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1.xml" ContentType="application/vnd.ms-office.chartex+xml"/>
  <Override PartName="/xl/charts/style15.xml" ContentType="application/vnd.ms-office.chartstyle+xml"/>
  <Override PartName="/xl/charts/colors15.xml" ContentType="application/vnd.ms-office.chartcolorstyle+xml"/>
  <Override PartName="/xl/drawings/drawing2.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Ex2.xml" ContentType="application/vnd.ms-office.chartex+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4.xml" ContentType="application/vnd.openxmlformats-officedocument.drawing+xml"/>
  <Override PartName="/xl/charts/chartEx3.xml" ContentType="application/vnd.ms-office.chartex+xml"/>
  <Override PartName="/xl/charts/style24.xml" ContentType="application/vnd.ms-office.chartstyle+xml"/>
  <Override PartName="/xl/charts/colors24.xml" ContentType="application/vnd.ms-office.chartcolorstyle+xml"/>
  <Override PartName="/xl/drawings/drawing5.xml" ContentType="application/vnd.openxmlformats-officedocument.drawing+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6.xml" ContentType="application/vnd.openxmlformats-officedocument.drawing+xml"/>
  <Override PartName="/xl/charts/chart23.xml" ContentType="application/vnd.openxmlformats-officedocument.drawingml.chart+xml"/>
  <Override PartName="/xl/charts/style26.xml" ContentType="application/vnd.ms-office.chartstyle+xml"/>
  <Override PartName="/xl/charts/colors26.xml" ContentType="application/vnd.ms-office.chartcolorstyle+xml"/>
  <Override PartName="/xl/charts/chart24.xml" ContentType="application/vnd.openxmlformats-officedocument.drawingml.chart+xml"/>
  <Override PartName="/xl/charts/style27.xml" ContentType="application/vnd.ms-office.chartstyle+xml"/>
  <Override PartName="/xl/charts/colors27.xml" ContentType="application/vnd.ms-office.chartcolorstyle+xml"/>
  <Override PartName="/xl/charts/chart25.xml" ContentType="application/vnd.openxmlformats-officedocument.drawingml.chart+xml"/>
  <Override PartName="/xl/charts/style28.xml" ContentType="application/vnd.ms-office.chartstyle+xml"/>
  <Override PartName="/xl/charts/colors28.xml" ContentType="application/vnd.ms-office.chartcolorstyle+xml"/>
  <Override PartName="/xl/charts/chart26.xml" ContentType="application/vnd.openxmlformats-officedocument.drawingml.chart+xml"/>
  <Override PartName="/xl/charts/style29.xml" ContentType="application/vnd.ms-office.chartstyle+xml"/>
  <Override PartName="/xl/charts/colors29.xml" ContentType="application/vnd.ms-office.chartcolorstyle+xml"/>
  <Override PartName="/xl/charts/chart27.xml" ContentType="application/vnd.openxmlformats-officedocument.drawingml.chart+xml"/>
  <Override PartName="/xl/charts/style30.xml" ContentType="application/vnd.ms-office.chartstyle+xml"/>
  <Override PartName="/xl/charts/colors30.xml" ContentType="application/vnd.ms-office.chartcolorstyle+xml"/>
  <Override PartName="/xl/charts/chart28.xml" ContentType="application/vnd.openxmlformats-officedocument.drawingml.chart+xml"/>
  <Override PartName="/xl/charts/style31.xml" ContentType="application/vnd.ms-office.chartstyle+xml"/>
  <Override PartName="/xl/charts/colors31.xml" ContentType="application/vnd.ms-office.chartcolorstyle+xml"/>
  <Override PartName="/xl/charts/chart29.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7.xml" ContentType="application/vnd.openxmlformats-officedocument.drawing+xml"/>
  <Override PartName="/xl/charts/chart30.xml" ContentType="application/vnd.openxmlformats-officedocument.drawingml.chart+xml"/>
  <Override PartName="/xl/charts/style33.xml" ContentType="application/vnd.ms-office.chartstyle+xml"/>
  <Override PartName="/xl/charts/colors33.xml" ContentType="application/vnd.ms-office.chartcolorstyle+xml"/>
  <Override PartName="/xl/charts/chart31.xml" ContentType="application/vnd.openxmlformats-officedocument.drawingml.chart+xml"/>
  <Override PartName="/xl/charts/style34.xml" ContentType="application/vnd.ms-office.chartstyle+xml"/>
  <Override PartName="/xl/charts/colors34.xml" ContentType="application/vnd.ms-office.chartcolorstyle+xml"/>
  <Override PartName="/xl/charts/chart32.xml" ContentType="application/vnd.openxmlformats-officedocument.drawingml.chart+xml"/>
  <Override PartName="/xl/charts/style35.xml" ContentType="application/vnd.ms-office.chartstyle+xml"/>
  <Override PartName="/xl/charts/colors35.xml" ContentType="application/vnd.ms-office.chartcolorstyle+xml"/>
  <Override PartName="/xl/charts/chart33.xml" ContentType="application/vnd.openxmlformats-officedocument.drawingml.chart+xml"/>
  <Override PartName="/xl/charts/style36.xml" ContentType="application/vnd.ms-office.chartstyle+xml"/>
  <Override PartName="/xl/charts/colors36.xml" ContentType="application/vnd.ms-office.chartcolorstyle+xml"/>
  <Override PartName="/xl/charts/chart34.xml" ContentType="application/vnd.openxmlformats-officedocument.drawingml.chart+xml"/>
  <Override PartName="/xl/charts/style37.xml" ContentType="application/vnd.ms-office.chartstyle+xml"/>
  <Override PartName="/xl/charts/colors37.xml" ContentType="application/vnd.ms-office.chartcolorstyle+xml"/>
  <Override PartName="/xl/charts/chart35.xml" ContentType="application/vnd.openxmlformats-officedocument.drawingml.chart+xml"/>
  <Override PartName="/xl/charts/style38.xml" ContentType="application/vnd.ms-office.chartstyle+xml"/>
  <Override PartName="/xl/charts/colors38.xml" ContentType="application/vnd.ms-office.chartcolorstyle+xml"/>
  <Override PartName="/xl/charts/chart36.xml" ContentType="application/vnd.openxmlformats-officedocument.drawingml.chart+xml"/>
  <Override PartName="/xl/charts/style39.xml" ContentType="application/vnd.ms-office.chartstyle+xml"/>
  <Override PartName="/xl/charts/colors39.xml" ContentType="application/vnd.ms-office.chartcolorstyle+xml"/>
  <Override PartName="/xl/charts/chart37.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8.xml" ContentType="application/vnd.openxmlformats-officedocument.drawing+xml"/>
  <Override PartName="/xl/charts/chart38.xml" ContentType="application/vnd.openxmlformats-officedocument.drawingml.chart+xml"/>
  <Override PartName="/xl/charts/style41.xml" ContentType="application/vnd.ms-office.chartstyle+xml"/>
  <Override PartName="/xl/charts/colors41.xml" ContentType="application/vnd.ms-office.chartcolorstyle+xml"/>
  <Override PartName="/xl/charts/chart39.xml" ContentType="application/vnd.openxmlformats-officedocument.drawingml.chart+xml"/>
  <Override PartName="/xl/charts/style42.xml" ContentType="application/vnd.ms-office.chartstyle+xml"/>
  <Override PartName="/xl/charts/colors42.xml" ContentType="application/vnd.ms-office.chartcolorstyle+xml"/>
  <Override PartName="/xl/charts/chart40.xml" ContentType="application/vnd.openxmlformats-officedocument.drawingml.chart+xml"/>
  <Override PartName="/xl/charts/style43.xml" ContentType="application/vnd.ms-office.chartstyle+xml"/>
  <Override PartName="/xl/charts/colors43.xml" ContentType="application/vnd.ms-office.chartcolorstyle+xml"/>
  <Override PartName="/xl/charts/chart41.xml" ContentType="application/vnd.openxmlformats-officedocument.drawingml.chart+xml"/>
  <Override PartName="/xl/charts/style44.xml" ContentType="application/vnd.ms-office.chartstyle+xml"/>
  <Override PartName="/xl/charts/colors44.xml" ContentType="application/vnd.ms-office.chartcolorstyle+xml"/>
  <Override PartName="/xl/charts/chart42.xml" ContentType="application/vnd.openxmlformats-officedocument.drawingml.chart+xml"/>
  <Override PartName="/xl/charts/style45.xml" ContentType="application/vnd.ms-office.chartstyle+xml"/>
  <Override PartName="/xl/charts/colors45.xml" ContentType="application/vnd.ms-office.chartcolorstyle+xml"/>
  <Override PartName="/xl/charts/chart43.xml" ContentType="application/vnd.openxmlformats-officedocument.drawingml.chart+xml"/>
  <Override PartName="/xl/charts/style46.xml" ContentType="application/vnd.ms-office.chartstyle+xml"/>
  <Override PartName="/xl/charts/colors4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nimagnahazra/Documents/UCLA Anderson/Center for Impact/Case Study/Webapp/src/data/"/>
    </mc:Choice>
  </mc:AlternateContent>
  <xr:revisionPtr revIDLastSave="0" documentId="13_ncr:1_{2EC565CC-CCD5-FC40-A4A2-A2BBAB27A727}" xr6:coauthVersionLast="47" xr6:coauthVersionMax="47" xr10:uidLastSave="{00000000-0000-0000-0000-000000000000}"/>
  <bookViews>
    <workbookView xWindow="0" yWindow="780" windowWidth="21820" windowHeight="13000" firstSheet="1" activeTab="1" xr2:uid="{00000000-000D-0000-FFFF-FFFF00000000}"/>
  </bookViews>
  <sheets>
    <sheet name="Full Dataset" sheetId="1" r:id="rId1"/>
    <sheet name="Full Dataset_Board" sheetId="14" r:id="rId2"/>
    <sheet name="Scope 2" sheetId="25" r:id="rId3"/>
    <sheet name="Diversity" sheetId="24" r:id="rId4"/>
    <sheet name="Sheet3" sheetId="20" r:id="rId5"/>
    <sheet name="Consumer Discretionary" sheetId="18" r:id="rId6"/>
    <sheet name="HomeBuilders" sheetId="12" r:id="rId7"/>
    <sheet name="Audited" sheetId="8" r:id="rId8"/>
    <sheet name="Old_Board" sheetId="10" r:id="rId9"/>
    <sheet name="Environmental " sheetId="11" r:id="rId10"/>
    <sheet name="Diversity &amp; snapshot" sheetId="13" r:id="rId11"/>
    <sheet name="GHG Graphs" sheetId="16" r:id="rId12"/>
    <sheet name="Gender Diversity" sheetId="23" r:id="rId13"/>
  </sheets>
  <definedNames>
    <definedName name="_xlnm._FilterDatabase" localSheetId="7" hidden="1">Audited!$A$1:$AA$510</definedName>
    <definedName name="_xlnm._FilterDatabase" localSheetId="5" hidden="1">'Consumer Discretionary'!$A$1:$GI$69</definedName>
    <definedName name="_xlnm._FilterDatabase" localSheetId="3" hidden="1">Diversity!$A$1:$AC$506</definedName>
    <definedName name="_xlnm._FilterDatabase" localSheetId="9" hidden="1">'Environmental '!$A$1:$FG$501</definedName>
    <definedName name="_xlnm._FilterDatabase" localSheetId="0" hidden="1">'Full Dataset'!$A$1:$IG$535</definedName>
    <definedName name="_xlnm._FilterDatabase" localSheetId="1" hidden="1">'Full Dataset_Board'!$A$1:$IV$539</definedName>
    <definedName name="_xlnm._FilterDatabase" localSheetId="6" hidden="1">HomeBuilders!$A$1:$HC$10</definedName>
    <definedName name="_xlnm._FilterDatabase" localSheetId="8" hidden="1">Old_Board!$A$1:$CF$512</definedName>
    <definedName name="_xlnm._FilterDatabase" localSheetId="2" hidden="1">'Scope 2'!$B$1:$E$503</definedName>
    <definedName name="_xlnm._FilterDatabase" localSheetId="4" hidden="1">Sheet3!$A$1:$A$499</definedName>
    <definedName name="_xlchart.v1.0" hidden="1">'Full Dataset_Board'!$BS$2:$BS$501</definedName>
    <definedName name="_xlchart.v1.1" hidden="1">Diversity!$N$2:$N$500</definedName>
    <definedName name="_xlchart.v1.2" hidden="1">Sheet3!$A$1:$A$499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S493" i="14" l="1"/>
  <c r="BS356" i="14"/>
  <c r="BS123" i="14"/>
  <c r="BS85" i="14"/>
  <c r="BS63" i="14"/>
  <c r="BS5" i="14"/>
  <c r="IU359" i="14"/>
  <c r="IU360" i="14"/>
  <c r="IU361" i="14"/>
  <c r="IU362" i="14"/>
  <c r="IU363" i="14"/>
  <c r="IU364" i="14"/>
  <c r="IU365" i="14"/>
  <c r="IU366" i="14"/>
  <c r="IU367" i="14"/>
  <c r="IU368" i="14"/>
  <c r="IU369" i="14"/>
  <c r="IU370" i="14"/>
  <c r="IU371" i="14"/>
  <c r="IU372" i="14"/>
  <c r="IU373" i="14"/>
  <c r="IU374" i="14"/>
  <c r="IU375" i="14"/>
  <c r="IU376" i="14"/>
  <c r="IU377" i="14"/>
  <c r="IU378" i="14"/>
  <c r="IU379" i="14"/>
  <c r="IU380" i="14"/>
  <c r="IU381" i="14"/>
  <c r="IU382" i="14"/>
  <c r="IU383" i="14"/>
  <c r="IU384" i="14"/>
  <c r="IU385" i="14"/>
  <c r="IU386" i="14"/>
  <c r="IU387" i="14"/>
  <c r="IU388" i="14"/>
  <c r="IU389" i="14"/>
  <c r="IU390" i="14"/>
  <c r="IU391" i="14"/>
  <c r="IU392" i="14"/>
  <c r="IU393" i="14"/>
  <c r="IU394" i="14"/>
  <c r="IU395" i="14"/>
  <c r="IU396" i="14"/>
  <c r="IU397" i="14"/>
  <c r="IU398" i="14"/>
  <c r="IU399" i="14"/>
  <c r="IU400" i="14"/>
  <c r="IU401" i="14"/>
  <c r="IU402" i="14"/>
  <c r="IU403" i="14"/>
  <c r="IU404" i="14"/>
  <c r="IU405" i="14"/>
  <c r="IU406" i="14"/>
  <c r="IU407" i="14"/>
  <c r="IU408" i="14"/>
  <c r="IU409" i="14"/>
  <c r="IU410" i="14"/>
  <c r="IU411" i="14"/>
  <c r="IU412" i="14"/>
  <c r="IU413" i="14"/>
  <c r="IU414" i="14"/>
  <c r="IU415" i="14"/>
  <c r="IU416" i="14"/>
  <c r="IU417" i="14"/>
  <c r="IU418" i="14"/>
  <c r="IU419" i="14"/>
  <c r="IU420" i="14"/>
  <c r="IU421" i="14"/>
  <c r="IU422" i="14"/>
  <c r="IU423" i="14"/>
  <c r="IU424" i="14"/>
  <c r="IU425" i="14"/>
  <c r="IU426" i="14"/>
  <c r="IU427" i="14"/>
  <c r="IU428" i="14"/>
  <c r="IU429" i="14"/>
  <c r="IU430" i="14"/>
  <c r="IU431" i="14"/>
  <c r="IU432" i="14"/>
  <c r="IU433" i="14"/>
  <c r="IU434" i="14"/>
  <c r="IU435" i="14"/>
  <c r="IU436" i="14"/>
  <c r="IU437" i="14"/>
  <c r="IU438" i="14"/>
  <c r="IU439" i="14"/>
  <c r="IU440" i="14"/>
  <c r="IU441" i="14"/>
  <c r="IU442" i="14"/>
  <c r="IU443" i="14"/>
  <c r="IU444" i="14"/>
  <c r="IU445" i="14"/>
  <c r="IU446" i="14"/>
  <c r="IU447" i="14"/>
  <c r="IU448" i="14"/>
  <c r="IU449" i="14"/>
  <c r="IU450" i="14"/>
  <c r="IU451" i="14"/>
  <c r="IU452" i="14"/>
  <c r="IU453" i="14"/>
  <c r="IU454" i="14"/>
  <c r="IU455" i="14"/>
  <c r="IU456" i="14"/>
  <c r="IU457" i="14"/>
  <c r="IU458" i="14"/>
  <c r="IU459" i="14"/>
  <c r="IU460" i="14"/>
  <c r="IU461" i="14"/>
  <c r="IU462" i="14"/>
  <c r="IU463" i="14"/>
  <c r="IU464" i="14"/>
  <c r="IU465" i="14"/>
  <c r="IU466" i="14"/>
  <c r="IU467" i="14"/>
  <c r="IU468" i="14"/>
  <c r="IU469" i="14"/>
  <c r="IU470" i="14"/>
  <c r="IU471" i="14"/>
  <c r="IU472" i="14"/>
  <c r="IU473" i="14"/>
  <c r="IU474" i="14"/>
  <c r="IU475" i="14"/>
  <c r="IU476" i="14"/>
  <c r="IU477" i="14"/>
  <c r="IU478" i="14"/>
  <c r="IU479" i="14"/>
  <c r="IU480" i="14"/>
  <c r="IU481" i="14"/>
  <c r="IU482" i="14"/>
  <c r="IU483" i="14"/>
  <c r="IU484" i="14"/>
  <c r="IU485" i="14"/>
  <c r="IU486" i="14"/>
  <c r="IU487" i="14"/>
  <c r="IU488" i="14"/>
  <c r="IU489" i="14"/>
  <c r="IU490" i="14"/>
  <c r="IU491" i="14"/>
  <c r="IU492" i="14"/>
  <c r="IU493" i="14"/>
  <c r="IU494" i="14"/>
  <c r="IU495" i="14"/>
  <c r="IU496" i="14"/>
  <c r="IU497" i="14"/>
  <c r="IU498" i="14"/>
  <c r="IU499" i="14"/>
  <c r="IU500" i="14"/>
  <c r="IU501" i="14"/>
  <c r="IU10" i="14"/>
  <c r="IU11" i="14"/>
  <c r="IU12" i="14"/>
  <c r="IU13" i="14"/>
  <c r="IU14" i="14"/>
  <c r="IU15" i="14"/>
  <c r="IU16" i="14"/>
  <c r="IU17" i="14"/>
  <c r="IU18" i="14"/>
  <c r="IU19" i="14"/>
  <c r="IU20" i="14"/>
  <c r="IU21" i="14"/>
  <c r="IU22" i="14"/>
  <c r="IU23" i="14"/>
  <c r="IU24" i="14"/>
  <c r="IU25" i="14"/>
  <c r="IU26" i="14"/>
  <c r="IU27" i="14"/>
  <c r="IU28" i="14"/>
  <c r="IU29" i="14"/>
  <c r="IU30" i="14"/>
  <c r="IU31" i="14"/>
  <c r="IU32" i="14"/>
  <c r="IU33" i="14"/>
  <c r="IU34" i="14"/>
  <c r="IU35" i="14"/>
  <c r="IU36" i="14"/>
  <c r="IU37" i="14"/>
  <c r="IU38" i="14"/>
  <c r="IU39" i="14"/>
  <c r="IU40" i="14"/>
  <c r="IU41" i="14"/>
  <c r="IU42" i="14"/>
  <c r="IU43" i="14"/>
  <c r="IU44" i="14"/>
  <c r="IU45" i="14"/>
  <c r="IU46" i="14"/>
  <c r="IU47" i="14"/>
  <c r="IU48" i="14"/>
  <c r="IU49" i="14"/>
  <c r="IU50" i="14"/>
  <c r="IU51" i="14"/>
  <c r="IU52" i="14"/>
  <c r="IU53" i="14"/>
  <c r="IU54" i="14"/>
  <c r="IU55" i="14"/>
  <c r="IU56" i="14"/>
  <c r="IU57" i="14"/>
  <c r="IU58" i="14"/>
  <c r="IU59" i="14"/>
  <c r="IU60" i="14"/>
  <c r="IU61" i="14"/>
  <c r="IU62" i="14"/>
  <c r="IU63" i="14"/>
  <c r="IU64" i="14"/>
  <c r="IU65" i="14"/>
  <c r="IU66" i="14"/>
  <c r="IU67" i="14"/>
  <c r="IU68" i="14"/>
  <c r="IU69" i="14"/>
  <c r="IU70" i="14"/>
  <c r="IU71" i="14"/>
  <c r="IU72" i="14"/>
  <c r="IU73" i="14"/>
  <c r="IU74" i="14"/>
  <c r="IU75" i="14"/>
  <c r="IU76" i="14"/>
  <c r="IU77" i="14"/>
  <c r="IU78" i="14"/>
  <c r="IU79" i="14"/>
  <c r="IU80" i="14"/>
  <c r="IU81" i="14"/>
  <c r="IU82" i="14"/>
  <c r="IU83" i="14"/>
  <c r="IU84" i="14"/>
  <c r="IU85" i="14"/>
  <c r="IU86" i="14"/>
  <c r="IU87" i="14"/>
  <c r="IU88" i="14"/>
  <c r="IU89" i="14"/>
  <c r="IU90" i="14"/>
  <c r="IU91" i="14"/>
  <c r="IU92" i="14"/>
  <c r="IU93" i="14"/>
  <c r="IU94" i="14"/>
  <c r="IU95" i="14"/>
  <c r="IU96" i="14"/>
  <c r="IU97" i="14"/>
  <c r="IU98" i="14"/>
  <c r="IU99" i="14"/>
  <c r="IU100" i="14"/>
  <c r="IU101" i="14"/>
  <c r="IU102" i="14"/>
  <c r="IU103" i="14"/>
  <c r="IU104" i="14"/>
  <c r="IU105" i="14"/>
  <c r="IU106" i="14"/>
  <c r="IU107" i="14"/>
  <c r="IU108" i="14"/>
  <c r="IU109" i="14"/>
  <c r="IU110" i="14"/>
  <c r="IU111" i="14"/>
  <c r="IU112" i="14"/>
  <c r="IU113" i="14"/>
  <c r="IU114" i="14"/>
  <c r="IU115" i="14"/>
  <c r="IU116" i="14"/>
  <c r="IU117" i="14"/>
  <c r="IU118" i="14"/>
  <c r="IU119" i="14"/>
  <c r="IU120" i="14"/>
  <c r="IU121" i="14"/>
  <c r="IU122" i="14"/>
  <c r="IU123" i="14"/>
  <c r="IU124" i="14"/>
  <c r="IU125" i="14"/>
  <c r="IU126" i="14"/>
  <c r="IU127" i="14"/>
  <c r="IU128" i="14"/>
  <c r="IU129" i="14"/>
  <c r="IU130" i="14"/>
  <c r="IU131" i="14"/>
  <c r="IU132" i="14"/>
  <c r="IU133" i="14"/>
  <c r="IU134" i="14"/>
  <c r="IU135" i="14"/>
  <c r="IU136" i="14"/>
  <c r="IU137" i="14"/>
  <c r="IU138" i="14"/>
  <c r="IU139" i="14"/>
  <c r="IU140" i="14"/>
  <c r="IU141" i="14"/>
  <c r="IU142" i="14"/>
  <c r="IU143" i="14"/>
  <c r="IU144" i="14"/>
  <c r="IU145" i="14"/>
  <c r="IU146" i="14"/>
  <c r="IU147" i="14"/>
  <c r="IU148" i="14"/>
  <c r="IU149" i="14"/>
  <c r="IU150" i="14"/>
  <c r="IU151" i="14"/>
  <c r="IU152" i="14"/>
  <c r="IU153" i="14"/>
  <c r="IU154" i="14"/>
  <c r="IU155" i="14"/>
  <c r="IU156" i="14"/>
  <c r="IU157" i="14"/>
  <c r="IU158" i="14"/>
  <c r="IU159" i="14"/>
  <c r="IU160" i="14"/>
  <c r="IU161" i="14"/>
  <c r="IU162" i="14"/>
  <c r="IU163" i="14"/>
  <c r="IU164" i="14"/>
  <c r="IU165" i="14"/>
  <c r="IU166" i="14"/>
  <c r="IU167" i="14"/>
  <c r="IU168" i="14"/>
  <c r="IU169" i="14"/>
  <c r="IU170" i="14"/>
  <c r="IU171" i="14"/>
  <c r="IU172" i="14"/>
  <c r="IU173" i="14"/>
  <c r="IU174" i="14"/>
  <c r="IU175" i="14"/>
  <c r="IU176" i="14"/>
  <c r="IU177" i="14"/>
  <c r="IU178" i="14"/>
  <c r="IU179" i="14"/>
  <c r="IU180" i="14"/>
  <c r="IU181" i="14"/>
  <c r="IU182" i="14"/>
  <c r="IU183" i="14"/>
  <c r="IU184" i="14"/>
  <c r="IU185" i="14"/>
  <c r="IU186" i="14"/>
  <c r="IU187" i="14"/>
  <c r="IU188" i="14"/>
  <c r="IU189" i="14"/>
  <c r="IU190" i="14"/>
  <c r="IU191" i="14"/>
  <c r="IU192" i="14"/>
  <c r="IU193" i="14"/>
  <c r="IU194" i="14"/>
  <c r="IU195" i="14"/>
  <c r="IU196" i="14"/>
  <c r="IU197" i="14"/>
  <c r="IU198" i="14"/>
  <c r="IU199" i="14"/>
  <c r="IU200" i="14"/>
  <c r="IU201" i="14"/>
  <c r="IU202" i="14"/>
  <c r="IU203" i="14"/>
  <c r="IU204" i="14"/>
  <c r="IU205" i="14"/>
  <c r="IU206" i="14"/>
  <c r="IU207" i="14"/>
  <c r="IU208" i="14"/>
  <c r="IU209" i="14"/>
  <c r="IU210" i="14"/>
  <c r="IU211" i="14"/>
  <c r="IU212" i="14"/>
  <c r="IU213" i="14"/>
  <c r="IU214" i="14"/>
  <c r="IU215" i="14"/>
  <c r="IU216" i="14"/>
  <c r="IU217" i="14"/>
  <c r="IU218" i="14"/>
  <c r="IU219" i="14"/>
  <c r="IU220" i="14"/>
  <c r="IU221" i="14"/>
  <c r="IU222" i="14"/>
  <c r="IU223" i="14"/>
  <c r="IU224" i="14"/>
  <c r="IU225" i="14"/>
  <c r="IU226" i="14"/>
  <c r="IU227" i="14"/>
  <c r="IU228" i="14"/>
  <c r="IU229" i="14"/>
  <c r="IU230" i="14"/>
  <c r="IU231" i="14"/>
  <c r="IU232" i="14"/>
  <c r="IU233" i="14"/>
  <c r="IU234" i="14"/>
  <c r="IU235" i="14"/>
  <c r="IU236" i="14"/>
  <c r="IU237" i="14"/>
  <c r="IU238" i="14"/>
  <c r="IU239" i="14"/>
  <c r="IU240" i="14"/>
  <c r="IU241" i="14"/>
  <c r="IU242" i="14"/>
  <c r="IU243" i="14"/>
  <c r="IU244" i="14"/>
  <c r="IU245" i="14"/>
  <c r="IU246" i="14"/>
  <c r="IU247" i="14"/>
  <c r="IU248" i="14"/>
  <c r="IU249" i="14"/>
  <c r="IU250" i="14"/>
  <c r="IU251" i="14"/>
  <c r="IU252" i="14"/>
  <c r="IU253" i="14"/>
  <c r="IU254" i="14"/>
  <c r="IU255" i="14"/>
  <c r="IU256" i="14"/>
  <c r="IU257" i="14"/>
  <c r="IU258" i="14"/>
  <c r="IU259" i="14"/>
  <c r="IU260" i="14"/>
  <c r="IU261" i="14"/>
  <c r="IU262" i="14"/>
  <c r="IU263" i="14"/>
  <c r="IU264" i="14"/>
  <c r="IU265" i="14"/>
  <c r="IU266" i="14"/>
  <c r="IU267" i="14"/>
  <c r="IU268" i="14"/>
  <c r="IU269" i="14"/>
  <c r="IU270" i="14"/>
  <c r="IU271" i="14"/>
  <c r="IU272" i="14"/>
  <c r="IU273" i="14"/>
  <c r="IU274" i="14"/>
  <c r="IU275" i="14"/>
  <c r="IU276" i="14"/>
  <c r="IU277" i="14"/>
  <c r="IU278" i="14"/>
  <c r="IU279" i="14"/>
  <c r="IU280" i="14"/>
  <c r="IU281" i="14"/>
  <c r="IU282" i="14"/>
  <c r="IU283" i="14"/>
  <c r="IU284" i="14"/>
  <c r="IU285" i="14"/>
  <c r="IU286" i="14"/>
  <c r="IU287" i="14"/>
  <c r="IU288" i="14"/>
  <c r="IU289" i="14"/>
  <c r="IU290" i="14"/>
  <c r="IU291" i="14"/>
  <c r="IU292" i="14"/>
  <c r="IU293" i="14"/>
  <c r="IU294" i="14"/>
  <c r="IU295" i="14"/>
  <c r="IU296" i="14"/>
  <c r="IU297" i="14"/>
  <c r="IU298" i="14"/>
  <c r="IU299" i="14"/>
  <c r="IU300" i="14"/>
  <c r="IU301" i="14"/>
  <c r="IU302" i="14"/>
  <c r="IU303" i="14"/>
  <c r="IU304" i="14"/>
  <c r="IU305" i="14"/>
  <c r="IU306" i="14"/>
  <c r="IU307" i="14"/>
  <c r="IU308" i="14"/>
  <c r="IU309" i="14"/>
  <c r="IU310" i="14"/>
  <c r="IU311" i="14"/>
  <c r="IU312" i="14"/>
  <c r="IU313" i="14"/>
  <c r="IU314" i="14"/>
  <c r="IU315" i="14"/>
  <c r="IU316" i="14"/>
  <c r="IU317" i="14"/>
  <c r="IU318" i="14"/>
  <c r="IU319" i="14"/>
  <c r="IU320" i="14"/>
  <c r="IU321" i="14"/>
  <c r="IU322" i="14"/>
  <c r="IU323" i="14"/>
  <c r="IU324" i="14"/>
  <c r="IU325" i="14"/>
  <c r="IU326" i="14"/>
  <c r="IU327" i="14"/>
  <c r="IU328" i="14"/>
  <c r="IU329" i="14"/>
  <c r="IU330" i="14"/>
  <c r="IU331" i="14"/>
  <c r="IU332" i="14"/>
  <c r="IU333" i="14"/>
  <c r="IU334" i="14"/>
  <c r="IU335" i="14"/>
  <c r="IU336" i="14"/>
  <c r="IU337" i="14"/>
  <c r="IU338" i="14"/>
  <c r="IU339" i="14"/>
  <c r="IU340" i="14"/>
  <c r="IU341" i="14"/>
  <c r="IU342" i="14"/>
  <c r="IU343" i="14"/>
  <c r="IU344" i="14"/>
  <c r="IU345" i="14"/>
  <c r="IU346" i="14"/>
  <c r="IU347" i="14"/>
  <c r="IU348" i="14"/>
  <c r="IU349" i="14"/>
  <c r="IU350" i="14"/>
  <c r="IU351" i="14"/>
  <c r="IU352" i="14"/>
  <c r="IU353" i="14"/>
  <c r="IU354" i="14"/>
  <c r="IU355" i="14"/>
  <c r="IU356" i="14"/>
  <c r="IU357" i="14"/>
  <c r="IU358" i="14"/>
  <c r="IU9" i="14"/>
  <c r="IU3" i="14"/>
  <c r="IU4" i="14"/>
  <c r="IU5" i="14"/>
  <c r="IU6" i="14"/>
  <c r="IU7" i="14"/>
  <c r="IU8" i="14"/>
  <c r="IU2" i="14"/>
  <c r="IT9" i="14"/>
  <c r="IT10" i="14"/>
  <c r="IT11" i="14"/>
  <c r="IT12" i="14"/>
  <c r="IT13" i="14"/>
  <c r="IT14" i="14"/>
  <c r="IT15" i="14"/>
  <c r="IT16" i="14"/>
  <c r="IT17" i="14"/>
  <c r="IT18" i="14"/>
  <c r="IT19" i="14"/>
  <c r="IT20" i="14"/>
  <c r="IT21" i="14"/>
  <c r="IT22" i="14"/>
  <c r="IT23" i="14"/>
  <c r="IT24" i="14"/>
  <c r="IT25" i="14"/>
  <c r="IT26" i="14"/>
  <c r="IT27" i="14"/>
  <c r="IT28" i="14"/>
  <c r="IT29" i="14"/>
  <c r="IT30" i="14"/>
  <c r="IT31" i="14"/>
  <c r="IT32" i="14"/>
  <c r="IT33" i="14"/>
  <c r="IT34" i="14"/>
  <c r="IT35" i="14"/>
  <c r="IT36" i="14"/>
  <c r="IT37" i="14"/>
  <c r="IT38" i="14"/>
  <c r="IT39" i="14"/>
  <c r="IT40" i="14"/>
  <c r="IT41" i="14"/>
  <c r="IT42" i="14"/>
  <c r="IT43" i="14"/>
  <c r="IT44" i="14"/>
  <c r="IT45" i="14"/>
  <c r="IT46" i="14"/>
  <c r="IT47" i="14"/>
  <c r="IT48" i="14"/>
  <c r="IT49" i="14"/>
  <c r="IT50" i="14"/>
  <c r="IT51" i="14"/>
  <c r="IT52" i="14"/>
  <c r="IT53" i="14"/>
  <c r="IT54" i="14"/>
  <c r="IT55" i="14"/>
  <c r="IT56" i="14"/>
  <c r="IT57" i="14"/>
  <c r="IT58" i="14"/>
  <c r="IT59" i="14"/>
  <c r="IT60" i="14"/>
  <c r="IT61" i="14"/>
  <c r="IT62" i="14"/>
  <c r="IT63" i="14"/>
  <c r="IT64" i="14"/>
  <c r="IT65" i="14"/>
  <c r="IT66" i="14"/>
  <c r="IT67" i="14"/>
  <c r="IT68" i="14"/>
  <c r="IT69" i="14"/>
  <c r="IT70" i="14"/>
  <c r="IT71" i="14"/>
  <c r="IT72" i="14"/>
  <c r="IT73" i="14"/>
  <c r="IT74" i="14"/>
  <c r="IT75" i="14"/>
  <c r="IT76" i="14"/>
  <c r="IT77" i="14"/>
  <c r="IT78" i="14"/>
  <c r="IT79" i="14"/>
  <c r="IT80" i="14"/>
  <c r="IT81" i="14"/>
  <c r="IT82" i="14"/>
  <c r="IT83" i="14"/>
  <c r="IT84" i="14"/>
  <c r="IT85" i="14"/>
  <c r="IT86" i="14"/>
  <c r="IT87" i="14"/>
  <c r="IT88" i="14"/>
  <c r="IT89" i="14"/>
  <c r="IT90" i="14"/>
  <c r="IT91" i="14"/>
  <c r="IT92" i="14"/>
  <c r="IT93" i="14"/>
  <c r="IT94" i="14"/>
  <c r="IT95" i="14"/>
  <c r="IT96" i="14"/>
  <c r="IT97" i="14"/>
  <c r="IT98" i="14"/>
  <c r="IT99" i="14"/>
  <c r="IT100" i="14"/>
  <c r="IT101" i="14"/>
  <c r="IT102" i="14"/>
  <c r="IT103" i="14"/>
  <c r="IT104" i="14"/>
  <c r="IT105" i="14"/>
  <c r="IT106" i="14"/>
  <c r="IT107" i="14"/>
  <c r="IT108" i="14"/>
  <c r="IT109" i="14"/>
  <c r="IT110" i="14"/>
  <c r="IT111" i="14"/>
  <c r="IT112" i="14"/>
  <c r="IT113" i="14"/>
  <c r="IT114" i="14"/>
  <c r="IT115" i="14"/>
  <c r="IT116" i="14"/>
  <c r="IT117" i="14"/>
  <c r="IT118" i="14"/>
  <c r="IT119" i="14"/>
  <c r="IT120" i="14"/>
  <c r="IT121" i="14"/>
  <c r="IT122" i="14"/>
  <c r="IT123" i="14"/>
  <c r="IT124" i="14"/>
  <c r="IT125" i="14"/>
  <c r="IT126" i="14"/>
  <c r="IT127" i="14"/>
  <c r="IT128" i="14"/>
  <c r="IT129" i="14"/>
  <c r="IT130" i="14"/>
  <c r="IT131" i="14"/>
  <c r="IT132" i="14"/>
  <c r="IT133" i="14"/>
  <c r="IT134" i="14"/>
  <c r="IT135" i="14"/>
  <c r="IT136" i="14"/>
  <c r="IT137" i="14"/>
  <c r="IT138" i="14"/>
  <c r="IT139" i="14"/>
  <c r="IT140" i="14"/>
  <c r="IT141" i="14"/>
  <c r="IT142" i="14"/>
  <c r="IT143" i="14"/>
  <c r="IT144" i="14"/>
  <c r="IT145" i="14"/>
  <c r="IT146" i="14"/>
  <c r="IT147" i="14"/>
  <c r="IT148" i="14"/>
  <c r="IT149" i="14"/>
  <c r="IT150" i="14"/>
  <c r="IT151" i="14"/>
  <c r="IT152" i="14"/>
  <c r="IT153" i="14"/>
  <c r="IT154" i="14"/>
  <c r="IT155" i="14"/>
  <c r="IT156" i="14"/>
  <c r="IT157" i="14"/>
  <c r="IT158" i="14"/>
  <c r="IT159" i="14"/>
  <c r="IT160" i="14"/>
  <c r="IT161" i="14"/>
  <c r="IT162" i="14"/>
  <c r="IT163" i="14"/>
  <c r="IT164" i="14"/>
  <c r="IT165" i="14"/>
  <c r="IT166" i="14"/>
  <c r="IT167" i="14"/>
  <c r="IT168" i="14"/>
  <c r="IT169" i="14"/>
  <c r="IT170" i="14"/>
  <c r="IT171" i="14"/>
  <c r="IT172" i="14"/>
  <c r="IT173" i="14"/>
  <c r="IT174" i="14"/>
  <c r="IT175" i="14"/>
  <c r="IT176" i="14"/>
  <c r="IT177" i="14"/>
  <c r="IT178" i="14"/>
  <c r="IT179" i="14"/>
  <c r="IT180" i="14"/>
  <c r="IT181" i="14"/>
  <c r="IT182" i="14"/>
  <c r="IT183" i="14"/>
  <c r="IT184" i="14"/>
  <c r="IT185" i="14"/>
  <c r="IT186" i="14"/>
  <c r="IT187" i="14"/>
  <c r="IT188" i="14"/>
  <c r="IT189" i="14"/>
  <c r="IT190" i="14"/>
  <c r="IT191" i="14"/>
  <c r="IT192" i="14"/>
  <c r="IT193" i="14"/>
  <c r="IT194" i="14"/>
  <c r="IT195" i="14"/>
  <c r="IT196" i="14"/>
  <c r="IT197" i="14"/>
  <c r="IT198" i="14"/>
  <c r="IT199" i="14"/>
  <c r="IT200" i="14"/>
  <c r="IT201" i="14"/>
  <c r="IT202" i="14"/>
  <c r="IT203" i="14"/>
  <c r="IT204" i="14"/>
  <c r="IT205" i="14"/>
  <c r="IT206" i="14"/>
  <c r="IT207" i="14"/>
  <c r="IT208" i="14"/>
  <c r="IT209" i="14"/>
  <c r="IT210" i="14"/>
  <c r="IT211" i="14"/>
  <c r="IT212" i="14"/>
  <c r="IT213" i="14"/>
  <c r="IT214" i="14"/>
  <c r="IT215" i="14"/>
  <c r="IT216" i="14"/>
  <c r="IT217" i="14"/>
  <c r="IT218" i="14"/>
  <c r="IT219" i="14"/>
  <c r="IT220" i="14"/>
  <c r="IT221" i="14"/>
  <c r="IT222" i="14"/>
  <c r="IT223" i="14"/>
  <c r="IT224" i="14"/>
  <c r="IT225" i="14"/>
  <c r="IT226" i="14"/>
  <c r="IT227" i="14"/>
  <c r="IT228" i="14"/>
  <c r="IT229" i="14"/>
  <c r="IT230" i="14"/>
  <c r="IT231" i="14"/>
  <c r="IT232" i="14"/>
  <c r="IT233" i="14"/>
  <c r="IT234" i="14"/>
  <c r="IT235" i="14"/>
  <c r="IT236" i="14"/>
  <c r="IT237" i="14"/>
  <c r="IT238" i="14"/>
  <c r="IT239" i="14"/>
  <c r="IT240" i="14"/>
  <c r="IT241" i="14"/>
  <c r="IT242" i="14"/>
  <c r="IT243" i="14"/>
  <c r="IT244" i="14"/>
  <c r="IT245" i="14"/>
  <c r="IT246" i="14"/>
  <c r="IT247" i="14"/>
  <c r="IT248" i="14"/>
  <c r="IT249" i="14"/>
  <c r="IT250" i="14"/>
  <c r="IT251" i="14"/>
  <c r="IT252" i="14"/>
  <c r="IT253" i="14"/>
  <c r="IT254" i="14"/>
  <c r="IT255" i="14"/>
  <c r="IT256" i="14"/>
  <c r="IT257" i="14"/>
  <c r="IT258" i="14"/>
  <c r="IT259" i="14"/>
  <c r="IT260" i="14"/>
  <c r="IT261" i="14"/>
  <c r="IT262" i="14"/>
  <c r="IT263" i="14"/>
  <c r="IT264" i="14"/>
  <c r="IT265" i="14"/>
  <c r="IT266" i="14"/>
  <c r="IT267" i="14"/>
  <c r="IT268" i="14"/>
  <c r="IT269" i="14"/>
  <c r="IT270" i="14"/>
  <c r="IT271" i="14"/>
  <c r="IT272" i="14"/>
  <c r="IT273" i="14"/>
  <c r="IT274" i="14"/>
  <c r="IT275" i="14"/>
  <c r="IT276" i="14"/>
  <c r="IT277" i="14"/>
  <c r="IT278" i="14"/>
  <c r="IT279" i="14"/>
  <c r="IT280" i="14"/>
  <c r="IT281" i="14"/>
  <c r="IT282" i="14"/>
  <c r="IT283" i="14"/>
  <c r="IT284" i="14"/>
  <c r="IT285" i="14"/>
  <c r="IT286" i="14"/>
  <c r="IT287" i="14"/>
  <c r="IT288" i="14"/>
  <c r="IT289" i="14"/>
  <c r="IT290" i="14"/>
  <c r="IT291" i="14"/>
  <c r="IT292" i="14"/>
  <c r="IT293" i="14"/>
  <c r="IT294" i="14"/>
  <c r="IT295" i="14"/>
  <c r="IT296" i="14"/>
  <c r="IT297" i="14"/>
  <c r="IT298" i="14"/>
  <c r="IT299" i="14"/>
  <c r="IT300" i="14"/>
  <c r="IT301" i="14"/>
  <c r="IT302" i="14"/>
  <c r="IT303" i="14"/>
  <c r="IT304" i="14"/>
  <c r="IT305" i="14"/>
  <c r="IT306" i="14"/>
  <c r="IT307" i="14"/>
  <c r="IT308" i="14"/>
  <c r="IT309" i="14"/>
  <c r="IT310" i="14"/>
  <c r="IT311" i="14"/>
  <c r="IT312" i="14"/>
  <c r="IT313" i="14"/>
  <c r="IT314" i="14"/>
  <c r="IT315" i="14"/>
  <c r="IT316" i="14"/>
  <c r="IT317" i="14"/>
  <c r="IT318" i="14"/>
  <c r="IT319" i="14"/>
  <c r="IT320" i="14"/>
  <c r="IT321" i="14"/>
  <c r="IT322" i="14"/>
  <c r="IT323" i="14"/>
  <c r="IT324" i="14"/>
  <c r="IT325" i="14"/>
  <c r="IT326" i="14"/>
  <c r="IT327" i="14"/>
  <c r="IT328" i="14"/>
  <c r="IT329" i="14"/>
  <c r="IT330" i="14"/>
  <c r="IT331" i="14"/>
  <c r="IT332" i="14"/>
  <c r="IT333" i="14"/>
  <c r="IT334" i="14"/>
  <c r="IT335" i="14"/>
  <c r="IT336" i="14"/>
  <c r="IT337" i="14"/>
  <c r="IT338" i="14"/>
  <c r="IT339" i="14"/>
  <c r="IT340" i="14"/>
  <c r="IT341" i="14"/>
  <c r="IT342" i="14"/>
  <c r="IT343" i="14"/>
  <c r="IT344" i="14"/>
  <c r="IT345" i="14"/>
  <c r="IT346" i="14"/>
  <c r="IT347" i="14"/>
  <c r="IT348" i="14"/>
  <c r="IT349" i="14"/>
  <c r="IT350" i="14"/>
  <c r="IT351" i="14"/>
  <c r="IT352" i="14"/>
  <c r="IT353" i="14"/>
  <c r="IT354" i="14"/>
  <c r="IT355" i="14"/>
  <c r="IT356" i="14"/>
  <c r="IT357" i="14"/>
  <c r="IT358" i="14"/>
  <c r="IT359" i="14"/>
  <c r="IT360" i="14"/>
  <c r="IT361" i="14"/>
  <c r="IT362" i="14"/>
  <c r="IT363" i="14"/>
  <c r="IT364" i="14"/>
  <c r="IT365" i="14"/>
  <c r="IT366" i="14"/>
  <c r="IT367" i="14"/>
  <c r="IT368" i="14"/>
  <c r="IT369" i="14"/>
  <c r="IT370" i="14"/>
  <c r="IT371" i="14"/>
  <c r="IT372" i="14"/>
  <c r="IT373" i="14"/>
  <c r="IT374" i="14"/>
  <c r="IT375" i="14"/>
  <c r="IT376" i="14"/>
  <c r="IT377" i="14"/>
  <c r="IT378" i="14"/>
  <c r="IT379" i="14"/>
  <c r="IT380" i="14"/>
  <c r="IT381" i="14"/>
  <c r="IT382" i="14"/>
  <c r="IT383" i="14"/>
  <c r="IT384" i="14"/>
  <c r="IT385" i="14"/>
  <c r="IT386" i="14"/>
  <c r="IT387" i="14"/>
  <c r="IT388" i="14"/>
  <c r="IT389" i="14"/>
  <c r="IT390" i="14"/>
  <c r="IT391" i="14"/>
  <c r="IT392" i="14"/>
  <c r="IT393" i="14"/>
  <c r="IT394" i="14"/>
  <c r="IT395" i="14"/>
  <c r="IT396" i="14"/>
  <c r="IT397" i="14"/>
  <c r="IT398" i="14"/>
  <c r="IT399" i="14"/>
  <c r="IT400" i="14"/>
  <c r="IT401" i="14"/>
  <c r="IT402" i="14"/>
  <c r="IT403" i="14"/>
  <c r="IT404" i="14"/>
  <c r="IT405" i="14"/>
  <c r="IT406" i="14"/>
  <c r="IT407" i="14"/>
  <c r="IT408" i="14"/>
  <c r="IT409" i="14"/>
  <c r="IT410" i="14"/>
  <c r="IT411" i="14"/>
  <c r="IT412" i="14"/>
  <c r="IT413" i="14"/>
  <c r="IT414" i="14"/>
  <c r="IT415" i="14"/>
  <c r="IT416" i="14"/>
  <c r="IT417" i="14"/>
  <c r="IT418" i="14"/>
  <c r="IT419" i="14"/>
  <c r="IT420" i="14"/>
  <c r="IT421" i="14"/>
  <c r="IT422" i="14"/>
  <c r="IT423" i="14"/>
  <c r="IT424" i="14"/>
  <c r="IT425" i="14"/>
  <c r="IT426" i="14"/>
  <c r="IT427" i="14"/>
  <c r="IT428" i="14"/>
  <c r="IT429" i="14"/>
  <c r="IT430" i="14"/>
  <c r="IT431" i="14"/>
  <c r="IT432" i="14"/>
  <c r="IT433" i="14"/>
  <c r="IT434" i="14"/>
  <c r="IT435" i="14"/>
  <c r="IT436" i="14"/>
  <c r="IT437" i="14"/>
  <c r="IT438" i="14"/>
  <c r="IT439" i="14"/>
  <c r="IT440" i="14"/>
  <c r="IT441" i="14"/>
  <c r="IT442" i="14"/>
  <c r="IT443" i="14"/>
  <c r="IT444" i="14"/>
  <c r="IT445" i="14"/>
  <c r="IT446" i="14"/>
  <c r="IT447" i="14"/>
  <c r="IT448" i="14"/>
  <c r="IT449" i="14"/>
  <c r="IT450" i="14"/>
  <c r="IT451" i="14"/>
  <c r="IT452" i="14"/>
  <c r="IT453" i="14"/>
  <c r="IT454" i="14"/>
  <c r="IT455" i="14"/>
  <c r="IT456" i="14"/>
  <c r="IT457" i="14"/>
  <c r="IT458" i="14"/>
  <c r="IT459" i="14"/>
  <c r="IT460" i="14"/>
  <c r="IT461" i="14"/>
  <c r="IT462" i="14"/>
  <c r="IT463" i="14"/>
  <c r="IT464" i="14"/>
  <c r="IT465" i="14"/>
  <c r="IT466" i="14"/>
  <c r="IT467" i="14"/>
  <c r="IT468" i="14"/>
  <c r="IT469" i="14"/>
  <c r="IT470" i="14"/>
  <c r="IT471" i="14"/>
  <c r="IT472" i="14"/>
  <c r="IT473" i="14"/>
  <c r="IT474" i="14"/>
  <c r="IT475" i="14"/>
  <c r="IT476" i="14"/>
  <c r="IT477" i="14"/>
  <c r="IT478" i="14"/>
  <c r="IT479" i="14"/>
  <c r="IT480" i="14"/>
  <c r="IT481" i="14"/>
  <c r="IT482" i="14"/>
  <c r="IT483" i="14"/>
  <c r="IT484" i="14"/>
  <c r="IT485" i="14"/>
  <c r="IT486" i="14"/>
  <c r="IT487" i="14"/>
  <c r="IT488" i="14"/>
  <c r="IT489" i="14"/>
  <c r="IT490" i="14"/>
  <c r="IT491" i="14"/>
  <c r="IT492" i="14"/>
  <c r="IT493" i="14"/>
  <c r="IT494" i="14"/>
  <c r="IT495" i="14"/>
  <c r="IT496" i="14"/>
  <c r="IT497" i="14"/>
  <c r="IT498" i="14"/>
  <c r="IT499" i="14"/>
  <c r="IT500" i="14"/>
  <c r="IT501" i="14"/>
  <c r="IT3" i="14"/>
  <c r="IT4" i="14"/>
  <c r="IT5" i="14"/>
  <c r="IT6" i="14"/>
  <c r="IT7" i="14"/>
  <c r="IT8" i="14"/>
  <c r="IT2" i="14"/>
  <c r="FN3" i="14"/>
  <c r="FN4" i="14"/>
  <c r="FN5" i="14"/>
  <c r="FN6" i="14"/>
  <c r="FN7" i="14"/>
  <c r="FN8" i="14"/>
  <c r="FN9" i="14"/>
  <c r="FN10" i="14"/>
  <c r="FN11" i="14"/>
  <c r="FN12" i="14"/>
  <c r="FN13" i="14"/>
  <c r="FN14" i="14"/>
  <c r="FN15" i="14"/>
  <c r="FN16" i="14"/>
  <c r="FN17" i="14"/>
  <c r="FN18" i="14"/>
  <c r="FN19" i="14"/>
  <c r="FN20" i="14"/>
  <c r="FN21" i="14"/>
  <c r="FN22" i="14"/>
  <c r="FN23" i="14"/>
  <c r="FN24" i="14"/>
  <c r="FN25" i="14"/>
  <c r="FN26" i="14"/>
  <c r="FN27" i="14"/>
  <c r="FN28" i="14"/>
  <c r="FN29" i="14"/>
  <c r="FN30" i="14"/>
  <c r="FN31" i="14"/>
  <c r="FN32" i="14"/>
  <c r="FN33" i="14"/>
  <c r="FN34" i="14"/>
  <c r="FN35" i="14"/>
  <c r="FN36" i="14"/>
  <c r="FN37" i="14"/>
  <c r="FN38" i="14"/>
  <c r="FN39" i="14"/>
  <c r="FN40" i="14"/>
  <c r="FN41" i="14"/>
  <c r="FN42" i="14"/>
  <c r="FN43" i="14"/>
  <c r="FN44" i="14"/>
  <c r="FN45" i="14"/>
  <c r="FN46" i="14"/>
  <c r="FN47" i="14"/>
  <c r="FN48" i="14"/>
  <c r="FN49" i="14"/>
  <c r="FN50" i="14"/>
  <c r="FN51" i="14"/>
  <c r="FN52" i="14"/>
  <c r="FN53" i="14"/>
  <c r="FN54" i="14"/>
  <c r="FN55" i="14"/>
  <c r="FN56" i="14"/>
  <c r="FN57" i="14"/>
  <c r="FN58" i="14"/>
  <c r="FN59" i="14"/>
  <c r="FN60" i="14"/>
  <c r="FN61" i="14"/>
  <c r="FN62" i="14"/>
  <c r="FN63" i="14"/>
  <c r="FN64" i="14"/>
  <c r="FN65" i="14"/>
  <c r="FN66" i="14"/>
  <c r="FN67" i="14"/>
  <c r="FN68" i="14"/>
  <c r="FN69" i="14"/>
  <c r="FN70" i="14"/>
  <c r="FN71" i="14"/>
  <c r="FN72" i="14"/>
  <c r="FN73" i="14"/>
  <c r="FN74" i="14"/>
  <c r="FN75" i="14"/>
  <c r="FN76" i="14"/>
  <c r="FN77" i="14"/>
  <c r="FN78" i="14"/>
  <c r="FN79" i="14"/>
  <c r="FN80" i="14"/>
  <c r="FN81" i="14"/>
  <c r="FN82" i="14"/>
  <c r="FN83" i="14"/>
  <c r="FN84" i="14"/>
  <c r="FN85" i="14"/>
  <c r="FN86" i="14"/>
  <c r="FN87" i="14"/>
  <c r="FN88" i="14"/>
  <c r="FN89" i="14"/>
  <c r="FN90" i="14"/>
  <c r="FN91" i="14"/>
  <c r="FN92" i="14"/>
  <c r="FN93" i="14"/>
  <c r="FN94" i="14"/>
  <c r="FN95" i="14"/>
  <c r="FN96" i="14"/>
  <c r="FN97" i="14"/>
  <c r="FN98" i="14"/>
  <c r="FN99" i="14"/>
  <c r="FN100" i="14"/>
  <c r="FN101" i="14"/>
  <c r="FN102" i="14"/>
  <c r="FN103" i="14"/>
  <c r="FN104" i="14"/>
  <c r="FN105" i="14"/>
  <c r="FN106" i="14"/>
  <c r="FN107" i="14"/>
  <c r="FN108" i="14"/>
  <c r="FN109" i="14"/>
  <c r="FN110" i="14"/>
  <c r="FN111" i="14"/>
  <c r="FN112" i="14"/>
  <c r="FN113" i="14"/>
  <c r="FN114" i="14"/>
  <c r="FN115" i="14"/>
  <c r="FN116" i="14"/>
  <c r="FN117" i="14"/>
  <c r="FN118" i="14"/>
  <c r="FN119" i="14"/>
  <c r="FN120" i="14"/>
  <c r="FN121" i="14"/>
  <c r="FN122" i="14"/>
  <c r="FN123" i="14"/>
  <c r="FN124" i="14"/>
  <c r="FN125" i="14"/>
  <c r="FN126" i="14"/>
  <c r="FN127" i="14"/>
  <c r="FN128" i="14"/>
  <c r="FN129" i="14"/>
  <c r="FN130" i="14"/>
  <c r="FN131" i="14"/>
  <c r="FN132" i="14"/>
  <c r="FN133" i="14"/>
  <c r="FN134" i="14"/>
  <c r="FN135" i="14"/>
  <c r="FN136" i="14"/>
  <c r="FN137" i="14"/>
  <c r="FN138" i="14"/>
  <c r="FN139" i="14"/>
  <c r="FN140" i="14"/>
  <c r="FN141" i="14"/>
  <c r="FN142" i="14"/>
  <c r="FN143" i="14"/>
  <c r="FN144" i="14"/>
  <c r="FN145" i="14"/>
  <c r="FN146" i="14"/>
  <c r="FN147" i="14"/>
  <c r="FN148" i="14"/>
  <c r="FN149" i="14"/>
  <c r="FN150" i="14"/>
  <c r="FN151" i="14"/>
  <c r="FN152" i="14"/>
  <c r="FN153" i="14"/>
  <c r="FN154" i="14"/>
  <c r="FN155" i="14"/>
  <c r="FN156" i="14"/>
  <c r="FN157" i="14"/>
  <c r="FN158" i="14"/>
  <c r="FN159" i="14"/>
  <c r="FN160" i="14"/>
  <c r="FN161" i="14"/>
  <c r="FN162" i="14"/>
  <c r="FN163" i="14"/>
  <c r="FN164" i="14"/>
  <c r="FN165" i="14"/>
  <c r="FN166" i="14"/>
  <c r="FN167" i="14"/>
  <c r="FN168" i="14"/>
  <c r="FN169" i="14"/>
  <c r="FN170" i="14"/>
  <c r="FN171" i="14"/>
  <c r="FN172" i="14"/>
  <c r="FN173" i="14"/>
  <c r="FN174" i="14"/>
  <c r="FN175" i="14"/>
  <c r="FN176" i="14"/>
  <c r="FN177" i="14"/>
  <c r="FN178" i="14"/>
  <c r="FN179" i="14"/>
  <c r="FN180" i="14"/>
  <c r="FN181" i="14"/>
  <c r="FN182" i="14"/>
  <c r="FN183" i="14"/>
  <c r="FN184" i="14"/>
  <c r="FN185" i="14"/>
  <c r="FN186" i="14"/>
  <c r="FN187" i="14"/>
  <c r="FN188" i="14"/>
  <c r="FN189" i="14"/>
  <c r="FN190" i="14"/>
  <c r="FN191" i="14"/>
  <c r="FN192" i="14"/>
  <c r="FN193" i="14"/>
  <c r="FN194" i="14"/>
  <c r="FN195" i="14"/>
  <c r="FN196" i="14"/>
  <c r="FN197" i="14"/>
  <c r="FN198" i="14"/>
  <c r="FN199" i="14"/>
  <c r="FN200" i="14"/>
  <c r="FN201" i="14"/>
  <c r="FN202" i="14"/>
  <c r="FN203" i="14"/>
  <c r="FN204" i="14"/>
  <c r="FN205" i="14"/>
  <c r="FN206" i="14"/>
  <c r="FN207" i="14"/>
  <c r="FN208" i="14"/>
  <c r="FN209" i="14"/>
  <c r="FN210" i="14"/>
  <c r="FN211" i="14"/>
  <c r="FN212" i="14"/>
  <c r="FN213" i="14"/>
  <c r="FN214" i="14"/>
  <c r="FN215" i="14"/>
  <c r="FN216" i="14"/>
  <c r="FN217" i="14"/>
  <c r="FN218" i="14"/>
  <c r="FN219" i="14"/>
  <c r="FN220" i="14"/>
  <c r="FN221" i="14"/>
  <c r="FN222" i="14"/>
  <c r="FN223" i="14"/>
  <c r="FN224" i="14"/>
  <c r="FN225" i="14"/>
  <c r="FN226" i="14"/>
  <c r="FN227" i="14"/>
  <c r="FN228" i="14"/>
  <c r="FN229" i="14"/>
  <c r="FN230" i="14"/>
  <c r="FN231" i="14"/>
  <c r="FN232" i="14"/>
  <c r="FN233" i="14"/>
  <c r="FN234" i="14"/>
  <c r="FN235" i="14"/>
  <c r="FN236" i="14"/>
  <c r="FN237" i="14"/>
  <c r="FN238" i="14"/>
  <c r="FN239" i="14"/>
  <c r="FN240" i="14"/>
  <c r="FN241" i="14"/>
  <c r="FN242" i="14"/>
  <c r="FN243" i="14"/>
  <c r="FN244" i="14"/>
  <c r="FN245" i="14"/>
  <c r="FN246" i="14"/>
  <c r="FN247" i="14"/>
  <c r="FN248" i="14"/>
  <c r="FN249" i="14"/>
  <c r="FN250" i="14"/>
  <c r="FN251" i="14"/>
  <c r="FN252" i="14"/>
  <c r="FN253" i="14"/>
  <c r="FN254" i="14"/>
  <c r="FN255" i="14"/>
  <c r="FN256" i="14"/>
  <c r="FN257" i="14"/>
  <c r="FN258" i="14"/>
  <c r="FN259" i="14"/>
  <c r="FN260" i="14"/>
  <c r="FN261" i="14"/>
  <c r="FN262" i="14"/>
  <c r="FN263" i="14"/>
  <c r="FN264" i="14"/>
  <c r="FN265" i="14"/>
  <c r="FN266" i="14"/>
  <c r="FN267" i="14"/>
  <c r="FN268" i="14"/>
  <c r="FN269" i="14"/>
  <c r="FN270" i="14"/>
  <c r="FN271" i="14"/>
  <c r="FN272" i="14"/>
  <c r="FN273" i="14"/>
  <c r="FN274" i="14"/>
  <c r="FN275" i="14"/>
  <c r="FN276" i="14"/>
  <c r="FN277" i="14"/>
  <c r="FN278" i="14"/>
  <c r="FN279" i="14"/>
  <c r="FN280" i="14"/>
  <c r="FN281" i="14"/>
  <c r="FN282" i="14"/>
  <c r="FN283" i="14"/>
  <c r="FN284" i="14"/>
  <c r="FN285" i="14"/>
  <c r="FN286" i="14"/>
  <c r="FN287" i="14"/>
  <c r="FN288" i="14"/>
  <c r="FN289" i="14"/>
  <c r="FN290" i="14"/>
  <c r="FN291" i="14"/>
  <c r="FN292" i="14"/>
  <c r="FN293" i="14"/>
  <c r="FN294" i="14"/>
  <c r="FN295" i="14"/>
  <c r="FN296" i="14"/>
  <c r="FN297" i="14"/>
  <c r="FN298" i="14"/>
  <c r="FN299" i="14"/>
  <c r="FN300" i="14"/>
  <c r="FN301" i="14"/>
  <c r="FN302" i="14"/>
  <c r="FN303" i="14"/>
  <c r="FN304" i="14"/>
  <c r="FN305" i="14"/>
  <c r="FN306" i="14"/>
  <c r="FN307" i="14"/>
  <c r="FN308" i="14"/>
  <c r="FN309" i="14"/>
  <c r="FN310" i="14"/>
  <c r="FN311" i="14"/>
  <c r="FN312" i="14"/>
  <c r="FN313" i="14"/>
  <c r="FN314" i="14"/>
  <c r="FN315" i="14"/>
  <c r="FN316" i="14"/>
  <c r="FN317" i="14"/>
  <c r="FN318" i="14"/>
  <c r="FN319" i="14"/>
  <c r="FN320" i="14"/>
  <c r="FN321" i="14"/>
  <c r="FN322" i="14"/>
  <c r="FN323" i="14"/>
  <c r="FN324" i="14"/>
  <c r="FN325" i="14"/>
  <c r="FN326" i="14"/>
  <c r="FN327" i="14"/>
  <c r="FN328" i="14"/>
  <c r="FN329" i="14"/>
  <c r="FN330" i="14"/>
  <c r="FN331" i="14"/>
  <c r="FN332" i="14"/>
  <c r="FN333" i="14"/>
  <c r="FN334" i="14"/>
  <c r="FN335" i="14"/>
  <c r="FN336" i="14"/>
  <c r="FN337" i="14"/>
  <c r="FN338" i="14"/>
  <c r="FN339" i="14"/>
  <c r="FN340" i="14"/>
  <c r="FN341" i="14"/>
  <c r="FN342" i="14"/>
  <c r="FN343" i="14"/>
  <c r="FN344" i="14"/>
  <c r="FN345" i="14"/>
  <c r="FN346" i="14"/>
  <c r="FN347" i="14"/>
  <c r="FN348" i="14"/>
  <c r="FN349" i="14"/>
  <c r="FN350" i="14"/>
  <c r="FN351" i="14"/>
  <c r="FN352" i="14"/>
  <c r="FN353" i="14"/>
  <c r="FN354" i="14"/>
  <c r="FN355" i="14"/>
  <c r="FN356" i="14"/>
  <c r="FN357" i="14"/>
  <c r="FN358" i="14"/>
  <c r="FN359" i="14"/>
  <c r="FN360" i="14"/>
  <c r="FN361" i="14"/>
  <c r="FN362" i="14"/>
  <c r="FN363" i="14"/>
  <c r="FN364" i="14"/>
  <c r="FN365" i="14"/>
  <c r="FN366" i="14"/>
  <c r="FN367" i="14"/>
  <c r="FN368" i="14"/>
  <c r="FN369" i="14"/>
  <c r="FN370" i="14"/>
  <c r="FN371" i="14"/>
  <c r="FN372" i="14"/>
  <c r="FN373" i="14"/>
  <c r="FN374" i="14"/>
  <c r="FN375" i="14"/>
  <c r="FN376" i="14"/>
  <c r="FN377" i="14"/>
  <c r="FN378" i="14"/>
  <c r="FN379" i="14"/>
  <c r="FN380" i="14"/>
  <c r="FN381" i="14"/>
  <c r="FN382" i="14"/>
  <c r="FN383" i="14"/>
  <c r="FN384" i="14"/>
  <c r="FN385" i="14"/>
  <c r="FN386" i="14"/>
  <c r="FN387" i="14"/>
  <c r="FN388" i="14"/>
  <c r="FN389" i="14"/>
  <c r="FN390" i="14"/>
  <c r="FN391" i="14"/>
  <c r="FN392" i="14"/>
  <c r="FN393" i="14"/>
  <c r="FN394" i="14"/>
  <c r="FN395" i="14"/>
  <c r="FN396" i="14"/>
  <c r="FN397" i="14"/>
  <c r="FN398" i="14"/>
  <c r="FN399" i="14"/>
  <c r="FN400" i="14"/>
  <c r="FN401" i="14"/>
  <c r="FN402" i="14"/>
  <c r="FN403" i="14"/>
  <c r="FN404" i="14"/>
  <c r="FN405" i="14"/>
  <c r="FN406" i="14"/>
  <c r="FN407" i="14"/>
  <c r="FN408" i="14"/>
  <c r="FN409" i="14"/>
  <c r="FN410" i="14"/>
  <c r="FN411" i="14"/>
  <c r="FN412" i="14"/>
  <c r="FN413" i="14"/>
  <c r="FN414" i="14"/>
  <c r="FN415" i="14"/>
  <c r="FN416" i="14"/>
  <c r="FN417" i="14"/>
  <c r="FN418" i="14"/>
  <c r="FN419" i="14"/>
  <c r="FN420" i="14"/>
  <c r="FN421" i="14"/>
  <c r="FN422" i="14"/>
  <c r="FN423" i="14"/>
  <c r="FN424" i="14"/>
  <c r="FN425" i="14"/>
  <c r="FN426" i="14"/>
  <c r="FN427" i="14"/>
  <c r="FN428" i="14"/>
  <c r="FN429" i="14"/>
  <c r="FN430" i="14"/>
  <c r="FN431" i="14"/>
  <c r="FN432" i="14"/>
  <c r="FN433" i="14"/>
  <c r="FN434" i="14"/>
  <c r="FN435" i="14"/>
  <c r="FN436" i="14"/>
  <c r="FN437" i="14"/>
  <c r="FN438" i="14"/>
  <c r="FN439" i="14"/>
  <c r="FN440" i="14"/>
  <c r="FN441" i="14"/>
  <c r="FN442" i="14"/>
  <c r="FN443" i="14"/>
  <c r="FN444" i="14"/>
  <c r="FN445" i="14"/>
  <c r="FN446" i="14"/>
  <c r="FN447" i="14"/>
  <c r="FN448" i="14"/>
  <c r="FN449" i="14"/>
  <c r="FN450" i="14"/>
  <c r="FN451" i="14"/>
  <c r="FN452" i="14"/>
  <c r="FN453" i="14"/>
  <c r="FN454" i="14"/>
  <c r="FN455" i="14"/>
  <c r="FN456" i="14"/>
  <c r="FN457" i="14"/>
  <c r="FN458" i="14"/>
  <c r="FN459" i="14"/>
  <c r="FN460" i="14"/>
  <c r="FN461" i="14"/>
  <c r="FN462" i="14"/>
  <c r="FN463" i="14"/>
  <c r="FN464" i="14"/>
  <c r="FN465" i="14"/>
  <c r="FN466" i="14"/>
  <c r="FN467" i="14"/>
  <c r="FN468" i="14"/>
  <c r="FN469" i="14"/>
  <c r="FN470" i="14"/>
  <c r="FN471" i="14"/>
  <c r="FN472" i="14"/>
  <c r="FN473" i="14"/>
  <c r="FN474" i="14"/>
  <c r="FN475" i="14"/>
  <c r="FN476" i="14"/>
  <c r="FN477" i="14"/>
  <c r="FN478" i="14"/>
  <c r="FN479" i="14"/>
  <c r="FN480" i="14"/>
  <c r="FN481" i="14"/>
  <c r="FN482" i="14"/>
  <c r="FN483" i="14"/>
  <c r="FN484" i="14"/>
  <c r="FN485" i="14"/>
  <c r="FN486" i="14"/>
  <c r="FN487" i="14"/>
  <c r="FN488" i="14"/>
  <c r="FN489" i="14"/>
  <c r="FN490" i="14"/>
  <c r="FN491" i="14"/>
  <c r="FN492" i="14"/>
  <c r="FN493" i="14"/>
  <c r="FN494" i="14"/>
  <c r="FN495" i="14"/>
  <c r="FN496" i="14"/>
  <c r="FN497" i="14"/>
  <c r="FN498" i="14"/>
  <c r="FN499" i="14"/>
  <c r="FN500" i="14"/>
  <c r="FN501" i="14"/>
  <c r="FN2" i="14"/>
  <c r="FM515" i="14"/>
  <c r="FM514" i="14"/>
  <c r="FM513" i="14"/>
  <c r="FL3" i="14"/>
  <c r="FL4" i="14"/>
  <c r="FL5" i="14"/>
  <c r="FL6" i="14"/>
  <c r="FL7" i="14"/>
  <c r="FL8" i="14"/>
  <c r="FL9" i="14"/>
  <c r="FL10" i="14"/>
  <c r="FL11" i="14"/>
  <c r="FL12" i="14"/>
  <c r="FL13" i="14"/>
  <c r="FL14" i="14"/>
  <c r="FL15" i="14"/>
  <c r="FL16" i="14"/>
  <c r="FL17" i="14"/>
  <c r="FL18" i="14"/>
  <c r="FL19" i="14"/>
  <c r="FL20" i="14"/>
  <c r="FL21" i="14"/>
  <c r="FL22" i="14"/>
  <c r="FL23" i="14"/>
  <c r="FL24" i="14"/>
  <c r="FL25" i="14"/>
  <c r="FL26" i="14"/>
  <c r="FL27" i="14"/>
  <c r="FL28" i="14"/>
  <c r="FL29" i="14"/>
  <c r="FL30" i="14"/>
  <c r="FL31" i="14"/>
  <c r="FL32" i="14"/>
  <c r="FL33" i="14"/>
  <c r="FL34" i="14"/>
  <c r="FL35" i="14"/>
  <c r="FL36" i="14"/>
  <c r="FL37" i="14"/>
  <c r="FL38" i="14"/>
  <c r="FL39" i="14"/>
  <c r="FL40" i="14"/>
  <c r="FL41" i="14"/>
  <c r="FL42" i="14"/>
  <c r="FL43" i="14"/>
  <c r="FL44" i="14"/>
  <c r="FL45" i="14"/>
  <c r="FL46" i="14"/>
  <c r="FL47" i="14"/>
  <c r="FL48" i="14"/>
  <c r="FL49" i="14"/>
  <c r="FL50" i="14"/>
  <c r="FL51" i="14"/>
  <c r="FL52" i="14"/>
  <c r="FL53" i="14"/>
  <c r="FL54" i="14"/>
  <c r="FL55" i="14"/>
  <c r="FL56" i="14"/>
  <c r="FL57" i="14"/>
  <c r="FL58" i="14"/>
  <c r="FL59" i="14"/>
  <c r="FL60" i="14"/>
  <c r="FL61" i="14"/>
  <c r="FL62" i="14"/>
  <c r="FL63" i="14"/>
  <c r="FL64" i="14"/>
  <c r="FL65" i="14"/>
  <c r="FL66" i="14"/>
  <c r="FL67" i="14"/>
  <c r="FL68" i="14"/>
  <c r="FL69" i="14"/>
  <c r="FL70" i="14"/>
  <c r="FL71" i="14"/>
  <c r="FL72" i="14"/>
  <c r="FL73" i="14"/>
  <c r="FL74" i="14"/>
  <c r="FL75" i="14"/>
  <c r="FL76" i="14"/>
  <c r="FL77" i="14"/>
  <c r="FL78" i="14"/>
  <c r="FL79" i="14"/>
  <c r="FL80" i="14"/>
  <c r="FL81" i="14"/>
  <c r="FL82" i="14"/>
  <c r="FL83" i="14"/>
  <c r="FL84" i="14"/>
  <c r="FL85" i="14"/>
  <c r="FL86" i="14"/>
  <c r="FL87" i="14"/>
  <c r="FL88" i="14"/>
  <c r="FL89" i="14"/>
  <c r="FL90" i="14"/>
  <c r="FL91" i="14"/>
  <c r="FL92" i="14"/>
  <c r="FL93" i="14"/>
  <c r="FL94" i="14"/>
  <c r="FL95" i="14"/>
  <c r="FL96" i="14"/>
  <c r="FL97" i="14"/>
  <c r="FL98" i="14"/>
  <c r="FL99" i="14"/>
  <c r="FL100" i="14"/>
  <c r="FL101" i="14"/>
  <c r="FL102" i="14"/>
  <c r="FL103" i="14"/>
  <c r="FL104" i="14"/>
  <c r="FL105" i="14"/>
  <c r="FL106" i="14"/>
  <c r="FL107" i="14"/>
  <c r="FL108" i="14"/>
  <c r="FL109" i="14"/>
  <c r="FL110" i="14"/>
  <c r="FL111" i="14"/>
  <c r="FL112" i="14"/>
  <c r="FL113" i="14"/>
  <c r="FL114" i="14"/>
  <c r="FL115" i="14"/>
  <c r="FL116" i="14"/>
  <c r="FL117" i="14"/>
  <c r="FL118" i="14"/>
  <c r="FL119" i="14"/>
  <c r="FL120" i="14"/>
  <c r="FL121" i="14"/>
  <c r="FL122" i="14"/>
  <c r="FL123" i="14"/>
  <c r="FL124" i="14"/>
  <c r="FL125" i="14"/>
  <c r="FL126" i="14"/>
  <c r="FL127" i="14"/>
  <c r="FL128" i="14"/>
  <c r="FL129" i="14"/>
  <c r="FL130" i="14"/>
  <c r="FL131" i="14"/>
  <c r="FL132" i="14"/>
  <c r="FL133" i="14"/>
  <c r="FL134" i="14"/>
  <c r="FL135" i="14"/>
  <c r="FL136" i="14"/>
  <c r="FL137" i="14"/>
  <c r="FL138" i="14"/>
  <c r="FL139" i="14"/>
  <c r="FL140" i="14"/>
  <c r="FL141" i="14"/>
  <c r="FL142" i="14"/>
  <c r="FL143" i="14"/>
  <c r="FL144" i="14"/>
  <c r="FL145" i="14"/>
  <c r="FL146" i="14"/>
  <c r="FL147" i="14"/>
  <c r="FL148" i="14"/>
  <c r="FL149" i="14"/>
  <c r="FL150" i="14"/>
  <c r="FL151" i="14"/>
  <c r="FL152" i="14"/>
  <c r="FL153" i="14"/>
  <c r="FL154" i="14"/>
  <c r="FL155" i="14"/>
  <c r="FL156" i="14"/>
  <c r="FL157" i="14"/>
  <c r="FL158" i="14"/>
  <c r="FL159" i="14"/>
  <c r="FL160" i="14"/>
  <c r="FL161" i="14"/>
  <c r="FL162" i="14"/>
  <c r="FL163" i="14"/>
  <c r="FL164" i="14"/>
  <c r="FL165" i="14"/>
  <c r="FL166" i="14"/>
  <c r="FL167" i="14"/>
  <c r="FL168" i="14"/>
  <c r="FL169" i="14"/>
  <c r="FL170" i="14"/>
  <c r="FL171" i="14"/>
  <c r="FL172" i="14"/>
  <c r="FL173" i="14"/>
  <c r="FL174" i="14"/>
  <c r="FL175" i="14"/>
  <c r="FL176" i="14"/>
  <c r="FL177" i="14"/>
  <c r="FL178" i="14"/>
  <c r="FL179" i="14"/>
  <c r="FL180" i="14"/>
  <c r="FL181" i="14"/>
  <c r="FL182" i="14"/>
  <c r="FL183" i="14"/>
  <c r="FL184" i="14"/>
  <c r="FL185" i="14"/>
  <c r="FL186" i="14"/>
  <c r="FL187" i="14"/>
  <c r="FL188" i="14"/>
  <c r="FL189" i="14"/>
  <c r="FL190" i="14"/>
  <c r="FL191" i="14"/>
  <c r="FL192" i="14"/>
  <c r="FL193" i="14"/>
  <c r="FL194" i="14"/>
  <c r="FL195" i="14"/>
  <c r="FL196" i="14"/>
  <c r="FL197" i="14"/>
  <c r="FL198" i="14"/>
  <c r="FL199" i="14"/>
  <c r="FL200" i="14"/>
  <c r="FL201" i="14"/>
  <c r="FL202" i="14"/>
  <c r="FL203" i="14"/>
  <c r="FL204" i="14"/>
  <c r="FL205" i="14"/>
  <c r="FL206" i="14"/>
  <c r="FL207" i="14"/>
  <c r="FL208" i="14"/>
  <c r="FL209" i="14"/>
  <c r="FL210" i="14"/>
  <c r="FL211" i="14"/>
  <c r="FL212" i="14"/>
  <c r="FL213" i="14"/>
  <c r="FL214" i="14"/>
  <c r="FL215" i="14"/>
  <c r="FL216" i="14"/>
  <c r="FL217" i="14"/>
  <c r="FL218" i="14"/>
  <c r="FL219" i="14"/>
  <c r="FL220" i="14"/>
  <c r="FL221" i="14"/>
  <c r="FL222" i="14"/>
  <c r="FL223" i="14"/>
  <c r="FL224" i="14"/>
  <c r="FL225" i="14"/>
  <c r="FL226" i="14"/>
  <c r="FL227" i="14"/>
  <c r="FL228" i="14"/>
  <c r="FL229" i="14"/>
  <c r="FL230" i="14"/>
  <c r="FL231" i="14"/>
  <c r="FL232" i="14"/>
  <c r="FL233" i="14"/>
  <c r="FL234" i="14"/>
  <c r="FL235" i="14"/>
  <c r="FL236" i="14"/>
  <c r="FL237" i="14"/>
  <c r="FL238" i="14"/>
  <c r="FL239" i="14"/>
  <c r="FL240" i="14"/>
  <c r="FL241" i="14"/>
  <c r="FL242" i="14"/>
  <c r="FL243" i="14"/>
  <c r="FL244" i="14"/>
  <c r="FL245" i="14"/>
  <c r="FL246" i="14"/>
  <c r="FL247" i="14"/>
  <c r="FL248" i="14"/>
  <c r="FL249" i="14"/>
  <c r="FL250" i="14"/>
  <c r="FL251" i="14"/>
  <c r="FL252" i="14"/>
  <c r="FL253" i="14"/>
  <c r="FL254" i="14"/>
  <c r="FL255" i="14"/>
  <c r="FL256" i="14"/>
  <c r="FL257" i="14"/>
  <c r="FL258" i="14"/>
  <c r="FL259" i="14"/>
  <c r="FL260" i="14"/>
  <c r="FL261" i="14"/>
  <c r="FL262" i="14"/>
  <c r="FL263" i="14"/>
  <c r="FL264" i="14"/>
  <c r="FL265" i="14"/>
  <c r="FL266" i="14"/>
  <c r="FL267" i="14"/>
  <c r="FL268" i="14"/>
  <c r="FL269" i="14"/>
  <c r="FL270" i="14"/>
  <c r="FL271" i="14"/>
  <c r="FL272" i="14"/>
  <c r="FL273" i="14"/>
  <c r="FL274" i="14"/>
  <c r="FL275" i="14"/>
  <c r="FL276" i="14"/>
  <c r="FL277" i="14"/>
  <c r="FL278" i="14"/>
  <c r="FL279" i="14"/>
  <c r="FL280" i="14"/>
  <c r="FL281" i="14"/>
  <c r="FL282" i="14"/>
  <c r="FL283" i="14"/>
  <c r="FL284" i="14"/>
  <c r="FL285" i="14"/>
  <c r="FL286" i="14"/>
  <c r="FL287" i="14"/>
  <c r="FL288" i="14"/>
  <c r="FL289" i="14"/>
  <c r="FL290" i="14"/>
  <c r="FL291" i="14"/>
  <c r="FL292" i="14"/>
  <c r="FL293" i="14"/>
  <c r="FL294" i="14"/>
  <c r="FL295" i="14"/>
  <c r="FL296" i="14"/>
  <c r="FL297" i="14"/>
  <c r="FL298" i="14"/>
  <c r="FL299" i="14"/>
  <c r="FL300" i="14"/>
  <c r="FL301" i="14"/>
  <c r="FL302" i="14"/>
  <c r="FL303" i="14"/>
  <c r="FL304" i="14"/>
  <c r="FL305" i="14"/>
  <c r="FL306" i="14"/>
  <c r="FL307" i="14"/>
  <c r="FL308" i="14"/>
  <c r="FL309" i="14"/>
  <c r="FL310" i="14"/>
  <c r="FL311" i="14"/>
  <c r="FL312" i="14"/>
  <c r="FL313" i="14"/>
  <c r="FL314" i="14"/>
  <c r="FL315" i="14"/>
  <c r="FL316" i="14"/>
  <c r="FL317" i="14"/>
  <c r="FL318" i="14"/>
  <c r="FL319" i="14"/>
  <c r="FL320" i="14"/>
  <c r="FL321" i="14"/>
  <c r="FL322" i="14"/>
  <c r="FL323" i="14"/>
  <c r="FL324" i="14"/>
  <c r="FL325" i="14"/>
  <c r="FL326" i="14"/>
  <c r="FL327" i="14"/>
  <c r="FL328" i="14"/>
  <c r="FL329" i="14"/>
  <c r="FL330" i="14"/>
  <c r="FL331" i="14"/>
  <c r="FL332" i="14"/>
  <c r="FL333" i="14"/>
  <c r="FL334" i="14"/>
  <c r="FL335" i="14"/>
  <c r="FL336" i="14"/>
  <c r="FL337" i="14"/>
  <c r="FL338" i="14"/>
  <c r="FL339" i="14"/>
  <c r="FL340" i="14"/>
  <c r="FL341" i="14"/>
  <c r="FL342" i="14"/>
  <c r="FL343" i="14"/>
  <c r="FL344" i="14"/>
  <c r="FL345" i="14"/>
  <c r="FL346" i="14"/>
  <c r="FL347" i="14"/>
  <c r="FL348" i="14"/>
  <c r="FL349" i="14"/>
  <c r="FL350" i="14"/>
  <c r="FL351" i="14"/>
  <c r="FL352" i="14"/>
  <c r="FL353" i="14"/>
  <c r="FL354" i="14"/>
  <c r="FL355" i="14"/>
  <c r="FL356" i="14"/>
  <c r="FL357" i="14"/>
  <c r="FL358" i="14"/>
  <c r="FL359" i="14"/>
  <c r="FL360" i="14"/>
  <c r="FL361" i="14"/>
  <c r="FL362" i="14"/>
  <c r="FL363" i="14"/>
  <c r="FL364" i="14"/>
  <c r="FL365" i="14"/>
  <c r="FL366" i="14"/>
  <c r="FL367" i="14"/>
  <c r="FL368" i="14"/>
  <c r="FL369" i="14"/>
  <c r="FL370" i="14"/>
  <c r="FL371" i="14"/>
  <c r="FL372" i="14"/>
  <c r="FL373" i="14"/>
  <c r="FL374" i="14"/>
  <c r="FL375" i="14"/>
  <c r="FL376" i="14"/>
  <c r="FL377" i="14"/>
  <c r="FL378" i="14"/>
  <c r="FL379" i="14"/>
  <c r="FL380" i="14"/>
  <c r="FL381" i="14"/>
  <c r="FL382" i="14"/>
  <c r="FL383" i="14"/>
  <c r="FL384" i="14"/>
  <c r="FL385" i="14"/>
  <c r="FL386" i="14"/>
  <c r="FL387" i="14"/>
  <c r="FL388" i="14"/>
  <c r="FL389" i="14"/>
  <c r="FL390" i="14"/>
  <c r="FL391" i="14"/>
  <c r="FL392" i="14"/>
  <c r="FL393" i="14"/>
  <c r="FL394" i="14"/>
  <c r="FL395" i="14"/>
  <c r="FL396" i="14"/>
  <c r="FL397" i="14"/>
  <c r="FL398" i="14"/>
  <c r="FL399" i="14"/>
  <c r="FL400" i="14"/>
  <c r="FL401" i="14"/>
  <c r="FL402" i="14"/>
  <c r="FL403" i="14"/>
  <c r="FL404" i="14"/>
  <c r="FL405" i="14"/>
  <c r="FL406" i="14"/>
  <c r="FL407" i="14"/>
  <c r="FL408" i="14"/>
  <c r="FL409" i="14"/>
  <c r="FL410" i="14"/>
  <c r="FL411" i="14"/>
  <c r="FL412" i="14"/>
  <c r="FL413" i="14"/>
  <c r="FL414" i="14"/>
  <c r="FL415" i="14"/>
  <c r="FL416" i="14"/>
  <c r="FL417" i="14"/>
  <c r="FL418" i="14"/>
  <c r="FL419" i="14"/>
  <c r="FL420" i="14"/>
  <c r="FL421" i="14"/>
  <c r="FL422" i="14"/>
  <c r="FL423" i="14"/>
  <c r="FL424" i="14"/>
  <c r="FL425" i="14"/>
  <c r="FL426" i="14"/>
  <c r="FL427" i="14"/>
  <c r="FL428" i="14"/>
  <c r="FL429" i="14"/>
  <c r="FL430" i="14"/>
  <c r="FL431" i="14"/>
  <c r="FL432" i="14"/>
  <c r="FL433" i="14"/>
  <c r="FL434" i="14"/>
  <c r="FL435" i="14"/>
  <c r="FL436" i="14"/>
  <c r="FL437" i="14"/>
  <c r="FL438" i="14"/>
  <c r="FL439" i="14"/>
  <c r="FL440" i="14"/>
  <c r="FL441" i="14"/>
  <c r="FL442" i="14"/>
  <c r="FL443" i="14"/>
  <c r="FL444" i="14"/>
  <c r="FL445" i="14"/>
  <c r="FL446" i="14"/>
  <c r="FL447" i="14"/>
  <c r="FL448" i="14"/>
  <c r="FL449" i="14"/>
  <c r="FL450" i="14"/>
  <c r="FL451" i="14"/>
  <c r="FL452" i="14"/>
  <c r="FL453" i="14"/>
  <c r="FL454" i="14"/>
  <c r="FL455" i="14"/>
  <c r="FL456" i="14"/>
  <c r="FL457" i="14"/>
  <c r="FL458" i="14"/>
  <c r="FL459" i="14"/>
  <c r="FL460" i="14"/>
  <c r="FL461" i="14"/>
  <c r="FL462" i="14"/>
  <c r="FL463" i="14"/>
  <c r="FL464" i="14"/>
  <c r="FL465" i="14"/>
  <c r="FL466" i="14"/>
  <c r="FL467" i="14"/>
  <c r="FL468" i="14"/>
  <c r="FL469" i="14"/>
  <c r="FL470" i="14"/>
  <c r="FL471" i="14"/>
  <c r="FL472" i="14"/>
  <c r="FL473" i="14"/>
  <c r="FL474" i="14"/>
  <c r="FL475" i="14"/>
  <c r="FL476" i="14"/>
  <c r="FL477" i="14"/>
  <c r="FL478" i="14"/>
  <c r="FL479" i="14"/>
  <c r="FL480" i="14"/>
  <c r="FL481" i="14"/>
  <c r="FL482" i="14"/>
  <c r="FL483" i="14"/>
  <c r="FL484" i="14"/>
  <c r="FL485" i="14"/>
  <c r="FL486" i="14"/>
  <c r="FL487" i="14"/>
  <c r="FL488" i="14"/>
  <c r="FL489" i="14"/>
  <c r="FL490" i="14"/>
  <c r="FL491" i="14"/>
  <c r="FL492" i="14"/>
  <c r="FL493" i="14"/>
  <c r="FL494" i="14"/>
  <c r="FL495" i="14"/>
  <c r="FL496" i="14"/>
  <c r="FL497" i="14"/>
  <c r="FL498" i="14"/>
  <c r="FL499" i="14"/>
  <c r="FL500" i="14"/>
  <c r="FL501" i="14"/>
  <c r="FL2" i="14"/>
  <c r="FB514" i="14"/>
  <c r="FB513" i="14"/>
  <c r="FG518" i="14"/>
  <c r="FG517" i="14"/>
  <c r="FG516" i="14"/>
  <c r="FG515" i="14"/>
  <c r="FG514" i="14"/>
  <c r="FG513" i="14"/>
  <c r="EQ3" i="14"/>
  <c r="EQ4" i="14"/>
  <c r="EQ5" i="14"/>
  <c r="EQ6" i="14"/>
  <c r="EQ7" i="14"/>
  <c r="EQ8" i="14"/>
  <c r="EQ9" i="14"/>
  <c r="EQ10" i="14"/>
  <c r="EQ11" i="14"/>
  <c r="EQ12" i="14"/>
  <c r="EQ13" i="14"/>
  <c r="EQ14" i="14"/>
  <c r="EQ15" i="14"/>
  <c r="EQ16" i="14"/>
  <c r="EQ17" i="14"/>
  <c r="EQ18" i="14"/>
  <c r="EQ19" i="14"/>
  <c r="EQ20" i="14"/>
  <c r="EQ21" i="14"/>
  <c r="EQ22" i="14"/>
  <c r="EQ23" i="14"/>
  <c r="EQ24" i="14"/>
  <c r="EQ25" i="14"/>
  <c r="EQ26" i="14"/>
  <c r="EQ27" i="14"/>
  <c r="EQ28" i="14"/>
  <c r="EQ29" i="14"/>
  <c r="EQ30" i="14"/>
  <c r="EQ31" i="14"/>
  <c r="EQ32" i="14"/>
  <c r="EQ33" i="14"/>
  <c r="EQ34" i="14"/>
  <c r="EQ35" i="14"/>
  <c r="EQ36" i="14"/>
  <c r="EQ37" i="14"/>
  <c r="EQ38" i="14"/>
  <c r="EQ39" i="14"/>
  <c r="EQ40" i="14"/>
  <c r="EQ41" i="14"/>
  <c r="EQ42" i="14"/>
  <c r="EQ43" i="14"/>
  <c r="EQ44" i="14"/>
  <c r="EQ45" i="14"/>
  <c r="EQ46" i="14"/>
  <c r="EQ47" i="14"/>
  <c r="EQ48" i="14"/>
  <c r="EQ49" i="14"/>
  <c r="EQ50" i="14"/>
  <c r="EQ51" i="14"/>
  <c r="EQ52" i="14"/>
  <c r="EQ53" i="14"/>
  <c r="EQ54" i="14"/>
  <c r="EQ55" i="14"/>
  <c r="EQ56" i="14"/>
  <c r="EQ57" i="14"/>
  <c r="EQ58" i="14"/>
  <c r="EQ59" i="14"/>
  <c r="EQ60" i="14"/>
  <c r="EQ61" i="14"/>
  <c r="EQ62" i="14"/>
  <c r="EQ63" i="14"/>
  <c r="EQ64" i="14"/>
  <c r="EQ65" i="14"/>
  <c r="EQ66" i="14"/>
  <c r="EQ67" i="14"/>
  <c r="EQ68" i="14"/>
  <c r="EQ69" i="14"/>
  <c r="EQ70" i="14"/>
  <c r="EQ71" i="14"/>
  <c r="EQ72" i="14"/>
  <c r="EQ73" i="14"/>
  <c r="EQ74" i="14"/>
  <c r="EQ75" i="14"/>
  <c r="EQ76" i="14"/>
  <c r="EQ77" i="14"/>
  <c r="EQ78" i="14"/>
  <c r="EQ79" i="14"/>
  <c r="EQ80" i="14"/>
  <c r="EQ81" i="14"/>
  <c r="EQ82" i="14"/>
  <c r="EQ83" i="14"/>
  <c r="EQ84" i="14"/>
  <c r="EQ85" i="14"/>
  <c r="EQ86" i="14"/>
  <c r="EQ87" i="14"/>
  <c r="EQ88" i="14"/>
  <c r="EQ89" i="14"/>
  <c r="EQ90" i="14"/>
  <c r="EQ91" i="14"/>
  <c r="EQ92" i="14"/>
  <c r="EQ93" i="14"/>
  <c r="EQ94" i="14"/>
  <c r="EQ95" i="14"/>
  <c r="EQ96" i="14"/>
  <c r="EQ97" i="14"/>
  <c r="EQ98" i="14"/>
  <c r="EQ99" i="14"/>
  <c r="EQ100" i="14"/>
  <c r="EQ101" i="14"/>
  <c r="EQ102" i="14"/>
  <c r="EQ103" i="14"/>
  <c r="EQ104" i="14"/>
  <c r="EQ105" i="14"/>
  <c r="EQ106" i="14"/>
  <c r="EQ107" i="14"/>
  <c r="EQ108" i="14"/>
  <c r="EQ109" i="14"/>
  <c r="EQ110" i="14"/>
  <c r="EQ111" i="14"/>
  <c r="EQ112" i="14"/>
  <c r="EQ113" i="14"/>
  <c r="EQ114" i="14"/>
  <c r="EQ115" i="14"/>
  <c r="EQ116" i="14"/>
  <c r="EQ117" i="14"/>
  <c r="EQ118" i="14"/>
  <c r="EQ119" i="14"/>
  <c r="EQ120" i="14"/>
  <c r="EQ121" i="14"/>
  <c r="EQ122" i="14"/>
  <c r="EQ123" i="14"/>
  <c r="EQ124" i="14"/>
  <c r="EQ125" i="14"/>
  <c r="EQ126" i="14"/>
  <c r="EQ127" i="14"/>
  <c r="EQ128" i="14"/>
  <c r="EQ129" i="14"/>
  <c r="EQ130" i="14"/>
  <c r="EQ131" i="14"/>
  <c r="EQ132" i="14"/>
  <c r="EQ133" i="14"/>
  <c r="EQ134" i="14"/>
  <c r="EQ135" i="14"/>
  <c r="EQ136" i="14"/>
  <c r="EQ137" i="14"/>
  <c r="EQ138" i="14"/>
  <c r="EQ139" i="14"/>
  <c r="EQ140" i="14"/>
  <c r="EQ141" i="14"/>
  <c r="EQ142" i="14"/>
  <c r="EQ143" i="14"/>
  <c r="EQ144" i="14"/>
  <c r="EQ145" i="14"/>
  <c r="EQ146" i="14"/>
  <c r="EQ147" i="14"/>
  <c r="EQ148" i="14"/>
  <c r="EQ149" i="14"/>
  <c r="EQ150" i="14"/>
  <c r="EQ151" i="14"/>
  <c r="EQ152" i="14"/>
  <c r="EQ153" i="14"/>
  <c r="EQ154" i="14"/>
  <c r="EQ155" i="14"/>
  <c r="EQ156" i="14"/>
  <c r="EQ157" i="14"/>
  <c r="EQ158" i="14"/>
  <c r="EQ159" i="14"/>
  <c r="EQ160" i="14"/>
  <c r="EQ161" i="14"/>
  <c r="EQ162" i="14"/>
  <c r="EQ163" i="14"/>
  <c r="EQ164" i="14"/>
  <c r="EQ165" i="14"/>
  <c r="EQ166" i="14"/>
  <c r="EQ167" i="14"/>
  <c r="EQ168" i="14"/>
  <c r="EQ169" i="14"/>
  <c r="EQ170" i="14"/>
  <c r="EQ171" i="14"/>
  <c r="EQ172" i="14"/>
  <c r="EQ173" i="14"/>
  <c r="EQ174" i="14"/>
  <c r="EQ175" i="14"/>
  <c r="EQ176" i="14"/>
  <c r="EQ177" i="14"/>
  <c r="EQ178" i="14"/>
  <c r="EQ179" i="14"/>
  <c r="EQ180" i="14"/>
  <c r="EQ181" i="14"/>
  <c r="EQ182" i="14"/>
  <c r="EQ183" i="14"/>
  <c r="EQ184" i="14"/>
  <c r="EQ185" i="14"/>
  <c r="EQ186" i="14"/>
  <c r="EQ187" i="14"/>
  <c r="EQ188" i="14"/>
  <c r="EQ189" i="14"/>
  <c r="EQ190" i="14"/>
  <c r="EQ191" i="14"/>
  <c r="EQ192" i="14"/>
  <c r="EQ193" i="14"/>
  <c r="EQ194" i="14"/>
  <c r="EQ195" i="14"/>
  <c r="EQ196" i="14"/>
  <c r="EQ197" i="14"/>
  <c r="EQ198" i="14"/>
  <c r="EQ199" i="14"/>
  <c r="EQ200" i="14"/>
  <c r="EQ201" i="14"/>
  <c r="EQ202" i="14"/>
  <c r="EQ203" i="14"/>
  <c r="EQ204" i="14"/>
  <c r="EQ205" i="14"/>
  <c r="EQ206" i="14"/>
  <c r="EQ207" i="14"/>
  <c r="EQ208" i="14"/>
  <c r="EQ209" i="14"/>
  <c r="EQ210" i="14"/>
  <c r="EQ211" i="14"/>
  <c r="EQ212" i="14"/>
  <c r="EQ213" i="14"/>
  <c r="EQ214" i="14"/>
  <c r="EQ215" i="14"/>
  <c r="EQ216" i="14"/>
  <c r="EQ217" i="14"/>
  <c r="EQ218" i="14"/>
  <c r="EQ219" i="14"/>
  <c r="EQ220" i="14"/>
  <c r="EQ221" i="14"/>
  <c r="EQ222" i="14"/>
  <c r="EQ223" i="14"/>
  <c r="EQ224" i="14"/>
  <c r="EQ225" i="14"/>
  <c r="EQ226" i="14"/>
  <c r="EQ227" i="14"/>
  <c r="EQ228" i="14"/>
  <c r="EQ229" i="14"/>
  <c r="EQ230" i="14"/>
  <c r="EQ231" i="14"/>
  <c r="EQ232" i="14"/>
  <c r="EQ233" i="14"/>
  <c r="EQ234" i="14"/>
  <c r="EQ235" i="14"/>
  <c r="EQ236" i="14"/>
  <c r="EQ237" i="14"/>
  <c r="EQ238" i="14"/>
  <c r="EQ239" i="14"/>
  <c r="EQ240" i="14"/>
  <c r="EQ241" i="14"/>
  <c r="EQ242" i="14"/>
  <c r="EQ243" i="14"/>
  <c r="EQ244" i="14"/>
  <c r="EQ245" i="14"/>
  <c r="EQ246" i="14"/>
  <c r="EQ247" i="14"/>
  <c r="EQ248" i="14"/>
  <c r="EQ249" i="14"/>
  <c r="EQ250" i="14"/>
  <c r="EQ251" i="14"/>
  <c r="EQ252" i="14"/>
  <c r="EQ253" i="14"/>
  <c r="EQ254" i="14"/>
  <c r="EQ255" i="14"/>
  <c r="EQ256" i="14"/>
  <c r="EQ257" i="14"/>
  <c r="EQ258" i="14"/>
  <c r="EQ259" i="14"/>
  <c r="EQ260" i="14"/>
  <c r="EQ261" i="14"/>
  <c r="EQ262" i="14"/>
  <c r="EQ263" i="14"/>
  <c r="EQ264" i="14"/>
  <c r="EQ265" i="14"/>
  <c r="EQ266" i="14"/>
  <c r="EQ267" i="14"/>
  <c r="EQ268" i="14"/>
  <c r="EQ269" i="14"/>
  <c r="EQ270" i="14"/>
  <c r="EQ271" i="14"/>
  <c r="EQ272" i="14"/>
  <c r="EQ273" i="14"/>
  <c r="EQ274" i="14"/>
  <c r="EQ275" i="14"/>
  <c r="EQ276" i="14"/>
  <c r="EQ277" i="14"/>
  <c r="EQ278" i="14"/>
  <c r="EQ279" i="14"/>
  <c r="EQ280" i="14"/>
  <c r="EQ281" i="14"/>
  <c r="EQ282" i="14"/>
  <c r="EQ283" i="14"/>
  <c r="EQ284" i="14"/>
  <c r="EQ285" i="14"/>
  <c r="EQ286" i="14"/>
  <c r="EQ287" i="14"/>
  <c r="EQ288" i="14"/>
  <c r="EQ289" i="14"/>
  <c r="EQ290" i="14"/>
  <c r="EQ291" i="14"/>
  <c r="EQ292" i="14"/>
  <c r="EQ293" i="14"/>
  <c r="EQ294" i="14"/>
  <c r="EQ295" i="14"/>
  <c r="EQ296" i="14"/>
  <c r="EQ297" i="14"/>
  <c r="EQ298" i="14"/>
  <c r="EQ299" i="14"/>
  <c r="EQ300" i="14"/>
  <c r="EQ301" i="14"/>
  <c r="EQ302" i="14"/>
  <c r="EQ303" i="14"/>
  <c r="EQ304" i="14"/>
  <c r="EQ305" i="14"/>
  <c r="EQ306" i="14"/>
  <c r="EQ307" i="14"/>
  <c r="EQ308" i="14"/>
  <c r="EQ309" i="14"/>
  <c r="EQ310" i="14"/>
  <c r="EQ311" i="14"/>
  <c r="EQ312" i="14"/>
  <c r="EQ313" i="14"/>
  <c r="EQ314" i="14"/>
  <c r="EQ315" i="14"/>
  <c r="EQ316" i="14"/>
  <c r="EQ317" i="14"/>
  <c r="EQ318" i="14"/>
  <c r="EQ319" i="14"/>
  <c r="EQ320" i="14"/>
  <c r="EQ321" i="14"/>
  <c r="EQ322" i="14"/>
  <c r="EQ323" i="14"/>
  <c r="EQ324" i="14"/>
  <c r="EQ325" i="14"/>
  <c r="EQ326" i="14"/>
  <c r="EQ327" i="14"/>
  <c r="EQ328" i="14"/>
  <c r="EQ329" i="14"/>
  <c r="EQ330" i="14"/>
  <c r="EQ331" i="14"/>
  <c r="EQ332" i="14"/>
  <c r="EQ333" i="14"/>
  <c r="EQ334" i="14"/>
  <c r="EQ335" i="14"/>
  <c r="EQ336" i="14"/>
  <c r="EQ337" i="14"/>
  <c r="EQ338" i="14"/>
  <c r="EQ339" i="14"/>
  <c r="EQ340" i="14"/>
  <c r="EQ341" i="14"/>
  <c r="EQ342" i="14"/>
  <c r="EQ343" i="14"/>
  <c r="EQ344" i="14"/>
  <c r="EQ345" i="14"/>
  <c r="EQ346" i="14"/>
  <c r="EQ347" i="14"/>
  <c r="EQ348" i="14"/>
  <c r="EQ349" i="14"/>
  <c r="EQ350" i="14"/>
  <c r="EQ351" i="14"/>
  <c r="EQ352" i="14"/>
  <c r="EQ353" i="14"/>
  <c r="EQ354" i="14"/>
  <c r="EQ355" i="14"/>
  <c r="EQ356" i="14"/>
  <c r="EQ357" i="14"/>
  <c r="EQ358" i="14"/>
  <c r="EQ359" i="14"/>
  <c r="EQ360" i="14"/>
  <c r="EQ361" i="14"/>
  <c r="EQ362" i="14"/>
  <c r="EQ363" i="14"/>
  <c r="EQ364" i="14"/>
  <c r="EQ365" i="14"/>
  <c r="EQ366" i="14"/>
  <c r="EQ367" i="14"/>
  <c r="EQ368" i="14"/>
  <c r="EQ369" i="14"/>
  <c r="EQ370" i="14"/>
  <c r="EQ371" i="14"/>
  <c r="EQ372" i="14"/>
  <c r="EQ373" i="14"/>
  <c r="EQ374" i="14"/>
  <c r="EQ375" i="14"/>
  <c r="EQ376" i="14"/>
  <c r="EQ377" i="14"/>
  <c r="EQ378" i="14"/>
  <c r="EQ379" i="14"/>
  <c r="EQ380" i="14"/>
  <c r="EQ381" i="14"/>
  <c r="EQ382" i="14"/>
  <c r="EQ383" i="14"/>
  <c r="EQ384" i="14"/>
  <c r="EQ385" i="14"/>
  <c r="EQ386" i="14"/>
  <c r="EQ387" i="14"/>
  <c r="EQ388" i="14"/>
  <c r="EQ389" i="14"/>
  <c r="EQ390" i="14"/>
  <c r="EQ391" i="14"/>
  <c r="EQ392" i="14"/>
  <c r="EQ393" i="14"/>
  <c r="EQ394" i="14"/>
  <c r="EQ395" i="14"/>
  <c r="EQ396" i="14"/>
  <c r="EQ397" i="14"/>
  <c r="EQ398" i="14"/>
  <c r="EQ399" i="14"/>
  <c r="EQ400" i="14"/>
  <c r="EQ401" i="14"/>
  <c r="EQ402" i="14"/>
  <c r="EQ403" i="14"/>
  <c r="EQ404" i="14"/>
  <c r="EQ405" i="14"/>
  <c r="EQ406" i="14"/>
  <c r="EQ407" i="14"/>
  <c r="EQ408" i="14"/>
  <c r="EQ409" i="14"/>
  <c r="EQ410" i="14"/>
  <c r="EQ411" i="14"/>
  <c r="EQ412" i="14"/>
  <c r="EQ413" i="14"/>
  <c r="EQ414" i="14"/>
  <c r="EQ415" i="14"/>
  <c r="EQ416" i="14"/>
  <c r="EQ417" i="14"/>
  <c r="EQ418" i="14"/>
  <c r="EQ419" i="14"/>
  <c r="EQ420" i="14"/>
  <c r="EQ421" i="14"/>
  <c r="EQ422" i="14"/>
  <c r="EQ423" i="14"/>
  <c r="EQ424" i="14"/>
  <c r="EQ425" i="14"/>
  <c r="EQ426" i="14"/>
  <c r="EQ427" i="14"/>
  <c r="EQ428" i="14"/>
  <c r="EQ429" i="14"/>
  <c r="EQ430" i="14"/>
  <c r="EQ431" i="14"/>
  <c r="EQ432" i="14"/>
  <c r="EQ433" i="14"/>
  <c r="EQ434" i="14"/>
  <c r="EQ435" i="14"/>
  <c r="EQ436" i="14"/>
  <c r="EQ437" i="14"/>
  <c r="EQ438" i="14"/>
  <c r="EQ439" i="14"/>
  <c r="EQ440" i="14"/>
  <c r="EQ441" i="14"/>
  <c r="EQ442" i="14"/>
  <c r="EQ443" i="14"/>
  <c r="EQ444" i="14"/>
  <c r="EQ445" i="14"/>
  <c r="EQ446" i="14"/>
  <c r="EQ447" i="14"/>
  <c r="EQ448" i="14"/>
  <c r="EQ449" i="14"/>
  <c r="EQ450" i="14"/>
  <c r="EQ451" i="14"/>
  <c r="EQ452" i="14"/>
  <c r="EQ453" i="14"/>
  <c r="EQ454" i="14"/>
  <c r="EQ455" i="14"/>
  <c r="EQ456" i="14"/>
  <c r="EQ457" i="14"/>
  <c r="EQ458" i="14"/>
  <c r="EQ459" i="14"/>
  <c r="EQ460" i="14"/>
  <c r="EQ461" i="14"/>
  <c r="EQ462" i="14"/>
  <c r="EQ463" i="14"/>
  <c r="EQ464" i="14"/>
  <c r="EQ465" i="14"/>
  <c r="EQ466" i="14"/>
  <c r="EQ467" i="14"/>
  <c r="EQ468" i="14"/>
  <c r="EQ469" i="14"/>
  <c r="EQ470" i="14"/>
  <c r="EQ471" i="14"/>
  <c r="EQ472" i="14"/>
  <c r="EQ473" i="14"/>
  <c r="EQ474" i="14"/>
  <c r="EQ475" i="14"/>
  <c r="EQ476" i="14"/>
  <c r="EQ477" i="14"/>
  <c r="EQ478" i="14"/>
  <c r="EQ479" i="14"/>
  <c r="EQ480" i="14"/>
  <c r="EQ481" i="14"/>
  <c r="EQ482" i="14"/>
  <c r="EQ483" i="14"/>
  <c r="EQ484" i="14"/>
  <c r="EQ485" i="14"/>
  <c r="EQ486" i="14"/>
  <c r="EQ487" i="14"/>
  <c r="EQ488" i="14"/>
  <c r="EQ489" i="14"/>
  <c r="EQ490" i="14"/>
  <c r="EQ491" i="14"/>
  <c r="EQ492" i="14"/>
  <c r="EQ493" i="14"/>
  <c r="EQ494" i="14"/>
  <c r="EQ495" i="14"/>
  <c r="EQ496" i="14"/>
  <c r="EQ497" i="14"/>
  <c r="EQ498" i="14"/>
  <c r="EQ499" i="14"/>
  <c r="EQ500" i="14"/>
  <c r="EQ501" i="14"/>
  <c r="EQ2" i="14"/>
  <c r="IS29" i="14"/>
  <c r="IS30" i="14"/>
  <c r="IS31" i="14"/>
  <c r="IS32" i="14"/>
  <c r="IS33" i="14"/>
  <c r="IS34" i="14"/>
  <c r="IS35" i="14"/>
  <c r="IS36" i="14"/>
  <c r="IS37" i="14"/>
  <c r="IS38" i="14"/>
  <c r="IS39" i="14"/>
  <c r="IS40" i="14"/>
  <c r="IS41" i="14"/>
  <c r="IS42" i="14"/>
  <c r="IS43" i="14"/>
  <c r="IS44" i="14"/>
  <c r="IS45" i="14"/>
  <c r="IS46" i="14"/>
  <c r="IS47" i="14"/>
  <c r="IS48" i="14"/>
  <c r="IS49" i="14"/>
  <c r="IS50" i="14"/>
  <c r="IS51" i="14"/>
  <c r="IS52" i="14"/>
  <c r="IS53" i="14"/>
  <c r="IS54" i="14"/>
  <c r="IS55" i="14"/>
  <c r="IS56" i="14"/>
  <c r="IS57" i="14"/>
  <c r="IS58" i="14"/>
  <c r="IS59" i="14"/>
  <c r="IS60" i="14"/>
  <c r="IS61" i="14"/>
  <c r="IS62" i="14"/>
  <c r="IS63" i="14"/>
  <c r="IS64" i="14"/>
  <c r="IS65" i="14"/>
  <c r="IS66" i="14"/>
  <c r="IS67" i="14"/>
  <c r="IS68" i="14"/>
  <c r="IS69" i="14"/>
  <c r="IS70" i="14"/>
  <c r="IS71" i="14"/>
  <c r="IS72" i="14"/>
  <c r="IS73" i="14"/>
  <c r="IS74" i="14"/>
  <c r="IS75" i="14"/>
  <c r="IS76" i="14"/>
  <c r="IS77" i="14"/>
  <c r="IS78" i="14"/>
  <c r="IS79" i="14"/>
  <c r="IS80" i="14"/>
  <c r="IS81" i="14"/>
  <c r="IS82" i="14"/>
  <c r="IS83" i="14"/>
  <c r="IS84" i="14"/>
  <c r="IS85" i="14"/>
  <c r="IS86" i="14"/>
  <c r="IS87" i="14"/>
  <c r="IS88" i="14"/>
  <c r="IS89" i="14"/>
  <c r="IS90" i="14"/>
  <c r="IS91" i="14"/>
  <c r="IS92" i="14"/>
  <c r="IS93" i="14"/>
  <c r="IS94" i="14"/>
  <c r="IS95" i="14"/>
  <c r="IS96" i="14"/>
  <c r="IS97" i="14"/>
  <c r="IS98" i="14"/>
  <c r="IS99" i="14"/>
  <c r="IS100" i="14"/>
  <c r="IS101" i="14"/>
  <c r="IS102" i="14"/>
  <c r="IS103" i="14"/>
  <c r="IS104" i="14"/>
  <c r="IS105" i="14"/>
  <c r="IS106" i="14"/>
  <c r="IS107" i="14"/>
  <c r="IS108" i="14"/>
  <c r="IS109" i="14"/>
  <c r="IS110" i="14"/>
  <c r="IS111" i="14"/>
  <c r="IS112" i="14"/>
  <c r="IS113" i="14"/>
  <c r="IS114" i="14"/>
  <c r="IS115" i="14"/>
  <c r="IS116" i="14"/>
  <c r="IS117" i="14"/>
  <c r="IS118" i="14"/>
  <c r="IS119" i="14"/>
  <c r="IS120" i="14"/>
  <c r="IS121" i="14"/>
  <c r="IS122" i="14"/>
  <c r="IS123" i="14"/>
  <c r="IS124" i="14"/>
  <c r="IS125" i="14"/>
  <c r="IS126" i="14"/>
  <c r="IS127" i="14"/>
  <c r="IS128" i="14"/>
  <c r="IS129" i="14"/>
  <c r="IS130" i="14"/>
  <c r="IS131" i="14"/>
  <c r="IS132" i="14"/>
  <c r="IS133" i="14"/>
  <c r="IS134" i="14"/>
  <c r="IS135" i="14"/>
  <c r="IS136" i="14"/>
  <c r="IS137" i="14"/>
  <c r="IS138" i="14"/>
  <c r="IS139" i="14"/>
  <c r="IS140" i="14"/>
  <c r="IS141" i="14"/>
  <c r="IS142" i="14"/>
  <c r="IS143" i="14"/>
  <c r="IS144" i="14"/>
  <c r="IS145" i="14"/>
  <c r="IS146" i="14"/>
  <c r="IS147" i="14"/>
  <c r="IS148" i="14"/>
  <c r="IS149" i="14"/>
  <c r="IS150" i="14"/>
  <c r="IS151" i="14"/>
  <c r="IS152" i="14"/>
  <c r="IS153" i="14"/>
  <c r="IS154" i="14"/>
  <c r="IS155" i="14"/>
  <c r="IS156" i="14"/>
  <c r="IS157" i="14"/>
  <c r="IS158" i="14"/>
  <c r="IS159" i="14"/>
  <c r="IS160" i="14"/>
  <c r="IS161" i="14"/>
  <c r="IS162" i="14"/>
  <c r="IS163" i="14"/>
  <c r="IS164" i="14"/>
  <c r="IS165" i="14"/>
  <c r="IS166" i="14"/>
  <c r="IS167" i="14"/>
  <c r="IS168" i="14"/>
  <c r="IS169" i="14"/>
  <c r="IS170" i="14"/>
  <c r="IS171" i="14"/>
  <c r="IS172" i="14"/>
  <c r="IS173" i="14"/>
  <c r="IS174" i="14"/>
  <c r="IS175" i="14"/>
  <c r="IS176" i="14"/>
  <c r="IS177" i="14"/>
  <c r="IS178" i="14"/>
  <c r="IS179" i="14"/>
  <c r="IS180" i="14"/>
  <c r="IS181" i="14"/>
  <c r="IS182" i="14"/>
  <c r="IS183" i="14"/>
  <c r="IS184" i="14"/>
  <c r="IS185" i="14"/>
  <c r="IS186" i="14"/>
  <c r="IS187" i="14"/>
  <c r="IS188" i="14"/>
  <c r="IS189" i="14"/>
  <c r="IS190" i="14"/>
  <c r="IS191" i="14"/>
  <c r="IS192" i="14"/>
  <c r="IS193" i="14"/>
  <c r="IS194" i="14"/>
  <c r="IS195" i="14"/>
  <c r="IS196" i="14"/>
  <c r="IS197" i="14"/>
  <c r="IS198" i="14"/>
  <c r="IS199" i="14"/>
  <c r="IS200" i="14"/>
  <c r="IS201" i="14"/>
  <c r="IS202" i="14"/>
  <c r="IS203" i="14"/>
  <c r="IS204" i="14"/>
  <c r="IS205" i="14"/>
  <c r="IS206" i="14"/>
  <c r="IS207" i="14"/>
  <c r="IS208" i="14"/>
  <c r="IS209" i="14"/>
  <c r="IS210" i="14"/>
  <c r="IS211" i="14"/>
  <c r="IS212" i="14"/>
  <c r="IS213" i="14"/>
  <c r="IS214" i="14"/>
  <c r="IS215" i="14"/>
  <c r="IS216" i="14"/>
  <c r="IS217" i="14"/>
  <c r="IS218" i="14"/>
  <c r="IS219" i="14"/>
  <c r="IS220" i="14"/>
  <c r="IS221" i="14"/>
  <c r="IS222" i="14"/>
  <c r="IS223" i="14"/>
  <c r="IS224" i="14"/>
  <c r="IS225" i="14"/>
  <c r="IS226" i="14"/>
  <c r="IS227" i="14"/>
  <c r="IS228" i="14"/>
  <c r="IS229" i="14"/>
  <c r="IS230" i="14"/>
  <c r="IS231" i="14"/>
  <c r="IS232" i="14"/>
  <c r="IS233" i="14"/>
  <c r="IS234" i="14"/>
  <c r="IS235" i="14"/>
  <c r="IS236" i="14"/>
  <c r="IS237" i="14"/>
  <c r="IS238" i="14"/>
  <c r="IS239" i="14"/>
  <c r="IS240" i="14"/>
  <c r="IS241" i="14"/>
  <c r="IS242" i="14"/>
  <c r="IS243" i="14"/>
  <c r="IS244" i="14"/>
  <c r="IS245" i="14"/>
  <c r="IS246" i="14"/>
  <c r="IS247" i="14"/>
  <c r="IS248" i="14"/>
  <c r="IS249" i="14"/>
  <c r="IS250" i="14"/>
  <c r="IS251" i="14"/>
  <c r="IS252" i="14"/>
  <c r="IS253" i="14"/>
  <c r="IS254" i="14"/>
  <c r="IS255" i="14"/>
  <c r="IS256" i="14"/>
  <c r="IS257" i="14"/>
  <c r="IS258" i="14"/>
  <c r="IS259" i="14"/>
  <c r="IS260" i="14"/>
  <c r="IS261" i="14"/>
  <c r="IS262" i="14"/>
  <c r="IS263" i="14"/>
  <c r="IS264" i="14"/>
  <c r="IS265" i="14"/>
  <c r="IS266" i="14"/>
  <c r="IS267" i="14"/>
  <c r="IS268" i="14"/>
  <c r="IS269" i="14"/>
  <c r="IS270" i="14"/>
  <c r="IS271" i="14"/>
  <c r="IS272" i="14"/>
  <c r="IS273" i="14"/>
  <c r="IS274" i="14"/>
  <c r="IS275" i="14"/>
  <c r="IS276" i="14"/>
  <c r="IS277" i="14"/>
  <c r="IS278" i="14"/>
  <c r="IS279" i="14"/>
  <c r="IS280" i="14"/>
  <c r="IS281" i="14"/>
  <c r="IS282" i="14"/>
  <c r="IS283" i="14"/>
  <c r="IS284" i="14"/>
  <c r="IS285" i="14"/>
  <c r="IS286" i="14"/>
  <c r="IS287" i="14"/>
  <c r="IS288" i="14"/>
  <c r="IS289" i="14"/>
  <c r="IS290" i="14"/>
  <c r="IS291" i="14"/>
  <c r="IS292" i="14"/>
  <c r="IS293" i="14"/>
  <c r="IS294" i="14"/>
  <c r="IS295" i="14"/>
  <c r="IS296" i="14"/>
  <c r="IS297" i="14"/>
  <c r="IS298" i="14"/>
  <c r="IS299" i="14"/>
  <c r="IS300" i="14"/>
  <c r="IS301" i="14"/>
  <c r="IS302" i="14"/>
  <c r="IS303" i="14"/>
  <c r="IS304" i="14"/>
  <c r="IS305" i="14"/>
  <c r="IS306" i="14"/>
  <c r="IS307" i="14"/>
  <c r="IS308" i="14"/>
  <c r="IS309" i="14"/>
  <c r="IS310" i="14"/>
  <c r="IS311" i="14"/>
  <c r="IS312" i="14"/>
  <c r="IS313" i="14"/>
  <c r="IS314" i="14"/>
  <c r="IS315" i="14"/>
  <c r="IS316" i="14"/>
  <c r="IS317" i="14"/>
  <c r="IS318" i="14"/>
  <c r="IS319" i="14"/>
  <c r="IS320" i="14"/>
  <c r="IS321" i="14"/>
  <c r="IS322" i="14"/>
  <c r="IS323" i="14"/>
  <c r="IS324" i="14"/>
  <c r="IS325" i="14"/>
  <c r="IS326" i="14"/>
  <c r="IS327" i="14"/>
  <c r="IS328" i="14"/>
  <c r="IS329" i="14"/>
  <c r="IS330" i="14"/>
  <c r="IS331" i="14"/>
  <c r="IS332" i="14"/>
  <c r="IS333" i="14"/>
  <c r="IS334" i="14"/>
  <c r="IS335" i="14"/>
  <c r="IS336" i="14"/>
  <c r="IS337" i="14"/>
  <c r="IS338" i="14"/>
  <c r="IS339" i="14"/>
  <c r="IS340" i="14"/>
  <c r="IS341" i="14"/>
  <c r="IS342" i="14"/>
  <c r="IS343" i="14"/>
  <c r="IS344" i="14"/>
  <c r="IS345" i="14"/>
  <c r="IS346" i="14"/>
  <c r="IS347" i="14"/>
  <c r="IS348" i="14"/>
  <c r="IS349" i="14"/>
  <c r="IS350" i="14"/>
  <c r="IS351" i="14"/>
  <c r="IS352" i="14"/>
  <c r="IS353" i="14"/>
  <c r="IS354" i="14"/>
  <c r="IS355" i="14"/>
  <c r="IS356" i="14"/>
  <c r="IS357" i="14"/>
  <c r="IS358" i="14"/>
  <c r="IS359" i="14"/>
  <c r="IS360" i="14"/>
  <c r="IS361" i="14"/>
  <c r="IS362" i="14"/>
  <c r="IS363" i="14"/>
  <c r="IS364" i="14"/>
  <c r="IS365" i="14"/>
  <c r="IS366" i="14"/>
  <c r="IS367" i="14"/>
  <c r="IS368" i="14"/>
  <c r="IS369" i="14"/>
  <c r="IS370" i="14"/>
  <c r="IS371" i="14"/>
  <c r="IS372" i="14"/>
  <c r="IS373" i="14"/>
  <c r="IS374" i="14"/>
  <c r="IS375" i="14"/>
  <c r="IS376" i="14"/>
  <c r="IS377" i="14"/>
  <c r="IS378" i="14"/>
  <c r="IS379" i="14"/>
  <c r="IS380" i="14"/>
  <c r="IS381" i="14"/>
  <c r="IS382" i="14"/>
  <c r="IS383" i="14"/>
  <c r="IS384" i="14"/>
  <c r="IS385" i="14"/>
  <c r="IS386" i="14"/>
  <c r="IS387" i="14"/>
  <c r="IS388" i="14"/>
  <c r="IS389" i="14"/>
  <c r="IS390" i="14"/>
  <c r="IS391" i="14"/>
  <c r="IS392" i="14"/>
  <c r="IS393" i="14"/>
  <c r="IS394" i="14"/>
  <c r="IS395" i="14"/>
  <c r="IS396" i="14"/>
  <c r="IS397" i="14"/>
  <c r="IS398" i="14"/>
  <c r="IS399" i="14"/>
  <c r="IS400" i="14"/>
  <c r="IS401" i="14"/>
  <c r="IS402" i="14"/>
  <c r="IS403" i="14"/>
  <c r="IS404" i="14"/>
  <c r="IS405" i="14"/>
  <c r="IS406" i="14"/>
  <c r="IS407" i="14"/>
  <c r="IS408" i="14"/>
  <c r="IS409" i="14"/>
  <c r="IS410" i="14"/>
  <c r="IS411" i="14"/>
  <c r="IS412" i="14"/>
  <c r="IS413" i="14"/>
  <c r="IS414" i="14"/>
  <c r="IS415" i="14"/>
  <c r="IS416" i="14"/>
  <c r="IS417" i="14"/>
  <c r="IS418" i="14"/>
  <c r="IS419" i="14"/>
  <c r="IS420" i="14"/>
  <c r="IS421" i="14"/>
  <c r="IS422" i="14"/>
  <c r="IS423" i="14"/>
  <c r="IS424" i="14"/>
  <c r="IS425" i="14"/>
  <c r="IS426" i="14"/>
  <c r="IS427" i="14"/>
  <c r="IS428" i="14"/>
  <c r="IS429" i="14"/>
  <c r="IS430" i="14"/>
  <c r="IS431" i="14"/>
  <c r="IS432" i="14"/>
  <c r="IS433" i="14"/>
  <c r="IS434" i="14"/>
  <c r="IS435" i="14"/>
  <c r="IS436" i="14"/>
  <c r="IS437" i="14"/>
  <c r="IS438" i="14"/>
  <c r="IS439" i="14"/>
  <c r="IS440" i="14"/>
  <c r="IS441" i="14"/>
  <c r="IS442" i="14"/>
  <c r="IS443" i="14"/>
  <c r="IS444" i="14"/>
  <c r="IS445" i="14"/>
  <c r="IS446" i="14"/>
  <c r="IS447" i="14"/>
  <c r="IS448" i="14"/>
  <c r="IS449" i="14"/>
  <c r="IS450" i="14"/>
  <c r="IS451" i="14"/>
  <c r="IS452" i="14"/>
  <c r="IS453" i="14"/>
  <c r="IS454" i="14"/>
  <c r="IS455" i="14"/>
  <c r="IS456" i="14"/>
  <c r="IS457" i="14"/>
  <c r="IS458" i="14"/>
  <c r="IS459" i="14"/>
  <c r="IS460" i="14"/>
  <c r="IS461" i="14"/>
  <c r="IS462" i="14"/>
  <c r="IS463" i="14"/>
  <c r="IS464" i="14"/>
  <c r="IS465" i="14"/>
  <c r="IS466" i="14"/>
  <c r="IS467" i="14"/>
  <c r="IS468" i="14"/>
  <c r="IS469" i="14"/>
  <c r="IS470" i="14"/>
  <c r="IS471" i="14"/>
  <c r="IS472" i="14"/>
  <c r="IS473" i="14"/>
  <c r="IS474" i="14"/>
  <c r="IS475" i="14"/>
  <c r="IS476" i="14"/>
  <c r="IS477" i="14"/>
  <c r="IS478" i="14"/>
  <c r="IS479" i="14"/>
  <c r="IS480" i="14"/>
  <c r="IS481" i="14"/>
  <c r="IS482" i="14"/>
  <c r="IS483" i="14"/>
  <c r="IS484" i="14"/>
  <c r="IS485" i="14"/>
  <c r="IS486" i="14"/>
  <c r="IS487" i="14"/>
  <c r="IS488" i="14"/>
  <c r="IS489" i="14"/>
  <c r="IS490" i="14"/>
  <c r="IS491" i="14"/>
  <c r="IS492" i="14"/>
  <c r="IS493" i="14"/>
  <c r="IS494" i="14"/>
  <c r="IS495" i="14"/>
  <c r="IS496" i="14"/>
  <c r="IS497" i="14"/>
  <c r="IS498" i="14"/>
  <c r="IS499" i="14"/>
  <c r="IS500" i="14"/>
  <c r="IS501" i="14"/>
  <c r="IS3" i="14"/>
  <c r="IS4" i="14"/>
  <c r="IS5" i="14"/>
  <c r="IS6" i="14"/>
  <c r="IS7" i="14"/>
  <c r="IS8" i="14"/>
  <c r="IS9" i="14"/>
  <c r="IS10" i="14"/>
  <c r="IS11" i="14"/>
  <c r="IS12" i="14"/>
  <c r="IS13" i="14"/>
  <c r="IS14" i="14"/>
  <c r="IS15" i="14"/>
  <c r="IS16" i="14"/>
  <c r="IS17" i="14"/>
  <c r="IS18" i="14"/>
  <c r="IS19" i="14"/>
  <c r="IS20" i="14"/>
  <c r="IS21" i="14"/>
  <c r="IS22" i="14"/>
  <c r="IS23" i="14"/>
  <c r="IS24" i="14"/>
  <c r="IS25" i="14"/>
  <c r="IS26" i="14"/>
  <c r="IS27" i="14"/>
  <c r="IS28" i="14"/>
  <c r="IS2" i="14"/>
  <c r="D56" i="16"/>
  <c r="D55" i="16"/>
  <c r="D54" i="16"/>
  <c r="C58" i="16"/>
  <c r="Z555" i="14"/>
  <c r="Z558" i="14" s="1"/>
  <c r="DD528" i="14"/>
  <c r="DB526" i="14"/>
  <c r="DC526" i="14" s="1"/>
  <c r="DB525" i="14"/>
  <c r="DC525" i="14" s="1"/>
  <c r="DB537" i="14"/>
  <c r="DB533" i="14"/>
  <c r="DB534" i="14"/>
  <c r="DB532" i="14"/>
  <c r="AH513" i="24"/>
  <c r="AH512" i="24"/>
  <c r="AH511" i="24"/>
  <c r="AG521" i="24"/>
  <c r="AG520" i="24"/>
  <c r="AG519" i="24"/>
  <c r="AG518" i="24"/>
  <c r="AG517" i="24"/>
  <c r="AG516" i="24"/>
  <c r="AJ516" i="24" s="1"/>
  <c r="AG515" i="24"/>
  <c r="AG514" i="24"/>
  <c r="AG513" i="24"/>
  <c r="AG512" i="24"/>
  <c r="AG511" i="24"/>
  <c r="AF521" i="24"/>
  <c r="AF520" i="24"/>
  <c r="AF519" i="24"/>
  <c r="AF518" i="24"/>
  <c r="AF517" i="24"/>
  <c r="AF516" i="24"/>
  <c r="AF515" i="24"/>
  <c r="AF514" i="24"/>
  <c r="AF513" i="24"/>
  <c r="AF512" i="24"/>
  <c r="AF511" i="24"/>
  <c r="AJ515" i="24"/>
  <c r="AI521" i="24"/>
  <c r="AH521" i="24"/>
  <c r="AI520" i="24"/>
  <c r="AH520" i="24"/>
  <c r="AI519" i="24"/>
  <c r="AH519" i="24"/>
  <c r="AI518" i="24"/>
  <c r="AH518" i="24"/>
  <c r="AI517" i="24"/>
  <c r="AH517" i="24"/>
  <c r="AI516" i="24"/>
  <c r="AH516" i="24"/>
  <c r="AI515" i="24"/>
  <c r="AH515" i="24"/>
  <c r="AI514" i="24"/>
  <c r="AH514" i="24"/>
  <c r="AI513" i="24"/>
  <c r="AI512" i="24"/>
  <c r="AI511" i="24"/>
  <c r="C514" i="24"/>
  <c r="F514" i="24"/>
  <c r="HA532" i="14"/>
  <c r="HA531" i="14"/>
  <c r="HA530" i="14"/>
  <c r="HA529" i="14"/>
  <c r="HA528" i="14"/>
  <c r="HA527" i="14"/>
  <c r="HA526" i="14"/>
  <c r="HA525" i="14"/>
  <c r="HA524" i="14"/>
  <c r="HA523" i="14"/>
  <c r="HA522" i="14"/>
  <c r="GZ517" i="14"/>
  <c r="GZ513" i="14"/>
  <c r="O522" i="24"/>
  <c r="O523" i="24"/>
  <c r="O524" i="24"/>
  <c r="O525" i="24"/>
  <c r="O526" i="24"/>
  <c r="O527" i="24"/>
  <c r="O528" i="24"/>
  <c r="O529" i="24"/>
  <c r="O530" i="24"/>
  <c r="O531" i="24"/>
  <c r="O521" i="24"/>
  <c r="N531" i="24"/>
  <c r="N530" i="24"/>
  <c r="N529" i="24"/>
  <c r="N528" i="24"/>
  <c r="N527" i="24"/>
  <c r="N526" i="24"/>
  <c r="N525" i="24"/>
  <c r="N524" i="24"/>
  <c r="N523" i="24"/>
  <c r="N522" i="24"/>
  <c r="N521" i="24"/>
  <c r="M521" i="24"/>
  <c r="M531" i="24"/>
  <c r="M530" i="24"/>
  <c r="M529" i="24"/>
  <c r="M528" i="24"/>
  <c r="M527" i="24"/>
  <c r="M526" i="24"/>
  <c r="M525" i="24"/>
  <c r="M524" i="24"/>
  <c r="M523" i="24"/>
  <c r="M522" i="24"/>
  <c r="AC505" i="24"/>
  <c r="AB505" i="24"/>
  <c r="AA505" i="24"/>
  <c r="Q505" i="24"/>
  <c r="V505" i="24"/>
  <c r="Z505" i="24"/>
  <c r="Y505" i="24"/>
  <c r="X505" i="24"/>
  <c r="W505" i="24"/>
  <c r="D524" i="24"/>
  <c r="D523" i="24"/>
  <c r="D522" i="24"/>
  <c r="D521" i="24"/>
  <c r="D520" i="24"/>
  <c r="D519" i="24"/>
  <c r="D518" i="24"/>
  <c r="D517" i="24"/>
  <c r="D516" i="24"/>
  <c r="D515" i="24"/>
  <c r="D514" i="24"/>
  <c r="C524" i="24"/>
  <c r="C523" i="24"/>
  <c r="C522" i="24"/>
  <c r="C521" i="24"/>
  <c r="C520" i="24"/>
  <c r="C519" i="24"/>
  <c r="C518" i="24"/>
  <c r="C517" i="24"/>
  <c r="C516" i="24"/>
  <c r="C515" i="24"/>
  <c r="M510" i="24"/>
  <c r="M509" i="24"/>
  <c r="BZ15" i="14"/>
  <c r="DM554" i="14"/>
  <c r="DM553" i="14"/>
  <c r="DM552" i="14"/>
  <c r="DM551" i="14"/>
  <c r="DM550" i="14"/>
  <c r="DM549" i="14"/>
  <c r="DM548" i="14"/>
  <c r="DM547" i="14"/>
  <c r="DM546" i="14"/>
  <c r="DM545" i="14"/>
  <c r="DM544" i="14"/>
  <c r="DO554" i="14"/>
  <c r="DO553" i="14"/>
  <c r="DO552" i="14"/>
  <c r="DO551" i="14"/>
  <c r="DO550" i="14"/>
  <c r="DO549" i="14"/>
  <c r="DO548" i="14"/>
  <c r="DO547" i="14"/>
  <c r="DO546" i="14"/>
  <c r="DO545" i="14"/>
  <c r="DO544" i="14"/>
  <c r="DL553" i="14"/>
  <c r="DL552" i="14"/>
  <c r="DL551" i="14"/>
  <c r="DL550" i="14"/>
  <c r="DL549" i="14"/>
  <c r="DL548" i="14"/>
  <c r="DL547" i="14"/>
  <c r="DL546" i="14"/>
  <c r="DL545" i="14"/>
  <c r="DL554" i="14"/>
  <c r="DL544" i="14"/>
  <c r="Y546" i="14"/>
  <c r="Y545" i="14"/>
  <c r="AA548" i="14"/>
  <c r="AA547" i="14"/>
  <c r="AA546" i="14"/>
  <c r="AA545" i="14"/>
  <c r="AA544" i="14"/>
  <c r="AA543" i="14"/>
  <c r="AA542" i="14"/>
  <c r="AA541" i="14"/>
  <c r="AA540" i="14"/>
  <c r="AA539" i="14"/>
  <c r="AA538" i="14"/>
  <c r="DG517" i="14"/>
  <c r="DG516" i="14"/>
  <c r="DG515" i="14"/>
  <c r="AF531" i="14"/>
  <c r="DB529" i="14"/>
  <c r="DB528" i="14"/>
  <c r="DB524" i="14"/>
  <c r="DC524" i="14" s="1"/>
  <c r="DB523" i="14"/>
  <c r="DC523" i="14" s="1"/>
  <c r="DA520" i="14"/>
  <c r="DB520" i="14" s="1"/>
  <c r="DA519" i="14"/>
  <c r="DB519" i="14" s="1"/>
  <c r="DA516" i="14"/>
  <c r="DB516" i="14" s="1"/>
  <c r="DA515" i="14"/>
  <c r="DB515" i="14" s="1"/>
  <c r="DA517" i="14"/>
  <c r="DA518" i="14" s="1"/>
  <c r="H71" i="18"/>
  <c r="H67" i="18"/>
  <c r="H66" i="18"/>
  <c r="DE506" i="14"/>
  <c r="DA506" i="14"/>
  <c r="GZ514" i="14"/>
  <c r="C55" i="13"/>
  <c r="C54" i="13"/>
  <c r="FW67" i="18"/>
  <c r="GH507" i="14"/>
  <c r="GH506" i="14"/>
  <c r="GE506" i="14"/>
  <c r="GE507" i="14"/>
  <c r="GD507" i="14"/>
  <c r="GD506" i="14"/>
  <c r="CP508" i="14"/>
  <c r="C6" i="13"/>
  <c r="C5" i="13"/>
  <c r="C4" i="13"/>
  <c r="GA507" i="14"/>
  <c r="FY507" i="14"/>
  <c r="FY503" i="14" s="1"/>
  <c r="FZ507" i="14"/>
  <c r="FZ506" i="14"/>
  <c r="GA506" i="14"/>
  <c r="FL8" i="12"/>
  <c r="GX507" i="14"/>
  <c r="GX506" i="14"/>
  <c r="GG507" i="14"/>
  <c r="GG506" i="14"/>
  <c r="ET8" i="12"/>
  <c r="GF507" i="14"/>
  <c r="GF506" i="14"/>
  <c r="CH8" i="12"/>
  <c r="CD8" i="12"/>
  <c r="BV8" i="12"/>
  <c r="DH506" i="14"/>
  <c r="DB506" i="14"/>
  <c r="DC507" i="14"/>
  <c r="DC506" i="14"/>
  <c r="AT8" i="12"/>
  <c r="AM8" i="12"/>
  <c r="AM2" i="12"/>
  <c r="AM4" i="12"/>
  <c r="AM5" i="12"/>
  <c r="AM3" i="12"/>
  <c r="AC507" i="14"/>
  <c r="AD507" i="14" s="1"/>
  <c r="AC506" i="14"/>
  <c r="AD506" i="14" s="1"/>
  <c r="HH521" i="14"/>
  <c r="HH520" i="14"/>
  <c r="HD8" i="12"/>
  <c r="HG8" i="12"/>
  <c r="HF8" i="12"/>
  <c r="HE8" i="12"/>
  <c r="HG3" i="12"/>
  <c r="HG4" i="12"/>
  <c r="HG5" i="12"/>
  <c r="HG2" i="12"/>
  <c r="HF3" i="12"/>
  <c r="HF4" i="12"/>
  <c r="HF5" i="12"/>
  <c r="HF2" i="12"/>
  <c r="HE3" i="12"/>
  <c r="HE4" i="12"/>
  <c r="HE5" i="12"/>
  <c r="HE2" i="12"/>
  <c r="HD3" i="12"/>
  <c r="HD4" i="12"/>
  <c r="HD5" i="12"/>
  <c r="HD2" i="12"/>
  <c r="CG8" i="12"/>
  <c r="BY8" i="12"/>
  <c r="BU8" i="12"/>
  <c r="BP8" i="12"/>
  <c r="AR8" i="12"/>
  <c r="Z8" i="12"/>
  <c r="DO507" i="14"/>
  <c r="DO506" i="14"/>
  <c r="DN507" i="14"/>
  <c r="DN506" i="14"/>
  <c r="DK507" i="14"/>
  <c r="DK506" i="14"/>
  <c r="DJ507" i="14"/>
  <c r="DJ506" i="14"/>
  <c r="DG507" i="14"/>
  <c r="DG506" i="14"/>
  <c r="DI506" i="14"/>
  <c r="DI507" i="14"/>
  <c r="DH507" i="14"/>
  <c r="DF507" i="14"/>
  <c r="DF506" i="14"/>
  <c r="DB507" i="14"/>
  <c r="AN3" i="14"/>
  <c r="AN4" i="14"/>
  <c r="AN5" i="14"/>
  <c r="AN6" i="14"/>
  <c r="AN7" i="14"/>
  <c r="AN8" i="14"/>
  <c r="AN9" i="14"/>
  <c r="AN10" i="14"/>
  <c r="AN11" i="14"/>
  <c r="AN12" i="14"/>
  <c r="AN13" i="14"/>
  <c r="AN14" i="14"/>
  <c r="AN15" i="14"/>
  <c r="AN16" i="14"/>
  <c r="AN17" i="14"/>
  <c r="AN18" i="14"/>
  <c r="AN19" i="14"/>
  <c r="AN20" i="14"/>
  <c r="AN21" i="14"/>
  <c r="AN22" i="14"/>
  <c r="AN23" i="14"/>
  <c r="AN24" i="14"/>
  <c r="AN25" i="14"/>
  <c r="AN26" i="14"/>
  <c r="AN27" i="14"/>
  <c r="AN28" i="14"/>
  <c r="AN29" i="14"/>
  <c r="AN30" i="14"/>
  <c r="AN31" i="14"/>
  <c r="AN32" i="14"/>
  <c r="AN33" i="14"/>
  <c r="AN34" i="14"/>
  <c r="AN35" i="14"/>
  <c r="AN36" i="14"/>
  <c r="AN37" i="14"/>
  <c r="AN38" i="14"/>
  <c r="AN39" i="14"/>
  <c r="AN40" i="14"/>
  <c r="AN41" i="14"/>
  <c r="AN42" i="14"/>
  <c r="AN43" i="14"/>
  <c r="AN44" i="14"/>
  <c r="AN45" i="14"/>
  <c r="AN46" i="14"/>
  <c r="AN47" i="14"/>
  <c r="AN48" i="14"/>
  <c r="AN49" i="14"/>
  <c r="AN50" i="14"/>
  <c r="AN51" i="14"/>
  <c r="AN52" i="14"/>
  <c r="AN53" i="14"/>
  <c r="AN54" i="14"/>
  <c r="AN55" i="14"/>
  <c r="AN56" i="14"/>
  <c r="AN57" i="14"/>
  <c r="AN58" i="14"/>
  <c r="AN59" i="14"/>
  <c r="AN60" i="14"/>
  <c r="AN61" i="14"/>
  <c r="AN62" i="14"/>
  <c r="AN63" i="14"/>
  <c r="AN64" i="14"/>
  <c r="AN65" i="14"/>
  <c r="AN66" i="14"/>
  <c r="AN67" i="14"/>
  <c r="AN68" i="14"/>
  <c r="AN69" i="14"/>
  <c r="AN70" i="14"/>
  <c r="AN71" i="14"/>
  <c r="AN72" i="14"/>
  <c r="AN73" i="14"/>
  <c r="AN74" i="14"/>
  <c r="AN75" i="14"/>
  <c r="AN76" i="14"/>
  <c r="AN77" i="14"/>
  <c r="AN78" i="14"/>
  <c r="AN79" i="14"/>
  <c r="AN80" i="14"/>
  <c r="AN81" i="14"/>
  <c r="AN82" i="14"/>
  <c r="AN83" i="14"/>
  <c r="AN84" i="14"/>
  <c r="AN85" i="14"/>
  <c r="AN86" i="14"/>
  <c r="AN87" i="14"/>
  <c r="AN88" i="14"/>
  <c r="AN89" i="14"/>
  <c r="AN90" i="14"/>
  <c r="AN91" i="14"/>
  <c r="AN92" i="14"/>
  <c r="AN93" i="14"/>
  <c r="AN94" i="14"/>
  <c r="AN95" i="14"/>
  <c r="AN96" i="14"/>
  <c r="AN97" i="14"/>
  <c r="AN98" i="14"/>
  <c r="AN99" i="14"/>
  <c r="AN100" i="14"/>
  <c r="AN101" i="14"/>
  <c r="AN102" i="14"/>
  <c r="AN103" i="14"/>
  <c r="AN104" i="14"/>
  <c r="AN105" i="14"/>
  <c r="AN106" i="14"/>
  <c r="AN107" i="14"/>
  <c r="AN108" i="14"/>
  <c r="AN109" i="14"/>
  <c r="AN110" i="14"/>
  <c r="AN111" i="14"/>
  <c r="AN112" i="14"/>
  <c r="AN113" i="14"/>
  <c r="AN114" i="14"/>
  <c r="AN115" i="14"/>
  <c r="AN116" i="14"/>
  <c r="AN117" i="14"/>
  <c r="AN118" i="14"/>
  <c r="AN119" i="14"/>
  <c r="AN120" i="14"/>
  <c r="AN121" i="14"/>
  <c r="AN122" i="14"/>
  <c r="AN123" i="14"/>
  <c r="AN124" i="14"/>
  <c r="AN125" i="14"/>
  <c r="AN126" i="14"/>
  <c r="AN127" i="14"/>
  <c r="AN128" i="14"/>
  <c r="AN129" i="14"/>
  <c r="AN130" i="14"/>
  <c r="AN131" i="14"/>
  <c r="AN132" i="14"/>
  <c r="AN133" i="14"/>
  <c r="AN134" i="14"/>
  <c r="AN135" i="14"/>
  <c r="AN136" i="14"/>
  <c r="AN137" i="14"/>
  <c r="AN138" i="14"/>
  <c r="AN139" i="14"/>
  <c r="AN140" i="14"/>
  <c r="AN141" i="14"/>
  <c r="AN142" i="14"/>
  <c r="AN143" i="14"/>
  <c r="AN144" i="14"/>
  <c r="AN145" i="14"/>
  <c r="AN146" i="14"/>
  <c r="AN147" i="14"/>
  <c r="AN148" i="14"/>
  <c r="AN149" i="14"/>
  <c r="AN150" i="14"/>
  <c r="AN151" i="14"/>
  <c r="AN152" i="14"/>
  <c r="AN153" i="14"/>
  <c r="AN154" i="14"/>
  <c r="AN155" i="14"/>
  <c r="AN156" i="14"/>
  <c r="AN157" i="14"/>
  <c r="AN158" i="14"/>
  <c r="AN159" i="14"/>
  <c r="AN160" i="14"/>
  <c r="AN161" i="14"/>
  <c r="AN162" i="14"/>
  <c r="AN163" i="14"/>
  <c r="AN164" i="14"/>
  <c r="AN165" i="14"/>
  <c r="AN166" i="14"/>
  <c r="AN167" i="14"/>
  <c r="AN168" i="14"/>
  <c r="AN169" i="14"/>
  <c r="AN170" i="14"/>
  <c r="AN171" i="14"/>
  <c r="AN172" i="14"/>
  <c r="AN173" i="14"/>
  <c r="AN174" i="14"/>
  <c r="AN175" i="14"/>
  <c r="AN176" i="14"/>
  <c r="AN177" i="14"/>
  <c r="AN178" i="14"/>
  <c r="AN179" i="14"/>
  <c r="AN180" i="14"/>
  <c r="AN181" i="14"/>
  <c r="AN182" i="14"/>
  <c r="AN183" i="14"/>
  <c r="AN184" i="14"/>
  <c r="AN185" i="14"/>
  <c r="AN186" i="14"/>
  <c r="AN187" i="14"/>
  <c r="AN188" i="14"/>
  <c r="AN189" i="14"/>
  <c r="AN190" i="14"/>
  <c r="AN191" i="14"/>
  <c r="AN192" i="14"/>
  <c r="AN193" i="14"/>
  <c r="AN194" i="14"/>
  <c r="AN195" i="14"/>
  <c r="AN196" i="14"/>
  <c r="AN197" i="14"/>
  <c r="AN198" i="14"/>
  <c r="AN199" i="14"/>
  <c r="AN200" i="14"/>
  <c r="AN201" i="14"/>
  <c r="AN202" i="14"/>
  <c r="AN203" i="14"/>
  <c r="AN204" i="14"/>
  <c r="AN205" i="14"/>
  <c r="AN206" i="14"/>
  <c r="AN207" i="14"/>
  <c r="AN208" i="14"/>
  <c r="AN209" i="14"/>
  <c r="AN210" i="14"/>
  <c r="AN211" i="14"/>
  <c r="AN212" i="14"/>
  <c r="AN213" i="14"/>
  <c r="AN214" i="14"/>
  <c r="AN215" i="14"/>
  <c r="AN216" i="14"/>
  <c r="AN217" i="14"/>
  <c r="AN218" i="14"/>
  <c r="AN219" i="14"/>
  <c r="AN220" i="14"/>
  <c r="AN221" i="14"/>
  <c r="AN222" i="14"/>
  <c r="AN223" i="14"/>
  <c r="AN224" i="14"/>
  <c r="AN225" i="14"/>
  <c r="AN226" i="14"/>
  <c r="AN227" i="14"/>
  <c r="AN228" i="14"/>
  <c r="AN229" i="14"/>
  <c r="AN230" i="14"/>
  <c r="AN231" i="14"/>
  <c r="AN232" i="14"/>
  <c r="AN233" i="14"/>
  <c r="AN234" i="14"/>
  <c r="AN235" i="14"/>
  <c r="AN236" i="14"/>
  <c r="AN237" i="14"/>
  <c r="AN238" i="14"/>
  <c r="AN239" i="14"/>
  <c r="AN240" i="14"/>
  <c r="AN241" i="14"/>
  <c r="AN242" i="14"/>
  <c r="AN243" i="14"/>
  <c r="AN244" i="14"/>
  <c r="AN245" i="14"/>
  <c r="AN246" i="14"/>
  <c r="AN247" i="14"/>
  <c r="AN248" i="14"/>
  <c r="AN249" i="14"/>
  <c r="AN250" i="14"/>
  <c r="AN251" i="14"/>
  <c r="AN252" i="14"/>
  <c r="AN253" i="14"/>
  <c r="AN254" i="14"/>
  <c r="AN255" i="14"/>
  <c r="AN256" i="14"/>
  <c r="AN257" i="14"/>
  <c r="AN258" i="14"/>
  <c r="AN259" i="14"/>
  <c r="AN260" i="14"/>
  <c r="AN261" i="14"/>
  <c r="AN262" i="14"/>
  <c r="AN263" i="14"/>
  <c r="AN264" i="14"/>
  <c r="AN265" i="14"/>
  <c r="AN266" i="14"/>
  <c r="AN267" i="14"/>
  <c r="AN268" i="14"/>
  <c r="AN269" i="14"/>
  <c r="AN270" i="14"/>
  <c r="AN271" i="14"/>
  <c r="AN272" i="14"/>
  <c r="AN273" i="14"/>
  <c r="AN274" i="14"/>
  <c r="AN275" i="14"/>
  <c r="AN276" i="14"/>
  <c r="AN277" i="14"/>
  <c r="AN278" i="14"/>
  <c r="AN279" i="14"/>
  <c r="AN280" i="14"/>
  <c r="AN281" i="14"/>
  <c r="AN282" i="14"/>
  <c r="AN283" i="14"/>
  <c r="AN284" i="14"/>
  <c r="AN285" i="14"/>
  <c r="AN286" i="14"/>
  <c r="AN287" i="14"/>
  <c r="AN288" i="14"/>
  <c r="AN289" i="14"/>
  <c r="AN290" i="14"/>
  <c r="AN291" i="14"/>
  <c r="AN292" i="14"/>
  <c r="AN293" i="14"/>
  <c r="AN294" i="14"/>
  <c r="AN295" i="14"/>
  <c r="AN296" i="14"/>
  <c r="AN297" i="14"/>
  <c r="AN298" i="14"/>
  <c r="AN299" i="14"/>
  <c r="AN300" i="14"/>
  <c r="AN301" i="14"/>
  <c r="AN302" i="14"/>
  <c r="AN303" i="14"/>
  <c r="AN304" i="14"/>
  <c r="AN305" i="14"/>
  <c r="AN306" i="14"/>
  <c r="AN307" i="14"/>
  <c r="AN308" i="14"/>
  <c r="AN309" i="14"/>
  <c r="AN310" i="14"/>
  <c r="AN311" i="14"/>
  <c r="AN312" i="14"/>
  <c r="AN313" i="14"/>
  <c r="AN314" i="14"/>
  <c r="AN315" i="14"/>
  <c r="AN316" i="14"/>
  <c r="AN317" i="14"/>
  <c r="AN318" i="14"/>
  <c r="AN319" i="14"/>
  <c r="AN320" i="14"/>
  <c r="AN321" i="14"/>
  <c r="AN322" i="14"/>
  <c r="AN323" i="14"/>
  <c r="AN324" i="14"/>
  <c r="AN325" i="14"/>
  <c r="AN326" i="14"/>
  <c r="AN327" i="14"/>
  <c r="AN328" i="14"/>
  <c r="AN329" i="14"/>
  <c r="AN330" i="14"/>
  <c r="AN331" i="14"/>
  <c r="AN332" i="14"/>
  <c r="AN333" i="14"/>
  <c r="AN334" i="14"/>
  <c r="AN335" i="14"/>
  <c r="AN336" i="14"/>
  <c r="AN337" i="14"/>
  <c r="AN338" i="14"/>
  <c r="AN339" i="14"/>
  <c r="AN340" i="14"/>
  <c r="AN341" i="14"/>
  <c r="AN342" i="14"/>
  <c r="AN343" i="14"/>
  <c r="AN344" i="14"/>
  <c r="AN345" i="14"/>
  <c r="AN346" i="14"/>
  <c r="AN347" i="14"/>
  <c r="AN348" i="14"/>
  <c r="AN349" i="14"/>
  <c r="AN350" i="14"/>
  <c r="AN351" i="14"/>
  <c r="AN352" i="14"/>
  <c r="AN353" i="14"/>
  <c r="AN354" i="14"/>
  <c r="AN355" i="14"/>
  <c r="AN356" i="14"/>
  <c r="AN357" i="14"/>
  <c r="AN358" i="14"/>
  <c r="AN359" i="14"/>
  <c r="AN360" i="14"/>
  <c r="AN361" i="14"/>
  <c r="AN362" i="14"/>
  <c r="AN363" i="14"/>
  <c r="AN364" i="14"/>
  <c r="AN365" i="14"/>
  <c r="AN366" i="14"/>
  <c r="AN367" i="14"/>
  <c r="AN368" i="14"/>
  <c r="AN369" i="14"/>
  <c r="AN370" i="14"/>
  <c r="AN371" i="14"/>
  <c r="AN372" i="14"/>
  <c r="AN373" i="14"/>
  <c r="AN374" i="14"/>
  <c r="AN375" i="14"/>
  <c r="AN376" i="14"/>
  <c r="AN377" i="14"/>
  <c r="AN378" i="14"/>
  <c r="AN379" i="14"/>
  <c r="AN380" i="14"/>
  <c r="AN381" i="14"/>
  <c r="AN382" i="14"/>
  <c r="AN383" i="14"/>
  <c r="AN384" i="14"/>
  <c r="AN385" i="14"/>
  <c r="AN386" i="14"/>
  <c r="AN387" i="14"/>
  <c r="AN388" i="14"/>
  <c r="AN389" i="14"/>
  <c r="AN390" i="14"/>
  <c r="AN391" i="14"/>
  <c r="AN392" i="14"/>
  <c r="AN393" i="14"/>
  <c r="AN394" i="14"/>
  <c r="AN395" i="14"/>
  <c r="AN396" i="14"/>
  <c r="AN397" i="14"/>
  <c r="AN398" i="14"/>
  <c r="AN399" i="14"/>
  <c r="AN400" i="14"/>
  <c r="AN401" i="14"/>
  <c r="AN402" i="14"/>
  <c r="AN403" i="14"/>
  <c r="AN404" i="14"/>
  <c r="AN405" i="14"/>
  <c r="AN406" i="14"/>
  <c r="AN407" i="14"/>
  <c r="AN408" i="14"/>
  <c r="AN409" i="14"/>
  <c r="AN410" i="14"/>
  <c r="AN411" i="14"/>
  <c r="AN412" i="14"/>
  <c r="AN413" i="14"/>
  <c r="AN414" i="14"/>
  <c r="AN415" i="14"/>
  <c r="AN416" i="14"/>
  <c r="AN417" i="14"/>
  <c r="AN418" i="14"/>
  <c r="AN419" i="14"/>
  <c r="AN420" i="14"/>
  <c r="AN421" i="14"/>
  <c r="AN422" i="14"/>
  <c r="AN423" i="14"/>
  <c r="AN424" i="14"/>
  <c r="AN425" i="14"/>
  <c r="AN426" i="14"/>
  <c r="AN427" i="14"/>
  <c r="AN428" i="14"/>
  <c r="AN429" i="14"/>
  <c r="AN430" i="14"/>
  <c r="AN431" i="14"/>
  <c r="AN432" i="14"/>
  <c r="AN433" i="14"/>
  <c r="AN434" i="14"/>
  <c r="AN435" i="14"/>
  <c r="AN436" i="14"/>
  <c r="AN437" i="14"/>
  <c r="AN438" i="14"/>
  <c r="AN439" i="14"/>
  <c r="AN440" i="14"/>
  <c r="AN441" i="14"/>
  <c r="AN442" i="14"/>
  <c r="AN443" i="14"/>
  <c r="AN444" i="14"/>
  <c r="AN445" i="14"/>
  <c r="AN446" i="14"/>
  <c r="AN447" i="14"/>
  <c r="AN448" i="14"/>
  <c r="AN449" i="14"/>
  <c r="AN450" i="14"/>
  <c r="AN451" i="14"/>
  <c r="AN452" i="14"/>
  <c r="AN453" i="14"/>
  <c r="AN454" i="14"/>
  <c r="AN455" i="14"/>
  <c r="AN456" i="14"/>
  <c r="AN457" i="14"/>
  <c r="AN458" i="14"/>
  <c r="AN459" i="14"/>
  <c r="AN460" i="14"/>
  <c r="AN461" i="14"/>
  <c r="AN462" i="14"/>
  <c r="AN463" i="14"/>
  <c r="AN464" i="14"/>
  <c r="AN465" i="14"/>
  <c r="AN466" i="14"/>
  <c r="AN467" i="14"/>
  <c r="AN468" i="14"/>
  <c r="AN469" i="14"/>
  <c r="AN470" i="14"/>
  <c r="AN471" i="14"/>
  <c r="AN472" i="14"/>
  <c r="AN473" i="14"/>
  <c r="AN474" i="14"/>
  <c r="AN475" i="14"/>
  <c r="AN476" i="14"/>
  <c r="AN477" i="14"/>
  <c r="AN478" i="14"/>
  <c r="AN479" i="14"/>
  <c r="AN480" i="14"/>
  <c r="AN481" i="14"/>
  <c r="AN482" i="14"/>
  <c r="AN483" i="14"/>
  <c r="AN484" i="14"/>
  <c r="AN485" i="14"/>
  <c r="AN486" i="14"/>
  <c r="AN487" i="14"/>
  <c r="AN488" i="14"/>
  <c r="AN489" i="14"/>
  <c r="AN490" i="14"/>
  <c r="AN491" i="14"/>
  <c r="AN492" i="14"/>
  <c r="AN493" i="14"/>
  <c r="AN494" i="14"/>
  <c r="AN495" i="14"/>
  <c r="AN496" i="14"/>
  <c r="AN497" i="14"/>
  <c r="AN498" i="14"/>
  <c r="AN499" i="14"/>
  <c r="AN500" i="14"/>
  <c r="AN501" i="14"/>
  <c r="AN2" i="14"/>
  <c r="HK507" i="14"/>
  <c r="HK506" i="14"/>
  <c r="HF507" i="14"/>
  <c r="HF506" i="14"/>
  <c r="HD507" i="14"/>
  <c r="HD506" i="14"/>
  <c r="GW507" i="14"/>
  <c r="GW506" i="14"/>
  <c r="GP507" i="14"/>
  <c r="GP506" i="14"/>
  <c r="GP503" i="14" s="1"/>
  <c r="GC507" i="14"/>
  <c r="GC503" i="14" s="1"/>
  <c r="GC506" i="14"/>
  <c r="FY506" i="14"/>
  <c r="FT507" i="14"/>
  <c r="FT506" i="14"/>
  <c r="FJ507" i="14"/>
  <c r="FJ506" i="14"/>
  <c r="FG507" i="14"/>
  <c r="FG506" i="14"/>
  <c r="FD507" i="14"/>
  <c r="FD506" i="14"/>
  <c r="FD503" i="14" s="1"/>
  <c r="FA507" i="14"/>
  <c r="FA503" i="14" s="1"/>
  <c r="FA506" i="14"/>
  <c r="ES507" i="14"/>
  <c r="ES506" i="14"/>
  <c r="ES503" i="14" s="1"/>
  <c r="EL507" i="14"/>
  <c r="EL506" i="14"/>
  <c r="EJ503" i="14"/>
  <c r="EJ507" i="14"/>
  <c r="EJ506" i="14"/>
  <c r="EH507" i="14"/>
  <c r="EH506" i="14"/>
  <c r="EH503" i="14" s="1"/>
  <c r="EF503" i="14"/>
  <c r="EF507" i="14"/>
  <c r="EF506" i="14"/>
  <c r="ED507" i="14"/>
  <c r="ED506" i="14"/>
  <c r="EB507" i="14"/>
  <c r="EB506" i="14"/>
  <c r="EB503" i="14" s="1"/>
  <c r="DZ507" i="14"/>
  <c r="DZ503" i="14" s="1"/>
  <c r="DZ506" i="14"/>
  <c r="DX507" i="14"/>
  <c r="DX506" i="14"/>
  <c r="DX503" i="14" s="1"/>
  <c r="DV507" i="14"/>
  <c r="DV506" i="14"/>
  <c r="DT503" i="14"/>
  <c r="DT507" i="14"/>
  <c r="DT506" i="14"/>
  <c r="DM507" i="14"/>
  <c r="DM506" i="14"/>
  <c r="DE507" i="14"/>
  <c r="DA507" i="14"/>
  <c r="CV508" i="14"/>
  <c r="CV507" i="14"/>
  <c r="CV506" i="14"/>
  <c r="CV503" i="14" s="1"/>
  <c r="CP507" i="14"/>
  <c r="CP506" i="14"/>
  <c r="CP503" i="14" s="1"/>
  <c r="CJ508" i="14"/>
  <c r="CJ507" i="14"/>
  <c r="CJ506" i="14"/>
  <c r="CE508" i="14"/>
  <c r="CE507" i="14"/>
  <c r="CE506" i="14"/>
  <c r="CE503" i="14" s="1"/>
  <c r="BX508" i="14"/>
  <c r="BX507" i="14"/>
  <c r="BX503" i="14" s="1"/>
  <c r="BX506" i="14"/>
  <c r="BQ508" i="14"/>
  <c r="BQ507" i="14"/>
  <c r="BQ506" i="14"/>
  <c r="BQ503" i="14" s="1"/>
  <c r="BM508" i="14"/>
  <c r="BM507" i="14"/>
  <c r="BM506" i="14"/>
  <c r="BG508" i="14"/>
  <c r="BG503" i="14" s="1"/>
  <c r="BG507" i="14"/>
  <c r="BG506" i="14"/>
  <c r="AO508" i="14"/>
  <c r="AO507" i="14"/>
  <c r="AO506" i="14"/>
  <c r="AL508" i="14"/>
  <c r="AL507" i="14"/>
  <c r="AL506" i="14"/>
  <c r="BA508" i="14"/>
  <c r="AU508" i="14"/>
  <c r="BA507" i="14"/>
  <c r="AU507" i="14"/>
  <c r="BA506" i="14"/>
  <c r="AU506" i="14"/>
  <c r="AU503" i="14" s="1"/>
  <c r="HK503" i="14"/>
  <c r="GW503" i="14"/>
  <c r="FG503" i="14"/>
  <c r="ED503" i="14"/>
  <c r="DA503" i="14"/>
  <c r="CO503" i="14"/>
  <c r="CJ503" i="14"/>
  <c r="AJ503" i="14"/>
  <c r="BZ501" i="14"/>
  <c r="BS501" i="14"/>
  <c r="BC501" i="14"/>
  <c r="AW501" i="14"/>
  <c r="BZ500" i="14"/>
  <c r="BS500" i="14"/>
  <c r="BC500" i="14"/>
  <c r="AW500" i="14"/>
  <c r="BZ499" i="14"/>
  <c r="BS499" i="14"/>
  <c r="BC499" i="14"/>
  <c r="AW499" i="14"/>
  <c r="BS498" i="14"/>
  <c r="BC498" i="14"/>
  <c r="AW498" i="14"/>
  <c r="BS497" i="14"/>
  <c r="BC497" i="14"/>
  <c r="AW497" i="14"/>
  <c r="BZ496" i="14"/>
  <c r="BS496" i="14"/>
  <c r="BC496" i="14"/>
  <c r="AW496" i="14"/>
  <c r="BS495" i="14"/>
  <c r="BC495" i="14"/>
  <c r="AW495" i="14"/>
  <c r="BS494" i="14"/>
  <c r="BC494" i="14"/>
  <c r="AW494" i="14"/>
  <c r="BZ493" i="14"/>
  <c r="BC493" i="14"/>
  <c r="AW493" i="14"/>
  <c r="BS492" i="14"/>
  <c r="BC492" i="14"/>
  <c r="AW492" i="14"/>
  <c r="BZ491" i="14"/>
  <c r="BS491" i="14"/>
  <c r="BC491" i="14"/>
  <c r="AW491" i="14"/>
  <c r="BZ490" i="14"/>
  <c r="BS490" i="14"/>
  <c r="BC490" i="14"/>
  <c r="AW490" i="14"/>
  <c r="BZ489" i="14"/>
  <c r="BS489" i="14"/>
  <c r="BC489" i="14"/>
  <c r="AW489" i="14"/>
  <c r="BZ488" i="14"/>
  <c r="BS488" i="14"/>
  <c r="BC488" i="14"/>
  <c r="AW488" i="14"/>
  <c r="BZ487" i="14"/>
  <c r="BS487" i="14"/>
  <c r="BC487" i="14"/>
  <c r="AW487" i="14"/>
  <c r="BZ486" i="14"/>
  <c r="BS486" i="14"/>
  <c r="BC486" i="14"/>
  <c r="AW486" i="14"/>
  <c r="BS485" i="14"/>
  <c r="BC485" i="14"/>
  <c r="AW485" i="14"/>
  <c r="BZ484" i="14"/>
  <c r="BS484" i="14"/>
  <c r="BC484" i="14"/>
  <c r="AW484" i="14"/>
  <c r="BS483" i="14"/>
  <c r="BC483" i="14"/>
  <c r="AW483" i="14"/>
  <c r="BS482" i="14"/>
  <c r="BC482" i="14"/>
  <c r="AW482" i="14"/>
  <c r="BS481" i="14"/>
  <c r="BC481" i="14"/>
  <c r="AW481" i="14"/>
  <c r="BZ480" i="14"/>
  <c r="BS480" i="14"/>
  <c r="BC480" i="14"/>
  <c r="AW480" i="14"/>
  <c r="BZ479" i="14"/>
  <c r="BS479" i="14"/>
  <c r="BC479" i="14"/>
  <c r="AW479" i="14"/>
  <c r="BZ478" i="14"/>
  <c r="BS478" i="14"/>
  <c r="BC478" i="14"/>
  <c r="AW478" i="14"/>
  <c r="BS477" i="14"/>
  <c r="BC477" i="14"/>
  <c r="AW477" i="14"/>
  <c r="BZ476" i="14"/>
  <c r="BS476" i="14"/>
  <c r="BC476" i="14"/>
  <c r="AW476" i="14"/>
  <c r="BS475" i="14"/>
  <c r="BC475" i="14"/>
  <c r="AW475" i="14"/>
  <c r="BS474" i="14"/>
  <c r="BC474" i="14"/>
  <c r="AW474" i="14"/>
  <c r="BS473" i="14"/>
  <c r="BC473" i="14"/>
  <c r="AW473" i="14"/>
  <c r="BZ472" i="14"/>
  <c r="BS472" i="14"/>
  <c r="BC472" i="14"/>
  <c r="AW472" i="14"/>
  <c r="BZ471" i="14"/>
  <c r="BS471" i="14"/>
  <c r="BC471" i="14"/>
  <c r="AW471" i="14"/>
  <c r="BS470" i="14"/>
  <c r="BC470" i="14"/>
  <c r="AW470" i="14"/>
  <c r="BZ469" i="14"/>
  <c r="BS469" i="14"/>
  <c r="BC469" i="14"/>
  <c r="AW469" i="14"/>
  <c r="BS468" i="14"/>
  <c r="BC468" i="14"/>
  <c r="AW468" i="14"/>
  <c r="BS467" i="14"/>
  <c r="BC467" i="14"/>
  <c r="AW467" i="14"/>
  <c r="BS466" i="14"/>
  <c r="BC466" i="14"/>
  <c r="AW466" i="14"/>
  <c r="BZ465" i="14"/>
  <c r="BS465" i="14"/>
  <c r="BC465" i="14"/>
  <c r="AW465" i="14"/>
  <c r="BS464" i="14"/>
  <c r="BC464" i="14"/>
  <c r="AW464" i="14"/>
  <c r="BS463" i="14"/>
  <c r="BC463" i="14"/>
  <c r="AW463" i="14"/>
  <c r="BZ462" i="14"/>
  <c r="BS462" i="14"/>
  <c r="BC462" i="14"/>
  <c r="AW462" i="14"/>
  <c r="BS461" i="14"/>
  <c r="BC461" i="14"/>
  <c r="AW461" i="14"/>
  <c r="BZ460" i="14"/>
  <c r="BS460" i="14"/>
  <c r="BC460" i="14"/>
  <c r="AW460" i="14"/>
  <c r="BZ459" i="14"/>
  <c r="BS459" i="14"/>
  <c r="BC459" i="14"/>
  <c r="AW459" i="14"/>
  <c r="BZ458" i="14"/>
  <c r="BS458" i="14"/>
  <c r="BC458" i="14"/>
  <c r="AW458" i="14"/>
  <c r="BZ457" i="14"/>
  <c r="BS457" i="14"/>
  <c r="BC457" i="14"/>
  <c r="AW457" i="14"/>
  <c r="BZ456" i="14"/>
  <c r="BS456" i="14"/>
  <c r="BC456" i="14"/>
  <c r="AW456" i="14"/>
  <c r="BS455" i="14"/>
  <c r="BC455" i="14"/>
  <c r="AW455" i="14"/>
  <c r="BS454" i="14"/>
  <c r="BC454" i="14"/>
  <c r="AW454" i="14"/>
  <c r="BS453" i="14"/>
  <c r="BC453" i="14"/>
  <c r="AW453" i="14"/>
  <c r="BZ452" i="14"/>
  <c r="BS452" i="14"/>
  <c r="BC452" i="14"/>
  <c r="AW452" i="14"/>
  <c r="BS451" i="14"/>
  <c r="BC451" i="14"/>
  <c r="AW451" i="14"/>
  <c r="BZ450" i="14"/>
  <c r="BS450" i="14"/>
  <c r="BC450" i="14"/>
  <c r="AW450" i="14"/>
  <c r="BS449" i="14"/>
  <c r="BC449" i="14"/>
  <c r="AW449" i="14"/>
  <c r="BZ448" i="14"/>
  <c r="BS448" i="14"/>
  <c r="BC448" i="14"/>
  <c r="AW448" i="14"/>
  <c r="BS447" i="14"/>
  <c r="BC447" i="14"/>
  <c r="AW447" i="14"/>
  <c r="BS446" i="14"/>
  <c r="BC446" i="14"/>
  <c r="AW446" i="14"/>
  <c r="BC445" i="14"/>
  <c r="AW445" i="14"/>
  <c r="BS444" i="14"/>
  <c r="BC444" i="14"/>
  <c r="AW444" i="14"/>
  <c r="BS443" i="14"/>
  <c r="BC443" i="14"/>
  <c r="AW443" i="14"/>
  <c r="BS442" i="14"/>
  <c r="BC442" i="14"/>
  <c r="AW442" i="14"/>
  <c r="BZ441" i="14"/>
  <c r="BS441" i="14"/>
  <c r="BC441" i="14"/>
  <c r="AW441" i="14"/>
  <c r="BS440" i="14"/>
  <c r="BC440" i="14"/>
  <c r="AW440" i="14"/>
  <c r="BS439" i="14"/>
  <c r="BC439" i="14"/>
  <c r="AW439" i="14"/>
  <c r="BZ438" i="14"/>
  <c r="BS438" i="14"/>
  <c r="BC438" i="14"/>
  <c r="AW438" i="14"/>
  <c r="BS437" i="14"/>
  <c r="BC437" i="14"/>
  <c r="AW437" i="14"/>
  <c r="BZ436" i="14"/>
  <c r="BS436" i="14"/>
  <c r="BC436" i="14"/>
  <c r="AW436" i="14"/>
  <c r="BS435" i="14"/>
  <c r="BC435" i="14"/>
  <c r="AW435" i="14"/>
  <c r="BZ434" i="14"/>
  <c r="BS434" i="14"/>
  <c r="BC434" i="14"/>
  <c r="AW434" i="14"/>
  <c r="BZ433" i="14"/>
  <c r="BS433" i="14"/>
  <c r="BC433" i="14"/>
  <c r="AW433" i="14"/>
  <c r="BZ432" i="14"/>
  <c r="BS432" i="14"/>
  <c r="BC432" i="14"/>
  <c r="AW432" i="14"/>
  <c r="BZ431" i="14"/>
  <c r="BS431" i="14"/>
  <c r="BC431" i="14"/>
  <c r="AW431" i="14"/>
  <c r="BZ430" i="14"/>
  <c r="BS430" i="14"/>
  <c r="BC430" i="14"/>
  <c r="AW430" i="14"/>
  <c r="BZ429" i="14"/>
  <c r="BS429" i="14"/>
  <c r="BC429" i="14"/>
  <c r="AW429" i="14"/>
  <c r="BZ428" i="14"/>
  <c r="BS428" i="14"/>
  <c r="BC428" i="14"/>
  <c r="AW428" i="14"/>
  <c r="BZ427" i="14"/>
  <c r="BS427" i="14"/>
  <c r="BC427" i="14"/>
  <c r="AW427" i="14"/>
  <c r="BZ426" i="14"/>
  <c r="BS426" i="14"/>
  <c r="BC426" i="14"/>
  <c r="AW426" i="14"/>
  <c r="BS425" i="14"/>
  <c r="BC425" i="14"/>
  <c r="AW425" i="14"/>
  <c r="BZ424" i="14"/>
  <c r="BS424" i="14"/>
  <c r="BC424" i="14"/>
  <c r="AW424" i="14"/>
  <c r="BZ423" i="14"/>
  <c r="BS423" i="14"/>
  <c r="BC423" i="14"/>
  <c r="AW423" i="14"/>
  <c r="BZ422" i="14"/>
  <c r="BS422" i="14"/>
  <c r="BC422" i="14"/>
  <c r="AW422" i="14"/>
  <c r="BS421" i="14"/>
  <c r="BC421" i="14"/>
  <c r="AW421" i="14"/>
  <c r="BZ420" i="14"/>
  <c r="BS420" i="14"/>
  <c r="BC420" i="14"/>
  <c r="AW420" i="14"/>
  <c r="BZ419" i="14"/>
  <c r="BS419" i="14"/>
  <c r="BC419" i="14"/>
  <c r="AW419" i="14"/>
  <c r="BZ418" i="14"/>
  <c r="BS418" i="14"/>
  <c r="BC418" i="14"/>
  <c r="AW418" i="14"/>
  <c r="BZ417" i="14"/>
  <c r="BS417" i="14"/>
  <c r="BC417" i="14"/>
  <c r="AW417" i="14"/>
  <c r="BZ416" i="14"/>
  <c r="BS416" i="14"/>
  <c r="BC416" i="14"/>
  <c r="AW416" i="14"/>
  <c r="BZ415" i="14"/>
  <c r="BS415" i="14"/>
  <c r="BC415" i="14"/>
  <c r="AW415" i="14"/>
  <c r="BZ414" i="14"/>
  <c r="BS414" i="14"/>
  <c r="BC414" i="14"/>
  <c r="AW414" i="14"/>
  <c r="BS413" i="14"/>
  <c r="BC413" i="14"/>
  <c r="AW413" i="14"/>
  <c r="BZ412" i="14"/>
  <c r="BS412" i="14"/>
  <c r="BC412" i="14"/>
  <c r="AW412" i="14"/>
  <c r="BZ411" i="14"/>
  <c r="BS411" i="14"/>
  <c r="BC411" i="14"/>
  <c r="AW411" i="14"/>
  <c r="BZ410" i="14"/>
  <c r="BS410" i="14"/>
  <c r="BC410" i="14"/>
  <c r="AW410" i="14"/>
  <c r="BZ409" i="14"/>
  <c r="BS409" i="14"/>
  <c r="BC409" i="14"/>
  <c r="AW409" i="14"/>
  <c r="BZ408" i="14"/>
  <c r="BS408" i="14"/>
  <c r="BC408" i="14"/>
  <c r="AW408" i="14"/>
  <c r="BZ407" i="14"/>
  <c r="BS407" i="14"/>
  <c r="BC407" i="14"/>
  <c r="AW407" i="14"/>
  <c r="BZ406" i="14"/>
  <c r="BS406" i="14"/>
  <c r="BC406" i="14"/>
  <c r="AW406" i="14"/>
  <c r="BZ405" i="14"/>
  <c r="BS405" i="14"/>
  <c r="BC405" i="14"/>
  <c r="AW405" i="14"/>
  <c r="BZ404" i="14"/>
  <c r="BS404" i="14"/>
  <c r="BC404" i="14"/>
  <c r="AW404" i="14"/>
  <c r="BZ403" i="14"/>
  <c r="BS403" i="14"/>
  <c r="BC403" i="14"/>
  <c r="AW403" i="14"/>
  <c r="BZ402" i="14"/>
  <c r="BS402" i="14"/>
  <c r="BC402" i="14"/>
  <c r="AW402" i="14"/>
  <c r="BZ401" i="14"/>
  <c r="BS401" i="14"/>
  <c r="BC401" i="14"/>
  <c r="AW401" i="14"/>
  <c r="BZ400" i="14"/>
  <c r="BS400" i="14"/>
  <c r="BC400" i="14"/>
  <c r="AW400" i="14"/>
  <c r="BZ399" i="14"/>
  <c r="BS399" i="14"/>
  <c r="BC399" i="14"/>
  <c r="AW399" i="14"/>
  <c r="BZ398" i="14"/>
  <c r="BS398" i="14"/>
  <c r="BC398" i="14"/>
  <c r="AW398" i="14"/>
  <c r="BZ397" i="14"/>
  <c r="BS397" i="14"/>
  <c r="BC397" i="14"/>
  <c r="AW397" i="14"/>
  <c r="BZ396" i="14"/>
  <c r="BS396" i="14"/>
  <c r="BC396" i="14"/>
  <c r="AW396" i="14"/>
  <c r="BZ395" i="14"/>
  <c r="BS395" i="14"/>
  <c r="BC395" i="14"/>
  <c r="AW395" i="14"/>
  <c r="BZ394" i="14"/>
  <c r="BS394" i="14"/>
  <c r="BC394" i="14"/>
  <c r="AW394" i="14"/>
  <c r="BZ393" i="14"/>
  <c r="BS393" i="14"/>
  <c r="BC393" i="14"/>
  <c r="AW393" i="14"/>
  <c r="BZ392" i="14"/>
  <c r="BS392" i="14"/>
  <c r="BC392" i="14"/>
  <c r="AW392" i="14"/>
  <c r="BZ391" i="14"/>
  <c r="BS391" i="14"/>
  <c r="BC391" i="14"/>
  <c r="AW391" i="14"/>
  <c r="BZ390" i="14"/>
  <c r="BS390" i="14"/>
  <c r="BC390" i="14"/>
  <c r="AW390" i="14"/>
  <c r="BZ389" i="14"/>
  <c r="BS389" i="14"/>
  <c r="BC389" i="14"/>
  <c r="AW389" i="14"/>
  <c r="BZ388" i="14"/>
  <c r="BS388" i="14"/>
  <c r="BC388" i="14"/>
  <c r="AW388" i="14"/>
  <c r="BZ387" i="14"/>
  <c r="BS387" i="14"/>
  <c r="BC387" i="14"/>
  <c r="AW387" i="14"/>
  <c r="BZ386" i="14"/>
  <c r="BS386" i="14"/>
  <c r="BC386" i="14"/>
  <c r="AW386" i="14"/>
  <c r="BZ385" i="14"/>
  <c r="BS385" i="14"/>
  <c r="BC385" i="14"/>
  <c r="AW385" i="14"/>
  <c r="BZ384" i="14"/>
  <c r="BS384" i="14"/>
  <c r="BC384" i="14"/>
  <c r="AW384" i="14"/>
  <c r="BZ383" i="14"/>
  <c r="BS383" i="14"/>
  <c r="BC383" i="14"/>
  <c r="AW383" i="14"/>
  <c r="BZ382" i="14"/>
  <c r="BS382" i="14"/>
  <c r="BC382" i="14"/>
  <c r="AW382" i="14"/>
  <c r="BZ381" i="14"/>
  <c r="BS381" i="14"/>
  <c r="BC381" i="14"/>
  <c r="AW381" i="14"/>
  <c r="BS380" i="14"/>
  <c r="BC380" i="14"/>
  <c r="AW380" i="14"/>
  <c r="BZ379" i="14"/>
  <c r="BS379" i="14"/>
  <c r="BC379" i="14"/>
  <c r="AW379" i="14"/>
  <c r="BZ378" i="14"/>
  <c r="BS378" i="14"/>
  <c r="BC378" i="14"/>
  <c r="AW378" i="14"/>
  <c r="BS377" i="14"/>
  <c r="BC377" i="14"/>
  <c r="AW377" i="14"/>
  <c r="BZ376" i="14"/>
  <c r="BS376" i="14"/>
  <c r="BC376" i="14"/>
  <c r="AW376" i="14"/>
  <c r="BZ375" i="14"/>
  <c r="BS375" i="14"/>
  <c r="BC375" i="14"/>
  <c r="AW375" i="14"/>
  <c r="BZ374" i="14"/>
  <c r="BS374" i="14"/>
  <c r="BC374" i="14"/>
  <c r="AW374" i="14"/>
  <c r="BZ373" i="14"/>
  <c r="BS373" i="14"/>
  <c r="BC373" i="14"/>
  <c r="AW373" i="14"/>
  <c r="BZ372" i="14"/>
  <c r="BS372" i="14"/>
  <c r="BC372" i="14"/>
  <c r="AW372" i="14"/>
  <c r="BS371" i="14"/>
  <c r="BC371" i="14"/>
  <c r="AW371" i="14"/>
  <c r="BZ370" i="14"/>
  <c r="BS370" i="14"/>
  <c r="BC370" i="14"/>
  <c r="AW370" i="14"/>
  <c r="BZ369" i="14"/>
  <c r="BS369" i="14"/>
  <c r="BC369" i="14"/>
  <c r="AW369" i="14"/>
  <c r="BZ368" i="14"/>
  <c r="BS368" i="14"/>
  <c r="BC368" i="14"/>
  <c r="AW368" i="14"/>
  <c r="BZ367" i="14"/>
  <c r="BS367" i="14"/>
  <c r="BC367" i="14"/>
  <c r="AW367" i="14"/>
  <c r="BZ366" i="14"/>
  <c r="BS366" i="14"/>
  <c r="BC366" i="14"/>
  <c r="AW366" i="14"/>
  <c r="BS365" i="14"/>
  <c r="BC365" i="14"/>
  <c r="AW365" i="14"/>
  <c r="BS364" i="14"/>
  <c r="BC364" i="14"/>
  <c r="AW364" i="14"/>
  <c r="BZ363" i="14"/>
  <c r="BS363" i="14"/>
  <c r="BC363" i="14"/>
  <c r="AW363" i="14"/>
  <c r="BZ362" i="14"/>
  <c r="BS362" i="14"/>
  <c r="BC362" i="14"/>
  <c r="AW362" i="14"/>
  <c r="BZ361" i="14"/>
  <c r="BS361" i="14"/>
  <c r="BC361" i="14"/>
  <c r="AW361" i="14"/>
  <c r="BZ360" i="14"/>
  <c r="BS360" i="14"/>
  <c r="BC360" i="14"/>
  <c r="AW360" i="14"/>
  <c r="BZ359" i="14"/>
  <c r="BS359" i="14"/>
  <c r="BC359" i="14"/>
  <c r="AW359" i="14"/>
  <c r="BS358" i="14"/>
  <c r="BC358" i="14"/>
  <c r="AW358" i="14"/>
  <c r="BZ357" i="14"/>
  <c r="BS357" i="14"/>
  <c r="BC357" i="14"/>
  <c r="AW357" i="14"/>
  <c r="BC356" i="14"/>
  <c r="AW356" i="14"/>
  <c r="BZ355" i="14"/>
  <c r="BS355" i="14"/>
  <c r="BC355" i="14"/>
  <c r="AW355" i="14"/>
  <c r="BZ354" i="14"/>
  <c r="BS354" i="14"/>
  <c r="BC354" i="14"/>
  <c r="AW354" i="14"/>
  <c r="BZ353" i="14"/>
  <c r="BS353" i="14"/>
  <c r="BC353" i="14"/>
  <c r="AW353" i="14"/>
  <c r="BZ352" i="14"/>
  <c r="BS352" i="14"/>
  <c r="BC352" i="14"/>
  <c r="AW352" i="14"/>
  <c r="BS351" i="14"/>
  <c r="BC351" i="14"/>
  <c r="AW351" i="14"/>
  <c r="BS350" i="14"/>
  <c r="BC350" i="14"/>
  <c r="AW350" i="14"/>
  <c r="BZ349" i="14"/>
  <c r="BS349" i="14"/>
  <c r="BC349" i="14"/>
  <c r="AW349" i="14"/>
  <c r="BZ348" i="14"/>
  <c r="BS348" i="14"/>
  <c r="BC348" i="14"/>
  <c r="AW348" i="14"/>
  <c r="BZ347" i="14"/>
  <c r="BS347" i="14"/>
  <c r="BC347" i="14"/>
  <c r="AW347" i="14"/>
  <c r="BZ346" i="14"/>
  <c r="BS346" i="14"/>
  <c r="BC346" i="14"/>
  <c r="AW346" i="14"/>
  <c r="BS345" i="14"/>
  <c r="BC345" i="14"/>
  <c r="AW345" i="14"/>
  <c r="BZ344" i="14"/>
  <c r="BS344" i="14"/>
  <c r="BC344" i="14"/>
  <c r="AW344" i="14"/>
  <c r="BZ343" i="14"/>
  <c r="BS343" i="14"/>
  <c r="BC343" i="14"/>
  <c r="AW343" i="14"/>
  <c r="BZ342" i="14"/>
  <c r="BS342" i="14"/>
  <c r="BC342" i="14"/>
  <c r="AW342" i="14"/>
  <c r="BZ341" i="14"/>
  <c r="BS341" i="14"/>
  <c r="BC341" i="14"/>
  <c r="AW341" i="14"/>
  <c r="BZ340" i="14"/>
  <c r="BS340" i="14"/>
  <c r="BC340" i="14"/>
  <c r="AW340" i="14"/>
  <c r="BZ339" i="14"/>
  <c r="BS339" i="14"/>
  <c r="BC339" i="14"/>
  <c r="AW339" i="14"/>
  <c r="BZ338" i="14"/>
  <c r="BS338" i="14"/>
  <c r="BC338" i="14"/>
  <c r="AW338" i="14"/>
  <c r="BZ337" i="14"/>
  <c r="BS337" i="14"/>
  <c r="BC337" i="14"/>
  <c r="AW337" i="14"/>
  <c r="BZ336" i="14"/>
  <c r="BS336" i="14"/>
  <c r="BC336" i="14"/>
  <c r="AW336" i="14"/>
  <c r="BZ335" i="14"/>
  <c r="BS335" i="14"/>
  <c r="BC335" i="14"/>
  <c r="AW335" i="14"/>
  <c r="BS334" i="14"/>
  <c r="BC334" i="14"/>
  <c r="AW334" i="14"/>
  <c r="BZ333" i="14"/>
  <c r="BS333" i="14"/>
  <c r="BC333" i="14"/>
  <c r="AW333" i="14"/>
  <c r="BZ332" i="14"/>
  <c r="BS332" i="14"/>
  <c r="BC332" i="14"/>
  <c r="AW332" i="14"/>
  <c r="BS331" i="14"/>
  <c r="BC331" i="14"/>
  <c r="AW331" i="14"/>
  <c r="BS330" i="14"/>
  <c r="BC330" i="14"/>
  <c r="AW330" i="14"/>
  <c r="BZ329" i="14"/>
  <c r="BS329" i="14"/>
  <c r="BC329" i="14"/>
  <c r="AW329" i="14"/>
  <c r="BZ328" i="14"/>
  <c r="BS328" i="14"/>
  <c r="BC328" i="14"/>
  <c r="AW328" i="14"/>
  <c r="BS327" i="14"/>
  <c r="BC327" i="14"/>
  <c r="AW327" i="14"/>
  <c r="BZ326" i="14"/>
  <c r="BS326" i="14"/>
  <c r="BC326" i="14"/>
  <c r="AW326" i="14"/>
  <c r="BZ325" i="14"/>
  <c r="BS325" i="14"/>
  <c r="BC325" i="14"/>
  <c r="AW325" i="14"/>
  <c r="BZ324" i="14"/>
  <c r="BS324" i="14"/>
  <c r="BC324" i="14"/>
  <c r="AW324" i="14"/>
  <c r="BZ323" i="14"/>
  <c r="BS323" i="14"/>
  <c r="BC323" i="14"/>
  <c r="AW323" i="14"/>
  <c r="BS322" i="14"/>
  <c r="BC322" i="14"/>
  <c r="AW322" i="14"/>
  <c r="BZ321" i="14"/>
  <c r="BS321" i="14"/>
  <c r="BC321" i="14"/>
  <c r="AW321" i="14"/>
  <c r="BZ320" i="14"/>
  <c r="BS320" i="14"/>
  <c r="BC320" i="14"/>
  <c r="AW320" i="14"/>
  <c r="BZ319" i="14"/>
  <c r="BS319" i="14"/>
  <c r="BC319" i="14"/>
  <c r="AW319" i="14"/>
  <c r="BS318" i="14"/>
  <c r="BC318" i="14"/>
  <c r="AW318" i="14"/>
  <c r="BZ317" i="14"/>
  <c r="BS317" i="14"/>
  <c r="BC317" i="14"/>
  <c r="AW317" i="14"/>
  <c r="BZ316" i="14"/>
  <c r="BS316" i="14"/>
  <c r="BC316" i="14"/>
  <c r="AW316" i="14"/>
  <c r="BZ315" i="14"/>
  <c r="BS315" i="14"/>
  <c r="BC315" i="14"/>
  <c r="AW315" i="14"/>
  <c r="BZ314" i="14"/>
  <c r="BS314" i="14"/>
  <c r="BC314" i="14"/>
  <c r="AW314" i="14"/>
  <c r="BZ313" i="14"/>
  <c r="BS313" i="14"/>
  <c r="BC313" i="14"/>
  <c r="AW313" i="14"/>
  <c r="BZ312" i="14"/>
  <c r="BS312" i="14"/>
  <c r="BC312" i="14"/>
  <c r="AW312" i="14"/>
  <c r="BZ311" i="14"/>
  <c r="BS311" i="14"/>
  <c r="BC311" i="14"/>
  <c r="AW311" i="14"/>
  <c r="BS310" i="14"/>
  <c r="BC310" i="14"/>
  <c r="AW310" i="14"/>
  <c r="BZ309" i="14"/>
  <c r="BS309" i="14"/>
  <c r="BC309" i="14"/>
  <c r="AW309" i="14"/>
  <c r="BZ308" i="14"/>
  <c r="BS308" i="14"/>
  <c r="BC308" i="14"/>
  <c r="AW308" i="14"/>
  <c r="BZ307" i="14"/>
  <c r="BS307" i="14"/>
  <c r="BC307" i="14"/>
  <c r="AW307" i="14"/>
  <c r="BZ306" i="14"/>
  <c r="BS306" i="14"/>
  <c r="BC306" i="14"/>
  <c r="AW306" i="14"/>
  <c r="BS305" i="14"/>
  <c r="BC305" i="14"/>
  <c r="AW305" i="14"/>
  <c r="BZ304" i="14"/>
  <c r="BS304" i="14"/>
  <c r="BC304" i="14"/>
  <c r="AW304" i="14"/>
  <c r="BS303" i="14"/>
  <c r="BC303" i="14"/>
  <c r="AW303" i="14"/>
  <c r="BZ302" i="14"/>
  <c r="BS302" i="14"/>
  <c r="BC302" i="14"/>
  <c r="AW302" i="14"/>
  <c r="BZ301" i="14"/>
  <c r="BS301" i="14"/>
  <c r="BC301" i="14"/>
  <c r="AW301" i="14"/>
  <c r="BS300" i="14"/>
  <c r="BC300" i="14"/>
  <c r="AW300" i="14"/>
  <c r="BZ299" i="14"/>
  <c r="BS299" i="14"/>
  <c r="BC299" i="14"/>
  <c r="AW299" i="14"/>
  <c r="BZ298" i="14"/>
  <c r="BS298" i="14"/>
  <c r="BC298" i="14"/>
  <c r="AW298" i="14"/>
  <c r="BZ297" i="14"/>
  <c r="BS297" i="14"/>
  <c r="BC297" i="14"/>
  <c r="AW297" i="14"/>
  <c r="BZ296" i="14"/>
  <c r="BS296" i="14"/>
  <c r="BC296" i="14"/>
  <c r="AW296" i="14"/>
  <c r="BZ295" i="14"/>
  <c r="BS295" i="14"/>
  <c r="BC295" i="14"/>
  <c r="AW295" i="14"/>
  <c r="BZ294" i="14"/>
  <c r="BS294" i="14"/>
  <c r="BC294" i="14"/>
  <c r="AW294" i="14"/>
  <c r="BZ293" i="14"/>
  <c r="BS293" i="14"/>
  <c r="BC293" i="14"/>
  <c r="AW293" i="14"/>
  <c r="BZ292" i="14"/>
  <c r="BS292" i="14"/>
  <c r="BC292" i="14"/>
  <c r="AW292" i="14"/>
  <c r="BZ291" i="14"/>
  <c r="BS291" i="14"/>
  <c r="BC291" i="14"/>
  <c r="AW291" i="14"/>
  <c r="BS290" i="14"/>
  <c r="BC290" i="14"/>
  <c r="AW290" i="14"/>
  <c r="BS289" i="14"/>
  <c r="BC289" i="14"/>
  <c r="AW289" i="14"/>
  <c r="BS288" i="14"/>
  <c r="BC288" i="14"/>
  <c r="AW288" i="14"/>
  <c r="BZ287" i="14"/>
  <c r="BS287" i="14"/>
  <c r="BC287" i="14"/>
  <c r="AW287" i="14"/>
  <c r="BZ286" i="14"/>
  <c r="BS286" i="14"/>
  <c r="BC286" i="14"/>
  <c r="AW286" i="14"/>
  <c r="BZ285" i="14"/>
  <c r="BS285" i="14"/>
  <c r="BC285" i="14"/>
  <c r="AW285" i="14"/>
  <c r="BZ284" i="14"/>
  <c r="BS284" i="14"/>
  <c r="BC284" i="14"/>
  <c r="AW284" i="14"/>
  <c r="BZ283" i="14"/>
  <c r="BS283" i="14"/>
  <c r="BC283" i="14"/>
  <c r="AW283" i="14"/>
  <c r="BZ282" i="14"/>
  <c r="BS282" i="14"/>
  <c r="BC282" i="14"/>
  <c r="AW282" i="14"/>
  <c r="BZ281" i="14"/>
  <c r="BS281" i="14"/>
  <c r="BC281" i="14"/>
  <c r="AW281" i="14"/>
  <c r="BZ280" i="14"/>
  <c r="BS280" i="14"/>
  <c r="BC280" i="14"/>
  <c r="AW280" i="14"/>
  <c r="BZ279" i="14"/>
  <c r="BS279" i="14"/>
  <c r="BC279" i="14"/>
  <c r="AW279" i="14"/>
  <c r="BZ278" i="14"/>
  <c r="BS278" i="14"/>
  <c r="BC278" i="14"/>
  <c r="AW278" i="14"/>
  <c r="BZ277" i="14"/>
  <c r="BS277" i="14"/>
  <c r="BC277" i="14"/>
  <c r="AW277" i="14"/>
  <c r="BS276" i="14"/>
  <c r="BC276" i="14"/>
  <c r="AW276" i="14"/>
  <c r="BZ275" i="14"/>
  <c r="BS275" i="14"/>
  <c r="BC275" i="14"/>
  <c r="AW275" i="14"/>
  <c r="BZ274" i="14"/>
  <c r="BS274" i="14"/>
  <c r="BC274" i="14"/>
  <c r="AW274" i="14"/>
  <c r="BZ273" i="14"/>
  <c r="BS273" i="14"/>
  <c r="BC273" i="14"/>
  <c r="AW273" i="14"/>
  <c r="BZ272" i="14"/>
  <c r="BS272" i="14"/>
  <c r="BC272" i="14"/>
  <c r="AW272" i="14"/>
  <c r="BZ271" i="14"/>
  <c r="BS271" i="14"/>
  <c r="BC271" i="14"/>
  <c r="AW271" i="14"/>
  <c r="BS270" i="14"/>
  <c r="BC270" i="14"/>
  <c r="AW270" i="14"/>
  <c r="BZ269" i="14"/>
  <c r="BS269" i="14"/>
  <c r="BC269" i="14"/>
  <c r="AW269" i="14"/>
  <c r="BZ268" i="14"/>
  <c r="BS268" i="14"/>
  <c r="BC268" i="14"/>
  <c r="AW268" i="14"/>
  <c r="BZ267" i="14"/>
  <c r="BS267" i="14"/>
  <c r="BC267" i="14"/>
  <c r="AW267" i="14"/>
  <c r="BS266" i="14"/>
  <c r="BC266" i="14"/>
  <c r="AW266" i="14"/>
  <c r="BS265" i="14"/>
  <c r="BC265" i="14"/>
  <c r="AW265" i="14"/>
  <c r="BS264" i="14"/>
  <c r="BC264" i="14"/>
  <c r="AW264" i="14"/>
  <c r="BZ263" i="14"/>
  <c r="BS263" i="14"/>
  <c r="BC263" i="14"/>
  <c r="AW263" i="14"/>
  <c r="BS262" i="14"/>
  <c r="BC262" i="14"/>
  <c r="AW262" i="14"/>
  <c r="BZ261" i="14"/>
  <c r="BS261" i="14"/>
  <c r="BC261" i="14"/>
  <c r="AW261" i="14"/>
  <c r="BS260" i="14"/>
  <c r="BC260" i="14"/>
  <c r="AW260" i="14"/>
  <c r="BZ259" i="14"/>
  <c r="BS259" i="14"/>
  <c r="BC259" i="14"/>
  <c r="AW259" i="14"/>
  <c r="BS258" i="14"/>
  <c r="BC258" i="14"/>
  <c r="AW258" i="14"/>
  <c r="BZ257" i="14"/>
  <c r="BS257" i="14"/>
  <c r="BC257" i="14"/>
  <c r="AW257" i="14"/>
  <c r="BZ256" i="14"/>
  <c r="BS256" i="14"/>
  <c r="BC256" i="14"/>
  <c r="AW256" i="14"/>
  <c r="BZ255" i="14"/>
  <c r="BS255" i="14"/>
  <c r="BC255" i="14"/>
  <c r="AW255" i="14"/>
  <c r="BS254" i="14"/>
  <c r="BC254" i="14"/>
  <c r="AW254" i="14"/>
  <c r="BZ253" i="14"/>
  <c r="BS253" i="14"/>
  <c r="BC253" i="14"/>
  <c r="AW253" i="14"/>
  <c r="BZ252" i="14"/>
  <c r="BS252" i="14"/>
  <c r="BC252" i="14"/>
  <c r="AW252" i="14"/>
  <c r="BZ251" i="14"/>
  <c r="BS251" i="14"/>
  <c r="BC251" i="14"/>
  <c r="AW251" i="14"/>
  <c r="BZ250" i="14"/>
  <c r="BS250" i="14"/>
  <c r="BC250" i="14"/>
  <c r="AW250" i="14"/>
  <c r="BS249" i="14"/>
  <c r="BC249" i="14"/>
  <c r="AW249" i="14"/>
  <c r="BS248" i="14"/>
  <c r="BC248" i="14"/>
  <c r="AW248" i="14"/>
  <c r="BZ247" i="14"/>
  <c r="BS247" i="14"/>
  <c r="BC247" i="14"/>
  <c r="AW247" i="14"/>
  <c r="BZ246" i="14"/>
  <c r="BS246" i="14"/>
  <c r="BC246" i="14"/>
  <c r="AW246" i="14"/>
  <c r="BZ245" i="14"/>
  <c r="BS245" i="14"/>
  <c r="BC245" i="14"/>
  <c r="AW245" i="14"/>
  <c r="BZ244" i="14"/>
  <c r="BS244" i="14"/>
  <c r="BC244" i="14"/>
  <c r="AW244" i="14"/>
  <c r="BS243" i="14"/>
  <c r="BC243" i="14"/>
  <c r="AW243" i="14"/>
  <c r="BS242" i="14"/>
  <c r="BC242" i="14"/>
  <c r="AW242" i="14"/>
  <c r="BZ241" i="14"/>
  <c r="BS241" i="14"/>
  <c r="BC241" i="14"/>
  <c r="AW241" i="14"/>
  <c r="BZ240" i="14"/>
  <c r="BS240" i="14"/>
  <c r="BC240" i="14"/>
  <c r="AW240" i="14"/>
  <c r="BS239" i="14"/>
  <c r="BC239" i="14"/>
  <c r="AW239" i="14"/>
  <c r="BS238" i="14"/>
  <c r="BC238" i="14"/>
  <c r="AW238" i="14"/>
  <c r="BZ237" i="14"/>
  <c r="BS237" i="14"/>
  <c r="BC237" i="14"/>
  <c r="AW237" i="14"/>
  <c r="BS236" i="14"/>
  <c r="BC236" i="14"/>
  <c r="AW236" i="14"/>
  <c r="BZ235" i="14"/>
  <c r="BS235" i="14"/>
  <c r="BC235" i="14"/>
  <c r="AW235" i="14"/>
  <c r="BZ234" i="14"/>
  <c r="BS234" i="14"/>
  <c r="BC234" i="14"/>
  <c r="AW234" i="14"/>
  <c r="BZ233" i="14"/>
  <c r="BS233" i="14"/>
  <c r="BC233" i="14"/>
  <c r="AW233" i="14"/>
  <c r="BS232" i="14"/>
  <c r="BC232" i="14"/>
  <c r="AW232" i="14"/>
  <c r="BZ231" i="14"/>
  <c r="BS231" i="14"/>
  <c r="BC231" i="14"/>
  <c r="AW231" i="14"/>
  <c r="BZ230" i="14"/>
  <c r="BS230" i="14"/>
  <c r="BC230" i="14"/>
  <c r="AW230" i="14"/>
  <c r="BZ229" i="14"/>
  <c r="BS229" i="14"/>
  <c r="BC229" i="14"/>
  <c r="AW229" i="14"/>
  <c r="BZ228" i="14"/>
  <c r="BS228" i="14"/>
  <c r="BC228" i="14"/>
  <c r="AW228" i="14"/>
  <c r="BS227" i="14"/>
  <c r="BC227" i="14"/>
  <c r="AW227" i="14"/>
  <c r="BZ226" i="14"/>
  <c r="BS226" i="14"/>
  <c r="BC226" i="14"/>
  <c r="AW226" i="14"/>
  <c r="BZ225" i="14"/>
  <c r="BS225" i="14"/>
  <c r="BC225" i="14"/>
  <c r="AW225" i="14"/>
  <c r="BZ224" i="14"/>
  <c r="BS224" i="14"/>
  <c r="BC224" i="14"/>
  <c r="AW224" i="14"/>
  <c r="BZ223" i="14"/>
  <c r="BS223" i="14"/>
  <c r="BC223" i="14"/>
  <c r="AW223" i="14"/>
  <c r="BZ222" i="14"/>
  <c r="BS222" i="14"/>
  <c r="BC222" i="14"/>
  <c r="AW222" i="14"/>
  <c r="BZ221" i="14"/>
  <c r="BS221" i="14"/>
  <c r="BC221" i="14"/>
  <c r="AW221" i="14"/>
  <c r="BZ220" i="14"/>
  <c r="BS220" i="14"/>
  <c r="BC220" i="14"/>
  <c r="AW220" i="14"/>
  <c r="BZ219" i="14"/>
  <c r="BS219" i="14"/>
  <c r="BC219" i="14"/>
  <c r="AW219" i="14"/>
  <c r="BZ218" i="14"/>
  <c r="BS218" i="14"/>
  <c r="BC218" i="14"/>
  <c r="AW218" i="14"/>
  <c r="BZ217" i="14"/>
  <c r="BS217" i="14"/>
  <c r="BC217" i="14"/>
  <c r="AW217" i="14"/>
  <c r="BZ216" i="14"/>
  <c r="BS216" i="14"/>
  <c r="BC216" i="14"/>
  <c r="AW216" i="14"/>
  <c r="BZ215" i="14"/>
  <c r="BS215" i="14"/>
  <c r="BC215" i="14"/>
  <c r="AW215" i="14"/>
  <c r="BZ214" i="14"/>
  <c r="BS214" i="14"/>
  <c r="BC214" i="14"/>
  <c r="AW214" i="14"/>
  <c r="BS213" i="14"/>
  <c r="BC213" i="14"/>
  <c r="AW213" i="14"/>
  <c r="BS212" i="14"/>
  <c r="BC212" i="14"/>
  <c r="AW212" i="14"/>
  <c r="BZ211" i="14"/>
  <c r="BS211" i="14"/>
  <c r="BC211" i="14"/>
  <c r="AW211" i="14"/>
  <c r="BS210" i="14"/>
  <c r="BC210" i="14"/>
  <c r="AW210" i="14"/>
  <c r="BZ209" i="14"/>
  <c r="BS209" i="14"/>
  <c r="BC209" i="14"/>
  <c r="AW209" i="14"/>
  <c r="BZ208" i="14"/>
  <c r="BS208" i="14"/>
  <c r="BC208" i="14"/>
  <c r="AW208" i="14"/>
  <c r="BZ207" i="14"/>
  <c r="BS207" i="14"/>
  <c r="BC207" i="14"/>
  <c r="AW207" i="14"/>
  <c r="BZ206" i="14"/>
  <c r="BS206" i="14"/>
  <c r="BC206" i="14"/>
  <c r="AW206" i="14"/>
  <c r="BZ205" i="14"/>
  <c r="BS205" i="14"/>
  <c r="BC205" i="14"/>
  <c r="AW205" i="14"/>
  <c r="BS204" i="14"/>
  <c r="BC204" i="14"/>
  <c r="AW204" i="14"/>
  <c r="BZ203" i="14"/>
  <c r="BS203" i="14"/>
  <c r="BC203" i="14"/>
  <c r="AW203" i="14"/>
  <c r="BZ202" i="14"/>
  <c r="BS202" i="14"/>
  <c r="BC202" i="14"/>
  <c r="AW202" i="14"/>
  <c r="BZ201" i="14"/>
  <c r="BS201" i="14"/>
  <c r="BC201" i="14"/>
  <c r="AW201" i="14"/>
  <c r="BZ200" i="14"/>
  <c r="BS200" i="14"/>
  <c r="BC200" i="14"/>
  <c r="AW200" i="14"/>
  <c r="BZ199" i="14"/>
  <c r="BS199" i="14"/>
  <c r="BC199" i="14"/>
  <c r="AW199" i="14"/>
  <c r="BZ198" i="14"/>
  <c r="BS198" i="14"/>
  <c r="BC198" i="14"/>
  <c r="AW198" i="14"/>
  <c r="BZ197" i="14"/>
  <c r="BS197" i="14"/>
  <c r="BC197" i="14"/>
  <c r="AW197" i="14"/>
  <c r="BZ196" i="14"/>
  <c r="BS196" i="14"/>
  <c r="BC196" i="14"/>
  <c r="AW196" i="14"/>
  <c r="BS195" i="14"/>
  <c r="BC195" i="14"/>
  <c r="AW195" i="14"/>
  <c r="BS194" i="14"/>
  <c r="BC194" i="14"/>
  <c r="AW194" i="14"/>
  <c r="BS193" i="14"/>
  <c r="BC193" i="14"/>
  <c r="AW193" i="14"/>
  <c r="BZ192" i="14"/>
  <c r="BS192" i="14"/>
  <c r="BC192" i="14"/>
  <c r="AW192" i="14"/>
  <c r="BZ191" i="14"/>
  <c r="BS191" i="14"/>
  <c r="BC191" i="14"/>
  <c r="AW191" i="14"/>
  <c r="BZ190" i="14"/>
  <c r="BS190" i="14"/>
  <c r="BC190" i="14"/>
  <c r="AW190" i="14"/>
  <c r="BZ189" i="14"/>
  <c r="BS189" i="14"/>
  <c r="BC189" i="14"/>
  <c r="AW189" i="14"/>
  <c r="BZ188" i="14"/>
  <c r="BS188" i="14"/>
  <c r="BC188" i="14"/>
  <c r="AW188" i="14"/>
  <c r="BZ187" i="14"/>
  <c r="BS187" i="14"/>
  <c r="BC187" i="14"/>
  <c r="AW187" i="14"/>
  <c r="BZ186" i="14"/>
  <c r="BS186" i="14"/>
  <c r="BC186" i="14"/>
  <c r="AW186" i="14"/>
  <c r="BZ185" i="14"/>
  <c r="BS185" i="14"/>
  <c r="BC185" i="14"/>
  <c r="AW185" i="14"/>
  <c r="BZ184" i="14"/>
  <c r="BS184" i="14"/>
  <c r="BC184" i="14"/>
  <c r="AW184" i="14"/>
  <c r="BZ183" i="14"/>
  <c r="BS183" i="14"/>
  <c r="BC183" i="14"/>
  <c r="AW183" i="14"/>
  <c r="BZ182" i="14"/>
  <c r="BS182" i="14"/>
  <c r="BC182" i="14"/>
  <c r="AW182" i="14"/>
  <c r="BZ181" i="14"/>
  <c r="BS181" i="14"/>
  <c r="BC181" i="14"/>
  <c r="AW181" i="14"/>
  <c r="BZ180" i="14"/>
  <c r="BS180" i="14"/>
  <c r="BC180" i="14"/>
  <c r="AW180" i="14"/>
  <c r="BS179" i="14"/>
  <c r="BC179" i="14"/>
  <c r="AW179" i="14"/>
  <c r="BZ178" i="14"/>
  <c r="BS178" i="14"/>
  <c r="BC178" i="14"/>
  <c r="AW178" i="14"/>
  <c r="BZ177" i="14"/>
  <c r="BS177" i="14"/>
  <c r="BC177" i="14"/>
  <c r="AW177" i="14"/>
  <c r="BS176" i="14"/>
  <c r="BC176" i="14"/>
  <c r="AW176" i="14"/>
  <c r="BZ175" i="14"/>
  <c r="BS175" i="14"/>
  <c r="BC175" i="14"/>
  <c r="AW175" i="14"/>
  <c r="BZ174" i="14"/>
  <c r="BS174" i="14"/>
  <c r="BC174" i="14"/>
  <c r="AW174" i="14"/>
  <c r="BS173" i="14"/>
  <c r="BC173" i="14"/>
  <c r="AW173" i="14"/>
  <c r="BZ172" i="14"/>
  <c r="BS172" i="14"/>
  <c r="BC172" i="14"/>
  <c r="AW172" i="14"/>
  <c r="BS171" i="14"/>
  <c r="BC171" i="14"/>
  <c r="AW171" i="14"/>
  <c r="BS170" i="14"/>
  <c r="BC170" i="14"/>
  <c r="AW170" i="14"/>
  <c r="BZ169" i="14"/>
  <c r="BS169" i="14"/>
  <c r="BC169" i="14"/>
  <c r="AW169" i="14"/>
  <c r="BZ168" i="14"/>
  <c r="BS168" i="14"/>
  <c r="BC168" i="14"/>
  <c r="AW168" i="14"/>
  <c r="BZ167" i="14"/>
  <c r="BS167" i="14"/>
  <c r="BC167" i="14"/>
  <c r="AW167" i="14"/>
  <c r="BZ166" i="14"/>
  <c r="BS166" i="14"/>
  <c r="BC166" i="14"/>
  <c r="AW166" i="14"/>
  <c r="BZ165" i="14"/>
  <c r="BS165" i="14"/>
  <c r="BC165" i="14"/>
  <c r="AW165" i="14"/>
  <c r="BZ164" i="14"/>
  <c r="BS164" i="14"/>
  <c r="BC164" i="14"/>
  <c r="AW164" i="14"/>
  <c r="BS163" i="14"/>
  <c r="BC163" i="14"/>
  <c r="AW163" i="14"/>
  <c r="BZ162" i="14"/>
  <c r="BS162" i="14"/>
  <c r="BC162" i="14"/>
  <c r="AW162" i="14"/>
  <c r="BZ161" i="14"/>
  <c r="BS161" i="14"/>
  <c r="BC161" i="14"/>
  <c r="AW161" i="14"/>
  <c r="BZ160" i="14"/>
  <c r="BS160" i="14"/>
  <c r="BC160" i="14"/>
  <c r="AW160" i="14"/>
  <c r="BS159" i="14"/>
  <c r="BC159" i="14"/>
  <c r="AW159" i="14"/>
  <c r="BS158" i="14"/>
  <c r="BC158" i="14"/>
  <c r="AW158" i="14"/>
  <c r="BZ157" i="14"/>
  <c r="BS157" i="14"/>
  <c r="BC157" i="14"/>
  <c r="AW157" i="14"/>
  <c r="BZ156" i="14"/>
  <c r="BS156" i="14"/>
  <c r="BC156" i="14"/>
  <c r="AW156" i="14"/>
  <c r="BZ155" i="14"/>
  <c r="BS155" i="14"/>
  <c r="BC155" i="14"/>
  <c r="AW155" i="14"/>
  <c r="BS154" i="14"/>
  <c r="BC154" i="14"/>
  <c r="AW154" i="14"/>
  <c r="BZ153" i="14"/>
  <c r="BS153" i="14"/>
  <c r="BC153" i="14"/>
  <c r="AW153" i="14"/>
  <c r="BZ152" i="14"/>
  <c r="BS152" i="14"/>
  <c r="BC152" i="14"/>
  <c r="AW152" i="14"/>
  <c r="BZ151" i="14"/>
  <c r="BS151" i="14"/>
  <c r="BC151" i="14"/>
  <c r="AW151" i="14"/>
  <c r="BS150" i="14"/>
  <c r="BC150" i="14"/>
  <c r="AW150" i="14"/>
  <c r="BZ149" i="14"/>
  <c r="BS149" i="14"/>
  <c r="BC149" i="14"/>
  <c r="AW149" i="14"/>
  <c r="BS148" i="14"/>
  <c r="BC148" i="14"/>
  <c r="AW148" i="14"/>
  <c r="BZ147" i="14"/>
  <c r="BS147" i="14"/>
  <c r="BC147" i="14"/>
  <c r="AW147" i="14"/>
  <c r="BZ146" i="14"/>
  <c r="BS146" i="14"/>
  <c r="BC146" i="14"/>
  <c r="AW146" i="14"/>
  <c r="BS145" i="14"/>
  <c r="BC145" i="14"/>
  <c r="AW145" i="14"/>
  <c r="BS144" i="14"/>
  <c r="BC144" i="14"/>
  <c r="AW144" i="14"/>
  <c r="BZ143" i="14"/>
  <c r="BS143" i="14"/>
  <c r="BC143" i="14"/>
  <c r="AW143" i="14"/>
  <c r="BZ142" i="14"/>
  <c r="BS142" i="14"/>
  <c r="BC142" i="14"/>
  <c r="AW142" i="14"/>
  <c r="BZ141" i="14"/>
  <c r="BS141" i="14"/>
  <c r="BC141" i="14"/>
  <c r="AW141" i="14"/>
  <c r="BZ140" i="14"/>
  <c r="BS140" i="14"/>
  <c r="BC140" i="14"/>
  <c r="AW140" i="14"/>
  <c r="BZ139" i="14"/>
  <c r="BS139" i="14"/>
  <c r="BC139" i="14"/>
  <c r="AW139" i="14"/>
  <c r="BZ138" i="14"/>
  <c r="BS138" i="14"/>
  <c r="BC138" i="14"/>
  <c r="AW138" i="14"/>
  <c r="BZ137" i="14"/>
  <c r="BS137" i="14"/>
  <c r="BC137" i="14"/>
  <c r="AW137" i="14"/>
  <c r="BZ136" i="14"/>
  <c r="BS136" i="14"/>
  <c r="BC136" i="14"/>
  <c r="AW136" i="14"/>
  <c r="BZ135" i="14"/>
  <c r="BS135" i="14"/>
  <c r="BC135" i="14"/>
  <c r="AW135" i="14"/>
  <c r="BZ134" i="14"/>
  <c r="BS134" i="14"/>
  <c r="BC134" i="14"/>
  <c r="AW134" i="14"/>
  <c r="BZ133" i="14"/>
  <c r="BS133" i="14"/>
  <c r="BC133" i="14"/>
  <c r="AW133" i="14"/>
  <c r="BZ132" i="14"/>
  <c r="BS132" i="14"/>
  <c r="BC132" i="14"/>
  <c r="AW132" i="14"/>
  <c r="BZ131" i="14"/>
  <c r="BS131" i="14"/>
  <c r="BC131" i="14"/>
  <c r="AW131" i="14"/>
  <c r="BZ130" i="14"/>
  <c r="BS130" i="14"/>
  <c r="BC130" i="14"/>
  <c r="AW130" i="14"/>
  <c r="BZ129" i="14"/>
  <c r="BS129" i="14"/>
  <c r="BC129" i="14"/>
  <c r="AW129" i="14"/>
  <c r="BZ128" i="14"/>
  <c r="BS128" i="14"/>
  <c r="BC128" i="14"/>
  <c r="AW128" i="14"/>
  <c r="BS127" i="14"/>
  <c r="BC127" i="14"/>
  <c r="AW127" i="14"/>
  <c r="BZ126" i="14"/>
  <c r="BS126" i="14"/>
  <c r="BC126" i="14"/>
  <c r="AW126" i="14"/>
  <c r="BZ125" i="14"/>
  <c r="BS125" i="14"/>
  <c r="BC125" i="14"/>
  <c r="AW125" i="14"/>
  <c r="BZ124" i="14"/>
  <c r="BS124" i="14"/>
  <c r="BC124" i="14"/>
  <c r="AW124" i="14"/>
  <c r="BC123" i="14"/>
  <c r="AW123" i="14"/>
  <c r="BZ122" i="14"/>
  <c r="BS122" i="14"/>
  <c r="BC122" i="14"/>
  <c r="AW122" i="14"/>
  <c r="BZ121" i="14"/>
  <c r="BS121" i="14"/>
  <c r="BC121" i="14"/>
  <c r="AW121" i="14"/>
  <c r="BZ120" i="14"/>
  <c r="BS120" i="14"/>
  <c r="BC120" i="14"/>
  <c r="AW120" i="14"/>
  <c r="BZ119" i="14"/>
  <c r="BS119" i="14"/>
  <c r="BC119" i="14"/>
  <c r="AW119" i="14"/>
  <c r="BZ118" i="14"/>
  <c r="BS118" i="14"/>
  <c r="BC118" i="14"/>
  <c r="AW118" i="14"/>
  <c r="BZ117" i="14"/>
  <c r="BS117" i="14"/>
  <c r="BC117" i="14"/>
  <c r="AW117" i="14"/>
  <c r="BS116" i="14"/>
  <c r="BC116" i="14"/>
  <c r="AW116" i="14"/>
  <c r="BZ115" i="14"/>
  <c r="BS115" i="14"/>
  <c r="BC115" i="14"/>
  <c r="AW115" i="14"/>
  <c r="BZ114" i="14"/>
  <c r="BS114" i="14"/>
  <c r="BC114" i="14"/>
  <c r="AW114" i="14"/>
  <c r="BS113" i="14"/>
  <c r="BC113" i="14"/>
  <c r="AW113" i="14"/>
  <c r="BZ112" i="14"/>
  <c r="BS112" i="14"/>
  <c r="BC112" i="14"/>
  <c r="AW112" i="14"/>
  <c r="BZ111" i="14"/>
  <c r="BS111" i="14"/>
  <c r="BC111" i="14"/>
  <c r="AW111" i="14"/>
  <c r="BZ110" i="14"/>
  <c r="BS110" i="14"/>
  <c r="BC110" i="14"/>
  <c r="AW110" i="14"/>
  <c r="BZ109" i="14"/>
  <c r="BS109" i="14"/>
  <c r="BC109" i="14"/>
  <c r="AW109" i="14"/>
  <c r="BZ108" i="14"/>
  <c r="BS108" i="14"/>
  <c r="BC108" i="14"/>
  <c r="AW108" i="14"/>
  <c r="BZ107" i="14"/>
  <c r="BS107" i="14"/>
  <c r="BC107" i="14"/>
  <c r="AW107" i="14"/>
  <c r="BS106" i="14"/>
  <c r="BC106" i="14"/>
  <c r="AW106" i="14"/>
  <c r="BS105" i="14"/>
  <c r="BC105" i="14"/>
  <c r="AW105" i="14"/>
  <c r="BZ104" i="14"/>
  <c r="BS104" i="14"/>
  <c r="BC104" i="14"/>
  <c r="AW104" i="14"/>
  <c r="BZ103" i="14"/>
  <c r="BS103" i="14"/>
  <c r="BC103" i="14"/>
  <c r="AW103" i="14"/>
  <c r="BZ102" i="14"/>
  <c r="BS102" i="14"/>
  <c r="BC102" i="14"/>
  <c r="AW102" i="14"/>
  <c r="BZ101" i="14"/>
  <c r="BS101" i="14"/>
  <c r="BC101" i="14"/>
  <c r="AW101" i="14"/>
  <c r="BZ100" i="14"/>
  <c r="BS100" i="14"/>
  <c r="BC100" i="14"/>
  <c r="AW100" i="14"/>
  <c r="BZ99" i="14"/>
  <c r="BS99" i="14"/>
  <c r="BC99" i="14"/>
  <c r="AW99" i="14"/>
  <c r="BZ98" i="14"/>
  <c r="BS98" i="14"/>
  <c r="BC98" i="14"/>
  <c r="AW98" i="14"/>
  <c r="BZ97" i="14"/>
  <c r="BS97" i="14"/>
  <c r="BC97" i="14"/>
  <c r="AW97" i="14"/>
  <c r="BZ96" i="14"/>
  <c r="BS96" i="14"/>
  <c r="BC96" i="14"/>
  <c r="AW96" i="14"/>
  <c r="BZ95" i="14"/>
  <c r="BS95" i="14"/>
  <c r="BC95" i="14"/>
  <c r="AW95" i="14"/>
  <c r="BZ94" i="14"/>
  <c r="BS94" i="14"/>
  <c r="BC94" i="14"/>
  <c r="AW94" i="14"/>
  <c r="BZ93" i="14"/>
  <c r="BS93" i="14"/>
  <c r="BC93" i="14"/>
  <c r="AW93" i="14"/>
  <c r="BZ92" i="14"/>
  <c r="BS92" i="14"/>
  <c r="BC92" i="14"/>
  <c r="AW92" i="14"/>
  <c r="BZ91" i="14"/>
  <c r="BS91" i="14"/>
  <c r="BC91" i="14"/>
  <c r="AW91" i="14"/>
  <c r="BZ90" i="14"/>
  <c r="BS90" i="14"/>
  <c r="BC90" i="14"/>
  <c r="AW90" i="14"/>
  <c r="BZ89" i="14"/>
  <c r="BS89" i="14"/>
  <c r="BC89" i="14"/>
  <c r="AW89" i="14"/>
  <c r="BZ88" i="14"/>
  <c r="BS88" i="14"/>
  <c r="BC88" i="14"/>
  <c r="AW88" i="14"/>
  <c r="BS87" i="14"/>
  <c r="BC87" i="14"/>
  <c r="AW87" i="14"/>
  <c r="BZ86" i="14"/>
  <c r="BS86" i="14"/>
  <c r="BC86" i="14"/>
  <c r="AW86" i="14"/>
  <c r="BC85" i="14"/>
  <c r="AW85" i="14"/>
  <c r="BZ84" i="14"/>
  <c r="BS84" i="14"/>
  <c r="BC84" i="14"/>
  <c r="AW84" i="14"/>
  <c r="BZ83" i="14"/>
  <c r="BS83" i="14"/>
  <c r="BC83" i="14"/>
  <c r="AW83" i="14"/>
  <c r="BZ82" i="14"/>
  <c r="BS82" i="14"/>
  <c r="BC82" i="14"/>
  <c r="AW82" i="14"/>
  <c r="BZ81" i="14"/>
  <c r="BS81" i="14"/>
  <c r="BC81" i="14"/>
  <c r="AW81" i="14"/>
  <c r="BS80" i="14"/>
  <c r="BC80" i="14"/>
  <c r="AW80" i="14"/>
  <c r="BZ79" i="14"/>
  <c r="BS79" i="14"/>
  <c r="BC79" i="14"/>
  <c r="AW79" i="14"/>
  <c r="BZ78" i="14"/>
  <c r="BS78" i="14"/>
  <c r="BC78" i="14"/>
  <c r="AW78" i="14"/>
  <c r="BZ77" i="14"/>
  <c r="BS77" i="14"/>
  <c r="BC77" i="14"/>
  <c r="AW77" i="14"/>
  <c r="BZ76" i="14"/>
  <c r="BS76" i="14"/>
  <c r="BC76" i="14"/>
  <c r="AW76" i="14"/>
  <c r="BZ75" i="14"/>
  <c r="BS75" i="14"/>
  <c r="BC75" i="14"/>
  <c r="AW75" i="14"/>
  <c r="BZ74" i="14"/>
  <c r="BS74" i="14"/>
  <c r="BC74" i="14"/>
  <c r="AW74" i="14"/>
  <c r="BZ73" i="14"/>
  <c r="BS73" i="14"/>
  <c r="BC73" i="14"/>
  <c r="AW73" i="14"/>
  <c r="BZ72" i="14"/>
  <c r="BS72" i="14"/>
  <c r="BC72" i="14"/>
  <c r="AW72" i="14"/>
  <c r="BS71" i="14"/>
  <c r="BC71" i="14"/>
  <c r="AW71" i="14"/>
  <c r="BZ70" i="14"/>
  <c r="BS70" i="14"/>
  <c r="BC70" i="14"/>
  <c r="AW70" i="14"/>
  <c r="BZ69" i="14"/>
  <c r="BS69" i="14"/>
  <c r="BC69" i="14"/>
  <c r="AW69" i="14"/>
  <c r="BZ68" i="14"/>
  <c r="BS68" i="14"/>
  <c r="BC68" i="14"/>
  <c r="AW68" i="14"/>
  <c r="BZ67" i="14"/>
  <c r="BS67" i="14"/>
  <c r="BC67" i="14"/>
  <c r="AW67" i="14"/>
  <c r="BZ66" i="14"/>
  <c r="BS66" i="14"/>
  <c r="BC66" i="14"/>
  <c r="AW66" i="14"/>
  <c r="BZ65" i="14"/>
  <c r="BS65" i="14"/>
  <c r="BC65" i="14"/>
  <c r="AW65" i="14"/>
  <c r="BZ64" i="14"/>
  <c r="BS64" i="14"/>
  <c r="BC64" i="14"/>
  <c r="AW64" i="14"/>
  <c r="BZ63" i="14"/>
  <c r="BC63" i="14"/>
  <c r="AW63" i="14"/>
  <c r="BZ62" i="14"/>
  <c r="BS62" i="14"/>
  <c r="BC62" i="14"/>
  <c r="AW62" i="14"/>
  <c r="BZ61" i="14"/>
  <c r="BS61" i="14"/>
  <c r="BC61" i="14"/>
  <c r="AW61" i="14"/>
  <c r="BZ60" i="14"/>
  <c r="BS60" i="14"/>
  <c r="BC60" i="14"/>
  <c r="AW60" i="14"/>
  <c r="BZ59" i="14"/>
  <c r="BS59" i="14"/>
  <c r="BC59" i="14"/>
  <c r="AW59" i="14"/>
  <c r="BZ58" i="14"/>
  <c r="BS58" i="14"/>
  <c r="BC58" i="14"/>
  <c r="AW58" i="14"/>
  <c r="BZ57" i="14"/>
  <c r="BS57" i="14"/>
  <c r="BC57" i="14"/>
  <c r="AW57" i="14"/>
  <c r="BZ56" i="14"/>
  <c r="BS56" i="14"/>
  <c r="BC56" i="14"/>
  <c r="AW56" i="14"/>
  <c r="BZ55" i="14"/>
  <c r="BS55" i="14"/>
  <c r="BC55" i="14"/>
  <c r="AW55" i="14"/>
  <c r="BZ54" i="14"/>
  <c r="BS54" i="14"/>
  <c r="BC54" i="14"/>
  <c r="AW54" i="14"/>
  <c r="BZ53" i="14"/>
  <c r="BS53" i="14"/>
  <c r="BC53" i="14"/>
  <c r="AW53" i="14"/>
  <c r="BZ52" i="14"/>
  <c r="BS52" i="14"/>
  <c r="BC52" i="14"/>
  <c r="AW52" i="14"/>
  <c r="BS51" i="14"/>
  <c r="BC51" i="14"/>
  <c r="AW51" i="14"/>
  <c r="BZ50" i="14"/>
  <c r="BS50" i="14"/>
  <c r="BC50" i="14"/>
  <c r="AW50" i="14"/>
  <c r="BZ49" i="14"/>
  <c r="BS49" i="14"/>
  <c r="BC49" i="14"/>
  <c r="AW49" i="14"/>
  <c r="BZ48" i="14"/>
  <c r="BS48" i="14"/>
  <c r="BC48" i="14"/>
  <c r="AW48" i="14"/>
  <c r="BZ47" i="14"/>
  <c r="BS47" i="14"/>
  <c r="BC47" i="14"/>
  <c r="AW47" i="14"/>
  <c r="BZ46" i="14"/>
  <c r="BS46" i="14"/>
  <c r="BC46" i="14"/>
  <c r="AW46" i="14"/>
  <c r="BZ45" i="14"/>
  <c r="BS45" i="14"/>
  <c r="BC45" i="14"/>
  <c r="AW45" i="14"/>
  <c r="BZ44" i="14"/>
  <c r="BS44" i="14"/>
  <c r="BC44" i="14"/>
  <c r="AW44" i="14"/>
  <c r="BZ43" i="14"/>
  <c r="BS43" i="14"/>
  <c r="BC43" i="14"/>
  <c r="AW43" i="14"/>
  <c r="BZ42" i="14"/>
  <c r="BS42" i="14"/>
  <c r="BC42" i="14"/>
  <c r="AW42" i="14"/>
  <c r="BZ41" i="14"/>
  <c r="BS41" i="14"/>
  <c r="BC41" i="14"/>
  <c r="AW41" i="14"/>
  <c r="BS40" i="14"/>
  <c r="BC40" i="14"/>
  <c r="AW40" i="14"/>
  <c r="BZ39" i="14"/>
  <c r="BS39" i="14"/>
  <c r="BC39" i="14"/>
  <c r="AW39" i="14"/>
  <c r="BZ38" i="14"/>
  <c r="BS38" i="14"/>
  <c r="BC38" i="14"/>
  <c r="AW38" i="14"/>
  <c r="BZ37" i="14"/>
  <c r="BS37" i="14"/>
  <c r="BC37" i="14"/>
  <c r="AW37" i="14"/>
  <c r="BZ36" i="14"/>
  <c r="BS36" i="14"/>
  <c r="BC36" i="14"/>
  <c r="AW36" i="14"/>
  <c r="BZ35" i="14"/>
  <c r="BS35" i="14"/>
  <c r="BC35" i="14"/>
  <c r="AW35" i="14"/>
  <c r="BZ34" i="14"/>
  <c r="BS34" i="14"/>
  <c r="BC34" i="14"/>
  <c r="AW34" i="14"/>
  <c r="BZ33" i="14"/>
  <c r="BS33" i="14"/>
  <c r="BC33" i="14"/>
  <c r="AW33" i="14"/>
  <c r="BZ32" i="14"/>
  <c r="BS32" i="14"/>
  <c r="BC32" i="14"/>
  <c r="AW32" i="14"/>
  <c r="BZ31" i="14"/>
  <c r="BS31" i="14"/>
  <c r="BC31" i="14"/>
  <c r="AW31" i="14"/>
  <c r="BS30" i="14"/>
  <c r="BC30" i="14"/>
  <c r="AW30" i="14"/>
  <c r="BZ29" i="14"/>
  <c r="BS29" i="14"/>
  <c r="BC29" i="14"/>
  <c r="AW29" i="14"/>
  <c r="BZ28" i="14"/>
  <c r="BS28" i="14"/>
  <c r="BC28" i="14"/>
  <c r="AW28" i="14"/>
  <c r="BS27" i="14"/>
  <c r="BC27" i="14"/>
  <c r="AW27" i="14"/>
  <c r="BZ26" i="14"/>
  <c r="BS26" i="14"/>
  <c r="BC26" i="14"/>
  <c r="AW26" i="14"/>
  <c r="BZ25" i="14"/>
  <c r="BS25" i="14"/>
  <c r="BC25" i="14"/>
  <c r="AW25" i="14"/>
  <c r="BZ24" i="14"/>
  <c r="BS24" i="14"/>
  <c r="BC24" i="14"/>
  <c r="AW24" i="14"/>
  <c r="BZ23" i="14"/>
  <c r="BS23" i="14"/>
  <c r="BC23" i="14"/>
  <c r="AW23" i="14"/>
  <c r="BZ22" i="14"/>
  <c r="BS22" i="14"/>
  <c r="BC22" i="14"/>
  <c r="AW22" i="14"/>
  <c r="BS21" i="14"/>
  <c r="BC21" i="14"/>
  <c r="AW21" i="14"/>
  <c r="BS20" i="14"/>
  <c r="BC20" i="14"/>
  <c r="AW20" i="14"/>
  <c r="BZ19" i="14"/>
  <c r="BS19" i="14"/>
  <c r="BC19" i="14"/>
  <c r="AW19" i="14"/>
  <c r="BS18" i="14"/>
  <c r="BC18" i="14"/>
  <c r="AW18" i="14"/>
  <c r="BZ17" i="14"/>
  <c r="BS17" i="14"/>
  <c r="BC17" i="14"/>
  <c r="AW17" i="14"/>
  <c r="BS16" i="14"/>
  <c r="BC16" i="14"/>
  <c r="AW16" i="14"/>
  <c r="BS15" i="14"/>
  <c r="BC15" i="14"/>
  <c r="AW15" i="14"/>
  <c r="BS14" i="14"/>
  <c r="BC14" i="14"/>
  <c r="AW14" i="14"/>
  <c r="BZ13" i="14"/>
  <c r="BS13" i="14"/>
  <c r="BC13" i="14"/>
  <c r="AW13" i="14"/>
  <c r="BZ12" i="14"/>
  <c r="BS12" i="14"/>
  <c r="BC12" i="14"/>
  <c r="AW12" i="14"/>
  <c r="BZ11" i="14"/>
  <c r="BS11" i="14"/>
  <c r="BC11" i="14"/>
  <c r="AW11" i="14"/>
  <c r="BZ10" i="14"/>
  <c r="BS10" i="14"/>
  <c r="BC10" i="14"/>
  <c r="AW10" i="14"/>
  <c r="BZ9" i="14"/>
  <c r="BS9" i="14"/>
  <c r="BC9" i="14"/>
  <c r="AW9" i="14"/>
  <c r="BZ8" i="14"/>
  <c r="BS8" i="14"/>
  <c r="BC8" i="14"/>
  <c r="AW8" i="14"/>
  <c r="BZ7" i="14"/>
  <c r="BS7" i="14"/>
  <c r="BC7" i="14"/>
  <c r="AW7" i="14"/>
  <c r="BZ6" i="14"/>
  <c r="BS6" i="14"/>
  <c r="BC6" i="14"/>
  <c r="AW6" i="14"/>
  <c r="BC5" i="14"/>
  <c r="AW5" i="14"/>
  <c r="BZ4" i="14"/>
  <c r="BS4" i="14"/>
  <c r="BC4" i="14"/>
  <c r="AW4" i="14"/>
  <c r="BZ3" i="14"/>
  <c r="BS3" i="14"/>
  <c r="BC3" i="14"/>
  <c r="AW3" i="14"/>
  <c r="BS2" i="14"/>
  <c r="BC2" i="14"/>
  <c r="AW2" i="14"/>
  <c r="AV499" i="1"/>
  <c r="AV496" i="1"/>
  <c r="AV495" i="1"/>
  <c r="AV493" i="1"/>
  <c r="AV484" i="1"/>
  <c r="AV469" i="1"/>
  <c r="AV461" i="1"/>
  <c r="AV436" i="1"/>
  <c r="AV467" i="1"/>
  <c r="AV455" i="1"/>
  <c r="AV450" i="1"/>
  <c r="AV449" i="1"/>
  <c r="AV439" i="1"/>
  <c r="AV425" i="1"/>
  <c r="AV423" i="1"/>
  <c r="AV497" i="1"/>
  <c r="AV470" i="1"/>
  <c r="BB497" i="1"/>
  <c r="BB470" i="1"/>
  <c r="BB368" i="1"/>
  <c r="AV368" i="1"/>
  <c r="AV5" i="1"/>
  <c r="DB527" i="14" l="1"/>
  <c r="DC527" i="14" s="1"/>
  <c r="DB530" i="14"/>
  <c r="DB535" i="14"/>
  <c r="DB536" i="14"/>
  <c r="AJ521" i="24"/>
  <c r="AJ520" i="24"/>
  <c r="AJ519" i="24"/>
  <c r="AJ518" i="24"/>
  <c r="AJ517" i="24"/>
  <c r="AJ514" i="24"/>
  <c r="AJ513" i="24"/>
  <c r="AJ512" i="24"/>
  <c r="AJ511" i="24"/>
  <c r="DP552" i="14"/>
  <c r="DP545" i="14"/>
  <c r="DP553" i="14"/>
  <c r="DN552" i="14"/>
  <c r="GY506" i="14"/>
  <c r="DP544" i="14"/>
  <c r="DP546" i="14"/>
  <c r="DP547" i="14"/>
  <c r="DP548" i="14"/>
  <c r="DP549" i="14"/>
  <c r="DP550" i="14"/>
  <c r="DP551" i="14"/>
  <c r="DN550" i="14"/>
  <c r="DN554" i="14"/>
  <c r="DP554" i="14"/>
  <c r="DN553" i="14"/>
  <c r="DN551" i="14"/>
  <c r="DN549" i="14"/>
  <c r="DN548" i="14"/>
  <c r="DN547" i="14"/>
  <c r="DN546" i="14"/>
  <c r="DN545" i="14"/>
  <c r="DN544" i="14"/>
  <c r="IV241" i="14"/>
  <c r="IV233" i="14"/>
  <c r="IV225" i="14"/>
  <c r="IV217" i="14"/>
  <c r="IV209" i="14"/>
  <c r="IV201" i="14"/>
  <c r="IV193" i="14"/>
  <c r="IV185" i="14"/>
  <c r="IV177" i="14"/>
  <c r="IV169" i="14"/>
  <c r="IV161" i="14"/>
  <c r="IV153" i="14"/>
  <c r="IV145" i="14"/>
  <c r="IV137" i="14"/>
  <c r="IV129" i="14"/>
  <c r="IV121" i="14"/>
  <c r="IV113" i="14"/>
  <c r="IV105" i="14"/>
  <c r="IV97" i="14"/>
  <c r="IV89" i="14"/>
  <c r="IV81" i="14"/>
  <c r="IV73" i="14"/>
  <c r="IV65" i="14"/>
  <c r="IV57" i="14"/>
  <c r="IV49" i="14"/>
  <c r="IV41" i="14"/>
  <c r="IV33" i="14"/>
  <c r="IV25" i="14"/>
  <c r="IV17" i="14"/>
  <c r="IV9" i="14"/>
  <c r="AL503" i="14"/>
  <c r="HD503" i="14"/>
  <c r="Y513" i="14"/>
  <c r="BM503" i="14"/>
  <c r="DE503" i="14"/>
  <c r="DV503" i="14"/>
  <c r="EL503" i="14"/>
  <c r="FJ503" i="14"/>
  <c r="FT503" i="14"/>
  <c r="DM503" i="14"/>
  <c r="AO503" i="14"/>
  <c r="BA503" i="14"/>
  <c r="HF503" i="14"/>
  <c r="IV5" i="14"/>
  <c r="IV245" i="14"/>
  <c r="IV237" i="14"/>
  <c r="IV229" i="14"/>
  <c r="IV221" i="14"/>
  <c r="IV213" i="14"/>
  <c r="IV205" i="14"/>
  <c r="IV197" i="14"/>
  <c r="IV189" i="14"/>
  <c r="IV181" i="14"/>
  <c r="IV173" i="14"/>
  <c r="IV165" i="14"/>
  <c r="IV157" i="14"/>
  <c r="IV149" i="14"/>
  <c r="IV141" i="14"/>
  <c r="IV133" i="14"/>
  <c r="IV125" i="14"/>
  <c r="IV117" i="14"/>
  <c r="IV109" i="14"/>
  <c r="IV101" i="14"/>
  <c r="IV93" i="14"/>
  <c r="IV85" i="14"/>
  <c r="IV77" i="14"/>
  <c r="IV69" i="14"/>
  <c r="IV61" i="14"/>
  <c r="IV53" i="14"/>
  <c r="IV45" i="14"/>
  <c r="IV37" i="14"/>
  <c r="IV29" i="14"/>
  <c r="IV21" i="14"/>
  <c r="IV13" i="14"/>
  <c r="IV497" i="14"/>
  <c r="IV489" i="14"/>
  <c r="IV481" i="14"/>
  <c r="IV473" i="14"/>
  <c r="IV465" i="14"/>
  <c r="IV457" i="14"/>
  <c r="IV449" i="14"/>
  <c r="IV441" i="14"/>
  <c r="IV433" i="14"/>
  <c r="IV425" i="14"/>
  <c r="IV417" i="14"/>
  <c r="IV409" i="14"/>
  <c r="IV401" i="14"/>
  <c r="IV393" i="14"/>
  <c r="IV385" i="14"/>
  <c r="IV377" i="14"/>
  <c r="IV369" i="14"/>
  <c r="IV361" i="14"/>
  <c r="IV353" i="14"/>
  <c r="IV345" i="14"/>
  <c r="IV337" i="14"/>
  <c r="IV329" i="14"/>
  <c r="IV321" i="14"/>
  <c r="IV313" i="14"/>
  <c r="IV305" i="14"/>
  <c r="IV297" i="14"/>
  <c r="IV289" i="14"/>
  <c r="IV281" i="14"/>
  <c r="IV273" i="14"/>
  <c r="IV265" i="14"/>
  <c r="IV257" i="14"/>
  <c r="IV249" i="14"/>
  <c r="IV501" i="14"/>
  <c r="IV493" i="14"/>
  <c r="IV485" i="14"/>
  <c r="IV477" i="14"/>
  <c r="IV469" i="14"/>
  <c r="IV461" i="14"/>
  <c r="IV453" i="14"/>
  <c r="IV445" i="14"/>
  <c r="IV437" i="14"/>
  <c r="IV429" i="14"/>
  <c r="IV421" i="14"/>
  <c r="IV413" i="14"/>
  <c r="IV405" i="14"/>
  <c r="IV397" i="14"/>
  <c r="IV389" i="14"/>
  <c r="IV381" i="14"/>
  <c r="IV373" i="14"/>
  <c r="IV365" i="14"/>
  <c r="IV357" i="14"/>
  <c r="IV349" i="14"/>
  <c r="IV341" i="14"/>
  <c r="IV333" i="14"/>
  <c r="IV325" i="14"/>
  <c r="IV317" i="14"/>
  <c r="IV309" i="14"/>
  <c r="IV301" i="14"/>
  <c r="IV293" i="14"/>
  <c r="IV285" i="14"/>
  <c r="IV277" i="14"/>
  <c r="IV269" i="14"/>
  <c r="IV261" i="14"/>
  <c r="IV253" i="14"/>
  <c r="IV499" i="14"/>
  <c r="IV491" i="14"/>
  <c r="IV483" i="14"/>
  <c r="IV475" i="14"/>
  <c r="IV467" i="14"/>
  <c r="IV459" i="14"/>
  <c r="IV451" i="14"/>
  <c r="IV443" i="14"/>
  <c r="IV435" i="14"/>
  <c r="IV427" i="14"/>
  <c r="IV419" i="14"/>
  <c r="IV411" i="14"/>
  <c r="IV403" i="14"/>
  <c r="IV395" i="14"/>
  <c r="IV387" i="14"/>
  <c r="IV379" i="14"/>
  <c r="IV371" i="14"/>
  <c r="IV363" i="14"/>
  <c r="IV355" i="14"/>
  <c r="IV347" i="14"/>
  <c r="IV339" i="14"/>
  <c r="IV331" i="14"/>
  <c r="IV323" i="14"/>
  <c r="IV315" i="14"/>
  <c r="IV307" i="14"/>
  <c r="IV299" i="14"/>
  <c r="IV291" i="14"/>
  <c r="IV283" i="14"/>
  <c r="IV275" i="14"/>
  <c r="IV267" i="14"/>
  <c r="IV259" i="14"/>
  <c r="IV251" i="14"/>
  <c r="IV243" i="14"/>
  <c r="IV235" i="14"/>
  <c r="IV227" i="14"/>
  <c r="IV219" i="14"/>
  <c r="IV211" i="14"/>
  <c r="IV203" i="14"/>
  <c r="IV195" i="14"/>
  <c r="IV187" i="14"/>
  <c r="IV179" i="14"/>
  <c r="IV171" i="14"/>
  <c r="IV163" i="14"/>
  <c r="IV155" i="14"/>
  <c r="IV147" i="14"/>
  <c r="IV139" i="14"/>
  <c r="IV131" i="14"/>
  <c r="IV123" i="14"/>
  <c r="IV115" i="14"/>
  <c r="IV107" i="14"/>
  <c r="IV99" i="14"/>
  <c r="IV91" i="14"/>
  <c r="IV83" i="14"/>
  <c r="IV75" i="14"/>
  <c r="IV67" i="14"/>
  <c r="IV59" i="14"/>
  <c r="IV51" i="14"/>
  <c r="IV43" i="14"/>
  <c r="IV35" i="14"/>
  <c r="IV27" i="14"/>
  <c r="IV19" i="14"/>
  <c r="IV11" i="14"/>
  <c r="IV4" i="14"/>
  <c r="IV495" i="14"/>
  <c r="IV487" i="14"/>
  <c r="IV479" i="14"/>
  <c r="IV471" i="14"/>
  <c r="IV463" i="14"/>
  <c r="IV455" i="14"/>
  <c r="IV447" i="14"/>
  <c r="IV439" i="14"/>
  <c r="IV431" i="14"/>
  <c r="IV423" i="14"/>
  <c r="IV415" i="14"/>
  <c r="IV407" i="14"/>
  <c r="IV399" i="14"/>
  <c r="IV391" i="14"/>
  <c r="IV383" i="14"/>
  <c r="IV375" i="14"/>
  <c r="IV367" i="14"/>
  <c r="IV359" i="14"/>
  <c r="IV351" i="14"/>
  <c r="IV343" i="14"/>
  <c r="IV335" i="14"/>
  <c r="IV327" i="14"/>
  <c r="IV319" i="14"/>
  <c r="IV311" i="14"/>
  <c r="IV303" i="14"/>
  <c r="IV295" i="14"/>
  <c r="IV287" i="14"/>
  <c r="IV279" i="14"/>
  <c r="IV271" i="14"/>
  <c r="IV263" i="14"/>
  <c r="IV255" i="14"/>
  <c r="IV247" i="14"/>
  <c r="IV239" i="14"/>
  <c r="IV231" i="14"/>
  <c r="IV223" i="14"/>
  <c r="IV215" i="14"/>
  <c r="IV207" i="14"/>
  <c r="IV199" i="14"/>
  <c r="IV191" i="14"/>
  <c r="IV183" i="14"/>
  <c r="IV175" i="14"/>
  <c r="IV167" i="14"/>
  <c r="IV159" i="14"/>
  <c r="IV151" i="14"/>
  <c r="IV143" i="14"/>
  <c r="IV135" i="14"/>
  <c r="IV127" i="14"/>
  <c r="IV119" i="14"/>
  <c r="IV111" i="14"/>
  <c r="IV103" i="14"/>
  <c r="IV95" i="14"/>
  <c r="IV87" i="14"/>
  <c r="IV79" i="14"/>
  <c r="IV71" i="14"/>
  <c r="IV63" i="14"/>
  <c r="IV55" i="14"/>
  <c r="IV47" i="14"/>
  <c r="IV39" i="14"/>
  <c r="IV31" i="14"/>
  <c r="IV23" i="14"/>
  <c r="IV15" i="14"/>
  <c r="IV7" i="14"/>
  <c r="IV482" i="14"/>
  <c r="IV500" i="14"/>
  <c r="IV492" i="14"/>
  <c r="IV484" i="14"/>
  <c r="IV476" i="14"/>
  <c r="IV468" i="14"/>
  <c r="IV460" i="14"/>
  <c r="IV452" i="14"/>
  <c r="IV444" i="14"/>
  <c r="IV436" i="14"/>
  <c r="IV428" i="14"/>
  <c r="IV420" i="14"/>
  <c r="IV412" i="14"/>
  <c r="IV404" i="14"/>
  <c r="IV396" i="14"/>
  <c r="IV388" i="14"/>
  <c r="IV380" i="14"/>
  <c r="IV372" i="14"/>
  <c r="IV364" i="14"/>
  <c r="IV356" i="14"/>
  <c r="IV348" i="14"/>
  <c r="IV340" i="14"/>
  <c r="IV332" i="14"/>
  <c r="IV324" i="14"/>
  <c r="IV316" i="14"/>
  <c r="IV308" i="14"/>
  <c r="IV300" i="14"/>
  <c r="IV292" i="14"/>
  <c r="IV284" i="14"/>
  <c r="IV276" i="14"/>
  <c r="IV268" i="14"/>
  <c r="IV260" i="14"/>
  <c r="IV252" i="14"/>
  <c r="IV244" i="14"/>
  <c r="IV236" i="14"/>
  <c r="IV228" i="14"/>
  <c r="IV220" i="14"/>
  <c r="IV212" i="14"/>
  <c r="IV204" i="14"/>
  <c r="IV196" i="14"/>
  <c r="IV188" i="14"/>
  <c r="IV180" i="14"/>
  <c r="IV172" i="14"/>
  <c r="IV164" i="14"/>
  <c r="IV156" i="14"/>
  <c r="IV148" i="14"/>
  <c r="IV140" i="14"/>
  <c r="IV132" i="14"/>
  <c r="IV124" i="14"/>
  <c r="IV116" i="14"/>
  <c r="IV108" i="14"/>
  <c r="IV100" i="14"/>
  <c r="IV92" i="14"/>
  <c r="IV84" i="14"/>
  <c r="IV76" i="14"/>
  <c r="IV68" i="14"/>
  <c r="IV60" i="14"/>
  <c r="IV52" i="14"/>
  <c r="IV44" i="14"/>
  <c r="IV36" i="14"/>
  <c r="IV28" i="14"/>
  <c r="IV20" i="14"/>
  <c r="IV12" i="14"/>
  <c r="IV474" i="14"/>
  <c r="IV418" i="14"/>
  <c r="IV10" i="14"/>
  <c r="IV496" i="14"/>
  <c r="IV488" i="14"/>
  <c r="IV480" i="14"/>
  <c r="IV472" i="14"/>
  <c r="IV464" i="14"/>
  <c r="IV456" i="14"/>
  <c r="IV448" i="14"/>
  <c r="IV440" i="14"/>
  <c r="IV432" i="14"/>
  <c r="IV424" i="14"/>
  <c r="IV416" i="14"/>
  <c r="IV408" i="14"/>
  <c r="IV400" i="14"/>
  <c r="IV392" i="14"/>
  <c r="IV384" i="14"/>
  <c r="IV376" i="14"/>
  <c r="IV368" i="14"/>
  <c r="IV360" i="14"/>
  <c r="IV352" i="14"/>
  <c r="IV344" i="14"/>
  <c r="IV336" i="14"/>
  <c r="IV328" i="14"/>
  <c r="IV320" i="14"/>
  <c r="IV312" i="14"/>
  <c r="IV304" i="14"/>
  <c r="IV296" i="14"/>
  <c r="IV288" i="14"/>
  <c r="IV280" i="14"/>
  <c r="IV272" i="14"/>
  <c r="IV264" i="14"/>
  <c r="IV256" i="14"/>
  <c r="IV248" i="14"/>
  <c r="IV240" i="14"/>
  <c r="IV232" i="14"/>
  <c r="IV224" i="14"/>
  <c r="IV216" i="14"/>
  <c r="IV208" i="14"/>
  <c r="IV200" i="14"/>
  <c r="IV192" i="14"/>
  <c r="IV184" i="14"/>
  <c r="IV176" i="14"/>
  <c r="IV168" i="14"/>
  <c r="IV160" i="14"/>
  <c r="IV152" i="14"/>
  <c r="IV144" i="14"/>
  <c r="IV136" i="14"/>
  <c r="IV128" i="14"/>
  <c r="IV120" i="14"/>
  <c r="IV112" i="14"/>
  <c r="IV104" i="14"/>
  <c r="IV96" i="14"/>
  <c r="IV88" i="14"/>
  <c r="IV80" i="14"/>
  <c r="IV72" i="14"/>
  <c r="IV64" i="14"/>
  <c r="IV56" i="14"/>
  <c r="IV48" i="14"/>
  <c r="IV40" i="14"/>
  <c r="IV32" i="14"/>
  <c r="IV24" i="14"/>
  <c r="IV16" i="14"/>
  <c r="IV8" i="14"/>
  <c r="IT507" i="14"/>
  <c r="IV498" i="14"/>
  <c r="IV490" i="14"/>
  <c r="IV466" i="14"/>
  <c r="IV458" i="14"/>
  <c r="IV450" i="14"/>
  <c r="IV442" i="14"/>
  <c r="IV434" i="14"/>
  <c r="IV426" i="14"/>
  <c r="IV410" i="14"/>
  <c r="IV402" i="14"/>
  <c r="IV394" i="14"/>
  <c r="IV386" i="14"/>
  <c r="IV378" i="14"/>
  <c r="IV370" i="14"/>
  <c r="IV362" i="14"/>
  <c r="IV354" i="14"/>
  <c r="IV346" i="14"/>
  <c r="IV338" i="14"/>
  <c r="IV330" i="14"/>
  <c r="IV322" i="14"/>
  <c r="IV314" i="14"/>
  <c r="IV306" i="14"/>
  <c r="IV298" i="14"/>
  <c r="IV290" i="14"/>
  <c r="IV282" i="14"/>
  <c r="IV274" i="14"/>
  <c r="IV266" i="14"/>
  <c r="IV258" i="14"/>
  <c r="IV250" i="14"/>
  <c r="IV242" i="14"/>
  <c r="IV234" i="14"/>
  <c r="IV226" i="14"/>
  <c r="IV218" i="14"/>
  <c r="IV210" i="14"/>
  <c r="IV202" i="14"/>
  <c r="IV194" i="14"/>
  <c r="IV186" i="14"/>
  <c r="IV178" i="14"/>
  <c r="IV170" i="14"/>
  <c r="IV162" i="14"/>
  <c r="IV154" i="14"/>
  <c r="IV146" i="14"/>
  <c r="IV138" i="14"/>
  <c r="IV130" i="14"/>
  <c r="IV122" i="14"/>
  <c r="IV114" i="14"/>
  <c r="IV106" i="14"/>
  <c r="IV98" i="14"/>
  <c r="IV90" i="14"/>
  <c r="IV82" i="14"/>
  <c r="IV74" i="14"/>
  <c r="IV66" i="14"/>
  <c r="IV58" i="14"/>
  <c r="IV50" i="14"/>
  <c r="IV42" i="14"/>
  <c r="IV34" i="14"/>
  <c r="IV26" i="14"/>
  <c r="IV18" i="14"/>
  <c r="IU506" i="14"/>
  <c r="IU517" i="14" s="1"/>
  <c r="IV494" i="14"/>
  <c r="IV486" i="14"/>
  <c r="IV478" i="14"/>
  <c r="IV470" i="14"/>
  <c r="IV462" i="14"/>
  <c r="IV454" i="14"/>
  <c r="IV446" i="14"/>
  <c r="IV438" i="14"/>
  <c r="IV430" i="14"/>
  <c r="IV422" i="14"/>
  <c r="IV414" i="14"/>
  <c r="IV406" i="14"/>
  <c r="IV398" i="14"/>
  <c r="IV390" i="14"/>
  <c r="IV382" i="14"/>
  <c r="IV374" i="14"/>
  <c r="IV366" i="14"/>
  <c r="IV358" i="14"/>
  <c r="IV350" i="14"/>
  <c r="IV342" i="14"/>
  <c r="IV334" i="14"/>
  <c r="IV326" i="14"/>
  <c r="IV318" i="14"/>
  <c r="IV310" i="14"/>
  <c r="IV302" i="14"/>
  <c r="IV294" i="14"/>
  <c r="IV286" i="14"/>
  <c r="IV278" i="14"/>
  <c r="IV270" i="14"/>
  <c r="IV262" i="14"/>
  <c r="IV254" i="14"/>
  <c r="IV246" i="14"/>
  <c r="IV238" i="14"/>
  <c r="IV230" i="14"/>
  <c r="IV222" i="14"/>
  <c r="IV214" i="14"/>
  <c r="IV206" i="14"/>
  <c r="IV198" i="14"/>
  <c r="IV190" i="14"/>
  <c r="IV182" i="14"/>
  <c r="IV174" i="14"/>
  <c r="IV166" i="14"/>
  <c r="IV158" i="14"/>
  <c r="IV150" i="14"/>
  <c r="IV142" i="14"/>
  <c r="IV134" i="14"/>
  <c r="IV126" i="14"/>
  <c r="IV118" i="14"/>
  <c r="IV110" i="14"/>
  <c r="IV102" i="14"/>
  <c r="IV94" i="14"/>
  <c r="IV86" i="14"/>
  <c r="IV78" i="14"/>
  <c r="IV70" i="14"/>
  <c r="IV62" i="14"/>
  <c r="IV54" i="14"/>
  <c r="IV46" i="14"/>
  <c r="IV38" i="14"/>
  <c r="IV30" i="14"/>
  <c r="IV22" i="14"/>
  <c r="IV14" i="14"/>
  <c r="IV6" i="14"/>
  <c r="IU507" i="14"/>
  <c r="IV2" i="14"/>
  <c r="IS506" i="14"/>
  <c r="IU516" i="14" s="1"/>
  <c r="IS507" i="14"/>
  <c r="IT506" i="14"/>
  <c r="IU515" i="14" s="1"/>
  <c r="IV3" i="14"/>
  <c r="BZ506" i="14"/>
  <c r="AN508" i="14"/>
  <c r="AN507" i="14"/>
  <c r="BZ507" i="14"/>
  <c r="BS506" i="14"/>
  <c r="BS508" i="14"/>
  <c r="BS507" i="14"/>
  <c r="BZ508" i="14"/>
  <c r="AN506" i="14"/>
  <c r="BZ498" i="10"/>
  <c r="BZ497" i="10"/>
  <c r="BZ495" i="10"/>
  <c r="BZ494" i="10"/>
  <c r="BZ492" i="10"/>
  <c r="BZ485" i="10"/>
  <c r="BZ483" i="10"/>
  <c r="BZ482" i="10"/>
  <c r="BZ481" i="10"/>
  <c r="BZ477" i="10"/>
  <c r="BZ475" i="10"/>
  <c r="BZ474" i="10"/>
  <c r="BZ473" i="10"/>
  <c r="BZ470" i="10"/>
  <c r="BZ468" i="10"/>
  <c r="BZ467" i="10"/>
  <c r="BZ466" i="10"/>
  <c r="BZ464" i="10"/>
  <c r="BZ463" i="10"/>
  <c r="BZ461" i="10"/>
  <c r="BZ455" i="10"/>
  <c r="BZ454" i="10"/>
  <c r="BZ453" i="10"/>
  <c r="BZ451" i="10"/>
  <c r="BZ449" i="10"/>
  <c r="BZ447" i="10"/>
  <c r="BZ446" i="10"/>
  <c r="BZ445" i="10"/>
  <c r="BZ444" i="10"/>
  <c r="BZ443" i="10"/>
  <c r="BZ442" i="10"/>
  <c r="BZ440" i="10"/>
  <c r="BZ439" i="10"/>
  <c r="BZ437" i="10"/>
  <c r="BZ435" i="10"/>
  <c r="BZ425" i="10"/>
  <c r="BZ421" i="10"/>
  <c r="BZ413" i="10"/>
  <c r="BZ380" i="10"/>
  <c r="BZ377" i="10"/>
  <c r="BZ371" i="10"/>
  <c r="BZ365" i="10"/>
  <c r="BZ364" i="10"/>
  <c r="BZ358" i="10"/>
  <c r="BZ356" i="10"/>
  <c r="BZ351" i="10"/>
  <c r="BZ350" i="10"/>
  <c r="BZ345" i="10"/>
  <c r="BZ334" i="10"/>
  <c r="BZ331" i="10"/>
  <c r="BZ330" i="10"/>
  <c r="BZ327" i="10"/>
  <c r="BZ322" i="10"/>
  <c r="BZ318" i="10"/>
  <c r="BZ310" i="10"/>
  <c r="BZ305" i="10"/>
  <c r="BZ303" i="10"/>
  <c r="BZ300" i="10"/>
  <c r="BZ290" i="10"/>
  <c r="BZ289" i="10"/>
  <c r="BZ288" i="10"/>
  <c r="BZ276" i="10"/>
  <c r="BZ270" i="10"/>
  <c r="BZ266" i="10"/>
  <c r="BZ265" i="10"/>
  <c r="BZ264" i="10"/>
  <c r="BZ262" i="10"/>
  <c r="BZ260" i="10"/>
  <c r="BZ258" i="10"/>
  <c r="BZ254" i="10"/>
  <c r="BZ249" i="10"/>
  <c r="BZ248" i="10"/>
  <c r="BZ243" i="10"/>
  <c r="BZ242" i="10"/>
  <c r="BZ239" i="10"/>
  <c r="BZ238" i="10"/>
  <c r="BZ236" i="10"/>
  <c r="BZ232" i="10"/>
  <c r="BZ227" i="10"/>
  <c r="BZ213" i="10"/>
  <c r="BZ212" i="10"/>
  <c r="BZ210" i="10"/>
  <c r="BZ204" i="10"/>
  <c r="BZ195" i="10"/>
  <c r="BZ194" i="10"/>
  <c r="BZ193" i="10"/>
  <c r="BZ179" i="10"/>
  <c r="BZ176" i="10"/>
  <c r="BZ173" i="10"/>
  <c r="BZ171" i="10"/>
  <c r="BZ170" i="10"/>
  <c r="BZ159" i="10"/>
  <c r="BZ158" i="10"/>
  <c r="BZ154" i="10"/>
  <c r="BZ150" i="10"/>
  <c r="BZ148" i="10"/>
  <c r="BZ145" i="10"/>
  <c r="BZ144" i="10"/>
  <c r="BZ127" i="10"/>
  <c r="BZ123" i="10"/>
  <c r="BZ116" i="10"/>
  <c r="BZ113" i="10"/>
  <c r="BZ106" i="10"/>
  <c r="BZ105" i="10"/>
  <c r="BZ87" i="10"/>
  <c r="BZ85" i="10"/>
  <c r="BZ80" i="10"/>
  <c r="BZ71" i="10"/>
  <c r="BZ51" i="10"/>
  <c r="BZ40" i="10"/>
  <c r="BZ30" i="10"/>
  <c r="BZ27" i="10"/>
  <c r="BZ21" i="10"/>
  <c r="BZ20" i="10"/>
  <c r="BZ18" i="10"/>
  <c r="BZ16" i="10"/>
  <c r="BZ14" i="10"/>
  <c r="BZ5" i="10"/>
  <c r="BZ2" i="10"/>
  <c r="AJ493" i="10"/>
  <c r="AJ484" i="10"/>
  <c r="AJ428" i="10"/>
  <c r="AJ421" i="10"/>
  <c r="AJ415" i="10"/>
  <c r="AJ405" i="10"/>
  <c r="AJ381" i="10"/>
  <c r="AJ377" i="10"/>
  <c r="AJ375" i="10"/>
  <c r="AJ374" i="10"/>
  <c r="AJ371" i="10"/>
  <c r="AJ370" i="10"/>
  <c r="AJ369" i="10"/>
  <c r="AJ368" i="10"/>
  <c r="AJ365" i="10"/>
  <c r="AJ360" i="10"/>
  <c r="AJ353" i="10"/>
  <c r="AJ350" i="10"/>
  <c r="AJ135" i="10"/>
  <c r="AJ129" i="10"/>
  <c r="AJ123" i="10"/>
  <c r="AJ106" i="10"/>
  <c r="AJ87" i="10"/>
  <c r="AJ57" i="10"/>
  <c r="AJ37" i="10"/>
  <c r="AJ19" i="10"/>
  <c r="AJ9" i="10"/>
  <c r="AM501" i="10"/>
  <c r="AM500" i="10"/>
  <c r="AM499" i="10"/>
  <c r="AM498" i="10"/>
  <c r="AM497" i="10"/>
  <c r="AM495" i="10"/>
  <c r="AM494" i="10"/>
  <c r="AM493" i="10"/>
  <c r="AM492" i="10"/>
  <c r="AM491" i="10"/>
  <c r="AM489" i="10"/>
  <c r="AM488" i="10"/>
  <c r="AM487" i="10"/>
  <c r="AM486" i="10"/>
  <c r="AM485" i="10"/>
  <c r="AM484" i="10"/>
  <c r="AM483" i="10"/>
  <c r="AM481" i="10"/>
  <c r="AM480" i="10"/>
  <c r="AM479" i="10"/>
  <c r="AM477" i="10"/>
  <c r="AM472" i="10"/>
  <c r="AM470" i="10"/>
  <c r="AM469" i="10"/>
  <c r="AM467" i="10"/>
  <c r="AM465" i="10"/>
  <c r="AM464" i="10"/>
  <c r="AM463" i="10"/>
  <c r="AM461" i="10"/>
  <c r="AM460" i="10"/>
  <c r="AM459" i="10"/>
  <c r="AM457" i="10"/>
  <c r="AM456" i="10"/>
  <c r="AM455" i="10"/>
  <c r="AM454" i="10"/>
  <c r="AM453" i="10"/>
  <c r="AM451" i="10"/>
  <c r="AM450" i="10"/>
  <c r="AM449" i="10"/>
  <c r="AM448" i="10"/>
  <c r="AM447" i="10"/>
  <c r="AM446" i="10"/>
  <c r="AM445" i="10"/>
  <c r="AM444" i="10"/>
  <c r="AM443" i="10"/>
  <c r="AM442" i="10"/>
  <c r="AM440" i="10"/>
  <c r="AM439" i="10"/>
  <c r="AM437" i="10"/>
  <c r="AM436" i="10"/>
  <c r="AM434" i="10"/>
  <c r="AM432" i="10"/>
  <c r="AM431" i="10"/>
  <c r="AM430" i="10"/>
  <c r="AM429" i="10"/>
  <c r="AM428" i="10"/>
  <c r="AM425" i="10"/>
  <c r="AM424" i="10"/>
  <c r="AM422" i="10"/>
  <c r="AM421" i="10"/>
  <c r="AM419" i="10"/>
  <c r="AM418" i="10"/>
  <c r="AM417" i="10"/>
  <c r="AM415" i="10"/>
  <c r="AM411" i="10"/>
  <c r="AM410" i="10"/>
  <c r="AM408" i="10"/>
  <c r="AM407" i="10"/>
  <c r="AM406" i="10"/>
  <c r="AM405" i="10"/>
  <c r="AM404" i="10"/>
  <c r="AM403" i="10"/>
  <c r="AM401" i="10"/>
  <c r="AM399" i="10"/>
  <c r="AM397" i="10"/>
  <c r="AM396" i="10"/>
  <c r="AM395" i="10"/>
  <c r="AM393" i="10"/>
  <c r="AM392" i="10"/>
  <c r="AM391" i="10"/>
  <c r="AM389" i="10"/>
  <c r="AM387" i="10"/>
  <c r="AM386" i="10"/>
  <c r="AM385" i="10"/>
  <c r="AM384" i="10"/>
  <c r="AM383" i="10"/>
  <c r="AM381" i="10"/>
  <c r="AM380" i="10"/>
  <c r="AM379" i="10"/>
  <c r="AM376" i="10"/>
  <c r="AM375" i="10"/>
  <c r="AM374" i="10"/>
  <c r="AM373" i="10"/>
  <c r="AM372" i="10"/>
  <c r="AM371" i="10"/>
  <c r="AM370" i="10"/>
  <c r="AM369" i="10"/>
  <c r="AM368" i="10"/>
  <c r="AM366" i="10"/>
  <c r="AM365" i="10"/>
  <c r="AM363" i="10"/>
  <c r="AM362" i="10"/>
  <c r="AP501" i="10"/>
  <c r="AP500" i="10"/>
  <c r="AP499" i="10"/>
  <c r="AP497" i="10"/>
  <c r="AP496" i="10"/>
  <c r="AP495" i="10"/>
  <c r="AP493" i="10"/>
  <c r="AP492" i="10"/>
  <c r="AP491" i="10"/>
  <c r="AP489" i="10"/>
  <c r="AP488" i="10"/>
  <c r="AP487" i="10"/>
  <c r="AP486" i="10"/>
  <c r="AP485" i="10"/>
  <c r="AP484" i="10"/>
  <c r="AP482" i="10"/>
  <c r="AP481" i="10"/>
  <c r="AP479" i="10"/>
  <c r="AP475" i="10"/>
  <c r="AP473" i="10"/>
  <c r="AP472" i="10"/>
  <c r="AP471" i="10"/>
  <c r="AP470" i="10"/>
  <c r="AP469" i="10"/>
  <c r="AP468" i="10"/>
  <c r="AP467" i="10"/>
  <c r="AP466" i="10"/>
  <c r="AP464" i="10"/>
  <c r="AP463" i="10"/>
  <c r="AP462" i="10"/>
  <c r="AP461" i="10"/>
  <c r="AP460" i="10"/>
  <c r="AP459" i="10"/>
  <c r="AP458" i="10"/>
  <c r="AP456" i="10"/>
  <c r="AP455" i="10"/>
  <c r="AP454" i="10"/>
  <c r="AP453" i="10"/>
  <c r="AP452" i="10"/>
  <c r="AP451" i="10"/>
  <c r="AP450" i="10"/>
  <c r="AP449" i="10"/>
  <c r="AP447" i="10"/>
  <c r="AP446" i="10"/>
  <c r="AP445" i="10"/>
  <c r="AP444" i="10"/>
  <c r="AP443" i="10"/>
  <c r="AP442" i="10"/>
  <c r="AP439" i="10"/>
  <c r="AP437" i="10"/>
  <c r="AP436" i="10"/>
  <c r="AP435" i="10"/>
  <c r="AP434" i="10"/>
  <c r="AP433" i="10"/>
  <c r="AP432" i="10"/>
  <c r="AP431" i="10"/>
  <c r="AP430" i="10"/>
  <c r="AP429" i="10"/>
  <c r="AP428" i="10"/>
  <c r="AP426" i="10"/>
  <c r="AP425" i="10"/>
  <c r="AP424" i="10"/>
  <c r="AP421" i="10"/>
  <c r="AP418" i="10"/>
  <c r="AP417" i="10"/>
  <c r="AP416" i="10"/>
  <c r="AP415" i="10"/>
  <c r="AP411" i="10"/>
  <c r="AP410" i="10"/>
  <c r="AP407" i="10"/>
  <c r="AP406" i="10"/>
  <c r="AP405" i="10"/>
  <c r="AP401" i="10"/>
  <c r="AP399" i="10"/>
  <c r="AP397" i="10"/>
  <c r="AP396" i="10"/>
  <c r="AP393" i="10"/>
  <c r="AP391" i="10"/>
  <c r="AP389" i="10"/>
  <c r="AP387" i="10"/>
  <c r="AP386" i="10"/>
  <c r="AP385" i="10"/>
  <c r="AP383" i="10"/>
  <c r="AP382" i="10"/>
  <c r="AP381" i="10"/>
  <c r="AP380" i="10"/>
  <c r="AP379" i="10"/>
  <c r="AP378" i="10"/>
  <c r="AP377" i="10"/>
  <c r="AP376" i="10"/>
  <c r="AP375" i="10"/>
  <c r="AP374" i="10"/>
  <c r="AP373" i="10"/>
  <c r="AP372" i="10"/>
  <c r="AP371" i="10"/>
  <c r="AP370" i="10"/>
  <c r="AP369" i="10"/>
  <c r="AP368" i="10"/>
  <c r="AP366" i="10"/>
  <c r="AP365" i="10"/>
  <c r="AP364" i="10"/>
  <c r="AP363" i="10"/>
  <c r="AP362" i="10"/>
  <c r="AP360" i="10"/>
  <c r="AP359" i="10"/>
  <c r="AP358" i="10"/>
  <c r="AP357" i="10"/>
  <c r="AP356" i="10"/>
  <c r="AP355" i="10"/>
  <c r="AP354" i="10"/>
  <c r="AP353" i="10"/>
  <c r="AP352" i="10"/>
  <c r="AP351" i="10"/>
  <c r="AP350" i="10"/>
  <c r="AP349" i="10"/>
  <c r="AP348" i="10"/>
  <c r="AP345" i="10"/>
  <c r="AP140" i="10"/>
  <c r="AP139" i="10"/>
  <c r="AP135" i="10"/>
  <c r="AP133" i="10"/>
  <c r="AP132" i="10"/>
  <c r="AP131" i="10"/>
  <c r="AP129" i="10"/>
  <c r="AP127" i="10"/>
  <c r="AP126" i="10"/>
  <c r="AP125" i="10"/>
  <c r="AP124" i="10"/>
  <c r="AP123" i="10"/>
  <c r="AP122" i="10"/>
  <c r="AP121" i="10"/>
  <c r="AP120" i="10"/>
  <c r="AP118" i="10"/>
  <c r="AP116" i="10"/>
  <c r="AP115" i="10"/>
  <c r="AP114" i="10"/>
  <c r="AP113" i="10"/>
  <c r="AP112" i="10"/>
  <c r="AP110" i="10"/>
  <c r="AP109" i="10"/>
  <c r="AP108" i="10"/>
  <c r="AP107" i="10"/>
  <c r="AP106" i="10"/>
  <c r="AP104" i="10"/>
  <c r="AP102" i="10"/>
  <c r="AP101" i="10"/>
  <c r="AP98" i="10"/>
  <c r="AP96" i="10"/>
  <c r="AP95" i="10"/>
  <c r="AP94" i="10"/>
  <c r="AP93" i="10"/>
  <c r="AP92" i="10"/>
  <c r="AP89" i="10"/>
  <c r="AP87" i="10"/>
  <c r="AP85" i="10"/>
  <c r="AP82" i="10"/>
  <c r="AP80" i="10"/>
  <c r="AP76" i="10"/>
  <c r="AP75" i="10"/>
  <c r="AP73" i="10"/>
  <c r="AP71" i="10"/>
  <c r="AP70" i="10"/>
  <c r="AP68" i="10"/>
  <c r="AP67" i="10"/>
  <c r="AP66" i="10"/>
  <c r="AP65" i="10"/>
  <c r="AP64" i="10"/>
  <c r="AP61" i="10"/>
  <c r="AP59" i="10"/>
  <c r="AP58" i="10"/>
  <c r="AP57" i="10"/>
  <c r="AP54" i="10"/>
  <c r="AP53" i="10"/>
  <c r="AP52" i="10"/>
  <c r="AP51" i="10"/>
  <c r="AP50" i="10"/>
  <c r="AP49" i="10"/>
  <c r="AP48" i="10"/>
  <c r="AP45" i="10"/>
  <c r="AP44" i="10"/>
  <c r="AP43" i="10"/>
  <c r="AP41" i="10"/>
  <c r="AP39" i="10"/>
  <c r="AP38" i="10"/>
  <c r="AP37" i="10"/>
  <c r="AP36" i="10"/>
  <c r="AP35" i="10"/>
  <c r="AP34" i="10"/>
  <c r="AP33" i="10"/>
  <c r="AP31" i="10"/>
  <c r="AP30" i="10"/>
  <c r="AP29" i="10"/>
  <c r="AP28" i="10"/>
  <c r="AP27" i="10"/>
  <c r="AP26" i="10"/>
  <c r="AP25" i="10"/>
  <c r="AP24" i="10"/>
  <c r="AP23" i="10"/>
  <c r="AP22" i="10"/>
  <c r="AP21" i="10"/>
  <c r="AP19" i="10"/>
  <c r="AP18" i="10"/>
  <c r="AP17" i="10"/>
  <c r="AP16" i="10"/>
  <c r="AP12" i="10"/>
  <c r="AP11" i="10"/>
  <c r="AP9" i="10"/>
  <c r="AP8" i="10"/>
  <c r="AP7" i="10"/>
  <c r="AP6" i="10"/>
  <c r="AP5" i="10"/>
  <c r="AP4" i="10"/>
  <c r="AP2" i="10"/>
  <c r="EI507" i="11"/>
  <c r="EG507" i="11"/>
  <c r="EE507" i="11"/>
  <c r="EC507" i="11"/>
  <c r="EA507" i="11"/>
  <c r="DY507" i="11"/>
  <c r="DW507" i="11"/>
  <c r="DU507" i="11"/>
  <c r="DS507" i="11"/>
  <c r="DQ507" i="11"/>
  <c r="DJ507" i="11"/>
  <c r="EI506" i="11"/>
  <c r="EG506" i="11"/>
  <c r="EE506" i="11"/>
  <c r="EC506" i="11"/>
  <c r="EA506" i="11"/>
  <c r="DY506" i="11"/>
  <c r="DW506" i="11"/>
  <c r="DU506" i="11"/>
  <c r="DS506" i="11"/>
  <c r="DQ506" i="11"/>
  <c r="DJ506" i="11"/>
  <c r="EI505" i="11"/>
  <c r="EG505" i="11"/>
  <c r="EE505" i="11"/>
  <c r="EC505" i="11"/>
  <c r="EA505" i="11"/>
  <c r="DY505" i="11"/>
  <c r="DW505" i="11"/>
  <c r="DU505" i="11"/>
  <c r="DS505" i="11"/>
  <c r="DQ505" i="11"/>
  <c r="FE505" i="11"/>
  <c r="FB505" i="11"/>
  <c r="EY505" i="11"/>
  <c r="EV505" i="11"/>
  <c r="EN505" i="11"/>
  <c r="DJ505" i="11"/>
  <c r="DB505" i="11"/>
  <c r="DB507" i="11"/>
  <c r="EN507" i="11"/>
  <c r="EV507" i="11"/>
  <c r="EY507" i="11"/>
  <c r="FB507" i="11"/>
  <c r="FE507" i="11"/>
  <c r="CX507" i="11"/>
  <c r="FE506" i="11"/>
  <c r="FB506" i="11"/>
  <c r="EY506" i="11"/>
  <c r="EV506" i="11"/>
  <c r="EN506" i="11"/>
  <c r="DB506" i="11"/>
  <c r="CX506" i="11"/>
  <c r="CX505" i="11"/>
  <c r="BM509" i="10"/>
  <c r="BM508" i="10"/>
  <c r="AN510" i="10"/>
  <c r="AU510" i="10"/>
  <c r="BA510" i="10"/>
  <c r="BG510" i="10"/>
  <c r="BM510" i="10"/>
  <c r="BQ510" i="10"/>
  <c r="BX510" i="10"/>
  <c r="CE510" i="10"/>
  <c r="AK510" i="10"/>
  <c r="AN509" i="10"/>
  <c r="AU509" i="10"/>
  <c r="BA509" i="10"/>
  <c r="BG509" i="10"/>
  <c r="BQ509" i="10"/>
  <c r="BX509" i="10"/>
  <c r="CE509" i="10"/>
  <c r="AK509" i="10"/>
  <c r="AN508" i="10"/>
  <c r="AH510" i="10"/>
  <c r="AH509" i="10"/>
  <c r="AK508" i="10"/>
  <c r="AH508" i="10"/>
  <c r="DK507" i="11"/>
  <c r="DK506" i="11"/>
  <c r="DK505" i="11"/>
  <c r="DG507" i="11"/>
  <c r="DG506" i="11"/>
  <c r="DG505" i="11"/>
  <c r="DE507" i="11"/>
  <c r="DE506" i="11"/>
  <c r="DE505" i="11"/>
  <c r="DC506" i="11"/>
  <c r="CY506" i="11"/>
  <c r="DC505" i="11"/>
  <c r="CY505" i="11"/>
  <c r="CY507" i="11"/>
  <c r="BW501" i="11"/>
  <c r="BP501" i="11"/>
  <c r="AZ501" i="11"/>
  <c r="AT501" i="11"/>
  <c r="BW500" i="11"/>
  <c r="BP500" i="11"/>
  <c r="AZ500" i="11"/>
  <c r="AT500" i="11"/>
  <c r="BW499" i="11"/>
  <c r="BP499" i="11"/>
  <c r="AZ499" i="11"/>
  <c r="BP498" i="11"/>
  <c r="AZ498" i="11"/>
  <c r="AT498" i="11"/>
  <c r="BP497" i="11"/>
  <c r="BW496" i="11"/>
  <c r="BP496" i="11"/>
  <c r="AZ496" i="11"/>
  <c r="BP495" i="11"/>
  <c r="AZ495" i="11"/>
  <c r="BP494" i="11"/>
  <c r="AZ494" i="11"/>
  <c r="AT494" i="11"/>
  <c r="BW493" i="11"/>
  <c r="AZ493" i="11"/>
  <c r="BP492" i="11"/>
  <c r="AZ492" i="11"/>
  <c r="AT492" i="11"/>
  <c r="BW491" i="11"/>
  <c r="BP491" i="11"/>
  <c r="AZ491" i="11"/>
  <c r="AT491" i="11"/>
  <c r="BW490" i="11"/>
  <c r="BP490" i="11"/>
  <c r="AZ490" i="11"/>
  <c r="AT490" i="11"/>
  <c r="BW489" i="11"/>
  <c r="BP489" i="11"/>
  <c r="AZ489" i="11"/>
  <c r="AT489" i="11"/>
  <c r="BW488" i="11"/>
  <c r="BP488" i="11"/>
  <c r="AZ488" i="11"/>
  <c r="AT488" i="11"/>
  <c r="BW487" i="11"/>
  <c r="BP487" i="11"/>
  <c r="AZ487" i="11"/>
  <c r="AT487" i="11"/>
  <c r="BW486" i="11"/>
  <c r="BP486" i="11"/>
  <c r="AZ486" i="11"/>
  <c r="AT486" i="11"/>
  <c r="BP485" i="11"/>
  <c r="AZ485" i="11"/>
  <c r="AT485" i="11"/>
  <c r="BW484" i="11"/>
  <c r="BP484" i="11"/>
  <c r="AZ484" i="11"/>
  <c r="AT484" i="11"/>
  <c r="BP483" i="11"/>
  <c r="AZ483" i="11"/>
  <c r="AT483" i="11"/>
  <c r="BP482" i="11"/>
  <c r="AZ482" i="11"/>
  <c r="AT482" i="11"/>
  <c r="BP481" i="11"/>
  <c r="AZ481" i="11"/>
  <c r="AT481" i="11"/>
  <c r="BW480" i="11"/>
  <c r="BP480" i="11"/>
  <c r="AZ480" i="11"/>
  <c r="AT480" i="11"/>
  <c r="BW479" i="11"/>
  <c r="BP479" i="11"/>
  <c r="AZ479" i="11"/>
  <c r="AT479" i="11"/>
  <c r="BW478" i="11"/>
  <c r="BP478" i="11"/>
  <c r="AZ478" i="11"/>
  <c r="AT478" i="11"/>
  <c r="BP477" i="11"/>
  <c r="AZ477" i="11"/>
  <c r="AT477" i="11"/>
  <c r="BW476" i="11"/>
  <c r="BP476" i="11"/>
  <c r="AZ476" i="11"/>
  <c r="AT476" i="11"/>
  <c r="BP475" i="11"/>
  <c r="AZ475" i="11"/>
  <c r="AT475" i="11"/>
  <c r="BP474" i="11"/>
  <c r="AZ474" i="11"/>
  <c r="AT474" i="11"/>
  <c r="BP473" i="11"/>
  <c r="AZ473" i="11"/>
  <c r="AT473" i="11"/>
  <c r="BW472" i="11"/>
  <c r="BP472" i="11"/>
  <c r="AZ472" i="11"/>
  <c r="AT472" i="11"/>
  <c r="BW471" i="11"/>
  <c r="BP471" i="11"/>
  <c r="AZ471" i="11"/>
  <c r="AT471" i="11"/>
  <c r="BP470" i="11"/>
  <c r="BW469" i="11"/>
  <c r="BP469" i="11"/>
  <c r="AZ469" i="11"/>
  <c r="BP468" i="11"/>
  <c r="AZ468" i="11"/>
  <c r="AT468" i="11"/>
  <c r="BP467" i="11"/>
  <c r="AZ467" i="11"/>
  <c r="BP466" i="11"/>
  <c r="AZ466" i="11"/>
  <c r="AT466" i="11"/>
  <c r="BW465" i="11"/>
  <c r="BP465" i="11"/>
  <c r="AZ465" i="11"/>
  <c r="AT465" i="11"/>
  <c r="BP464" i="11"/>
  <c r="AZ464" i="11"/>
  <c r="AT464" i="11"/>
  <c r="BP463" i="11"/>
  <c r="AZ463" i="11"/>
  <c r="AT463" i="11"/>
  <c r="BW462" i="11"/>
  <c r="BP462" i="11"/>
  <c r="AZ462" i="11"/>
  <c r="AT462" i="11"/>
  <c r="BP461" i="11"/>
  <c r="AZ461" i="11"/>
  <c r="BW460" i="11"/>
  <c r="BP460" i="11"/>
  <c r="AZ460" i="11"/>
  <c r="AT460" i="11"/>
  <c r="BW459" i="11"/>
  <c r="BP459" i="11"/>
  <c r="AZ459" i="11"/>
  <c r="AT459" i="11"/>
  <c r="BW458" i="11"/>
  <c r="BP458" i="11"/>
  <c r="AZ458" i="11"/>
  <c r="AT458" i="11"/>
  <c r="BW457" i="11"/>
  <c r="BP457" i="11"/>
  <c r="AZ457" i="11"/>
  <c r="AT457" i="11"/>
  <c r="BW456" i="11"/>
  <c r="BP456" i="11"/>
  <c r="AZ456" i="11"/>
  <c r="AT456" i="11"/>
  <c r="BP455" i="11"/>
  <c r="AZ455" i="11"/>
  <c r="BP454" i="11"/>
  <c r="AZ454" i="11"/>
  <c r="AT454" i="11"/>
  <c r="BP453" i="11"/>
  <c r="AZ453" i="11"/>
  <c r="AT453" i="11"/>
  <c r="BW452" i="11"/>
  <c r="BP452" i="11"/>
  <c r="AZ452" i="11"/>
  <c r="AT452" i="11"/>
  <c r="BP451" i="11"/>
  <c r="AZ451" i="11"/>
  <c r="AT451" i="11"/>
  <c r="BW450" i="11"/>
  <c r="BP450" i="11"/>
  <c r="AZ450" i="11"/>
  <c r="BP449" i="11"/>
  <c r="AZ449" i="11"/>
  <c r="BW448" i="11"/>
  <c r="BP448" i="11"/>
  <c r="AZ448" i="11"/>
  <c r="AT448" i="11"/>
  <c r="BP447" i="11"/>
  <c r="AZ447" i="11"/>
  <c r="AT447" i="11"/>
  <c r="BP446" i="11"/>
  <c r="AZ446" i="11"/>
  <c r="AT446" i="11"/>
  <c r="AZ445" i="11"/>
  <c r="AT445" i="11"/>
  <c r="BP444" i="11"/>
  <c r="AZ444" i="11"/>
  <c r="AT444" i="11"/>
  <c r="BP443" i="11"/>
  <c r="AZ443" i="11"/>
  <c r="AT443" i="11"/>
  <c r="BP442" i="11"/>
  <c r="AZ442" i="11"/>
  <c r="AT442" i="11"/>
  <c r="BW441" i="11"/>
  <c r="BP441" i="11"/>
  <c r="AZ441" i="11"/>
  <c r="AT441" i="11"/>
  <c r="BP440" i="11"/>
  <c r="AZ440" i="11"/>
  <c r="AT440" i="11"/>
  <c r="BP439" i="11"/>
  <c r="AZ439" i="11"/>
  <c r="BW438" i="11"/>
  <c r="BP438" i="11"/>
  <c r="AZ438" i="11"/>
  <c r="AT438" i="11"/>
  <c r="BP437" i="11"/>
  <c r="AZ437" i="11"/>
  <c r="AT437" i="11"/>
  <c r="BW436" i="11"/>
  <c r="BP436" i="11"/>
  <c r="AZ436" i="11"/>
  <c r="BP435" i="11"/>
  <c r="AZ435" i="11"/>
  <c r="AT435" i="11"/>
  <c r="BW434" i="11"/>
  <c r="BP434" i="11"/>
  <c r="AZ434" i="11"/>
  <c r="AT434" i="11"/>
  <c r="BW433" i="11"/>
  <c r="BP433" i="11"/>
  <c r="AZ433" i="11"/>
  <c r="AT433" i="11"/>
  <c r="BW432" i="11"/>
  <c r="BP432" i="11"/>
  <c r="AZ432" i="11"/>
  <c r="AT432" i="11"/>
  <c r="BW431" i="11"/>
  <c r="BP431" i="11"/>
  <c r="AZ431" i="11"/>
  <c r="AT431" i="11"/>
  <c r="BW430" i="11"/>
  <c r="BP430" i="11"/>
  <c r="AZ430" i="11"/>
  <c r="AT430" i="11"/>
  <c r="BW429" i="11"/>
  <c r="BP429" i="11"/>
  <c r="AZ429" i="11"/>
  <c r="AT429" i="11"/>
  <c r="BW428" i="11"/>
  <c r="BP428" i="11"/>
  <c r="AZ428" i="11"/>
  <c r="AT428" i="11"/>
  <c r="BW427" i="11"/>
  <c r="BP427" i="11"/>
  <c r="AZ427" i="11"/>
  <c r="AT427" i="11"/>
  <c r="BW426" i="11"/>
  <c r="BP426" i="11"/>
  <c r="AZ426" i="11"/>
  <c r="AT426" i="11"/>
  <c r="BP425" i="11"/>
  <c r="AZ425" i="11"/>
  <c r="BW424" i="11"/>
  <c r="BP424" i="11"/>
  <c r="AZ424" i="11"/>
  <c r="AT424" i="11"/>
  <c r="BW423" i="11"/>
  <c r="BP423" i="11"/>
  <c r="AZ423" i="11"/>
  <c r="BW422" i="11"/>
  <c r="BP422" i="11"/>
  <c r="AZ422" i="11"/>
  <c r="AT422" i="11"/>
  <c r="BP421" i="11"/>
  <c r="AZ421" i="11"/>
  <c r="AT421" i="11"/>
  <c r="BW420" i="11"/>
  <c r="BP420" i="11"/>
  <c r="AZ420" i="11"/>
  <c r="AT420" i="11"/>
  <c r="BW419" i="11"/>
  <c r="BP419" i="11"/>
  <c r="AZ419" i="11"/>
  <c r="AT419" i="11"/>
  <c r="BW418" i="11"/>
  <c r="BP418" i="11"/>
  <c r="AZ418" i="11"/>
  <c r="AT418" i="11"/>
  <c r="BW417" i="11"/>
  <c r="BP417" i="11"/>
  <c r="AZ417" i="11"/>
  <c r="AT417" i="11"/>
  <c r="BW416" i="11"/>
  <c r="BP416" i="11"/>
  <c r="AZ416" i="11"/>
  <c r="AT416" i="11"/>
  <c r="BW415" i="11"/>
  <c r="BP415" i="11"/>
  <c r="AZ415" i="11"/>
  <c r="AT415" i="11"/>
  <c r="BW414" i="11"/>
  <c r="BP414" i="11"/>
  <c r="AZ414" i="11"/>
  <c r="AT414" i="11"/>
  <c r="BP413" i="11"/>
  <c r="AZ413" i="11"/>
  <c r="AT413" i="11"/>
  <c r="BW412" i="11"/>
  <c r="BP412" i="11"/>
  <c r="AZ412" i="11"/>
  <c r="AT412" i="11"/>
  <c r="BW411" i="11"/>
  <c r="BP411" i="11"/>
  <c r="AZ411" i="11"/>
  <c r="AT411" i="11"/>
  <c r="BW410" i="11"/>
  <c r="BP410" i="11"/>
  <c r="AZ410" i="11"/>
  <c r="AT410" i="11"/>
  <c r="BW409" i="11"/>
  <c r="BP409" i="11"/>
  <c r="AZ409" i="11"/>
  <c r="AT409" i="11"/>
  <c r="BW408" i="11"/>
  <c r="BP408" i="11"/>
  <c r="AZ408" i="11"/>
  <c r="AT408" i="11"/>
  <c r="BW407" i="11"/>
  <c r="BP407" i="11"/>
  <c r="AZ407" i="11"/>
  <c r="AT407" i="11"/>
  <c r="BW406" i="11"/>
  <c r="BP406" i="11"/>
  <c r="AZ406" i="11"/>
  <c r="AT406" i="11"/>
  <c r="BW405" i="11"/>
  <c r="BP405" i="11"/>
  <c r="AZ405" i="11"/>
  <c r="AT405" i="11"/>
  <c r="BW404" i="11"/>
  <c r="BP404" i="11"/>
  <c r="AZ404" i="11"/>
  <c r="AT404" i="11"/>
  <c r="BW403" i="11"/>
  <c r="BP403" i="11"/>
  <c r="AZ403" i="11"/>
  <c r="AT403" i="11"/>
  <c r="BW402" i="11"/>
  <c r="BP402" i="11"/>
  <c r="AZ402" i="11"/>
  <c r="AT402" i="11"/>
  <c r="BW401" i="11"/>
  <c r="BP401" i="11"/>
  <c r="AZ401" i="11"/>
  <c r="AT401" i="11"/>
  <c r="BW400" i="11"/>
  <c r="BP400" i="11"/>
  <c r="AZ400" i="11"/>
  <c r="AT400" i="11"/>
  <c r="BW399" i="11"/>
  <c r="BP399" i="11"/>
  <c r="AZ399" i="11"/>
  <c r="AT399" i="11"/>
  <c r="BW398" i="11"/>
  <c r="BP398" i="11"/>
  <c r="AZ398" i="11"/>
  <c r="AT398" i="11"/>
  <c r="BW397" i="11"/>
  <c r="BP397" i="11"/>
  <c r="AZ397" i="11"/>
  <c r="AT397" i="11"/>
  <c r="BW396" i="11"/>
  <c r="BP396" i="11"/>
  <c r="AZ396" i="11"/>
  <c r="AT396" i="11"/>
  <c r="BW395" i="11"/>
  <c r="BP395" i="11"/>
  <c r="AZ395" i="11"/>
  <c r="AT395" i="11"/>
  <c r="BW394" i="11"/>
  <c r="BP394" i="11"/>
  <c r="AZ394" i="11"/>
  <c r="AT394" i="11"/>
  <c r="BW393" i="11"/>
  <c r="BP393" i="11"/>
  <c r="AZ393" i="11"/>
  <c r="AT393" i="11"/>
  <c r="BW392" i="11"/>
  <c r="BP392" i="11"/>
  <c r="AZ392" i="11"/>
  <c r="AT392" i="11"/>
  <c r="BW391" i="11"/>
  <c r="BP391" i="11"/>
  <c r="AZ391" i="11"/>
  <c r="AT391" i="11"/>
  <c r="BW390" i="11"/>
  <c r="BP390" i="11"/>
  <c r="AZ390" i="11"/>
  <c r="AT390" i="11"/>
  <c r="BW389" i="11"/>
  <c r="BP389" i="11"/>
  <c r="AZ389" i="11"/>
  <c r="AT389" i="11"/>
  <c r="BW388" i="11"/>
  <c r="BP388" i="11"/>
  <c r="AZ388" i="11"/>
  <c r="AT388" i="11"/>
  <c r="BW387" i="11"/>
  <c r="BP387" i="11"/>
  <c r="AZ387" i="11"/>
  <c r="AT387" i="11"/>
  <c r="BW386" i="11"/>
  <c r="BP386" i="11"/>
  <c r="AZ386" i="11"/>
  <c r="AT386" i="11"/>
  <c r="BW385" i="11"/>
  <c r="BP385" i="11"/>
  <c r="AZ385" i="11"/>
  <c r="AT385" i="11"/>
  <c r="BW384" i="11"/>
  <c r="BP384" i="11"/>
  <c r="AZ384" i="11"/>
  <c r="AT384" i="11"/>
  <c r="BW383" i="11"/>
  <c r="BP383" i="11"/>
  <c r="AZ383" i="11"/>
  <c r="AT383" i="11"/>
  <c r="BW382" i="11"/>
  <c r="BP382" i="11"/>
  <c r="AZ382" i="11"/>
  <c r="AT382" i="11"/>
  <c r="BW381" i="11"/>
  <c r="BP381" i="11"/>
  <c r="AZ381" i="11"/>
  <c r="AT381" i="11"/>
  <c r="BP380" i="11"/>
  <c r="AZ380" i="11"/>
  <c r="AT380" i="11"/>
  <c r="BW379" i="11"/>
  <c r="BP379" i="11"/>
  <c r="AZ379" i="11"/>
  <c r="AT379" i="11"/>
  <c r="BW378" i="11"/>
  <c r="BP378" i="11"/>
  <c r="AZ378" i="11"/>
  <c r="AT378" i="11"/>
  <c r="BP377" i="11"/>
  <c r="AZ377" i="11"/>
  <c r="AT377" i="11"/>
  <c r="BW376" i="11"/>
  <c r="BP376" i="11"/>
  <c r="AZ376" i="11"/>
  <c r="AT376" i="11"/>
  <c r="BW375" i="11"/>
  <c r="BP375" i="11"/>
  <c r="AZ375" i="11"/>
  <c r="AT375" i="11"/>
  <c r="BW374" i="11"/>
  <c r="BP374" i="11"/>
  <c r="AZ374" i="11"/>
  <c r="AT374" i="11"/>
  <c r="BW373" i="11"/>
  <c r="BP373" i="11"/>
  <c r="AZ373" i="11"/>
  <c r="AT373" i="11"/>
  <c r="BW372" i="11"/>
  <c r="BP372" i="11"/>
  <c r="AZ372" i="11"/>
  <c r="AT372" i="11"/>
  <c r="BP371" i="11"/>
  <c r="AZ371" i="11"/>
  <c r="AT371" i="11"/>
  <c r="BW370" i="11"/>
  <c r="BP370" i="11"/>
  <c r="AZ370" i="11"/>
  <c r="AT370" i="11"/>
  <c r="BW369" i="11"/>
  <c r="BP369" i="11"/>
  <c r="AZ369" i="11"/>
  <c r="AT369" i="11"/>
  <c r="BW368" i="11"/>
  <c r="BP368" i="11"/>
  <c r="BW367" i="11"/>
  <c r="BP367" i="11"/>
  <c r="AZ367" i="11"/>
  <c r="AT367" i="11"/>
  <c r="BW366" i="11"/>
  <c r="BP366" i="11"/>
  <c r="AZ366" i="11"/>
  <c r="AT366" i="11"/>
  <c r="BP365" i="11"/>
  <c r="AZ365" i="11"/>
  <c r="AT365" i="11"/>
  <c r="BP364" i="11"/>
  <c r="AZ364" i="11"/>
  <c r="AT364" i="11"/>
  <c r="BW363" i="11"/>
  <c r="BP363" i="11"/>
  <c r="AZ363" i="11"/>
  <c r="AT363" i="11"/>
  <c r="BW362" i="11"/>
  <c r="BP362" i="11"/>
  <c r="AZ362" i="11"/>
  <c r="AT362" i="11"/>
  <c r="BW361" i="11"/>
  <c r="BP361" i="11"/>
  <c r="AZ361" i="11"/>
  <c r="AT361" i="11"/>
  <c r="BW360" i="11"/>
  <c r="BP360" i="11"/>
  <c r="AZ360" i="11"/>
  <c r="AT360" i="11"/>
  <c r="BW359" i="11"/>
  <c r="BP359" i="11"/>
  <c r="AZ359" i="11"/>
  <c r="AT359" i="11"/>
  <c r="BP358" i="11"/>
  <c r="AZ358" i="11"/>
  <c r="AT358" i="11"/>
  <c r="BW357" i="11"/>
  <c r="BP357" i="11"/>
  <c r="AZ357" i="11"/>
  <c r="AT357" i="11"/>
  <c r="AZ356" i="11"/>
  <c r="AT356" i="11"/>
  <c r="BW355" i="11"/>
  <c r="BP355" i="11"/>
  <c r="AZ355" i="11"/>
  <c r="AT355" i="11"/>
  <c r="BW354" i="11"/>
  <c r="BP354" i="11"/>
  <c r="AZ354" i="11"/>
  <c r="AT354" i="11"/>
  <c r="BW353" i="11"/>
  <c r="BP353" i="11"/>
  <c r="AZ353" i="11"/>
  <c r="AT353" i="11"/>
  <c r="BW352" i="11"/>
  <c r="BP352" i="11"/>
  <c r="AZ352" i="11"/>
  <c r="AT352" i="11"/>
  <c r="BP351" i="11"/>
  <c r="AZ351" i="11"/>
  <c r="AT351" i="11"/>
  <c r="BP350" i="11"/>
  <c r="AZ350" i="11"/>
  <c r="AT350" i="11"/>
  <c r="BW349" i="11"/>
  <c r="BP349" i="11"/>
  <c r="AZ349" i="11"/>
  <c r="AT349" i="11"/>
  <c r="BW348" i="11"/>
  <c r="BP348" i="11"/>
  <c r="AZ348" i="11"/>
  <c r="AT348" i="11"/>
  <c r="BW347" i="11"/>
  <c r="BP347" i="11"/>
  <c r="AZ347" i="11"/>
  <c r="AT347" i="11"/>
  <c r="BW346" i="11"/>
  <c r="BP346" i="11"/>
  <c r="AZ346" i="11"/>
  <c r="AT346" i="11"/>
  <c r="BP345" i="11"/>
  <c r="AZ345" i="11"/>
  <c r="AT345" i="11"/>
  <c r="BW344" i="11"/>
  <c r="BP344" i="11"/>
  <c r="AZ344" i="11"/>
  <c r="AT344" i="11"/>
  <c r="BW343" i="11"/>
  <c r="BP343" i="11"/>
  <c r="AZ343" i="11"/>
  <c r="AT343" i="11"/>
  <c r="BW342" i="11"/>
  <c r="BP342" i="11"/>
  <c r="AZ342" i="11"/>
  <c r="AT342" i="11"/>
  <c r="BW341" i="11"/>
  <c r="BP341" i="11"/>
  <c r="AZ341" i="11"/>
  <c r="AT341" i="11"/>
  <c r="BW340" i="11"/>
  <c r="BP340" i="11"/>
  <c r="AZ340" i="11"/>
  <c r="AT340" i="11"/>
  <c r="BW339" i="11"/>
  <c r="BP339" i="11"/>
  <c r="AZ339" i="11"/>
  <c r="AT339" i="11"/>
  <c r="BW338" i="11"/>
  <c r="BP338" i="11"/>
  <c r="AZ338" i="11"/>
  <c r="AT338" i="11"/>
  <c r="BW337" i="11"/>
  <c r="BP337" i="11"/>
  <c r="AZ337" i="11"/>
  <c r="AT337" i="11"/>
  <c r="BW336" i="11"/>
  <c r="BP336" i="11"/>
  <c r="AZ336" i="11"/>
  <c r="AT336" i="11"/>
  <c r="BW335" i="11"/>
  <c r="BP335" i="11"/>
  <c r="AZ335" i="11"/>
  <c r="AT335" i="11"/>
  <c r="BP334" i="11"/>
  <c r="AZ334" i="11"/>
  <c r="AT334" i="11"/>
  <c r="BW333" i="11"/>
  <c r="BP333" i="11"/>
  <c r="AZ333" i="11"/>
  <c r="AT333" i="11"/>
  <c r="BW332" i="11"/>
  <c r="BP332" i="11"/>
  <c r="AZ332" i="11"/>
  <c r="AT332" i="11"/>
  <c r="BP331" i="11"/>
  <c r="AZ331" i="11"/>
  <c r="AT331" i="11"/>
  <c r="BP330" i="11"/>
  <c r="AZ330" i="11"/>
  <c r="AT330" i="11"/>
  <c r="BW329" i="11"/>
  <c r="BP329" i="11"/>
  <c r="AZ329" i="11"/>
  <c r="AT329" i="11"/>
  <c r="BW328" i="11"/>
  <c r="BP328" i="11"/>
  <c r="AZ328" i="11"/>
  <c r="AT328" i="11"/>
  <c r="BP327" i="11"/>
  <c r="AZ327" i="11"/>
  <c r="AT327" i="11"/>
  <c r="BW326" i="11"/>
  <c r="BP326" i="11"/>
  <c r="AZ326" i="11"/>
  <c r="AT326" i="11"/>
  <c r="BW325" i="11"/>
  <c r="BP325" i="11"/>
  <c r="AZ325" i="11"/>
  <c r="AT325" i="11"/>
  <c r="BW324" i="11"/>
  <c r="BP324" i="11"/>
  <c r="AZ324" i="11"/>
  <c r="AT324" i="11"/>
  <c r="BW323" i="11"/>
  <c r="BP323" i="11"/>
  <c r="AZ323" i="11"/>
  <c r="AT323" i="11"/>
  <c r="BP322" i="11"/>
  <c r="AZ322" i="11"/>
  <c r="AT322" i="11"/>
  <c r="BW321" i="11"/>
  <c r="BP321" i="11"/>
  <c r="AZ321" i="11"/>
  <c r="AT321" i="11"/>
  <c r="BW320" i="11"/>
  <c r="BP320" i="11"/>
  <c r="AZ320" i="11"/>
  <c r="AT320" i="11"/>
  <c r="BW319" i="11"/>
  <c r="BP319" i="11"/>
  <c r="AZ319" i="11"/>
  <c r="AT319" i="11"/>
  <c r="BP318" i="11"/>
  <c r="AZ318" i="11"/>
  <c r="AT318" i="11"/>
  <c r="BW317" i="11"/>
  <c r="BP317" i="11"/>
  <c r="AZ317" i="11"/>
  <c r="AT317" i="11"/>
  <c r="BW316" i="11"/>
  <c r="BP316" i="11"/>
  <c r="AZ316" i="11"/>
  <c r="AT316" i="11"/>
  <c r="BW315" i="11"/>
  <c r="BP315" i="11"/>
  <c r="AZ315" i="11"/>
  <c r="AT315" i="11"/>
  <c r="BW314" i="11"/>
  <c r="BP314" i="11"/>
  <c r="AZ314" i="11"/>
  <c r="AT314" i="11"/>
  <c r="BW313" i="11"/>
  <c r="BP313" i="11"/>
  <c r="AZ313" i="11"/>
  <c r="AT313" i="11"/>
  <c r="BW312" i="11"/>
  <c r="BP312" i="11"/>
  <c r="AZ312" i="11"/>
  <c r="AT312" i="11"/>
  <c r="BW311" i="11"/>
  <c r="BP311" i="11"/>
  <c r="AZ311" i="11"/>
  <c r="AT311" i="11"/>
  <c r="BP310" i="11"/>
  <c r="AZ310" i="11"/>
  <c r="AT310" i="11"/>
  <c r="BW309" i="11"/>
  <c r="BP309" i="11"/>
  <c r="AZ309" i="11"/>
  <c r="AT309" i="11"/>
  <c r="BW308" i="11"/>
  <c r="BP308" i="11"/>
  <c r="AZ308" i="11"/>
  <c r="AT308" i="11"/>
  <c r="BW307" i="11"/>
  <c r="BP307" i="11"/>
  <c r="AZ307" i="11"/>
  <c r="AT307" i="11"/>
  <c r="BW306" i="11"/>
  <c r="BP306" i="11"/>
  <c r="AZ306" i="11"/>
  <c r="AT306" i="11"/>
  <c r="BP305" i="11"/>
  <c r="AZ305" i="11"/>
  <c r="AT305" i="11"/>
  <c r="BW304" i="11"/>
  <c r="BP304" i="11"/>
  <c r="AZ304" i="11"/>
  <c r="AT304" i="11"/>
  <c r="BP303" i="11"/>
  <c r="AZ303" i="11"/>
  <c r="AT303" i="11"/>
  <c r="BW302" i="11"/>
  <c r="BP302" i="11"/>
  <c r="AZ302" i="11"/>
  <c r="AT302" i="11"/>
  <c r="BW301" i="11"/>
  <c r="BP301" i="11"/>
  <c r="AZ301" i="11"/>
  <c r="AT301" i="11"/>
  <c r="BP300" i="11"/>
  <c r="AZ300" i="11"/>
  <c r="AT300" i="11"/>
  <c r="BW299" i="11"/>
  <c r="BP299" i="11"/>
  <c r="AZ299" i="11"/>
  <c r="AT299" i="11"/>
  <c r="BW298" i="11"/>
  <c r="BP298" i="11"/>
  <c r="AZ298" i="11"/>
  <c r="AT298" i="11"/>
  <c r="BW297" i="11"/>
  <c r="BP297" i="11"/>
  <c r="AZ297" i="11"/>
  <c r="AT297" i="11"/>
  <c r="BW296" i="11"/>
  <c r="BP296" i="11"/>
  <c r="AZ296" i="11"/>
  <c r="AT296" i="11"/>
  <c r="BW295" i="11"/>
  <c r="BP295" i="11"/>
  <c r="AZ295" i="11"/>
  <c r="AT295" i="11"/>
  <c r="BW294" i="11"/>
  <c r="BP294" i="11"/>
  <c r="AZ294" i="11"/>
  <c r="AT294" i="11"/>
  <c r="BW293" i="11"/>
  <c r="BP293" i="11"/>
  <c r="AZ293" i="11"/>
  <c r="AT293" i="11"/>
  <c r="BW292" i="11"/>
  <c r="BP292" i="11"/>
  <c r="AZ292" i="11"/>
  <c r="AT292" i="11"/>
  <c r="BW291" i="11"/>
  <c r="BP291" i="11"/>
  <c r="AZ291" i="11"/>
  <c r="AT291" i="11"/>
  <c r="BP290" i="11"/>
  <c r="AZ290" i="11"/>
  <c r="AT290" i="11"/>
  <c r="BP289" i="11"/>
  <c r="AZ289" i="11"/>
  <c r="AT289" i="11"/>
  <c r="BP288" i="11"/>
  <c r="AZ288" i="11"/>
  <c r="AT288" i="11"/>
  <c r="BW287" i="11"/>
  <c r="BP287" i="11"/>
  <c r="AZ287" i="11"/>
  <c r="AT287" i="11"/>
  <c r="BW286" i="11"/>
  <c r="BP286" i="11"/>
  <c r="AZ286" i="11"/>
  <c r="AT286" i="11"/>
  <c r="BW285" i="11"/>
  <c r="BP285" i="11"/>
  <c r="AZ285" i="11"/>
  <c r="AT285" i="11"/>
  <c r="BW284" i="11"/>
  <c r="BP284" i="11"/>
  <c r="AZ284" i="11"/>
  <c r="AT284" i="11"/>
  <c r="BW283" i="11"/>
  <c r="BP283" i="11"/>
  <c r="AZ283" i="11"/>
  <c r="AT283" i="11"/>
  <c r="BW282" i="11"/>
  <c r="BP282" i="11"/>
  <c r="AZ282" i="11"/>
  <c r="AT282" i="11"/>
  <c r="BW281" i="11"/>
  <c r="BP281" i="11"/>
  <c r="AZ281" i="11"/>
  <c r="AT281" i="11"/>
  <c r="BW280" i="11"/>
  <c r="BP280" i="11"/>
  <c r="AZ280" i="11"/>
  <c r="AT280" i="11"/>
  <c r="BW279" i="11"/>
  <c r="BP279" i="11"/>
  <c r="AZ279" i="11"/>
  <c r="AT279" i="11"/>
  <c r="BW278" i="11"/>
  <c r="BP278" i="11"/>
  <c r="AZ278" i="11"/>
  <c r="AT278" i="11"/>
  <c r="BW277" i="11"/>
  <c r="BP277" i="11"/>
  <c r="AZ277" i="11"/>
  <c r="AT277" i="11"/>
  <c r="BP276" i="11"/>
  <c r="AZ276" i="11"/>
  <c r="AT276" i="11"/>
  <c r="BW275" i="11"/>
  <c r="BP275" i="11"/>
  <c r="AZ275" i="11"/>
  <c r="AT275" i="11"/>
  <c r="BW274" i="11"/>
  <c r="BP274" i="11"/>
  <c r="AZ274" i="11"/>
  <c r="AT274" i="11"/>
  <c r="BW273" i="11"/>
  <c r="BP273" i="11"/>
  <c r="AZ273" i="11"/>
  <c r="AT273" i="11"/>
  <c r="BW272" i="11"/>
  <c r="BP272" i="11"/>
  <c r="AZ272" i="11"/>
  <c r="AT272" i="11"/>
  <c r="BW271" i="11"/>
  <c r="BP271" i="11"/>
  <c r="AZ271" i="11"/>
  <c r="AT271" i="11"/>
  <c r="BP270" i="11"/>
  <c r="AZ270" i="11"/>
  <c r="AT270" i="11"/>
  <c r="BW269" i="11"/>
  <c r="BP269" i="11"/>
  <c r="AZ269" i="11"/>
  <c r="AT269" i="11"/>
  <c r="BW268" i="11"/>
  <c r="BP268" i="11"/>
  <c r="AZ268" i="11"/>
  <c r="AT268" i="11"/>
  <c r="BW267" i="11"/>
  <c r="BP267" i="11"/>
  <c r="AZ267" i="11"/>
  <c r="AT267" i="11"/>
  <c r="BP266" i="11"/>
  <c r="AZ266" i="11"/>
  <c r="AT266" i="11"/>
  <c r="BP265" i="11"/>
  <c r="AZ265" i="11"/>
  <c r="AT265" i="11"/>
  <c r="BP264" i="11"/>
  <c r="AZ264" i="11"/>
  <c r="AT264" i="11"/>
  <c r="BW263" i="11"/>
  <c r="BP263" i="11"/>
  <c r="AZ263" i="11"/>
  <c r="AT263" i="11"/>
  <c r="BP262" i="11"/>
  <c r="AZ262" i="11"/>
  <c r="AT262" i="11"/>
  <c r="BW261" i="11"/>
  <c r="BP261" i="11"/>
  <c r="AZ261" i="11"/>
  <c r="AT261" i="11"/>
  <c r="BP260" i="11"/>
  <c r="AZ260" i="11"/>
  <c r="AT260" i="11"/>
  <c r="BW259" i="11"/>
  <c r="BP259" i="11"/>
  <c r="AZ259" i="11"/>
  <c r="AT259" i="11"/>
  <c r="BP258" i="11"/>
  <c r="AZ258" i="11"/>
  <c r="AT258" i="11"/>
  <c r="BW257" i="11"/>
  <c r="BP257" i="11"/>
  <c r="AZ257" i="11"/>
  <c r="AT257" i="11"/>
  <c r="BW256" i="11"/>
  <c r="BP256" i="11"/>
  <c r="AZ256" i="11"/>
  <c r="AT256" i="11"/>
  <c r="BW255" i="11"/>
  <c r="BP255" i="11"/>
  <c r="AZ255" i="11"/>
  <c r="AT255" i="11"/>
  <c r="BP254" i="11"/>
  <c r="AZ254" i="11"/>
  <c r="AT254" i="11"/>
  <c r="BW253" i="11"/>
  <c r="BP253" i="11"/>
  <c r="AZ253" i="11"/>
  <c r="AT253" i="11"/>
  <c r="BW252" i="11"/>
  <c r="BP252" i="11"/>
  <c r="AZ252" i="11"/>
  <c r="AT252" i="11"/>
  <c r="BW251" i="11"/>
  <c r="BP251" i="11"/>
  <c r="AZ251" i="11"/>
  <c r="AT251" i="11"/>
  <c r="BW250" i="11"/>
  <c r="BP250" i="11"/>
  <c r="AZ250" i="11"/>
  <c r="AT250" i="11"/>
  <c r="BP249" i="11"/>
  <c r="AZ249" i="11"/>
  <c r="AT249" i="11"/>
  <c r="BP248" i="11"/>
  <c r="AZ248" i="11"/>
  <c r="AT248" i="11"/>
  <c r="BW247" i="11"/>
  <c r="BP247" i="11"/>
  <c r="AZ247" i="11"/>
  <c r="AT247" i="11"/>
  <c r="BW246" i="11"/>
  <c r="BP246" i="11"/>
  <c r="AZ246" i="11"/>
  <c r="AT246" i="11"/>
  <c r="BW245" i="11"/>
  <c r="BP245" i="11"/>
  <c r="AZ245" i="11"/>
  <c r="AT245" i="11"/>
  <c r="BW244" i="11"/>
  <c r="BP244" i="11"/>
  <c r="AZ244" i="11"/>
  <c r="AT244" i="11"/>
  <c r="BP243" i="11"/>
  <c r="AZ243" i="11"/>
  <c r="AT243" i="11"/>
  <c r="BP242" i="11"/>
  <c r="AZ242" i="11"/>
  <c r="AT242" i="11"/>
  <c r="BW241" i="11"/>
  <c r="BP241" i="11"/>
  <c r="AZ241" i="11"/>
  <c r="AT241" i="11"/>
  <c r="BW240" i="11"/>
  <c r="BP240" i="11"/>
  <c r="AZ240" i="11"/>
  <c r="AT240" i="11"/>
  <c r="BP239" i="11"/>
  <c r="AZ239" i="11"/>
  <c r="AT239" i="11"/>
  <c r="BP238" i="11"/>
  <c r="AZ238" i="11"/>
  <c r="AT238" i="11"/>
  <c r="BW237" i="11"/>
  <c r="BP237" i="11"/>
  <c r="AZ237" i="11"/>
  <c r="AT237" i="11"/>
  <c r="BP236" i="11"/>
  <c r="AZ236" i="11"/>
  <c r="AT236" i="11"/>
  <c r="BW235" i="11"/>
  <c r="BP235" i="11"/>
  <c r="AZ235" i="11"/>
  <c r="AT235" i="11"/>
  <c r="BW234" i="11"/>
  <c r="BP234" i="11"/>
  <c r="AZ234" i="11"/>
  <c r="AT234" i="11"/>
  <c r="BW233" i="11"/>
  <c r="BP233" i="11"/>
  <c r="AZ233" i="11"/>
  <c r="AT233" i="11"/>
  <c r="BP232" i="11"/>
  <c r="AZ232" i="11"/>
  <c r="AT232" i="11"/>
  <c r="BW231" i="11"/>
  <c r="BP231" i="11"/>
  <c r="AZ231" i="11"/>
  <c r="AT231" i="11"/>
  <c r="BW230" i="11"/>
  <c r="BP230" i="11"/>
  <c r="AZ230" i="11"/>
  <c r="AT230" i="11"/>
  <c r="BW229" i="11"/>
  <c r="BP229" i="11"/>
  <c r="AZ229" i="11"/>
  <c r="AT229" i="11"/>
  <c r="BW228" i="11"/>
  <c r="BP228" i="11"/>
  <c r="AZ228" i="11"/>
  <c r="AT228" i="11"/>
  <c r="BP227" i="11"/>
  <c r="AZ227" i="11"/>
  <c r="AT227" i="11"/>
  <c r="BW226" i="11"/>
  <c r="BP226" i="11"/>
  <c r="AZ226" i="11"/>
  <c r="AT226" i="11"/>
  <c r="BW225" i="11"/>
  <c r="BP225" i="11"/>
  <c r="AZ225" i="11"/>
  <c r="AT225" i="11"/>
  <c r="BW224" i="11"/>
  <c r="BP224" i="11"/>
  <c r="AZ224" i="11"/>
  <c r="AT224" i="11"/>
  <c r="BW223" i="11"/>
  <c r="BP223" i="11"/>
  <c r="AZ223" i="11"/>
  <c r="AT223" i="11"/>
  <c r="BW222" i="11"/>
  <c r="BP222" i="11"/>
  <c r="AZ222" i="11"/>
  <c r="AT222" i="11"/>
  <c r="BW221" i="11"/>
  <c r="BP221" i="11"/>
  <c r="AZ221" i="11"/>
  <c r="AT221" i="11"/>
  <c r="BW220" i="11"/>
  <c r="BP220" i="11"/>
  <c r="AZ220" i="11"/>
  <c r="AT220" i="11"/>
  <c r="BW219" i="11"/>
  <c r="BP219" i="11"/>
  <c r="AZ219" i="11"/>
  <c r="AT219" i="11"/>
  <c r="BW218" i="11"/>
  <c r="BP218" i="11"/>
  <c r="AZ218" i="11"/>
  <c r="AT218" i="11"/>
  <c r="BW217" i="11"/>
  <c r="BP217" i="11"/>
  <c r="AZ217" i="11"/>
  <c r="AT217" i="11"/>
  <c r="BW216" i="11"/>
  <c r="BP216" i="11"/>
  <c r="AZ216" i="11"/>
  <c r="AT216" i="11"/>
  <c r="BW215" i="11"/>
  <c r="BP215" i="11"/>
  <c r="AZ215" i="11"/>
  <c r="AT215" i="11"/>
  <c r="BW214" i="11"/>
  <c r="BP214" i="11"/>
  <c r="AZ214" i="11"/>
  <c r="AT214" i="11"/>
  <c r="BP213" i="11"/>
  <c r="AZ213" i="11"/>
  <c r="AT213" i="11"/>
  <c r="BP212" i="11"/>
  <c r="AZ212" i="11"/>
  <c r="AT212" i="11"/>
  <c r="BW211" i="11"/>
  <c r="BP211" i="11"/>
  <c r="AZ211" i="11"/>
  <c r="AT211" i="11"/>
  <c r="BP210" i="11"/>
  <c r="AZ210" i="11"/>
  <c r="AT210" i="11"/>
  <c r="BW209" i="11"/>
  <c r="BP209" i="11"/>
  <c r="AZ209" i="11"/>
  <c r="AT209" i="11"/>
  <c r="BW208" i="11"/>
  <c r="BP208" i="11"/>
  <c r="AZ208" i="11"/>
  <c r="AT208" i="11"/>
  <c r="BW207" i="11"/>
  <c r="BP207" i="11"/>
  <c r="AZ207" i="11"/>
  <c r="AT207" i="11"/>
  <c r="BW206" i="11"/>
  <c r="BP206" i="11"/>
  <c r="AZ206" i="11"/>
  <c r="AT206" i="11"/>
  <c r="BW205" i="11"/>
  <c r="BP205" i="11"/>
  <c r="AZ205" i="11"/>
  <c r="AT205" i="11"/>
  <c r="BP204" i="11"/>
  <c r="AZ204" i="11"/>
  <c r="AT204" i="11"/>
  <c r="BW203" i="11"/>
  <c r="BP203" i="11"/>
  <c r="AZ203" i="11"/>
  <c r="AT203" i="11"/>
  <c r="BW202" i="11"/>
  <c r="BP202" i="11"/>
  <c r="AZ202" i="11"/>
  <c r="AT202" i="11"/>
  <c r="BW201" i="11"/>
  <c r="BP201" i="11"/>
  <c r="AZ201" i="11"/>
  <c r="AT201" i="11"/>
  <c r="BW200" i="11"/>
  <c r="BP200" i="11"/>
  <c r="AZ200" i="11"/>
  <c r="AT200" i="11"/>
  <c r="BW199" i="11"/>
  <c r="BP199" i="11"/>
  <c r="AZ199" i="11"/>
  <c r="AT199" i="11"/>
  <c r="BW198" i="11"/>
  <c r="BP198" i="11"/>
  <c r="AZ198" i="11"/>
  <c r="AT198" i="11"/>
  <c r="BW197" i="11"/>
  <c r="BP197" i="11"/>
  <c r="AZ197" i="11"/>
  <c r="AT197" i="11"/>
  <c r="BW196" i="11"/>
  <c r="BP196" i="11"/>
  <c r="AZ196" i="11"/>
  <c r="AT196" i="11"/>
  <c r="BP195" i="11"/>
  <c r="AZ195" i="11"/>
  <c r="AT195" i="11"/>
  <c r="BP194" i="11"/>
  <c r="AZ194" i="11"/>
  <c r="AT194" i="11"/>
  <c r="BP193" i="11"/>
  <c r="AZ193" i="11"/>
  <c r="AT193" i="11"/>
  <c r="BW192" i="11"/>
  <c r="BP192" i="11"/>
  <c r="AZ192" i="11"/>
  <c r="AT192" i="11"/>
  <c r="BW191" i="11"/>
  <c r="BP191" i="11"/>
  <c r="AZ191" i="11"/>
  <c r="AT191" i="11"/>
  <c r="BW190" i="11"/>
  <c r="BP190" i="11"/>
  <c r="AZ190" i="11"/>
  <c r="AT190" i="11"/>
  <c r="BW189" i="11"/>
  <c r="BP189" i="11"/>
  <c r="AZ189" i="11"/>
  <c r="AT189" i="11"/>
  <c r="BW188" i="11"/>
  <c r="BP188" i="11"/>
  <c r="AZ188" i="11"/>
  <c r="AT188" i="11"/>
  <c r="BW187" i="11"/>
  <c r="BP187" i="11"/>
  <c r="AZ187" i="11"/>
  <c r="AT187" i="11"/>
  <c r="BW186" i="11"/>
  <c r="BP186" i="11"/>
  <c r="AZ186" i="11"/>
  <c r="AT186" i="11"/>
  <c r="BW185" i="11"/>
  <c r="BP185" i="11"/>
  <c r="AZ185" i="11"/>
  <c r="AT185" i="11"/>
  <c r="BW184" i="11"/>
  <c r="BP184" i="11"/>
  <c r="AZ184" i="11"/>
  <c r="AT184" i="11"/>
  <c r="BW183" i="11"/>
  <c r="BP183" i="11"/>
  <c r="AZ183" i="11"/>
  <c r="AT183" i="11"/>
  <c r="BW182" i="11"/>
  <c r="BP182" i="11"/>
  <c r="AZ182" i="11"/>
  <c r="AT182" i="11"/>
  <c r="BW181" i="11"/>
  <c r="BP181" i="11"/>
  <c r="AZ181" i="11"/>
  <c r="AT181" i="11"/>
  <c r="BW180" i="11"/>
  <c r="BP180" i="11"/>
  <c r="AZ180" i="11"/>
  <c r="AT180" i="11"/>
  <c r="BP179" i="11"/>
  <c r="AZ179" i="11"/>
  <c r="AT179" i="11"/>
  <c r="BW178" i="11"/>
  <c r="BP178" i="11"/>
  <c r="AZ178" i="11"/>
  <c r="AT178" i="11"/>
  <c r="BW177" i="11"/>
  <c r="BP177" i="11"/>
  <c r="AZ177" i="11"/>
  <c r="AT177" i="11"/>
  <c r="BP176" i="11"/>
  <c r="AZ176" i="11"/>
  <c r="AT176" i="11"/>
  <c r="BW175" i="11"/>
  <c r="BP175" i="11"/>
  <c r="AZ175" i="11"/>
  <c r="AT175" i="11"/>
  <c r="BW174" i="11"/>
  <c r="BP174" i="11"/>
  <c r="AZ174" i="11"/>
  <c r="AT174" i="11"/>
  <c r="BP173" i="11"/>
  <c r="AZ173" i="11"/>
  <c r="AT173" i="11"/>
  <c r="BW172" i="11"/>
  <c r="BP172" i="11"/>
  <c r="AZ172" i="11"/>
  <c r="AT172" i="11"/>
  <c r="BP171" i="11"/>
  <c r="AZ171" i="11"/>
  <c r="AT171" i="11"/>
  <c r="BP170" i="11"/>
  <c r="AZ170" i="11"/>
  <c r="AT170" i="11"/>
  <c r="BW169" i="11"/>
  <c r="BP169" i="11"/>
  <c r="AZ169" i="11"/>
  <c r="AT169" i="11"/>
  <c r="BW168" i="11"/>
  <c r="BP168" i="11"/>
  <c r="AZ168" i="11"/>
  <c r="AT168" i="11"/>
  <c r="BW167" i="11"/>
  <c r="BP167" i="11"/>
  <c r="AZ167" i="11"/>
  <c r="AT167" i="11"/>
  <c r="BW166" i="11"/>
  <c r="BP166" i="11"/>
  <c r="AZ166" i="11"/>
  <c r="AT166" i="11"/>
  <c r="BW165" i="11"/>
  <c r="BP165" i="11"/>
  <c r="AZ165" i="11"/>
  <c r="AT165" i="11"/>
  <c r="BW164" i="11"/>
  <c r="BP164" i="11"/>
  <c r="AZ164" i="11"/>
  <c r="AT164" i="11"/>
  <c r="BW163" i="11"/>
  <c r="BP163" i="11"/>
  <c r="AZ163" i="11"/>
  <c r="AT163" i="11"/>
  <c r="BW162" i="11"/>
  <c r="BP162" i="11"/>
  <c r="AZ162" i="11"/>
  <c r="AT162" i="11"/>
  <c r="BW161" i="11"/>
  <c r="BP161" i="11"/>
  <c r="AZ161" i="11"/>
  <c r="AT161" i="11"/>
  <c r="BW160" i="11"/>
  <c r="BP160" i="11"/>
  <c r="AZ160" i="11"/>
  <c r="AT160" i="11"/>
  <c r="BP159" i="11"/>
  <c r="AZ159" i="11"/>
  <c r="AT159" i="11"/>
  <c r="BP158" i="11"/>
  <c r="AZ158" i="11"/>
  <c r="AT158" i="11"/>
  <c r="BW157" i="11"/>
  <c r="BP157" i="11"/>
  <c r="AZ157" i="11"/>
  <c r="AT157" i="11"/>
  <c r="BW156" i="11"/>
  <c r="BP156" i="11"/>
  <c r="AZ156" i="11"/>
  <c r="AT156" i="11"/>
  <c r="BW155" i="11"/>
  <c r="BP155" i="11"/>
  <c r="AZ155" i="11"/>
  <c r="AT155" i="11"/>
  <c r="BP154" i="11"/>
  <c r="AZ154" i="11"/>
  <c r="AT154" i="11"/>
  <c r="BW153" i="11"/>
  <c r="BP153" i="11"/>
  <c r="AZ153" i="11"/>
  <c r="AT153" i="11"/>
  <c r="BW152" i="11"/>
  <c r="BP152" i="11"/>
  <c r="AZ152" i="11"/>
  <c r="AT152" i="11"/>
  <c r="BW151" i="11"/>
  <c r="BP151" i="11"/>
  <c r="AZ151" i="11"/>
  <c r="AT151" i="11"/>
  <c r="BP150" i="11"/>
  <c r="AZ150" i="11"/>
  <c r="AT150" i="11"/>
  <c r="BW149" i="11"/>
  <c r="BP149" i="11"/>
  <c r="AZ149" i="11"/>
  <c r="AT149" i="11"/>
  <c r="BP148" i="11"/>
  <c r="AZ148" i="11"/>
  <c r="AT148" i="11"/>
  <c r="BW147" i="11"/>
  <c r="BP147" i="11"/>
  <c r="AZ147" i="11"/>
  <c r="AT147" i="11"/>
  <c r="BW146" i="11"/>
  <c r="BP146" i="11"/>
  <c r="AZ146" i="11"/>
  <c r="AT146" i="11"/>
  <c r="BP145" i="11"/>
  <c r="AZ145" i="11"/>
  <c r="AT145" i="11"/>
  <c r="BP144" i="11"/>
  <c r="AZ144" i="11"/>
  <c r="AT144" i="11"/>
  <c r="BW143" i="11"/>
  <c r="BP143" i="11"/>
  <c r="AZ143" i="11"/>
  <c r="AT143" i="11"/>
  <c r="BW142" i="11"/>
  <c r="BP142" i="11"/>
  <c r="AZ142" i="11"/>
  <c r="AT142" i="11"/>
  <c r="BW141" i="11"/>
  <c r="BP141" i="11"/>
  <c r="AZ141" i="11"/>
  <c r="AT141" i="11"/>
  <c r="BW140" i="11"/>
  <c r="BP140" i="11"/>
  <c r="AZ140" i="11"/>
  <c r="AT140" i="11"/>
  <c r="BW139" i="11"/>
  <c r="BP139" i="11"/>
  <c r="AZ139" i="11"/>
  <c r="AT139" i="11"/>
  <c r="BW138" i="11"/>
  <c r="BP138" i="11"/>
  <c r="AZ138" i="11"/>
  <c r="AT138" i="11"/>
  <c r="BW137" i="11"/>
  <c r="BP137" i="11"/>
  <c r="AZ137" i="11"/>
  <c r="AT137" i="11"/>
  <c r="BW136" i="11"/>
  <c r="BP136" i="11"/>
  <c r="AZ136" i="11"/>
  <c r="AT136" i="11"/>
  <c r="BW135" i="11"/>
  <c r="BP135" i="11"/>
  <c r="AZ135" i="11"/>
  <c r="AT135" i="11"/>
  <c r="BW134" i="11"/>
  <c r="BP134" i="11"/>
  <c r="AZ134" i="11"/>
  <c r="AT134" i="11"/>
  <c r="BW133" i="11"/>
  <c r="BP133" i="11"/>
  <c r="AZ133" i="11"/>
  <c r="AT133" i="11"/>
  <c r="BW132" i="11"/>
  <c r="BP132" i="11"/>
  <c r="AZ132" i="11"/>
  <c r="AT132" i="11"/>
  <c r="BW131" i="11"/>
  <c r="BP131" i="11"/>
  <c r="AZ131" i="11"/>
  <c r="AT131" i="11"/>
  <c r="BW130" i="11"/>
  <c r="BP130" i="11"/>
  <c r="AZ130" i="11"/>
  <c r="AT130" i="11"/>
  <c r="BW129" i="11"/>
  <c r="BP129" i="11"/>
  <c r="AZ129" i="11"/>
  <c r="AT129" i="11"/>
  <c r="BW128" i="11"/>
  <c r="BP128" i="11"/>
  <c r="AZ128" i="11"/>
  <c r="AT128" i="11"/>
  <c r="BP127" i="11"/>
  <c r="AZ127" i="11"/>
  <c r="AT127" i="11"/>
  <c r="BW126" i="11"/>
  <c r="BP126" i="11"/>
  <c r="AZ126" i="11"/>
  <c r="AT126" i="11"/>
  <c r="BW125" i="11"/>
  <c r="BP125" i="11"/>
  <c r="AZ125" i="11"/>
  <c r="AT125" i="11"/>
  <c r="BW124" i="11"/>
  <c r="BP124" i="11"/>
  <c r="AZ124" i="11"/>
  <c r="AT124" i="11"/>
  <c r="AZ123" i="11"/>
  <c r="AT123" i="11"/>
  <c r="BW122" i="11"/>
  <c r="BP122" i="11"/>
  <c r="AZ122" i="11"/>
  <c r="AT122" i="11"/>
  <c r="BW121" i="11"/>
  <c r="BP121" i="11"/>
  <c r="AZ121" i="11"/>
  <c r="AT121" i="11"/>
  <c r="BW120" i="11"/>
  <c r="BP120" i="11"/>
  <c r="AZ120" i="11"/>
  <c r="AT120" i="11"/>
  <c r="BW119" i="11"/>
  <c r="BP119" i="11"/>
  <c r="AZ119" i="11"/>
  <c r="AT119" i="11"/>
  <c r="BW118" i="11"/>
  <c r="BP118" i="11"/>
  <c r="AZ118" i="11"/>
  <c r="AT118" i="11"/>
  <c r="BW117" i="11"/>
  <c r="BP117" i="11"/>
  <c r="AZ117" i="11"/>
  <c r="AT117" i="11"/>
  <c r="BP116" i="11"/>
  <c r="AZ116" i="11"/>
  <c r="AT116" i="11"/>
  <c r="BW115" i="11"/>
  <c r="BP115" i="11"/>
  <c r="AZ115" i="11"/>
  <c r="AT115" i="11"/>
  <c r="BW114" i="11"/>
  <c r="BP114" i="11"/>
  <c r="AZ114" i="11"/>
  <c r="AT114" i="11"/>
  <c r="BP113" i="11"/>
  <c r="AZ113" i="11"/>
  <c r="AT113" i="11"/>
  <c r="BW112" i="11"/>
  <c r="BP112" i="11"/>
  <c r="AZ112" i="11"/>
  <c r="AT112" i="11"/>
  <c r="BW111" i="11"/>
  <c r="BP111" i="11"/>
  <c r="AZ111" i="11"/>
  <c r="AT111" i="11"/>
  <c r="BW110" i="11"/>
  <c r="BP110" i="11"/>
  <c r="AZ110" i="11"/>
  <c r="AT110" i="11"/>
  <c r="BW109" i="11"/>
  <c r="BP109" i="11"/>
  <c r="AZ109" i="11"/>
  <c r="AT109" i="11"/>
  <c r="BW108" i="11"/>
  <c r="BP108" i="11"/>
  <c r="AZ108" i="11"/>
  <c r="AT108" i="11"/>
  <c r="BW107" i="11"/>
  <c r="BP107" i="11"/>
  <c r="AZ107" i="11"/>
  <c r="AT107" i="11"/>
  <c r="BP106" i="11"/>
  <c r="AZ106" i="11"/>
  <c r="AT106" i="11"/>
  <c r="BP105" i="11"/>
  <c r="AZ105" i="11"/>
  <c r="AT105" i="11"/>
  <c r="BW104" i="11"/>
  <c r="BP104" i="11"/>
  <c r="AZ104" i="11"/>
  <c r="AT104" i="11"/>
  <c r="BW103" i="11"/>
  <c r="BP103" i="11"/>
  <c r="AZ103" i="11"/>
  <c r="AT103" i="11"/>
  <c r="BW102" i="11"/>
  <c r="BP102" i="11"/>
  <c r="AZ102" i="11"/>
  <c r="AT102" i="11"/>
  <c r="BW101" i="11"/>
  <c r="BP101" i="11"/>
  <c r="AZ101" i="11"/>
  <c r="AT101" i="11"/>
  <c r="BW100" i="11"/>
  <c r="BP100" i="11"/>
  <c r="AZ100" i="11"/>
  <c r="AT100" i="11"/>
  <c r="BW99" i="11"/>
  <c r="BP99" i="11"/>
  <c r="AZ99" i="11"/>
  <c r="AT99" i="11"/>
  <c r="BW98" i="11"/>
  <c r="BP98" i="11"/>
  <c r="AZ98" i="11"/>
  <c r="AT98" i="11"/>
  <c r="BW97" i="11"/>
  <c r="BP97" i="11"/>
  <c r="AZ97" i="11"/>
  <c r="AT97" i="11"/>
  <c r="BW96" i="11"/>
  <c r="BP96" i="11"/>
  <c r="AZ96" i="11"/>
  <c r="AT96" i="11"/>
  <c r="BW95" i="11"/>
  <c r="BP95" i="11"/>
  <c r="AZ95" i="11"/>
  <c r="AT95" i="11"/>
  <c r="BW94" i="11"/>
  <c r="BP94" i="11"/>
  <c r="AZ94" i="11"/>
  <c r="AT94" i="11"/>
  <c r="BW93" i="11"/>
  <c r="BP93" i="11"/>
  <c r="AZ93" i="11"/>
  <c r="AT93" i="11"/>
  <c r="BW92" i="11"/>
  <c r="BP92" i="11"/>
  <c r="AZ92" i="11"/>
  <c r="AT92" i="11"/>
  <c r="BW91" i="11"/>
  <c r="BP91" i="11"/>
  <c r="AZ91" i="11"/>
  <c r="AT91" i="11"/>
  <c r="BW90" i="11"/>
  <c r="BP90" i="11"/>
  <c r="AZ90" i="11"/>
  <c r="AT90" i="11"/>
  <c r="BW89" i="11"/>
  <c r="BP89" i="11"/>
  <c r="AZ89" i="11"/>
  <c r="AT89" i="11"/>
  <c r="BW88" i="11"/>
  <c r="BP88" i="11"/>
  <c r="AZ88" i="11"/>
  <c r="AT88" i="11"/>
  <c r="BP87" i="11"/>
  <c r="AZ87" i="11"/>
  <c r="AT87" i="11"/>
  <c r="BW86" i="11"/>
  <c r="BP86" i="11"/>
  <c r="AZ86" i="11"/>
  <c r="AT86" i="11"/>
  <c r="AZ85" i="11"/>
  <c r="AT85" i="11"/>
  <c r="BW84" i="11"/>
  <c r="BP84" i="11"/>
  <c r="AZ84" i="11"/>
  <c r="AT84" i="11"/>
  <c r="BW83" i="11"/>
  <c r="BP83" i="11"/>
  <c r="AZ83" i="11"/>
  <c r="AT83" i="11"/>
  <c r="BW82" i="11"/>
  <c r="BP82" i="11"/>
  <c r="AZ82" i="11"/>
  <c r="AT82" i="11"/>
  <c r="BW81" i="11"/>
  <c r="BP81" i="11"/>
  <c r="AZ81" i="11"/>
  <c r="AT81" i="11"/>
  <c r="BP80" i="11"/>
  <c r="AZ80" i="11"/>
  <c r="AT80" i="11"/>
  <c r="BW79" i="11"/>
  <c r="BP79" i="11"/>
  <c r="AZ79" i="11"/>
  <c r="AT79" i="11"/>
  <c r="BW78" i="11"/>
  <c r="BP78" i="11"/>
  <c r="AZ78" i="11"/>
  <c r="AT78" i="11"/>
  <c r="BW77" i="11"/>
  <c r="BP77" i="11"/>
  <c r="AZ77" i="11"/>
  <c r="AT77" i="11"/>
  <c r="BW76" i="11"/>
  <c r="BP76" i="11"/>
  <c r="AZ76" i="11"/>
  <c r="AT76" i="11"/>
  <c r="BW75" i="11"/>
  <c r="BP75" i="11"/>
  <c r="AZ75" i="11"/>
  <c r="AT75" i="11"/>
  <c r="BW74" i="11"/>
  <c r="BP74" i="11"/>
  <c r="AZ74" i="11"/>
  <c r="AT74" i="11"/>
  <c r="BW73" i="11"/>
  <c r="BP73" i="11"/>
  <c r="AZ73" i="11"/>
  <c r="AT73" i="11"/>
  <c r="BW72" i="11"/>
  <c r="BP72" i="11"/>
  <c r="AZ72" i="11"/>
  <c r="AT72" i="11"/>
  <c r="BP71" i="11"/>
  <c r="AZ71" i="11"/>
  <c r="AT71" i="11"/>
  <c r="BW70" i="11"/>
  <c r="BP70" i="11"/>
  <c r="AZ70" i="11"/>
  <c r="AT70" i="11"/>
  <c r="BW69" i="11"/>
  <c r="BP69" i="11"/>
  <c r="AZ69" i="11"/>
  <c r="AT69" i="11"/>
  <c r="BW68" i="11"/>
  <c r="BP68" i="11"/>
  <c r="AZ68" i="11"/>
  <c r="AT68" i="11"/>
  <c r="BW67" i="11"/>
  <c r="BP67" i="11"/>
  <c r="AZ67" i="11"/>
  <c r="AT67" i="11"/>
  <c r="BW66" i="11"/>
  <c r="BP66" i="11"/>
  <c r="AZ66" i="11"/>
  <c r="AT66" i="11"/>
  <c r="BW65" i="11"/>
  <c r="BP65" i="11"/>
  <c r="AZ65" i="11"/>
  <c r="AT65" i="11"/>
  <c r="BW64" i="11"/>
  <c r="BP64" i="11"/>
  <c r="AZ64" i="11"/>
  <c r="AT64" i="11"/>
  <c r="BW63" i="11"/>
  <c r="AZ63" i="11"/>
  <c r="AT63" i="11"/>
  <c r="BW62" i="11"/>
  <c r="BP62" i="11"/>
  <c r="AZ62" i="11"/>
  <c r="AT62" i="11"/>
  <c r="BW61" i="11"/>
  <c r="BP61" i="11"/>
  <c r="AZ61" i="11"/>
  <c r="AT61" i="11"/>
  <c r="BW60" i="11"/>
  <c r="BP60" i="11"/>
  <c r="AZ60" i="11"/>
  <c r="AT60" i="11"/>
  <c r="BW59" i="11"/>
  <c r="BP59" i="11"/>
  <c r="AZ59" i="11"/>
  <c r="AT59" i="11"/>
  <c r="BW58" i="11"/>
  <c r="BP58" i="11"/>
  <c r="AZ58" i="11"/>
  <c r="AT58" i="11"/>
  <c r="BW57" i="11"/>
  <c r="BP57" i="11"/>
  <c r="AZ57" i="11"/>
  <c r="AT57" i="11"/>
  <c r="BW56" i="11"/>
  <c r="BP56" i="11"/>
  <c r="AZ56" i="11"/>
  <c r="AT56" i="11"/>
  <c r="BW55" i="11"/>
  <c r="BP55" i="11"/>
  <c r="AZ55" i="11"/>
  <c r="AT55" i="11"/>
  <c r="BW54" i="11"/>
  <c r="BP54" i="11"/>
  <c r="AZ54" i="11"/>
  <c r="AT54" i="11"/>
  <c r="BW53" i="11"/>
  <c r="BP53" i="11"/>
  <c r="AZ53" i="11"/>
  <c r="AT53" i="11"/>
  <c r="BW52" i="11"/>
  <c r="BP52" i="11"/>
  <c r="AZ52" i="11"/>
  <c r="AT52" i="11"/>
  <c r="BP51" i="11"/>
  <c r="AZ51" i="11"/>
  <c r="AT51" i="11"/>
  <c r="BW50" i="11"/>
  <c r="BP50" i="11"/>
  <c r="AZ50" i="11"/>
  <c r="AT50" i="11"/>
  <c r="BW49" i="11"/>
  <c r="BP49" i="11"/>
  <c r="AZ49" i="11"/>
  <c r="AT49" i="11"/>
  <c r="BW48" i="11"/>
  <c r="BP48" i="11"/>
  <c r="AZ48" i="11"/>
  <c r="AT48" i="11"/>
  <c r="BW47" i="11"/>
  <c r="BP47" i="11"/>
  <c r="AZ47" i="11"/>
  <c r="AT47" i="11"/>
  <c r="BW46" i="11"/>
  <c r="BP46" i="11"/>
  <c r="AZ46" i="11"/>
  <c r="AT46" i="11"/>
  <c r="BW45" i="11"/>
  <c r="BP45" i="11"/>
  <c r="AZ45" i="11"/>
  <c r="AT45" i="11"/>
  <c r="BW44" i="11"/>
  <c r="BP44" i="11"/>
  <c r="AZ44" i="11"/>
  <c r="AT44" i="11"/>
  <c r="BW43" i="11"/>
  <c r="BP43" i="11"/>
  <c r="AZ43" i="11"/>
  <c r="AT43" i="11"/>
  <c r="BW42" i="11"/>
  <c r="BP42" i="11"/>
  <c r="AZ42" i="11"/>
  <c r="AT42" i="11"/>
  <c r="BW41" i="11"/>
  <c r="BP41" i="11"/>
  <c r="AZ41" i="11"/>
  <c r="AT41" i="11"/>
  <c r="BP40" i="11"/>
  <c r="AZ40" i="11"/>
  <c r="AT40" i="11"/>
  <c r="BW39" i="11"/>
  <c r="BP39" i="11"/>
  <c r="AZ39" i="11"/>
  <c r="AT39" i="11"/>
  <c r="BW38" i="11"/>
  <c r="BP38" i="11"/>
  <c r="AZ38" i="11"/>
  <c r="AT38" i="11"/>
  <c r="BW37" i="11"/>
  <c r="BP37" i="11"/>
  <c r="AZ37" i="11"/>
  <c r="AT37" i="11"/>
  <c r="BW36" i="11"/>
  <c r="BP36" i="11"/>
  <c r="AZ36" i="11"/>
  <c r="AT36" i="11"/>
  <c r="BW35" i="11"/>
  <c r="BP35" i="11"/>
  <c r="AZ35" i="11"/>
  <c r="AT35" i="11"/>
  <c r="BW34" i="11"/>
  <c r="BP34" i="11"/>
  <c r="AZ34" i="11"/>
  <c r="AT34" i="11"/>
  <c r="BW33" i="11"/>
  <c r="BP33" i="11"/>
  <c r="AZ33" i="11"/>
  <c r="AT33" i="11"/>
  <c r="BW32" i="11"/>
  <c r="BP32" i="11"/>
  <c r="AZ32" i="11"/>
  <c r="AT32" i="11"/>
  <c r="BW31" i="11"/>
  <c r="BP31" i="11"/>
  <c r="AZ31" i="11"/>
  <c r="AT31" i="11"/>
  <c r="BP30" i="11"/>
  <c r="AZ30" i="11"/>
  <c r="AT30" i="11"/>
  <c r="BW29" i="11"/>
  <c r="BP29" i="11"/>
  <c r="AZ29" i="11"/>
  <c r="AT29" i="11"/>
  <c r="BW28" i="11"/>
  <c r="BP28" i="11"/>
  <c r="AZ28" i="11"/>
  <c r="AT28" i="11"/>
  <c r="BP27" i="11"/>
  <c r="AZ27" i="11"/>
  <c r="AT27" i="11"/>
  <c r="BW26" i="11"/>
  <c r="BP26" i="11"/>
  <c r="AZ26" i="11"/>
  <c r="AT26" i="11"/>
  <c r="BW25" i="11"/>
  <c r="BP25" i="11"/>
  <c r="AZ25" i="11"/>
  <c r="AT25" i="11"/>
  <c r="BW24" i="11"/>
  <c r="BP24" i="11"/>
  <c r="AZ24" i="11"/>
  <c r="AT24" i="11"/>
  <c r="BW23" i="11"/>
  <c r="BP23" i="11"/>
  <c r="AZ23" i="11"/>
  <c r="AT23" i="11"/>
  <c r="BW22" i="11"/>
  <c r="BP22" i="11"/>
  <c r="AZ22" i="11"/>
  <c r="AT22" i="11"/>
  <c r="BP21" i="11"/>
  <c r="AZ21" i="11"/>
  <c r="AT21" i="11"/>
  <c r="BP20" i="11"/>
  <c r="AZ20" i="11"/>
  <c r="AT20" i="11"/>
  <c r="BW19" i="11"/>
  <c r="BP19" i="11"/>
  <c r="AZ19" i="11"/>
  <c r="AT19" i="11"/>
  <c r="BP18" i="11"/>
  <c r="AZ18" i="11"/>
  <c r="AT18" i="11"/>
  <c r="BW17" i="11"/>
  <c r="BP17" i="11"/>
  <c r="AZ17" i="11"/>
  <c r="AT17" i="11"/>
  <c r="BP16" i="11"/>
  <c r="AZ16" i="11"/>
  <c r="AT16" i="11"/>
  <c r="BW15" i="11"/>
  <c r="BP15" i="11"/>
  <c r="AZ15" i="11"/>
  <c r="AT15" i="11"/>
  <c r="BP14" i="11"/>
  <c r="AZ14" i="11"/>
  <c r="AT14" i="11"/>
  <c r="BW13" i="11"/>
  <c r="BP13" i="11"/>
  <c r="AZ13" i="11"/>
  <c r="AT13" i="11"/>
  <c r="BW12" i="11"/>
  <c r="BP12" i="11"/>
  <c r="AZ12" i="11"/>
  <c r="AT12" i="11"/>
  <c r="BW11" i="11"/>
  <c r="BP11" i="11"/>
  <c r="AZ11" i="11"/>
  <c r="AT11" i="11"/>
  <c r="BW10" i="11"/>
  <c r="BP10" i="11"/>
  <c r="AZ10" i="11"/>
  <c r="AT10" i="11"/>
  <c r="BW9" i="11"/>
  <c r="BP9" i="11"/>
  <c r="AZ9" i="11"/>
  <c r="AT9" i="11"/>
  <c r="BW8" i="11"/>
  <c r="BP8" i="11"/>
  <c r="AZ8" i="11"/>
  <c r="AT8" i="11"/>
  <c r="BW7" i="11"/>
  <c r="BP7" i="11"/>
  <c r="AZ7" i="11"/>
  <c r="AT7" i="11"/>
  <c r="BW6" i="11"/>
  <c r="BP6" i="11"/>
  <c r="AZ6" i="11"/>
  <c r="AT6" i="11"/>
  <c r="AZ5" i="11"/>
  <c r="BW4" i="11"/>
  <c r="BP4" i="11"/>
  <c r="AZ4" i="11"/>
  <c r="AT4" i="11"/>
  <c r="BW3" i="11"/>
  <c r="BP3" i="11"/>
  <c r="AZ3" i="11"/>
  <c r="AT3" i="11"/>
  <c r="BP2" i="11"/>
  <c r="AZ2" i="11"/>
  <c r="AT2" i="11"/>
  <c r="AP3" i="10"/>
  <c r="AP10" i="10"/>
  <c r="AP13" i="10"/>
  <c r="AP14" i="10"/>
  <c r="AP15" i="10"/>
  <c r="AP20" i="10"/>
  <c r="AP32" i="10"/>
  <c r="AP40" i="10"/>
  <c r="AP42" i="10"/>
  <c r="AP46" i="10"/>
  <c r="AP47" i="10"/>
  <c r="AP55" i="10"/>
  <c r="AP56" i="10"/>
  <c r="AP60" i="10"/>
  <c r="AP62" i="10"/>
  <c r="AP63" i="10"/>
  <c r="AP69" i="10"/>
  <c r="AP72" i="10"/>
  <c r="AP74" i="10"/>
  <c r="AP77" i="10"/>
  <c r="AP78" i="10"/>
  <c r="AP79" i="10"/>
  <c r="AP81" i="10"/>
  <c r="AP83" i="10"/>
  <c r="AP84" i="10"/>
  <c r="AP86" i="10"/>
  <c r="AP88" i="10"/>
  <c r="AP90" i="10"/>
  <c r="AP91" i="10"/>
  <c r="AP97" i="10"/>
  <c r="AP99" i="10"/>
  <c r="AP100" i="10"/>
  <c r="AP103" i="10"/>
  <c r="AP105" i="10"/>
  <c r="AP111" i="10"/>
  <c r="AP117" i="10"/>
  <c r="AP119" i="10"/>
  <c r="AP128" i="10"/>
  <c r="AP130" i="10"/>
  <c r="AP134" i="10"/>
  <c r="AP136" i="10"/>
  <c r="AP137" i="10"/>
  <c r="AP138" i="10"/>
  <c r="AP141" i="10"/>
  <c r="AP142" i="10"/>
  <c r="AP143" i="10"/>
  <c r="AP144" i="10"/>
  <c r="AP145" i="10"/>
  <c r="AP146" i="10"/>
  <c r="AP147" i="10"/>
  <c r="AP148" i="10"/>
  <c r="AP149" i="10"/>
  <c r="AP150" i="10"/>
  <c r="AP151" i="10"/>
  <c r="AP152" i="10"/>
  <c r="AP153" i="10"/>
  <c r="AP154" i="10"/>
  <c r="AP155" i="10"/>
  <c r="AP156" i="10"/>
  <c r="AP157" i="10"/>
  <c r="AP158" i="10"/>
  <c r="AP159" i="10"/>
  <c r="AP160" i="10"/>
  <c r="AP161" i="10"/>
  <c r="AP162" i="10"/>
  <c r="AP163" i="10"/>
  <c r="AP164" i="10"/>
  <c r="AP165" i="10"/>
  <c r="AP166" i="10"/>
  <c r="AP167" i="10"/>
  <c r="AP168" i="10"/>
  <c r="AP169" i="10"/>
  <c r="AP170" i="10"/>
  <c r="AP171" i="10"/>
  <c r="AP172" i="10"/>
  <c r="AP173" i="10"/>
  <c r="AP174" i="10"/>
  <c r="AP175" i="10"/>
  <c r="AP176" i="10"/>
  <c r="AP177" i="10"/>
  <c r="AP178" i="10"/>
  <c r="AP179" i="10"/>
  <c r="AP180" i="10"/>
  <c r="AP181" i="10"/>
  <c r="AP182" i="10"/>
  <c r="AP183" i="10"/>
  <c r="AP184" i="10"/>
  <c r="AP185" i="10"/>
  <c r="AP186" i="10"/>
  <c r="AP187" i="10"/>
  <c r="AP188" i="10"/>
  <c r="AP189" i="10"/>
  <c r="AP190" i="10"/>
  <c r="AP191" i="10"/>
  <c r="AP192" i="10"/>
  <c r="AP193" i="10"/>
  <c r="AP194" i="10"/>
  <c r="AP195" i="10"/>
  <c r="AP196" i="10"/>
  <c r="AP197" i="10"/>
  <c r="AP198" i="10"/>
  <c r="AP199" i="10"/>
  <c r="AP200" i="10"/>
  <c r="AP201" i="10"/>
  <c r="AP202" i="10"/>
  <c r="AP203" i="10"/>
  <c r="AP204" i="10"/>
  <c r="AP205" i="10"/>
  <c r="AP206" i="10"/>
  <c r="AP207" i="10"/>
  <c r="AP208" i="10"/>
  <c r="AP209" i="10"/>
  <c r="AP210" i="10"/>
  <c r="AP211" i="10"/>
  <c r="AP212" i="10"/>
  <c r="AP213" i="10"/>
  <c r="AP214" i="10"/>
  <c r="AP215" i="10"/>
  <c r="AP216" i="10"/>
  <c r="AP217" i="10"/>
  <c r="AP218" i="10"/>
  <c r="AP219" i="10"/>
  <c r="AP220" i="10"/>
  <c r="AP221" i="10"/>
  <c r="AP222" i="10"/>
  <c r="AP223" i="10"/>
  <c r="AP224" i="10"/>
  <c r="AP225" i="10"/>
  <c r="AP226" i="10"/>
  <c r="AP227" i="10"/>
  <c r="AP228" i="10"/>
  <c r="AP229" i="10"/>
  <c r="AP230" i="10"/>
  <c r="AP231" i="10"/>
  <c r="AP232" i="10"/>
  <c r="AP233" i="10"/>
  <c r="AP234" i="10"/>
  <c r="AP235" i="10"/>
  <c r="AP236" i="10"/>
  <c r="AP237" i="10"/>
  <c r="AP238" i="10"/>
  <c r="AP239" i="10"/>
  <c r="AP240" i="10"/>
  <c r="AP241" i="10"/>
  <c r="AP242" i="10"/>
  <c r="AP243" i="10"/>
  <c r="AP244" i="10"/>
  <c r="AP245" i="10"/>
  <c r="AP246" i="10"/>
  <c r="AP247" i="10"/>
  <c r="AP248" i="10"/>
  <c r="AP249" i="10"/>
  <c r="AP250" i="10"/>
  <c r="AP251" i="10"/>
  <c r="AP252" i="10"/>
  <c r="AP253" i="10"/>
  <c r="AP254" i="10"/>
  <c r="AP255" i="10"/>
  <c r="AP256" i="10"/>
  <c r="AP257" i="10"/>
  <c r="AP258" i="10"/>
  <c r="AP259" i="10"/>
  <c r="AP260" i="10"/>
  <c r="AP261" i="10"/>
  <c r="AP262" i="10"/>
  <c r="AP263" i="10"/>
  <c r="AP264" i="10"/>
  <c r="AP265" i="10"/>
  <c r="AP266" i="10"/>
  <c r="AP267" i="10"/>
  <c r="AP268" i="10"/>
  <c r="AP269" i="10"/>
  <c r="AP270" i="10"/>
  <c r="AP271" i="10"/>
  <c r="AP272" i="10"/>
  <c r="AP273" i="10"/>
  <c r="AP274" i="10"/>
  <c r="AP275" i="10"/>
  <c r="AP276" i="10"/>
  <c r="AP277" i="10"/>
  <c r="AP278" i="10"/>
  <c r="AP279" i="10"/>
  <c r="AP280" i="10"/>
  <c r="AP281" i="10"/>
  <c r="AP282" i="10"/>
  <c r="AP283" i="10"/>
  <c r="AP284" i="10"/>
  <c r="AP285" i="10"/>
  <c r="AP286" i="10"/>
  <c r="AP287" i="10"/>
  <c r="AP288" i="10"/>
  <c r="AP289" i="10"/>
  <c r="AP290" i="10"/>
  <c r="AP291" i="10"/>
  <c r="AP292" i="10"/>
  <c r="AP293" i="10"/>
  <c r="AP294" i="10"/>
  <c r="AP295" i="10"/>
  <c r="AP296" i="10"/>
  <c r="AP297" i="10"/>
  <c r="AP298" i="10"/>
  <c r="AP299" i="10"/>
  <c r="AP300" i="10"/>
  <c r="AP301" i="10"/>
  <c r="AP302" i="10"/>
  <c r="AP303" i="10"/>
  <c r="AP304" i="10"/>
  <c r="AP305" i="10"/>
  <c r="AP306" i="10"/>
  <c r="AP307" i="10"/>
  <c r="AP308" i="10"/>
  <c r="AP309" i="10"/>
  <c r="AP310" i="10"/>
  <c r="AP311" i="10"/>
  <c r="AP312" i="10"/>
  <c r="AP313" i="10"/>
  <c r="AP314" i="10"/>
  <c r="AP315" i="10"/>
  <c r="AP316" i="10"/>
  <c r="AP317" i="10"/>
  <c r="AP318" i="10"/>
  <c r="AP319" i="10"/>
  <c r="AP320" i="10"/>
  <c r="AP321" i="10"/>
  <c r="AP322" i="10"/>
  <c r="AP323" i="10"/>
  <c r="AP324" i="10"/>
  <c r="AP325" i="10"/>
  <c r="AP326" i="10"/>
  <c r="AP327" i="10"/>
  <c r="AP328" i="10"/>
  <c r="AP329" i="10"/>
  <c r="AP330" i="10"/>
  <c r="AP331" i="10"/>
  <c r="AP332" i="10"/>
  <c r="AP333" i="10"/>
  <c r="AP334" i="10"/>
  <c r="AP335" i="10"/>
  <c r="AP336" i="10"/>
  <c r="AP337" i="10"/>
  <c r="AP338" i="10"/>
  <c r="AP339" i="10"/>
  <c r="AP340" i="10"/>
  <c r="AP341" i="10"/>
  <c r="AP342" i="10"/>
  <c r="AP343" i="10"/>
  <c r="AP344" i="10"/>
  <c r="AP346" i="10"/>
  <c r="AP347" i="10"/>
  <c r="AP361" i="10"/>
  <c r="AP367" i="10"/>
  <c r="AP384" i="10"/>
  <c r="AP388" i="10"/>
  <c r="AP390" i="10"/>
  <c r="AP392" i="10"/>
  <c r="AP394" i="10"/>
  <c r="AP395" i="10"/>
  <c r="AP398" i="10"/>
  <c r="AP400" i="10"/>
  <c r="AP402" i="10"/>
  <c r="AP403" i="10"/>
  <c r="AP404" i="10"/>
  <c r="AP408" i="10"/>
  <c r="AP409" i="10"/>
  <c r="AP412" i="10"/>
  <c r="AP413" i="10"/>
  <c r="AP414" i="10"/>
  <c r="AP419" i="10"/>
  <c r="AP420" i="10"/>
  <c r="AP422" i="10"/>
  <c r="AP423" i="10"/>
  <c r="AP427" i="10"/>
  <c r="AP438" i="10"/>
  <c r="AP440" i="10"/>
  <c r="AP441" i="10"/>
  <c r="AP448" i="10"/>
  <c r="AP457" i="10"/>
  <c r="AP465" i="10"/>
  <c r="AP474" i="10"/>
  <c r="AP476" i="10"/>
  <c r="AP477" i="10"/>
  <c r="AP478" i="10"/>
  <c r="AP480" i="10"/>
  <c r="AP483" i="10"/>
  <c r="AP490" i="10"/>
  <c r="AP494" i="10"/>
  <c r="AP498" i="10"/>
  <c r="AM3" i="10"/>
  <c r="AM4" i="10"/>
  <c r="AM6" i="10"/>
  <c r="AM8" i="10"/>
  <c r="AM10" i="10"/>
  <c r="AM13" i="10"/>
  <c r="AM15" i="10"/>
  <c r="AM17" i="10"/>
  <c r="AM23" i="10"/>
  <c r="AM38" i="10"/>
  <c r="AM46" i="10"/>
  <c r="AM47" i="10"/>
  <c r="AM50" i="10"/>
  <c r="AM55" i="10"/>
  <c r="AM60" i="10"/>
  <c r="AM62" i="10"/>
  <c r="AM63" i="10"/>
  <c r="AM68" i="10"/>
  <c r="AM72" i="10"/>
  <c r="AM73" i="10"/>
  <c r="AM74" i="10"/>
  <c r="AM77" i="10"/>
  <c r="AM82" i="10"/>
  <c r="AM83" i="10"/>
  <c r="AM84" i="10"/>
  <c r="AM86" i="10"/>
  <c r="AM97" i="10"/>
  <c r="AM99" i="10"/>
  <c r="AM117" i="10"/>
  <c r="AM122" i="10"/>
  <c r="AM124" i="10"/>
  <c r="AM126" i="10"/>
  <c r="AM132" i="10"/>
  <c r="AM133" i="10"/>
  <c r="AM136" i="10"/>
  <c r="AM137" i="10"/>
  <c r="AM138" i="10"/>
  <c r="AM141" i="10"/>
  <c r="AM142" i="10"/>
  <c r="AM143" i="10"/>
  <c r="AM144" i="10"/>
  <c r="AM145" i="10"/>
  <c r="AM146" i="10"/>
  <c r="AM147" i="10"/>
  <c r="AM148" i="10"/>
  <c r="AM149" i="10"/>
  <c r="AM150" i="10"/>
  <c r="AM151" i="10"/>
  <c r="AM152" i="10"/>
  <c r="AM153" i="10"/>
  <c r="AM154" i="10"/>
  <c r="AM155" i="10"/>
  <c r="AM156" i="10"/>
  <c r="AM157" i="10"/>
  <c r="AM158" i="10"/>
  <c r="AM159" i="10"/>
  <c r="AM160" i="10"/>
  <c r="AM161" i="10"/>
  <c r="AM162" i="10"/>
  <c r="AM163" i="10"/>
  <c r="AM164" i="10"/>
  <c r="AM165" i="10"/>
  <c r="AM166" i="10"/>
  <c r="AM167" i="10"/>
  <c r="AM168" i="10"/>
  <c r="AM169" i="10"/>
  <c r="AM170" i="10"/>
  <c r="AM171" i="10"/>
  <c r="AM172" i="10"/>
  <c r="AM173" i="10"/>
  <c r="AM174" i="10"/>
  <c r="AM175" i="10"/>
  <c r="AM176" i="10"/>
  <c r="AM177" i="10"/>
  <c r="AM178" i="10"/>
  <c r="AM179" i="10"/>
  <c r="AM180" i="10"/>
  <c r="AM181" i="10"/>
  <c r="AM182" i="10"/>
  <c r="AM183" i="10"/>
  <c r="AM184" i="10"/>
  <c r="AM185" i="10"/>
  <c r="AM186" i="10"/>
  <c r="AM187" i="10"/>
  <c r="AM188" i="10"/>
  <c r="AM189" i="10"/>
  <c r="AM190" i="10"/>
  <c r="AM191" i="10"/>
  <c r="AM192" i="10"/>
  <c r="AM193" i="10"/>
  <c r="AM194" i="10"/>
  <c r="AM195" i="10"/>
  <c r="AM196" i="10"/>
  <c r="AM197" i="10"/>
  <c r="AM198" i="10"/>
  <c r="AM199" i="10"/>
  <c r="AM200" i="10"/>
  <c r="AM201" i="10"/>
  <c r="AM202" i="10"/>
  <c r="AM203" i="10"/>
  <c r="AM204" i="10"/>
  <c r="AM205" i="10"/>
  <c r="AM206" i="10"/>
  <c r="AM207" i="10"/>
  <c r="AM208" i="10"/>
  <c r="AM209" i="10"/>
  <c r="AM210" i="10"/>
  <c r="AM211" i="10"/>
  <c r="AM212" i="10"/>
  <c r="AM213" i="10"/>
  <c r="AM214" i="10"/>
  <c r="AM215" i="10"/>
  <c r="AM216" i="10"/>
  <c r="AM217" i="10"/>
  <c r="AM218" i="10"/>
  <c r="AM219" i="10"/>
  <c r="AM220" i="10"/>
  <c r="AM221" i="10"/>
  <c r="AM222" i="10"/>
  <c r="AM223" i="10"/>
  <c r="AM224" i="10"/>
  <c r="AM225" i="10"/>
  <c r="AM226" i="10"/>
  <c r="AM227" i="10"/>
  <c r="AM228" i="10"/>
  <c r="AM229" i="10"/>
  <c r="AM230" i="10"/>
  <c r="AM231" i="10"/>
  <c r="AM232" i="10"/>
  <c r="AM233" i="10"/>
  <c r="AM234" i="10"/>
  <c r="AM235" i="10"/>
  <c r="AM236" i="10"/>
  <c r="AM237" i="10"/>
  <c r="AM238" i="10"/>
  <c r="AM239" i="10"/>
  <c r="AM240" i="10"/>
  <c r="AM241" i="10"/>
  <c r="AM242" i="10"/>
  <c r="AM243" i="10"/>
  <c r="AM244" i="10"/>
  <c r="AM245" i="10"/>
  <c r="AM246" i="10"/>
  <c r="AM247" i="10"/>
  <c r="AM248" i="10"/>
  <c r="AM249" i="10"/>
  <c r="AM250" i="10"/>
  <c r="AM251" i="10"/>
  <c r="AM252" i="10"/>
  <c r="AM253" i="10"/>
  <c r="AM254" i="10"/>
  <c r="AM255" i="10"/>
  <c r="AM256" i="10"/>
  <c r="AM257" i="10"/>
  <c r="AM258" i="10"/>
  <c r="AM259" i="10"/>
  <c r="AM260" i="10"/>
  <c r="AM261" i="10"/>
  <c r="AM262" i="10"/>
  <c r="AM263" i="10"/>
  <c r="AM264" i="10"/>
  <c r="AM265" i="10"/>
  <c r="AM266" i="10"/>
  <c r="AM267" i="10"/>
  <c r="AM268" i="10"/>
  <c r="AM269" i="10"/>
  <c r="AM270" i="10"/>
  <c r="AM271" i="10"/>
  <c r="AM272" i="10"/>
  <c r="AM273" i="10"/>
  <c r="AM274" i="10"/>
  <c r="AM275" i="10"/>
  <c r="AM276" i="10"/>
  <c r="AM277" i="10"/>
  <c r="AM278" i="10"/>
  <c r="AM279" i="10"/>
  <c r="AM280" i="10"/>
  <c r="AM281" i="10"/>
  <c r="AM282" i="10"/>
  <c r="AM283" i="10"/>
  <c r="AM284" i="10"/>
  <c r="AM285" i="10"/>
  <c r="AM286" i="10"/>
  <c r="AM287" i="10"/>
  <c r="AM288" i="10"/>
  <c r="AM289" i="10"/>
  <c r="AM290" i="10"/>
  <c r="AM291" i="10"/>
  <c r="AM292" i="10"/>
  <c r="AM293" i="10"/>
  <c r="AM294" i="10"/>
  <c r="AM295" i="10"/>
  <c r="AM296" i="10"/>
  <c r="AM297" i="10"/>
  <c r="AM298" i="10"/>
  <c r="AM299" i="10"/>
  <c r="AM300" i="10"/>
  <c r="AM301" i="10"/>
  <c r="AM302" i="10"/>
  <c r="AM303" i="10"/>
  <c r="AM304" i="10"/>
  <c r="AM305" i="10"/>
  <c r="AM306" i="10"/>
  <c r="AM307" i="10"/>
  <c r="AM308" i="10"/>
  <c r="AM309" i="10"/>
  <c r="AM310" i="10"/>
  <c r="AM311" i="10"/>
  <c r="AM312" i="10"/>
  <c r="AM313" i="10"/>
  <c r="AM314" i="10"/>
  <c r="AM315" i="10"/>
  <c r="AM316" i="10"/>
  <c r="AM317" i="10"/>
  <c r="AM318" i="10"/>
  <c r="AM319" i="10"/>
  <c r="AM320" i="10"/>
  <c r="AM321" i="10"/>
  <c r="AM322" i="10"/>
  <c r="AM323" i="10"/>
  <c r="AM324" i="10"/>
  <c r="AM325" i="10"/>
  <c r="AM326" i="10"/>
  <c r="AM327" i="10"/>
  <c r="AM328" i="10"/>
  <c r="AM329" i="10"/>
  <c r="AM330" i="10"/>
  <c r="AM331" i="10"/>
  <c r="AM332" i="10"/>
  <c r="AM333" i="10"/>
  <c r="AM334" i="10"/>
  <c r="AM335" i="10"/>
  <c r="AM336" i="10"/>
  <c r="AM337" i="10"/>
  <c r="AM338" i="10"/>
  <c r="AM339" i="10"/>
  <c r="AM340" i="10"/>
  <c r="AM341" i="10"/>
  <c r="AM342" i="10"/>
  <c r="AM343" i="10"/>
  <c r="AM344" i="10"/>
  <c r="AM346" i="10"/>
  <c r="AM364" i="10"/>
  <c r="AM367" i="10"/>
  <c r="AM377" i="10"/>
  <c r="AM378" i="10"/>
  <c r="AM382" i="10"/>
  <c r="AM388" i="10"/>
  <c r="AM390" i="10"/>
  <c r="AM394" i="10"/>
  <c r="AM398" i="10"/>
  <c r="AM400" i="10"/>
  <c r="AM402" i="10"/>
  <c r="AM409" i="10"/>
  <c r="AM412" i="10"/>
  <c r="AM413" i="10"/>
  <c r="AM414" i="10"/>
  <c r="AM416" i="10"/>
  <c r="AM420" i="10"/>
  <c r="AM423" i="10"/>
  <c r="AM426" i="10"/>
  <c r="AM427" i="10"/>
  <c r="AM433" i="10"/>
  <c r="AM435" i="10"/>
  <c r="AM438" i="10"/>
  <c r="AM441" i="10"/>
  <c r="AM452" i="10"/>
  <c r="AM458" i="10"/>
  <c r="AM462" i="10"/>
  <c r="AM466" i="10"/>
  <c r="AM468" i="10"/>
  <c r="AM471" i="10"/>
  <c r="AM473" i="10"/>
  <c r="AM474" i="10"/>
  <c r="AM475" i="10"/>
  <c r="AM476" i="10"/>
  <c r="AM478" i="10"/>
  <c r="AM482" i="10"/>
  <c r="AM490" i="10"/>
  <c r="AM496" i="10"/>
  <c r="AM2" i="10"/>
  <c r="AJ3" i="10"/>
  <c r="AJ4" i="10"/>
  <c r="AJ5" i="10"/>
  <c r="AJ6" i="10"/>
  <c r="AJ7" i="10"/>
  <c r="AJ8" i="10"/>
  <c r="AJ10" i="10"/>
  <c r="AJ11" i="10"/>
  <c r="AJ12" i="10"/>
  <c r="AJ13" i="10"/>
  <c r="AJ14" i="10"/>
  <c r="AJ15" i="10"/>
  <c r="AJ16" i="10"/>
  <c r="AJ17" i="10"/>
  <c r="AJ18" i="10"/>
  <c r="AJ20" i="10"/>
  <c r="AJ21" i="10"/>
  <c r="AJ22" i="10"/>
  <c r="AJ23" i="10"/>
  <c r="AJ24" i="10"/>
  <c r="AJ25" i="10"/>
  <c r="AJ26" i="10"/>
  <c r="AJ27" i="10"/>
  <c r="AJ28" i="10"/>
  <c r="AJ29" i="10"/>
  <c r="AJ30" i="10"/>
  <c r="AJ31" i="10"/>
  <c r="AJ32" i="10"/>
  <c r="AJ33" i="10"/>
  <c r="AJ34" i="10"/>
  <c r="AJ35" i="10"/>
  <c r="AJ36" i="10"/>
  <c r="AJ38" i="10"/>
  <c r="AJ39" i="10"/>
  <c r="AJ40" i="10"/>
  <c r="AJ41" i="10"/>
  <c r="AJ42" i="10"/>
  <c r="AJ43" i="10"/>
  <c r="AJ44" i="10"/>
  <c r="AJ45" i="10"/>
  <c r="AJ46" i="10"/>
  <c r="AJ47" i="10"/>
  <c r="AJ48" i="10"/>
  <c r="AJ49" i="10"/>
  <c r="AJ50" i="10"/>
  <c r="AJ51" i="10"/>
  <c r="AJ52" i="10"/>
  <c r="AJ53" i="10"/>
  <c r="AJ54" i="10"/>
  <c r="AJ55" i="10"/>
  <c r="AJ56" i="10"/>
  <c r="AJ58" i="10"/>
  <c r="AJ59" i="10"/>
  <c r="AJ60" i="10"/>
  <c r="AJ61" i="10"/>
  <c r="AJ62" i="10"/>
  <c r="AJ63" i="10"/>
  <c r="AJ64" i="10"/>
  <c r="AJ65" i="10"/>
  <c r="AJ66" i="10"/>
  <c r="AJ67" i="10"/>
  <c r="AJ68" i="10"/>
  <c r="AJ69" i="10"/>
  <c r="AJ70" i="10"/>
  <c r="AJ71" i="10"/>
  <c r="AJ72" i="10"/>
  <c r="AJ73" i="10"/>
  <c r="AJ74" i="10"/>
  <c r="AJ75" i="10"/>
  <c r="AJ76" i="10"/>
  <c r="AJ77" i="10"/>
  <c r="AJ78" i="10"/>
  <c r="AJ79" i="10"/>
  <c r="AJ80" i="10"/>
  <c r="AJ81" i="10"/>
  <c r="AJ82" i="10"/>
  <c r="AJ83" i="10"/>
  <c r="AJ84" i="10"/>
  <c r="AJ85" i="10"/>
  <c r="AJ86" i="10"/>
  <c r="AJ88" i="10"/>
  <c r="AJ89" i="10"/>
  <c r="AJ90" i="10"/>
  <c r="AJ91" i="10"/>
  <c r="AJ92" i="10"/>
  <c r="AJ93" i="10"/>
  <c r="AJ94" i="10"/>
  <c r="AJ95" i="10"/>
  <c r="AJ96" i="10"/>
  <c r="AJ97" i="10"/>
  <c r="AJ98" i="10"/>
  <c r="AJ99" i="10"/>
  <c r="AJ100" i="10"/>
  <c r="AJ101" i="10"/>
  <c r="AJ102" i="10"/>
  <c r="AJ103" i="10"/>
  <c r="AJ104" i="10"/>
  <c r="AJ105" i="10"/>
  <c r="AJ107" i="10"/>
  <c r="AJ108" i="10"/>
  <c r="AJ109" i="10"/>
  <c r="AJ110" i="10"/>
  <c r="AJ111" i="10"/>
  <c r="AJ112" i="10"/>
  <c r="AJ113" i="10"/>
  <c r="AJ114" i="10"/>
  <c r="AJ115" i="10"/>
  <c r="AJ116" i="10"/>
  <c r="AJ117" i="10"/>
  <c r="AJ118" i="10"/>
  <c r="AJ119" i="10"/>
  <c r="AJ120" i="10"/>
  <c r="AJ121" i="10"/>
  <c r="AJ122" i="10"/>
  <c r="AJ124" i="10"/>
  <c r="AJ125" i="10"/>
  <c r="AJ126" i="10"/>
  <c r="AJ127" i="10"/>
  <c r="AJ128" i="10"/>
  <c r="AJ130" i="10"/>
  <c r="AJ131" i="10"/>
  <c r="AJ132" i="10"/>
  <c r="AJ133" i="10"/>
  <c r="AJ134" i="10"/>
  <c r="AJ136" i="10"/>
  <c r="AJ137" i="10"/>
  <c r="AJ138" i="10"/>
  <c r="AJ139" i="10"/>
  <c r="AJ140" i="10"/>
  <c r="AJ141" i="10"/>
  <c r="AJ142" i="10"/>
  <c r="AJ143" i="10"/>
  <c r="AJ144" i="10"/>
  <c r="AJ145" i="10"/>
  <c r="AJ146" i="10"/>
  <c r="AJ147" i="10"/>
  <c r="AJ148" i="10"/>
  <c r="AJ149" i="10"/>
  <c r="AJ150" i="10"/>
  <c r="AJ151" i="10"/>
  <c r="AJ152" i="10"/>
  <c r="AJ153" i="10"/>
  <c r="AJ154" i="10"/>
  <c r="AJ155" i="10"/>
  <c r="AJ156" i="10"/>
  <c r="AJ157" i="10"/>
  <c r="AJ158" i="10"/>
  <c r="AJ159" i="10"/>
  <c r="AJ160" i="10"/>
  <c r="AJ161" i="10"/>
  <c r="AJ162" i="10"/>
  <c r="AJ163" i="10"/>
  <c r="AJ164" i="10"/>
  <c r="AJ165" i="10"/>
  <c r="AJ166" i="10"/>
  <c r="AJ167" i="10"/>
  <c r="AJ168" i="10"/>
  <c r="AJ169" i="10"/>
  <c r="AJ170" i="10"/>
  <c r="AJ171" i="10"/>
  <c r="AJ172" i="10"/>
  <c r="AJ173" i="10"/>
  <c r="AJ174" i="10"/>
  <c r="AJ175" i="10"/>
  <c r="AJ176" i="10"/>
  <c r="AJ177" i="10"/>
  <c r="AJ178" i="10"/>
  <c r="AJ179" i="10"/>
  <c r="AJ180" i="10"/>
  <c r="AJ181" i="10"/>
  <c r="AJ182" i="10"/>
  <c r="AJ183" i="10"/>
  <c r="AJ184" i="10"/>
  <c r="AJ185" i="10"/>
  <c r="AJ186" i="10"/>
  <c r="AJ187" i="10"/>
  <c r="AJ188" i="10"/>
  <c r="AJ189" i="10"/>
  <c r="AJ190" i="10"/>
  <c r="AJ191" i="10"/>
  <c r="AJ192" i="10"/>
  <c r="AJ193" i="10"/>
  <c r="AJ194" i="10"/>
  <c r="AJ195" i="10"/>
  <c r="AJ196" i="10"/>
  <c r="AJ197" i="10"/>
  <c r="AJ198" i="10"/>
  <c r="AJ199" i="10"/>
  <c r="AJ200" i="10"/>
  <c r="AJ201" i="10"/>
  <c r="AJ202" i="10"/>
  <c r="AJ203" i="10"/>
  <c r="AJ204" i="10"/>
  <c r="AJ205" i="10"/>
  <c r="AJ206" i="10"/>
  <c r="AJ207" i="10"/>
  <c r="AJ208" i="10"/>
  <c r="AJ209" i="10"/>
  <c r="AJ210" i="10"/>
  <c r="AJ211" i="10"/>
  <c r="AJ212" i="10"/>
  <c r="AJ213" i="10"/>
  <c r="AJ214" i="10"/>
  <c r="AJ215" i="10"/>
  <c r="AJ216" i="10"/>
  <c r="AJ217" i="10"/>
  <c r="AJ218" i="10"/>
  <c r="AJ219" i="10"/>
  <c r="AJ220" i="10"/>
  <c r="AJ221" i="10"/>
  <c r="AJ222" i="10"/>
  <c r="AJ223" i="10"/>
  <c r="AJ224" i="10"/>
  <c r="AJ225" i="10"/>
  <c r="AJ226" i="10"/>
  <c r="AJ227" i="10"/>
  <c r="AJ228" i="10"/>
  <c r="AJ229" i="10"/>
  <c r="AJ230" i="10"/>
  <c r="AJ231" i="10"/>
  <c r="AJ232" i="10"/>
  <c r="AJ233" i="10"/>
  <c r="AJ234" i="10"/>
  <c r="AJ235" i="10"/>
  <c r="AJ236" i="10"/>
  <c r="AJ237" i="10"/>
  <c r="AJ238" i="10"/>
  <c r="AJ239" i="10"/>
  <c r="AJ240" i="10"/>
  <c r="AJ241" i="10"/>
  <c r="AJ242" i="10"/>
  <c r="AJ243" i="10"/>
  <c r="AJ244" i="10"/>
  <c r="AJ245" i="10"/>
  <c r="AJ246" i="10"/>
  <c r="AJ247" i="10"/>
  <c r="AJ248" i="10"/>
  <c r="AJ249" i="10"/>
  <c r="AJ250" i="10"/>
  <c r="AJ251" i="10"/>
  <c r="AJ252" i="10"/>
  <c r="AJ253" i="10"/>
  <c r="AJ254" i="10"/>
  <c r="AJ255" i="10"/>
  <c r="AJ256" i="10"/>
  <c r="AJ257" i="10"/>
  <c r="AJ258" i="10"/>
  <c r="AJ259" i="10"/>
  <c r="AJ260" i="10"/>
  <c r="AJ261" i="10"/>
  <c r="AJ262" i="10"/>
  <c r="AJ263" i="10"/>
  <c r="AJ264" i="10"/>
  <c r="AJ265" i="10"/>
  <c r="AJ266" i="10"/>
  <c r="AJ267" i="10"/>
  <c r="AJ268" i="10"/>
  <c r="AJ269" i="10"/>
  <c r="AJ270" i="10"/>
  <c r="AJ271" i="10"/>
  <c r="AJ272" i="10"/>
  <c r="AJ273" i="10"/>
  <c r="AJ274" i="10"/>
  <c r="AJ275" i="10"/>
  <c r="AJ276" i="10"/>
  <c r="AJ277" i="10"/>
  <c r="AJ278" i="10"/>
  <c r="AJ279" i="10"/>
  <c r="AJ280" i="10"/>
  <c r="AJ281" i="10"/>
  <c r="AJ282" i="10"/>
  <c r="AJ283" i="10"/>
  <c r="AJ284" i="10"/>
  <c r="AJ285" i="10"/>
  <c r="AJ286" i="10"/>
  <c r="AJ287" i="10"/>
  <c r="AJ288" i="10"/>
  <c r="AJ289" i="10"/>
  <c r="AJ290" i="10"/>
  <c r="AJ291" i="10"/>
  <c r="AJ292" i="10"/>
  <c r="AJ293" i="10"/>
  <c r="AJ294" i="10"/>
  <c r="AJ295" i="10"/>
  <c r="AJ296" i="10"/>
  <c r="AJ297" i="10"/>
  <c r="AJ298" i="10"/>
  <c r="AJ299" i="10"/>
  <c r="AJ300" i="10"/>
  <c r="AJ301" i="10"/>
  <c r="AJ302" i="10"/>
  <c r="AJ303" i="10"/>
  <c r="AJ304" i="10"/>
  <c r="AJ305" i="10"/>
  <c r="AJ306" i="10"/>
  <c r="AJ307" i="10"/>
  <c r="AJ308" i="10"/>
  <c r="AJ309" i="10"/>
  <c r="AJ310" i="10"/>
  <c r="AJ311" i="10"/>
  <c r="AJ312" i="10"/>
  <c r="AJ313" i="10"/>
  <c r="AJ314" i="10"/>
  <c r="AJ315" i="10"/>
  <c r="AJ316" i="10"/>
  <c r="AJ317" i="10"/>
  <c r="AJ318" i="10"/>
  <c r="AJ319" i="10"/>
  <c r="AJ320" i="10"/>
  <c r="AJ321" i="10"/>
  <c r="AJ322" i="10"/>
  <c r="AJ323" i="10"/>
  <c r="AJ324" i="10"/>
  <c r="AJ325" i="10"/>
  <c r="AJ326" i="10"/>
  <c r="AJ327" i="10"/>
  <c r="AJ328" i="10"/>
  <c r="AJ329" i="10"/>
  <c r="AJ330" i="10"/>
  <c r="AJ331" i="10"/>
  <c r="AJ332" i="10"/>
  <c r="AJ333" i="10"/>
  <c r="AJ334" i="10"/>
  <c r="AJ335" i="10"/>
  <c r="AJ336" i="10"/>
  <c r="AJ337" i="10"/>
  <c r="AJ338" i="10"/>
  <c r="AJ339" i="10"/>
  <c r="AJ340" i="10"/>
  <c r="AJ341" i="10"/>
  <c r="AJ342" i="10"/>
  <c r="AJ343" i="10"/>
  <c r="AJ344" i="10"/>
  <c r="AJ345" i="10"/>
  <c r="AJ346" i="10"/>
  <c r="AJ347" i="10"/>
  <c r="AJ348" i="10"/>
  <c r="AJ349" i="10"/>
  <c r="AJ351" i="10"/>
  <c r="AJ352" i="10"/>
  <c r="AJ354" i="10"/>
  <c r="AJ355" i="10"/>
  <c r="AJ356" i="10"/>
  <c r="AJ357" i="10"/>
  <c r="AJ358" i="10"/>
  <c r="AJ359" i="10"/>
  <c r="AJ361" i="10"/>
  <c r="AJ362" i="10"/>
  <c r="AJ363" i="10"/>
  <c r="AJ364" i="10"/>
  <c r="AJ366" i="10"/>
  <c r="AJ367" i="10"/>
  <c r="AJ372" i="10"/>
  <c r="AJ373" i="10"/>
  <c r="AJ376" i="10"/>
  <c r="AJ378" i="10"/>
  <c r="AJ379" i="10"/>
  <c r="AJ380" i="10"/>
  <c r="AJ382" i="10"/>
  <c r="AJ383" i="10"/>
  <c r="AJ384" i="10"/>
  <c r="AJ385" i="10"/>
  <c r="AJ386" i="10"/>
  <c r="AJ387" i="10"/>
  <c r="AJ388" i="10"/>
  <c r="AJ389" i="10"/>
  <c r="AJ390" i="10"/>
  <c r="AJ391" i="10"/>
  <c r="AJ392" i="10"/>
  <c r="AJ393" i="10"/>
  <c r="AJ394" i="10"/>
  <c r="AJ395" i="10"/>
  <c r="AJ396" i="10"/>
  <c r="AJ397" i="10"/>
  <c r="AJ398" i="10"/>
  <c r="AJ399" i="10"/>
  <c r="AJ400" i="10"/>
  <c r="AJ401" i="10"/>
  <c r="AJ402" i="10"/>
  <c r="AJ403" i="10"/>
  <c r="AJ404" i="10"/>
  <c r="AJ406" i="10"/>
  <c r="AJ407" i="10"/>
  <c r="AJ408" i="10"/>
  <c r="AJ409" i="10"/>
  <c r="AJ410" i="10"/>
  <c r="AJ411" i="10"/>
  <c r="AJ412" i="10"/>
  <c r="AJ413" i="10"/>
  <c r="AJ414" i="10"/>
  <c r="AJ416" i="10"/>
  <c r="AJ417" i="10"/>
  <c r="AJ418" i="10"/>
  <c r="AJ419" i="10"/>
  <c r="AJ420" i="10"/>
  <c r="AJ422" i="10"/>
  <c r="AJ423" i="10"/>
  <c r="AJ424" i="10"/>
  <c r="AJ425" i="10"/>
  <c r="AJ426" i="10"/>
  <c r="AJ427" i="10"/>
  <c r="AJ429" i="10"/>
  <c r="AJ430" i="10"/>
  <c r="AJ431" i="10"/>
  <c r="AJ432" i="10"/>
  <c r="AJ433" i="10"/>
  <c r="AJ434" i="10"/>
  <c r="AJ435" i="10"/>
  <c r="AJ436" i="10"/>
  <c r="AJ437" i="10"/>
  <c r="AJ438" i="10"/>
  <c r="AJ439" i="10"/>
  <c r="AJ440" i="10"/>
  <c r="AJ441" i="10"/>
  <c r="AJ442" i="10"/>
  <c r="AJ443" i="10"/>
  <c r="AJ444" i="10"/>
  <c r="AJ445" i="10"/>
  <c r="AJ446" i="10"/>
  <c r="AJ447" i="10"/>
  <c r="AJ448" i="10"/>
  <c r="AJ449" i="10"/>
  <c r="AJ450" i="10"/>
  <c r="AJ451" i="10"/>
  <c r="AJ452" i="10"/>
  <c r="AJ453" i="10"/>
  <c r="AJ454" i="10"/>
  <c r="AJ455" i="10"/>
  <c r="AJ456" i="10"/>
  <c r="AJ457" i="10"/>
  <c r="AJ458" i="10"/>
  <c r="AJ459" i="10"/>
  <c r="AJ460" i="10"/>
  <c r="AJ461" i="10"/>
  <c r="AJ462" i="10"/>
  <c r="AJ463" i="10"/>
  <c r="AJ464" i="10"/>
  <c r="AJ465" i="10"/>
  <c r="AJ466" i="10"/>
  <c r="AJ467" i="10"/>
  <c r="AJ468" i="10"/>
  <c r="AJ469" i="10"/>
  <c r="AJ470" i="10"/>
  <c r="AJ471" i="10"/>
  <c r="AJ472" i="10"/>
  <c r="AJ473" i="10"/>
  <c r="AJ474" i="10"/>
  <c r="AJ475" i="10"/>
  <c r="AJ476" i="10"/>
  <c r="AJ477" i="10"/>
  <c r="AJ478" i="10"/>
  <c r="AJ479" i="10"/>
  <c r="AJ480" i="10"/>
  <c r="AJ481" i="10"/>
  <c r="AJ482" i="10"/>
  <c r="AJ483" i="10"/>
  <c r="AJ485" i="10"/>
  <c r="AJ486" i="10"/>
  <c r="AJ487" i="10"/>
  <c r="AJ488" i="10"/>
  <c r="AJ489" i="10"/>
  <c r="AJ490" i="10"/>
  <c r="AJ491" i="10"/>
  <c r="AJ492" i="10"/>
  <c r="AJ494" i="10"/>
  <c r="AJ495" i="10"/>
  <c r="AJ496" i="10"/>
  <c r="AJ497" i="10"/>
  <c r="AJ498" i="10"/>
  <c r="AJ500" i="10"/>
  <c r="AJ501" i="10"/>
  <c r="AJ2" i="10"/>
  <c r="CE506" i="10"/>
  <c r="BX506" i="10"/>
  <c r="BQ506" i="10"/>
  <c r="BM506" i="10"/>
  <c r="BG506" i="10"/>
  <c r="BA506" i="10"/>
  <c r="AU506" i="10"/>
  <c r="AN506" i="10"/>
  <c r="AK506" i="10"/>
  <c r="AH506" i="10"/>
  <c r="BZ501" i="10"/>
  <c r="BS501" i="10"/>
  <c r="BC501" i="10"/>
  <c r="AW501" i="10"/>
  <c r="BZ500" i="10"/>
  <c r="BS500" i="10"/>
  <c r="BC500" i="10"/>
  <c r="AW500" i="10"/>
  <c r="BZ499" i="10"/>
  <c r="BS499" i="10"/>
  <c r="BC499" i="10"/>
  <c r="BS498" i="10"/>
  <c r="BC498" i="10"/>
  <c r="AW498" i="10"/>
  <c r="BS497" i="10"/>
  <c r="BZ496" i="10"/>
  <c r="BS496" i="10"/>
  <c r="BC496" i="10"/>
  <c r="BS495" i="10"/>
  <c r="BC495" i="10"/>
  <c r="BS494" i="10"/>
  <c r="BC494" i="10"/>
  <c r="AW494" i="10"/>
  <c r="BZ493" i="10"/>
  <c r="BC493" i="10"/>
  <c r="BS492" i="10"/>
  <c r="BC492" i="10"/>
  <c r="AW492" i="10"/>
  <c r="BZ491" i="10"/>
  <c r="BS491" i="10"/>
  <c r="BC491" i="10"/>
  <c r="AW491" i="10"/>
  <c r="BZ490" i="10"/>
  <c r="BS490" i="10"/>
  <c r="BC490" i="10"/>
  <c r="AW490" i="10"/>
  <c r="BZ489" i="10"/>
  <c r="BS489" i="10"/>
  <c r="BC489" i="10"/>
  <c r="AW489" i="10"/>
  <c r="BZ488" i="10"/>
  <c r="BS488" i="10"/>
  <c r="BC488" i="10"/>
  <c r="AW488" i="10"/>
  <c r="BZ487" i="10"/>
  <c r="BS487" i="10"/>
  <c r="BC487" i="10"/>
  <c r="AW487" i="10"/>
  <c r="BZ486" i="10"/>
  <c r="BS486" i="10"/>
  <c r="BC486" i="10"/>
  <c r="AW486" i="10"/>
  <c r="BS485" i="10"/>
  <c r="BC485" i="10"/>
  <c r="AW485" i="10"/>
  <c r="BZ484" i="10"/>
  <c r="BS484" i="10"/>
  <c r="BC484" i="10"/>
  <c r="AW484" i="10"/>
  <c r="BS483" i="10"/>
  <c r="BC483" i="10"/>
  <c r="AW483" i="10"/>
  <c r="BS482" i="10"/>
  <c r="BC482" i="10"/>
  <c r="AW482" i="10"/>
  <c r="BS481" i="10"/>
  <c r="BC481" i="10"/>
  <c r="AW481" i="10"/>
  <c r="BZ480" i="10"/>
  <c r="BS480" i="10"/>
  <c r="BC480" i="10"/>
  <c r="AW480" i="10"/>
  <c r="BZ479" i="10"/>
  <c r="BS479" i="10"/>
  <c r="BC479" i="10"/>
  <c r="AW479" i="10"/>
  <c r="BZ478" i="10"/>
  <c r="BS478" i="10"/>
  <c r="BC478" i="10"/>
  <c r="AW478" i="10"/>
  <c r="BS477" i="10"/>
  <c r="BC477" i="10"/>
  <c r="AW477" i="10"/>
  <c r="BZ476" i="10"/>
  <c r="BS476" i="10"/>
  <c r="BC476" i="10"/>
  <c r="AW476" i="10"/>
  <c r="BS475" i="10"/>
  <c r="BC475" i="10"/>
  <c r="AW475" i="10"/>
  <c r="BS474" i="10"/>
  <c r="BC474" i="10"/>
  <c r="AW474" i="10"/>
  <c r="BS473" i="10"/>
  <c r="BC473" i="10"/>
  <c r="AW473" i="10"/>
  <c r="BZ472" i="10"/>
  <c r="BS472" i="10"/>
  <c r="BC472" i="10"/>
  <c r="AW472" i="10"/>
  <c r="BZ471" i="10"/>
  <c r="BS471" i="10"/>
  <c r="BC471" i="10"/>
  <c r="AW471" i="10"/>
  <c r="BS470" i="10"/>
  <c r="BZ469" i="10"/>
  <c r="BS469" i="10"/>
  <c r="BC469" i="10"/>
  <c r="BS468" i="10"/>
  <c r="BC468" i="10"/>
  <c r="AW468" i="10"/>
  <c r="BS467" i="10"/>
  <c r="BC467" i="10"/>
  <c r="BS466" i="10"/>
  <c r="BC466" i="10"/>
  <c r="AW466" i="10"/>
  <c r="BZ465" i="10"/>
  <c r="BS465" i="10"/>
  <c r="BC465" i="10"/>
  <c r="AW465" i="10"/>
  <c r="BS464" i="10"/>
  <c r="BC464" i="10"/>
  <c r="AW464" i="10"/>
  <c r="BS463" i="10"/>
  <c r="BC463" i="10"/>
  <c r="AW463" i="10"/>
  <c r="BZ462" i="10"/>
  <c r="BS462" i="10"/>
  <c r="BC462" i="10"/>
  <c r="AW462" i="10"/>
  <c r="BS461" i="10"/>
  <c r="BC461" i="10"/>
  <c r="BZ460" i="10"/>
  <c r="BS460" i="10"/>
  <c r="BC460" i="10"/>
  <c r="AW460" i="10"/>
  <c r="BZ459" i="10"/>
  <c r="BS459" i="10"/>
  <c r="BC459" i="10"/>
  <c r="AW459" i="10"/>
  <c r="BZ458" i="10"/>
  <c r="BS458" i="10"/>
  <c r="BC458" i="10"/>
  <c r="AW458" i="10"/>
  <c r="BZ457" i="10"/>
  <c r="BS457" i="10"/>
  <c r="BC457" i="10"/>
  <c r="AW457" i="10"/>
  <c r="BZ456" i="10"/>
  <c r="BS456" i="10"/>
  <c r="BC456" i="10"/>
  <c r="AW456" i="10"/>
  <c r="BS455" i="10"/>
  <c r="BC455" i="10"/>
  <c r="BS454" i="10"/>
  <c r="BC454" i="10"/>
  <c r="AW454" i="10"/>
  <c r="BS453" i="10"/>
  <c r="BC453" i="10"/>
  <c r="AW453" i="10"/>
  <c r="BZ452" i="10"/>
  <c r="BS452" i="10"/>
  <c r="BC452" i="10"/>
  <c r="AW452" i="10"/>
  <c r="BS451" i="10"/>
  <c r="BC451" i="10"/>
  <c r="AW451" i="10"/>
  <c r="BZ450" i="10"/>
  <c r="BS450" i="10"/>
  <c r="BC450" i="10"/>
  <c r="BS449" i="10"/>
  <c r="BC449" i="10"/>
  <c r="BZ448" i="10"/>
  <c r="BS448" i="10"/>
  <c r="BC448" i="10"/>
  <c r="AW448" i="10"/>
  <c r="BS447" i="10"/>
  <c r="BC447" i="10"/>
  <c r="AW447" i="10"/>
  <c r="BS446" i="10"/>
  <c r="BC446" i="10"/>
  <c r="AW446" i="10"/>
  <c r="BC445" i="10"/>
  <c r="AW445" i="10"/>
  <c r="BS444" i="10"/>
  <c r="BC444" i="10"/>
  <c r="AW444" i="10"/>
  <c r="BS443" i="10"/>
  <c r="BC443" i="10"/>
  <c r="AW443" i="10"/>
  <c r="BS442" i="10"/>
  <c r="BC442" i="10"/>
  <c r="AW442" i="10"/>
  <c r="BZ441" i="10"/>
  <c r="BS441" i="10"/>
  <c r="BC441" i="10"/>
  <c r="AW441" i="10"/>
  <c r="BS440" i="10"/>
  <c r="BC440" i="10"/>
  <c r="AW440" i="10"/>
  <c r="BS439" i="10"/>
  <c r="BC439" i="10"/>
  <c r="BZ438" i="10"/>
  <c r="BS438" i="10"/>
  <c r="BC438" i="10"/>
  <c r="AW438" i="10"/>
  <c r="BS437" i="10"/>
  <c r="BC437" i="10"/>
  <c r="AW437" i="10"/>
  <c r="BZ436" i="10"/>
  <c r="BS436" i="10"/>
  <c r="BC436" i="10"/>
  <c r="BS435" i="10"/>
  <c r="BC435" i="10"/>
  <c r="AW435" i="10"/>
  <c r="BZ434" i="10"/>
  <c r="BS434" i="10"/>
  <c r="BC434" i="10"/>
  <c r="AW434" i="10"/>
  <c r="BZ433" i="10"/>
  <c r="BS433" i="10"/>
  <c r="BC433" i="10"/>
  <c r="AW433" i="10"/>
  <c r="BZ432" i="10"/>
  <c r="BS432" i="10"/>
  <c r="BC432" i="10"/>
  <c r="AW432" i="10"/>
  <c r="BZ431" i="10"/>
  <c r="BS431" i="10"/>
  <c r="BC431" i="10"/>
  <c r="AW431" i="10"/>
  <c r="BZ430" i="10"/>
  <c r="BS430" i="10"/>
  <c r="BC430" i="10"/>
  <c r="AW430" i="10"/>
  <c r="BZ429" i="10"/>
  <c r="BS429" i="10"/>
  <c r="BC429" i="10"/>
  <c r="AW429" i="10"/>
  <c r="BZ428" i="10"/>
  <c r="BS428" i="10"/>
  <c r="BC428" i="10"/>
  <c r="AW428" i="10"/>
  <c r="BZ427" i="10"/>
  <c r="BS427" i="10"/>
  <c r="BC427" i="10"/>
  <c r="AW427" i="10"/>
  <c r="BZ426" i="10"/>
  <c r="BS426" i="10"/>
  <c r="BC426" i="10"/>
  <c r="AW426" i="10"/>
  <c r="BS425" i="10"/>
  <c r="BC425" i="10"/>
  <c r="BZ424" i="10"/>
  <c r="BS424" i="10"/>
  <c r="BC424" i="10"/>
  <c r="AW424" i="10"/>
  <c r="BZ423" i="10"/>
  <c r="BS423" i="10"/>
  <c r="BC423" i="10"/>
  <c r="BZ422" i="10"/>
  <c r="BS422" i="10"/>
  <c r="BC422" i="10"/>
  <c r="AW422" i="10"/>
  <c r="BS421" i="10"/>
  <c r="BC421" i="10"/>
  <c r="AW421" i="10"/>
  <c r="BZ420" i="10"/>
  <c r="BS420" i="10"/>
  <c r="BC420" i="10"/>
  <c r="AW420" i="10"/>
  <c r="BZ419" i="10"/>
  <c r="BS419" i="10"/>
  <c r="BC419" i="10"/>
  <c r="AW419" i="10"/>
  <c r="BZ418" i="10"/>
  <c r="BS418" i="10"/>
  <c r="BC418" i="10"/>
  <c r="AW418" i="10"/>
  <c r="BZ417" i="10"/>
  <c r="BS417" i="10"/>
  <c r="BC417" i="10"/>
  <c r="AW417" i="10"/>
  <c r="BZ416" i="10"/>
  <c r="BS416" i="10"/>
  <c r="BC416" i="10"/>
  <c r="AW416" i="10"/>
  <c r="BZ415" i="10"/>
  <c r="BS415" i="10"/>
  <c r="BC415" i="10"/>
  <c r="AW415" i="10"/>
  <c r="BZ414" i="10"/>
  <c r="BS414" i="10"/>
  <c r="BC414" i="10"/>
  <c r="AW414" i="10"/>
  <c r="BS413" i="10"/>
  <c r="BC413" i="10"/>
  <c r="AW413" i="10"/>
  <c r="BZ412" i="10"/>
  <c r="BS412" i="10"/>
  <c r="BC412" i="10"/>
  <c r="AW412" i="10"/>
  <c r="BZ411" i="10"/>
  <c r="BS411" i="10"/>
  <c r="BC411" i="10"/>
  <c r="AW411" i="10"/>
  <c r="BZ410" i="10"/>
  <c r="BS410" i="10"/>
  <c r="BC410" i="10"/>
  <c r="AW410" i="10"/>
  <c r="BZ409" i="10"/>
  <c r="BS409" i="10"/>
  <c r="BC409" i="10"/>
  <c r="AW409" i="10"/>
  <c r="BZ408" i="10"/>
  <c r="BS408" i="10"/>
  <c r="BC408" i="10"/>
  <c r="AW408" i="10"/>
  <c r="BZ407" i="10"/>
  <c r="BS407" i="10"/>
  <c r="BC407" i="10"/>
  <c r="AW407" i="10"/>
  <c r="BZ406" i="10"/>
  <c r="BS406" i="10"/>
  <c r="BC406" i="10"/>
  <c r="AW406" i="10"/>
  <c r="BZ405" i="10"/>
  <c r="BS405" i="10"/>
  <c r="BC405" i="10"/>
  <c r="AW405" i="10"/>
  <c r="BZ404" i="10"/>
  <c r="BS404" i="10"/>
  <c r="BC404" i="10"/>
  <c r="AW404" i="10"/>
  <c r="BZ403" i="10"/>
  <c r="BS403" i="10"/>
  <c r="BC403" i="10"/>
  <c r="AW403" i="10"/>
  <c r="BZ402" i="10"/>
  <c r="BS402" i="10"/>
  <c r="BC402" i="10"/>
  <c r="AW402" i="10"/>
  <c r="BZ401" i="10"/>
  <c r="BS401" i="10"/>
  <c r="BC401" i="10"/>
  <c r="AW401" i="10"/>
  <c r="BZ400" i="10"/>
  <c r="BS400" i="10"/>
  <c r="BC400" i="10"/>
  <c r="AW400" i="10"/>
  <c r="BZ399" i="10"/>
  <c r="BS399" i="10"/>
  <c r="BC399" i="10"/>
  <c r="AW399" i="10"/>
  <c r="BZ398" i="10"/>
  <c r="BS398" i="10"/>
  <c r="BC398" i="10"/>
  <c r="AW398" i="10"/>
  <c r="BZ397" i="10"/>
  <c r="BS397" i="10"/>
  <c r="BC397" i="10"/>
  <c r="AW397" i="10"/>
  <c r="BZ396" i="10"/>
  <c r="BS396" i="10"/>
  <c r="BC396" i="10"/>
  <c r="AW396" i="10"/>
  <c r="BZ395" i="10"/>
  <c r="BS395" i="10"/>
  <c r="BC395" i="10"/>
  <c r="AW395" i="10"/>
  <c r="BZ394" i="10"/>
  <c r="BS394" i="10"/>
  <c r="BC394" i="10"/>
  <c r="AW394" i="10"/>
  <c r="BZ393" i="10"/>
  <c r="BS393" i="10"/>
  <c r="BC393" i="10"/>
  <c r="AW393" i="10"/>
  <c r="BZ392" i="10"/>
  <c r="BS392" i="10"/>
  <c r="BC392" i="10"/>
  <c r="AW392" i="10"/>
  <c r="BZ391" i="10"/>
  <c r="BS391" i="10"/>
  <c r="BC391" i="10"/>
  <c r="AW391" i="10"/>
  <c r="BZ390" i="10"/>
  <c r="BS390" i="10"/>
  <c r="BC390" i="10"/>
  <c r="AW390" i="10"/>
  <c r="BZ389" i="10"/>
  <c r="BS389" i="10"/>
  <c r="BC389" i="10"/>
  <c r="AW389" i="10"/>
  <c r="BZ388" i="10"/>
  <c r="BS388" i="10"/>
  <c r="BC388" i="10"/>
  <c r="AW388" i="10"/>
  <c r="BZ387" i="10"/>
  <c r="BS387" i="10"/>
  <c r="BC387" i="10"/>
  <c r="AW387" i="10"/>
  <c r="BZ386" i="10"/>
  <c r="BS386" i="10"/>
  <c r="BC386" i="10"/>
  <c r="AW386" i="10"/>
  <c r="BZ385" i="10"/>
  <c r="BS385" i="10"/>
  <c r="BC385" i="10"/>
  <c r="AW385" i="10"/>
  <c r="BZ384" i="10"/>
  <c r="BS384" i="10"/>
  <c r="BC384" i="10"/>
  <c r="AW384" i="10"/>
  <c r="BZ383" i="10"/>
  <c r="BS383" i="10"/>
  <c r="BC383" i="10"/>
  <c r="AW383" i="10"/>
  <c r="BZ382" i="10"/>
  <c r="BS382" i="10"/>
  <c r="BC382" i="10"/>
  <c r="AW382" i="10"/>
  <c r="BZ381" i="10"/>
  <c r="BS381" i="10"/>
  <c r="BC381" i="10"/>
  <c r="AW381" i="10"/>
  <c r="BS380" i="10"/>
  <c r="BC380" i="10"/>
  <c r="AW380" i="10"/>
  <c r="BZ379" i="10"/>
  <c r="BS379" i="10"/>
  <c r="BC379" i="10"/>
  <c r="AW379" i="10"/>
  <c r="BZ378" i="10"/>
  <c r="BS378" i="10"/>
  <c r="BC378" i="10"/>
  <c r="AW378" i="10"/>
  <c r="BS377" i="10"/>
  <c r="BC377" i="10"/>
  <c r="AW377" i="10"/>
  <c r="BZ376" i="10"/>
  <c r="BS376" i="10"/>
  <c r="BC376" i="10"/>
  <c r="AW376" i="10"/>
  <c r="BZ375" i="10"/>
  <c r="BS375" i="10"/>
  <c r="BC375" i="10"/>
  <c r="AW375" i="10"/>
  <c r="BZ374" i="10"/>
  <c r="BS374" i="10"/>
  <c r="BC374" i="10"/>
  <c r="AW374" i="10"/>
  <c r="BZ373" i="10"/>
  <c r="BS373" i="10"/>
  <c r="BC373" i="10"/>
  <c r="AW373" i="10"/>
  <c r="BZ372" i="10"/>
  <c r="BS372" i="10"/>
  <c r="BC372" i="10"/>
  <c r="AW372" i="10"/>
  <c r="BS371" i="10"/>
  <c r="BC371" i="10"/>
  <c r="AW371" i="10"/>
  <c r="BZ370" i="10"/>
  <c r="BS370" i="10"/>
  <c r="BC370" i="10"/>
  <c r="AW370" i="10"/>
  <c r="BZ369" i="10"/>
  <c r="BS369" i="10"/>
  <c r="BC369" i="10"/>
  <c r="AW369" i="10"/>
  <c r="BZ368" i="10"/>
  <c r="BS368" i="10"/>
  <c r="BZ367" i="10"/>
  <c r="BS367" i="10"/>
  <c r="BC367" i="10"/>
  <c r="AW367" i="10"/>
  <c r="BZ366" i="10"/>
  <c r="BS366" i="10"/>
  <c r="BC366" i="10"/>
  <c r="AW366" i="10"/>
  <c r="BS365" i="10"/>
  <c r="BC365" i="10"/>
  <c r="AW365" i="10"/>
  <c r="BS364" i="10"/>
  <c r="BC364" i="10"/>
  <c r="AW364" i="10"/>
  <c r="BZ363" i="10"/>
  <c r="BS363" i="10"/>
  <c r="BC363" i="10"/>
  <c r="AW363" i="10"/>
  <c r="BZ362" i="10"/>
  <c r="BS362" i="10"/>
  <c r="BC362" i="10"/>
  <c r="AW362" i="10"/>
  <c r="BZ361" i="10"/>
  <c r="BS361" i="10"/>
  <c r="BC361" i="10"/>
  <c r="AW361" i="10"/>
  <c r="BZ360" i="10"/>
  <c r="BS360" i="10"/>
  <c r="BC360" i="10"/>
  <c r="AW360" i="10"/>
  <c r="BZ359" i="10"/>
  <c r="BS359" i="10"/>
  <c r="BC359" i="10"/>
  <c r="AW359" i="10"/>
  <c r="BS358" i="10"/>
  <c r="BC358" i="10"/>
  <c r="AW358" i="10"/>
  <c r="BZ357" i="10"/>
  <c r="BS357" i="10"/>
  <c r="BC357" i="10"/>
  <c r="AW357" i="10"/>
  <c r="BC356" i="10"/>
  <c r="AW356" i="10"/>
  <c r="BZ355" i="10"/>
  <c r="BS355" i="10"/>
  <c r="BC355" i="10"/>
  <c r="AW355" i="10"/>
  <c r="BZ354" i="10"/>
  <c r="BS354" i="10"/>
  <c r="BC354" i="10"/>
  <c r="AW354" i="10"/>
  <c r="BZ353" i="10"/>
  <c r="BS353" i="10"/>
  <c r="BC353" i="10"/>
  <c r="AW353" i="10"/>
  <c r="BZ352" i="10"/>
  <c r="BS352" i="10"/>
  <c r="BC352" i="10"/>
  <c r="AW352" i="10"/>
  <c r="BS351" i="10"/>
  <c r="BC351" i="10"/>
  <c r="AW351" i="10"/>
  <c r="BS350" i="10"/>
  <c r="BC350" i="10"/>
  <c r="AW350" i="10"/>
  <c r="BZ349" i="10"/>
  <c r="BS349" i="10"/>
  <c r="BC349" i="10"/>
  <c r="AW349" i="10"/>
  <c r="BZ348" i="10"/>
  <c r="BS348" i="10"/>
  <c r="BC348" i="10"/>
  <c r="AW348" i="10"/>
  <c r="BZ347" i="10"/>
  <c r="BS347" i="10"/>
  <c r="BC347" i="10"/>
  <c r="AW347" i="10"/>
  <c r="BZ346" i="10"/>
  <c r="BS346" i="10"/>
  <c r="BC346" i="10"/>
  <c r="AW346" i="10"/>
  <c r="BS345" i="10"/>
  <c r="BC345" i="10"/>
  <c r="AW345" i="10"/>
  <c r="BZ344" i="10"/>
  <c r="BS344" i="10"/>
  <c r="BC344" i="10"/>
  <c r="AW344" i="10"/>
  <c r="BZ343" i="10"/>
  <c r="BS343" i="10"/>
  <c r="BC343" i="10"/>
  <c r="AW343" i="10"/>
  <c r="BZ342" i="10"/>
  <c r="BS342" i="10"/>
  <c r="BC342" i="10"/>
  <c r="AW342" i="10"/>
  <c r="BZ341" i="10"/>
  <c r="BS341" i="10"/>
  <c r="BC341" i="10"/>
  <c r="AW341" i="10"/>
  <c r="BZ340" i="10"/>
  <c r="BS340" i="10"/>
  <c r="BC340" i="10"/>
  <c r="AW340" i="10"/>
  <c r="BZ339" i="10"/>
  <c r="BS339" i="10"/>
  <c r="BC339" i="10"/>
  <c r="AW339" i="10"/>
  <c r="BZ338" i="10"/>
  <c r="BS338" i="10"/>
  <c r="BC338" i="10"/>
  <c r="AW338" i="10"/>
  <c r="BZ337" i="10"/>
  <c r="BS337" i="10"/>
  <c r="BC337" i="10"/>
  <c r="AW337" i="10"/>
  <c r="BZ336" i="10"/>
  <c r="BS336" i="10"/>
  <c r="BC336" i="10"/>
  <c r="AW336" i="10"/>
  <c r="BZ335" i="10"/>
  <c r="BS335" i="10"/>
  <c r="BC335" i="10"/>
  <c r="AW335" i="10"/>
  <c r="BS334" i="10"/>
  <c r="BC334" i="10"/>
  <c r="AW334" i="10"/>
  <c r="BZ333" i="10"/>
  <c r="BS333" i="10"/>
  <c r="BC333" i="10"/>
  <c r="AW333" i="10"/>
  <c r="BZ332" i="10"/>
  <c r="BS332" i="10"/>
  <c r="BC332" i="10"/>
  <c r="AW332" i="10"/>
  <c r="BS331" i="10"/>
  <c r="BC331" i="10"/>
  <c r="AW331" i="10"/>
  <c r="BS330" i="10"/>
  <c r="BC330" i="10"/>
  <c r="AW330" i="10"/>
  <c r="BZ329" i="10"/>
  <c r="BS329" i="10"/>
  <c r="BC329" i="10"/>
  <c r="AW329" i="10"/>
  <c r="BZ328" i="10"/>
  <c r="BS328" i="10"/>
  <c r="BC328" i="10"/>
  <c r="AW328" i="10"/>
  <c r="BS327" i="10"/>
  <c r="BC327" i="10"/>
  <c r="AW327" i="10"/>
  <c r="BZ326" i="10"/>
  <c r="BS326" i="10"/>
  <c r="BC326" i="10"/>
  <c r="AW326" i="10"/>
  <c r="BZ325" i="10"/>
  <c r="BS325" i="10"/>
  <c r="BC325" i="10"/>
  <c r="AW325" i="10"/>
  <c r="BZ324" i="10"/>
  <c r="BS324" i="10"/>
  <c r="BC324" i="10"/>
  <c r="AW324" i="10"/>
  <c r="BZ323" i="10"/>
  <c r="BS323" i="10"/>
  <c r="BC323" i="10"/>
  <c r="AW323" i="10"/>
  <c r="BS322" i="10"/>
  <c r="BC322" i="10"/>
  <c r="AW322" i="10"/>
  <c r="BZ321" i="10"/>
  <c r="BS321" i="10"/>
  <c r="BC321" i="10"/>
  <c r="AW321" i="10"/>
  <c r="BZ320" i="10"/>
  <c r="BS320" i="10"/>
  <c r="BC320" i="10"/>
  <c r="AW320" i="10"/>
  <c r="BZ319" i="10"/>
  <c r="BS319" i="10"/>
  <c r="BC319" i="10"/>
  <c r="AW319" i="10"/>
  <c r="BS318" i="10"/>
  <c r="BC318" i="10"/>
  <c r="AW318" i="10"/>
  <c r="BZ317" i="10"/>
  <c r="BS317" i="10"/>
  <c r="BC317" i="10"/>
  <c r="AW317" i="10"/>
  <c r="BZ316" i="10"/>
  <c r="BS316" i="10"/>
  <c r="BC316" i="10"/>
  <c r="AW316" i="10"/>
  <c r="BZ315" i="10"/>
  <c r="BS315" i="10"/>
  <c r="BC315" i="10"/>
  <c r="AW315" i="10"/>
  <c r="BZ314" i="10"/>
  <c r="BS314" i="10"/>
  <c r="BC314" i="10"/>
  <c r="AW314" i="10"/>
  <c r="BZ313" i="10"/>
  <c r="BS313" i="10"/>
  <c r="BC313" i="10"/>
  <c r="AW313" i="10"/>
  <c r="BZ312" i="10"/>
  <c r="BS312" i="10"/>
  <c r="BC312" i="10"/>
  <c r="AW312" i="10"/>
  <c r="BZ311" i="10"/>
  <c r="BS311" i="10"/>
  <c r="BC311" i="10"/>
  <c r="AW311" i="10"/>
  <c r="BS310" i="10"/>
  <c r="BC310" i="10"/>
  <c r="AW310" i="10"/>
  <c r="BZ309" i="10"/>
  <c r="BS309" i="10"/>
  <c r="BC309" i="10"/>
  <c r="AW309" i="10"/>
  <c r="BZ308" i="10"/>
  <c r="BS308" i="10"/>
  <c r="BC308" i="10"/>
  <c r="AW308" i="10"/>
  <c r="BZ307" i="10"/>
  <c r="BS307" i="10"/>
  <c r="BC307" i="10"/>
  <c r="AW307" i="10"/>
  <c r="BZ306" i="10"/>
  <c r="BS306" i="10"/>
  <c r="BC306" i="10"/>
  <c r="AW306" i="10"/>
  <c r="BS305" i="10"/>
  <c r="BC305" i="10"/>
  <c r="AW305" i="10"/>
  <c r="BZ304" i="10"/>
  <c r="BS304" i="10"/>
  <c r="BC304" i="10"/>
  <c r="AW304" i="10"/>
  <c r="BS303" i="10"/>
  <c r="BC303" i="10"/>
  <c r="AW303" i="10"/>
  <c r="BZ302" i="10"/>
  <c r="BS302" i="10"/>
  <c r="BC302" i="10"/>
  <c r="AW302" i="10"/>
  <c r="BZ301" i="10"/>
  <c r="BS301" i="10"/>
  <c r="BC301" i="10"/>
  <c r="AW301" i="10"/>
  <c r="BS300" i="10"/>
  <c r="BC300" i="10"/>
  <c r="AW300" i="10"/>
  <c r="BZ299" i="10"/>
  <c r="BS299" i="10"/>
  <c r="BC299" i="10"/>
  <c r="AW299" i="10"/>
  <c r="BZ298" i="10"/>
  <c r="BS298" i="10"/>
  <c r="BC298" i="10"/>
  <c r="AW298" i="10"/>
  <c r="BZ297" i="10"/>
  <c r="BS297" i="10"/>
  <c r="BC297" i="10"/>
  <c r="AW297" i="10"/>
  <c r="BZ296" i="10"/>
  <c r="BS296" i="10"/>
  <c r="BC296" i="10"/>
  <c r="AW296" i="10"/>
  <c r="BZ295" i="10"/>
  <c r="BS295" i="10"/>
  <c r="BC295" i="10"/>
  <c r="AW295" i="10"/>
  <c r="BZ294" i="10"/>
  <c r="BS294" i="10"/>
  <c r="BC294" i="10"/>
  <c r="AW294" i="10"/>
  <c r="BZ293" i="10"/>
  <c r="BS293" i="10"/>
  <c r="BC293" i="10"/>
  <c r="AW293" i="10"/>
  <c r="BZ292" i="10"/>
  <c r="BS292" i="10"/>
  <c r="BC292" i="10"/>
  <c r="AW292" i="10"/>
  <c r="BZ291" i="10"/>
  <c r="BS291" i="10"/>
  <c r="BC291" i="10"/>
  <c r="AW291" i="10"/>
  <c r="BS290" i="10"/>
  <c r="BC290" i="10"/>
  <c r="AW290" i="10"/>
  <c r="BS289" i="10"/>
  <c r="BC289" i="10"/>
  <c r="AW289" i="10"/>
  <c r="BS288" i="10"/>
  <c r="BC288" i="10"/>
  <c r="AW288" i="10"/>
  <c r="BZ287" i="10"/>
  <c r="BS287" i="10"/>
  <c r="BC287" i="10"/>
  <c r="AW287" i="10"/>
  <c r="BZ286" i="10"/>
  <c r="BS286" i="10"/>
  <c r="BC286" i="10"/>
  <c r="AW286" i="10"/>
  <c r="BZ285" i="10"/>
  <c r="BS285" i="10"/>
  <c r="BC285" i="10"/>
  <c r="AW285" i="10"/>
  <c r="BZ284" i="10"/>
  <c r="BS284" i="10"/>
  <c r="BC284" i="10"/>
  <c r="AW284" i="10"/>
  <c r="BZ283" i="10"/>
  <c r="BS283" i="10"/>
  <c r="BC283" i="10"/>
  <c r="AW283" i="10"/>
  <c r="BZ282" i="10"/>
  <c r="BS282" i="10"/>
  <c r="BC282" i="10"/>
  <c r="AW282" i="10"/>
  <c r="BZ281" i="10"/>
  <c r="BS281" i="10"/>
  <c r="BC281" i="10"/>
  <c r="AW281" i="10"/>
  <c r="BZ280" i="10"/>
  <c r="BS280" i="10"/>
  <c r="BC280" i="10"/>
  <c r="AW280" i="10"/>
  <c r="BZ279" i="10"/>
  <c r="BS279" i="10"/>
  <c r="BC279" i="10"/>
  <c r="AW279" i="10"/>
  <c r="BZ278" i="10"/>
  <c r="BS278" i="10"/>
  <c r="BC278" i="10"/>
  <c r="AW278" i="10"/>
  <c r="BZ277" i="10"/>
  <c r="BS277" i="10"/>
  <c r="BC277" i="10"/>
  <c r="AW277" i="10"/>
  <c r="BS276" i="10"/>
  <c r="BC276" i="10"/>
  <c r="AW276" i="10"/>
  <c r="BZ275" i="10"/>
  <c r="BS275" i="10"/>
  <c r="BC275" i="10"/>
  <c r="AW275" i="10"/>
  <c r="BZ274" i="10"/>
  <c r="BS274" i="10"/>
  <c r="BC274" i="10"/>
  <c r="AW274" i="10"/>
  <c r="BZ273" i="10"/>
  <c r="BS273" i="10"/>
  <c r="BC273" i="10"/>
  <c r="AW273" i="10"/>
  <c r="BZ272" i="10"/>
  <c r="BS272" i="10"/>
  <c r="BC272" i="10"/>
  <c r="AW272" i="10"/>
  <c r="BZ271" i="10"/>
  <c r="BS271" i="10"/>
  <c r="BC271" i="10"/>
  <c r="AW271" i="10"/>
  <c r="BS270" i="10"/>
  <c r="BC270" i="10"/>
  <c r="AW270" i="10"/>
  <c r="BZ269" i="10"/>
  <c r="BS269" i="10"/>
  <c r="BC269" i="10"/>
  <c r="AW269" i="10"/>
  <c r="BZ268" i="10"/>
  <c r="BS268" i="10"/>
  <c r="BC268" i="10"/>
  <c r="AW268" i="10"/>
  <c r="BZ267" i="10"/>
  <c r="BS267" i="10"/>
  <c r="BC267" i="10"/>
  <c r="AW267" i="10"/>
  <c r="BS266" i="10"/>
  <c r="BC266" i="10"/>
  <c r="AW266" i="10"/>
  <c r="BS265" i="10"/>
  <c r="BC265" i="10"/>
  <c r="AW265" i="10"/>
  <c r="BS264" i="10"/>
  <c r="BC264" i="10"/>
  <c r="AW264" i="10"/>
  <c r="BZ263" i="10"/>
  <c r="BS263" i="10"/>
  <c r="BC263" i="10"/>
  <c r="AW263" i="10"/>
  <c r="BS262" i="10"/>
  <c r="BC262" i="10"/>
  <c r="AW262" i="10"/>
  <c r="BZ261" i="10"/>
  <c r="BS261" i="10"/>
  <c r="BC261" i="10"/>
  <c r="AW261" i="10"/>
  <c r="BS260" i="10"/>
  <c r="BC260" i="10"/>
  <c r="AW260" i="10"/>
  <c r="BZ259" i="10"/>
  <c r="BS259" i="10"/>
  <c r="BC259" i="10"/>
  <c r="AW259" i="10"/>
  <c r="BS258" i="10"/>
  <c r="BC258" i="10"/>
  <c r="AW258" i="10"/>
  <c r="BZ257" i="10"/>
  <c r="BS257" i="10"/>
  <c r="BC257" i="10"/>
  <c r="AW257" i="10"/>
  <c r="BZ256" i="10"/>
  <c r="BS256" i="10"/>
  <c r="BC256" i="10"/>
  <c r="AW256" i="10"/>
  <c r="BZ255" i="10"/>
  <c r="BS255" i="10"/>
  <c r="BC255" i="10"/>
  <c r="AW255" i="10"/>
  <c r="BS254" i="10"/>
  <c r="BC254" i="10"/>
  <c r="AW254" i="10"/>
  <c r="BZ253" i="10"/>
  <c r="BS253" i="10"/>
  <c r="BC253" i="10"/>
  <c r="AW253" i="10"/>
  <c r="BZ252" i="10"/>
  <c r="BS252" i="10"/>
  <c r="BC252" i="10"/>
  <c r="AW252" i="10"/>
  <c r="BZ251" i="10"/>
  <c r="BS251" i="10"/>
  <c r="BC251" i="10"/>
  <c r="AW251" i="10"/>
  <c r="BZ250" i="10"/>
  <c r="BS250" i="10"/>
  <c r="BC250" i="10"/>
  <c r="AW250" i="10"/>
  <c r="BS249" i="10"/>
  <c r="BC249" i="10"/>
  <c r="AW249" i="10"/>
  <c r="BS248" i="10"/>
  <c r="BC248" i="10"/>
  <c r="AW248" i="10"/>
  <c r="BZ247" i="10"/>
  <c r="BS247" i="10"/>
  <c r="BC247" i="10"/>
  <c r="AW247" i="10"/>
  <c r="BZ246" i="10"/>
  <c r="BS246" i="10"/>
  <c r="BC246" i="10"/>
  <c r="AW246" i="10"/>
  <c r="BZ245" i="10"/>
  <c r="BS245" i="10"/>
  <c r="BC245" i="10"/>
  <c r="AW245" i="10"/>
  <c r="BZ244" i="10"/>
  <c r="BS244" i="10"/>
  <c r="BC244" i="10"/>
  <c r="AW244" i="10"/>
  <c r="BS243" i="10"/>
  <c r="BC243" i="10"/>
  <c r="AW243" i="10"/>
  <c r="BS242" i="10"/>
  <c r="BC242" i="10"/>
  <c r="AW242" i="10"/>
  <c r="BZ241" i="10"/>
  <c r="BS241" i="10"/>
  <c r="BC241" i="10"/>
  <c r="AW241" i="10"/>
  <c r="BZ240" i="10"/>
  <c r="BS240" i="10"/>
  <c r="BC240" i="10"/>
  <c r="AW240" i="10"/>
  <c r="BS239" i="10"/>
  <c r="BC239" i="10"/>
  <c r="AW239" i="10"/>
  <c r="BS238" i="10"/>
  <c r="BC238" i="10"/>
  <c r="AW238" i="10"/>
  <c r="BZ237" i="10"/>
  <c r="BS237" i="10"/>
  <c r="BC237" i="10"/>
  <c r="AW237" i="10"/>
  <c r="BS236" i="10"/>
  <c r="BC236" i="10"/>
  <c r="AW236" i="10"/>
  <c r="BZ235" i="10"/>
  <c r="BS235" i="10"/>
  <c r="BC235" i="10"/>
  <c r="AW235" i="10"/>
  <c r="BZ234" i="10"/>
  <c r="BS234" i="10"/>
  <c r="BC234" i="10"/>
  <c r="AW234" i="10"/>
  <c r="BZ233" i="10"/>
  <c r="BS233" i="10"/>
  <c r="BC233" i="10"/>
  <c r="AW233" i="10"/>
  <c r="BS232" i="10"/>
  <c r="BC232" i="10"/>
  <c r="AW232" i="10"/>
  <c r="BZ231" i="10"/>
  <c r="BS231" i="10"/>
  <c r="BC231" i="10"/>
  <c r="AW231" i="10"/>
  <c r="BZ230" i="10"/>
  <c r="BS230" i="10"/>
  <c r="BC230" i="10"/>
  <c r="AW230" i="10"/>
  <c r="BZ229" i="10"/>
  <c r="BS229" i="10"/>
  <c r="BC229" i="10"/>
  <c r="AW229" i="10"/>
  <c r="BZ228" i="10"/>
  <c r="BS228" i="10"/>
  <c r="BC228" i="10"/>
  <c r="AW228" i="10"/>
  <c r="BS227" i="10"/>
  <c r="BC227" i="10"/>
  <c r="AW227" i="10"/>
  <c r="BZ226" i="10"/>
  <c r="BS226" i="10"/>
  <c r="BC226" i="10"/>
  <c r="AW226" i="10"/>
  <c r="BZ225" i="10"/>
  <c r="BS225" i="10"/>
  <c r="BC225" i="10"/>
  <c r="AW225" i="10"/>
  <c r="BZ224" i="10"/>
  <c r="BS224" i="10"/>
  <c r="BC224" i="10"/>
  <c r="AW224" i="10"/>
  <c r="BZ223" i="10"/>
  <c r="BS223" i="10"/>
  <c r="BC223" i="10"/>
  <c r="AW223" i="10"/>
  <c r="BZ222" i="10"/>
  <c r="BS222" i="10"/>
  <c r="BC222" i="10"/>
  <c r="AW222" i="10"/>
  <c r="BZ221" i="10"/>
  <c r="BS221" i="10"/>
  <c r="BC221" i="10"/>
  <c r="AW221" i="10"/>
  <c r="BZ220" i="10"/>
  <c r="BS220" i="10"/>
  <c r="BC220" i="10"/>
  <c r="AW220" i="10"/>
  <c r="BZ219" i="10"/>
  <c r="BS219" i="10"/>
  <c r="BC219" i="10"/>
  <c r="AW219" i="10"/>
  <c r="BZ218" i="10"/>
  <c r="BS218" i="10"/>
  <c r="BC218" i="10"/>
  <c r="AW218" i="10"/>
  <c r="BZ217" i="10"/>
  <c r="BS217" i="10"/>
  <c r="BC217" i="10"/>
  <c r="AW217" i="10"/>
  <c r="BZ216" i="10"/>
  <c r="BS216" i="10"/>
  <c r="BC216" i="10"/>
  <c r="AW216" i="10"/>
  <c r="BZ215" i="10"/>
  <c r="BS215" i="10"/>
  <c r="BC215" i="10"/>
  <c r="AW215" i="10"/>
  <c r="BZ214" i="10"/>
  <c r="BS214" i="10"/>
  <c r="BC214" i="10"/>
  <c r="AW214" i="10"/>
  <c r="BS213" i="10"/>
  <c r="BC213" i="10"/>
  <c r="AW213" i="10"/>
  <c r="BS212" i="10"/>
  <c r="BC212" i="10"/>
  <c r="AW212" i="10"/>
  <c r="BZ211" i="10"/>
  <c r="BS211" i="10"/>
  <c r="BC211" i="10"/>
  <c r="AW211" i="10"/>
  <c r="BS210" i="10"/>
  <c r="BC210" i="10"/>
  <c r="AW210" i="10"/>
  <c r="BZ209" i="10"/>
  <c r="BS209" i="10"/>
  <c r="BC209" i="10"/>
  <c r="AW209" i="10"/>
  <c r="BZ208" i="10"/>
  <c r="BS208" i="10"/>
  <c r="BC208" i="10"/>
  <c r="AW208" i="10"/>
  <c r="BZ207" i="10"/>
  <c r="BS207" i="10"/>
  <c r="BC207" i="10"/>
  <c r="AW207" i="10"/>
  <c r="BZ206" i="10"/>
  <c r="BS206" i="10"/>
  <c r="BC206" i="10"/>
  <c r="AW206" i="10"/>
  <c r="BZ205" i="10"/>
  <c r="BS205" i="10"/>
  <c r="BC205" i="10"/>
  <c r="AW205" i="10"/>
  <c r="BS204" i="10"/>
  <c r="BC204" i="10"/>
  <c r="AW204" i="10"/>
  <c r="BZ203" i="10"/>
  <c r="BS203" i="10"/>
  <c r="BC203" i="10"/>
  <c r="AW203" i="10"/>
  <c r="BZ202" i="10"/>
  <c r="BS202" i="10"/>
  <c r="BC202" i="10"/>
  <c r="AW202" i="10"/>
  <c r="BZ201" i="10"/>
  <c r="BS201" i="10"/>
  <c r="BC201" i="10"/>
  <c r="AW201" i="10"/>
  <c r="BZ200" i="10"/>
  <c r="BS200" i="10"/>
  <c r="BC200" i="10"/>
  <c r="AW200" i="10"/>
  <c r="BZ199" i="10"/>
  <c r="BS199" i="10"/>
  <c r="BC199" i="10"/>
  <c r="AW199" i="10"/>
  <c r="BZ198" i="10"/>
  <c r="BS198" i="10"/>
  <c r="BC198" i="10"/>
  <c r="AW198" i="10"/>
  <c r="BZ197" i="10"/>
  <c r="BS197" i="10"/>
  <c r="BC197" i="10"/>
  <c r="AW197" i="10"/>
  <c r="BZ196" i="10"/>
  <c r="BS196" i="10"/>
  <c r="BC196" i="10"/>
  <c r="AW196" i="10"/>
  <c r="BS195" i="10"/>
  <c r="BC195" i="10"/>
  <c r="AW195" i="10"/>
  <c r="BS194" i="10"/>
  <c r="BC194" i="10"/>
  <c r="AW194" i="10"/>
  <c r="BS193" i="10"/>
  <c r="BC193" i="10"/>
  <c r="AW193" i="10"/>
  <c r="BZ192" i="10"/>
  <c r="BS192" i="10"/>
  <c r="BC192" i="10"/>
  <c r="AW192" i="10"/>
  <c r="BZ191" i="10"/>
  <c r="BS191" i="10"/>
  <c r="BC191" i="10"/>
  <c r="AW191" i="10"/>
  <c r="BZ190" i="10"/>
  <c r="BS190" i="10"/>
  <c r="BC190" i="10"/>
  <c r="AW190" i="10"/>
  <c r="BZ189" i="10"/>
  <c r="BS189" i="10"/>
  <c r="BC189" i="10"/>
  <c r="AW189" i="10"/>
  <c r="BZ188" i="10"/>
  <c r="BS188" i="10"/>
  <c r="BC188" i="10"/>
  <c r="AW188" i="10"/>
  <c r="BZ187" i="10"/>
  <c r="BS187" i="10"/>
  <c r="BC187" i="10"/>
  <c r="AW187" i="10"/>
  <c r="BZ186" i="10"/>
  <c r="BS186" i="10"/>
  <c r="BC186" i="10"/>
  <c r="AW186" i="10"/>
  <c r="BZ185" i="10"/>
  <c r="BS185" i="10"/>
  <c r="BC185" i="10"/>
  <c r="AW185" i="10"/>
  <c r="BZ184" i="10"/>
  <c r="BS184" i="10"/>
  <c r="BC184" i="10"/>
  <c r="AW184" i="10"/>
  <c r="BZ183" i="10"/>
  <c r="BS183" i="10"/>
  <c r="BC183" i="10"/>
  <c r="AW183" i="10"/>
  <c r="BZ182" i="10"/>
  <c r="BS182" i="10"/>
  <c r="BC182" i="10"/>
  <c r="AW182" i="10"/>
  <c r="BZ181" i="10"/>
  <c r="BS181" i="10"/>
  <c r="BC181" i="10"/>
  <c r="AW181" i="10"/>
  <c r="BZ180" i="10"/>
  <c r="BS180" i="10"/>
  <c r="BC180" i="10"/>
  <c r="AW180" i="10"/>
  <c r="BS179" i="10"/>
  <c r="BC179" i="10"/>
  <c r="AW179" i="10"/>
  <c r="BZ178" i="10"/>
  <c r="BS178" i="10"/>
  <c r="BC178" i="10"/>
  <c r="AW178" i="10"/>
  <c r="BZ177" i="10"/>
  <c r="BS177" i="10"/>
  <c r="BC177" i="10"/>
  <c r="AW177" i="10"/>
  <c r="BS176" i="10"/>
  <c r="BC176" i="10"/>
  <c r="AW176" i="10"/>
  <c r="BZ175" i="10"/>
  <c r="BS175" i="10"/>
  <c r="BC175" i="10"/>
  <c r="AW175" i="10"/>
  <c r="BZ174" i="10"/>
  <c r="BS174" i="10"/>
  <c r="BC174" i="10"/>
  <c r="AW174" i="10"/>
  <c r="BS173" i="10"/>
  <c r="BC173" i="10"/>
  <c r="AW173" i="10"/>
  <c r="BZ172" i="10"/>
  <c r="BS172" i="10"/>
  <c r="BC172" i="10"/>
  <c r="AW172" i="10"/>
  <c r="BS171" i="10"/>
  <c r="BC171" i="10"/>
  <c r="AW171" i="10"/>
  <c r="BS170" i="10"/>
  <c r="BC170" i="10"/>
  <c r="AW170" i="10"/>
  <c r="BZ169" i="10"/>
  <c r="BS169" i="10"/>
  <c r="BC169" i="10"/>
  <c r="AW169" i="10"/>
  <c r="BZ168" i="10"/>
  <c r="BS168" i="10"/>
  <c r="BC168" i="10"/>
  <c r="AW168" i="10"/>
  <c r="BZ167" i="10"/>
  <c r="BS167" i="10"/>
  <c r="BC167" i="10"/>
  <c r="AW167" i="10"/>
  <c r="BZ166" i="10"/>
  <c r="BS166" i="10"/>
  <c r="BC166" i="10"/>
  <c r="AW166" i="10"/>
  <c r="BZ165" i="10"/>
  <c r="BS165" i="10"/>
  <c r="BC165" i="10"/>
  <c r="AW165" i="10"/>
  <c r="BZ164" i="10"/>
  <c r="BS164" i="10"/>
  <c r="BC164" i="10"/>
  <c r="AW164" i="10"/>
  <c r="BZ163" i="10"/>
  <c r="BS163" i="10"/>
  <c r="BC163" i="10"/>
  <c r="AW163" i="10"/>
  <c r="BZ162" i="10"/>
  <c r="BS162" i="10"/>
  <c r="BC162" i="10"/>
  <c r="AW162" i="10"/>
  <c r="BZ161" i="10"/>
  <c r="BS161" i="10"/>
  <c r="BC161" i="10"/>
  <c r="AW161" i="10"/>
  <c r="BZ160" i="10"/>
  <c r="BS160" i="10"/>
  <c r="BC160" i="10"/>
  <c r="AW160" i="10"/>
  <c r="BS159" i="10"/>
  <c r="BC159" i="10"/>
  <c r="AW159" i="10"/>
  <c r="BS158" i="10"/>
  <c r="BC158" i="10"/>
  <c r="AW158" i="10"/>
  <c r="BZ157" i="10"/>
  <c r="BS157" i="10"/>
  <c r="BC157" i="10"/>
  <c r="AW157" i="10"/>
  <c r="BZ156" i="10"/>
  <c r="BS156" i="10"/>
  <c r="BC156" i="10"/>
  <c r="AW156" i="10"/>
  <c r="BZ155" i="10"/>
  <c r="BS155" i="10"/>
  <c r="BC155" i="10"/>
  <c r="AW155" i="10"/>
  <c r="BS154" i="10"/>
  <c r="BC154" i="10"/>
  <c r="AW154" i="10"/>
  <c r="BZ153" i="10"/>
  <c r="BS153" i="10"/>
  <c r="BC153" i="10"/>
  <c r="AW153" i="10"/>
  <c r="BZ152" i="10"/>
  <c r="BS152" i="10"/>
  <c r="BC152" i="10"/>
  <c r="AW152" i="10"/>
  <c r="BZ151" i="10"/>
  <c r="BS151" i="10"/>
  <c r="BC151" i="10"/>
  <c r="AW151" i="10"/>
  <c r="BS150" i="10"/>
  <c r="BC150" i="10"/>
  <c r="AW150" i="10"/>
  <c r="BZ149" i="10"/>
  <c r="BS149" i="10"/>
  <c r="BC149" i="10"/>
  <c r="AW149" i="10"/>
  <c r="BS148" i="10"/>
  <c r="BC148" i="10"/>
  <c r="AW148" i="10"/>
  <c r="BZ147" i="10"/>
  <c r="BS147" i="10"/>
  <c r="BC147" i="10"/>
  <c r="AW147" i="10"/>
  <c r="BZ146" i="10"/>
  <c r="BS146" i="10"/>
  <c r="BC146" i="10"/>
  <c r="AW146" i="10"/>
  <c r="BS145" i="10"/>
  <c r="BC145" i="10"/>
  <c r="AW145" i="10"/>
  <c r="BS144" i="10"/>
  <c r="BC144" i="10"/>
  <c r="AW144" i="10"/>
  <c r="BZ143" i="10"/>
  <c r="BS143" i="10"/>
  <c r="BC143" i="10"/>
  <c r="AW143" i="10"/>
  <c r="BZ142" i="10"/>
  <c r="BS142" i="10"/>
  <c r="BC142" i="10"/>
  <c r="AW142" i="10"/>
  <c r="BZ141" i="10"/>
  <c r="BS141" i="10"/>
  <c r="BC141" i="10"/>
  <c r="AW141" i="10"/>
  <c r="BZ140" i="10"/>
  <c r="BS140" i="10"/>
  <c r="BC140" i="10"/>
  <c r="AW140" i="10"/>
  <c r="BZ139" i="10"/>
  <c r="BS139" i="10"/>
  <c r="BC139" i="10"/>
  <c r="AW139" i="10"/>
  <c r="BZ138" i="10"/>
  <c r="BS138" i="10"/>
  <c r="BC138" i="10"/>
  <c r="AW138" i="10"/>
  <c r="BZ137" i="10"/>
  <c r="BS137" i="10"/>
  <c r="BC137" i="10"/>
  <c r="AW137" i="10"/>
  <c r="BZ136" i="10"/>
  <c r="BS136" i="10"/>
  <c r="BC136" i="10"/>
  <c r="AW136" i="10"/>
  <c r="BZ135" i="10"/>
  <c r="BS135" i="10"/>
  <c r="BC135" i="10"/>
  <c r="AW135" i="10"/>
  <c r="BZ134" i="10"/>
  <c r="BS134" i="10"/>
  <c r="BC134" i="10"/>
  <c r="AW134" i="10"/>
  <c r="BZ133" i="10"/>
  <c r="BS133" i="10"/>
  <c r="BC133" i="10"/>
  <c r="AW133" i="10"/>
  <c r="BZ132" i="10"/>
  <c r="BS132" i="10"/>
  <c r="BC132" i="10"/>
  <c r="AW132" i="10"/>
  <c r="BZ131" i="10"/>
  <c r="BS131" i="10"/>
  <c r="BC131" i="10"/>
  <c r="AW131" i="10"/>
  <c r="BZ130" i="10"/>
  <c r="BS130" i="10"/>
  <c r="BC130" i="10"/>
  <c r="AW130" i="10"/>
  <c r="BZ129" i="10"/>
  <c r="BS129" i="10"/>
  <c r="BC129" i="10"/>
  <c r="AW129" i="10"/>
  <c r="BZ128" i="10"/>
  <c r="BS128" i="10"/>
  <c r="BC128" i="10"/>
  <c r="AW128" i="10"/>
  <c r="BS127" i="10"/>
  <c r="BC127" i="10"/>
  <c r="AW127" i="10"/>
  <c r="BZ126" i="10"/>
  <c r="BS126" i="10"/>
  <c r="BC126" i="10"/>
  <c r="AW126" i="10"/>
  <c r="BZ125" i="10"/>
  <c r="BS125" i="10"/>
  <c r="BC125" i="10"/>
  <c r="AW125" i="10"/>
  <c r="BZ124" i="10"/>
  <c r="BS124" i="10"/>
  <c r="BC124" i="10"/>
  <c r="AW124" i="10"/>
  <c r="BC123" i="10"/>
  <c r="AW123" i="10"/>
  <c r="BZ122" i="10"/>
  <c r="BS122" i="10"/>
  <c r="BC122" i="10"/>
  <c r="AW122" i="10"/>
  <c r="BZ121" i="10"/>
  <c r="BS121" i="10"/>
  <c r="BC121" i="10"/>
  <c r="AW121" i="10"/>
  <c r="BZ120" i="10"/>
  <c r="BS120" i="10"/>
  <c r="BC120" i="10"/>
  <c r="AW120" i="10"/>
  <c r="BZ119" i="10"/>
  <c r="BS119" i="10"/>
  <c r="BC119" i="10"/>
  <c r="AW119" i="10"/>
  <c r="BZ118" i="10"/>
  <c r="BS118" i="10"/>
  <c r="BC118" i="10"/>
  <c r="AW118" i="10"/>
  <c r="BZ117" i="10"/>
  <c r="BS117" i="10"/>
  <c r="BC117" i="10"/>
  <c r="AW117" i="10"/>
  <c r="BS116" i="10"/>
  <c r="BC116" i="10"/>
  <c r="AW116" i="10"/>
  <c r="BZ115" i="10"/>
  <c r="BS115" i="10"/>
  <c r="BC115" i="10"/>
  <c r="AW115" i="10"/>
  <c r="BZ114" i="10"/>
  <c r="BS114" i="10"/>
  <c r="BC114" i="10"/>
  <c r="AW114" i="10"/>
  <c r="BS113" i="10"/>
  <c r="BC113" i="10"/>
  <c r="AW113" i="10"/>
  <c r="BZ112" i="10"/>
  <c r="BS112" i="10"/>
  <c r="BC112" i="10"/>
  <c r="AW112" i="10"/>
  <c r="BZ111" i="10"/>
  <c r="BS111" i="10"/>
  <c r="BC111" i="10"/>
  <c r="AW111" i="10"/>
  <c r="BZ110" i="10"/>
  <c r="BS110" i="10"/>
  <c r="BC110" i="10"/>
  <c r="AW110" i="10"/>
  <c r="BZ109" i="10"/>
  <c r="BS109" i="10"/>
  <c r="BC109" i="10"/>
  <c r="AW109" i="10"/>
  <c r="BZ108" i="10"/>
  <c r="BS108" i="10"/>
  <c r="BC108" i="10"/>
  <c r="AW108" i="10"/>
  <c r="BZ107" i="10"/>
  <c r="BS107" i="10"/>
  <c r="BC107" i="10"/>
  <c r="AW107" i="10"/>
  <c r="BS106" i="10"/>
  <c r="BC106" i="10"/>
  <c r="AW106" i="10"/>
  <c r="BS105" i="10"/>
  <c r="BC105" i="10"/>
  <c r="AW105" i="10"/>
  <c r="BZ104" i="10"/>
  <c r="BS104" i="10"/>
  <c r="BC104" i="10"/>
  <c r="AW104" i="10"/>
  <c r="BZ103" i="10"/>
  <c r="BS103" i="10"/>
  <c r="BC103" i="10"/>
  <c r="AW103" i="10"/>
  <c r="BZ102" i="10"/>
  <c r="BS102" i="10"/>
  <c r="BC102" i="10"/>
  <c r="AW102" i="10"/>
  <c r="BZ101" i="10"/>
  <c r="BS101" i="10"/>
  <c r="BC101" i="10"/>
  <c r="AW101" i="10"/>
  <c r="BZ100" i="10"/>
  <c r="BS100" i="10"/>
  <c r="BC100" i="10"/>
  <c r="AW100" i="10"/>
  <c r="BZ99" i="10"/>
  <c r="BS99" i="10"/>
  <c r="BC99" i="10"/>
  <c r="AW99" i="10"/>
  <c r="BZ98" i="10"/>
  <c r="BS98" i="10"/>
  <c r="BC98" i="10"/>
  <c r="AW98" i="10"/>
  <c r="BZ97" i="10"/>
  <c r="BS97" i="10"/>
  <c r="BC97" i="10"/>
  <c r="AW97" i="10"/>
  <c r="BZ96" i="10"/>
  <c r="BS96" i="10"/>
  <c r="BC96" i="10"/>
  <c r="AW96" i="10"/>
  <c r="BZ95" i="10"/>
  <c r="BS95" i="10"/>
  <c r="BC95" i="10"/>
  <c r="AW95" i="10"/>
  <c r="BZ94" i="10"/>
  <c r="BS94" i="10"/>
  <c r="BC94" i="10"/>
  <c r="AW94" i="10"/>
  <c r="BZ93" i="10"/>
  <c r="BS93" i="10"/>
  <c r="BC93" i="10"/>
  <c r="AW93" i="10"/>
  <c r="BZ92" i="10"/>
  <c r="BS92" i="10"/>
  <c r="BC92" i="10"/>
  <c r="AW92" i="10"/>
  <c r="BZ91" i="10"/>
  <c r="BS91" i="10"/>
  <c r="BC91" i="10"/>
  <c r="AW91" i="10"/>
  <c r="BZ90" i="10"/>
  <c r="BS90" i="10"/>
  <c r="BC90" i="10"/>
  <c r="AW90" i="10"/>
  <c r="BZ89" i="10"/>
  <c r="BS89" i="10"/>
  <c r="BC89" i="10"/>
  <c r="AW89" i="10"/>
  <c r="BZ88" i="10"/>
  <c r="BS88" i="10"/>
  <c r="BC88" i="10"/>
  <c r="AW88" i="10"/>
  <c r="BS87" i="10"/>
  <c r="BC87" i="10"/>
  <c r="AW87" i="10"/>
  <c r="BZ86" i="10"/>
  <c r="BS86" i="10"/>
  <c r="BC86" i="10"/>
  <c r="AW86" i="10"/>
  <c r="BC85" i="10"/>
  <c r="AW85" i="10"/>
  <c r="BZ84" i="10"/>
  <c r="BS84" i="10"/>
  <c r="BC84" i="10"/>
  <c r="AW84" i="10"/>
  <c r="BZ83" i="10"/>
  <c r="BS83" i="10"/>
  <c r="BC83" i="10"/>
  <c r="AW83" i="10"/>
  <c r="BZ82" i="10"/>
  <c r="BS82" i="10"/>
  <c r="BC82" i="10"/>
  <c r="AW82" i="10"/>
  <c r="BZ81" i="10"/>
  <c r="BS81" i="10"/>
  <c r="BC81" i="10"/>
  <c r="AW81" i="10"/>
  <c r="BS80" i="10"/>
  <c r="BC80" i="10"/>
  <c r="AW80" i="10"/>
  <c r="BZ79" i="10"/>
  <c r="BS79" i="10"/>
  <c r="BC79" i="10"/>
  <c r="AW79" i="10"/>
  <c r="BZ78" i="10"/>
  <c r="BS78" i="10"/>
  <c r="BC78" i="10"/>
  <c r="AW78" i="10"/>
  <c r="BZ77" i="10"/>
  <c r="BS77" i="10"/>
  <c r="BC77" i="10"/>
  <c r="AW77" i="10"/>
  <c r="BZ76" i="10"/>
  <c r="BS76" i="10"/>
  <c r="BC76" i="10"/>
  <c r="AW76" i="10"/>
  <c r="BZ75" i="10"/>
  <c r="BS75" i="10"/>
  <c r="BC75" i="10"/>
  <c r="AW75" i="10"/>
  <c r="BZ74" i="10"/>
  <c r="BS74" i="10"/>
  <c r="BC74" i="10"/>
  <c r="AW74" i="10"/>
  <c r="BZ73" i="10"/>
  <c r="BS73" i="10"/>
  <c r="BC73" i="10"/>
  <c r="AW73" i="10"/>
  <c r="BZ72" i="10"/>
  <c r="BS72" i="10"/>
  <c r="BC72" i="10"/>
  <c r="AW72" i="10"/>
  <c r="BS71" i="10"/>
  <c r="BC71" i="10"/>
  <c r="AW71" i="10"/>
  <c r="BZ70" i="10"/>
  <c r="BS70" i="10"/>
  <c r="BC70" i="10"/>
  <c r="AW70" i="10"/>
  <c r="BZ69" i="10"/>
  <c r="BS69" i="10"/>
  <c r="BC69" i="10"/>
  <c r="AW69" i="10"/>
  <c r="BZ68" i="10"/>
  <c r="BS68" i="10"/>
  <c r="BC68" i="10"/>
  <c r="AW68" i="10"/>
  <c r="BZ67" i="10"/>
  <c r="BS67" i="10"/>
  <c r="BC67" i="10"/>
  <c r="AW67" i="10"/>
  <c r="BZ66" i="10"/>
  <c r="BS66" i="10"/>
  <c r="BC66" i="10"/>
  <c r="AW66" i="10"/>
  <c r="BZ65" i="10"/>
  <c r="BS65" i="10"/>
  <c r="BC65" i="10"/>
  <c r="AW65" i="10"/>
  <c r="BZ64" i="10"/>
  <c r="BS64" i="10"/>
  <c r="BC64" i="10"/>
  <c r="AW64" i="10"/>
  <c r="BZ63" i="10"/>
  <c r="BC63" i="10"/>
  <c r="AW63" i="10"/>
  <c r="BZ62" i="10"/>
  <c r="BS62" i="10"/>
  <c r="BC62" i="10"/>
  <c r="AW62" i="10"/>
  <c r="BZ61" i="10"/>
  <c r="BS61" i="10"/>
  <c r="BC61" i="10"/>
  <c r="AW61" i="10"/>
  <c r="BZ60" i="10"/>
  <c r="BS60" i="10"/>
  <c r="BC60" i="10"/>
  <c r="AW60" i="10"/>
  <c r="BZ59" i="10"/>
  <c r="BS59" i="10"/>
  <c r="BC59" i="10"/>
  <c r="AW59" i="10"/>
  <c r="BZ58" i="10"/>
  <c r="BS58" i="10"/>
  <c r="BC58" i="10"/>
  <c r="AW58" i="10"/>
  <c r="BZ57" i="10"/>
  <c r="BS57" i="10"/>
  <c r="BC57" i="10"/>
  <c r="AW57" i="10"/>
  <c r="BZ56" i="10"/>
  <c r="BS56" i="10"/>
  <c r="BC56" i="10"/>
  <c r="AW56" i="10"/>
  <c r="BZ55" i="10"/>
  <c r="BS55" i="10"/>
  <c r="BC55" i="10"/>
  <c r="AW55" i="10"/>
  <c r="BZ54" i="10"/>
  <c r="BS54" i="10"/>
  <c r="BC54" i="10"/>
  <c r="AW54" i="10"/>
  <c r="BZ53" i="10"/>
  <c r="BS53" i="10"/>
  <c r="BC53" i="10"/>
  <c r="AW53" i="10"/>
  <c r="BZ52" i="10"/>
  <c r="BS52" i="10"/>
  <c r="BC52" i="10"/>
  <c r="AW52" i="10"/>
  <c r="BS51" i="10"/>
  <c r="BC51" i="10"/>
  <c r="AW51" i="10"/>
  <c r="BZ50" i="10"/>
  <c r="BS50" i="10"/>
  <c r="BC50" i="10"/>
  <c r="AW50" i="10"/>
  <c r="BZ49" i="10"/>
  <c r="BS49" i="10"/>
  <c r="BC49" i="10"/>
  <c r="AW49" i="10"/>
  <c r="BZ48" i="10"/>
  <c r="BS48" i="10"/>
  <c r="BC48" i="10"/>
  <c r="AW48" i="10"/>
  <c r="BZ47" i="10"/>
  <c r="BS47" i="10"/>
  <c r="BC47" i="10"/>
  <c r="AW47" i="10"/>
  <c r="BZ46" i="10"/>
  <c r="BS46" i="10"/>
  <c r="BC46" i="10"/>
  <c r="AW46" i="10"/>
  <c r="BZ45" i="10"/>
  <c r="BS45" i="10"/>
  <c r="BC45" i="10"/>
  <c r="AW45" i="10"/>
  <c r="BZ44" i="10"/>
  <c r="BS44" i="10"/>
  <c r="BC44" i="10"/>
  <c r="AW44" i="10"/>
  <c r="BZ43" i="10"/>
  <c r="BS43" i="10"/>
  <c r="BC43" i="10"/>
  <c r="AW43" i="10"/>
  <c r="BZ42" i="10"/>
  <c r="BS42" i="10"/>
  <c r="BC42" i="10"/>
  <c r="AW42" i="10"/>
  <c r="BZ41" i="10"/>
  <c r="BS41" i="10"/>
  <c r="BC41" i="10"/>
  <c r="AW41" i="10"/>
  <c r="BS40" i="10"/>
  <c r="BC40" i="10"/>
  <c r="AW40" i="10"/>
  <c r="BZ39" i="10"/>
  <c r="BS39" i="10"/>
  <c r="BC39" i="10"/>
  <c r="AW39" i="10"/>
  <c r="BZ38" i="10"/>
  <c r="BS38" i="10"/>
  <c r="BC38" i="10"/>
  <c r="AW38" i="10"/>
  <c r="BZ37" i="10"/>
  <c r="BS37" i="10"/>
  <c r="BC37" i="10"/>
  <c r="AW37" i="10"/>
  <c r="BZ36" i="10"/>
  <c r="BS36" i="10"/>
  <c r="BC36" i="10"/>
  <c r="AW36" i="10"/>
  <c r="BZ35" i="10"/>
  <c r="BS35" i="10"/>
  <c r="BC35" i="10"/>
  <c r="AW35" i="10"/>
  <c r="BZ34" i="10"/>
  <c r="BS34" i="10"/>
  <c r="BC34" i="10"/>
  <c r="AW34" i="10"/>
  <c r="BZ33" i="10"/>
  <c r="BS33" i="10"/>
  <c r="BC33" i="10"/>
  <c r="AW33" i="10"/>
  <c r="BZ32" i="10"/>
  <c r="BS32" i="10"/>
  <c r="BC32" i="10"/>
  <c r="AW32" i="10"/>
  <c r="BZ31" i="10"/>
  <c r="BS31" i="10"/>
  <c r="BC31" i="10"/>
  <c r="AW31" i="10"/>
  <c r="BS30" i="10"/>
  <c r="BC30" i="10"/>
  <c r="AW30" i="10"/>
  <c r="BZ29" i="10"/>
  <c r="BS29" i="10"/>
  <c r="BC29" i="10"/>
  <c r="AW29" i="10"/>
  <c r="BZ28" i="10"/>
  <c r="BS28" i="10"/>
  <c r="BC28" i="10"/>
  <c r="AW28" i="10"/>
  <c r="BS27" i="10"/>
  <c r="BC27" i="10"/>
  <c r="AW27" i="10"/>
  <c r="BZ26" i="10"/>
  <c r="BS26" i="10"/>
  <c r="BC26" i="10"/>
  <c r="AW26" i="10"/>
  <c r="BZ25" i="10"/>
  <c r="BS25" i="10"/>
  <c r="BC25" i="10"/>
  <c r="AW25" i="10"/>
  <c r="BZ24" i="10"/>
  <c r="BS24" i="10"/>
  <c r="BC24" i="10"/>
  <c r="AW24" i="10"/>
  <c r="BZ23" i="10"/>
  <c r="BS23" i="10"/>
  <c r="BC23" i="10"/>
  <c r="AW23" i="10"/>
  <c r="BZ22" i="10"/>
  <c r="BS22" i="10"/>
  <c r="BC22" i="10"/>
  <c r="AW22" i="10"/>
  <c r="BS21" i="10"/>
  <c r="BC21" i="10"/>
  <c r="AW21" i="10"/>
  <c r="BS20" i="10"/>
  <c r="BC20" i="10"/>
  <c r="AW20" i="10"/>
  <c r="BZ19" i="10"/>
  <c r="BS19" i="10"/>
  <c r="BC19" i="10"/>
  <c r="AW19" i="10"/>
  <c r="BS18" i="10"/>
  <c r="BC18" i="10"/>
  <c r="AW18" i="10"/>
  <c r="BZ17" i="10"/>
  <c r="BS17" i="10"/>
  <c r="BC17" i="10"/>
  <c r="AW17" i="10"/>
  <c r="BS16" i="10"/>
  <c r="BC16" i="10"/>
  <c r="AW16" i="10"/>
  <c r="BZ15" i="10"/>
  <c r="BS15" i="10"/>
  <c r="BC15" i="10"/>
  <c r="AW15" i="10"/>
  <c r="BS14" i="10"/>
  <c r="BC14" i="10"/>
  <c r="AW14" i="10"/>
  <c r="BZ13" i="10"/>
  <c r="BS13" i="10"/>
  <c r="BC13" i="10"/>
  <c r="AW13" i="10"/>
  <c r="BZ12" i="10"/>
  <c r="BS12" i="10"/>
  <c r="BC12" i="10"/>
  <c r="AW12" i="10"/>
  <c r="BZ11" i="10"/>
  <c r="BS11" i="10"/>
  <c r="BC11" i="10"/>
  <c r="AW11" i="10"/>
  <c r="BZ10" i="10"/>
  <c r="BS10" i="10"/>
  <c r="BC10" i="10"/>
  <c r="AW10" i="10"/>
  <c r="BZ9" i="10"/>
  <c r="BS9" i="10"/>
  <c r="BC9" i="10"/>
  <c r="AW9" i="10"/>
  <c r="BZ8" i="10"/>
  <c r="BS8" i="10"/>
  <c r="BC8" i="10"/>
  <c r="AW8" i="10"/>
  <c r="BZ7" i="10"/>
  <c r="BS7" i="10"/>
  <c r="BC7" i="10"/>
  <c r="AW7" i="10"/>
  <c r="BZ6" i="10"/>
  <c r="BS6" i="10"/>
  <c r="BC6" i="10"/>
  <c r="AW6" i="10"/>
  <c r="BC5" i="10"/>
  <c r="BZ4" i="10"/>
  <c r="BS4" i="10"/>
  <c r="BC4" i="10"/>
  <c r="AW4" i="10"/>
  <c r="BZ3" i="10"/>
  <c r="BS3" i="10"/>
  <c r="BC3" i="10"/>
  <c r="AW3" i="10"/>
  <c r="BS2" i="10"/>
  <c r="BC2" i="10"/>
  <c r="AW2" i="10"/>
  <c r="HD503" i="1"/>
  <c r="GY503" i="1"/>
  <c r="GW503" i="1"/>
  <c r="GP503" i="1"/>
  <c r="GI503" i="1"/>
  <c r="FV503" i="1"/>
  <c r="FR503" i="1"/>
  <c r="FM503" i="1"/>
  <c r="FG503" i="1"/>
  <c r="FD503" i="1"/>
  <c r="FA503" i="1"/>
  <c r="EX503" i="1"/>
  <c r="EP503" i="1"/>
  <c r="EK503" i="1"/>
  <c r="EI503" i="1"/>
  <c r="EG503" i="1"/>
  <c r="EE503" i="1"/>
  <c r="EC503" i="1"/>
  <c r="EA503" i="1"/>
  <c r="DY503" i="1"/>
  <c r="DW503" i="1"/>
  <c r="DU503" i="1"/>
  <c r="DS503" i="1"/>
  <c r="DL503" i="1"/>
  <c r="DD503" i="1"/>
  <c r="CZ503" i="1"/>
  <c r="CU503" i="1"/>
  <c r="CO503" i="1"/>
  <c r="CN503" i="1"/>
  <c r="CI503" i="1"/>
  <c r="CD503" i="1"/>
  <c r="BW503" i="1"/>
  <c r="BP503" i="1"/>
  <c r="BL503" i="1"/>
  <c r="BF503" i="1"/>
  <c r="AZ503" i="1"/>
  <c r="AT503" i="1"/>
  <c r="AN503" i="1"/>
  <c r="AL503" i="1"/>
  <c r="AJ503" i="1"/>
  <c r="AT504" i="1"/>
  <c r="BY3" i="1"/>
  <c r="BY4" i="1"/>
  <c r="BY6" i="1"/>
  <c r="BY7" i="1"/>
  <c r="BY8" i="1"/>
  <c r="BY9" i="1"/>
  <c r="BY10" i="1"/>
  <c r="BY11" i="1"/>
  <c r="BY12" i="1"/>
  <c r="BY13" i="1"/>
  <c r="BY15" i="1"/>
  <c r="BY17" i="1"/>
  <c r="BY19" i="1"/>
  <c r="BY22" i="1"/>
  <c r="BY23" i="1"/>
  <c r="BY24" i="1"/>
  <c r="BY25" i="1"/>
  <c r="BY26" i="1"/>
  <c r="BY28" i="1"/>
  <c r="BY29" i="1"/>
  <c r="BY31" i="1"/>
  <c r="BY32" i="1"/>
  <c r="BY33" i="1"/>
  <c r="BY34" i="1"/>
  <c r="BY35" i="1"/>
  <c r="BY36" i="1"/>
  <c r="BY37" i="1"/>
  <c r="BY38" i="1"/>
  <c r="BY39" i="1"/>
  <c r="BY41" i="1"/>
  <c r="BY42" i="1"/>
  <c r="BY43" i="1"/>
  <c r="BY44" i="1"/>
  <c r="BY45" i="1"/>
  <c r="BY46" i="1"/>
  <c r="BY47" i="1"/>
  <c r="BY48" i="1"/>
  <c r="BY49" i="1"/>
  <c r="BY50" i="1"/>
  <c r="BY52" i="1"/>
  <c r="BY53" i="1"/>
  <c r="BY54" i="1"/>
  <c r="BY55" i="1"/>
  <c r="BY56" i="1"/>
  <c r="BY57" i="1"/>
  <c r="BY58" i="1"/>
  <c r="BY59" i="1"/>
  <c r="BY60" i="1"/>
  <c r="BY61" i="1"/>
  <c r="BY62" i="1"/>
  <c r="BY63" i="1"/>
  <c r="BY64" i="1"/>
  <c r="BY65" i="1"/>
  <c r="BY66" i="1"/>
  <c r="BY67" i="1"/>
  <c r="BY68" i="1"/>
  <c r="BY69" i="1"/>
  <c r="BY70" i="1"/>
  <c r="BY72" i="1"/>
  <c r="BY73" i="1"/>
  <c r="BY74" i="1"/>
  <c r="BY75" i="1"/>
  <c r="BY76" i="1"/>
  <c r="BY77" i="1"/>
  <c r="BY78" i="1"/>
  <c r="BY79" i="1"/>
  <c r="BY81" i="1"/>
  <c r="BY82" i="1"/>
  <c r="BY83" i="1"/>
  <c r="BY84" i="1"/>
  <c r="BY86" i="1"/>
  <c r="BY88" i="1"/>
  <c r="BY89" i="1"/>
  <c r="BY90" i="1"/>
  <c r="BY91" i="1"/>
  <c r="BY92" i="1"/>
  <c r="BY93" i="1"/>
  <c r="BY94" i="1"/>
  <c r="BY95" i="1"/>
  <c r="BY96" i="1"/>
  <c r="BY97" i="1"/>
  <c r="BY98" i="1"/>
  <c r="BY99" i="1"/>
  <c r="BY100" i="1"/>
  <c r="BY101" i="1"/>
  <c r="BY102" i="1"/>
  <c r="BY103" i="1"/>
  <c r="BY104" i="1"/>
  <c r="BY107" i="1"/>
  <c r="BY108" i="1"/>
  <c r="BY109" i="1"/>
  <c r="BY110" i="1"/>
  <c r="BY111" i="1"/>
  <c r="BY112" i="1"/>
  <c r="BY114" i="1"/>
  <c r="BY115" i="1"/>
  <c r="BY117" i="1"/>
  <c r="BY118" i="1"/>
  <c r="BY119" i="1"/>
  <c r="BY120" i="1"/>
  <c r="BY121" i="1"/>
  <c r="BY122" i="1"/>
  <c r="BY124" i="1"/>
  <c r="BY125" i="1"/>
  <c r="BY126" i="1"/>
  <c r="BY128" i="1"/>
  <c r="BY129" i="1"/>
  <c r="BY130" i="1"/>
  <c r="BY131" i="1"/>
  <c r="BY132" i="1"/>
  <c r="BY133" i="1"/>
  <c r="BY134" i="1"/>
  <c r="BY135" i="1"/>
  <c r="BY136" i="1"/>
  <c r="BY137" i="1"/>
  <c r="BY138" i="1"/>
  <c r="BY139" i="1"/>
  <c r="BY140" i="1"/>
  <c r="BY141" i="1"/>
  <c r="BY142" i="1"/>
  <c r="BY143" i="1"/>
  <c r="BY146" i="1"/>
  <c r="BY147" i="1"/>
  <c r="BY149" i="1"/>
  <c r="BY151" i="1"/>
  <c r="BY152" i="1"/>
  <c r="BY153" i="1"/>
  <c r="BY155" i="1"/>
  <c r="BY156" i="1"/>
  <c r="BY157" i="1"/>
  <c r="BY160" i="1"/>
  <c r="BY161" i="1"/>
  <c r="BY162" i="1"/>
  <c r="BY163" i="1"/>
  <c r="BY164" i="1"/>
  <c r="BY165" i="1"/>
  <c r="BY166" i="1"/>
  <c r="BY167" i="1"/>
  <c r="BY168" i="1"/>
  <c r="BY169" i="1"/>
  <c r="BY172" i="1"/>
  <c r="BY174" i="1"/>
  <c r="BY175" i="1"/>
  <c r="BY177" i="1"/>
  <c r="BY178" i="1"/>
  <c r="BY180" i="1"/>
  <c r="BY181" i="1"/>
  <c r="BY182" i="1"/>
  <c r="BY183" i="1"/>
  <c r="BY184" i="1"/>
  <c r="BY185" i="1"/>
  <c r="BY186" i="1"/>
  <c r="BY187" i="1"/>
  <c r="BY188" i="1"/>
  <c r="BY189" i="1"/>
  <c r="BY190" i="1"/>
  <c r="BY191" i="1"/>
  <c r="BY192" i="1"/>
  <c r="BY196" i="1"/>
  <c r="BY197" i="1"/>
  <c r="BY198" i="1"/>
  <c r="BY199" i="1"/>
  <c r="BY200" i="1"/>
  <c r="BY201" i="1"/>
  <c r="BY202" i="1"/>
  <c r="BY203" i="1"/>
  <c r="BY205" i="1"/>
  <c r="BY206" i="1"/>
  <c r="BY207" i="1"/>
  <c r="BY208" i="1"/>
  <c r="BY209" i="1"/>
  <c r="BY211" i="1"/>
  <c r="BY214" i="1"/>
  <c r="BY215" i="1"/>
  <c r="BY216" i="1"/>
  <c r="BY217" i="1"/>
  <c r="BY218" i="1"/>
  <c r="BY219" i="1"/>
  <c r="BY220" i="1"/>
  <c r="BY221" i="1"/>
  <c r="BY222" i="1"/>
  <c r="BY223" i="1"/>
  <c r="BY224" i="1"/>
  <c r="BY225" i="1"/>
  <c r="BY226" i="1"/>
  <c r="BY228" i="1"/>
  <c r="BY229" i="1"/>
  <c r="BY230" i="1"/>
  <c r="BY231" i="1"/>
  <c r="BY233" i="1"/>
  <c r="BY234" i="1"/>
  <c r="BY235" i="1"/>
  <c r="BY237" i="1"/>
  <c r="BY240" i="1"/>
  <c r="BY241" i="1"/>
  <c r="BY244" i="1"/>
  <c r="BY245" i="1"/>
  <c r="BY246" i="1"/>
  <c r="BY247" i="1"/>
  <c r="BY250" i="1"/>
  <c r="BY251" i="1"/>
  <c r="BY252" i="1"/>
  <c r="BY253" i="1"/>
  <c r="BY255" i="1"/>
  <c r="BY256" i="1"/>
  <c r="BY257" i="1"/>
  <c r="BY259" i="1"/>
  <c r="BY261" i="1"/>
  <c r="BY263" i="1"/>
  <c r="BY267" i="1"/>
  <c r="BY268" i="1"/>
  <c r="BY269" i="1"/>
  <c r="BY271" i="1"/>
  <c r="BY272" i="1"/>
  <c r="BY273" i="1"/>
  <c r="BY274" i="1"/>
  <c r="BY275" i="1"/>
  <c r="BY277" i="1"/>
  <c r="BY278" i="1"/>
  <c r="BY279" i="1"/>
  <c r="BY280" i="1"/>
  <c r="BY281" i="1"/>
  <c r="BY282" i="1"/>
  <c r="BY283" i="1"/>
  <c r="BY284" i="1"/>
  <c r="BY285" i="1"/>
  <c r="BY286" i="1"/>
  <c r="BY287" i="1"/>
  <c r="BY291" i="1"/>
  <c r="BY292" i="1"/>
  <c r="BY293" i="1"/>
  <c r="BY294" i="1"/>
  <c r="BY295" i="1"/>
  <c r="BY296" i="1"/>
  <c r="BY297" i="1"/>
  <c r="BY298" i="1"/>
  <c r="BY299" i="1"/>
  <c r="BY301" i="1"/>
  <c r="BY302" i="1"/>
  <c r="BY304" i="1"/>
  <c r="BY306" i="1"/>
  <c r="BY307" i="1"/>
  <c r="BY308" i="1"/>
  <c r="BY309" i="1"/>
  <c r="BY311" i="1"/>
  <c r="BY312" i="1"/>
  <c r="BY313" i="1"/>
  <c r="BY314" i="1"/>
  <c r="BY315" i="1"/>
  <c r="BY316" i="1"/>
  <c r="BY317" i="1"/>
  <c r="BY319" i="1"/>
  <c r="BY320" i="1"/>
  <c r="BY321" i="1"/>
  <c r="BY323" i="1"/>
  <c r="BY324" i="1"/>
  <c r="BY325" i="1"/>
  <c r="BY326" i="1"/>
  <c r="BY328" i="1"/>
  <c r="BY329" i="1"/>
  <c r="BY332" i="1"/>
  <c r="BY333" i="1"/>
  <c r="BY335" i="1"/>
  <c r="BY336" i="1"/>
  <c r="BY337" i="1"/>
  <c r="BY338" i="1"/>
  <c r="BY339" i="1"/>
  <c r="BY340" i="1"/>
  <c r="BY341" i="1"/>
  <c r="BY342" i="1"/>
  <c r="BY343" i="1"/>
  <c r="BY344" i="1"/>
  <c r="BY346" i="1"/>
  <c r="BY347" i="1"/>
  <c r="BY348" i="1"/>
  <c r="BY349" i="1"/>
  <c r="BY352" i="1"/>
  <c r="BY353" i="1"/>
  <c r="BY354" i="1"/>
  <c r="BY355" i="1"/>
  <c r="BY357" i="1"/>
  <c r="BY359" i="1"/>
  <c r="BY360" i="1"/>
  <c r="BY361" i="1"/>
  <c r="BY362" i="1"/>
  <c r="BY363" i="1"/>
  <c r="BY366" i="1"/>
  <c r="BY367" i="1"/>
  <c r="BY368" i="1"/>
  <c r="BY369" i="1"/>
  <c r="BY370" i="1"/>
  <c r="BY372" i="1"/>
  <c r="BY373" i="1"/>
  <c r="BY374" i="1"/>
  <c r="BY375" i="1"/>
  <c r="BY376" i="1"/>
  <c r="BY378" i="1"/>
  <c r="BY379" i="1"/>
  <c r="BY381" i="1"/>
  <c r="BY382" i="1"/>
  <c r="BY383" i="1"/>
  <c r="BY384" i="1"/>
  <c r="BY385" i="1"/>
  <c r="BY386" i="1"/>
  <c r="BY387" i="1"/>
  <c r="BY388" i="1"/>
  <c r="BY389" i="1"/>
  <c r="BY390" i="1"/>
  <c r="BY391" i="1"/>
  <c r="BY392" i="1"/>
  <c r="BY393" i="1"/>
  <c r="BY394" i="1"/>
  <c r="BY395" i="1"/>
  <c r="BY396" i="1"/>
  <c r="BY397" i="1"/>
  <c r="BY398" i="1"/>
  <c r="BY399" i="1"/>
  <c r="BY400" i="1"/>
  <c r="BY401" i="1"/>
  <c r="BY402" i="1"/>
  <c r="BY403" i="1"/>
  <c r="BY404" i="1"/>
  <c r="BY405" i="1"/>
  <c r="BY406" i="1"/>
  <c r="BY407" i="1"/>
  <c r="BY408" i="1"/>
  <c r="BY409" i="1"/>
  <c r="BY410" i="1"/>
  <c r="BY411" i="1"/>
  <c r="BY412" i="1"/>
  <c r="BY414" i="1"/>
  <c r="BY415" i="1"/>
  <c r="BY416" i="1"/>
  <c r="BY417" i="1"/>
  <c r="BY418" i="1"/>
  <c r="BY419" i="1"/>
  <c r="BY420" i="1"/>
  <c r="BY422" i="1"/>
  <c r="BY423" i="1"/>
  <c r="BY424" i="1"/>
  <c r="BY426" i="1"/>
  <c r="BY427" i="1"/>
  <c r="BY428" i="1"/>
  <c r="BY429" i="1"/>
  <c r="BY430" i="1"/>
  <c r="BY431" i="1"/>
  <c r="BY432" i="1"/>
  <c r="BY433" i="1"/>
  <c r="BY434" i="1"/>
  <c r="BY436" i="1"/>
  <c r="BY438" i="1"/>
  <c r="BY441" i="1"/>
  <c r="BY448" i="1"/>
  <c r="BY450" i="1"/>
  <c r="BY452" i="1"/>
  <c r="BY456" i="1"/>
  <c r="BY457" i="1"/>
  <c r="BY458" i="1"/>
  <c r="BY459" i="1"/>
  <c r="BY460" i="1"/>
  <c r="BY462" i="1"/>
  <c r="BY465" i="1"/>
  <c r="BY469" i="1"/>
  <c r="BY471" i="1"/>
  <c r="BY472" i="1"/>
  <c r="BY476" i="1"/>
  <c r="BY478" i="1"/>
  <c r="BY479" i="1"/>
  <c r="BY480" i="1"/>
  <c r="BY484" i="1"/>
  <c r="BY486" i="1"/>
  <c r="BY487" i="1"/>
  <c r="BY488" i="1"/>
  <c r="BY489" i="1"/>
  <c r="BY490" i="1"/>
  <c r="BY491" i="1"/>
  <c r="BY493" i="1"/>
  <c r="BY496" i="1"/>
  <c r="BY499" i="1"/>
  <c r="BY500" i="1"/>
  <c r="BY501" i="1"/>
  <c r="BR3" i="1"/>
  <c r="BR4" i="1"/>
  <c r="BR6" i="1"/>
  <c r="BR7" i="1"/>
  <c r="BR8" i="1"/>
  <c r="BR9" i="1"/>
  <c r="BR10" i="1"/>
  <c r="BR11" i="1"/>
  <c r="BR12" i="1"/>
  <c r="BR13" i="1"/>
  <c r="BR14" i="1"/>
  <c r="BR15" i="1"/>
  <c r="BR16" i="1"/>
  <c r="BR17" i="1"/>
  <c r="BR18" i="1"/>
  <c r="BR19" i="1"/>
  <c r="BR20" i="1"/>
  <c r="BR21" i="1"/>
  <c r="BR22" i="1"/>
  <c r="BR23" i="1"/>
  <c r="BR24" i="1"/>
  <c r="BR25" i="1"/>
  <c r="BR26" i="1"/>
  <c r="BR27" i="1"/>
  <c r="BR28" i="1"/>
  <c r="BR29" i="1"/>
  <c r="BR30" i="1"/>
  <c r="BR31" i="1"/>
  <c r="BR32" i="1"/>
  <c r="BR33" i="1"/>
  <c r="BR34" i="1"/>
  <c r="BR35" i="1"/>
  <c r="BR36" i="1"/>
  <c r="BR37" i="1"/>
  <c r="BR38" i="1"/>
  <c r="BR39" i="1"/>
  <c r="BR40" i="1"/>
  <c r="BR41" i="1"/>
  <c r="BR42" i="1"/>
  <c r="BR43" i="1"/>
  <c r="BR44" i="1"/>
  <c r="BR45" i="1"/>
  <c r="BR46" i="1"/>
  <c r="BR47" i="1"/>
  <c r="BR48" i="1"/>
  <c r="BR49" i="1"/>
  <c r="BR50" i="1"/>
  <c r="BR51" i="1"/>
  <c r="BR52" i="1"/>
  <c r="BR53" i="1"/>
  <c r="BR54" i="1"/>
  <c r="BR55" i="1"/>
  <c r="BR56" i="1"/>
  <c r="BR57" i="1"/>
  <c r="BR58" i="1"/>
  <c r="BR59" i="1"/>
  <c r="BR60" i="1"/>
  <c r="BR61" i="1"/>
  <c r="BR62" i="1"/>
  <c r="BR64" i="1"/>
  <c r="BR65" i="1"/>
  <c r="BR66" i="1"/>
  <c r="BR67" i="1"/>
  <c r="BR68" i="1"/>
  <c r="BR69" i="1"/>
  <c r="BR70" i="1"/>
  <c r="BR71" i="1"/>
  <c r="BR72" i="1"/>
  <c r="BR73" i="1"/>
  <c r="BR74" i="1"/>
  <c r="BR75" i="1"/>
  <c r="BR76" i="1"/>
  <c r="BR77" i="1"/>
  <c r="BR78" i="1"/>
  <c r="BR79" i="1"/>
  <c r="BR80" i="1"/>
  <c r="BR81" i="1"/>
  <c r="BR82" i="1"/>
  <c r="BR83" i="1"/>
  <c r="BR84" i="1"/>
  <c r="BR86" i="1"/>
  <c r="BR87" i="1"/>
  <c r="BR88" i="1"/>
  <c r="BR89" i="1"/>
  <c r="BR90" i="1"/>
  <c r="BR91" i="1"/>
  <c r="BR92" i="1"/>
  <c r="BR93" i="1"/>
  <c r="BR94" i="1"/>
  <c r="BR95" i="1"/>
  <c r="BR96" i="1"/>
  <c r="BR97" i="1"/>
  <c r="BR98" i="1"/>
  <c r="BR99" i="1"/>
  <c r="BR100" i="1"/>
  <c r="BR101" i="1"/>
  <c r="BR102" i="1"/>
  <c r="BR103" i="1"/>
  <c r="BR104" i="1"/>
  <c r="BR105" i="1"/>
  <c r="BR106" i="1"/>
  <c r="BR107" i="1"/>
  <c r="BR108" i="1"/>
  <c r="BR109" i="1"/>
  <c r="BR110" i="1"/>
  <c r="BR111" i="1"/>
  <c r="BR112" i="1"/>
  <c r="BR113" i="1"/>
  <c r="BR114" i="1"/>
  <c r="BR115" i="1"/>
  <c r="BR116" i="1"/>
  <c r="BR117" i="1"/>
  <c r="BR118" i="1"/>
  <c r="BR119" i="1"/>
  <c r="BR120" i="1"/>
  <c r="BR121" i="1"/>
  <c r="BR122" i="1"/>
  <c r="BR124" i="1"/>
  <c r="BR125" i="1"/>
  <c r="BR126" i="1"/>
  <c r="BR127" i="1"/>
  <c r="BR128" i="1"/>
  <c r="BR129" i="1"/>
  <c r="BR130" i="1"/>
  <c r="BR131" i="1"/>
  <c r="BR132" i="1"/>
  <c r="BR133" i="1"/>
  <c r="BR134" i="1"/>
  <c r="BR135" i="1"/>
  <c r="BR136" i="1"/>
  <c r="BR137" i="1"/>
  <c r="BR138" i="1"/>
  <c r="BR139" i="1"/>
  <c r="BR140" i="1"/>
  <c r="BR141" i="1"/>
  <c r="BR142" i="1"/>
  <c r="BR143" i="1"/>
  <c r="BR144" i="1"/>
  <c r="BR145" i="1"/>
  <c r="BR146" i="1"/>
  <c r="BR147" i="1"/>
  <c r="BR148" i="1"/>
  <c r="BR149" i="1"/>
  <c r="BR150" i="1"/>
  <c r="BR151" i="1"/>
  <c r="BR152" i="1"/>
  <c r="BR153" i="1"/>
  <c r="BR154" i="1"/>
  <c r="BR155" i="1"/>
  <c r="BR156" i="1"/>
  <c r="BR157" i="1"/>
  <c r="BR158" i="1"/>
  <c r="BR159" i="1"/>
  <c r="BR160" i="1"/>
  <c r="BR161" i="1"/>
  <c r="BR162" i="1"/>
  <c r="BR163" i="1"/>
  <c r="BR164" i="1"/>
  <c r="BR165" i="1"/>
  <c r="BR166" i="1"/>
  <c r="BR167" i="1"/>
  <c r="BR168" i="1"/>
  <c r="BR169" i="1"/>
  <c r="BR170" i="1"/>
  <c r="BR171" i="1"/>
  <c r="BR172" i="1"/>
  <c r="BR173" i="1"/>
  <c r="BR174" i="1"/>
  <c r="BR175" i="1"/>
  <c r="BR176" i="1"/>
  <c r="BR177" i="1"/>
  <c r="BR178" i="1"/>
  <c r="BR179" i="1"/>
  <c r="BR180" i="1"/>
  <c r="BR181" i="1"/>
  <c r="BR182" i="1"/>
  <c r="BR183" i="1"/>
  <c r="BR184" i="1"/>
  <c r="BR185" i="1"/>
  <c r="BR186" i="1"/>
  <c r="BR187" i="1"/>
  <c r="BR188" i="1"/>
  <c r="BR189" i="1"/>
  <c r="BR190" i="1"/>
  <c r="BR191" i="1"/>
  <c r="BR192" i="1"/>
  <c r="BR193" i="1"/>
  <c r="BR194" i="1"/>
  <c r="BR195" i="1"/>
  <c r="BR196" i="1"/>
  <c r="BR197" i="1"/>
  <c r="BR198" i="1"/>
  <c r="BR199" i="1"/>
  <c r="BR200" i="1"/>
  <c r="BR201" i="1"/>
  <c r="BR202" i="1"/>
  <c r="BR203" i="1"/>
  <c r="BR204" i="1"/>
  <c r="BR205" i="1"/>
  <c r="BR206" i="1"/>
  <c r="BR207" i="1"/>
  <c r="BR208" i="1"/>
  <c r="BR209" i="1"/>
  <c r="BR210" i="1"/>
  <c r="BR211" i="1"/>
  <c r="BR212" i="1"/>
  <c r="BR213" i="1"/>
  <c r="BR214" i="1"/>
  <c r="BR215" i="1"/>
  <c r="BR216" i="1"/>
  <c r="BR217" i="1"/>
  <c r="BR218" i="1"/>
  <c r="BR219" i="1"/>
  <c r="BR220" i="1"/>
  <c r="BR221" i="1"/>
  <c r="BR222" i="1"/>
  <c r="BR223" i="1"/>
  <c r="BR224" i="1"/>
  <c r="BR225" i="1"/>
  <c r="BR226" i="1"/>
  <c r="BR227" i="1"/>
  <c r="BR228" i="1"/>
  <c r="BR229" i="1"/>
  <c r="BR230" i="1"/>
  <c r="BR231" i="1"/>
  <c r="BR232" i="1"/>
  <c r="BR233" i="1"/>
  <c r="BR234" i="1"/>
  <c r="BR235" i="1"/>
  <c r="BR236" i="1"/>
  <c r="BR237" i="1"/>
  <c r="BR238" i="1"/>
  <c r="BR239" i="1"/>
  <c r="BR240" i="1"/>
  <c r="BR241" i="1"/>
  <c r="BR242" i="1"/>
  <c r="BR243" i="1"/>
  <c r="BR244" i="1"/>
  <c r="BR245" i="1"/>
  <c r="BR246" i="1"/>
  <c r="BR247" i="1"/>
  <c r="BR248" i="1"/>
  <c r="BR249" i="1"/>
  <c r="BR250" i="1"/>
  <c r="BR251" i="1"/>
  <c r="BR252" i="1"/>
  <c r="BR253" i="1"/>
  <c r="BR254" i="1"/>
  <c r="BR255" i="1"/>
  <c r="BR256" i="1"/>
  <c r="BR257" i="1"/>
  <c r="BR258" i="1"/>
  <c r="BR259" i="1"/>
  <c r="BR260" i="1"/>
  <c r="BR261" i="1"/>
  <c r="BR262" i="1"/>
  <c r="BR263" i="1"/>
  <c r="BR264" i="1"/>
  <c r="BR265" i="1"/>
  <c r="BR266" i="1"/>
  <c r="BR267" i="1"/>
  <c r="BR268" i="1"/>
  <c r="BR269" i="1"/>
  <c r="BR270" i="1"/>
  <c r="BR271" i="1"/>
  <c r="BR272" i="1"/>
  <c r="BR273" i="1"/>
  <c r="BR274" i="1"/>
  <c r="BR275" i="1"/>
  <c r="BR276" i="1"/>
  <c r="BR277" i="1"/>
  <c r="BR278" i="1"/>
  <c r="BR279" i="1"/>
  <c r="BR280" i="1"/>
  <c r="BR281" i="1"/>
  <c r="BR282" i="1"/>
  <c r="BR283" i="1"/>
  <c r="BR284" i="1"/>
  <c r="BR285" i="1"/>
  <c r="BR286" i="1"/>
  <c r="BR287" i="1"/>
  <c r="BR288" i="1"/>
  <c r="BR289" i="1"/>
  <c r="BR290" i="1"/>
  <c r="BR291" i="1"/>
  <c r="BR292" i="1"/>
  <c r="BR293" i="1"/>
  <c r="BR294" i="1"/>
  <c r="BR295" i="1"/>
  <c r="BR296" i="1"/>
  <c r="BR297" i="1"/>
  <c r="BR298" i="1"/>
  <c r="BR299" i="1"/>
  <c r="BR300" i="1"/>
  <c r="BR301" i="1"/>
  <c r="BR302" i="1"/>
  <c r="BR303" i="1"/>
  <c r="BR304" i="1"/>
  <c r="BR305" i="1"/>
  <c r="BR306" i="1"/>
  <c r="BR307" i="1"/>
  <c r="BR308" i="1"/>
  <c r="BR309" i="1"/>
  <c r="BR310" i="1"/>
  <c r="BR311" i="1"/>
  <c r="BR312" i="1"/>
  <c r="BR313" i="1"/>
  <c r="BR314" i="1"/>
  <c r="BR315" i="1"/>
  <c r="BR316" i="1"/>
  <c r="BR317" i="1"/>
  <c r="BR318" i="1"/>
  <c r="BR319" i="1"/>
  <c r="BR320" i="1"/>
  <c r="BR321" i="1"/>
  <c r="BR322" i="1"/>
  <c r="BR323" i="1"/>
  <c r="BR324" i="1"/>
  <c r="BR325" i="1"/>
  <c r="BR326" i="1"/>
  <c r="BR327" i="1"/>
  <c r="BR328" i="1"/>
  <c r="BR329" i="1"/>
  <c r="BR330" i="1"/>
  <c r="BR331" i="1"/>
  <c r="BR332" i="1"/>
  <c r="BR333" i="1"/>
  <c r="BR334" i="1"/>
  <c r="BR335" i="1"/>
  <c r="BR336" i="1"/>
  <c r="BR337" i="1"/>
  <c r="BR338" i="1"/>
  <c r="BR339" i="1"/>
  <c r="BR340" i="1"/>
  <c r="BR341" i="1"/>
  <c r="BR342" i="1"/>
  <c r="BR343" i="1"/>
  <c r="BR344" i="1"/>
  <c r="BR345" i="1"/>
  <c r="BR346" i="1"/>
  <c r="BR347" i="1"/>
  <c r="BR348" i="1"/>
  <c r="BR349" i="1"/>
  <c r="BR350" i="1"/>
  <c r="BR351" i="1"/>
  <c r="BR352" i="1"/>
  <c r="BR353" i="1"/>
  <c r="BR354" i="1"/>
  <c r="BR355" i="1"/>
  <c r="BR357" i="1"/>
  <c r="BR358" i="1"/>
  <c r="BR359" i="1"/>
  <c r="BR360" i="1"/>
  <c r="BR361" i="1"/>
  <c r="BR362" i="1"/>
  <c r="BR363" i="1"/>
  <c r="BR364" i="1"/>
  <c r="BR365" i="1"/>
  <c r="BR366" i="1"/>
  <c r="BR367" i="1"/>
  <c r="BR368" i="1"/>
  <c r="BR369" i="1"/>
  <c r="BR370" i="1"/>
  <c r="BR371" i="1"/>
  <c r="BR372" i="1"/>
  <c r="BR373" i="1"/>
  <c r="BR374" i="1"/>
  <c r="BR375" i="1"/>
  <c r="BR376" i="1"/>
  <c r="BR377" i="1"/>
  <c r="BR378" i="1"/>
  <c r="BR379" i="1"/>
  <c r="BR380" i="1"/>
  <c r="BR381" i="1"/>
  <c r="BR382" i="1"/>
  <c r="BR383" i="1"/>
  <c r="BR384" i="1"/>
  <c r="BR385" i="1"/>
  <c r="BR386" i="1"/>
  <c r="BR387" i="1"/>
  <c r="BR388" i="1"/>
  <c r="BR389" i="1"/>
  <c r="BR390" i="1"/>
  <c r="BR391" i="1"/>
  <c r="BR392" i="1"/>
  <c r="BR393" i="1"/>
  <c r="BR394" i="1"/>
  <c r="BR395" i="1"/>
  <c r="BR396" i="1"/>
  <c r="BR397" i="1"/>
  <c r="BR398" i="1"/>
  <c r="BR399" i="1"/>
  <c r="BR400" i="1"/>
  <c r="BR401" i="1"/>
  <c r="BR402" i="1"/>
  <c r="BR403" i="1"/>
  <c r="BR404" i="1"/>
  <c r="BR405" i="1"/>
  <c r="BR406" i="1"/>
  <c r="BR407" i="1"/>
  <c r="BR408" i="1"/>
  <c r="BR409" i="1"/>
  <c r="BR410" i="1"/>
  <c r="BR411" i="1"/>
  <c r="BR412" i="1"/>
  <c r="BR413" i="1"/>
  <c r="BR414" i="1"/>
  <c r="BR415" i="1"/>
  <c r="BR416" i="1"/>
  <c r="BR417" i="1"/>
  <c r="BR418" i="1"/>
  <c r="BR419" i="1"/>
  <c r="BR420" i="1"/>
  <c r="BR421" i="1"/>
  <c r="BR422" i="1"/>
  <c r="BR423" i="1"/>
  <c r="BR424" i="1"/>
  <c r="BR425" i="1"/>
  <c r="BR426" i="1"/>
  <c r="BR427" i="1"/>
  <c r="BR428" i="1"/>
  <c r="BR429" i="1"/>
  <c r="BR430" i="1"/>
  <c r="BR431" i="1"/>
  <c r="BR432" i="1"/>
  <c r="BR433" i="1"/>
  <c r="BR434" i="1"/>
  <c r="BR435" i="1"/>
  <c r="BR436" i="1"/>
  <c r="BR437" i="1"/>
  <c r="BR438" i="1"/>
  <c r="BR439" i="1"/>
  <c r="BR440" i="1"/>
  <c r="BR441" i="1"/>
  <c r="BR442" i="1"/>
  <c r="BR443" i="1"/>
  <c r="BR444" i="1"/>
  <c r="BR446" i="1"/>
  <c r="BR447" i="1"/>
  <c r="BR448" i="1"/>
  <c r="BR449" i="1"/>
  <c r="BR450" i="1"/>
  <c r="BR451" i="1"/>
  <c r="BR452" i="1"/>
  <c r="BR453" i="1"/>
  <c r="BR454" i="1"/>
  <c r="BR455" i="1"/>
  <c r="BR456" i="1"/>
  <c r="BR457" i="1"/>
  <c r="BR458" i="1"/>
  <c r="BR459" i="1"/>
  <c r="BR460" i="1"/>
  <c r="BR461" i="1"/>
  <c r="BR462" i="1"/>
  <c r="BR463" i="1"/>
  <c r="BR464" i="1"/>
  <c r="BR465" i="1"/>
  <c r="BR466" i="1"/>
  <c r="BR467" i="1"/>
  <c r="BR468" i="1"/>
  <c r="BR469" i="1"/>
  <c r="BR470" i="1"/>
  <c r="BR471" i="1"/>
  <c r="BR472" i="1"/>
  <c r="BR473" i="1"/>
  <c r="BR474" i="1"/>
  <c r="BR475" i="1"/>
  <c r="BR476" i="1"/>
  <c r="BR477" i="1"/>
  <c r="BR478" i="1"/>
  <c r="BR479" i="1"/>
  <c r="BR480" i="1"/>
  <c r="BR481" i="1"/>
  <c r="BR482" i="1"/>
  <c r="BR483" i="1"/>
  <c r="BR484" i="1"/>
  <c r="BR485" i="1"/>
  <c r="BR486" i="1"/>
  <c r="BR487" i="1"/>
  <c r="BR488" i="1"/>
  <c r="BR489" i="1"/>
  <c r="BR490" i="1"/>
  <c r="BR491" i="1"/>
  <c r="BR492" i="1"/>
  <c r="BR494" i="1"/>
  <c r="BR495" i="1"/>
  <c r="BR496" i="1"/>
  <c r="BR497" i="1"/>
  <c r="BR498" i="1"/>
  <c r="BR499" i="1"/>
  <c r="BR500" i="1"/>
  <c r="BR501" i="1"/>
  <c r="BR2" i="1"/>
  <c r="BB3" i="1"/>
  <c r="BB4" i="1"/>
  <c r="BB5" i="1"/>
  <c r="BB6" i="1"/>
  <c r="BB7" i="1"/>
  <c r="BB8" i="1"/>
  <c r="BB9" i="1"/>
  <c r="BB10" i="1"/>
  <c r="BB11" i="1"/>
  <c r="BB12" i="1"/>
  <c r="BB13" i="1"/>
  <c r="BB14" i="1"/>
  <c r="BB15" i="1"/>
  <c r="BB16" i="1"/>
  <c r="BB17" i="1"/>
  <c r="BB18" i="1"/>
  <c r="BB19" i="1"/>
  <c r="BB20" i="1"/>
  <c r="BB21" i="1"/>
  <c r="BB22" i="1"/>
  <c r="BB23" i="1"/>
  <c r="BB24" i="1"/>
  <c r="BB25" i="1"/>
  <c r="BB26" i="1"/>
  <c r="BB27" i="1"/>
  <c r="BB28" i="1"/>
  <c r="BB29" i="1"/>
  <c r="BB30" i="1"/>
  <c r="BB31" i="1"/>
  <c r="BB32" i="1"/>
  <c r="BB33" i="1"/>
  <c r="BB34" i="1"/>
  <c r="BB35" i="1"/>
  <c r="BB36" i="1"/>
  <c r="BB37" i="1"/>
  <c r="BB38" i="1"/>
  <c r="BB39" i="1"/>
  <c r="BB40" i="1"/>
  <c r="BB41" i="1"/>
  <c r="BB42" i="1"/>
  <c r="BB43" i="1"/>
  <c r="BB44" i="1"/>
  <c r="BB45" i="1"/>
  <c r="BB46" i="1"/>
  <c r="BB47" i="1"/>
  <c r="BB48" i="1"/>
  <c r="BB49" i="1"/>
  <c r="BB50" i="1"/>
  <c r="BB51" i="1"/>
  <c r="BB52" i="1"/>
  <c r="BB53" i="1"/>
  <c r="BB54" i="1"/>
  <c r="BB55" i="1"/>
  <c r="BB56" i="1"/>
  <c r="BB57" i="1"/>
  <c r="BB58" i="1"/>
  <c r="BB59" i="1"/>
  <c r="BB60" i="1"/>
  <c r="BB61" i="1"/>
  <c r="BB62" i="1"/>
  <c r="BB63" i="1"/>
  <c r="BB64" i="1"/>
  <c r="BB65" i="1"/>
  <c r="BB66" i="1"/>
  <c r="BB67" i="1"/>
  <c r="BB68" i="1"/>
  <c r="BB69" i="1"/>
  <c r="BB70" i="1"/>
  <c r="BB71" i="1"/>
  <c r="BB72" i="1"/>
  <c r="BB73" i="1"/>
  <c r="BB74" i="1"/>
  <c r="BB75" i="1"/>
  <c r="BB76" i="1"/>
  <c r="BB77" i="1"/>
  <c r="BB78" i="1"/>
  <c r="BB79" i="1"/>
  <c r="BB80" i="1"/>
  <c r="BB81" i="1"/>
  <c r="BB82" i="1"/>
  <c r="BB83" i="1"/>
  <c r="BB84" i="1"/>
  <c r="BB85" i="1"/>
  <c r="BB86" i="1"/>
  <c r="BB87" i="1"/>
  <c r="BB88" i="1"/>
  <c r="BB89" i="1"/>
  <c r="BB90" i="1"/>
  <c r="BB91" i="1"/>
  <c r="BB92" i="1"/>
  <c r="BB93" i="1"/>
  <c r="BB94" i="1"/>
  <c r="BB95" i="1"/>
  <c r="BB96" i="1"/>
  <c r="BB97" i="1"/>
  <c r="BB98" i="1"/>
  <c r="BB99" i="1"/>
  <c r="BB100" i="1"/>
  <c r="BB101" i="1"/>
  <c r="BB102" i="1"/>
  <c r="BB103" i="1"/>
  <c r="BB104" i="1"/>
  <c r="BB105" i="1"/>
  <c r="BB106" i="1"/>
  <c r="BB107" i="1"/>
  <c r="BB108" i="1"/>
  <c r="BB109" i="1"/>
  <c r="BB110" i="1"/>
  <c r="BB111" i="1"/>
  <c r="BB112" i="1"/>
  <c r="BB113" i="1"/>
  <c r="BB114" i="1"/>
  <c r="BB115" i="1"/>
  <c r="BB116" i="1"/>
  <c r="BB117" i="1"/>
  <c r="BB118" i="1"/>
  <c r="BB119" i="1"/>
  <c r="BB120" i="1"/>
  <c r="BB121" i="1"/>
  <c r="BB122" i="1"/>
  <c r="BB123" i="1"/>
  <c r="BB124" i="1"/>
  <c r="BB125" i="1"/>
  <c r="BB126" i="1"/>
  <c r="BB127" i="1"/>
  <c r="BB128" i="1"/>
  <c r="BB129" i="1"/>
  <c r="BB130" i="1"/>
  <c r="BB131" i="1"/>
  <c r="BB132" i="1"/>
  <c r="BB133" i="1"/>
  <c r="BB134" i="1"/>
  <c r="BB135" i="1"/>
  <c r="BB136" i="1"/>
  <c r="BB137" i="1"/>
  <c r="BB138" i="1"/>
  <c r="BB139" i="1"/>
  <c r="BB140" i="1"/>
  <c r="BB141" i="1"/>
  <c r="BB142" i="1"/>
  <c r="BB143" i="1"/>
  <c r="BB144" i="1"/>
  <c r="BB145" i="1"/>
  <c r="BB146" i="1"/>
  <c r="BB147" i="1"/>
  <c r="BB148" i="1"/>
  <c r="BB149" i="1"/>
  <c r="BB150" i="1"/>
  <c r="BB151" i="1"/>
  <c r="BB152" i="1"/>
  <c r="BB153" i="1"/>
  <c r="BB154" i="1"/>
  <c r="BB155" i="1"/>
  <c r="BB156" i="1"/>
  <c r="BB157" i="1"/>
  <c r="BB158" i="1"/>
  <c r="BB159" i="1"/>
  <c r="BB160" i="1"/>
  <c r="BB161" i="1"/>
  <c r="BB162" i="1"/>
  <c r="BB163" i="1"/>
  <c r="BB164" i="1"/>
  <c r="BB165" i="1"/>
  <c r="BB166" i="1"/>
  <c r="BB167" i="1"/>
  <c r="BB168" i="1"/>
  <c r="BB169" i="1"/>
  <c r="BB170" i="1"/>
  <c r="BB171" i="1"/>
  <c r="BB172" i="1"/>
  <c r="BB173" i="1"/>
  <c r="BB174" i="1"/>
  <c r="BB175" i="1"/>
  <c r="BB176" i="1"/>
  <c r="BB177" i="1"/>
  <c r="BB178" i="1"/>
  <c r="BB179" i="1"/>
  <c r="BB180" i="1"/>
  <c r="BB181" i="1"/>
  <c r="BB182" i="1"/>
  <c r="BB183" i="1"/>
  <c r="BB184" i="1"/>
  <c r="BB185" i="1"/>
  <c r="BB186" i="1"/>
  <c r="BB187" i="1"/>
  <c r="BB188" i="1"/>
  <c r="BB189" i="1"/>
  <c r="BB190" i="1"/>
  <c r="BB191" i="1"/>
  <c r="BB192" i="1"/>
  <c r="BB193" i="1"/>
  <c r="BB194" i="1"/>
  <c r="BB195" i="1"/>
  <c r="BB196" i="1"/>
  <c r="BB197" i="1"/>
  <c r="BB198" i="1"/>
  <c r="BB199" i="1"/>
  <c r="BB200" i="1"/>
  <c r="BB201" i="1"/>
  <c r="BB202" i="1"/>
  <c r="BB203" i="1"/>
  <c r="BB204" i="1"/>
  <c r="BB205" i="1"/>
  <c r="BB206" i="1"/>
  <c r="BB207" i="1"/>
  <c r="BB208" i="1"/>
  <c r="BB209" i="1"/>
  <c r="BB210" i="1"/>
  <c r="BB211" i="1"/>
  <c r="BB212" i="1"/>
  <c r="BB213" i="1"/>
  <c r="BB214" i="1"/>
  <c r="BB215" i="1"/>
  <c r="BB216" i="1"/>
  <c r="BB217" i="1"/>
  <c r="BB218" i="1"/>
  <c r="BB219" i="1"/>
  <c r="BB220" i="1"/>
  <c r="BB221" i="1"/>
  <c r="BB222" i="1"/>
  <c r="BB223" i="1"/>
  <c r="BB224" i="1"/>
  <c r="BB225" i="1"/>
  <c r="BB226" i="1"/>
  <c r="BB227" i="1"/>
  <c r="BB228" i="1"/>
  <c r="BB229" i="1"/>
  <c r="BB230" i="1"/>
  <c r="BB231" i="1"/>
  <c r="BB232" i="1"/>
  <c r="BB233" i="1"/>
  <c r="BB234" i="1"/>
  <c r="BB235" i="1"/>
  <c r="BB236" i="1"/>
  <c r="BB237" i="1"/>
  <c r="BB238" i="1"/>
  <c r="BB239" i="1"/>
  <c r="BB240" i="1"/>
  <c r="BB241" i="1"/>
  <c r="BB242" i="1"/>
  <c r="BB243" i="1"/>
  <c r="BB244" i="1"/>
  <c r="BB245" i="1"/>
  <c r="BB246" i="1"/>
  <c r="BB247" i="1"/>
  <c r="BB248" i="1"/>
  <c r="BB249" i="1"/>
  <c r="BB250" i="1"/>
  <c r="BB251" i="1"/>
  <c r="BB252" i="1"/>
  <c r="BB253" i="1"/>
  <c r="BB254" i="1"/>
  <c r="BB255" i="1"/>
  <c r="BB256" i="1"/>
  <c r="BB257" i="1"/>
  <c r="BB258" i="1"/>
  <c r="BB259" i="1"/>
  <c r="BB260" i="1"/>
  <c r="BB261" i="1"/>
  <c r="BB262" i="1"/>
  <c r="BB263" i="1"/>
  <c r="BB264" i="1"/>
  <c r="BB265" i="1"/>
  <c r="BB266" i="1"/>
  <c r="BB267" i="1"/>
  <c r="BB268" i="1"/>
  <c r="BB269" i="1"/>
  <c r="BB270" i="1"/>
  <c r="BB271" i="1"/>
  <c r="BB272" i="1"/>
  <c r="BB273" i="1"/>
  <c r="BB274" i="1"/>
  <c r="BB275" i="1"/>
  <c r="BB276" i="1"/>
  <c r="BB277" i="1"/>
  <c r="BB278" i="1"/>
  <c r="BB279" i="1"/>
  <c r="BB280" i="1"/>
  <c r="BB281" i="1"/>
  <c r="BB282" i="1"/>
  <c r="BB283" i="1"/>
  <c r="BB284" i="1"/>
  <c r="BB285" i="1"/>
  <c r="BB286" i="1"/>
  <c r="BB287" i="1"/>
  <c r="BB288" i="1"/>
  <c r="BB289" i="1"/>
  <c r="BB290" i="1"/>
  <c r="BB291" i="1"/>
  <c r="BB292" i="1"/>
  <c r="BB293" i="1"/>
  <c r="BB294" i="1"/>
  <c r="BB295" i="1"/>
  <c r="BB296" i="1"/>
  <c r="BB297" i="1"/>
  <c r="BB298" i="1"/>
  <c r="BB299" i="1"/>
  <c r="BB300" i="1"/>
  <c r="BB301" i="1"/>
  <c r="BB302" i="1"/>
  <c r="BB303" i="1"/>
  <c r="BB304" i="1"/>
  <c r="BB305" i="1"/>
  <c r="BB306" i="1"/>
  <c r="BB307" i="1"/>
  <c r="BB308" i="1"/>
  <c r="BB309" i="1"/>
  <c r="BB310" i="1"/>
  <c r="BB311" i="1"/>
  <c r="BB312" i="1"/>
  <c r="BB313" i="1"/>
  <c r="BB314" i="1"/>
  <c r="BB315" i="1"/>
  <c r="BB316" i="1"/>
  <c r="BB317" i="1"/>
  <c r="BB318" i="1"/>
  <c r="BB319" i="1"/>
  <c r="BB320" i="1"/>
  <c r="BB321" i="1"/>
  <c r="BB322" i="1"/>
  <c r="BB323" i="1"/>
  <c r="BB324" i="1"/>
  <c r="BB325" i="1"/>
  <c r="BB326" i="1"/>
  <c r="BB327" i="1"/>
  <c r="BB328" i="1"/>
  <c r="BB329" i="1"/>
  <c r="BB330" i="1"/>
  <c r="BB331" i="1"/>
  <c r="BB332" i="1"/>
  <c r="BB333" i="1"/>
  <c r="BB334" i="1"/>
  <c r="BB335" i="1"/>
  <c r="BB336" i="1"/>
  <c r="BB337" i="1"/>
  <c r="BB338" i="1"/>
  <c r="BB339" i="1"/>
  <c r="BB340" i="1"/>
  <c r="BB341" i="1"/>
  <c r="BB342" i="1"/>
  <c r="BB343" i="1"/>
  <c r="BB344" i="1"/>
  <c r="BB345" i="1"/>
  <c r="BB346" i="1"/>
  <c r="BB347" i="1"/>
  <c r="BB348" i="1"/>
  <c r="BB349" i="1"/>
  <c r="BB350" i="1"/>
  <c r="BB351" i="1"/>
  <c r="BB352" i="1"/>
  <c r="BB353" i="1"/>
  <c r="BB354" i="1"/>
  <c r="BB355" i="1"/>
  <c r="BB356" i="1"/>
  <c r="BB357" i="1"/>
  <c r="BB358" i="1"/>
  <c r="BB359" i="1"/>
  <c r="BB360" i="1"/>
  <c r="BB361" i="1"/>
  <c r="BB362" i="1"/>
  <c r="BB363" i="1"/>
  <c r="BB364" i="1"/>
  <c r="BB365" i="1"/>
  <c r="BB366" i="1"/>
  <c r="BB367" i="1"/>
  <c r="BB369" i="1"/>
  <c r="BB370" i="1"/>
  <c r="BB371" i="1"/>
  <c r="BB372" i="1"/>
  <c r="BB373" i="1"/>
  <c r="BB374" i="1"/>
  <c r="BB375" i="1"/>
  <c r="BB376" i="1"/>
  <c r="BB377" i="1"/>
  <c r="BB378" i="1"/>
  <c r="BB379" i="1"/>
  <c r="BB380" i="1"/>
  <c r="BB381" i="1"/>
  <c r="BB382" i="1"/>
  <c r="BB383" i="1"/>
  <c r="BB384" i="1"/>
  <c r="BB385" i="1"/>
  <c r="BB386" i="1"/>
  <c r="BB387" i="1"/>
  <c r="BB388" i="1"/>
  <c r="BB389" i="1"/>
  <c r="BB390" i="1"/>
  <c r="BB391" i="1"/>
  <c r="BB392" i="1"/>
  <c r="BB393" i="1"/>
  <c r="BB394" i="1"/>
  <c r="BB395" i="1"/>
  <c r="BB396" i="1"/>
  <c r="BB397" i="1"/>
  <c r="BB398" i="1"/>
  <c r="BB399" i="1"/>
  <c r="BB400" i="1"/>
  <c r="BB401" i="1"/>
  <c r="BB402" i="1"/>
  <c r="BB403" i="1"/>
  <c r="BB404" i="1"/>
  <c r="BB405" i="1"/>
  <c r="BB406" i="1"/>
  <c r="BB407" i="1"/>
  <c r="BB408" i="1"/>
  <c r="BB409" i="1"/>
  <c r="BB410" i="1"/>
  <c r="BB411" i="1"/>
  <c r="BB412" i="1"/>
  <c r="BB413" i="1"/>
  <c r="BB414" i="1"/>
  <c r="BB415" i="1"/>
  <c r="BB416" i="1"/>
  <c r="BB417" i="1"/>
  <c r="BB418" i="1"/>
  <c r="BB419" i="1"/>
  <c r="BB420" i="1"/>
  <c r="BB421" i="1"/>
  <c r="BB422" i="1"/>
  <c r="BB423" i="1"/>
  <c r="BB424" i="1"/>
  <c r="BB425" i="1"/>
  <c r="BB426" i="1"/>
  <c r="BB427" i="1"/>
  <c r="BB428" i="1"/>
  <c r="BB429" i="1"/>
  <c r="BB430" i="1"/>
  <c r="BB431" i="1"/>
  <c r="BB432" i="1"/>
  <c r="BB433" i="1"/>
  <c r="BB434" i="1"/>
  <c r="BB435" i="1"/>
  <c r="BB436" i="1"/>
  <c r="BB437" i="1"/>
  <c r="BB438" i="1"/>
  <c r="BB439" i="1"/>
  <c r="BB440" i="1"/>
  <c r="BB441" i="1"/>
  <c r="BB442" i="1"/>
  <c r="BB443" i="1"/>
  <c r="BB444" i="1"/>
  <c r="BB445" i="1"/>
  <c r="BB446" i="1"/>
  <c r="BB447" i="1"/>
  <c r="BB448" i="1"/>
  <c r="BB449" i="1"/>
  <c r="BB450" i="1"/>
  <c r="BB451" i="1"/>
  <c r="BB452" i="1"/>
  <c r="BB453" i="1"/>
  <c r="BB454" i="1"/>
  <c r="BB455" i="1"/>
  <c r="BB456" i="1"/>
  <c r="BB457" i="1"/>
  <c r="BB458" i="1"/>
  <c r="BB459" i="1"/>
  <c r="BB460" i="1"/>
  <c r="BB461" i="1"/>
  <c r="BB462" i="1"/>
  <c r="BB463" i="1"/>
  <c r="BB464" i="1"/>
  <c r="BB465" i="1"/>
  <c r="BB466" i="1"/>
  <c r="BB467" i="1"/>
  <c r="BB468" i="1"/>
  <c r="BB469" i="1"/>
  <c r="BB471" i="1"/>
  <c r="BB472" i="1"/>
  <c r="BB473" i="1"/>
  <c r="BB474" i="1"/>
  <c r="BB475" i="1"/>
  <c r="BB476" i="1"/>
  <c r="BB477" i="1"/>
  <c r="BB478" i="1"/>
  <c r="BB479" i="1"/>
  <c r="BB480" i="1"/>
  <c r="BB481" i="1"/>
  <c r="BB482" i="1"/>
  <c r="BB483" i="1"/>
  <c r="BB484" i="1"/>
  <c r="BB485" i="1"/>
  <c r="BB486" i="1"/>
  <c r="BB487" i="1"/>
  <c r="BB488" i="1"/>
  <c r="BB489" i="1"/>
  <c r="BB490" i="1"/>
  <c r="BB491" i="1"/>
  <c r="BB492" i="1"/>
  <c r="BB493" i="1"/>
  <c r="BB494" i="1"/>
  <c r="BB495" i="1"/>
  <c r="BB496" i="1"/>
  <c r="BB498" i="1"/>
  <c r="BB499" i="1"/>
  <c r="BB500" i="1"/>
  <c r="BB501" i="1"/>
  <c r="BB2" i="1"/>
  <c r="AV3" i="1"/>
  <c r="AV4"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4" i="1"/>
  <c r="AV426" i="1"/>
  <c r="AV427" i="1"/>
  <c r="AV428" i="1"/>
  <c r="AV429" i="1"/>
  <c r="AV430" i="1"/>
  <c r="AV431" i="1"/>
  <c r="AV432" i="1"/>
  <c r="AV433" i="1"/>
  <c r="AV434" i="1"/>
  <c r="AV435" i="1"/>
  <c r="AV437" i="1"/>
  <c r="AV438" i="1"/>
  <c r="AV440" i="1"/>
  <c r="AV441" i="1"/>
  <c r="AV442" i="1"/>
  <c r="AV443" i="1"/>
  <c r="AV444" i="1"/>
  <c r="AV445" i="1"/>
  <c r="AV446" i="1"/>
  <c r="AV447" i="1"/>
  <c r="AV448" i="1"/>
  <c r="AV451" i="1"/>
  <c r="AV452" i="1"/>
  <c r="AV453" i="1"/>
  <c r="AV454" i="1"/>
  <c r="AV456" i="1"/>
  <c r="AV457" i="1"/>
  <c r="AV458" i="1"/>
  <c r="AV459" i="1"/>
  <c r="AV460" i="1"/>
  <c r="AV462" i="1"/>
  <c r="AV463" i="1"/>
  <c r="AV464" i="1"/>
  <c r="AV465" i="1"/>
  <c r="AV466" i="1"/>
  <c r="AV468" i="1"/>
  <c r="AV471" i="1"/>
  <c r="AV472" i="1"/>
  <c r="AV473" i="1"/>
  <c r="AV474" i="1"/>
  <c r="AV475" i="1"/>
  <c r="AV476" i="1"/>
  <c r="AV477" i="1"/>
  <c r="AV478" i="1"/>
  <c r="AV479" i="1"/>
  <c r="AV480" i="1"/>
  <c r="AV481" i="1"/>
  <c r="AV482" i="1"/>
  <c r="AV483" i="1"/>
  <c r="AV485" i="1"/>
  <c r="AV486" i="1"/>
  <c r="AV487" i="1"/>
  <c r="AV488" i="1"/>
  <c r="AV489" i="1"/>
  <c r="AV490" i="1"/>
  <c r="AV491" i="1"/>
  <c r="AV492" i="1"/>
  <c r="AV494" i="1"/>
  <c r="AV498" i="1"/>
  <c r="AV500" i="1"/>
  <c r="AV501" i="1"/>
  <c r="AV2" i="1"/>
  <c r="AF7" i="8"/>
  <c r="AG7" i="8" s="1"/>
  <c r="AF6" i="8"/>
  <c r="AE6" i="8"/>
  <c r="AE5" i="8"/>
  <c r="AF5" i="8"/>
  <c r="BS504" i="14" l="1"/>
  <c r="BZ504" i="14"/>
  <c r="IV507" i="14"/>
  <c r="IV506" i="14"/>
  <c r="BZ510" i="10"/>
  <c r="AP509" i="10"/>
  <c r="BZ509" i="10"/>
  <c r="BC509" i="10"/>
  <c r="BS508" i="10"/>
  <c r="BC510" i="10"/>
  <c r="BC508" i="10"/>
  <c r="AW509" i="10"/>
  <c r="BS510" i="10"/>
  <c r="AW510" i="10"/>
  <c r="AP510" i="10"/>
  <c r="BS509" i="10"/>
  <c r="AM508" i="10"/>
  <c r="AM510" i="10"/>
  <c r="AP508" i="10"/>
  <c r="AM509" i="10"/>
  <c r="AJ508" i="10"/>
  <c r="AJ510" i="10"/>
  <c r="AJ509" i="10"/>
  <c r="AW508" i="10"/>
  <c r="BZ508" i="10"/>
  <c r="AV504" i="1"/>
  <c r="BB504" i="1"/>
  <c r="BR504" i="1"/>
  <c r="BY504" i="1"/>
  <c r="AG6" i="8"/>
  <c r="AG5" i="8"/>
</calcChain>
</file>

<file path=xl/sharedStrings.xml><?xml version="1.0" encoding="utf-8"?>
<sst xmlns="http://schemas.openxmlformats.org/spreadsheetml/2006/main" count="115133" uniqueCount="10282">
  <si>
    <t>X</t>
  </si>
  <si>
    <t>StartDate</t>
  </si>
  <si>
    <t>EndDate</t>
  </si>
  <si>
    <t>Status</t>
  </si>
  <si>
    <t>IPAddress</t>
  </si>
  <si>
    <t>Progress</t>
  </si>
  <si>
    <t>Duration..in.seconds.</t>
  </si>
  <si>
    <t>Finished</t>
  </si>
  <si>
    <t>RecordedDate</t>
  </si>
  <si>
    <t>ResponseId</t>
  </si>
  <si>
    <t>RecipientLastName</t>
  </si>
  <si>
    <t>RecipientFirstName</t>
  </si>
  <si>
    <t>RecipientEmail</t>
  </si>
  <si>
    <t>ExternalReference</t>
  </si>
  <si>
    <t>LocationLatitude</t>
  </si>
  <si>
    <t>LocationLongitude</t>
  </si>
  <si>
    <t>DistributionChannel</t>
  </si>
  <si>
    <t>UserLanguage</t>
  </si>
  <si>
    <t>Company.Name</t>
  </si>
  <si>
    <t>CIK Code</t>
  </si>
  <si>
    <t>Ticker.Symbol</t>
  </si>
  <si>
    <t>CUSIP</t>
  </si>
  <si>
    <t>SIC.Code</t>
  </si>
  <si>
    <t>GICS.Sector</t>
  </si>
  <si>
    <t>GICS.Industry</t>
  </si>
  <si>
    <t>Year</t>
  </si>
  <si>
    <t>Proxy Year</t>
  </si>
  <si>
    <t>Audited.Report</t>
  </si>
  <si>
    <t>Auditor</t>
  </si>
  <si>
    <t>Auditor_15_TEXT</t>
  </si>
  <si>
    <t>Number.of.Board</t>
  </si>
  <si>
    <t>Number.of.Board.Sour</t>
  </si>
  <si>
    <t>Number.of.Board.Sour_5_TEXT</t>
  </si>
  <si>
    <t>Board.URL</t>
  </si>
  <si>
    <t>CM2a.Econ.Comps</t>
  </si>
  <si>
    <t>CM2a....economic</t>
  </si>
  <si>
    <t>CM2a..Environ.Comps</t>
  </si>
  <si>
    <t>CM2a..environ</t>
  </si>
  <si>
    <t>CM2a..Social.Comps</t>
  </si>
  <si>
    <t>CM2a....social</t>
  </si>
  <si>
    <t>CM2a.Alternative</t>
  </si>
  <si>
    <t>CM2a.Source</t>
  </si>
  <si>
    <t>CM2a.Source_5_TEXT</t>
  </si>
  <si>
    <t>CM2a.URL</t>
  </si>
  <si>
    <t>CM2b.Governance</t>
  </si>
  <si>
    <t>CM2b.Response</t>
  </si>
  <si>
    <t>% Non Exec</t>
  </si>
  <si>
    <t>CM2b.Source</t>
  </si>
  <si>
    <t>CM2b.Source_5_TEXT</t>
  </si>
  <si>
    <t>CM2b.URL</t>
  </si>
  <si>
    <t>CM2c.Governance</t>
  </si>
  <si>
    <t>CM2c.Response</t>
  </si>
  <si>
    <t>% Independent</t>
  </si>
  <si>
    <t>CM2c.Source</t>
  </si>
  <si>
    <t>CM2c.Source_5_TEXT</t>
  </si>
  <si>
    <t>CM2c.URL</t>
  </si>
  <si>
    <t>CM2d.Governance</t>
  </si>
  <si>
    <t>CM2d.Response</t>
  </si>
  <si>
    <t>CM2d.Response.1</t>
  </si>
  <si>
    <t>CM2d.Source</t>
  </si>
  <si>
    <t>CM2d.Source_5_TEXT</t>
  </si>
  <si>
    <t>CM2d.URL</t>
  </si>
  <si>
    <t>CM2e.Governance</t>
  </si>
  <si>
    <t>CM2e.Source</t>
  </si>
  <si>
    <t>CM2e.Source_5_TEXT</t>
  </si>
  <si>
    <t>CM2e.URL</t>
  </si>
  <si>
    <t>CM2f.Governance</t>
  </si>
  <si>
    <t>CM2f.Response.b</t>
  </si>
  <si>
    <t>% Women</t>
  </si>
  <si>
    <t>CM2f.Alternative</t>
  </si>
  <si>
    <t>CM2f.Source</t>
  </si>
  <si>
    <t>CM2f.Source_5_TEXT</t>
  </si>
  <si>
    <t>CM2f.URL</t>
  </si>
  <si>
    <t>CM2g.Governance</t>
  </si>
  <si>
    <t>CM2g.Number</t>
  </si>
  <si>
    <t>% Underrepresented identified</t>
  </si>
  <si>
    <t>CM2g.Category</t>
  </si>
  <si>
    <t>CM2g.Source</t>
  </si>
  <si>
    <t>CM2g.Source_5_TEXT</t>
  </si>
  <si>
    <t>CM2g.URL</t>
  </si>
  <si>
    <t>CM2h.Governance</t>
  </si>
  <si>
    <t>CM2h.Response</t>
  </si>
  <si>
    <t>CM2h.Source</t>
  </si>
  <si>
    <t>CM2h.Source_5_TEXT</t>
  </si>
  <si>
    <t>CM2h.URL</t>
  </si>
  <si>
    <t>CM3.Material.is</t>
  </si>
  <si>
    <t>CM3.Response</t>
  </si>
  <si>
    <t>CM3.Source</t>
  </si>
  <si>
    <t>CM3.Source_5_TEXT</t>
  </si>
  <si>
    <t>CM3.URL</t>
  </si>
  <si>
    <t>CM3.Materiality.Map.</t>
  </si>
  <si>
    <t>CM4a.Anti.corruption</t>
  </si>
  <si>
    <t>CM4a...of.gover</t>
  </si>
  <si>
    <t>CM4a.Percent.of.empl</t>
  </si>
  <si>
    <t>CM4a.Percent.of.busi</t>
  </si>
  <si>
    <t>CM4a.Response</t>
  </si>
  <si>
    <t>CM4a.Alternative</t>
  </si>
  <si>
    <t>CM4d.Anti.corruption</t>
  </si>
  <si>
    <t>CM4d.Response</t>
  </si>
  <si>
    <t>CM4.Source</t>
  </si>
  <si>
    <t>CM4.Source_5_TEXT</t>
  </si>
  <si>
    <t>CM4.URL</t>
  </si>
  <si>
    <t>CM7a.GHG.Emissions.</t>
  </si>
  <si>
    <t>CM7a.Response..in.me</t>
  </si>
  <si>
    <t>CM7a.Units</t>
  </si>
  <si>
    <t>CM7a.Response</t>
  </si>
  <si>
    <t>CM7b.GHG.Emissions.</t>
  </si>
  <si>
    <t>CM7b.Scope.2..market</t>
  </si>
  <si>
    <t>CM7b.Market.Based.Un</t>
  </si>
  <si>
    <t>CM7b.Scope.2..locati</t>
  </si>
  <si>
    <t>CM7b.Location.Based</t>
  </si>
  <si>
    <t>CM7b.Uncategorized.</t>
  </si>
  <si>
    <t>CM7b.Uncategorized.U</t>
  </si>
  <si>
    <t>CM7b.Response</t>
  </si>
  <si>
    <t>CM7c.GHG.Emissions.</t>
  </si>
  <si>
    <t>CM7c.Response..metri</t>
  </si>
  <si>
    <t>CM7c.Units</t>
  </si>
  <si>
    <t>CM7c.Response</t>
  </si>
  <si>
    <t>CM7.Source</t>
  </si>
  <si>
    <t>CM7.Source_5_TEXT</t>
  </si>
  <si>
    <t>CM7.URL</t>
  </si>
  <si>
    <t>CM8a.TCFD.Implementa</t>
  </si>
  <si>
    <t>CM8a.Response</t>
  </si>
  <si>
    <t>CM8b.TCFD.Implementa</t>
  </si>
  <si>
    <t>CM8b.Response</t>
  </si>
  <si>
    <t>CM8c.TCFD.Implementa</t>
  </si>
  <si>
    <t>CM8c.Response</t>
  </si>
  <si>
    <t>CM8d.TCFD.Implementa</t>
  </si>
  <si>
    <t>CM8d.Response</t>
  </si>
  <si>
    <t>CM8e.TCFD.Implementa</t>
  </si>
  <si>
    <t>CM8e.Response</t>
  </si>
  <si>
    <t>CM8f.TCFD.Implementa</t>
  </si>
  <si>
    <t>CM8f..Response</t>
  </si>
  <si>
    <t>CM8g.TCFD.Implementa</t>
  </si>
  <si>
    <t>CM8g.Response</t>
  </si>
  <si>
    <t>CM8h.TCFD.Implementa</t>
  </si>
  <si>
    <t>CM8h.Response</t>
  </si>
  <si>
    <t>CM8i.TCFD.Implementa</t>
  </si>
  <si>
    <t>CM8i.Response</t>
  </si>
  <si>
    <t>CM8k.TCFD.Implementa</t>
  </si>
  <si>
    <t>CM8k.Response</t>
  </si>
  <si>
    <t>CM8.Source</t>
  </si>
  <si>
    <t>CM8.Source_5_TEXT</t>
  </si>
  <si>
    <t>Q431</t>
  </si>
  <si>
    <t>CM9.Land.use.and.eco</t>
  </si>
  <si>
    <t>CM9.Number.of.sites</t>
  </si>
  <si>
    <t>CM9.Area.in.hectares</t>
  </si>
  <si>
    <t>CM9.Response</t>
  </si>
  <si>
    <t>CM9.Alternative</t>
  </si>
  <si>
    <t>CM9.Source</t>
  </si>
  <si>
    <t>CM9.Source_5_TEXT</t>
  </si>
  <si>
    <t>CM9.URL</t>
  </si>
  <si>
    <t>CM10a.Water.Use..meg</t>
  </si>
  <si>
    <t>CM10a.Response</t>
  </si>
  <si>
    <t>CM10a.Response.1</t>
  </si>
  <si>
    <t>CM10b.Water.Use....o</t>
  </si>
  <si>
    <t>CM10b.Response</t>
  </si>
  <si>
    <t>CM10b.Alternative</t>
  </si>
  <si>
    <t>CM10c.Water.Use..Meg</t>
  </si>
  <si>
    <t>CM10c.Response</t>
  </si>
  <si>
    <t>CM10c.Response.1</t>
  </si>
  <si>
    <t>CM10d.Water.Use....o</t>
  </si>
  <si>
    <t>CM10d.Response</t>
  </si>
  <si>
    <t>CM10d.Alternative</t>
  </si>
  <si>
    <t>CM10.Source</t>
  </si>
  <si>
    <t>CM10.Source_5_TEXT</t>
  </si>
  <si>
    <t>CM10.URL</t>
  </si>
  <si>
    <t>CM11a.Diversity.and</t>
  </si>
  <si>
    <t>CM11a...less.than.30</t>
  </si>
  <si>
    <t>CM11a...between.30.5</t>
  </si>
  <si>
    <t>CM11a...over.50</t>
  </si>
  <si>
    <t>CM11a.Response</t>
  </si>
  <si>
    <t>CM11b.Diversity.and</t>
  </si>
  <si>
    <t>CM11b.Response</t>
  </si>
  <si>
    <t>CM11b.Response.Regio</t>
  </si>
  <si>
    <t>CM11b.Response.1</t>
  </si>
  <si>
    <t>CM11c.Diversity.and</t>
  </si>
  <si>
    <t>CM11c...Black</t>
  </si>
  <si>
    <t>CM11c...Hispanic</t>
  </si>
  <si>
    <t>CM11c...White</t>
  </si>
  <si>
    <t>CM11c...Asian</t>
  </si>
  <si>
    <t>CM11c..Pacific</t>
  </si>
  <si>
    <t>CM11c..Native</t>
  </si>
  <si>
    <t>CM11c..Twoormore</t>
  </si>
  <si>
    <t>CM11c.Response.Regio</t>
  </si>
  <si>
    <t>CM11c.Response</t>
  </si>
  <si>
    <t>CM11.Source</t>
  </si>
  <si>
    <t>CM11.Source_5_TEXT</t>
  </si>
  <si>
    <t>CM11.URL</t>
  </si>
  <si>
    <t>CM12a.Pay.Equality.</t>
  </si>
  <si>
    <t>CM12a.Pay.Equality.W</t>
  </si>
  <si>
    <t>CM12a.Pay.Equality.W.1</t>
  </si>
  <si>
    <t>CM12a.Response</t>
  </si>
  <si>
    <t>CM12.Source</t>
  </si>
  <si>
    <t>CM12.Source_5_TEXT</t>
  </si>
  <si>
    <t>CM12.URL</t>
  </si>
  <si>
    <t>CM13b.Wage.Level..Ra</t>
  </si>
  <si>
    <t>CM13b.Response</t>
  </si>
  <si>
    <t>CM13b.Response.1</t>
  </si>
  <si>
    <t>CM13b.Alternative</t>
  </si>
  <si>
    <t>CM13.Source</t>
  </si>
  <si>
    <t>CM13.Source_5_TEXT</t>
  </si>
  <si>
    <t>CM13.URL</t>
  </si>
  <si>
    <t>CM14a.Risks.for.inci</t>
  </si>
  <si>
    <t>CM14a.Response</t>
  </si>
  <si>
    <t>CM14b.Risks.for.inci</t>
  </si>
  <si>
    <t>CM14b.Response</t>
  </si>
  <si>
    <t>CM14.Source</t>
  </si>
  <si>
    <t>CM14.Source_5_TEXT</t>
  </si>
  <si>
    <t>CM14.URL</t>
  </si>
  <si>
    <t>CM15f.Health.and.Saf</t>
  </si>
  <si>
    <t>CM15f.Response</t>
  </si>
  <si>
    <t>CM15.Source</t>
  </si>
  <si>
    <t>CM15.Source_5_TEXT</t>
  </si>
  <si>
    <t>Q432</t>
  </si>
  <si>
    <t>CM2.Index</t>
  </si>
  <si>
    <t>CM3.Index</t>
  </si>
  <si>
    <t>CM4.Index</t>
  </si>
  <si>
    <t>CM7.Index</t>
  </si>
  <si>
    <t>CM8.Index</t>
  </si>
  <si>
    <t>CM9.Index</t>
  </si>
  <si>
    <t>CM10.Index</t>
  </si>
  <si>
    <t>CM11.Index</t>
  </si>
  <si>
    <t>CM12.Index</t>
  </si>
  <si>
    <t>CM13.Index</t>
  </si>
  <si>
    <t>CM14.Index</t>
  </si>
  <si>
    <t>CM15.Index</t>
  </si>
  <si>
    <t>CM19.Index</t>
  </si>
  <si>
    <t>Gov.Index</t>
  </si>
  <si>
    <t>Planet.Index</t>
  </si>
  <si>
    <t>People.Index</t>
  </si>
  <si>
    <t>Overall.Index</t>
  </si>
  <si>
    <t>Cleaned.Company.Name</t>
  </si>
  <si>
    <t>S.P500.or.Not</t>
  </si>
  <si>
    <t>SEC.Filing.Name</t>
  </si>
  <si>
    <t>Revenue_2019</t>
  </si>
  <si>
    <t>Revenue_2020</t>
  </si>
  <si>
    <t>Revenue_2021</t>
  </si>
  <si>
    <t>Revenue_2022</t>
  </si>
  <si>
    <t>Revenue</t>
  </si>
  <si>
    <t>104.175.204.114</t>
  </si>
  <si>
    <t>R_2lCKGdaRiYgM9KF</t>
  </si>
  <si>
    <t>NA</t>
  </si>
  <si>
    <t>PSX@g.ucla.edu</t>
  </si>
  <si>
    <t>PSX</t>
  </si>
  <si>
    <t>anonymous</t>
  </si>
  <si>
    <t>EN</t>
  </si>
  <si>
    <t>Phillips 66</t>
  </si>
  <si>
    <t>Energy</t>
  </si>
  <si>
    <t>Oil, Gas &amp; Consumable Fuels</t>
  </si>
  <si>
    <t>gives metrics that represent their material issues: operating excellence, environment, greenhouse gases, processing reliability and energy use, social diversity, and governance</t>
  </si>
  <si>
    <t>"All employees, including management, participate in annual training, during which they must attest that they will comply with the code" referring to business ethics code</t>
  </si>
  <si>
    <t>any possible violation brought to the office of global compliance and ethics. employees, suppliers and customers welcome to use whistleblower program to make their concerns heard</t>
  </si>
  <si>
    <t>"The full board reviews long-term energy outlooks and leading indicators annually. It hears from outside experts on subjects of strategic interest" public policy committee of board, reviews compliance with health safety and environmental matters, reviews major decisions regarding environmental trends and climate risk, makes reccomendations on compliance, reviews updates from experts</t>
  </si>
  <si>
    <t>"Management owns the company strategy, risk management and capital allocation. We have a strategy council made up of executives that guides the development of our strategy, including climate risks and opportunities"</t>
  </si>
  <si>
    <t xml:space="preserve">short-term: emissions, business continuity, manufacturing graphite and anode coke; medium-term: significant investments in environmental projects, emissions; long-term: oil and natural gas prices </t>
  </si>
  <si>
    <t>"systematic approach to identifying and understanding significant enterprise risks, including climate-related risks to the company, changes in energy policy, and physical or operational risks" ; climate risks integrated into overall risk management, which affects financial and business strategy</t>
  </si>
  <si>
    <t xml:space="preserve">planning and preparedness: harden assets, power distribution facility, pipeline business to provide comprehensive community awareness;  renewable and alternative fuels: "investment in alternative energy, as renewables are predicted to make up 28% of global energy consumption by 2050", prioritzie renewable fuel projects, goal of more than 340 million gallons of renewable diesel </t>
  </si>
  <si>
    <t>quantify risks based on likelihood and potential significance, assess each risk by potential mitigation strategies or factors available, each risk has executive owner to create accountability within the company, risk management team provides regular and detailed reports to executives and board of directors</t>
  </si>
  <si>
    <t>capitalize on opportunities ie improvement in heat exchange or recovery furnace controls and steam optimization, earning energy stars for their refineries, co-generation units in refineries, Energy Best Practices network from all refineries and major corporate support groups, all facilities have wastewater systems, GHG offsets</t>
  </si>
  <si>
    <t>overall risk management done by board of directors, specifically audit committee, includes climate related risks</t>
  </si>
  <si>
    <t>scope 1 and scope 2 GHG emissions</t>
  </si>
  <si>
    <t>"Our goal is to maintain and improve our operational excellence and manufacturing throughput, while improving the energy efficiency and GHG emissions of our manufacturing sites"</t>
  </si>
  <si>
    <t>3% Gen Z; 40% Millenials; 39% Gen X; 18% Boomers</t>
  </si>
  <si>
    <t>26% Minority / 74% White (US workforce only)</t>
  </si>
  <si>
    <t>medical plan, dental plan, vision plan, wellness programs, flexible spending plan, disability benefits, financial benefits</t>
  </si>
  <si>
    <t>Yes</t>
  </si>
  <si>
    <t>R_1pKjmy8fFhZ653R</t>
  </si>
  <si>
    <t>HD@g.ucla.edu</t>
  </si>
  <si>
    <t>HD</t>
  </si>
  <si>
    <t>The Home Depot, Inc.</t>
  </si>
  <si>
    <t>Consumer Discretionary</t>
  </si>
  <si>
    <t>Specialty Retail</t>
  </si>
  <si>
    <t>8 financial, 1 env, 1 associate wellness</t>
  </si>
  <si>
    <t>associate development, associate well-being, diversity &amp; inclusion, governance, third-party worker well-being; energy use, hazardous materials, waste, water use; eco products, end of life, manufacturing process, transportation; community support</t>
  </si>
  <si>
    <t>Auditing suppliers to ensure compliance with Responsible Sourcing Standards. Encourages associates to voice concerns</t>
  </si>
  <si>
    <t>728,771 MTCO2e (location-based). 17,523 MTCO2e (market-based)</t>
  </si>
  <si>
    <t>Board discusses sustainability strategy and activities, including sustainability report</t>
  </si>
  <si>
    <t xml:space="preserve">Sustainability Council (has representatives from different areas of the business) oversees approach to sustainability, presents to Board. </t>
  </si>
  <si>
    <t>Refers to Materiality Touchpoints (p. 10). Saving energy and sourcing renewable energy using different approaches/tech.</t>
  </si>
  <si>
    <t>Reducing carbon dioxide emissions, reduce store energy use, increase sourcing of renewable energy off-site and on-site</t>
  </si>
  <si>
    <t>Reducing carbon dioxide emissions, reduce store energy use, increase sourcing of renewable energy off-site and on-site. Making energy- and water-saving products.</t>
  </si>
  <si>
    <t xml:space="preserve">Engaging with stakeholders via Materiality Assessment Framework. </t>
  </si>
  <si>
    <t>Engaging with stakeholders via Materiality Assessment Framework. Sustainability Council and Board oversee sustainability strategy.</t>
  </si>
  <si>
    <t xml:space="preserve">Board uses robust framework for risk management, including risk relating to operating responsibly and sustainably; considers enterprise-level issues and external or internal factors. </t>
  </si>
  <si>
    <t>GHG Protocol Corporate Accounting and Reporting Standard, science-based target goal linked to CDP</t>
  </si>
  <si>
    <t>List of goals and progress under Carbon emissions, Chemical reduction, and Planet categories (p. 11)</t>
  </si>
  <si>
    <t>54.7% White, 20.3% Hispanic, 17% Black, 3% Asian, 5.1% Other</t>
  </si>
  <si>
    <t>Audits factories across 38 nations, Responsible Sourcing Standards mandate that suppliers and factories abide by all applicable international and local laws, rules and regulations - including prohibiting child and forced labor.</t>
  </si>
  <si>
    <t>Audits factories across 38 nations</t>
  </si>
  <si>
    <t>Health Challenge, flu shots, health screening, tobacco cessation, sleep program, 24/7 Teledoc, health care support team; family care - includes paid parental leave, Back-Up Care, ...</t>
  </si>
  <si>
    <t>Home Depot</t>
  </si>
  <si>
    <t>172.91.79.30</t>
  </si>
  <si>
    <t>R_sgKCN5yzBgRYCaZ</t>
  </si>
  <si>
    <t>AAPL@g.ucla.edu</t>
  </si>
  <si>
    <t>AAPL</t>
  </si>
  <si>
    <t>Apple Inc.</t>
  </si>
  <si>
    <t>Information Technology</t>
  </si>
  <si>
    <t>Technology Hardware, Storage &amp; Peripherals</t>
  </si>
  <si>
    <t>Annual Business Conduct training; targeted live training based on job responsibilities and risk; annual or bi-annual training on Privacy, Respect at Apple, and Inclusion and Diversity; supplementary resources and training for managers; train contractors on ethical behavior</t>
  </si>
  <si>
    <t>"Appleâ€™s Board of Directors (Board) receives briefings on a range of social and environmental topics, including climate-related issues." Board regularly meets with management</t>
  </si>
  <si>
    <t>CSO briefs Board on "Appleâ€™s climate change strategy and progress, while also addressing a variety of other environment and social issues." Centralized environment team that works with senior leaders and other teams to set climate strategy and communicate progress on environmental issues. A specific climate-related risk management process.</t>
  </si>
  <si>
    <t>Risks: carbon pricing mechanisms, increased severity and frequency of extreme weather events, increased stakeholder concern or negative stakeholder feedback_x000D_
Opportunities: development and/or expansion of low emission goods and services, use of lower-emission sources of energy, shift in consumer preferences</t>
  </si>
  <si>
    <t xml:space="preserve">Renewable energy and energy efficiency projects. Water risk analyses and alternative water sources.... Releasing annual and product environmental reports. Issuing bonds for environmental projects. </t>
  </si>
  <si>
    <t>Goals include carbon neutrality by 2030, 100% renewable energy at corporate facilities, considering effects of 200- to 500-year flood events, and prioritizing water efficiency and mitigation initiatives in areas of high water risk and stress.   Currently undertaking a climate-scenario analysis.</t>
  </si>
  <si>
    <t>LCA; Travel team, global Giving team, and Facilities and Operations teams; org's risk assessment and planning processes</t>
  </si>
  <si>
    <t>Travel team, global Giving_x000D_
team, and Facilities and Operations teams; org's risk assessment and planning processes; monitoring water use and regional demands on municipal water system</t>
  </si>
  <si>
    <t>Part of org's risk assessment and planning processes</t>
  </si>
  <si>
    <t>Life cycle-based approach (details in sustainability report)</t>
  </si>
  <si>
    <t xml:space="preserve">Total carbon neutrality by 2030 (3 subgoals including 100% renewable energy in supply chain by 2030). Creating a circular economy (4 subgoals - produce with only recycled materials, elimate plastics, minimize water use in water-stressed locations, and eliminate waste sent to landfill). </t>
  </si>
  <si>
    <t>gallons</t>
  </si>
  <si>
    <t>Average labor and human rights assessment score across 801 sites: 91/100; 12 Core Violations found</t>
  </si>
  <si>
    <t>"we offer multiple flexible medical plans that cover both physical and mental healthcare. In addition, employees have the option to access medical professionals from almost anywhere and get free confidential counseling â€” virtual or in person." Also includes family-friendly features</t>
  </si>
  <si>
    <t>Apple</t>
  </si>
  <si>
    <t>R_2UhztPKxVLoj5Gz</t>
  </si>
  <si>
    <t>BRK.A@g.ucla.edu</t>
  </si>
  <si>
    <t>BRK.A</t>
  </si>
  <si>
    <t>Berkshire Hathaway Inc.</t>
  </si>
  <si>
    <t>BRK.B</t>
  </si>
  <si>
    <t>Financials</t>
  </si>
  <si>
    <t>Diversified Financial Services</t>
  </si>
  <si>
    <t>Berkshire Hathaway</t>
  </si>
  <si>
    <t>R_1hFpMFLHHydEd7f</t>
  </si>
  <si>
    <t>KR@g.ucla.edu</t>
  </si>
  <si>
    <t>KR</t>
  </si>
  <si>
    <t>The Kroger Co.</t>
  </si>
  <si>
    <t>Consumer Staples</t>
  </si>
  <si>
    <t>Food &amp; Staples Retailing</t>
  </si>
  <si>
    <t>food safety, climate impact, health and nutrition, food waste, packaging, data privacy and cybersecurity, food access, responsible sourcing, diversity equity and inclusion, supply chain accountability, associate health and safety, community engagement</t>
  </si>
  <si>
    <t xml:space="preserve">Policy on Business Ethics easily accessed from ESG report - "Each year, associates, including officers, and directors are asked to affirm their understanding of [the policy]" and "the company periodically will provide communications and training to associates to reinforce this policy" </t>
  </si>
  <si>
    <t>materiality assesment to engage stakeholders - identified ethics and compliance as a "tier 2"material topic</t>
  </si>
  <si>
    <t>"""meetings of the Public_x000D_
Responsibilities Committee of the Board of Directors to elevate and discuss current risks and emerging trends"""</t>
  </si>
  <si>
    <t>"A cross-functional Kroger team of sustainability, business and functional leaders oversees the companyâ€™s management approach to and performance on ESG topics"</t>
  </si>
  <si>
    <t>"""assessment confirmed several risks Kroger was already evaluating, such as_x000D_
the business impacts of rising and more variable temperatures, future legislation mandating reduced refrigerant emissions and the challenges and opportunities from market shifts towards electric vehicles"""</t>
  </si>
  <si>
    <t>in climate risk assement: "Dedicated business resiliency and continuity planning to assist in preparing for potential interruptions to business operations"</t>
  </si>
  <si>
    <t xml:space="preserve">meetings of Public Responsibilities Committee of Board of Directors, materiality assessment, regular stakeholder engagement, dedicated business resilency </t>
  </si>
  <si>
    <t>lists that more information on their climate risk management could be found on CDP repsonse - I could not get access to this report</t>
  </si>
  <si>
    <t>environmental compliance department integrated into overall risk management, as well as social responsibility compliance</t>
  </si>
  <si>
    <t>list waste management and GHG metrics etc, do not discuss their implementation into overall risk management</t>
  </si>
  <si>
    <t>available on ESG report under performance and disclosure</t>
  </si>
  <si>
    <t>"analysis indicated that Kroger does have facilities operating in regions with a defined level of water stress, these represent less than 10% of our total facilities. Overall, we consider Kroger operations as low risk for water withdrawal"</t>
  </si>
  <si>
    <t>6600000000.00 gallons</t>
  </si>
  <si>
    <t>5% other</t>
  </si>
  <si>
    <t>offer competetitive healthcare benefits, "comprehensive", scope of benefits not detailed</t>
  </si>
  <si>
    <t>Kroger</t>
  </si>
  <si>
    <t>R_Y4c3VKWqZMqboLD</t>
  </si>
  <si>
    <t>MCK@g.ucla.edu</t>
  </si>
  <si>
    <t>MCK</t>
  </si>
  <si>
    <t>McKesson Corporation</t>
  </si>
  <si>
    <t>58155Q103</t>
  </si>
  <si>
    <t>Health Care</t>
  </si>
  <si>
    <t>Health Care Providers &amp; Services</t>
  </si>
  <si>
    <t>"To ensure that all employees uphold the highest legal and ethical standards, we embed them in our Code of Conduct and require regular formal training on it"</t>
  </si>
  <si>
    <t>training for employees, whistleblower hotlines</t>
  </si>
  <si>
    <t>CO2</t>
  </si>
  <si>
    <t>The Boardâ€™s Governance Committee regularly reviews and discusses McKessonâ€™s corporate responsibility practices, including environmental sustainability.</t>
  </si>
  <si>
    <t>opportunities: eco-efficient operations and transportation, bringing in renewable energy, increasing LED lighting, optimizing buildings with integrated technology, working toward environmental certifications, energy reduction for in-house fleet</t>
  </si>
  <si>
    <t xml:space="preserve">In FY18, made a commitment to design new office buildings in accordance with a newly developed intelligent buildings standard, US offices are LEED certified, </t>
  </si>
  <si>
    <t>transport of reusable containers, green decommissioning, reducing paper use in operations, site-specific recycling and reuse programs, etc.</t>
  </si>
  <si>
    <t>GHG emissions, materials recycled, materials to landfill, water use</t>
  </si>
  <si>
    <t>available on report</t>
  </si>
  <si>
    <t xml:space="preserve">51% white / 45% POC / 4% unknown or unspecified </t>
  </si>
  <si>
    <t>talk about risks in their supply chain and their compliance with the UK Modern Slavery Act. list of agenda items to combat modern slavery / forced labor available on website</t>
  </si>
  <si>
    <t>available on report - full detail not given, only that their scope of benefits varies and that benefits were increased due to COVID-19 Pandemic</t>
  </si>
  <si>
    <t>Mckesson</t>
  </si>
  <si>
    <t>216.14.72.47</t>
  </si>
  <si>
    <t>R_p0BZuLhqVAThQ89</t>
  </si>
  <si>
    <t>ABC@g.ucla.edu</t>
  </si>
  <si>
    <t>ABC</t>
  </si>
  <si>
    <t>AmerisourceBergen Corporation</t>
  </si>
  <si>
    <t>Prescription Drug Safety; energy&amp;Climate; Diversity&amp;Inclusion; Community impact</t>
  </si>
  <si>
    <t>100% of employees acknowledge code of conduct</t>
  </si>
  <si>
    <t>over 100,000 hours of compliance and ethics training each year for associates.</t>
  </si>
  <si>
    <t>Sustainability and Corporate Responsibility Committee monitors company's sustainability and corporate responsibility strategy; The highest management-level position with responsibility for climate-related issues is the Chief Communications and Administration Officer, a member of the Executive Management Committee and directly reports to the CEO; The Corporate Responsibility and Sustainability department is responsible for integrating sustainability into operations across the company.</t>
  </si>
  <si>
    <t>"""The highest management-level position with responsibility for climate-related issues is the Chief Communications and Administration Officer, a member of the Executive_x000D_
Management Committee and directly reports to the CEO"", company level climate-related risks are identified and assessed by our Office of Enterprise Risk Management and regularly presented to our Board, the Governance, Sustainability and Corporate Responsibility Committee, and the Executive Management Committee."</t>
  </si>
  <si>
    <t>RISKS: unexpected natural disasters (L), distruption of supply due to natural disasters (L), negative impacts on workforce (L), distruption of ability to deliver to customers (L). OPPS: fuel savings (L), efficiency projects (M), planning and stocking critical pharmecuticals (M).</t>
  </si>
  <si>
    <t xml:space="preserve">Through our Global Business Resilience team, we continue to be prepared to remain operational in the event of a disaster so that we may continue to serve our customers and their patients. We are implementing a phased approach to Business Continuity Planning to ensure that AmerisourceBergenâ€™s network is equipped to handle potential disruptions from natural disasters or other aspects that may be related to climate change. </t>
  </si>
  <si>
    <t xml:space="preserve">GHG emission reduction-through advanced transportation efficiency through route optimization and piloting electronic vehicles in business, company reduced emissions by 5% in FY19; Packaging innovations; climate change adaptation - conudct climate risk assessments for 100+ locations to ensure supply chain resiliency, disaster response initiatives; responsible sourcing goals; product safety - improving traceability of business processes; sustainable food production. do RCP 2.6, 4.5, and 8.5 scenario analysis and the results are detailed in the cdp </t>
  </si>
  <si>
    <t>Company level climate-related risks are identified and assessed in our enterprise risk management process by our Board, the Governance, Sustainability and Corporate Responsibility Committee and Executive Management Committee. To inform enterprise-level risk, climate-related operational and site-level risk is assessed and identified through numerous avenues(more detail in page 6 of CDP disclosure)</t>
  </si>
  <si>
    <t>The Boardâ€™s Governance, Sustainability and Corporate Responsibility Committee has primary risk oversight for corporate responsibility and sustainability, including climate change, governance structure and processes and political engagement, among others. The committee reviews and guides the corporate responsibility and sustainability strategy, major plans of action and risk management policies, and monitors implementation and performance of objectives.</t>
  </si>
  <si>
    <t>In FY2019, climate change was included as an input in AmerisourceBergenâ€™s Enterprise Risk Management Program (ERM). Global Business Resilience (GBR) is an integrated, company-wide program, part of the Office of Enterprise Risk Management, designed to ensure that AmerisourceBergen can proactively anticipate, prepare for, respond, and adapt to incremental changes and sudden disruptions, including climate-related.</t>
  </si>
  <si>
    <t>percent of energy drawn from renewable sources; GHG emissions, etc. more available on the report</t>
  </si>
  <si>
    <t>GHG emission target; energy reduction/regeneration target</t>
  </si>
  <si>
    <t>1048713.00 cubic meters</t>
  </si>
  <si>
    <t>"In addition to the traditional, comprehensive health &amp; welfare offerings like medical, dental and vision care, we offer personal healthcare navigation assistance, prescription savings programs, tobacco cessation support and more! Our myWellbeing program focuses on the physical, emotional, financial and social aspects of wellness."</t>
  </si>
  <si>
    <t>Amerisourcebergen Corp.</t>
  </si>
  <si>
    <t>169.232.117.95</t>
  </si>
  <si>
    <t>R_27VXN8azfUuEIQA</t>
  </si>
  <si>
    <t>AMZN@g.ucla.edu</t>
  </si>
  <si>
    <t>AMZN</t>
  </si>
  <si>
    <t>Amazon.com, Inc.</t>
  </si>
  <si>
    <t>Internet &amp; Direct Marketing Retail</t>
  </si>
  <si>
    <t>3 more than 10 years, 3 6-10 years, 4 1-5 years</t>
  </si>
  <si>
    <t>Response to COVID-19 crisis, climate change, responsible supply chain practices, sustainable products. Amazon conducts regular materiality assessments to understand the most significant environmental, social, and governance topics across business.</t>
  </si>
  <si>
    <t xml:space="preserve"> NA</t>
  </si>
  <si>
    <t xml:space="preserve">Voice of the Associate Boards, Connections (real-time, company-wide employee feedback mechanism), Ethics Hotline, Insight Surveys_x000D_
</t>
  </si>
  <si>
    <t>The Nominating and Corporate Governance Committee of Amazonâ€™s Board of Directors oversees environmental, social, and corporate governance policies and initiatives, including our progress on The Climate Pledge, and risks related to our operations, supply chain, and customer engagement.</t>
  </si>
  <si>
    <t>The Sustainability team works across Amazon to make operational changes that reduce or eliminate carbon in our business. Amazon developed a company-wide carbon accounting model that provides specific operational metrics to business teams on their emissions and allows them to track progress on decarbonization.</t>
  </si>
  <si>
    <t>Risks: increasing risk of flood or damages due to climate-related events, weather-related events, warming climate           _x000D_
Opportunities: renewable energy, sustainable transportation, sustainable buildings, water efficiency, reducing packaging waste, sustainable products, recycling, the Climate Pledge Fund, Amazon Sustainability Data Initiative</t>
  </si>
  <si>
    <t xml:space="preserve">"We are committed to minimizing our carbon emissions by optimizing our transportation network and investing in electric vehicles; improving product packaging to drive efficiency in the distribution of products; implementing energy efficiency measures in our operations; using renewable energy to run our business; and supporting global reforestation". Also joined industry partnerships like CERES, American Council on Renewable Energy. </t>
  </si>
  <si>
    <t>Our ultimate goal is to enable customers and suppliers to use the tools we are developing in-house to improve climate resilience. - more information is available on their report</t>
  </si>
  <si>
    <t xml:space="preserve">"We conduct regular materiality assessments and have developed a comprehensive carbon system of record to identify environmental hotspots across the business. We hold quarterly business reviews with Amazon leadership teams to track progress toward meeting The Climate Pledge" "Our team of researchers and scientists has combined cutting-edge life cycle assessment (LCA) science and AWS technology to develop a robust softward solution that processes billions of operational and financial records from Amazon's operations across the world to calculate our carbon footprint" </t>
  </si>
  <si>
    <t>"we monitor risks and prioritize opportunities taking into account customer and stakeholder expectations, voluntary practices and regulations, industry best practices, trends in financial and sustainability reporting, and emerging topics in news and social media"</t>
  </si>
  <si>
    <t>"We integrate sustainability practices into our metrics, and quarterly business reviews"</t>
  </si>
  <si>
    <t>GHG protocol, ISO 14064, The Climate Pledge</t>
  </si>
  <si>
    <t>Amazon has a Climate Pledge where it pledges to reach net zero carbon by 2040, deliver 50% of shipments with net zero carbon by 2030, power operations with 100% renewable energy by 2025.</t>
  </si>
  <si>
    <t>15.4% Asian, 26.5% Black, 18.5% Hispanic/Latinx, 1.3% Native American, 3.6% multiracial, 34.7% White.</t>
  </si>
  <si>
    <t>$1,681,840/$28,848</t>
  </si>
  <si>
    <t>median compensation for full time is $36,640</t>
  </si>
  <si>
    <t>"we are able to understand which countries in our supply chain present a strong need for partnership and collaboration to address risks of modern slavery within that footprint: Malaysia, Cambodia, Philippines, Thailand, Turkey"</t>
  </si>
  <si>
    <t>countries with risks are Malaysia, Cambodia, Philippines, Thailand, and Turkey</t>
  </si>
  <si>
    <t xml:space="preserve">Over 90% of Amazon full-time and part-time employees in the U.S. are eligible for healthcare benefits--comprehensive healthcare coverage with affordable premiums that extend to family members, including medical, prescription drug, dental, vision coverage; WorkingWell program that educates employees and leaders about health and wellness; company-paid basic life and accidental death and disrememberment insurance, fertility treatment coverage, </t>
  </si>
  <si>
    <t>Amazon</t>
  </si>
  <si>
    <t>R_2uEyCSDaM3infZ4</t>
  </si>
  <si>
    <t>ALB2020@g.ucla.edu</t>
  </si>
  <si>
    <t>ALB2020</t>
  </si>
  <si>
    <t>Albemarle Corporation</t>
  </si>
  <si>
    <t>ALB</t>
  </si>
  <si>
    <t>Materials</t>
  </si>
  <si>
    <t>Specialty Chemicals</t>
  </si>
  <si>
    <t>Building on our 2019 materiality assessment, we engaged a third-party firm to assess our material topics to ensure our sustainability management and reporting practices aligned to our corporate strategy. Part of our update was to incorporate Advancing Sustainability as one of our four strategic objectives and aligning our reporting to our updated sustainability framework topics: Natural Resource Management, Sustainable Shareholder Value, and People, Workplace &amp; Community.</t>
  </si>
  <si>
    <t>https://www.albemarle.com/storage/wysiwyg/alb_sr_2020_final_175dpi_new.pdf</t>
  </si>
  <si>
    <t>We provide in-depth compliance training to employees according to potential ethics and compliance risks they might face. Training offerings can include function training such as sales or procurement, risk-based training such as data privacy, or skills-based training such as conduct of internal investigations.</t>
  </si>
  <si>
    <t>Albemarle has adopted a consistent approach to managing each type of ethics and compliance risk. Controls are designed and incorporated in the appropriate policies, procedures, and systems. Awareness is reinforced by communications and training, and assurance is provided by continuous monitoring, audit, and reporting. Our speak-up culture is reinforced by the rigor of our investigations and disciplinary processes.</t>
  </si>
  <si>
    <t>In early 2021, we established a Climate Strategy, and the Health, Safety &amp; Environment Committee of our Board approved several corporate sustainability targets related to addressing climate change and reducing GHG emissions globally, as well as reducing our _x000D_
freshwater impact at relevant operations.</t>
  </si>
  <si>
    <t xml:space="preserve">Albemarle recognizes that climate change is a critical issue to monitor and manage, especially given the global nature of our business and associated activities. _x000D_
_x000D_
In 2020, we began reviewing our metrics and progress on sustainability with our [Executive Leadership Team] on a quarterly basis. This includes GHG emissions, energy consumption, water usage, employee safety, and community relations activities, as well as our mining activities and resource stewardship. </t>
  </si>
  <si>
    <t>Under the leadership of our CEO, the importance of sustainability has been elevated to the highest level of our company. In 2020, we began developing internal scorecards to measure our environmental, health, and safety risks and performance. These scorecards will help us track progress towards our targets for GHG emissions and water use and, specifically, to better understand how our operations impact climate change. _x000D_
_x000D_
Our Climate Strategy details how we manage climate-related risks at our existing operations and new projects, partner with our customers to enable their sustainability ambitions, and engage with our stakeholders to help fight climate change</t>
  </si>
  <si>
    <t>GHG emissions, energy consumption, water usage</t>
  </si>
  <si>
    <t>â€¢ Achieving net zero carbon emissions in 2050. _x000D_
â€¢ Reducing the carbon-intensity of our Catalysts and _x000D_
Bromine businesses by a combined 35% by 2030, in _x000D_
line with science-based targets._x000D_
â€¢ Growing our Lithium business in a carbon-intensity _x000D_
neutral manner through 2030._x000D_
â€¢ Reducing the intensity of freshwater usage by 25% _x000D_
by 2030 in areas of high and extremely high-water _x000D_
risk as defined by the World Resources Institute _x000D_
(Chile and Jordan).</t>
  </si>
  <si>
    <t>24400000 cubic meters</t>
  </si>
  <si>
    <t>12700000 cubic meters</t>
  </si>
  <si>
    <t>Technical: 2% under 25, 48% 25-45, 48% 45+, 1% undisclosed. Management/administrative: 1% under 25, 54% 25-45, 44% 45+, 1% not disclosed.</t>
  </si>
  <si>
    <t>1% undisclosed</t>
  </si>
  <si>
    <t>77% white, 20% non-white, 3% undisclosed</t>
  </si>
  <si>
    <t>non-management: Chile - 1.43, EMEA - .70, APAC - 1.28</t>
  </si>
  <si>
    <t>employee: $76,007; CEO: $6,996,131</t>
  </si>
  <si>
    <t xml:space="preserve"> We determined the median employee annual total compensation by using a consistently applied compensation measure, namely, base salary or wages (â€œbase cash compensationâ€), for all individuals, excluding our CEO, who were employed by us on November 15, 2020.</t>
  </si>
  <si>
    <t>Promoting the total health and well-being of our workforce is an extension of our strong safety culture. We know that providing our people with resources to help them bring their best selves to work everyday results in happier, more engaged, and longer-term employees. For example, in addition to our traditional compensation and benefits packages we offer parental leave across our global footprint, including leave for adoptive families. _x000D_
_x000D_
[...] Specifically, Albemarle China received the award for its well-structured supplemental benefits program, comprehensive annual health check-up program, and overall innovative health and well-being programs at our sites in Shanghai, Dalian, Xinyu, Meishan, Beijing, _x000D_
and Weifang.</t>
  </si>
  <si>
    <t>172.91.70.147</t>
  </si>
  <si>
    <t>R_D7xXmrBlyG2rA3v</t>
  </si>
  <si>
    <t>AKAM2020@g.ucla.edu</t>
  </si>
  <si>
    <t>AKAM2020</t>
  </si>
  <si>
    <t>Akamai Technologies, Inc.</t>
  </si>
  <si>
    <t>AKAM</t>
  </si>
  <si>
    <t>00971T 10 1</t>
  </si>
  <si>
    <t>Internet Services &amp; Infrastructure</t>
  </si>
  <si>
    <t>https://www.akamai.com/company/leadership/board-of-directors</t>
  </si>
  <si>
    <t>International perspective, diversity, special expertise areas (capital markets/finance, sales &amp; marketing), security, media, enterprise IT, network carrier, experience as public company CEO</t>
  </si>
  <si>
    <t>https://www.ir.akamai.com/static-files/9b9a26bd-cac1-4b4f-a9b1-31c85defaf67</t>
  </si>
  <si>
    <t>7 directors with 0-6 years, 2 directors with 6-12 years, 2 directors with 12+ years. Only independent directors are included in these groupings. The individual tenure for each director is available on the website.</t>
  </si>
  <si>
    <t xml:space="preserve">Every Akamai employee is required to complete mandatory annual Code of Ethics training and certify their commitment to comply with our Code. Global Ethics &amp; Compliance provides a wide range of additional live training, guidance, and other resources to address questions and concerns, Our procedures are integrated in various business processes across the organization, with a primary focus on ethical conduct, anti-bribery, conflicts of interest, antitrust and sanctions. Compliance with other requirements such as Information Security and Data Privacy are overseen by other teams within Akamai._x000D_
_x000D_
</t>
  </si>
  <si>
    <t>https://www.akamai.com/company/ethics-and-compliance</t>
  </si>
  <si>
    <t>https://www.akamai.com/content/dam/site/en/documents/sustainability/akamai-2020-cdp-response.pdf</t>
  </si>
  <si>
    <t>"Akamai has Board-level oversight through the Nominating and Corporate Governance Committee for integrated environmental risk assessment, which considers any climate related risks. When significant risks and mitigation strategies are identified by the Nominating and Corporate Governance Committee, the risks are brought to the full Board's_x000D_
attention for discussion and broader action. 2019 was focused on monitoring progress towards Akamaiâ€™s 2020 goals. The Board continued to become more active in this topic_x000D_
through open discussions focusing on progress against our 2020 goals and reviewing future planning that more deeply mitigates our larger environmental impact. Our 2020_x000D_
goals include: sourcing renewable energy to power 50% of our global operations, make our network 30% more efficient to therefore decrease our emissions by 30% year over_x000D_
year from 2015. We also recycle 100% of our e-waste. We are on track to meet these goals in their entirety by the end of the year. The Nominating and Corporate_x000D_
Governance Committee has direct input into the future planning for our company-wide sustainability strategy and direct input into the development of our 2030 goals to ensure_x000D_
we are adhering to industry best practices."</t>
  </si>
  <si>
    <t>"Climate change strategy and risk management are well integrated into Akamai's corporate structure. Sustainability starts at the top, with our CEO being accountable for_x000D_
overall risk management in regards to environmental social governance (ESG) matters. The CEO is informed by the operating committee (OC) whose corporate social_x000D_
responsibility (CSR) function is called the Sustainability Committee and consists of the following roles; Executive VP of Platform, Senior Vice President of Networks, Chief_x000D_
Human Resources Officer, Chief Marketing Officer, Chief Legal Counsel, and the Chief Technology Officer/ Akamai Fellow. The Sustainability Committee overlooks the_x000D_
company's risks and opportunities as it related to environmental social governance (ESG) matters and informs the other members of the OC and the CEO on a quarterly_x000D_
basis or as needed. The Sustainability Committee itself is informed by the Global Director of Corporate Sustainability, who reports into the Chief Technology Officer/ Akamai_x000D_
Fellow. It is the responsibility of the Global Director of Corporate Sustainability to measure and manage Akamai's environmental impact, as well as engage the key_x000D_
stakeholders (Sustainability Committee or other) on Akamai's environmental goals and strategies. This responsibility includes monitoring climate-related issues such as_x000D_
increased costs due to regulatory changes, risks to infrastructure due to increased floods and storms, risks to our supply chain where disruption to our operations could occur,_x000D_
and expectations of our customers and investors around environmental action. The Global Director of Corporate Sustainability has two executive counterparts, the Executive_x000D_
Director of the Akamai Foundation and the Vice President of Human Resources, who manages our diversity and inclusion efforts; two key areas for our ESG matters. These_x000D_
roles also sit on the Sustainability Committee."</t>
  </si>
  <si>
    <t>Risks: increased severity and frequency of extreme weather events (L), carbon pricing mechanisms (M), increased stakeholder concern or negative stakeholder feedback (M)_x000D_
Opportunities: use of more efficient production and distribution processes (M), use of lower emission sources of energy (S), increased revenues from increased demand for products and services (S)</t>
  </si>
  <si>
    <t>"Yes, and we have developed a low-carbon transition plan" _x000D_
financial impacts of each risk and opportunity are discussed on the CDP</t>
  </si>
  <si>
    <t>"Climate is one of the factors that we look at as a business when addressing corporate risk. In addition, we do periodic reviews of our global network footprint to better understand if a natural disaster were to occur, such as a superstorm, flooding, or other catastrophic events that could devastate our operations. This study focused on various geographies, target capacity values, and possible effect of simultaneous events. This model reveals the potential loss of capacity, capacity deficits, and the potential impact we could see as a company if major events were to occur all at the same time. Even with this model in place, Akamaiâ€™s network is self-healing in nature and is able to be agile in how it redirects traffic due to localized impact. The self-healing nature of the Akamai network helps keep our services available and uninterrupted. Multiple events would have to occur at the same time to have a long-term or deep lasting effect on our operations globally."</t>
  </si>
  <si>
    <t>"Climate is one of the factors that we look at as a business when addressing corporate risk. The Director of Corporate Sustainability is responsible for helping business unit_x000D_
leads to identify and monitor climate related risks to Akamai's global operations"</t>
  </si>
  <si>
    <t>"The model shows potential capacity loss, deficits, and the company-wide impact if major events were to occur_x000D_
simultaneously. Even with this model in place, our network is agile and self-healing in nature and redirects traffic according to localized impact. The agility of the Akamai_x000D_
platform ensures our services are available and uninterrupted 24/7. Multiple events would have to occur at the same time to have a long-term or deep lasting effect on our_x000D_
operations globally. When looking at climate change related risks deeper, we define, evaluate, and prioritize using a materiality assessment. Akamai quantifies the_x000D_
materiality of climate-change related risks by measuring and monitoring our yearly energy consumption and scope 1,2,3 emissions as its related to our network operations._x000D_
These risk items are then evaluated and prioritized based on: 1. Size and scope of impact 2. Our ability to address 3. Requirements from outside stakeholders 4. A_x000D_
cost/benefit analysis"</t>
  </si>
  <si>
    <t>Integrated into multi-disciplinary company-wide risk management process. more detail on CDP</t>
  </si>
  <si>
    <t xml:space="preserve">GHG emissions scopes 1-3, emissions intensity, energy usage, % renewable energy, recycling rate of e-Waste </t>
  </si>
  <si>
    <t>": sourcing renewable energy to power 50% of our global operations, make our network 30% more efficient to therefore decrease our emissions by 30% year over_x000D_
year from 2015. We also recycle 100% of our e-waste. We are on track to meet these goals in their entirety by the end of the year."</t>
  </si>
  <si>
    <t>https://www.akamai.com/careers/inclusion-diversity-and-engagement</t>
  </si>
  <si>
    <t>"Once again, the analysis found no patterns of disparity. To address a small number of anomalous discrepancies, which impacted both male and female employees, we made adjustments to the compensation of the affected individuals in 2020" done globally for gender</t>
  </si>
  <si>
    <t>Median employee salary: $120,734. CEO Salary: $11,750,467</t>
  </si>
  <si>
    <t>A variety of comprehensive health insurance plan options that allow you to choose the right amount of coverage for you and your_x000D_
family. Employees nationwide have a choice of two PPO medical plans through Blue Cross Blue Shield of Massachusetts (BCBSMA)._x000D_
Employees in New England also have the option of an HMO medical plan through BCBSMA. Additionally, employees in California_x000D_
also have the option of an HMO plan through Kaiser Permanente.</t>
  </si>
  <si>
    <t>https://www.akamai.com/content/dam/site/en/documents/akamai/work-at-akamai-benefits-brochure.pdf</t>
  </si>
  <si>
    <t xml:space="preserve">Akamai Technologies </t>
  </si>
  <si>
    <t>76.195.2.141</t>
  </si>
  <si>
    <t>R_OIKd3EJPylicr7P</t>
  </si>
  <si>
    <t>ALLE2021@g.ucla.edu</t>
  </si>
  <si>
    <t>ALLE2021</t>
  </si>
  <si>
    <t>Allegion Public Limited Company</t>
  </si>
  <si>
    <t>ALLE</t>
  </si>
  <si>
    <t>G0176J109</t>
  </si>
  <si>
    <t>Industrials</t>
  </si>
  <si>
    <t>Building Products</t>
  </si>
  <si>
    <t>https://investor.allegion.com/~/media/Files/A/Allegion-IR/reports-and-presentations/allegion-2021-proxy.pdf</t>
  </si>
  <si>
    <t>7 with International experience outside U.S., 6 with Technology/Engineering experience or education, 5 with marketing/sales experience, 6 with services experience, 6 with Compensation/HR experience, 8 with strategy/M&amp;A experience</t>
  </si>
  <si>
    <t>Business ethics &amp; compliance, employee health &amp; safety, product quality &amp; safety, data security, data security, etc.</t>
  </si>
  <si>
    <t>has education program, regular auditing and assessment activities.</t>
  </si>
  <si>
    <t>https://www.allegion.com/corp/en/about/ESG.html</t>
  </si>
  <si>
    <t xml:space="preserve"> $8,785,585 for CEO and $57,154 for employee</t>
  </si>
  <si>
    <t>Allegion</t>
  </si>
  <si>
    <t>R_vCzSGMg3m10dRK1</t>
  </si>
  <si>
    <t>LNT2021@g.ucla.edu</t>
  </si>
  <si>
    <t>LNT2021</t>
  </si>
  <si>
    <t>Alliant Energy Corporation</t>
  </si>
  <si>
    <t>LNT</t>
  </si>
  <si>
    <t>Utilities</t>
  </si>
  <si>
    <t>Electric Utilities</t>
  </si>
  <si>
    <t>https://alliantenergy.gcs-web.com/static-files/e8481cce-cc0f-4687-b735-19a3ecd6833f</t>
  </si>
  <si>
    <t>9 with strategic leadership, 7 with operations, 6 with customer perspective, 8 with legal and regulatory, 7 with human resources/ executive comp, 7 with risk management, 7 with technology systems/cybersecurity</t>
  </si>
  <si>
    <t>https://www.alliantenergy.com/cleanenergy/ourenergyvision/responsibilityreport/esgdatareports</t>
  </si>
  <si>
    <t>The Nominating and Governance Committee is responsible for general oversight of ESG issues, including review and approval of carbon dioxide (CO2) reduction goals.</t>
  </si>
  <si>
    <t>"Climate-related issues are primarily monitored through our Environmental Services and Corporate Sustainability department and also Public Affairs including potential_x000D_
policies, regulation and legislation. In addition, other departments also monitor climate-related issues as these may affect routine operations or business planning - for_x000D_
example, evolving technology trends or supporting customer requests through innovative energy solutions."</t>
  </si>
  <si>
    <t>'-Risks: changing customer behavior, impacts of weather, mandates on and regulation of existing products and services, increased severity and frequency of extreme weather events, uncertainty in market signals, transitioning to lower emission technology                      -Opps: development of low emissions goods and services, integrated gird strategic initiatives, development of new products or services through R&amp;D and innovation</t>
  </si>
  <si>
    <t>competed plan to add 1,150 megawatts of wind production, company is a member of EPRI, has integrated grid strategic initiatives which will transform distribution system into a continuous two-way flow of electricity and digital information, consideration of CO2 reduction goal.</t>
  </si>
  <si>
    <t>"Alliant Energy factors climate-related scenarios as part of the company's broader strategic business plans and integrated resource plan development. Our electric utility subsidiaries, IPL and WPL, are market participants in the Midcontinent Independent System Operator, Inc. (MISO) Regional Transmission Organization. By participating in MISOâ€™s wholesale electricity markets, we provide customers in our service area with reliable and affordable power."</t>
  </si>
  <si>
    <t>"We evaluate and report on potential risk factors, including risks that may be climate-related or carbon-related, in our companyâ€™s annual Form 10-K report to the U.S. Securities and Exchange Commission. Risks that may be associated with climate or carbon concerns can be physical risks associated with extreme weather events, regulatory risks associated with changing regulatory requirements and rate recoveries, and economic risks associated with additional required capital expenditures."</t>
  </si>
  <si>
    <t xml:space="preserve"> Responses to identified climate-related risks are implemented as part of the companyâ€™s broader strategy. Assessment and response - We have an enterprise risk management program to assess, communicate and manage significant risks in a structured framework. The risk assessment process identifies key themes and trends, quantifies our key risks, and develops management plans and strategies. The Board of Directors is responsible for overseeing Alliant Energyâ€™s overall risk profile.</t>
  </si>
  <si>
    <t>integrated into enterprise risk management system</t>
  </si>
  <si>
    <t>GHG emission, thermal air emission, water use, waste generated , waste recycled, coal combustion residuals</t>
  </si>
  <si>
    <t>50% reduction in carbon dioxide emissions by 2030 from 2005 levels, 75% reduction for water withdrawals, divert at least 75% construction waste from landfills, 100% of active company-owned light-duty fleet vehicles will be electric by 2030</t>
  </si>
  <si>
    <t>$11,020,134 for CEO,  $199,102 for employee</t>
  </si>
  <si>
    <t>"The company provides a comprehensive Power Your Health program to support all employees wherever they are in their health journey. On an annual basis, we offer health screenings along with a wellness assessment and consultation with a health coach. Alliant Energy also rewards"</t>
  </si>
  <si>
    <t>Alliant Energy</t>
  </si>
  <si>
    <t>R_1IHthWAWrT6ODiY</t>
  </si>
  <si>
    <t>AME2021@g.ucla.edu</t>
  </si>
  <si>
    <t>AME2021</t>
  </si>
  <si>
    <t>Ametek, Inc.</t>
  </si>
  <si>
    <t>AME</t>
  </si>
  <si>
    <t>Electrical Components &amp; Equipment</t>
  </si>
  <si>
    <t>https://investors.ametek.com/static-files/5a472cca-7866-4533-b017-af56841e9198</t>
  </si>
  <si>
    <t>8 with enterprise risk oversight experience, 7 with broad international business experience, 7 with executive leadership development experience, 5 with knowledge of strategic marketing and industrial technology, 4 with extensive M&amp;A experience, 4 with public company CEO experience</t>
  </si>
  <si>
    <t>https://investors.ametek.com/static-files/3e056e3d-ce52-4e9e-9023-fcfc4fdfcbef</t>
  </si>
  <si>
    <t>50% less than 5 years, 25% between 5-10 years, 25% 10+ years</t>
  </si>
  <si>
    <t>Business Continuity Planning_x000D_
Â» Country Concentration Risk_x000D_
Â» Cybersecurity_x000D_
Â» Environmental and Climate-Related Risk_x000D_
Â» Geopolitical Risk_x000D_
Â» Global Sourcing and Supply Chain Risk_x000D_
Â» Pandemics_x000D_
Â» Product and Technology Risk_x000D_
Â» Response to Natural Disasters</t>
  </si>
  <si>
    <t>Our annual anti-corruption training includes detailed information on the Foreign Corrupt Practices Act, the UK Anti-Bribery Act, and the UK Criminal Finance Act. This training is delivered through webinars led by our International Trade and Sanctions Counsel. All training is translated into 12 languages, recorded, and made accessible to AMETEK employees, so they can review the material as needed. We also provide an anti-corruption primer for new employees and an anti-corruption training for acquisitions to ensure they understand AMETEKâ€™s business practices and code of conduct.</t>
  </si>
  <si>
    <t>In accordance with NYSE rules and AMETEKâ€™s Audit Committeeâ€™s charter, our Audit Committee has primary responsibility for overseeing overall risk management_x000D_
for AMETEK. Our sustainability initiatives, including oversight of climate risks and opportunities, are overseen by the Governance/Nominating Committee. The full_x000D_
Board receives regular reports from the Audit Committee and the Governance/Nominating Committee regarding risk management activities, including climate related activities.</t>
  </si>
  <si>
    <t>Our ERM Committee, composed of senior executives, including the Chairman and Chief Executive Officer, the Chief Financial Officer, the Chief Administrative_x000D_
Officer, and the Group Presidents, reviews our enterprise risks. The Committee has an annual process that determines the most important enterprise risks based on severity, likelihood and ability to mitigate, and in turn develops action plans to address the risks. Enterprise risks include any significant event or circumstance that could impact the achievement of our business objectives. These risks include, among other things, strategic, operational, human capital, SEC reporting, compliance, reputational, and environmental, social, and governance (â€œESGâ€), including climate-related risks.</t>
  </si>
  <si>
    <t>'- Risks: enhanced emissions-reporting obligations, mandates on and regulation of existing products and services, substitution of existing products and services with lower emission options, changing customer behavior, increased cost of raw materials, increased stakeholder concern or negative stakeholder feedback, increased severity of extreme weather events such as cyclones and floods, rising mean temperatures, rising seal levels._x000D_
-Opps: use of more efficient production and distribution processes, shift toward decentralized energy generation, development and/or expansion of low emission goods and services, access to new markets, resource subsitutes/diversification</t>
  </si>
  <si>
    <t xml:space="preserve">Our strategic planning process, which includes robust financial planning, is implemented within each AMETEK business. This comprehensive process evaluates_x000D_
market attractiveness and our competitive positioning across our niche markets. Climate-related risks and opportunities are addressed through this strategy_x000D_
planning process. As an example, through our research, development and engineering efforts â€” along with strategic acquisitions â€” we are growing our portfolio of differentiated products and solutions to support the transition to a low-carbon future. Additionally, our ERM process provides oversight of climate-related risk and is integrated with our strategic planning process. For more information, see the Our Solutions section of this Report. </t>
  </si>
  <si>
    <t>As this is our inaugural TCFD report, we took a limited approach to assessing business resiliency under different climate scenarios. We qualitatively addressed_x000D_
the differing impacts of two scenarios, one in which the world transitions rapidly to a low-carbon economy and one in which business continues as usual. Given_x000D_
that our time horizon for strategic planning only spans ten years, physical risks from climate change are largely locked in as the amount of future global warming_x000D_
due to past emissions should not vary significantly over this timeframe. As such, the change in impact of the two scenarios on our identified climate risks and_x000D_
opportunities is not expected to be significant. In terms of transition risks, under a low-carbon economy scenario, the stricter regulations on greenhouse gas_x000D_
emissions and energy management over the next decade should drive AMETEK to increase investment in R&amp;D on low-carbon energy-related opportunities, look_x000D_
for additional efficiency upgrades to our facilities, and further diversify our energy mix beyond what would be expected under a business-as-usual scenario. As part of our ERM process, we constantly evaluate changing regulations and policies in the jurisdictions in which we operate and can adjust our climate strategy as needed. We plan to engage in a more detailed, quantitative scenario analysis in the future to gain a better understanding of the impact on our identified climate related risks and opportunities.</t>
  </si>
  <si>
    <t>AMETEK has given our ERM committee the task of identifying and assessing enterprise risks, including climate-related risks. This committee, which meets_x000D_
quarterly, is composed of senior executives, including the Chairman and Chief Executive Officer, the Chief Financial Officer, the Chief Administrative Officer, and the Group Presidents. The committee has a comprehensive approach to anticipate, identify, prioritize and manage climate-related risks to our organization. Climate-related risks are evaluated on whether they could impact the achievement of our business objectives, including strategic, operational, financial, human capital and compliance. The Governance/Nominating Committee of AMETEKâ€™s Board of Directors has primary responsibility for overseeing environmental and climate-related risks for the company.</t>
  </si>
  <si>
    <t xml:space="preserve">As described above, AMETEK has given our ERM committee the task of identifying and assessing enterprise risks, including climate-related risks. This_x000D_
committee, which meets quarterly, is composed of senior executives, including the Chairman and Chief Executive Officer, the Chief Financial Officer, the Chief_x000D_
Administrative Officer, and the Group Presidents. The committee has a comprehensive approach to anticipate, identify, prioritize and manage climate-related risks to our organization. Climate-related risks are evaluated on whether they could impact the achievement of our business objectives, including strategic, operational,_x000D_
financial, human capital and compliance. AMETEKâ€™s Environmental, Health and Safety (EHS) Department monitors and manages enterprise-wide environmental_x000D_
compliance, including climate-related processes, through policies and procedures, and reports periodically to the ERM committee. </t>
  </si>
  <si>
    <t>AMETEK has given our ERM committee the task of identifying and assessing enterprise risks, including climate-related risks. Our EHS Management programs align with many of the ISO 14001 and 18001 (or 45001) principles and reflect our commitment to conducting business in a safe and environmentally responsible and sustainable manner. These programs meet or exceed compliance with applicable laws and regulations to promote continuous improvement in our operations. All facilities worldwide work towards consistent goals, applying the same metrics and identifying and sharing best practices. Key performance indicators are reported to our management team and senior business leaders on a monthly basis.</t>
  </si>
  <si>
    <t>GHG emission, energy, water, total fleet fuel consumption, waste</t>
  </si>
  <si>
    <t>We have established a goal to reduce our combined Scope 1 and Scope 2 GHG emissions by 40%, normalized to sales, by 2035, from a 2019 baseline</t>
  </si>
  <si>
    <t>$8518221 for CEO, $65265 for employee</t>
  </si>
  <si>
    <t>Ametek</t>
  </si>
  <si>
    <t>R_2bNznf6Bt67ybJM</t>
  </si>
  <si>
    <t>AWK2019@g.ucla.edu</t>
  </si>
  <si>
    <t>AWK2019</t>
  </si>
  <si>
    <t>American Water Works Company, Inc.</t>
  </si>
  <si>
    <t>AWK</t>
  </si>
  <si>
    <t>Water Utilities</t>
  </si>
  <si>
    <t>https://s26.q4cdn.com/750150140/files/doc_downloads/esg_docs/2021/2019-2020-Sustainability-Report-(1).pdf</t>
  </si>
  <si>
    <t>military, cybersecurity, utilities and customer service</t>
  </si>
  <si>
    <t>https://s26.q4cdn.com/750150140/files/doc_financials/2020/ar/American-Water-2021-Proxy-Statement.pdf</t>
  </si>
  <si>
    <t>https://ir.amwater.com/governance/board-of-directors/default.aspx</t>
  </si>
  <si>
    <t>"In 2019, we completed a thorough materiality assessment aligned with the GRI framework. A third party led the multi-step process, consisting of (1) topic identification; (2) value chain impact mapping, stakeholder engagement and written source analysis for topic prioritization; and (3) executive leadership team validation. In addition to identifying the topic boundaries through value chain impact mapping, the assessment gave us valuable feedback and helped us to better understand the ESG topics most important to our stakeholders. Applying the materiality principle, we evaluated the significance of American Waterâ€™s economic, environmental and social impacts, as well as the influence of our management and performance on stakeholdersâ€™ decisions. All ESG topics are important to our company; however, we focused this report on those topics, shown below, that are most significant to our business and stakeholders."</t>
  </si>
  <si>
    <t>"Our Code of Ethics, most recently updated in 2020, forms the basis of American Waterâ€™s culture of integrity." _x000D_
Annual Code of Ethics training plus targeted trainings. "We design our policies and practices to combat corruption and anti-competitive behavior, promote transparency and safeguard integrity in all our activities. In January 2021, we implemented a new Anti-Corruption &amp; Anti-Bribery Policy to reinforce our commitment to working ethically and maintaining the highest level of integrity throughout our business." _x000D_
"We hold our business partners to the same standards of integrity to which we hold ourselves. [...] In 2020, we established a separate Supplier Code of Conduct"</t>
  </si>
  <si>
    <t>"Our Chief Operational Excellence and Safety Officer, along with our Chief Environmental Officer, who both report to our COO, have ultimate accountability for American Waterâ€™s approach to adaptation and mitigation strategies associated with climate change. Climate change is a global issue with local implications; therefore, our state Presidents also hold responsibility for our performance._x000D_
_x000D_
The Safety, Environmental, Technology &amp; Operations Committee, which meets quarterly, oversees programs and policies with respect to protecting the environment, including the companyâ€™s sustainable efforts concerning water conservation, climate variability, contaminants of emerging concern, and GHG emissions. _x000D_
_x000D_
The Safety, Environmental, Technology &amp; Operations Committee monitors and reviews operational risk exposure, mitigation strategies and processes for assessing business continuity risks, including asset hardening, resiliency and contingency plans. This includes climate-related risks such as more frequent extreme weather events and increased severity of natural disasters, and resulting resiliency investments and efforts. _x000D_
_x000D_
The Safety, Environmental, Technology &amp; Operations Committee reviews and monitors significant environmental strategies as well as policy and planning issues related to operationsâ€”including matters before environmental regulatory agencies, compliance with environmental laws and regulations, and environmental performance. Additional committee responsibilities include overseeing programs and policies regarding _x000D_
the protection of the environment, water conservation and GHG emissions."</t>
  </si>
  <si>
    <t xml:space="preserve">"Climate change is a global issue with local implications, therefore, our state Presidents also hold responsibility for our performance. Our Chief Executive Officer, Chief Financial Officer, Chief Operating Officer, Chief Environmental Officer, Senior Vice President and Chief Operational Excellence and Safety Officer and Capital Planning Management Committee all have responsibility for both assessing and managing climate-related risks and opportunities, on a more frequently than quarterly basis. [...]" Details responsibilities for each executive listed here. </t>
  </si>
  <si>
    <t>"Short-Term (0â€“1yr): American Water tracks, monitors, and studies extreme weather events on an on-going basis.... We are also active in conservation activities with our customers...."_x000D_
_x000D_
"Medium-Term (1â€“5yrs): American Water updates System Master Plans, through Capital Planning Studies, for our water and wastewater systems at approximately 5 to 7 year intervals, and implements projects identified in these plans. Various other specific engineering studies and inspections may also be undertaken. We expect to spend between $10.3 billionâ€“$10.5 billion on capital investments from 2021â€“2025 to address aging infrastructure, reduce or eliminate leaks, improve cyber and physical security, and increase resiliency of critical assets from the impacts of climate variability, including approximately 8% dedicated to resiliency. [...]"_x000D_
_x000D_
"Long-Term: As part of the Comprehensive Planning work, American Water examines longer term climate related impacts such as drought and flooding recurrence intervals, increasing storm intensity and related grid power outages, and the impact of heat/cold weather patterns on critical assets and water use."</t>
  </si>
  <si>
    <t>Describes in detail impacts on revenues, capital expenditures, direct costs, indirect costs, capital allocation, acquisitions and divestments, access to capital, liabilities</t>
  </si>
  <si>
    <t>"American Water reviews current climate science and global models related to temperature, precipitation and sea level rise on an ongoing basis. Where actionable forecasts are available, American Water will use this information in our CPS and Master Plans, which assess the climate risk and resiliency of our water and wastewater systems over short, medium and long-term time horizons (0â€“25+ years). Our CPS process enables _x000D_
us to evaluate and predict how water supplies, water quality and water demands may change over time. We also consider how increasing intensity and frequency of extreme weather events may affect our infrastructure and assets, which helps determine any updates or changes to our design standards. We enhanced our CPS process in 2019 to include RRAs, which will be updated on a five-year cycle. [...]"</t>
  </si>
  <si>
    <t>"Potential risks and opportunities to water supplies and water wastewater system assets, including climate-related risks, are identified and assessed through a disciplined process that includes the Companyâ€™s Asset Management and Comprehensive Planning process._x000D_
_x000D_
The planning process incorporates various tools including system master plan studies, AWWA J100 standard risk and resiliency assessments, _x000D_
the use of computerized hydraulic models, pipeline condition assessment studies and wastewater system evaluation programs. [...]_x000D_
_x000D_
Climate related policy risks are also identified through our government affairs and environmental compliance oversight process. [...]"</t>
  </si>
  <si>
    <t>"The company has an Enterprise Risk Management process which includes an Asset Risk Assessment and Management process focused on the companyâ€™s assessment and tracking of the highest potential risks. [...]_x000D_
_x000D_
Our Board of Directorsâ€™ Safety, Environmental, Technology and Operations Committee receives, reviews and discusses with executive management quarterly briefings on risks from natural hazards.... [...] _x000D_
_x000D_
Substantive financial risk is defined as anything $50 million or more. Such risk is elevated to the Enterprise Risk Management Committee and managed using a heat map that defines risk by financial consequence and event likelihood. [...]"</t>
  </si>
  <si>
    <t>"In our direct operations, our processes for identifying, assessing, and responding to climate-related risks is integrated into our multi-disciplinary company-wide risk management process. The impact of climate-related risks on critical assets is considered in combination with other potential risks including the risks posed by aging infrastructure."</t>
  </si>
  <si>
    <t>GHG emissions, energy, water use and withdrawal, water resiliency</t>
  </si>
  <si>
    <t>"Energy &amp; Emissions: We have committed to reducing our absolute scope 1 and scope 2 GHG emissions by more than 40% by 2025 from a 2007 baseline. Our GHG emissions as of 2020 were 545,111, meaning we achieved approximately a 36% reduction from our base year, and are approximately 90% of the way toward our goal._x000D_
_x000D_
Climate Variability/Water Supply Resilience: By 2030, increase our water system resiliency to respond to more extreme events (measured as a 10% increase in Utility Resilience Index (URI) from the 2020 baseline weighted average). By committing 8% of our total capital investment on resiliency projects each year and continuing to strengthen our workforce through incident management training and emergency preparedness, we will be able to increase our ability to absorb and/or cope with an incident and return to normal operations._x000D_
_x000D_
Water Use &amp; Efficiency: By 2035, continue to meet customer needs while saving 15% in water delivered per customer compared to a 2015 baseline. We will achieve this target by expanding best practices from existing conservation programs, utilizing innovative technologies, investing capital to improve system performance to reduce water loss and non-revenue water while minimizing customer rate impacts, and continuing to benefit from the ongoing national trends of declining residential water use related to fixtures and appliances."</t>
  </si>
  <si>
    <t>24% Boomer, 41% Gen X, 34% Millennial, 2% Gen Z</t>
  </si>
  <si>
    <t>21% Racial/Ethnic Minority</t>
  </si>
  <si>
    <t>CEO: $5,675,833. Median employee: $90,790</t>
  </si>
  <si>
    <t>https://s26.q4cdn.com/750150140/files/doc_financials/2020/ar/American-Water-2021-Proxy-Statement.pdf#page=8</t>
  </si>
  <si>
    <t>Medical plans (preferred provider organization &amp; consumer directed health plan) with prescription drug coverage; Dental; Vision; Health savings account; Healthcare flexible spending account; Dependent Care flexible spending account; Voluntary benefits; Disability (short-term and long-term); EAP (Carebridge); Wellness program</t>
  </si>
  <si>
    <t>American Water Works</t>
  </si>
  <si>
    <t>R_b91XztVZgfVzBMB</t>
  </si>
  <si>
    <t>ANSS2020@g.ucla.edu</t>
  </si>
  <si>
    <t>ANSS2020</t>
  </si>
  <si>
    <t>Ansys, Inc.</t>
  </si>
  <si>
    <t>ANSS</t>
  </si>
  <si>
    <t>03662Q105</t>
  </si>
  <si>
    <t>Application Software</t>
  </si>
  <si>
    <t>https://d18rn0p25nwr6d.cloudfront.net/CIK-0001013462/052cc7df-57d5-456b-95f4-9250bd92e73f.pdf</t>
  </si>
  <si>
    <t>technology experience</t>
  </si>
  <si>
    <t>In early 2021, by collaborating with Datamaran, we conducted a formal, non-financial materiality assessment to identify ESG areas that are important and priority (â€œmaterialâ€) to the company. Top risks are: Ethics&amp; Compliance, Innovation&amp; Digitalization, Fair&amp; Inclusive Workplace, Attracting &amp; Retaining talent, employee well-being, customer excellence, company culture</t>
  </si>
  <si>
    <t>All employees are trained on the Code and workplace harassment when they are hired and complete an annual certification on the Code and related policies. Additionally, all employees are retrained on the Code and workplace harassment periodically. We conducted one such training in 2020. Over 99% of our employees completed this Code training.</t>
  </si>
  <si>
    <t>revised the Code in 2020 to include new provisions and updates pertaining to insider trading, anti-corruption, safeguarding company assets, political contributions and direct advocacy and our commitment to corporate responsibility; has mandatory training</t>
  </si>
  <si>
    <t>https://s24.q4cdn.com/308583981/files/doc_downloads/crr/2021/2020-Ansys-Corporate-Responsibility-Report.pdf</t>
  </si>
  <si>
    <t>The Nominating and Corporate Governance Committee guides the CR programâ€™s direction and monitors its progress. Our board members actively participate in outreach to our investors to share progress and exchange points of view on corporate responsibility topics.</t>
  </si>
  <si>
    <t>Our corporate responsibility program is managed by a committee of select senior leaders (â€œCR committeeâ€) from our human resources, finance, industry marketing, communications, investor relations, legal, procurement and facilities departments. Our general counsel chairs this committee.</t>
  </si>
  <si>
    <t>seek opportunities to lease locations that have sustainable building certifications, energy saving measures for larger data centers, aim to select IT vendors that have buy-back programs</t>
  </si>
  <si>
    <t>GHG emission, GHG intensity, renewable energy, total energy consumed, percentage of grid electricity</t>
  </si>
  <si>
    <t>$19,591,414 for CEO and $100,100 for employee</t>
  </si>
  <si>
    <t>â€¢ Healthcare benefits: medical, dental, vision, health savings accounts, flexible health and dependent care spending accounts and life, accident and disability insurance;_x000D_
â€¢ Programs to support healthy lifestyles, personal wellbeing and productivity: employee assistance programs, including emotional and social wellbeing assistance programs, wellbeing clubs, supplemental paid time off and volunteer paid time off, tobacco-free workplace and smoking cessation support</t>
  </si>
  <si>
    <t>Ansys</t>
  </si>
  <si>
    <t>R_2ziNJSwcRvLu1SX</t>
  </si>
  <si>
    <t>APA2021@g.ucla.edu</t>
  </si>
  <si>
    <t>APA2021</t>
  </si>
  <si>
    <t>APA Corporation</t>
  </si>
  <si>
    <t>APA</t>
  </si>
  <si>
    <t xml:space="preserve">03743Q108  </t>
  </si>
  <si>
    <t>Oil &amp; Gas Exploration &amp; Production</t>
  </si>
  <si>
    <t>https://apacorp.com/wp-content/uploads/2021/11/APA_SustainabilityReport_2021.pdf</t>
  </si>
  <si>
    <t>3 with public company CEO experience, 1 with public company CFO experience, 7 with executive experience, 10 with risk management experience, 4 with accounting experience, 9 with corporate governance experience, etc.</t>
  </si>
  <si>
    <t>https://investor.apacorp.com/static-files/c9af14dd-de73-48c0-a826-88b2fc355a03</t>
  </si>
  <si>
    <t>Based on our 2021 materiality analysis, we found that the following issues are of highest importance to internal and external stakeholders:_x000D_
â€¢ Climate change impacts on business, transition plans, greenhouse gas emissions_x000D_
â€¢ Diversity, equity and inclusion of our workforce_x000D_
â€¢ Local economic impacts_x000D_
â€¢ Water availability, water quality and wastewater management_x000D_
â€¢ ESG integration and accountability (e.g., goals/targets,_x000D_
executive compensation)_x000D_
â€¢ Regulation and compliance_x000D_
â€¢ Reporting and transparency on ESG issues_x000D_
â€¢ Spills, releases and process safety_x000D_
â€¢ Employee and contractor health and safety_x000D_
â€¢ Biodiversity/site impacts</t>
  </si>
  <si>
    <t>All employees, as well as APAâ€™s Board of Directors, receive training on the Code as part of the hiring and onboarding process and are then required to certify annually that they have read the Code and fulfilled the requirements and expectations set forth in the document.</t>
  </si>
  <si>
    <t>The goal of our Compliance and Ethics program is to support value creation by promoting responsible conduct in accordance with applicable laws, rules, regulations and government requirements. The program provides guidance, training, oversight, enforcement and reporting; Our new, online training module allows us to provide instruction on several compliance topics in four languages; In 2019, the company updated its conflicts of interest and gifts and entertainment policies and introduced a new disclosure module.</t>
  </si>
  <si>
    <t xml:space="preserve"> the Corporate Responsibility, Governance &amp; Nominating (CRG&amp;N) Committee oversees the companyâ€™s efforts on ESG issues. This committeeâ€™s annual calendar includes designated meetings for more in-depth discussion on various ESG topics, including human rights, governance matters that impact the company and the energy industry, and this report</t>
  </si>
  <si>
    <t>In early 2020, we created a dedicated, cross-functional team to drive and elevate ESG strategies and initiatives across the organization. This committee, consisting of five corporate officers, was created to evaluate the ESG trends and develop a strategic framework to assist the company in focusing on its most impactful ESG processes and outcomes. This team meets regularly to discuss ESG trends, develop tangible, target-based goals and resource recommendations, review progress and make adjustments where necessary.</t>
  </si>
  <si>
    <t>'-Risks: changes in regulation, changes in national policies, changes in tax programs, equipment and technology, stigma of fossil fuels, temperature change, change in rainfall or weather patterns, rising sea levels_x000D_
-Opps: transportation fuel-related improvements, increased demand for natural gas for power generation, development of new markets for refined products offsetting reduction of transportation fuel demand, expanding fossil fuel markets in developing economies throughout the world, transition of current EOR and water disposal practices to CCUS for industrial segments, etc.</t>
  </si>
  <si>
    <t xml:space="preserve"> We work every day to reduce our environmental footprint,  operate safely and increase the benefits we provide to the communities where we live and work._x000D_
â€¢ A key part of our corporate vision is to be the premier exploration and production (E&amp;P) company. That extends beyond financial results: It begins and ends with having the best safety and environmental record._x000D_
â€¢ We are focused on reducing emissions across our operations. We have programs for preventing, identifying and eliminating methane leaks. We reduced our global methane emissions intensity by 41% from 2016 to 2020 and reduced our global GHG emissions intensity by 27% over the same timeframe._x000D_
â€¢ To further reduce our GHG emissions, in 2018 we began implementing automated well closure systems that reduce flaring._x000D_
â€¢ We are using clean-burning natural gas and electricity instead of diesel to power our field operations where practicable, which reduces fuel consumption and localized air emissions._x000D_
â€¢ In 2021, we set a goal to end routine flaring and reduce our flaring intensity to less than 1% in our U.S. onshore operations, and we continue to pursue further emission_x000D_
reductions in our worldwide assets.</t>
  </si>
  <si>
    <t>New in 2021, we are initiating a scenario-planning analysis aligned with TCFD recommendations. While scenario planning is embedded in our ongoing business and risk management processes, our expanded use of climate-specific scenario planning framework included market-based forecasts of future demand, pricing in energy markets, and changes in government regulations and policy. We consider a range of pricing scenarios when forming our long-term investment and development_x000D_
plans. These include scenarios in a carbon-constrained world that assess the potential climate-related risks and opportunities that may impact fossil fuel supply and demand.</t>
  </si>
  <si>
    <t>Our comprehensive scenario analyses are integrated into certain risk management activities, which include participation of pertinent senior managers and executives.</t>
  </si>
  <si>
    <t>GHG emissions, flaring, spills, water use</t>
  </si>
  <si>
    <t>To drive performance improvements, we adopted a U.S. onshore flaring target of zero routine flaring in 2021, and a net U.S. flaring of less than 1% of gross production company wide. As a member of the ONE Future Coalition, we were part of the_x000D_
upstream oil and gas producers that set a global methane emissions intensity target to emit 0.37% or less of gross methane production by 2025, and in 2019, we achieved this target. In 2019, through the APIâ€™s The Environmental Partnership, we made three additional commitments toward reducing our methane emissions: implementing a leak detection program at all relevant sites by 2024; replacing high-bleed pneumatic controllers with low- or zero-emitting devices by 2024; and implementing a monitoring and emissions reduction program for liquids unloading. Progress on all of these_x000D_
commitments can be found on p. 22.</t>
  </si>
  <si>
    <t>$14,321,225 for CEO and $170381 for median employee</t>
  </si>
  <si>
    <t>Apa Corporation</t>
  </si>
  <si>
    <t>R_87eTWPmXJCRvSGl</t>
  </si>
  <si>
    <t>AJG2021@g.ucla.edu</t>
  </si>
  <si>
    <t>AJG2021</t>
  </si>
  <si>
    <t>Arthur J. Gallagher &amp; Co.</t>
  </si>
  <si>
    <t>AJG</t>
  </si>
  <si>
    <t>Insurance Brokers</t>
  </si>
  <si>
    <t>https://d18rn0p25nwr6d.cloudfront.net/CIK-0000354190/c6c3d1cf-cc1c-4c22-a1b5-40beaa7da2d5.pdf</t>
  </si>
  <si>
    <t>insurance industry experience,  cybersecurity experience, corporate governance experience, etc.</t>
  </si>
  <si>
    <t>Risks are reviewed and discussed with senior management and the Risk and_x000D_
Compliance Committee of the board of directors</t>
  </si>
  <si>
    <t>Our management-level Enterprise Risk Management (ERM) Committee identifies climate change-related risks facing the company, along with potential mitigation strategies.</t>
  </si>
  <si>
    <t>. We look forward to announcing carbon emissions reduction targets at the appropriate_x000D_
time. Some of our subsidiaries outside the U.S. may announce local reduction initiatives as well._x000D_
â€¢ Wherever possible, we encourage the use of energy-efficient lights_x000D_
and motion sensors to control lights at various locations_x000D_
throughout our offices. We also set office temperatures at more_x000D_
efficient levels during non-work hours._x000D_
â€¢ In 2021, we continue to replace desktop computers with laptops,_x000D_
which use up to 80% less energy than desktops. Eighty-nine_x000D_
percent of our computers are now laptops, which reduces our_x000D_
carbon emissions by approximately 2,000 metric tons per year._x000D_
â€¢ We are raising awareness among our employees, providing them_x000D_
with information on how they can contribute to environmental_x000D_
sustainability and promoting internal challenges to reduce carbon_x000D_
emissions both at work and at home. Please see our Sustainability_x000D_
Report for examples of our initiatives in this area</t>
  </si>
  <si>
    <t>GHG emission</t>
  </si>
  <si>
    <t>$11,177,460 for CEO and $62,398 for median employee</t>
  </si>
  <si>
    <t>R_t07Z0fPFEcGxyCt</t>
  </si>
  <si>
    <t>ANET2020@g.ucla.edu</t>
  </si>
  <si>
    <t>ANET2020</t>
  </si>
  <si>
    <t>Arista Networks, Inc.</t>
  </si>
  <si>
    <t>ANET</t>
  </si>
  <si>
    <t>Communications Equipment</t>
  </si>
  <si>
    <t>https://www.arista.com/assets/data/pdf/Arista_CRR_2020_FINAL_PUBLISH_Report.pdf</t>
  </si>
  <si>
    <t>information on the directors backgrounds and general qualifications are on the proxy statement</t>
  </si>
  <si>
    <t>https://www.arista.com/en/company/management-team#datatab411</t>
  </si>
  <si>
    <t>https://d18rn0p25nwr6d.cloudfront.net/CIK-0001596532/2ea6d788-ebc4-4f16-84cf-eb5d03b686ec.pdf</t>
  </si>
  <si>
    <t>product materials, climate change, product packaging and design, waste management, responsible supply chain, employee morale &amp; engagement,  diversity &amp; inclusion, ethical business practices, regulatory compliance</t>
  </si>
  <si>
    <t>We are committed to complying with applicable international and domestic anti-corruption laws, including the U.S. Foreign Corrupt Practices Act (â€œFCPAâ€) and the U.K. Bribery Act. Our Anti-Corruption Compliance Policy and Guidelines outline the parameters of what is acceptable and what is not permissible from an anti-corruption point of view._x000D_
Companies like Arista can be held liable for the briberyacts of third parties, including commercial intermediaries and other agent representatives and joint venture_x000D_
partners. To ward against these activities, we have established procedures for conducting due diligence on channel partners engaging in international sales, and manufacturers, suppliers, logistics providers, customs agents and other third parties that may be directly or indirectly interacting with foreign officials on our behalf</t>
  </si>
  <si>
    <t>"Weâ€™ve implemented an Environmental Management_x000D_
System (EMS) that lays out our objectives for_x000D_
achieving pollution prevention, environmental protection_x000D_
and monitoring, and continual improvements in the_x000D_
environmental performance of our operations._x000D_
Backed by our Environmental Policy, the EMS_x000D_
provides a framework for monitoring of progress,_x000D_
internal employee training to embed sustainability_x000D_
into our business, external stakeholder engagement_x000D_
to promote continuous learning of best practices,_x000D_
and setting measurable targets to drive performance"</t>
  </si>
  <si>
    <t>GHG emissions scope 1-3, emissions intensity, direct energy usage, indirect energy use, percent reusable electricity, waste by type</t>
  </si>
  <si>
    <t>"Arista will be working with the Science Based_x000D_
Targets Initiative (SBTi) to investigate the ability to_x000D_
develop science based corporate greenhouse gas_x000D_
goals and targets."</t>
  </si>
  <si>
    <t>CEO: $6,342,972. Median employee: $193,223</t>
  </si>
  <si>
    <t>While we do not have specific data to report for this disclosure, we mitigate this risk by requiring suppliers to follow the RBA Code of Conduct_x000D_
and its â€œFreely Chosen Laborâ€ policy as well as perform annual Supplier Risk Assessments via the RBAâ€™s self-assessment questionnaires.</t>
  </si>
  <si>
    <t>Arista believes in supporting its people. Our employees work hard, and we ensure they are receiving competitive and comprehensive benefit packages to match their efforts. We offer a wide range of employee health and other benefits that are designed to assist our employees to make the best decisions for themselves, their family, and lifestyle._x000D_
_x000D_
more detail on website</t>
  </si>
  <si>
    <t>arista.com/en/careers</t>
  </si>
  <si>
    <t>Arista Networks</t>
  </si>
  <si>
    <t>R_28HtXou6d3ONNTB</t>
  </si>
  <si>
    <t>ATO2020@g.ucla.edu</t>
  </si>
  <si>
    <t>ATO2020</t>
  </si>
  <si>
    <t>Atmos Energy Corporation</t>
  </si>
  <si>
    <t>ATO</t>
  </si>
  <si>
    <t>Gas Utilities</t>
  </si>
  <si>
    <t>https://www.atmosenergy.com/sites/default/files/2020_corporate_responsibility_and_sustainability_report_-_final_12-3-20.pdf</t>
  </si>
  <si>
    <t>3 with public company CEO/Leadership experience, 5 with public company board experience, 8 with energy/utility experience, 4 with safety experience, 6 with regulation/public policy experience, 9 with strategic planning/M&amp;A experience</t>
  </si>
  <si>
    <t>In 2020, 100 percent of active employees completed our annual Code of Conduct training.</t>
  </si>
  <si>
    <t>code of conduct training</t>
  </si>
  <si>
    <t xml:space="preserve">The Corporate Responsibility, Sustainability &amp; Safety Committee of the Board of Directors oversees these goals as well as the Companyâ€™s other sustainability and environmental practices. </t>
  </si>
  <si>
    <t xml:space="preserve">Partnering with other businesses to reduce methane emissions during transportation of landfill gas; Using Combined Heat and Power (CHP) in buildings and facilities; </t>
  </si>
  <si>
    <t xml:space="preserve">reduce methane emissions by 50% from 2017 to 2035; replace cast iron and unprotected steel mains at an annual rate of 1.5%; </t>
  </si>
  <si>
    <t>$10,395,993 for CEO, $84,516 for median employee</t>
  </si>
  <si>
    <t>Medical and prescription drug coverage, dental insurance, vision insurance, health savings account, teledoc</t>
  </si>
  <si>
    <t>https://www.atmosenergy.com/careers/benefits-and-pay</t>
  </si>
  <si>
    <t>Atmos Energy</t>
  </si>
  <si>
    <t>73.21.46.248</t>
  </si>
  <si>
    <t>R_2xQxSVwH0WtIElI</t>
  </si>
  <si>
    <t>AVB2020@g.ucla.edu</t>
  </si>
  <si>
    <t>AVB2020</t>
  </si>
  <si>
    <t>AvalonBay Communities, Inc.</t>
  </si>
  <si>
    <t>AVB</t>
  </si>
  <si>
    <t>Real Estate</t>
  </si>
  <si>
    <t>Equity Real Estate Investment Trusts (REITs)</t>
  </si>
  <si>
    <t>https://d18rn0p25nwr6d.cloudfront.net/CIK-0000915912/4ab07de5-48a6-49c4-8458-c04eaa8dbb01.pdf</t>
  </si>
  <si>
    <t>2 with public company CEO experience, 8 with C-Level management experience, 6 with public board experience, 4 with marketing/brand management/ consumer focus skills, 7 with real estate industry skill, 6 with REIT format skill, 6 with real estate development/investment skill, 2 with technology and innovation skill</t>
  </si>
  <si>
    <t>Ethics and anti corruption, data security, customer service, employee well-being/ health and safety, resident health and safety, compensation benefits, energy/consumption, board composition and governance, opportunity for advancement, location efficiency, water consumption, employee learning and development, etc.</t>
  </si>
  <si>
    <t>https://www.avaloncommunities.com/about-us/corporate-responsibility/-/media/4B25C8B90BD543559288F57CC06A8025.ashx</t>
  </si>
  <si>
    <t>All AvalonBay associates are required to take Standards of Business Conduct training upon hire, and the organization recertifies all associates every two years.</t>
  </si>
  <si>
    <t>We maintain a corporate culture that demands integrity and_x000D_
reflects ethical values. And we dedicate significant resources_x000D_
to ensure compliance with our code of business conduct_x000D_
and ethics. To facilitate enforcement of the code, AvalonBay_x000D_
maintains a confidential, anonymous hotline for associates to_x000D_
report any concerns about financial or reporting improprieties,_x000D_
workplace issues or ethical matters. We adhere to a strict_x000D_
nonretaliation policy in order to protect any associate who_x000D_
makes a report in good faith. And our Associate Perspective_x000D_
Survey also asks questions relating to ethics, compliance_x000D_
and safety._x000D_
In addition, AvalonBay:_x000D_
â€¢ Requires that all associates sign and reaffirm their knowledge_x000D_
of the AvalonBay code of business conduct and ethics on_x000D_
an annual basis_x000D_
â€¢ Provides a formal onboarding procedure to ensure_x000D_
associates become acclimated to AvalonBayâ€™s culture,</t>
  </si>
  <si>
    <t>The Vice President of Corporate Responsibility and Energy Management, in concert with the CFO and CIO, reports annually on CR progress and strategy to the Nominating and Corporate Governance (NCG) Committee of the AvalonBay Board of Directors. The NCG Charter specifically states that the NCG will: â€œReview Matters Pertaining to Corporate Social Responsibility, Charitable Giving, and Political Policy and Spending. At least annually, the Committee shall perform a review and evaluation of (i) the Companyâ€™s policy and reporting on corporate social responsibility, including_x000D_
charitable giving policies and activities, and (ii) the Companyâ€™s Policy on Political Contributions and Government Relations, including the contributions and expenditures made by the Company in accordance with such policy.â€ Under the Corporate Social Responsibility component lies all of our environmental sustainability progress/efforts/policies and our climate-related issues.</t>
  </si>
  <si>
    <t>Vice President of Corporate Responsibility leads the CR function and manages it day-to-day. Also chairs the CR committee. CR committees responsibilities include ensuring all strategic climate-related initiatives are tracked, made operational and measured, providing cross-functional input and collaboration to complex implementation issues</t>
  </si>
  <si>
    <t>'-Risks: increased severity and frequency of extreme weather events such as cyclones and floods, rising sea levels, mandates on and regulation of existing products and services _x000D_
-Opps: development of low emission goods and services, reduced water usage and consumption, use of lower-emission sources of energy, shift in consumer preferences</t>
  </si>
  <si>
    <t xml:space="preserve">As the cities and markets in which we do business push to mitigate climate change_x000D_
and move to a low carbon economy, they are changing codes and existing building emissions reductions. These requirements have had the biggest impact on our products and services (the apartment communities we build and operate) as they have required greater investment in more efficient and lower carbon building materials and systems;  As we mitigate the risks associated with increased code and local legislative_x000D_
requirements, we have found that there is an opportunity to engage our supply chain and suppliers. That is why we created our Responsible Supply Chain program and the principles associated with this program; launched AVB labs which provides support for sustainability-related innovation that changes how we build, redevelop and operate our communities, and supports an enhanced investment in R&amp;D; invested $25M since 2014 in efficiency and carbon emission reduction measures. </t>
  </si>
  <si>
    <t>As part of the implementation planning for our approved science-based targets, AvalonBay and the VP of Corporate Responsibility and Energy Management recently conducted a scenario analysis to develop a high-level assessment of the financial impact on AvalonBay Communities of two regulatory scenarios: Scenario 1: The Business Climate Leaders (an action team of Citizensâ€™ Climate Lobby) which proposes a $15 per ton of CO2 equivalent carbon tax, covering all principal greenhouse gases, and result in equal charges for each ton of CO2 equivalent emissions potential in each type of fuel or greenhouse gas. This tax would increase at $10 per year and the â€œentry pointâ€ would be at the point where GHGs first enter the economy. Scenario 2: The conservative Climate Leadership Councilâ€™s proposal is for a $40 carbon tax per ton of CO2 emissions covering only emissions from fossil fuel combustion. This tax is proposed to increase each year, and for the purposes of this scenario we modeled it increasing at 2% per year. The â€œentry pointâ€ would be at the refinery or first point fossil fuels enter the economy. The tax in these two scenarios was modeled over a five-year period using the AvalonBay GHG emissions from a 2019 baseline. Our science-based targets modeling was used for input on emissions. We found that the tax would have a negligible affect on AvalonBay in either scenario</t>
  </si>
  <si>
    <t>The VP of Corporate Responsibility leads a risk identification process for climate-related risks that is based on three main sources of information: 1) Our climate-risk portfolio analysis 2) Individual building climate-risk analyses 3) Wide-ranging and ongoing discussions with local and state government leaders of sustainability, industry experts, non-governmental organizations, and various internal stakeholders Risk are then identified and categorized based on their financial or strategic impact to the organization. They are grouped into immediate or short-term risks, medium-term risks and long-term risks. The magnitude of the impact either financially or strategically is identified. Larger magnitude impact risks are then integrated into AvalonBay's enterprise risk management (ERM) process, led by our Vice President of Risk Management. Each year, the VP-Risk Management reviews and discusses enterprise risk management matters with the Board of Directors, including the climate-related risks. Opportunities are similarly identified, and integrated into the annual capital plan for the CR Function which is led by the VP of CR</t>
  </si>
  <si>
    <t>If risks fall into a high financial or organizational impact, they are mitigated. If high-value opportunities are identified, they are put on the plan for investment. If the risks/opportunities fall outside the thresholds we have set (proprietary) for high financial/organizational impact, they are monitored ongoing to determine if they would cross over that threshold. Opportunities and even risk mitigation often requires capital funding to achieve/mitigate, therefore annually the Vice President of CR develops a strategic plan for the CR function and outlines the various initiatives that will be conducted in the coming year. Consequent to this plan is a Capital Expenditure (Capex) plan which outlines the investments to be made on each initiative. As part of this process the VP of CR engages the Corporate Responsibility Committee, and a review is conducted of the various high-impact (and to be mitigated) climate-related risks and high value opportunities.</t>
  </si>
  <si>
    <t>integrated into enterprise risk management process.</t>
  </si>
  <si>
    <t>GHG emissions, renewable energy, energy consumption, water consumption, waste</t>
  </si>
  <si>
    <t>53% reduction in scope 1&amp;2 GHG emissions per square foot by 2030, 47% reduction in scope 3 GHG emissions per square foot by 2030, 20% reduction in landfill-bound waste intensity by 2023</t>
  </si>
  <si>
    <t>https://www.avaloncommunities.com/about-us/corporate-responsibility/-/media/C2AD40DF8BAC4D7788FC29E14AACFF06.ashx</t>
  </si>
  <si>
    <t>0.2% post-millennials, 58% millennials, 26% gen X, 15% baby boomers, 0.1% traditionalists</t>
  </si>
  <si>
    <t xml:space="preserve"> $10,921,362 for CEO, $70,917 for employee</t>
  </si>
  <si>
    <t>Medical (4 plans) , dental (2 plans) and vision,  100% company paid diabetes and hypertension management programs, 100% company paid health coaching and access to nutritionists and dietitians for full time associates; dental (2 plans) and vision, supplemental medical insurance benefits, same health coaching and nutritionists benefits for part-time associates</t>
  </si>
  <si>
    <t>Avalonbay Communities</t>
  </si>
  <si>
    <t>R_8Gh4gM5V7ctbiNj</t>
  </si>
  <si>
    <t>AVY2020@g.ucla.edu</t>
  </si>
  <si>
    <t>AVY2020</t>
  </si>
  <si>
    <t>Avery Dennison Corporation</t>
  </si>
  <si>
    <t>AVY</t>
  </si>
  <si>
    <t>Containers &amp; Packaging</t>
  </si>
  <si>
    <t>https://www.investors.averydennison.com/static-files/ba4ba797-e6b1-44fb-be7d-ea32dcf1193f</t>
  </si>
  <si>
    <t>8 with senior leadership exeperience, 8 with industry experience, 9 with global exposure, 8 with board experience</t>
  </si>
  <si>
    <t>Advancing the Circular Economy; Diversity, Inclusion, and Equal Opportunity; Employee Health and Safety; Ethical Practices; GHG emissions and Energy Use; Materials Management</t>
  </si>
  <si>
    <t>https://www.averydennison.com/content/dam/avery_dennison/corporate/global/english/documents/sustainability/esg/ESG_Download_July2021(AD-Internal).pdf</t>
  </si>
  <si>
    <t xml:space="preserve">At a minimum, all employees receive the functional training needed to perform their duties as well as Compliance and Values &amp; Ethics Trainings. </t>
  </si>
  <si>
    <t xml:space="preserve">internal audit, compliance and values &amp; ethics training, </t>
  </si>
  <si>
    <t>https://www.averydennison.com/content/dam/avery_dennison/corporate/global/english/documents/corporategovernance/carbon_disclosure_project_reports/Avery_Dennison_CDP%20Climate_Change_Response_2020.pdf</t>
  </si>
  <si>
    <t>Our Boardâ€™s Governance Committees responsibilities include overseeing climate change risks and opportunities. We consider climate-related risks in our Enterprise Risk Management process (conducted formally twice each year), the results of which are reported to our Board of Directors.</t>
  </si>
  <si>
    <t xml:space="preserve">The CEO of Avery Dennison is directly involved in all sustainability actions through strategic guidance and direction, given their material impact on the company. As such, a portion of our CEOâ€™s annual incentive award is dependent on delivering our 2025 sustainability goals. Our CEO provides guidance and direction to our Vice President and General Manager of our Retail Branding and Information Solutions (RBIS) business, who leads our Sustainability Council and is responsible for ensuring our continued progress towards our 2025 sustainability goals. The Sustainability Council is composed of a cross-divisional and cross-functional group of leaders to drive broad accountability and continually accelerate our sustainability progress. </t>
  </si>
  <si>
    <t>'-Risks: mandates on and regulation of existing products and services, changing customer behavior_x000D_
-Opps: resource substitutes/diversification, participation in renewable energy programs and adoption of energy-efficiency measures, shift in consumer preferences</t>
  </si>
  <si>
    <t>We develop products with climate impact in mind, from the materials we use, to how theyâ€™re constructed or recycled at end-of-life. For example, increasing the recycled content of a product or re-engineering its composition to reduce the amount of material needed can enable less energy use in its production progress; We are assessing the current state of carbon in our supply chain in an iterative manner. A baseline assessment for upstream GHG impact was developed in 2019 through a 3rd party with secondary (industry standards) data. This has led to a plan to evaluate the majority of our upstream supply chain (Goods and Services) with primary data in the next two years through the CDP Supply Chain measurement system; Climate-related risks and opportunities have not yet influenced our R&amp;D investment strategy, as we are initially focused on evaluating the risks and opportunities relating to our_x000D_
operations, supply chain and existing products and services, ensuring our business strategy is aligned in accordance with these, etc.</t>
  </si>
  <si>
    <t>For Scope 1, 2, 3 emissions, we modeled scenarios for GHG reduction in each category using Climate Earth. These scenarios included an analysis of 10%, 30% and 75% use of recycled content in our products; 10%, 25%, and 30% reduction of materials, and increased recycling rates of 70%, 80% and 90% of waste in our value chain. From there we linked our innovation roadmap to continued progress toward higher-level scenarios. We have an annual process for evaluating industry scenarios across our business units. Ranging from business-as-usual to potential impacts from legislation and brand focus on eliminating single-use plastic. We model the likelihood and impact of our current businesses to inform our marketing, technology, sales, and legal strategies. Our approach is based on the 3% Solution developed by World Wildlife Fund, CDP and McKinsey &amp; Company. Because our facilities require different solutions based on their design and location, weâ€™re pursuing reductions through a variety of means, such as improving energy efficiency, sourcing renewable power and procuring renewable energy certificates.</t>
  </si>
  <si>
    <t>Avery Dennisonâ€™s process for identifying, assessing and responding to climate-related risks and opportunities is integrated into our Enterprise Risk Management (ERM)_x000D_
process. Our Board of Directors (Board) is responsible for overseeing this process while management is responsible for the management of the day-to-day risks our_x000D_
businesses face.</t>
  </si>
  <si>
    <t>integrated into Enterprise Risk Management process.</t>
  </si>
  <si>
    <t>GHG emission, energy consumed, self-generated energy, water consumed, amount of hazardous waste generated, etc.</t>
  </si>
  <si>
    <t>established science-based target to reduce absolute GHG emissions by at least 26% (3% per year) by 2025, compared to our 2015 baseline. In 2021, we expanded our commitments to reduce our emissions by 70% and work with our supply chain to reduce Scope 3 emissions by 30% by 2030 - with an ambition of net zero by 2050</t>
  </si>
  <si>
    <t>$8,709,348 for CEO, $11,460 for employee</t>
  </si>
  <si>
    <t>Avery Dennison</t>
  </si>
  <si>
    <t>72.79.120.40</t>
  </si>
  <si>
    <t>R_3QKt2UMwAhUNLJw</t>
  </si>
  <si>
    <t>AMCR2021@g.ucla.edu</t>
  </si>
  <si>
    <t>AMCR2021</t>
  </si>
  <si>
    <t>Amcor PLC</t>
  </si>
  <si>
    <t>AMCR</t>
  </si>
  <si>
    <t>G0250X107</t>
  </si>
  <si>
    <t>Paper Packaging</t>
  </si>
  <si>
    <t>https://d18rn0p25nwr6d.cloudfront.net/CIK-0001748790/b98ad8c6-4ade-42d3-934d-3ca93f80203a.pdf</t>
  </si>
  <si>
    <t>https://www.amcor.com/investors/corporate-gov/board-of-directors</t>
  </si>
  <si>
    <t>Amcorâ€™s FY21 Sustainability Report dives deep into the topics we have determined to be most important through a robust materiality assessment process. These topics include our product sustainability, sourcing activities, operational footprint, safety practices, approach to developing talent, and how we foster ethics and integrity at Amcor.</t>
  </si>
  <si>
    <t>https://assets.ctfassets.net/f7tuyt85vtoa/2XWTmlsJLneOjVpYIBv5FV/caab48e6b8df33872efbd782853294a6/Amcor_Sustainability_Report_2021_Full_Report_Interactive.pdf</t>
  </si>
  <si>
    <t>Amcor prohibits bribery and corruption in all of its business dealings. Bribery and corruption risks occur in three key areas:_x000D_
(i) Facilitation Payments_x000D_
(ii) Gifts and Hospitality_x000D_
(iii) Dealing with third parties and intermediaries_x000D_
This policy sets out Amcorâ€™s approach in each of the above three key areas, provides information and guidance on recognising and dealing with bribery and corruption issues and outlines the steps Amcor takes to implement and monitor bribery and corruption risks</t>
  </si>
  <si>
    <t>https://assets.ctfassets.net/f7tuyt85vtoa/3qxeS8RNeoQ2kCqiA8IeQA/327df50886c9f1a5643e9e4a9e2af639/Amcor_Anti_Bribery_Corruption_Policy_English.pdf</t>
  </si>
  <si>
    <t>Physical damage to Amcor facilities, inventory, and equipment may result from increasingly frequent and severe extreme weather events such as hurricanes, floods, droughts, and severe storms._x000D_
- Amcorâ€™s supply chain may be disrupted in a way that impacts business continuity and/or raises supply prices._x000D_
- Major customers may relocate to areas less impacted by the physical risks of climate change, which could potentially be out of range of Amcor's production sites._x000D_
- Customersâ€™ increasingly ambitious GHG emission reduction targets may impact Amcorâ€™s ability to meet their expectations and/or raise the cost of achieving such targets._x000D_
- New policies and legislation related to the transition to a low-carbon economy may lead to higher operating costs.</t>
  </si>
  <si>
    <t>Since 2008, when we established our long-term EnviroAction goals, we have worked to reduce our greenhouse gas (GHG) emissions and Amcorâ€™s contribution to climate change.</t>
  </si>
  <si>
    <t>Amcorâ€™s EnviroAction goal for GHG emissions aims to achieve a 60% reduction in GHG emissions intensity by 2030, inclusive of Scopes 1, 2, and 3, compared to our 2006 baseline. As of the end of FY21, we had achieved 58% progress toward our 2030 goal.</t>
  </si>
  <si>
    <t>https://assets.ctfassets.net/f7tuyt85vtoa/2XWTmlsJLneOjVpYIBv5FV/1fb3a94807cbfed5c01666a26a0e056a/Amcor_Sustainability_Report_2021_Full_Report_Interactive_SP_v2.pdf</t>
  </si>
  <si>
    <t>6,738,090 kiloliters</t>
  </si>
  <si>
    <t>1,298,900 kL</t>
  </si>
  <si>
    <t>CEO annual wage is $10,991,148 and median employee wage is $42,915</t>
  </si>
  <si>
    <t>R_YYwAnMGaxZDLjiN</t>
  </si>
  <si>
    <t>AZO2021@g.ucla.edu</t>
  </si>
  <si>
    <t>AZO2021</t>
  </si>
  <si>
    <t>AutoZone, Inc.</t>
  </si>
  <si>
    <t>AZO</t>
  </si>
  <si>
    <t>https://investors.autozone.com/static-files/fd833ef6-b066-457b-b4a9-90b3983e5468</t>
  </si>
  <si>
    <t>https://www.autozone.com/company/images/AutoZone-CSR-09-2021.pdf</t>
  </si>
  <si>
    <t xml:space="preserve">: The Board of Directors of AutoZone is a trusted fiduciary of stockholdersâ€™ interests. The Board seeks to promote the best interests of the Company and ensure AutoZoneâ€™s continued high performance by approving and monitoring Company strategy, providing advice and counsel to senior management, overseeing risk management responsibilities and observing the highest ethical standards at all time. The Board may exercise its responsibilities through its committees. For example, the_x000D_
Audit Committee assists the Board in overseeing the Companyâ€™s compliance with legal and regulatory requirements including cybersecurity oversight. The Nominating and Corporate Governance Committee oversees progress on the Companyâ€™s DEI efforts. All Committees provide reports and feedback to the full Board for its collective review and discussion. </t>
  </si>
  <si>
    <t>Our Executive Committee (EC), which is made up of AutoZoneâ€™s CEO, Executive Vice Presidents and Senior Vice Presidents, provides oversight of our ESG practices. This ensures that the overall program receives strategic direction and that our practices_x000D_
align with longer-term initiatives. The EC also helps ensure our program is appropriately prioritized within the Company</t>
  </si>
  <si>
    <t>We utilize multiple methods, resources and controls to deploy initiatives and policies to enhance the safety, health and environment in our stores, DCs and Support_x000D_
Centers. These include, but are not limited to, an Environmental Safety &amp; Health Policy and training and engagement measures developed by third-party experts._x000D_
Our stores, DCs and transportation fleet are major recyclers of used lead batteries, used oil, scrap metal, cardboard, plastic and wood pallets. To minimize waste and protect the environment, we follow best practices for disposing of chemical products and hazardous waste items. _x000D_
_x000D_
We utilize many energy efficiency programs and environmental, health and_x000D_
safety initiatives in select stores and DCs including but not limited to:_x000D_
â€¢ Centrally managed Energy Management System that controls heating and_x000D_
air-conditioning systems (HVAC) and lighting_x000D_
â€¢ LED sensor-enabled interior lighting_x000D_
â€¢ LED exterior and sign lighting_x000D_
â€¢ Energy-efficient roofing that reduces heat buildup during summer months_x000D_
â€¢ Weather sealing on doors_x000D_
â€¢ HVAC upgrades with peak power reduction_x000D_
â€¢ Third-party energy conservation audits in DCs_x000D_
â€¢ Energy-efficient dock doors in Arizona DC</t>
  </si>
  <si>
    <t>GHG emission, recycling metrics, energy saved</t>
  </si>
  <si>
    <t xml:space="preserve"> decrease the Scope 1 and 2 energy-related emissions stemming from our U.S. business by 15% by 2025.</t>
  </si>
  <si>
    <t>$11,531,361 for CEO and $26,759 for employee</t>
  </si>
  <si>
    <t>We provide physical well-being benefits like Medical, Telemedicine, Pharmacy,_x000D_
Dental, Vision, Health Savings and Spending Accounts, Disability, Life Insurance,_x000D_
and a host of other voluntary benefits</t>
  </si>
  <si>
    <t>AutoZone Inc</t>
  </si>
  <si>
    <t>R_Z7AJXUroTLuPP21</t>
  </si>
  <si>
    <t>BLL2020@g.ucla.edu</t>
  </si>
  <si>
    <t>BLL2020</t>
  </si>
  <si>
    <t>Ball Corporation</t>
  </si>
  <si>
    <t>BALL</t>
  </si>
  <si>
    <t>https://d18rn0p25nwr6d.cloudfront.net/CIK-0000009389/82ce78e2-4d44-49e1-9558-e188d096c893.pdf</t>
  </si>
  <si>
    <t>9 with corporate governance skills, 11 with executive leadership skills, 9 with global business skills, 3 with aerospace and defense experience, 8 with operations and business strategy skills, 8 with pubic company board experience, 8 with relevant industry experience</t>
  </si>
  <si>
    <t>monitoring system</t>
  </si>
  <si>
    <t>https://www.ball.com/getattachment/6e281e99-3361-4f4a-a964-ac312986bdf4/Ball-SR20-Web_FINAL.pdf</t>
  </si>
  <si>
    <t>A monthly global data monitoring system keeps tabs on our sustainability performance at all levels of the business, and is overseen by our Corporate Governance Committee</t>
  </si>
  <si>
    <t xml:space="preserve">signed virtual power purchase agreements for 399 megawatts of new renewable energy in North America; improving energy efficiency; investing in recycling around the globe to increase recycled aluminum; </t>
  </si>
  <si>
    <t xml:space="preserve">set GHG goals in line with 1.5 degrees approved by the Science Based Target Initiative. </t>
  </si>
  <si>
    <t>GHG emission, energy consumption, water consumption,  waste generation, VOC emissions</t>
  </si>
  <si>
    <t>Cut the carbon footprint of our beverage cans by 25% (considering goals on multiple issues, including weight optimization, energy in can making and metal production, recycling rates). (2010 baseline); Achieve industry recycling rates targets for metal packaging products in developed markets, and work toward measurement and improvement of metal packaging recycling in emerging markets; Improve energy efficiency and water efficiency by 5%. (2016 baseline); Reduce total waste generation per unit of production by 6%. (2016 baseline); Determine a science-based greenhouse gas emission reduction target by mid-2018.</t>
  </si>
  <si>
    <t>9450203 cubic meters</t>
  </si>
  <si>
    <t>$11855919 for CEO and $93903 for employee</t>
  </si>
  <si>
    <t>Medical/dental/vision insurance, life insurance, wellbeing benefits</t>
  </si>
  <si>
    <t>R_XhtnjDOFTpprihP</t>
  </si>
  <si>
    <t>BR2021@g.ucla.edu</t>
  </si>
  <si>
    <t>BR2021</t>
  </si>
  <si>
    <t>Broadridge Financial Solutions, Inc.</t>
  </si>
  <si>
    <t>BR</t>
  </si>
  <si>
    <t>11133T103</t>
  </si>
  <si>
    <t>IT Services</t>
  </si>
  <si>
    <t>https://www.broadridge.com/_assets/pdf/broadridge-sustainability-report-2021.pdf</t>
  </si>
  <si>
    <t>7 with other public company board experience, 9 with technology skill, 11 with executive experience, 7 with sales/marketing skills, 11 with international business experience, 8 with corporate governance knowledge, 4 with legal/regulatory/ government knowledge, 4 with associations/public policy knowledge</t>
  </si>
  <si>
    <t>https://s1.q4cdn.com/204858996/files/doc_financials/2021/ar/BROADRIDGE2019-77623-v1-Proxy_Statement_final_linked_version_2021.pdf</t>
  </si>
  <si>
    <t>33000 hours of ethics and compliance training provided</t>
  </si>
  <si>
    <t>The Governance and Nominating Committee of our Board oversees Broadridgeâ€™s ongoing commitment to ESG matters relevant to Broadridge.</t>
  </si>
  <si>
    <t>Our Environmental, Social and Governance Committee, a cross-functional_x000D_
executive committee of the Company (the ESG Committee), reports periodically to the Governance and Nominating Committee and annually to the Board on ESG matters. The ESG Committee also assists the senior management of Broadridge in (a) setting general strategy relating to ESG matters, (b) developing, implementing and monitoring initiatives and policies based on that strategy, (c) overseeing communications with associates, investors and stakeholders with respect to ESG matters, and (d) monitoring and assessing developments relating to, and improving Broadridgeâ€™s understanding of, ESG matters.</t>
  </si>
  <si>
    <t>offering e-delivery products that replace paper communications such as digital proxy, virtual shareholder meetings, Broadridge Customer Communications Cloud; 100% of paper products company produces and sells are sourced from responsibly managed forests and certified by FSG, PEFC, SFI, etc.</t>
  </si>
  <si>
    <t>GHG emissions, emissions intensity, energy used</t>
  </si>
  <si>
    <t>We are working to achieve an additional 15% reduction in absolute Scope 1 and 2 GHG emissions from our 2019 baseline by 2025.</t>
  </si>
  <si>
    <t>40.5% racially or ethnically diverse U.S. workforce</t>
  </si>
  <si>
    <t>$10267741 for CEO, $68487 for employee</t>
  </si>
  <si>
    <t>comprehensive healthcare options, employee assistance program which includes mental health and substance abuse support, online health assessment tools, digital health coaching, medical decision support tools, chronic disease management tools and programs, wellness discount programs</t>
  </si>
  <si>
    <t>Broadridge Financial Solutions</t>
  </si>
  <si>
    <t>45.49.253.125</t>
  </si>
  <si>
    <t>R_C3xmnkkZvOjwoIV</t>
  </si>
  <si>
    <t>ARE2020@g.ucla.edu</t>
  </si>
  <si>
    <t>ARE2020</t>
  </si>
  <si>
    <t>Alexandria Real Estate Equities, Inc.</t>
  </si>
  <si>
    <t>ARE</t>
  </si>
  <si>
    <t>https://sec.report/Document/0001035443-21-000112/</t>
  </si>
  <si>
    <t>Business Leadership/Corporate Governance/Strategic planning/ Real Estate/ Life Science/Risk Management</t>
  </si>
  <si>
    <t>https://www.are.com/cr/AREESG2020.pdf</t>
  </si>
  <si>
    <t>https://www.are.com/meet-our-team.html</t>
  </si>
  <si>
    <t xml:space="preserve">Alexandriaâ€™s ESG materiality assessment confirms that _x000D_
we are focused on the economic, environmental, and _x000D_
social issues that are important to our business, our _x000D_
employees, and key stakeholders, including Alexandria _x000D_
tenants, community members, and investors. The results _x000D_
of the ESG materiality assessment are shown in our ESG _x000D_
Materiality Map and comply with the Core option under _x000D_
the Global Reporting Initiative (GRI) Standards, the global _x000D_
standards for sustainability reporting._x000D_
_x000D_
ESG Materiality Map:_x000D_
Risk &amp; Resilience: Climate Change Adaptation &amp; Resilience, Environmental/Health &amp; Safety._x000D_
_x000D_
CORPORATE GOVERNANCE: Anti-Bribery &amp; Corruption, Board Composition, Ethics &amp; Compliance, Governance of Sustainability, Information &amp; Cybersecurity, Succession Planning._x000D_
_x000D_
ENVIRONMENTAL IMPACT &amp; CLIMATE RISK:_x000D_
Biodiversity_x000D_
Carbon Pollution_x000D_
Energy Use_x000D_
Regulation _x000D_
Renewable Energy_x000D_
Transportation_x000D_
Water Use_x000D_
_x000D_
PEOPLE:_x000D_
Benefits &amp; _x000D_
Compensation _x000D_
Diversity &amp; Equal _x000D_
Opportunity _x000D_
Health &amp; Wellness_x000D_
Labor Practices_x000D_
Nutrition &amp; Hunger_x000D_
Tenant Satisfaction _x000D_
&amp; Engagement _x000D_
Training &amp; Education_x000D_
_x000D_
CIRCULAR ECONOMY &amp; SUPPLY CHAIN:_x000D_
Availability of _x000D_
Building Materials _x000D_
Embodied Carbon _x000D_
from Construction _x000D_
&amp; Materials _x000D_
Plastics_x000D_
Waste Diversion: _x000D_
Reuse &amp; Recycling_x000D_
_x000D_
COMMUNITY &amp; ECONOMIC IMPACT:_x000D_
Economic Impact_x000D_
Local Community _x000D_
Engagement_x000D_
Philanthropy_x000D_
_x000D_
</t>
  </si>
  <si>
    <t>Alexandria strives to foster a fair and inclusive _x000D_
workplace where the rights of our employees are _x000D_
respected and the virtues of corporate responsibility _x000D_
are espoused throughout our organization and _x000D_
upheld in our relationships with third parties _x000D_
with which we do business. Alexandria has strict _x000D_
discrimination and harassment policies in place that _x000D_
cover our entire operations. Our Business Integrity _x000D_
Policy, which all employees acknowledge annually, _x000D_
details the expectations and requirements related _x000D_
to ethical conduct, including anti-bribery, anti_x0002_corruption, and whistleblowing mechanisms. Our _x000D_
Diversity, Equal Employment Opportunity and Fair _x000D_
Labor Policy outlines our standards in the areas of _x000D_
diversity, equal employment opportunity, workersâ€™ _x000D_
rights, and labor-management relationships. _x000D_
Alexandria executives also receive diversity and _x000D_
equal opportunity employment training._x000D_
Alexandria also engages union labor on our _x000D_
construction projects (i) through our general _x000D_
contractorsâ€™ compliance with the signatory _x000D_
agreements they have with specific union trades, _x000D_
(ii) in compliance with regulatory requirements, _x000D_
and/or (iii) in compliance with negotiated _x000D_
project labor agreements, where reasonable _x000D_
and customary. We do not have any collective _x000D_
bargaining agreements with our employees.</t>
  </si>
  <si>
    <t>The Audit Committee of Alexandriaâ€™s Board _x000D_
of Directors oversees the management of _x000D_
the companyâ€™s financial and other systemic _x000D_
risks, including those related to climate.</t>
  </si>
  <si>
    <t xml:space="preserve"> Alexandriaâ€™s Sustainability _x000D_
Committee, which comprises members of the _x000D_
executive team and senior decision makers _x000D_
spanning the companyâ€™s Real Estate Development, _x000D_
Asset Management, Risk, and Sustainability teams, _x000D_
leads the development and execution of our _x000D_
approach to climate-related risk.</t>
  </si>
  <si>
    <t xml:space="preserve">We consider the potential impacts associated with climate change and extreme weather conditions in the acquisition, design, development, and operation of our buildings and campuses. (To learn more about our resilient building design approach, see pages 22â€“23.) In addition, to mitigate the risk of certain losses, including those related to certain extreme weather events and natural disasters, we purchase property insurance as a part of Alexandriaâ€™s risk management program. </t>
  </si>
  <si>
    <t xml:space="preserve"> Alexandria considers a range of scenarios for 2030 and 2050 when evaluating _x000D_
physical risk: (1) a business-as-usual scenario in which GHG emissions continue to increase with time (RCP 8.5); and (2) a mitigation scenario in which GHG emissions level off by 2050 and decline thereafter (RCP 4.5). To ensure a conservative evaluation of potential risk at the asset level, we use the RCP 8.5 scenario, which has greater climate hazard impacts than RCP 4.5. </t>
  </si>
  <si>
    <t>Conduct climate change assessment. Consider physical and operational measures in design to increase the propertyâ€™s resilience. Identify operational mitigation measures and ongoing monitoring opportunities. Where potential risks have been identified, assess to what extent mitigation measures are in place and _x000D_
which operational and physical improvements can be made to increase the propertyâ€™s resilience.</t>
  </si>
  <si>
    <t>Incorporate potential mitigation strategies, where applicable, into financial modeling and _x000D_
transactional decisions. Review climate change assessment. Assess potential risks and account for 2050 climate projections and an RCP 8.5 scenario. For new and redeveloped assets transitioning into operations: _x000D_
â€¢ Consider implementation and prioritization of operational mitigation measures and ongoing monitoring. Develop an implementation plan.</t>
  </si>
  <si>
    <t>Pursuing LEED Gold/Platinum &amp; Zero Energy. Alexandria targets LEED Gold or Platinum certification for new ground-up developments. _x000D_
_x000D_
Our green bond issuances are a key component of the capital strategy for our Class A development and redevelopment pipeline. _x000D_
_x000D_
Building Electrification: Alexandria has proactively incorporated electrification into building designs, with one completed project and two currently in progress._x000D_
_x000D_
Reducing Embodied Carbon: Alexandria is playing a leadership role in the industryâ€™s effort to measure and ultimately reduce carbon associated with the construction process._x000D_
_x000D_
Driving Sustainability on Our Campuses: Alexandria pioneered our cluster campus strategy to foster innovation and collaboration and to create and renew ecosystems that capitalize on proximity to world-class academic and medical institutions and a high-quality and diverse talent pool.</t>
  </si>
  <si>
    <t>Reducing Embodied Carbon: Alexandria is playing a leadership role in the industryâ€™s effort to measure and ultimately reduce carbon associated with the construction process._x000D_
_x000D_
Driving Sustainability on Our Campuses: Alexandria pioneered our cluster campus strategy to foster innovation and collaboration and to create and renew ecosystems that capitalize on proximity to world-class academic and medical institutions and a high-quality and diverse talent pool._x000D_
_x000D_
2025 ENVIRONMENTAL GOALS &amp; PROGRESS FOR BUILDINGS IN OPERATION:_x000D_
CARBON EMISSIONS REDUCTION: 30%_x000D_
ENERGY USE REDUCTION (kWh):25%_x000D_
POTABLE WATER USE REDUCTION:10%_x000D_
WASTE DIVERSION: 45%</t>
  </si>
  <si>
    <t xml:space="preserve">477,321,492 gal </t>
  </si>
  <si>
    <t>$11,788,493, $8,089,773, and $8,040,857; median employee wage is $295,136</t>
  </si>
  <si>
    <t>We provide a comprehensive benefits package _x000D_
intended to meet and exceed the needs of our _x000D_
employees and their families. Our highly competitive _x000D_
offering helps our employees stay healthy, balance _x000D_
their work and personal lives, and meet their _x000D_
financial and retirement goals. We pay 100% of the _x000D_
health insurance premiums for our employees and _x000D_
their families and provide an Employee Assistance _x000D_
Program to help them address a wide range of items. _x000D_
In addition, Alexandriaâ€™s Operation CARE program _x000D_
provides the following services to our employees</t>
  </si>
  <si>
    <t>Alexandria Real Estate Equities, Inc</t>
  </si>
  <si>
    <t>R_1CCqAj94DjzYTZP</t>
  </si>
  <si>
    <t>BWA2021@g.ucla.edu</t>
  </si>
  <si>
    <t>BWA2021</t>
  </si>
  <si>
    <t>BorgWarner Inc.</t>
  </si>
  <si>
    <t>BWA</t>
  </si>
  <si>
    <t>Auto Components</t>
  </si>
  <si>
    <t>https://cdn.borgwarner.com/docs/default-source/default-document-library/sustainability-report.pdf?sfvrsn=7b59cb3c_50</t>
  </si>
  <si>
    <t>6 with notable auto industry experience, 5 with experience as chair/CEO of multi-national business, 5 with legal/governance experience, 4 with product or clean technology/electronics expertise, 4 with non-automotive technology expertise, 5 with manufacturing expertise</t>
  </si>
  <si>
    <t>https://app.quotemedia.com/data/downloadFiling?webmasterId=91363&amp;ref=115735147&amp;type=PDF&amp;symbol=BWA&amp;companyName=BorgWarner+Inc.&amp;formType=DEF+14A&amp;formDescription=Other+definitive+proxy+statements&amp;dateFiled=2021-03-19&amp;CK=908255</t>
  </si>
  <si>
    <t>emissions; energy usage; waste reduction; diversity, equity &amp; inclusion; health &amp; safety; education &amp; development; advancing innovation, supply chain management, compliance with laws/regulations; product safety &amp; quality, etc.</t>
  </si>
  <si>
    <t xml:space="preserve"> Historically, employees receive ethics and compliance training approximately every two years. We are assessing this cadence as part of the training updates.</t>
  </si>
  <si>
    <t>training, whistleblower programs</t>
  </si>
  <si>
    <t>Ultimate oversight for sustainability and climate-related topics lies with our Board of Directors. The BorgWarner Corporate Governance Committee charter states that, â€œThe Corporate Governance Committee is authorized to periodically review and make recommendations about the Companyâ€™s sustainability strategy, policies and procedures to encourage long-term sustainable performance, and effective communication of sustainability initiatives to stakeholders."</t>
  </si>
  <si>
    <t>The executive management team (the Strategy Board) sets sustainability strategies, approves goals and provides resources to meet performance targets. In 2020, this group included our President and Chief Executive Officer, Chief Financial Officer, Chief Legal Officer and Secretary, Chief Human Resources Officer, Chief Strategy Officer, VP Marketing, Public Relations, Communications and Government Affairs and our VP General Managers. Periodic progress updates are provided to the Strategy Board to review performance to goals. In addition, we have a Sustainability Committee, made up of key executives and business heads across our company that supports developing climate change goals and strategy</t>
  </si>
  <si>
    <t>â€¢ Demand risks. Our business is impacted by the degree and speed at which end consumers adopt_x000D_
different types of vehicle technologies. We are accelerating our shift to electrification to meet the_x000D_
expected demand for clean mobility solutions._x000D_
â€¢ Regulatory risks. Our Original Equipment Manufacturer (OEM) customers are subject to rules and_x000D_
regulations around their fleet._x000D_
â€¢ Physical risks. Extreme weather may impact our operations. We have taken actions to mitigate this,_x000D_
including through evaluating and addressing flood and drought risks at our manufacturing locations._x000D_
â€¢ Clean mobility opportunity. The transition to cleaner transportation offers a significant opportunity for_x000D_
our company, as a majority of our revenue comes from emissions-reducing components. In addition, we_x000D_
expect higher revenue per vehicle from the switch to hybrid and electric from combustion technologies.</t>
  </si>
  <si>
    <t>Our products. There are few challenges as important today as creating solutions that support a clean, energy-efficient world. This requires a commitment to constantly improve the transportation of people and things. We at BorgWarner made that commitment decades ago and have since been creating technologies to_x000D_
improve efficiency, emissions and performance in all types of vehicles. Our proven track record has made us a propulsion system leader for combustion, hybrid and electric vehicles. We uncover strong trends and use smart science and technology to address a future based on varying regulations, consumer demands and automaker_x000D_
requirements._x000D_
Efficient operations. At BorgWarner, sustainability starts with our products, but continues in our operations. As an operating team, we strive to ensure we have safe and environmentally-friendly manufacturing and engineering centers where our people can thrive, as they support our customer needs for innovative mobility_x000D_
products. We run efficient operations, but believe in continuous improvement and have set specific measurable goals to improve in many aspects of our operations, including emissions, energy usage, waste reduction/recycling and water consumption. As our business grows, we add new facilities with sustainability in mind, while we invest in updating more mature facilities to meet our goals. Running efficient/sustainable operations that are good for the environment is also good for business. It is a natural part of what we do.</t>
  </si>
  <si>
    <t>We foresee a significant growth opportunity in the expected adoption of electric and hybrid vehicles over the next five years, which is why we are investing to be overweight relative to the market. We are also investing prudently, as the speed of adoption may be faster or slower than the market anticipates. A faster adoption may_x000D_
require greater R&amp;D spend. The transition to electrified mobility is something our Strategy Board and Board of Directors monitor closely and discusses regularly.</t>
  </si>
  <si>
    <t xml:space="preserve">At an enterprise level, risks including those related to climate and other environmental and resource-related risks (e.g., energy, climate, water, infrastructure) are within the purview of these teams. The committees established_x000D_
a matrix of the top risks for the company and periodically assesses the respective severity and frequency. These risks include those related to the physical, reputational, economic and business continuity impacts that could arise_x000D_
as a result of climate change._x000D_
At the asset level, some of these business risks may result in physical or economic impacts. The risk champions are tasked to define such elements of their assigned risk, along with the associated consequences. Accordingly, each_x000D_
champion is responsible for identifying: key drivers, controls, metrics to measure effectiveness of controls and metrics to monitor changes in the environment._x000D_
Substantive operational risks are those with the potential to impede the Company from manufacturing or distributing product, and are considered either possible, likely, more likely or highly likely in the short- to long-term future. Substantive risks are those that could have an impact on financial, operational, environmental health and_x000D_
safety matters, reputation and people. </t>
  </si>
  <si>
    <t xml:space="preserve">Enterprise-level risks are managed or mitigated through internal policies and procedures or other means. The findings of these exercises are reported to the Audit Committee of the Board of Directors and directly to the Board of Directors at least annually. Executive champions or company-wide risk owners have been appointed_x000D_
to each of the risks identified._x000D_
At the asset level, risk champions are expected to build mitigating controls and actions into their respective business plans. Such plans are reviewed with executive management and the Board of Directors annually as part of the Budget/Long-range Planning process. </t>
  </si>
  <si>
    <t>Climate-related risk identification is integrated into a multidisciplinary, company-wide risk identification, assessment and management processes.</t>
  </si>
  <si>
    <t>current and projected combustion, hybrid and electric product revenue, R&amp;D spend, GHG emission and intensity relative to sales</t>
  </si>
  <si>
    <t>We have set robust targets for our products and operational efficiency:_x000D_
â€¢ Carbon neutral in scope 1 and scope 2 emissions by 2035_x000D_
â€¢ 50% greenhouse gas intensity reduction by 2030 from 2015 baseline_x000D_
â€¢ 37% energy intensity reduction by 2030 from 2015 baseline</t>
  </si>
  <si>
    <t>$9715687 for CEO, $31250 for employee</t>
  </si>
  <si>
    <t xml:space="preserve">All full- and part-time employees globally are eligible to participate in our health, welfare and retirement plans, where not precluded by collective bargaining agreements or national statutory plans. Plans are benchmarked annually for competitiveness and value. Locations also provide a variety of well-being programs, including fitness opportunities, medical checkups, parental leave and volunteering options. </t>
  </si>
  <si>
    <t>Borgwarner Inc.</t>
  </si>
  <si>
    <t>R_1djmCwWltrdBsUP</t>
  </si>
  <si>
    <t>CERN2020@g.ucla.edu</t>
  </si>
  <si>
    <t>CERN2020</t>
  </si>
  <si>
    <t>Cerner Corporation</t>
  </si>
  <si>
    <t>CERN</t>
  </si>
  <si>
    <t>156782-10-4</t>
  </si>
  <si>
    <t>Health Care Technology</t>
  </si>
  <si>
    <t>https://www.cerner.com/about/corporate-responsibility</t>
  </si>
  <si>
    <t>https://investors.cerner.com/static-files/c26b2ad0-ca0d-45f9-98df-7c783b4d1ebf</t>
  </si>
  <si>
    <t>295,438 m3</t>
  </si>
  <si>
    <t>9% Boomers, 36% Gen X, 50% Millennials, 5% Gen Z</t>
  </si>
  <si>
    <t>CEO = $12,538,797; median employee = $69,830</t>
  </si>
  <si>
    <t>"Cerner, as a healthcare IT company, does not engage in any of the industries or hire or engage those groups (other than contractors and contingent workforce to perform professional services from time to time) flagged as presenting a high-risk opportunity for modern slavery. [...] Notwithstanding the relatively low risk in our business, we _x000D_
understand the importance of combatting slavery and human trafficking and are committed to preventing modern slavery in our business and in our supply chains."</t>
  </si>
  <si>
    <t>"Based on the Global Slavery Index and review of our business and supply chain footprint, we understand that those of the countries in which we do business, such as India, Malaysia and Egypt, may present higher risks for modern slavery, requiring additional due diligence, partnership, and collaboration. [...] Notwithstanding the relatively low risk in our business, we _x000D_
understand the importance of combatting slavery and human trafficking and are committed to preventing modern slavery in our business and in our supply chains."</t>
  </si>
  <si>
    <t>Statement Against Modern Slavery</t>
  </si>
  <si>
    <t>https://www.cerner.com/about/corporate-governance</t>
  </si>
  <si>
    <t>"Healthe at Cerner is Cernerâ€™s internal wellness brand, offering a vast catalog of easily accessible and personalized physical, mental, legal and financial health resources. _x000D_
From on-site health clinics, pharmacies and fitness centers to on-demand wellness and _x000D_
strength training classes; maternity and new parent resources to virtual counseling and therapy solutions; financial advisory services to expert legal assistance..."_x000D_
Medical, Dental and Vision plans</t>
  </si>
  <si>
    <t>64.183.42.235</t>
  </si>
  <si>
    <t>R_12DMhLZpOaeqjcT</t>
  </si>
  <si>
    <t>BIO2020@g.ucla.edu</t>
  </si>
  <si>
    <t>BIO2020</t>
  </si>
  <si>
    <t>Bio-Rad Laboratories, Inc.</t>
  </si>
  <si>
    <t>BIO</t>
  </si>
  <si>
    <t>Life Science Tools &amp; Services</t>
  </si>
  <si>
    <t>https://www.bio-rad.com/sites/default/files/2021-10/Bio-Rad-CSR-2020.pdf</t>
  </si>
  <si>
    <t>https://www.sec.gov/Archives/edgar/data/0000012208/000130817921000130/lbio2021_def14a.htm</t>
  </si>
  <si>
    <t xml:space="preserve">Before creating a Corporate Social Responsibility Report, we identified _x000D_
key environmental, social, and governance issues that are most _x000D_
important to our stakeholders, investors, employees, and customers. _x000D_
This Corporate Social Responsibility Report reflects what we believe are _x000D_
relevant topics for disclosure in the following categories: _x000D_
Operational Integrity_x000D_
Environmental Sustainability_x000D_
Social Impact_x000D_
Bio-Rad is committed to incorporating these material issues into our _x000D_
business operations, providing information on topics that matter most _x000D_
to our collective stakeholders and continuing to report our sustainability _x000D_
efforts in our Corporate Social Responsibility Report._x000D_
</t>
  </si>
  <si>
    <t>Legal and Regulatory Compliance Committee_x000D_
The purpose of the Legal and Regulatory Compliance Committee is to assist the _x000D_
Board with its oversight of Bio-Rad compliance with the Foreign Corrupt Practice _x000D_
Act of 1977 and other anticorruption, anti-kickback and false-claims laws</t>
  </si>
  <si>
    <t>20%  Baby Boomers; 46%  Gen X; 33%  Gen Y/ Millennials; 1%  Other</t>
  </si>
  <si>
    <t>$  7,992,423; $78,068.</t>
  </si>
  <si>
    <t xml:space="preserve">Benefits Highlights:_x000D_
Medical, Dental, Vision _x000D_
Life insurance_x000D_
Mental health support_x000D_
Long- and Short-term Disability plans_x000D_
_x000D_
Employee Wellness - "corporate discounts for fitness center memberships and an Employee Assistance Program (EAP), which gives employees access to health and wellness support including counseling and legal services."_x000D_
</t>
  </si>
  <si>
    <t>Bio-Rad Laboratories Inc.</t>
  </si>
  <si>
    <t>R_3Hk9AZPPOKyoPi0</t>
  </si>
  <si>
    <t>CHD2020@g.ucla.edu</t>
  </si>
  <si>
    <t>CHD2020</t>
  </si>
  <si>
    <t>Church &amp; Dwight Co., Inc.</t>
  </si>
  <si>
    <t>CHD</t>
  </si>
  <si>
    <t>Household Products</t>
  </si>
  <si>
    <t>http://investor.churchdwight.com/static-files/b178c0e0-713a-48ee-8c06-8384553d755c</t>
  </si>
  <si>
    <t>"Defining our material issues, including environmental matters and _x000D_
reputational risk, is an ongoing process overseen by The Council. _x000D_
The Council established the six pillars of our sustainability program _x000D_
(identified above) by collecting issues our various internal and external _x000D_
stakeholders expressed as sustainability priorities. The Council _x000D_
evaluates and ranks various risks and opportunities based on relative _x000D_
impact and likelihood, discusses the most significant sustainability _x000D_
issues, risks and opportunities we face, and determines which of our _x000D_
internal functions should be accountable for them. Our most material _x000D_
issues are listed in the table to the right, as well as an indication of _x000D_
whether the issue relates to our own operations, our upstream impacts _x000D_
in the supply chain, or our downstream impacts associated with _x000D_
customers and consumers."</t>
  </si>
  <si>
    <t>https://churchdwight.com/pdf/Sustainability/2020-Sustainability-Report.pdf</t>
  </si>
  <si>
    <t>"The Church &amp; Dwight Code of Conduct provides guidance on a broad array of business ethics and legal compliance topics. In addition, our Global Operations Guiding Principles set out the minimum standards we require of ourselves and our vendors to ensure: Compliance with ethical and applicable legal requirements [...] Compliance with all applicable anti-corruption, anti-bribery and trade law." _x000D_
"All of our employees and suppliers are expected to comply with our Global Operations Guiding Principles (Principles), These Principles, address business ethics and compliance, fair labor conditions, health and safety, and environmental protection. [...] We have a training program for applicable employees and management that reinforces our Principles. This program supplements our Code of Conduct training that applies to all _x000D_
employees and directors, and requires compliance with applicable laws..."</t>
  </si>
  <si>
    <t>"The Governance &amp; Nominating Committee of our Board of Directors oversees the environmental pillar of our sustainability and environmental, social, and governance (ESG) program, in addition to other aspects of ESG. Through that Committee and our strategic planning process, the Board is actively engaged with our climate change strategy and supporting action plans and annual budgets and business plans, providing oversight and endorsement for our goal to be carbon neutral by 2025. [...] Our Executive Vice President and General Counsel, who is a member of The Council, meets quarterly with the Governance &amp; Nominating Committee, together with subject matter experts from The Council, to review the health of our sustainability and ESG program, its priorities, and the status of execution against those priorities. This framework for Board oversight is designed to facilitate the integration of sustainability risks, including climate change, into our overall strategic processes. [...] sustainability issues raised by investors and other stakeholders are reviewed with the Boardâ€™s Governance &amp; Nominating Committee at each of its meetings."</t>
  </si>
  <si>
    <t>"Our Corporate Issues Council (The Council) has direct management responsibility for our sustainability and ESG program, including our climate change strategy. [...] The Council monitors climate-related issues such as emerging regulations, extreme weather and business continuity, and changing market forces on an ongoing basis. We regularly receive communications and inquiries from our stakeholders regarding our sustainability practices and our management of climate-related issues, and this also informs our understanding of important areas to address. The Council evaluates and ranks various risks and opportunities based on relative impact and likelihood, discusses the most significant sustainability issues, risks and opportunities we face, and determines which of our internal functions should be accountable for them. Stakeholder issues are included on _x000D_
the agenda for each of The Councilâ€™s meetings..."</t>
  </si>
  <si>
    <t xml:space="preserve">Opportunities: new products and packaging, Access to new markets, Resource efficiency and reduced costs_x000D_
Risks: Reduced availability of transportation or disruptions in our transportation network could adversely affect us. We are subject to increasing focus and sensitivity by governmental, non-governmental organizations, customers, consumers and investors to sustainability issues, including those related to climate change. </t>
  </si>
  <si>
    <t>"Our primary environmental strategic goal is for operations owned and _x000D_
controlled by us to be carbon neutral by 2025, by offsetting our carbon _x000D_
emissions through energy savings projects, renewable energy credits, onsite _x000D_
solar projects and planting trees. [...] _x000D_
â€¢ We are responding to increased customer and consumer demand for _x000D_
sustainable products by participating in the Center for Resource Solutionsâ€™ _x000D_
Green-e clean energy certification program and expanding our use of post-consumer recycled material in packaging._x000D_
â€¢ To improve our understanding of climate change impacts in our supply chain, _x000D_
we have increased the level of engagement with contract manufacturers. _x000D_
We expect to have a comprehensive inventory of our Scope 3 emissions _x000D_
completed during the first half of 2021. Scope 3 emissions are the result of _x000D_
activities from assets not owned or controlled by us, but that our organization _x000D_
indirectly impacts in its value chain._x000D_
â€¢ We invest in R&amp;D for new products and packaging formulated to minimize _x000D_
water requirements, reduce package weight and increase recyclability of _x000D_
packaging â€“ all of which help reduce our Scope 3 emissions."</t>
  </si>
  <si>
    <t>"We are actively evaluating the feasibility of setting science-based climate mitigation targets. As part of that process, we anticipate using scenario analysis to inform potential future targets taking into account the share of carbon we would need to reduce to help keep global climate change safely below the 2-degree threshold aligned with the Paris _x000D_
Agreement targets." "In considering our overall climate resilience strategy, we think of resilience as both our capacity to recover from and adapt to the physical impacts of climate change, and our ability to respond to the impacts of policy and market shifts brought about in response to climate change. These efforts impact many of the issues explored in this Report, including being active water stewards, reducing packaging waste, encouraging our suppliers to produce our ingredients in more sustainable ways, and considering the climate impacts of our operations as we innovate for increased efficiency and better value creation."</t>
  </si>
  <si>
    <t>"Our Internal Audit department administers a vigorous risk assessment effort every other year, in collaboration with all of our directors and executive officers. This process is designed to identify and rank the most significant risks that affect us as a company by considering the risks associated with companies in the consumer products industry. The assessed risks include sustainability risks, as well as other risks such as economic, industry, enterprise, operational, compliance and financial risks."</t>
  </si>
  <si>
    <t>"The Audit Committee of the Board of Directors oversees our enterprise risk assessment program, and our ethics and compliance program, each of which is supported by our Internal Audit department. We actively manage climate-related risks in a way that is integrated with our overall business risk management approach."</t>
  </si>
  <si>
    <t>"GHG emissions are associated with all aspects of our supply chain and product use. Raw materials production, transportation to the point of manufacture, product distribution and product use all have impacts." energy use and sources</t>
  </si>
  <si>
    <t>"Our primary environmental strategic goal is for all global operations owned and controlled by us to be carbon neutral by 2025.... Carbon emissions associated with electricity use are currently 100% offset by RECs, while our Scope 1 and defined Scope 3 emissions are partially offset by certified forestry credits through the Arbor Day FoundationÂ®. In 2020 our operational goal was to maintain manufacturing operations as carbon neutral compared to 2019 to minimize the offsets required. In 2020 we had a 0.1% increase in total GHG emissions from operations (combined Scope 1 + Scope 2).  In fact, our GHG Scope 1 and Scope 2 emissions associated with combined fuel and electricity use were down approximately 3,000 metric tonnes of CO2e compared to 2019, but miscellaneous GHG emissions (direct process losses, landfill emissions and refrigerant losses) were slightly higher, resulting in the net zero increase in our combined Scope 1 + Scope 2 emissions. Increased product demand and shipments outpaced any transportation savings efforts in 2020 and as a result our Scope 3 transportation GHG was higher. In 2020, through electric power RECs and certified carbon forestry credits, we were able to offset a total of 64.4% of our combined Scope 1, Scope 2 and Scope 3 GHG emissions."</t>
  </si>
  <si>
    <t>495,187 thousand gallons</t>
  </si>
  <si>
    <t>298,350 thousand gallons</t>
  </si>
  <si>
    <t>21% at least 55 years old, 49% between 36 and 55, 23% between 26 and 36, 7% 25 years old or under</t>
  </si>
  <si>
    <t>CEO = $9,889,792, median employee = $70,649</t>
  </si>
  <si>
    <t>"Employees are eligible for health insurance, prescription drug benefits, dental, vision, hospital indemnity, accident, critical illness, and disability insurance, as well as life insurance, health savings accounts, flexible spending accounts, reproductive rights coverage, and identity theft insurance."</t>
  </si>
  <si>
    <t>172.117.253.81</t>
  </si>
  <si>
    <t>R_yxMT0ohp7QuABXj</t>
  </si>
  <si>
    <t>CINF2020@g.ucla.edu</t>
  </si>
  <si>
    <t>CINF2020</t>
  </si>
  <si>
    <t>Cincinnati Financial Corporation</t>
  </si>
  <si>
    <t>CINF</t>
  </si>
  <si>
    <t>Insurance</t>
  </si>
  <si>
    <t>https://cincinnatifinancialcorporation.gcs-web.com/static-files/34a097cd-0a3d-4653-b2e7-f8306322eb4a</t>
  </si>
  <si>
    <t>business management, leadership, insurance, investment, legal, accounting and auditing, technology and information security, innovation, civic and community involvement</t>
  </si>
  <si>
    <t>https://cincinnatifinancialcorporation.gcs-web.com/static-files/e3f0a01b-6f4a-4250-85dc-b4006ef4e148</t>
  </si>
  <si>
    <t>https://cincinnatifinancialcorporation.gcs-web.com/corporate-governance/board-of-directors</t>
  </si>
  <si>
    <t>individual tenures on proxy</t>
  </si>
  <si>
    <t>"One of our companyâ€™s most valuable assets is our reputation_x000D_
for integrity, professionalism and fairness. A formal Ethical_x000D_
Business Practices Plan administered by our compliance_x000D_
officer ensures that associates understand the importance_x000D_
of conducting business activities to the highest ethical_x000D_
standards. The compliance_x000D_
officer is assisted by two_x000D_
multi-departmental teams â€“_x000D_
the compliance oversight_x000D_
board and the insurance_x000D_
operations compliance_x000D_
committee. Department_x000D_
managers are responsible_x000D_
for day-to-day compliance_x000D_
activities in their business_x000D_
units. Throughout the year_x000D_
we conduct awareness_x000D_
campaigns designed to_x000D_
reinforce business ethics_x000D_
and compliance, information_x000D_
security and data privacy"</t>
  </si>
  <si>
    <t>https://cincinnatifinancialcorporation.gcs-web.com/static-files/dd4747b1-fbf1-432e-97b4-d4cba5fd1a50</t>
  </si>
  <si>
    <t>Climate change is likely to influence extreme weather events,_x000D_
including hurricanes, tornadoes, windstorms, hailstorms,_x000D_
severe winter weather and wildfires. As a result, insured losses_x000D_
for our property casualty insurance business could negatively_x000D_
affect our financial performance and condition if the level of_x000D_
losses exceeded our actuarially determined expectations., Changes in climate change regulation could increase our cost_x000D_
of doing business or restrict our ability to conduct business._x000D_
Regulatory changes could result in unexpected or unintended_x000D_
issues related to reporting, insurance pricing, claims and_x000D_
coverage. Adverse implications for our business include_x000D_
impeding our ability to obtain adequate rates for covered_x000D_
risks, extending coverage beyond underwriting intent or by_x000D_
increasing the frequency or severity of claims. _x000D_
_x000D_
no time frames or opportunities listed</t>
  </si>
  <si>
    <t xml:space="preserve">The extent of losses from a catastrophe is a function of both_x000D_
the total amount of insured and reinsured exposure in the_x000D_
area affected by the event and the severity of the event._x000D_
According to the catastrophe models we regularly use,_x000D_
probable maximum loss estimates from a single hurricane_x000D_
event that combine the effects of property casualty insurance_x000D_
written on a direct_x000D_
basis by The Cincinnati_x000D_
Insurance Companies, the_x000D_
Cincinnati ReÂ® reinsurance_x000D_
portfolio and risks insured_x000D_
by our Lloydâ€™s of London_x000D_
syndicate, Cincinnati Global_x000D_
Underwriting Ltd.â„¢, include_x000D_
the following amounts, net_x000D_
of amounts recoverable_x000D_
through reinsurance ceded_x000D_
and also income taxes, and_x000D_
including the effects of estimated reinstatement premiums:_x000D_
$326 million for a once-in-a-100-year event and $459 million_x000D_
for a once-in-a-250-year event or 3% and 4% of 2020 GAAP_x000D_
Shareholdersâ€™ Equity, respectively. </t>
  </si>
  <si>
    <t>With any risk, we aim to identify the extent of our exposure_x000D_
and possible actions to mitigate the negative effects at an_x000D_
enterprise level. For our company, risks related to climate_x000D_
change include regulation, extreme weather events and risk_x000D_
to our headquarters facility.</t>
  </si>
  <si>
    <t>We manage enterprise risk through formal risk management programs_x000D_
overseen by an executive officer of the company. We continue to study_x000D_
emerging risks, including climate change risk and the potential financial_x000D_
impact on our operations, agents and policyholders.</t>
  </si>
  <si>
    <t>integrated into enterprise risk management process</t>
  </si>
  <si>
    <t>scopes 1 and 2 GHG emissions, GHG emissions intensity by revenue and FTE</t>
  </si>
  <si>
    <t>13300000 gallons</t>
  </si>
  <si>
    <t>10 percent minority in they workforce</t>
  </si>
  <si>
    <t>ceo pay: $3,839,784; median employee pay: $100,751</t>
  </si>
  <si>
    <t>The base pay is complemented by a matching 401(k) program,_x000D_
annual cash bonus and stock ownership opportunities_x000D_
along with healthcare benefits to provide a comprehensive_x000D_
compensation and benefits package. In addition, we have_x000D_
many special programs that appeal to associates while_x000D_
aligning with our corporate values. Our voluntary turnover_x000D_
rate has been approximately 5% for the past three years. We_x000D_
believe this indicates overall associate satisfaction with their_x000D_
working environment, compensation and benefits.</t>
  </si>
  <si>
    <t>R_21iITZyoAV2qgXe</t>
  </si>
  <si>
    <t>CMA2020@g.ucla.edu</t>
  </si>
  <si>
    <t>CMA2020</t>
  </si>
  <si>
    <t>Comerica Incorporated</t>
  </si>
  <si>
    <t>CMA</t>
  </si>
  <si>
    <t>Banks</t>
  </si>
  <si>
    <t>https://www.comerica.com/content/dam/comerica/en/documents/resources/about/sustainability/2020-comerica-cr-report-final.pdf</t>
  </si>
  <si>
    <t>https://investor.comerica.com/investor-overview</t>
  </si>
  <si>
    <t xml:space="preserve">"To define those environmental, social and governance topics most relevant to our business, Comerica uses what we've termed an ESG Impact Assessment process, which has been refined and updated over time...." "During our value chain and impact mapping process, we used initial research and stakeholder interviews to determine topic boundaries for each of our significant sustainability topics. These Impact Topics were matched with the applicable GRI Topics. Stakeholder feedback helped establish the boundaries of Comerica's Impact Topics and the associated GRI Topics. The resulting _x000D_
process shaped our reporting content and addresses the issues of relevancy, stakeholder inclusiveness, sustainability context and completeness under GRI Standards. Based on benchmarking and stakeholder feedback, we streamlined our Impact Topics from 27 to 18 topics...."_x000D_
Anti-corruption, Ethics &amp; Countering Bribery; Board Diversity; Business Risk Management; Climate Change Impacts; Community Investment &amp; Development; Diversity &amp; Inclusion; Employee Engagement; Energy &amp; Emissions; Environmental Resource Management; ESG-Related Lending &amp; Investment; Financial Inclusion &amp; Financial Literacy; Innovation &amp; Technology; Privacy &amp; Information Protection; Public Policy &amp; Government Relations; Reputation; Talent Attraction, Development &amp; Retention; Transparency; Volunteerism &amp; Philanthropy </t>
  </si>
  <si>
    <t>https://www.comerica.com/content/dam/comerica/en/documents/reports/sustainability/Comerica_ESG_Impact_Assessment.pdf</t>
  </si>
  <si>
    <t>"Our contingent workers also complete training, which includes information on the Code of Business Conduct and Ethics for Employees."</t>
  </si>
  <si>
    <t>"Our Code of Business Conduct and Ethics for Employees is a key tool for instilling an ethical culture at Comerica and ensuring our compliance with related laws and regulations. The Code supports the Comerica Promise and provides guidance on issues including ethical business practices, fair dealing, maintaining professional relationships, avoiding conflicts of interest, and reporting illegal or unethical behavior. _x000D_
[...] we also have a Senior Financial Officer Code of Ethics. Additionally, to assist in fostering a culture of openness and accountability, Comerica Board members are subject to our Code of Business Conduct and Ethics for Members of the Board of _x000D_
Directors. _x000D_
We use a variety of communication channels, including training and our intranet site, to remind colleagues of the importance of reporting conduct that may violate the law or our Code of Business Conduct and Ethics for Employees. Our contingent workers also complete training, which includes information on the Code of Business Conduct and Ethics for Employees._x000D_
Money laundering, bribery and corruption also pose significant potential risks to Comerica.... Countering the potential for such activity is a high priority. Certain lines of business and product offerings inherently carry more risk of corruption. As such, Comericaâ€™s Bank Secrecy Act/Anti-Money Laundering risk assessment considers risk factors, such as customer geography and demographic information, as well as mode of interacting with customers (i.e., in-person or online). _x000D_
Our rigorous Anti-Money Laundering (AML) Compliance program deploys systems to monitor customer and business unit risks and implements additional controls and/or quality assurance reviews when specific risks are identified. Our Anti-Corruption and AML _x000D_
policies are periodically reviewed and updated to ensure they are commensurate with any changes to our risk appetite. Anti-corruption and AML policies are approved by our Board of Directors and are independently tested on a yearly basis by Internal Audit and outside regulatory agencies. We continue to manage regulatory expectations and follow proposed legislation."</t>
  </si>
  <si>
    <t>"The Enterprise Risk Committee (ERC) of the Board of Directors oversees the companyâ€™s sustainability and climate change programs. This committee provides oversight of policies, procedures, and practices relating to enterprise-wide risk and compliance with bank regulatory requirements. Annually, the Comerica Sustainability Council develops and provides a sustainability action plan to the ERC for review and concurrence. The 2020 _x000D_
sustainability action plan included the programs and initiatives that Comerica uses _x000D_
to address climate issues, ranging from managing our own greenhouse gas emissions to understanding the risks and opportunities related to climate change and how those impact our business."</t>
  </si>
  <si>
    <t>"The CFO reports directly to the CEO and is the executive sponsor of the corporate _x000D_
sustainability program. The CFO has been assigned this responsibility given historic investor interest in climate-related issues and to provide a high degree of rigor to sustainability and climate-related reporting, as with our financial reporting. As executive sponsor, the CFO is responsible for broadly assessing and managing all sustainability issues, including climate change. As such, climate-related issues fall within the CFOâ€™s responsibilities. The CFO is advised of important climate-related matters on a case-by-case basis by the CSO and others and can in turn report to the Board of Directors quarterly or as appropriate and/or report to the CEO and other executive leadership._x000D_
The CSO leads all sustainability and climate-related topics and is charged with assessing and managing all aspects of Comerica's climate-related risks and opportunities. The CSO is engaged in climate-related matters on a day-to-day basis, and accordingly is the appropriate position to lead Comerica's climate-related issues. The CSO reports to the Director of Investor Relations, who in turn reports to the CFO. The CSO provides an annual briefing to the Enterprise Risk Committee of the Board of Directors and can provide more frequent updates as appropriate. The Director of Investor Relations also advises the CFO and CSO on climate-related topics of interest to investors._x000D_
The Comerica Sustainability Council is led by the CSO and includes the CFO, Director of _x000D_
Investor Relations, and senior business leaders throughout the company. The Sustainability Council is responsible for developing and implementing the annual sustainability action plan and as such is the vehicle through which climate-related topics are addressed throughout various parts of our company. The Comerica Environmental, Social and Governance (ESG) Council was formed in 2020 to provide a more comprehensive approach to ESG, of which climate change is one of the key issues. Comericaâ€™s CEO and executive team were provided a comprehensive briefing on ESG issues, including climate change, and those briefings will occur on a semi-annual basis going forward. The CSO co-chaired the ESG Council in 2020._x000D_
The Energy Manger reports to the Corporate Real Estate team and leads the companyâ€™s efforts with respect to minimizing our impacts from real estate-based greenhouse gas (GHG) emissions. As such, the Energy Manager and his colleagues have the lead in implementing our strategy to reduce our climate altering GHG emissions. Comerica's energy consumption is the most significant source of our own GHG emissions; therefore, it is appropriate for the Energy Manager to lead this effort. Beginning in early 2021, at the request of the Chief Risk Officer (CRO) in an effort to continue to provide appropriate oversight for climate risk, the CSO began providing standing updates to the Enterprise Risk &amp; Return Committee (ERRC) on various issues associated with climate risk. This reporting was also provided to the Enterprise Risk Committee of the Board on a quarterly basis. The ERRC is responsible for the coordination of all risks across the Corporation which includes oversight of climate risk related issues. The ERRC is chaired by the Chief Risk Officer and authorized by the Enterprise Risk Committee of the Board."</t>
  </si>
  <si>
    <t>"In the context of climate-related risk, we generally define â€œsubstantive financial or strategic impactâ€ as an impact that has a considerable or relatively significant effect on our organization at the corporate level. [...] in monetary terms, we can consider items _x000D_
to be substantive in a climate-related context if the impact to capital levels exceed $1B."_x000D_
"Comerica faces climate-related risks; however, it is our current evaluation these risks are not expected to present substantive financial or strategic impacts to our business using our definition as provided in C2.1b. We have come to this conclusion upon reviewing a variety of physical &amp; transition risks across our value chain and the short, medium and long-term time horizons." _x000D_
"Comerica has seen and expects to continue to see increasing climate-related opportunities; however, it is our current evaluation these opportunities are not expected to present substantive financial/strategic impacts to our business using our definition in C2.1b. We have come to this conclusion upon reviewing a variety of climate-related opportunities across our value chain in the short, medium, and long-term time horizons."</t>
  </si>
  <si>
    <t xml:space="preserve">"Comerica has business relationships with a broad variety of companies engaged in environmentally beneficial purposes whose products and services limit climate-related impacts. Strategically, we recognize these companies have the potential be more successful by accounting for climate-related risks and opportunities in their projects and business lines. Since 2012, Comerica has tracked and reported on our lending to â€˜greenâ€™ companies and projects." _x000D_
"To address potential climate-related risks within our supply chain within the short and medium time horizons, Comerica scores our suppliers (within top 30% of annual spend) on their sustainability policies and performance every three years. We have conducted three rounds of supplier sustainability scoring since 2011 and engage with those _x000D_
suppliers who have scored below our acceptable sustainability scoring range. Our primary goal in scoring suppliers is to monitor their sustainability performance and to increase spend by five percent every 3-year scoring round with suppliers that fall into the acceptable range. [...] Our Sustainability Office also participates in evaluating purchasing sourcing projects for sustainability risks and opportunities. This allows the Sustainability Office to review Purchasing initiatives early in the process and to determine which project requests for proposals (RFPs) will need to be scored for sustainability based on potential project sustainability impacts."_x000D_
"Through successful business continuity practices, we were able to limit the impacts from these events on our business. With increasing severe weather events, we anticipate these operational impacts could grow in the future. With respect to opportunities, our efforts to _x000D_
reduce our GHG emissions have had a positive impact on our operations by reducing spend on energy and reducing our exposure to fluctuations in energy prices. [...] In 2017, Comerica began implementing projects to install networked building management systems (BMS) and lighting systems." </t>
  </si>
  <si>
    <t>"Our different primary lines of business (Commercial Bank, Retail Bank &amp; Wealth Management) each have unique climate-related risks and opportunities. At this time, we do not use such scenario analysis for evaluating these climate-related risks. In part, this is due to the relative recency of climate-related scenario analysis and a lack of clear consensus regarding which scenarios (referenced in CDP, TCFD, and by others) would be best representative for a company like ours within the financial services industry as well as a lack of developed specific impacts of the scenarios on our primary lines of business._x000D_
Also, we feel our existing approach to climate risks allows us to adequately manage issues in the short-term.  For example, given the medium- to long-term risks presented by climate change combined with the shorter term nature of many of Comerica's commercial lending commitments..., we feel we have the ability to address the effects of climate change with our customers as they play out in the marketplace, somewhat limiting our exposure to this type of climate risk. Additionally, the market continues to offer additional products and services to address investing needs of our customers with the expansion of ESG-related products which have positive climate benefits. Because we do anticipate scenario analysis for climate change issues to be a fast evolving and potentially useful tool, we are currently evaluating its use and expect to have completed some scenario analysis in the next 6 to 12 months."</t>
  </si>
  <si>
    <t>"Comerica efforts to identify, assess and respond to climate-related risks and opportunities are led by Comerica's Corporate Sustainability Office (CSO). These efforts are undertaken on an ongoing basis throughout the year and consider short-, medium- and long-term time horizons. In general, the CSO consults with applicable business units and work groups focused on particular elements of climate-related issues to identify and assess climate-related risks and opportunities. The CSO also leads Comerica's Sustainability Council, representing all our lines of business and functional areas, which further assists in identifying and assessing climate-related risks and opportunities. The Sustainability Council also provides guidance and input on our annual Sustainability Action Plan (which includes climate-related issues and projects) and is one of the ways we respond to climate-related risks and opportunities."</t>
  </si>
  <si>
    <t>GHG emissions, energy usage, waste, total paper consumption, water usage</t>
  </si>
  <si>
    <t xml:space="preserve">50% reduction in GHG emissions by 2025, base year 2012 (achieved). 65% reduction in GHG emissions by 2035 and 100% by 2050. 36% reduction in waste to landfill by 2020, base year 2012 (achieved). 34% reduction in water consumption by 2020, base year 2012 (achieved). 75% reduction in office copy paper usage by 2020, base year 2012 (achieved). </t>
  </si>
  <si>
    <t>https://www.comerica.com/content/dam/comerica/en/documents/resources/about/sustainability/Comerica-CDP-Climate-Change-Response-2021.pdf</t>
  </si>
  <si>
    <t>298,125 cubic meters</t>
  </si>
  <si>
    <t>26% Baby Boomer (1946-1964), 39% Gen X (1965-1980), 35% Millennial (1981-2000), &lt;1% Generation Z (After 2000)</t>
  </si>
  <si>
    <t>Executive/Senior Level Officials: 81% White, 15% Black, 4% Asian &amp; Pacific Islander. _x000D_
First/Mid-Level Officials and Managers: 72% White, 11% Black, 9% Hispanic/Latino, 8% Asian &amp; Pacific Islander, 1% Two or More Races_x000D_
Professionals: 67% White, 13% Black, 6% Hispanic/Latino, 13% Asian &amp; Pacific Islander, 0.3% Native American, 0.6% Two or More Races_x000D_
Sales Workers: 84% White, 1% Black, 3% Hispanic/Latino, 9% Asian &amp; Pacific Islander, 2% Native American, 1% Two or More Races_x000D_
Administrative Support Workers: 47% White, 25% Black, 19% Hispanic/Latino, 7% Asian &amp; Pacific Islander, 0.2% Native American, 2% Two or More Races_x000D_
Service Workers: 81% White, 6% Black, 13% Hispanic/Latino</t>
  </si>
  <si>
    <t>CEO = $5,038,695, median employee = $91,828</t>
  </si>
  <si>
    <t>"Comerica primarily does business in the United States and has no significant presence or investment in countries where there is a known lack of human rights protection. Accordingly, we do not screen suppliers or investments specifically for human rights issues at this time."</t>
  </si>
  <si>
    <t>"To support the full spectrum of employee needs, we offer the following benefits to full-time employees: Medical1, Dental1, Vision1, Accident1, Critical Illness1, Hospital Indemnity1, Employee Assistance Program1, Short-term Disability/Long-term Disability, Life Insurance, AD&amp;D, and Dependent Life1, 401(K) Plan and Employer Match1, Retirement Income Account Plan1, Employee Stock Purchase Plan1, Health Accounts1,2, Financial Counselling &amp; Product Discounts, Paid Time Off Program1, Paid Holidays1, Group _x000D_
Legal1, Tuition Assistance Program (TAP), and Financial Coaching."</t>
  </si>
  <si>
    <t>Comerica Inc.</t>
  </si>
  <si>
    <t>R_zbZqXRdH0HNASTT</t>
  </si>
  <si>
    <t>CPB2021@g.ucla.edu</t>
  </si>
  <si>
    <t>CPB2021</t>
  </si>
  <si>
    <t>Campbell Soup Company</t>
  </si>
  <si>
    <t>CPB</t>
  </si>
  <si>
    <t>134429-10-9</t>
  </si>
  <si>
    <t>Food Products</t>
  </si>
  <si>
    <t>https://www.campbellcsr.com/_pdfs/2021_Campbells_CRR.pdf</t>
  </si>
  <si>
    <t>https://s27.q4cdn.com/108522393/files/doc_downloads/2020-Proxy-Statement.pdf</t>
  </si>
  <si>
    <t>https://investor.campbellsoupcompany.com/governance/board-of-directors/default.aspx</t>
  </si>
  <si>
    <t>"Corporate responsibility topics are considered material for us if they influence the judgment and decisions of our external and internal stakeholders, as well as having an impact on them and our business. In FY2019, we conducted a robust assessment with internal and external stakeholders to understand where to focus as our company evolves and identified and prioritized our material corporate responsibility topics through a four-step assessment process. Step 1: Identify Issues ... Step 2: Survey Stakeholders ... Step 3: Survey Leadership ... Step 4: Validate ...." _x000D_
Key Material Issues addressed through business strategies &amp; in the report are: Occupational Health and Safety, Transparency, Culture and Human Capital Management, Responsible Labeling and Marketing, Product Innovation, Supply Chain Resilience and Commodity Availability, Business Ethics, Risk and Crisis Management, Food Safety _x000D_
and Quality</t>
  </si>
  <si>
    <t>"The Code outlines our companyâ€™s basic standards and expectations, highlights important policies and summarizes certain fundamental legal requirements that employees must follow. Employees receive a copy of the Code when they join Campbell and participate in training regularly. The Code was approved by the CEO and the Board of Directors, is available in multiple languages and is posted on the companyâ€™s internal and external websites. _x000D_
Campbellâ€™s Legal Department is responsible for maintaining and administering the Winning with Integrity program. The Vice President, Deputy General Counsel &amp; Head of Corporate Compliance and Ethics has overall responsibility for the direction and administration of the program and has direct access to the Chair of the Audit Committee of the Board of Directors for all compliance-related matters. A full report on the program is presented to the Audit Committee on an annual basis."</t>
  </si>
  <si>
    <t>"Disruption to our supply chain could adversely affect our business. --- This damage or disruption could result from execution issues, as well as factors that are hard to predict or beyond our control such as increased temperatures due to climate change, water stress, extreme weather events, natural disasters, product or raw material scarcity, fire, terrorism, pandemics (such as the COVID-19 pandemic), strikes, cybersecurity breaches, government shutdowns, disruptions in logistics, supplier capacity constraints or other events." (10-K)</t>
  </si>
  <si>
    <t>"Campbell is combatting climate change and its impacts by: _x000D_
â€¢ reducing greenhouse gas emissions in our operations_x000D_
â€¢ sourcing electricity from renewable sources and advocating for responsible climate policy_x000D_
â€¢ employing sustainable agriculture programs to improve fertilizer efficiency and develop more climate-resilient agriculture"</t>
  </si>
  <si>
    <t>GHG emissions, energy use, water use</t>
  </si>
  <si>
    <t xml:space="preserve">"Reduce Scope 1 and 2 greenhouse gas (GHG) emissions by 25% on an absolute basis by FY2025, as compared to FY2017" (currently 5% increase). "Source 40% of our electricity from renewable or alternative energy sources by FY2020" (10% achieved). "Reduce water use by 20% on an absolute basis by FY2025, as compared to FY2017" (reduced 7%). </t>
  </si>
  <si>
    <t>21,438,858 cubic meters</t>
  </si>
  <si>
    <t>21,248,755 cubic meters</t>
  </si>
  <si>
    <t>Top Management Level -- Average Female Salary $340,510, Average Male Salary $418,898_x000D_
Management Level -- Average Female Salary $141,521, Average Male Salary $151,081_x000D_
Non-Management Level -- Average Female Salary $49,235, Average Male Salary $53,092</t>
  </si>
  <si>
    <t>CEO = $12,439,822, median employee = $51,438</t>
  </si>
  <si>
    <t>"We assessed 30 ingredient categories across various environmental and social indicators, using publicly available data sets from research institutions such as the World Bank, World Wildlife Fund and the University of Maryland. Based on the countries of origin, we determined the risk level of issues such as deforestation, child labor and biodiversity in our supply chains. [...] Our investigation into these 30 ingredient categories confirmed that certain ingredients, such as soy, beef, eggs and sweeteners, are actually low risk, as we source primarily from the U.S. and Canada. Other supply chains, like seafood, already undergo strong due diligence because of the Marine Stewardship Council (MSC) certification process. While these categories are no longer priority raw materials, we will continue to monitor our suppliers to ensure continued compliance with our Responsible Sourcing Supplier Code. This new list more accurately addresses the risks in our supply chain today and where the opportunities for positive impact exist into the future." _x000D_
List of priority raw ingredients: Almonds, Cashews, Chicken, Cheese, Chocolate, Palm Oil, Potatoes, Tomatoes, Wheat</t>
  </si>
  <si>
    <t>"While employee benefits may vary at locations, Campbell offers a robust employee benefits package that may include paid sick days, ... health insurance (individual and family), dental insurance (individual and family), vision insurance, domestic partner benefits, life insurance, disability insurance (including long-term), flexible spending accounts (health care and child care), ... onsite fitness center (WHQ), 10-week paid parental leave, adoption assistance, and retiree health care."</t>
  </si>
  <si>
    <t>Campbell Soup Co.</t>
  </si>
  <si>
    <t>R_22xfhaRJSKjmi4X</t>
  </si>
  <si>
    <t>CPRT2021@g.ucla.edu</t>
  </si>
  <si>
    <t>CPRT2021</t>
  </si>
  <si>
    <t>Copart, Inc.</t>
  </si>
  <si>
    <t>CPRT</t>
  </si>
  <si>
    <t>Commercial Services &amp; Supplies</t>
  </si>
  <si>
    <t>https://dd7pmep5szm19.cloudfront.net/2480/0001628280-21-020392.pdf</t>
  </si>
  <si>
    <t>CEO = $490,647, median employee = $35,638</t>
  </si>
  <si>
    <t>"Medical â€“ Copart offers four different medical plans to give our employees options to pick the best plan for their individual and family needs._x000D_
_x000D_
Dental â€“ Copart provides two different dental plans including coverage for orthodontic and denture services._x000D_
_x000D_
Vision â€“ Copart has a great vision coverage program including access to discounts on Lasik, hearing services, and additional prescription glasses._x000D_
_x000D_
Wellness Program â€“ Copart encourages employees to participate in its Wellness Program that includes tobacco cessation program, brain exercises and other resources for prizes and significant discount on medical premiums._x000D_
_x000D_
Phone &amp; Video Doctors â€“ Copart offers 24/7 physiciansâ€™ consultation services through the phone and video at no additional cost to employees signed up with Copartâ€™s medical insurance programs."</t>
  </si>
  <si>
    <t>https://www.copart.com/content/us/en/careers/benefits?intcmp=web_careers_lp_benefits</t>
  </si>
  <si>
    <t>R_3NR14XKy5tCYulO</t>
  </si>
  <si>
    <t>CTLT2020@g.ucla.edu</t>
  </si>
  <si>
    <t>CTLT2020</t>
  </si>
  <si>
    <t>Catalent, Inc.</t>
  </si>
  <si>
    <t>CTLT</t>
  </si>
  <si>
    <t>Pharmaceuticals</t>
  </si>
  <si>
    <t>https://d18rn0p25nwr6d.cloudfront.net/CIK-0001596783/0b0fdbfd-d73f-410f-8a2f-a3832e22a310.pdf</t>
  </si>
  <si>
    <t>https://cdn.catalent.com/files/cr/Catalent-Corporate-Responsibility-Report.pdf</t>
  </si>
  <si>
    <t>"Upon joining the Company, new employees receive training on the Code and must sign and certify their understanding of its principles. Thereafter, we assign all employees regular ethics training sessions delivered in multiple formats, including online learning modules, live presentations, manager-led trainings, videos, and memos. Trainings covering our main ethics policies are reassigned to the entire workforce at regular intervals, with the Code of Conduct covered every two years."</t>
  </si>
  <si>
    <t>"Our ethics and compliance... program is designed to prevent, detect, and promptly investigate instances of misconduct, as well as educate all Catalent employees and relevant contractors and vendors on our expectations for conducting business. Our ethical standards and legal requirements are set out in our Standards of Business Conduct (the â€œCodeâ€). [...] We provide ethics training and ongoing communication to make all employees aware of their ethical and legal responsibilities, and we encourage employees to seek guidance if they encounter an ethically challenging situation. [...] In fiscal 2021, we will implement a new Respectful Workplace Policy to reinforce our commitment to providing a workplace free from discrimination, harassment, bullying, and retaliation, where everyone is treated with dignity and respect. The policy will outline what Catalent considers unacceptable behavior in the workplace, and will be written in accordance with applicable legal, regulatory, and social responsibility standards. [...] During fiscal 2020, we improved our ethics monitoring system by making it easier to file an ethics concern through our Business Conduct Helpline website, now accessible at catalentMSW.com. The Ethics and Compliance team also implemented an awareness campaign to remind Catalent employees about the channels they can use to raise concerns."</t>
  </si>
  <si>
    <t>"Catalentâ€™s Corporate Responsibility Council provides executive oversight for our environmental program and guides our long-term sustainability strategy. The General Managers at each of our sites are responsible for ensuring site alignment with corporate EHS Policy and delivering progress toward our environmental goals."</t>
  </si>
  <si>
    <t>"Our strategy for reducing our carbon footprint comprises sourcing renewable electricity and investing in energy efficiency projects. In fiscal 2020, we began our transition to clean energy sources, which we anticipate will result in significant emissions reductions in fiscal 2021."</t>
  </si>
  <si>
    <t>GHG emissions, number of sites powered by renewable energy, % of total energy from renewable sources, energy use, energy intensity</t>
  </si>
  <si>
    <t>15% reduction in carbon emissions by fiscal 2023 (increased 7.3% in 2020)</t>
  </si>
  <si>
    <t>1900000 m3</t>
  </si>
  <si>
    <t>Unspecified: 10% ("At time of publication, ethnic diversity data was unavailable for a significant number of employees from recently integrated businesses _x000D_
resulting in a large jump in the percentage of unspecified")</t>
  </si>
  <si>
    <t>CEO = $9,166,195, median employee = $54,921</t>
  </si>
  <si>
    <t>Catalent Inc</t>
  </si>
  <si>
    <t>R_2am2Gg0elBIhvRp</t>
  </si>
  <si>
    <t>COO2020@g.ucla.edu</t>
  </si>
  <si>
    <t>COO2020</t>
  </si>
  <si>
    <t>The Cooper Companies, Inc.</t>
  </si>
  <si>
    <t>COO</t>
  </si>
  <si>
    <t>Health Care Equipment &amp; Services</t>
  </si>
  <si>
    <t>https://www.coopercos.com/wp-content/uploads/2021/06/Cooper-2020-ESG-Report-FINAL-3.pdf</t>
  </si>
  <si>
    <t>https://investor.coopercos.com/static-files/0d01eea8-dbdf-4ffd-b89a-52cb0927469b</t>
  </si>
  <si>
    <t xml:space="preserve">product quality and patient safety, product design &amp; lifecycle management, employee health and safety, business ethics, diversity &amp; inclusion, employee engagement, talent attraction and retention, employee training and development, employee compensation and benefits_x000D_
</t>
  </si>
  <si>
    <t>"Our Code applies globally to our employees,_x000D_
officers, and Directors. It is available in_x000D_
multiple languages and we provide the Code_x000D_
to new employees on their date of hire_x000D_
and annually thereafter. We provide ethics_x000D_
training and education globally targeted to_x000D_
employee roles and functions and require_x000D_
that employees annually certify their_x000D_
agreement and abide by the Code. Topics_x000D_
include, but are not limited to, conflicts of_x000D_
interest; health and safety; diversity and_x000D_
inclusion; interactions with customers,_x000D_
suppliers, competitors, and third-parties;_x000D_
anti-corruption; government relations;_x000D_
and compliance with laws and regulations,_x000D_
including those relating to insider trading,_x000D_
equal employment opportunity, harassment,_x000D_
and privacy of information."</t>
  </si>
  <si>
    <t xml:space="preserve">29,104 tons </t>
  </si>
  <si>
    <t xml:space="preserve">originally in tons </t>
  </si>
  <si>
    <t>Environmental sustainability at Cooper is supported by business and regional_x000D_
leaders across CooperVision (CVI) and CooperSurgical (CSI). Read more in_x000D_
Governance, Ethics, and Compliance._x000D_
The CVI Environmental, Health &amp; Safety (EHS) Global Policy highlights CVIâ€™s_x000D_
commitment to protecting the planet, including compliance with applicable_x000D_
environmental laws and regulations, partnering with community leaders, customers and suppliers, factoring sustainability into business decisions, and educating_x000D_
and engaging employees in sustainable business operations.</t>
  </si>
  <si>
    <t>Environmental sustainability is core to Cooperâ€™s business strategy. We believe_x000D_
a brighter future depends on it and we work hard to ensure our employees,_x000D_
customers, and stakeholders can take pride in seeing our commitment in_x000D_
practice. Through managing emissions, increasing our use of renewable_x000D_
energy, conserving resources, and embedding sustainability into our products,_x000D_
our operational focus is on the responsible use of the planetâ€™s natural_x000D_
resources. We continue to expand our environmental sustainability measures_x000D_
globally and work towards standardization across sites.</t>
  </si>
  <si>
    <t>scope 1 and 2 GHG emissions, natural gas usage, electricity usage</t>
  </si>
  <si>
    <t>$9584027 ceo pay, $40271 median employee pay</t>
  </si>
  <si>
    <t>Wellness is an important part of who_x000D_
we are at Cooper. More than 40 Cooper_x000D_
sites around the world participate in_x000D_
our MyWellness program with 200+_x000D_
employees volunteering their time and_x000D_
passions to serve as Wellness Champions_x000D_
globally. We offer on- and off-site fitness_x000D_
and wellness facilities and programs, an_x000D_
assortment of team-building activities,_x000D_
and have a robust offering of physical,_x000D_
social, emotional, and nutritional health_x000D_
resources.</t>
  </si>
  <si>
    <t>The Cooper Companies, Inc</t>
  </si>
  <si>
    <t>R_3sn5N22BWCURqGA</t>
  </si>
  <si>
    <t>CMS2021@g.ucla.edu</t>
  </si>
  <si>
    <t>CMS2021</t>
  </si>
  <si>
    <t>CMS Energy Corporation</t>
  </si>
  <si>
    <t>CMS</t>
  </si>
  <si>
    <t>Multi-Utilities</t>
  </si>
  <si>
    <t>https://s26.q4cdn.com/888045447/files/doc_downloads/2021/10/2021-ESG-and-Sustainability-Report.pdf</t>
  </si>
  <si>
    <t>Senior leadership, regulatory affairs, risk management, customer experience, information technology safety and security, utility experience, strategic planning and governance, Human Resources and executive compensation</t>
  </si>
  <si>
    <t>https://d18rn0p25nwr6d.cloudfront.net/CIK-0000811156/82929e8c-f9fb-450a-9f68-98fa43191223.pdf</t>
  </si>
  <si>
    <t>Our Human Rights Policy further details this commitment. It details our stance and_x000D_
standards on diversity, equity and inclusion (DE&amp;I), fair and equitable pay, our ethics_x000D_
and compliance training, investigation of concerns, and employee responsibilities for_x000D_
knowing, understanding and following all regulations, laws and policies that apply_x000D_
to their jobs. It also explains employee requirements to report concerns or potential_x000D_
misconduct. Our Code of Conduct, which applies to all co-workers, further emphasizes_x000D_
our commitment.</t>
  </si>
  <si>
    <t>The Board of Directors (Board) made up of a number of directors with experience and knowledge of environmental issues, have the highest level of oversight of our public responsibility and_x000D_
sustainability practices. Review of these practices occur at the Board level on a quarterly basis with the Governance, Sustainability and Public Responsibility Committee (â€œGS&amp;PR Committeeâ€) also_x000D_
being responsible for advising and assisting the Board with respect to our public responsibility and sustainability matters. The GS&amp;PR committee consists of three board members. In addition to_x000D_
Board oversight, management of CMS Energy and Consumers Energy has implemented an Environmental and Sustainability Council (â€œE&amp;SCâ€) to create a group of critical internal leaders who will_x000D_
work together to ensure our actions meet our environmental goals. The CEO who is also a Board member sits on the E&amp;SC committee. Additionally, the E&amp;SC reports to the GS&amp;PR Committee._x000D_
Examples of climate-related decisions made by this committee include the committeeâ€™s approval in 2019 of Consumers Energyâ€™s net zero methane emissions goal by 2030 that is integrated into our_x000D_
Natural Gas Delivery plan on file with the Michigan Public Service Commission. Additionally, in 2020 the committee also approved Consumers Energyâ€™s net-zero carbon emissions goal by 2040 for_x000D_
our electric generation.</t>
  </si>
  <si>
    <t xml:space="preserve">chief executive officer, president, risk committee, and environment/sustainability manager has responsibility both assessing and managing climate related risks </t>
  </si>
  <si>
    <t xml:space="preserve">risks: future policy to reduce GHG emissions (s), EPA is reconsidering the final CT risk and RTR rule (s), increased Capex (l), snow and ice accumulation (s), variations in Great Lakes and inland water levels (s), variations in storm intensity (L), decreased access to capital (s), reduced demand for products and services (L)_x000D_
_x000D_
opps: selling emission allowances (s), use of lower emission sources of energy (M), development of climate adaption resilience and risk solutions (s), increased demand for goods and services (s), access to new and emerging markets (s), positive perceptions driven by response to climate change (s)_x000D_
 </t>
  </si>
  <si>
    <t>yes, they have developed a low carbon transition plan. they also have specific financial figures for each risk and opportunity on their cdp</t>
  </si>
  <si>
    <t>Consumers Energy utilizes a capacity expansion model called â€œAuroraâ€ to determine the most economic resources necessary to meet long-term (0-20 years) customer energy and demand needs. As_x000D_
part of this model, the Consumers Energy is required by the Michigan Public service Commission to evaluate an Environmental Policy scenario that assumes climate policies are in place that constrain_x000D_
production from carbon emitting resources. The requirements of this scenario are to reduce or cap carbon production to serve the Consumers Energyâ€™s customers by 30% from 2005 levels by the year_x000D_
2030 and a sensitivity that reduces or caps carbon production to serve Company customers by 50% from 2005 levels by the year 2030. Many inputs/variables and assumptions were used to perform_x000D_
these analyses including but not limited to natural gas price forecast (assumption: fuel price forecasts remain at similar levels to BAU AE), demand and energy forecast (assumption: Modelled at a level_x000D_
equivalent to a 50/50 forecast and consistent with BAU AEO), technological advancement (assumption: Technological advancement and economies of scale result in a greater potential for demand_x000D_
response, energy efficiency, and distributed generation as well as lower capital cost for renewables). This this scenario analysis was applicable to all electric supply for the Companyâ€™s service territory._x000D_
The time horizon evaluated was January 1, 2020 through December 31st, 2040. In addition to the environmental policy scenario analysis, a CO2 reduction scenario was also conducted with a few_x000D_
modifications such as an assumed load growth of 1.5 percent year over year throughout the study period. Environmental Policy Scenario Analysis Results Discussion: 30 Percent and 50 Percent_x000D_
Carbon Reduction â€“ Environmental Policy Scenario This sensitivity was only required to be run on the Environmental Policy scenario. The company found, upon completion of modeling for the_x000D_
retirement base case sensitivity under the Environmental Policy scenario, that the optimal resource mix selected already achieved the 50 percent CO2 reduction goal. Therefore, there was no need to_x000D_
run an additional sensitivity to achieve this target, as the target had been achieved. The baseline for the Environmental Policy was a 30 percent reduction in carbon by mass from 2005 to 2030. The 50_x000D_
percent carbon reduction sensitivity defined within the IRP requirements further tested the risk of these policies by determining NPV effects from further raising the carbon targets. Within the Companyâ€™s_x000D_
modelling, it was found that a 50 percent reduction in carbon was achieved in the base reference case for this scenario; therefore, there was little to no risk for this parameter. Carbon Reduction_x000D_
Scenario Analysis Results Discussion: This scenario is loosely based on the EP AEO scenario, with the addition of a high load growth assumption, a 28 percent CO2 reduction target, as well as a 32_x000D_
percent CO2 reduction target, by 2025 (when compared to 2005 CO2 levels). Due to the high load growth assumption, additional resources were required to meet the peak electric demand levels in the_x000D_
outer years of the 20 year study. Aurora selected additional solar and storage resources to fill the higher shortfalls. Customer costs under these assumptions increase by $1.4 billion when compared to_x000D_
the retirement base case with base load forecast levels. The Companyâ€™s Proposed Course of Action in the 2021 IRP exceed the goals for a 28 percent reduction as well as the 32 percent reduction in_x000D_
CO2 by 2025, compared back to 2005 levels. All of these assessments have informed the IRP. The IRP proposed course of action exceeds the targets of the Carbon Reduction scenario and the MI_x000D_
Healthy Climate Plan. It also exceeds the carbon reduction targets of the Intergovernmental Panel on Climate Changeâ€™s 1.5 degree scenario, which calls for a 40-60% reduction by 2030; the plan_x000D_
reduces carbon emission by 60% by 2025 from a 2005 baseline</t>
  </si>
  <si>
    <t>Short term- The Company has an annual review for risk mitigation where progress is tracked and improvements are made. There are various work streams that have been_x000D_
crafted specifically for risk mitigation that are closely monitored for progress. Additionally, for Consumers Energy, the integrated resource planning (â€œIRPâ€) process_x000D_
modelling results (once approved) are binding for the next 3 years under Michiganâ€™s rules, statutes and regulations for the IRP. Medium term- Consumers Energy has_x000D_
additional medium-term risk management processes with Board review. Consumers Energyâ€™s integrated resource planning (â€œIRPâ€) process identifies and quantifies the_x000D_
impact of various risks with regards to providing reliable, cost effective, and environmentally friendly energy to customers. Consumers Energy maintains a balanced portfolio_x000D_
of resource options to mitigate risks that it may face. The IRP process addresses risk by evaluating numerous planning scenarios and sensitivities that potentially affect the_x000D_
business. For example, variables such as electric demand, fuel prices, state and federal mandates, carbon emission reduction scenarios and market conditions are altered_x000D_
to evaluate risk. On an asset level, physical climate change risks are assessed at least annually with key operational personnel which includes the impact of changing_x000D_
weather on operations. Risks from potential future environmental laws, rules and regulations are also evaluated. Additionally, Consumers Energyâ€™s Natural Gas Delivery_x000D_
Plan provides a 10-year, holistic strategy of investments â€“ some already underway â€“ that will make its gas system even more safe, affordable, reliable and clean. Long_x000D_
term- Consumers Energy integrated resource plan (IRP) process identifies, assesses and addresses climate-related risks and opportunities. Filed under Michiganâ€™s rules,_x000D_
statutes and regulations for integrated resource planning, the IRP details Consumers Energyâ€™s proposed strategy to meet customersâ€™ long-term energy needs for years to_x000D_
come. The plan was developed by gathering input from a diverse group of key stakeholders to build a deeper understanding of shared goals and modelling a variety of_x000D_
future scenarios. The IRP serves as a case study as to how Consumers Energyâ€™s plans will address climate-related physical and transitional risks and opportunities through_x000D_
shifting resources away from carbon intense emitting sources. Another medium and long process for identifying, assessing and responding to risks and opportunities,_x000D_
included those that are climate related, is the strategic signpost process. This process looks at trends and factors them into our overall strategic plan on an annual basis. It_x000D_
is an annual review as the signposts are updated. Another process along the medium- and long-term for identifying, assessing and responding to risks and opportunities,_x000D_
including those that are climate related, is the strategic planning process. The annual strategic planning process begins with the signpost report, which is an annual_x000D_
research report. The signpost report is a comprehensive, external scan of industry trends, including climate trends, leveraging public reports, news, and press releases._x000D_
The signpost report provides the foundation (or fact-base) for assessing trends, including risks and opportunities. Finally, the strategic planning process includes identifying_x000D_
incremental actions which may be required to respond to emerging trends; incremental actions are incorporated into our long-term strategy roadmaps.</t>
  </si>
  <si>
    <t>The GS&amp;PR Committee reviews sustainability items including climate related issues on a quarterly basis. Management and our Board consider_x000D_
sustainability regularly in its decision making. The GS&amp;PR Committee reviews the Companyâ€™s sustainability programs, practices and strategies,_x000D_
including our reporting as it relates to engagement with shareholders and makes recommendations to the Board with respect to sustainability_x000D_
matters as appropriate.</t>
  </si>
  <si>
    <t>owned generation, purchase power, non generation co2 emissions, scopes 1-3 GHG emissions, nitrogen oxide, sulfur dioxide, mercury</t>
  </si>
  <si>
    <t>end coal use by 2025, By 2040, more than 60% of our electric_x000D_
capacity will come from renewable sources. Weâ€™ve already begun tapping_x000D_
more solar power and plan to add nearly 8,000 megawatts by 2040., reduce carbon emissions from owned generation by about 80%_x000D_
from 2005 levels by 2040</t>
  </si>
  <si>
    <t>https://s26.q4cdn.com/888045447/files/sustainability/unsdg/documents/CDP-Water-2020.pdf</t>
  </si>
  <si>
    <t>14% minority employees</t>
  </si>
  <si>
    <t>ceo pay: $9,833,511. median employee pay: $132,041</t>
  </si>
  <si>
    <t>R_3nT49iigx5kLCSU</t>
  </si>
  <si>
    <t>CRL2019@g.ucla.edu</t>
  </si>
  <si>
    <t>CRL2019</t>
  </si>
  <si>
    <t>Charles River Laboratories International, Inc.</t>
  </si>
  <si>
    <t>CRL</t>
  </si>
  <si>
    <t>Life Sciences Tools &amp; Services</t>
  </si>
  <si>
    <t>https://criver.widen.net/s/m8qsrl6qtj/cr-2019-corporate-citizenship-report</t>
  </si>
  <si>
    <t>https://ir.criver.com/static-files/16e72e32-3175-48d6-9b7e-600098d553aa#page=21</t>
  </si>
  <si>
    <t>"Our Code outlines the laws and policies that apply to our business, such as anti-bribery and anti-corruption, anti-harassment and anti-discrimination, conflicts of interest, intellectual property (IP), data privacy, and the protection of confidential information. Our Code provides employees with resources to understand these issues and outlines an individualâ€™s responsibility to maintain a positive and ethical work environment. _x000D_
All new employees are required to certify to the Code as part of the onboarding process and complete our Code training within 90 days of being enrolled. All current employees receive training on the Code every three years. [...]_x000D_
In addition to our Code, we also publicize standalone policies for specific topics, including anti-bribery, antitrust, human trafficking, animal welfare, and affirmative action/Equal Employment Opportunity (EEO)._x000D_
The Code also serves as the foundation of our comprehensive Legal Compliance program, a global function that helps promote ethical conduct and compliance with all corporate policies and procedures. [...] To help engage with and ensure awareness among employees globally, the Legal Compliance team manages a training and communication program. In 2019, the Legal Compliance program launched more than 12 global training and communication initiatives spanning various risk topics, from conflicts of interest and anti-bribery to trade compliance and competition law. In addition, Legal Compliance oversees a global annual Compliance Day event in November each year."</t>
  </si>
  <si>
    <t>"The mission of the Global EHS&amp;S Group is to provide leadership, guidance, technical expertise, and oversight while facilitating the integration of EHS&amp;S into our business processes by aligning EHS&amp;S initiatives to business goals and continually monitoring and evaluating our EHS&amp;S performance. [...] we utilize a collaborative management approach where the Global EHS&amp;S Group continually solicits feedback and suggestions from our site based EHS&amp;S leaders."</t>
  </si>
  <si>
    <t>Charles River has entered a 15-year VPPA agreement for approximately 100MW of solar energy, which is expected to come online in 2022, and will supply all our North American facilities with 100% renewable electricity certificates offsetting the local utility consumption. We are now exploring another VPPA to cover 100% of our European electricity load.</t>
  </si>
  <si>
    <t>select KPIs like energy intensity, traditional financial metrics; GHG emissions</t>
  </si>
  <si>
    <t>50.4% absolute Scope 1 &amp; 2 GHG reduction goal (from a 2018 baseline through 2030); reducing our Scope 3 GHGs 15% from a 2019 baseline through 2030._x000D_
"Due primarily to a significant increase in renewable electricity procurement in 2019, Charles Riverâ€™s GHG emissions decreased on an absolute basis by 23% from 2018 to 2019. [...] We committed in November 2020 to achieve 100% renewable electricity globally by 2030 as part of our GHG reduction strategy."</t>
  </si>
  <si>
    <t>29.3% minorities in workforce</t>
  </si>
  <si>
    <t>CEO = $17,722,105, median employee = $49,069</t>
  </si>
  <si>
    <t>"We have no operations or suppliers at significant risk for incidents of forced or compulsory labor."</t>
  </si>
  <si>
    <t>"Some of our most competitive benefits include 100% paid short-term disability for 13 weeks (for U.S.-based employees), expanded Family and Medical Leave Act (FMLA) (for U.S.-based employees), six weeks of paid parental leave (including parents of newly adopted children), and a paid 4-week sabbatical in support of personal development or community outreach. Additionally, our Company has promptly responded to the needs of our employees in response to the impacts of COVID-19 by providing additional time off for employees to take emergency sick time and care for loved ones, as well as resources to help facilitate additional childcare or eldercare needs, such as a premium membership to Care.com."</t>
  </si>
  <si>
    <t>Charles River Laboratories Intl. Inc</t>
  </si>
  <si>
    <t>23.241.31.34</t>
  </si>
  <si>
    <t>R_0AEiIoPepYO2kX7</t>
  </si>
  <si>
    <t>BEN2020@g.ucla.edu</t>
  </si>
  <si>
    <t>BEN2020</t>
  </si>
  <si>
    <t>Franklin Resources, Inc.</t>
  </si>
  <si>
    <t>BEN</t>
  </si>
  <si>
    <t>Capital Markets</t>
  </si>
  <si>
    <t>https://www.franklinresources.com/ftresources/investor-relations/annual-report</t>
  </si>
  <si>
    <t>Annual report</t>
  </si>
  <si>
    <t>https://s22.q4cdn.com/136401139/files/doc_downloads/docs/2020/12/FRI2020AnnualReport.pdf</t>
  </si>
  <si>
    <t>https://s22.q4cdn.com/136401139/files/doc_downloads/docs/2020/12/entire.pdf</t>
  </si>
  <si>
    <t>0-4 years: 50% 5-10 years: 30% &gt;10 years: 20%</t>
  </si>
  <si>
    <t>https://s22.q4cdn.com/136401139/files/doc_downloads/docs/2020/12/entire.pdfw</t>
  </si>
  <si>
    <t>ESG materiality is determined through the consideration of factors including: issuer type, investment horizon, investment exposure, geography, ESG factor exposure, and stakeholder concerns._x000D_
â€¢ Sustainability disclosures_x000D_
â€¢ Pollution and waste management_x000D_
â€¢ Remuneration_x000D_
â€¢ Climate transition risk_x000D_
â€¢ Human capital and labour management</t>
  </si>
  <si>
    <t>Stewardship report</t>
  </si>
  <si>
    <t>https://www.franklinresources.com/download/ftresources/common/kmhhmlc9/Franklin-Templeton-Stewardship-Report-2020.pdf</t>
  </si>
  <si>
    <t>FTI have embedded within its business the following principles and controls to achieve zero tolerance against bribery and corruption:_x000D_
https://www.franklinresources.com/resources/help-legal/anti-corruption</t>
  </si>
  <si>
    <t>https://www.franklinresources.com/resources/help-legal/anti-corruption</t>
  </si>
  <si>
    <t>The Franklin Resources Executive Committee shapes overall corporate strategy and comprises Franklin Templetonâ€™s CEO and President, along with executive leaders from Investment, Distribution, and General Counsel. Together with the Global Head of ESG, the_x000D_
committee provides oversight of the ESG programme and approves our policies on sustainable investing. During the period under review this was represented by our Responsible Investment Policies and Principles (this has been updated by our Sustainable Investing Principles and Policies as at March 2021)._x000D_
https://www.franklinresources.com/download/ftresources/common/kmhhmlc9/Franklin-Templeton-Stewardship-Report-2020.pdf</t>
  </si>
  <si>
    <t>Climate change is one of the most pressing environmental risks facing our clients and the wider investment community. As a supporter of the Task Force on Climate-Related Financial Disclosures (TCFD), Franklin Templeton assesses ESG issues through an economic lens, identifying the investment risks and opportunities. We are exploring climate change through deepening our research and sharing perspectives across teams. One notable example is our 2020 paper Water Disruption: Investment Risk from Multiple Angles exploring the implications of climate change and water risk as it relates to asset classes. The report explored the impact of climate on water availability and the investment implications from a variety of approaches â€“ including the opportunities to address water risk and access through innovative financing.</t>
  </si>
  <si>
    <t>Our Franklin Templeton Investment Solutions team carried out a â€˜themesâ€™ review in 2020, which captured a number of market and systemic risks. The review included a series of interviews and discussions with internal investment teams, to understand the ESG themes_x000D_
most pertinent to their geography, sector coverage, and investment strategy.</t>
  </si>
  <si>
    <t>We know there is more work to do to shape our understanding of climate risk. Part of this will be continuing education, to invest in data and tools required to enable our investment teams to assess the risks and opportunities, and reflect their thinking on climate issues in their investment decisions. This has included a recent review of carbon data tools, which_x000D_
measure carbon value at risk, and meeting a variety of carbon-data providers to assess new product potential.</t>
  </si>
  <si>
    <t>Franklin Templeton is pleased to be a signatory for the Task Force on Climate-Related Financial Disclosures. We are an investor signatory and report annually to CDP, formerly known as the Carbon Disclosure Project. In 2020, CDP awarded Franklin Templeton a B rating, putting us among the toptier out of 9,600 companies that reported through CDP that year. CDP is a globally renowned rating organization that evaluates companies for their efforts to measure and manage environmental impact on an A through D- scale (or F for companies that do not respond)._x000D_
Our corporate Environmental Policy Statement outlines our core goal of limiting our negative impact on the environment. We proactively track energy reduction initiatives at company-owned facilities, which have resulted in total emissions reductions of more than 26% since our baseline year in 2007.4 Franklin Templetonâ€™s scope 1 and 2 location-based emissions in 2019 totaled 9,334 and 29,015 metric tons of carbon dioxide equivalent (t CO2e), respectively.</t>
  </si>
  <si>
    <t>Overall race/ethnicity ratio 32% (Includes U.S.-based employees classified as Hispanic or Latino, Black or African American, Native Hawaiian or Other Pacific Islander, Asian, American Indian or Alaskan Native or Two or More Races)</t>
  </si>
  <si>
    <t>https://www.franklinresources.com/download/ftresources/common/kmhhmn66/ft-corporate-social-responsibility-report.pdf</t>
  </si>
  <si>
    <t>The annual total compensation of our median employee (other than our CEOs) was $57,919, and the annual total compensation of our CEO was $8938039.</t>
  </si>
  <si>
    <t>In fiscal year 2020, the Company had two different CEOs, each serving during a portion of the fiscal year as described above. For purposes of calculating the pay ratio, we used amounts reported in the â€œTotalâ€ column of our Summary Compensation Table for fiscal year 2020 for Mr. G Johnson and Ms. Johnson, prorated those amounts based on time served as CEO during fiscal year 2020, and added those amounts together</t>
  </si>
  <si>
    <t>R_22xnu7lDZ4a1A4S</t>
  </si>
  <si>
    <t>CTXS2020@g.ucla.edu</t>
  </si>
  <si>
    <t>CTXS2020</t>
  </si>
  <si>
    <t>Citrix Systems, Inc.</t>
  </si>
  <si>
    <t>CTXS</t>
  </si>
  <si>
    <t>Software</t>
  </si>
  <si>
    <t>https://otp.tools.investis.com/clients/us/citrix/SEC/sec-show.aspx?FilingId=14874564&amp;Cik=0000877890&amp;Type=PDF&amp;hasPdf=1</t>
  </si>
  <si>
    <t>Product engineering, cybersecurity, human capital, sales/marketing/brand management, law/public policy/regulatory, public company boards</t>
  </si>
  <si>
    <t>report bucketed tenures and individual tenures on the proxy statement</t>
  </si>
  <si>
    <t xml:space="preserve">Carbon emissions, climate change adaptation and resilience, energy consumption and product sustainability, diversity inclusion and belongs, health safety and well-being, sustainable supply chain and procurement, training a â€œfuture-readyâ€ workforce, board composition, business continuity, technology data and information security and privacy, ethics integrity and compliance </t>
  </si>
  <si>
    <t>https://www.citrix.com/content/dam/citrix/en_us/documents/analyst-report/citrix-sustainability-report-2020.pdf</t>
  </si>
  <si>
    <t>code of business conduct, mandatory training for employees</t>
  </si>
  <si>
    <t xml:space="preserve">The Audit Committee of the Board of Directors of Citrix oversees_x000D_
climate-related risks identified and addressed by our Enterprise_x000D_
Risk Management (ERM) program and Citrixâ€™s global risk_x000D_
management framework. As part of its oversight function, the_x000D_
Audit Committee regularly reviews the compliance policies_x000D_
and processes by which our exposure to certain areas of_x000D_
riskâ€”including climate-related riskâ€”is assessed and managed._x000D_
The Committee provides periodic reports to the full Board of_x000D_
Directors on such matters. </t>
  </si>
  <si>
    <t>Citrixâ€™s ESG, climate, and sustainability initiatives are managed_x000D_
and led by the Head of Investor Relations, under the leadership_x000D_
of the Chief Financial Officer (CFO). This responsibility ensures_x000D_
that all activities are consistent and aligned with corporate_x000D_
strategy, including climate risks and opportunities. This team_x000D_
meets regularly (at least quarterly) with several other corporate_x000D_
functions involved in our strategy, including legal, facilities, and_x000D_
real estate, supply chain and procurement, sales, marketing,_x000D_
IT, and HR. Our CFO regularly reviews and approves updates_x000D_
and decisions related to our climate change and environmental_x000D_
sustainability strategy, such as investments in programs and_x000D_
initiatives that advance Citrixâ€™s strategy and goals. This includes_x000D_
initiatives covering our emissions reduction and renewable_x000D_
energy strategy, as well as Citrixâ€™s annual response to the CDP_x000D_
Climate questionnaire. Once per year, executive management, including our Chief Legal Officer, present a full read out of the_x000D_
Citrixâ€™s execution of the annual Enterprise Risk Management_x000D_
process and frameworkâ€”including identified risks driven by_x000D_
climate change, if materialâ€”to the Audit Committee.</t>
  </si>
  <si>
    <t>Risks: Our worldwide operations are dependent on our network_x000D_
infrastructure, internal technology systems, and website._x000D_
Significant portions of our computer equipment, intellectual_x000D_
property resources, and personnel, including critical resources_x000D_
dedicated to R&amp;D and administrative support functions are_x000D_
located at our corporate HQ in Fort Lauderdale, Florida, an area_x000D_
particularly prone to hurricanes, and at our various locations in_x000D_
California, an area prone to earthquakes and wildfires. We also_x000D_
have operations in various domestic and international locations_x000D_
that expose us to additional diverse risks. The occurrence_x000D_
of natural disasters, such as extreme weather, hurricanes,_x000D_
floods, or earthquakes, pandemics such as COVID-19, or other_x000D_
unanticipated catastrophes, such as telecommunications_x000D_
failures, cyberattacks, fires, or terrorist attacks, at any locations_x000D_
in which we or key partners, suppliers, and customers do_x000D_
business, could cause interruptions in our operations. Extensive_x000D_
or multiple disruptions in our own operations could have a_x000D_
material adverse effect on our results of operations. Given our_x000D_
geographical footprint, Citrix could experience a substantive_x000D_
impact to our business from a climate-related incident. Weather_x000D_
related events driven by climate change could lead to severe_x000D_
physical damage to our locations as well as operational_x000D_
shutdown for certain locations. These risks are described further_x000D_
in our 2021 Form 10-Kâ€“Risk Factors and our CDP Climate_x000D_
Change disclosure. _x000D_
_x000D_
Opportunities: As companies implement commitments to_x000D_
dramatically reducing greenhouse gas (GHG) emissions_x000D_
including optimizing IT practices and curbing employee_x000D_
commuting, we may see an increase in revenues from our_x000D_
remote working and cloud services. As a result, this is driving_x000D_
the development of new products or services through R&amp;D and_x000D_
innovation. Using Citrix Workspace allows customers to deploy_x000D_
low-energy devices, extend device lifecycles, enable carbon zero cloud computing, drive down corporate office space needs,_x000D_
and reduce employee commuting, resulting in reduced energy_x000D_
consumption and GHG emissions.</t>
  </si>
  <si>
    <t>Climate change considerations influence Citrixâ€™s business_x000D_
strategy including R&amp;D investment, client education initiatives_x000D_
and engagement as well as energy efficiency and carbon_x000D_
reduction measures across our operations. We believe we are_x000D_
addressing our GHG emissions by tackling the major sources_x000D_
of our emissions in an effective and pragmatic manner. Citrix_x000D_
recently joined the CDP Supply Chain program, which will_x000D_
inform our sustainable supply chain strategy and allow us to_x000D_
analyze the carbon impact of our supply chain in greater detail._x000D_
In addition, our strategy to migrate data capacity from onpremise data centers to more efficient cloud providers continues_x000D_
to be influenced by climate-related opportunities. We have also_x000D_
made significant reduction in Rack Units (RUs) within our major_x000D_
data centers due to climate-related considerations. This strategy_x000D_
has resulted in multiple data center consolidation opportunities_x000D_
that Citrix is actively pursuing. Electricity consumption is_x000D_
currently the largest source of our direct emissions. To manage_x000D_
future transition risk, we currently integrate energy efficiency_x000D_
considerations into the procurement of IT assets. Our strategy_x000D_
has been influenced by stakeholder demand for GHG reduction_x000D_
at the operational level, and our own ambition to optimize_x000D_
our operational footprint and reduce costs/GHGs. The most_x000D_
substantial strategic decision was to commit to a public GHG_x000D_
reduction target and engage our Real Estate/Facilities teams in_x000D_
energy efficiency projects, such as solar. Our distributed work_x000D_
model enables us to be more resilient against the impacts of_x000D_
extreme weather events.</t>
  </si>
  <si>
    <t xml:space="preserve">Citrix is planning to implement a climate-related scenario_x000D_
analysis in the next two years. Internal analysis and alignment_x000D_
between teams is underway and will feed into Citrixâ€™s ability to_x000D_
use scenario analysis, as it relates to climate-related risks. We_x000D_
expect this analysis to be completed in 2022. We expect these_x000D_
results will inform Citrixâ€™s climate change and business strategy._x000D_
In subsequent years Citrix plans to use scenario analysis as_x000D_
part of its alignment with the TCFD. Citrix has established the_x000D_
foundational elements required to execute on our corporate-wide_x000D_
climate change strategy. Our Senior Director, Sustainability and_x000D_
ESG has established a centralized function to oversee companywide climate change initiatives including climate-related scenario_x000D_
analysis. This will be developed further over the next year. </t>
  </si>
  <si>
    <t xml:space="preserve">We monitor and assess risks arising from climate change_x000D_
policy, legislation, and regulation, innovations in the market,_x000D_
and weather events. Our strategic planning process and risk_x000D_
management processes together are used to identify, assess,_x000D_
and respond to climate-related risks and opportunities. Our corporate strategic planning leverages market intelligence_x000D_
regarding climate change derived from a variety of sources_x000D_
to provide an overall business impact analysis regarding our_x000D_
concentration of risk as well as identify opportunities. For_x000D_
example, our awareness of client-based commitments to_x000D_
reduce GHG emissions (i.e., transition-related opportunities)_x000D_
influences Citrixâ€™s R&amp;D investment strategy towards products_x000D_
that optimize IT practices and curb employee commuting_x000D_
thereby reducing clientsâ€™ carbon footprints. Market intelligence_x000D_
regarding climate change is obtained from a variety of sources_x000D_
to provide an overall business impact analysis regarding our_x000D_
concentration of risk._x000D_
Citrix conducts recovery scenarios where specific steps are_x000D_
drafted for every business continuity plan to methodically_x000D_
recover the most critical processes while considering the_x000D_
most likely risks to where they operate (i.e., storms in south_x000D_
Florida, fires in southern California). We also implement_x000D_
geographical risk assessments, an ongoing process to analyze_x000D_
Citrix physical sites to determine the likelihood and impact of_x000D_
a range of threats (i.e., inclement weather). Risk assessments_x000D_
are conducted at least annually and adapted to new or less_x000D_
controlled categories of risk over time. </t>
  </si>
  <si>
    <t>The ERM program monitors various types of riskâ€”including_x000D_
those driven by climate changeâ€”across many lines of_x000D_
insurance coverage and will propose insurance solutions or_x000D_
products based on our industry, size, and business model in_x000D_
order to assess the probability and magnitude of substantive_x000D_
financial impacts and strategic impacts due to climate risks. The company-wide initiative, with the oversight of the Audit_x000D_
Committee of the Board of Directors, represents an integrated_x000D_
effort to (1) identify, assess, prioritize, and monitor a broad_x000D_
range of risksâ€”including those driven by climate change and_x000D_
(2) formulate and execute plans to monitor and, to the extent_x000D_
possible, mitigate the effect of those risks. For example, our_x000D_
risk model considers potential climate-driven physical risks to_x000D_
our global locations and business continuity that may occur_x000D_
due to extreme weather events driven by climate change such_x000D_
as hurricanes, floods, cyclones, etc. Citrixâ€™s global property_x000D_
insurance program mitigates these identified climate-driven_x000D_
risks with insurance products targeted to identify, assess, and_x000D_
respond to both Physical risks and Transitional risks at the_x000D_
facility-level. Coverage and portfolio risk profiles are assessed_x000D_
more than once per year.</t>
  </si>
  <si>
    <t xml:space="preserve">The ERM program process is a company-wide initiative that,_x000D_
with the oversight of the Audit Committee, represents an_x000D_
integrated effort to (1) identify, assess, prioritize and monitor_x000D_
a broad range of risksâ€”including those driven by climate_x000D_
changeâ€”and (2) formulate and execute plans to monitor and,_x000D_
to the extent possible, mitigate the effect of those risks._x000D_
The Chief Financial Officer (CFO) has oversight of the results_x000D_
of both our corporate strategic planning and risk management_x000D_
processes. The combined findings of these processes provide_x000D_
a view of Citrixâ€™s climate-related risks and opportunities. </t>
  </si>
  <si>
    <t>scope 1-3 GHG emissions, total energy consumed</t>
  </si>
  <si>
    <t xml:space="preserve">In strong support of the worldâ€™s urgent transition to a low-carbon_x000D_
economy, Citrix has initiated targets to reduce our total absolute_x000D_
GHG emissions by 30% by 2030 and reduce our emissions per_x000D_
unit of revenue by 50% by 2030. These goals will use our 2019_x000D_
emissions as a baseline for factors included and cover Scopes 1,_x000D_
2, and 3. We expect to refine these targets over the next 1â€“2 years_x000D_
to receive approval from the Science Based Target initiative_x000D_
(SBTi) to ensure our targets are consistent with Citrix doing_x000D_
its part to keep global warming well below 2Â°C. </t>
  </si>
  <si>
    <t xml:space="preserve"> Regarding data analyzed for underrepresented_x000D_
minority groups in the U.S. and gender globally, we found less_x000D_
than .04 percent potential issues, down from 0.5 percent in the_x000D_
prior year. During our 2021 compensation planning cycle, potential_x000D_
issues were analyzed to identify other potential explanations for_x000D_
disparities and all appropriate remediation has been completed,_x000D_
as necessary. Annually, we expect to continue to engage an_x000D_
independent pay equity study firm prior to compensation planning_x000D_
so that we can continue to monitor, identify root causes, and_x000D_
consider appropriate remediation, as necessary</t>
  </si>
  <si>
    <t>ceo pay: $22,596,499. median employee pay: $129,724</t>
  </si>
  <si>
    <t>A substantial portion of our workforce consists of skilled_x000D_
labor. In addition, all employees hired by Citrix are subject to a_x000D_
background check. Citrix also uses independent contractors._x000D_
Because of the nature of the types of jobs performed by our_x000D_
independent contractors, we believe the risk of modern slavery_x000D_
in their performance for Citrix is low. Citrix generally uses_x000D_
placement agencies to source independent contractors. These_x000D_
agencies are selected following a standard sourcing process_x000D_
with defined business criteria._x000D_
We have established policies and compliance and other_x000D_
procedures applicable to Citrix and/or third-party manufacturers_x000D_
to mitigate the risks of modern slavery in the supply chains_x000D_
for our products. Our approach is to focus on our direct suppliers_x000D_
since this is the level of the supply chain where we believe_x000D_
that we have the most influence and can therefore be the most_x000D_
effective. We believe our principal risk of modern slavery is_x000D_
that forced labor could occur without our knowledge in violation_x000D_
of our policies in upper tiers of the supply chain.</t>
  </si>
  <si>
    <t xml:space="preserve">Citrix offers competitive and meaningful compensation_x000D_
and benefits programs that meet the diverse needs of our_x000D_
employees, while also reflecting local market practices. In_x000D_
addition to competitive salaries and bonuses, we offer a robust_x000D_
employment total rewards package that promotes employee_x000D_
well-being and includes retirement planning, healthcare,_x000D_
extended parental leave, paid time off, and appreciation_x000D_
events for employees. We grant equity-based compensation_x000D_
to a significant portion of our employees and provide the_x000D_
opportunity for equity ownership through our employee stock_x000D_
purchase plan. We also offer benefits to support our employeesâ€™_x000D_
physical and mental health by providing tools and resources_x000D_
to help them improve or maintain their health and encourage_x000D_
healthy behaviors. </t>
  </si>
  <si>
    <t>Citrix Systems, Inc</t>
  </si>
  <si>
    <t>172.91.66.44</t>
  </si>
  <si>
    <t>R_2tbdAKf4Tl94cEu</t>
  </si>
  <si>
    <t>F2021ENV163G13@g.ucla.edu</t>
  </si>
  <si>
    <t>F2021ENV163G13</t>
  </si>
  <si>
    <t>Bath &amp; Body Works, Inc.</t>
  </si>
  <si>
    <t>BBWI</t>
  </si>
  <si>
    <t>https://bbwinc.gcs-web.com/static-files/6d3dedc9-7d9a-4058-b5e2-d2d3658da585</t>
  </si>
  <si>
    <t>Management, leadership/executive, marketing &amp; brand building, product innovation, strategic transactions, corporate governance, public policy involvement</t>
  </si>
  <si>
    <t>https://www.bbwinc.com/static-files/6355b4c5-7ace-4c89-88b2-122e07c54b1c</t>
  </si>
  <si>
    <t>The L Brands Audit Committee of the Board of Directors has responsibility for_x000D_
climate-related issues._x000D_
As part of the Enterprise Risk Management program, we have tools in place toensure key risks are being managed by the brands and functions as well as the_x000D_
Board at its various Committees. The tools include our Risk Councils and_x000D_
Committees, which are formalized, risk-focused groups embedded within the_x000D_
enterprise to address key risks at the brands and function levels. The key risks_x000D_
identified in our Risk Councils and Committees are escalated to senior leaders as_x000D_
necessary and are shared with the Audit Committee (semi-annually) and with the_x000D_
Board of Directors (annually or as needed)._x000D_
The Board regularly reviews that Companyâ€™s strategic plans and capital structure_x000D_
with a view toward long-term value creation, including environmental, social, and_x000D_
governance considerations._x000D_
The Board constantly reviews evolving best practices in corporate governance and_x000D_
stays abreast of developments in the area of corporate governance. We have a_x000D_
policy of robust engagement with stockholders, with continuing outreach to and_x000D_
dialogue with all of our major investors on a range of issues, including corporate_x000D_
governance matters and environmental and social goals and initiatives. An_x000D_
environmental highlight includes reduction of environmental impact through use of_x000D_
sustainably-managed materials and partnerships with environmentally responsible_x000D_
suppliers.</t>
  </si>
  <si>
    <t>"Associate Vice President (AVP) of Compliance Services has responsibility for developing the strategy for addressing climate change issues for the company, in collaboration with the companyâ€™s Corporate Social Responsibility (CSR) Steering Committee."</t>
  </si>
  <si>
    <t xml:space="preserve">Short term: Current regulation; Relevant, always included; L Brands continually monitors the regulatory landscape related to environmental issues, including climate-related, for the countries in which we have operations. _x000D_
_x000D_
Medium: Market ; Not relevant, explanation provided; Although L Brands utilizes some cotton in its supply chain, due to the diverse nature of our supply base, climate has a minimal impact on our ability to meet production demands._x000D_
Reputation; Relevant, sometimes included; L Brands continuously monitors issues where there is an intersection between climate and our operations._x000D_
_x000D_
_x000D_
Long term: Emerging regulation; Relevant, always included; L Brands continually monitors the regulatory landscape related to environmental issues, including climate-related, for the countries in which we have operations._x000D_
Acute Physical, chronic physical_x000D_
_x000D_
"L Brands recognizes that the business may be exposed to risks driven by changes in climate-related developments, but we do not anticipate any of those risks to generate a substantive change in our business operations, revenue or expenditure. The risks we do anticipate, to a lesser degree, are those around changes in both consumer and investor behavior."  _x000D_
"As a retailer of womenâ€™s intimate and other apparel, personal care, beauty products and accessories, L Brands is not likely to realize significant business opportunities as a result of any current or proposed climate change-related regulation/legislation, climate change, or any other climate-related developments."_x000D_
</t>
  </si>
  <si>
    <t>L Brands recognizes that the business may be exposed to risks driven by changes in climate-related developments, but we do not anticipate any of those risks to generate a substantive change in our business operations, revenue or expenditure. The risks we do_x000D_
anticipate, to a lesser degree, are those around changes in both consumer and investor behavior._x000D_
_x000D_
"create and leverage partnerships with outside programs and organizations" to help strategy; "Climate risks that could impact our supply chain could potentially impact revenue."</t>
  </si>
  <si>
    <t xml:space="preserve">L Brands has determined that the optimal way of addressing risks that relate to our_x000D_
business is to conduct significant contingency planning to address possible disruptions of_x000D_
our supply chain resulting from climate change. Our planning takes into_x000D_
consideration possible supply chain disruptions including transportation of goods and_x000D_
merchandise production. In the process, we identify alternative options that can be_x000D_
utilized to mitigate climate risks. </t>
  </si>
  <si>
    <t>"L Brands employs a formal, holistic company-wide risk management process that includes identification of risks associated with climate change. The process includes review with internal stakeholders and external experts to identify physical and reputational risks and develop plans for preventing and/or minimizing impacts to the business."</t>
  </si>
  <si>
    <t>GHG emissions, energy efficiency</t>
  </si>
  <si>
    <t>partially, met its 2014 GHG emissions target early, currently planning new targets</t>
  </si>
  <si>
    <t>As of January 30, 2021, women make up 89% of our workforce and 50% of our Board members</t>
  </si>
  <si>
    <t>CEO = $18,494,939, median employee =  $9,876</t>
  </si>
  <si>
    <t>In accordance with the requirements of Section 953(b) of the Dodd-Frank Act and Item 402(u) of Regulation S-K (which we collectively refer to as the â€˜â€˜Pay Ratio Ruleâ€™â€™), we are providing the following estimated information for fiscal 2020:_x000D_
 â€¢ the median of the annual total compensation of all our employees (except our CEO) was $9,876; _x000D_
â€¢ the annual total compensation of our CEO was $18,494,939; and _x000D_
â€¢ the ratio of these two amounts is 1,873 to 1. We believe that this ratio is calculated in a manner consistent with the requirements of the Pay Ratio Rule._x000D_
_x000D_
To identify our median employee, we calculated the cash compensation paid during the fiscal year for the employee population, annualizing the cash compensation of any permanent employee who joined the Company during the fiscal year. We identified the median compensation amount using this compensation measure which was consistently applied to all our employees in the calculation. We then selected a reasonably representative employee with total compensation equal to the median compensation amount as our â€˜â€˜median employee.â€™â€™_x000D_
_x000D_
Using the methodologies described above, we determined that our median employee was a part-time, hourly employee. The total compensation of the median employee was $9,876.</t>
  </si>
  <si>
    <t>L Brands sources from over 400 factories. During fiscal 2019, IPS evaluated nearly 12,139 labor standards and workplace conditions audit line items across our factory base. Approximately 8.5% of items evaluated resulted in findings that required corrective action. Third-party auditors evaluated approximately 6,798 audit line items, with almost 11% resulting in findings that required corrective action._x000D_
_x000D_
discussion of forced labor in cotton harvesting in Uzbekistan and Turkmenistan on Modern Slavery Transparency Statement</t>
  </si>
  <si>
    <t xml:space="preserve">Uzbek and Turkmen Cotton Policy_x000D_
L Brands is committed to ensuring that modern slavery of any kind is not used in the manufacturing of our products. Because of the reports documenting systemic use of forced labor (including the worst forms of child labor) in the harvest of cotton in both Uzbekistan and Turkmenistan, we have adopted a policy that prohibits the sourcing of Uzbek and Turkmen cotton in the manufacturing of any of our products until their respective governments end the practice of forced labor, including child labor, in the cotton sector. Until the elimination of these practices is independently verified, we will maintain this commitment and will collaborate with other stakeholders to raise awareness of this very serious concern and advocate for its elimination._x000D_
_x000D_
Conflict Minerals Policy_x000D_
L Brands prohibits its suppliers from using conflict minerals which may directly or indirectly finance or benefit armed groups in the Democratic Republic of the Congo and its adjoining countries in accordance with the Dodd-Frank Conflict Minerals Provisions. Conflict Minerals Reports filed by L Brands can be viewed as part of our SEC filings._x000D_
</t>
  </si>
  <si>
    <t xml:space="preserve">https://www.bbwinc.com/corporate-responsibility/supply-chain/modern-slavery-transparency-statement </t>
  </si>
  <si>
    <t>Medical, Dental, Vision, dependents also eligible; Telemedicine: LiveHealth Online, NurseLine, Pharmacy: OptumRx.</t>
  </si>
  <si>
    <t>2021 Proxy Report and 2020 Annual Report</t>
  </si>
  <si>
    <t xml:space="preserve">https://bbwinc.gcs-web.com/static-files/6d3dedc9-7d9a-4058-b5e2-d2d3658da585 </t>
  </si>
  <si>
    <t>R_2uyyzMTx7C7GCbE</t>
  </si>
  <si>
    <t>F2021ENV163G14@g.ucla.edu</t>
  </si>
  <si>
    <t>F2021ENV163G14</t>
  </si>
  <si>
    <t>V.F. Corporation</t>
  </si>
  <si>
    <t>VFC</t>
  </si>
  <si>
    <t>Textiles, Apparel &amp; Luxury Goods</t>
  </si>
  <si>
    <t>https://d1io3yog0oux5.cloudfront.net/vfc/files/documents/Sustainability/Resources/VF_FY2020_Made_for_Change_Report_FINAL.pdf</t>
  </si>
  <si>
    <t>https://www.vfc.com/our-company/board-of-directors</t>
  </si>
  <si>
    <t>https://www.vfc.com/investors/financial-information/sec-filings/content/0001193125-21-188246/0001193125-21-188246.pdf</t>
  </si>
  <si>
    <t>n/a</t>
  </si>
  <si>
    <t>"In 2017, we created a goal to reach organizational gender parity at the Director and above levels by 2030, and have 25% of Director and above roles in the U.S. represent Black, Indigenous and People of Color.â€</t>
  </si>
  <si>
    <t xml:space="preserve">As part of our stakeholder engagement approach, we periodically conduct a comprehensive materiality assessment. In FY2020, we collected feedback from internal and external stakeholders through phone interviews, online surveys and workshops. The Sustainability &amp; Responsibility team also engaged with issue-area experts, business partners and nonprofits from across our global value chain to identify the topics most important to our stakeholders and the business.The outcomes of the materiality assessment inform our Sustainability &amp; Responsibility strategy and reporting, helping to ensure that our efforts stay relevant in a rapidly changing landscape. Based on the most recent assessment, our most material Sustainability &amp; Responsibility topics include: â€¢ Labor practices and workplace health and safety â€¢ Climate action and energy efficiency â€¢ Sustainable, circular and traceable materials â€¢ Product stewardship and safety_x000D_
_x000D_
</t>
  </si>
  <si>
    <t>We define stakeholders as those who impact and/or_x000D_
are impacted by our business operations, including_x000D_
associates, customers, consumers, investors,_x000D_
suppliers, human rights defenders, NGOs, industry_x000D_
groups, communities, policymakers and governments._x000D_
They help us understand and overcome barriers to_x000D_
progress, identify opportunities, hold us accountable,_x000D_
and create and share best practices._x000D_
We regularly engage with our key stakeholders_x000D_
to understand their evolving expectations for our_x000D_
business, check their perceptions of our transparency_x000D_
and gain insights into the full scope of our business_x000D_
risks and opportunities._x000D_
_x000D_
Associates, suppliers and other third parties have access to the VF Ethics Helpline and web reporting tool. Both channels are available in multiple languages and administered by a third-party service provider. Our global investigation protocol requires us to promptly, consistently and confidentially investigate each reported issue._x000D_
_x000D_
""Our Anti-Corruption Program promotes compliance with anti-corruption laws and provides a framework for leadership engagement; oversight, autonomy and resources; setting clear policies and procedures; training, communication and advice; reporting and investigation procedures; and periodic monitoring, auditing and assessment of our anti-corruption efforts."</t>
  </si>
  <si>
    <t>"VFâ€™s CEO and Executive Vice President (EVP), Global Supply Chain regularly report to the board on various aspects of VFâ€™s business and sustainability strategy. Theseinclude VFâ€™s 2021 Business Global Strategy, which includes broader sustainability ambitions, and VFâ€™s Sustainability and Responsibility strategy, which contains climate-related goals and targets. These individuals (the CEO and EVP, Global Supply Chain) regularly receive reports on Key Performance Indicators (KPIs) that are part of VFâ€™s climate-related sustainability strategy from departments they oversee.... This reporting structure contributes to the boardâ€™s oversight of climate issues by providing regular updates on progress towards goals and targets, how brands commit to embedding sustainability practices into their business units, and opportunities for innovations."</t>
  </si>
  <si>
    <t xml:space="preserve">President Both assessing and managing climate-related risks and opportunities Half-yearly Other C-Suite Officer, please specify (Chief Supply Chain Officer (President of Global Supply Chain)) Both assessing and managing climate-related risks and opportunities Quarterly_x000D_
_x000D_
The Chief Supply Chain Officer, a direct report of the CEO and a member of the Executive Leadership Team, has oversight and responsibility over VFâ€™s approach to climate change and VFâ€™s climate strategy. In addition, the Chief Supply Chain Officer leads sourcing, manufacturing and distribution of VF product. The Vice President of Sustainability &amp; Responsibility reports to the Chief Supply Chain Officer and oversees sustainability-related issues in our â€˜Made for Changeâ€™ strategy. The Vice President of Sustainability &amp; Responsibility overseas Product Stewardship, Responsible Sourcing and Environmental Sustainability for corporate and retail facilities, internal manufacturing and the supply chain. Sustainability is embedded within the business function of supply chain because the greatest risk for impact and opportunity for mitigation lies within this part of VFâ€™s overall value chain. That is, the material used in our product, and the manufacturing and finishing of products in both owned and contracted facilities represent the majority of climate-related impacts across the organization. The Vice President also oversees corporate sustainability activities at retail locations, distribution centers and corporate/brand headquarters and sets overall VF sustainability goals and targets. For example, in our â€˜Made for Changeâ€™ Strategy, VF set a goal to set Science Based Targets by the end of 2019 and to use 100% renewable energy in VFâ€™s owned and operated facilities by 2025. Goals are approved by the Chief Supply Chain Officer, the Executive Leadership Team and the CEO._x000D_
</t>
  </si>
  <si>
    <t xml:space="preserve">Short-term (from years 0 to 2): These are risks that are current or will occur in the very near future impacting our operations, workers or consumers. The risk refers to issues that require immediate strategies to mitigate. Climate change, worker well-being and materials risks are no longer considered as only long-term issues. _x000D_
Medium-term (from years 2 to 5): These are risks that may impact our operations, workers or consumers; but do not exist currently. These risks are often incorporated into 5-year strategy cycles, such as our â€˜Made for Changeâ€™ goals. These timeframes are similar to our general approach to business strategy and longer-term financial planning cycles. _x000D_
Long-term (from years 5 to 100): These are risks that may impact our operations, workers or consumers in several years and require long-term planning and outlook._x000D_
_x000D_
Risks: Increased severity and frequency of extreme weather events such as cyclones and floods, Carbon pricing mechanisms_x000D_
Opportunities: Development and/or expansion of low emission goods and services, Move to more efficient buildings, Use of more efficient production and distribution processes._x000D_
</t>
  </si>
  <si>
    <t xml:space="preserve">Products and services Impacted Climate change risks could affect products and services through impacts to our raw materials and consumer demand for sustainable products. Impacts to raw materials could cause reduced availability of materials, increased costs (which may be passed along to the consumer), and supply chain disruptions or delays. Examples of raw material impacts include: 1) chronic drought may impact the global cotton supply; 2) transitional risks, such as carbon pricing, could impact the pricing of nylon and polyester; 3) acute events (such as hurricanes, flooding, etc.) could impact our distribution processes and cause disruptions or delays. Consumer demand can be affected in various ways; our business is adversely affected by unseasonable weather conditions. A significant portion of the sales of our products is dependent in part on the weather and is likely to decline in years in which weather conditions do not favor the use of these products. Additionally, as a leader in the apparel industry, our products and services could be impacted by reputational concerns if we are not seen as engaging in climate-related issues. We also see significant opportunities to capitalize on customer demands for sustainable brands through offerings and introductions of new business models that advance circularity. The magnitude of this impact is high, as we are committed to be a purpose-led company whose business strategy is intertwined with climate issues, as described in our purpose statement: â€œWe power movements of sustainable and active lifestyles for the betterment of people and our planetâ€. Supply chain and/or value chain Impacted Climate change is affecting and/or could affect our supply chain in various ways, from physical and transitional impacts, to our raw materials and tier 1 and tier 2 suppliers. Examples of raw material impacts include: 1) chronic drought may impact the global cotton supply; 2) transitional risks, such as carbon pricing, could impact the pricing of nylon and polyester; 3) acute events (such as hurricanes, flooding, etc.) could impact our distribution processes and cause disruptions or delays. Our supply chain may be subject to carbon pricing that increases operational costs, which could be passed to VF from our suppliers. Physical risks, such as water scarcity, may affect our tier 1 and tier 2 suppliers and introduce increased reputational risk if local water supplies are seen as unsustainably managed. We also see opportunities to increase resiliency of our supply chain through sustainable purchasing goals (such as our goal to reduce the average impact of our key materials by 35%) and reducing costs through partnerships with key suppliers to increase energy efficiency. The magnitude of this impact in the medium term is low, as most impacts are managed with existing processes. In scenarios where there is a rapid transition to a low-carbon economy, this impact could be low-medium in the long term. Adaptation and mitigation activities Impacted Climate change has impacted our business through our â€˜Made for Changeâ€™ goals and targets, which contain adaptation and mitigation activities. Relevant transition risks include increased exposure to carbon pricing in our direct operations and/or supply chain. Physical risks include impacts of climate change on our raw materials, such as cotton. To mitigate these impacts, we have introduced goals to procure 100% renewable energy in owned and operated facilities, reduce the average impact of our key materials by 35%, and ensure 100% of cotton purchased by VF come from the U.S. or Australia or be grown under a cotton-growing sustainability scheme such as BCI, recycled or organic. These activities serve as mitigation activities (i.e., renewable energy reduces our contribution to climate change) as well as adaptation activities (i.e., transitioning to cotton sources such as BCI are grown in way that may mitigate climate change impacts). We also see opportunities from these activities, including resource efficiency, in our direct operations and our supply chain. The magnitude of this impact is currently low in relation to operating budgets, revenues, and other areas of the business that are more applicable to a consumer-facing brand (such as products and services). Investment in R&amp;D Impacted Investment in R&amp;D represents a significant opportunity to grow our business through new sustainable product lines and materials, as well as new business models. We have three strategic global innovation centers that focus on technical and performance product development, including sustainable design. The centers are staffed with dedicated scientists, engineers and designers who combine proprietary insights with consumer needs, and a deep understanding of technology and new materials. Circular business models present an opportunity for VF to unlock new revenue streams for our brands while continually and meaningfully cutting our environmental impact. They enable us to build better products, extend product life, transform transactions into deeper relationships, and turn waste into value. The recommerce model also offers our products at a lower price point, which allows new consumers to experience our brands. The magnitude of this impact is high, as we are committed to being a purpose-led company whose business strategy is intertwined with climate issues, as described in our purpose statement: â€œWe power movements of sustainable and active lifestyles for the betterment of people and our planetâ€. Operations Impacted Climate change will impact our operations from transitional and physical risks. Transitional risks could increase our operational costs, including carbon taxes imposed on our direct operations or supply chain. Physical risks could include temperature extremes, which could increase our operational energy costs to maintain consistent temperatures; sea level risk could impact some of our coastal facilities in the long-term; acute physical events (such as flooding, hurricanes, blizzards, etc) could increase the probability of disruptions or delays in our direct operations or supply chain. Opportunities include cost savings through efficiency improvements such as Green Building practices, LED retrofits, sustainable retail design, and renewable energy/low carbon purchases. The magnitude of this impact is currently low in relation to operating budgets, revenues, and other areas of the business that are more applicable to a consumer-facing brand (such as products and services)._x000D_
Revenues Impacted As a purpose-led company whose business strategy is intertwined with climate issues, several opportunities have factored into our financial planning process, including revenues. VFâ€™s Sustainability &amp; Responsibility strategy, â€˜Made for Changeâ€™, launched in 2017, targeted key areas to drive transformational change and create value for our business. One pillar of the strategy is focused on circular business models to (i) harness retail opportunities in new sectors, (ii) scale foundational social and environmental programs to lead the industry toward greater progress at a faster rate, and (iii) empower our brands, associates, and consumers to act with purpose and impact with intention. To a certain extent, risks, such as unseasonable weather conditions, may also impact revenue planning. A significant portion of the sales of our products is dependent in part on the weather and is likely to decline in years in which weather conditions do not favor the use of these products. The magnitude of the opportunities is anticipated to outweigh the risks, and to be significant in the medium-long term as we work to offer more sustainable materials to our customers, implement new business models that reach new consumer segments, and acquire new brands purposefully. Operating costs Impacted Our financial planning processes are impacted in the short and medium term for risks to operational costs. Risks include increased carbon pricing to our direct operations, temperature extremes increasing our energy costs to maintain comfortable environments for our customers and employees, and acute physical events (such as flooding, hurricanes, blizzards, etc.) affecting consumer habits and/or our store operating hours. Short-term impacts are managed through procurement and risk strategy processes and incorporated into existing budgets. In the medium to long term, we are evaluating the impact our 2025 renewable energy target of 100% has on our operating budgets. This could represent increased costs in some areas but may represent cost savings in the long term, depending on the market instruments chosen. The magnitude of this impact is expected to be small in the short to medium term in relation to operating budgets, revenues, and other areas of financial planning that represent a larger impact. Capital expenditures / capital allocation Impacted for some suppliers, facilities, or product lines Capital expenditures have been impacted through efficiency projects, Green Building investments, and onsite renewable energy investments. These impacts are incorporated into normal processes for capital allocation within VF. As we continue to implement our target of 100% renewable energy in owned and operated facilities and announce a science-based climate target, we may establish additional capital expenditure mechanisms in our financial planning process. The magnitude of this impact is expected to be small to medium in relation to other financial planning areas, such as revenues, and acquisitions is relatively small. Acquisitions and divestments Impacted One of VFâ€™s key strategic objectives is revenue growth. We seek to grow organically and through acquisitions. A component of our 2021 Global Business Strategy is to reshape VFâ€™s portfolio, including through acquisitions. Weâ€™re closely aligning our purpose commitment with our Global Business Strategy and innovation agenda to prioritize and accelerate the pursuit of more purpose-led acquisitions, innovations and strategic investments. For example, IcebreakerÂ® - our first purpose-led acquisition in 2018 â€“ is an ideal complement to our SmartwoolÂ® brand, strengthening VFâ€™s industry leadership in the use of natural and sustainable performance materials. The magnitude of this impact is expected to be medium to high as we seek to reshape our portfolio, in part, through acquisitions. Access to capital Impacted As we seek to grow through acquisitions and new product lines, our ability to achieve our 2021 Global Business Strategy, which includes sustainability, may impact access to capital. The magnitude of this impact is expected to be very low in relation to other factors that normally influence access to capital. Assets Impacted for some suppliers, facilities, or product lines Climate change may impact the financial viability of assets when assessed through physical risks, including extreme weather events (such as increased frequency of hurricanes, tornadoes, wildfires, flooding, etc). Sea level rise may also impact owned assets on ocean front property in the long-term. Financial planning for these risks is assessed through an Enterprise Risk Management process led by our Risk Management and Internal Audit teams and incorporated into existing budgets. We have begun to assess some impacts through a qualitative scenario analysis in 2018 and are looking to incorporate findings from this analysis into our future business strategy. The magnitude of this impact is expected to be low, as we have 1500+ facilities in over 45 countries and impacts to any assets from these risks are likely to be localized. Liabilities Not impacted Given the nature of our business, climate related impacts on liabilities are not as relevant as other factors, such as license agreements, online content, and tax liabilities, and are not included in financial planning._x000D_
</t>
  </si>
  <si>
    <t xml:space="preserve">As of 2019, 57 carbon pricing initiatives have been implemented, or are scheduled for implementation at the regional, national, and subnational level and more are likely to follow as governments implement Nationally Determined Contributions (NDCs) over the next several decades according to the World Bank. During FY2020, VF manufactured and sourced products from both owned and contracted manufacturing facilities across the globe, and in CY2019, surveyed 477 tier-1 and tier-2 suppliers regarding their carbon and energy policies through the Higg Index FEM self-assessment. A full list of VF manufacturing locations, updated on a quarterly basis, can be found on the VF website. Given our global supply chain, it is possible that we may be exposed to carbon pricing in the future, and some or all of this cost may be passed on to us._x000D_
_x000D_
The financial impact is calculated by using scope 3 emissions for categories more likely to be affected by carbon taxes, including purchased goods &amp; services, fuel-and-energy-related activities, and upstream/downstream transportation. The range is based on a $40/metric ton of carbon (proposed under a 2-degree scenario) and a $100/metric ton of carbon (proposed under a 1.5-degree scenario). Given the size of our global supply chain, it is possible that we may be exposed to carbon pricing in the future, and some of this cost may be passed along to VF. Based on our assessment, when overlaying the probability for supply chain costs to be passed along to a purchaser such as VF, we approximate 20% of this financial impact has the potential to be passed along to us._x000D_
_x000D_
How the selected scenario(s) were identified, with reference to the inputs, assumptions and analytical methods used VF conducted a qualitative scenario analysis called â€œForces of Changeâ€, which included â€œNeglected Planetâ€ as one of 14 scenarios relevant to our business. While this was not a quantitative scenario analysis, VF Strategy and Sustainability &amp; Responsibility teams reviewed and examined the impacts of climate change on the apparel industry through 2030. - A description of the time horizon(s) considered, and why they are relevant to your organization The scenario analysis assessed the impacts of climate on various aspects of the apparel industry, particularly around how product line offerings may need to evolve with a shifting climate, through 2030. - A description of the areas of your organization that have been considered as part of the scenario analysis Areas included as part of the analysis include regulatory and reputational considerations, product line diversity, and our acquisition / divestiture strategy. - A company specific description summary of the results of the conducted scenario analysis / how the scenario analysis have informed your business objectives and strategy. As a part of our â€˜Forces of Changeâ€™ scenario exercise in 2018 which looked at how current macro trends impacts could affect our business by 2030, â€˜Neglected Planetâ€™ was one of 14 scenarios assessed. The scenario looked at VF Corporation as a whole and the global impact each scenario would have on the apparel industry, as well as our own business. Additionally, the scenario planning process has led to a more integrated approach to climate change planning when assessing future acquisitions. In collaboration with the Enterprise Risk Management team, our Sustainability &amp; Responsibility team also plans to explore a more in-depth quantitative research / scenario analysis in the coming two years. - A case study/example of how the results of scenario analysis have directly influenced your business objectives and strategy The â€œNeglected Planetâ€ scenario analysis emphasized the need for brands to be part of the solution to climate change. For example, offering diversity in product lines, including both summer and winter wear, to reflect a changing climate._x000D_
_x000D_
</t>
  </si>
  <si>
    <t xml:space="preserve">VF has a robust process for identifying and assessing climate-related risks. At a company level, we identify and assess risks as part of strategy planning. As part of our longterm strategy work, â€˜Neglected Planetâ€™ is considered one of our 14 risk areas for continuous monitoring. As part of this, approaches have been put in place to monitor and prioritize climate related risks from a physical, consumer preference, reputation and regulatory perspective, looking at the significance of each risk based on potential impact, likelihood, and time frame. These efforts have included more robust assessments of our productsâ€™ carbon footprint and developing science-based climate targets to be released at the end of 2019. At an asset level, we assess risks through a combination of strategic planning and Business Continuity Planning. For example, transitional risks from carbon regulation could lead to fluctuating energy prices. To mitigate this risk, we have joined RE100 as part of our â€˜Made for Changeâ€™ strategy and are working to transition away from fossil-based fuels. For other types of risks, such as impacts of acute physical risks on our facilities and/or logistics, our Strategy Team has created Business Continuity Plans and continues to update them as information changes. Our definition of substantive financial risk, as it relates to any of the climate risk mentioned below, would be any impact with a likely probability over the next 5-10 years affecting 1% of our revenue or 1% of our cost of goods sold (COGS) caused by physical climate risk, regulatory or reputational risk. Strategic risks include impacts that have a reputational impact to our brand(s), a lower probability threshold, and/or do not meet the financial threshold as defined above. The risks disclosed in this report meet the conditions for strategic risk but do not yet meet the threshold for substantive financial risk._x000D_
</t>
  </si>
  <si>
    <t xml:space="preserve">VF manages climate risks and opportunities by setting strategic goals in areas where climate impacts may affect our business or where we see our brands as differentiators for climate opportunities. A recent example of this is our â€˜Made for Changeâ€™ strategy. We brought together teams from across functions, brands, regions and external stakeholders to collaborate and push our thinking, challenge our assumptions, and inject cutting edge insights to inform our plans. We then set goals to mitigate risks and capitalize on opportunities in areas where we have an opportunity to differentiate and serve as a catalyst for transformative change. The three pillars of our â€˜Made for Changeâ€™ strategy include Circular Business Models (transforming the apparel &amp; footwear industry from linear to circular); Scale for Good (transform our industryâ€™s biggest impacts â€“ climate change, materials and worker well-being); and Movement Makers (transform how we engage associates and consumers to be movement makers). These aspirations are then translated into actionable targets that help us assess our progress. These processes work similarly for climate-related risks as well as opportunities. For example, environmental impacts of the apparel industry could present a transitional and reputational risk as well as an opportunity to differentiate. VF therefore included Circular Business Models as a strategic pillar, with the aspiration to transform the apparel &amp; footwear industry from linear to circular. This translates into medium-term goals to lead the large-scale commercialization of circular business models through brand-led recommerce and rental initiatives. Brands then translate these goals into specific initiatives, such as The North Face Â® Renewed collection, which sells previously owned, damage-and repaired or used products. The recommerce model addresses one of the apparel industryâ€™s biggest challenges, textile waste, and offers our products at a lower price point, which allows new consumers to own our products. Case study of transitional risk: In 2018 our strategy team performed a scenario analysis through 2030. â€˜Neglected Planetâ€™ was determined to be an area of risk as well as opportunity. Out of this work, multiple processes have been put in place to monitor these risks. Through our Strategy team, Health &amp; Safety team, and Sustainability &amp; Responsibility team, which includes supply chain, government affairs and brand teams, climate-related risks and opportunities are monitored and addressed. Increasingly, to reduce our transitional risks, whether reputational or regulatory, VF Corporation is striving to be a low carbon emitter with a 100% renewable energy goal by 2025 and setting science- based climate targets that will extend into our supply chain by the end of 2019. This is also an opportunity to show leadership in our climate strategy in an industry that is highly competitive. Case study of physical risk: Cotton is a significant material input to our products and is likely to be impacted by chronic physical risks such as drought. As part of our â€˜Made for Changeâ€™ strategy, we have a goal that, by 2025, all cotton purchased outside the US or Australia be grown under a cotton sustainability scheme. Brands may have even more ambitious targets â€“ for example, as of 2018, TimberlandÂ® is already using 75% certified Better Cotton Initiative (BCI) and organic cotton, and Wrangler is working throughout the cotton supply chain and with industry, academia, and nonprofit partners to help producers improve yields, decrease inputs, fight erosion, and reduce greenhouse gas emissions. In 2020, we plan to renew our climate change risk assessment and scenario planning, taking a closer look at our physical risks. Many risks have already been evaluated as part of other risk assessments across VF, such as the risk of drought affecting our cotton pricing and supply as part of our global water risk assessments._x000D_
_x000D_
</t>
  </si>
  <si>
    <t xml:space="preserve">Integrated into multi-disciplinary company-wide risk identification, assessment, and management processes. We assess climate-related risks such as transitional and physical risks on our direct operations and supply chain frequently for both current and future (&gt;6 years) risks. While the frequency of monitoring varies with the risk (i.e., supply chain continuity is assessed more frequently than forest-related risks), in general these assessments occur every 6 months or more frequently. This is in alignment with how we measure other company related risks._x000D_
</t>
  </si>
  <si>
    <t>GHG emissions, energy use</t>
  </si>
  <si>
    <t xml:space="preserve">From 2020 Made for Change Report: _x000D_
Reduce absolute Scope 1 and 2 greenhouse gas (GHG) emissions 55% by 2030 (2017 baseline year). 67,826 MT C02e, a 17% reduction_x000D_
Reduce absolute Scope 3 GHG emissions from purchased goods and services and upstream_x000D_
transportation 30% by 2030 (2017 baseline year).10 3,700,000 MT CO2e, no change_x000D_
Utilize 100% renewable energy across our owned-and-operated facilities by 2025. 29% renewable energy, a 17% improvement since FY2017_x000D_
Achieve zero-waste* at all of our owned-and-operated distribution centers (DCs) by 2020. 72% of our DCs are zero-waste*, a 17% improvement_x000D_
since 201811_x000D_
Eliminate all non-essential, single-use plastics from VF direct operations and sponsored events by 2023.12 NEW GOAL_x000D_
_x000D_
</t>
  </si>
  <si>
    <t xml:space="preserve">https://d1io3yog0oux5.cloudfront.net/vfc/files/documents/Sustainability/Resources/VF_FY2020_Made_for_Change_Report_FINAL.pdf </t>
  </si>
  <si>
    <t>160,000,000 m^3</t>
  </si>
  <si>
    <t xml:space="preserve">There are 2282 / 48470 associates who identified as â€œother/undeclaredâ€ in terms of gender. The remaining 21228 workers are men. The directors are 38% female and 62% male. This is the highest recorded percentage of women since 2015._x000D_
_x000D_
</t>
  </si>
  <si>
    <t xml:space="preserve">_x000D_
</t>
  </si>
  <si>
    <t>median employee (part-time worker): $13,330, CEO: $16,600,591.</t>
  </si>
  <si>
    <t>https://www.vfc.com/investors/financial-information/sec-filings/content/0001193125-20-167140/0001193125-20-167140.pdf</t>
  </si>
  <si>
    <t xml:space="preserve">Child rights are the fundamental freedoms and inherent rights of all human beings under 18 years of age. VF promotes the rights and dignity of children to support their development and works to combat factors that compromise their rights, including child labor and beyond. In addition to partnering with organizations such as the Centre for Child Rights and Business and UNICEF to enhance our policies related to the prevention of child labor in supply chains, we deploy a more holistic approach to this issue by developing strategies that address child rights across our value chain. In CY2020,VF completed a child rights impact assessment of our value chain to identify areas where VF has the potential to cause or contribute to child rights impacts through our operations or business relationships. The outcomes of this assessment will directly contribute to the development of our upcoming child rights strategy and commitment. </t>
  </si>
  <si>
    <t>"on-site gyms, subsidized nutritious food options, annual health fairs, free biometric screenings and local walk/run challenges", â€˜Be Fit for Lifeâ€™ well-being program</t>
  </si>
  <si>
    <t>VF Corporation</t>
  </si>
  <si>
    <t>R_2dLJlp9gpoZ2zyx</t>
  </si>
  <si>
    <t>F2021ENV163G7@g.ucla.edu</t>
  </si>
  <si>
    <t>F2021ENV163G7</t>
  </si>
  <si>
    <t>Under Armour, Inc.</t>
  </si>
  <si>
    <t>UAA</t>
  </si>
  <si>
    <t>https://underarmourinc.gcs-web.com/static-files/562ded89-eab4-4d7f-a998-2296614882f8</t>
  </si>
  <si>
    <t>https://about.underarmour.com/investor-relations/governance</t>
  </si>
  <si>
    <t>22% female, 78% male</t>
  </si>
  <si>
    <t>https://about.underarmour.com/community/diversity-equity-inclusion</t>
  </si>
  <si>
    <t>"reduce greenhouse gas emissions by 30% by 2030; increase annual sourcing of renewable electricity in owned and operated facilities to 100% by 2030 (80% by 2025) as part of commitment to RE100; and achieve net zero greenhouse gas emissions by 2050."</t>
  </si>
  <si>
    <t>https://about.underarmour.com/community/sustainability</t>
  </si>
  <si>
    <t>corporate 50%; director and above: 37%; VP and above 28%; SVP and above 19%</t>
  </si>
  <si>
    <t>CEO: 7.365 million, employee: 6,669</t>
  </si>
  <si>
    <t>https://www1.salary.com/UNDER-ARMOUR-INC-Executive-Salaries.html</t>
  </si>
  <si>
    <t>"The purpose of our Human Rights Due Diligence model is to identify conditions within countries that may expose Under Armour to greater risk of violating human rights. [...] Based on this assessment we engage with suppliers, civil society organizations, and other third party stakeholders to focus on specific issues and risks to ensure FLA and Under Armour Codes are met and embody core labor standards, and related conventions, of the ILO. Only after these requirements are met do we approve our suppliers to start production for Under Armour in that specific country."</t>
  </si>
  <si>
    <t>Under Armour offers three medical plan options through CareFirst BlueCrossBlueShield. All three plans provide comprehensive medical and prescription drug coverage, and cover in-network preventive care at 100%. "Provider cost compare tool, Support navigating the health care system, Modern fertility benefits, On-demand care through telehealth" for medical; dental and vision; wellness tools, resources, and programs through Sharecare.</t>
  </si>
  <si>
    <t>https://usbenefitsoverview.underarmour.com/Health/Medical-Prescription-Drug</t>
  </si>
  <si>
    <t>Under Armour, Incorporated</t>
  </si>
  <si>
    <t>R_1JFa4q4Id0bpP31</t>
  </si>
  <si>
    <t>F2021ENV163G17@g.ucla.edu</t>
  </si>
  <si>
    <t>F2021ENV163G17</t>
  </si>
  <si>
    <t>Ulta Beauty, Inc.</t>
  </si>
  <si>
    <t>ULTA</t>
  </si>
  <si>
    <t>90384S303</t>
  </si>
  <si>
    <t>https://www.ulta.com/investor/governance/board-of-directors</t>
  </si>
  <si>
    <t>Skills in personal styling</t>
  </si>
  <si>
    <t>https://www.ulta.com/investor/sec-filings/all-sec-filings/content/0001558370-21-004554/0001558370-21-004554.pdf</t>
  </si>
  <si>
    <t>N/A</t>
  </si>
  <si>
    <t>https://d1io3yog0oux5.cloudfront.net/ulta/files/pages/ulta/db/1975/description/ULTA-001_2020-ESG-Report_14.0.pdf</t>
  </si>
  <si>
    <t>https://www.ulta.com/investor/company-information/leadership-team</t>
  </si>
  <si>
    <t>"Code of Business Conduct included in new hire materials for all associates, who must read and acknowledge this policy each year; "We continually improve our approach to compliance through the Ulta Compliance Network (UCN). UCN is a group of associates who regularly focus on compliance. The group meets quarterly and provides a way for these associates to share best practices, discuss challenges and identify useful tools or resources."</t>
  </si>
  <si>
    <t>"Nominating &amp; Corporate Governance Committee has primary responsibility for our ESG policies and practices, as well as associated risks"</t>
  </si>
  <si>
    <t>"Our General Counsel is the executive sponsor of our ESG program and works with a cross-functional team of experts, including representatives from human resources, growth and development, supply chain, merchandising and store operations, who drive ESG strategy across the four pillars."</t>
  </si>
  <si>
    <t>Directors by gender_x000D_
women 55%_x000D_
men 45%</t>
  </si>
  <si>
    <t>Directors by Race (only two races given)_x000D_
White 82%_x000D_
Black 18%</t>
  </si>
  <si>
    <t>CEO wage =  $8,100,164, median employee wage = $12,476</t>
  </si>
  <si>
    <t xml:space="preserve">Well-being begins with health care for all eligible associates, which includes those who_x000D_
work more than 30 hours a week for Ulta Beauty in any position. Coverage extends_x000D_
to eligible dependents, including spouses, same-sex partners and children under 26._x000D_
Our healthcare plans are above market for retailers and other service industry companies._x000D_
Our medical plans provide above-average levels of health care coverage, with less cost_x000D_
share placed on associates, compared to many other retailers. We offer comprehensive_x000D_
medical plans that empower employees to choose the coverage that best suits them._x000D_
- 401(k) plan with up to a 4% company match_x000D_
- Disability and life insurance_x000D_
- Company-paid short-term disability pay at 80% of pay_x000D_
- Additional insurance options, including legal, pet, home and auto_x000D_
- Tuition reimbursement program_x000D_
- Paid time off, including an extended illness bank_x000D_
- Discounts on retail products and salon services_x000D_
And because wellness, like beauty, is more than skin deep, we offer mental_x000D_
health resources, such as counseling services and access to apps; financial_x000D_
wellness planning and guidance; and health apps and educational resources_x000D_
for soon-to-be parents. </t>
  </si>
  <si>
    <t>R_1f1v3ezJVlJ8YEk</t>
  </si>
  <si>
    <t>F2021ENV163G20@g.ucla.edu</t>
  </si>
  <si>
    <t>F2021ENV163G20</t>
  </si>
  <si>
    <t>Tapestry, Inc.</t>
  </si>
  <si>
    <t>TPR</t>
  </si>
  <si>
    <t xml:space="preserve">https://tapestry.gcs-web.com/corporate-governance/board-of-directors </t>
  </si>
  <si>
    <t>Governance and nominations</t>
  </si>
  <si>
    <t>https://tapestry.gcs-web.com/static-files/ac1f341d-9a72-4929-900b-7609cce3fe37</t>
  </si>
  <si>
    <t>https://www.tapestry.com/company/</t>
  </si>
  <si>
    <t>https://www.tapestry.com/assets/docs/2020/FY2020-Tapestry-Corporate-Responsibility-Report-FINAL.pdf</t>
  </si>
  <si>
    <t>In 2017, we conducted a comprehensive materiality analysis to identify the Corporate Social Responsibility (â€œCSRâ€) issues of most importance to our company and its stakeholders. As part of this process we surveyed our leadership for all brands (defined here as Senior Vice President and above) and assessed external stakeholder perspectives as well as current and emerging sustainability issues that may have evolved since our previous assessment in 2015. The analysis is reflected in a matrix (Figure 1 below) outlining which Global Reporting Initiative v4 aspects_x000D_
were most commonly mentioned as important issues by our stakeholders._x000D_
We evaluated issues for their importance to our stakeholders, potential impact on Tapestryâ€™s business, and our degree of influence on the issue. Our 2017 materiality analysis largely reinforced our previous materiality assessments and validated that the most important CSR issues to our company and stakeholders are topics such as product performance, compliance, corporate governance, supply chain labor practices, animal welfare and climate change._x000D_
As described in more detail in the Stakeholder Engagement section below, we periodically engage with stakeholders in order to discuss sustainability topics outside of our formal stakeholder engagement process. These discussions help keep us abreast of issues that are important to our external stakeholders. We plan to conduct our next materiality assessment for our fiscal year 2019 report._x000D_
_x000D_
Material topics include: compliance, corporate governance, business ethics, product performance, women's empowerment, health &amp; safety, supply chain labor practices, GHG emissions, etc.</t>
  </si>
  <si>
    <t>https://www.tapestry.com/assets/docs/2019/Tapestry-Materiality-Stakeholder-Engagement.pdf</t>
  </si>
  <si>
    <t>At Tapestry, we understand the importance of implementing strong policies and procedures around bribery and anti-corruption. Tapestryâ€™s anti-corruption program contains the following measures to ensure compliance: conducts due diligence on third parties deemed to be high risk by the organization, anti-bribery and corruption clause included in contracts, specific anti-corruption training for employees, and specific anti-corruption training for suppliers and third parties. In addition to our Anti-Corruption Policy, we also have a Corporate Gifting Policy and software, which requires employees to report receipt and giving of certain gifts, as required under the policy. Our legal department has oversight of this policy. _x000D_
_x000D_
We have an EthicsPoint Hotline, where employees and non-employees can report suspicions or incidences of bribery and corruption for investigation. _x000D_
_x000D_
Our Internal Audit team conducts hotspot analysis and ongoing risk assessments, as well as internal and third party periodic reviews of our anti-corruption programs. Senior management and our Board of Directors are updated on the results of analysis and reviews regularly. We engage senior management, legal, audit, HR and key business stakeholders in all geographies to assist with the dissemination and socialization of policies and procedures._x000D_
_x000D_
Our efforts in this area align with United Nations SDG 16, promoting peaceful and inclusive societies for sustainable development and accountable and inclusive institutions at all levels</t>
  </si>
  <si>
    <t>Tapestryâ€™s Board of Directors has ultimate oversight over all sustainability initiatives and the strategy and program. The Board approves long-term sustainability goals, strategic moves or major plans of action and receives updates at least annually. Starting during FY2021, the Governance and Nominations Committee of the Board will receive quarterly updates on sustainability strategy._x000D_
_x000D_
In addition, the Audit Committee of the Board periodically reviews the Companyâ€™s risk management, including climate-related risk and policies to ensure itâ€™s consistent with the Companyâ€™s corporate strategy. The Board considers whether the Companyâ€™s risk programs adequately identify material risks facing the Company in a timely fashion, implement appropriate responsive risk management strategies, and adequately transmit necessary information with respect to material risks within the organization.</t>
  </si>
  <si>
    <t>Tapestryâ€™s Chief Executive Officer, General Counsel and Chief Operations Officer have general oversight of our sustainability program, and approve all material recommended to the Board of Directors for our climate-related strategy. Our Sustainability Senior Director has direct day-to-day responsibility for managing our program, including the ESG Task Force, and assessing risks to report to Tapestryâ€™s Executive Committee and to the Board of Directors. _x000D_
_x000D_
Tapestryâ€™s ESG Task Force meets monthly to set and drive company-wide ESG strategy, including our climate-related goals. The ESG Task Force includes members of Tapestryâ€™s Executive Committee and cross-functional membership from major business functions at Tapestry, including sustainability, legal, marketing &amp; communications, digital &amp; customer experience, HR, product &amp; materials development, investor relations, and employees devoted to philanthropy, social impact, and equity, diversity and inclusion._x000D_
_x000D_
Tapestryâ€™s Enterprise Risk Management program annually assesses risk â€“ including climate and ESG risk â€“ to our business. Tapestryâ€™s Enterprise Risk Management program is reviewed quarterly with the management and the Audit Committee of the Board and at least annually with the full Board.</t>
  </si>
  <si>
    <t>Tapestry has identified climate-related risks and opportunities across the short-term (0-2 years), medium-term (2-5 years), and long-term (5-10 years)._x000D_
_x000D_
Tapestryâ€™s climate-related risks include:_x000D_
â€¢ Potential of emerging regulation (short-term)_x000D_
â€¢ Carbon pricing (short-term)_x000D_
â€¢ Increased stakeholder concern or negative feedback (short-term)_x000D_
â€¢ Changes in precipitation patterns (short- and medium-term)_x000D_
â€¢ Extreme variability in weather patterns (short- and medium-term)_x000D_
â€¢ Rising sea levels (long-term)_x000D_
â€¢ Disruption of supply chain impacting production, distribution, and material pricing (short-, medium-, and long-term)_x000D_
_x000D_
Tapestryâ€™s climate-related opportunities include:_x000D_
â€¢ Participation in renewable energy programs (short-term)_x000D_
â€¢ Adoption of energy efficiency measures (short-term)_x000D_
â€¢ Using more efficient production and distribution processes (short-term)_x000D_
â€¢ Shifting in consumer preferences (medium-term)_x000D_
â€¢ Engaging with supply chain partners in development of low environmental-impact goods (short-, medium-, and long-term)_x000D_
_x000D_
Tapestry identifies risks that may have substantive financial or strategic impacts according to the riskâ€™s expected impact of financial loss, potential negative reputational harm, and likelihood of causing a compliance aberration or failure. Please see page 24 of Tapestryâ€™s Annual Report 10-K.</t>
  </si>
  <si>
    <t>Tapestry evaluates sustainability and climate-related risks associated with operations, including, but not limited to, product safety and material compliance requirements, disruptions to the supply chain from adverse weather, and material scarcity. The identified risks and opportunities have potential to impact Tapestryâ€™s operations, products and services, supply chain, adaptation and mitigation activities, and investment in innovation.</t>
  </si>
  <si>
    <t>Tapestry currently does not use a climate-related scenario analysis to inform its strategy, however we are conducting exploratory research to understand the best way to apply a climate-related scenario analysis to inform our business strategy. We continue to evaluate and find ways to introduce quantitative metrics around environmental impacts and climate change into our scenario planning.</t>
  </si>
  <si>
    <t>Tapestryâ€™s Enterprise Risk Management program annually assesses risks, including fraud risk, sustainability, corporate governance and ESG. As part of this process, Tapestry develops an Internal Audit Plan to identify risk and exposures and evaluates managementâ€™s mitigation strategy. The enterprise risk management program is updated and reported to the Board at least annually and the Board works with senior management, as well as Tapestryâ€™s independent and internal auditors to ensure itâ€™s incorporated into the corporate strategy and business operations._x000D_
_x000D_
Additionally, we conducted a geo-political risk deep-dive within our supply chain that reviews the potential impacts of climate change across our operations. Tapestry considers changes in legal and regulatory requirements in relation to climate change when assessing risks.</t>
  </si>
  <si>
    <t>Tapestryâ€™s audit plan identifies risks and exposures and evaluates managementâ€™s risk mitigation strategy. In evaluating risk, the Board and its committees consider whether the Companyâ€™s risk programs adequately identify material risks facing the Company in a timely fashion, implement appropriate responsive risk management strategies, and adequately transmit necessary information with respect to material risks within the organization._x000D_
_x000D_
Tapestry defines substantive financial or strategic impacts on its business according to the riskâ€™s expected impact of financial loss, potential negative reputational harm, and likelihood of causing a compliance aberration or failure._x000D_
_x000D_
In FY2020, Tapestry joined the Sustainable Apparel Coalition (SAC) and is using the Higg Index tools to track, measure, and manage our sustainability performance across our supply chain.</t>
  </si>
  <si>
    <t>Tapestryâ€™s climate-related strategy, including management and identification of risks, is driven by our ESG Task Force which is comprised of cross-functional members from major business functions at Tapestry to ensure that our strategy is integrated throughout the organization._x000D_
_x000D_
Individuals across our management teams also evaluate current events and expectations regarding any future developments. Tapestry assesses various climate-related factors across the Companyâ€™s products and services, supply chain, and operations. For example, our design teams look for ways to transition current materials to environmentally preferred materials.</t>
  </si>
  <si>
    <t>Tapestry tracks climate-related metrics related to direct and indirect GHGs emissions, raw materials, water usage, and waste. For more information on Tapestryâ€™s climate-related metrics, go to the Our Planet section within this report._x000D_
_x000D_
Tapestry currently does not use an internal price on carbon. However, we are aware of potential emerging regulation regarding a price on carbon and we plan to stay involved in the conversation to be prepared for any new regulations that come from US or international jurisdictions, as well as any potential regulation changes at the state or local level.</t>
  </si>
  <si>
    <t>As a part of our 2025 Corporate Responsibility goals, we aim to reach climate-related targets that can be found on page 11 of this report._x000D_
_x000D_
On page 11 of their CRP, they made a table to describe their targets and performance. Below is a summary of the information presented in the table:_x000D_
_x000D_
2025 Goal:_x000D_
- Reduce Scope 1 and Scope 2 emissions 20% below 2017 levels (63,272.51 MT CO2e)5 _x000D_
FY2019: 7,944.71 MT CO2e _x000D_
FY2020: 27,077.05 MT CO2e R_x000D_
Progress: educed emissions 57% below 2017 levels12_x000D_
_x000D_
- Reduce Scope 3 emissions from freight shipping 20% below 2017 levels (94,632.87 MT CO2e)_x000D_
FY2019: 89,391.00 MT CO2e _x000D_
FY2020: 47,151.16 MT CO2e _x000D_
PROGRESS: Reduced emissions 50% below 2017 levels2_x000D_
_x000D_
- Reduce water 10% below 2018 levels across Tapestry and our supply chain_x000D_
FY2019: 10,706,873 gallons _x000D_
FY 2020: 10,230,381 gallons _x000D_
PROGRESS: Reduced water consumption 8.9% from 2018 levels3_x000D_
_x000D_
- Ensure 90% of leather comes from Silver- and Gold-rated Leather Working Group (LWG) tanneries_x000D_
FY2019: 63% sourced _x000D_
FY2020: 67% sourced _x000D_
PROGRESS: 67% of our leather comes from Silver- or Gold-rated LWG tanneries_x000D_
_x000D_
- Ensure 75% recycled content in packaging and 25% reduction in North America corporate and distribution center waste below 2018 levels_x000D_
FY2019: Packaging made with 50-80% recycled content_x000D_
FY2020: Packaging made with 50-80% recycled content_x000D_
PROGRESS: Packaging is made with 50-80% recycled content_x000D_
Waste in corporate and distribution centers has increased 6.1% from 2018 levels_x000D_
_x000D_
- 95% traceability and mapping of our raw materials to ensure a transparent and responsible supply chain_x000D_
FY2019: Established 2025 traceability goal_x000D_
FY2020: Initiated traceability pilot _x000D_
PROGRESS: Launched pilot program with key raw material suppliers with the purpose of establishing supply chain mapping capabilities</t>
  </si>
  <si>
    <t>10,230,281 gallons</t>
  </si>
  <si>
    <t>Distribution (53), Retail Associates (80), Retail Management (80), All (Corporate (73), Leadership (60), Board of Directors (50)</t>
  </si>
  <si>
    <t>Distribution (Black -43, Latinx -16, White-32, Asian-5), Retail Associates (Black -13, Latinx -32, White-32, Asian-15), Retail Management (Black - 9, Latinx -24, White-54, Asian- 9), All Corporate (Black -7, Latinx -12, White-57, Asian-17), Leadership (Black -4, Latinx -2, White-76, Asian-13), Board of Directors (Black -20, White-60, Asian-20)</t>
  </si>
  <si>
    <t>CEO wage =  $12,622,668, median employee wage = $27,571</t>
  </si>
  <si>
    <t>"We have also maintained remote working for our corporate employees and increased our employee mental health and wellness resources"; Medical benefits for full and eligible part-time employees, including our store employees, Paid sick leave for all, including part-time employees."</t>
  </si>
  <si>
    <t>Tapestry Inc.</t>
  </si>
  <si>
    <t>R_rlNPMVvERqIbI9H</t>
  </si>
  <si>
    <t>F2021ENV163G9@g.ucla.edu</t>
  </si>
  <si>
    <t>F2021ENV163G9</t>
  </si>
  <si>
    <t>Ralph Lauren Corporation</t>
  </si>
  <si>
    <t>RL</t>
  </si>
  <si>
    <t>https://investor.ralphlauren.com/corporate-governance/board-of-directors</t>
  </si>
  <si>
    <t xml:space="preserve">Almost all former CEO/COO positions </t>
  </si>
  <si>
    <t>stated exact numbers, was able to take the average</t>
  </si>
  <si>
    <t>https://corporate.ralphlauren.com/on/demandware.static/-/Sites-RalphLauren_Corporate-Library/default/dwee986973/documents/2021_Global_Citizenship_&amp;_Sustainability_Report.pdf</t>
  </si>
  <si>
    <t>"We regularly conduct materiality assessments to help identify_x000D_
and prioritize the citizenship and sustainability issues, risks and opportunities that matter most to our business and stakeholders. Our assessments are conducted by a third party and include extensive engagement with internal and external stakeholders, including employees, selected licensees, suppliers, partners, NGOs and consumers. Our most recent assessment, conducted in FY19, informed the development of our Design the Change strategy, including our priority material issues listed below and associated goals. Our next formal assessment will be conducted in FY22._x000D_
_x000D_
We also maintain ongoing stakeholder engagement throughout the year to inform strategies, priority issues and goals in-between our formal materiality assessments. We also communicate regularly with investors on environmental, social and governance issues, typically through the regular course of investor meetings or one-off meeting requests."_x000D_
_x000D_
Material topics: Chemical Use &amp; Discharge, Climate Change, Diversity &amp; Inclusion, Employee &amp; Worker Health, Safety &amp; Well-Being, Raw Material Sourcing &amp; Traceability, Sustainable Product Design &amp; Packaging, Waste Management, Water Stewardship</t>
  </si>
  <si>
    <t xml:space="preserve">Ralph Lauren Corporation, a global lifestyle brand, and Phi Beta Sigma Fraternity Inc., an international brotherhood, are establishing a partnership with the aim to promote deeper understanding and increased representation of Black and African American communities in fashion. _x000D_
_x000D_
The two organizations have been working together since February to develop a strategy and create career pathways and mentorship opportunities for members of Phi Beta Sigma. The organizations are also working toward developing a platform to promote dialogue about cultural awareness in the fashion industry, beginning with a conversation series that will kick off in the fall.    _x000D_
_x000D_
â€œPhi Beta Sigma is rich with members who have extensive backgrounds in marketing, branding and organizational leadership. While the circumstances of our meeting were unfortunate, together, Ralph Lauren and Phi Beta Sigma are committed to developing a meaningful and sustainable partnership that will promote and advance inclusion and understanding in the wider fashion industry,â€ said Micheal Cristal, International President, Phi Beta Sigma Fraternity Inc.  _x000D_
_x000D_
â€œWe recognize the opportunity to deepen cultural understanding and respect within the fashion industry and look forward to expanding this critical work in our business and more broadly, together with Phi Beta Sigma,â€ said Roseann Lynch, Executive Vice President, Chief People Officer, Global People &amp; Development, Ralph Lauren Corporation.   _x000D_
_x000D_
Ralph Lauren recently outlined steps it is taking to address systemic racial injustice, detailed here. </t>
  </si>
  <si>
    <t>https://corporate.ralphlauren.com/pr_200701_PSBPartnership.html?q=culture</t>
  </si>
  <si>
    <t>https://corporate.ralphlauren.com/citizenship-and-sustainability</t>
  </si>
  <si>
    <t xml:space="preserve">1. CEO: Formal governance of Global Citizenship &amp; Sustainability at Ralph Lauren, including climate-related issues, sits with our Board of Directors (the Board). The full Board receives a report on citizenship and sustainability progress at least once annually, including climate-related issues, and reviews the Companyâ€™s annual Global Citizenship &amp; Sustainability Report. The Nominating, Governance, Citizenship &amp; Sustainability Committee (the Nominating Committee) of the Board has oversight of our environmental, social, and governance (ESG) risks and opportunities. The Nominating, Governance, Citizenship &amp; Sustainability Committee (the Nominating Committee) of the Board receives quarterly updates, reviews initiatives, goals, and policies, and makes recommendations to the Board on ESG matters, including climate-related issues. This includes reviewing a summary report of our climate-related risks and mitigation strategies on a semiannual basis. Our Board also includes our CEO (who also holds the title of President) and our Chief Innovation Officer. Our CEO reviews and approves significant climate strategy and communications decisions, including reviewing and approving our recent target to achieve net-zero greenhouse gas emissions by 2040_x000D_
2. Other C Suite Officer: Formal governance of Global Citizenship &amp; Sustainability at Ralph Lauren, including climate-related issues, sits with our Board of Directors (the Board). The full Board receives a report on citizenship and sustainability progress at least once annually, including climate-related issues, and reviews the Companyâ€™s annual Global Citizenship &amp; Sustainability Report. The Nominating, Governance, Citizenship &amp; Sustainability Committee (the Nominating Committee) of the Board has oversight of our environmental, social, and governance (ESG) risks and opportunities. The Nominating, Governance, Citizenship &amp; Sustainability Committee (the Nominating Committee) of the Board receives quarterly updates, reviews initiatives, goals, and policies, and makes recommendations to the Board on ESG matters, including climate-related issues. This includes reviewing a summary report of our climate-related risks and mitigation strategies on a semiannual basis. Our Board also includes our CEO (who also holds the title of President) and our Chief Innovation Officer._x000D_
3. President: Formal governance of Global Citizenship &amp; Sustainability at Ralph Lauren, including climate-related issues, sits with our Board of Directors (the Board). The full Board receives a report on citizenship and sustainability progress at least once annually, including climate-related issues, and reviews the Companyâ€™s annual Global Citizenship &amp; Sustainability Report. The Nominating, Governance, Citizenship &amp; Sustainability Committee (the Nominating Committee) of the Board has oversight of our environmental, social, and governance (ESG) risks and opportunities. The Nominating, Governance, Citizenship &amp; Sustainability Committee (the Nominating Committee) of the Board receives quarterly updates, reviews initiatives, goals, and policies, and makes recommendations to the Board on ESG matters, including climate-related issues. This includes reviewing a summary report of our climate-related risks and mitigation strategies on a semiannual basis. Our Board also includes our CEO (who also holds the title of President) and our Chief Innovation Officer. Our President reviews and approves significant climate strategy and communications decisions, including reviewing and approving our recent target to achieve net-zero greenhouse gas emissions by 204._x000D_
_x000D_
</t>
  </si>
  <si>
    <t>CEO reviews and approves significant climate strategy and communications decisions, serves on the Steering Committee of the G7 Fashion Pact; CFO reviews and approves significant climate strategy and communications decisions, including reviewing and approving our renewable power target and general strategy for sourcing renewable power; "Chief Product and Sustainability Officer is responsible for day-to-day management of climate-related issues as part of our broader citizenship and sustainability program and reports directly to our CEO"; " Global Citizenship &amp; Sustainability Steering Committee meets monthly to prioritize and resource our approach for climate-related issues and other sustainability topics."</t>
  </si>
  <si>
    <t>Risks: Changes in precipitation patterns and extreme variability in weather patterns, Increased severity and frequency of extreme weather events such as cyclones and floods, Carbon pricing mechanisms, Transitioning to lower emissions technology, Increased stakeholder concern or negative stakeholder feedback_x000D_
Opportunities: Use of more efficient production and distribution processes, Development of new products or services through R&amp;D and innovation, Contribute to positive reputation among stakeholders, investors, NGOs, consumers and employees through transparency and action, Development and/or expansion of low emission goods and services.</t>
  </si>
  <si>
    <t xml:space="preserve">Today we face a climate crisis. As part of our commitment to the climate goals set forth in the Paris Agreement, we know ambitious near-term action to decarbonize our operations and value chain should be matched with long-term ambition.. We are now looking beyond 2030 and beyond the reductions we can achieve across our own value chain to achieve net zero GHG emissions by 2040. As part of this strategy, we will begin to scale investment in carbon removals in FY22, with plans to increase those removals through 2040 and maintain net zero GHG emissions thereafter._x000D_
Our Climate Risk Taskforce evaluated the financial impact of this risk according to the financial impact criteria used in our corporate Enterprise Risk Management (ERM) process across four tiers of impact to our revenue and operating margin. This risk has been assigned the lowest financial impact category, with an estimated revenue impact of less than $70 million._x000D_
_x000D_
</t>
  </si>
  <si>
    <t>"Ralph Lauren has not used climate-related scenario analysis because we have prioritized other aspects of our climate strategy, including setting a science-based greenhouse gas reduction target and a detailed strategy for achieving the reductions needed to meet this target. In the past year, we have laid the groundwork for using climate-related scenario analysis to inform our strategy in the coming year. This includes establishing a Climate Risk Taskforce, comprised of members of our sustainability, internal audit/risk, logistics, sourcing, investor relations, store operations/asset protection, global risk, communications, finance, and legal teams. This taskforce will be responsible for preparing a semiannual Climate Risk Report and developing inputs for internal and external report on climate risk, including our ... (ERM) process. ...we have started using the GESI-CDP Scenario Analysis Toolkit and have begun collecting financial data needed for developing scenario analysis in the toolkit. We plan to work with a third-party to implement climate-related scenario analysis in the coming fiscal year and to then make this a standard part of our risk management process further into the future."</t>
  </si>
  <si>
    <t xml:space="preserve">Ralph Laurenâ€™s Enterprise Risk Management (ERM) process is used to identify and plan responses to ensure the health and life of the business enterprise and successfully prepare our company to face any risk event, including those presented by climate change. Our ERM process currently involves identifying broad ESG sustainability risks, creating rankings of importance for each risk, and creating mitigation plans for certain risks. We primarily focus on risks within each fiscal year, rather than long-term risks.As part of this annual ERM assessment, our Senior Vice President for Internal Audit &amp; Asset Protection initiates this process by meeting with leadership of different business units (e.g., Chief Supply Chain Officer, Chief Sustainability Officer, Chief Commercial Officer, etc.) and gathers a list of risks that each business unit has identified. From this full list, our ERM team conducts an exercise to rank risks based on the perceived potential impact of each risk and the companyâ€™s vulnerability to that risk. This ranking is benchmarked against the previous yearâ€™s ERM results and discussed with business unit managers to fine-tune these rankings. For each risk identified, the ERM team works with business unit leaders to create mitigation plans for each risk. For ESG risks, this involves engaging our Chief Sustainability Officer to develop mitigation plans, including for those related to climate change. For top risks, our Senior Vice President for Internal Audit &amp; Asset Protection assigns a risk owner to manage the risk and report to the Board of Directors quarterly. Through the ERM process, climate change has been identified as an ESG risk that requires a more granular assessment process. To conduct this detailed climate risk assessment, we created a cross-functional Ralph Lauren Climate Risk Taskforce, designed to make the company more resilient to evolving risks presented by climate change. On a semiannual basis, the taskforce develops and updates a Climate Risk._x000D_
</t>
  </si>
  <si>
    <t>The Climate Risk Taskforce is responsible for preparing the semiannual Climate Risk Report and for developing inputs for other internal and external reporting on climate risk, including ERM and this CDP Climate Change questionnaire. The Taskforce includes representatives from the following teams/business units: sustainability, internal audit/risk, logistics, sourcing, investor relations, store operations/asset protection, global risk, communications, finance, and legal. The Climate Risk Report is reviewed by our Global Citizenship &amp; Sustainability Steering Committee, who is responsible for ensuring climate risk is built into our operating model and business strategy. The Climate Risk Report is then presented to the Board of Directors, where the Nominating, Governance, Citizenship and Sustainability Committee is responsible for oversight of sustainability and ESG matters, including climate risk. To assess climate risks, the Taskforce describes risks according to the following categories: where the risk occurs, risk type, risk driver, time horizon, likelihood, magnitude of impact, financial impact, and key actions to mitigate risk. Financial impact is evaluated according to the financial impact criteria used in our corporate ERM process across four tiers of impact to our revenue and operating margin. In developing the Climate Risk Report, the Taskforce identified both climate-related physical risks and climate-related transition._x000D_
_x000D_
ERM process currently involves identifying broad ESG sustainability risks, creating rankings of importance for each risk, and creating mitigation plans for certain risks.</t>
  </si>
  <si>
    <t>Current Regulation, Emerging Regulation, Technology, Legal, Market, Reputation, Acute Physical, Chronic Physical</t>
  </si>
  <si>
    <t>In FY20, we established a science-based target to reduce our absolute GHG emissions by 30 percent by 2030, compared to 2020 levels. This target includes reducing emissions from our operations (Scope 1 and 2) by sourcing 100 percent renewable electricity and reducing emissions from our supply chain (scope 3). Our goal was approved by the Science Based Targets initiative (SBTi), indicating that our ambitions align with reduction pathways to limit global temperature rise across the planet to 1.5Â°C. The goal is consistent with our commitment as a signatory to the UN Fashion Industry Charter for Climate Action to achieve a 30 percent aggregate GHG emission reductions in scope 1, 2, and 3 of the Greenhouse Gas Protocol Standard by 2030, against a baseline of no earlier than 2015. The goal is also consistent with our membership in RE100. Setting a value chain carbon reduction target is a significant milestone for Ralph Lauren. We believe that companies must establish ambitious, science-based targets to ensure that society averts the disruptive effects of climate change. Our commitment represents our long-standing values, reflects the evolution of our thinking and will help decarbonize the fashion industry. We are in the process of implementing a detailed plan to achieve our goal by sourcing renewable energy for our operations and reducing the carbon intensity of raw materials, manufacturing, and production in our supply chain. Ralph Laurenâ€™s annual carbon footprints are aligned with our fiscal years. The baseline year of our science-based target is aligned with FY20, which ran from April 2019 to March 2020. However, the target language of the SBTi specifies 2030 as the target year. Due to our reporting cycle being misaligned with the reporting year, weâ€™re aiming to achieve our 2030 goal in our FY31 reporting, which will cover April 2030 to March 2031.In FY20, we joined RE100 and committed to the goal of powering our owned and operated offices, distribution centers and stores with 100 percent renewable electricity by 2025. As of FY21, 6% percent of electricity used in our operations was from renewable sources. We expect this number to significantly increase as we put our renewable energy strategy into action.</t>
  </si>
  <si>
    <t>https://corporate.ralphlauren.com/on/demandware.static/-/Sites-RalphLauren_Corporate-Library/default/dwd8f566dc/documents/CDP-ClimateChange2021-RLCorp.pdf</t>
  </si>
  <si>
    <t>9,661,765 m3</t>
  </si>
  <si>
    <t xml:space="preserve">'- % of non-corporate employees that are female (retail, store-line): 64%_x000D_
- % of corporate employees that are female: 66%_x000D_
</t>
  </si>
  <si>
    <t>CEO = $12,063,568, median employee = $24,168</t>
  </si>
  <si>
    <t>https://investor.ralphlauren.com/static-files/2936c0c2-aeb0-4f70-9c16-413f9778ace8</t>
  </si>
  <si>
    <t xml:space="preserve">We are deeply troubled by the reports of forced labor in and from Xinjiang. Our company has zero tolerance for forced labor of any kind, and if we find that any facility, anywhere in the world, is not acting in accordance with our Operating Standards, we take appropriate remedial and disciplinary action. &amp; We also gathered feedback directly from workers in Vietnam to understand what level of income they feel would meet their needs comfortably, referred to as â€œaspirational pay.â€ We will be extending this work to other regions next year. </t>
  </si>
  <si>
    <t>https://corporate.ralphlauren.com/operating-guidelines</t>
  </si>
  <si>
    <t>"THRIVE, our global wellness program, provides access to benefits such as flexible work arrangements, sabbaticals, volunteer events and physical and mental wellness support", monthly wellness webinars, expanded medical benefits in FY2021.</t>
  </si>
  <si>
    <t>R_3NQCleSTXuGn781</t>
  </si>
  <si>
    <t>F2021ENV163G12@g.ucla.edu</t>
  </si>
  <si>
    <t>F2021ENV163G12</t>
  </si>
  <si>
    <t xml:space="preserve">PVH Corp. </t>
  </si>
  <si>
    <t>PVH</t>
  </si>
  <si>
    <t>Annual Report 2020</t>
  </si>
  <si>
    <t>https://www.pvh.com/-/media/Files/pvh/investor-relations/PVH-Annual-Report-2020.pdf</t>
  </si>
  <si>
    <t>https://pvh.gcs-web.com/static-files/14b3e319-9ef4-4b8d-9178-940ee26a7459</t>
  </si>
  <si>
    <t xml:space="preserve">https://www.pvh.com/-/media/Files/pvh/responsibility/PVH-CR-Report-2020.pdf </t>
  </si>
  <si>
    <t>2020 Annual Report</t>
  </si>
  <si>
    <t xml:space="preserve">https://www.pvh.com/-/media/Files/pvh/investor-relations/PVH-Annual-Report-2020.pdf </t>
  </si>
  <si>
    <t>Materiality_x000D_
Defining Our Key Material Issues_x000D_
We conducted assessments in 2013, 2015, and 2018_x000D_
to guide our CR efforts. Through our 2018 materiality assessment, we identified and prioritized the CR topics_x000D_
and issues that are most material to our business and stakeholders, in line with the GRI Standards guidelines. Following research on the wider landscape of issues that included a review of the Sustainability Accounting Standards Board (â€œSASBâ€), the SDGs and the Organization for Economic Co-operation and Development (â€œOCEDâ€), we refreshed_x000D_
the list of possible CR topics for 2018. We asked PVH leadership, associates, and key internal business partners to rate these topics on both the level of risk and opportunity the topic presents to PVH as a business and the extent to which the topic influences our wider stakeholders._x000D_
We also sent our assessment to key external partners including Better Work, IDH, The Accord on Fire and Building Safety In Bangladesh (â€œAccordâ€), Better Cotton Initiative (â€œBCIâ€), Sustainable Apparel Coalition (â€œSACâ€), Textile Exchange, Social and Labor Convergence Project, SASB, and Bloomberg._x000D_
We sought views through an online survey and met with PVH executives before finalizing the prioritization and key topics. We will engage our stakeholders again to conduct a materiality assessment in 2021._x000D_
Material Topic and Priority _x000D_
Human Rights 1_x000D_
Responsible Sourcing 2 _x000D_
Factory Health &amp; Safety 3_x000D_
Philanthropy 4_x000D_
Bribery &amp; Corruption &amp; Corporate Governance 5_x000D_
Water Preservation &amp; Stewardship 6_x000D_
Inclusion &amp; Diversity 7_x000D_
Compensation &amp; Benefits for PVH Associates 8_x000D_
Talent Management/Learning &amp; Development 9_x000D_
Associate Volunteering 10 _x000D_
Supplier Capability Building 11_x000D_
Chemicals Management 12_x000D_
Living Wage for Supply Chain Workers 13_x000D_
Sustainable Materials Innovation 14_x000D_
Community Investment for Sourcing Communities 15_x000D_
Climate, Energy, &amp; Greenhouse Gases 16_x000D_
Sustainable Packaging &amp; Packing 17_x000D_
Sustainable Product Design &amp; Manufacturing 18_x000D_
Circular Economy 19_x000D_
Waste 20</t>
  </si>
  <si>
    <t>https://www.pvh.com/-/media/Files/pvh/responsibility/PVH-Materiality-Assessment.pdf</t>
  </si>
  <si>
    <t>We require that all PVH associates, as well as PVH Board members, participate in PVH Complies, our compliance training program consisting of online courses on key topics that include our Code of Business Conduct and Ethics, anti-bribery and anti-corruption policies and legislation, insider trading and conflicts of interest.</t>
  </si>
  <si>
    <t>"We understand the importance of implementing strong policies and procedures around bribery and anti-corruption. We have systems in place to train associates on ways to identify and report potential cases of bribery and/or corruption. Legal and Compliance personnel also conduct ongoing risk assessments. We strive to ensure that all of our policies and procedures reflect our commitment to upholding the highest moral, ethical and legal standards in everything we do. In order to help our associates understand our policies and procedures, we require mandatory in-person and online compliance training, in local languages. To measure effectiveness, internal and external auditors conduct periodic reviews of our anti-corruption program at the global, regional, country and business unit levels. Our policy development and distribution, training and assessments are reported to our key stakeholders. We engage senior management, Legal, Audit, HR, Corporate Responsibility and key business leaders in every geography in which we do business to assist with the dissemination and socialization of our program, policies and procedures."</t>
  </si>
  <si>
    <t>https://www.pvh.com/-/media/Files/pvh/responsibility/PVH-CR-Report-2020.pdf</t>
  </si>
  <si>
    <t>a) Describe the boardâ€™s oversight of climate-related risks and opportunities. _x000D_
Frequency with which climate-related issues are a scheduled agenda item: Scheduled â€“ all meetings_x000D_
Governance mechanisms into which climate-related issues are integrated: Reviewing and guiding strategy_x000D_
Reviewing and guiding major plans of action_x000D_
Reviewing and guiding annual budgets_x000D_
Reviewing and guiding business plans_x000D_
Monitoring and overseeing progress against goals and targets for addressing climate-related issues_x000D_
Other, please specify (Reviewing and guiding corporate responsibility strategy)_x000D_
Explain: Oversight of the Corporate Responsibility (CR) Strategy, which includes climate-related issues such as greenhouse gas (GHG) emissions, starts at the highest level with the PVH Board of Directors and the PVH leadership team. Our Corporate Responsibility Committee of the Board, comprised of three Directors, monitors our policies and performance and advises the Board and PVH leadership on policies and strategies that affect our role as a socially and environmentally responsible organization. The Committee meets quarterly with CR management and engages regularly on CR issues. Additionally, our Audit &amp; Risk Management Committee, composed solely of directors who are independent in accordance with New York Stock Exchange listing standards, meets periodically with the Companyâ€™s independent auditors, the Companyâ€™s internal auditors, and management to advise the Board and PVH leadership on policies and strategies pertinent to our Enterprise Risk Management process.</t>
  </si>
  <si>
    <t>b) Describe managementâ€™s role in assessing and managing climate-related risks and opportunities._x000D_
(C1.2) Provide the highest management-level position(s) or committee(s) with responsibility for climate-related issues._x000D_
Name of the position(s) and/or committee(s): Chief Risks Officer (CRO), Chief Financial Officer (CFO)_x000D_
Responsibility: Both assessing and managing climate-related risks and opportunities_x000D_
Frequency of reporting to the board on climate-related issues: More frequently than quarterly_x000D_
Global Sustainable Guidelines, designed to provide information to guide associates in key decisions that affect our overall environmental impact._x000D_
_x000D_
_x000D_
_x000D_
Updated Sustainable Office Guidelines ensure best practices for facilities management, including reduced energy and resource use in respect to sustainable procurement, managing sustainable facilities and the elimination of waste. Launched concurrently, Sustainable Product and Packaging Guidelines enable improvements to product development, materials and packaging; and our Associate-Driven Office Sustainability Impact Overview equips all PVH associates with key ways to help reduce waste through small changes to daily routines and behaviors._x000D_
_x000D_
_x000D_
_x000D_
Additionally, many PVH regions have associate-led programs aimed at reducing emissions within the business. One example is a PVH Europe climate change-focused program, Climate Cool. The Climate Cool steering committee includes PVH Europe CFO, CCO,CMO, VP for CR, EVP for Supply chain, EVP for Omnichannel, EVP for People &amp; Campus, and 3 Presidents. Some steering committee members function as business sponsors and guide taskforces to work towards the right objectives. Key sponsors include VPs and Directors from various departments including facilities, supply chain, retail development, TH and CK divisions, HR and our European markets. Their role is to support the taskforce leads and members in achieving their objectives. Taskforce leads, who guide and coordinate the larger taskforce efforts, include managers from various departments such facilities, communications, retail development, buying and planning, and TH and CK divisions. Some taskforce leads invest a significant amount of time in CR initiatives and objectives, with one taskforce lead having sustainability as one of her main priorities in her role at Facilities. The departments involved in the Climate Cool taskforces are Supply chain, Business development, Procurement, Analytics and business intelligence, Central Operations, Store concept design development (Retail), Creative services, Facilities, European markets/country offices, HR, and Communications.</t>
  </si>
  <si>
    <t>(C2.1a) How does your organization define short-, medium- and long-term time horizons?_x000D_
Short-term _x000D_
1-3_x000D_
This time horizon applies to PVHâ€™s risk, strategy, and financial planning._x000D_
Medium-term	_x000D_
3-5_x000D_
This time horizon applies to PVHâ€™s risk, strategy, and financial planning._x000D_
Long-term	_x000D_
5-10_x000D_
This time horizon applies to PVHâ€™s risk, strategy, and financial planning._x000D_
(C2.3) Have you identified any inherent climate-related risks with the potential to have a substantive financial or strategic impact on your business?_x000D_
Yes_x000D_
(C2.3a) Provide details of risks identified with the potential to have a substantive financial or strategic impact on your business._x000D_
Identifier_x000D_
Risk 1_x000D_
Increasingly, insurers are using corporate responsibility and climate strategy as a proxy measure of a companyâ€™s stability. This means PVHâ€™s CR efforts influence its insurance premiums. Additionally, insurers are requiring that PVH maintain more risk. An increasing number of PVHâ€™s facilities are being moved onto high deductible insurance plans due to being re-classified in a flood or high wind zone due to changing climate patterns. PVH did not experience any substantial weather related events during fiscal year 2019 however, PVH has been impacted in previous years including: â€¢ Typhoon Mangkhut in 2018, which struck Hong Kong. PVHâ€™s commercial office in Hong Kong was damaged on numerous floors, and employees had to work from alternative locations while the damage was repaired. â€¢ Hurricane Maria in 2017 In recent discussions with insurance industry experts, there has been evidence that weather events have been getting progressively worse over the last few years, contributing to a rise in property insurance premiums across all industries. For instance, a Munich Re risk report indicated a rise in overall losses due to weather catastrophes since 1980, with losses totalling around 4.2 billion within that nearly forty year time period._x000D_
Risk 2_x000D_
PVH has global operations that could be affected by local legislation enforcing carbon taxes. This would likely increase internal costs. Additionally, carbon taxes might affect the Companyâ€™s supply chain partners, the costs of which could be passed along to PVH. More strict regulation and possible higher taxes on fuel consumption could affect PVHâ€™s operational costs. Already in Europe and North America, there are laws requiring building owners to conduct energy audits and report building-related emissions to local governments and municipalities. Additionally, the vast majority of our retail stores are located away from major residential centers and, in many cases, are near vacation destinations. Therefore, sales are related to the ability and desire of consumers to travel. As a result, reduced travel resulting from economic conditions, fuel shortages, increased fuel prices, and other circumstances, including adverse weather conditions, could have a material adverse effect on us, particularly if such events impact our higher-volume retail locations._x000D_
Risk 3_x000D_
Product labeling regulations and standards requiring the disclosure of environmental impacts (i.e. GHG emissions) of a given product would require PVH to create, adapt and/or improve internal procedures and systems such as data collection and management. It would require shifts in operational processes. Given PVHâ€™s global reach, inconsistencies in regulation in different countries or regions would create additional operational challenges (i.e. PVH would be required to adapt to local legislation)._x000D_
Risk 4_x000D_
The AR5 states that there is an increased likelihood of precipitation events in some regions, greater risk of hurricanes, floods and other extreme weather events in several regions we operate such as Southeast Asia. These events can adversely affect our supply chain, through disruptions in the transportation of goods as well as physical damage to factories and distribution centers._x000D_
Risk 5_x000D_
The Fifth Assessment Report (AR5) of the Intergovernmental Panel on Climate Change (IPCC) states that increases in global mean surface air temperature are expected to continue. Warmer temperatures will place higher demand on cooling systems throughout our operations (offices, stores, warehouses), likely increasing PVHâ€™s energy consumption._x000D_
Risk 6_x000D_
Chronic droughts can decrease raw material production (such as cotton). These climate patterns can reduce the availability of raw materials and increase prices. In a more extreme scenario, extreme weather could disrupt the supply chain. As one of the largest users of shirting fabric in the world, PVH is susceptible to resource volatility related to this risk._x000D_
Risk 7_x000D_
Stakeholders including customers, investors, media, and non-governmental organizations are demanding increased transparency and action with regard to CR, including emissions reporting and reduction. For PVH in particular, if our manufacturers or the manufacturers used by our licensees fail to use legal and ethical business practices, including the responsible management of resources and the environment, our reputation could be impacted and it would directly conflict with our corporate values._x000D_
Risk 8_x000D_
Talent management was among PVHâ€™s top 10 most material risks from its 2019 ERM process. Recruiting the best and brightest increasingly requires demonstrating PVHâ€™s CR commitments and actions._x000D_
_x000D_
(C2.4) Have you identified any climate-related opportunities with the potential to have a substantive financial or strategic impact on your business?_x000D_
Yes_x000D_
C2.4a_x000D_
(C2.4a) Provide details of opportunities identified with the potential to have a substantive financial or strategic impact on your business._x000D_
Opp1_x000D_
Regulation, incentives and voluntary best practices create opportunities for PVH to adopt both on-site renewable generation and procure renewables from wholesale providers._x000D_
Opp2_x000D_
The 2015 United Nations Climate Change Conference, COP 21, was held in Paris, France from November to December 2015. The conference negotiated the Paris Agreement, a global agreement to reduce climate change. 174 countries signed the agreement on April 22 2015. This agreement marks a critical step in the journey towards a low-carbon economy and creates opportunities for PVH to manage and reduce carbon emissions in our operations and across our global value chain._x000D_
Opp3_x000D_
The potential increase in the price of raw materials such as cotton, due to a lower supply and other factors, creates opportunity by driving the use of more sustainable materials, such as recycled fibers and organics. Products that use more sustainable materials will likely satisfy growing demand for more environmentally responsible products and reduce PVHâ€™s GHG footprint. For example, by continually modernizing the way we work and improving our operational processes, PVH has generated time and cost efficiencies, while reducing and diverting waste. PVH has further evolved the digital strategy we instituted with the introduction of our digital showrooms by implementing 3D design. Eliminating physical samples reduces textile waste, energy use, and emissions associated with the production and shipping of sample product, as well as the property footprint needed for storage of physical inventory. In 2019, The Underwear Group (TUG) reduced approximately 64,000 salesman samples, resulting in a reduction of ~6,700,000 liters of water and ~37,000 kgs of CO2. This estimate captures the material impacts based on the Sustainable Apparel Coalitions â€˜Material Sustainability Indexâ€™. Our expanded use of 3D capabilities for product design, development and showrooms reduces our needs for samples and decreases the time to market, which can help us improve markdown rates and gross margins._x000D_
Opp4_x000D_
As awareness and sensitivity around climate change issues grow, the Company's commitment to performance in addressing climate change has the potential to serve as a driver of positive reputational benefits leading to positive associate attraction/retention patterns, and overall enhanced stakeholder relations.</t>
  </si>
  <si>
    <t>"Address climate change by lowering our greenhouse gas (GHG) footprint by cutting energy consumption, increasing energy efficiency, driving investment in renewables and procuring credible carbon offsets. Evaluate and mitigate risks to our business from climate change and consider the future footprint of our offices; assess omnichannel needs, purposes of physical spaces across our business and how best to support our distribution centers in operating sustainably, particularly as we adapt to the industry-wide shift toward e-commerce. Develop and implement GHG reduction and climate resiliency strategies for our owned and operated facilities, and with our supply chain stakeholders. Prioritize sourcing more sustainable raw materials with a lower carbon footprint."</t>
  </si>
  <si>
    <t>science-based targets to reduce Scope 1, 2 and 3 GHG emissions by 30% by 2030; 100% renewable energy sourcing by 2030</t>
  </si>
  <si>
    <t>159664876 Meters cubed</t>
  </si>
  <si>
    <t>Silent Generation (31)  00% Baby Boomers (1,769)  05% Gen X; (6,989) 22% Gen Y/Millennials:  (13,519) 42% Gen Z:  (8,939) 28% Age data not available: (982) 03%</t>
  </si>
  <si>
    <t>Non Declared- &lt;1% or 95 people</t>
  </si>
  <si>
    <t>CEO = $16,408,935, median employee = $22,337</t>
  </si>
  <si>
    <t>no instance of child labor identified by PVH's assessment in 2020</t>
  </si>
  <si>
    <t>"12 high-risk jurisdictions: Thailand, Taiwan, Jordan, Egypt, Mauritius, Vietnam, Cambodia, Malaysia, Italy, Bahrain, South Korea, and Japan" for migrant labor issues, including forced labor; no instance of child labor identified by PVH's assessment in 2020</t>
  </si>
  <si>
    <t>PVH Wellness Program, Health, dental, and vision insurance, Global Employee Assistance Program, Flexible Spending and Health Savings Accounts; telemedicine services and free flu shots.</t>
  </si>
  <si>
    <t>R_1hLRRvHZ5NAq5tG</t>
  </si>
  <si>
    <t>DGX2020@g.ucla.edu</t>
  </si>
  <si>
    <t>DGX2020</t>
  </si>
  <si>
    <t>Quest Diagnostics Incorporated</t>
  </si>
  <si>
    <t>DGX</t>
  </si>
  <si>
    <t>74834L100</t>
  </si>
  <si>
    <t>https://www.questdiagnostics.com/content/dam/corporate/unrestricted/documents/other/csr/quest_cr_2020/Quest_CR_2020.pdf</t>
  </si>
  <si>
    <t>Accounting, advisory, capital markets, consumer focus, corporate governance, executive, general management, government, healthcare, international, operations, strategic planning</t>
  </si>
  <si>
    <t>https://d18rn0p25nwr6d.cloudfront.net/CIK-0001022079/ecf4d409-83a1-435f-92df-68d67892ba02.pdf</t>
  </si>
  <si>
    <t>reports individual tenures as well as bucketed</t>
  </si>
  <si>
    <t>Questâ€™s Code of Ethics is critical to our success, empowering us with the roadmap we need to earn and maintain the trust of our patients, customers,_x000D_
shareholders, and colleagues. Our Code is not merely a set of rulesâ€”it defi nes_x000D_
our approach to making good decisions no matter what our role is, and creates_x000D_
a shared sense of pride among all of us._x000D_
Our Code and compliance policies apply to employees, vendors, contractors,_x000D_
suppliers, interns, business partners, and representatives who work on_x000D_
our behalf. We expect the best from ourselves and each other, including_x000D_
a commitment to Questâ€™s core values of leadership, integrity, quality and_x000D_
innovation, collaboration, and accountability. In practice, this means always_x000D_
asking questions and taking action if something isnâ€™t right.</t>
  </si>
  <si>
    <t>454.6 COÂ² emissions (metric tons) per 1M test requisitions</t>
  </si>
  <si>
    <t>528.6  COÂ² emissions (metric tons) per 1M test requisitions</t>
  </si>
  <si>
    <t>Use at least 5% (on avg) green energy for electricity sourcing for_x000D_
the period 2018-2020. ,  Consolidate the majority of East Region lab operations into a_x000D_
new LEED-equivalent lab by 2022, which will reduce Regional_x000D_
Lab energy use by ~25% while increasing capabilities.,  By 2021, reduce utility use by 3% in our Patient Services_x000D_
division., By 2020, evaluate our lab testing platforms for improved_x000D_
effi ciency/impact, establish a baseline and publish an energy/_x000D_
water reduction goal for the effected instruments, and start to_x000D_
roll out the lower-impact solution., Reduce the amount of paper waste in our PSCs by 60% in the_x000D_
period 2018-2020, saving greater than 500 tons of paper. , Continue to implement waste minimization initiatives and_x000D_
reduce our single-use plastic waste generated by 250 US tons_x000D_
in the period 2018-2020., Reduce our waste per million patient encounters cumulatively_x000D_
by 15 MTCOÂ²e for the period 2018-2020.</t>
  </si>
  <si>
    <t>4.53 Water consumption (100mÂ³) per 1M test requisitions</t>
  </si>
  <si>
    <t>ceo pay: $14,097,039. median employee pay: $71,645</t>
  </si>
  <si>
    <t>Quest Diagnostics</t>
  </si>
  <si>
    <t>131.179.14.213</t>
  </si>
  <si>
    <t>R_3iRcwymBVVHLSYk</t>
  </si>
  <si>
    <t>F2021ENV163G8@g.ucla.edu</t>
  </si>
  <si>
    <t>F2021ENV163G8</t>
  </si>
  <si>
    <t>Carnival Corporation</t>
  </si>
  <si>
    <t>CCL</t>
  </si>
  <si>
    <t>Hotels, Restaurants &amp; Leisure</t>
  </si>
  <si>
    <t>https://carnival-sustainability-2021.nyc3.digitaloceanspaces.com/assets/content/pdf/2020-Sustainability-Report_Carnival-Corporation-plc.pdf</t>
  </si>
  <si>
    <t>Business, leadership and operational skills are called out by the company's reporting.</t>
  </si>
  <si>
    <t>https://www.carnivalcorp.com/corporate-information/boards-of-directors</t>
  </si>
  <si>
    <t>https://www.carnivalcorp.com/static-files/662f00e7-e854-4ae9-854c-9aaf779aca73</t>
  </si>
  <si>
    <t>individual tenures are on the proxy</t>
  </si>
  <si>
    <t>-</t>
  </si>
  <si>
    <t>guest health and safety, crew health and safety, guest satisfaction, guest privacy, decarbonization, ethics and compliance, grievances</t>
  </si>
  <si>
    <t>In addition, all of our staff undergoes extensive_x000D_
safety, ethics, and environmental training. As part_x000D_
of our ethics training program, every employee is_x000D_
responsible for adhering to business practices that_x000D_
are in accordance with the law and with ethical_x000D_
principles that reflect the highest standards of_x000D_
corporate and individual behavior. This training_x000D_
includes topics related to human rights, labor_x000D_
relations, customer and customer data privacy,_x000D_
and social issues such as fraud and corruption,_x000D_
among others.</t>
  </si>
  <si>
    <t>Our chief executive officer, chief financial officer,_x000D_
chief operations officer and chief maritime officer_x000D_
have overall responsibility for climate related_x000D_
risks and opportunities. They are supported by_x000D_
our entire management team, and our Boards_x000D_
of Directors, who are committed to addressing_x000D_
climate change. Our Boards consist of highly_x000D_
experienced Directors from the UK/Europe,_x000D_
Australia and the United States. Our primary_x000D_
efforts in this area are focused on our own path to_x000D_
decarbonization which involves multi-million dollar_x000D_
investments and a multi-faceted strategy._x000D_
Recognizing the importance of environmental_x000D_
and other risks and opportunities to our business,_x000D_
our Boards of Directors formed a Health,_x000D_
Environmental, Safety and Security (â€œHESSâ€)_x000D_
Committee in 2006._x000D_
The Committeeâ€™s responsibilities include oversight_x000D_
of the Companyâ€™s HESS and sustainability-related_x000D_
policies and to review and recommend appropriate_x000D_
policies, procedures and practices for the Company_x000D_
relative to sustainability and sustainability_x000D_
reporting. The Committee meets at least quarterly._x000D_
The Committee was highly supportive of_x000D_
management in setting our greenhouse gas_x000D_
emission goals for 2020 and 2030 and is actively_x000D_
engaged in discussions regarding our 2050_x000D_
aspirations. They regularly request briefings_x000D_
on our greenhouse gas emissions performance_x000D_
relative to our goals and engage in discussions on_x000D_
the strategies and actions being taken to further_x000D_
reduce our emissions.</t>
  </si>
  <si>
    <t>Management plays the primary role in assessing_x000D_
the risks and opportunities presented by climate_x000D_
change. Since ship fuel is one of the companyâ€™s_x000D_
largest expense line items and is a direct_x000D_
contributor to our greenhouse gas emissions,_x000D_
management incentives to manage costs and_x000D_
reduce carbon emissions are fully aligned. Our_x000D_
decision process for building new ships currently_x000D_
includes an assumed price of fuel for each new_x000D_
ship that is higher than current market prices. We_x000D_
plan to refine this process to include an estimated_x000D_
carbon price to further inform our investment_x000D_
decision-making. Investments designed to improve_x000D_
the energy efficiency of our existing fleet will also_x000D_
assume a fuel price higher than market to better_x000D_
reflect managementâ€™s view of the projectâ€™s likely_x000D_
return on investment and result in more projects_x000D_
being funded.</t>
  </si>
  <si>
    <t xml:space="preserve">The physical climate-related risks to our business_x000D_
for the short- and medium-term include_x000D_
increased hurricane/typhoon intensity and_x000D_
frequency, impacts on ports such as sea level_x000D_
rise, and impacts on destinations such as reduced_x000D_
habitability and loss of biodiversity, in particular_x000D_
marine ecosystems. Our industry has operated in_x000D_
areas of tropical weather activity for decades and_x000D_
is well practiced in storm avoidance, but increased_x000D_
storm intensity and frequency could impact our_x000D_
operations in terms of our ability to execute our_x000D_
tightly timed cruise schedules. Sea level rise and_x000D_
damage from major storms could impact our_x000D_
ability to call on some ports. </t>
  </si>
  <si>
    <t>Addressing climate change is one of our top sustainability focus areas and we are committed to continue to lead the decarbonization pathway within the cruise industry. Looking ahead, our business success, and our reputation, strongly depend upon ensuring our guests can continue to cruise in even cleaner, efficient and sustainable ways. This will allow us to maintain our economic success while also ensuring that our business model can thrive well into the future to serve many generations to come.</t>
  </si>
  <si>
    <t xml:space="preserve">We have assessed the impact of climate-related_x000D_
risks through qualitative scenario analysis and_x000D_
plan to undertake a two-degree scenario in the_x000D_
near future. Climate-related risks have long_x000D_
been recognized as significant for our business. </t>
  </si>
  <si>
    <t>The primary metrics we use to assess climaterelated risks and opportunities relate to the_x000D_
direct greenhouse gas emissions produced by_x000D_
our operations. In December 2018, the Cruise_x000D_
Lines International Association (CLIA) announced_x000D_
a historic global cruise industry commitment to_x000D_
reduce the rate of carbon emissions across the_x000D_
industry fleet by 40% by 2030. As CLIA members,_x000D_
we fully support this industry goal and have also_x000D_
adopted this target as our new carbon emission_x000D_
reduction goal for 2030. Our concentrated efforts_x000D_
to reduce our greenhouse gas emissions began_x000D_
almost two decades ago. We peaked our absolute_x000D_
carbon emissions in 2011. To further support our_x000D_
disclosures, each year our GHG emissions are_x000D_
independently verified._x000D_
We also recently incorporated several ESG_x000D_
performance metrics, including GHG emissions,_x000D_
into our Management Incentive Plan.</t>
  </si>
  <si>
    <t xml:space="preserve">Climate-related risks to our daily and longer-term_x000D_
operations are identified through annual operating_x000D_
and capital planning, operational planning and_x000D_
newbuild processes, ongoing risk assessments_x000D_
and regular monitoring of various climate-related_x000D_
government policy activities. </t>
  </si>
  <si>
    <t>Climate Action is our key sustainability focus area_x000D_
for 2030 and 2050. Within this focus area, we have_x000D_
the following:_x000D_
2030 Goals_x000D_
â€¢ Achieve 40% carbon intensity reduction_x000D_
relative to our 2008 baseline measured in both_x000D_
grams of CO2_x000D_
e per ALB-km and grams of CO2_x000D_
e_x000D_
per ALBD._x000D_
â€¢ Increase our shore side power connection_x000D_
capability to 60% of the fleet by 2030._x000D_
â€¢ Expand liquefied natural gas (LNG) program._x000D_
â€¢ Expand battery, fuel cell, and biofuel_x000D_
capabilities._x000D_
â€¢ Optimize the reach and performance of our_x000D_
Advanced Air Quality System program._x000D_
â€¢ Reduce scope 3 emissions associated with food_x000D_
procurement and waste management._x000D_
2050 Aspirations_x000D_
â€¢ Aspire to achieve net carbon-neutral ship_x000D_
operations._x000D_
â€¢ Aspire to achieve 100% fleet shore power_x000D_
connection capability.</t>
  </si>
  <si>
    <t>11,082,731 Metric Tonnes</t>
  </si>
  <si>
    <t>CEO- $11,149,514 Median Compensated employee $15,429</t>
  </si>
  <si>
    <t>https://www.carnivalcorp.com/static-files/e9960b75-4cd8-4688-8918-d9e3155a8df2</t>
  </si>
  <si>
    <t>We are aware that risks and impacts will vary across our global operations and associated supply chains. We expect that risks could include issues such as forced labour and human trafficking, amongst other social injustices. Additionally that risk will also be influenced by a variety of factors. For example location, industry and culture. We are therefore working to develop our understanding of potential risk, by being mindful of this and by defining the most common, and highest areas of risk within our global operations. This in turn will enable us to better understand impacts and identify_x000D_
appropriate next phases of activity.</t>
  </si>
  <si>
    <t>Over time, the medical centers aboard Carnival Corporation &amp; plc vessels have grown to rival many of the capabilities of their shoreside emergency department counterparts. However, unlike typical Emergency Departments, our medical centers and staff must also provide primary healthcare for crew members, extended intensive care services for the critically ill, and oversee public health measures on board. Healthcare benefits also available to employees</t>
  </si>
  <si>
    <t>R_10Db7iVjpyKJzvJ</t>
  </si>
  <si>
    <t>F2021ENV163G11@g.ucla.edu</t>
  </si>
  <si>
    <t>F2021ENV163G11</t>
  </si>
  <si>
    <t>Monster Beverage Corporation</t>
  </si>
  <si>
    <t>MNST</t>
  </si>
  <si>
    <t>61174X109</t>
  </si>
  <si>
    <t>Beverages</t>
  </si>
  <si>
    <t>https://www.sec.gov/Archives/edgar/data/0000865752/000110465921056640/tm212434d1_def14a.htm#ss_006</t>
  </si>
  <si>
    <t>45% : more than 10 years, 22%: 4-10 years, 33%: less than 4 years</t>
  </si>
  <si>
    <t>https://www.monsterbevcorp.com/Monster_Sustainability_Report.pdf</t>
  </si>
  <si>
    <t>https://www.sec.gov/Archives/edgar/data/0000865752/000110465921056640/tm212434d1_def14a.htm#ss_024</t>
  </si>
  <si>
    <t>Monsterâ€™s anti-bribery and anti-corruption policy and procedures are overseen by_x000D_
the companyâ€™s Compliance Officer</t>
  </si>
  <si>
    <t>"Monsterâ€™s Board and its Executive Committee regularly review the companyâ€™s results, performance, operations, competitive position, business strategy, liquidity, capital resources, product distribution and development, material contingencies and senior personnel, and ESG, as well as the risks associated with each of these matters."</t>
  </si>
  <si>
    <t xml:space="preserve">â€œMonster identifies, assesses and manages corporate-level risks through assessment and business continuity plans. Each business division assesses risk relative to its own range of business activities and has its own definition of what may be considered a substantive risk in their specific area. Generally, climate-related risks are assessed in the same way that business-level risks are identified and managed. As climate change becomes a pressing issue for many stakeholders and communities worldwide, Monster will also conduct a climate-related scenario analysis within the coming years to have a better gauge on how climate change affects our direct and indirect operations. We hope to share more on this topic in future reports.â€_x000D_
_x000D_
â€œIn 2021, we launched a cross-functional sustainability task force to ensure that Monster embeds sustainability measurements, key performance indicators, targets, programs and reporting across all key business functions. This task force empowers us to be bold and strategic, as we evolve and progress along our sustainability journey. Through this task force, we will strive to:_x000D_
-Propose annual and long-term sustainability goals_x000D_
-Identify key sustainability risks and opportunities for the business_x000D_
-Communicate a common understanding of Monsterâ€™s sustainability initiatives to employees, investors, customers, consumers, and suppliers, while working to meet and hopefully exceed their sustainability expectations._x000D_
-Enhance our internal and external reporting on sustainabilityâ€_x000D_
_x000D_
</t>
  </si>
  <si>
    <t>"There is concern that a gradual increase in global average temperatures due to increased carbon dioxide and other greenhouse gases in the atmosphere could cause significant changes in weather patterns around the globe and an increase in the frequency and severity of natural disasters. Changing weather patterns could result in decreased agricultural productivity in certain regions, and/or outbreaks of diseases or other health issues, which may limit availability and/or increase the cost of certain key ingredients, juice concentrates, supplements and other ingredients used in our products and could impact the food security of communities around the world. Increased frequency or duration of extreme weather conditions could also impair production capabilities, disrupt our supply chain and/or impact demand for our products. Natural disasters and extreme weather conditions, such as hurricanes, wildfires, earthquakes or floods, and outbreaks of diseases (such as the COVID-19 pandemic) or other health issues may affect our operations and the operation of our supply chain, impact the operations of our bottlers/distributors and unfavorably impact our consumersâ€™ ability to purchase our products. The predicted effects of climate change may also result in challenges regarding availability and quality of water, or less favorable pricing for water, which could adversely impact our_x000D_
business and results of operations. In addition, public expectations for reductions in greenhouse gas emissions could result in increased energy, transportation and raw material costs, and may require us to make additional investments in facilities and equipment. Changes in applicable laws, regulations, standards or practices related to greenhouse gas emissions, packaging and water scarcity, as well as initiatives by advocacy groups in favor of certain climate change-related laws, regulations, standards or practices, may result in increased compliance costs, capital_x000D_
expenditures and other financial obligations, which could affect our business, financial condition and results of operations. Sales of our products may also be influenced to some extent by weather conditions in the markets in which we operate. We, our bottlers and our contract packers, use a number of key ingredients in the manufacture_x000D_
of our beverage products that are derived from agricultural commodities such as sugar, coffee, tea and cocoa. Increased demand for food products and decreased agricultural productivity in certain regions of the world as a result of changing weather patterns and other factors may limit the availability or increase the cost of such agricultural commodities and could impact the food security of communities around the world. Weather conditions may influence consumer demand for certain of our beverages, which could have an effect on our operations, either positively or negatively."</t>
  </si>
  <si>
    <t>â€œMonster identifies, assesses and manages corporate-level risks through assessment and business continuity plans. Each business division assesses risk relative to its own range of business activities and has its own definition of what may be considered a substantive risk in their specific area. Generally, climate-related risks are assessed in the same way that business-level risks are identified and managed.â€</t>
  </si>
  <si>
    <t xml:space="preserve">â€œMonster identifies, assesses and manages corporate-level risks through assessment and business continuity plans. Each business division assesses risk relative to its own range of business activities and has its own definition of what may be considered a substantive risk in their specific area. Generally, climate-related risks are assessed in the same way that business-level risks are identified and managed. As climate change becomes a pressing issue for many stakeholders and communities worldwide, Monster will also conduct a climate-related scenario analysis within the coming years to have a better gauge on how climate change affects our direct and indirect operations. We hope to share more on this topic in future reports.â€_x000D_
</t>
  </si>
  <si>
    <t>energy use, GHG emissions</t>
  </si>
  <si>
    <t>Annual Report and Company Sustainability Report</t>
  </si>
  <si>
    <t>https://www.monsterbevcorp.com/Monster_Sustainability_Report.pdf ; https://investors.monsterbevcorp.com/static-files/a99915c7-59d7-412a-9479-cff1240077b7</t>
  </si>
  <si>
    <t>They report employee diversity in terms of white/underrepresented, of which 51% is white and 49% are "in one or more underrepresented groups".</t>
  </si>
  <si>
    <t>Monster's gender wage gap is 1.9%.</t>
  </si>
  <si>
    <t>CEO = $15,563,685, median employee = $63,885</t>
  </si>
  <si>
    <t>In partnership with a leading supply chain risk management services provider, we conducted supplier risk assessments using the Slavery and Trafficking Risk Template to identify and address the risk of modern slavery across our supply chain. The result from these risk assessments was used to prioritize suppliers for further due diligence._x000D_
_x000D_
Through this data-driven risk assessment process, certain suppliers were identified as being at a higher risk for modern slavery and human trafficking. We communicated our findings to the relevant suppliers and worked with them to address their tailored corrective action plans.</t>
  </si>
  <si>
    <t>For eligible employees, Monster pays for the following coverage:_x000D_
â€º Medical (including virtual visits),_x000D_
â€º Dental,_x000D_
â€º Vision,_x000D_
â€º Life insurance,_x000D_
â€º Accidental death and dismemberment,_x000D_
â€º Short- and long-term disability, and_x000D_
â€º Employee Assistance Program (EAP)_x000D_
_x000D_
Monster also shares in the cost of eligible dependents for medical, dental and vision coverage. We_x000D_
offer voluntary benefits, including supplemental life_x000D_
insurance, critical illness insurance, flexible spending_x000D_
accounts, travel insurance, pre-paid legal, healthy_x000D_
rewards programs, identity theft assistance and_x000D_
retirement savings accounts. _x000D_
_x000D_
Monster offers supplemental benefits to eligible_x000D_
employees to enhance statutory medical benefits,_x000D_
as well as life insurance benefits. In certain countries, Monster also contributes toward supplemental_x000D_
benefits for eligible dependents of employees._x000D_
All employees can benefit from Monsterâ€™s Employee Crisis program. Through this initiative, we help_x000D_
employees and their families in need due to unforeseen circumstances.</t>
  </si>
  <si>
    <t xml:space="preserve">Monster Beverage </t>
  </si>
  <si>
    <t>R_3n1Vj1JvCa4aHWt</t>
  </si>
  <si>
    <t>F2021ENV163G18@g.ucla.edu</t>
  </si>
  <si>
    <t>F2021ENV163G18</t>
  </si>
  <si>
    <t>MGM Resorts International</t>
  </si>
  <si>
    <t>MGM</t>
  </si>
  <si>
    <t>59318PAD9</t>
  </si>
  <si>
    <t>https://d18rn0p25nwr6d.cloudfront.net/CIK-0000789570/0691ae1b-0438-4ff3-b5d1-a20fcfbadafd.pdf</t>
  </si>
  <si>
    <t>https://investors.mgmresorts.com/investors/governance/board-of-directors/default.aspx</t>
  </si>
  <si>
    <t xml:space="preserve">In 2019, MGM Resorts established an ESG task_x000D_
force comprised of executives from strategy, investor_x000D_
relations, risk, finance, purchasing and other_x000D_
functions. One of their primary tasks was to develop_x000D_
and execute a formal materiality assessment to help_x000D_
the company prioritize ESG issues based on internal_x000D_
and external stakeholder input. The findings from this_x000D_
assessment, completed in Q1 2020, are summarized_x000D_
in the adjacent matrix._x000D_
As shown, Climate Change was deemed the_x000D_
highest priority ESG issue by internal and external_x000D_
stakeholders, while Human Capital Management_x000D_
(HCM) and Diversity &amp; Inclusion (D&amp;I) were assessed_x000D_
as the most material social issues._x000D_
It should be noted that the unprecedented Covid-19_x000D_
pandemic of 2020 made health, safety and wellbeing a more relevant issue than what was indicated_x000D_
by our 2020 assessment. As a result, we elevated_x000D_
this issue above what the initial assessment_x000D_
recommended. We created a Health and Safety_x000D_
Center of Excellence and established a SevenPoint Health and Safety Plan. We also launched_x000D_
new initiatives to help convention clients convene_x000D_
with confidence and significantly increased our_x000D_
philanthropic giving focused on Covid-19 assistance_x000D_
and emergency relief. </t>
  </si>
  <si>
    <t>https://www.mgmresorts.com/content/dam/MGM/corporate/csr/annual-report/mgm-resorts-social-impact-and-sustainability-annual-report-2020.pdf</t>
  </si>
  <si>
    <t>Because we do business worldwide, our operations are_x000D_
subject to a range of anti-corruption laws, including the_x000D_
U.S. Foreign Corrupt Practices Act (â€œFCPAâ€). The FCPA_x000D_
prohibits us from giving anything of value to any foreign_x000D_
government official to obtain a business advantage. _x000D_
_x000D_
The Companyâ€™s Anti-Corruption Guidelines apply to all Company personnel. We should review the Companyâ€™s Anti-Corruption_x000D_
Guidelines, particularly if we are interacting with any foreign government officials, including when we are hosting or entertaining_x000D_
such officials at one of the Companyâ€™s properties or providing a foreign government official with a gift or meal.</t>
  </si>
  <si>
    <t>https://s22.q4cdn.com/513010314/files/doc_downloads/gov_doc/2020/Code-of-Conduct_MGM_Resorts_External_20200925.pdf</t>
  </si>
  <si>
    <t xml:space="preserve">The Boardâ€™s Corporate Social Responsibility Committee (CSR) has exercised oversight of environmental and social responsibility at the company for over a decade. </t>
  </si>
  <si>
    <t>In 2019, MGM Resorts established an ESG task force comprised of executives from strategy, investor relations, risk, finance, purchasing and other functions. One of their primary tasks was to develop and execute a formal materiality assessment to help the company prioritize ESG issues based on internal and external stakeholder input. The findings from this assessment, completed in Q1 2020, are summarized in the adjacent matrix._x000D_
_x000D_
"CEO and President Bill Hornbuckle is actively engaged in strategy development and implementation, oversees these matters on behalf of management and serves as a liaison to the CSR Committee and senior management. In 2020, the environmental sustainability, corporate responsibility and human resources divisions were brought under Jyoti Chopra, Chief People, Inclusion &amp; Sustainability Officer."</t>
  </si>
  <si>
    <t>In 2020, we advanced construction of our 100 megawatt utility- scale solar array in North Las Vegas. With over 330,000 panels arranged across 700 acres, the solar array powers up to 90% ofthe daytime electricity used at all MGM Resorts properties on the Las Vegas Strip â€” over 65 million square feet. For comparison, the array will generate the same amount of electricity needed to power approximately 27,000 homes for a year. This array will play a major role in helping us meet our current climate goal to reduce Scope 1 and 2 carbon emissions by 45% ahead of our 2025 target year (2007 baseline). _x000D_
_x000D_
At the end of 2020, MGM had 9.6MW of installed solar capacity. By the end of 2021, that will leap to 109.6MW based on the completion of our 100MW array in North Las Vegas._x000D_
_x000D_
In Las Vegas we converted over 200,000 square feet of real grass to artificial turf or desert-friendly landscape to help reduce our consumptive water use (water we donâ€™t send back to the source)._x000D_
_x000D_
Goals by 2025:_x000D_
_x000D_
Achieve 60% materials diversion rate _x000D_
Reduce water per square foot by 30% (2007 baseline)_x000D_
Reduce carbon emissions per square foot by 45%(2007 baseline)_x000D_
Reduce Energy Per square foot by 25% (2007 baseline) _x000D_
_x000D_
"Since climate change is a defining issue of our age, we consider each of our strategic pillars of water, energy and materials depicted above to be intrinsically connected to our climate strategy as well (not just the energy pillar as is often the case for many company efforts related to climate). Our comprehensive climate strategy will be revealed later in 2021 and will include alignment with the recommendations of the Task Force on Climate-Related Climate Disclosure (TCFD), ambitious Science-Based Targets (SBT) for Scope 1, 2 and 3 emissions, and a clear roadmap to pursue these long-term targets."</t>
  </si>
  <si>
    <t>metrics related to water, energy, and materials</t>
  </si>
  <si>
    <t>Achieve 60% materials diversion rate _x000D_
Reduce water per square foot by 30% (2007 baseline) _x000D_
Reduce carbon emissions per square foot by 45% (2007 baseline) _x000D_
Reduce Energy Per square foot by 25% (2007 baseline)</t>
  </si>
  <si>
    <t>3,745,794,000 gallons</t>
  </si>
  <si>
    <t>3338461000 gal</t>
  </si>
  <si>
    <t>N/a</t>
  </si>
  <si>
    <t>71.9% of workforce in US is "racially and ethnically diverse" as defined by EEOC</t>
  </si>
  <si>
    <t>CEO- $14,000,684. Median- $35,526</t>
  </si>
  <si>
    <t>At MGM China, we recognize that forced labor and human trafficking are crimes of global proportions. We were the first operator in Macau to develop a Human Rights &amp; Anti-Human Trafficking Policy which states the Companyâ€™s support for the elimination of forced labor and human trafficking and its destructive effect on humanity and our communities across the globe. We address risks associated with human trafficking through three key areas including recruitment, supply chain and community outreach and partnerships.  In 2020, we continued to provide training to all employees in new hire orientation as well as to our security department.</t>
  </si>
  <si>
    <t>https://en.mgmchinaholdings.com/sustainability-Anti-human-trafficking</t>
  </si>
  <si>
    <t xml:space="preserve"> MGM Resorts has provided testing and vaccination options to our employees at no cost._x000D_
_x000D_
Extensive employee protocols have been put in place including screening questions and training programs on health and safety protocols. _x000D_
_x000D_
Employee screening, temperature checks and COVID-19 specific training_x000D_
_x000D_
MGM Resorts International is committed to the health and well-being of its employees and improving the way health are is delivered in Southern Nevada. To help meet this_x000D_
goal, the Company offers the MGM Resorts Direct Care Health Plan, a health plan option that delivers an innovative approach to health care. _x000D_
_x000D_
As	employers face higher healthcare costs,	itâ€™s becoming imperative to prioritize programs that promote the health and well-being of employees. With first aid solutions from Cintas,	MGM is more likely to	lower insurance premiums, reduce	employee	absenteeism	and	drive productivity,	further impacting	the	guest experience	and	bottom	line</t>
  </si>
  <si>
    <t>https://www.cintas.com/pdf/cintas-first-aid-solutions-for-mgm-resorts.pdf , https://www.mgmresorts.com/en/covid-19/health-and-safety-commitment.html, https://fhs.umr.com/oss/cms/FHS.UMR.com/SharedFiles/MGM_Direct_Care_Provider_Book.pdf , https://investors.mgmresorts.com/investors/news-releases/press-release-details/2014/MGM-Resorts-International-Lauded-for-Innovative-Employee-Health-Care-Benefit-by-Institute-for-HealthCare-Consumerism/default.aspx</t>
  </si>
  <si>
    <t>45.49.239.185</t>
  </si>
  <si>
    <t>R_1Hq9EzDTErSefTW</t>
  </si>
  <si>
    <t>CAG2020@g.ucla.edu</t>
  </si>
  <si>
    <t>CAG2020</t>
  </si>
  <si>
    <t>Conagra Brands, Inc.</t>
  </si>
  <si>
    <t>CAG</t>
  </si>
  <si>
    <t>https://materials.proxyvote.com/Approved/205887/20210726/NPS_476883.PDF</t>
  </si>
  <si>
    <t>Public company board experience; Active or former C-Suite executive; Market-facing experience; International expertise; finance/capital management expertise; M&amp;A experience; Technology expertise; Risk Management expertise.</t>
  </si>
  <si>
    <t>Our materiality analysis reflects current business strategies and stakeholder dialogues on relevant environmental, social and governance (ESG) topics. _x000D_
Our materiality matrix identified 21 topics across four strategic pillars: Better Planet, Good Food, Responsible Sourcing and Stronger Communities. _x000D_
Our Citizenship strategy is deeply rooted in this holistic and objective view into what topics matter most, with an eye on how our activities impact global _x000D_
efforts to reach the UN Sustainable Development Goals. These 17 goals address challenges such as access to food, inequality, climate change, _x000D_
water scarcity, and community empowerment, and intersect with Conagra Brandsâ€™ material topics, goals and ESG management strategies</t>
  </si>
  <si>
    <t>https://www.conagrabrands.com/citizenship-reports/conagra-brands-citizenship-report-2020</t>
  </si>
  <si>
    <t>https://www.conagrabrands.com/files/cag-cdp-climate-change-2020</t>
  </si>
  <si>
    <t>Conagra Brandsâ€™ materiality assessment noted climate change as one of the material issues to be managed as part of our CSR and sustainability governance. Our Board of Directors maintains a_x000D_
Nominating and Corporate Governance Committee that meets at least three times a year. All members are independent directors and are appointed by the Board. The responsibilities of the_x000D_
Committee include: 1) reviewing and recommending to the Board corporate governance principles and guidelines for Conagra Brands; 2) reviewing Conagra Brandsâ€™ policies and programs related to_x000D_
corporate citizenship, social responsibility and public policy issues significant to the company, such as sustainability and environmental responsibility; and 3) advising management on internal and_x000D_
external factors affecting Conagra Brandsâ€™ image and reputation, including those related to corporate citizenship and sustainability. The Chair of the Committee reports to the full Board following_x000D_
every scheduled meeting of the Committee</t>
  </si>
  <si>
    <t xml:space="preserve">Together with the Chief Communications Officer and the Chief Human Resources Officer, the Chief Supply Chain Officer [Chief Operating Officer (COO) equivalent per CDP_x000D_
designations] is the executive sponsor of the Corporate Social Responsibility (CSR) Cross-functional team and reports directly to the CEO. As an executive sponsor of the_x000D_
CSR Cross-functional team made up of internal subject matter experts responsible for evaluating and monitoring CSR and climate-related topics on an ongoing basis, the_x000D_
COO serves as a champion for sustainability issues and resources needed, guides and approves CSR strategy, and facilitates updates to the Board and other leaders on_x000D_
climate and CSR issues ._x000D_
</t>
  </si>
  <si>
    <t xml:space="preserve">Enhanced emissions-reporting obligations, Carbon pricing mechanisms, Carbon pricing mechanisms, Chronic physical, Rising mean temperatures, Changes in precipitation patterns and extreme variability in weather patterns_x000D_
</t>
  </si>
  <si>
    <t xml:space="preserve">Changing consumer preferences and customer requirements have impacted some of Conagraâ€™s product lines and strategy in the short to medium term._x000D_
Climate change impacts in our supply chain include greenhouse gas emissions tied to animal protein production._x000D_
Our R&amp;D team works to develop products aligned with both market opportunities and customer requirements, which may include climate or other sustainability attributes._x000D_
The transition risks and opportunities associated with energy and resource efficiency in our direct operations (such as savings through reduced energy costs) have influenced both our_x000D_
short- and long-term strategy. </t>
  </si>
  <si>
    <t>Conagraâ€™s climate scenario planning assesses future availability of key ag-based ingredient and packaging materials under various climate scenarios, using scientific research on climate change_x000D_
scenarios covering 2020 â€“ 2080. The assessment covers our entire portfolio of directly procured ingredients and packaging materials, and considers impacts over the next 1-10 years (relevant to_x000D_
business strategy and product innovation planning), and 10-20 years (relevant to longer term exploratory product development efforts).</t>
  </si>
  <si>
    <t xml:space="preserve">To identify facility-level risks, Conagra Brands employs a custom in-house risk mapping tool that monitors environmental items including extreme weather (hurricanes,_x000D_
snow, tornados and storms) and drought conditions that could present substantive risk to our supply chain. Each one of our supplier locations in the US is electronically_x000D_
mapped and can be cross-referenced with the latest published US government data on drought conditions (National Drought Mitigation Center) and in the US and around_x000D_
the world for extreme weather events (National Oceanic and Atmospheric Association &amp; World Meteorological Organization). Our risk management team conducts an_x000D_
analysis on each supplier location in this database annually and communicates risks to our R&amp;D and procurement teams to influence product design and manufacturing_x000D_
decisions. The risk management team also tracks weather-related transportation disruptions that impact our business in real time. For example, this tool helped us track_x000D_
and assess transportation impacts of hurricanes Irma and Harvey in the US Southeast._x000D_
</t>
  </si>
  <si>
    <t>Conagra Brands uses our Enterprise Risk Management (ERM) program to identify and prioritize company-level risks. The ERM team conducts a regular survey (every 18-_x000D_
24 months) of company leaders with relevant responsibilities and subject matter expertise to identify risks to Conagra Brandsâ€™ business. The ERM team uses the results of_x000D_
the survey along with the experience of subject matter experts to determine the magnitude of key risks. The results of the risk survey are presented to the cross-functional ERM Committee, made up of senior leaders across the company. The Committee determines the top tier risks through both qualitative and quantitative metrics, including a heat mapping exercise that combines the potential impact and the probability of the risk occurring. For key risks, the ERM team scores risk magnitude on a weighted scale from 1-5, which takes into account the impact, likelihood, and velocity (time to occurrence) of each risk</t>
  </si>
  <si>
    <t xml:space="preserve">Staff with CSR-related responsibilities identify how climate-related issues contribute to the enterprise level risks and determines management methods. For example, sustainability and climate-related product attributes, such as plant-based products or responsible sourcing metrics, may contribute to the identified risks and opportunities related to consumer preferences. These topics are managed by the appropriate teams and subject matter experts, with coordination with the ERM team where needed._x000D_
</t>
  </si>
  <si>
    <t xml:space="preserve">This is the same target that was reported our CDP responses since 2015. In 2017 we changed the methodology to use market-based rather than location-based emissions._x000D_
In 2018, Conagra Brands acquired and included in our emissions inventory 17 legacy Pinnacle Foods facilities that were not operating under a greenhouse gas reduction_x000D_
target, which significantly impacted our emissions. Anticipated future changes in emissions are based on best available current data, and may be impacted by changes in_x000D_
production due to the COVID 19 global pandemic._x000D_
</t>
  </si>
  <si>
    <t>18,240,941 thousand cubic meters</t>
  </si>
  <si>
    <t>39% Generation X  (1965-1980) 32% Millennials  (1981-1996) 25% Baby Boomers  (1946-1964) 4% Generation Z  (1997 and onwards) &lt;1% Silent Generation  (1928-1945)</t>
  </si>
  <si>
    <t>59% White_x000D_
23% Hispanic or Latino_x000D_
11% Black or _x000D_
African American_x000D_
4% Asian_x000D_
&lt;1% Native Hawaiian or _x000D_
Other Pacific Islander_x000D_
&lt;1% Two or More Races_x000D_
&lt;1% American Indian or _x000D_
Alaska Native</t>
  </si>
  <si>
    <t>$11,770,023;  $50,360</t>
  </si>
  <si>
    <t xml:space="preserve">Conagra Brands </t>
  </si>
  <si>
    <t>R_24cr2w9qdMOA1Il</t>
  </si>
  <si>
    <t>DPZ2021@g.ucla.edu</t>
  </si>
  <si>
    <t>DPZ2021</t>
  </si>
  <si>
    <t>Domino's Pizza, Inc.</t>
  </si>
  <si>
    <t>DPZ</t>
  </si>
  <si>
    <t>25754A201</t>
  </si>
  <si>
    <t>https://ir.dominos.com/static-files/ee4e7f13-73d1-4ffd-ad28-a6dab46d3cd0</t>
  </si>
  <si>
    <t>https://biz.dominos.com/assets/images/2021-stewardship-report.pdf</t>
  </si>
  <si>
    <t>"In 2020, Dominoâ€™s completed a materiality assessment to focus and guide _x000D_
our approach to brand stewardship. This assessment was conducted with _x000D_
the assistance of an independent third-party and was designed to ensure _x000D_
we received frank and authentic stakeholder input. _x000D_
The approach was to establish key material stewardship topics and ask _x000D_
that they be ranked by stakeholders. This survey covered 31 stewardship _x000D_
topics and included input from 126 respondents. The respondents _x000D_
represented a wide range of stakeholders including members of our board _x000D_
of directors, company leaders, franchisees, suppliers, shareholders, key _x000D_
corporate partners and industry associations. The results helped us to _x000D_
establish 10 topic areas to focus our efforts on in our stewardship plans _x000D_
going forward."_x000D_
_x000D_
Leading Stewardship Topics: Supply Chain Resilience, Store Logistics and Impact, Inclusion and Diversity, Sustainable Sourcing_x000D_
_x000D_
Fundamental Stewardship Topics: Product Safety and Quality, Community Engagement, Team Member Development, Franchisee Profitability_x000D_
_x000D_
Emerging Stewardship Topics: Transparent Reporting, Economic Resilience of Farmers</t>
  </si>
  <si>
    <t>"Given the importance of environmental, social and governance (â€œESGâ€ or _x000D_
stewardship) initiatives, the entire Board has determined to retain general _x000D_
oversight of such initiatives and support the implementation of the _x000D_
Companyâ€™s stewardship priorities rather than delegate these efforts to a _x000D_
specific Committee. Currently, the Board takes the approach that certain _x000D_
matters are most appropriately overseen by the Board as a whole. For _x000D_
other topics, the most appropriate Committee should maintain oversight. [...]_x000D_
the Audit Committee oversees the Companyâ€™s public disclosures, including those _x000D_
relating to its stewardship initiatives."</t>
  </si>
  <si>
    <t>"At the operational level, the Senior Vice President of Global Development _x000D_
&amp; Sustainability assesses and manages stewardship risks and shapes _x000D_
strategy for the organization in partnership with other senior leaders who _x000D_
comprise our cross-functional Stewardship Steering Committee, including _x000D_
members of the Companyâ€™s Leadership Team: _x000D_
â€¢ President â€“ Chief Operating Officer_x000D_
â€¢ Executive Vice President â€“ U.S. Operations and Support_x000D_
â€¢ Executive Vice President â€“ Supply Chain Services_x000D_
â€¢ Executive Vice President â€“ Communications_x000D_
â€¢ Executive Vice President â€“ Chief Human Resources Officer_x000D_
â€¢ Executive Vice President â€“ General Counsel and Corporate Secretary_x000D_
â€¢ Executive Vice President â€“ Chief Financial Officer_x000D_
The Stewardship Steering Committee is responsible for setting direction _x000D_
and driving accountability as we work to address material issues, work _x000D_
with key stakeholders and measure and report our progress."</t>
  </si>
  <si>
    <t>"At the operational level, the Senior Vice President of Global Development &amp; _x000D_
Sustainability assesses and manages ESG risks and shapes ESG strategy for the _x000D_
organization in partnership with other senior leaders who comprise our cross-functional ESG Steering Committee, including leaders who report directly to the _x000D_
CEO. This Stewardship Steering Committee is responsible for setting direction _x000D_
and driving accountability as we work to address material issues, work with key _x000D_
stakeholders and measure and report our progress."</t>
  </si>
  <si>
    <t>"We will reduce our scope 1 &amp; 2 emissions 67% by 2035. _x000D_
We will reduce our scope 3 emissions 40% by 2035."</t>
  </si>
  <si>
    <t>209.02 megaliters</t>
  </si>
  <si>
    <t>29.89 megaliters</t>
  </si>
  <si>
    <t>CEO compensation = $6,295,230, median employee wage = $22,076</t>
  </si>
  <si>
    <t>"Dominoâ€™s offers a comprehensive benefits package to eligible team _x000D_
members, including several benefits designed to promote an inclusive _x000D_
workplace like paid parental leave programs, adoption reimbursement, _x000D_
fertility benefits, discounted childcare tuition, and medical plans covering _x000D_
domestic partners and gender affirming surgery. [...]_x000D_
_x000D_
Dominoâ€™s offers a comprehensive benefits package to eligible team _x000D_
members, including several benefits designed to promote an inclusive _x000D_
workplace like paid parental leave programs, adoption reimbursement, _x000D_
fertility benefits, discounted childcare tuition, and medical plans covering _x000D_
domestic partners and gender affirming surgery."</t>
  </si>
  <si>
    <t>Domino'S Pizza, Inc.</t>
  </si>
  <si>
    <t>R_qVHYnPefewaoU6Z</t>
  </si>
  <si>
    <t>F2021ENV163G3@g.ucla.edu</t>
  </si>
  <si>
    <t>F2021ENV163G3</t>
  </si>
  <si>
    <t>The Clorox Company</t>
  </si>
  <si>
    <t>CLX</t>
  </si>
  <si>
    <t>The Clorox Company 2021 Integrated Annual Report</t>
  </si>
  <si>
    <t>https://s21.q4cdn.com/507168367/files/doc_financials/2021/ar/Clorox-2021-Integrated-Annual-Report.pdf</t>
  </si>
  <si>
    <t>Public health, brand communication, law, international relations, digital media, employee engagement, product innovation, executive leadership, customer service, food science.</t>
  </si>
  <si>
    <t>https://www.thecloroxcompany.com/company/corporate-governance/board-of-directors/</t>
  </si>
  <si>
    <t>https://www.thecloroxcompany.com/company/corporate-governance/committee-composition/</t>
  </si>
  <si>
    <t>individual tenure on proxy</t>
  </si>
  <si>
    <t>https://www.thecloroxcompany.com/company/corporate-governance/</t>
  </si>
  <si>
    <t>packaging and plastic, product and ingredient safety and transparency, product environmental impact, sustainable product innovation and growth, ethical and transparent governance and business practices, ghg emissions, employee diversity equity and inclusion, employee health safety and well being, public health</t>
  </si>
  <si>
    <t>https://www.thecloroxcompany.com/responsibility/stakeholder-engagement/</t>
  </si>
  <si>
    <t>"100% of the companyâ€™s leaders and employees must go through anti-corruption training. 100% of the companyâ€™s suppliers must adhere to the Business Partner Code of Conduct, which addresses ethical business practices."</t>
  </si>
  <si>
    <t>"At Clorox, our values are an intrinsic part of who we are as a company and as individuals. Clorox strictly forbids giving, soliciting, offering and accepting bribes, kickbacks and_x000D_
other prohibited payments by its employees, directors and business partners. We abide by anticorruption laws everywhere we do business in the world, without exception._x000D_
These laws include the U.S. Foreign Corrupt Practices Act and the UK Bribery Act 2010, as well as all applicable anti-corruption and anti-bribery laws in each country in which_x000D_
we do business."</t>
  </si>
  <si>
    <t>https://investors.thecloroxcompany.com/investors/news-and-events/press-releases/press-release-details/2021/Clorox-2021-Integrated-Annual-Report-Highlights-Financial-and-ESG-Performance-for-Purpose-Driven-Growth/default.aspx</t>
  </si>
  <si>
    <t xml:space="preserve">The board of directorsâ€™ Nominating, Governance and Corporate Responsibility Committee oversees Cloroxâ€™s environmental matters and compliance and is updated at least quarterly on environmental, social and governance priorities, including those related to climate change. Cloroxâ€™s Enterprise Risk Management Steering Committee, which is comprised of members of Cloroxâ€™s senior management, chaired by the vice president of global risk management and overseen by our chief financial officer and chief legal officer, has identified climate risk as one of Cloroxâ€™s top enterprise risks and reports to the full board of directors as part of its regular (at least annual) risk discussion. The board is apprised of the status of Cloroxâ€™s strategic ESG priorities, including the development and setting of science-based targets, as well as Cloroxâ€™s goal to achieve net zero emissions by 2050, which was announced on Sept. 7, 2021. </t>
  </si>
  <si>
    <t>The Clorox Executive Committee is responsible for overseeing the execution of its corporate strategy, called IGNITE, which integrates ESG goals related to climate stewardship, such as sciencebased targets to reduce greenhouse gas emissions and renewable energy. Our ESG Executive Committee, comprising Cloroxâ€™s chief growth officer, chief people and corporate affairs officer and chief legal officer â€“ each reporting to Cloroxâ€™s CEO â€“ has executive oversight of ESG, ensuring our business strategy considers and optimizes our ESG priorities, including those related to climate change. Our progress and climate change management is enabled by a cross-functional Sustainability Center led by Cloroxâ€™s chief sustainability officer, and driven by our business units.</t>
  </si>
  <si>
    <t>Clorox identifies climate-related risks and opportunities in its products, operations and supply chain, and discloses details as part of its annual CDP reporting. The primary risks and opportunities associated with climate change the company is exposed to and managing include: â€¢ Physical risks associated with extreme weather conditions or water stress due to climate change impacting our business operations, disrupting our supply chain, limiting our access to water, or impacting commodity, operational and distribution costs: short-term (1-3 years). The estimated financial impact to Clorox from a weather event could potentially be in the range of $500,000-$50 million. The lower end financial impact is based on a short-term disruptive weather event and includes cost estimates related to testing alternate raw materials and for material pre-build and other logistics costs to ensure supply and continued operation. The higher end financial impact is based on a major weather event scenario that causes a long-term (three- to four-quarter) disruption in the supply of a major commodity used at multiple manufacturing locations. To mitigate these risks, we have business continuity plans for most locations and all critical functions. As a result of learnings from recent hurricanes, we have improved and updated contingency plans to ensure both work in process and finished goods inventories are adequate leading into hurricane season. In addition, we have systems in place to incorporate hurricane contingency planning into our supply planning and forecasting process. â€¢ Transitional risks associated with policy and regulations that increase the pricing on GHG emissions: medium-term (3-6 years). The estimated financial impact to Clorox from such regulations could potentially be in the range of $10,000 to $80,000 per year. These estimates are based on our current emissions in countries where current regulations exist, should these regulations change (potential doubling in price over 10 years) to impact our business. To mitigate these risks, we are focusing on reducing our GHG emissions as part of our commitment to achieving science-based targets by 2030 and net zero by 2050. â€¢ Transitional risks (medium-term) and opportunities (long-term, [6-10 years]) associated with shifts in market preferences as consumers seek products and services from companies that are proactively working to reduce their climate change-related impacts and offering less carbon intensive product solutions. Risks include that the companyâ€™s innovation cycle may not keep up with the consumerâ€™s growing demand for products with lower environmental footprints, and that material costs can increase as consumer preferences for sustainably sourced forest commodities and PCR resin (whose low availability is a short- and long-term risk) increase. The estimated financial impact to Clorox to make substantial increases (50%) to our PCR content in plastic packaging plus the cost to procure 100% Roundtable on Sustainable Palm Oil-certified palm oil could be in the range of $3 million-$4.5 million annually. Opportunities include climate change-related awareness and concern for the environment driving long-term demand and creating and expanding opportunities for sustainable products, and related product improvements resulting in further cost savings, mostly from decreased product and packaging material used. The estimated financial impact to Clorox of potential incremental sales revenue due to continued sustainability improvements could be in the range of 1% to 5% of gross revenues per year. This translates to a potential impact of $60 million-$300 million annually. To mitigate these risks and capture these opportunities, we are integrating sustainability into all of our business units, requiring strategic sustainability plans that cascade enterprise environmental targets and establish business unit specific priorities to enhance the sustainability and market performance of our brands. â€¢ Transitional opportunities associated with reduced operating and product costs resulting from resource efficiency improvements through lighting, HVAC, compressor, and other manufacturing equipment upgrades, zero-waste-to-landfill program expansion, transportation/logistics improvements, and product and packaging innovation driving reductions in energy use, water use, waste and material use: (medium term [3-6 years]). The estimated financial impact to Clorox is currently $0 as efficiency gains/savings are assumed to be canceled out by the increase in energy usage due to the growth of our business (increased production) and the impact of new business acquisitions being included in our environmental footprint. To capture these opportunities, we have set environmental goals that incorporate resource and material efficiency in our operations and packaging, and have a robust enterprisewide cost reduction program that delivers annual cost savings through efficiency improvements that also reduce our environmental footprint.</t>
  </si>
  <si>
    <t>Climate risks and opportunities that might impact our business strategy and financial planning include: â€¢ Consumer demand for products with lower environmental footprints growing faster than we have allowed for in our innovation investment planning. This is both an opportunity for greater brand value and sales from our lower environmental impact products such as our increasingly concentrated bleach that have benefitted from our ongoing sustainability-focused investment in R&amp;D, and a risk if we cannot meet demand. That risk could entail major investment in manufacturing equipment to process and package the sustainable products, entailing a low to medium impact on capital expenditures over the next five to 10 years, as our current manufacturing capabilities may not support the processing and packaging of these sustainability innovations. â€¢ Acceleration of infectious disease and pandemics associated with warmer climates, water-borne illness, the potential release of long-dormant viruses by the thawing of permafrost, and shifts in the proximity of animals and other sources of diseases with concentrated human populations, increasing global demand for disinfecting products and solutions in consumer and business-to-business markets â€“ this is both an opportunity given our leadership in disinfection and a risk if we cannot meet demand or sufficiently innovate to meet particular consumer needs. â€¢ Low carbon energy sources and material supply chains that cannot keep up with growing industry demand (e.g., for RSPO-certified palm products and PCR resin for packaging), driving up costs or limiting our ability to meet our environmental commitments or bring sustainable innovation to market. â€¢ More frequent and extreme weather events causing supply chain disruption and leading to health and sanitation issues due to flooding and property damage. This is a risk given the potential impact on supply chains (like with recent hurricanes in the U.S., whose learnings assisted our general improvements in redundancy, and inventory and contingency planning), which is projected to require increased capital expenditures for securing additional production and warehouse storage capacity over the next 10 to 15 years for redundancy. It is also an opportunity with the potential increase in demand for our disinfection and other household products. â€¢ More severe and geographically dispersed water stress causing supply chain disruption. â€¢ Faster adoption of climate change regulation that might increase our operating costs as described above. â€¢ Certain investors may choose not to invest in our stock if we do not meet their environmental expectations, which could negatively impact our share price. Conversely, proactively addressing such investorsâ€™ interests may be an opportunity to increase investor demand for our stock and our share price could be positively impacted.</t>
  </si>
  <si>
    <t xml:space="preserve">The company expects to incorporate longer-term scenario planning that considers a range of warming scenarios (e.g., at least 2Â° and 4Â°C) as it develops its longer-term net zero action plan to reduce carbon emissions across our value chain in line with the thresholds and timelines set forth by the Paris Agreement targets. Clorox plans to perform scenario analysis in the future to better quantify the possible financial and operational impacts of these risks and opportunities, which will help us improve our climate strategy and future TCFD disclosures. </t>
  </si>
  <si>
    <t>Clorox identifies opportunities and potential physical, regulatory, reputational, changing consumer trends/awareness and any other risk factors associated with climate change, GHG emissions, energy consumption and water consumption. This is done at the corporate level with the cross-functional ESG and sustainability team and cascaded to various internal stakeholders, business and functional units as appropriate. Further, the Clorox ERM steering committee, consisting of senior leaders across the organization, was established to provide a sustainable framework to proactively identify, understand, assess, prioritize, articulate and continuously manage risks, both existing and emerging, across the entire organization, including climate risks. The ERM steering committee has responsibilities related to monitoring risks and opportunities related to climate issues. Clorox has a comprehensive enterprise risk management process to identify, assess and prioritize business risks. The process includes identifying potential risks, assessing exposures and quantifying the value at risk to the company. The evaluation considers level of potential impact, the overall vulnerability to an event based on the time and the capacity to react and adapt, and the likelihood of an occurrence. The ERM steering committee reports to the Clorox board of directors and provides the board key ERM updates, including regarding climate change, at least annually.</t>
  </si>
  <si>
    <t>As described above, climate risk is integrated into Cloroxâ€™s enterprise risk management process. In order to mitigate the risks associated with climate change, Clorox has identified climate stewardship as a key ESG priority integrated into the companyâ€™s IGNITE business strategy, building on the progress it has achieved in reducing the carbon footprint of its operations and products for more than 10 years. Through IGNITE, the company has committed to taking science-based climate action across its value chain, including opportunities in its operations, products and supply chains. Actions include compaction and other material reduction innovations to reduce material, water and transportation footprints of its products, renewable energy procurement for its operations and supply chain engagement informed by life cycle analyses to identify and address its material upstream carbon and water footprints, as well as impacts of products during consumer use and at the end of life. Life cycle analyses are also employed to inform new packaging design to ensure sustainability tradeoffs are considered during the development and commercialization of new products. For instance, plastic packaging is often lighter weight to ship and requires less energy to produce than glass or metal but has different recyclability and end-of-life considerations. To accelerate progress, and as noted above, we have established a cross-functional Sustainability Center responsible for defining, driving and tracking progress against Cloroxâ€™s environmental sustainability strategy, including Cloroxâ€™s climate stewardship ambitions and performance. Each business unit leadership team is responsible for defining and achieving a strategic sustainability plan for its portfolio of brands that will help deliver corporate IGNITE ESG goals and advance its brands towards becoming a sustainable business, and the Sustainability Center acts as a corporate function to enable cross-enterprise synergies, help identify, quantify and manage cross-enterprise sustainability risks and opportunities and drive integrated enhancements across our business units. Business unit strategic sustainability plans are also integrated into the companyâ€™s long-range planning process, with accountability to the Clorox Executive Committee</t>
  </si>
  <si>
    <t>We track, manage and disclose our performance in a number of areas related to climate risk, including GHG emissions, GHG emissions intensity, energy consumption, energy intensity, water withdrawn, water intensity and water withdrawn from areas of high baseline water stress. GHG emissions were estimated in accordance with The Greenhouse Gas Protocol: A Corporate Accounting and Reporting Standard (Revised Edition). See CDP Climate Change Report section C4-C9; Clorox website: Taking Climate Action</t>
  </si>
  <si>
    <t>Set and achieve science-based targets for scope 1, 2 and 3 GHG emissions for 2030, by October 2021. Committed to net zero GHG emissions by 2050. SBTs submitted to SBTi in June 2021 and were approved by SBTi in August 2021: â€¢ Scope 1 / 2: 50% absolute reduction by 2030 vs. 2020 base year. This target is consistent with reductions required to keep warming to 1.5Â°C. â€¢ Scope 3: 25% absolute reduction by 2030 vs. 2020 base year in Category 1, Purchased Goods and Services and Category 11, Use of Sold Products (Direct). â€¢ Net zero emissions across scopes 1, 2 and 3 by 2050. See Integrated ESG Goals section, page 5; ESG Progress Update section, page 7; Climate Action section, pages 70-71. Clorox website: Taking Climate Action</t>
  </si>
  <si>
    <t>https://www.cdp.net/en/formatted_responses/responses?campaign_id=70692137&amp;discloser_id=855473&amp;locale=en&amp;organization_name=Clorox+Company&amp;organization_number=3507&amp;program=Water&amp;project_year=2020&amp;redirect=https%3A%2F%2Fcdp.credit360.com%2Fsurveys%2F2020%2Fbctdjdc9%2F84210&amp;survey_id=68887528</t>
  </si>
  <si>
    <t>52% Women NonProduction Employees (Global)_x000D_
46% Women NonProduction Managers (Global)</t>
  </si>
  <si>
    <t>79% POC (Worldwide)_x000D_
42% POC Production Employees (US)_x000D_
38% POC NonProduction Employees (US)_x000D_
31% POC NonProduction Managers (US)"</t>
  </si>
  <si>
    <t>https://s21.q4cdn.com/507168367/files/doc_financials/2021/ar/Clorox-2021_Integrated-Annual-Report_Full-Report.pdf</t>
  </si>
  <si>
    <t>ceo pay not listed, median employee pay $69,365</t>
  </si>
  <si>
    <t xml:space="preserve">"Our responsible and sustainable sourcing program...sets out our expectations with regards to the respect for the human rights, including labor rights, of the workers in our extended supply chain, as these are all integral to the long-term success of our company and our partners"_x000D_
"We audit higher risk suppliers leveraging our membership in Sedex and suppliers are required to conduct or share their most recent SMETA (or approved equivalent) audit._x000D_
The audits, which are conducted by an independent third party, assess suppliersâ€™ activities in the areas of labor rights, health and safety, environmental sustainability and_x000D_
business ethics." </t>
  </si>
  <si>
    <t>The company continued to support employee well-being during the global pandemic by offering additional physical and mental health benefits, including supplemental emergency paid time off for COVID-19 exposure, illness, caregiving and vaccinations; 100% employer-paid coverage of COVID-19 testing and treatment; no-cost virtual medical care for U.S. employees; and a $1 million global employee relief fund. Clorox also provided ongoing health and safety education, bringing in experts on topics such as mental health and COVID-19 vaccines._x000D_
_x000D_
To further support our employeesâ€™ well-being this past year, we enhanced our benefits offerings to include caregiving support such as subsidized back-up care,_x000D_
continued free access to a meditation and relaxation app, monthly quiet days and periodic focus weeks to limit distractions and help manage stress, and additional flexible work options for how and where our employees work.</t>
  </si>
  <si>
    <t>R_2wTddp9st6Y72bC</t>
  </si>
  <si>
    <t>F2021ENV163G16@g.ucla.edu</t>
  </si>
  <si>
    <t>F2021ENV163G16</t>
  </si>
  <si>
    <t>Caesars Entertainment, Inc.</t>
  </si>
  <si>
    <t>CZR</t>
  </si>
  <si>
    <t>Corporate Social Responsibility Report</t>
  </si>
  <si>
    <t>https://caesars-corporate.s3.us-west-2.amazonaws.com/2020-2021+Caesars+CSR+Report.pdf</t>
  </si>
  <si>
    <t xml:space="preserve">With an ongoing focus on compliance, risks management, anti-corruption, anti-bribery and anti-money laundering, we aim to be a responsible provider of gaming and hospitality for all those we serve. </t>
  </si>
  <si>
    <t>ESG Update</t>
  </si>
  <si>
    <t>https://caesars-corporate.s3.us-west-2.amazonaws.com/2020-2021+ESG+Update.pdf</t>
  </si>
  <si>
    <t xml:space="preserve"> Oversight of our CSR PEOPLE PLANET PLAY strategy rests with Stephanie Lepori, Chief Administrative and Accounting Officer, who is a member of the executive management team and plays a key role with various board committees. Stephanie is supported by a diverse team of CSR specialists who have led CSR programs at Caesars Entertainment Corporation for more than ten years and continue this role at Caesars Entertainment</t>
  </si>
  <si>
    <t>Oversight of our CSR PEOPLE PLANET PLAY strategy rests with Stephanie Lepori, Chief Administrative and Accounting Officer, who is a member of the executive management team and plays a key role with various board committees. Stephanie is supported by a diverse team of CSR specialists who have led CSR programs at Caesars Entertainment Corporation for more than ten years and continue this role at Caesars Entertainment</t>
  </si>
  <si>
    <t>Risks: impact of regulatory requirements (s), carbon emissions taxes (L), decreased demand (S), weather volatility could cause increased Capex (M). Opps: development in new energy efficient tech (s), water management opportunities (s), more efficient energy could decrease carbon related expenses (s), access to new markets (M)</t>
  </si>
  <si>
    <t>Yes, and we have developed a low-carbon transition plan</t>
  </si>
  <si>
    <t>Caesars is committed to business leadership and policy alignment on climate. We established science-based emission reduction targets to support the scientific and international communityâ€™s goal of keeping global mean temperatures from rising greater than 2 degrees Celsius above pre-industrialized levels._x000D_
_x000D_
The 2DS was used in conjunction with the Sectoral Decarbonization Tool in setâ€ ting Caesars Scope 1 and 2 science-based targets. We adopted this scenario and tools because they are widely recognized and established in setting goalsâ€ for more detail; _x000D_
8h: more apt response would be â€œCaesars Governance and Corporate Responsibility (G&amp;CR) Committee (Board-level) screens and assesses enterprise short, medium and long-term risk factors across emergent environâ€ mental, social and governance-related risks, including climate-related risk.</t>
  </si>
  <si>
    <t>Caesarsâ€™ Sustainable Operations group works with external advisors and property-level staff to further identify climate-related risks and opportunities. The risk assessment methodologies, as well as the on-site audits, embody the Caesars Code of_x000D_
Commitment and identify risks and opportunities that potentially impact our fundamental commitment to our guests, our employees, environmental stewardship and our local communities.</t>
  </si>
  <si>
    <t>A robust set of environmental metrics, including energy and water consumption, waste diversion and greenhouse gas emissions from our locations across North America, are tracked in a company scorecard; results are reported to the senior management team. These metrics are utilized to guide continuous improvement programs and encourage waste reduction at the properties. Additionally, these environmental metrics are used by the executive capital committee for review and approval of capital expenditures related to energy efficiency projects and sustainability initiatives. All energy, water, waste and GHG emission metrics are verified externally on an annual basis using accepted standards.</t>
  </si>
  <si>
    <t xml:space="preserve">The Facilities &amp; Engineering group conducts on-site property audits to identify environmental risks and opportunities at the specific asset/property level. Caesarsâ€™ Sustainable Operations group works with external advisors and property-level staff to further identify climate-related risks and opportunities. </t>
  </si>
  <si>
    <t>At the board level, the Governance and Corporate Social Responsibility Committee_x000D_
evaluates emergent environmental risks and the companyâ€™s environmental goals, including the policies and programs instrumental in achieving short- and long-term targets. _x000D_
_x000D_
Reduce absolute Scope 1 and 2 emissions by 35% by 2025 and by 100% by 2050 from a 2011 base-year, 60% of suppliers by spend will institute Science Based GHG reduction targets for their operations by 2023</t>
  </si>
  <si>
    <t>https://www.caesars.com/content/dam/corporate/corporate-social-responsibility/caesars-entertainment-environmental-sustainability-policy-9-18.pdf</t>
  </si>
  <si>
    <t>51-75%</t>
  </si>
  <si>
    <t>Company Social Responsibility Report</t>
  </si>
  <si>
    <t>ceo pay: $13,692,480. Median employee pay: $24,653</t>
  </si>
  <si>
    <t xml:space="preserve">Human trafficking, which includes commercial sexual exploitation and forced labor, is a complex issue and a particular challenge for the hospitality industry as it often intersects with organized crime activities including arms or drug sales and cybercrime. According to the International Labor Organization (ILO), human trafficking is estimated to be a $150 billion industry each year. To combat this issue, Caesars has been actively developing comprehensive policies and protocols, including collaboration with advocacy groups and national frameworks, for several years. </t>
  </si>
  <si>
    <t>https://investor.caesars.com/news-releases/news-release-details/caesars-entertainment-announces-new-global-commitments-eradicate</t>
  </si>
  <si>
    <t>Access to primary healthcare, dental and vision programs, mental health and virtual onsite wellness screening and consultation</t>
  </si>
  <si>
    <t>Caesars Entertainment</t>
  </si>
  <si>
    <t>R_emkaVxdoXyOLYm5</t>
  </si>
  <si>
    <t>F2021ENV163G10@g.ucla.edu</t>
  </si>
  <si>
    <t>F2021ENV163G10</t>
  </si>
  <si>
    <t>Fox Corporation</t>
  </si>
  <si>
    <t>FOXA</t>
  </si>
  <si>
    <t>35137L AJ4</t>
  </si>
  <si>
    <t>Communication Services</t>
  </si>
  <si>
    <t>Media</t>
  </si>
  <si>
    <t>https://www.foxcorporation.com/management/board-of-directors/</t>
  </si>
  <si>
    <t>Paul D. Ryan previously served as the 54th speaker of the US House of Representatives.</t>
  </si>
  <si>
    <t>since fox corp is a new company most of the board members have been on the board since its foundation in march 2019</t>
  </si>
  <si>
    <t>â€¢ Global Anti-Bribery and Anti-Corruption Policy_x000D_
confirms our commitment to never engage in,_x000D_
tolerate, or condone bribery, corruption, or similar_x000D_
conduct. This Policy applies globally, to every_x000D_
director, officer and employee of FOX and its_x000D_
majority-owned subsidiaries and divisions, as well_x000D_
as to third parties acting on behalf of FOX and its_x000D_
subsidiaries.</t>
  </si>
  <si>
    <t>https://media.foxcorporation.com/wp-content/uploads/prod/2020/09/22233420/FOX-CSR-Report-2020-DOWNLOAD.pdf</t>
  </si>
  <si>
    <t>Our EHS team tracks the energy and fuel used in_x000D_
the course of business, develops new methods_x000D_
to improve energy efficiency, and creates campaigns_x000D_
to engage employees, audiences, vendors and_x000D_
industry partners on environmental issues._x000D_
Day-to-day management of environmental issues is overseen by our President of Operations and Distribution and implemented by our dedicated Environmental, Health, and Safety team</t>
  </si>
  <si>
    <t>Across all our businesses, we are committed to operating efficiently and reducing, as much as possible, any environmental risks -- including those related to climate change -- associated with our operations</t>
  </si>
  <si>
    <t>Developed and implemented a comprehensive_x000D_
Environmental, Health, and Safety (EHS) program;_x000D_
â€¢ Tracked energy and greenhouse gas emissions_x000D_
data in order to reduce consumption;_x000D_
â€¢ Invested in resource efficiency and clean energy_x000D_
initiatives;_x000D_
â€¢ Developed a comprehensive business continuity_x000D_
plan; and_x000D_
â€¢ Developed and implemented a supplier_x000D_
management policy_x000D_
_x000D_
Environmental management at FOX is guided by our enterprise-wide EHS Policy and EHS Management System.</t>
  </si>
  <si>
    <t>Across all our businesses, we are committed to_x000D_
operating efficiently and reducing, as much as_x000D_
possible, any environmental risks -- including_x000D_
those related to climate change -- associated with_x000D_
our operations. Based on our operating footprint,_x000D_
we have identified the following priority areas for_x000D_
environmental risk management:_x000D_
â€¢ Building and production management â€“ we own_x000D_
and lease various properties in the U.S. (including_x000D_
the FOX Studio Lot in Los Angeles) that use energy_x000D_
and water, and generate related greenhouse gas_x000D_
emissions and waste._x000D_
â€¢ Business continuity â€“ we believe our main climate_x000D_
risk is related to business continuity in the event of_x000D_
more extreme weather events._x000D_
â€¢ Supply chain â€“ we require our suppliers to manage_x000D_
relevant environmental risks._x000D_
As part of our strategy to mitigate environmental risks,_x000D_
including those related to climate change, we have:_x000D_
â€¢ Developed and implemented a comprehensive_x000D_
Environmental, Health, and Safety (EHS) program;_x000D_
â€¢ Tracked energy and greenhouse gas emissions_x000D_
data in order to reduce consumption;_x000D_
â€¢ Invested in resource efficiency and clean energy_x000D_
initiatives;_x000D_
â€¢ Developed a comprehensive business continuity_x000D_
plan; and_x000D_
â€¢ Developed and implemented a supplier management policy</t>
  </si>
  <si>
    <t>The company only specifies "persons of color", which represents 32% of their work force.</t>
  </si>
  <si>
    <t>Ceo pay $27,675,399. Median employee pay: $80,732</t>
  </si>
  <si>
    <t>FOX led the industry with the benefits_x000D_
it provided its workforce. Beginning in March,_x000D_
FOX began covering for six months 100% of_x000D_
employee-paid medical insurance premiums_x000D_
for full-time employees enrolled in FOX-sponsored_x000D_
plans and waived their copay for telemedicine._x000D_
The Company also covered six months of any_x000D_
employee-paid portion of medical insurance_x000D_
premiums for our full-time staff union employees_x000D_
who receive medical coverage through union_x000D_
medical plans. Additionally, the Company provided_x000D_
premium pay to those essential employees whose_x000D_
job functions and critical roles required them_x000D_
to continue to work from a FOX location. _x000D_
_x000D_
paid company holidays;_x000D_
â€¢ paid floating holidays;_x000D_
â€¢ paid vacation;_x000D_
â€¢ paid sick and safe time;_x000D_
â€¢ life insurance;_x000D_
â€¢ full salary replacement for up to 26 weeks of_x000D_
short-term disability;_x000D_
â€¢ a 401k plan with a generous FOX match and_x000D_
contribution;_x000D_
â€¢ educational reimbursement;_x000D_
â€¢ charitable gift matching;_x000D_
â€¢ Employee Assistance Program; and_x000D_
â€¢ backup child, adult, and elder care.</t>
  </si>
  <si>
    <t>R_BQTGLU3L5pKInoB</t>
  </si>
  <si>
    <t>F2021ENV163G1@g.ucla.edu</t>
  </si>
  <si>
    <t>F2021ENV163G1</t>
  </si>
  <si>
    <t>Hanesbrands Inc.</t>
  </si>
  <si>
    <t>HBI</t>
  </si>
  <si>
    <t>https://ir.hanesbrands.com/corporate-governance/board-of-directors</t>
  </si>
  <si>
    <t>This guiding policy is shared across our entire global business and employee base. Itâ€™s been converted into 23 languages and is available online to make it accessible for everyone. Itâ€™s important that we all know and understand our GCC and how to reach out for help when needed. Our Global Ethics and Compliance program offers videos, e-learning modules and live training to all our employees.</t>
  </si>
  <si>
    <t>https://hbisustains.com/wp-content/uploads/2020/08/HanesBrands-CDP-CLIMATE-2020.pdf</t>
  </si>
  <si>
    <t>The Board of Directors is elected by HanesBrands stockholders to oversee the health and overall success of the companyâ€™s business. Included in its responsibilities is assessing the companyâ€™s short- and long-term strategies, which includes environmental and climate-related policies and initiatives. The Board is also ultimately responsible for the oversight of HanesBrandsâ€™ risk-management function, including those risks that are environmental/climate related. The Board has delegated the primary oversight of the companyâ€™s enterprise risk management (ERM) process to the Audit Committee. The Audit Committee receives regular updates from HanesBrandsâ€™ executive management team regarding key risks facing the company -- including climate-related risks -- and managementâ€™s mitigation plans.</t>
  </si>
  <si>
    <t>esponsibilities related to climate issues: HanesBrandsâ€™ CEO, who is a member of the company's Board of Directors, sets business strategy and climate-related policy for the company. Our environmental and climate-related policies are integrated into the companyâ€™s long-term business strategy, enterprise risk management (ERM) process, environmental management program and corporate social responsibility (CSR) initiatives. Each of these holistically managed areas are led by a team of HanesBrandsâ€™ most senior executive management (â€œC suiteâ€), including the CEO. The CSR Oversight Committee and ERM Steering Committee meet quarterly and include the CEO, CFO, Chief Administrative Officer and Group Presidents, the management team leading the company. These committees are responsible for overseeing environmental and climate policy implementation and managing environmental and climate-related issues as part of the companyâ€™s strategy and risk-evaluation framework.</t>
  </si>
  <si>
    <t>risks: increased severity and frequency of extreme weather events such as cyclones and floods (M), changes in precipitation patterns and extreme variability in weather patterns (M), carbon pricing mechanisms (M). Opps: use of lower emission sources of energy (M), use of new technologies (S), participation in renewable energy programs and adoption of energy efficiency measures (S)</t>
  </si>
  <si>
    <t>financial impacts and strategies for each risk are on the cdp report, and they have developed a low carbon transition plan</t>
  </si>
  <si>
    <t>HanesBrands integrates climate-related scenario analysis in our business objectives and strategies covering short-term, medium-terms and long-term scenarios such as climate change, floods, droughts, etc. through continual risk/opportunity assessments that are conducted through the company's Enterprise Risk Management (ERM), the Corporate Social Responsibility (CSR) governance structures, the company's energy and environmental sustainability management process, and through corporate and operational functions including our legal, engineering, finance, government relations and internal audit teams.</t>
  </si>
  <si>
    <t>HanesBrands identifies, assesses, prioritizes and manages risks, including those that are climate-related, through its comprehensive enterprise risk management (ERM) process. HanesBrands ERM applies the principles, framework and process described in the ISO 31000:2009 Risk Management Principles and Guidelines. These guidelines include distinct steps to identify, assess, treat and report risks</t>
  </si>
  <si>
    <t>HanesBrands identifies, assesses, prioritizes and manages risks, including those that are climate-related, through its comprehensive enterprise risk management (ERM) process. HanesBrands ERM applies the principles, framework and process described in the ISO 31000:2009 Risk Management Principles and Guidelines. These guidelines include distinct steps to identify, assess, treat and report risks.</t>
  </si>
  <si>
    <t>integrated into their enterprise risk management program</t>
  </si>
  <si>
    <t>Emissions: We have signed the Science-Based Targets Call-to-Action Commitment Letter and will develop science-based targets by 2022. As such, we will:_x000D_
_x000D_
Continue to drive greenhouse gas reductions in our owned and key-supplier facilities, which we currently project will require an absolute Scope 1 and 2 greenhouse gas (GHG) reduction of at least an additional 25% by 2030 to meet science-based targets._x000D_
Continue to drive energy use reductions in our owned and key-supplier facilities, which we currently project will require us to reduce energy use at least an additional 25% by 2030 to meet science-based targets._x000D_
Achieve 100% renewable electricity in our owned operations by 2030, where reasonably possible, through direct investment and Renewable Energy Credits._x000D_
We will use our market-leading brands to educate consumers on the energy, GHG emissions and money they can save by washing our products in cold water with a goal of 300 million consumer impressions by 2022._x000D_
Water: We will reduce our water use by an additional 25% by 2030 off of a 2019 baseline._x000D_
_x000D_
Waste: We will achieve zero waste across our operations by 2025 and support key suppliers to do the same._x000D_
_x000D_
Wastewater: Our wastewater will align with ZDHC wastewater standards by 2025._x000D_
_x000D_
Higg Facility Environment Module (FEM): By 2025, we will only manufacture and source product from facilities that have completed the Higg FEM and will include Higg FEM scores in our factory compliance evaluations.</t>
  </si>
  <si>
    <t>https://hbisustains.com/our-2030-goals/</t>
  </si>
  <si>
    <t>https://hbisustains.com/wp-content/uploads/2020/08/HanesBrands-CDP-Water-2020.pdf_</t>
  </si>
  <si>
    <t>https://hbisustains.com/diversity-inclusion-data/</t>
  </si>
  <si>
    <t>ceo pay: $7,287,515. Median employee pay: $6900</t>
  </si>
  <si>
    <t>Based on their audit score, we rank our suppliers into four categories. The lowest-scoring facilities are placed on our Alarm List for flagged issues that need immediate action. We have a zero-tolerance policy against certain issues such as child labor, forced labor, wage violations, serious health and safety violations (especially fire safety), sexual or physical harassment or abuse, rejection of an audit, unauthorized subcontracting and attempted bribery of an auditor. These may lead to us immediately terminating our business relationship. We refused to initially enter or terminated our relationship with 121 facilities in 2019.â€ Have information on the results of their supplier audits as well</t>
  </si>
  <si>
    <t>â€œour human resources department and medical clinics organize health fairs where 10,000 free-of-charge medical consultations are provided to the families of our employees â€“ mainly their childrenâ€_x000D_
on their website they list benefits such as health and dental care and onsite healthcare, 401k matching, etc</t>
  </si>
  <si>
    <t>https://hbisustains.com/hanes-medical-clinics-were-more-than-just-a-paycheck/</t>
  </si>
  <si>
    <t>Hanesbrands</t>
  </si>
  <si>
    <t>R_217AauKiSrruMFg</t>
  </si>
  <si>
    <t>DISCA2021@g.ucla.edu</t>
  </si>
  <si>
    <t>DISCA2021</t>
  </si>
  <si>
    <t>Discovery, Inc.</t>
  </si>
  <si>
    <t>WBD</t>
  </si>
  <si>
    <t>25470F302</t>
  </si>
  <si>
    <t>https://ir.corporate.discovery.com/governance/board-of-directors/default.aspx</t>
  </si>
  <si>
    <t>https://s27.q4cdn.com/187472364/files/doc_financials/2020/ar/DISCA_2021_Proxy_AS-FILED.pdf</t>
  </si>
  <si>
    <t>https://corporate.discovery.com/environmental-social-governance/our-people/#diversity</t>
  </si>
  <si>
    <t>"In 2020, in conjunction with a third-party nonprofit expert and internal and external stakeholders, we completed a materiality assessment which identified Discoveryâ€™s priority ESG issue areas and organized them into the following four overarching themes â€“ _x000D_
Our People, Our Community, Our Value Chain and Our Planet." (2021 Proxy)_x000D_
_x000D_
ESG Issues Material to Discovery:_x000D_
_x000D_
OUR PEOPLE_x000D_
Talent Recruitment and Retention_x000D_
Diversity, Equity &amp; Inclusion_x000D_
Leadership Diversity &amp; Inclusion_x000D_
_x000D_
OUR COMMUNITY_x000D_
Social Good_x000D_
_x000D_
OUR VALUE CHAIN_x000D_
Business Ethics/Fair Business Practices_x000D_
Responsible Advertising &amp; Marketing_x000D_
Data Privacy &amp; Security_x000D_
Supplier Diversity &amp; Inclusion_x000D_
_x000D_
OUR PLANET_x000D_
Greenhouse Gas (GHG) Emissions_x000D_
Renewable Energy</t>
  </si>
  <si>
    <t>https://corporate.discovery.com/environmental-social-governance/</t>
  </si>
  <si>
    <t>"Our Code reflects our commitment to act with integrity, which is an expectation of every employee. This expectation is introduced by our Code of Ethics and is sustained by a comprehensive system of policies, processes, training, and communications. Our Code of Ethics is available in 14 different languages."_x000D_
"Discovery utilizes practical, targeted training and communication tools to educate its workforce, raise their level of awareness and sensitivity to key risks, and provide best practices to guide behavior. We expect and encourage our employees to make ethical decisions with candor and transparency."_x000D_
"The Ethics &amp; Compliance program relies on experts and digital tools to stay ahead of significant compliance risks. Discovery has a third-party risk management program with detailed internal processes required before certain business activities can be undertaken by the Company. The Ethics &amp; Compliance team identifies a wide variety of risks that must be evaluated and disclosed as part of the approval process."</t>
  </si>
  <si>
    <t>https://corporate.discovery.com/environmental-social-governance/our-value-chain/#ethics</t>
  </si>
  <si>
    <t>"Discovery already prioritizes offsetting its emissions, and is identifying other ways to invest in renewable energy infrastructure. In December 2021, we also became a member of RE100 joining other leading businesses who are committed to 100% renewable energy across the globe. This commitment will strengthen our net zero approach by aligning our renewable energy generation and procurement strategy with RE100 criteria and addressing the importance of credible claims and regionality."_x000D_
_x000D_
For Scope 3, "Collecting and reporting data associated with business travel and employee commuting, as part of the GHG inventory progress._x000D_
Joining sustainable production organizations â€“ the Sustainable Production Alliance (SPA) in the U.S. and Albert in the UK. SPA is a consortium of the worldâ€™s leading film, television and streaming companies dedicated to accelerating the transformation of the entertainment business into a more sustainable industry. Albert is an organization dedicated to inspiring the media industry to create content that supports a vision for a sustainable future and help the industry to make positive contributions to the environment while eliminating waste and carbon emissions from their production._x000D_
Requiring UK commissions to use the Albert UK Carbon Calculator. Discovery UK also signed on to Albert UKâ€™s Climate Content Pledge, a commitment by 12 of the UKâ€™s biggest media brands to help audiences understand what tackling climate change might mean to them, as well as inspire and inform sustainable choices._x000D_
In follow-up to joining SPA, Discovery will also be developing and piloting a sustainable production handbook and corresponding processes with select U.S. productions._x000D_
Implementing a sustainable travel tool, which directs employees to lower carbon travel options."_x000D_
_x000D_
"In 2020, in addition to purchasing carbon offsets and RECs to account for 100% of global Scope 1 emissions, Scope 2 emissions, and certain Scope 3 emissions, we refined our purchasing strategy by identifying renewable energy projects in regions closer to where facilities are located. In addition, Discovery reported to CDP for the first time to be transparent and share climate-related data and information with investors."</t>
  </si>
  <si>
    <t>GHG emissions, energy use, renewable energy sourcing, waste, water</t>
  </si>
  <si>
    <t>Achieve net zero (scopes 1 &amp; 2) by 2030 with 100% renewable energy_x000D_
Evaluate scope 3 emissions and identify opportunities for reduction_x000D_
Report annual progress towards 100% renewable energy to RE100_x000D_
_x000D_
Details of progress on ESG webpage</t>
  </si>
  <si>
    <t>https://corporate.discovery.com/environmental-social-governance/our-planet/</t>
  </si>
  <si>
    <t>https://corporate.discovery.com/environmental-social-governance/our-people/</t>
  </si>
  <si>
    <t>CEO compensation = $37,710,462, median employee wage = $66,689</t>
  </si>
  <si>
    <t>"Discovery has a generous set of benefits and perks to support employees in their personal and professional lives. Highlights include:_x000D_
On-Site Wellness Centers: Discovery has on-site Wellness Centers in its New York, Silver Spring, Knoxville and London offices that are open to all Discovery employees in the UK and employees and their dependents over the age of 12 in the U.S._x000D_
On-site/Virtual Fitness &amp; Wellbeing Programs: On-site and/or virtual fitness classes and wellbeing programs are available to all Discovery employees globally and their families. Our Knoxville office also has a fully-equipped on-site fitness center. _x000D_
Mental Health &amp; Crisis Management Support: Recognizing that mental wellbeing is an important part of overall health, Discovery provides tools and resources to support our employees and their families. Our Mental Health Ambassadors program trains employees around the globe to listen, communicate non-judgmentally, and raise awareness of available mental health resources. Discoveryâ€™s on-site Wellness Centers offer mental health counselors to employees in the respective locations. Discovery also provides a 24/7 confidential, dedicated line for employees to contact and speak with a counselor in the event they need mental health support. [...]_x000D_
Health Insurance Offerings: Discovery offers competitive and comprehensive local medical, dental, and vision plans in many countries around the world to support our employees with access to high-quality health care, supplementing any state-provided health care. In the U.S., we also offer specific prescription drug and pet insurance plans in addition to HRA and FSA accounts."</t>
  </si>
  <si>
    <t>Discovery Inc</t>
  </si>
  <si>
    <t>R_2rXcxJEwY6Mh173</t>
  </si>
  <si>
    <t>DRE2020@g.ucla.edu</t>
  </si>
  <si>
    <t>DRE2020</t>
  </si>
  <si>
    <t>Duke Realty Corporation</t>
  </si>
  <si>
    <t>DRE</t>
  </si>
  <si>
    <t>https://cdn.coverstand.com/42309/715712/53b9694005c97225a6d774a70635eb33bfc43aa9.pdf</t>
  </si>
  <si>
    <t>https://investor.dukerealty.com/static-files/511c1cf7-f571-46c0-81c8-a1e67cad2940</t>
  </si>
  <si>
    <t>"In 2020, we began the process of conducting our first materiality assessment. Through interviews and surveys conducted in 2021, we will use results to enhance our strategy and develop measurable metrics that are most important to our stakeholders."_x000D_
_x000D_
Doesn't describe what the material issues are</t>
  </si>
  <si>
    <t>"Our Code of Business Ethics is just one way we reinforce Duke Realtyâ€™s values, principles and standards with our team of associates and maintain our reputation and integrity. _x000D_
Our board and associates reaffirm our Code each year and associates are required _x000D_
to complete Code of Business Ethics training annually." [...]_x000D_
In 2020, Duke Realty implemented a Code of Vendor Conduct outlining expectations that our vendors adhere to ethical and professional standards and conduct businesses in full compliance with all laws and regulations applicable to them."</t>
  </si>
  <si>
    <t xml:space="preserve">"During the development process, we implement strategies designed to ensure environmentally sustainable construction and site development, water savings, energy efficiency and construction waste management. These strategies include: energy performance optimization, the use of renewable energy sources and the implementation of high-efficiency HVAC and ventilation systems; indoor and outdoor water use efficiency and reduction; ..." _x000D_
Investing in LEED certification for buildings. Has issued two green bonds. </t>
  </si>
  <si>
    <t>energy use, renewable energy sourcing, water, waste, LEED-certification and investment, green bonds</t>
  </si>
  <si>
    <t>88% of portfolio with energy efficient lighting (89% achieved); $2B investment _x000D_
in LEED development through 2021 ($1.46B since 2019); 100% of new development projects to be LEED-certified_x000D_
_x000D_
"carbon neutrality for our operations by 2025 and be in alignment with the Paris Climate Accords by 2040" (website)</t>
  </si>
  <si>
    <t>14% people of color</t>
  </si>
  <si>
    <t>CEO = $6,693,904, median employee = $122,714</t>
  </si>
  <si>
    <t>"We take a holistic approach to health and wellness offering associates activities and programs focused on emotional, physical, social and financial wellbeing. [...] regular activities, care packages and challenges."_x000D_
"Vitality is a key component to our wellness initiative. [...] Associates who complete _x000D_
various activities, workouts, corporate-sponsored events and wellness courses earn points that can be redeemed for gift cards, medical discounts and additional vacation days."_x000D_
_x000D_
"Medical and Dental Coverage_x000D_
Vision Coverage_x000D_
Wellness Program_x000D_
Accident Insurance" (webpage)</t>
  </si>
  <si>
    <t>Duke Realty Corp</t>
  </si>
  <si>
    <t>R_2h5LZEF4LnXv7nH</t>
  </si>
  <si>
    <t>DOV2020@g.ucla.edu</t>
  </si>
  <si>
    <t>DOV2020</t>
  </si>
  <si>
    <t>Dover Corporation</t>
  </si>
  <si>
    <t>DOV</t>
  </si>
  <si>
    <t>Machinery</t>
  </si>
  <si>
    <t>https://investors.dovercorporation.com/static-files/0fba4750-e353-4c6d-8122-606cbb599a1e</t>
  </si>
  <si>
    <t xml:space="preserve">Innovation for sustainable products, energy and emissions, talent attraction and development, employee health and safety, product quality and safety, ethics and compliance, data security and privacy, climate risks and opportunities, environmental compliance, environmentally responsible sourcing, community engagement and philanthropy, diversity and inclusion, governance and accountability, water, waste, human rights in the supply chain, fair remuneration practices, labor relations </t>
  </si>
  <si>
    <t>https://www.dovercorporation.com/sustainability</t>
  </si>
  <si>
    <t>Our compliance program is led by our Chief Compliance Officer and a dedicated team of compliance professionals around the world, both at the corporate and operating company level. This team of compliance professionals is supplemented by our Compliance Champion Program, a network of compliance-trained points of contacts at facilities around the world, which extends compliance knowledge and focus throughout our organization._x000D_
_x000D_
In carrying out the mission of our compliance program, we seek to understand our key risks in order to most effectively and efficiently tailor the program to mitigate those risks and deploy our compliance resources accordingly. Toward that end, we measure our progress and identify areas for growth through a comprehensive compliance risk assessment process. This annual risk assessment drives key decisions, including when and how we update our policies, what training we provide and to whom, and what programs we put in place or modify._x000D_
_x000D_
Another essential aspect of our program is the training and empowering of compliance personnel and champions at our operating companies and facilities around the world. We hold an annual compliance conference to drive continuous improvement, conduct quarterly telephonic meetings with compliance personnel and champions to train and share best practices, and hold regional compliance group meetings for localized training of compliance personnel and champions. During the COVID-19 pandemic, we invested in additional e-training capabilities.</t>
  </si>
  <si>
    <t>https://www.dovercorporation.com/sustainability/governance/ethics-and-compliance</t>
  </si>
  <si>
    <t>https://www.dovercorporation.com/docs/libraries/esg/dover-cdp-climate-change-response-2021.pdf</t>
  </si>
  <si>
    <t>Our Board of Directors (the â€œBoardâ€) provides oversight for the development and execution of our Environmental, Social, and Governance (â€œESGâ€) strategy and the_x000D_
incorporation of sustainability-related risks and opportunities, including climate-related risks, into the Companyâ€™s strategy and operations. Doverâ€™s CEO, who is a member of_x000D_
the Board, has management responsibility over ESG issues, including those related to climate change. The Boardâ€™s oversight spans a wide array of ESG issues, including_x000D_
those related to climate change, health and safety, diversity and inclusion, ethics and compliance, and long-term environmental protection. Directors receive periodic updates_x000D_
on company-wide energy and carbon performance against targets and are regularly briefed on each segment's operational performance including productivity and safety_x000D_
performance. As part of its continued focus on sustainability, the Board identifies strategic objectives for our CEO that are related to sustainability and, in discharging its_x000D_
oversight responsibilities, considers the Companyâ€™s progress on ESG in evaluating our CEOâ€™s performance. The Board also has established a comprehensive enterprise risk_x000D_
management process to identify and manage risks, including any risks related to environmental and social issues. Our CEO, who is a member of the Board, has_x000D_
management responsibility over ESG issues, including those related to climate change. To help manage the ESG issues that impact our businesses, we established a crossfunctional Sustainability Steering Committee comprised of Dover corporate and operating company leaders to oversee our sustainability strategy, initiatives, target-setting,_x000D_
performance, and reporting. The Sustainability Steering Committee also considers water- and climate-related risks. The Sustainability Steering Committee meets at least four_x000D_
times per year, regularly briefs the CEO, and provides an update to the Board at least annually. During 2020, the CEO and Board approved a sustainability materiality_x000D_
assessment which found Climate Change Risks and Opportunities to be one of the key sustainability topics for Dover, approved an ESG strategic assessment which_x000D_
prioritized five key topics including energy and emissions and innovation for sustainable products, approved beginning the process of setting updated sustainability goals_x000D_
including evaluating science-based targets, and approved initial disclosure on the website in alignment with the Task Force on Climate-related Financial Disclosures (TCFD)._x000D_
In 2021, the Board approved setting science-based targets for our scope 1, 2 and 3 emissions, reviewed the results of a TCFD assessment and scenario analysis conducted_x000D_
in two workshops, confirmed Doverâ€™s top climate-related risks and opportunities and associated TCFD disclosure on the website.</t>
  </si>
  <si>
    <t>Our CEO, who is a member of the Board, has management responsibility over ESG issues, including those related to climate change._x000D_
To help manage the ESG issues that impact our businesses, we established a cross-functional Sustainability Steering Committee comprised of Dover corporate and operating_x000D_
company leaders to oversee our sustainability strategy, initiatives, target-setting, performance, and reporting. The Sustainability Steering Committee also considers waterand climate-related risks. The Sustainability Steering Committee meets at least four times per year, regularly briefs the CEO, and provides an update to the Board at least_x000D_
annually. The Sustainability Steering Committee participated in a robust climate risks analysis this past year to understand climate-related risks and opportunities to Dover._x000D_
Our Senior Vice President, Operations is responsible for managing our processes for internal reporting of energy consumption and GHG emissions. Working with operational_x000D_
and financial representatives from Dover's operating companies, as well as the Sustainability Steering Committee and corporate stakeholders, the Senior Vice President,_x000D_
Operations also coordinates our action plan to achieve energy and greenhouse gas reductions across our facilities worldwide. This group leads the implementation of Doverâ€™s_x000D_
energy and greenhouse gas initiatives, monitors energy performance, and provides support, training, and tools for all of Doverâ€™s operating companies in pursuit of energy_x000D_
efficiency and carbon reduction._x000D_
Our Senior Vice President, General Counsel &amp; Secretary is responsible for managing overall sustainability and ESG reporting and strategy for Dover. They are a member of_x000D_
the Sustainability Steering Committee and oversee implementation of the sustainability strategy as set by the CEO and the Board and lead day-to-day action around_x000D_
sustainability disclosure, ESG performance, and governance._x000D_
Dover is committed to creating economic value for shareholders by developing products designed to help customers meet their sustainability goals in response to evolving_x000D_
regulatory and environmental standards. Dover believes that sustainability-driven innovation presents a significant growth opportunity while contributing positively to enhanced_x000D_
resource efficiency and reduced.</t>
  </si>
  <si>
    <t xml:space="preserve">risks: increased pricing of GHG (S), carbon pricing could increase costs (M), decreased revenues due to reduced demand for products and services (L), decreased revenue in oil and gas sector (L), risks to reputation (M), disruption of critical suppliers due to extreme weather events (S), increased frequency and severity of storms (S)_x000D_
Opps: r&amp;d advancements achieving goals for sustainable products and technologies (M), development of new products and services (M), use of lower emission sources of energy (M)  _x000D_
</t>
  </si>
  <si>
    <t xml:space="preserve">specific financial impacts of each risk are available on the CDP report, and they consider climate related risks and opps in their business planning_x000D_
</t>
  </si>
  <si>
    <t>How the selected scenario(s) were identified, with reference to the inputs, assumptions and analytical methods used For Doverâ€™s scenario analysis portion of the TCFD workshop conducted in FY21, a_x000D_
number of commonly used climate scenarios were evaluated and two were selected as appropriate to Doverâ€™s business. The RCP 8.5 scenario was selected as a business-as-usual scenario primarily to_x000D_
test resilience to physical risks of climate change along with certain corresponding assumptions from the SSPs (carbon pricing) and IEA STEPS (energy mix). A description of the time horizon(s)_x000D_
considered, and why they are relevant to your organization 2050 was selected as a time horizon as many global sustainability goals set by corporations and world governments align with 2050. While_x000D_
our science-based target is on a shorter time horizon (2030) we recognize that a 10 year time horizon is not sufficient to evaluate the physical risks of climate change which take decades and centuries_x000D_
to manifest. A description of the areas of your organization that have been considered as part of the scenario analysis The scenario analysis considered all areas of the organization, including all_x000D_
regions where Dover operates globally (primarily the US, Europe, and Asia) as well as all segments (Engineered Products, Fueling Solutions, Imaging &amp; Identification, Pumps &amp; Process Solutions, and_x000D_
Refrigeration &amp; Food Equipment). A broad stakeholder group from the Dover Sustainability Steering Committee was engaged as part of the workshops and review of results to capture input from all_x000D_
areas of the global organization. A company-specific description summary of the results of the conducted scenario analysis During the climate scenario analysis workshop, the Dover Sustainability_x000D_
Steering committee evaluated each risk and opportunity for likelihood and impact to Doverâ€™s business should the risk or opportunity occur. The top risks and opportunities, and the associated drivers,_x000D_
were then assessed under two climate scenarios (â€œRedâ€ or RCP 8.5 and â€œGreenâ€ or RCP 2.6 scenario). As this was the first global scenario analysis for Dover, assessment of risks and opportunities_x000D_
under the two scenarios was primarily qualitative with high-level quantitative modelling of certain risks. We leveraged assumptions from desktop research and existing peer reviewed scientific literature_x000D_
coupled with Dover company data to make informed ratings of each risk and opportunity under each scenario. Physical risks such as increased frequency and severity of extreme weather (hurricanes,_x000D_
wildfires, and flooding events, etc.) shutting down operations and risk of disruptions to critical suppliers due to extreme weather were both found to have significant potential impact to Dover, especially_x000D_
under the RCP 8.5 scenario. Transition risks such as risk of perceived inadequacy of climate action by key stakeholders and risk of increased operational costs due to carbon pricing/taxes/cap were_x000D_
found to have moderate potential impact to Dover under the RCP 8.5 scenario. A case study of how the results of the scenario analysis have informed your business objectives and strategy Given the_x000D_
still relatively moderate transition risks to Dover present under RCP 8.5, the scenario analysis informed in-part Doverâ€™s decision set a Science Based Target as well as pursue innovation for sustainable_x000D_
(and specifically, low-carbon) products at an entity level. Both of these actions will enable Dover to remain resilient to transition risks such as market shifts and reputational risks that will still be present_x000D_
under an RCP8.5 scenario, though less pronounced that under RCP2.6 The results indicating higher impact from physical risks under RCP8.5 will be further used to enhance existing risk management_x000D_
practices and establish risk responses and procedures for climate-related risks and opportunities not currently managed under existing risk management practices.</t>
  </si>
  <si>
    <t>We have established a risk assessment team consisting of senior executives, which_x000D_
annually oversees a risk assessment made at the segment and operating company_x000D_
levels and, with that information in mind, performs an assessment of the overall_x000D_
risks our company may face, including with respect to any climate related risks. The_x000D_
assessment of risk and opportunities includes consideration of the potential impact_x000D_
of the risk on our overall market position, competitive landscape, product innovation,_x000D_
sales revenue and pre-tax earnings, as well as the likelihood and severity of the_x000D_
impact and mitigating controls in place._x000D_
In addition to our enterprise risk assessment process, we conducted a climate risk_x000D_
assessment process during which members of the Sustainability Steering Committee_x000D_
(SSC) analyzed a broad range of climate-related risks and opportunities to Dover_x000D_
Corporation and all our operating companies. The process began by the group prioritizing a broad universe of existing and emerging climate-related risks and opportunities based on criteria such as likelihood, potential impact on Dover, and stakeholder_x000D_
views. From the initial list, eight physical risks, transition risks and opportunities were_x000D_
prioritized. These risks will be considered for incorporation into the broader enterprise_x000D_
risk management process where risk owners manage and regularly review risks_x000D_
to understand and monitor enterprise resilience. The climate risks will be primarily_x000D_
managed by the Sustainability Steering Committee and designated risk owners.</t>
  </si>
  <si>
    <t>Our Board of Directors oversees a comprehensive enterprise risk management_x000D_
process to identify and manage risks, including any risks related to environmental and_x000D_
social issues, and periodically reviews the processes established by management_x000D_
to identify and manage risks and communicates with management about these_x000D_
processes._x000D_
Doverâ€™s senior management is fully engaged in and responsible for managing_x000D_
climate-related risks and opportunities. Our cross-functional Sustainability Steering_x000D_
Committee, comprised of senior Dover corporate and operating company leaders,_x000D_
oversees our ESG initiatives and sets our sustainability strategy and targets, including_x000D_
those related to energy and climate change. The CEO and Sustainability Steering_x000D_
Committee approved and are overseeing Doverâ€™s science-based targets which we believe will help address climate-related risk and capture opportunities.</t>
  </si>
  <si>
    <t>The climate risk assessment process conducted included members of the_x000D_
cross-functional Sustainability Steering Committee who also sit on the overall_x000D_
enterprise risk management committee. A similar process and criteria were used to_x000D_
align the overall risk management with climate risk management (e.g. thresholds for_x000D_
level of impact of risks)._x000D_
The climate risks and opportunities assessed will be considered for incorporation into_x000D_
the broader enterprise risk management process where risk owners manage and_x000D_
regularly review risks.</t>
  </si>
  <si>
    <t>As part of our annual CDP reporting, we track metrics such as:_x000D_
â€¢ Scope 1, 2, and 3 GHG emissions_x000D_
â€¢ GHG emissions intensity_x000D_
â€¢ Energy use and energy intensity_x000D_
â€¢ Water_x000D_
As part of our assessment of climate-related risks, we further consider metrics_x000D_
such as global carbon prices, oil demand, our scope 3 emissions from use of sold_x000D_
products (category 11), % renewable energy, among others.</t>
  </si>
  <si>
    <t>Our new 2030 greenhouse gas goals have been approved by the Science Based_x000D_
Targets initiative (SBTi). The companyâ€™s 2030 science-based targets are to reduce_x000D_
Scope 1 + 2 GHG emissions each by 30% and reduce Scope 3 GHG emissions by_x000D_
15%, in all cases based on a 2019 base year. We report performance against these_x000D_
targets annually in our CDP Climate response and on our Energy and emissions_x000D_
webpage.</t>
  </si>
  <si>
    <t>https://www.dovercorporation.com/sustainability/environmental/water</t>
  </si>
  <si>
    <t xml:space="preserve">36% of US workforce are minorities </t>
  </si>
  <si>
    <t>https://www.dovercorporation.com/sustainability/social/diversity-and-inclusion</t>
  </si>
  <si>
    <t>ceo pay: $11,982,338. median employee pay: $48,804</t>
  </si>
  <si>
    <t>We offer a broad range of benefits designed to care for the total health of our employees. We offer medical and prescription drug coverage, health savings accounts and critical illness coverage (if enrolled in a consumer driven health plan), telehealth resources, dental and vision coverage, and wellness programs like weight management, fitness and nutrition, health support services, and health club discounts, among others. Our employee assistance program provides confidential support services, including counseling and financial consulting, to help our employees balance work and life responsibilities.</t>
  </si>
  <si>
    <t>https://www.dovercorporation.com/sustainability/social/employee-health-and-safety</t>
  </si>
  <si>
    <t>R_2dstdZAJOpMEixU</t>
  </si>
  <si>
    <t>F2021ENV163G19@g.ucla.edu</t>
  </si>
  <si>
    <t>F2021ENV163G19</t>
  </si>
  <si>
    <t>Hilton Worldwide Holdings Inc.</t>
  </si>
  <si>
    <t>HLT</t>
  </si>
  <si>
    <t>43300A203</t>
  </si>
  <si>
    <t>https://ir.hilton.com/corporate-governance/board-of-directors</t>
  </si>
  <si>
    <t>https://www.hilton.com/en/corporate/executive-bios/</t>
  </si>
  <si>
    <t>disaster preparedness &amp; response, biodiversity &amp; destination stewardship, climate action, energy conservation, waste management &amp; circular economy, water stewardship, responsible sourcing of goods &amp; services, community engagement &amp; empowerment, economic impact on communities, employee development &amp; wellbeing, diversity equity &amp; inclusion, employee &amp; guest health safety &amp; security, human rights, engagement with suppliers, healthy safe &amp; sustainable food, ethical business practices &amp; reg compliance, policy engagement &amp; advocacy</t>
  </si>
  <si>
    <t>Materiality Assessment</t>
  </si>
  <si>
    <t>https://cr.hilton.com/wp-content/uploads/2021/04/Hilton-2020-Materiality-Assessment.pdf</t>
  </si>
  <si>
    <t xml:space="preserve">The company reports a lot of their initiatives to improve operating culture in order to combat corruption. I found one specific section interesting under the Human Rights section, where Hilton, "is committed to educating and training our Team Members on how to identify potentially illegal relationships involving children in their hotels, and how to take action. Hilton Worldwide has reached more than 1,000 General Managers and department heads through child trafficking awareness training at hotels in..." </t>
  </si>
  <si>
    <t>https://cr.hilton.com/wp-content/uploads/2018/02/2012_Hilton_CR_Report-1.pdf</t>
  </si>
  <si>
    <t>https://cr.hilton.com/wp-content/uploads/2021/04/Hilton-2020-ESG-Report.pdf</t>
  </si>
  <si>
    <t>The Boardâ€™s Nominating and ESG Committee is tasked with overseeing and evaluating Hiltonâ€™s corporate responsibility programs. As described in the Committeeâ€™s Charter, the Directors who sit on the Nominating and ESG Committee are tasked with the following: â€œto help the company fulfill its responsibility to communities at large, periodically review and assess the Companyâ€™s corporate responsibility strategy, practices and policies, and, if appropriate, make recommendations to the Board concerning the same.â€ Hiltonâ€™s climate strategy, including the companyâ€™s science-based targets, are a key component of our corporate responsibility program as overseen by the Board's Nominating and ESG Committee.</t>
  </si>
  <si>
    <t>Our President and CEO is the member of Hilton's Board of Directors with responsibility for climate-related issues and decisions. Hilton's Executive Vice President, Communications and External Affairs oversees the Corporate Responsibility department, which is responsible for the company's sustainability strategy, including Hilton's strategy for addressing climate change. The EVP of Communications and External Affairs reports directly to Hilton's President and CEO, who is the only company executive on Hilton's Board of Directors. Our Board receives periodic updates from our CEO and our EVP, Communications and External Affairs on the Companyâ€™s corporate responsibility strategy and initiatives. These reports outline Hiltonâ€™s progress towards our Travel with Purpose 2030 Goals, including our science-based targets</t>
  </si>
  <si>
    <t>risks: unpredictability in the frequency and severity of extreme weather events (S), climate change (M), current and future carbon taxes (S), need to continue identifying products to reduce carbon emissions (L), subject to certain compliance costs (L), increase humanitarian demands (M). Opps: move to more efficient buildings (s), shift in consumer preferences (S), resource efficiency (S)</t>
  </si>
  <si>
    <t>Within the report, Hilton describes how they "continually assess [their] climate impacts and risks against [their] future growth projections as [they] analyze [their] progress towards our_x000D_
science-based targets and our long-term climate change strategy, established in May 2018 as part of Hiltonâ€™s Travel with Purpose 2030 Goals. Updates on Hilton's Corporate_x000D_
Responsibility activities, including climate-related issues, are provided regularly to the Board. Quarterly reports are also provided to the Executive Committee, highlighting_x000D_
progress against Hiltonâ€™s 2030 Goals (including science-based targets), other key sustainability programs and partnerships, and the direct results of these investments."</t>
  </si>
  <si>
    <t xml:space="preserve"> Scenario used: Our science-based targets were developed using the sectoral decarbonization approach, which is based on the 2 degree scenario (2DS). Inputs, assumptions, and analytical methods used: We used the Service Buildings decarbonization pathway from the SDA, combined with the allocated Electric Power Grid decarbonization pathway from the SDA since most of our GHG emissions result from purchased electricityâ€ (full description on CDP</t>
  </si>
  <si>
    <t>Climate change risks are explicitly included in Hiltonâ€™s annual Enterprise Risk Management assessment processes. Our Chief Financial Officer distributes Hiltonâ€™s Global Enterprise Risk Survey to leaders across the global business on an annual basis. Alongside financial risks, the risks considered as part of this sensitivity analysis include: climate change risks, environmental and resource scarcity risks (including water scarcity) and social impact risks (including human rights, land disputes, and community impact concerns). We define climate change risks as â€œShifts in global or regional climate patterns, leading to an increase in the severity/frequency of extreme weather events, rising sea levels, and sustained higher temperatures, all of which may result in risk to current operations and future development in at-risk markets.â€ The Risk Survey informs Hiltonâ€™s strategic objectives and the results of the survey are shared with Hiltonâ€™s Executive Committee, Board of Directors and Audit Committee to inform enterprise-wide strategic planning, assess managementâ€™s risk tolerance levels and determine what constitutes an appropriate level of risk for the company.</t>
  </si>
  <si>
    <t>Hilton describes their process of climate change risk management then goes on to state the other types of risk management categories they focus on and that they approached similarly to climate related risk management. Their "ERM processes cover Social Impact (including human rights and labor strikes), Environmental Impact (including water scarcity, pollution and biodiversity degradation) and Strategic Sourcing (including social and environmental factors in sourcing). The results of this risk assessment are provided to the Board annually, to inform enterprise-wide strategic planning. Additionally, our Board receives periodic updates from our CEO and EVP, Communications and External Affairs on the Companyâ€™s corporate responsibility strategy and initiatives. Quarterly reports are also provided to the Executive Committee, including our CEO, highlighting progress against Hiltonâ€™s 2030 Goals (including science-based targets), other key sustainability programs and partnerships, and the direct results of these investments."</t>
  </si>
  <si>
    <t>scope 1-3 GHG emissions, emissions intensity, energy consumption, energy use intensity, water consumption, water consumption intensity, water withdrawal, water withdrawal intensity, total waste, total waste intensity, landfilled waste generated, landfilled waste intensity, waste diverted from landfill, waste diversion rate</t>
  </si>
  <si>
    <t>reduce scope 1 and 2 carbon intensity by 61% and work with franchises to reduce scope 3 carbon intensity from franchised hotels by 52%, create and partner with cross industry networks to support a low carbon future, reduce water use in our managed operations by 50%, activate 20 context based water projects in our communities and watersheds of op water risk, reduce waste in our managed operations by 50%, reduce food waste sent to landfill by 50% in our managed operations, send zero soap to landfill by recycling all used guest soap bars where available, sustainably source all meat and poultry produce seafood and cotton at managed hotels</t>
  </si>
  <si>
    <t xml:space="preserve">https://cr.hilton.com/wp-content/uploads/2021/02/Hilton-2020-CDP-Climate-Change-Questionnaire.pdf </t>
  </si>
  <si>
    <t>52% of all employees in the United States are women</t>
  </si>
  <si>
    <t>"69% of all our employees in the United States are ethnically diverse."</t>
  </si>
  <si>
    <t>https://www.hilton.com/en/corporate/wp-content/uploads/2019/11/20190225_External-Diversity-Brochure.pdf</t>
  </si>
  <si>
    <t>CEO compensation is $55,884,527 and the median employee wage is $28,608</t>
  </si>
  <si>
    <t>https://www1.salary.com/HILTON-WORLDWIDE-HOLDINGS-Executive-Salaries.html</t>
  </si>
  <si>
    <t>the following are salient modern slavery risks for Hilton: operations (hotel team members may be in situations of forced or bonded labor), supply chain (individuals employed by Hilton hotels via recruitment agency or a labour outsourcing agency may be in a situation of forced or bonded labor), development phase (construction workers employed by. Owner appointed contractors may pose situations of forced/bonded labor)</t>
  </si>
  <si>
    <t>Based on this analysis, we estimate 11 percent of Hilton-branded hotels are located in countries with higher risks of modern slavery in the supply chain (6 percent of those are managed and 5 percent are franchised).â€ Countries not named</t>
  </si>
  <si>
    <t>https://ir.hilton.com/~/media/Files/H/Hilton-Worldwide-IR-V3/committee-composition/hilton-slavery-and-trafficking-statement-2019.pdf</t>
  </si>
  <si>
    <t>employee benefits listed as: health &amp; welfare benefit plans, best in class PTO, travel discounts, etc</t>
  </si>
  <si>
    <t>R_22Lmjc9J7zLZxhc</t>
  </si>
  <si>
    <t>DTE2021@g.ucla.edu</t>
  </si>
  <si>
    <t>DTE2021</t>
  </si>
  <si>
    <t>DTE Energy Company</t>
  </si>
  <si>
    <t>DTE</t>
  </si>
  <si>
    <t>https://d18rn0p25nwr6d.cloudfront.net/CIK-0000936340/0848934d-63ae-4b1d-8b02-9d4dbc8273de.pdf</t>
  </si>
  <si>
    <t>Note: numbers entered here include both directors with "technical expertise/advanced knowledge" and "managerial knowledge" (experience derived through general managerial experience)</t>
  </si>
  <si>
    <t>https://empoweringmichigan.com/wp-content/uploads/2020-21-EEI-AGA-report.pdf</t>
  </si>
  <si>
    <t>"To conduct our assessment, we partnered with the Electric Power Research Institute (EPRI), an independent nonprofit organization focused on energy and environmental research. With EPRIâ€™s support, our four-phase assessment process was research-based, cross-functional, stakeholder-centered and inclusive. _x000D_
Phase one: identify and define_x000D_
To identify our initial environmental, social, economic, governance and related operational issues (â€œsustainability issuesâ€), we considered a broad range of literature sources, including reporting frameworks, media scans, customer surveys, peer reporting and energy sector and non-sector sustainability research. _x000D_
Phase two: refine_x000D_
Our team refined the initial sustainability issues list by interviewing 10 key external stakeholders and conducting an internal team survey and workshop. _x000D_
Phase three: prioritize_x000D_
External stakeholders representing diverse constituencies, localities, races, ethnicities and genders were invited to participate in a sustainability issue prioritization survey. In this survey, stakeholders rated the importance of the issues to their organization and DTEâ€™s impact on those issues. We received 234 survey responses from: _x000D_
â€¢ Customers_x000D_
â€¢ Non-governmental organizations (NGOs)_x000D_
â€¢ Investors_x000D_
â€¢ Suppliers_x000D_
â€¢ Public officials_x000D_
We also invited team members from various departments and employee resource groups, and our union partners, to participate in a related survey. We received 36 survey responses from these DTE team members. _x000D_
Phase four: validate_x000D_
In this final phase, our companyâ€™s leadership team reviewed and validated the results from the prioritization surveys. EPRI researchers provided a qualitative and quantitative review of the survey data."_x000D_
_x000D_
25 topics identified. "Safety and health, energy reliability and resiliency, and customer service are of greatest importance to external stakeholders and our team members. "</t>
  </si>
  <si>
    <t>https://geg2a4cqgdz35lnem46az2tb-wpengine.netdna-ssl.com/wp-content/uploads/2021-Sustainability-Priority-Assessment.pdf</t>
  </si>
  <si>
    <t>"In addition to training and communicating with all employees to provide guidance and reinforcement of DTEâ€™s policies, ethics ambassadors are embedded within business groups companywide. These ambassadors are an in-department resource for employees seeking guidance._x000D_
_x000D_
DTE Energy employees can also access information and guidance on ethical concerns through extensive web-based resources on the companyâ€™s intranet. Resources include a downloadable DTE Energy Ethics in Action pamphlet, which details ways to learn about ethical concerns at DTE Energy, offers examples of questionable behavior, and provides reporting options. This pamphlet is provided to all new DTE Energy employees during onboarding as well as at business unit training sessions to reinforce key concepts._x000D_
_x000D_
"</t>
  </si>
  <si>
    <t>https://empoweringmichigan.com/wp-content/uploads/2020-2021-Corporate-Citizenship-Report.pdf</t>
  </si>
  <si>
    <t>https://empoweringmichigan.com/wp-content/uploads/DTE-2021-CDP-Climate-Change.pdf</t>
  </si>
  <si>
    <t>"Climate-related issues impact all areas of DTE Energy's business and are therefore incorporated into the agenda at all Board meetings. [...] The Public Policy and Responsibility Committee (PPRC) of the DTE Energy Board of Directors is responsible for reviewing and advising the Board on emerging social, economic, political, reputational and environmental issues that could significantly affect the Company's business and performance in relation to the community, shareholders, customers and employees. The PPRC's responsibilities and duties include direct responsibility for climate change issues that affect the Company."</t>
  </si>
  <si>
    <t>"The VP-Environmental Management &amp; Safety reports directly to the President and COO of DTE Electric and oversees the company's environmental operations. This_x000D_
responsibility is given to the VP-Environmental Management &amp; Safety so that a high-level executive position has the main responsibility of overseeing environmental_x000D_
operations under the direction of C-suite officers. In managing our sustainability initiatives, the VP-Environmental Management &amp; Safety:_x000D_
Represents the company on environmental issues with the public and in environmental regulatory and legislative development_x000D_
Coordinates environmental studies and conducts environmental audits_x000D_
Supervises a department of approximately 100 people_x000D_
_x000D_
ENVIRONMENTAL, SOCIAL AND GOVERNANCE (ESG) COMMITTEE_x000D_
The cross-functional ESG Committee was formed to coordinate and execute the companyâ€™s multiple streams of ESG disclosure. The ESG Committee has members from_x000D_
legal, corporate communications, human resources, investor relations, environmental compliance, public affairs, and the corporate secretary's office. The Committee is given_x000D_
the responsibility of coordinating the company's ESG strategies and disclosures. The multiple disciplines and business units represented on the ESG Committee allow them_x000D_
to make climate-related recommendations and decisions that benefit the entire company. The ESG Committee:_x000D_
Evaluates potential ESG disclosure platforms and templates, and makes recommendations to management_x000D_
Reviews peer company disclosures for best practices_x000D_
Collects internal ESG data and drafts disclosure documents in consultation with relevant business units_x000D_
Incorporates input from management and board reviewers_x000D_
Meets at least monthly_x000D_
_x000D_
SENIOR MANAGEMENT â€” GOVERNMENT, REGULATORY AND COMMUNITY (GRC) AND FORCE FOR GROWTH (FFG) COMMITTEES_x000D_
Our President and CEO, together with other senior leaders of the company, exercise leadership in our sustainability initiatives through executive committees. The GRC and_x000D_
FFG committees include C-suite officers and other senior management as members. Through monthly meetings of the GRC, FFG, and other leadership committees, DTE_x000D_
Energyâ€™s senior management:_x000D_
Executes the companyâ€™s ESG strategy including governance, engagement and oversight in consultation with the Board of Directors_x000D_
Manages our environmental compliance processes and carbon reduction strategy_x000D_
Manages the progress of our diversity, equity and inclusion strategies through the oversight of the Executive Diversity, Equity and Inclusion Steering Committee_x000D_
Mobilizes our employees, resources and partner organizations to strengthen and promote prosperity in our communities through the oversight of the Force for Growth_x000D_
Priority Committee_x000D_
Reports the outcomes of our ESG initiatives to the Board of Directors_x000D_
Manages risks and opportunities associated with environmental and social initiatives_x000D_
Receives compensation tied to achievement of company goals, including ESG targets"</t>
  </si>
  <si>
    <t>RISKS: Mandates on and regulation of existing products and services; Transitioning to lower emissions technology; Increased cost of raw materials; Increased stakeholder concern or negative stakeholder feedback; Increased severity and frequency of extreme weather events such as cyclones and floods; Rising mean temperatures; Fluctuating Great Lakes water levels_x000D_
_x000D_
OPPORTUNITIES: Use of lower-emission sources of energy; Development and/or expansion of low emission goods and services; Development of new products or services through R&amp;D and innovation</t>
  </si>
  <si>
    <t>"DTE Electric and DTE Gas are providing energy waste reduction services to customers in accordance with Michigan legislation and Michigan regulators required DTE Electric in April 2020 to increase its commitment to increase energy efficiency to 1.75 percent of annual sales in 2020 and 2 percent in 2021. We have also developed voluntary renewable energy programs for both DTE Electric and DTE Gas that customers may subscribe to in helping to meet customer's own renewable energy goals. DTE Power and Industrial Projects has ownership interests in, and operates, twenty-two gas recovery sites in nine different states. The sites recover methane from landfills and agricultural businesses and convert the gas to generate electricity, replace fossil fuels in industrial and manufacturing operations, or refine to pipeline-quality gas, which can then be used as vehicle fuel. Climate related risks are driving the transition of DTE Electric's generation fleet to cleaner alternatives and are moving DTE's gas operations to consider cleaner alternatives for supplying gas to our customers._x000D_
"The Company uses The Sustainability Project (TSP) supplier survey tool, which was launched in 2018, to assess suppliers' environmental impacts. We are working in the short term to improve the sustainability rating of top suppliers so they achieve an average score of 80% on The Sustainability Project's (TSP) environmental sustainability survey by 2022. [...] Climate related risk has a high impact on our fuel supply chain as risks are driving the transition from higher emitting fuel sources like coal to low and zero emitting generation, such as renewables and natural gas. In 2019, DTE Energy joined the Natural Gas Supply Collaborative which is a voluntary collaborative of natural gas purchasers that are promoting safe and responsible practices for natural gas supply, including reduction of methane emissions from the natural gas supply chain. In 2020 DTE Gas announced a holistic natural gas net zero goal that includes reducing emissions from DTE Gas suppliers to net zero by 2050. In 2021 DTE joined the ONE Future coalition, a group of more than 40 Natural Gas companies working together to voluntarily reduce methane emissions across the Natural Gas value chain to 1% (or less) by 2025._x000D_
"We fund and participate in R&amp;D programs and projects managed by the Electric Power Research Institute (EPRI), which helps to identify cost-effective strategies and evaluate_x000D_
alternatives for meeting future generation requirements.... EPRI R&amp;D projects address short-term issues such as strategies for setting climate goals, as well as long term issues such as identifying technologies to achieve net zero targets. [...] In addition, EPRIâ€™s support on understanding the development of 2-degree C climate scenarios and setting climate goals provides DTE with information to respond to stakeholders (e.g. shareholders) on how DTE Energyâ€™s carbon goals align with goals being advocated in the international policy community. In 2021, DTE Energy joined the Low Carbon Research Initiative jointly managed by EPRI and the Gas Technology Institute (GTI) to identify and accelerate development and demonstration of low- and zero-carbon energy technologies. Climate related risks have a medium impact on the company's investment in R&amp;D depending on the nature of the climate-related issue that requires research._x000D_
"DTE Electric has committed to a carbon reduction goal that will achieve a 32 percent reduction in CO2 emissions from 2005 levels by the early 2020s, a 50 percent reduction by 2030, an 80 percent reduction by 2040 and net zero by 2050. [...] these goals will be achieved through aggressive investment in energy efficiency, renewables, the Blue Water Energy Center natural gas plant, and our voluntary renewables programs, as well as through coal plant retirements. [...] DTE Gas has also committed to reduce emissions of methane by more than 80 percent by 2040 and in June 2020 committed to a net zero by_x000D_
2050 goal for upstream natural gas suppliers as well our internal gas operations. We're controlling methane leaks by replacing hundreds of miles of older natural gas pipelines with safer, air-tight materials and through maintenance upgrades at DTE natural gas compressor stations. Risks/opportunities have a high impact on the company's operations, as risks/opportunties are driving the transition to renewables and natural gas. Additionally, variations in weather can impact electricity demand among customers._x000D_
"DTE Energy must seek approval from the Michigan Public Service Commission to increase electricity rates charged to customer to fund capital expenditures, including new generation to replace retiring coal generation. [...] In order to meet DTE Energy's commitment to carbon reductions and to replace retiring coal generation, the company needs to invest in cleaner replacement generation. The company filed an Integrated Resource Plan (IRP) in March 2019 that accelerates our carbon reduction goal to 80 percent below 2005 levels by 2040 and provides a pathway to meet this goal. [...] On October 27, 2020, DTE Energy announced that its Board of Directors has authorized management to pursue a plan to spin-off the DTE Midstream business, reflecting a shift in strategy to a predominantly pure-play utility. The spin-off would establish DTE Midstream as an independent, natural gas midstream company with increased flexibility and opportunities. [...] DTE Electric priced its inaugural offering of green bonds in May 2018. Proceeds from the $525 million in green bonds will be used to finance expenditures for solar and wind energy, payments under power purchase agreements for solar and wind energy, and energy optimization programs."</t>
  </si>
  <si>
    <t>"Case Study: We use forward-looking scenario analyses to support DTE Electric's integrated resource plan (IRP) efforts that were submitted to the Michigan Public Service Commission in March 2019. These scenarios also assess the feasibility of reducing emissions from DTE Energy 80% by 2040. These scenarios describe achievable pathways for meeting carbon reduction targets that are aligned with a multitude of pathways that the scientific community has identified as capable of limiting global warming to less than 2-degrees C above pre-industrial levels. This plan is also consistent with the Paris Accord to address climate change. The IRP proposes a flexible Proposed Course of Action (PCA); one that is short-term focused, with defined resources for the next five years, 2020 â€“ 2024 (or until the Company files its next IRP), and flexible pathways for years 2025 â€“ 2040. The PCA meets DTE Electric's commitment to 50 percent clean energy by 2030 and to reduce carbon emissions by more than 80 percent by 2040, an acceleration by a decade of our previous 2050 goal.   "</t>
  </si>
  <si>
    <t>"Each Board Committee is responsible for overseeing and considering risk issues relating to their respective Committee and reporting their assessments to the full Board at each regularly scheduled Board meeting. When granting authority to management, approving strategies and receiving management reports, the Board and Committees consider, among other things, the risks we face. [...] The Company also utilizes an internal Risk Management Committee [consisting of senior officers] that, among other things, directs the development and maintenance of comprehensive risk management policies and procedures, and sets, reviews and monitors risk limits on a regular basis for enterprise-level risks. The Company's Chief Risk Officer attends all Audit Committee meetings and meets annually with either the joint Audit Committee and Finance Committee or the full Board to update the members on the Company's enterprise-level risk management. The Chief Risk Officer also periodically meets with the other Board Committees and the full Board as may be required. [...] The Public Policy and Responsibility Committee (PPRC) of the DTE Energy Board of Directors is responsible for addressing climate change issues that affect the Company. [...] The Board receives, reviews and assesses reports from the Board Committees and from management relating to enterprise-level risks, including climate risks. Climate-related issues impact all areas of DTE Energy's business and are therefore incorporated into the agenda at all Board meetings"</t>
  </si>
  <si>
    <t>GHG emissions, energy use, renewable energy sourcing</t>
  </si>
  <si>
    <t>32% reduction in the carbon emissions of electricity delivered to DTE Electric customers._x000D_
50% reduction in the carbon emissions of electricity delivered to DTE Electric customers._x000D_
80% reduction in the carbon emissions of electricity delivered to DTE Electric customers._x000D_
Net zero carbon emissions of electricity delivered to DTE Electric customers._x000D_
Net zero carbon emissions for natural gas procured by DTE Gas_x000D_
Net zero carbon emissions (fugitive and combustion) from DTE Gas operations_x000D_
35% reduction in carbon emissions from the combustion of natural gas by DTE Gas customers</t>
  </si>
  <si>
    <t>https://empoweringmichigan.com/wp-content/uploads/DTE-2021-CDP-Water-Security.pdf</t>
  </si>
  <si>
    <t>DTE Energy board: 0% 0% 100%; Executives and senior leaders: 0% 19% 81%; Managers and supervisors: 2% 57% 41%</t>
  </si>
  <si>
    <t>28.2% minorities</t>
  </si>
  <si>
    <t>CEO = $10,605,622, median employee = $130,583</t>
  </si>
  <si>
    <t>"DTE Energy provides competitive, customizable benefits for all regular full-time and regular part-time (and, in the case of health care, temporary) employees and is committed to providing employees with the resources they need to lead healthier lifestyles, including an onsite clinic and fitness center. DTE Energy offers a Healthy Behavior Incentive Program, which rewards employees in terms of reduced medical premiums for biometric screenings, completion of a Health Risk Assessment and participation in health education on disease management programs. DTE Energy offers Consumer Driven Health Plans (CDHPs) in addition to regular programs. CDHPs provide benefits that help consumers maintain and improve their health. CDHPs offer a full array of products giving employers and their employees more options. They provide customized transitional products and integrated Health Savings Accounts with the same typical benefits of a PPO plan plus a chance to earn dollars by taking steps that can help you achieve your health potential." (website)</t>
  </si>
  <si>
    <t>DTE Energy Co</t>
  </si>
  <si>
    <t>R_1jqURiSIj213p18</t>
  </si>
  <si>
    <t>F2021ENV163G2@g.ucla.edu</t>
  </si>
  <si>
    <t>F2021ENV163G2</t>
  </si>
  <si>
    <t>The Hershey Company</t>
  </si>
  <si>
    <t>HSY</t>
  </si>
  <si>
    <t>https://www.thehersheycompany.com/content/corporate_SSF/en_us/investors/management-charters/board-of-directors.html</t>
  </si>
  <si>
    <t>risk management, operational leadership, innovation experience, international experience, consumer packaged goods, mergers &amp; acquisitions, technology experience, government relations/regulatory, supply chain</t>
  </si>
  <si>
    <t>https://www.thehersheycompany.com/content/corporate_SSF/en_us/investors/management-charters/management-team.html</t>
  </si>
  <si>
    <t>https://investors.thehersheycompany.com/en_us/home/corporate-governance-board-and-management/committees-and-charters.html</t>
  </si>
  <si>
    <t>5.16 years</t>
  </si>
  <si>
    <t xml:space="preserve">company reports all board members, there is no term limit on members, members will not be nominated for re-election after 72nd birthday.  </t>
  </si>
  <si>
    <t>Corporate Governance Guidelines</t>
  </si>
  <si>
    <t>https://www.thehersheycompany.com/content/dam/corporate-us/documents/investors/corporate-governance-guidelines.pdf</t>
  </si>
  <si>
    <t>https://www.thehersheycompany.com/content/corporate_SSF/en_us/investors/management-charters/committees-charters.html</t>
  </si>
  <si>
    <t>https://www.thehersheycompany.com/content/dam/hershey-corporate/documents/pdf/hershey_2020_sustainability_report_.pdf</t>
  </si>
  <si>
    <t>food safety, child and forced labor, responsible sourcing, climate change, business operations and supply chain resilience, ethical business, farmer livelihoods, human rights, deforestation, packaging and plastics</t>
  </si>
  <si>
    <t>Our Code of Conduct (Code) guides our approach to ethical issues and our commitment to complying with relevant local and international regulations and policies. The Code details Hersheyâ€™s approach to anti-corruption, antitrust and whistleblower protection, and is published in 10 languages. Training on the Code is held biannually, with certification taking place in years where no training takes place. We also regularly review our position and processes to align with the changing regulatory landscape.</t>
  </si>
  <si>
    <t>https://www.thehersheycompany.com/en_us/home/sustainability/sustainability-focus-areas/ethics.html</t>
  </si>
  <si>
    <t>The Board of Directors has oversight across all of Hersheyâ€™s environmental, social and governance (ESG) risks, opportunities, programs and policies, including those pertaining to climate change. ESG issues are discussed with the full Board as part of a yearly assessment and more frequently as needed depending on the issue</t>
  </si>
  <si>
    <t>Sustainability Steering Committee: Composed of vice presidents from across key business functions and three members of our executive team (Legal, HR, and Supply Chain) who meet monthly to review progress, discuss challenges and opportunities and approve key decisions related to our global sustainability programs._x000D_
_x000D_
Our Chairman, President and Chief Executive Officer, Michele Buck, has ultimate oversight of our climate change approach. At the management level, several governance committees and working groups support our climate efforts</t>
  </si>
  <si>
    <t>Our products put smiles on our consumersâ€™ faces every day. These products are made with raw ingredients and materials grown all over the world. Climate change, natural resource scarcity and extreme weather all pose risks to the snacks our consumers love as well as to the farmers and local communities we rely on. Specifically, climate change and deforestation often negatively impact the worldâ€™s most vulnerable first, making these important environmental issues into human rights issues as well. Given the significance of these risks and opportunities, we have elevated our ambition and have put in place new targets on climate and packaging. These bold steps will help ensure the long-term sustainability of our planet, people and business. (Pages 45 - 50 of sustainability report)</t>
  </si>
  <si>
    <t>In recent years, we at Hershey have fundamentally altered how we prioritize our actions on environmental sustainability. We have shifted our approach to align, where possible, with the best available science and to ask what does the world need from us instead of simply what can we do. As a result, this year we retired our 25 by 25 commitments to pursue goals that are more aligned with the best available planetary science and what the world truly needs from companies like us. We have set new goals related to packaging and climate and are working through what our new commitments on water and waste should be. We continue to try to reduce our footprint while developing these new commitments.</t>
  </si>
  <si>
    <t>Hershey evaluates climate risk in two ways: as part of our ERM program, and as part of our operational work focused on reducing our businessâ€™s direct and indirect impacts on climate change. Through our ERM program, climate change was identified as a risk to be managed through external benchmarking and engagement with partners across our value chain. All proposed ERM risks are presented to our Chief Financial Officer and General Counsel, who affirmed their inclusion in our ERM program</t>
  </si>
  <si>
    <t>The entire Board is responsible for overseeing ESG risks and opportunities at Hershey. The ESG team briefs the full Board of Directors at least annually with deeper dives on ESG issues typically occurring two to three times per year.</t>
  </si>
  <si>
    <t xml:space="preserve">climate related risks are included in their enterprise risk management system </t>
  </si>
  <si>
    <t>GHG emissions scope 1-3, GHG emission intensity, direct energy usage, emissions of other pollutants (NOx, SOx, etc), water withdrawal, water discharged, water consumption, waste generated, total hazardous waste</t>
  </si>
  <si>
    <t>Target: 50% absolute reduction in Scope 1 and 2 GHG emissions against a 2018 baseline by 2030 _x000D_
Progress: 2020 Scope 1 and 2 emissions were 23.7% less than 2018. _x000D_
Target: 25% absolute reduction in Scope 3 GHG emissions compared to 2018 by 2030_x000D_
Progress: 2020 Scope 3 emissions were 12.6% less than in 2018. See pages 46â€“47 for more details. _x000D_
Target:100% of plastic packaging to be reusable, recyclable or compostable by 2030_x000D_
Progress: 77% of total product packaging currently recyclable (by weight)._x000D_
Target: 25 million pounds of packaging to be eliminated by 2030_x000D_
Progress:2.26 million pounds of packaging reduced in 20203 (cumulative progress to be reported in future years).</t>
  </si>
  <si>
    <t>1,430,900,000 gallons</t>
  </si>
  <si>
    <t>Between 2019 and 2020, our three Hershey manufacturing plants located in regions of high baseline water stress reduced their collective water withdrawal by approximately 16 percent and decreased water consumption by 13.6 percent.</t>
  </si>
  <si>
    <t>230,600,000 gallons</t>
  </si>
  <si>
    <t>no further breakdown of country or gender</t>
  </si>
  <si>
    <t>no further breakdown of ethnicity</t>
  </si>
  <si>
    <t>no other breakdown</t>
  </si>
  <si>
    <t>Ceo pay: $19,115,059. Median employee pay: $30,322</t>
  </si>
  <si>
    <t xml:space="preserve">Tier 1 Supplier Program Risk Assessment: Hershey used the Risk Segmentation tool developed in partnership with VeritÃ© to assess all our Tier 1 raw material and packaging suppliers as well as co-manufacturers, co-packers, licensees and labor service providers. We assessed more than 1,300 suppliers and 100% of spend in the aforementioned areas through this tool to develop a prioritized list for due diligence. Our risk assessment resulted in the following: â€¢ A list of 450 high-risk suppliers and supplier sites. The majority of the high-risk suppliers are located in China, India, Malaysia, South Korea and the U.S. and are suppliers of cocoa, packaging material, palm oil, sugar, or are co-manufacturers/co-packers, licensing partners or The Hershey Experience vendors. Our goal is to enroll 100% of high-risk suppliers in our Responsible Sourcing Supplier Program by the end of 2021; we are on track with a 75% enrollment rate at the end of 2020. _x000D_
In addition to our Tier 1 suppliers, Hershey uses the Risk Segmentation tool to assess risks across the full value chain of our ingredients and materials. In 2020, we conducted an internal gap analysis to assess which risks our Responsible Sourcing specific ingredient and material policies and programs currently address. Through this, we defined priority ingredients and materials which will be revisited annually to assess possible reprioritization based on i) changes in our supply chain, ii) developments in the environmental and human rights strategies, and iii) changes in sustainability risks. Overall, this a process identified the following:_x000D_
 â€¢ Cocoa, sugar, and palm oil present the most significant risks of forced labor due to the nature of their value chains and geography. These ingredients remain the focus areas for Hersheyâ€™s human rights and responsible sourcing efforts._x000D_
â€¢ While cocoa is sourced from multiple regions, Cote dâ€™Ivoire and Ghana remain the focus of our sustainable cocoa sourcing efforts, including the implementation of Child Labor Monitoring &amp; Remediation Systems (CLMRS). Based on identified risks, Hershey has committed all cocoa from Cote dâ€™Ivoire and Ghana in our supply chain will be sourced directly through our suppliers by 2025. We also committed to 100% CLMRS coverage of our directly sourced cocoa in these two countries by 2025. We have found 0 instances of forced labor in our supply chain to date._x000D_
â€¢ Child Labor &amp; Forced labor risks in sugarcane exist across multiple origins, including but not limited to Mexico, Brazil and Belize. We are currently working on an updated sustainable sugar sourcing strategy in 2021._x000D_
â€¢ Child labor and forced labor risks in palm oil exist across multiple origins from which Hershey sources, including Indonesia and Malaysia. Hershey updated our Responsible Palm Oil Sourcing Policy to further strengthen our requirements around an exploitation-free palm supply chain, including promoting and following ethical recruitment, hiring and employment practices in line with the Priority Industry Principles. _x000D_
</t>
  </si>
  <si>
    <t>Statement Against Human Trafficking and Slavery pdf</t>
  </si>
  <si>
    <t>https://www.thehersheycompany.com/content/dam/corporate-us/documents/pdf/HSY_Statement_Against_Human_Trafficking_and_Slavery.pdf</t>
  </si>
  <si>
    <t>All three plans are administered by Highmark, utilizing the same network of physicians, hospitals and_x000D_
other health care providers. They also cover the same benefits and services, including free preventive_x000D_
care if you visit an in-network provider and prescription drug coverage is automatically included._x000D_
And donâ€™t forget, regardless of the plan you choose, Hershey makes contributions to your savings_x000D_
account (either an HRA or HSA)._x000D_
_x000D_
see more: https://www.thehersheycompany.com/content/dam/corporate-us/documents/pdf/RetireeSite/2020_Hershey_OEGuide_PRE65.pdf</t>
  </si>
  <si>
    <t>Sustainability Report &amp; Health Benefits Guide</t>
  </si>
  <si>
    <t>Hershey Company</t>
  </si>
  <si>
    <t>R_3MfXto1VP46kRWK</t>
  </si>
  <si>
    <t>DVA2020@g.ucla.edu</t>
  </si>
  <si>
    <t>DVA2020</t>
  </si>
  <si>
    <t>Davita Inc.</t>
  </si>
  <si>
    <t>DVA</t>
  </si>
  <si>
    <t>23918K108</t>
  </si>
  <si>
    <t>https://app.quotemedia.com/data/downloadFiling?webmasterId=101533&amp;ref=115808676&amp;type=PDF&amp;symbol=DVA&amp;companyName=DaVita+Inc.&amp;formType=DEF+14A&amp;dateFiled=2021-04-23&amp;CK=927066</t>
  </si>
  <si>
    <t>https://davita.app.box.com/s/e7qvc9k6gnzcsmy9933tucblc8txeom3</t>
  </si>
  <si>
    <t>"In 2019 and 2020, DaVita surveyed and interviewed teammates, senior leadership, the board of directors and investors to learn more about what ESG topics matter most to them. We also reviewed the Sustainability Accounting Standards Board (SASB) recommended metrics for health care providers. Based on these data sources, we identified our key ESG issues and prioritized key focus areas: Patient Care, Teammate Engagement, Environmental Stewardship, Healthy Communities and Leading with Integrity and Accountability."_x000D_
_x000D_
Patient Care_x000D_
â€¢ Quality of Care_x000D_
â€¢ Patient Experience_x000D_
â€¢ Patient Education_x000D_
â€¢ Health Equity_x000D_
_x000D_
Teammate Engagement_x000D_
â€¢ Diversity &amp; Belonging_x000D_
â€¢ Teammate Development_x000D_
â€¢ The DaVita Way_x000D_
_x000D_
Environmental Stewardship_x000D_
â€¢ Carbon Emissions Reduction_x000D_
â€¢ Water &amp; Waste Reduction_x000D_
_x000D_
Healthy Communities_x000D_
â€¢ Charitable Giving_x000D_
â€¢ Volunteerism_x000D_
_x000D_
Leading with Integrity and Accountability_x000D_
â€¢ Compliance, Ethics &amp; Governance_x000D_
â€¢ Data Privacy_x000D_
â€¢ Supply Chain</t>
  </si>
  <si>
    <t>https://www.davitacommunitycare.com/esg-reporting-hub</t>
  </si>
  <si>
    <t>"The Nominating and Governance committee of the Board of Directors reviews the companyâ€™s activities, policies and programs related to corporate environmental and social responsibility, including considering the impact of such activities, policies and programs on the company, teammates and communities. DaVitaâ€™s sustainability department oversees DaVitaâ€™s 2020 Environmental goals and manages, coordinates, or tracks projects related to resource use reduction and waste diversion in order to mitigate DaVitaâ€™s environmental impact. These actions directly address climate related issues. Members of DaVitaâ€™s sustainability department prepare and provide project updates, goal progress measurement, and other relevant information to be reviewed by the Board committee. Recommendations made by the Board are provided to the corporate social responsibility department and sustainability department via phone conference by a representative who is present at these board committee meetings. DaVita has an Environmental, Social, and Governance (ESG) Steering Committee that also reviews DaVita's ESG performance, metrics, and strategy. This steering committee will make recommendations to the Board of Directors."</t>
  </si>
  <si>
    <t>"DaVitaâ€™s Sustainability Advisory Board is comprised of individuals from a variety of DaVita's operational and strategic units.... The Sustainability Advisory Board steers, administers, and otherwise supports projects and initiatives that mitigate DaVitaâ€™s impact on the environment. DaVita's Sustainability Advisory Board meets quarterly for Advisory Board updates, annually for a multi-day internal sustainability strategy summit, and provides regular updates to DaVita's Senior Sustainability Manager and Director of Social Responsibility. [...]_x000D_
"DaVitaâ€™s Senior Sustainability Manager oversees DaVitaâ€™s Sustainability Department and DaVitaâ€™s Sustainability Advisory Board. The Senior Sustainability Manager is responsible for climate related issues due to their subject matter expertise and their oversight of the Sustainability Advisory Board [...] The Senior Sustainability Manager reports to DaVitaâ€™s Director of Corporate Social Responsibility. DaVitaâ€™s Director of Corporate Social Responsibility assists in strategic steering of projects, processes, and initiatives that contribute to DaVitaâ€™s environmental sustainability._x000D_
"DaVita's Director of Energy and Sustainability assess and manages energy use and procurement and carbon emissions. The responsibilities of the director include managing the energy portfolio, energy procurement, energy reduction initiatives, and evaluating energy risks. This includes reducing DaVitaâ€™s carbon footprint through energy use reduction and green power sourcing, deployment of renewable energy technology, and mitigating exposure to loss of grid power through on site power generation, among other items. [...]_x000D_
"DaVitaâ€™s Director of Strategic Sourcing is responsible for assessment and management of climate relates issues as it relates to procurement including increasing environmentally preferable product purchasing, sustainability reviews with vendors, and scope 3 emissions evaluations as it relates to procurement. [...]_x000D_
"The Vice President of Biomedical Services (Biomed) oversees DaVita Emergency Management which assists with emergency preparedness, emergency response, and hazard risk assessment. The Vice President of Biomed also oversees the biomedical department. The climate related responsibilities of the biomedical department include assessment and management of water quality, both inflow and outflow, and water use as it relates to the dialysis process. [...]_x000D_
"DaVitaâ€™s Chief Development Officer is the executive sponsor of DaVitaâ€™s Sustainability Department and is a key stakeholder responsible for steering the direction of DaVitaâ€™s sustainability department. The Chief Development Officer meets with DaVitaâ€™s Sustainability Manager and Director of Corporate Social Responsibility quarterly to review all initiatives related to sustainability and progress towards environmental goals. [...]"</t>
  </si>
  <si>
    <t>Risks: Mandates on and regulation of existing products and services, Increased cost of raw materials, Increased severity and frequency of extreme weather events such as cyclones and floods, Changes in precipitation patterns and extreme variability in weather patterns, Carbon pricing mechanisms_x000D_
_x000D_
Opportunities: Move to more efficient buildings, Reduced water usage and consumption, an opportunity to reduce operation expenditures through reductions in energy use and carbon emissions, Use of lower-emission sources of energy, Use of more efficient production and distribution processes</t>
  </si>
  <si>
    <t>"Both acute severe weather events and chronic physical climate related phenomenon have impacted DaVitaâ€™s services and influenced DaVita's strategy in the reporting year. [...] DaVita continues to look at ways to mitigate risks associated with climate change to ensure that delivery of care is not interrupted. Operationally, resilience planning undertaken by DaVita's Emergency Response team influences DaVita strategy. Centers that are built and operated efficiently and safely can help mitigate disruptions to care when severe weather events do occur."_x000D_
"DaVita's procurement team evaluates vendor's ability to provide medical supplies in a range of situations with climate related risk, including pandemics exacerbated by climate change and severe weather events. DaVita's procurement team works closely with DaVita's Emergency Response Team to ensure that supplies are available for centers effected by severe weather events including flooding, fires, and severe storms. DaVitaâ€™s Procurement and Logistics Support department also works with vendors to reduce packaging and increase supplier engagement as it relates to sustainability. ..."_x000D_
"There are opportunities to reduce resource use through the dialysis process and through the buildings that our centers occupy. DaVitaâ€™s facilities management department developed and launched the HOPE clinic prototype which reduces resource use and standardizes the materials used to construct centers. These investments into research and development as it relates to efficient clinics represents a significant opportunity as the HOPE prototype is 18% more energy efficient than the previous designs. These, and other advances from R&amp;D into green building, have resulted in cost savings. ..."_x000D_
"DaVita continues to look for opportunities to reduce resource use including energy and water. [...] DaVita Emergency Management, DaVitaâ€™s emergency response team, works with various business divisions to eliminate or significantly reduce halted or shifted operations where possible."_x000D_
"[...] DaVita allocates funds to special projects or energy efficiency projects including renewable energy procurement or installation, LED lighting, efficient HVAC and water heaters, and new dialysis technology. DaVita also considers green building premiums in USGBC LEED projects in financial and project planning. DaVita's international locations in Germany considered costs associated with onsite power generation and conversion of electricity and natural gas sources to eco-electricity and gas."</t>
  </si>
  <si>
    <t>"DaVita uses various scenario analysis as a planning tool and goal setting mechanism to guide climate-related strategy including the Science Based Targets initiative (SBTi's) science based target framework and internal resource use reduction scenarios normalize per treatment. DaVita understands its constitutions to climate change can be quantified using a science based targets scenario approach. DaVita is exploring science based targets using the 1.5 degree, well below 2 degree, and 2 degree Celsius climate warming scenario. Should DaVita engage in a science based targets process, DaVita will likely use a 1.5 degree scenario to set targets. If DaVita chooses to not use a SBTi approved approach, these scenarios will still be included in carbon and total greenhouse gas emission reduction and resource use reduction goals. DaVita has verified all sources of emissions with an independent third party verification consultant and is working with a CDP accredited consultant to calculate a potential science based target. DaVita has a clear measurement of Scope 1, 2 and 3 emissions and opportunities for reducing these GHG emissions in line with these scenarios."</t>
  </si>
  <si>
    <t>"DaVita uses a variety of risk identification and risk assessment techniques as it relates to climate change and uses both proactive and, when necessary, reactive measures to address risks. [...] DaVita works to identify, assess, and mitigate all risk as it relates to weather related events. As the climate changes and severe weather becomes more prolific, DaVita will continue to mitigate vulnerability to hazards. Case specific climate related events, such as flooding, drought, pollution, and seasonal variability, and non-climate related events such as regulation require responses and risk assessments that influence the way centers are built and operated. DaVita also continues to increase data visibility of resource use and waste output. Increased visibility into resource use allows DaVita to understand locations at risk of resource use constraints due to climate change, and especially water."_x000D_
_x000D_
"Water is an essential component of the dialysis process and, as such, risk assessments related to water are continuously completed for every facility and completed for the organization far into the future. [...] These assessments include an analysis of water quality, waters costs, regulatory market intelligence, and forecasting of commodity risks. [...] Additionally, DaVitaâ€™s Sustainability team works with an accredited CDP consultant to analyze global sustainability risks and opportunities."_x000D_
_x000D_
"DaVitaâ€™s Director of Energy and Sustainability engages an accredited CDP consultant monthly to evaluate risks as it relates to availability and price of power. Ancillary topics at these meetings includes mitigating risk as it relates to availability and price of power including deployment of renewable energy, battery storage, and backup generation. Additional services the consultant is contracted to complete include utility use variance testing, rebate research and risk analysis around rebates, utility usage visualization and analytics, and projects and scenario planning."</t>
  </si>
  <si>
    <t>"DaVita works to identify, assess, and mitigate all risk as it relates to weather related events. [...] As the climate changes and severe weather becomes more prolific, DaVita will continue to mitigate vulnerability to hazards. Case specific climate related events, such as flooding, drought, pollution, and seasonal variability, and non-climate related events such as regulation require responses and risk assessments that influence the way centers are built and operated. DaVita also continues to increase data visibility of resource use and waste output. Increased visibility into resource use allows DaVita to understand locations at risk of resource use constraints due to climate change, and especially water. [...]"_x000D_
_x000D_
"DaVita has had publicly stated environmental goals to reduce water use since 2013. These public goals underscore DaVita's commitment to climate change mitigation and water stewardship. Risks surrounding water and discharge regulation are managed through efforts to improve water efficiency and through research and application of water efficient systems."_x000D_
_x000D_
"Reputational risk is managed by various teams at DaVita including corporate communications, legal, as well as our corporate social responsibility team. We manage this risk by engaging various reporting frameworks and agencies, publishing our commitment and response to sustainability, and benchmarking sustainability performance against other firms."</t>
  </si>
  <si>
    <t>Risk management processes for weather-related events, water, and reputation are indicated as integrated into a multi-disciplinary company-wide risk management process on their CDP report.</t>
  </si>
  <si>
    <t>GHG emissions, water use, renewable energy sourcing, waste</t>
  </si>
  <si>
    <t>2025 ESG Goals: (sustainability report)_x000D_
â€¢ 100% powered by renewable _x000D_
energy globally*_x000D_
â€¢ Reduce carbon emissions _x000D_
by 50%_x000D_
â€¢ Save 240 million gallons _x000D_
of water_x000D_
â€¢ Implement recycling at _x000D_
100% of U.S. facilities _x000D_
where permitted_x000D_
â€¢ Vendors representing 70% _x000D_
of emissions set climate _x000D_
change goals</t>
  </si>
  <si>
    <t>https://davita.app.box.com/s/1efjsf5hdr3341exoxqbxg4f526i9xnr</t>
  </si>
  <si>
    <t>4,976,152,751 gallons</t>
  </si>
  <si>
    <t>54% ethnically diverse</t>
  </si>
  <si>
    <t>CEO = $73,456,962, median employee = $64,620</t>
  </si>
  <si>
    <t>"The Company has also calculated an alternative pay ratio using an annualized figure for Mr. Rodriguezâ€™s CEO_x000D_
Premium-Priced SSAR Award rather than the entire grant date fair value amount.1 When calculated in this manner, Mr. Rodriguezâ€™s_x000D_
adjusted 2020 compensation, including the value of non-discriminatory benefits that he received, is $18,659,396, and the alternative pay_x000D_
ratio of the annual total compensation of Mr. Rodriguez to the median of the annual total compensation of all teammates is estimated to be_x000D_
289 to 1."</t>
  </si>
  <si>
    <t>"27,000 convenient, no-cost wellness screenings were provided to teammates and their spouses or domestic partners." (main report)_x000D_
_x000D_
"To support our teammates in maintaining strong physical and mental health, we offer a variety of physical and mental health benefits programs, including, among other things:_x000D_
Teammate Assistance Program that offers counseling sessions annually to all teammates and their household members, [...] _x000D_
Free access to Headspace application for digital meditation and mindfulness_x000D_
Vitality Points, a voluntary wellness incentive program that allows participating teammates and spouses/domestic partners to earn credits toward their medical premium for getting a biometric screening and engaging in healthy actions should they not meet certain health targets_x000D_
Short &amp; Long term disability for full time and part time teammates and Life/AD&amp;D coverage at both the basic and supplemental levels_x000D_
Our DaVita Village Network, which provides teammate-funded financial support to eligible teammates experiencing a specific tragedy or hardship and helps cover additional costs that local fundraising and insurance do not fully cover"</t>
  </si>
  <si>
    <t>Davita Inc</t>
  </si>
  <si>
    <t>R_3WX0XDikG3A7ssh</t>
  </si>
  <si>
    <t>F2021ENV163G4@g.ucla.edu</t>
  </si>
  <si>
    <t>F2021ENV163G4</t>
  </si>
  <si>
    <t>Kellogg Company</t>
  </si>
  <si>
    <t>K</t>
  </si>
  <si>
    <t>https://crreport.kelloggcompany.com/gri-index</t>
  </si>
  <si>
    <t>branded consumer products/consumer dynamics, crisis management, health and nutrition, innovation/research and development, international and emerging markets, people management, manufacturing and supply chain, marketing/brand building, regulatory/government, retail environment, risk management, sales and distribution, strategy/ strategic planning</t>
  </si>
  <si>
    <t>https://investor.kelloggs.com/board-management/board-of-directors/default.aspx</t>
  </si>
  <si>
    <t>50% male and female</t>
  </si>
  <si>
    <t>https://crreport.kelloggcompany.com/download/D%26I+Report+2019.pdf</t>
  </si>
  <si>
    <t>food safety &amp; quality, responsible marketing, wellbeing, food security, climate change, food loss &amp; waste, natural resource conservation, sustainable agriculture, business ethics &amp; compliance, diversity &amp; inclusion, human rights</t>
  </si>
  <si>
    <t>https://crreport.kelloggcompany.com/download/ppm-materiality-matrix.pdf</t>
  </si>
  <si>
    <t>https://crreport.kelloggcompany.com/download/Kellogg+Company+-+Verification+-+2020+-+GHGs_07.2021.pdf</t>
  </si>
  <si>
    <t>Kellogg Companyâ€™s Social Responsibility and Public Policy Committee of the Board of Directors oversees our corporate responsibility strategy.</t>
  </si>
  <si>
    <t xml:space="preserve">"Oversight. Kellogg Companyâ€™s Social Responsibility and Public Policy Committee of the Board of Directors oversees our corporate responsibility strategy. Our Senior Vice President (SVP) of Global Corporate Affairs, who reports to the Chairman and CEO, is responsible for successfully implementing the strategy and regularly updating the CEO and Board Committee. Our Chief Sustainability Officer (CSO) reports to the SVP of Global Corporate Affairs. Additionally, numerous leaders are accountable for achieving specific corporate responsibility commitments, based on their roles." (2020 Annual Report, 4). </t>
  </si>
  <si>
    <t xml:space="preserve">_x000D_
"Climate-Related Disclosure. Climate change and food security are core business issues for Kellogg to ensure the long-term health and viability of the ingredients we use in our products. As a grain-based food company, the success of Kellogg Company is dependent on having timely access to high quality, low cost ingredients, water and energy for manufacturing globally. Risks are identified annually through annual reporting and evaluated in the short (&lt;3 years), medium (3 - 6 years) and long terms (&gt;6 years). These natural capital dependencies are at risk of shortage, price volatility, regulation, and quality impacts due to climate change which is assessed as part of Kelloggâ€™s overall enterprise risk management approach. Specific risks including water stress and social accountability are specifically identified and assessed on a regular basis, especially in emerging market expansion_x000D_
that fuels company growth. Due to these risks, Kellogg has implemented major short- and long-term initiatives to mitigate and adapt to these environmental pressures, as well as the resulting challenge of food security. While these risks are not currently impacting business growth, they must be monitored, evaluated, and mitigated. The Company has incorporated the risks and opportunities of climate change and food security as part of the Global 2020 Growth Strategy and Kelloggâ€™sÂ® Better DaysTM by continuing to identify risk, incorporate sustainability indicators into strategic priorities, and report regularly to leadership, the Board, and publicly. Kellogg has been recognized as a 2020 CDP Supplier Engagement Leader, representing the top 7% of companies who disclosed to the full climate questionnaire." (2020 Annual Report, 4). _x000D_
</t>
  </si>
  <si>
    <t xml:space="preserve">"Unanticipated business disruptions could have an adverse effect on our business, financial condition and results of operations. We manufacture and source products and materials on a global scale. We have a complex network of suppliers, owned manufacturing locations, contract manufacturer locations, warehousing and distribution networks and information systems that support our ability to provide our products to our customers consistently. Our_x000D_
ability to make, move and sell products globally is critical to our success. Factors that are hard to predict or beyond our control, such as product or raw material scarcity, weather (including any potential effects of climate change), natural disasters, water availability, fires or explosions, terrorism, political unrest, government restrictions, mandates or shutdowns, tariffs and other trade restrictions, cybersecurity breaches, health pandemics, such as the COVID-19 pandemic, disruptions in logistics, loss or impairment of key manufacturing sites, supplier capacity constraints, or strikes, could damage or disrupt our operations or our suppliers', their suppliers or our contract manufacturers' operations. If we do not effectively prepare for and respond to disruptions in our operations, for example, by finding_x000D_
alternative suppliers or replacing capacity at key manufacturing or distribution locations, or cannot quickly repair damage to our information, technology, production or supply systems, we may be late in delivering or unable to deliver products to our customers. If that occurs, we may lose our customers' confidence, and long-term consumer_x000D_
demand for our products could decline. In addition, insurance policies that may provide coverage with regard to such events may not cover any or all of the resulting financial losses. These events could adversely affect our business, financial condition and results of operations." (2020 Annual Report, 14). _x000D_
_x000D_
"Adverse changes in the global climate or extreme weather conditions could adversely affect our business or operations. Climate change is a core business issue for Kellogg to ensure the long-term health and viability of the ingredients we use in our products. As set forth in the Intergovernmental Panel on Climate Change Fifth Assessment Report, there is continuing scientific evidence, as well as concern from members of the general public,_x000D_
that emissions of greenhouse gases and contributing human activities have caused and will continue to cause significant changes in global temperatures and weather patterns and increase the frequency or severity of weather events, wildfires and flooding. As the pressures from climate change and global population growth lead to increased_x000D_
demand, the food system and global supply chain is becoming increasingly vulnerable to acute shocks, leading to increased prices and volatility, especially in the energy and commodity markets. Adverse changes such as these_x000D_
could (i) unfavorably impact the cost or availability of raw or packaging materials, especially if such events have a negative impact on agricultural productivity or on the supply of water, (ii) disrupt production schedules and our ability, or the ability of our suppliers or contract manufacturers, to manufacture or distribute our products, (iii) reduce_x000D_
crop size or quality, (iv) disrupt the retail operations of our customers, or (v) unfavorably impact the demand for, or the consumer's ability to purchase, our products._x000D_
There is an increased focus by foreign, federal, state and local regulatory and legislative bodies regarding environmental policies relating to climate change, regulating greenhouse gas emissions, energy policies and sustainability, including single use plastics. This new or increased focus may result in new or increased laws and regulations that could cause significant increases in our costs of operation and delivery. In particular, increasing_x000D_
regulation of fuel emissions could substantially increase the distribution and supply chain costs associated with our products. Lastly, consumers and customers may put an increased priority on purchasing products that are sustainably grown and made, requiring us to incur increased costs for additional transparency, due diligence and_x000D_
reporting. As a result, climate change could negatively affect our business and operations." (2020 Annual Report, 17). </t>
  </si>
  <si>
    <t>Risks are identified annually through annual reporting and evaluated in the short (&lt;3 years), medium (3 - 6 years) and long terms (&gt;6 years). These natural capital dependencies are at risk of shortage, price volatility, regulation, and quality impacts due to climate change which is assessed as part of Kelloggâ€™s overall enterprise risk management approach. Specific risks including water stress and social accountability are specifically identified and assessed on a regular basis, especially in emerging market expansion that fuels company growth.</t>
  </si>
  <si>
    <t>Due to these risks, Kellogg has implemented major short- and long-term initiatives to mitigate and adapt to these environmental pressures, as well as the resulting challenge of food security. While these risks are not currently impacting business growth, they must be monitored, evaluated, and mitigated. The Company has incorporated the risks and opportunities of climate change and food security as part of the Global 2020 Growth Strategy and Kelloggâ€™sÂ® Better DaysTM by continuing to identify risk, incorporate sustainability indicators into strategic priorities, and report regularly to leadership, the Board, and publicly.</t>
  </si>
  <si>
    <t>climate risks are overseen by the board and the management team along other business risks</t>
  </si>
  <si>
    <t>Table on 2019/2020 Corporate Responsibility Report (pg 10-11)</t>
  </si>
  <si>
    <t>https://s1.q4cdn.com/243145854/files/doc_downloads/2020/K_FY2020_Annual-Report.pdf</t>
  </si>
  <si>
    <t>U.S. Minorities Percentages: _x000D_
_x000D_
Salaried/Production (All): 35_x000D_
_x000D_
Salaried: 21_x000D_
_x000D_
Management: 19_x000D_
_x000D_
Executive: 18</t>
  </si>
  <si>
    <t>https://www.kelloggcompany.com/content/dam/kellogg-company/files/DI_Report_2019.pdf</t>
  </si>
  <si>
    <t>Ceo pay: $11,663,852. Median employee pay: $41,815</t>
  </si>
  <si>
    <t>"In September 2018 Kellogg partnered with supplier Barry Callebaut to kick off a two-year pilot program aimed at remediating and mitigating the risks of child labour in the cocoa farming community of Bonsu Nkwanta, Ghana. The project consists of a package of interventions designed to provide educational support to the children of cocoa farming families, teacher support to local educators, farmer support, and community support. The pilot program design is predicated on the idea that to fight child labor holistic community wide solutions are required and that by supporting families and communities we can empower people with the resources they need to benefit from sustainable long-term change. Rather than quick fix solutions that do not address the root causes of these issues, the complexities and individualities of specific communities, and the needs of families we seek to affect lasting change and lay the foundation for future success. The community and its leaders have taken pride in being selected and their support has led to results above and beyond those expected. The District Child Labor Committee (DCLC), which was convened_x000D_
through this program, has been active in making the best use of program inputs and the communityâ€™s eyes are on the children, teachers, and school, helping to increase effectiveness. Key learnings to date are being incorporated throughout the implementation of the program. The local Technical Officer has reported seeing change in the community as a whole, beyond immediate beneficiaries. By combining individual child and family-level inputs with those for the community, the benefits of the program multiplied. The community buy-in that was achieved at the beginning of the program has been critical to its success."</t>
  </si>
  <si>
    <t>"Beginning in February 2017 BSR began working with a major palm oil buyer to_x000D_
successfully convene a forum with Wilmar and other leading palm oil producers focusing_x000D_
on key labor issues and root causes in Indonesia. The forum enabled discussion &amp; shared_x000D_
understanding of some of the industryâ€™s most salient labor issues: BSR subsequently worked with Wilmar and several key buyers such as Arla Foods, Colgate-Palmolive, Kellogg, Nestle, and Unilever to discuss these issues and gather input from Wilmarâ€™s suppliers through supplier workshops held from November 2017 â€“May 2018 in Indonesia. Kellogg participated in the Jakarta workshop to directly communicate our approach to sustainability, relevant policies, and expectations of our suppliers and_x000D_
associated upstream supply chains."</t>
  </si>
  <si>
    <t>2018 Human Rights Report</t>
  </si>
  <si>
    <t>file:///Users/laudanhosseini/Downloads/Human%20Rights%20Milestones%202018.pdf</t>
  </si>
  <si>
    <t>https://crreport.kelloggcompany.com/index.php?s=20316</t>
  </si>
  <si>
    <t>Kellogg'S</t>
  </si>
  <si>
    <t>R_27jOEI4szkOSAiz</t>
  </si>
  <si>
    <t>F2021ENV163G5@g.ucla.edu</t>
  </si>
  <si>
    <t>F2021ENV163G5</t>
  </si>
  <si>
    <t>Las Vegas Sands Corp.</t>
  </si>
  <si>
    <t>LVS</t>
  </si>
  <si>
    <t>https://www.sands.com/content/uploads/2021/08/2020-sands-esg-report_compressed.pdf</t>
  </si>
  <si>
    <t>senior leadership, compliance/governance/legal, hospitality/gaming/MICE, public company board experience</t>
  </si>
  <si>
    <t>0-4 years, 5-9 years, 10-17 years</t>
  </si>
  <si>
    <t xml:space="preserve">Over the course of the 2016â€“2020 reporting cycle, Sands greatly refined the process for incorporating the most pressing issues for our business and industry into our corporate responsibility framework. We fully defined and integrated our highest-priority environmental issues and set goals for our performance in the areas of energy, water and waste. We also conducted an initial materiality assessment for the social issues relevant to our global communities. That process identified issues in the areas of shelter, food and services; disaster relief and preparedness; education and employment; capacity building; and cultural and natural heritage, all of which have now been integrated into our corporate responsibility platform. To begin the 2021â€“2025 reporting cycle, we are undertaking a new materiality assessment to reevaluate both our Sands ECO360 global sustainability and Sands Cares community engagement programs. We will start our process by assessing the key topics identified through stakeholder engagement against a set of criteria, including social and environmental impact, our overall social and environmental strategy, stakeholder relevance, risk, innovation, partnership opportunities, reporting and transparency, and awareness and education. This extensive analysis will yield the set of highest priorities to be addressed by Sandsâ€™ corporate responsibility program.Our materiality assessment is a dynamic process, responding to changes in stakeholder sentiments as well as developments in the ecological, social and business environment. As we address the highest-priority issues identified for the 2021â€“2025 reporting cycle, many of which are consistent with prior years, we will also continually review our programs to ensure we remain on the forefront of stakeholder expectations and emerging needs. </t>
  </si>
  <si>
    <t>Our Code of Business Conduct and Ethics and Anti-Corruption Policy have been communicated to the Las Vegas Sands and Sands China Ltd. Board of Directors, Management and Team Members. All Team Members are required to receive training on the Code of Business Conduct and Ethics, and anti-corruption policies and procedures.The company also communicates its anti-corruption policies and procedures to business partners, i.e., suppliers, agents and lobbyists, at the time of contracting and, depending on the type of business partner, annually thereafter. All suppliers and partners are required to acknowledge our anti-corruption policies and procedures.</t>
  </si>
  <si>
    <t>Sands ESG Report</t>
  </si>
  <si>
    <t>The Board of Directors can discuss climate-related issues when necessary including overseeing major capital expenditures and reviewing and guiding business plans or major plans or action. For example, the board reviews any new development projects, which are a primary source of capital expenditure and part of the companyâ€™s major business strategy. As part of these development projects, we leverage internal Sustainable Development Standards to ensure resorts are developed sustainably. These standards provide guidance on how to integrate energy, water, and natural resource efficiency and conservation into new development projects. Further, the board reviews and guides annual budgets including sustainability related expenditures. While our company has not historically engaged in acquisition or divestiture strategies, should we do so in the future, these responsibilities would fall with the board</t>
  </si>
  <si>
    <t>The responsibility for managing climate-related risks and opportunities sits with our chief_x000D_
sustainability officer (CSO), who reports directly to the president and chief operating officer,_x000D_
a Board member. The CSO leads the global sustainability department, which develops and_x000D_
implements the climate strategy, while property sustainability departments execute that strategy and identify future opportunities.</t>
  </si>
  <si>
    <t>on their cdp response they state they did not find any relevant risks and opportunities but they explained their process and why they do not consider them to have substantial financial impact on their company</t>
  </si>
  <si>
    <t>they assess climate related risks have impacted their business strategy and they have details on their strategy re climate risks are on their cdp response</t>
  </si>
  <si>
    <t>do not currently do scenario analysis, but plan on doing so in the next two years</t>
  </si>
  <si>
    <t>Las Vegas Sands and its affiliates, including Sands China Ltd. have an Enterprise Risk Management (â€œERMâ€) program that identifies and assesses company risks. Climate related risk assessment is part of the ERM program and is led by the Chief Procurement and Sustainability Officer (CPSO). The objectives of the ERM program include: (1) Implement a process that effectively identifies, assesses, and monitors LVSâ€™ most significant risks to inform business and investment decisions. (2) Enable ERM disclosures in LVSâ€™ annual reports</t>
  </si>
  <si>
    <t>Risks are reviewed on a quarterly basis: (1) At the direction of LVSâ€™ Audit Committee, Executive Management creates a risk council to engage in the ERM assessment and to develop a sustainable ERM program. Audit Service Group (ASG) assists the risk council with engagement. (2) The risk council collaborates with an outside consulting firm and develops a risk inventory framework. Specific risks are aligned within 10 risk categories and considered on various time horizons. Climate-related risks are considered on short (0-1 years), medium (1-5 years), and long term (5-15+ years) time horizons. These risks are those that will impact the companyâ€™s ability to operate, generate revenues and cash flows, or execute the business strategy. (3) After the risk inventory framework is developed, the relative significance of each item in the ERM Risk Inventory is assessed on two measures 1) likelihood of occurrence and 2) impact to the Company if the risk event or situation occurs. The risk assessment is scored on scales of 1-5 (1 is lowest and 5 is highest) for both risk likelihood and risk impact. Likelihood is defined as â€œthe probability that risk could ariseâ€. Impact is defined as â€œthe extent to which a risk event may adversely affect the company in the achievement of its objectivesâ€. When assessing impact, the full range of consequences were considered as well as the severity of those consequences</t>
  </si>
  <si>
    <t>GHG emissions scope 1-3, emission intensity, energy consumption, energy intensity, renewable energy, water withdrawn , waste generation and diversion, water discharge, water consumption, water use intensity</t>
  </si>
  <si>
    <t>reduce GHG emissions by 17.5% by 2025, 3% decrease in water use per square foot, 5% increase in waste diversion; 10b: should be yes, 0% withdraw from high stress region</t>
  </si>
  <si>
    <t>TCFD Reccomendations</t>
  </si>
  <si>
    <t>According to LVS who reference TCFD: https://assets.bbhub.io/company/sites/60/2021/10/FINAL-2017-TCFD-Report.pdf</t>
  </si>
  <si>
    <t>Reports under 30, 30-40, 40-50, 50-60, and over 60 but I added the values for the percentages above.</t>
  </si>
  <si>
    <t>Breakdown also includes American Indian or Alaska Native (0%), and Two or more races (2%)</t>
  </si>
  <si>
    <t>Company ESG Report</t>
  </si>
  <si>
    <t>https://drive.google.com/file/d/1OWhCqLmBc-WiRrJ2p-DHPgXUSLNB5ckk/view</t>
  </si>
  <si>
    <t>CEO: $11,344,715, Median team member annual wage: $42,809</t>
  </si>
  <si>
    <t>Sands annually performs a risk assessment for suppliers that conducted business with us in the previous year. We also plan to engage risk experts to ensure we build emerging risks into our evaluation framework and thoroughly assess risk in the areas of compliance (overall compliance risk as well as category-specific risk), business disruption (business reliance and financial risk) and social and environmental risk (health, safety, fair pay, labor and/or slave labor risk). Using our supplier data we complete the risk assessment, categorizing each supplier into low, medium and critical risk levels._x000D_
_x000D_
From this assessment, we determine a course of action based on where suppliers fall in the risk assessment, with ongoing monitoring for suppliers deemed to be of medium risk and further evaluation of critical risk suppliers in the form of self-assessment surveys, site visits and audits performed by Sands personnel or third- party auditors._x000D_
_x000D_
A comprehensive supplier risk assessment is performed annually, and risk experts are engaged to ensure that new emerging risks are captured in the Sands Supplier Risk Evaluation Framework. Due to confidentiality constraints, Sands does not specify which operations and suppliers are considered to have significant risk for incidents of forced or compulsory labor either in terms of type of operation or in the geographic areas with operations and suppliers considered at risk.</t>
  </si>
  <si>
    <t xml:space="preserve">Workers are able to provide feedback to their safety departments in addition to their management teams and Human Resources regarding occupational health and safety protocols, practices, procedures and processes. The properties also have a worker health and safety (WHS) committee that meets regularly, and employees are welcome to bring safety-related concerns or questions to the committee meetings or reach out to the safety departments directly. The safety committees provide information about safety and health strategies, practices and policies; discuss pertinent safety issues and solutions; and also assist departments with training. They promote cooperation between management and employees in achieving and maintaining safe and healthy working conditions by providing an open forum where employees are welcome to participate. Safety committees usually meet monthly but at minimum annually._x000D_
_x000D_
also offer medical and dental plans to employees </t>
  </si>
  <si>
    <t>Las Vegas Sands</t>
  </si>
  <si>
    <t>R_2qz7EqFxTX2AlZw</t>
  </si>
  <si>
    <t>ED2020@g.ucla.edu</t>
  </si>
  <si>
    <t>ED2020</t>
  </si>
  <si>
    <t>Consolidated Edison, Inc.</t>
  </si>
  <si>
    <t>ED</t>
  </si>
  <si>
    <t>https://conedison.gcs-web.com/static-files/12f604c9-8ac4-4e7f-af58-e9899935f0a1</t>
  </si>
  <si>
    <t>"We engaged BSR, a leading sustainability _x000D_
consulting firm, to assist us in developing _x000D_
our sustainability materiality assessment and _x000D_
determine our key sustainability priorities, and _x000D_
in 2019 we worked with New York University _x000D_
in refreshing that assessment and resulting _x000D_
priorities." materiality assessment and topics not disclosed</t>
  </si>
  <si>
    <t>https://lite.conedison.com/ehs/2020-sustainability-report/files/Sustainability-Report-2020_5-18-21.pdf</t>
  </si>
  <si>
    <t>"In 2020, Business Ethics &amp; Compliance raised awareness of ethics-related resources with _x000D_
an online quiz developed to test employeesâ€™ knowledge of ethics and compliance, fraud _x000D_
prevention, and cyber security. [...] The peer review determined we have a very strong program, specifically the Standards of Business Conduct, training and communications, and our networks of ethics ambassadors known as the Values in Action (VIA) Advisors and Business Ethics Council. _x000D_
The 2020 Standards of Business Conduct training initially featured small-group, in-person training sessions discussing real-life work situations that could pose ethical dilemmas. [...]  moved to an online course featuring an interactive game format."</t>
  </si>
  <si>
    <t>"The Board reviews and discusses various sustainability topics throughout the year and routinely considers environmental issues (including climate issues) and assesses how _x000D_
they impact the Companyâ€™s operations, strategies and risk profile. In 2020, the companyâ€™s board of directors received presentations that covered climate-related issues such as advancing the companyâ€™s clean energy future, its strategy for achieving New York and New Jerseyâ€™s clean energy goals, and the companyâ€™s role in the evolving renewables _x000D_
market. In addition, the Board has delegated to the appropriate committees, responsibility for the specific sustainability categories relating to the oversight of risks with which such committees are charged. The Safety, Environment, Operations and Sustainability Committee oversees sustainability issues relating to safety and the environment, including climate change, and reviews the Companyâ€™s Annual Sustainability Report prior to its publication. At each of its meetings, he Safety, Environment, Operations and Sustainability committee reviews certain key performance indicators relating to climate risk, including energy efficiency and environmental beneficial electrification. Additionally, Committees not specifically tasked with oversight of sustainability also periodically review _x000D_
sustainability related issues."</t>
  </si>
  <si>
    <t>"executive compensation is tied to several climate-related measures, including _x000D_
capital investment, renewable portfolio production, smart meter implementation, system reliability, emissions reductions and gas leak inventory. Con Edisonâ€™s Chief Executive Officer considers the following in making compensation recommendations: individual performance; contributions toward the Companyâ€™s long-term performance; the scope of each individualâ€™s responsibilities; and compensation peer group company proxy statement _x000D_
data provided by the Compensation Committee of the Boardâ€™s independent compensation consultant. The Companyâ€™s Human Resources department also supports compensation decisions._x000D_
Management meets with the Audit Committee of the Board several times per year to discuss internal controls and accounting matters, the Companyâ€™s financial statements, filings with the Securities and Exchange Commission, earnings press releases and the scope and results of the auditing programs of the independent accountants and of _x000D_
CECONYâ€™s internal auditing department._x000D_
Con Edison has established a Vice President-level Environment, Social and Governance (ESG) Committee chaired by the Vice President and Treasurer that meets monthly to discuss ESG issues. _x000D_
Within Con Edisonâ€™s Office of the Chief Financial Officer, our Strategic Planning and Risk Management departments have day-to-day responsibility for addressing climate-related risks and opportunities. Both departments provide regular updates to our senior leadership team."</t>
  </si>
  <si>
    <t>"CECONY and O&amp;R are subject to extensive regulation by the New York Public Service Commission, which is authorized to set the terms of service and the rates the utilities charge for providing service. The Commission also exercises jurisdiction over the siting of electric transmission lines in New York State, and approves mergers or other business combinations involving New York utilities. O&amp;Râ€™s New Jersey subsidiary, Rockland Electric Company (RECO), is subject to regulation by the New Jersey Board of Public Utilities. _x000D_
[...] We work in partnership with our customers, policymakers, various third parties, and other energy companies to seek innovative ways to hasten and realize the clean energy future. This includes exploring new ways to advance clean energy technologies through adoption of distributed energy resources, such as energy storage and solar connected _x000D_
to the distribution system. Con Edison and O&amp;R have programs to reduce customer energy usage through efficiency and provide incentives for customers to install electric-powered heat pumps and electric vehicle chargers, while phasing out incentives for converting customer heating systems to natural gas. We are also developing electric _x000D_
transmission that will facilitate interconnection of renewable generation directly to our service territory and allow the reliable retirement of existing fossil fuel â€˜peakerâ€™ plants, and advocating at the state level for the ability to own large-scale renewable generation. All of this is in addition to installing smart meters throughout our service areas and piloting new rate designs that will help customers manage their energy usage and bills."</t>
  </si>
  <si>
    <t>"In late October 2012, Superstorm Sandy caused extensive damage to the Utilitiesâ€™ electric distribution system. [...] Con Edison invested $1 billion in its infrastructure _x000D_
in order to improve its resilience against storms like Superstorm Sandy._x000D_
"[...]  Con Edison is already using its climate change projections for decision making in areas such as power supply forecasting. We are integrating climate considerations into other processes beginning with formulation of the Implementation Plan in 2020. In addition, the company has formed a new executive-level committee focused on climate risk and resilience. While the Climate Change Implementation Plan provides a strong foundation for action, Con Edison will evolve its adaptation efforts over time based on new science and its customersâ€™ needs. [...]_x000D_
"Con Edison continues to expand its renewables portfolio, primarily through our Clean Energy Businesses. [...] We plan to invest $400 million per year over the next three years in the Clean Energy Businesses. Meanwhile, we continue to advocate for utility ownership of renewable projects in New York._x000D_
"[...] We plan to aggressively pursue reductions in overall energy use by tripling our energy _x000D_
efficiency programs and plan to invest over $1.5 billion by 2025._x000D_
"Smart meters enhance customer service and help lower carbon emissions through conservation voltage optimization. Additionally, Con Edisonâ€™s $1.4 billion smart meter initiative is targeting 5.3 million installations by 2022. [...]_x000D_
"We are also paving the way for more electric vehicles on the road by bringing electric vehicle charging stations to all five boroughs in New York City. And, we are transitioning our fleet of light-duty vehicles to electric vehicles and will explore opportunities and alternative technologies to reduce our use of fossil fuels for our medium- and heavy-duty _x000D_
trucks._x000D_
"[...] through our participation in the 5-year Low-Carbon Resources Initiative, Con Edison will explore a broad spectrum of low-carbon technologies for large-scale deployment, including but not limited to, advanced renewable generation, carbon capture utilization and storage, hydrogen gas turbines and thermal power plants, and hydrogen blending in pipeline infrastructure."</t>
  </si>
  <si>
    <t>"In its Climate Change Vulnerability Study completed in December 2019, CECONY stress tested its present-day infrastructure, design specifications and procedures under a Representative Concentration Pathway 8.5 90th Percentile (above 4 degrees Celsius) and a Representative Concentration Pathway 4.5 10th Percentile (above 2 degrees Celsius)._x000D_
Key conclusions from the study are as follows:_x000D_
- CECONYâ€™s three energy systems are all vulnerable to flooding while the electric system is additionally vulnerable to heat waves and overhead storms._x000D_
- Even under the most severe climate scenario, a combination of currently available and proposed adaptations options can effectively provide resilience for CECONYâ€™s energy systems._x000D_
- While many of the strategies used to build resilience after Superstorm Sandy will continue to be effective going forward, new adaptations may be needed to fully address growing climate risk._x000D_
- Much of CECONYâ€™s current analytical toolbox can help to assess and address climate risks, with opportunities to modify and improve (e.g., forward-looking reliability modeling and load forecasting)._x000D_
- Some adaptation options can be incremented gradually (e.g., increasing system delivery capacity) while others (e.g., flood height protection) require earlier decisions and monitoring of signposts via a flexible adaptation pathway framework._x000D_
- Because climate science continues to advance, it is imperative that CECONY keep abreast of new developments and evaluate the potential relevance of those developments to its long-term plans._x000D_
- Many of the most effective adaptation options will involve collaboration and will need to consider interdependencies with other external plans outside of Con Edisonâ€™s control; for example, New York City Climate Resiliency Design Guidelines, and the Climate Leadership and Community Protect Act (CLCPA). _x000D_
The study estimates that CECONY might need to invest between $1.8 billion and $5.2 billion by 2050 on targeted programs to adapt to potential impacts from climate change. And during 2020 the Climate Change Implementation Plan (CCIP) was developed, which includes integrating climate change considerations into existing and future Company projects. Any such future investments must be reviewed in conjunction with other cost drivers, such as electric vehicles (EVs) and electrification and approved by the New York Public Service Commission, which authorized the expense associated with conducting the Climate Change Vulnerability Study and Implementation Plan."</t>
  </si>
  <si>
    <t>"The Companyâ€™s ongoing long-range planning process, Enterprise Risk Management, and Climate Change Vulnerability Study and Implementation Plan are tools of the Board and management to identify and assess climate-related risks._x000D_
The risk management and strategic planning teams work closely with _x000D_
senior management and employees across all four subsidiaries _x000D_
(CECONY, O&amp;R, Con Edison Transmission, and the Clean Energy _x000D_
Businesses) to proactively identify emerging issues and trends, align risk _x000D_
exposure to organizational priorities, drive risk informed business _x000D_
decisions and resource allocation, and monitor and assess known risks _x000D_
using quantitative metrics, sometimes known as key risk indicators._x000D_
To improve our ability to navigate an increasingly dynamic business _x000D_
landscape, the Company enhanced its framework to include the _x000D_
identification and monitoring of emerging issues and trends. Review of _x000D_
emerging issues and trends stretches our lens of focus, identifying _x000D_
threats and opportunities that may develop in the next two to ten years."</t>
  </si>
  <si>
    <t>"The Companyâ€™s ongoing long-range planning process, Enterprise Risk Management, and Climate Change _x000D_
Vulnerability Study and Implementation Plan are tools of the Board and management to identify, assess and manage _x000D_
climate-related risks. The Companyâ€™s Strategic Planning department and Enterprise Risk Management department _x000D_
are both overseen by the Chief Financial Officer who works broadly with hundreds of employees across operating, _x000D_
shared service and corporate functions to manage the risk profile. _x000D_
The risk management team creates and facilitates a risk management process framework, which includes risk _x000D_
identification, assessment, mitigation, monitoring and reporting. The Audit Committee of the Board oversees the risk _x000D_
management framework and meets with the director of risk management at least annually to discuss program _x000D_
initiatives and to provide strategic direction for the program._x000D_
Con Edisonâ€™s Board of Directors and its committees provide oversight of most material risks; these risks are _x000D_
managed by senior management and assessed, mitigated, monitored, and reported by employees."</t>
  </si>
  <si>
    <t>"The Companyâ€™s ongoing long-range planning process, Enterprise Risk Management, and Climate Change Vulnerability Study and Implementation Plan are tools of the Board and management to identify, assess and manage climate-related risks."_x000D_
"The risk management and strategic planning teams work closely with senior management and employees across all four subsidiaries [...] to proactively identify emerging issues and trends, align risk exposure to organizational priorities, drive risk informed business decisions and resource allocation, and monitor and assess known risks using quantitative metrics...."_x000D_
"The risk management team creates and facilitates a risk management process framework, which includes risk _x000D_
identification, assessment, mitigation, monitoring and reporting. The Audit Committee of the Board oversees the risk _x000D_
management framework and meets with the director of risk management at least annually to discuss program _x000D_
initiatives and to provide strategic direction for the program."</t>
  </si>
  <si>
    <t>"Con Edison key performance indicators related to climate risk and opportunities, which are tied to executive compensation, include:_x000D_
â€¢ Capital investment_x000D_
â€¢ SF6 emissions reductions_x000D_
â€¢ Energy efficiency MWh (electric) and Dth (gas) reductions_x000D_
â€¢ Reliability performance measures _x000D_
â€¢ Gas leak inventory_x000D_
â€¢ Renewable portfolio production_x000D_
Additional metrics include:_x000D_
â€¢ Miles of gas main replacement_x000D_
â€¢ Methane emissions reductions_x000D_
â€¢ Smart meter installations"</t>
  </si>
  <si>
    <t>"Con Edison plans to spend more than $3 billion a year over the next three _x000D_
years on core infrastructure upgrades to keep our electric, gas and steam _x000D_
delivery systems robust and ready for the future. We will also invest $400 _x000D_
million per year over the next three years in our Clean Energy Businesses, _x000D_
and plan to aggressively pursue reductions in overall energy use by _x000D_
tripling our energy efficiency programs and invest over $1.5 billion by _x000D_
2025._x000D_
Additionally, Con Edisonâ€™s $1.4 billion smart meter initiative is targeting 5.3 _x000D_
million gas and electric meter installations by 2022. By end of 2020 we _x000D_
installed 3.85 AMI meters and will install the remaining 1.45M by the end _x000D_
of 2022._x000D_
[...]  Con Edison has already significantly reduced its GHG emissions and the Company has _x000D_
very limited ownership of electric generating facilities, which are used to support its steam business. To continue _x000D_
reducing emissions, in addition to the SF6 emissions key performance indicator cited above, we plan to reduce _x000D_
methane emissions 82% by 2036 by replacing 90 miles of gas main pipe annually."</t>
  </si>
  <si>
    <t>TCFD Disclosure</t>
  </si>
  <si>
    <t>https://lite.conedison.com/ehs/2020-sustainability-report/files/Con-Edison-2019-TCFD-Guide-Final-5-11-2020.pdf</t>
  </si>
  <si>
    <t>2750000000 gallons</t>
  </si>
  <si>
    <t>2000000000 gallons</t>
  </si>
  <si>
    <t>DE&amp;I Report</t>
  </si>
  <si>
    <t>https://www.coned.com/-/media/files/coned/documents/about-us/diversity/diversity-report-2020.pdf</t>
  </si>
  <si>
    <t>CEO = $7,463,293, median employee = $259,289</t>
  </si>
  <si>
    <t>"Our competitive benefits package includes premium medical, dental, and vision coverage. [...] At the office, we promote health and wellness by providing free flu shots, stress management classes, smoking cessation courses, nutrition services, and fully equipped lactation rooms."</t>
  </si>
  <si>
    <t>R_3rSVKP8LaMQ7tyo</t>
  </si>
  <si>
    <t>DVN2021@g.ucla.edu</t>
  </si>
  <si>
    <t>DVN2021</t>
  </si>
  <si>
    <t>Devon Energy Corporation</t>
  </si>
  <si>
    <t>DVN</t>
  </si>
  <si>
    <t>25179M103</t>
  </si>
  <si>
    <t>https://www.devonenergy.com/documents/Sustainability/DVN_2021_SustainabilityReport.pdf</t>
  </si>
  <si>
    <t>Public board of directors experience, energy industry experience, CEO/Business leader, engineering education/experience, regulatory/policy matters</t>
  </si>
  <si>
    <t>https://d18rn0p25nwr6d.cloudfront.net/CIK-0001090012/4194e84e-2f24-42bf-9913-6327890fb759.pdf</t>
  </si>
  <si>
    <t>Climate change, air emissions, water management, land conservation and biodiversity, waste management, spill prevention, workforce safety,  well safety, corporate governance, enterprise risk management, shareholder engagement, public advocacy, cybersecurity, ethics and integrity, emergency preparedness, community engagement, STEM, philanthropy, volunteerism, human rights,  diversity equity and inclusion, employee wellness</t>
  </si>
  <si>
    <t>Devon directors, officers and employees also are expected_x000D_
to comply with policies that provide guidance on specific_x000D_
business practices. These include our Zero Tolerance AntiHarassment Policy, Anti-Corruption Policy and Procedure,_x000D_
Conflicts of Interest Policy, Employee Gifts and Entertainment_x000D_
Declaration Policy, Information System General Usage Policy_x000D_
and Environmental, Health, and Safety Policy. We take proactive steps to reinforce the importance of_x000D_
understanding our ethical standards, legal obligations and_x000D_
regulatory compliance requirements. Devon employees are_x000D_
required to complete an ethics training course when they_x000D_
join the company. Following the merger, employees joining_x000D_
Devon from WPX received this ethics training as part of their_x000D_
onboarding. Annually, all employees receive the same ethics_x000D_
training and are required to acknowledge and agree to abide_x000D_
by our Code of Business Conduct and Ethics.</t>
  </si>
  <si>
    <t>Devonâ€™s Board of Directors has the responsibility to monitor and oversee the_x000D_
Companyâ€™s exposure to risk, including climate risk assessment and strategy._x000D_
One example of a climate-related decision made by the Board of Directors and, in_x000D_
particular the Governance Committee, is Devon's decision to release a Climate_x000D_
Change Assessment Report in 2018 and update the Report in 2020. As a direct_x000D_
result of stakeholder engagement, and to better understand the potential long-term_x000D_
impacts of a possible carbon-constrained future, Devonâ€™s Board of Directors_x000D_
endorsed the Company's engagement of an outside consulting firm to help assess_x000D_
the companyâ€™s oil and natural gas portfolio in relation to these potential impacts._x000D_
Details of the analytical approach and results of the assessment are available in_x000D_
Devonâ€™s Climate Change Assessment Report, which was reviewed and commented_x000D_
on by the Board of Directors and published on the company website. In order to_x000D_
provide support for the Companyâ€™s ongoing efforts in environmental, social, and_x000D_
governance (ESG) matters, the board established an ESG Steering Committee,_x000D_
which provides regular updates to, and receives guidance from, the Board of_x000D_
Directors._x000D_
In addition, Devon's Governance Committee recently expanded to the_x000D_
"Governance, Environmental, and Public Policy Committee" and incorporated_x000D_
expanded environmental duties and responsibilities.</t>
  </si>
  <si>
    <t>During 2020, the Chief Legal and Administrative Officer was the individual with responsibility to_x000D_
assess and manage climate-related risks and opportunities with assistance from Devon_x000D_
Executive Vice President of Exploration &amp; Production. Starting in 2021, that role will transition_x000D_
to Devon's Chief Operating Officer. Both of these roles have great visibility, with each individual_x000D_
sitting on the company's executive committee and having frequent interactions with the Board_x000D_
of Directors._x000D_
During 2020, the Chief Legal and Administrative Officer was the executive sponsor and an_x000D_
active member of Devonâ€™s Environment, Social and Governance (ESG) Steering Committee,_x000D_
comprised of leaders from all parts of the business and focused on, among other things,_x000D_
climate issues. The Chief Legal and Administrative Officer championed the production and_x000D_
publication, with assistance from the ESG Steering Committee, of Devonâ€™s 2020 revised_x000D_
Climate Change Assessment Report. In addition, the ESG Steering Committee supports_x000D_
Devonâ€™s ongoing commitment to environmental health and safety, sustainability, corporate_x000D_
responsibility and governance by assisting senior management in: (a) setting and implementing_x000D_
strategy relating to ESG matters including climate change; (b) overseeing communications with_x000D_
employees, investors, and other stakeholders with respect to ESG matters; and (c) monitoring_x000D_
and anticipating developments relating to, and improving the companyâ€™s understanding of, ESG_x000D_
matters.</t>
  </si>
  <si>
    <t>Risks: emerging regulation (M), reputation risks due to perception of climate change (M), restrictions in access to water (M)_x000D_
Opps: flaring reduction to capture and monetize natural gas (M), ghg emissions reductions to deliver lower carbon intensity products (M), using advanced analytics and tech to improve leak detection and quantification (M)</t>
  </si>
  <si>
    <t>each risk and opportunity has details on the financial impacts it could pose on the CDP report. they state they do not have a low carbon transition plan</t>
  </si>
  <si>
    <t>Developing and publishing a Climate Change Assessment Report has allowed_x000D_
Devon to enhance discussions with stakeholders. One of the influencing factors_x000D_
in deciding to utilize both qualitative and quantitative scenario analysis was that_x000D_
it would enable us to better understand the potential impacts of a carbonconstrained future and to guide various aspects of our engagement with_x000D_
stakeholders, such as Climate Action 100+ and BlackRock._x000D_
In 2018, Devon retained a third-party consultant, ICF, to help assess the_x000D_
companyâ€™s oil and natural gas portfolioâ€™s resilience in the face of potential_x000D_
impacts of climate policy on oil, natural gas, and natural gas liquids (NGL)_x000D_
demand, production, and prices. During that assessment, Devon evaluated_x000D_
several possible future climate change scenarios to quantify the potential risks_x000D_
to Devonâ€™s oil and natural gas portfolio and long-range business plan from a_x000D_
possible carbon-constrained future, modeled through 2050. Devon's 2018_x000D_
analysis used the IEA New Policies Scenario, the IEA Sustainable_x000D_
Development Scenario, ICF Base Case, and ICF Sustainable Development_x000D_
Scenario. Analyzing both IEA and ICF base case scenarios provides a level of_x000D_
robustness against alternative future scenarios. _x000D_
_x000D_
full detail on cdp report</t>
  </si>
  <si>
    <t>Devon considers risks as far into the future as is practicable given variability in_x000D_
economic, regulatory and technological circumstances. While we pay close attention to_x000D_
developments where climate is concerned, we are not in a position to speculate on and_x000D_
act on potential risks without appropriate information to justify the action._x000D_
Environmental Health and Safety (EHS)-related risks are considered on a day-to-day_x000D_
basis through existing, documented programs and practices, which are discussed in_x000D_
detail in (a) an annual internal workshop focused on EHS risks, stewardship, and_x000D_
compliance as part of our Enterprise Risk Management (ERM) program, and (b) other_x000D_
contexts as circumstances warrant. Additionally, an ERM annual survey of company_x000D_
leaders is conducted to gauge leadersâ€™ views, with various categories of risk scored for_x000D_
their financial impact, likelihood, time frame, and how well the company is prepared to_x000D_
deal with them. Devonâ€™s ERM framework helps ensure that the company is focused on_x000D_
the right enterprise-level risks, including EHS risks.</t>
  </si>
  <si>
    <t>Since 2018, Devonâ€™s risk management has included formal and ongoing consideration _x000D_
of the effects of climate change on the companyâ€™s portfolio. Devon regularly models_x000D_
numerous regional and macro-level scenarios, such as changes in regulations or market_x000D_
conditions, to test the strength of our portfolio of reserves and resources. On an annual_x000D_
basis, these modeled scenarios inform the strategic decision-making of Devonâ€™s_x000D_
Executive Committee and Board of Directors, culminating in Devonâ€™s annual long-range_x000D_
plan. Devonâ€™s Climate Change Assessment Report evaluates several possible future_x000D_
climate change scenarios in order to quantify the risks to Devon from aggressive global_x000D_
carbon reduction-policies, modeled through 2050. In addition, the Report aligns with the_x000D_
recommendations of the Task Force on Climate-related Financial Disclosure (TCFD)._x000D_
Consistent with the core elements of the TCFD framework, the Climate Change_x000D_
Assessment Report follows the structure outlined in the TCFD recommendations and_x000D_
focuses on governance, strategy, risk management and metrics, and targets, while_x000D_
addressing each of the 11 TCFD disclosures.</t>
  </si>
  <si>
    <t>Climate change risks are integrated into relevant business risk categories and_x000D_
considered in connection with the review of the ERM-identified risks, including EHS_x000D_
risks. Climate change-related risks are analyzed under the same risk assessment_x000D_
process as other business risks, based on the likelihood of their occurrence and their_x000D_
economic and non-economic impacts. Business risks are evaluated using Devonâ€™s_x000D_
corporate risk matrix, which identifies and evaluates environmental risks as a risk_x000D_
category.</t>
  </si>
  <si>
    <t xml:space="preserve">GHG emissions scopes 1-3, emissions by type, emission intensity, flaring intensity, energy used, water use, water use intensity, reportable spill events and volume </t>
  </si>
  <si>
    <t>net 0 ghg emissions by 2050, 50% reduction in scope 1 and 2 emissions by 2030, 65% reduction in methane emission intensity by 2030, .5% flaring intensity or lower by 2025, eliminate routine flaring by 2030, 90%_x000D_
NON-FRESHWATER USAGE,_x000D_
FOR COMPLETIONS IN MOST_x000D_
ACTIVE DELAWARE BASIN_x000D_
OPERATING AREAS</t>
  </si>
  <si>
    <t>https://www.devonenergy.com/documents/Sustainability/Environment/DVN_2021-CDP-Climate-Response.pdf.pdf</t>
  </si>
  <si>
    <t>98.5 million Bbl</t>
  </si>
  <si>
    <t>21% minority</t>
  </si>
  <si>
    <t>The salaries of female and minority employees_x000D_
are, on average, positioned equivalently (+/-2% to_x000D_
accommodate workforce changes throughout the_x000D_
year) within the applicable job pay range as males_x000D_
and non-minorities.</t>
  </si>
  <si>
    <t>ceo pay: $13.4 million. median employee pay:  $154.8 thousand</t>
  </si>
  <si>
    <t xml:space="preserve">Devon truly believes in supporting the well-being_x000D_
of our employees. We recognize that they may_x000D_
be caregivers for children or aging parents, have_x000D_
financial issues that cause anxiety or struggle to_x000D_
manage competing priorities. At the same time,_x000D_
we need our employees to deliver results and_x000D_
continuously improve our environmental, social_x000D_
and governance performance. We consider these_x000D_
expectations when developing programs that can_x000D_
meaningfully improve our employeesâ€™ physical,_x000D_
mental and financial well-being._x000D_
Since establishing our wellness program in 2012, Devon has_x000D_
focused on prevention, convenient tools and high-quality_x000D_
programs. Over the years, our emphasis on wellness has_x000D_
contributed to strong productivity and engagement, low_x000D_
absenteeism and high retention rates. Combined with our_x000D_
generous health care benefits, wellness programs have_x000D_
helped keep Devonâ€™s medical insurance premium costs flat_x000D_
or below national rates of increase for six years, excluding_x000D_
large one-time claims. </t>
  </si>
  <si>
    <t>R_8kKAFT2Mjm15wRP</t>
  </si>
  <si>
    <t>EMN2020@g.ucla.edu</t>
  </si>
  <si>
    <t>EMN2020</t>
  </si>
  <si>
    <t>Eastman Chemical Company</t>
  </si>
  <si>
    <t>EMN</t>
  </si>
  <si>
    <t>Chemicals</t>
  </si>
  <si>
    <t>https://eastman.gcs-web.com/2020_proxy</t>
  </si>
  <si>
    <t>https://www.eastman.com/Company/Sustainability/Documents/Eastman-Sustainability-Report-2020.pdf</t>
  </si>
  <si>
    <t>"In 2018, we updated our materiality matrix based _x000D_
on the importance our stakeholders place on _x000D_
sustainability issues, Eastmanâ€™s prioritization of these _x000D_
issues relative to our business strategy, and the _x000D_
level of impact an issue may have on our reputation. _x000D_
We updated it again in 2020, using many of the _x000D_
same internal and external inputs, including:_x000D_
â€¢ A third-party assessment using Datamaran, a_x000D_
business intelligence tool that aggregates and _x000D_
analyzes public communications and disclosures_x000D_
â€¢ An assessment based on standard environmental, _x000D_
social and governance (ESG) frameworks and _x000D_
third-party raters, including Carbon Disclosure _x000D_
Project, EcoVadis, Sustainalytics, Institutional _x000D_
Shareholder Services, MSCI, SASB and more_x000D_
â€¢ Continued alignment with the United _x000D_
Nations Sustainable Development Goals_x000D_
â€¢ Cross-functional internal teams working _x000D_
with our sustainability sub-councils_x000D_
â€¢ Prioritization of global macro trends_x000D_
â€¢ Surveys of employee and local _x000D_
community representatives_x000D_
â€¢ Sector-specific industry trends"_x000D_
_x000D_
Most important topics: Climate change, Ethics and compliance, Product responsibility and circularity, Geopolitical events and public health, Inclusion and diversity in the workplace,_x000D_
Energy efficiency, Natural capital</t>
  </si>
  <si>
    <t>"In addition to our Code of Business Conduct, Eastman internal policies include training on anti-corruption. Each year, 100% of regular full-time and part-time, limited-term and Eastman-paid employees worldwide are required to complete online Code of Business Conduct training. Employees with more sensitive roles are required to take additional training."</t>
  </si>
  <si>
    <t>https://www.eastman.com/Company/Sustainability/Documents/2020-Eastman-Climate-change.pdf</t>
  </si>
  <si>
    <t>"The Environmental, Safety and Sustainability Committee (formerly named the Health, Safety, Environment and Security Committee) of Eastmanâ€™s Board of Directors has oversight for environmental_x000D_
performance and environment, social and governance (ESG), including climate-related issues. The Committee is led by a designated Director and includes every member of the Board. The_x000D_
Committee routinely receives updates and presentations on climate-related risks and issues. In addition, the Boardâ€™s Audit Committee â€“ comprised of independent, non-employee Directors â€“ has_x000D_
responsibility for Eastmanâ€™s enterprise risk management (ERM) process which includes management of all risks, including climate-related risks. Eastman personnel assess climate-related risks and_x000D_
issues in conjunction with the Task Force on Climate-related Financial Disclosures (TCFD) framework and elevate those as appropriate for consideration as part of the ERM process."_x000D_
"â€¢ Full Board reviews and guides strategy â€¢ Full Board reviews and guides major plans of action â€¢ Audit Committee of the BOD reviews and guides_x000D_
risk management policies â€¢ Full Board sets performance objectives â€¢ Finance Committee of the BOD oversees major capital expenditures,_x000D_
acquisitions, and divestitures â€¢ Environmental, Safety and Sustainability Committee and other committees as appropriate monitor and oversee_x000D_
progress against goals and targets for addressing climate-related issues."</t>
  </si>
  <si>
    <t>"Eastmanâ€™s Chief Sustainability Officer (CSO) is a member of the Executive Team and reports directly to the CEO. The CSO presents climate-related topics such as, for_x000D_
example, the companyâ€™s climate goals and sustainability goals, to the Boardâ€™s Environmental, Safety and Sustainability Committee. The CSO leads the companyâ€™s_x000D_
Sustainability Council, and that councilâ€™s supporting sustainability sub-councils represent diverse functions including energy management, innovation and life cycle analysis,_x000D_
marketing and public communications functions._x000D_
"Climate-related issues, along with circular economy, product and chemical management, tax and trade issues, are monitored by the Issue Management Council which is_x000D_
comprised of a diverse, global team of cross-functional leaders from ESG, sustainability, circular economy, enterprise risk management (ERM), government affairs, public_x000D_
policy and emerging issues, sourcing and procurement, product stewardship and regulatory affairs, legal, global trade compliance, and tax organizations. The Council also_x000D_
includes representatives from Europe, Middle East and Africa (EMEA) and Asia-Pacific (AP) and has direct linkages to Eastmanâ€™s Executive Team, Board of Directors, and_x000D_
business units. The Council is also linked to the Sustainability Council through the latterâ€™s sub-council structure, as some of the Issue Management Councilâ€™s issue teams are_x000D_
embedded in these sub-councils._x000D_
"The corporate functions which comprise the Issue Management Council are directly aligned with the technology and manufacturing assets through Eastmanâ€™s utility_x000D_
operations, business organizations, Global Health, Safety, Environment and Security (GHSES) staff and product stewards. The team, which is supported by diverse emerging_x000D_
issue groups embedded in climate, environmental and sustainability working teams throughout Eastman, captures insights from these functions that lead to an improved_x000D_
understanding of the issues associated with emerging risks and opportunities to include climate-related issues."</t>
  </si>
  <si>
    <t>Risks: Carbon pricing mechanisms_x000D_
Opportunities: Development and/or expansion of low emission goods and services, Use of more efficient production and distribution processes</t>
  </si>
  <si>
    <t>"In 2019, Eastman announced its use of its unique platform of solutions to address the challenges of plastic waste in the environment with molecular recycling, carbon renewal, and polyester renewal technologies. Eastman's scale and integration provides a unique opportunity to accelerate the use of these advanced circular recycling technologies and make a meaningful positive impact on the environment."_x000D_
assesses sustainability of its suppliers_x000D_
" investment in R&amp;D in circular economy technologies which have a lower GHG emissions footprint and provide a solution to plastic waste's impact on the environment."_x000D_
" development of a natural hazard and weather risk tool, which is used to identify the potential impacts of adverse weather at Eastmanâ€™s facilities to improve climate related awareness, support strategic planning and risk prioritization at the Company's manufacturing sites. The risk tool is currently being piloted across Eastmanâ€™s EMEA facilities, with plans to potentially expand use to other regions in late 2021. Another example is Eastman's investment in GHG reduction, such as the conversion of boilers from coal to natural gas - a cleaner energy alternative."_x000D_
"Eastman's Finance group, in collaboration with the Company's Public Policy &amp; ESG team, implemented an internal carbon price to illustrate the impact a future carbon pricing may have on capital projects if the United States adopts such a concept. Capital projects are typically assessed over a 7 to 12-year term with an option to consider as far out as a 25-year horizon."</t>
  </si>
  <si>
    <t>"Eastman plans to utilize climate-related scenario analysis and has taken a first step by commissioning a scientist to assess potential climate-related impacts to a selection of_x000D_
company sites that were identified as potentially high risk to the effects of climate change. The results of this study will be used to inform a comprehensive climate-related_x000D_
scenario analysis that is consistent with the framework proposed by the Taskforce for Climate-related Financial Disclosures (TCFD). Eastman anticipates that_x000D_
implementation of the framework will be incremental, and the initial focus will be on capital expenditures."</t>
  </si>
  <si>
    <t>"Eastmanâ€™s process for identifying and assessing climate-related risks and opportunities is coordinated by a working team with guidance from the Executive Team and_x000D_
oversight by the Board of Directors. Eastman assesses climate-related risks in conjunction with the TCFD framework. The companyâ€™s Climate &amp; Carbon Working Group_x000D_
supports the Issue Management Council which monitors and manages climate-related public policy issues among other environmental, energy, sustainability, chemical_x000D_
management, tax, and trade issues. This council, which is facilitated by the Emerging Issues Director, works to identify public policy positions and strategies that can_x000D_
mitigate these risks and seize opportunities across multiple functions at the company. The Climate &amp; Carbon Working Group also supports the climate-related work of the_x000D_
Company's Sustainability Council through linkages to its Design, Environment and Natural Resources Sub-council structure."</t>
  </si>
  <si>
    <t>On CDP, "Integrated into multi-disciplinary company-wide risk management process"_x000D_
_x000D_
"Eastmanâ€™s process for identifying and assessing climate-related risks and opportunities is coordinated by a working team with guidance from the Executive Team and_x000D_
oversight by the Board of Directors. Eastman assesses climate-related risks in conjunction with the TCFD framework. The companyâ€™s Climate &amp; Carbon Working Group_x000D_
supports the Issue Management Council which monitors and manages climate-related public policy issues among other environmental, energy, sustainability, chemical_x000D_
management, tax, and trade issues. This council, which is facilitated by the Emerging Issues Director, works to identify public policy positions and strategies that can_x000D_
mitigate these risks and seize opportunities across multiple functions at the company. The Climate &amp; Carbon Working Group also supports the climate-related work of the_x000D_
Company's Sustainability Council through linkages to its Design, Environment and Natural Resources Sub-council structure."</t>
  </si>
  <si>
    <t xml:space="preserve">GHG emissions, energy efficiency, energy usage, internal carbon price; _x000D_
water use, internal water price (CDP Water) </t>
  </si>
  <si>
    <t>20% reduction Scope 1+2 emissions by 2020, 2008 baseline (achieved), "Increase water use efficiency and ensure sustainable withdrawals and supply" (one site reduced significantly; "Water withdrawals increased by almost 6% in 2019")</t>
  </si>
  <si>
    <t>https://www.eastman.com/Company/Sustainability/Documents/2020-Eastman-Water.pdf</t>
  </si>
  <si>
    <t>13% minority</t>
  </si>
  <si>
    <t>CEO = $14,556,133, median employee = $81,638</t>
  </si>
  <si>
    <t>"Implemented new health benefits: family leave, expanded domestic partner health benefits, new fertility benefits and pre-Medicare access"_x000D_
_x000D_
2 Consumer Driven Health Plan (CDHP) options for employees, which include the following:_x000D_
"100% coverage for In-network preventive care_x000D_
Access to the Cigna network of doctors, hospitals, and negotiated fees_x000D_
Coverage for in-network and out-of-network providers, with higher cost for out-of-network services_x000D_
Coverage for medical and prescription drug services_x000D_
A deductible you must meet before benefits are paid_x000D_
Pharmacy expenses included go towards your deductible and out of pocket maximum_x000D_
Protection from the expense of a high-cost illness or injury with an out-of-pocket maximum_x000D_
The opportunity to save in the triple tax-advantaged HSA"_x000D_
_x000D_
health assessment; MDLive telehealth; Virtual Second Opinion by The Cleveland Clinic; Cigna Healthy Pregnancies, Healthy BabiesÂ® program; Cigna Fertility and Conception Mangement Program; Cigna's Chronic Condition Specific Care Program_x000D_
_x000D_
three different Flexible Spending Accounts (FSAs) â€“ Limited Purpose FSA (LPFSA), Dependent Care FSA (DCFSA), and Health Care FSA (HCFSA)_x000D_
_x000D_
(from benefits webpage)</t>
  </si>
  <si>
    <t>https://www.eastman.com/Company/Sustainability/Responsible_Care/Pages/Personal_Safety.aspx</t>
  </si>
  <si>
    <t>R_7OOkcP30C0yLqg1</t>
  </si>
  <si>
    <t>ENPH2020@g.ucla.edu</t>
  </si>
  <si>
    <t>ENPH2020</t>
  </si>
  <si>
    <t>Enphase Energy, Inc.</t>
  </si>
  <si>
    <t>ENPH</t>
  </si>
  <si>
    <t>29355A107</t>
  </si>
  <si>
    <t>Semiconductors &amp; Semiconductor Equipment</t>
  </si>
  <si>
    <t>https://enphase.com/sites/default/files/2021-04/ESG_Report_2020.pdf</t>
  </si>
  <si>
    <t>https://investor.enphase.com/static-files/d59fbb59-36ef-47f8-8a9b-f0899929cac4</t>
  </si>
  <si>
    <t>https://investor.enphase.com/corporate-governance/board-of-directors</t>
  </si>
  <si>
    <t>Nominating and Corporate Governance Committee has oversight over Sustainability _x000D_
and ESG strategy, initiatives, and policies. "The Board will receive reports on sustainability _x000D_
and ESG matters from the Nominating and Corporate Governance Committee and Executive _x000D_
Leadership Team on an annual basis at a minimum."</t>
  </si>
  <si>
    <t>"The ESG Working Group looks for sustainability opportunities in the company and alignment to industry stakeholder initiatives and goals. The companyâ€™s ESG Working Group is comprised of senior leaders and key internal stakeholders representing legal, investor relations, global policy and government affairs, facilities, procurement, supply chain, human resources, IT, quality, compliance, and risk management. The purpose of the group is to monitor existing ESG programs and policies and identify opportunities to expand activities."</t>
  </si>
  <si>
    <t>"The annual Enterprise Risk Management (ERM) program incorporates ESG risk factors and is reviewed formally by Enphase management and executives with oversight from the Audit Committee of the Board."</t>
  </si>
  <si>
    <t>CEO = $5,238,605, median employee = $119,115</t>
  </si>
  <si>
    <t>"We do not use cobalt in our batteries as this mineral represents an increased risk of _x000D_
being sourced from areas that have unfair labor practices."</t>
  </si>
  <si>
    <t>"We do not use cobalt in our batteries as this mineral represents an increased risk of _x000D_
being sourced from areas that have unfair labor practices. We are cognizant that materials such as cobalt present an increased risk of being sourced _x000D_
from the Democratic Republic of the Congo (DRC) and other Conflict-Affected Areas _x000D_
associated with unfair labor practices."</t>
  </si>
  <si>
    <t>"We also encourage worker wellbeing by offering facilities and incentives, including discounted gym memberships for health and fitness."</t>
  </si>
  <si>
    <t>Enphase Energy Inc</t>
  </si>
  <si>
    <t>76.82.35.174</t>
  </si>
  <si>
    <t>R_0vnMDkxcheiZNRv</t>
  </si>
  <si>
    <t>F2021ENV163G6@g.ucla.edu</t>
  </si>
  <si>
    <t>F2021ENV163G6</t>
  </si>
  <si>
    <t>Wynn Resorts, Limited</t>
  </si>
  <si>
    <t>WYNN</t>
  </si>
  <si>
    <t>https://wynnresortslimited.gcs-web.com/corporate-governance/board-of-directors</t>
  </si>
  <si>
    <t>https://wynnresortslimited.gcs-web.com/board-member/winifred-wendy-webb</t>
  </si>
  <si>
    <t>https://www.visitwynn.com/documents/2020_ESG_Report_Wynn_Resorts.pdf</t>
  </si>
  <si>
    <t>Company reports average tenure compared to other firms in S&amp;P 500</t>
  </si>
  <si>
    <t>50% diversity of directors</t>
  </si>
  <si>
    <t xml:space="preserve">As part of our commitment to ethics, we require all Senior Leadership, Board_x000D_
Members, and Executives to receive biannual training on our anti-corruption_x000D_
policies. Additionally, all new employees are required to acknowledge_x000D_
understanding the Companyâ€™s Code of Business Conduct and Ethics. </t>
  </si>
  <si>
    <t xml:space="preserve">Our Anti-Corruption Policy, which applies to Wynn Resorts and all our affiliates_x000D_
and subsidiaries, ensures our business practices fully comply with applicable anticorruption laws. All our employees must immediately report actual or potential_x000D_
violations of our policy or Anti-Corruption Laws, whether by Wynn employees or_x000D_
third parties, to our Chief Global Compliance Officer. The Compliance Officer,_x000D_
who reports to the independent Compliance Committee, is responsible for the_x000D_
Companyâ€™s compliance with the Anti-Corruption Policy. </t>
  </si>
  <si>
    <t>Mitigating climate change requires a focused and deliberate migration to renewable and sustainable energy _x000D_
resources, which is why Taking Action is one of the four pillars of our sustainability strategy. Over the last five _x000D_
years, Wynn has made significant investments in renewable energy projects that decrease the environmental _x000D_
impact of our energy consumption and give us greater control over our energy procurement portfolio._x000D_
_x000D_
Wynn Solar at Stillwater â€“ In 2018, Wynn installed one of the 10 largest corporate solar sites of the year, _x000D_
featuring 20 megawatts (MW) of generating capacity._x000D_
Rooftop Solar in Las Vegas â€“ Wynnâ€™s Las Vegas properties include 2 MW of rooftop solar panels, which _x000D_
work in concert with the Stillwater project to help supply up to 75-percent of our peak energy needs from _x000D_
the sun._x000D_
Boston Microgrid Innovation â€“ Encore Boston Harbor is the first integrated resort in the U.S. with an _x000D_
on-site microgrid that balances solar energy production, combined heat and power co-generation, _x000D_
and battery storage. _x000D_
Encore Boston Harbor Site Remediation â€“ Wynn Resorts turned a polluted industrial site along Bostonâ€™s _x000D_
Mystic River into a thriving riverfront environment where wildlife is flourishing, giving the local community a _x000D_
renewed waterfront greenspace to enjoy._x000D_
Waste Reduction Overhauls â€“ Operations at Encore Boston Harbor were designed to send zero waste to _x000D_
landfills, and Wynn Las Vegas continues to replace single-use plastics with sustainable alternatives while also _x000D_
implementing single-stream recycling</t>
  </si>
  <si>
    <t>The sustainability issues we prioritize are backed by an understanding of exactly how we directly and indirectly _x000D_
impact the environment with our current operations,â€ said Erik Hansen, Chief Sustainability Officer of Wynn _x000D_
Resorts. â€œThis includes an enterprise-wide ability to reduce our carbon dioxide emissions, energy use, and _x000D_
waste diversion, helping us cater to the needs of our guests. We deploy innovative sustainability initiatives that _x000D_
range from the targeted to the revolutionary, such as analyzing climate patterns for optimal water use on the _x000D_
golf course and creating an on-site microgrid with multiple energy resources.â€</t>
  </si>
  <si>
    <t>Net-Zero by 2050_x000D_
To reduce or offset all carbon dioxide (CO2) produced by _x000D_
our operations no later than 2050._x000D_
Carbon Dioxide Emissions peak by 2030_x000D_
To stop and reverse year-over-year growth of operational _x000D_
carbon dioxide (CO2) emissions by 2030. _x000D_
50% renewable energy procurement by 2030_x000D_
To increase Wynnâ€™s supply of renewable energy produced or _x000D_
procured to at least 50-percent of total consumption by 2030.</t>
  </si>
  <si>
    <t>Using the FM Global Flood Risk analysis for the Macau Peninsula and Cotai, _x000D_
the 100- and 500-year flood levels for Wynn Macau and Wynn Palace were _x000D_
estimated to be 2.8 and 3.4 meters above the mean sea level. At both Wynn _x000D_
Palace and Wynn Macau, the ground-level elevation is about 4.5 meters above _x000D_
mean sea level, and the surrounding streets are at an elevation of 4.2 meters _x000D_
above mean sea level. The risk is deemed to be minimal_x000D_
_x000D_
The availability of water as a resource varies among the regions of our resort _x000D_
operations. We assess water risk using the World Resource Institute Water _x000D_
Stress Map. In regions where an increased level of risk is identified, we prioritize _x000D_
specialized measures to responsibly allocate our water use by investing in _x000D_
water-smart facility machinery, integrating weather monitoring, expanding water _x000D_
recycling opportunities, and reducing external water intake.</t>
  </si>
  <si>
    <t>910411000 gallons</t>
  </si>
  <si>
    <t>910,411,000 gallons</t>
  </si>
  <si>
    <t>34% of Wynn Resorts _x000D_
Executives in the U.S. are _x000D_
FEMALE_x000D_
_x000D_
Employee _x000D_
Contract_x000D_
Wynn _x000D_
North America_x000D_
Wynn _x000D_
Macau Limited Company Total_x000D_
                 Male          Female      Male       Female        Male            Female_x000D_
Full-Time    5,131       3,966        6,546        6,545        11,677        10,511_x000D_
Part-Time  2,475        2,482          0                   0          2,475           2,482_x000D_
Permanent 7,606        6,448       6,546         6,545      14,152         12,993_x000D_
Temporary 174             121          0                    0            174               121_x000D_
_x000D_
Tiers Gender Wynn North America Wynn Macau Limited_x000D_
Leadership Male 66% 64%_x000D_
Female 34% 36%_x000D_
Manager Male 56% 56%_x000D_
Female 44% 44%_x000D_
Line Level Male 54% 49%_x000D_
Female 46% 51%</t>
  </si>
  <si>
    <t>Tier Ethnicity Percentage of _x000D_
Employees in Tier_x000D_
Leadership_x000D_
2 or more 4.00%_x000D_
American Indian 0.50%_x000D_
Asian 14.00%_x000D_
Black 3.00%_x000D_
Hawaiian 0.50%_x000D_
Hispanic 6.50%_x000D_
White 70.50%_x000D_
Other/declined 1.00%_x000D_
2020 Wynn North America Ethnic Diversity at Levels of Leadership _x000D_
Tier Ethnicity Percentage of _x000D_
Employees in Tier_x000D_
Manager_x000D_
2 or more 3.50%_x000D_
American Indian 0.50%_x000D_
Asian 19.00%_x000D_
Black 6.00%_x000D_
Hawaiian 2.50%_x000D_
Hispanic 20.00%_x000D_
White 46.00%_x000D_
Other/declined 2.50%_x000D_
Tier Ethnicity Percentage of _x000D_
Employees in Tier_x000D_
Line Level_x000D_
2 or more 4.00%_x000D_
American Indian 0.50%_x000D_
Asian 21.00%_x000D_
Black 9.00%_x000D_
Hawaiian 1.50%_x000D_
Hispanic 34.00%_x000D_
White 26.00%</t>
  </si>
  <si>
    <t>CEO: $24,571,980, median employee: $41,551</t>
  </si>
  <si>
    <t>Salary.com</t>
  </si>
  <si>
    <t>https://www1.salary.com/Matt-Maddox-Salary-Bonus-Stock-Options-for-WYNN-RESORTS-LTD.html</t>
  </si>
  <si>
    <t xml:space="preserve">The Company continuously extends our standards down our supply chain to reduce our environmental impact _x000D_
as we move closer to achieving our goal of operating zero carbon, zero waste resorts. It is important for our _x000D_
suppliers to uphold our same standards of labor rights, working conditions, and environmental compliance. Our _x000D_
Anti-Human Trafficking Policy prohibits trafficking from our entire supply chain, including human trafficking of _x000D_
any age, involuntary servitude or slavery, or sex trafficking. </t>
  </si>
  <si>
    <t>Supporting Employee Wellness in Tough Times_x000D_
Because 2020 was a year of trauma for many people, Wynn Resorts focused more than ever on caring for the _x000D_
physical, financial, and mental-health wellness of our employees. We bolstered existing programs and created _x000D_
new ones to address the challenges brought forth by the pandemic. Our utmost priority was doing our part to _x000D_
assist our staff and our community. _x000D_
The Employee Assistance Program (EAP) provided by Behavioral Healthcare Options was foundational _x000D_
to supporting employees throughout the year. Wynn Resorts funds 100-percent of the programâ€™s services, _x000D_
which include up to five counseling sessions with a licensed mental-health professional, as well as elder care, _x000D_
childcare, and legal and financial consultations.</t>
  </si>
  <si>
    <t>Wynn Resorts</t>
  </si>
  <si>
    <t>R_3fW9dAhcitVT68N</t>
  </si>
  <si>
    <t>EIX2020@g.ucla.edu</t>
  </si>
  <si>
    <t>EIX2020</t>
  </si>
  <si>
    <t>Edison International</t>
  </si>
  <si>
    <t>EIX</t>
  </si>
  <si>
    <t>https://www.edison.com/content/dam/eix/documents/sustainability/eix-2020-sustainability-report.pdf</t>
  </si>
  <si>
    <t xml:space="preserve">safety and operations, strategic planning and capital markets, risk management, legal regulatory and public policy, cybersecurity, technology and innovation, engineering and science, utility industry, workforce/talent management, corporate governance, public company ceo, sce/california utility customer </t>
  </si>
  <si>
    <t>https://edison.gcs-web.com/static-files/61aebb92-7efa-45c6-a276-53f92017e18a</t>
  </si>
  <si>
    <t xml:space="preserve">Clean energy transition, electrification, climate change risk and opportunities, energy affordability, diversity equity and inclusion, grid modernization, reliability and resilience, customer satisfaction, cyber security, operational GHG emissions, workforce safety and health, public safety, public policy engagement, workforce attraction engagement and development </t>
  </si>
  <si>
    <t>To ensure compliance standards are upheld_x000D_
throughout the organization, Edison International_x000D_
maintains a Compliance Management Framework_x000D_
designed to prevent and detect noncompliance._x000D_
As part of this framework, we conduct_x000D_
compliance risk rankings and assessments,_x000D_
program maturity reviews, supplier screening_x000D_
and due diligence for mergers and acquisitions._x000D_
We also benchmark our compliance program_x000D_
against Department of Justice guidelines and_x000D_
other companies, and we use outside entities to_x000D_
assess program effectiveness.</t>
  </si>
  <si>
    <t>Sustainability is integral to our clean energy strategy, which is aligned with Californiaâ€™s ambitious, economywide goals_x000D_
to combat climate change. Our material ESG topics â€” including climate change risks and opportunities, clean energy_x000D_
transition, electrification, and grid modernization â€” are incorporated into our strategy; as a result, these topics are_x000D_
reviewed at Board meetings as strategy is discussed. Our enterprise risk register â€” including climate change as a_x000D_
key risk â€” informs our ESG materiality assessment, and the Board regularly reviews and monitors risks arising from_x000D_
climate-related events that impact our business._x000D_
The Board has broad responsibility for the oversight of significant strategic, operational, financial and reputational_x000D_
risks, and actively reviews our enterprise risk management process and monitors strategic and emerging risks._x000D_
The Board monitors key risks through management reports and discussions at Board meetings and focuses on_x000D_
specific strategic and emerging risks during periodic strategy reviews. The Audit and Finance Committee oversees_x000D_
the companyâ€™s guidelines and policies to govern the process by which risk assessment and risk management is_x000D_
undertaken, and the steps taken to monitor and control enterprise level risks._x000D_
At least annually, the Board reviews corporate goals and approves capital budgets to ensure they are aligned with our_x000D_
clean energy strategy. The Board also oversees the impact of legislative and regulatory actions on our clean energy_x000D_
strategy and monitors progress on key objectives, goals and targets related to climate change, including renewable_x000D_
energy, transportation and building electrification, and energy storage, among other areas._x000D_
The Nominating and Governance Committee is responsible for reviewing significant ESG trends that may impact the_x000D_
company and ensuring that the Board and its committees have the appropriate oversight of relevant ESG issues._x000D_
Board committees comprised entirely of independent directors have been delegated responsibility for risk and_x000D_
operational oversight of the specific ESG-related issues outlined in the proxy statement and their charters.</t>
  </si>
  <si>
    <t>The Edison International Managing Committee, comprised of the most senior Edison International and SCE officers,1_x000D_
manages climate-related issues, including the company's clean energy strategy, which is aligned with California's_x000D_
ambitious, economywide goals to combat climate change; climate adaptation, including wildfire mitigation activities_x000D_
and SCE's vulnerability assessment; long-term sustainability goals related to the clean energy transition and_x000D_
electrification; and the company's advocacy on climate-related issues._x000D_
Edison International also convenes an executive-level sustainability steering group that serves as an advisory body for_x000D_
the companyâ€™s sustainability program and approach, including on climate change-related topics. Members represent_x000D_
operational services, customer service, regulatory and public affairs, energy and environmental policy, human_x000D_
resources, corporate communications, sustainability, finance, the Edison International CEOâ€™s Office, and others on an_x000D_
as-needed basis._x000D_
SCE has formal governance over the development of SCEâ€™s climate adaptation vulnerability assessment, which is_x000D_
overseen by SCEâ€™s EVP of Operations and who is required by California Public Utilities Commission regulation to brief_x000D_
the Edison International Board of Directors on climate change and related planning. The governance structure also_x000D_
includes an officer-level advisory committee that meets regularly to review, monitor and provide oversight of ongoing_x000D_
climate change adaptation activities throughout the company</t>
  </si>
  <si>
    <t xml:space="preserve">Edison Internationalâ€™s business strategy is focused on the clean energy transition and the companyâ€™s role in helping to_x000D_
meet broader, economywide climate change goals. The companyâ€™s strategy is aligned with societal trends around the_x000D_
rising importance of addressing climate change through the use of clean energy and new technologies._x000D_
Edison Internationalâ€™s principal subsidiary, SCE, is a heavily-regulated electric utility that conducts short (current year_x000D_
to 4 years forward), medium (5 to 10 years forward), and long-range (&gt;10 years forward) planning around its power_x000D_
portfolio, grid planning, and other infrastructure investments through regulated proceedings at the California Public_x000D_
Utilities Commission (CPUC). In terms of its power portfolio, SCE has a long-term objective to supply 100% carbonfree power in terms of retail sales to customers by 2045, medium-term objective to deliver power with 80% carbonfree resources by 2030, and related short-term goals. SCE files an Integrated Resource Plan (IRP) every two to three_x000D_
years, as part of the IRP Proceeding at the CPUC focused on ensuring long-term resource plans meet reliability needs_x000D_
and state-designated GHG emissions reduction requirements in the most affordable way. In addition to seeking_x000D_
to be granted approval to procure the clean resources needed to meet its decarbonization goals through the IRP_x000D_
proceeding, SCE conducts reliability assessments to identify additional system needs as the climate change affects_x000D_
customer demand and clean resource production._x000D_
SCE is also focused on its role in helping the state achieve net-zero GHG emissions economywide by 2045 through an_x000D_
electric-led strategy. Through SCEâ€™s vision to decarbonize large parts of the economy using clean and reliable power,_x000D_
SCE has identified significant opportunities to facilitate this transition through investments in electric vehicle charging_x000D_
infrastructure and proposed programs to support building electrification. SCE also has goals to electrify its own fleet._x000D_
In addition, SCE publishes white papers about the clean energy transition, including economywide actions needed to_x000D_
meet carbon neutrality, as well as the changes needed to SCEâ€™s grid to deliver high levels of carbon-free resources._x000D_
On the physical risk side, SCE performs climate adaptation vulnerability assessments. In May 2022, SCE will submit its first_x000D_
climate adaptation vulnerability assessment pursuant to CPUC direction, using a conservative (i.e. high emissions, absent_x000D_
global climate mitigation) RCP8.5 scenario and considering long-term impacts of temperature, precipitation, sea-level rise_x000D_
and wildfire hazards on SCEâ€™s assets, operations and services. This assessment evaluates mitigation needs in the 10- to 20-_x000D_
year time frame, as well as in the 30- to 50-year timeframe. In the near-term, SCE is also focused on mitigating the risk of_x000D_
climate-change-driven wildfires and files annual Wildfire Mitigation Plans with the CPUC detailing its progress._x000D_
Edison Internationalâ€™s nonregulated competitive business Edison Energy1 provides customers with energy solutions to_x000D_
meet their global sustainability cost goals. Renewable power purchase agreement advisory services are a key element_x000D_
of Edison Energyâ€™s business and the company is well-positioned for the clean energy transition. Edison Internationalâ€™s business strategy is focused on the clean energy transition and the companyâ€™s role in helping to_x000D_
meet broader, economywide climate change goals. The companyâ€™s strategy is aligned with societal trends around the_x000D_
rising importance of addressing climate change through the use of clean energy and new technologies._x000D_
Edison Internationalâ€™s principal subsidiary, SCE, is a heavily-regulated electric utility that conducts short (current year_x000D_
to 4 years forward), medium (5 to 10 years forward), and long-range (&gt;10 years forward) planning around its power_x000D_
portfolio, grid planning, and other infrastructure investments through regulated proceedings at the California Public_x000D_
Utilities Commission (CPUC). In terms of its power portfolio, SCE has a long-term objective to supply 100% carbonfree power in terms of retail sales to customers by 2045, medium-term objective to deliver power with 80% carbonfree resources by 2030, and related short-term goals. SCE files an Integrated Resource Plan (IRP) every two to three_x000D_
years, as part of the IRP Proceeding at the CPUC focused on ensuring long-term resource plans meet reliability needs_x000D_
and state-designated GHG emissions reduction requirements in the most affordable way. In addition to seeking_x000D_
to be granted approval to procure the clean resources needed to meet its decarbonization goals through the IRP_x000D_
proceeding, SCE conducts reliability assessments to identify additional system needs as the climate change affects_x000D_
customer demand and clean resource production._x000D_
SCE is also focused on its role in helping the state achieve net-zero GHG emissions economywide by 2045 through an_x000D_
electric-led strategy. Through SCEâ€™s vision to decarbonize large parts of the economy using clean and reliable power,_x000D_
SCE has identified significant opportunities to facilitate this transition through investments in electric vehicle charging_x000D_
infrastructure and proposed programs to support building electrification. SCE also has goals to electrify its own fleet._x000D_
In addition, SCE publishes white papers about the clean energy transition, including economywide actions needed to_x000D_
meet carbon neutrality, as well as the changes needed to SCEâ€™s grid to deliver high levels of carbon-free resources._x000D_
On the physical risk side, SCE performs climate adaptation vulnerability assessments. In May 2022, SCE will submit its first_x000D_
climate adaptation vulnerability assessment pursuant to CPUC direction, using a conservative (i.e. high emissions, absent_x000D_
global climate mitigation) RCP8.5 scenario and considering long-term impacts of temperature, precipitation, sea-level rise_x000D_
and wildfire hazards on SCEâ€™s assets, operations and services. This assessment evaluates mitigation needs in the 10- to 20-_x000D_
year time frame, as well as in the 30- to 50-year timeframe. In the near-term, SCE is also focused on mitigating the risk of_x000D_
climate-change-driven wildfires and files annual Wildfire Mitigation Plans with the CPUC detailing its progress._x000D_
Edison Internationalâ€™s nonregulated competitive business Edison Energy1 provides customers with energy solutions to_x000D_
meet their global sustainability cost goals. Renewable power purchase agreement advisory services are a key element_x000D_
of Edison Energyâ€™s business and the company is well-positioned for the clean energy transition. </t>
  </si>
  <si>
    <t>Edison Internationalâ€™s business strategy is grounded in the clean energy transition and the companyâ€™s role in helping_x000D_
to meet broader, economywide climate change goals. The companyâ€™s strategy is aligned with the political and_x000D_
regulatory environment in California, along with wide public support for climate policies such as the stateâ€™s GHG_x000D_
emissions reduction goal, renewables portfolio standard, and zero-emission truck rule (77% support for each in July_x000D_
2020 Public Policy Institute of California survey). Edison Internationalâ€™s Board of Directors oversees and reviews the_x000D_
companyâ€™s strategy, including societal trends and factors that might affect the strategy, through an annual in-depth_x000D_
strategy meeting and other updates, as needed._x000D_
In addition to clean energy and electrification, Edison Internationalâ€™s principal subsidiary, SCE, is focused on mitigating_x000D_
the risk of climate-change-driven wildfires, which have become increasingly common over the past decade.</t>
  </si>
  <si>
    <t>Edison Internationalâ€™s business strategy is aligned with the transition to a net-zero economy. Edison Internationalâ€™s_x000D_
principal subsidiary, SCE, delivers power to customers entirely within the state of California, which has some of the_x000D_
most aggressive climate change goals in the nation and when taken together, are broadly considered to be consistent_x000D_
with a 1.5Â°C scenario._x000D_
In 2019, SCE released Pathway 2045, which examined the energy implications of Californiaâ€™s long-term_x000D_
decarbonization goals on both the economy as a whole and the electric sector and mapped out a feasible and lowcost path to meeting those goals. The paper concludes that aggressive electrification across the economy, coupled_x000D_
with clean electricity, is the most affordable path to achieve net-zero GHG emissions economywide. In terms of risks,_x000D_
moving to a decarbonized energy supply represents significant changes to electric system planning that has largely_x000D_
been based on reliance on dispatchable generation resources supplied by fossil fuels. As shown in Pathway 2045, SCE_x000D_
is exploring how to manage the changes to the grid that may present reliability risks with new technologies such as_x000D_
long duration energy storage and generation supplied from low or zero carbon fuels such as hydrogen._x000D_
In 2020, SCE released Reimagining the Grid, an assessment of the future electric grid needed to enable the efficient_x000D_
integration of these clean resources while ensuring climate adaptation and broader resilience. These analyses_x000D_
support SCEâ€™s continued investment in electrification and clean energy-related technologies, including related to_x000D_
the grid._x000D_
On the physical risk side, SCE performs vulnerability assessments for climate adaptation. In May 2022 SCE will submit_x000D_
a climate change vulnerability assessment pursuant to CPUC direction, using a conservative (i.e. high emissions,_x000D_
absent global climate mitigation) RCP8.5 scenario and considering long-term impacts of temperature, precipitation,_x000D_
sea-level rise and wildfire hazards. SCEâ€™s vulnerability assessment and ongoing planning for future grid architectures_x000D_
envisioned in Reimagining the Grid will form the bases for grid investments that harden the decarbonized grid against_x000D_
current and future climate risks.</t>
  </si>
  <si>
    <t>Edison Internationalâ€™s Enterprise Risk Management (ERM) process is designed to identify, anticipate and provide_x000D_
oversight of business risks, risk management options and development and selection of risk mitigation and response_x000D_
activities. This includes climate-related risks both directly and as a factor that compounds other business risks._x000D_
ERM works closely with other departments to facilitate collaboration in developing and maintaining consistent risk_x000D_
management tools and systems._x000D_
Climate-related risks are included within Edison International and SCEâ€™s list of key enterprise risks, both as a standalone climate change risk, and as a cross-cutting risk factor that is evaluated for its impact on other enterprise_x000D_
risks. As a stand-alone risk, climate change is reviewed over the near term on a likelihood and consequence basis_x000D_
in comparison to other key enterprise risks at the company, and it is reviewed but not scored over a time period_x000D_
extending to 2070._x000D_
SCEâ€™s risk-informed decision-making process builds upon processes for risk-informed ratemaking required by the_x000D_
California Public Utilities Commission. SCEâ€™s 2018 Risk Assessment and Mitigation (RAMP) report analyzed key safety_x000D_
risks including wildfires, climate change and cybersecurity threats._x000D_
At Edison International and SCE, several complementary processes are in place for identifying and addressing climaterelated risks. Climate-related risks are identified by strategy and operational departments within the organization._x000D_
Each department is responsible for providing data, analysis and guidance on their businessâ€™ risks to ERM, and ERM_x000D_
also performs periodic risk identification surveys. ERM works in close coordination with SCEâ€™s cross-departmental_x000D_
climate change team on a company-wide climate change adaptation vulnerability assessment. This assessment_x000D_
has identified disadvantaged vulnerable communities in SCEâ€™s service area and will include extensive community_x000D_
stakeholder engagement._x000D_
In 2022, SCE will file a new RAMP report that will consider SCEâ€™s climate adaptation vulnerability assessment and_x000D_
corresponding community engagement. This detailed, localized assessment of climate impacts and SCEâ€™s mitigation_x000D_
options is expected to factor into many areas of the RAMP report.</t>
  </si>
  <si>
    <t>As stated in response to Risk Management, Part A, SCEâ€™s risk-informed decision-making process builds upon_x000D_
processes for risk-informed ratemaking required by the California Public Utilities Commission._x000D_
We follow a comprehensive protocol to assess and mitigate risks across our operations. Once a risk is identified and_x000D_
assessed, risk treatment and response options (including decisions to mitigate, transfer, accept and respond, or_x000D_
control the risk) are identified and evaluated based on a number of factors, including cost effectiveness, impact to_x000D_
operations, scalability and feasibility of execution. These options are developed by assigned teams of risk owner(s),_x000D_
risk manager(s) and subject matter expert(s). ERM consults with these individuals to support assessment of the risks_x000D_
and their mitigations, which are ultimately reviewed and approved by management through various committees._x000D_
These committees include the SCE Risk Management Working Group, a senior leadership forum designed to integrate_x000D_
operations and risk and provide a common framework for decision-making; the SCE Finance and Risk Management_x000D_
Committee, which oversees and approves enterprise risk management; and the Edison International Managing_x000D_
Committee and Edison International Board of Directors and Board Committees discussed in the Governance section_x000D_
of this TCFD disclosure._x000D_
Once selected, mitigation and response options are planned for deployment, and monitored during their lifecycle_x000D_
for effectiveness. A detailed alternatives analysis discussing multiple approaches to treat top safety risks to Edison_x000D_
(including climate change) is discussed within SCEâ€™s 2018 RAMP filing. In 2022, SCE will file a new RAMP report as_x000D_
noted in response to Risk Management, Part A.</t>
  </si>
  <si>
    <t>Climate-related risks are identified, assessed and managed with the same risk management processes used for all_x000D_
other risks. Ongoing efforts, such as SCEâ€™s vulnerability assessment, support these processes._x000D_
Edison International follows a comprehensive protocol to assess and mitigate risks across its operations. SCEâ€™s riskinformed decision-making process builds upon processes for risk-informed ratemaking required by the California_x000D_
Public Utilities Commission. SCEâ€™s 2018 Risk Assessment and Mitigation (RAMP) report analyzed key safety risks_x000D_
including wildfires, climate change and cybersecurity threats. In 2022, SCE will file a new RAMP report as noted in_x000D_
response to Risk Management, Part A.</t>
  </si>
  <si>
    <t>Edison International reports climate- and environmental-related metrics annually in its sustainability report related_x000D_
to topics identified by its ESG materiality assessment and based on industry benchmarking. The company also_x000D_
reports climate- and environmental-related metrics in accordance with third-party standards, including Sustainability_x000D_
Accounting Standards Board, Global Reporting Initiative, and Edison Electric Institute ESG/Sustainability reporting_x000D_
template._x000D_
In addition, Southern California Edison reports climate- and environmental-related metrics through compliance filings_x000D_
with state and federal agencies. Examples of these filings include: Wildfire Mitigation Plan, Renewables Portfolio_x000D_
Standard compliance filing, Power Source Disclosure Program compliance filing, Charge Ready Pilot Quarterly_x000D_
Reports, and compliance filings related to SCEâ€™s operations, including GHG emissions and cap-and-trade compliance_x000D_
offsets associated with SCEâ€™s utility-owned generation.</t>
  </si>
  <si>
    <t xml:space="preserve">Edison International has set long-term goals related to several of the climate-related topics identified in its ESG_x000D_
Materiality Assessment, including Clean Energy Transition and Electrification. The company tracks progress toward_x000D_
these goals annually in its sustainability report. In addition, Edison International and SCE establish annual performance_x000D_
incentives tied to priority topics including related to climate change; e.g. goals related to wildfire resilience and policy_x000D_
outcomes on SCEâ€™s Pathway 2045, including promoting broader transportation and building electrification. </t>
  </si>
  <si>
    <t>60.7% minority</t>
  </si>
  <si>
    <t>ceo pay: $15,827,387. median employee pay: $183,148</t>
  </si>
  <si>
    <t>SCE extended health and wellness benefits to_x000D_
employees throughout the COVID-19 pandemic,_x000D_
protecting their physical and mental well-being._x000D_
These benefits included additional paid leave_x000D_
due to illness or to care for family members, as_x000D_
well as reimbursement of expenses for at-home_x000D_
office ergonomic equipment. We also expanded_x000D_
the availability of our telemedicine service_x000D_
provider to our represented workforce and the_x000D_
use of our employee preventive health account_x000D_
to include reimbursement for in-home gym_x000D_
equipment purchased in 2020.</t>
  </si>
  <si>
    <t>R_3GfEFpqFdGnK1ME</t>
  </si>
  <si>
    <t>EQR2021@g.ucla.edu</t>
  </si>
  <si>
    <t>EQR2021</t>
  </si>
  <si>
    <t>Equity Residential</t>
  </si>
  <si>
    <t>EQR</t>
  </si>
  <si>
    <t>29476L107</t>
  </si>
  <si>
    <t>https://s1.q4cdn.com/843629197/files/doc_downloads/sustainability/2021/10/Equity-Residential-2021-Data-Download.pdf</t>
  </si>
  <si>
    <t>https://d18rn0p25nwr6d.cloudfront.net/CIK-0000906107/7059982c-d567-4932-a383-876b5561f7ce.pdf</t>
  </si>
  <si>
    <t>"In December 2018, Equity Residential _x000D_
conducted a materiality assessment, informed by GRIâ€™s Stakeholder _x000D_
Inclusiveness and Materiality Principles, to prioritize the ESG topics most _x000D_
significant to our company and stakeholders._x000D_
The results of the assessment are shown in the matrix to the right. While _x000D_
all of these topics are important to our company and warrant effective _x000D_
management, this report focuses on the 11 highest-priority topics deemed _x000D_
most material to our internal and external stakeholders (shown in Tier 1 of _x000D_
the matrix and listed below). We plan to refresh our materiality assessment _x000D_
on a regular basis to ensure we are continually managing and reporting on _x000D_
what matters most to our stakeholders as our business evolves."_x000D_
_x000D_
Priority topics:_x000D_
+ Energy_x000D_
+ Emissions_x000D_
+ Portfolio Resiliency (short-term)_x000D_
+ Sustainable Building_x000D_
+ Waste_x000D_
+ Water_x000D_
+ Diversity and Inclusion_x000D_
+ Resident Health and Wellbeing_x000D_
+ Resident Satisfaction_x000D_
+ Talent Attraction, Engagement and Retention_x000D_
+ Business Ethics</t>
  </si>
  <si>
    <t>https://s1.q4cdn.com/843629197/files/doc_downloads/sustainability/2021/10/EquityResidential_ESG_Report_2021_vF.pdf</t>
  </si>
  <si>
    <t>"Equity Residentialâ€™s Code of Ethics and Business Conduct serves as our unifying guide anchored in our core values and provides details on the standards of integrity that Equity Residential expects all employees and Trustees to follow. [...] _x000D_
"All employees receive a copy of the Code upon hiring and are required to complete online training within the first 30 days of employment and attend annual refresher training. At the completion of the training each year, the employee certifies compliance with the Code._x000D_
"We aim to hold our suppliers to the same high standards of integrity outlined in our Code and material supplier contracts contain reference to our Code and our hotline (see next page for further information). Our goal is to build upon the current Vendor Sustainability Policy and publish a comprehensive Vendor Code of Conduct in 2021."_x000D_
_x000D_
"Regularly audit all operations for compliance with ethical standards at least once every three years" (ongoing). Recently published a new anti-bribery and anti-corruption policy</t>
  </si>
  <si>
    <t>"Equity Residentialâ€™s strong corporate governance ensures accountability and the highest level of integrity in management practices across our organization. Our Board of Trustees has fully independent, standing Audit, Compensation and Corporate Governance _x000D_
Committees. Our Audit Committee oversees our Enterprise Risk Management (ERM) process, described further under Integration of risk processes into overall risk management section of this index. Our Corporate Governance Committee oversees ESG _x000D_
topics, including climate-related risks and opportunities. As part of their oversight, the Corporate Governance Committee assesses Equity Residentialâ€™s disclosure of ESG matters, including the review of our annual ESG reports."</t>
  </si>
  <si>
    <t>"Our executive-level ESG Steering Committee oversees our ESG strategy and goals, and _x000D_
reports directly to the Corporate Governance Committee of the Board of Trustees. The ESG Steering Committee Charter governs the groupâ€™s roles and responsibilities. At the corporate level, our cross-functional ESG Working Group manages progress on our strategy and directs communications between our functional material topic owners and the ESG Steering Committee. [...]_x000D_
"Specifically, within the ESG Working Group, Equity Residentialâ€™s Director of Sustainability _x000D_
and Assistant Vice Presidentâ€”Environmental have oversight of our climate-related portfolio resilience efforts. These roles fall within our Investments Team, led by our Chief Investment Officer. Our Operations Team runs our Business Continuity programming and reports to the Chief Operating Officer and Chief Executive Officer on this matter on a regular basis. Additionally, our Facilities group is responsible for executing the processes and procedures for disaster avoidance, including in cases of extreme weather events, public health crises and security threats. The Risk Management group is responsible for evaluating insurance-based risks and reports to our General Counsel."</t>
  </si>
  <si>
    <t>Several short-term, medium-term, and long-term physical risks, transitional risks, and transitional opportunities listed. _x000D_
_x000D_
For examples, below are short-term ---_x000D_
Physical risks:_x000D_
+ Increase in likelihood of storm surge and coastal flooding._x000D_
+ Increase in precipitation exposure._x000D_
+ Reduced air quality caused by wildfire._x000D_
+ Potential wildfire risk to limited assets._x000D_
+ Localized loss of power._x000D_
+ Increased costs for proactive physical risk prevention measures._x000D_
Transitional risks: _x000D_
+ Rising energy costs due to electric grid development, decarbonization and time of use _x000D_
rates._x000D_
+ Higher operating expenses including property taxes and insurance premiums._x000D_
+ Increased capital expenditures for energy efficiency retrofits to comply with building energy performance regulations._x000D_
+ Increased Securities and Exchange Commission (SEC) or other external emissions-related regulatory reporting obligations._x000D_
Transitional opportunities:_x000D_
+ Lower operational costs related to reduced energy and water use._x000D_
+ Higher customer demand and retention for sustainable buildings._x000D_
+ Lower total cost of ownership for new development buildings due to higher energy _x000D_
efficiency and durable materials.</t>
  </si>
  <si>
    <t>"Crisis Response Program_x000D_
We manage climate resilience through our Crisis Response Program, through which each property team must implement plans and procedures detailing how to prepare for and respond to crises such as fires, hurricanes, wildfires, tornadoes and floods. 100% of _x000D_
our stabilized assets have crisis response plans and hold crisis response meetings bi-annually. Each plan is designed to protect our residents, employees and properties, and to ensure we maintain open lines of communication with our stakeholder _x000D_
groups during a crisis situation. We require all property managers to meet at least twice annually with their on-site teams to review crisis-related plans and update as needed. We also evaluate resilience-related risks for all new acquisitions and development deals._x000D_
"Screening Acquisitions_x000D_
We employ a rigorous due diligence process for all acquisitions and development processes, which includes a review of overall resilience against the expected impacts of climate change and other business continuity risks. Through this screening process, we weigh _x000D_
several sustainability characteristics that contribute to long-term value and resilience. We conduct energy audits and identify potential opportunities to increase efficiency in building systems. This includes considering LEED status, on-site clean and renewable _x000D_
energy, energy intensity, benchmarking our energy use and scanning for lighting retrofits and central system controls. We also consider physical risks such as the potential for flooding, wildfires and environmental hazards and conduct a Phase I Environmental Site _x000D_
Assessment on all new acquisitions._x000D_
"Access to Capital_x000D_
In November 2018, Equity Residential became the first multifamily REIT ever to issue a Green Bond. Proceeds from the offering (approximately $397 million) were allocated to LEED certified projects, including our LEED Platinum certified 855 Brannan _x000D_
community in San Francisco. [...] In August 2021, we issued a second Green Bond, with a $500 million issuance of 10 year notes. The net proceeds from this issuance will be allocated to the _x000D_
development or acquisition of green buildings and/or investments in renewable energy, energy efficiency and sustainable water management."</t>
  </si>
  <si>
    <t>"Through a third party, we have conducted physical climate risk assessments using RCP 4.5 and 8.5 scenarios for a portion of our portfolio and are actively quantifying the potential financial impact of these risks as well as developing mitigation strategies to address them. We believe these higher scenarios allow us to better assess the potential climate-related risks and resilience of our strategy against intensifying storms, sea level rise, and other hazards. We have also conducted a thorough analysis of potential transition, regulatory risks due to climate change in consideration of a 2C or lower scenario. Combined, we believe these approaches strengthen the resilience of our overall business strategy, mitigate risks, and identify long-term value opportunities when it comes to climate."</t>
  </si>
  <si>
    <t>"As part of our proactive measures to increase awareness and preparedness for potential future impact from climate change, in 2019 we began a portfolio wide assessment of high-level climate related risks to our portfolio, focusing on likelihood of market level _x000D_
physical risks. Based on that assessment, we first prioritized the Boston market to pilot a resilience assessment in 2020. We engaged a third party to survey 28 properties in two phases. The first phase included a desktop review of the assets and potential risk across _x000D_
several hazards, including: coastal, flooding, extreme temperatures, drought and water stress, community-wide infrastructure (utilities and transportation) and precipitation. _x000D_
The assessment utilizes multiple sources of data to examine hazards under various scenarios, including RPC 4.5 and RPC 8.5. The analysis from the first phase identified those assets within our portfolio with the greatest potential future exposure to different types _x000D_
of hazards. That subset of properties was included in a detailed risk assessment as part of the second phase of the pilot where we evaluate operational implications and costs associated with asset hardening under different scenarios. We achieved a key objective _x000D_
to refine and develop a strategy and methodology for assessing climate resilience that can be expanded to other markets. We therefore expanded this approach to our Los Angeles submarket and customized it to add in region specific hazards. Each iteration of the _x000D_
climate risk scenario analysis provides information and next steps for capital planning, asset hardening, which is integrated into our holistic strategic asset management. _x000D_
Specific to earthquake risk and preparedness, Equity performs earthquake preparation procedures at all of our West Coast properties twice a year. We maintain over a dozen satellite phones and have multiple emergency restoration contractors under retainer at _x000D_
the ready if needed. Like any enterprise risk, Equity has chosen to address this risk through multi-department response and planning. _x000D_
We have also begun conducting a second pilot across a selection of our assets in Los Angeles to further refine our methodology for assessing climate resilience, assessing climate-related risks and hazards tailored relevant to this geographical market. Our key _x000D_
objective is to expand our finalized climate resilience assessment approach across our full portfolio by the end of 2021."</t>
  </si>
  <si>
    <t>"As the climate continues to change, we recognize the increased likelihood of acute weather events and other climate-related impacts to our business, operations and buildings. Following our climate-related resilience and risk assessments, we have taken a proactive _x000D_
approach to protect our properties against these potential risks to business continuity._x000D_
In particular, we have a Business Continuity Policy that guides how we manage risks to our business operations. The policy provides an overview of the processes we use to ensure the timely restoration and continuation of Equity Residentialâ€™s business in the event _x000D_
of a disaster, system failure or other business interruption. The policy also guides our preparedness across each of our business units, so we may continue critical operations in the event of a disaster or system outage. We provide all employees with an overview of _x000D_
our Business Continuity Plans (BCPs) as part of our new hire orientation process._x000D_
As part of our BCP, we manage climate-related risk and resilience through our Crisis Response Program, through which each property team must implement plans and procedures detailing how to prepare for and respond to crises such as fires, hurricanes, wildfires, _x000D_
tornadoes and floods. Each plan is designed to protect our residents, employees and properties, and to ensure we maintain open lines of communication with our stakeholder groups during a crisis situation. We require all property managers to meet at least twice _x000D_
annually with their on-site teams to review crisis-related plans and update as needed. We also evaluate resilience-related risks for all new acquisitions and development deals."</t>
  </si>
  <si>
    <t>"We have a robust Enterprise Risk Management (ERM) process that is overseen by our Boardâ€™s Audit Committee and spearheaded by our Internal Audit team. On an annual basis, our Internal Audit team, General Counsel, CFO, and CEO â€“ in tandem with the _x000D_
leaders of relevant business functions â€“ review our top 10 risks as part of our ERM process. We also discuss how we expect these risks to develop over the next 12 months, assess their priority to and potential impact on Equity Residential and our stakeholders, and _x000D_
develop our action plans to mitigate these risks. We assess risks across several categories: strategic, financial, compliance, operations, and ESG. Under our ESG category, we specifically assess potential climate-related risks as a critical component of our business _x000D_
continuity, crisis response, and risk management practices. _x000D_
Equity Residentialâ€™s Audit Committee of the Board of Trustees is responsible for overseeing the companyâ€™s ERM strategy and performance. The full results of our ERM process, which includes a detailed assessment of our top risks and our corresponding mitigation _x000D_
strategy, are reported to the Boardâ€™s Audit Committee in June each year. Specific highlighted risks may be discussed more frequently throughout the year with the Audit Committee on an as needed or quarterly basis."</t>
  </si>
  <si>
    <t>"We disclose metrics aligned with the Sustainable Accounting Standards Board (SASB) framework for the Real Estate sector and GRI in our ESG Report, including our energy and water consumption, waste generation and diversion, and emissions."</t>
  </si>
  <si>
    <t>"We achieved our target â€“ ahead of schedule â€“ to reduce Scope 1 and Scope 2 greenhouse GHG emissions across our common spaces by 25% by 2021 (from a 2011 baseline), achieving a 25.5% reduction in 2019. We are currently in the process of setting new, robust, _x000D_
science-based emission reduction targets that are aligned with a scenario that keeps global warming well below a 2C. We are eager to demonstrate an increased level of rigor and oversight and plan to reduce our Scope 1, 2, and 3 emissions by 30% by 2030. We plan _x000D_
to submit a formal review of our science-based targets to the Science-Based Targets Initiative (SBTi) by the end of the year."</t>
  </si>
  <si>
    <t>12,128,778 m3</t>
  </si>
  <si>
    <t>CEO = $7,600,658, median employee = $63,212</t>
  </si>
  <si>
    <t>"Long _x000D_
before healthcare reform, Equity Residential made a commitment to _x000D_
cover 100% of employee preventive care. This commitmentâ€”and our _x000D_
Vitality Wellness Programâ€”has made proactive personal healthcare _x000D_
more accessible and manageable for employees. More importantly, _x000D_
the Vitality program has resulted in our employees experiencing a _x000D_
mindset shift in being more proactive about keeping their health _x000D_
front of mind with healthy behaviors."_x000D_
_x000D_
Additional benefits include: _x000D_
+ Paternity leave._x000D_
+ Medical insurance, including infertility services._x000D_
+ Dental and vision insurance._x000D_
+ Cancer Guardian support services._x000D_
+ Critical illness insurance._x000D_
+ Hospital indemnity insurance._x000D_
+ Health Savings Account, including Equity Contributions._x000D_
+ Flexible Spending Accounts._x000D_
+ Basic and Supplemental life, accident and dismemberment insurance._x000D_
+ Disability insurance, short and long-term._x000D_
+ Permanent life insurance</t>
  </si>
  <si>
    <t>R_3scZFS5cd2N7lGt</t>
  </si>
  <si>
    <t>ESS2020@g.ucla.edu</t>
  </si>
  <si>
    <t>ESS2020</t>
  </si>
  <si>
    <t>Essex Property Trust, Inc.</t>
  </si>
  <si>
    <t>ESS</t>
  </si>
  <si>
    <t>https://www.essexapartmenthomes.com/-/media/Project/EssexPropertyTrust/Sites/EssexApartmentHomes/About-Us/Essex-2020-CSR-Report.pdf</t>
  </si>
  <si>
    <t>https://d18rn0p25nwr6d.cloudfront.net/CIK-0000920522/9dcc92af-e55a-40cd-8e39-2b95910a38ba.pdf</t>
  </si>
  <si>
    <t>"We utilized strategic documents, peer reporting, and reporting frameworks to help shape our CSR strategy." Conducted a materiality assessment in 2019._x000D_
_x000D_
Overall process (detailed in report): identification of focus areas -&gt; stakeholder identification and consultation -&gt; materiality matrix -&gt; report performance &amp; align strategy_x000D_
_x000D_
Material topics include: Be an ethical and responsible company; Diversity and equal _x000D_
opportunities; Employee well-being; Resident safety; Customer engagement _x000D_
and satisfaction; Data security; Water conservation; Board composition _x000D_
and corporate governance; ...</t>
  </si>
  <si>
    <t xml:space="preserve">"In 2020, every new hired associate received ethics training on the Code of _x000D_
Business Conduct. Every associate receives an update on _x000D_
the business ethics training every two years to increase _x000D_
awareness on acting ethically and to communicate Essexâ€™s _x000D_
Code of Business Conduct. We monitor compliance for all _x000D_
associates, officers, and directors. We put various systems _x000D_
and procedures in place to enforce the code. To maintain _x000D_
confidentiality, we also established an anonymous hotline, _x000D_
AlertLine."_x000D_
Other notable policies include Anti-Fraud Policy, Anti-Bribery Policy, and Conflict of Interest Policy. </t>
  </si>
  <si>
    <t>"The CSR Committeeâ€™s targets and strategy are reported to the Nominating and Corporate Governance Committee of the Board (the â€œNominating Committeeâ€), which formally oversees ESG goals and initiatives including Diversity, Equity, and Inclusion (â€œD&amp;Iâ€) efforts and CSR strategy. The Nominating Committee, as well as our management team, reports to the Board on ESG matters."</t>
  </si>
  <si>
    <t>"At the corporate level, our CSR Committee defines our strategy, sets long-term targets, and monitors environmental and social performance across the portfolio. Senior management and various departments are represented in this committee, which is chaired by the CEO and sends a clear message about Essexâ€™s commitments to achieve CSR goals. [...] a CSR specialist was appointed in 2019 to align our efforts and _x000D_
track achievements across our communities. The CSR Committeeâ€™s targets and strategy are reported to the Nominating and Corporate Governance Committee of the Board (the â€œNominating Committeeâ€)...."</t>
  </si>
  <si>
    <t>climate-related physical hazards such as fires, floods, and extreme weather events</t>
  </si>
  <si>
    <t>"For all new developments, Essex has committed _x000D_
to obtaining green building certifications that not only reduce the _x000D_
carbon impact of the buildings and its occupants, but also improve _x000D_
the overall resiliency of our properties by mitigating climate-related _x000D_
vulnerabilities through their design, construction, and operation. _x000D_
"Our propertiesâ€™ Emergency Procedures Manuals contribute to _x000D_
the preparedness of our communities towards climate-related _x000D_
physical hazards that include fires, floods, and extreme weather _x000D_
events. In addition, Essex carries insurance for its properties, _x000D_
providing limited coverage against floods and fires as well as _x000D_
other natural hazards and potential environmental liabilities._x000D_
"We are taking additional actions to update our assessments on _x000D_
property-level physical risks (acute and chronic physical hazards) _x000D_
and transitional risks and opportunities related to climate change _x000D_
and to integrate these into our risk management processes._x000D_
"[...] Generating renewable energy on-site helps us be less _x000D_
dependent on grid electricity. In 2019 and 2020, we invested _x000D_
nearly $11 million in solar projects that contributed to the _x000D_
generation of 6,736 MWh of clean energy, representing 8% of _x000D_
our total electricity usage in 2020. [...] Additional _x000D_
investments will be made in 2021 to increase our installed _x000D_
capacity, even further transforming our assets into sustainable _x000D_
communities."</t>
  </si>
  <si>
    <t>"Our propertiesâ€™ Emergency Procedures Manuals contribute to _x000D_
the preparedness of our communities towards climate-related _x000D_
physical hazards that include fires, floods, and extreme weather _x000D_
events."</t>
  </si>
  <si>
    <t>"We are taking additional actions to update our assessments on _x000D_
property-level physical risks (acute and chronic physical hazards) _x000D_
and transitional risks and opportunities related to climate change _x000D_
and to integrate these into our risk management processes."</t>
  </si>
  <si>
    <t>"By 2022, 10% of electricity usage within Essexâ€™s control will be from renewable sources." (currently at 8%). _x000D_
"By 2025, reduce our Scope 1 &amp; 2 GHG emission intensity by 9% of our 2019 levels." _x000D_
"By 2021, update our climate change risk assessment on asset-level physical risks and _x000D_
portfolio-wide transitional risks and opportunities."</t>
  </si>
  <si>
    <t>3,144,655 Kgal</t>
  </si>
  <si>
    <t>&lt;25: 10%, 26-35: 30%, 36-45: 24%, 46-55: 21%, 56-65: 13%, &gt;65: 2%</t>
  </si>
  <si>
    <t>0% pay gap between men and women</t>
  </si>
  <si>
    <t>CEO = $6,555,744, median employee = $79,631</t>
  </si>
  <si>
    <t>"Vitality provides financial incentive to increase engagement and offers team-based wellness challenges, health questionnaires, goal setting, and healthy lifestyle education. [...]_x000D_
"Each year, the program includes free biometric screenings and rewards points for completing preventative care including annual exams for medical, dental, mammograms, and flu shots. Essex also hosts two well-being challenges per year with an emphasis on physical activity and mental health."_x000D_
_x000D_
â€¢ Medical and dental coverage with minimal annual healthcare cost increase for associates._x000D_
â€¢ Life/AD&amp;D insurance â€“ 100% Company sponsored.</t>
  </si>
  <si>
    <t>Essex Property Trust Inc</t>
  </si>
  <si>
    <t>R_33rqfgn4gRKZ12O</t>
  </si>
  <si>
    <t>ETR2020@g.ucla.edu</t>
  </si>
  <si>
    <t>ETR2020</t>
  </si>
  <si>
    <t>Entergy Corporation</t>
  </si>
  <si>
    <t>ETR</t>
  </si>
  <si>
    <t>29364G103</t>
  </si>
  <si>
    <t>https://integratedreport.entergy.com/downloads/Entergy_2020_Integrated_Report.pdf</t>
  </si>
  <si>
    <t>https://cdn.entergy.com/userfiles/content/investor_relations/pdfs/2021_Proxy_Statement.pdf</t>
  </si>
  <si>
    <t>https://www.entergy.com/userfiles/content/sustainability/performance_data_table.pdf</t>
  </si>
  <si>
    <t>"On an ongoing basis, we analyze material economic, environmental, and social _x000D_
issues that impact our ability to create value for our stakeholders. In 2020, we _x000D_
refreshed our sustainability material issues through a review by members of _x000D_
the sustainability working group. _x000D_
We engage in a variety of informal and formal communications with our key _x000D_
stakeholders to help identify our most critical material issues and guide our _x000D_
strategies. These stakeholders include owners, lenders, and other members of _x000D_
the financial community; regulators; suppliers; nongovernmental and nonprofit _x000D_
organizations; and professionals in industry, government, labor, and education."_x000D_
_x000D_
Economic issues - financial performance, customer satisfaction, energy reliability, energy affordability, ..._x000D_
Environmental issues - climate change risks, conventional air emissions, greenhouse gas emissions, ..._x000D_
Social issues - safety and health, human resource management, local communities_x000D_
Governance issues - ethics and integrity, transparency and accountability, corporate governance, stakeholder engagement</t>
  </si>
  <si>
    <t>"Our Code of Entegrity provides overarching guidelines for business ethics and _x000D_
compliance and is reinforced by codes of business conduct for nonemployees _x000D_
and suppliers, as well as policies with specific guidance on complying with _x000D_
applicable laws, regulations, and company policies. Employees receive regular _x000D_
training and communications to help them understand Entergyâ€™s ethical _x000D_
expectations, and all non-bargaining employees annually acknowledge their _x000D_
review of the Code."</t>
  </si>
  <si>
    <t>https://cdn.entergy.com/userfiles/content/environment/docs/2021_CDP_Climate.pdf</t>
  </si>
  <si>
    <t>"Although the Corporate Governance Committee is charged with oversight of_x000D_
the Companyâ€™s overall sustainability strategy and policies, the full Board is_x000D_
actively and regularly engaged in the development of the Company's climate_x000D_
strategy and consideration of climate change-related risks and opportunities,_x000D_
due to their many implications for the Company's overall business strategy. [...] each of the Boardâ€™s standing committees has responsibility for sustainability risks and issues within its area of_x000D_
expertise, as shown below - (1) Corporate Governance - Overall corporate sustainability strategy; corporate social responsibility; corporate governance isâ€_x000D_
sues; governmental, regulatory, public policy, and public relations matters;_x000D_
public advocacy activities; shareholder concerns. (2) Personnel - Executive_x000D_
compensation policy design, employee and human resources issues, employee training and development, talent management, employee and contractor safety, diversity and inclusion, supplier diversity. (3) Audit - Environmental_x000D_
compliance and auditing and environmental policies, ethics and compliance,_x000D_
market and credit risks, cybersecurity risks, financial reporting processes and_x000D_
risks, other strategic risks, and general risk oversight. (4) Finance - Financial_x000D_
stability and major capital investments. (5) Nuclear - Safety risks unique to_x000D_
the nuclear fleet and sustainability of our nuclear plants. Within Entergyâ€™s senior management, our executive vice president and general counsel has primary responsibility for our overall sustainability performance and for ensuring the sustainability of business practices across the company."</t>
  </si>
  <si>
    <t>"The Chairman and CEO is the highest-ranking executive in charge of the company. He chairs_x000D_
the Board of Directors and oversees Entergy's entire corporate structure, governance and management. He has overarching responsibility for managing risk including climate change risk, executing strategy that positions the company to prosper in a carbon constrained economy and_x000D_
ensuring actions are taken to meet Entergyâ€™s 2030 greenhouse gas emission rate reduction_x000D_
goal and 2050 net-zero carbon emissions commitment._x000D_
"Climate-related issues or risks in sensitive areas, such as coastal wetlands, are monitored at the asset, regional and business level on an ongoing basis. At the corporate level, emergent climate-related issues are monitored at least quarterly through the enterprise risk management review and certification process."_x000D_
_x000D_
"Other members of the office of the chief executive â€” the chief financial officer; group_x000D_
president, utility operations; and chief nuclear officer â€” are also responsible_x000D_
for internal coordination of our sustainability performance and ensuring that_x000D_
sustainability is integrated into the companyâ€™s business model."</t>
  </si>
  <si>
    <t>Risks: Carbon pricing mechanisms; Enhanced emissions-reporting obligations; Increased severity and frequency of extreme weather events such as cyclones and floods_x000D_
_x000D_
Opportunities: Participation in carbon market; Development and/or expansion of low emission goods and services</t>
  </si>
  <si>
    <t>"[...] Entergy will continue to develop these areas - energy efficiency, distributed generation/storage, and electrification - over the next three decades as an effort to achieve the net-zero commitment by 2050."_x000D_
"Entergyâ€™s integrated resource planning process considers the future cost of carbon in any_x000D_
capital investments and material energy purchase decisions to ensure that Entergyâ€™s cliâ€_x000D_
mate goals are cost-effectively achieved. Entergyâ€™s 2050 climate commitment also incorporates all emission scopes, including the goal of decarbonizing support infrastructure and supply chain for the next three decades. Entergy engages with both fuel and non-fuel suppliers on decarbonizing the fuel supply and the various materials/goods we procure. [...] We also anticipate opportunities to collaborate on renewable natural gas and other mutually beneficial technology advancements such as carbon capture."_x000D_
"Entergy monitors and assesses technology trends on the front end of our_x000D_
planning processes. Our goal is to create a portfolio of resources that will meet our cusâ€_x000D_
tomersâ€™ needs at the lowest reasonable cost while maintaining reliability and mitigating_x000D_
potential risks. In pursuit of this objective, Entergy is investing in solar energy and battery_x000D_
storage projects within our service territory and expects energy storage to be further inteâ€_x000D_
grated into our system. Entergy is also leading the way in exploring the use of hydrogen,_x000D_
hydrogen co-firing, hydrogen infrastructure, and hydrogen pipelines through a 10-year joint_x000D_
development agreement with Mitsubishi."_x000D_
"Entergy is already on_x000D_
the path to achieving the 50% carbon intensity reduction goal by 2030 through its portfolio_x000D_
transformation strategy. To achieve the net-zero commitment by 2050, Entergy plans to reâ€_x000D_
tire all coal-fired capacity by the end of 2030, and replace older, less efficient generating_x000D_
units with new, modern, efficient assets with the capability of using green hydrogen. As_x000D_
detailed in the case study, Entergy also is expanding our renewable resources and expects_x000D_
renewables becoming a larger part of our resource mix."_x000D_
"Our three-year (2021E to 2023E), $11.6 billion capital plan (as of_x000D_
February 2021) is consistent with and supportive of a transition to a low-carbon power generation fleet and our long-term commitment to achieving net-zero carbon emissions, while also improving reliability, strengthening system resiliency and facilitating integration of low-carbon resources. The plan also accommodates our ability to create a platform for innovative products and services and provide customer solutions optimized by coupling digital technology with analytics. ..."</t>
  </si>
  <si>
    <t>"Entergy published a Climate Scenario Analysis in March 2019 and a net-zero analysis addendum in 2020. The selected scenarios were identified based on emission rate or tonnage reduction goals and vary primarily in terms of carbon policies and goals ascribed. The analysis includes only Entergyâ€™s utility ownership share of generation and focuses on CO2 from power generation." _x000D_
_x000D_
Includes CO2 POV Reference Scenario ("model predicts an approximate 19 percent reduction in absolute CO2 emissions and an approximate 44 percent reduction in CO2 emission rate from the 2000 baseline"); Two Degree Scenarios ("require supply plan adjustments that replace fossil-fuel resources by non-emitting solar. These supply_x000D_
plan adjustments, as further detailed in the March 2019 analysis, are not realistic goals given current and expected market, technology and regulatory conditions"); and Carbon Tax Scenario ("a carbon tax likely would manifest itself in increased fuel costs, which would increase our cost of service and impact our customers. Informed by the results of this analysis, Entergy established the 2030 CO2 emissions and climate goal")._x000D_
_x000D_
"The scenario analysis has aided Entergy in understanding how these climate goals can be achieved while meeting all energy and capacity requirements. For the net-zero analysis, Entergy modified its most recent resource plan to integrate a high-level of renewables, advanced generation technologies such as green hydrogen usage in flexible, dispatchable units, advanced nuclear, renewable natural gas and carbon capture. This scenario analysis and technology evaluation is continuing into our business planning process during 2021."</t>
  </si>
  <si>
    <t>"[...] Managing climate risks has been part of Entergy operations for over two decades, and we endeavour to capture and mitigate each of these risks through our holistic risk management process. At the company level, risks are evaluated and scored based on probability of occurrence, severity of outcome and trajectory. Controls are established for priority items and testing conducted to ensure priorities are addressed. The scope of the risk analysis includes evaluation of climate change policy proposals, adaptation issues, customer impacts, physical and transition risks, economic impacts and litigation issues and their impacts based on multiple time horizons. The result of the risk management process is reported to the audit committee of the Board of Directors on a quarterly basis. Functional areas of the company have also implemented risk management processes to manage the risks within each of their respective areas. [...]"</t>
  </si>
  <si>
    <t>"Weâ€™ve developed a bottom-up risk identification and assessment model that supâ€_x000D_
ports the companyâ€™s focus on sustainability and analyzes and monitors a full range of ecoâ€_x000D_
nomic, environmental, and social risks. Weâ€™re linking the bottom-up model with our top-down_x000D_
risk process to establish an integrated risk management framework throughout the enterâ€_x000D_
prise. Our integrated risk management framework is designed to ensure that these risks are_x000D_
consistently identified, thoroughly assessed, and effectively managed. Managing climate_x000D_
risks has been part of Entergy operations for over two decades, and we endeavour to capture_x000D_
and mitigate each of these risks through our holistic risk management process."</t>
  </si>
  <si>
    <t>GHG emissions, energy generation mix, carbon tax, ...</t>
  </si>
  <si>
    <t>20% reduction in Scope 1+2 emissions by 2020, 2000 baseline (achieved) (CDP)_x000D_
_x000D_
_x000D_
"reduce by 2030 our CO2 emission intensity by half the level it was in 2000"_x000D_
net-zero emissions by 2050_x000D_
Progress:_x000D_
"â€¢ For the past two decades, our emission rate has been well below the sector average,_x000D_
â€¢ Our utility CO2 emission rate has decreased approximately 37% since 2000, and_x000D_
â€¢ Today, we operate one of the cleanest large-scale power generating fleets in the nation." (sustainability report)</t>
  </si>
  <si>
    <t>7,940,000,000 m3</t>
  </si>
  <si>
    <t>https://cdn.entergy.com/userfiles/content/environment/docs/2021_CDP_Water.pdf ; https://cdn.entergy.com/userfiles/content/sustainability/SASB.pdf</t>
  </si>
  <si>
    <t>11% Baby Boomers (born 1943-1960), 52% Gen X (born 1961-81), 36% Millennials (born 1982-97), 1% Gen Z (born 1998 and after)</t>
  </si>
  <si>
    <t>CEO = $16,198,597, median employee =  $152,733</t>
  </si>
  <si>
    <t>"Health and wellness benefits include medical, dental, _x000D_
and vision coverage options, as well as employee assistance, wellness, _x000D_
and work/life balance programs."</t>
  </si>
  <si>
    <t>Entergy Corp</t>
  </si>
  <si>
    <t>R_1NfEcnPTVWvtoLi</t>
  </si>
  <si>
    <t>ETSY2020@g.ucla.edu</t>
  </si>
  <si>
    <t>ETSY2020</t>
  </si>
  <si>
    <t>Etsy, Inc.</t>
  </si>
  <si>
    <t>ETSY</t>
  </si>
  <si>
    <t>29786A106</t>
  </si>
  <si>
    <t>https://s22.q4cdn.com/941741262/files/doc_financials/2020/ar/2021-Proxy-Statement_Final.pdf</t>
  </si>
  <si>
    <t>https://s22.q4cdn.com/941741262/files/doc_downloads/2021/03/2020-SASB-TCFD-Disclosures.pdf</t>
  </si>
  <si>
    <t>"Etsyâ€™s Board is responsible for reviewing and approving Etsyâ€™s Annual Operating _x000D_
Plan, which includes both climate-related strategy, goals and targets, and associated _x000D_
budgets required to meet those goals. _x000D_
The Nominating and Corporate Governance Committee of the Board, within its _x000D_
charter, has responsibility for the periodic review of progress against the company's _x000D_
economic, social and ecological impact goals, which includes climate-related issues._x000D_
The Audit Committee of the Board oversees Etsyâ€™s 10-K disclosure, which includes _x000D_
our climate-related and impact disclosures."</t>
  </si>
  <si>
    <t>"Etsyâ€™s annual Impact goals are set by our Executive Team at the corporate level, _x000D_
aligned with its three Pillars of economic, social and ecological activities. Within these _x000D_
pillars, the Executive Team sets specific and measurable goals. _x000D_
Etsy also has a Risk Steering Committee, a cross functional team that meets at least _x000D_
quarterly and is responsible for the management and oversight of key financial, _x000D_
operational, legal and strategic risks facing Etsy, including any risks that are climate_x0002_related. _x000D_
Etsyâ€™s Impact Committee meets monthly to set and drive company-wide impact _x000D_
strategy, including our climate-related goals. It ensures organization-wide internal and _x000D_
external accountability for climate-related goals. The Impact Committee also assesses _x000D_
climate-related issues and develops management plans to address these issues _x000D_
accordingly. The Impact Committee includes cross-functional membership from major _x000D_
business functions at Etsy, including legal, workplace, strategic sourcing, _x000D_
sustainability, advocacy, product analytics, marketing, public relations, and investor _x000D_
relations._x000D_
Etsyâ€™s Impact Committee provides periodic updates to the Risk Steering Committee _x000D_
and the Etsy board."</t>
  </si>
  <si>
    <t>"Etsy considers both transitional and physical risks. _x000D_
Transitional risks include the assessment of current and emerging regulatory, _x000D_
technology, legal, market, and reputational risks. Physical risk assessment includes _x000D_
both acute and chronic risks. Etsy considers natural disasters and other weather and _x000D_
climate-related risks, which could impact operations, internet or mobile networks, or _x000D_
the operations of one or more of our third-party service providers. _x000D_
Etsy has identified climate-related opportunities in the short term (0-1 years) that may _x000D_
have financial or strategic impacts on the business, including participation in _x000D_
renewable energy programs and adopting energy-efficiency measures, using lower-emission sources of energy, and being prepared for any climate-related shift in _x000D_
consumer preferences."</t>
  </si>
  <si>
    <t>"Etsy evaluates climate-related risks and opportunities across the value chain including _x000D_
direct operations, upstream, and downstream. This evaluation is integrated into a _x000D_
multi-disciplinary company-wide risk management process. We conduct interviews _x000D_
and roundtable discussions with internal stakeholders across the business to gather _x000D_
perspectives on these factors and associated strategies. Assessment of size and scope, _x000D_
and risk management strategy is overseen by the Risk Steering Committee. _x000D_
At this time, we have not identified near-term climate-related risks with the potential to _x000D_
have a substantive financial or strategic impact on our business. Etsy's buyer and seller _x000D_
base is distributed globally, and as a two-sided marketplace we are not directly _x000D_
responsible for production of goods sold or for holding inventory. We will continue to _x000D_
look at additional ways to incorporate assessment of these factors in our risk _x000D_
management processes."</t>
  </si>
  <si>
    <t xml:space="preserve">Etsy has set a long-term carbon reduction goal aligned with science to be Net Zero by _x000D_
2030, which includes absolute reduction targets for Scope 1, 2, and 3. We are currently _x000D_
undertaking exploratory research to understand the best way to apply climate-related _x000D_
scenario analysis to inform business strategy. The Etsy Impact Committee and _x000D_
Sustainability team continue to coordinate with other teams to determine the _x000D_
appropriate scope of this analysis, involving a preliminary exploration of how climate _x000D_
change will impact Etsy and its community. We plan to use this research to inform _x000D_
relevant scenario selection for broader analysis, and evaluate impacts accordingly, _x000D_
including potential opportunities for our business. _x000D_
We also take action in support of policy solutions that will help to drive carbon _x000D_
reduction in the long term. In 2020, we prioritized advocating for ambitious regional _x000D_
policies that have the potential to accelerate the decarbonization of the transportation _x000D_
sector and drive significant market transformation. We are especially focused on _x000D_
policies to improve the electrification infrastructure and to reduce emissions for heavy- and medium-duty vehicles that play an important role in e-commerce logistics. </t>
  </si>
  <si>
    <t>"The Etsy Sustainability team, along with others in relevant functions within the _x000D_
Company, evaluates climate-related risks and opportunities, analyzes them in the _x000D_
context of our business, develops recommendations as appropriate, and escalates them _x000D_
for oversight senior management. For example, the Sustainability team has conducted _x000D_
a geographic analysis in selected geographic segments of projected physical climate _x000D_
impacts on Etsy sellers and buyers. _x000D_
The Sustainability team, in consultation with the Legal/Advocacy team, assesses _x000D_
regulatory issues associated with current or emerging climate-related legislation."</t>
  </si>
  <si>
    <t>"The Etsy Sustainability team, along with others in relevant functions within the _x000D_
Company, evaluates climate-related risks and opportunities, analyzes them in the _x000D_
context of our business, develops recommendations as appropriate, and escalates them _x000D_
for oversight senior management. For example, the Sustainability team has conducted _x000D_
a geographic analysis in selected geographic segments of projected physical climate _x000D_
impacts on Etsy sellers and buyers. _x000D_
The Sustainability team, in consultation with the Legal/Advocacy team, assesses _x000D_
regulatory issues associated with current or emerging climate-related legislation."_x000D_
_x000D_
"The Sustainability team, in addition to their role outlined in Section (a) above, _x000D_
develops management plans to address these issues accordingly."</t>
  </si>
  <si>
    <t>"Etsyâ€™s Impact Committee is a cross-functional group with representation from major _x000D_
business functions across the company, including: legal, workplace, strategic sourcing, _x000D_
sustainability, advocacy, product analytics, marketing, public relations, and investor _x000D_
relations. This ensures that climate-related issues are considered strategically and _x000D_
integrated throughout the business, as appropriate._x000D_
Since 2018, Etsy has used an integrated annual report structure, and has included ESG-related topics in our Annual Reports and Proxy Statements. These reporting structures _x000D_
ensure that climate-related issues are considered holistically from a risk and _x000D_
opportunity perspective by a cross-functional group and are appropriately elevated to _x000D_
senior management through defined channels."</t>
  </si>
  <si>
    <t>"Etsy tracks climate-related metrics related to total energy consumed, percentage _x000D_
renewable, percentage grid electricity, total GHG footprint of scope 1, 2 and 3 _x000D_
emissions including product shipments, packaging, end user energy use, water, and _x000D_
outgoing waste material streams."_x000D_
_x000D_
"For all teams at Etsy, compensation is tied to the companyâ€™s financial performance, as _x000D_
well as individual employee contributions. While responsibility for delivering on our _x000D_
impact goals is distributed across the company, each goal owner is responsible for _x000D_
ensuring that the work associated with advancing their goal is incorporated into team _x000D_
membersâ€™ individual goals, which is in turn directly tied to compensation."</t>
  </si>
  <si>
    <t>"Our climate-related targets include:_x000D_
â€¢ Achieve Net Zero by 2030 through a 50% absolute reduction in our Scope 1 and 2 _x000D_
greenhouse gas emissions and a 13.5% absolute reduction in our Scope 3 _x000D_
greenhouse gas emissions. This target is aligned with current climate science._x000D_
â€¢ Continue to source 100% of Etsyâ€™s electricity from renewable sources. This is an _x000D_
absolute-based target set from a 2016 base year. _x000D_
â€¢ Achieve a 25% reduction in the intensity of Etsyâ€™s energy use by 2025. This is an _x000D_
intensity-based target set from a 2016 base year. _x000D_
â€¢ Maintain a 90% waste diversion rate across global operations. This is an intensity-based target set from a 2017 base year. "</t>
  </si>
  <si>
    <t>% for other genders and not declared shown on graph but aren't specified</t>
  </si>
  <si>
    <t>"We continued to invest in fair pay practices, and saw positive results in our 2020 Pay Equity analysis, _x000D_
which was conducted by a third-party consulting firm. The analysis found no unexplained pay gaps _x000D_
adverse to women or employees from other marginalized genders, or non-white employees."</t>
  </si>
  <si>
    <t>CEO = $1,934,307, median employee = $190,451</t>
  </si>
  <si>
    <t>Employer paid health benefits_x000D_
â€‹â€‹â€‹â€‹â€‹â€‹â€‹Fitness benefits_x000D_
Wellness programming_x000D_
Mental health benefits</t>
  </si>
  <si>
    <t>https://careers.etsy.com/global/en</t>
  </si>
  <si>
    <t>Etsy Inc</t>
  </si>
  <si>
    <t>R_25tOkmqu26l7KAR</t>
  </si>
  <si>
    <t>EVRG2020@g.ucla.edu</t>
  </si>
  <si>
    <t>EVRG2020</t>
  </si>
  <si>
    <t>Evergy, Inc.</t>
  </si>
  <si>
    <t>EVRG</t>
  </si>
  <si>
    <t>30034W106</t>
  </si>
  <si>
    <t>https://investors.evergy.com/static-files/7391f9bd-706f-4647-96f6-ef4c165d79f6</t>
  </si>
  <si>
    <t>"Given that ethical _x000D_
behavior is critical to our success, we work hard to ensure that our employees are familiar with company _x000D_
expectations by conducting annual ethics and compliance training, sending quarterly ethics focused _x000D_
communications to all employees, providing ethical decision making scenarios for leaders to use to foster _x000D_
conversation, and providing various means of raising concerns including a third-party anonymous concerns line."</t>
  </si>
  <si>
    <t>https://investors.evergy.com/SustainabilityReport</t>
  </si>
  <si>
    <t>https://investors.evergy.com/static-files/22df217d-471a-4153-86b7-bc2f309d4b2e</t>
  </si>
  <si>
    <t>"The Board is responsible for the oversight of all Evergyâ€™s major risks, including [...] oversight of climate risk and related mitigation efforts. To ensure a proper focus on some of these risks, the Board has delegated some specific risk oversight responsibility to its committees. _x000D_
"Evergy is also unique when compared to many public companies in that it also has a committee â€“ the Nuclear and _x000D_
Power Supply Committee â€“ that has a primary focus on environmental matters and risks related to power supply _x000D_
resources, including those related to climate. This committee monitors, among other things, environmental policy _x000D_
and planning issues, including those with respect to local, state, and federal air, water, electric, environmental, _x000D_
and waste matters; reviews any environmental reports that Evergy prepares; and is involved with shareholder _x000D_
engagement on environmental matters."</t>
  </si>
  <si>
    <t>" Evergy _x000D_
has had a working group comprised of representatives of Evergyâ€™s corporate governance, investor relations, _x000D_
environmental stewardship, operations, public affairs and community relations, and diversity, equity, and inclusion _x000D_
teams to monitor and lay the foundation for ESG business objectives and reporting. In addition, Evergy has an _x000D_
ESG Steering Committee comprised of our President and Chief Executive Officer, and numerous Executive Vice _x000D_
Presidents, Senior Vice Presidents, and Vice Presidents to identify company priorities and provide a platform and _x000D_
resources to implement ESG initiatives, including this TCFD initiative, and engage with the Board committees _x000D_
responsible for ESG matters._x000D_
Evergyâ€™s Environmental Compliance and Conservation groups oversee the companyâ€™s environmental reporting _x000D_
as a part of the companyâ€™s compliance program."</t>
  </si>
  <si>
    <t>"Physical risks that impact Evergyâ€™s service territory range from high-impact, low-frequency events such as tornadoes, extreme temperatures (e.g., polar vortexes), and flooding to more routine weather events such as severe thunderstorms, wind events, and periods of high or low rainfall. Additionally, these acute impacts are compounded _x000D_
by more chronic issues such as long-term temperature changes, periods of drought, and ecological shifts."_x000D_
"As Evergy works toward a lower carbon future, transitioning the generation fleet creates potential financial and reliability risks. The company endeavors to make prudent, yet extremely long-lived, investment decisions, understanding that regulators will determine investment recovery. Regional transmission organizations, such as the Southwest Power Pool, determine which generation resources are dispatched, and the expansion of _x000D_
renewable energy has decreased the utilization of some non-renewable assets. This could result in certain assets being considered for retirement before they are fully depreciated, which could create the need to manage the cost of un-recovered assets. Public attention is currently focused on transitioning to a low carbon future, including reducing greenhouse gas emissions and closing coal-fired generating units. Diversity of fuel supply has historically provided cost, risk, and reliability benefits."_x000D_
"Unsettled, frequently changing, and potentially conflicting federal, state, and local public policy decisions can make it challenging to create and execute on long-term carbon reduction strategies, economic development initiatives, and customer programs. Each change in policy requires review and analysis of operations and long-term strategies to ensure compliance with applicable underlying existing laws and regulations, as well as _x000D_
development of a prudent plan to comply with proposed policy changes. ..."_x000D_
"The expenses Evergy incurs to obtain the capital needed to operate its business and to mitigate risks are directly correlated with the views of the investment and financial communities with respect to Evergyâ€™s strategy."_x000D_
"There are also risks associated with public policy changes that impact Evergyâ€™s economic development and customer programs. These risks are transitional in nature and are associated with meeting large customer expectations regarding access to renewables programs and their own performance with respect to ESG metrics."_x000D_
_x000D_
Further details related opportunities in TCFD report, under "Risk Management"</t>
  </si>
  <si>
    <t>"Evergyâ€™s Sustainability Transformation Plan (STP) is the companyâ€™s strategic plan to accelerate work toward creating a forward-thinking, sustainable energy company. This five-year capital expenditure plan includes approximately $9.2 billion in total infrastructure investment across our transmission and distribution network, generating facilities, customer systems, and other platforms.Investments in grid modernization will enable easier access to and development of distributed generation and customer-facing grid-edge technology. The STP also pursues legislative and regulatory policy changes that _x000D_
would support the transition of the companyâ€™s generation fleet, for example mechanisms that would mitigate the financial and customer rate impacts associated with the retirement of the companyâ€™s coal plants. Through an Integrated Resource Plan (IRP) process in both Kansas and Missouri, Evergy has completed a thorough analysis of future resource needs to evaluate how the company will continue its transition toward a _x000D_
lower carbon future, advancing goals of sustainability, affordability, and reliability."_x000D_
_x000D_
Describes in detail strategies to mitigate the above risks in its TCFD report, under "Risk Management"</t>
  </si>
  <si>
    <t>"Evergy has completed and filed its 2021 IRP and this analysis involved modeling various _x000D_
scenarios which provide a proxy for a Climate Scenario Analysis."_x000D_
"The IRP involves forecasting a variety of Evergyâ€™s key metrics, such as emissions, operating costs, and capital costs, out 15 to 20 years based on our customersâ€™ expected energy and capacity needs. This process of evaluating Evergyâ€™s resource plan under a variety of different scenarios and selecting a â€œPreferred Resource Planâ€ takes place in full every three years with annual updates each year between triennial filings. Within the IRP, there is a robust scenario planning process that Evergy uses to test potential resource plans and evaluate their sensitivity to a variety of factors that are outside of Evergyâ€™s control. â€œPotential resource plansâ€ include a combination of new and existing demand-side and supply-side resources that all combine to meet forecasted load requirements and provide enough reserve margin. When evaluating these resource plans, the _x000D_
primary objective function within the IRP is to minimize customer costs and ensure reliability (net present value of revenue requirement) on an expected value basis across all evaluated scenarios. In the IRP process for the 2021 Triennial Filing, Evergy utilized three factors to develop scenarios for analysis: load growth, natural gas prices, and CO2_x000D_
pricing. Each of these factors has a â€œhigh,â€ â€œmid,â€ and â€œlowâ€ set of assumptions that are combined to create 27 distinct scenarios. ..." (goes into greater detail of scenario analysis)_x000D_
"The scenario analysis results and details contained within this report keep Evergy aligned with reductions considered under the Paris Agreement to the United Nations Framework Convention on Climate Change, December 12, 2015, and will also continue to be reviewed and revised to keep pace with the most current and up-to-date research and science-based information and global targets."</t>
  </si>
  <si>
    <t>"Evergy utilizes an Enterprise Risk Management (ERM) framework that aligns top business risks with management responsibilities, and ultimately Board level oversight of these risks. As summarized elsewhere in this report, various Board committees are responsible for the oversight of all major risks, including strategic, financial, operational, and compliance risks, as well as mitigation plans related to those risks. [...]_x000D_
_x000D_
"Key dimensions of the ERM process that inform Evergyâ€™s business strategy are summarized below:_x000D_
â€¢ Integrated risk assessments â€“ identify and evaluate operational risks, strategic risks, and externally imposed risks. Risks are quantified and calibrated across the company based on their relative impact and likelihood -- acting as a precursor to identify threats and potential losses, as well as uncover potential opportunities and rewards._x000D_
â€¢ Deep dive analyses â€“ engage risk owners in deeper discussions focused on root cause analysis, consequences, mitigation, and key risk indicators for each of the companyâ€™s top business risks and notable emerging risks._x000D_
â€¢ Board member interviews â€“ seek Board input regarding risks of / to Evergyâ€™s strategy, top business risks, and key disruptive activities in the industry._x000D_
â€¢ Executive management review â€“ top business risks are presented and reviewed in the context of industry benchmarking, risk assessment results, and Board member feedback"</t>
  </si>
  <si>
    <t>"In 2020, Evergy integrated a climate change risk assessment into its existing ERM process. During this multi-disciplinary process, ERM staff, along with Evergyâ€™s Sustainability staff, met with nearly 20 different groups _x000D_
across each of Evergyâ€™s business units to identify and assess climate-related risks, as well as other company _x000D_
risks. Individual business units were asked to identify risks using the TCFD framework and to weigh those risks _x000D_
and prioritize mitigation activities."</t>
  </si>
  <si>
    <t xml:space="preserve">data in Corporate Sustainability Report and ESG Quantitative Metrics Report (utility portfolio, emissions, resources); operating costs, capital costs_x000D_
</t>
  </si>
  <si>
    <t>"In 2021 Evergy announced its objective to reduce carbon emissions by 70% through 2030 (relative to 2005 levels). Building on this trajectory, our goal is to achieve zero carbon emissions by 2045 [...] _x000D_
Since 2005, we have already reduced carbon emissions by 51 percent, and sulfur dioxide and nitrogen oxide by 98 percent and 89 percent, respectively."</t>
  </si>
  <si>
    <t>TCFD Report</t>
  </si>
  <si>
    <t>https://investors.evergy.com/TCFD</t>
  </si>
  <si>
    <t>229696 million gallons</t>
  </si>
  <si>
    <t>8491 million gallons</t>
  </si>
  <si>
    <t>https://investors.evergy.com/ESGMetrics ; https://investors.evergy.com/SASB</t>
  </si>
  <si>
    <t>15% people of color</t>
  </si>
  <si>
    <t>CEO = $8,999,456, median employee = $128,625</t>
  </si>
  <si>
    <t>Choice of medical, dental and vision plans; Life and accident insurance; Long-term disability insurance; Medical and dependent care reimbursement accounts; Health Savings account</t>
  </si>
  <si>
    <t>Evergy Inc</t>
  </si>
  <si>
    <t>R_21HBWtbIGlIPaWJ</t>
  </si>
  <si>
    <t>EXPE2020@g.ucla.edu</t>
  </si>
  <si>
    <t>EXPE2020</t>
  </si>
  <si>
    <t>Expedia Group, Inc.</t>
  </si>
  <si>
    <t>EXPE</t>
  </si>
  <si>
    <t>30212P303</t>
  </si>
  <si>
    <t>https://s27.q4cdn.com/708721433/files/doc_downloads/2021/04/26/Expedia-Global-Impact-Report-2020-Download.pdf</t>
  </si>
  <si>
    <t>https://s27.q4cdn.com/708721433/files/doc_financials/2020/ar/Expedia-Group-Proxy-Statement[1].pdf</t>
  </si>
  <si>
    <t>"Over the past several years, we evaluated our priorities by their impact on our important _x000D_
stakeholders: our clients, employees, communities, and the travel destinations we support around the world."_x000D_
_x000D_
ESG priorities: emissions, energy, responsible tourism, disaster recovery, benefits, inclusion and diversity, community engagement, employee matching, ethics, privacy and security</t>
  </si>
  <si>
    <t>"The Executive Committee is comprised of _x000D_
Mr. Diller and Mr. Kern and is generally involved in oversight _x000D_
of Corporate Social Responsibility (CSR) issues. The Audit _x000D_
Committee generally oversees risk management, including _x000D_
regular reports from the Head of Internal Audit. The Board _x000D_
hears issues and presentations from the various departments _x000D_
managing CSR."</t>
  </si>
  <si>
    <t>"Governance for all corporate responsibility issues rests with the _x000D_
Chief Legal Officer. The Head of Global and Community Impact _x000D_
manages and oversees all climate, sustainability, and corporate _x000D_
responsibility programs. Global and Community Impact works _x000D_
in conjunction with Expedia Groupâ€™s Head of Global Real Estate _x000D_
to oversee all energy, emissions, and facility-specific activities, _x000D_
including renewable energy strategy for facilities."</t>
  </si>
  <si>
    <t>"We have been Carbon Neutral as a company since 2017, and we are _x000D_
committed to maintaining this status. In addition, we are eager to find _x000D_
new ways to target net zero while bringing our partners and suppliers _x000D_
along on the journey. We have achieved carbon neutrality through internal _x000D_
reductions as well as a combination of uGreen-eÂ® Climate Certified _x000D_
Renewable Energy Credits (RECs) and Verified Carbon Offsets."_x000D_
"Leasing â€“ We incorporated climate resiliency and _x000D_
environmental factors into leasing decisions to ensure _x000D_
renewable energy is available for purchase."_x000D_
Operational changes to reduce emissions and energy use like LED lighting</t>
  </si>
  <si>
    <t>renewable energy, vehicle miles, energy use, GHG emissions, water</t>
  </si>
  <si>
    <t xml:space="preserve">"100% renewable energy at our global office locations by 2031"_x000D_
"reducing single-occupancy vehicle  miles by 1,000,000 miles from our 2018 baseline year (not including 2020)"_x000D_
"ambitious targets around energy, water, and carbon to create a headquarters that is in the top quartile for energy and water performance"_x000D_
"emissions reduction goals that apply across our offices worldwide"_x000D_
</t>
  </si>
  <si>
    <t>2020 Inclusion &amp; Diversity Report</t>
  </si>
  <si>
    <t>https://s27.q4cdn.com/708721433/files/doc_downloads/2021/07/Inclusion-Diversity-Report.pdf</t>
  </si>
  <si>
    <t>CEO = $4,200,686, median employee = $78,596</t>
  </si>
  <si>
    <t>"expansive mental health and well-being services including wellness reimbursements and an employee assistance program"_x000D_
during COVID -- "expansion of our wellness reimbursement program, which provides _x000D_
reimbursement for certain health and wellness expenses, to allow employees to use the benefit for the purchase of home office equipment, virtual mental and emotional health services, and online education; [...] provided employees with the flexibility to use our travel _x000D_
reimbursement benefit program for health and wellness expenses"</t>
  </si>
  <si>
    <t>Expedia Group Inc</t>
  </si>
  <si>
    <t>R_9uAB0jWHRZqBWAV</t>
  </si>
  <si>
    <t>EXR2020@g.ucla.edu</t>
  </si>
  <si>
    <t>EXR2020</t>
  </si>
  <si>
    <t>Extra Space Storage Inc.</t>
  </si>
  <si>
    <t>EXR</t>
  </si>
  <si>
    <t>30225T102</t>
  </si>
  <si>
    <t>https://ir.extraspace.com/static-files/daf92159-e59d-4024-86e1-a07ac031191d</t>
  </si>
  <si>
    <t>https://ir.extraspace.com/static-files/b4e48caf-c6a6-4b62-9b86-3f9c65488e8e</t>
  </si>
  <si>
    <t>"Our organizationâ€™s resilience strategy includes direct oversight of climate-related issues by our sustainability committee, our senior management _x000D_
team and our board of directors. These groups review, discuss and assess climate related risk and opportunities regularly."</t>
  </si>
  <si>
    <t>"Our organizationâ€™s resilience strategy includes direct oversight of climate-related issues by our sustainability committee, our senior management _x000D_
team and our board of directors. These groups review, discuss and assess climate related risk and opportunities regularly.</t>
  </si>
  <si>
    <t>"Some key examples of physical risk weâ€™ve identified are properties that are exposed to climate hazards of inland flood risk, coastal floods, sea-level rise, earthquakes, high-speed wind storms, hailstorms, wild fires or other perils. [...] Some key examples of transition risk to our portfolio include increased environmental regulation, which may increase the cost to develop, acquire, own or manage real estate in certain areas. Increased regulatory changes may increase administrative costs for reporting and compliance, or costs _x000D_
to make building retrofits necessary to achieve certain emission targets. [...] Additionally, there is a technology risk as current appliances and materials may need _x000D_
to be retired more quickly than anticipated to be replaced with lower-emission technologies which may create small increased cost. We have also _x000D_
identified potential future reputational risk as stakeholders, concerns and feedback around sustainability may change."</t>
  </si>
  <si>
    <t>For physical risks: "We have addressed these risks by constructing a highly diversified _x000D_
portfolio, minimizing exposure to different risks, and obtaining third party property and casualty insurance coverage to further mitigate our financial _x000D_
risk. We have regular portfolio reviews and average expected losses are estimated by individual locations, as well as by individual risk factors. We _x000D_
evaluate our findings to determine if changes in portfolio construct or insurance coverage are needed."_x000D_
For transitional risks: "Based on our low emission rates relative to most real estate sectors, we believe our risks remain much lower than most asset classes. [...] To address these risks, we set utility consumption and emissions targets and continue to monitor our progress, and implement changes to reduce emissions, primarily through _x000D_
lighting retrofits, our solar program, and the installation of higher efficiency building materials and HVAC systems."</t>
  </si>
  <si>
    <t>"We are consistently evaluating and re-evaluating our processes for managing climate-related risks. We have incorporated resiliency measures into our _x000D_
acquisitions and development projects. We proactively evaluate and mitigate risks associated with hurricanes, wildfires and rising sea levels within our _x000D_
key markets, including those in California, Florida, Hawaii and Texas, and establish measures, when necessary, such as flood protection barriers, fire _x000D_
barriers and more. [...] Our resilience strategy is anchored in preventive maintenance, continuous enhancements and thoughtful risk management, including crisis response plans that are documented, taught to employees, and regularly tabletop drilled. We have made significant progress to date, and will continue to evaluate targets annually."</t>
  </si>
  <si>
    <t>"We are consistently evaluating and re-evaluating our processes for managing climate-related risks. We have incorporated resiliency measures into our acquisitions and development projects."</t>
  </si>
  <si>
    <t>GHG emissions, energy, water and waste</t>
  </si>
  <si>
    <t>"Extra Space Storage has set targets to reduce or GHG emissions, energy, water and waste."_x000D_
_x000D_
"3% reduction in like-for-like energy consumption by 2021 using 2017 as a baseline year" (achieved)_x000D_
"3% reduction in like-for-like water consumption by 2021 using 2017 as a baseline year" (achieved)_x000D_
"6% increase in like-for-like waste sent to recycling instead of landfills by 2021 using 2017 as a baseline" (achieved)_x000D_
"25% increase in renewable energy generation across the portfolio by 2023 using 2018 as a baseline" (achieved)_x000D_
"3% reduction in like-for-like GHG Emissions by 2024 using 2019 as a baseline" (achieved)</t>
  </si>
  <si>
    <t>906000 m3</t>
  </si>
  <si>
    <t>CEO = $6782212, median employee = $43595</t>
  </si>
  <si>
    <t>"Our employees benefit from flexible work schedules including work-from-home options, competitive health benefits, paid-time _x000D_
off and other benefits such as maternity/paternity leave and bereavement. We also offer other programs to promote a healthy _x000D_
lifestyle such as our FIT Challenge (which rewards employees for meeting exercise goals), partial reimbursements for _x000D_
purchases of exercise-related equipment and classes, health and wellness coaching and assistance as well as an annual _x000D_
wellness fair, a smoking cessation program, health screening and biometric testing, all of which benefits are free to our _x000D_
employees."</t>
  </si>
  <si>
    <t>Extra Space Storage Inc</t>
  </si>
  <si>
    <t>R_2y1LTM8aJAJgvCk</t>
  </si>
  <si>
    <t>FBHS2020@g.ucla.edu</t>
  </si>
  <si>
    <t>FBHS2020</t>
  </si>
  <si>
    <t>Fortune Brands Home &amp; Security, Inc.</t>
  </si>
  <si>
    <t>FBIN</t>
  </si>
  <si>
    <t>34964C106</t>
  </si>
  <si>
    <t>https://www.fbhs.com/app/uploads/2021/09/2020-FBHS-ESG-Report-Final.pdf</t>
  </si>
  <si>
    <t>https://ir.fbhs.com/static-files/8e8418da-275f-41c4-bd14-e54cd80eb994</t>
  </si>
  <si>
    <t>https://www.fbhs.com/board-of-directors/</t>
  </si>
  <si>
    <t>"in 2020, we conducted an ESG materiality assessment to align and prioritize our environmental, social and governance topics which have the greatest importance to our _x000D_
stakeholders and are the most meaningful to our business."_x000D_
"We conducted a multi-stakeholder analysis to help us understand the concerns and expectations of key audiences: investors, ratings agencies, customers and associates. [...]"_x000D_
"Fortune Brandsâ€™ cross-functional ESG Steering Committee reviewed the list of potential _x000D_
material factors of interest to our external stakeholders. The committee then adjusted _x000D_
certain items based on its internal insight to determine our priority topics â€” those topics that matter most to our business, our stakeholders, and our ability to continue to profitably grow and generate value."_x000D_
_x000D_
Material topics:_x000D_
"Environmental stewardship focused on water conservation, waste reduction, and carbon &amp; climate_x000D_
Employee safety and valuing our employees through advancing diversity, equity &amp; inclusion; training &amp; development, and providing meaningful benefits_x000D_
Conducting business ethically"</t>
  </si>
  <si>
    <t>"The Code of Business Conduct and Ethics applies to every Fortune Brands associate, at _x000D_
every level and in every location, as well as the members of our Board of Directors. The Board has also adopted a Code of Ethics for Senior Financial Officers, a set of standards _x000D_
applicable to the Board, the CEO, CFO and principal accounting officer to ensure accuracy _x000D_
of our financial reporting."_x000D_
"Our compliance training program includes online and in-person trainings, new hire _x000D_
onboarding, and special events to educate associates on the importance of understanding Company policies, all applicable laws affecting our business, and how to comply with these policies and laws."_x000D_
"MasterBrand Cabinets, Therma-Tru and Master Lock dedicate a special week to compliance and ethics during which Company policies and values are spotlighted."</t>
  </si>
  <si>
    <t>https://www.fbhs.com/app/uploads/2021/09/2020-FBHS-ESG-Data-Sheet-FINAL.pdf</t>
  </si>
  <si>
    <t>"Our Board of Directors is committed to overseeing the integration of ESG initiatives and progress_x000D_
throughout the Company. In 2020, the Board broadened the role of its Nominating, Environmental, Social _x000D_
&amp; Governance Committee (the â€œNESG Committeeâ€) to include oversight of the Companyâ€™s ESG _x000D_
initiatives, strategies, and related risks, including those related to climate. Environmental and social _x000D_
programs, progress, risks and strategies are reported to the NESG Committee on a quarterly basis. In _x000D_
addition, the Boardâ€™s Audit Committee oversees the Companyâ€™s enterprise risk management (ERM)_x000D_
program, which includes some climate-related risks. In addition to reviewing the annual assessment of _x000D_
enterprise-wide risks, the Audit Committee is also updated on enterprise-wide risks throughout the year _x000D_
as needed, to account for quickly changing business dynamics."</t>
  </si>
  <si>
    <t>"The Company formalized an ESG Steering Committee in 2021. The ESG Steering Committee is a cross_x0002_functional management committee created to assist the Companyâ€™s senior leadership team in setting _x000D_
ESG strategy; developing, implementing, and monitoring initiatives and policies based on that strategy, _x000D_
including climate-related risks and opportunities. The ESG Steering Committee reports directly to the _x000D_
Companyâ€™s CEO. Representatives from the ESG Steering Committee report updates to the NESG _x000D_
committee. With the newly broadened NESG Committeeâ€™s role and many ESG initiatives underway, the _x000D_
ESG Steering Committee is reporting progress to the NESG Committee throughout the year."</t>
  </si>
  <si>
    <t xml:space="preserve">Physical risks: severe weather events, natural disasters, "increased insurance premiums for our facilities located in areas more likely to be impacted by severe weather, including fires, tornados and flooding"_x000D_
_x000D_
Transitional risks and opportunities: _x000D_
Market -- "call from consumers for more sustainable products and packaging grows" and meeting demand, "raw material and commodity price volatility that may be caused by weather"; "opportunity to engage new environmentally-conscious customers with high quality options ... and an added opportunity to successfully introduce new sustainable products"_x000D_
Regulation -- "Compliance with environmental laws increases our costs of doing business"; "introduction of tax incentives for purchasers of our products and services that contribute to reducing energy use, conserving water, or that are made predominantly from recycled inputs"_x000D_
Reputation -- " if Fortune Brands is perceived as being irresponsible regarding climate _x000D_
change" or if it can "demonstrate it is a responsible corporate citizen and is acting responsibly regarding climate change"_x000D_
</t>
  </si>
  <si>
    <t>"To mitigate acute physical risks, we have created operational contingency plans, which include distributing production across multiple lines or facilities, and identifying alternate third-party suppliers. The adequacy of our partnersâ€™ supply is analyzed routinely in considering sourcing options and inventory planning. Business interruption and property insurance is in place for significant losses. On an annual basis, associates in storm areas undergo emergency preparedness training and store materials on site to protect against weather-related emergencies. The Company also is strengthening its supply chain and _x000D_
has the agility to make adjustments as needed in the case of supply constraints due to severe weather events."_x000D_
_x000D_
"From time to time, we use derivative contracts to manage our exposure to commodity price volatility, and we enter into commodity swaps to manage the price risk associated with forecasted purchases of materials used in our operations." A number of "product offerings that have environmentally friendly or climate-aware attributes."_x000D_
_x000D_
"Because these laws are subject to frequent changes, we are unable to predict the future costs resulting from environmental compliance."_x000D_
_x000D_
"Management and the Board of Directors have been focused on assessing the current impact of climate change on our operations and taking action to contribute to renewable energy, and increasing the quality and transparency of our ESG performance and disclosures of our management approach - to better demonstrate our commitment to sustainability."</t>
  </si>
  <si>
    <t>"To-date, the Company has not undertaken climate change scenario planning."</t>
  </si>
  <si>
    <t>"The Companyâ€™s leadership team has identified and defined key external, strategic, operational, financial _x000D_
and compliance risks for the management team to consider as part of the annual enterprise risk _x000D_
management (ERM) assessment process. Each year, members of management review and rank the _x000D_
risks, and their risk assessment is reviewed at a segment level by the segmentâ€™s president and chief _x000D_
financial officer. Each segmentâ€™s risk assessment is aggregated and ranked at the Fortune Brands _x000D_
enterprise level. Results of the ERM are presented to the Companyâ€™s executive committee, as well as to _x000D_
the Audit Committee of the Board of Directors. During the ERM process, climate-related risks are _x000D_
considered a driver that indirectly influences components of risk, rather than a standalone risk category._x000D_
For example, climate-driven risks to the regulatory landscape is assessed as part of our overall _x000D_
assessment of regulatory risk and the impact of weather events is assessed as part of our overall _x000D_
assessment of catastrophic loss. All risks are addressed with a plan to accept, mitigate, share or avoid _x000D_
risks."</t>
  </si>
  <si>
    <t>"All our facilities operate under a common set of EH&amp;S principles, which provide an overall foundation for _x000D_
environmental stewardship. The specific ways in which each location manages climate-related risks _x000D_
varies due to the diversity of our business, the products we make and where we are located. We maintain _x000D_
contingency plans and production is distributed among multiple lines, or alternate third-party suppliers _x000D_
have been identified to mitigate short-term acute risks. On an annual basis, associates in storm areas _x000D_
undergo emergency preparedness training and store on site materials to protect against weather-related _x000D_
emergencies. _x000D_
To mitigate short- and medium-term risks, the adequacy of supply is analyzed routinely in considering _x000D_
sourcing options and inventory planning. Business interruption and property insurance is in place for _x000D_
significant losses. _x000D_
We are addressing medium- and long-term climate-related transition risks to our reputation by increasing _x000D_
the quality of our disclosure around our sustainability programs and commitments and approach to _x000D_
managing our ESG focus areas."</t>
  </si>
  <si>
    <t>"While climate-related risks are already indirectly incorporated into our ERM program, we plan to more formally incorporate specific climate-related risks into our ERM process."</t>
  </si>
  <si>
    <t>"Currently, the primary metrics Fortune Brands uses to measure climate-related risks and performance are Scope 1 and Scope 2 carbon emissions. [...] Management uses this data to help evaluate opportunities for using renewable energy and to identify focus areas for energy reduction efforts."</t>
  </si>
  <si>
    <t>"We have set goals to reduce our absolute Scope 1 and 2 carbon emissions by 30% by the year 2030, and offset 50% of our electricity usage with renewable sources by 2030. Our baseline year is 2020 global operations (excluding LARSON)."</t>
  </si>
  <si>
    <t>https://www.fbhs.com/app/uploads/2021/12/TCFD-FBHS.pdf</t>
  </si>
  <si>
    <t>194000000 gallons</t>
  </si>
  <si>
    <t>40% people of color</t>
  </si>
  <si>
    <t>CEO = $9,628,873, median employee = $50,750</t>
  </si>
  <si>
    <t>"Fortune Brands offers U.S. associates health care plans that are competitive in cost and value relative to the market._x000D_
Associates on our health care plan are encouraged to take advantage of Company-provided services to help them stay healthy, save money and make the most of their _x000D_
benefits. These services include a tool to help with saving money on prescription drugs; a _x000D_
resource for finding health care service costs; an employee assistance program; a diabetes management program; tobacco cessation assistance; telemedicine services; and a travel assistance program._x000D_
New in 2020, associates and their families enrolled in our health plan have access to _x000D_
a health advocate service that provides personal assistance in managing their health _x000D_
from finding medical care providers, sorting out a new diagnosis, estimating costs and _x000D_
understanding their benefits. The advocacy program includes specialized services, such as a digital musculoskeletal program, behavioral counseling for weight management and diabetes prevention, and a hypertension management program."_x000D_
_x000D_
Other benefits: "Employee assistance program (EAP) that provides free counseling to our associates and their family members."</t>
  </si>
  <si>
    <t>Fortune Brands Home And Security Inc</t>
  </si>
  <si>
    <t>R_3oRuZem0fSQ3CsX</t>
  </si>
  <si>
    <t>FANG2021@g.ucla.edu</t>
  </si>
  <si>
    <t>FANG2021</t>
  </si>
  <si>
    <t>Diamondback Energy, Inc.</t>
  </si>
  <si>
    <t>FANG</t>
  </si>
  <si>
    <t>25278X109</t>
  </si>
  <si>
    <t>https://www.diamondbackenergy.com/static-files/bc291b99-c938-43b9-b17b-a3474f338bf8</t>
  </si>
  <si>
    <t xml:space="preserve">environmental responsibility, managing and reducing risks, governance and business ethics, our people, communities </t>
  </si>
  <si>
    <t>https://www.diamondbackenergy.com/static-files/faf5ab25-5ab5-4404-8c04-c7bd387ae418</t>
  </si>
  <si>
    <t>Our strong corporate governance practices also include our Corporate Compliance and Code of Business_x000D_
Ethics Handbook, which defines the overarching expectations that our board of directors, officers and_x000D_
employees must follow. Our People Policies set out further obligations regarding conflicts of interest,_x000D_
safety, equal opportunity, harassment and retaliation. These policies also outline our support for employees through various provisions. We require all employees to review these documents and provide written_x000D_
acknowledgment of their responsibility to uphold the expectations.</t>
  </si>
  <si>
    <t>https://www.diamondbackenergy.com/static-files/56116f55-f40c-4e89-a158-f4da0a49ac60</t>
  </si>
  <si>
    <t>Members of the Safety, Sustainability and Corporate Responsibility Committee. As an oil and gas company, we understand that we have the potential to make a uniquely positive impact in the world. We provide affordable, domestically produced energy_x000D_
that helps run our homes, businesses, transportation networks and other key components of our economy. As we continue to provide a critical product that contributes to_x000D_
economic growth and society, we view the connection between responsible operations and business success a fundamental necessity. We are committed to the safe and_x000D_
responsible development of our resources in the Permian Basin. We operate in the same areas in which a majority of our employees and their families live, and are_x000D_
dedicated to preserving and protecting the environment for the benefit of our stockholders, employees and our community. We have identified key areas of focus, including_x000D_
energy, emissions, waste and spills, water use, compliance, health and safety, training and education, and community, and have described below certain of our efforts_x000D_
relating to these areas. We have also established the Safety, Sustainability and Corporate Responsibility Committee of our Board of Directors that oversees, among other_x000D_
things, our managementâ€™s monitoring and adherence to our policies on ESG matters and the quality of our procedures for identifying, assessing, monitoring and managing_x000D_
the principal environmental, health, safety and social risks in our business and provides leadership with respect to best practices in the areas environmental, sustainability_x000D_
and corporate and social responsibility.</t>
  </si>
  <si>
    <t>CEO, CFO, and EVP of Operations, Our executive management team works with individuals across the organization to assess and manage climate related risks and opportunities. Executive management has_x000D_
frequent interactions with the Board of Directors to communicate these risks and opportunities.</t>
  </si>
  <si>
    <t>risks: Increased indirect operating costs (M), increased direct costs (M). Opps: use of lower emission sources of enerrgy (S), reduced water usage and consumption (S), resource efficiency (S)</t>
  </si>
  <si>
    <t>climate related risks and opps have impacted their business strategy, specific financial impacts of each risk and opp are listed on the cdp report</t>
  </si>
  <si>
    <t>In order to analyze potential risks to Diamondbackâ€™s oil and gas portfolio in a carbon-constrained environment, we utilized the most recent IEA WEO, published in October 2020, to examine various supply and demand scenarios_x000D_
through 2040 (see www.iea.org/reports/world-energy-outlook-2020). The 2020 WEO details global energy trends and the possible impacts to supply and demand, carbon emissions, air pollution and energy access, with a particular_x000D_
focus on pathways out of the COVID-19 crisis over the next ten years to 2030._x000D_
The IEAâ€™s WEO scenarios have become widely recognized as industry standard for long-term energy analysis. Additionally, the TCFD recommends that organizations like Diamondback should use scenario analysis to help inform_x000D_
its business strategy and assess the resiliency of its business to a range of plausible climate-related scenarios. Specifically, the TCFD believes that organizations should use a â€œ2 degrees,â€ or lower, scenario (i.e., a scenario that_x000D_
lays out an emissions trajectory consistent with holding the increase in global average temperatures to 2 degrees Celsius above pre-industrial levels) to test portfolio resilience. Therefore, the IEAâ€™s WEO scenarios represent appropriate stress tests for Diamondbackâ€™s portfolio outlook, as the Sustainable Development Scenario discussed below falls within the TCFDâ€™s recommendation._x000D_
The Four Main Scenarios of the IEAâ€™s 2020 World Energy Outlook_x000D_
ï‚„ Stated Policies Scenario (STEPS) â€” This scenario assumes that the COVID-19 pandemic is brought_x000D_
under control in 2021 and the global economy returns to pre-pandemic levels in the same year. In_x000D_
addition, this scenario provides an assessment of where todayâ€™s policy frameworks and current policy_x000D_
ambitions might take the energy sector in the coming decades, taking into account the continued evolution of known technologies._x000D_
ï‚„ Delayed Recovery Scenario (DRS) â€“ This scenario includes the same policy assumptions as the_x000D_
STEPS but assumes that a prolonged COVID-19 pandemic causes lasting damage to the global economic recovery. This scenario assumes that the global economy returns to pre-pandemic levels in_x000D_
2023 and global energy demand only returns in 2025._x000D_
ï‚„ Sustainable Development Scenario (SDS) â€” This scenario encompasses an energy consumption_x000D_
pathway that limits global increases in temperature to less than 1.65 degrees Celsius with a 50%_x000D_
probability and without relying on global net-negative CO2 emissions. The details of this scenario_x000D_
derive from the recent IEA Sustainable Recovery Plan._x000D_
ï‚„ Net Zero Emissions by 2050 Case (NZE2050) â€” This case extends the SDS and includes detailed IEA_x000D_
modeling of what measures need to be put in place during the next ten years in order to put global CO2_x000D_
emissions on track for net zero by 2050._x000D_
In the STEPS, global oil demand returns to pre-crisis levels in 2023, after which demand growth levels out_x000D_
by the 2030s, but does not peak before 2040. Demand in 2040 is projected to be 104.1 million barrels per_x000D_
day (MMBBL/d), about 10 MMBBL/d greater than today._x000D_
In the SDS, worldwide oil demand is projected to fall to 86.5 MMBBL/d by 2030 and to 66.2 MMBBL/d_x000D_
by 2040. Demand for natural gas is also projected to fall away starting in the late 2030s under this scenario. That said, even in the SDS both oil and gas still account for a substantial portion of global energy_x000D_
demand through 2030._x000D_
The IEAâ€™s STEPS and SDS represent strong potential actions to reduce global fossil fuel demand._x000D_
Therefore, we believe they serve as good tests of Diamondbackâ€™s resilience and of our ability to profitably_x000D_
develop and produce energy resources in a demand-constrained world._x000D_
Both the STEPS and SDS indicate that companies producing oil and gas on the lower end of breakeven_x000D_
costs will be best positioned to succeed, as the lowest-cost resources would be developed first.</t>
  </si>
  <si>
    <t>As an exploration and production company, we face a number of risks, including climate related risks. Management is responsible for the day-to-day management of risks_x000D_
we face as a company, while our Board of Directors, as a whole and through its committees, has responsibility for the oversight of risk management. In its risk oversight_x000D_
role, our Board of Directors has the responsibility to satisfy itself that the risk management processes designed and implemented by management are adequate and_x000D_
functioning as designed. Diamondback considers risks as far into the future as practicable given the variability in regulatory, economic and technological circumstances._x000D_
While there is much speculation around climate-related risks and opportunities, we are not always in a position to act on a potential risk or benefit from a potential_x000D_
opportunity without adequate available information. We consider environmental, health and safety related risks through documented programs and practices, which are_x000D_
discussed in detail through weekly and quarterly reporting. This process also includes consideration of opportunities to reduce emissions and improve energy efficiency,_x000D_
including installation of best available control technology (BACT) for limiting GHG emissions and maintaining a leak detection and repair (LDAR) program using optical gas_x000D_
imaging cameras and other technologies to monitor and measure the emissions from our facilities. As part of our self-auditing procedures, we act promptly to correct any_x000D_
identified flaws and leaks.</t>
  </si>
  <si>
    <t xml:space="preserve">integrated through management, who are responsible for day to day risks, and through the board who are responsible for more broad risk oversight practices. climate related risks are included by both of these groups. </t>
  </si>
  <si>
    <t>natural gas flaring, scope 1 and 2 ghg emissions, recycled water usage, methane intensity, produced liquid spills, hydrocarbons produced, proved reserves</t>
  </si>
  <si>
    <t>End routine flaring by 2025, Reduce scope 1 emission intensity by 50% by 2024, reduce methane intensity by 70% by 2024,  more than 65% water recycling by 2025, less than .01% of spills of all produced liquid</t>
  </si>
  <si>
    <t>https://www.diamondbackenergy.com/static-files/843d774a-d82c-452e-9e27-ef975f7acefe</t>
  </si>
  <si>
    <t>25% total minority employees</t>
  </si>
  <si>
    <t>ceo pay: $$10,544,614. median employee pay:  $115,307</t>
  </si>
  <si>
    <t>Diamondback Energy Inc</t>
  </si>
  <si>
    <t>R_1DIojHmMrgd4CGs</t>
  </si>
  <si>
    <t>FE2021@g.ucla.edu</t>
  </si>
  <si>
    <t>FE2021</t>
  </si>
  <si>
    <t>FirstEnergy Corp</t>
  </si>
  <si>
    <t>FE</t>
  </si>
  <si>
    <t>https://fecorporateresponsibility.com/downloads/FirstEnergy_CorporateResponsibilityReport_2021.pdf</t>
  </si>
  <si>
    <t>https://www.proxydocs.com/branding/965753/2021/ps/8/</t>
  </si>
  <si>
    <t>https://www.firstenergycorp.com/investor/corporate_governance/board_of_directors.html</t>
  </si>
  <si>
    <t>"In 2020, FirstEnergy conducted its first materiality assessment of potential ESG topics as part of our ongoing commitment to corporate responsibility. [...] We partnered with a third-party consultant to complete the_x000D_
assessment according to the following approach:_x000D_
Identify our list of potential topics through research and benchmarking_x000D_
Refine our list of topics through an in-person workshop conducted with members of FirstEnergyâ€™s executive leadership team_x000D_
Prioritize the topics in our list through surveys of FirstEnergy employees and key external stakeholder groups (customers, non-governmental organizations, suppliers and investors)_x000D_
Validate our topic list through interviews with stakeholders from each of the external stakeholder groups identified above_x000D_
_x000D_
[...] The results of our assessment affirmed several topics that are integral to our business, such as Safety &amp; Health, Financial Performance, Energy Reliability &amp; Resiliency, and Cyber &amp; Physical Security. Additionally, our ESG materiality assessment validated topics that are_x000D_
central to corporate responsibility efforts at FirstEnergy and provide a strong foundation for continued forward-thinking initiatives: Greenhouse Gas Emissions &amp; Climate Change, Innovation, Community Vitality, and Diversity, Equity &amp; Inclusion."</t>
  </si>
  <si>
    <t>"We are implementing more robust, best-practice approaches to training and communicating with employees on ethics and compliance issues. Our renewed approaches will ensure consistent understanding and implementation of expectations. The Office of Ethics and Compliance leads training on processes, policies and controls we have in place, such as the Code of Conduct (The Power of Integrity), gifts and entertainment requirements, conflicts of interest and reporting concerns."_x000D_
_x000D_
Key Trainings: Code of Conduct (The Power of Integrity), Political and Public Policy Engagement, Concern Management for Leaders, Concern Management for Employees_x000D_
_x000D_
Key Communication Channels: Newsletters, Podcast, Leader Discussion Guides and Responses, Town Halls, Meeting Messages, Micro-learning Videos, Employee Touchpoints_x000D_
Board Meetings and Executive Council Meetings</t>
  </si>
  <si>
    <t>https://fecorporateresponsibility.com/downloads/ESGDataTables2020v2.pdf</t>
  </si>
  <si>
    <t>Board of Directors provide oversight. Senior executives provide regular updates with the Board and relevant Board committees on topics related to climate issues. Corporate Governance, Sustainability, and Corporate Responsibility Committee meets, updates on issues related to corporate responsibility, including ESG-related initiatives.</t>
  </si>
  <si>
    <t xml:space="preserve">President and CEO responsible for management of climate-related issues. Senior executives provide regular updates with the Board and relevant Board committees on topics related to climate issues. Senior VP of strategy responsible for overseeing corporate responsibility strategy. Cross-functional executive-level steering committee reviews and guides governance topics, including climate-related risks and opportunities. </t>
  </si>
  <si>
    <t>Strategic risks - ability to implement changes "dependent on future public policy and regulatory decisions that would allow for regulated utilities to own renewable generation and electric vehicle charging stations."_x000D_
Operational risks - "impacts of a changing generation mix in a carbon-constrained economy and implications of increased electrification of end-use technologies."_x000D_
Compliance risks - future carbon policies such as carbon pricing mechanisms; expansion or acceleration of state programs_x000D_
Financial risks - increased investments to strengthen transmission grid, integrate tech on distribution system, and support a changing generation fleet_x000D_
_x000D_
Opportunities:_x000D_
Smart grid technology - improved grid resiliency and reliability_x000D_
Distributed energy resources - diverse portfolio_x000D_
Energy storage - potential asset to transmission and distribution_x000D_
PEVs and infrastructure _x000D_
Energy efficiency - reducing energy use and costs_x000D_
Microgrids - greater resiliency during natural disasters</t>
  </si>
  <si>
    <t>Investing in smart grid technologies, distributed energy resources, energy storage, electric vehicle charging stations, energy efficiency and energy efficiency programs, and microgrids.</t>
  </si>
  <si>
    <t>Analysis based on the International Energy Agency's 2DS (IEA 2DS), guided by TCFD recommendations and report published by Ceres and authored by MJ Bradley &amp; Associates (MJB&amp;A). Also considered "beyond 2-degree scenarios" consistent with 2018 report from IPCC._x000D_
_x000D_
Electric generating fleet almost completely restructured in scenario, renewables and other zero-carbon resources dominate generation mix by 2050. Would need significant increase in utility-scale renewable energy projects, transmission expansions, and increase in energy storage capacity. Emissions in transportation sector significantly reduced - electrification needed. Detailed descriptions of risks and opportunities based on scenario later in report.</t>
  </si>
  <si>
    <t>"risks assessed on a short-, medium-, and long-term basis, with emphasis on long-term planning for potential climate-related issues." Four main categories: strategic, operational, compliance, and financial. ERM group works closely with business units to identify emerging risks on financial results. ERM facilitates risk workshops. Identified risks placed into sub-categories such as environmental, social, governance, and sustainability.</t>
  </si>
  <si>
    <t>Risk Management group works with Internal Auditing for continuous review of risks and governance processes to manage risks. Process utilizes a single-risk universe to engage key stakeholders and subject matter experts. Risks assessed for materiality. "When appropriate, detailed mitigation plans are developed, implemented, and regularly reviewed to measure progress."</t>
  </si>
  <si>
    <t xml:space="preserve">Enterprise-Wide Risk Management (EWRM) program assesses and addresses risks and opportunities to company, including climate. </t>
  </si>
  <si>
    <t>emissions, energy, renewable energy, carbon pricing (sustainability report)</t>
  </si>
  <si>
    <t>30% reduction Scope 1 emissions by 2030 (from 2019 baseline; 19% achieved), carbon neutrality by 2050,_x000D_
30% electrification of vehicle fleet by 2030 and 100% electrification by 2050</t>
  </si>
  <si>
    <t>2019 Climate Report</t>
  </si>
  <si>
    <t>https://fecorporateresponsibility.com/downloads/2019-climate-report.pdf</t>
  </si>
  <si>
    <t>CEO = $10,261,184, median employee = $156,509</t>
  </si>
  <si>
    <t>https://www.proxydocs.com/branding/965753/2021/ps/74/</t>
  </si>
  <si>
    <t>"three medical plan options that provide substantial protection for a wide range of health care expenses â€“ including preventive care at 100 percent [...] Prescription drug coverage is included in coverage" _x000D_
"two dental plan options that provide full coverage for diagnostic and preventative care. [...] Employees pay the entire cost of the dental plan."_x000D_
"basic vision care at no cost to participants who participate in any of the medical plans. Employees also have the option of purchasing the supplemental vision plan."_x000D_
"tax-advantaged savings account designated for qualified medical expenses"_x000D_
"Flexible Spending Accounts (FSAs) - Health Care FSA, Limited Health Care FSA and Dependent Day Care FSA"_x000D_
"basic life insurance coverage equal to one times the employee's annual base pay at no cost to our employees"_x000D_
Long-term disability_x000D_
_x000D_
(website)</t>
  </si>
  <si>
    <t>Firstenergy Corp</t>
  </si>
  <si>
    <t>R_3R2R0RYxoBakxD6</t>
  </si>
  <si>
    <t>FITB2020@g.ucla.edu</t>
  </si>
  <si>
    <t>FITB2020</t>
  </si>
  <si>
    <t>Fifth Third Bancorp</t>
  </si>
  <si>
    <t>FITB</t>
  </si>
  <si>
    <t>Regional Banks</t>
  </si>
  <si>
    <t>https://www.53.com/content/dam/fifth-third/docs/reports/esg-report.pdf</t>
  </si>
  <si>
    <t>https://s23.q4cdn.com/252949160/files/doc_downloads/annual-shareholder-meeting/2021/FITB-2021-Proxy-Statement.pdf</t>
  </si>
  <si>
    <t>"Fifth Third undertook a process in 2020 to evaluate the ESG topics that are most material to our Company through discussions with executive leaders and stakeholders. We distributed a survey to representatives from stakeholder groups as well as engaged in other communications as described below. [...]_x000D_
Based on the feedback we received, the following topics were evaluated and prioritized according to their relative degree of importance."_x000D_
_x000D_
Highest priority_x000D_
â€¢ Sustainable financial performance and business strategy_x000D_
â€¢ Business ethics and responsible banking_x000D_
â€¢ Enterprise risk management_x000D_
â€¢ Customer privacy and information security_x000D_
â€¢ Inclusion and diversity</t>
  </si>
  <si>
    <t>"Fifth Thirdâ€™s Ethics program is overseen by the chief ethics officer, who provides regular _x000D_
reporting on key aspects of the Ethics program to the Audit Committee and the Risk and _x000D_
Compliance Committee of the Board of Directors._x000D_
Reports provided include EthicsLine activity and resolutions, conflicts of interest disclosures, and culture and conduct risk dashboards. The reports also include ethics training and communications updates and progress, Ethics program assessments and the Code of Business Conduct and Ethics."_x000D_
_x000D_
"Every employee and contractor is required to review the Code, comply with it and refer to it regularlyâ€”and to sign an annual acknowledgment. [...] Additionally, all employees and contractors are required to complete ethics training on an annual basis. [...] Further, ethics training is incorporated into other employee training modules required of employees and contractors depending on specific roles and positions within the Bank."</t>
  </si>
  <si>
    <t>"The Board of Directors is responsible for overseeing the corporate governance, strategy, and risks of Fifth Third, which include risks and opportunities relating to climate. [...] The Risk and Compliance Committee has been delegated the responsibilities to monitor and oversee risks, including climate risk, from the Board. The RCCâ€™s purpose is to oversee development and implementation of Fifth Thirdâ€™s Risk Management Framework, inclusive of risk appetite; review, approve, and oversee the development of effective policies, processes and programs to ensure risks are properly managed and controlled; and annually review risk management policies. The Nominating and Corporate Governance Committee has been delegated responsibilities to monitor and oversee governance matters from the Board. The NCG Committee is responsible for developing and recommending corporate governance policies and guidelines, recommending policies to _x000D_
enhance Board effectiveness, creating and reviewing corporate governance policies, reviewing and advising on the governance structure, and overseeing ESG-related commitments, issues and strategy (including climate strategy). Climate-related issues are addressed in this committee in the context of stakeholder concerns, including _x000D_
those articulated by institutional investors, employees, customers, and community _x000D_
advocacy groups.</t>
  </si>
  <si>
    <t>"Our enterprise risk management framework _x000D_
includes a hierarchy of risk management _x000D_
committees to review and manage all _x000D_
major risk types that affect the Company._x000D_
Risk-related issues are communicated to _x000D_
risk management committees that are _x000D_
dedicated to specific risk types based on _x000D_
materiality and the most significant risks _x000D_
are communicated up to the Enterprise _x000D_
Risk Management Committee and RCC. The _x000D_
Corporate Responsibility and Reputation _x000D_
Committee is one of these risk management _x000D_
committees in our governance framework, _x000D_
and reputational and other corporate risks _x000D_
relating to climate matters are reviewed and _x000D_
managed in this committee._x000D_
The CRRC is supported by the ESG _x000D_
Committee which provides guidance and _x000D_
feedback with respect to the assessment of _x000D_
environmental risks facing Fifth Third."</t>
  </si>
  <si>
    <t>Physical and transition risks: "extreme weather events such as hurricanes, floods, winter storms, heat waves and droughts, as well as chronic sea-level rise or deforestation", flood risk; "energy transition policies, disruptive technological advancements including clean energy development and storage, shifts in consumer preferences or other disruptions to legacy business models"_x000D_
_x000D_
Opportunities: Use of lower-emission sources of energy, Move to more efficient buildings, Development and/or expansion of low emission goods and services, Shift in consumer preferences</t>
  </si>
  <si>
    <t>To manage risks of products and services, "We use qualitative and quantitative scenario analysis to understand both physical and transition risks related to climate change._x000D_
We run internally developed scenarios covering physical risks. [...] We see opportunities to grow aspects of our business, including related to renewable power such as our $8 billion sustainable financing goal by 2025 that we set in September 2018. [...] other sustainable finance initiatives, including electric forklifts in our leasing portfolio (see the case study below for details), "green" pricing for loans, and underwriting sustainability bonds for clients."_x000D_
"In April 2021, Fifth Third joined the Partnership for Carbon Accounting Financials (PCAF), an industry-led partnership of over 110 financial institutions worldwide that work together to develop and implement a consistent and transparent standard for financial institutions to assess and disclose client GHG emissions associated with loans and investments. By joining, Fifth Third is committed to measuring and reporting certain client portfolio emissions by the end of 2024."_x000D_
"Research &amp; Development is not relevant for the financial services industry and does not appear as a line item on our financial statements."_x000D_
"In June 2017, we set five public sustainability goals: to reduce energy use and location-based GHG emissions 25%, reduce water consumption and waste generation 20%, and to purchase 100% renewable power, all by 2022. [...] Recognizing the heightened environmental risks inherent in the energy sector, we implemented in environmental risk assessment component for new lending opportunities in 2013. In addition to environmental risks such as the clientâ€™s management of water and air emissions, we also evaluate social risks such as worker safety and community engagement. In 2020, we published a new Environmental and Social Policy that identifies sectors that pose heightened environmental and social risks."_x000D_
Financial planning - "Case Study: Capital Expenditures. Enterprise Workplace Services (EWS) manages our owned and leased facilities. As part of our efforts to achieve our 2022 climate-related sustainability goals, we make multi-year (3+ year) capital expenditure plans to invest in energy efficiency, reduce greenhouse gas emissions, and meet our renewable energy goals. These plans focus on the next 3 years, but also look beyond_x000D_
due to the long-lived nature of our facility and capital investments. Examples of action steps include investing in LED lighting retrofits, HVAC equipment, building management systems, and smart irrigation controls."</t>
  </si>
  <si>
    <t>"We use qualitative and quantitative scenario analysis to understand both physical and transition risks related to climate change. We run internally developed scenarios covering physical risks. Additionally, we monitor economic sectors that Moody's has determined are at the greatest threat of downgrade from potential changes in regulation or transition risk. Fifth Third tracks our exposure to these sectors and we run these sectors through stress models to better understand the potential risks over the next 3 years (over the short- and medium-term as defined in question C2.1a). These results are then shared with the Commercial Credit Risk team so they can consider whether credit policies and concentration limits should be updated to keep the bank's risk exposure within risk_x000D_
tolerance. Case Study: Mortgage Portfolio Flood Risk Situation: Although mortgages located in a flood zone designated by FEMA are required to have flood insurance,_x000D_
there are known limitations with the models used by FEMA in assessing flood risks, such as a focus on coastal and fluvial (river) risk and not flooding due to pluvial (rainfall) risk. Task: Conduct scenario analysis to better understand exposure to flood risk, including flood risk from rainfall. Action: Concentrating first on North Carolina mortgage exposures. Fifth Third partnered with First Street Foundation, a leading, non-profit research and technology company, who models the risks of flooding including pluvial, storm surge and tidal flooding, both now and in the future. Unlike the FEMA models that are not asset specific, the models used in the analysis considers factors such as the building footprint elevation, home value, height of the first finished floor, building materials and more. Result: In a 1:100 flood event scenario we identified new properties that may be subject to flood risk that are not located in designated FEMA flood zones. The results were shared with the Mortgage line of business as well as the credit risk teams. Fifth Third is considering expanding the analysis beyond the original project scope in the future."</t>
  </si>
  <si>
    <t>"At the corporate level, Fifth Thirdâ€™s enterprise risk management approach includes a framework and processes for identifying, assessing,_x000D_
managing, monitoring and reporting risks. The framework uses quantitative and qualitative processes to assess the potential size and scope of risks. The framework is_x000D_
based on inherent risk, controls, initial residual risk, key risk indicators, performance considerations, residual risk, risk tolerances, action plans for residual risks that are_x000D_
above tolerance, and reporting. The methodology also assesses both the severity and probability of risks after controls and ensures top and emerging risks are discussed in_x000D_
applicable management, council, and/or committee meetings. The risks addressed include, but are not limited to, credit, price, liquidity, operational, legal &amp; regulatory_x000D_
compliance, reputation, interest rate and strategic. For emerging risks, risks and appropriate controls are assessed quarterly or more frequently as needed. The Enterprise_x000D_
Risk Management division ensures the consistency and adequacy of the risk management approach. The Enterprise Risk Management Committee (ERMC) reviews and_x000D_
approves risk management frameworks and policies and oversees the management of all risk types to ensure that risks are understood and within the Bancorpâ€™s risk_x000D_
appetite. The ERMC reviews information on risk levels, trends, and emerging risks during each regularly scheduled quarterly meeting and it helps raise awareness and build_x000D_
capability to address emerging risks such as climate change as well as other risks and or opportunities that could have a substantive financial or strategic impact over the_x000D_
short-, medium-, and long-term. The ERMC is supported by multiple committees, including the Corporate Responsibility &amp; Reputation Committee (CRRC), Corporate Credit_x000D_
Committee, Operational Risk Committee, Management Compliance Committee, and Asset/Liability Committee. [...]"</t>
  </si>
  <si>
    <t>25% reduction in Scope 1 and 2 GHG emissions by 2022, 2014 base year (achieved). 100% renewable energy by 2022 (achieved). 25% reduction in energy use (23% achieved)</t>
  </si>
  <si>
    <t>https://www.53.com/content/dam/fifth-third/docs/reports/esg-report.pdf | https://s23.q4cdn.com/252949160/files/doc_downloads/climate-report/Fifth-Third-2021-CDP-Climate-Change-Submission.pdf</t>
  </si>
  <si>
    <t>13,750 square feet</t>
  </si>
  <si>
    <t>136,524 kilo gallons</t>
  </si>
  <si>
    <t>CEO = $9,766,478, median employee = $69,436</t>
  </si>
  <si>
    <t>"competitive and comprehensive traditional benefits including medical, dental and _x000D_
vision insurance (benefits packages and eligibility vary for full-time and part-time employees who are scheduled to work 20 hours or more per week). Medical plans cover preventive screenings at 100%.... [...] Our myWellness program offers employees _x000D_
the opportunity to earn up to $1,800 per year for participating in financial and physical _x000D_
wellness activities, ranging from completing annual preventive screenings to engaging in _x000D_
step challenges to attending financial planning webinars. [...] Memberships to fitness facilities as well as programs like WW (formerly Weight Watchers) also are subsidized. Helping employees improve and maintain their mental well-being is supported by our employee assistance program. Employees and family members can receive up to six confidential counseling sessions annually and also can take advantage of a user-friendly app with a variety of wellness-related tools."</t>
  </si>
  <si>
    <t>R_2TtMQDypBxuOJ8e</t>
  </si>
  <si>
    <t>FLT2020@g.ucla.edu</t>
  </si>
  <si>
    <t>FLT2020</t>
  </si>
  <si>
    <t>FLEETCOR Technologies, Inc.</t>
  </si>
  <si>
    <t>FLT</t>
  </si>
  <si>
    <t>Data Processing &amp; Outsourced Services</t>
  </si>
  <si>
    <t>https://fleetcor.gcs-web.com/static-files/bbc0bccc-2f26-4ddb-92fd-24f8b9a20990</t>
  </si>
  <si>
    <t>https://investor.fleetcor.com/static-files/14c581f3-cf4e-4f68-be0f-04d67f0ec50b</t>
  </si>
  <si>
    <t>"In 2020, we created a sustainability working group, consisting of internal and external _x000D_
resources to assess environmental, social, and governance (â€œESGâ€) factors that are _x000D_
material to our business. Partnering with ICR Governance Solutions, we analyzed our _x000D_
businesses to better understand our material ESG risks and opportunities using the _x000D_
following process._x000D_
Step 1: Research_x000D_
We performed a robust ESG Diagnostic to understand the views held by our _x000D_
shareholders, leading ESG frameworks, and ESG rating agencies. [...]_x000D_
Step 2: Stakeholder Analysis_x000D_
We analyzed which of the 19 ESG topics are most important to our business, _x000D_
shareholders, and other key stakeholders [...]_x000D_
Step 3: Materiality and Prioritization_x000D_
We plotted the ESG topics by relative importance to stakeholders and relative business _x000D_
impact...."_x000D_
_x000D_
Most critical topics: energy compliance, COVID-19 response, sustainable workplace initiatives, data privacy &amp; security, data center energy use, corporate governance, diversity &amp; inclusion, employee engagement &amp; development, environmental benefits of products, employee wellness, financial inclusion, community engagement</t>
  </si>
  <si>
    <t>"We offer our customers three eco-friendly carbon offset programs across our _x000D_
geographical regions. These programs provide our fuel card customers the _x000D_
opportunity to offset their fleetsâ€™ carbon dioxide emissions through the purchase _x000D_
of carbon credits or the planting of new woodlands."_x000D_
"Some of our fuel cards can pay for alternative energy, such as electricity and hydrogen. In _x000D_
Europe, FLEETCORâ€™s payment solutions give customers access to an expansive, multibrand network of electric vehicle (â€œE.V.â€) charging sites."</t>
  </si>
  <si>
    <t>43% minority</t>
  </si>
  <si>
    <t>CEO = $11,504,313, median employee = $38,414</t>
  </si>
  <si>
    <t>â€¢ Paid Time Off (including Vacation, Sick, Community Service)_x000D_
â€¢ Medical Insurance_x000D_
â€¢ Dental Insurance_x000D_
â€¢ Vision Insurance_x000D_
â€¢ Life Insurance_x000D_
â€¢ AD&amp;D Insurance_x000D_
â€¢ Disability Insurance_x000D_
â€¢ Flexible Spending Account (FSA)_x000D_
â€¢ Access to Online Health Advocate_x000D_
â€¢ 24/7 access to Employee Assistance Program (EAP)</t>
  </si>
  <si>
    <t>Fleetcor Technologies, Inc.</t>
  </si>
  <si>
    <t>R_2qvM32zj9nn91gO</t>
  </si>
  <si>
    <t>FMC2020@g.ucla.edu</t>
  </si>
  <si>
    <t>FMC2020</t>
  </si>
  <si>
    <t>FMC Corporation</t>
  </si>
  <si>
    <t>FMC</t>
  </si>
  <si>
    <t>Fertilizers &amp; Agricultural Chemicals</t>
  </si>
  <si>
    <t>https://www.fmc.com/sites/default/files/2021-05/FMC%202020%20Sustainability%20Report%20-%20Resilient.Ready__2.pdf</t>
  </si>
  <si>
    <t>https://s21.q4cdn.com/968238644/files/doc_financials/2020/ar/FMC021_PXY_2021_Web.pdf</t>
  </si>
  <si>
    <t>"The assessment was conducted via online surveys with internal and external stakeholders. Internal stakeholders included employees from all major functions, including operations, sales, regulatory affairs and research and development, among others. External stakeholders included customers, investors, consultants and representatives from academia, government, trade associations and non-governmental organizations. We analyzed 22 potential material topics based on GRI, SASB, United Nations Global Compact and other expert recommendations. Respondents were asked to rate topics on a scale of 1-5... [...]_x000D_
Based on the results of the assessment, as well as additional analyses conducted across _x000D_
participant responses, we have identified six core material issues that will help inform _x000D_
the development of FMCâ€™s sustainability strategy and reporting going forward. Three of _x000D_
the six â€“ innovation, stewardship and safety â€“ are foundational to FMCâ€™s business and _x000D_
work with growers across the globe. The remaining three â€“ climate, biodiversity and food _x000D_
security â€“ are areas where we see opportunities to take bigger, bolder steps to affect _x000D_
positive change...."</t>
  </si>
  <si>
    <t>"FMCâ€™s SAP implementation, which included a new and fully integrated global trade compliance system, introduced additional controls, automated workflows and overall governance mechanisms to build even greater transparency at the transactional level. The FMC Ethics Response Line also underwent a series of enhancements (with more planned for 2021), including a mobile phone report submission capability. _x000D_
[...]  In addition to our quarterly ethics and compliance newsletter, â€œE + C = FMC,â€ FMC led _x000D_
several awareness campaigns on topics such as ethical behavior and corporate culture, _x000D_
insider trading and trade compliance. To reinforce key concepts, all FMC employees _x000D_
were required to take a micro-training course...  which reviewed ethical issues employees may encounter in the workplace and what to do about them. New employees were also onboarded with ethics and compliance training, including topics such as FMCâ€™s Code of Ethics and Business Conduct, Data Security, Human Rights, and Diversity and Inclusion. [...] Around the world, FMCâ€™s regional teams launched additional compliance initiatives to _x000D_
complement and enhance the global program."</t>
  </si>
  <si>
    <t>"The highest governance body responsible for climate-related initiatives at FMC is the Board of Directorsâ€™ Sustainability Committee. This committee was established when_x000D_
sustainability was formalized at FMC in 2011. The committee meets three times per year to review and direct climate change related sustainability programs and submit_x000D_
summary reports to the full Board of Directors. The Sustainability Committee of the Board of Directors (the â€œCommitteeâ€) is composed of six outside members of the Board,_x000D_
one of whom is the Chairman. [...] The Committeeâ€™s scope encompasses FMCâ€™s safety, environmental and sustainability programs as these were found to be important_x000D_
in the Materiality Assessment of the company. It reviews these programs (objectives, plans, and performance) and recommends actions, as necessary, to ensure_x000D_
continuous performance improvement and alignment with constituent expectations (both internal and external). The Committee also monitors program goals in light of_x000D_
market, environmental and social trends and expectations. The Committee meets as scheduled by its Chairman, nominally three times per year in conjunction with the April,_x000D_
July and October meetings of the Board of Directors. Assisting the Committee is the Vice President, Global Procurement, Global Facilities and Corporate Sustainability, who_x000D_
serves as the Committeeâ€™s executive secretary. The executive secretary prepares the agenda and the minutes of the meetings. The Global Sustainability Director reports to_x000D_
the Committee the changes in sustainability metrices related to climate change resulting from the Committeeâ€™s inquiries and recommendations. She also assists the_x000D_
Chairman in preparing reports to be submitted to the Board. The Committee conducts a self-assessment of its performance annually."</t>
  </si>
  <si>
    <t>"The Chief Executive Officer is responsible for smooth functioning of the corporation, includinng the Sustainability program at FMC. The CEO is also a passionate spoksperson_x000D_
for the Sustainability initiatives internal and external to FMC._x000D_
The Vice President of Global Procurement, Global Facilities, and Corporate Sustainability (CSO/CPO), who is a member of FMCâ€™s executive leadership, has the overall_x000D_
responsibility of leading and managing Sustainability related programs throughout the Corporation._x000D_
The Director of Corporate Sustainability oversees the implementation and integration of sustainability at FMC. The Director reports to the Vice President of Global_x000D_
Procurement, Global Facilities, and Corporate Sustainability, and FMCâ€™s internal Sustainability Steering Team (SST). The SST includes Vice Presidents and executives from_x000D_
Manufacturing, EHS, R&amp;D, Regulatory, Marketing and Sales, Communications, Procurement, Human Resources, Legal and Government Affairs. The SST meets on a_x000D_
quarterly basis and dives deeply in to climate-related issues such as corporate environmental goals, stakeholder feedback and sustainability initiatives. The Director also_x000D_
communicates directly with the Board of Directorsâ€™ Sustainability Committee on sustainability and climate change three times a year. The Corporate Sustainability Director_x000D_
collaborates with the Vice President of Operations and FMCâ€™s Operations, Human Resource and R&amp;D directors to develop and ensure the achievement of FMCâ€™s 2025 and_x000D_
2030 safety, environmental, innovation and social metrics and targets."</t>
  </si>
  <si>
    <t>Risks: Carbon pricing mechanisms, Rising mean temperatures, Changes in precipitation patterns and extreme variability in weather patterns, Changing customer behavior_x000D_
_x000D_
Opportunities: Access to new markets, Development of new products or services through R&amp;D and innovation</t>
  </si>
  <si>
    <t>"FMCâ€™s plant health business is developing new bioinsecticides, bionematicides, biofungicides and biostimulants at our European Innovation Center in HÃ¸rsholm, Denmark. These biological products feature new modes of action and excellent sustainability profiles. Biologicals offer benefits beyond their environmental profile. They can help plants overcome difficult growing conditions, fight disease and even assist in regulating the plantâ€™s uptake of nutrients and use of limited water."_x000D_
"We are increasingly sourcing critical intermediates and finished products from a number of suppliers, largely outside the United States and principally in China. However, we are working towards developing a more comprehensive strategy for evaluating climate risk across our entire value chain. We anticipate completing this over the next two years."_x000D_
"To determine if a project is sustainably-advantaged, FMC utilizes the award-winning Product Stewardship and Sustainability Assessment Tool (PSSA). This tool compares our R&amp;D projects to a benchmark product currently in the market through a series of 38 questions in 6 categories with Climate change being a key category."_x000D_
"FMC is examining options to protect our resources close to sea level against sea level changes and stronger storm surges. (Action) For example, plans are in place at our Ronland, Denmark site to strengthen its dike system to improve the resilience of this site to the impacts of sea level rise or stronger storm surges."_x000D_
"Every 3-5 years, FMC develops a long range (5-year) growth plan that incorporates a multi-disciplinary company-wide risk assessment process. The assessment takes into account many factors, including the diversity of our supply network and trends in customer demand. Many of these risks incorporate the effects of climate change. [...] Extreme weather events attributable to climate changemay result in, among other things, physical damage to our property and equipment, and interruptions to our supply chain. Climate change may also impact markets in which we sell our products, where, for example, a prolonged drought may result in decreased demand for our products. The more gradual effects of persistent temperature change in geographies with significant agricultural lands may result in changes in lands suitable for agriculture or changes in the mix of crops suitable for cultivation and the pests that may be present in such geographies. ..."</t>
  </si>
  <si>
    <t>"Due to the changes in our business, including the Initial Public Offering of our Lithium business in late 2018 and business changes related to the acquisition from DuPont,_x000D_
FMC has not undertaken a full climate-related scenario analysis to inform its business strategy at this time. We intend to complete a qualitative and quantitative analysis in_x000D_
the next two years and incorporate our finding into our overall strategy."</t>
  </si>
  <si>
    <t>"FMCâ€™s Risk, Control and Audit Group (RC&amp;A), who leads the companyâ€™s Enterprise Risk Management (ERM) process, conducts a company-wide enterprise risk assessment to report on FMCâ€™s exposure to risk factors (generally disclosed in our 10-K). The assessment process includes engaging with business functions globally on issues including risks/opportunities associated with climate change. Assessment findings are reported to the Risk Council and FMCâ€™s executive leadership four times a year, and Board of Directors annually. Quarterly-RC&amp;A group reviews key risks with the Risk Council, which is composed of the Chairman of the Board of Directors, CEO, CFO, General Counsel and Chief Compliance Officer, President/Chief Operating Officer, and Head of Risk, Control and Audit. FMCâ€™s Risk Council is responsible for ensuring good risk governance, defining strategic risks, and monitoring risk assessment processes in strategic planning, business/capital planning and M&amp;A. In addition, the Corporate Sustainability Group conducts a materiality assessment every two years that quantitatively and qualitatively analyses material issues. They conduct interviews with employees with a deep understanding of our business for climate change and other material issues to FMC. They also conduct a survey asking internal and external stakeholders to rank environmental sustainability issues based on each issueâ€™s perceived impact on and importance to FMC."</t>
  </si>
  <si>
    <t>"FMCâ€™s Risk, Control and Audit Group (RC&amp;A), who leads the companyâ€™s Enterprise Risk Management (ERM) process, conducts a company-wide enterprise risk assessment to report on FMCâ€™s exposure to risk factors (generally disclosed in our 10-K). The assessment process includes engaging with business functions globally on issues including risks/opportunities associated with climate change. Assessment findings are reported to the Risk Council and FMCâ€™s executive leadership four times a year, and Board of Directors annually. Quarterly-RC&amp;A group reviews key risks with the Risk Council, which is composed of the Chairman of the Board of Directors, CEO, CFO, General Counsel and Chief Compliance Officer, President/Chief Operating Officer, and Head of Risk, Control and Audit. FMCâ€™s Risk Council is responsible for ensuring good risk governance, defining strategic risks, and monitoring risk assessment processes in strategic planning, business/capital planning and M&amp;A."</t>
  </si>
  <si>
    <t>"FMC measures the following climate related metrics:_x000D_
1. Energy_x000D_
2. Greenhouse gases_x000D_
3. Water in high risk locations_x000D_
4. Waste Disposed"</t>
  </si>
  <si>
    <t>25% reduction in Scope 1+2 (location-based) emissions by 2030, 2018 base year (15.3% achieved); sustain 2018 waste disposal intensity (decreased 3.5%); 25% reduction in energy intensity by 2030 (12.8% achieved); 100% R&amp;D spend on sustainably-advantaged products by 2025 (97% achieved); 20% reduction in water use intensity at high risk locations by 2030 (19.6% achieved)</t>
  </si>
  <si>
    <t>https://www.fmc.com/sites/default/files/2021-04/2020-TCFD-Alignment-Document.pdf</t>
  </si>
  <si>
    <t>1,517.38 thousand cubic meters</t>
  </si>
  <si>
    <t>285.90 thousand cubic meters</t>
  </si>
  <si>
    <t>https://www.fmc.com/sites/default/files/2021-05/FMC%202020%20Sustainability%20Report%20-%20Resilient.Ready__2.pdf ; https://www.fmc.com/sites/default/files/2021-06/2020%20-%20FMC%20ESG%20Data%20Download%20-%20June%202%202021_0.pdf</t>
  </si>
  <si>
    <t>CEO = $7,842,457, median employee = $44,739</t>
  </si>
  <si>
    <t>FMC Corp</t>
  </si>
  <si>
    <t>12.129.159.198</t>
  </si>
  <si>
    <t>R_2QFNi6vrt7LNL89</t>
  </si>
  <si>
    <t>FAST2019@g.ucla.edu</t>
  </si>
  <si>
    <t>FAST2019</t>
  </si>
  <si>
    <t>Fastenal Company</t>
  </si>
  <si>
    <t>FAST</t>
  </si>
  <si>
    <t>Trading Companies &amp; Distributors</t>
  </si>
  <si>
    <t>https://d18rn0p25nwr6d.cloudfront.net/CIK-0000815556/339f554b-f090-437e-a1ae-688e76ea36ff.pdf</t>
  </si>
  <si>
    <t>https://investor.fastenal.com/governance/board-of-directors/default.aspx</t>
  </si>
  <si>
    <t xml:space="preserve">ceo pay: $1,759,943. median employee pay: $45,842 </t>
  </si>
  <si>
    <t>health insurance, dental insurance, life insurance</t>
  </si>
  <si>
    <t>https://www.fastenal.com/en/113/benefits</t>
  </si>
  <si>
    <t>R_dhhfdRh2h2jJ3nb</t>
  </si>
  <si>
    <t>FRC2020@g.ucla.edu</t>
  </si>
  <si>
    <t>FRC2020</t>
  </si>
  <si>
    <t>First Republic Bank</t>
  </si>
  <si>
    <t>FRC</t>
  </si>
  <si>
    <t>33616C100</t>
  </si>
  <si>
    <t>https://www.firstrepublic.com/about-us/-/media/frb/documents/pdfs/Commitment%20to%20the%20Community/Corporate%20Responsibility%20Report%202020.pdf</t>
  </si>
  <si>
    <t>https://ir.firstrepublic.com/static-files/bb4e2139-47c0-4c2b-9c76-2ff73655f6c8</t>
  </si>
  <si>
    <t>"As a people-centric organization, we have always believed that _x000D_
empowered colleagues build strong clients and communities â€” all of _x000D_
which lead to satisfied shareholders. Under this framework, we have six _x000D_
strategic priorities, which we view as being material to our long-term _x000D_
business performance:_x000D_
â€¢ Empowering a Diverse Team and Inclusive Culture_x000D_
â€¢ Operating With the Utmost Integrity and Staying True to Our Values_x000D_
â€¢ Empowering a Diverse Team and Inclusive Culture_x000D_
â€¢ Operating With the Utmost Integrity and Staying True to Our Values_x000D_
â€¢ Leading With Strong Governance and Risk Management_x000D_
â€¢ Delivering Sustainable Growth From Within"_x000D_
_x000D_
"Our strategic priorities align with our core values and are critical to building a lasting business that serves the needs of our stakeholders â€” our colleagues, clients and communities, as well as our regulators and shareholders. These priorities are the outcome of:"_x000D_
business planning process, stakeholder engagement, benchmarking and research</t>
  </si>
  <si>
    <t>Climate-related risks are "overseen by the Directorsâ€™ Enterprise Risk Management Committee..."</t>
  </si>
  <si>
    <t>Climate-related risks are "managed by the Enterprise Risk Management Team which conducts periodic assessments of such risks, including insurance availability and adequacy to support clients."</t>
  </si>
  <si>
    <t>"includes increased likelihood and severity of wildfires, floods or other natural disasters which may damage collateral, reduce the value of collateral in prone areas or increase _x000D_
insurance premiums for clients."</t>
  </si>
  <si>
    <t>"we have taken precautions to mitigate our exposure in the event of [natural disasters]:_x000D_
â€¢ Originating loans at conservative loan-to-value ratios_x000D_
â€¢ Lending against the value of only the land for properties with _x000D_
masonry buildings_x000D_
â€¢ Purchasing a parametric earthquake insurance policy, which pays _x000D_
the Bank proceeds upon the occurrence of an earthquake with a _x000D_
minimum magnitude and within a specified distance from certain _x000D_
California offices, regardless of actual losses incurred_x000D_
â€¢ Requiring hazard insurance which covers many non-earthquake _x000D_
related hazards_x000D_
In recent years, wildfires have become more common in California. _x000D_
The Bank requires all real estate collateral to be insured for hazards _x000D_
including wildfires. As a result, weâ€™ve never experienced a loss from _x000D_
wildfire._x000D_
[...] in 2019, we developed an internal mapping application that identifies _x000D_
clients potentially impacted by wildfires or other natural disasters and _x000D_
emergencies. This app allows bankers to proactively reach out to their _x000D_
clients to offer assistance when it is needed most._x000D_
Additionally, First Republic is committed to responding quickly to _x000D_
those impacted by a disaster, converting our banking offices into _x000D_
accessible internet cafes and partnering with frontline disaster relief _x000D_
organizations, such as Center for Disaster Philanthropy, by providing _x000D_
charitable contributions and colleague volunteering opportunities."</t>
  </si>
  <si>
    <t>Climate-related risks are "overseen by the Directorsâ€™ Enterprise Risk _x000D_
Management Committee and managed by the Enterprise Risk _x000D_
Management Team which conducts periodic assessments of such _x000D_
risks, including insurance availability and adequacy to support clients."</t>
  </si>
  <si>
    <t>49% people of color</t>
  </si>
  <si>
    <t>CEO = $13,265,513, median employee =  $158,100</t>
  </si>
  <si>
    <t>â€¢ Monthly wellness stipend and gym discounts_x000D_
â€¢ Subsidized cafes and employee group lunch_x000D_
â€¢ Medical (including dental and vision), life, business travel and pet insurance_x000D_
â€¢ Flu shots, ergonomics, biometric screening and health coaching_x000D_
â€¢ Employee Assistance Program (including mental health and counseling resources)_x000D_
â€¢ Employer health savings account contribution_x000D_
â€¢ Health advocate program_x000D_
â€¢ Financial wellness seminars _x000D_
We have offered additional health and well-being benefits to help colleagues and _x000D_
their families cope with the challenges brought on by the COVID-19 pandemic: _x000D_
â€¢ Paid time off and sick leave for issues related to COVID-19_x000D_
â€¢ COVID-19 testing covered at 100%_x000D_
â€¢ Bonus and ongoing remuneration for remote office setup and_x000D_
communication costs_x000D_
â€¢ Employer-paid One Medical membership for colleagues and dependents in addition to existing health plans_x000D_
â€¢ Employer-paid Calm app membership_x000D_
â€¢ Information and education sessions on constructive work-from-home methods and CARES Act legislation</t>
  </si>
  <si>
    <t>R_2qC6mosKBUa2I5C</t>
  </si>
  <si>
    <t>FTV2021@g.ucla.edu</t>
  </si>
  <si>
    <t>FTV2021</t>
  </si>
  <si>
    <t>Fortive Corporation</t>
  </si>
  <si>
    <t>FTV</t>
  </si>
  <si>
    <t>34959J108</t>
  </si>
  <si>
    <t>Industrial Machinery</t>
  </si>
  <si>
    <t>https://d18rn0p25nwr6d.cloudfront.net/CIK-0001659166/19531906-ceda-4db9-9f7c-383fc43dc303.pdf#page=36</t>
  </si>
  <si>
    <t>"We refreshed our materiality assessment in late 2020 to reflect Fortiveâ€™s _x000D_
newly revised business segments and evolving maturity, _x000D_
using the AI-powered platform DatamaranÂ® to improve _x000D_
data rigor. This platform provides a real-time pulse _x000D_
on the evolving landscape of ESG, allowing us to use _x000D_
leverage our 2020 materiality assessment to continue _x000D_
monitoring ESG topicsâ€™ traction among stakeholders._x000D_
Our materiality assessment followed the GRI materiality process of identification, prioritization, and validation."_x000D_
_x000D_
Topics addressed in report: Climate Change &amp; Greenhouse Gas (GHG) Emissions; Water Use; Waste Management; Human Rights; Digital Privacy &amp; Security; Ethics &amp; Compliance; Employee Well-Being; Safety, &amp; Health; Inclusion &amp; Diversity; Talent Acquisition, Retention, &amp; Development; ...</t>
  </si>
  <si>
    <t>https://dam-assets.fluke.com/s3fs-public/Fortive_2021_Sustainability_Report.pdf</t>
  </si>
  <si>
    <t>"We launched a new Code of Conduct in 2020 and are improving employee accessibility to ethics policies._x000D_
Our compliance program also made significant advancements in the use of data and data analytics to advance our understanding of risk in our business and enabling us to be more proactive (and ultimately predictive) with identification and remediation where appropriate. [...]_x000D_
We have an established history of supporting SpeakUp! We maintain a phone hotline in over 20 local languages and a web reporting tool available to hear our employeesâ€™ concerns, in addition to our leaders driving a culture of openness and transparency. We _x000D_
review our Speak Up! volume and activity daily and use it to inform upcoming training and communications, review it against external benchmarks, and regularly review associated data and metrics with both the Audit Committee and the Board of Directors. _x000D_
[...] Employees complete multiple online course modules throughout the year that are supported by live trainings and reinforced by communications and learning toolkits. In 2021, we are launching a new system to house all of the Fortive global policies for greater _x000D_
accessibility, search capability, and version control."</t>
  </si>
  <si>
    <t>"Members of the Board on the Nominating and Governance Committee of the Board oversee Sustainability/ESG reporting, including disclosure of climate-related goals, progress, strategy and innovation. As identified in their charter, the Nominating and _x000D_
Governance Committee oversees Sustainability/ESG reporting."</t>
  </si>
  <si>
    <t xml:space="preserve">"General Counsel (SVP): Executive officer responsible for Fortive's Sustainability Program oversight and progress, as well as EHS and Risk Management. Climate _x000D_
change-related matters are in-scope of the Sustainability Program [...]. The General Counsel reports to the full Board about Sustainability Program reporting and strategic initiatives on an annual basis, or more frequently, as needed. The General Counsel also reports to the Board about EHS compliance matters and Risk Management, on an annual basis or more frequently as needed. _x000D_
Director of Sustainability: Executive responsible for the strategy and execution of the Sustainability program, including climate change-related matters. The General Counsel and Director of Sustainability share responsibility for regular updates to the Fortive senior leadership team, comprised of the CEO, CFO, CHRO, CIO, General Counsel, and Operating Company senior leaders. _x000D_
Risk Committee: The General Counsel (SVP) is the executive officer responsible for Risk Management. In 2019, the Risk Assessment was updated to include climate _x000D_
change-related impacts in the company-wide Risk Assessment Program. The General Counsel monitors the progress on Sustainability reporting, including the data _x000D_
integrity and disclosure of GHG emissions intensity and performance toward the 50% emissions intensity reduction goal. _x000D_
Environmental, Health and Safety Leadership Council (EHSLC): The EHSLC reports to the General Counsel and supports the Director of Sustainability with _x000D_
implementation of key climate-related and environmental initiatives. </t>
  </si>
  <si>
    <t>Risks: Carbon pricing mechanisms, Increased likelihood and severity of wildfires, Enhanced emissions-reporting obligations_x000D_
Opportunities: Energy use reduction and energy efficiency investments, Development of climate adaptation, resilience and insurance risk solutions, Development of new products or services through R&amp;D and innovation</t>
  </si>
  <si>
    <t>"Our data-driven Voice of the Customer (VOC) informs us of the needs of our customers, and their plans to fulfil their customers' demands. [...] Climate-related risks and opportunities accelerate the demand and our innovative culture to develop and enhance products and services to realize the impacts our products enable, at scale."_x000D_
"In 2019, we added Sustainability-related questions to our supplier questionnaire which Fortive requires be completed by all suppliers. The questionnaire responses will enable us to establish an initial baseline, including the response data gathered in 2020. Climate-related risks and opportunities are in the roadmap for Value Chain assessment."_x000D_
"Fortive's operating companies account for climate-related risks and opportunities by prioritizing R&amp;D investments in the capital allocation process that respond to known and anticipated customer needs."_x000D_
"Through the Enterprise Risk Management, EHS Risk Score and energy kaizen programs, we account for climate change-related risk and energy use reduction opportunities. Climate change-related risks are identified through the ERM and the EHS Risk Score. The energy kaizen program is a proactive program used to identify energy use and carbon reduction opportunities at the site and operational level."_x000D_
"Operating company presidents determine capital allocation based on customer priorities and alignment to the business strategy, including development of additional or enhanced products and services that power clean energy, reduce water waste, keep critical infrastructure operational and support transportation electrification. [...] An increase in demand for sustainable operations and renewable energy delivered increases in revenue across our operating companies. [...] As we move toward Fortive 3.0, our portfolio is _x000D_
transitioning to more software-based (vs. manufacturing) businesses. With this transition, the carbon intensity of our operations is decreasing and shifting more toward indirect emissions."</t>
  </si>
  <si>
    <t>"Fortive announced its first greenhouse gas (GHG) reduction goal in 2019 and in May 2021, announced our accelerated goal, to reduce GHG emissions intensity 50% _x000D_
by 2025, relative to our 2017 base year. With this announcement, we shared our commitment to align with TCFD disclosure in 2022. We conducted a TCFD scenario _x000D_
planning gap analysis earlier in 2021 and plan to action climate scenario planning within the next two years as we evolve the Sustainability program to include more _x000D_
detailed and scientific analysis."</t>
  </si>
  <si>
    <t>"Fortive identifies, assesses and responds to climate-related risks through our comprehensive enterprise risk management (ERM) program. Through an annual _x000D_
process of standardized and comprehensive assessments, business and functional leaders evaluate and identify the risks inherent in their operations on topics _x000D_
including: International dynamics; Human resources; Regulatory and industry standards; Finance and accounting compliance; Product safety and security; Sales _x000D_
and marketing; Data protection and cybersecurity; General and internet technology; Environmental, Health and Safety; Physical Assets and Natural Disasters, _x000D_
and Supply Chain. _x000D_
[...] We engage employees from representative geographies and operations (at operating company and Fortive corporate levels) to inform and evaluate all risk _x000D_
assessments and company-level risk prioritization. The Fortive Risk Committee reviews and develops the Fortive-level risk assessment based on these company prioritizations, combined with broader corporate-level risks."_x000D_
"Fortive's operating companies assess the EHS Risk at each of our EHS Significant Sites and report the EHS Risk Score on a semi-annual basis. The EHS Risk _x000D_
Score includes 4 primary categories, one of which is Sustainability. The risk and performance metrics associated with Sustainability include leadership _x000D_
engagement, action planning, goals and targets which may include GHG emissions , water use or waste generation reduction, and systemic integration of _x000D_
sustainability principles into operational management."</t>
  </si>
  <si>
    <t>"Fortive identifies, assesses and responds to climate-related risks through our comprehensive enterprise risk management (ERM) program. Through an annual _x000D_
process of standardized and comprehensive assessments, business and functional leaders evaluate and identify the risks inherent in their operations on topics _x000D_
including: International dynamics; Human resources; Regulatory and industry standards; Finance and accounting compliance; Product safety and security; Sales _x000D_
and marketing; Data protection and cybersecurity; General and internet technology; Environmental, Health and Safety; Physical Assets and Natural Disasters, _x000D_
and Supply Chain. _x000D_
The results of the ERM assessment inform business decisions related to workplaces, infrastructure investments and/or relocation, current and emerging _x000D_
regulatory regimes, supplier and commodity sourcing, compliance, EHS programs, and climate change impacts. For each risk category, leaders assess and _x000D_
report the severity and probability of the risks affecting operations and identify countermeasures implemented or planned to mitigate the risks. Climate change _x000D_
resiliency plans address the operating company's readiness and response to scenarios including drought, flooding, and heat waves."</t>
  </si>
  <si>
    <t>"Fortive identifies, assesses and responds to climate-related risks through our comprehensive enterprise risk management (ERM) program. Through an annual _x000D_
process of standardized and comprehensive assessments, business and functional leaders evaluate and identify the risks inherent in their operations on topics _x000D_
including: International dynamics; Human resources; Regulatory and industry standards; Finance and accounting compliance; Product safety and security; Sales _x000D_
and marketing; Data protection and cybersecurity; General and internet technology; Environmental, Health and Safety; Physical Assets and Natural Disasters, _x000D_
and Supply Chain."</t>
  </si>
  <si>
    <t>GHG emissions, energy use, water use or waste generation reduction (CDP, sustainability report)</t>
  </si>
  <si>
    <t>"By 2025, 50% reduction in Scope 1 and 2 GHG emissions intensity relative to a 2017 baseline" (sustainability report)</t>
  </si>
  <si>
    <t>https://www.fortive.com/sites/default/files/files/2021_FORTIVE_CDP_Climate_Change_Disclosure.pdf</t>
  </si>
  <si>
    <t>34% BIPOC</t>
  </si>
  <si>
    <t>CEO = $13,624,063, median employee = $58,268</t>
  </si>
  <si>
    <t>"43 direct material suppliers were identified in 2020 based on our risk matrix, which is not limited to â€œsignificant riskâ€. None of these suppliers qualify as â€œsignificant riskâ€. CSR 4Q Audits were completed with at-risk suppliers."</t>
  </si>
  <si>
    <t>Life insurance, Health care, Disability and invalidity coverage_x000D_
US benefits - Dental, Vision, HSA, FSA, DCFSA, Basic Life, Voluntary EE Life, Voluntary EE ADD, Voluntary SP Life, Voluntary Child Life, ID Theft, Legal Services, Critical Illness, Accident Insurance, Hospital Indemnity, EAP, Backup/Emergency Childcare and Eldercare, Financial Well-Being</t>
  </si>
  <si>
    <t>Fortive</t>
  </si>
  <si>
    <t>R_26aKdKAfdNuBAAQ</t>
  </si>
  <si>
    <t>GL2020@g.ucla.edu</t>
  </si>
  <si>
    <t>GL2020</t>
  </si>
  <si>
    <t>Globe Life Inc.</t>
  </si>
  <si>
    <t>GL</t>
  </si>
  <si>
    <t>Life &amp; Health Insurance</t>
  </si>
  <si>
    <t>https://investors.globelifeinsurance.com/MediaLibraries/GlobeLifeInvestorRelations/pdfs/GLB3864-Globe-Life-ESG-Report-2020-(update-9,2021)-FINAL.pdf</t>
  </si>
  <si>
    <t>https://investors.globelifeinsurance.com/annual-reports/proxy/2021-proxy-and-shareholder-meeting</t>
  </si>
  <si>
    <t>"Our Code of Conduct expresses the standards of integrity and business conduct that every employee, contractor, officer, and director must uphold and follow. [...]_x000D_
We are taking steps to incorporate a culture of accountability into our hiring and engagement activities by clearly specifying expectations and standards for all of our employees. Additionally, all employees are required to take annual training on our Code of Conduct. Lastly, depending on their job responsibilities, certain employees are required to take training courses on the following topics, among others:_x000D_
â€¢ Anti-Fraud _x000D_
â€¢ Part D Compliance (Fraud, Waste, and Abuse) _x000D_
â€¢ Anti-Money Laundering _x000D_
â€¢ Health Insurance Portability &amp; Accountability Act_x000D_
â€¢ Workplace Harassment Prevention"</t>
  </si>
  <si>
    <t>"Our Environmental, Social and Governance Committee, formed in March 2018 as the Sustainability Committee, is comprised of key personnel from our management team [...]. Through the participation of such individuals, this Committee is able to ensure that _x000D_
environmental responsibility and sustainability remain a constant focus for our leadership. The Committeeâ€™s responsibilities include, but are not limited to:_x000D_
â€¢ Identifying and reviewing all factors (e.g., facility management, disaster recovery, environmental concerns, data security, investments, corporate expenditures, workplace issues, and diversity) that could affect the Companyâ€™s sustainability agenda; _x000D_
â€¢ Continually scrutinizing our operations for areas in which we can improve our environmental responsibility and sustainability practices, while still achieving our goal of helping working-class families achieve financial protection from adverse circumstances; [...]"</t>
  </si>
  <si>
    <t>0.3% Traditionalist (1945 &amp; before), 23.24% Baby Boomer (1946-1964), 31.16% Gen X (1965-1977), 40.13% Gen Y (Millennial) (1978-1995), 5.17% Gen Z (1996-present)</t>
  </si>
  <si>
    <t>CEO = $9,165,410, median employee = $65,208</t>
  </si>
  <si>
    <t>"To help ensure the health of our employees, we provide them with a comprehensive benefits package that includes, but is not limited to, the following:_x000D_
â€¢ Fitness center reimbursement_x000D_
â€¢ Private rooms in all of our facilities for use by nursing mothers_x000D_
â€¢ On-site flu shots each fall_x000D_
â€¢ Health insurance_x000D_
â€¢ Dental and vision insurance_x000D_
"We have also taken steps to create an office environment that promotes well-being. The following are some of the wellness initiatives we have implemented:_x000D_
[...] â€¢ An employee assistance program designed to support employees with the everyday challenges of life _x000D_
â€¢ Annual on-site mammogram screenings_x000D_
â€¢ Periodic on-site massage therapy [...]_x000D_
"As part of our efforts to ensure that our employees have the opportunity to live balanced lives, we offer the following benefits:_x000D_
â€¢ Health savings accounts_x000D_
â€¢ Flexible spending accounts_x000D_
â€¢ Voluntary life and disability"</t>
  </si>
  <si>
    <t>Globe Life</t>
  </si>
  <si>
    <t>76.120.66.216</t>
  </si>
  <si>
    <t>R_1H14O0x3VY68kPJ</t>
  </si>
  <si>
    <t>FRT2020@g.ucla.edu</t>
  </si>
  <si>
    <t>FRT2020</t>
  </si>
  <si>
    <t xml:space="preserve">Federal Realty Investment Trust </t>
  </si>
  <si>
    <t>FRT</t>
  </si>
  <si>
    <t>https://issuu.com/federalrealty/docs/2020_corporate_responsibility_brochure?fr=sMmM4YjM3MzM3NTI</t>
  </si>
  <si>
    <t xml:space="preserve"> 7 with corporate responsibility skills</t>
  </si>
  <si>
    <t>https://ir.federalrealty.com/static-files/c8c14209-f0ae-49e2-9ea3-953896495824</t>
  </si>
  <si>
    <t>https://www.federalrealty.com/about/leadership/</t>
  </si>
  <si>
    <t>https://www.federalrealty.com/investors/corporate-governance/#offices-trustees</t>
  </si>
  <si>
    <t xml:space="preserve">Sustainable investing, environmental factors contributing to operational excellence, health and safety, diversity equity and inclusion, maintaining strong corporate governance and ethical standards </t>
  </si>
  <si>
    <t>Operating with the highest ethical standards is a core value_x000D_
of Federal. We expect all employees to be honest in all_x000D_
business dealings which we believe yields better results for_x000D_
the company and lessens the impact of potential financial_x000D_
risk. Our Code of Conduct reflects these expectations._x000D_
This expectation is set by our Board of Trustees and runs_x000D_
through every level of our organization. Responsibility_x000D_
for overseeing compliance with these standards lies_x000D_
with our General Counsel's office and Human Resources_x000D_
department. We evaluate our effectiveness by the fact that_x000D_
we have had no incidents raised through any means of any_x000D_
breaches of our Code of Conduct.</t>
  </si>
  <si>
    <t>Our Board of Trustees has direct oversight_x000D_
responsibility for our ESG matters, including_x000D_
climate change, through its Nominating_x000D_
and Corporate Governance Committee_x000D_
(Nominating Committee). The Board and the_x000D_
Nominating Committee are provided with_x000D_
quarterly updates on all ESG matters and_x000D_
climate-related risks.</t>
  </si>
  <si>
    <t xml:space="preserve">Internally, our CEO is_x000D_
ultimately responsible for our ESG efforts with_x000D_
day-to-day management of ESG overseen_x000D_
by our Executive Vice President-General_x000D_
Counsel and our Head of Sustainability, with_x000D_
support from key department heads and_x000D_
an interdisciplinary council of employees_x000D_
representing different functional areas,_x000D_
different offices, and different demographics. </t>
  </si>
  <si>
    <t>RISKS:_x000D_
Building code, zoning codes, and other_x000D_
regulations related to utilities and energy_x000D_
efficiency may result in an increased cost_x000D_
of development and operations for our_x000D_
properties. We maintain local awareness of_x000D_
changes that are incorporated into planning_x000D_
to manage these risks._x000D_
Âƒ Utility rates continue to change due to_x000D_
climate-related events and initiatives to_x000D_
address climate change. We regularly_x000D_
monitor changes and adjust operations and_x000D_
procurement strategies. We also maximize_x000D_
energy-efficient designs and materials in_x000D_
our developments, redevelopments, and_x000D_
property operations._x000D_
Âƒ Our properties could become less successful,_x000D_
which would impact the value of the_x000D_
company, if we did not provide the types_x000D_
of environmental and social features that_x000D_
tenants and the local community want in a_x000D_
retail or mixed-use environment._x000D_
Increases in severity and frequency of storms_x000D_
could, over the long term, result in increased_x000D_
capital costs for damage repair and/or_x000D_
retrofits to properties to make them more_x000D_
resilient, as well as increases in insurance_x000D_
costs. In the short term, we do not have_x000D_
meaningful exposure to geographic areas_x000D_
that are highly prone to significant and_x000D_
severe storms for this to be a material issue._x000D_
Rising sea levels could have significant_x000D_
impact on any of our properties that are_x000D_
within close proximity to waterways or other_x000D_
areas subject to storm surge. This could_x000D_
result in property damage, interruptions to_x000D_
business operations, and an increased cost of_x000D_
insurance. We currently have limited exposure_x000D_
to rising sea levels; however we consider this_x000D_
to be a long-term risk and are evaluating_x000D_
the risk at individual assets and potential_x000D_
mitigation strategies. _x000D_
Increasing temperatures could lead to a_x000D_
need to retrofit propertiesâ€™ HVAC systems_x000D_
to accommodate increased heat load. It_x000D_
could also lead to increased droughts and_x000D_
decreased available water supply. We are_x000D_
evaluating strategies to mitigate impacts on_x000D_
our properties, with a particular focus on our_x000D_
California assets._x000D_
_x000D_
OPPORTUNITIES_x000D_
We continuously seek to improve our resource_x000D_
efficiency at our properties to reduce operating_x000D_
costs, improve property value, and mitigate the_x000D_
need for future costly investments. _x000D_
We are increasing our use of green power_x000D_
through our comprehensive energy procurement_x000D_
strategy and through more on-site solar power_x000D_
generation, reducing our reliance on the grid_x000D_
and offering a way for our tenants to use_x000D_
renewable power at our properties. _x000D_
We maintain geographic diversity which_x000D_
mitigates the potential for any one particular_x000D_
climate-related risk to have a material adverse_x000D_
impact on our business as a whole.</t>
  </si>
  <si>
    <t xml:space="preserve">Our portfolio is located primarily in seven_x000D_
major geographic areas. We currently use_x000D_
FEMA's National Risk Index for Natural_x000D_
Hazards (NRI) to identify the primary historical_x000D_
climate-related risks in each of those areas._x000D_
The NRI provides information at a county_x000D_
level, allowing us to identify risks more_x000D_
specifically by property in each geographic_x000D_
area. The identified climate-related risks are_x000D_
being incorporated into our operating and_x000D_
investment plans for our assets to position_x000D_
them to be resilient in the face of those risks. </t>
  </si>
  <si>
    <t>Assessing risk is a continuous process_x000D_
throughout the lifecycle of our assets. We_x000D_
assess climate-related risks as part of_x000D_
our review and approval of acquisitions,_x000D_
developments, and other investments_x000D_
greater than $1 million. The potential_x000D_
financial impact of any identified risk and_x000D_
any necessary remediation measures are_x000D_
incorporated into our financial evaluation_x000D_
of the investment. For our operating assets,_x000D_
climate-related risks are evaluated at least_x000D_
annually and addressed as necessary in the_x000D_
annual operating plans for each asset. We_x000D_
also consider climate-related risks in our_x000D_
evaluation of whether to sell an asset.</t>
  </si>
  <si>
    <t>ghg emissions scopes 1-3, electric consumption, solar capacity, water, waste</t>
  </si>
  <si>
    <t>30% reduction of Scope 1 and Scope 2_x000D_
GHG emissions by 2025, 15% reduction in landlord-controlled electric use by 2025</t>
  </si>
  <si>
    <t>557,649.12 kGal</t>
  </si>
  <si>
    <t>median employee pay: $110,091. ceo pay: $7,481,796</t>
  </si>
  <si>
    <t>In addition to providing marketcompetitive compensation through a base salary and_x000D_
annual bonus, we also provide all our year-round full- and_x000D_
part-time employees with a wide range of other benefits._x000D_
a. Medical, dental, and vision insurance to support the_x000D_
health and wellbeing of our employees and their_x000D_
families, with different options depending on personal_x000D_
and family needs._x000D_
b. Basic life insurance, accidental death and_x000D_
dismemberment, and short- and long-term_x000D_
disability insurance._x000D_
c. Paid vacation, personal days, sick time, and company_x000D_
holidays to encourage time away from work. Generous_x000D_
leave and accrual policy allows employees to accrue_x000D_
and carry over 320 sick hours and 320 vacation hours_x000D_
each year._x000D_
d. Company-matching contribution to a 401K retirement_x000D_
savings plan for all full- and part-time employees. All_x000D_
employees are automatically enrolled when they join_x000D_
the company._x000D_
e. Paid day off to volunteer at election polls in_x000D_
presidential elections._x000D_
f. $15-per-hour minimum wage for all year-round fulland part-time employees._x000D_
g. Employee assistance programs to provide help on_x000D_
topics including: emotional health, counseling and_x000D_
well-being, work-life balance, as well as financial and_x000D_
legal advice._x000D_
h. Flexible spending and health savings accounts to allow_x000D_
employees to pay for certain medical expenses with_x000D_
pre-tax dollars._x000D_
i. An employee stock purchase plan to allow employees_x000D_
a simple way to acquire company stock without_x000D_
commissions._x000D_
j. Discounts on rent at company-owned apartment_x000D_
complexes._x000D_
k. Added benefits like flexible work arrangements, bagel_x000D_
Wednesday, frequent retailer-offered discounts, fitness_x000D_
center reimbursements, casual office dress every day,_x000D_
free parking at our offices, and commuter benefits help_x000D_
round out some of the considerations that add to our_x000D_
company culture.</t>
  </si>
  <si>
    <t>67.133.97.101</t>
  </si>
  <si>
    <t>R_00sdUjxKMgMC9XP</t>
  </si>
  <si>
    <t>GNRC2021@g.ucla.edu</t>
  </si>
  <si>
    <t>GNRC2021</t>
  </si>
  <si>
    <t>Generac Holdings Inc.</t>
  </si>
  <si>
    <t>GNRC</t>
  </si>
  <si>
    <t>Electrical Equipment</t>
  </si>
  <si>
    <t>http://investors.generac.com/static-files/0851f291-1f28-4bea-8ae0-bea478418f99</t>
  </si>
  <si>
    <t>http://investors.generac.com/static-files/094bc8e7-c472-480d-8251-f5fee4ffe680</t>
  </si>
  <si>
    <t>A key component of Generacâ€™s Corporate Values is a commitment to the environment,_x000D_
and specifically a commitment to being a leader in environmental stewardship through_x000D_
sustainable operations. We care about the safety and well-being of our employees,_x000D_
their families, and our communities. We recognize our responsibility to maintain_x000D_
a safe and secure workplace and ensure that our operations are protective of the_x000D_
environment. As a result, weâ€™ve adopted a number of policies, practices, and initiatives_x000D_
that are designed to meaningfully fulfill this responsibility. _x000D_
_x000D_
As part of demonstrating our commitment to environmental stewardship, Generac has adopted a number of policies and business_x000D_
practices that are routinely communicated to employees and are a key element of Generacâ€™s culture:_x000D_
â€¢ Environmental Policy - As a Corporate Value, Generac is committed to developing environmentally responsible products and_x000D_
processes. We are committed to compliance with environmental regulations and continual improvement of our sustainability_x000D_
initiatives. Generac has adopted a Drive to Zero strategy across our operations globally to enhance reductions in energy, water,_x000D_
waste, and emissions to protect our planet and improve the quality of life for our employees, their families, and our communities._x000D_
â€¢ Environmental Sustainability Policy - This policy makes clear Generacâ€™s commitment to environmental sustainability in product_x000D_
design, materials selection, manufacturing process, and customer fulfillment._x000D_
â€¢ ISO 14001 Certification â€“ Our Corporate Environmental Management System is annually certified for compliance with the ISO_x000D_
14001 Standard, which helps ensure that our Companyâ€™s environmental impact is being measured and improved._x000D_
â€¢ Environmental, Health, and Safety (â€œEHSâ€) Playbook â€“ This playbook defines the processes and expectations for Generacâ€™s EHS_x000D_
function, and will drive the development of standard work in accordance with applicable regulatory requirements and best practices.</t>
  </si>
  <si>
    <t>total energy consumed, percent grid electricity, percent renewable, amount of hazardous waste generated</t>
  </si>
  <si>
    <t>27.1 racially or ethnically diverse</t>
  </si>
  <si>
    <t>ceo pay: $6,973,049. median employe pay: $62,058</t>
  </si>
  <si>
    <t>Benefit premium credits with completion of healthy living activities_x000D_
Medical support programs: Maternity, Diabetes, Treatment Decision Support and more_x000D_
Health savings accounts (with High Deductible Health Plan election)_x000D_
Flexible spending accounts_x000D_
Life and AD&amp;D insurance_x000D_
Short-term disability insurance_x000D_
Long-term disability insurance_x000D_
Voluntary income protection plans_x000D_
401(k) retirement savings plans with company match_x000D_
Stock ownership through the Employee Stock Purchase Plan_x000D_
Work-life benefits: Paid vacation and holidays</t>
  </si>
  <si>
    <t>https://www.generac.com/about-us/careers/take-charge-at-generac/benefits-and-perks</t>
  </si>
  <si>
    <t>Generac Holdings, Inc.</t>
  </si>
  <si>
    <t>69.75.169.162</t>
  </si>
  <si>
    <t>R_1Ftijvudp65ML8L</t>
  </si>
  <si>
    <t>GRMN2020@g.ucla.edu</t>
  </si>
  <si>
    <t>GRMN2020</t>
  </si>
  <si>
    <t>Garmin Ltd.</t>
  </si>
  <si>
    <t>GRMN</t>
  </si>
  <si>
    <t>G37260109</t>
  </si>
  <si>
    <t>Household Durables</t>
  </si>
  <si>
    <t>https://www8.garmin.com/aboutGarmin/invRelations/reports/2021_Proxy_Statement.pdf</t>
  </si>
  <si>
    <t xml:space="preserve">Executive leadership experience, global tax compliance, risk and compliance oversight, corporate governance, cybersecurity and information technology oversight, other public company board experience, global operations, technology product design and development, product manufacturing, mergers and acquisitions </t>
  </si>
  <si>
    <t>https://www.garmin.com/en-US/company/leadership/directors/</t>
  </si>
  <si>
    <t>ceo pay:  $3,684,276. median employee pay: $39,888</t>
  </si>
  <si>
    <t>MEDICAL_x000D_
DENTAL AND VISION_x000D_
RETIREMENT_x000D_
LIFE AND DISABILITY INSURANCE_x000D_
EMPLOYEE STOCK PURCHASE PLAN</t>
  </si>
  <si>
    <t>https://careers-us.garmin.com/us/en/benefits</t>
  </si>
  <si>
    <t>201.113.18.139</t>
  </si>
  <si>
    <t>R_2vhN8UkswhTvdFE</t>
  </si>
  <si>
    <t>GWW2021@g.ucla.edu</t>
  </si>
  <si>
    <t>GWW2021</t>
  </si>
  <si>
    <t>W.W. Grainger, Inc.</t>
  </si>
  <si>
    <t>GWW</t>
  </si>
  <si>
    <t>https://d18rn0p25nwr6d.cloudfront.net/CIK-0000277135/957f121b-5ded-4a11-9bf0-e8fa8d5a146c.pdf</t>
  </si>
  <si>
    <t xml:space="preserve">Operational/strategy, supply chain/logistics, marketing/sales &amp; brand management, international, real estate, public company/leadership </t>
  </si>
  <si>
    <t xml:space="preserve">Diversity equity and inclusion, energy and emissions, product safety and quality, data security and privacy, ethics and compliance, sustainable products, governance and accountability, team member health and safety, talent attraction retention and development </t>
  </si>
  <si>
    <t>https://www.graingeresg.com/csrdownload/indirect/Grainger_2021_Corporate_Responsibility.pdf</t>
  </si>
  <si>
    <t>Grainger places the highest value on integrity_x000D_
in its business dealings and the ethical conduct_x000D_
of its directors, officers, team members, agents,_x000D_
shareholders, customers and suppliers. As_x000D_
set forth in our Business Conduct Guidelines,_x000D_
Grainger is committed to business practices_x000D_
that are consistent with the highest ethical and_x000D_
legal standards. Grainger expects the same_x000D_
ethical and legal commitment from all third_x000D_
parties (business partners, brokers, consultants_x000D_
and agents) acting on Graingerâ€™s behalf, and_x000D_
others with whom Grainger conducts business._x000D_
Grainger team members in certain roles are_x000D_
required to complete biannual anti-corruption_x000D_
and anti-bribery training and certification to_x000D_
reinforce the requirements of this policy</t>
  </si>
  <si>
    <t>https://www.graingeresg.com/wp-content/uploads/2022/02/Grainger-CDP-2021.pdf</t>
  </si>
  <si>
    <t>General ESG oversight is by the Board Affairs and Nominating Committee (BANC), which is comprised of all independent Directors and, in effect, is a committee of the whole. The BANC annually_x000D_
reviews the Companyâ€™s ESG programs and reporting, including environmental and sustainability, social responsibility to its communities, governance, the Companyâ€™s culture, talent strategy, and_x000D_
diversity, equity and inclusion. In turn, the Compensation Committee oversees the Companyâ€™s programs and policies for human capital management and assists the BANC in its oversight of the_x000D_
Companyâ€™s programs and policies with respect to employee engagement and leadership effectiveness. In addition to the annual review, the BANC and the Compensation Committee receive routine_x000D_
reports and updates on ESG matters on an as-needed basis. The Board includes one Director with expertise in corporate sustainability and one Director with expertise in environmental matters. An_x000D_
example of a climate related decision made by the BANC was to review and approve Grainger's decision to disclose against the Sustainability Accounting Standards Board (SASB) and the TaskForce on Climate-related Financial Decisions (TCFD) in 2020 and provided feedback on climate-related disclosures on Form 10-K risk factors</t>
  </si>
  <si>
    <t>The Companyâ€™s ESG efforts are led by the Chairman and CEO who chairs managementâ€™s ESG Leadership Council. The key objectives of the ESG Leadership Council include identifying ways to_x000D_
incorporate the appropriate ESG initiatives into operations and strategy, overseeing the overall ESG program, overseeing the ESG materiality assessment, and making regular reports to the BANC_x000D_
and other Board committees. The ESG Leadership Council is supported by a cross-functional steering committee providing subject matter expertise, implementing day-to-day programs and driving_x000D_
progress toward the success of our strategy.</t>
  </si>
  <si>
    <t>Risks: Decreased revenues due to reduced production capacity (L), increased utility costs due to regulations directed towards reducing ghg emissions (L), decreased revenues due to reduced demand for products and services (L). Opps: development and/or expansion of low emission goods and services (M), increased revenues resulting from increased demand for products and services (M)</t>
  </si>
  <si>
    <t>Graingerâ€™s CSR platform includes the Companyâ€™s commitment to governance and ethics, sustainability and stewardship, supply chain and people and purpose. The Company integrates_x000D_
citizenship initiatives into its strategy and daily operations at each level of the business. Our risks and opportunities are detailed in our 2020 CDP Response, our 2020 Corporate Responsibility_x000D_
Report and the risk-factors section of our 2019 Annual Report. For example, we focus on improving energy efficiency and embedding sustainability into our operations and across our value_x000D_
chain. We were the first in our industry to set a public GHG emissions reduction target, which we achieved two years early in 2018. In 2020, we set a new target consistent with the Paris_x000D_
Agreementâ€™s goal of limiting global warming to well below two degrees Celsius. Using a 2018 baseline, we intend to reduce our absolute scope 1 and scope 2 emissions by 30 percent by 2030._x000D_
Since 2011, we have reduced absolute scope 1 and scope 2 emissions by 29 percent.</t>
  </si>
  <si>
    <t>To enable Grainger to build strategic approach to evaluate accredited Science Based Targets alignment, we utilized our Marginal Abatement Cost Curve (MACC). This tool provided a visual aid to_x000D_
compare cost and emission impacts associated with various investment options. A MACC presents the extra (or â€˜marginalâ€™) costs and carbon reduction (or â€˜abatementâ€™) potential of these options relative_x000D_
to a business as usual (BAU) baseline. Grainger has used this quantitative scenario analyses to assess the required emissions reductions from Graingerâ€™s own operations and value chain emissions to_x000D_
align with latest scientific consensus and the Science Based Targets Initiativeâ€™s criteria as a guideline. Grainger has used climate scenarios IEA B2DS and IPCC SP15 to assess the magnitude of the_x000D_
emissions reduction required to align with a well-below 2.0 Degrees Celsius emissions reduction trajectory and a 1.5 Degrees Celsius emissions reduction trajectory respectively. These scenarios have_x000D_
been chosen to align with latest scientific consensus and SBTi criteria version 4 as a guideline. Grainger has also used the RCP 2.0 scenario to assess the magnitude of reduction required for a 2.0_x000D_
Degrees Celsius emissions reduction trajectory, the minimum ambition of the Paris Agreement. In all cases, a 12-year time horizon was used, assessing the magnitude of reduction required by 2030_x000D_
from a 2018 emissions base year. This time horizon has been chosen to ensure that base year emissions are relevant and representative of current business activity and to demonstrate Graingerâ€™s_x000D_
commitment to emissions reductions over the long-term. 100% of Graingerâ€™s operations have been included within the assessment, to ensure all significant areas of Graingerâ€™s GHG emissions are_x000D_
included. The results of the analysis show that Grainger is required to reduce absolute GHG emissions by 30% to align to a well-below 2.0 Degrees Celsius emission reduction trajectory, and 51% to_x000D_
align with a 1.5 Degrees Celsius emission reduction trajectory. These targets have informed our decision to evaluate accredited Science Based Targets alignment. Using our MACC and carbon analytics_x000D_
tool, this target will be directly linked to our business strategy and support other initiatives such as solar generation. To maintain progress, we have implemented medium-term target that align with_x000D_
CDPâ€™s Leadership criteria and address 100% of our Scope 1 and 2 emissions. We consider these combined targets to be science-based as SBTi states that per IPCC AR5 RCP 2.6, the minimum_x000D_
reduction required is 30% absolute emissions reduction by 2030. This translates to a linear 2.5% reduction (based from 2018) per year on average. Grainger has taken strategic steps toward_x000D_
benchmarking our buildingsâ€™ operations against industry standard to ensure we are investing in the most impactful initiatives to reduce our total carbon emissions (facility lighting retrofits, and HVAC_x000D_
equipment heat load studies to right-size our building loads). We continue to determine the necessary steps for including Scope 3 Use of Sold Products in our target-setting efforts. For example, we are_x000D_
evaluating the increase in sales of specific Energy Star products to achieve an annual reduction that meets SBTiâ€™s Scope 3 criteria within the appropriate time periods (5-10 years). One case study from_x000D_
Graingerâ€™s analysis was evaluating the impact of solar panel system generating electricity in our network. With two systems in place already, Grainger investigated the effects of installing more systems._x000D_
Grainger found that not only do more solar panels offer the primary environmental and economic benefits, but there are secondary benefits as well. This includes increased energy independence from_x000D_
the energy grid, and that in turn improves Graingerâ€™s business continuity by minimizing the impact of utility grid disruptions.</t>
  </si>
  <si>
    <t>Enterprise Risk Management Framework: Graingerâ€™s Enterprise Risk Management (ERM) team facilitates the use of the Companyâ€™s Enterprise Risk Management_x000D_
Framework (RMF) to define, measure, and monitor risk across the organization, including climate-related risks. The RMF establishes a common language and methodology_x000D_
to measure and prioritize risks and opportunities and define a process for monitoring of risk treatments. As part of this framework, there is an enterprise risk rating scale that_x000D_
provides guidelines for risk scoring/magnitude. The risk rating scale quantifies risk magnitude through consideration of Impact and Likelihood ratings. Applying ratings to_x000D_
each risk helps to commonly measure and prioritize them in a consistent matter. The Impact Ratings measure risk on a 1 (Incidental) to 5 (Severe) scale across four_x000D_
categories: Financial, Customer Experience, Team Member and Compliance. The Financial risk rating scale is aligned with the Companyâ€™s financial reporting materiality_x000D_
thresholds. 5 â€“ Severe - An event causing serious and extended disruptions in operations and/or causing severe hardship and damage to the organization and members,_x000D_
which may be characterized by the failure of critical services or prolonged disruptions, insufficient financial resources, or failure to operate in accordance with laws and_x000D_
regulations and has an extreme impact on our ability to achieve business objectives. 4 â€“ Major - An event causing considerable disruptions in operations and/or causing_x000D_
substantial hardship and damage to the organization and members characterized by disruptions in critical services that result in the inability to meet service level_x000D_
commitments having on a major impact on our ability to achieve business objectives. The Likelihood Ratings measures and reasonably predicts the probability of a specific_x000D_
event occurring on a 1 (Frequent) to 5 (Rare) scale. Scores are reported on the same 1-5 scale as the Impact Ratings. Board Role in Risk Oversight: The Board has overall_x000D_
responsibility for risk oversight, with the Audit Committee assisting the Board in performing this function. The Board's role is to oversee the Company's ERM programs,_x000D_
including risk assessment and risk management processes and policies used by Grainger to identify, assess, monitor and address potential financial compensation,_x000D_
operational, strategic and legal risks on an enterprise-wide basis. Both the Board and the Audit Committee regularly review Grainger's risk assessment and management_x000D_
processes and policies, including receiving regular reports on cybersecurity preparedness from the Company's Chief Information Security Officer, and members of_x000D_
Grainger's management who are responsible for the effectiveness of Grainger's ERM programs. As part of its oversight responsibility, the Compensation Committee_x000D_
assesses the relationship between potential risk created by Grainger's compensation programs and their impact on long-term shareholder value. Beginning April 2021, the_x000D_
Enterprise Risk Management team collaborated with business leaders to establish a quarterly metrics dashboard to assess and monitor the performance of Graingerâ€™s top_x000D_
enterprise risks with the purpose of enhanced Board oversight. Integrating Sustainability &amp; Climate-related Risks: Graingerâ€™s Sustainability Team and Merchandising and_x000D_
Supplier Management Team collaborate with various partners within the business, including Enterprise Risk Management, to determine how climate-related risks are_x000D_
integrated into our risk planning. Case Study of Transition Opportunity: As emerging environmental product standards take effect, new, more sustainable products and_x000D_
services are available to the marketplace through Grainger's product assortment. This could lead to an increased demand for products in the short-, medium-, and long-term_x000D_
that help customers meet their sustainable purchasing considerations particularly in the lighting category for energy efficient light bulbs and fixtures. We engage with key_x000D_
suppliers as partners to understand how existing and new products can help to reduce greenhouse gas emissions during product use, manufacturing, and/or end of life_x000D_
product disposal declarations. The Environmentally Preferable Products (EPP) feature independently tested product certifications such as DLCÂ® Approved &amp; EnergyStarÂ®._x000D_
In 2020, EPP sales totalled $710 million, a 5% increase from 2019. Graingerâ€™s dedication to managing and verifying products with green or sustainable certifications and_x000D_
attributes allows our customers to make an informed choice when selecting products. Case Study of Physical Risk: Graingerâ€™s assessment to analyze risks and quantify_x000D_
major exposures to Grainger distribution centers within its supply chain is typically updated on a three- to four-year cycle. The latest Business Impact (BI) analysis occurred_x000D_
in 2019. Disruptions in Grainger's supply chain could result in an adverse impact on results of operations in the short-, medium-, and long-term. In 2019, Internal Audit_x000D_
partnered with the Supply Chain leadership team to facilitate a deep dive into supply chain risks, risk management activities and opportunities. A disruption within Graingerâ€™s_x000D_
logistics or supply chain network, including damage, destruction, extreme weather and other events, which could cause one or more of Graingerâ€™s distribution centers to_x000D_
become non-operational, could adversely affect Graingerâ€™s ability to obtain or deliver inventory in a timely manner, impair Graingerâ€™s ability to meet customer demand for_x000D_
products and result in lost sales or damage to Graingerâ€™s reputation. Graingerâ€™s ability to provide same-day shipping and next-day delivery is an integral component of_x000D_
Graingerâ€™s business strategy and any such disruption could adversely impact results of operations. In February 2021, Enterprise Risk Management and Supply Chain_x000D_
Leadership facilitated a deep dive assessment for the Board. While the discussion centered on the Graingerâ€™s response to the pandemic, the review focussed on the_x000D_
Company applied strategies it has prepared for climate-based disruptions to responding to the pandemic, and how lessons learned in responding to the pandemic can_x000D_
inform strategies identified for climate-based disruptions.</t>
  </si>
  <si>
    <t>Graingerâ€™s Enterprise Risk Management (ERM) team facilitates the use of the Companyâ€™s Enterprise Risk Management Framework (RMF) to define, measure, and monitor risk across the_x000D_
organization, including climate-related risks. The RMF establishes a common language and methodology to measure and prioritize risks and opportunities and define a process for monitoring of_x000D_
risk treatments. As part of this framework, there is an enterprise risk rating scale that provides guidelines for risk scoring/magnitude. The Board has overall responsibility for risk oversight, with the_x000D_
Audit Committee assisting the Board in performing this function. The Boardâ€™s role is to oversee the Companyâ€™s enterprise risk management (ERM) programs, including risk assessment and risk_x000D_
management processes and policies used by Grainger to identify, assess, monitor and address potential financial, compensation, operational, strategic and legal risks on an enterprise-wide basis._x000D_
Details of the Companyâ€™s ERM process are included in our 2020 CDP response</t>
  </si>
  <si>
    <t>Climate-related metrics, targets, as well as our Scope 1 and 2 emissions data are included in our 2020 CSR Report and also included in our 2020 CDP Climate Change Survey response._x000D_
In 2020, we announced a new GHG reduction target. Using a 2018 baseline, we intend to reduce our absolute scope 1 and scope 2 emissions by 30 percent by 2030._x000D_
These metrics and emissions data include: _x000D_
Revenue from Environmentally Preferable Products (% revenue): 5.9%_x000D_
â€¢ GHG Intensity (MTCO2_x000D_
e/Revenue): 10.6%_x000D_
â€¢ Scope 1 emissions (2019): 34,685 metric tons of CO2-e_x000D_
 Scope 2 emissions, location-based (2019): 80,962 metric tons of CO2-e_x000D_
â€¢ Scope 2 emissions, market-based (2019): 78,750 metric tons of CO2-e</t>
  </si>
  <si>
    <t>Our new climate target, set in 2020, is to reduce_x000D_
our absolute scope 1 and scope 2 emissions_x000D_
by 30 percent by 2030, using a 2018 baseline.</t>
  </si>
  <si>
    <t>35.2 racially or ethnically diverse</t>
  </si>
  <si>
    <t>ceo pay: $7,485,389. median employee pay: $54,344</t>
  </si>
  <si>
    <t>Grainger has not identified any operations where_x000D_
there are incidents of forced or compulsory labor</t>
  </si>
  <si>
    <t>Comprehensive health, dental and vision coverage_x000D_
Flex Spending and Health Savings Accounts_x000D_
Disability/Income protection benefits_x000D_
Fitness center discounts</t>
  </si>
  <si>
    <t>https://jobs.grainger.com/ImperialSupplies/content/Benefits/?locale=en_US</t>
  </si>
  <si>
    <t>W. W. Grainger Inc</t>
  </si>
  <si>
    <t>R_1Kg9wGgYRwWte0E</t>
  </si>
  <si>
    <t>GLW2020@g.ucla.edu</t>
  </si>
  <si>
    <t>GLW2020</t>
  </si>
  <si>
    <t>Corning Incorporated</t>
  </si>
  <si>
    <t>GLW</t>
  </si>
  <si>
    <t>Electronic Components</t>
  </si>
  <si>
    <t>https://s22.q4cdn.com/662497847/files/doc_financials/2020/annual/2021-Proxy-Bookmarked-PDF.pdf</t>
  </si>
  <si>
    <t>https://www.corning.com/media/worldwide/global/images/Sustainability/2020_Sustainability_Report_Corning_Incorporated.pdf</t>
  </si>
  <si>
    <t>"In 2020, we took several steps to make our sustainability approach more structured, proactive, and goal-oriented. These actions were grounded in a sustainability materiality assessment conducted with the consulting firm EY in 2019. The assessment included _x000D_
research, industry peer benchmarking, and internal stakeholder engagement through executive interviews and sessions with Corningâ€™s Sustainability Working Committee. _x000D_
Through this assessment process, Corning identified 20 issues deemed to be material to our business. [...]"_x000D_
_x000D_
Highest ranked material issues: Energy management; Waste management; Water conservation; Community involvement and partnerships; Occupational health and safety;_x000D_
Sustainable supply chain; Corporate governance and risk management; Environmental and social advocacy; Ethical business practices; Transparency and reporting</t>
  </si>
  <si>
    <t>"To ensure compliance with anti-corruption laws such as the U.S. _x000D_
Foreign Corrupt Practices Act and the U.K. Bribery Act of 2010, _x000D_
we have developed an anti-corruption compliance program, _x000D_
including policies, training, due diligence for third parties, and _x000D_
periodic risk assessments."</t>
  </si>
  <si>
    <t>https://www.corning.com/media/worldwide/global/documents/Corning_Incorporated_2020_CDP_Climate_Change_Questionnaire.pdf</t>
  </si>
  <si>
    <t>"The Director of Global Environment and Sustainability have the responsibility to track and report greenhouse gas emissions and sustainability overall. The Director of_x000D_
Global Environment and Sustainability provide an oral presentation to the Corporate Relations Committee of the company Board of Directors at least annually, and_x000D_
provide an environmental dashboard to the Committee as part of materials provided in advance of each of the Committeeâ€™s five regularly scheduled meetings. The_x000D_
Directorsâ€™ presentation give an overview of strategies and actions Corning has put in place to reduce greenhouse gas emissions and recommend strategies that will_x000D_
create a positive and sustainable impact by Corning for years to come. The Committee members provide their feedback and/or approval of the presented information."</t>
  </si>
  <si>
    <t>"The sustainability committee includes representatives of the following functional areas with the following climate-related responsibilities:_x000D_
-Chief Strategy Officer: Oversees overall company sustainability initiatives that include climate-related issues;_x000D_
-Human Resources (including Diversity and Corporate Communications): Oversees social responsibility, labor practices, human rights policies and communications regarding_x000D_
climate-related issues;_x000D_
-Global Supply Management (Procurement): Oversees sourcing and procurement of suppliers and vendors services as well as climate-related issues in the supply chain;_x000D_
-Global Environment and Sustainability: Manage metrics regarding sustainability (energy use and greenhouse gas emissions, waste generation and recycling/disposal, water_x000D_
use and recycling/discharge)_x000D_
-Global Safety: Manages metrics regarding employees health and safety._x000D_
-Investor Relations: Responsible for communicating our sustainability strategy to investors to include climate-related issues;_x000D_
-Global Energy Management: Oversees energy initiatives including energy reduction strategy, electricity, renewable and water resources;_x000D_
-Chief Engineer: Global Environment and Sustainability reports to the Chief Engineer;_x000D_
-Chief Technology Officer: The Chief Engineer reports to the CTO;_x000D_
-Corporate Secretary: The Corporate Secretary has responsibility for ensuring that corporate governance is addressed appropriately in Corning's sustainability program;_x000D_
-Senior Vice President &amp; Corporate Controller"</t>
  </si>
  <si>
    <t>Risks: Mandates on and regulation of existing products and services, Exposure to litigation, Increased severity and frequency of extreme weather events such as cyclones and floods_x000D_
Opportunities: "Corning Incorporated assesses each of our operating facilities for opportunities for improved management of climate-related issues annually through the implementation of an environmental management system developed in accordance with ISO 14001-2015. [...] Corning assesses the opportunities and generally implements those that meet our criteria for capital improvements. These improvements are beneficial to the environment and to our operations; however, we have not found them to have a substantive financial or strategic impact on the business at the corporate level."</t>
  </si>
  <si>
    <t>"We launched our GEM program in 2006 to create and execute effective energy strategies across our global operations. Since then, the program has grown to include energy-conservation teams at every Corning manufacturing facility around the world."_x000D_
"sustained participation and strong performance in the ENERGY STARÂ® programs"_x000D_
LEED certification for buildings_x000D_
"In 2019, Corning joined 75 companies in urging continued U.S. participation in the global climate-change initiative known as the Paris Agreement. [...] In 2021, we will undertake a strategic review that will result in our describing how we plan to reduce our contribution _x000D_
to climate change and better align our operations with the Paris Agreement. We expect to publish this description in our next sustainability report issued in 2022. [...] we are taking action to increase our use of renewable energy." (sustainability report)</t>
  </si>
  <si>
    <t>"Corning has used various aspects of climate change were considered when we conducted a thorough analysis of crucial equipment damage for two optical fiber manufacturing plants in the event of power outages. Inputs considered: Reliability of the grid, and the use of diesel generators using current and future loads during snow events, heavy rainfall, etc. Assumptions: Alternate primary power sources, including sustainable energy alternatives are used in the event of power outages. Time frame of outages were considered as well (5 minutes, 20 minutes, 1 day, 1 month). Time horizons_x000D_
considered: Short term (1-2 years) has been considered to be extremely relevant to the company as shutdown of any Corning manufacturing facilities can cause significant negative impacts to our operations. Areas considered: Two optical manufacturing plants in North Carolina. The assessment was implemented by a cross-functional, geographically diverse team of statistical modeling subject matter experts that used Monte Carlo simulations to compute and track power outage scenarios. A supplementary company-wide model can also be developed to score and rank risk profiles for each of_x000D_
the 70 manufacturing plants globally. The results of the scenario analysis have provided key information used in the development of business objectives and strategy and we are now focused on ensuring that negative impacts from sudden disruptions are always mitigated through constant modeling of our facilities. For example, we ran simulations where loss of power could shut down a facility in North Carolina. In response, we ensured that this was mitigated by implementing measures to have a consistent source of energy, such as bio-diesel generators on site, and solar farms that can provide a consistent supply of energy."</t>
  </si>
  <si>
    <t>"The Board provides risk oversight through its review of potential risks including climate-related risks that could negatively impact the proposed budget and plan; approval and_x000D_
ongoing review of Corningâ€™s Framework and any risks including climate-related risks that may negatively affect it; review and approval of the rationale and risks including_x000D_
climate-related risks involved in proposed significant investment or divestiture actions; evaluation and approval of the compensation of our CEO and other senior_x000D_
executives; and monitoring of the Companyâ€™s current research and development projects and associated risks including climate-related risks to such projects, including_x000D_
safeguards to manage information technology and cyber risks, among others. [...] Corningâ€™s ERM program is aligned to the COSO II framework and utilizes (1) a Risk Council composed of Corning management and staff to aggregate, prioritize and assess risks including climate-related risks, (financial, operational, business, reputational, governance and managerial risks); (2) an internal audit department; and (3) a Compliance Council, which reports directly to each of the Audit Committee and Corporate Relations Committee and reviews the Companyâ€™s compliance with laws and regulations of the countries in which we conduct business, this includes climate-related laws and regulations that may pose risk to our operations. [...] Management also_x000D_
provides a comprehensive annual report of top risks including top climate-related risks to the Board. The climate related risks are assessed at least semi-annually, which is_x000D_
how often they are reported out to the Board."</t>
  </si>
  <si>
    <t>"Increase our use of renewable energy by 400% by 2030 from a 2018 baseline" (sustainability report)_x000D_
"Corning is currently focusing on establishing a credible GHG Inventory. In the future Corning will evaluate setting and implementing an emissions target. Corning_x000D_
expects to benchmark other companies to determine the industry standard for setting targets." (CDP)</t>
  </si>
  <si>
    <t>Administrative/Technical - 38% female, 62% male_x000D_
Management/Professionals - 30% female, 70% male_x000D_
Production/Maintenance - 43% female, 57% male</t>
  </si>
  <si>
    <t>https://www.corning.com/media/worldwide/global/images/Sustainability/2020_Sustainability_Report_Corning_Incorporated.pdf | https://www.corning.com/media/worldwide/global/documents/DEI_2020AnnualReport.pdf</t>
  </si>
  <si>
    <t>"We achieved or maintained 100% pay equity for men and women in the U.S., China, Germany, Mexico and Taiwan, comprising more than 90% of our global salaried workforce"</t>
  </si>
  <si>
    <t>2020 DEI Report</t>
  </si>
  <si>
    <t>https://www.corning.com/media/worldwide/global/documents/DEI_2020AnnualReport.pdf</t>
  </si>
  <si>
    <t>CEO = $18,951,753, median employee = $56,791</t>
  </si>
  <si>
    <t>"Using data from the global amfori Business Social Compliance Initiative, we determined that 17% of our suppliers are located in, and 13% of our purchases originate in, high-risk countries. [...]  In 2020, we provided awareness training on forced labor/slavery and human _x000D_
rights/trafficking to suppliers in the Chinese mainland, Hong Kong, and Taiwan."</t>
  </si>
  <si>
    <t>Corning</t>
  </si>
  <si>
    <t>R_2YMrlm6vUlou3Zu</t>
  </si>
  <si>
    <t>HOLX2021@g.ucla.edu</t>
  </si>
  <si>
    <t>HOLX2021</t>
  </si>
  <si>
    <t>Hologic, Inc.</t>
  </si>
  <si>
    <t>HOLX</t>
  </si>
  <si>
    <t>Health Care Equipment</t>
  </si>
  <si>
    <t>https://www.hologic.com/sites/default/files/21-CORP-0077_Report_V22.pdf</t>
  </si>
  <si>
    <t>https://s29.q4cdn.com/816090369/files/doc_financials/2022/2022-Hologic-Proxy_Final.pdf</t>
  </si>
  <si>
    <t>"Our ESG disclosures are managed by a cross-functional internal _x000D_
steering committee consisting of senior leaders from Operations, _x000D_
Finance, Legal, Human Resources, Communications and Investor _x000D_
Relations. The ongoing goal of this committee is to identify _x000D_
material sustainability topics and establish a corresponding _x000D_
sustainability reporting framework. _x000D_
The committee relies on shareholdersâ€™ feedback, sustainability _x000D_
frameworks and guidelines such as those published by the _x000D_
Sustainability Accounting Standards Board (SASB), Global _x000D_
Reporting Initiative (GRI) and Task Force on Climate Related _x000D_
Financial Disclosures (TCFD), and the U.N. Global Compact and _x000D_
Sustainable Development Goals. In addition, we use peer external _x000D_
benchmarking and ESG data providersâ€™ scoring methodologies _x000D_
to identify new areas of focus and opportunities. These insights, _x000D_
along with our management teamâ€™s contributions, inform our _x000D_
materiality framework and help us identify relevant topics _x000D_
for disclosure."_x000D_
Material issues: _x000D_
â€¢ Access to Healthcare_x000D_
â€¢ Product Innovation_x000D_
â€¢ The Environment_x000D_
â€¢ Philanthropic Impact_x000D_
â€¢ Talent_x000D_
â€¢ Engagement _x000D_
â€¢ Diversity_x000D_
â€¢ Board Role and Structure_x000D_
â€¢ Compensation_x000D_
â€¢ Risk Management_x000D_
â€¢ Policies and Ethics_x000D_
â€¢ Sustainable Supply Chain_x000D_
â€¢ Product Quality and Compliance</t>
  </si>
  <si>
    <t>"â€¢ We maintain and promote our Code of Conduct, which sets forth our philosophies regarding ethical business practices and contains guidance specific to anti-corruption, anti-bribery, ethical promotion, and marketing practices, among many other topics._x000D_
â€¢ We provide our Code of Conduct in eight languages, so that substantially all our employees can read it in their first language. _x000D_
â€¢ Upon hire and biannually thereafter, employees are required to take a Code of Conduct training course, which provides examples and hypotheticals on how the concepts can be applied to daily business practices. This course is also offered in eight languages. _x000D_
â€¢ We require all employees to certify to our Code of Conduct on an annual basis to ensure their continued understanding of its contents._x000D_
â€¢ We maintain various additional policies that provide further detail on the topics covered in our Code of Conduct. Several of these are also supported by online training modules that employees take when they join the Company and on a regular basis thereafter.</t>
  </si>
  <si>
    <t>Environmental goals for operational sites:_x000D_
"â€¢ Achieve 15% reduction in non-hazardous/non-recyclable _x000D_
waste by 2025*_x000D_
â€¢ Convert to 50% renewable electricity by 2030, 75% _x000D_
renewable electricity by 2035_x000D_
â€¢ Achieve 40% reliance on self-generated renewable _x000D_
energy on owned sites by 2030_x000D_
â€¢ Achieve a 30% reduction of Scope 1 &amp; 2 emissions _x000D_
by 2030*"</t>
  </si>
  <si>
    <t>Gen Y/Millennials (1977-1995) 45% Gen X (1965-1976) 37% Baby Boomers (1946-1964) 12% Other 6%</t>
  </si>
  <si>
    <t>$14,748,400; $89,791</t>
  </si>
  <si>
    <t>"Our comprehensive healthcare benefits include medical (PPO, CDHP, and HAS are all available options), dental, and vision coverage; Telehealth visits through Well Connection; expert medical opinions and support through Robinâ€™s Care; and so much more. Our Canadian teams also receive full coverage for their families as well as valuable Income Protection for when you need to take leave." (website)</t>
  </si>
  <si>
    <t>Hologic</t>
  </si>
  <si>
    <t>131.179.47.112</t>
  </si>
  <si>
    <t>R_3P5CGUt4PlMjr2y</t>
  </si>
  <si>
    <t>HBAN2020@g.ucla.edu</t>
  </si>
  <si>
    <t>HBAN2020</t>
  </si>
  <si>
    <t>Huntington Bancshares Incorporated</t>
  </si>
  <si>
    <t>HBAN</t>
  </si>
  <si>
    <t>http://huntington-ir.com/fin/proxy/382880_Huntington%20Bank_Bookmarked.pdf</t>
  </si>
  <si>
    <t>Audit / Financial Reporting_x000D_
Client / Consumer Marketing, _x000D_
Branding &amp; Communication_x000D_
Compensation &amp; Human Capital _x000D_
Management_x000D_
ESG_x000D_
Financial Services_x000D_
Government, Public Policy &amp; _x000D_
Regulatory_x000D_
Legal_x000D_
Payments_x000D_
Public Company Executive_x000D_
Risk Management_x000D_
Strategic Planning / M&amp;A_x000D_
Technology / Cybersecurity</t>
  </si>
  <si>
    <t>We align our reporting with the priorities and opportunities _x000D_
most important to our key stakeholders, as determined by our _x000D_
2017 materiality assessment. In conducting this assessment, _x000D_
we deliberately chose an integrated approach by directly _x000D_
considering our risk management priorities, overall corporate _x000D_
strategy, and purpose. We focused on evaluating topics based _x000D_
on both their importance to key stakeholders and to Huntington, _x000D_
and our ability to impact those topics</t>
  </si>
  <si>
    <t>https://www.huntington.com/-/media/investor-relations/documents/environmental-social-government/Huntington_2020ESGReport_Final.pdf?rev=60154fe2bb2942aa9fba14149845abe5</t>
  </si>
  <si>
    <t xml:space="preserve">Our Board of Directors monitors stakeholder demands _x000D_
related to climate change and provides oversight of our _x000D_
ambition around ESG program strategy and alignment. _x000D_
At the end of 2019, our Board consisted of 15 directors, _x000D_
comprised of our Chairman/CEO and 14 independent _x000D_
directors, who include our Lead Director. Importantly, _x000D_
our risk and governance committees require at least _x000D_
three independent directors and are chaired by an _x000D_
independent director with the knowledge and expertise _x000D_
to lead the committee. </t>
  </si>
  <si>
    <t>The Executive Leadership Team (ELT) is responsible _x000D_
for executing a performance management framework _x000D_
that incorporates governance, strategy, and _x000D_
operations grounded in the considerations most _x000D_
material to our stakeholders. This framework ensures _x000D_
we formalize and standardize our approach to _x000D_
integrating ESG considerations into our Board _x000D_
and ELT decision-making, business strategy, and _x000D_
business platforms.</t>
  </si>
  <si>
    <t xml:space="preserve">Page 5 on TCFD Report._x000D_
_x000D_
Short-Term Risks Examples_x000D_
Monitoring Emerging Costs_x000D_
New fuel and/or energy taxes and regulations are _x000D_
likely to be implemented in areas where Huntington _x000D_
operates_x000D_
_x000D_
Long-Term Risk Example_x000D_
Managing Severe Weather Impacts_x000D_
Severe weather events, and the disruptions associated _x000D_
with them, could cause physical damage to Huntingtonâ€™s _x000D_
facilities and impact employee work schedules. _x000D_
_x000D_
_x000D_
</t>
  </si>
  <si>
    <t xml:space="preserve">Page 7 TCFD report. _x000D_
_x000D_
Business Strategy and Financial Planning Impact_x000D_
Climate-related risk has impacted our business strategy _x000D_
in the following ways: Products and services, Supply chain, Investment in R&amp;D, etc._x000D_
</t>
  </si>
  <si>
    <t>Huntingtonâ€™s climate risk assessment measures will _x000D_
facilitate a uniform risk assessment score that will _x000D_
be determined primarily by the impact of multiple _x000D_
environmental-related dimensions. The resulting _x000D_
climate risk score (CRS) can then be applied in a uniform _x000D_
and consistent manner across numerous possible _x000D_
segmentations of the data, including: entire enterprise, _x000D_
business units, vendors, customers, geographies _x000D_
and markets, strategic initiatives, new products and _x000D_
services, collateral types, and M&amp;A, joint venture, or _x000D_
similar considerations.</t>
  </si>
  <si>
    <t>The Climate Risk Management Framework that we _x000D_
are developing is intended to align seamlessly with our _x000D_
existing Enterprise Risk Management structure. This _x000D_
structure includes ongoing assessment of our seven _x000D_
Enterprise Risk Pillars: Operational Risk, Credit Risk, _x000D_
Compliance Risk, Market Risk, Strategic Risk, Liquidity _x000D_
Risk, and Reputation Risk. Climate-related risk issues _x000D_
have been a recurring, but ad hoc consideration in our _x000D_
evaluation of these risks. The new integrated Climate _x000D_
Risk Management Framework will provide a structured _x000D_
approach to consistently identify, assess, manage, _x000D_
and report climate-related risks and their impact across _x000D_
the enterprise</t>
  </si>
  <si>
    <t>GHG emissions, electricity used, waste generated, water usage, GRI Index</t>
  </si>
  <si>
    <t xml:space="preserve">In addition, in 2019, we established new, longer-term _x000D_
goals for greenhouse gas emissions reduction. Instead of _x000D_
our previous goal of a 10% reduction by 2022, which we _x000D_
had already achieved, we set more aggressive targets to _x000D_
acheive the following:_x000D_
Mid-Term Goal:_x000D_
Reduce Greenhouse_x000D_
Gas Emissions by _x000D_
31% by 2027_x000D_
Long-Term Goal:_x000D_
Reduce Greenhouse _x000D_
Gas Emissions by _x000D_
41% by 2037_x000D_
</t>
  </si>
  <si>
    <t>http://huntington-ir.com/main/Huntington%20TCFD%20Report%20FINAL.pdf</t>
  </si>
  <si>
    <t>94,100,000 gallons</t>
  </si>
  <si>
    <t>$8,007,682; $ 60,841</t>
  </si>
  <si>
    <t>Page 63 on ESG Report._x000D_
physical Well-being: We strive to provide some of the best _x000D_
physical-wellness benefits in the industry, and in recent years _x000D_
we have made significant enhancements to our health benefits _x000D_
program, including the launch of a new colleague wellness _x000D_
platform. We continue to offer wellness incentive opportunities _x000D_
for colleagues participating in healthy activities and preventive _x000D_
screenings as well as implementing healthy lifestyles. Many _x000D_
of these activities are offered on-site with support from our _x000D_
more than 40 wellness champions. In 2020, we were able to _x000D_
significantly reduce premiums and increase benefit options _x000D_
through our medical plan for participating employees</t>
  </si>
  <si>
    <t>Huntington Bancshares</t>
  </si>
  <si>
    <t>R_2Vdo1gByi10XnX9</t>
  </si>
  <si>
    <t>HRL2020@g.ucla.edu</t>
  </si>
  <si>
    <t>HRL2020</t>
  </si>
  <si>
    <t>Hormel Foods Corporation</t>
  </si>
  <si>
    <t>HRL</t>
  </si>
  <si>
    <t>Packaged Foods &amp; Meats</t>
  </si>
  <si>
    <t>https://csr.hormelfoods.com/wp-content/uploads/2020_CR_Report.pdf</t>
  </si>
  <si>
    <t>https://s25.q4cdn.com/701713307/files/doc_financials/2020/ar/FinalProxy2020.pdf</t>
  </si>
  <si>
    <t>"To inform our reporting and corporate responsibility objectives, Hormel Foods _x000D_
engaged BSR, a nonprofit sustainability consultancy and business network, in 2017_x000D_
to help us identify, prioritize and understand the topics most relevant to our business _x000D_
and our stakeholders. Topics were identified based on our prior assessment, industry _x000D_
trends and global corporate responsibility megatrends. The topics were then prioritized _x000D_
based on input from senior executives, our Corporate Responsibility Council and key _x000D_
external stakeholders, who offer a broad and diverse perspective on Hormel Foods. _x000D_
We engaged senior executives representing key business functions and members of _x000D_
our Corporate Responsibility Council to validate our assessment and key topics."</t>
  </si>
  <si>
    <t xml:space="preserve">"We support the renewable energy markets by subscribing to community solar gardens at _x000D_
five manufacturing locations..." _x000D_
"We transport our products as efficiently as possible by structuring pallet loads, reviewing product mixes and improving route planning. [...] To increase efficiencies even more, in fiscal year 2020 we initiated a new logistics model that helped reduce the miles traveled from our distribution centers by moving them closer to our customers."_x000D_
Lists a number of recent, small projects at specific facilities to reduce emissions, energy, and water use. </t>
  </si>
  <si>
    <t>GHG emissions, energy use, water</t>
  </si>
  <si>
    <t>"reduce our nonrenewable energy use, water use, solid waste sent to landfills and greenhouse gas (GHG) emissions by 10 percent by 2020 at our domestic manufacturing facilities"; reached 83% of goal for GHG emissions, surpassed energy, water, solid waste, and packaging goals</t>
  </si>
  <si>
    <t>7.9 cubic meters/sales tonnage</t>
  </si>
  <si>
    <t>$10,280,130; $44,263</t>
  </si>
  <si>
    <t>"In addition to our health care benefits package, [...] biometric screenings, on-site fitness _x000D_
centers and fitness center discounts, an online health university with robust information _x000D_
and resources, a tobacco cessation program, wellness challenges, confidential health and _x000D_
wellness support 24 hours a day, seven days a week, and more."_x000D_
health center close to global headquarters</t>
  </si>
  <si>
    <t>Hormel</t>
  </si>
  <si>
    <t>R_3r2mTNZIzdljMb6</t>
  </si>
  <si>
    <t>HSIC2020@g.ucla.edu</t>
  </si>
  <si>
    <t>HSIC2020</t>
  </si>
  <si>
    <t>Henry Schein, Inc.</t>
  </si>
  <si>
    <t>HSIC</t>
  </si>
  <si>
    <t>Health Care Distributors</t>
  </si>
  <si>
    <t>https://www.henryschein.com/us-en/images/corporate/2020-Henry-Schein-CSR-report-FINAL.pdf</t>
  </si>
  <si>
    <t>https://investor.henryschein.com/static-files/33b51c18-d158-426c-9c0b-35156d208b1c</t>
  </si>
  <si>
    <t>"We initiated our first formal ESG materiality assessment in 2020, to better understand the issues most relevant to the business and our stakeholders, and to determine the issues that should be prioritized in our response and reporting. The assessment was targeted, appropriately scoped, and informed by GRI principles._x000D_
The ESG materiality assessment included an in-depth review of the sustainability considerations that a sampling of our peers, suppliers, and customers report on, care about, and identify as material issues or risks, as well as surveys and interviews with a targeted subset of stakeholders. ..."_x000D_
Material issues include: Ethics and integrity, Customer relations and satisfaction, Customer health and safety, Equal opportunities and no discrimination, Employee health and safety, Public health emergencies, Sustainability in the supply chain, Employee training and professional development, ...</t>
  </si>
  <si>
    <t>"To uphold our principles and promote our values, we regularly engage with _x000D_
TSMs and other stakeholders through communication and training, and _x000D_
provide them with an array of tools. Our Global Compliance Learning program _x000D_
educates our TSMs on significant potential risks and is based on location and _x000D_
role. Through effective and continuous learning, we instill responsibility for _x000D_
compliance in the everyday actions of our TSMs. Our Ethics and Compliance _x000D_
training for all TSMs is compulsory and provides guidance for example, on _x000D_
anti-corruption, and how to use our incident reporting system. ..."</t>
  </si>
  <si>
    <t>"The oversight of sustainability and environmental, social, and governance _x000D_
(ESG) issues is incorporated within the charter of the Board of Directorsâ€™ _x000D_
Nominating and Governance Committee. The Nominating and Governance _x000D_
Committee reviews and reassesses our governance procedures and _x000D_
practices and recommends any proposed changes to the Board of Directors _x000D_
for its consideration. The Nominating and Governance Committee also _x000D_
reviews and assesses the structure and performance of our ESG activities."</t>
  </si>
  <si>
    <t>"The management of ESG and sustainability matters is supported by the _x000D_
Sustainability Committee, a cross-functional team of senior and middle _x000D_
management that reviews the Companyâ€™s progress regularly._x000D_
To reflect the increasing strategic importance of sustainability for the _x000D_
Company, the Companyâ€™s Vice President of Corporate Social Responsibility, _x000D_
with the assistance of the Sustainability Committee, coordinates the _x000D_
Company-wide ESG activities and reports progress to the Nominating and _x000D_
Governance Committee. ESG and sustainability matters are reported to the _x000D_
Board of Directors on at least an annual basis."</t>
  </si>
  <si>
    <t>"We made great strides toward this during 2020, expanding our environmental reporting, _x000D_
including on greenhouse gas emissions from our distribution centers beyond North America to Europe, Australia, and New Zealand. Similarly, for indirect emissions globally in our supply chain, we collaborated more with global logistics and transport partners to expand the reporting of our transport-related GHG emissions. We also started to report other streams of supply chain-related emissions, such as from business travel in our U.S. _x000D_
operations."_x000D_
"We take efficiency measures at our distribution centers to save electricity and _x000D_
reduce our Scope 2 emissions where we can. The majority of the lift trucks used _x000D_
at our distribution centers are electric, and in 2020, we began to roll out our _x000D_
plan to fully switch to electric forklifts at all distribution centers. [...]"</t>
  </si>
  <si>
    <t xml:space="preserve">carbon neutrality by 2050. By 2025, "commit to an all-electric operations lift truck fleet in our U.S. distribution centers, while upgrading to high efficiency charging equipment from a 2019 baseline of 52%." </t>
  </si>
  <si>
    <t>$6,255,338; $72,584</t>
  </si>
  <si>
    <t>"For our Asia-based private-label supplier partners, we use elements of Social Accountability Internationalâ€™s SA8000 standard in our Quality Systems Audit program for evaluating aspects such as health and safety, working hours and wages, child labor, and forced labor._x000D_
We conducted a total of 71 audits during 2020, including 34 at our Asian supplier sites. We investigated and addressed a total of 196 observations, including 156 from our Asia supplier audits. "</t>
  </si>
  <si>
    <t xml:space="preserve">"We offer competitive health and wellness programs and other benefits plans to eligible TSMs. We also offer programs to support TSMs and their families, including Workplace Flexibility and Paid Parental Leave programs. [...] We also have employee assistance programs with trained counselors to assist TSMs with any personal needs." (sustainability report)_x000D_
Full Medical, Dental and Vision coverage (website)_x000D_
</t>
  </si>
  <si>
    <t>Henry Schein</t>
  </si>
  <si>
    <t>131.179.15.69</t>
  </si>
  <si>
    <t>R_pyhoy6P9zVURopb</t>
  </si>
  <si>
    <t>HAS2019@g.ucla.edu</t>
  </si>
  <si>
    <t>HAS2019</t>
  </si>
  <si>
    <t>Hasbro, Inc.</t>
  </si>
  <si>
    <t>HAS</t>
  </si>
  <si>
    <t>Leisure Products</t>
  </si>
  <si>
    <t>https://static-asset-delivery.hasbroapps.com/d0050675881be23c4a8b966b079b45629d56fe52/40cad7b726077a1a83dda30cea0801be.pdf</t>
  </si>
  <si>
    <t>note on above: all directors listed as having governance/ESG skills_x000D_
_x000D_
other skills listed: Senior management, industry background, sales and marketing, strategic planning, global business, digital gaming/media/products, talent development, IT/technology</t>
  </si>
  <si>
    <t>https://investor.hasbro.com/static-files/57420105-4895-40ae-ab8a-aab93d17ba83</t>
  </si>
  <si>
    <t>Critical importance of climate change, human rights in he supply chain, supply chain diversification, people and our management team, greenhouse gas impact</t>
  </si>
  <si>
    <t>Hasbro, Inc., together with its subsidiaries and affiliates (â€œHasbroâ€), strives to conduct its business in accordance with high ethical and business standards, and seeks to have its vendors, suppliers and licensees conduct themselves in the same manner. Hasbro has long recognized concerns about the quality and character of working conditions around the world, including the United States. We are continually striving to improve the working environment for those involved in the production of our toys, games and licensed consumer products._x000D_
_x000D_
Hasbro wants its consumers to have confidence that products manufactured by Hasbro, or its vendors, suppliers and licensees, are produced in accordance with the principles set forth herein and are not made under inhumane or exploitative conditions. Implementation of the Global Business Ethics Principles enables Hasbro to ensure that manufacturing facilities involved in the production of Hasbro products (â€œFacilitiesâ€) understand and adhere to Hasbroâ€™s requirements in this area. Participation in this program and adherence to the Principles is mandatory for all Facilities.</t>
  </si>
  <si>
    <t>https://csr.hasbro.com/en-us/news/policy?id=csr_global_business_ethics_principles</t>
  </si>
  <si>
    <t>This is simple â€“ CSR and ESG are more important than ever, and_x000D_
we see our role in overseeing ESG performance on par with our other_x000D_
strategic and governance responsibilities and duties. The difference today_x000D_
is that CSR and ESG are now much more regularly and formally part of_x000D_
our agenda, rather than an ancillary topic. Part of the role we serve is to_x000D_
make sure not only that risk is being effectively managed but also that the_x000D_
voices and expectations of all constituents are being fully evaluated and_x000D_
taken into account._x000D_
At the moment, for example, we see investors placing more emphasis_x000D_
on issues like human capital, human rights, supply chain risks and the_x000D_
potential impacts of climate change. Our role is to make sure Hasbro is_x000D_
managing all these issues in a responsible and effective manner designed_x000D_
to support the creation of long-term value. Beyond the full Board, the_x000D_
Nominating, Governance &amp; Social Responsibility Committee, which I am_x000D_
proud to chair, has specific responsibility for considering the risks and_x000D_
compliance requirements related to the full range of CSR topics. The_x000D_
Committeeâ€™s remit covers oversight of areas including product safety,_x000D_
environmental sustainability and climate change, human rights and ethical_x000D_
sourcing (prohibiting all forms of forced labor, including but not limited to_x000D_
human trafficking and modern slavery), diversity, gender and inclusion,_x000D_
transparency and reporting._x000D_
And then, at Hasbro there is of course an extra dimension that is essential for us to keep_x000D_
focused on â€“ and thatâ€™s the purpose of making the world a better place for all children and all_x000D_
families. So, we as a Board also frequently return to this purpose to ensure the company_x000D_
strategy will ultimately leave a positive legacy for future generations._x000D_
_x000D_
does not discuss specific governance on climate related risks and opps</t>
  </si>
  <si>
    <t xml:space="preserve">scope 1 and 2 ghg emissions, scope 1 and 2 carbon emissions, other reportable air emissions, energy consumption, water consumption, hazardous waste, non hazardous waste, environmental compliance </t>
  </si>
  <si>
    <t>In 2019, we_x000D_
continued_x000D_
to meet our_x000D_
renewable_x000D_
energy goal,_x000D_
reaching_x000D_
virtually_x000D_
100 percent_x000D_
(99.7%)</t>
  </si>
  <si>
    <t>10100000 gallons</t>
  </si>
  <si>
    <t>ceo pay: $17,960,878. median employee pay: $75,729</t>
  </si>
  <si>
    <t>0 risks identified for both GRI standards_x000D_
Operations and suppliers identified as having significant risk for incidents of child labor. (GRI G4-HR5 / GRI 408-1) Operations and suppliers identified as having significant risk for incidents of forced or compulsory labor. (GRI G4-HR6 / GRI 409-1)</t>
  </si>
  <si>
    <t>Medical, Dental &amp; Prescription Benefits._x000D_
Health Savings Account._x000D_
Retirement Savings Plan with generous company match, plus annual company contribution._x000D_
Paid Vacations &amp; Holidays._x000D_
Half day Fridays all year round._x000D_
Paid Parental Leave._x000D_
Tuition Reimbursement._x000D_
Life &amp; Accident Insurance.</t>
  </si>
  <si>
    <t>Hasbro, Inc</t>
  </si>
  <si>
    <t>R_2DMMrKXv2v7J0BW</t>
  </si>
  <si>
    <t>HWM2020@g.ucla.edu</t>
  </si>
  <si>
    <t>HWM2020</t>
  </si>
  <si>
    <t>Howmet Aerospace Inc.</t>
  </si>
  <si>
    <t>HWM</t>
  </si>
  <si>
    <t>Aerospace &amp; Defense</t>
  </si>
  <si>
    <t>https://www.howmet.com/global/en/who-we-are/pdf/sustainability-reports/2020-Environmental-Social-and-Governance-Report.pdf</t>
  </si>
  <si>
    <t>https://howmet.gcs-web.com/static-files/978f6d23-fe93-4626-9104-b74447a02094</t>
  </si>
  <si>
    <t>"We periodically review our material topics _x000D_
and match our report content with internal _x000D_
and external expectations to ensure a _x000D_
balanced approach between relevancy and transparency."_x000D_
Material topics - energy, water, climate change, air emissions, waste, environmental compliance, Health and Safety, Diversity and Equal Opportunity, data security, business ethics, Product Safety</t>
  </si>
  <si>
    <t>"New and ongoing initiatives included:_x000D_
ï”Partnering with our global learning management team to improve training _x000D_
completion reporting;_x000D_
ï”Assisting our human resources leadership to ensure 100 percent completion for online training courses;_x000D_
ï”Operationalizing our New Hire Onboarding Training Program to include quarterly training for new hires on the Code of Conduct;_x000D_
ï”Deploying an annual Conflicts of Interest Survey, which we distributed to salaried employees globally with a 100 percent completion rate; _x000D_
..."</t>
  </si>
  <si>
    <t>"the full Howmet Aerospace Board of Directors (Board) â€œoversees and provides guidance to management on Company issues related to corporate social responsibility and sustainability, and environmental, health and safety matters. The Board considers, as appropriate, (a) current and emerging political, social and environmental trends and major global legislative and regulatory developments or other public policy issues that may affect the business operations, performance or public image of the Company or are otherwise pertinent to the Company and its stakeholders, and (b) how the Companyâ€™s policies and practices can address such trends or issues.â€ _x000D_
Annually, the full Board reviews the outputs of our enterprise risk management (ERM) process, overseeing our management, monitoring and mitigation of enterprise risks. Climate change is built into our ERM process."</t>
  </si>
  <si>
    <t>"Our Executive Leadership Team (ELT) has responsibility for climate-related issues. These responsibilities include guiding our sustainability and climate change assessments, setting objectives, and defining and monitoring resilience strategies and mitigation plans. The ELT also sets ESG disclosure strategies, which incorporate leading standards from SASB, TCFD and the Global Reporting Initiative (GRI). _x000D_
Our Executive Vice President of Human Resources, and our Director of Environment, Health and Safety (EHS) &amp; Sustainability prepare information on climate-related topics for the ELT meetings. _x000D_
Our technology and commercial leadership at the segment level primarily identify and assess climate-related market and technology opportunities. Our Chief Commercial Officer reports on these opportunities to the ELT. _x000D_
Our Sustainability Working Committee carries out our day-to-day activities on sustainability and climate change. This committee reports to the Director of EHS &amp; Sustainability, who reports to the Executive Vice President of Human Resources. The committee comprises our Director of EHS &amp; Sustainability, Manager of Chemical Compliance, Director of Corporate Environmental &amp; Remediation and the Senior Environmental Specialist. _x000D_
The Sustainability Working Committee acts as a knowledge hub, supports data gathering, conducts assessments, such as climate change scenario analysis and impact studies, and drives the deployment of the sustainability agenda. The committee further facilitates sustainability initiatives and coordinates internal stakeholder engagement."</t>
  </si>
  <si>
    <t>Risks: introduction of carbon price; Floods and wind damage linked to increased frequency and severity of weather events (storms, hurricanes); Sea level rise; Increased temperatures and a linked decrease in water availability_x000D_
_x000D_
Opportunities: Commitment of the aviation industry to reduce emissions, which is driving the need for more fuel-efficient engines and lighter aircraft; Incentives in commercial _x000D_
road transportation to increase fuel efficiency per ton of payload; Manufacture of fasteners used in renewable energy, including windmills and solar panels</t>
  </si>
  <si>
    <t>"Our climate strategy is based on three levers â€“ product sustainability, energy management and supply chain management._x000D_
[...] Products that our customers manufacture from our advanced materials and technologies use less energy and emit fewer GHGs than those produced from heavier materials or legacy technologies. As a result, GHG emissions avoided by using our products are substantial relative to the emissions generated in the manufacturing of these materials. This represents a key commercial opportunity. _x000D_
[...] We completed an analysis considering various market growth scenarios and mitigation strategies to understand the financial impact. One of the key mitigation strategies is centered around energy-efficiency objectives in the near term that include operational improvements, equipment upgrades and process design changes. In the midterm, we plan to research opportunities that enable renewable fuel changes, particularly for product heating, which might become affordable and available at scale, as well as plant footprint optimizations._x000D_
[...] Since our most significant emissions are related to the purchases of primary metals, it is important that we use suppliers that are focused on energy efficiency, renewable energy and advanced technologies to minimize their GHG impact and, in turn, our Scope 3 emissions. Indirectly, this approach also addresses the potential cost increases linked to regulatory actions (carbon pricing) in the raw materials supply chain."</t>
  </si>
  <si>
    <t>"To further understand the impact that climate change could have on our business, we performed a high-level climate change scenario analysis in 2020 for both physical risks and risks related to policies linked to the transition to a low-carbon economy. _x000D_
For physical risks, we considered a worst-case scenario with no policy mitigation actions and a middle-of-the-road scenario to screen worst-case impacts. For risks related to the transition to a low-carbon economy, such as changing policies, we used the International Energy Agency Sustainable Development (SDS) Scenario._x000D_
[...] The main impacts identified in this transition scenario are associated with projected carbon pricing schemes in key countries, driving increases in both manufacturing costs due to natural gas-related CO2 emissions and the cost of energy and raw materials._x000D_
Our analysis considered various market growth scenarios and mitigation strategies to understand the financial impact associated with our direct carbon emissions. One of the key mitigation strategies is centered around energy-efficiency objectives in the near term that include operational improvements, equipment upgrades and process design changes. Energy efficiencies are a critical lever to reduce GHG emissions for our operating locations._x000D_
[...] A general conclusion from the physical scenario analysis was that no dramatic change in physical risks at our locations is expected between 2020 to 2050. Beyond 2050, risk increases locally in the 4Â° C average temperature increase scenario. We plan to review the assessment when more standardized tools to evaluate physical impacts become available."</t>
  </si>
  <si>
    <t>"Climate-related transition risks are identified by our Sustainability Working Committee. Current climate-related physical risks are identified as part of our external risk audits, which is a process carried out by our insurance company. The Sustainability Working Committee reviewed climate risks linked to potential chronic effects of climate change in the future. _x000D_
We integrate the identification, assessment and management of climate-related risks into our company-wide ERM process. Each identified risk is assigned a subject matter expert (SME) that revisits and evaluates the risk three times per year as per a set of criteria. Considering potential impact and likelihood, we consider risks as base risk, watch tier risk or key enterprise risk. Potential new risks are identified via bi-annual leadership discussions."</t>
  </si>
  <si>
    <t>"We address all identified risks. We address base risks at the segment/business unit level, while watch tier and key company risks have management plans that are periodically reviewed by the company-wide Risk Management Team. This team comprises members from legal, financial, EHS, sustainability, human resources, operations and commercial._x000D_
The Risk Management Team contacts the SMEs annually to revisit current risk status, discuss potential rating changes and explore additional risks that might have been identified. Risk owners develop and own risk management plans and are responsible for their implementation. The Risk Management Team reviews the status of the management plans and progress against them. The Executive Team is briefed on the risks periodically, and the Board is briefed on the risks at least annually."</t>
  </si>
  <si>
    <t>"The previous two risk management related disclosures â€“ a) and b) â€“ address in detail how climate-related risks are identified, assessed, and managed as part of our ERM process."</t>
  </si>
  <si>
    <t>"We use the following metrics:_x000D_
â€¢ Total GHG emissions;_x000D_
â€¢ GHG intensity by revenue;_x000D_
â€¢ Total energy use;_x000D_
â€¢ Total fuel consumed â€“ percentage from natural gas, oil, LPG, diesel, gasoline and renewable sources;_x000D_
â€¢ Energy intensity per revenue;_x000D_
â€¢ Energy intensity per metal bought;_x000D_
â€¢ Water withdrawal, consumption, use and discharge;_x000D_
â€¢ Percent of water withdrawn from water-stressed areas;_x000D_
â€¢ Air emissions, including nitrogen oxides; and_x000D_
â€¢ Percent of suppliers qualified as leading or active for sustainability programs"</t>
  </si>
  <si>
    <t>"Following our status as a new standalone company since April 2020, we are reviewing our targets. In recent times, we were limited by the pandemic and its subsequent impact on production volumes. This complicated our target-setting process around GHG emissions due to challenges in predicting energy consumption and efficiency gains."</t>
  </si>
  <si>
    <t>https://www.howmet.com/global/en/who-we-are/pdf/TCFD-Disclosure.pdf</t>
  </si>
  <si>
    <t>1,735.03 megaliters</t>
  </si>
  <si>
    <t>38% minority employees overall</t>
  </si>
  <si>
    <t>$44,151,179; $58,020</t>
  </si>
  <si>
    <t>"all of our employees and select embedded contractors have access to occupational _x000D_
medicine services to optimize their health and well-being. These services include regulatory-required or Howmet Aerospace risk-based chemical surveillance evaluations, fitness-for-duty assessments, hearing evaluations, lung-function testing, work-related injury and illness evaluation and treatment, substance abuse testing and job-related immunizations."_x000D_
"Subject to location, country and union contract, we have a broad range of healthcare _x000D_
coverage arrangements. The following address the majority of our employees:_x000D_
ï”Canada, France, Germany, Hungary and the United Kingdom: Employees have state-regulated access to high-quality and accessible health services. Depending on the plan, we may contribute financially to state or private insurance funds as part of the labor _x000D_
premiums. Depending on the country, we provide additional coverage related to health and welfare for some populations. _x000D_
ï”Mexico: Employees have required government-provided healthcare, and we also provide additional coverage depending on union or non-union status. _x000D_
ï”United States: Employees have access to company-sponsored health and welfare plans, including medical, prescription, dental, vision, life and disability coverage. These plans are _x000D_
administered by large and well-known third-party insurance providers."</t>
  </si>
  <si>
    <t>Howmet Aerospace</t>
  </si>
  <si>
    <t>R_1kZy3lcrrZ7uube</t>
  </si>
  <si>
    <t>IFF2020@g.ucla.edu</t>
  </si>
  <si>
    <t>IFF2020</t>
  </si>
  <si>
    <t>International Flavors &amp; Fragrances Inc.</t>
  </si>
  <si>
    <t>IFF</t>
  </si>
  <si>
    <t>https://www.iff.com/sites/iff-corp/files/iff-sustainability-report-2020-052121-final-v2.pdf</t>
  </si>
  <si>
    <t>https://www.iff.com/sites/iff-corp/files/2020-12/IFF-Proxy-Statement-2020-Annual-Meeting.pdf</t>
  </si>
  <si>
    <t>"Our most recent materiality assessment refresh was conducted for our 2019 _x000D_
Sustainability Report, for which we worked with an independent third party to _x000D_
validate and update our list of material environmental, social and governance _x000D_
(ESG) topics. This update builds on full materiality assessments conducted in _x000D_
2011 and 2014. _x000D_
In 2020, we continued to engage with our key stakeholders to monitor changes _x000D_
in material topics and inform the development of our sustainability strategy. _x000D_
We identify our most important stakeholder groups through consultation with _x000D_
internal business functions and subject matter experts. Of course, â€œengagementâ€ _x000D_
took on a new dimension through the lens of the pandemic, and we found new _x000D_
and creative ways to safely connect with one another, primarily on a virtual basis."_x000D_
_x000D_
Priority material topics: climate change; water management; Consumer Health &amp; Wellness; human rights; responsible sourcing; Workplace Health; Safety &amp; Wellbeing; green chemistry; Product Innovation; Product Safety</t>
  </si>
  <si>
    <t xml:space="preserve">"Our Code of Conduct (â€œCodeâ€) was refreshed as of February 1, 2021 to set the ethical tone for our organization and serve as a compass outlining the general workplace standards and policies. [...] _x000D_
Employees receive annual training on the Code of Conduct (via a mix of in-person sessions, online courses and webinars) and other internal communications, such as intranet articles, corporate email alerts and town hall meetings. [...]_x000D_
In addition to training on the Code, we seek to ensure that employees understand other compliance topics through the same online and live training methods and internal communications channels. Topics include anti-bribery and anti-corruption, workplace harassment, reporting concerns, insider trading, information security, political contributions, international business transactions and use of company assets. Policies on these and other related topics are available on our online Policy Center and/or intranet."_x000D_
</t>
  </si>
  <si>
    <t>"Direct Board oversight of IFFâ€™s climate-related risks and opportunities is provided by the Board of Directorsâ€™ Innovation and Sustainability Committee, who is responsible for reviewing IFFâ€™s sustainability and corporate responsibility policies, programs and practices, and assessing new opportunities to support the Companyâ€™s sustainability and corporate responsibility targets and goals. _x000D_
Additionally, our Chairman of the Board and CEO chairs the Sustainability Business Council (SBC), which consists of cross-functional committees, including the integration of the companyâ€™s sustainability strategy, which includes climate-related issues._x000D_
IFFâ€™s Board of Directors also oversees and reviews the companyâ€™s enterprise wide risks, including climate change, and the policies and practices established to manage such risks."</t>
  </si>
  <si>
    <t>"IFFâ€™s Executive Vice President, Chief Scientific and Sustainability Officer, an Executive Committee (EC) member who reports directly to our CEO, provides executive oversight of our sustainability program, including managing climate-related risks and opportunities._x000D_
Our Vice President of Global Sustainability is charged with leading and embedding sustainability throughout the organization via the SBC. IFFâ€™s SBC is comprised of cross-functional committees â€“ Responsible Sourcing, Eco-Effectiveness, Corporate Sustainability and Product Design â€“ each of which drives sustainability throughout that function, raises potential issues and provides regular progress updates to the SBC. IFFâ€™s Chief Sustainability Officer (CSO) is also a key leader of the SBC, and reviews climate-related targets and metrics quarterly."</t>
  </si>
  <si>
    <t>"Although climate-related risks and opportunities exist, none were identified to have a substantive financial or strategic impact on our business._x000D_
We define â€˜substantive financial impactâ€™ when identifying or assessing climate-related risks and opportunities in both our direct operations and supply chain as any change that would significantly affect our business, operations, revenue or expenditure. [...]_x000D_
We continue to monitor potential risks and opportunities on an ongoing basis, and will update our conclusions as appropriate based on this process."</t>
  </si>
  <si>
    <t>"Through IFFâ€™s enterprise-wide risk management (ERM) effort, we aim to pro-actively manage companywide business risks._x000D_
IFFâ€™s strategies for our products, services and supply chain are influenced by climate-related risks and opportunities, particularly through R&amp;D investments. As opportunities for more sustainable products and services are identified, they are reviewed with our R and D and Commercial teams and implemented by our Eco-Effectiveness Leadership Team at an asset level. In order to mitigate these climate change related supply chain risks regarding our raw materials, IFF works with our purchasers to develop sourcing strategies, including maintaining strategic stock levels for critical items, multiple suppliers, inventory management systems, various geographic suppliers and long-term agreements. [...]_x000D_
Climate-related risks and opportunities are considered throughout IFFâ€™s financial planning. Natural products represent approximately half of our companyâ€™s raw material spend, and climate change effects can have a negative impact on crop size and quality, impacting the availability and pricing of these natural products. These risks can negatively impact cost expectations, as our profits and operating results could be adversely affected."_x000D_
Climate-related risks and opportunities have influenced IFFâ€™s business, strategy and financial planning to develop a low-carbon transition plan. This includes the implementation of the following: _x000D_
â€¢	 Science-Based Reduction Target: Reduce our absolute legacy IFF (excluding Frutarom) Scope 1 emissions and Scope 2 emissions (by 30% below 2015 levels by 2025.)_x000D_
â€¢	 Renewable Energy: Procure 75% of our electricity portfolio from renewable sources by 2025 and invest in the installation of renewable energy._x000D_
â€¢	 Scope 3 Emissions Reduction: Engage suppliers representing 70% of our supply chain emissions to set their own SBTs and report annual emissions._x000D_
â€¢	 Circular Design Strategy: Develop and implement a circular-design-focused sustainability strategy throughout our company."</t>
  </si>
  <si>
    <t>"IFFâ€™s GHG emissions target was approved by the Science-Based Targets initiative (SBTi) and aims to reduce our absolute legacy IFF (excluding Frutarom) emissions by 30% below 2015 levels by 2025. _x000D_
The result of IFFâ€™s scenario analysis and SBT inform our business objectives and strategy, including our decisions to increase renewable energy procurement and achieve greater energy efficiency through facility design, building, operation and maintenance. Additionally, to mitigate sourcing-related risks, we aim to diversify our sourcing strategy, maintaining strategic stock levels and developing flavors and fragrances using biotechnology."</t>
  </si>
  <si>
    <t>"IFFâ€™s identification of climate-related risks is formally integrated into the companyâ€™s multidisciplinary Enterprise Risk Management (ERM) program designed to identify and assess global risks to our business. IFFâ€™s ERM program continuously assesses direct operational, downstream and upstream climate change and other sustainability risks. This approach relies on managementâ€™s evaluation of current events and our expectations regarding future developments._x000D_
IFFâ€™s CEO and other senior management oversee the day-to-day execution of the risk management process, including decisions to mitigate, transfer, accept or control climate-related risks; while the Global Risk Committee integrates global risk activities to ensure appropriate prioritization of resources and alignment across IFF._x000D_
Climate risks and opportunities are assessed based on the magnitude and likelihood of impact, potential financial impact, return on investment, scale of capital costs or operational expenditures and potential for disruption or delays in production."</t>
  </si>
  <si>
    <t>"IFFâ€™s climate-related mitigation strategies include:_x000D_
â€¢	 Implement ISO 14001 Environmental Management System _x000D_
â€¢	 Increase use of renewable energy at our facilities_x000D_
â€¢	 Set science-based target to reduce our greenhouse gas emissions by 30% below 2015 levels_x000D_
â€¢	 Engage with suppliers to set their own science-based targets and report annual emissions_x000D_
â€¢	 Embed a circular mindset throughout our company"</t>
  </si>
  <si>
    <t>"Sustainability- and climate-related risks are formally incorporated into IFFâ€™s ERM program. The Global Risk Committee, established to integrate global risk activities, meets approximately six times per year to discuss critical risks, critique mitigation plans and review the gap analyses, with input from the Global Sustainability Team._x000D_
IFFâ€™s Board of Directors is also actively involved in the oversight of risks, including overall strategy and management of all risks the company faces."</t>
  </si>
  <si>
    <t>"In addition to tracking and reporting on our scope 1, 2 and 3 absolute emissions, IFF also monitors and reports energy consumption, including renewable energy, CO2 emissions from biomass burned on-site Hydrochlorofluorocarbon (HCFC) emissions from refrigerants used on-site and other air emissions."</t>
  </si>
  <si>
    <t>Reduce absolute Scope 1 and Scope 2GHG emissions by 30% (19% achieved)_x000D_
Engage suppliers representing 70% of our supply chain emissions to set their own SBTs_x000D_
and report annual emissions (engaged 43% so far)_x000D_
Procure 75% of our electricity portfolio from renewable sources (52% of portfolio achieved)</t>
  </si>
  <si>
    <t>4,678,506 cubic meters</t>
  </si>
  <si>
    <t># of employees:_x000D_
Asian - 235; Black or African American - 157; Hispanic or Latinx - 280; Native American or Alaska Native - 1; Two or More Races - 24; White - 1,273; Not specified - 28</t>
  </si>
  <si>
    <t>"GLOBAL EDGE Move Certification in 2020 â€“ which confirmed equal pay for equivalent work in 21 countries assessed"</t>
  </si>
  <si>
    <t>$7,731,147; $61,767</t>
  </si>
  <si>
    <t>https://ir.iff.com/static-files/6f01f27c-e574-40cf-80d9-4864a4967b5f</t>
  </si>
  <si>
    <t>"We conduct human rights due diligence by implementing a review and screening of our global direct spend suppliers, which helps IFF prioritize our auditing and verification efforts. Based on our human rights due diligence screening, we may require participation in EcoVadis and Sedex. [...] The Sedex Risk Assessment Tool allows us to prioritize our suppliers for completion of the Sedex Self-Assessment Questionnaire and Sedex Members Ethical Trade Audit (SMETA) 4-pillar audits, which include human rights _x000D_
considerations. In addition to our assessment of our suppliers, more than 85% of our major manufacturing facilities have undergone SMETA audits and no major nonconformances (e.g., product recalls) were identified._x000D_
Based on the due diligence processes and risk assessment processes described above, we have not identified significant risk in our direct operations for forced or compulsory labor, child labor or violations of the right to freely associate and bargain collectively."</t>
  </si>
  <si>
    <t>"Employees can learn vital information about their overall health by taking an assessment and participating in a biometric screening. They can then earn credit and rewards for completing program activities in support of improved health outcomes. _x000D_
Given the health and socioeconomic challenges of 2020, we made important _x000D_
resources available to support employees who were struggling. This included access to telehealth solutions; testing and treatment services; emotional support resources; 24/7 digital resources to stay informed; and other wellness resources such as at-home fitness workouts, healthy recipes and tips to manage stress."</t>
  </si>
  <si>
    <t>International Flavors &amp; Fragrances</t>
  </si>
  <si>
    <t>R_3jVFPcjROshOzSb</t>
  </si>
  <si>
    <t>HII2021@g.ucla.edu</t>
  </si>
  <si>
    <t>HII2021</t>
  </si>
  <si>
    <t>Huntington Ingalls Industries, Inc.</t>
  </si>
  <si>
    <t>HII</t>
  </si>
  <si>
    <t>https://ir.huntingtoningalls.com/static-files/1ea1b1b6-9bdf-4d4a-bbe2-9d734c05be20</t>
  </si>
  <si>
    <t>"Our Ethics Program communicates the companyâ€™s commitment to integrity. We educate employees about the company values, Code of Ethics and Business Conduct and company policies and procedures, as well as applicable laws, regulations, and customer requirements. Business Conduct Officers (BCOs) are appointed at each of our divisions and are responsible for administering the ethics program. [...] HII has also established the role of Business Conduct Representatives (BCRs), who act as the liaison between the Business Conduct Office and the organization. BCRs meet regularly with BCOs to raise concerns and offer approaches for business conduct awareness, communication and training._x000D_
[...] Using these Core Principles as a guide, our Chief Compliance Officer has developed a set of Core Elements based on the results of company-wide compliance reviews, industry best practices, and internal and external risk trends. Each year, a work plan is developed for every Core Element at each of our business units, which is customized to address the risks presented by that particular business unitâ€™s operations. An assessment is completed at the end of the year.  These plans help the compliance program and the ethics program work as a partnership to focus on ethical conduct and compliance with the law."</t>
  </si>
  <si>
    <t>https://huntingtoningalls.com/who-we-are/corporate-sustainability-report/ethics-compliance/</t>
  </si>
  <si>
    <t>$7,714,067;  $69,551</t>
  </si>
  <si>
    <t>"Employees are eligible for health insurance, paid and unpaid leaves, 401(k) plans, and life and disability/accident coverage.  We also offer a variety of benefits that allow employees to select the options that meet their needs including, Annual Leave/Paid Time Off; paid holidays, flexible work arrangements/schedules; telemedicine; parental leave; transgender medical coverage; and a Wellness Program that includes physical, mental, and financial wellness.  We also fund the operation of Family Health Centers near our two Shipyards that provide a full range of medical, lab, pharmacy, dental, physical therapy, and vision services." More info available on https://huntingtoningalls.com/wp-content/uploads/2021/06/HUNT-182-BeWell-AR-FINAL-Web.pdf</t>
  </si>
  <si>
    <t>https://huntingtoningalls.com/who-we-are/corporate-sustainability-report/human-capital-management/</t>
  </si>
  <si>
    <t>Huntington Ingalls Industries</t>
  </si>
  <si>
    <t>R_417fN9cr9G4Um4x</t>
  </si>
  <si>
    <t>INCY2020@g.ucla.edu</t>
  </si>
  <si>
    <t>INCY2020</t>
  </si>
  <si>
    <t>Incyte Corporation</t>
  </si>
  <si>
    <t>INCY</t>
  </si>
  <si>
    <t>45337C102</t>
  </si>
  <si>
    <t>Biotechnology</t>
  </si>
  <si>
    <t>https://www.incyte.com/Portals/0/Assets/Responsibility%20PDFs/sasb-summary.pdf</t>
  </si>
  <si>
    <t>https://s21.q4cdn.com/114423841/files/doc_financials/2020/ar/INCY_2021-Proxy-Statement.pdf</t>
  </si>
  <si>
    <t>"Our Comprehensive _x000D_
Compliance Program is one of the key components of our commitment to the highest standards of corporate _x000D_
conduct and includes written standards, education and training, monitoring and corrective action procedures. _x000D_
To support ethical behavior across the organization, Incyte regularly conducts employee training on policies _x000D_
and procedures, monitoring of high-risk activities and internal audits on certain higher risk activities."</t>
  </si>
  <si>
    <t>Reduce _x000D_
"Office and Lab Emissions_x000D_
â€¢ Move to renewable power sources_x000D_
â€¢ Upgrade to LED Lighting_x000D_
â€¢ Improve air exchance efficiency_x000D_
Commercial Fleet_x000D_
â€¢ Transition to hybrid/electric vehicles"_x000D_
"Offset_x000D_
Air Travel_x000D_
â€¢ Protect, manage and restore forestry through verified carbon credit projects_x000D_
Remaining C02_x000D_
â€¢ Protect, manage and restore forestry through verified carbon credit projects_x000D_
â€¢ Investments in zero emission power generation_x000D_
â€¢ Tree planting projects to absorb carbon over the long term"</t>
  </si>
  <si>
    <t>carbon neutrality by 2025 (Scope 1 and 2 emissions)_x000D_
"â€¢ Achieve Green Globes Certification for newly constructed building at U.S. headquarters after completion_x000D_
â€¢ Include reporting under TCFD13 Framework by 2023_x000D_
â€¢ Complete transition of Field Fleet to hybrid and electric vehicles by 2025"</t>
  </si>
  <si>
    <t>$16,378,192; $253,386</t>
  </si>
  <si>
    <t>"Our industry leading U.S. health insurance coverage is 100% covered for full time employees and is 95% subsidized for part time employees working at least 20 hours per week in the U.S. A healthcare resource program is another one of many complimentary benefits provided by Incyte in the U.S., which offers broad assistance with a variety of healthcare and insurance related issues to help colleagues make more informed healthcare decisions. The benefits package also includes many tools for health, including the Employee Assistance Program (EAP), which is provided at no cost to employees to help with a variety of personal and work-related concerns, difficulties and problems 24 hours a day and 365 days per year._x000D_
Other ad hoc benefits may include on-site COVID antibody testing, COVID vaccinations, flu shots and learning opportunities that are often offered on-site and/or virtually, including nutrition, wellness and financial planning seminars."</t>
  </si>
  <si>
    <t>Incyte</t>
  </si>
  <si>
    <t>R_8G7siP1T19UN2bT</t>
  </si>
  <si>
    <t>IPG2020@g.ucla.edu</t>
  </si>
  <si>
    <t>IPG2020</t>
  </si>
  <si>
    <t>The Interpublic Group of Companies, Inc.</t>
  </si>
  <si>
    <t>IPG</t>
  </si>
  <si>
    <t>Advertising</t>
  </si>
  <si>
    <t>https://investors.interpublic.com/static-files/3a4760d4-6e0e-460e-9501-01011fe90c74</t>
  </si>
  <si>
    <t>"IPG has undertaken a comprehensive materiality analysis, which we consider an ongoing process and opportunity for refinement. We continually engage with our investors, our clients, our employees, and other stakeholders to fine tune our sustainability initiatives and material topic disclosures._x000D_
In addition to the GRI 102 General Disclosures, below are the material GRI Standards topics covered in this 2020 GRI Report: _x000D_
GRI 201 â€“ Economic Performance _x000D_
GRI 203 â€“ Indirect Economic Impacts _x000D_
GRI 205 â€“ Anti-corruption _x000D_
GRI 206 â€“ Anti-competitive Behavior_x000D_
GRI 302 â€“ Energy _x000D_
GRI 305 â€“ Emissions _x000D_
GRI 307 â€“ Environmental Compliance_x000D_
GRI 308 â€“ Supplier Environmental Assessment _x000D_
GRI 401 â€“ Employment_x000D_
GRI 403 â€“ Occupational Health and Safety_x000D_
GRI 404 â€“ Training and Education _x000D_
GRI 405 â€“ Diversity and Equal Opportunity _x000D_
GRI 412 â€“ Human Rights Assessment _x000D_
GRI 413 â€“ Local Communities _x000D_
GRI 414 â€“ Supplier Social Assessment _x000D_
GRI 415 - Public Policy _x000D_
GRI 417 - Marketing and Labeling _x000D_
GRI 418 - Customer Privacy _x000D_
GRI 419 - Socioeconomic Compliance"</t>
  </si>
  <si>
    <t>https://www.interpublic.com/wp-content/uploads/2021/04/IPG-2020-GRI-Report.pdf</t>
  </si>
  <si>
    <t>"IPG regularly communicates its anti-corruption policies and procedures by a variety of methods. Some messages are intended for a broad audience, while other messages are targeted to specific audiences. Communications are also tailored to specific jurisdictions or in connection with circumstances that may pose increased risks. [...] All employees, worldwide, are required to take an annual Code of Conduct training, which includes anti-corruption matters. In addition, IPG Legal, Risk and Internal Audit personnel regularly conduct live, anti-corruption compliance training sessions for key personnel in significant, high-risk markets such as China, India, South Africa and Brazil."</t>
  </si>
  <si>
    <t>"Ultimately, the entire Board of Directors considers the implications and risk of climate change and other key issues of corporate social responsibility (CSR) as it impacts IPG, while the primary responsibility sits with the Boardâ€™s Corporate Governance Committee, and specifically with the Chairperson of the Committee. The responsibility of this committee is to oversee and make recommendations to the overall Board regarding the Companyâ€™s policies and practices with respect to issues of global corporate citizenship and social responsibility, including climate change, diversity and inclusion, charitable, and social matters."</t>
  </si>
  <si>
    <t>"IPG has a Senior Director of Corporate Responsibility and Communications who is tasked with reviewing, coordinating, and promoting IPGâ€™s efforts on climate change and other sustainability issues at the consolidated corporate level. The Director works directly with representatives from IPGâ€™s Sustainability Working Group and reports to the Vice President of Corporate Communications. They meet regularly with IPGâ€™s Board of Directors to report on these issues._x000D_
IPGâ€™s Sustainability Steering Committee includes representatives from various departments and functions, including Communications, Human Resources, Procurement, Investor Relations, and Legal. This mix of individuals and departments enables IPG to monitor and identify climate-related risks across all areas of our operations. The Sustainability Working Group is tasked with reviewing, coordinating, and promoting IPGâ€™s efforts in this area at the consolidated corporate level. The Sustainability Working Group reports to the Board of Directors and schedules appropriate meetings related to identified climate issues, risks, and/or opportunities."</t>
  </si>
  <si>
    <t>Risks: rising sea levels; rising mean temperatures; Increased stakeholder concern or negative stakeholder feedback_x000D_
Opportunities: Development of new products or services through R&amp;D and innovation; Shift in consumer preferences; Move to more efficient buildings_x000D_
(2021 CDP)</t>
  </si>
  <si>
    <t>"IPG believes that the economic and social impact of climate change, including as a result of regulatory initiatives, presents the Company's agencies and their clients with significant marketing and communications opportunities as those challenges are addressed. [...] In_x000D_
2021, IPG formally joined The Climate Pledge, co-founded by Amazon and Global Optimism. The Climate Pledge is a commitment to reaching net-zero carbon across our business by 2040, 10 years ahead of the Paris Agreement. Additionally, IPG made the strategic decision to become a founding member of AdGreen, which helps advertisers mitigate the environmental impact of production."_x000D_
"As a professional services firm whose primary business is generating marketing solutions rather than physical products, climate change does not directly impact our supply chain. In late 2020, IPG launched Range, IPGâ€™s new vendor management program designed to simplify and streamline how we assess, source and manage vendors. The program will deliver multiple benefits across the IPG network including broader awareness of the vendor universe and sharpened visibility to vendor selection criteria."_x000D_
"The growing demand for sustainable products and services, not only in the developed economies, but also across developing markets, presents business and financial opportunities for the Company's clients and for IPG in the short-term. As the Company's clients develop and launch new products and services, IPG and its agencies have the opportunity to partner with them to market their solutions and tailor their communication strategies."_x000D_
"In 2021, IPG committed to set an emissions reduction target in line with limiting global temperature rise to 1.5 degrees Celsius through the Science Based Targets initiative (SBTi), the best-practice framework for validating emissions reduction targets. This commitment also makes IPG a signatory to the Business Ambition for 1.5Â°C and a member of the United Nations-backed Race to Zero campaign. IPG has also committed to sourcing 100% renewable electricity by 2030 for its entire portfolio."_x000D_
"Revenues IPGâ€™s principal revenue risks comes from reputational risk, including not only clientsâ€™ perception of the quality of our work, but also their perception of the Company as a valued business partner. With businesses and consumers increasingly wanting to only purchase goods and services from ethical companies, IPG needs to maintain itself as a company taking climate change and sustainability seriously or risk losing revenue opportunities over the long term. Indirect costs IPG is cognizant of how its activities can impact the environment. Accordingly, the Company has taken several actions to mitigate its energy usage which have impacted operating costs. [...]" (2021 CDP)</t>
  </si>
  <si>
    <t>"Our business continuity program and site incident plans, which develop comprehensive emergency management procedures for a substantial set of our office locations to_x000D_
respond to disruptions caused by extreme weather, helps to make sure we are ready to react to the immediate impacts in various climate-change-related scenarios. In_x000D_
addition, the sustainability program and its various initiatives related to climate change, such as our publishing of an annual sustainability report, our response to the S&amp;P_x000D_
Global CSA, and our response to CDP, help us to explore these issues strategically each year and engage to meet the needs of our clients in areas related to climate change._x000D_
IPG currently gains information on climate-related risks through research and discussions with stakeholders, and, considering the low immediate threat to IPG of climate_x0002_related risks based on the nature of the company, we feel that this approach is sufficient at present. We will continue to explore this each year as we anticipate that important_x000D_
stakeholder expectations and other factors may change over the next few years." (2021 CDP)</t>
  </si>
  <si>
    <t>"IPG has a robust framework for evaluating a wide range of risks and opportunities, including risks and opportunities related to sustainability, and whether they have a_x000D_
substantive financial impact, defined as an impact exceeding 5% of group operating revenues. This process is overseen by the Company's senior management, including_x000D_
the Chief Financial Officer, the Chief Operating Officer, the Chief Risk Officer and the General Counsel. These individuals are responsible for the identification and_x000D_
remediation of the principal risks facing the Company and its operations, which includes the operational and regulatory risks that may be posed by climate change. The_x000D_
Company's management, including agency management, is responsible for identifying and executing on business opportunities, including the opportunities presented by_x000D_
clients' responses to the challenges presented by climate change and their development and marketing of new products and services." (2021 CDP)</t>
  </si>
  <si>
    <t>"Specifically relating to climate change, the Company has dedicated a Vice President of Sustainability and Communications, and has also formed a Sustainability Working Group, with representatives from the Communications, Risk, Real Estate, Procurement, Investor Relations, Travel and Legal functions, which is tasked with reviewing, coordinating and promoting the Company's risks and efforts in this area at the consolidated corporate level. [...]  IPG incorporates the physical risks of climate change into its business continuity planning, focusing on the increasing likelihood of extreme weather events. [...] Additionally, IPG has considered transitional risks and opportunities related to climate change, such as shifting market preferences." (2021 CDP)</t>
  </si>
  <si>
    <t>"At IPG, climate-related issues are integrated into multi-disciplinary company-wide risk _x000D_
management processes, including monitoring, and overseeing progress against related goals and targets._x000D_
IPG has a robust framework for evaluating a wide range of risks and opportunities, including risks and opportunities related to sustainability, and whether they have a substantive financial impact."</t>
  </si>
  <si>
    <t>GHG emissions, emissions intensity, energy use, energy intensity</t>
  </si>
  <si>
    <t>10% reduction Scope 2 emissions intensity by 2030, 2015 baseline (reached an emissions boundary of 100% in 2020)_x000D_
---------_x000D_
Sourcing 100% renewable electricity by 2030 for entire portfolio (2021 CDP)</t>
  </si>
  <si>
    <t>https://www.interpublic.com/wp-content/uploads/2021/04/IPG-2020-GRI-Report.pdf | https://www.interpublic.com/wp-content/uploads/2021/10/IPG-2021-CDP-Climate-Change-Response-10.21.21.pdf</t>
  </si>
  <si>
    <t>24.1% racial/ethnic (minority) group</t>
  </si>
  <si>
    <t>https://www.interpublic.com/wp-content/uploads/2021/06/IPG-2020-SASB-Report.pdf</t>
  </si>
  <si>
    <t>$16,970,730; $73,494</t>
  </si>
  <si>
    <t xml:space="preserve">"Full-time and part-time employees working 20 hours or more on a regular basis receive a full range of medical benefits."_x000D_
"Other parental services and benefits for working parents:_x000D_
Back-up childcare; Lactation rooms; Adoption support; Fertility services; Surrogacy support; Contraception coverage; Resources for parents of children with special needs; Educational resources for parenting and remote schooling"_x000D_
"Employees have access to a specialist consultant on their workspace" for work-related health issues like ergonomics. "IPG employees are encouraged to take advantage of their access to licensed therapists, who are available 24/7 through IPGâ€™s Employee Assistance Program (EAP) provider CCA and the Talkspace app." </t>
  </si>
  <si>
    <t>Interpublic Group</t>
  </si>
  <si>
    <t>76.94.192.60</t>
  </si>
  <si>
    <t>R_1LEnw1R4b5FlSPT</t>
  </si>
  <si>
    <t>reenterWM2020@gmail.com</t>
  </si>
  <si>
    <t>WM2020</t>
  </si>
  <si>
    <t>Waste Management, Inc.</t>
  </si>
  <si>
    <t>WM</t>
  </si>
  <si>
    <t>94106L109</t>
  </si>
  <si>
    <t>http://investors.wm.com/esg-practices/board-of-directors?c=119743&amp;p=irol-govboard</t>
  </si>
  <si>
    <t>Annual Report</t>
  </si>
  <si>
    <t>http://investors.wm.com/static-files/4c8211bb-a942-4874-ac5f-a19bdd5756c9</t>
  </si>
  <si>
    <t>https://sustainability.wm.com/downloads/WM_2020_SR.pdf</t>
  </si>
  <si>
    <t>reviewing and guiding strategy is scheduled into every board meeting to inform the entire board and contribute to managing information, making decisions about what the company will do, and adapting those decisions based on climate-related information</t>
  </si>
  <si>
    <t>Waste Managementâ€™s CEO and senior leadership team maintain a public dialogue on GHG emissions reductions from low-carbon services. In 2019, Waste Management established a dedicated sustainability team to research, track and report on sustainability issues related to climate change at the company. This team maintains knowledge of climate issues, providing Waste Managementâ€™s senior leaders and Board of Directors with information on key issues that may impact our business</t>
  </si>
  <si>
    <t>Risks: enhanced emission-reporting obligations, increased severity of extreme weather, mandates on and regulation of existing products                               Opps: use of lower-emission sources of energy, ability to diversify business activities, development of low emission goods and services</t>
  </si>
  <si>
    <t xml:space="preserve">Severe weather events are destructive, causing hardship and generating significant debris. WM facilities have invested in the equipment, supplies, and trained staff and skills needed for the planning, early response and clean-up of these events; WM worked with its primary engine manufacturers in the development of a new â€œNear Zeroâ€ carbon emissions engine .also transitioning from diesel fuel to compressed natural gas and renewable natural gas. _x000D_
</t>
  </si>
  <si>
    <t xml:space="preserve">elected scenarios were chosen because they are publicly available, peer-reviewed, issued by an independent body, supported by publicly available data sets, updated, and link to mapping tools or visualizers. We used the IEAâ€™s World Energy Outlook (WEO) 2DS scenario analysis again for this reporting year, analyzing emissions reductions and energy flows mainly related to transport fuels, from_x000D_
2025 to 2060._x000D_
</t>
  </si>
  <si>
    <t>At the company level, WM uses an enterprise risk management (ERM) process involving senior leaders and subject matter experts from all major divisions to assess the materiality of all risks across the enterprise. Facilitated by our Treasury &amp; Risk Management department, a standardized risk profile created for each headline risk is submitted to the Senior Leadership Team (SLT) and the Board of Directors.</t>
  </si>
  <si>
    <t xml:space="preserve">At the company level, WM uses an enterprise risk management (ERM) process involving senior leaders and subject matter experts from all major divisions to assess the materiality of all risks across the enterprise. Facilitated by our Treasury &amp; Risk Management department, a standardized risk profile created for each headline risk is submitted to the Senior Leadership Team (SLT) and the Board of Directors._x000D_
</t>
  </si>
  <si>
    <t>_x000D_
Integrated into multi-disciplinary company-wide risk management process</t>
  </si>
  <si>
    <t xml:space="preserve">reduce GHG emissions four times by 2038; by 2025- 70% of collection fleet to be alternative fuel vehicles, 10% inbound recycling contamination, 50% of alternative fuel vehicles to run on renewable natural gas, 100% renewable energy at WM controlled sites, develop fugitive emissions measurement systems_x000D_
</t>
  </si>
  <si>
    <t>US : 45,200_x000D_
Canda : 2,155_x000D_
India : 895</t>
  </si>
  <si>
    <t>1% Indigenous / Native_x000D_
1% Who chose not to report</t>
  </si>
  <si>
    <t>https://sustainability.wm.com/people-first/inclusion-equity-and-diversity</t>
  </si>
  <si>
    <t>We offer employees competitive wages and benefits, including medical, critical illness, dental and prescription drug coverage; short- and long-term disability coverage; life insurance and accidental death benefits</t>
  </si>
  <si>
    <t>Waste Management</t>
  </si>
  <si>
    <t>R_2YFXZuFGn3wOK1P</t>
  </si>
  <si>
    <t>IPGP2021@g.ucla.edu</t>
  </si>
  <si>
    <t>IPGP2021</t>
  </si>
  <si>
    <t>IPG Photonics Corporation</t>
  </si>
  <si>
    <t>IPGP</t>
  </si>
  <si>
    <t>44980X109</t>
  </si>
  <si>
    <t>Electronic Manufacturing Services</t>
  </si>
  <si>
    <t>https://s22.q4cdn.com/882440284/files/doc_financials/2020/ar/IPG-2021-Proxy-Statement.pdf</t>
  </si>
  <si>
    <t>"IPG engages with key stakeholders to communicate our efforts to protect the planet and to secure a safe working environment. We also continue to evaluate the primary concerns of our employees, customers and stockholders to ensure that our sustainability strategy is consistently updated to prioritize industry-specific and global material issues. In 2021, IPG has commenced its first materiality assessment involving our key stakeholders. We _x000D_
look forward to sharing the results of the assessment in a future sustainability report."</t>
  </si>
  <si>
    <t>https://www.ipgphotonics.com/en/883/Widget/IPG+Photonics+2021+Sustainability+Report.pdf</t>
  </si>
  <si>
    <t>"IPG employees and board directors receive comprehensive ethics training upon hire and bi-annually in their local language."</t>
  </si>
  <si>
    <t>"IPG employs a cross-functional team to manage our global sustainability program that analyzes economic, environmental and social topics. The team defines sustainability focus areas, organizes and standardizes our environmental, social and governance efforts, as well as conducts annual measurements and reports on key sustainability metrics."</t>
  </si>
  <si>
    <t xml:space="preserve">Use of green and more efficient products in solar and EVs, cost savings from tri-generation </t>
  </si>
  <si>
    <t>Usage of products: "IPG green wavelength fiber lasers are critical to improving the efficiency of solar cells. These lasers, along with our near-infrared and ultraviolet fiber lasers, reduce photovoltaic manufacturing costs since laser-based processes are significantly more efficient, precise and faster than conventional processes due to high energy efficiency, excellent beam quality for tight process control and fast, high repetition rate energy pulses." | "Fiber laser welding is more than 10x faster than traditional battery welding, forming millions of high quality welds, enabling mass production of millions of fuel cells per year at the lowest cost demanded by the consumer market."_x000D_
"The utilization of TriGen technologies have lowered operating costs, reduced greenhouse gas emissions and increased the security of our energy supply. [...] IPG is working on implementing a microgrid at our Oxford facility [...] will increase usage of our highly efficient TriGen equipment and reduce reliance on electricity generated remotely by the electric utility."_x000D_
"IPG plans to establish new goals and conduct assessments to further our sustainability agenda [...]. Among these are to conduct an assessment of climate change upon our business and operations, to investigate opportunities to invest in solar or wind energy to reduce our greenhouse gas emissions and to continue to pursue electrical efficiency increases in our products and operations, with a target reduction of 10% in CO2 emission per kilowatt of laser power produced over the next decade (assuming the current product mix)."</t>
  </si>
  <si>
    <t>"Ten-Year Target: 10% reduction in Scope 1 and 2 GHG emissions per kilowatt of laser power produced assuming the current product mix"</t>
  </si>
  <si>
    <t>$1,943,900; $36,416</t>
  </si>
  <si>
    <t>"We have identified none. Our labor policy prohibits the use of child labor and prohibits workers under the age of 15 or the minimum age under local law. IPGâ€™s Supplier Code of Conduct contains similar restrictions on child labor."_x000D_
"There are no identified risks of child and forced labor abuse at any of our operations. IPGâ€™s Terms and Conditions of Purchase, Supplier Code of Conduct, and Anti-Human Trafficking Policy and Compliance Plan all contain explicit restrictions on child labor to which all suppliers are expected to adhere. IPG also supports the UK Modern Slavery Act and is committed to identify and address the risks of modern slavery, as outlined in IPGâ€™s UK Modern Slavery Act Transparency Statement."</t>
  </si>
  <si>
    <t>"Our benefits are locally customized such as health and dental insurance coverage, retirement savings plans and parental leave."_x000D_
"Several IPG locations support physical and mental wellness activities including gym memberships, charity runs and on-site breakrooms."_x000D_
"Designated clinics, alternative transportation for non-emergency follow-ups and eye care clinics are available at specific sites where applicable."_x000D_
"The benefits of US employment with IPG Photonics include:_x000D_
Health Insurance and Prescription Drug Benefits_x000D_
Dental Insurance_x000D_
Life Insurance_x000D_
Short and Long Term Disability Insurance_x000D_
Employee Assistance Plan_x000D_
Medical Flexible Spending Account_x000D_
Dependant Care Account" (website)</t>
  </si>
  <si>
    <t>IPG Photonics</t>
  </si>
  <si>
    <t>R_3PSHUzq3bEb62GC</t>
  </si>
  <si>
    <t>IR2020@g.ucla.edu</t>
  </si>
  <si>
    <t>IR2020</t>
  </si>
  <si>
    <t>Ingersoll Rand Inc.</t>
  </si>
  <si>
    <t>IR</t>
  </si>
  <si>
    <t>45687V106</t>
  </si>
  <si>
    <t>https://www.irco.com/en-us/company/corporate-responsibility/sustainability-reports</t>
  </si>
  <si>
    <t>https://s23.q4cdn.com/965037804/files/doc_financials/2021/Ingersoll-Rand-'21-Proxy-Final-4-28-21.pdf</t>
  </si>
  <si>
    <t>"In early 2020, Ingersoll Rand executed a formal materiality assessment process that included numerous stakeholders. The assessment process followed the GRI Standards framework with the goal of pinpointing topics most impactful to Ingersoll Rand. GRIâ€™s materiality principles were applied. [...]_x000D_
"The materiality assessment process identified three material topics upon which Ingersoll Rand continues to focus: Labor and Employee Matters; Product Stewardship, New Product Development &amp; Innovation; and Energy Use. These sustainability issues are _x000D_
deemed the most material based on their relative importance to stakeholders and to the Ingersoll Rand business. These material topics are reviewed as needed to confirm they continue to align with our strategic imperatives"</t>
  </si>
  <si>
    <t>"To assure external stakeholders that the Code of Conduct is not only established but also effective, Ingersoll Rand engages Deloitte &amp; Touche, an independent third party, to conduct annual entity level control auditing of the entire Code of Conduct compliance program. Components of the entity level control auditing include annual confirmation of the global Code of Conduct certification exercise; verification of the global ethics hotline, including upward reporting to the Audit Committee of the Board of Directors; and the _x000D_
establishment of a Management Representation Letter that requires quarterly certification from company leaders."_x000D_
"We do not hide from our responsibility to address situations that conflict with our Purpose and Values, which is why we promote and make visible our integrity materials at every Ingersoll Rand location worldwide. These materials are available in local languages _x000D_
and include in-country phone numbers to simplify the reporting process. "</t>
  </si>
  <si>
    <t>"Our Board of Directors and its Audit Committee reviews material economic, environmental and social topics and their impacts, risks and opportunities, as well as ensures that all material topics of the company are covered in reporting. Risk management related to these topics is accomplished through oversight and regular reporting by the Audit Committee, the chairman and members who have experience in overseeing risk management strategy. Our head of internal audit is responsible for monitoring and auditing the companyâ€™s operational risk management performance. The head of internal audit reports to the CFO who also serves as the chief risk officer. The chief risk officer reports directly to the chief executive officer. The chief executive officer and the chief risk officer, _x000D_
when managing risk, report to the Audit Committee.</t>
  </si>
  <si>
    <t>"Ingersoll Rand has implemented a company-wide EHS management system based on standard work, guidelines and processes, including the following six core components:_x000D_
1. A global EHS Council comprised of individuals from each region and business unit of the company. The Council meets weekly and oversees the EHS direction of the company._x000D_
2. The development and implementation of thirty-five elements of standard work that form the foundational framework of the EHS management system. Each Ingersoll Rand site around the globe operationalizes this framework of standard work and various functional owners at each site perform the task responsibilities documented on the standard work. _x000D_
[...]"_x000D_
"The companyâ€™s chief financial officer has executive-level responsibility for economic topics. The companyâ€™s general counsel/chief compliance officer has executive-level responsibility for environmental, social and governance topics. Both of these positions directly report to the chief executive officer and have reporting responsibility to the Board who oversee Ingersoll Randâ€™s sustainability approach."</t>
  </si>
  <si>
    <t>Opportunities: "Lower operational costs, increased resiliency. Product changes create _x000D_
new customer solutions resulting in increased product revenue, improved downstream impacts, and improved customer sustainability."</t>
  </si>
  <si>
    <t>"Created Scope 1 and Scope 2 emissions reduction for operations by 2030. Scope 3 goal set for product use phase. Assessed physical risks including water stress using WRIâ€™s Aqueduct Water Risk Atlas Tool during scenario planning. Created water reduction target for our operations. Created target to eliminate, reduce or recycle &gt;1 billion gallons of water annually _x000D_
through product use."_x000D_
"As noted, we are using the discipline of IRX to provide focused accountability and build company-wide and local strategies, initiatives and projects to drive execution toward meeting these goals. We will also leverage our environmental health and safety tools and processes to ensure these goals are obtained. And because we believe in transparency, progress towards these goals will be included in our reporting going forward."</t>
  </si>
  <si>
    <t>"Ingersoll Rand has implemented a company-wide EHS management system based on standard work, guidelines and processes, including the following six core components:_x000D_
[...]_x000D_
3. A performance management program where each site annually conducts a self-assessment of the framework and approximately every three years an external audit on the standards takes place. Audits identify best practices that are shared across all of the sites globally on a monthly basis. _x000D_
4. EHS training on country regulations and Ingersoll Rand standard work that each site receives and tracks._x000D_
5. A company database where environmental and safety metrics are tracked and measured monthly using a scorecard by site and business unit._x000D_
6. A tracking system of capital investment and operating expenses for proposed and actual environmental improvement/sustainability projects. Sites use an internal tool to capture and track environmental project details such as resources, cost and waste, water and energy savings."</t>
  </si>
  <si>
    <t>GHG emissions, water use, energy use</t>
  </si>
  <si>
    <t>â€¢ Air: Lowering Emissions and Investing in Renewable Energy _x000D_
 o Realize net-zero greenhouse gas (GHG) emissions by 2050_x000D_
 o 100% renewable energy by 2050; Transition our operations to 100% renewable energy through multiple channels _x000D_
 o Reduce GHG emissions by 60% in our operations (Scope 1 and Scope 2) by 2030_x000D_
 o Reduce customer GHG impacts &gt;15% from IR products (Scope 3) by 2030_x000D_
â€¢ Water: Reducing and Conserving Water Usage and Providing Clean Water to Communities_x000D_
 o 17% water use reduction in operations by 2030_x000D_
 o By 2030, eliminate, reduce or recycle &gt;1 billion gallons of water annually in our customersâ€™ processes and applications through the use of our products</t>
  </si>
  <si>
    <t>0.546 million cubic meters</t>
  </si>
  <si>
    <t>$12,141,175; $53,770</t>
  </si>
  <si>
    <t>https://s23.q4cdn.com/965037804/files/doc_financials/2021/Ingersoll-Rand-%2721-Proxy-Final-4-28-21.pdf</t>
  </si>
  <si>
    <t>Ingersoll Rand</t>
  </si>
  <si>
    <t>R_2D5Z4WRyAvpAqjS</t>
  </si>
  <si>
    <t>IRM2020@g.ucla.edu</t>
  </si>
  <si>
    <t>IRM2020</t>
  </si>
  <si>
    <t>Iron Mountain Incorporated</t>
  </si>
  <si>
    <t>IRM</t>
  </si>
  <si>
    <t>46284V101</t>
  </si>
  <si>
    <t>Specialized REITs</t>
  </si>
  <si>
    <t>https://d18rn0p25nwr6d.cloudfront.net/CIK-0001020569/ddabcca9-3013-446d-8a93-f132bcdcef82.pdf</t>
  </si>
  <si>
    <t>"In 2020, we engaged an independent consultant to conduct a materiality assessment. _x000D_
During this assessment, we examined the universe of potential ESG topics and refined the _x000D_
list based on a given topicâ€™s prevalence in:_x000D_
â€¢ Iron Mountainâ€™s public disclosures, business mission, and priorities_x000D_
â€¢ Leading reporting frameworks and standards, including the Global Reporting Initiative _x000D_
(GRI), the Sustainability Accounting Standards Board (SASB), the Task Force on Climate-related Financial Disclosures (TCFD), and the United Nations Sustainable Development _x000D_
Goals (SDGs) _x000D_
â€¢ Leading investor ESG ratings and industry-specific evaluations_x000D_
[...]"_x000D_
Several topics listed under the following issues: customer-centric approach; diversity, equity, and inclusion; risk management; environmental responsibility; ethics, compliance, and fair business practices; supply chain responsibility; community impact; safety &amp; wellness; talent attraction &amp; development</t>
  </si>
  <si>
    <t>https://www.ironmountain.com/about-us/corporate-responsibility</t>
  </si>
  <si>
    <t>"Iron Mountain requires employees in Legal, Sales, Real Estate, Finance, HR, Procurement, Marketing and other relevant functions to complete an annual anti-bribery and anti-corruption course."</t>
  </si>
  <si>
    <t>"The Board of Directors has a Risk &amp; Safety Committee which has roles and responsibilities described in the annual proxy statement. Notably, the committee is responsible for reviewing the Companyâ€™s establishment and operation of its enterprise-wide risk management (â€œERMâ€), program which is designed to identify, assess, monitor and manage risk throughout the Company. At this time organizational disaster recovery _x000D_
planning and business continuity planning are actively discussed. These plans address _x000D_
issues such as weather-related risks and impacts as well as other climate-related issues. Discussions also include potential climate-based scenario planning to identify additional risks and opportunities._x000D_
[...] The Vice President, Environmental, Social and Governance (ESG) Strategy has a remit that includes sustainability and reports to the CEO and Board of Directors on an annual basis."</t>
  </si>
  <si>
    <t>"The Vice President, ESG Strategy has a global role and reports to the Executive Vice President, General Counsel and Secretary, who reports directly to the CEO. Through this structure he leads a process and team that monitors climate related issues most material to Iron Mountain. When opportunities or risks are identified, the management of the associated action plans is either owned by the VP, ESG Strategy directly or by the owner in the organization where it is most relevant."</t>
  </si>
  <si>
    <t>Risks: Environmental regulations and reporting requirements; Carbon pricing mechanisms; Increased severity and frequency of extreme weather events; Changes in renewable energy _x000D_
consumption_x000D_
Opportunities: Development and/or expansion of low emission products and services; Increased reliability of supply chain and ability to operate under various conditions</t>
  </si>
  <si>
    <t>"Our products and services may be impacted as customers are increasingly interested in climate-friendly or climate-neutral products and services. As a result, we are finding new ways to enhance our products and services to help customers solve their own climate-related challenges, and these new aspects of our offerings help differentiate our products in the marketplace._x000D_
Our supply chain and/or value chain may be impacted by climate-related issues as we are increasingly compelled to source renewable energy and more environmentally friendly materials to support our customersâ€™ requirements and our operations._x000D_
Operations may be impacted if we fail to meet our commitment to transition to more renewable and sustainable sources of energy, it may negatively impact our ability to attract and retain customers, employees and investors who focus on this commitment. _x000D_
Our revenues and direct costs may be impacted by climate related risks and opportunities. As our operations have expanded, climate-related adverse events could result in customer service disruption, physical damage to one or more of our key operating facilities and the information stored in those facilities. The temporary closure of one or more key operating facilities or the temporary disruption of information systems, each of which could negatively impact our reputation and results of operations."</t>
  </si>
  <si>
    <t>"We are a durable and resilient company. We are committed to renewable energy, robust infrastructure, and good risk management. Our strategy is flexible. For example, we can increase or decrease energy supply from a particular source as needed, we can speed investment in designing and constructing our facilities to withstand catastrophes where conditions warrant. Actions such as these give us the strategic and operational flexibility needed to manage a real-estate intensive business while facing an evolving risk-landscape."</t>
  </si>
  <si>
    <t>"Iron Mountainâ€™s risk assessment methodology focuses on a set of risk rating criteria to calculate overall risk scores. Those scores take into consideration four criteria: degree of impact, likelihood of occurrence, control effectiveness and risk tolerance. The degree of impact is evaluated by considering the financial, reputational and operational impact as a result of the risk materializing."</t>
  </si>
  <si>
    <t xml:space="preserve">"At a site level, we have in place risk management processes to ensure our facilitiesâ€™ exposure to extreme weather events (that may be exacerbated by climate change), such as storms and floods, is minimized. This includes data center placement in locations that are safe from storms, as well as other site-specific processes. Iron Mountain details the _x000D_
outcomes of its risk assessment in its annual reporting. _x000D_
For strategic risk transfer purposes, we maintain a comprehensive insurance program with insurers that we believe to be reputable and that have adequate capitalization in amounts that we believe to be appropriate. [...]"_x000D_
"Iron Mountain has a comprehensive Crisis Management Plan (CMP) that provides an overall management process as well as the underlying foundational structure that enables the appropriate level of senior management oversight in a potential crisis situation. _x000D_
The CMP provides the management structure for responding to any significant event and/or potential crisis situation, including climate-related events, that may impact our operations."_x000D_
</t>
  </si>
  <si>
    <t>"Iron Mountainâ€™s risk assessment methodology focuses on a set of risk rating criteria to calculate overall risk scores. Those scores take into consideration four criteria: degree of impact, likelihood of occurrence, control effectiveness and risk tolerance. The degree of impact is evaluated by considering the financial, reputational and operational impact as a result of the risk materializing. _x000D_
In the assessment for 2020, climate/extreme weather was identified as a residual strategic/financial risk, as well as an â€œemerging themeâ€ that requires addressing."</t>
  </si>
  <si>
    <t>"We track our energy consumption and corresponding GHG emissions as key performance metrics to measure and manage our contributions to climate-related risks and opportunities. _x000D_
This includes tracking the percentage of energy that comes from renewable sources and reporting our direct emissions (Scope 1) and indirect emissions (Scope 2 and Scope 3). In 2020 we used 758,595 MWh of renewable energy, accounting for 81% of our global electricity use."</t>
  </si>
  <si>
    <t>"In early 2019, Iron Mountainâ€™s science_x0002_based target (SBT) was approved by the Science Based Targets Initiative (SBTi). That same year, we voluntarily revised our SBT to align with a scenario well below 2Â°C. Using 2016 as a baseline, Iron Mountain committed to reduce absolute GHG emissions by 25% (initially 20%) by 2025. As of year end 2020, we already achieved our goal â€” six years early â€” and reduced emissions by 61%. We have now set an additional goal to reduce our Scope 1 and Scope 2 emissions by 25% from our 2019 baseline. _x000D_
In recent years, weâ€™ve made significant investments in renewable energy sources which allowed us to drastically decrease our Scope 2 emissions, even as our energy-intensive global Data Center business experienced tremendous growth. In addition, energy efficiency projects in buildings and improved fleet fuel management contributed to our overall reductions."</t>
  </si>
  <si>
    <t>1,015,739 cubic meters</t>
  </si>
  <si>
    <t>Numbers broken into US, Canada, and UK respectively:_x000D_
Senior Vice President - 101.6%, N/A, N/A_x000D_
Vice President - 106.0%, N/A, N/A_x000D_
Director - 100.5%, N/A, 90.0%_x000D_
Manager - 100.6%, 96.7%, 93.3%_x000D_
Supervisor - 94.8%, 97.4%, 109.1%_x000D_
Individual Contributorâ€”Exempt - 84.7%, 79.5%, 95.4%_x000D_
Individual Contributorâ€”Non-Exempt - 89.6%, 92.8%, N/A</t>
  </si>
  <si>
    <t>$12,299,861; $35,247</t>
  </si>
  <si>
    <t>"We also offer resources to employees and their families, such as our Global Employee _x000D_
Assistance Program (EAP), which provides support for any work or personal issues, including short-term professional counseling. It will even connect employees to local resources to help them further manage their emotional, practical, and physical needs. These services are free, confidential, and available in multiple languages."_x000D_
"Iron Mountain Total Rewards includes [...] a comprehensive benefits portfolio _x000D_
that ensures access to high-quality, affordable health care, .... [...]_x000D_
In 2020, backup dependent care (Care.com) services were made available and _x000D_
telemedicine copayments were waived, as were deductibles for inpatient care for COVID-related admissions for U.S. employees. In addition, support for employees and their families was strengthened by the introduction of Aetnaâ€™s Health Support program. Finally, our benefits concierge service, A1A, and wellness program, LiveWell, continue to meet the needs of our employees and family members."_x000D_
"Full-time employees, in the United States, regularly scheduled to work 30 or more hours per week are eligible for benefits. Part-time employees regularly scheduled to work between 20 and 30 hours per week are eligible for certain benefits, including healthcare, commuter, EAP, wellness and legal benefits."</t>
  </si>
  <si>
    <t>Iron Mountain</t>
  </si>
  <si>
    <t>131.179.15.129</t>
  </si>
  <si>
    <t>R_2dTl1RZUQIHuKnF</t>
  </si>
  <si>
    <t>IEX2020@g.ucla.edu</t>
  </si>
  <si>
    <t>IEX2020</t>
  </si>
  <si>
    <t>IDEX Corporation</t>
  </si>
  <si>
    <t>IEX</t>
  </si>
  <si>
    <t>45167R104</t>
  </si>
  <si>
    <t>https://investors.idexcorp.com/static-files/17431ab6-3f90-4462-9e2a-816e59a99473</t>
  </si>
  <si>
    <t>Workforce development, workforce attraction, diversity equity &amp; inclusion, business ethics &amp; integrity, quality specialized solutions, workplace health &amp; safety, customer relationships &amp; retention, community impact, energy, water, climate change &amp; emissions, human rights, waste</t>
  </si>
  <si>
    <t>https://www.idexcorp.com/wp-content/uploads/2021/03/2020_IDEX_CSR_Report.pdf</t>
  </si>
  <si>
    <t xml:space="preserve">Like all global companies, IDEX is aware of the potential exposure of corruption and_x000D_
bribery. In addition, as a company that goes to market often via sales agents and_x000D_
third-party distributors, IDEX faces potential exposure to corruption and bribery in this_x000D_
area. To guard against corruption and bribery, IDEX developed a robust Anti-Corruption_x000D_
&amp; Anti-Bribery Policy that governs our approach. The Policy prohibits all IDEX_x000D_
employees, as well as any third parties acting on behalf of IDEX, from accepting bribes_x000D_
or kickbacks of any kind or making facilitating payments or improper offers to_x000D_
government officials. The Policy acts as a supplement to the Code outlining IDEXâ€™s_x000D_
standards and guidance on various anti-corruption laws. Additionally, we have a_x000D_
complex auditing program that audits our business units for potential anti-corruption_x000D_
and anti-bribery behavior._x000D_
IDEX vets all third-party distributors and sales agents with whom we do business to_x000D_
ensure we are working with partners who share our values. Our Compliance team_x000D_
utilizes an external platform for third-party due diligence that breaks down the_x000D_
process into two parts. First, we screen each existing partner every five years at a_x000D_
minimum. The assessment is designed to flag potential high-risk partnerships that_x000D_
must then be evaluated with the Corporate Compliance team before the work_x000D_
proceeds. Second, we require each and every third party with whom we do business_x000D_
to sign a â€œcompliance agreementâ€ whereby the party agrees to follow all laws and_x000D_
regulations. If they refuse to sign and/or engage in unethical conduct, IDEX ceases_x000D_
business with that entity._x000D_
In 2019, IDEX undertook an extensive review of its third-party screening process_x000D_
to ensure a best-in-class program. As a result of the review, IDEX streamlined the_x000D_
screening process for third-party risk based on shipping volume and location and_x000D_
where the third party operates. For high-risk third parties, we initiated more robust_x000D_
background checks; for lower-risk third parties, we amended the review process_x000D_
to empower business units to review and approve low risk companies locally. </t>
  </si>
  <si>
    <t xml:space="preserve">At the Board level, IDEXâ€™s_x000D_
Audit Committee oversees our EH&amp;S programs. At least twice annually, the Corporate EH&amp;S Director reviews IDEXâ€™s EH&amp;S projects_x000D_
and performance with the Audit Committee. </t>
  </si>
  <si>
    <t>At the executive level, our CEO and General Counsel are responsible for managing IDEXâ€™s environmental stewardship efforts across_x000D_
our business. The CEO and General Counsel receive regular reports from our Corporate EH&amp;S Director.</t>
  </si>
  <si>
    <t>energy consumption, scope 1 and 2 ghg emissions, water consumption</t>
  </si>
  <si>
    <t>24,029,784 gallons</t>
  </si>
  <si>
    <t>25% ethnically diverse</t>
  </si>
  <si>
    <t>ceo pay: $8,926,117. median employee pay: $60,425</t>
  </si>
  <si>
    <t>In particular, IDEXâ€™s Chinese operations are a focus of our strategic sourcing team_x000D_
given ongoing concerns for the Uyghur ethnic population in the Chinese province of_x000D_
Xinjiang. To address potential incidents connected to ethnic or religious suppression_x000D_
of Uyghurs, IDEX recently updated its Supplier Code of Conduct to reaffirm our_x000D_
prohibition of forced and child labor in our supply chain. We sent the updated Code_x000D_
to all of our suppliers, including those in China, along with an accompanying email_x000D_
message stating IDEXâ€™s forced and child labor expectations and a notice of IDEXâ€™s_x000D_
right to terminate supplier relationships if a Code violation occurs.</t>
  </si>
  <si>
    <t>IDEX is proud to promote a work environment that values health and wellness. We encourage all our full-time employees enrolled in our_x000D_
U.S. Healthcare Benefit Plan to participate in our third-party operated Wellness Program. Through the Program, participating employees_x000D_
have access to annual biometric screenings, health evaluations, and wellness credits that can be earned by them, their spouses, or_x000D_
domestic partners for meeting individual wellness goals each year. A number of our business units organize complementary wellness_x000D_
programs, including walking clubs, health fairs, and lunch and learns with nutritionists for their employees. Business units may also provide_x000D_
discounted opportunities for individual wellness opportunities promoting nutrition and activity. More detail on the employee benefits we_x000D_
offer can be found on IDEXâ€™s Our Benefits and Rewards site.</t>
  </si>
  <si>
    <t>R_30cM9QZx3gnJuVF</t>
  </si>
  <si>
    <t>JBHT2020@g.ucla.edu</t>
  </si>
  <si>
    <t>JBHT2020</t>
  </si>
  <si>
    <t>J.B. Hunt Transport Services, Inc.</t>
  </si>
  <si>
    <t>JBHT</t>
  </si>
  <si>
    <t>Trucking</t>
  </si>
  <si>
    <t>https://www.jbhunt.com/content/dam/jbhunt/jbh/corporate-responsibility/documents/2020_Sustainability_Report.pdf</t>
  </si>
  <si>
    <t>https://s29.q4cdn.com/385837051/files/doc_financials/AnnualReports/Annual-Report-2019.pdf</t>
  </si>
  <si>
    <t>"In early 2021, we carried out an internal review of material topics. This internal process included a survey of key groups within our leadership team to understand what is important to J.B. Hunt. Following the survey, we engaged internal stakeholders in one-on-one interviews to further explore the survey results and prioritize material ESG topics. [...]_x000D_
The next step in our stakeholder engagement process is to complete a formal materiality assessment including internal and external stakeholders in late 2021. We will use these stakeholder interactions to refine the material topics for J.B. Hunt and provide a complete picture of what is important to our stakeholders and our business success."</t>
  </si>
  <si>
    <t>The Board's Nominating and Corporate Governance Committee "Oversee and monitor managementâ€™s strategies and execution of issues to navigate environmental risk by reviewing annual results related to environmental initiatives including, but not limited to, improving fuel efficiency, converting freight transportation from highway use to intermodal use and participating in creating commercially viable alternative and/or renewable fuel options to be used to execute its overall corporate strategy." (Committee Charter)</t>
  </si>
  <si>
    <t>"our Chief Sustainability Officer (CSO) is responsible for oversight of our carbon emissions reduction efforts and is supported by a cross-functional team that initiates, develops, and implements programs designed to strengthen and ingrain our commitment to sustainability. Our CSO regularly reports on these efforts to the Board of Directorsâ€™ Nominating and Corporate Governance Committee."</t>
  </si>
  <si>
    <t>Risks: Increased cost related to regulations on GHG emissions; Increased cost related to regulatory compliance; Increased cost for new technologies; Decreased customer base; Increased fuel costs; Decreased business through disruption to operations and business _x000D_
continuity; Increased maintenance and repair cost; Increased operating costs due to increased need for heating; Increased cost due to relocation from sea level rise_x000D_
Opportunities: Increased revenue by reduced competitive market; Increased revenue by reduced competitive market; Decreased operational spending; Reduced spend through _x000D_
subsidized purchases_x000D_
(Climate Action Plan)</t>
  </si>
  <si>
    <t>Climate Action Plan discusses in significant detail company initiatives as well as strategies to manage each listed risk and opportunity._x000D_
_x000D_
"As part of our emissions reduction assessment, we have grouped GHG emissions _x000D_
reduction initiatives into the following seven categories:_x000D_
1. Business strategy pivot: J.B. Hunt relies on fossil fuels to profitably provide transportation services to our customers. To transport our customersâ€™ freight more_x000D_
efficiently, we may need to shift our core service offerings or develop new service_x000D_
offerings. [...]_x000D_
2. Aftermarket and efficiency measures: Energy and fuel efficiency can be achieved_x000D_
through a variety of measures in the transportation sector. For this category, we_x000D_
evaluate aftermarket technologies, behavioral changes, or other means to reduce GHG_x000D_
emissions for our current fleet. [...]_x000D_
3. New alternative energy vehicles: J.B. Hunt has actively been evaluating and pursuing_x000D_
alternative energy trucks. [...]_x000D_
4. Alternative fuels: The alternative fuels category includes the use of cleaner fuels from_x000D_
renewable sources â€“ such as biofuels â€“ for our fleet. [...]_x000D_
5. Renewable Energy Certificates (RECs): Numerous companies are supporting development of renewable energy projects by purchasing RECs to reduce their Scope_x000D_
2 emissions. [...] _x000D_
6. Carbon offsets: Many organizations purchase carbon offsets to address Scope 1, 2 and_x000D_
3 GHG emissions. However, it should be noted that carbon offsets do not count toward_x000D_
targets that are approved by organizations such as SBTi. As such, we view purchasing_x000D_
carbon offsets to be a last resort."</t>
  </si>
  <si>
    <t>"In 2020, we evaluated the feasibility of establishing a target aligned with the Paris Accord. _x000D_
The Paris Accord signatories commit to limiting global temperatures at well-below 2Â°C _x000D_
(W2DC) from pre-industrial levels, with additional efforts to limit the temperature increase _x000D_
to 1.5Â°C (1.5DC). [...] _x000D_
we would need to establish an ambitious five-year W2DC SBT at a minimum, which would result in absolute Scope 1 and 2 emissions reductions of 12.5% from our base year. However, our GHG footprint is highly dependent on customers requesting these services. As such, similar to peers in the transportation and logistics industry, we would need to establish an intensity target."_x000D_
"Within the next two years, we expect to complete a climate-scenario analysis, which will be supported by the assessment completed as part of this plan."_x000D_
(Climate Action Plan)</t>
  </si>
  <si>
    <t>"â€¢ Short-Term Goal: J.B. Hunt established a goal to reduce metric tons of CO2e per_x000D_
million company-operated ton-miles (Scope 1) by 3% by 2025.2_x000D_
â€¢ Long-Term Goal: J.B. Hunt set a goal to convert at least 25% of our day cab and_x000D_
straight truck fleet to an alternative power fuel source by 2035 assuming operational,_x000D_
regulatory, and total cost of ownership (TCO) requirements are achieved." (Climate Action Plan)</t>
  </si>
  <si>
    <t>$7,453,372; $67,154</t>
  </si>
  <si>
    <t>https://s29.q4cdn.com/385837051/files/doc_financials/AnnualReports/2020-Annual-Report.pdf</t>
  </si>
  <si>
    <t>"We provide quality, affordable healthcare choices to meet each employeeâ€™s individual _x000D_
and family needs, including dental and vision plans. Low-cost telemedicine options are _x000D_
available through all company-sponsored healthcare coverage plans, providing employees with access to medical care anytime and to help keep families safe during the COVID-19 pandemic."</t>
  </si>
  <si>
    <t>J. B. Hunt</t>
  </si>
  <si>
    <t>R_2ARTmHf2gXWZj8Q</t>
  </si>
  <si>
    <t>JNPR2021@g.ucla.edu</t>
  </si>
  <si>
    <t>JNPR2021</t>
  </si>
  <si>
    <t>Juniper Networks, Inc.</t>
  </si>
  <si>
    <t>JNPR</t>
  </si>
  <si>
    <t>48203R104</t>
  </si>
  <si>
    <t>https://s1.q4cdn.com/608738804/files/doc_financials/2020/ar/Juniper-Networks-2020-Annual-Report-and-2021-Proxy_bookmarked.pdf</t>
  </si>
  <si>
    <t>"To assess whether our CSR strategy, programs and disclosures are in line with our stakeholdersâ€™ expectations, we conduct an industry-aligned materiality assessment every three years or with significant changes to our business. [...]_x000D_
We conducted our most recent assessment in 2018, which helped us determine that topics falling within the top 30% of stakeholder importance are considered material (Figure 1), and are included in our CSR programs, initiatives and disclosure, including the sections covered in this report."</t>
  </si>
  <si>
    <t>https://www.juniper.net/content/dam/www/assets/factsheet/us/en/corporate-social-responsibility-report-2021.pdf</t>
  </si>
  <si>
    <t>"Regular corporate compliance training is required for all employees and is made available through online and in-person interactive sessions. To ensure that our curriculum is delivered effectively, we target compliance training based on risk profiles related to an employeeâ€™s location, job function, and department. Our Manager Toolkit Training builds on _x000D_
our Code training by providing additional messaging tools on core principles of priority topics enabling managers to cascade compliance requirements to their teams in a scalable and effective manner."_x000D_
"Every year, the ICG uses an integrity survey to assess and measure Juniperâ€™s culture of compliance, trust in senior management, training efficacy, fear of retaliation, and perception of company integrity. Results from these annual surveys have helped us _x000D_
further enhance our compliance trainingâ€”including making it more interactive and mobile-friendlyâ€”and have helped us improve the accessibility of our company policies and procedures."_x000D_
"To support continued compliance, our ICG assesses our policies and procedures and works to mitigate potential issues, and makes specific recommendations to improve the companyâ€™s broader enterprise risk management ecosystem. Policy development is _x000D_
informed by multiple independent sources, including Amnesty International, the United Nations, the Responsible Business Alliance, and the International Labor Organization. Every year, we conduct thorough reviews of our codes of conduct using our annual risk _x000D_
assessment results and make revisions as needed. _x000D_
We also rely on advanced data analytics to support our compliance efforts. Through our fraud and anti-corruption data analytics program, we can examine transactional data in large volumes to identify anomalies and exceptions that may indicate compliance issues and gray market risks. [...]"</t>
  </si>
  <si>
    <t>"Juniperâ€™s Nominating and Corporate Governance (N&amp;CG) Committee and Audit Committee of the Board of Directors review information on climate change through updates on sustainability, CSR, governance, risk, and compliance issues provided by executive-level committees and champions in the company. These two committees are responsible for climate change issues at Juniper. The charter of the N&amp;CG Committee is in part to exercise general oversight for the corporate governance of the Board of Directors and the company's programs, policies and practices relating to CSR issues and impact to support the sustainable growth of the company's business. The N&amp;CG Committee is comprised of two members of the Board of Directors and meets no less than three times per year. The N&amp;CG Committee receives regular updates on climate-related issues and programs, as well as on broader environmental, social and governance (ESG) topics and strategy. The Audit Committee has oversight for the company's risk management policies and compliance of the company's legal and regulatory requirements. They receive updates on CSR initiatives and work with management on CSR-related issues that can create Enterprise level risks for the company or that otherwise could have a significant impact on Juniperâ€™s business activities and performance. They are also consulted in preparation of regulatory disclosures, such as CSR and climate-related initiatives highlighted in our financial and annual reports. The Audit Committee is comprised of three members of the Board of Directors and meets no less than four times per year."</t>
  </si>
  <si>
    <t>"Juniper's CSR Executive Committee is responsible for establishing global direction for the _x000D_
organization's CSR strategy, managing those issues across Juniper, ensuring alignment with the overall company strategy, and providing guidance to drive continual improvement. The CSR Executive Committee, which consists of senior level executives who report directly to the CEO, are members of the CEO Staff, and are responsible for communicating material information regarding the CSR strategy to the CEO, is comprised of SVP General Counsel, SVP Human Resources, SVP and Chief Marketing Officer (CMO), VP Manufacturing Operations, SVP Engineering, VP Real Estate and Workplace Services, and VP Environmental, Health, Safety and Security. The CSR Executive Committee is a cross-functional team with senior leaders representing the different business units within the organization and key stakeholder groups, and is ultimately responsible for the execution of the material topics in Juniperâ€™s CSR strategy. The committee convenes quarterly to discuss progress, obstacles and goals for each of the three CSR pillars: Corporate Governance, Environmental Sustainability, and People and Communities. Climate-change issues are monitored as part of the following CSR pillars: â€œCorporate Governanceâ€ (focused on responsible corporate governance and management of ESG issues, including risk management efforts focused on our supply base) and â€œEnvironmental Sustainabilityâ€ (climate-change performance and product sustainability,_x000D_
including energy efficiency, eco-design principles, total cost of ownership associated with _x000D_
Juniper products and services, and supplier performance on environmental sustainability). [...]"</t>
  </si>
  <si>
    <t>Risks: Policy: transportation demand management; Increased cost of raw materials; Increased severity and frequency of extreme weather events such as cyclones and _x000D_
floods; Shifts in consumer preferences; Rising sea levels_x000D_
Opportunities: Development and/or expansion of low emission goods and services; Competitive advantage; Shift in consumer preferences; Lower product cost for customers; Move to more efficient buildings</t>
  </si>
  <si>
    <t>"The risk of revenue loss and opportunity to better position Juniper to respond to continued shifts in consumer preferences and offer products that support our customersâ€™ carbon neutral/net zero and circular economy ambitions have influenced our presentation of the green attributes of Juniper products and services. These strategies cover Juniperâ€™s long-term activities, which, as described in question 2.1a, would last between 6-100 years because many of our customers' target dates are in 2030 and beyond. ..."_x000D_
"The mitigation of physical climate risks such as extreme weather events (i.e. hurricanes) have had a significant impact on Juniper's business throughout the supply chain, as described in our risk management framework. For example, some of Juniperâ€™s supply chain partners are located in regions that may be exposed to flooding, and thus affect our supply chain continuity. Therefore, we continually conduct risk assessments and contingency planning to strengthen our supply chain and reduce dependencies. ..."_x000D_
"Risks of reputation loss and opportunities in competitive advantage have had a moderate impact on Juniperâ€™s business, specifically through its investment in R&amp;D. Juniper products enable customers to use less electricity per Gigabit of throughput, and ultimately reduce emissions and operational expenses per throughput, and Juniperâ€™s profits are dependent on solving this issue for customers. ..."_x000D_
"Juniperâ€™s business operations have been moderately impacted by both the physical threats of climate change such as sea level rise, and the operational benefits of it such _x000D_
as energy reduction and cost savings. In regards to physical threats, the company headquarters consists of owned and leased buildings in Sunnyvale, CA, a location that has been designated as a 100-year floodplain. The physical hazard of sea level rise and flooding threatened the safety of Juniperâ€™s labs at the Sunnyvale campus. [...] Additionally, Juniper considers the levels of energy usage and energy efficiency for all operating locations. As such, climate concerns have prompted Juniper operations to utilize more renewable energy and Juniper has subsequently seen energy and cost savings."</t>
  </si>
  <si>
    <t>"Juniper conducted climate-related scenario analysis as part of our efforts in establishing emissions reduction targets aligned with the Science Based Targets initiative (SBTi) methodology. Juniper utilized the SBTi absolute contraction approach methodology and selected to apply the two degrees scenario. [...] The analysis indicated Juniperâ€™s current and planned energy efficiency initiatives will not be sufficient to achieve the ambitious targets. In order to achieve the targets, the results of the analysis demonstrates that Juniper needs to evaluate short, medium and long-term business strategies and resource requirements to further energy efficiency and renewable and lower carbon sourcing practices. To start, the analysis has influenced our broader CSR strategy, where internally we recognize climate action as one of a handful of featured CSR programs, along with critical programs like diversity and inclusion. The additional focus has enabled internal dialogue and inclusion of climate change considerations into business decisions, such as in the expansion of supplier engagement on climate change to indirect suppliers, the expansion of onsite power generation and a PPA in Sunnyvale, and a new PPA in Bangalore, India. ..."</t>
  </si>
  <si>
    <t>"Risk assessment is incorporated into the company-wide enterprise risk management (ERM) process, which is reviewed at least once every six months. As risks meet thresholds of materiality, they are escalated to the Board of Directors for increased assessment and mitigation. Juniper prioritizes risks that are found to be material. In regards to CSR-related issues, Juniper uses the following qualitative factors:_x000D_
* The risk of the CSR issue to business operations: Using our corporate strategy, Juniper looks at whether the issue represents a significant risk to our company or industry. Is it current or emerging? Is it already part of the CSR strategy or does it need to be added?_x000D_
* The priority of the issue to our stakeholders: Does this issue resonate with our key _x000D_
stakeholders? Is it a subject of NGO campaigns? How does it track in the media? Is it _x000D_
reflected in pending legislation, regulations, or international agreements? Is it aligned _x000D_
with topics identified as material in ESG/CSR materiality assessments?_x000D_
* Peers and competitors: Do Juniperâ€™s peers and competitors disclose against this issue? How do they respond? Juniperâ€™s influence over the issue: To what extent does Juniper have control or influence over the issue through our direct actions, industry associations, or networks?_x000D_
* Relevant and applicable voluntary global reporting and CSR standards and guidelines: Is the issue addressed by the standard disclosures of the Global Reporting Initiative guidelines, Responsible Business Alliance Code of Conduct, by the Sustainable Accounting Standards Board, or by other relevant and applicable global voluntary standards?_x000D_
[...] Innovation inherently carries risks associated with developing and bringing products to _x000D_
market. However, Juniper utilizes the companyâ€™s ERM framework and its quantitative _x000D_
threshold to determine our tolerance and exposure to risk and potential for financial impact. This framework and the outcomes of it are aligned with the assessment of an _x000D_
issueâ€™s materiality, as described above. There are multiple factors that help determine an issueâ€™s magnitude of financial impact or risk. Factors include but are not limited to _x000D_
exposure to a loss of downstream sales, supply chain impacts including natural disasters, and impacts to the company stock price due to changes in the market."</t>
  </si>
  <si>
    <t>"Risk assessment is incorporated into the company-wide enterprise risk management (ERM) process, which is reviewed at least once every six months. As risks meet thresholds of materiality, they are escalated to the Board of Directors for increased assessment and mitigation. Juniper prioritizes risks that are found to be material._x000D_
[...] One example of a transition risk that this framework applies to is as follows: Juniper's _x000D_
headquarters is located in Sunnyvale, California and is subject to regulations imposed _x000D_
by the State of California, the County of Santa Clara, and the City of Sunnyvale. In _x000D_
response to growing traffic congestion in Sunnyvale and associated environmental and _x000D_
social impacts of it, Juniper's headquarters is required to implement a Transportation _x000D_
Demand Management (TDM) program with the goal of decreasing single-passenger car _x000D_
trips. [...] To mitigate this risk, Juniper has in place programs and policies, including the Environmental, Health, Safety, and Security Policy which outlines the companyâ€™s commitment to environmental responsibility, as well as Juniperâ€™s Active Commute Rewards program. [...]_x000D_
One example of a physical risk that this framework applies to is as follows: Juniper utilizes a global supply chain, which includes our contract manufacturers, original design _x000D_
manufacturers, component suppliers, warehousing and logistics. A severe weather event could result in a reduction or disruption to production capacity of our suppliers. [...] we continually conduct risk assessments and contingency planning to strengthen our supply chain and reduce dependencies. [...] The company also invests in robust supply chain risk management analytics to assess and respond to risks in the supply chain. This ensures business continuity in the face of extreme weather events."</t>
  </si>
  <si>
    <t>"Risk assessment is incorporated into the company-wide enterprise risk management _x000D_
(ERM) process, which is reviewed at least once every six months."</t>
  </si>
  <si>
    <t>"(1) reduce absolute scope 1 and 2 emissions by 17.5% by 2025 from 2018 baseline and (2) reduce absolute scope 1 and 2 emissions by 42.5% by 2035 from 2018 baseline."</t>
  </si>
  <si>
    <t>https://www.juniper.net/content/dam/www/assets/additional-resources/us/en/welcome-to-your-cdp-climate-change-questionnaire-2021.pdf</t>
  </si>
  <si>
    <t>https://www.juniper.net/us/en/company/inclusion-diversity.html#tab=dtabs-4</t>
  </si>
  <si>
    <t>$11,420,651; $117,461</t>
  </si>
  <si>
    <t>"In 2020, Juniper utilized the RBA risk assessment process to evaluate CSR compliance risks at 195 supplier facilities, compared to 105 in 2019. Of the assessed facilities, 0 of the supplier facilities were identified as high risk."</t>
  </si>
  <si>
    <t>" From offering childcare and working mother support, to expanding medical coverage for infertility and gender-affirming procedures, to foster and adoptive parent assistance, we have provided benefit offerings that are intended to be as inclusive and diverse as our employeesâ€™ needs._x000D_
[...] + Employee Assistance Program (EAP): We enhanced our EAP to further assist employees coping with anxiety, stress, parenting, and teaching children during the pandemic."_x000D_
_x000D_
"For U.S. employees we offer a variety of medical, dental, and vision plans to meet the personal needs of you and your family.  Your options range from a low-cost, high deductible health plan, Kaiser HMO's, to generously covered EPO and PPO plans." (website)</t>
  </si>
  <si>
    <t>Juniper Networks</t>
  </si>
  <si>
    <t>R_BQbMZRTOSa3bD7r</t>
  </si>
  <si>
    <t>IVZ2020@g.ucla.edu</t>
  </si>
  <si>
    <t>IVZ2020</t>
  </si>
  <si>
    <t>Invesco Ltd.</t>
  </si>
  <si>
    <t>IVZ</t>
  </si>
  <si>
    <t>G491BT108</t>
  </si>
  <si>
    <t>https://d18rn0p25nwr6d.cloudfront.net/CIK-0000914208/be39dd64-16ee-412c-8419-4539659da509.pdf</t>
  </si>
  <si>
    <t>Executive leadership, strategy and execution, international experience, industry experience, technical - government legal regulatory and technology</t>
  </si>
  <si>
    <t>Employee engagement, fair labor practices, training and professional development, diversity and inclusion, corporate giving and employee volunteerism, active ownership/engagement, climate risk, ESG integration in investment decision making, proxy voting, sustainable investment products, systemic risk management, transparent information and fair advice for customers, board diversity, business ethics and professional integrity, corporate governance and risk management, cybersecurity, data privacy and protection, environmental stewardship, financial performance, human rights, legal and regulatory compliance, public policy involvement, responsible sourcing ad procurement, transparency and disclosure</t>
  </si>
  <si>
    <t>https://www.corporatereport.com/invesco/2020/crr/_pdf/invesco_2020_crr.pdf</t>
  </si>
  <si>
    <t>Guiding our professional integrity are our Code_x000D_
of Conduct and Code of Ethics, which apply_x000D_
to all employees and officers of Invesco and_x000D_
its subsidiaries. The policies, standards and_x000D_
general principles in the Code of Conduct and_x000D_
Code of Ethics are designed to help define the_x000D_
expected conduct of an Invesco representative._x000D_
Our Code of Conduct contains our policies_x000D_
and standards, and drives our commitment_x000D_
to business ethics, professional integrity and_x000D_
compliance. It sets out essential, guiding_x000D_
principles for workplace conduct, compliance_x000D_
with applicable laws and regulations, antidiscrimination and protection of Invescoâ€™s assets,_x000D_
among other standards and expectations._x000D_
Our Code of Conduct outlines our expectations of_x000D_
everyone at Invesco and our policies and standards_x000D_
against discrimination and sexual harassment,_x000D_
which encourage the reporting of all incidents_x000D_
of discrimination, harassment or retaliation,_x000D_
regardless of the offenderâ€™s identity or position._x000D_
Any employee who engages in harassment or_x000D_
discrimination will be subject to disciplinary action,_x000D_
up to and including termination of employment._x000D_
Our Global Financial Crime Governance Committee_x000D_
is chaired jointly by our Chief Financial Officer_x000D_
and Global Assurance Officer and includes_x000D_
representation from a regional and functional_x000D_
lead. This Committee oversees financial crime,_x000D_
fraud, anti-corruption and anti-bribery programs_x000D_
and ensures that policies are actively followed. _x000D_
_x000D_
All employees, officers and directors are_x000D_
required to take mandatory trainings_x000D_
annually, covering such topics as Security,_x000D_
Market Abuse, Code of Ethics, Anti-Money_x000D_
Laundering and other key conduct subjects._x000D_
Compulsory Anti-Bribery and Corruption_x000D_
(ABC) and Fraud Prevention trainings are_x000D_
mandatory and administered every other year._x000D_
We also offer a series of nonmandatory_x000D_
trainings focused on ethical conduct through_x000D_
professional training and development channels.</t>
  </si>
  <si>
    <t xml:space="preserve">Invescoâ€™s approach to climate change is integrated into our broader governance structure._x000D_
This covers corporate responsibility (CR) considerations at operational level and_x000D_
environmental, social and governance (ESG) considerations at investment level._x000D_
The Board of Invesco Ltd reviews its long-term strategic plan at least annually._x000D_
It is responsible for setting, maintaining and regularly reassessing policies and_x000D_
processes to manage our exposure to risk._x000D_
</t>
  </si>
  <si>
    <t>We have executive oversight and sponsorship of all_x000D_
CR and ESG investment efforts, including those related_x000D_
to climate change. This is specifically supported by two_x000D_
committees that inform Invescoâ€™s approach to these_x000D_
issues: the Corporate Responsibility Committee (CRC)_x000D_
and the Global Investment Council (GIC)._x000D_
The CRC is co-chaired by the Senior Managing Directors_x000D_
of EMEA and Investments and includes our CEO, and_x000D_
representatives of key company functions. It drives our_x000D_
global CR strategy, oversees our investment stewardship_x000D_
programs and policies and provides direction on core CR_x000D_
topics, including progress on addressing climate change._x000D_
Global and local management teams, including regional_x000D_
Managing Directors, report to the committee, which is_x000D_
itself supported by our CRC Working Group._x000D_
The GIC comprises Chief Investment Officers and_x000D_
Managing Directors representing our global investment_x000D_
centers and all asset classes. It is co-chaired by our CEO and_x000D_
our Senior Managing Director of Investments. It provides_x000D_
oversight to our specialized investment teams and offers_x000D_
a balance of global expertise, support and connectivity._x000D_
In coordination with global work streams, the GIC drives_x000D_
the strategy and governance of our internal programs._x000D_
Its ESG Sub-Committee, chaired by our Global Head_x000D_
of ESG, specifically focuses on ESG investment issues,_x000D_
including climate change and social equity._x000D_
Some of our investment teams are now integrating ESG_x000D_
and climate risks into their formalized CIO oversight_x000D_
processes. For example, climate-related performance_x000D_
objectives have been established for Fund Managers at our_x000D_
Henley Investment Centre in the UK. This is in addition to_x000D_
ongoing company engagement and monitoring of climate_x000D_
risk metrics as part of teamsâ€™ investment strategies.</t>
  </si>
  <si>
    <t>As noted in the preceding chapters_x000D_
on strategy, the primary vectors through_x000D_
which climate risks are likely to impact_x000D_
our business are existing risk factors._x000D_
In particular, these include investment_x000D_
risk and changing client preferences,_x000D_
as well as operational risk, regulatory risk_x000D_
and reputational risk._x000D_
Our enterprise risk management framework_x000D_
structures our investment and business_x000D_
risk management, with particular focus_x000D_
on areas such as strategy, governance,_x000D_
investments, clients, people and operations._x000D_
Our Executive Management team,_x000D_
with oversight from the Board, has principal_x000D_
responsibility for our risk management_x000D_
processes and for understanding the_x000D_
companyâ€™s overall risk profile._x000D_
Ultimately, our enterprise risk management_x000D_
framework helps ensure we maintain the_x000D_
integrity of our company, our financial_x000D_
statements, our compliance with law_x000D_
and ethics, and our relationships with_x000D_
stakeholders â€“ including clients and other_x000D_
business partners.</t>
  </si>
  <si>
    <t>In our 2019 Climate Change Report we estimated_x000D_
our Aggregate Equities to be aligned with a_x000D_
temperature rise of 2.8Â°C relative to pre-industrial_x000D_
levels, against the benchmark MSCI ACWI at_x000D_
3.2Â°C. This was based on mapping the intensity_x000D_
of our equity holdingsâ€™ Scope 1 emissions_x000D_
(i.e. those produced directly by a company) to the_x000D_
temperature pathway with which they are most_x000D_
consistent, as determined by the relationship_x000D_
between global emissions intensity and average_x000D_
global temperature rise._x000D_
This year, using the same approach, we estimate_x000D_
our Aggregate Equities to be aligned with a_x000D_
temperature rise of 2.0Â°C. This is lower than the_x000D_
benchmark, which has a temperature alignment_x000D_
of 2.3Â°C. This improvement is due to reductions_x000D_
in our holdings of several emissions-intensive_x000D_
companies and decreases in those companiesâ€™_x000D_
Scope 1 emissions intensities.8</t>
  </si>
  <si>
    <t>Access to climate-related and carbon-related data is essential to our investment risk_x000D_
process. All investment centers have access to such data, either directly or through_x000D_
our ESG Data team._x000D_
Our Global ESG team also screens the full range of Invesco holdings to identify companies_x000D_
that are high-risk from the perspective of decarbonization. We use Sustainalytics, a carbon_x000D_
analysis screening tool, to ensure we focus our climate-related engagement efforts,_x000D_
which continued to be scaled up during the period covered in this report.</t>
  </si>
  <si>
    <t xml:space="preserve">Our first line of defense comprises_x000D_
our Portfolio Managers and Analysts,_x000D_
who assess climate-related issues_x000D_
for their respective asset classes._x000D_
They draw on available data as an_x000D_
input to their proprietary ESG rating_x000D_
methodologies to augment other ESG_x000D_
metrics already used by investors._x000D_
Sourced from various data providers,_x000D_
external scores may also be used by_x000D_
investment teams that analyze climate_x000D_
change risk. The main providers_x000D_
are Sustainalytics, Customer Data_x000D_
Platform, Institutional Shareholder_x000D_
Services (ISS), MSCI and the Climate_x000D_
Bond Initiative. Customer Data_x000D_
Platform also offers research to_x000D_
complement that available from_x000D_
sell-side brokers._x000D_
An assessment may lead to dedicated_x000D_
engagement with a company or issuer._x000D_
As mentioned in section 2.2, some_x000D_
investment teams are also integrating_x000D_
ESG and climate risks into their_x000D_
formalized CIO oversight processes._x000D_
Our second line of defense includes_x000D_
our functions and teams dedicated to_x000D_
investment compliance. These provide_x000D_
monitoring and oversight of all ESG_x000D_
risk, including climate change risk._x000D_
Our third line of defense takes the_x000D_
form of periodic independent reviews_x000D_
of our ESG practices conducted by_x000D_
the Internal Audit department._x000D_
Internal Audit provides the entire_x000D_
organization with independent,_x000D_
objective assurance and advisory_x000D_
services that are designed to add_x000D_
value and improve the Companyâ€™s_x000D_
operations by bringing a systematic_x000D_
and disciplined approach to evaluate_x000D_
and improve the effectiveness of risk_x000D_
management, control, and governance_x000D_
processes. It enhances the integrity,_x000D_
consistency, and quality of our ESG_x000D_
practices and provides risk advice_x000D_
to the Global ESG team. </t>
  </si>
  <si>
    <t>Ghg emissions, carbon footprint, ghg intensity of investee companies, exposure to companies active in fossil fuel sector, share of non-renewable energy consumption and production, energy consumption intensity per high impact climate sector, activities negatively affecting biodiversity sensitive areas, emissions to water, hazardous waste ratio</t>
  </si>
  <si>
    <t>by 2023:_x000D_
ESG integration in 100%_x000D_
of our AUM in the next three_x000D_
years; targeted Climate_x000D_
Engagement through focus_x000D_
list and â€˜CA100+â€™ program_x000D_
Define criteria for selection_x000D_
of relevant portfolios covered_x000D_
by scenario analysis by 2023_x000D_
Inclusion of climate-related_x000D_
metrics into client reporting_x000D_
by 2023_x000D_
Majority of our current_x000D_
AUM integrates ESG at some_x000D_
level; CA100+ targeted_x000D_
Climate Engagement with_x000D_
7 companies_x000D_
Global Equities and Global_x000D_
Corporate Bond Scenario_x000D_
Analysis and selected funds_x000D_
pilot scenario analysis_x000D_
Majority of client reporting_x000D_
has carbon metrics</t>
  </si>
  <si>
    <t>https://www.invesco.com/content/dam/invesco/corporate/en/pdfs/reports/2020_Climate_Change_Report.pdf</t>
  </si>
  <si>
    <t>ceo pay: $11,747,102. median employee pay: $150,082</t>
  </si>
  <si>
    <t>Market-competitive compensation._x000D_
Retirement savings plans._x000D_
Employee stock purchase plans._x000D_
Life insurance and income-protection benefits._x000D_
Competitive health and wellness programs._x000D_
Family and domestic partner medical coverage._x000D_
Smart working policy._x000D_
Holiday and paid time-off benefits.</t>
  </si>
  <si>
    <t>https://careers.invesco.com/total-rewards/</t>
  </si>
  <si>
    <t>Invesco</t>
  </si>
  <si>
    <t>R_297ju1w5aNkzQYC</t>
  </si>
  <si>
    <t>KEY2021@g.ucla.edu</t>
  </si>
  <si>
    <t>KEY2021</t>
  </si>
  <si>
    <t>KeyCorp</t>
  </si>
  <si>
    <t>KEY</t>
  </si>
  <si>
    <t>https://www.sec.gov/Archives/edgar/data/0000091576/000119312521095391/d44526ddef14a.htm</t>
  </si>
  <si>
    <t xml:space="preserve">Banking and financial industry, cybersecurity, finance, marketing, mergers and acquisitions, regulatory, retail and small business, risk management </t>
  </si>
  <si>
    <t>6 year median tenure</t>
  </si>
  <si>
    <t>Climate stewardship, supporting clients with sustainable investments, sustainable operations, supply chain sustainability, environmental risk management, energy consumption, responsible banking, investing in communities, diversity equity and inclusion, teammate engagement, business conduct and ethics, anti-money laundering, data privacy and security, political involvement and activity</t>
  </si>
  <si>
    <t>https://www.key.com/kco/images/2021_KeyCorp_ESG_Report.pdf</t>
  </si>
  <si>
    <t>Keyâ€™s anti-bribery policy is codified in the Code, which_x000D_
prohibits employees, directors, service providers, and_x000D_
agents acting on Keyâ€™s behalf from engaging in bribery or_x000D_
corruption of any kind. Anti-bribery and corruption training_x000D_
is provided through the annual Code training. We are_x000D_
committed to compliance with all applicable anti-bribery_x000D_
and anti-corruption laws, including, but not limited to, the_x000D_
U.S. Bank Bribery Act and the Foreign Corrupt Practices_x000D_
Act. Typically, bribes are offered or given to obtain an illegal_x000D_
benefit or advantage and often take the form of excessive_x000D_
gifts or entertainment. Keyâ€™s public entities policy strictly_x000D_
prohibits gifts and entertainment for public officials unless_x000D_
prior approval is received. If employees are offered or receive_x000D_
something of value from a client or third-party service_x000D_
provider outside of the allowable limits of the Code, it must be_x000D_
disclosed to the Ethics Office in a timely manner. The Ethics_x000D_
Office administers an internal monitoring system designed_x000D_
to detect corruption and conducts a comprehensive bribery_x000D_
and corruption risk assessment every 18 months.</t>
  </si>
  <si>
    <t>The Risk Committee of the Board oversees KeyCorpâ€™s_x000D_
enterprise risk management program and is responsible_x000D_
for strategies, policies, procedures, and practices relating_x000D_
to the assessment and management of enterprise-wide_x000D_
risk. The Risk Committee reviews the Enterprise Risk_x000D_
Management Policy at least annually. The Risk Committee_x000D_
also meets with senior leadership to review significant_x000D_
policies related to risk and opportunity assessment,_x000D_
identification, management, and compliance. KeyCorp_x000D_
and its officers maintain responsibility for designing,_x000D_
implementing, and managing programs and policies with_x000D_
respect to risk management._x000D_
The Audit Committee of the Board considers climaterelated issues through its oversight of the integrity of_x000D_
KeyCorpâ€™s financial statements, including reviewing_x000D_
disclosures made in our SEC filings._x000D_
In 2020 and 2021, the Board and its committees_x000D_
received presentations on topics such as:_x000D_
â€¢ ESG and climate-related disclosures_x000D_
â€¢ ESG focus area assessment_x000D_
â€¢ Progress toward developing a climate risk_x000D_
management framework</t>
  </si>
  <si>
    <t>ESG issues are considered a high priority throughout the_x000D_
organization. Appropriate climate risk responsibility is_x000D_
distributed across several members of senior leadership,_x000D_
including the Chief Financial Officer, the Chief Risk Officer,_x000D_
General Counsel, and the Director of Corporate Center._x000D_
Progress toward KeyCorpâ€™s sustainability commitments_x000D_
are driven by efforts throughout the company. Managementlevel committees are a vital part of our governance_x000D_
framework and serve a critical purpose in enacting the_x000D_
appropriate governance for Key initiatives._x000D_
Keyâ€™s Executive Leadership Team (ELT) brings a wide_x000D_
breadth of knowledge and experience in their day-to-day_x000D_
work managing the organization. The team is dedicated_x000D_
to holding one another accountable while delivering on_x000D_
commitments to clients and communities and maximizing_x000D_
long-term value. In 2021, the ELT participated in initiatives_x000D_
to both update the companyâ€™s ESG focus areas, as well_x000D_
as to inform the development of a climate risk framework._x000D_
The Enterprise Risk Management Committee (ERMC), a_x000D_
group chaired by the CEO, supports the management_x000D_
of emerging and top risks, including climate. The ERMC_x000D_
provides governance, direction, oversight, and high-level_x000D_
management of risk. The committee meets regularly and_x000D_
ensures that the corporate risk profile is managed in a_x000D_
manner consistent with KeyCorpâ€™s risk appetite and assists_x000D_
in the ability to create sustainable value for our stakeholders._x000D_
In 2021, KeyCorp established the Corporate Responsibility_x000D_
(CR) Council to monitor emerging ESG trends, identify_x000D_
strategic ESG opportunities for the company, oversee_x000D_
ESG disclosures, and share knowledge. The crossfunctional council is comprised of senior leaders from_x000D_
across the enterprise including Corporate Responsibility,_x000D_
Risk, Legal, Finance, KeyBanc Capital Markets,Â® Key_x000D_
Equipment Finance,Â® and Consumer Bank, among others._x000D_
As appropriate, representatives from the CR Council_x000D_
escalate ESG matters to the ELT, ERMC, and other risk_x000D_
committees.</t>
  </si>
  <si>
    <t>risks only, no time frames given _x000D_
Asset quality deterioration due to physical damage to borrower collateral assets impacting operations and repayment sources, devaluation of assets due to physical impacts, post disaster recovery may cause counterparties to draw on lines of credit putting pressure on liquidity buffers, increased incidence or severity of natural disasters impacting bank branches offices or infrastructure, a shortage of accurate climate data may impact model accuracy and feasibility, forced retrofitting to meet enhanced building standards, stakeholder opinion may change based on management of natural disasters impacting bank branches offices or infrastructure, risk framework may not sufficiently account for impact of environmental change</t>
  </si>
  <si>
    <t>Key is committed to leveraging expertise, relationships,_x000D_
market influence, and resources to help address the_x000D_
pressing challenge of climate change. To date, our_x000D_
strategy has primarily focused on operational sustainability_x000D_
and mobilizing capital for energy efficiency and renewable_x000D_
energy projects. As we work to better understand and_x000D_
identify climate-related risks, the climate strategy will_x000D_
evolve both in its level of ambition and its focus on_x000D_
managing and mitigating risks, including engaging and_x000D_
supporting clients through the transition to a low-carbon_x000D_
economy._x000D_
Key supports clients in their transition to a low-carbon_x000D_
economy through our market-leading position in_x000D_
Renewable Energy Finance and a variety of other product_x000D_
offerings. Key has been able to expand into new markets_x000D_
over the past decade, providing clients and customers_x000D_
with unique clean energy and environmental investment_x000D_
options or financing. The respective risks and opportunities_x000D_
to our products and services cover the short- to long-term_x000D_
time horizons.</t>
  </si>
  <si>
    <t xml:space="preserve">Sensitivity analysis is a critical part of KeyCorpâ€™s risk management program that strengthens our_x000D_
understanding of the potential range of credit loss forecasts under various economic scenarios and_x000D_
portfolio compositions. It also informs future risk management strategies._x000D_
Initial efforts have been to conduct a sensitivity analysis for the commercial portfolio based_x000D_
on the Network for Greening the Financial System1_x000D_
 (NGFS) scenario and Keyâ€™s portfolio as of_x000D_
December 2020. The sensitivity analysis utilized three fundamental elements as outlined below:_x000D_
1. Existing credit models_x000D_
2. Portfolio quality2_x000D_
3. Economic scenario leveraging NGFS scenario_x000D_
While we are currently analyzing the results and refining future plans, we benchmarked the_x000D_
sensitivity analysis with publicly available data from a range of sources, including the American_x000D_
Bankers Association (ABA), the Financial Stability Board, and the Bank of France climate risk_x000D_
assessment. In the future, we plan to go beyond sensitivity analysis and project credit losses under_x000D_
various climate-centric scenarios. This includes:_x000D_
â€¢ Incorporating relevant assumptions into the model as deemed appropriate_x000D_
â€¢ Translating climate scenarios to macroeconomic scenarios to relate to credit models_x000D_
â€¢ Evaluating idiosyncratic risks due to climate change_x000D_
â€¢ Refining portfolio classifications based on climate risk_x000D_
â€¢ Expanding the analysis to KeyBankâ€™s consumer portfolio with a focus on home lending </t>
  </si>
  <si>
    <t>KeyCorpâ€™s Board of Directors approves the Enterprise_x000D_
Risk Management (ERM) Policy and sets the overall_x000D_
level of risk Key is willing to accept and manage in_x000D_
pursuit of our strategic objectives. The ERM Policy_x000D_
encompasses our risk philosophy, policy framework, and_x000D_
governance structure for the management of risks across_x000D_
the company. The included Risk Appetite Statement_x000D_
describes the industries Key will not do business with,_x000D_
including for socially responsible purposes. The Policy_x000D_
also provides a framework for effective governance and_x000D_
regular review and challenge across the three lines of_x000D_
defense (see Risk Management).</t>
  </si>
  <si>
    <t xml:space="preserve">Effective governance is at the core of our company and its ability to manage all types of risks and opportunities for the_x000D_
benefit of our shareholders and other stakeholders. KeyCorpâ€™s success at managing climate change risks and opportunities_x000D_
depends on effectively integrating climate change into our existing governance structure end to end, from the Board to_x000D_
our lines of business. </t>
  </si>
  <si>
    <t>ghg emissions scopes 1-3,  energy consumption</t>
  </si>
  <si>
    <t xml:space="preserve">_x000D_
40% reduction in scope 1 &amp; 2 emissions by 2030_x000D_
80% reduction in scope 1 &amp; 2 emissions by 2050_x000D_
20% renewable energy by 2030_x000D_
60% renewable energy by 2050_x000D_
</t>
  </si>
  <si>
    <t>https://www.key.com/kco/images/2020_TCFD_Report.pdf</t>
  </si>
  <si>
    <t>ceo pay: $6,252,963. median employee pay: $67,571</t>
  </si>
  <si>
    <t>https://www.sec.gov/Archives/edgar/data/0000091576/000119312521095391/d44526ddef14a.htm#toc44526_47</t>
  </si>
  <si>
    <t>We take seriously our responsibility to offer benefits that_x000D_
empower teammates to take control of their physical,_x000D_
emotional, and financial health. Itâ€™s a critical tool for rewarding_x000D_
teammatesâ€™ valuable contributions. Our robust benefits_x000D_
program includes many lifestyle benefits that meet the diverse_x000D_
needs of our workforce._x000D_
Key regularly evaluates ways to enhance our benefits_x000D_
program. A few notable changes in 2021 included:_x000D_
â€¢ Extended parental leave_x000D_
Paid leave for new parents â€“ whether through birth,_x000D_
adoption, fostering, or surrogacy â€“ increased from six_x000D_
weeks of leave to 10 weeks to provide more bonding time_x000D_
with a child._x000D_
â€¢ Identity protection_x000D_
Key now offers comprehensive financial and identity_x000D_
monitoring at reduced rates to help protect against the_x000D_
impact of identity theft._x000D_
â€¢ Vision_x000D_
We introduced a new Vision Plan carrier, VSP, which_x000D_
offers teammates reduced premiums on vision care._x000D_
â€¢ Critical illness insurance_x000D_
We updated our policy to include coverage of more_x000D_
critical illness conditions and lower premiums._x000D_
â€¢ Pay update_x000D_
We increased our minimum base hourly wage rate to_x000D_
$18 â€“ 20 an hour in 2022, impacting employees in various_x000D_
areas of the company, including our branch network, call_x000D_
center, and technology and operations organization._x000D_
â€¢ Mental and emotional wellness support_x000D_
We launched a more comprehensive employee_x000D_
assistance program, called Live Well and Thrive_x000D_
Employee Support and Wellness Program. The program_x000D_
combines both mental and physical health support to_x000D_
simplify the employee experience in one platform</t>
  </si>
  <si>
    <t>131.179.222.26</t>
  </si>
  <si>
    <t>R_1JIoEM8klX3rjME</t>
  </si>
  <si>
    <t>KEYS2020@g.ucla.edu</t>
  </si>
  <si>
    <t>KEYS2020</t>
  </si>
  <si>
    <t>Keysight Technologies, Inc.</t>
  </si>
  <si>
    <t>KEYS</t>
  </si>
  <si>
    <t>49338L103</t>
  </si>
  <si>
    <t>Electronic Equipment, Instruments &amp; Components</t>
  </si>
  <si>
    <t>https://d18rn0p25nwr6d.cloudfront.net/CIK-0001601046/dbac9165-17fc-42b9-be14-497322bcb421.pdf</t>
  </si>
  <si>
    <t xml:space="preserve">Business resilience, circular economy, data privacy &amp; security, diversity equity &amp; inclusion, employee health safety &amp; wellness, ethical business practices, local community, materials sourcing, net zero emissions, purposeful technology, supply chain labor standards, talent acquisition retention and development </t>
  </si>
  <si>
    <t>https://www.keysight.com/us/en/assets/7121-1074/corporate-reports/2020-Corporate-Social-Responsibility-Report.pdf</t>
  </si>
  <si>
    <t>Keysight is committed to complying with applicable anticorruption laws worldwide, including the U.S. Foreign Corrupt Practices_x000D_
Act and the U.K. Bribery Act. While the companyâ€™s anticorruption efforts are led by the Compliance team within the Legal_x000D_
Department, all Keysight employees are responsible for ensuring the company avoids any attempted, actual or perceived_x000D_
bribery. Keysight maintains a written policy against corruption that prohibits promising, offering, or giving to, or receiving_x000D_
from, any individual anything of value or personal benefit with the expectation of receiving a favor, a grant of business, or any_x000D_
other business advantage in return. Such actions are sometimes referred to as bribes, kickbacks, or improper quid pro quos._x000D_
Keysightâ€™s approach to anticorruption compliance has three main aspects: policies, training and assessments. Keysightâ€™s_x000D_
Standards of Business Conduct addresses bribery and corruption, and the company maintains a standalone anticorruption_x000D_
policy as well. These documents apply to all Keysight employees and agents. Keysight also conducts training so that employees_x000D_
understand how to comply with anticorruption laws. Both our annual SBC and sales compliance courses have touched upon or_x000D_
focused on anticorruption in the past. Keysight also conducts regular risk assessments aimed at determining the companyâ€™s_x000D_
corruption and bribery risk. These include due diligence reviews of Keysight resellers, online surveys of employees on spending_x000D_
and sales practices, and top-down risk assessments of business units with Keysight executives. In addition to all of these_x000D_
efforts, Keysight also includes specific contract provisions for its resellers explicitly requiring adherence to the FCPA and UK_x000D_
Bribery Act._x000D_
Keysight is committed to complying with applicable competition laws worldwide. While the companyâ€™s antitrust compliance_x000D_
efforts are led by the Compliance team within the Legal Department, all Keysight employees are responsible for ensuring the_x000D_
company avoids any attempted, actual or perceived violation of competition laws. Keysight maintains a comprehensive Antitrust_x000D_
and Competition Law Compliance Manual, which provides guidance and examples to help employees understand and comply_x000D_
with these often complex requirements._x000D_
Keysightâ€™s approach to competition law compliance has three main aspects: policies, training and assessments. Keysightâ€™s_x000D_
Standards of Business Conduct addresses competition law, and the company maintains a standalone antitrust policy as well._x000D_
These documents apply to all Keysight employees and agents. Keysight also conducts training so that employees understand_x000D_
how to comply with competition laws. Both our annual SBC and sales compliance courses have touched upon or focused on_x000D_
antitrust in the past. Keysight also conducts regular risk assessments that touch upon the companyâ€™s competition law risk._x000D_
These include due diligence reviews of Keysight resellers, online surveys of employees on spending and sales practices, and_x000D_
top-down risk assessments of business units with Keysight executives. In addition to all of these efforts, Keysight also includes_x000D_
specific contract provisions for its resellers covering compliance with competition laws.</t>
  </si>
  <si>
    <t>https://www.keysight.com/us/en/assets/3121-1084/corporate-reports/2020-General-Reporting-Initiative-GRI-Standards-Data-Report.pdf#page=61</t>
  </si>
  <si>
    <t>Climate change risks are reviewed bi-annually, or more frequently on a caseby-case basis, by Keysightâ€™s Global Sustainability, Security &amp; Safety team. The companyâ€™s Board of_x000D_
Directors has ultimate responsibility for overseeing risk management governance with a focus on_x000D_
Keysight's most significant risks. The Board is assisted in meeting this responsibility by its_x000D_
committees. One of these committees is the Audit &amp; Finance (A&amp;F) Committee, which has the_x000D_
responsibility for oversight of the company's evaluation, assessment, and mitigation of risks to_x000D_
Keysight business, including risks associated with compliance with laws, regulations, and ethical_x000D_
standards of business conduct and climate change.</t>
  </si>
  <si>
    <t>With regular reporting reviews to Keysightâ€™s executive team as part of our CSR management system,_x000D_
climate change mitigation activities are discussed and immediately adjusted if warranted or reviewed in_x000D_
depth during a future session to ensure continuous improvement efforts in support of climate change_x000D_
action.</t>
  </si>
  <si>
    <t>risk: Volatile changes in weather conditions and effects of climate change increase the risk of disasters created by extreme conditions._x000D_
_x000D_
opps: Keysight empowers clean technologies by providing solutions for automotive, energy, network, communications and IoT companies to design, test, manufacture and monitor next generation environmentally sustainable product and service offerings. However, we do not publicly report results specific to this business segment._x000D_
_x000D_
no time frame given, only one risk and opp given</t>
  </si>
  <si>
    <t xml:space="preserve">Keysight and our customers and_x000D_
suppliers are vulnerable to the_x000D_
increasing impact of climate_x000D_
change. Volatile changes in_x000D_
weather conditions, including_x000D_
extreme heat or cold, could_x000D_
increase the risk of wildfires,_x000D_
floods, blizzards, hurricanes and_x000D_
other weather-related disasters._x000D_
Disasters created by extreme_x000D_
conditions could cause significant_x000D_
damage to or destruction of our_x000D_
facilities resulting in temporary or_x000D_
long-term closures of our facilities_x000D_
and operations and significant_x000D_
expense for repair or replacement_x000D_
of damaged or destroyed facilities._x000D_
Such disasters could also result in_x000D_
loss or damage to employee_x000D_
homes, employees relocating to_x000D_
other parts of the country or being_x000D_
unwilling to relocate to the_x000D_
strategic locations, housing_x000D_
shortages and loss of or inability to_x000D_
recruit key employees. </t>
  </si>
  <si>
    <t>scope 1-3 ghg emissions, water discharge, waste discharge</t>
  </si>
  <si>
    <t>Net Zero Emissions in Company Operations By End FY40_x000D_
55% Renewable Energy By End FY30_x000D_
10% Energy Reduction (per FY19 baseline) By End FY30_x000D_
100% Renewable Energy By End FY40_x000D_
20% Energy Reduction (per FY19 baseline) By End FY40</t>
  </si>
  <si>
    <t>ceo pay: $15,250,980. median employee pay: $63,985</t>
  </si>
  <si>
    <t>We are unaware of any operations and suppliers having a significant risk for incidents of forced or compulsory labor. Keysight is_x000D_
committed to compliance with the California Transparency in Supply Chains Act of 2010 (effective January 1, 2012, the â€œCalifornia Actâ€)_x000D_
and the Modern Slavery Act 2015 (effective October 29, 2015, the â€œUK Actâ€). We maintain Keysightâ€™s Supplier Code of Conduct and_x000D_
Human Rights and Labor Policy that strictly prohibit the use of slavery or human trafficking in our direct supply chain. All suppliers shall_x000D_
â€œcomply with all applicable labor laws, rules, and regulations, including but not limited to, all laws forbidding the solicitation, facilitation,_x000D_
or any other use of slavery or human trafficking.â€ We expect suppliers to abide by the bans on forced or compulsory labor set forth in_x000D_
International Labor Organization guidelines, including Article 2 of the Forced Labor Convention 29 and Article 1 in the Abolition of Forced_x000D_
Labor Convention 105. Suppliers shall also ensure respect for human rights throughout their operations (including but not limited to the_x000D_
operations of their own suppliers and any permitted sub-contractors) in accordance with the UN Guiding Principles on Business and_x000D_
Human Rights (the â€œUN Guiding Principlesâ€).</t>
  </si>
  <si>
    <t>In addition to continuing employee benefit programs, workplace accessibility and accommodations, and employee equity_x000D_
programs, Keysight protected employee health and well-being throughout the COVID-19 pandemic impacts, including_x000D_
offering flexible work schedules, bolstering mental health options, and providing communication tools that helped keep_x000D_
employees connected and engaged</t>
  </si>
  <si>
    <t>https://www.keysight.com/us/en/assets/3121-1084/corporate-reports/2020-General-Reporting-Initiative-GRI-Standards-Data-Report.pdf#page=135</t>
  </si>
  <si>
    <t>Keysight Technologies Inc</t>
  </si>
  <si>
    <t>R_1eVIx5wNKigsssY</t>
  </si>
  <si>
    <t>JKHY2020@g.ucla.edu</t>
  </si>
  <si>
    <t>JKHY2020</t>
  </si>
  <si>
    <t>Jack Henry &amp; Associates, Inc.</t>
  </si>
  <si>
    <t>JKHY</t>
  </si>
  <si>
    <t>https://ir.jackhenry.com/static-files/fd3736b7-ed62-45b3-bf24-1e566e4ca681</t>
  </si>
  <si>
    <t>"In early 2020, we identified environmental and social sustainability topics most relevant to our business. Standards developed by SASB Technology and Communications sector, TCFD, and GRI were used to develop our materiality assessment. Through this process, we selected 10 priorities based on importance, which were determined by both internal respondents and external peer benchmarks. We are committed to focusing our efforts on matters that have the greatest impact on our stakeholders: associates, customers, _x000D_
stockholders, communities, as well as the environment in which we live."</t>
  </si>
  <si>
    <t>https://ir.jackhenry.com/static-files/f96cd0fc-ad8d-478e-a600-c16095c6d209</t>
  </si>
  <si>
    <t>"To demonstrate our commitment, we are:_x000D_
â€¢ Integrating environmental considerations into our risk management strategy, including climate-related risk, in accordance with TCFD guidance"</t>
  </si>
  <si>
    <t>$11,015,251; $74,508</t>
  </si>
  <si>
    <t>"We offer weight loss and management programs and medical coverage to care for the physical health of our associates._x000D_
Counseling services and learning assistance are available to support mental health and wellness, and advance our associatesâ€™ education."_x000D_
"We introduced a concierge approach to wellness by partnering with â€œcare coordinators.â€ Care coordinators serve as our associatesâ€™ primary contact for benefit support and questions and simplify navigating the health care system."_x000D_
"Moreover, specific to the pandemic, we made meaningful improvements to our benefits program. For example, given an Internal Revenue Service _x000D_
announcement, we were able to provide our associates the opportunity to make mid-year changes to their flexible spending account elections without having a qualifying life event as is standard. Additionally, all out-of-pocket expenses â€“ including co-pays and deductibles â€“ associated with COVID-19 were waived for any associate or dependent covered under Jack Henryâ€™s medical plans. Behind these decisions was our intention to support and ease some of the stress our associates might have been feeling." (2020 Annual Report)</t>
  </si>
  <si>
    <t>Jack Henry &amp; Associates</t>
  </si>
  <si>
    <t>131.179.14.129</t>
  </si>
  <si>
    <t>R_e4fsjgDcmtYokq5</t>
  </si>
  <si>
    <t>KIM2020@g.ucla.edu</t>
  </si>
  <si>
    <t>KIM2020</t>
  </si>
  <si>
    <t>Kimco Realty Corporation</t>
  </si>
  <si>
    <t>KIM</t>
  </si>
  <si>
    <t>49446R109</t>
  </si>
  <si>
    <t>https://d18rn0p25nwr6d.cloudfront.net/CIK-0000879101/72e04878-b4d8-4613-87be-ea91dd01d0be.pdf</t>
  </si>
  <si>
    <t xml:space="preserve">ESG competencies lumped together ie the partial reporting for both social and environmental competencies. _x000D_
Other skills listed: business leadership, reit/real estate, public company executive, legal, risk oversight/cybersecurity </t>
  </si>
  <si>
    <t>individual and bucketed tenures on the proxy</t>
  </si>
  <si>
    <t>Climate Risks (Economic - Economic Performance), Economic Development (Economic - Indirect Economic Impacts),_x000D_
Energy Use (Environmental - Energy), Energy Disclosure (Environment - Energy), Water Use (Environmental - Water),_x000D_
GHG Emissions (Environmental - Emissions), Waste, (Environmental - Effluents and Waste), Building Efficiency_x000D_
(Environmental - Products &amp; Services), Environmental Compliance (Environmental - Compliance), Non-discrimination_x000D_
(HR - Non-Discrimination), Local Communities (Society - Local Communities), Anti-Corruption (Society - Anticorruption), Employment &amp; Equal Opportunity (Labor - Employment), Health &amp; Safety (Labor - Occupational Health_x000D_
and Safety), Training &amp; Education (Labor - Training and Education), Diversity &amp; Inclusion (Labor - Diversity and Equal_x000D_
Opportunity), Corporate Governance (not a Topic, General Standard Disclosure).</t>
  </si>
  <si>
    <t>https://kimcorealty.widen.net/s/7rqrh6zb5d/kimco-2020-cr-report-final</t>
  </si>
  <si>
    <t>100% of full-time equivalent employees receive and formally acknowledge receipt of Kimcoâ€™s Code of Conduct_x000D_
annually. The Code of Conduct contains a section dedicated to anti-corruption policies. Additionally, all relevant_x000D_
employees responsible for Kimcoâ€™s foreign operations receive annual training on the Foreign Corrupt Practices Act.</t>
  </si>
  <si>
    <t xml:space="preserve">Our policies related to ethical behavior â€“ including_x000D_
conflicts of interest and compliance with laws and_x000D_
regulations, such as the U.S. Foreign Corrupt Practices Act â€“ are detailed in our Code of Conduct,_x000D_
which sets guidelines for ethical conduct and compliance practices for our employees, NEOs, and directors._x000D_
All employees receive and formally acknowledge the_x000D_
Code of Conduct annually. </t>
  </si>
  <si>
    <t>https://kimcorealty.widen.net/s/g3kjgdutan</t>
  </si>
  <si>
    <t>Climate-related issues have a dedicated section on both the Nominating &amp; Corporate Governance Committee and the full board agenda each quarter. The Boardâ€™s role entails guiding overall strategy and objectives, risk management, and assessing progress / performance of the executive team in executing the strategy</t>
  </si>
  <si>
    <t xml:space="preserve">The executive team is tasked with setting budgets and business plans, overseeing expenditures, etc. Our CEO, who is also a Director, serves as the executive sponsor for the companyâ€™s ESG program with oversight over climate and other ESG issues. On at least a quarterly basis, the CEO and members of Kimcoâ€™s ESG SteeringCommittee, comprising select individuals from Kimcoâ€™s management team, preparerelevant program updates for the Board. Both the Chief Executive and Chief Operating Officers have annual objectives tied to the companyâ€™s climate and ESG performance. </t>
  </si>
  <si>
    <t xml:space="preserve">Risks: taxes on energy and fuel (M), increased frequency and intensity of windstorms (S), rising sea levels could lead to storm surge (L), change in rainfall conditions leading to increased frequency and severity and flooding (S), increases temperatures leading to droughts (M), regulations at federal state and local levels (M), increasing interest among retail tenants in building efficiency (L)_x000D_
_x000D_
Opps:  companyâ€™s ability to reduce the carbon and energy-intensity of its  operations and supply chain(S), communications and transparency re climate related issues and goals could attract clients and investors (S), current tenants and potential future tenants will increasingly identify our company as a landlord of choice due to our focus on efficient operations (S), ESG related factors are growing in influence in capital markets (S) </t>
  </si>
  <si>
    <t xml:space="preserve">potential financial impacts of each risk and opportunity are available on the cdp report and they list that they include climate related issues in their business strategy </t>
  </si>
  <si>
    <t>Climate risks and opportunities have been identified as part of the companyâ€™s ongoing risk management process and are evaluated at both the corporate and individual asset level â€“ contrasting those issues that primarily impact the corporate parent versus individual property-level entities. In alignment with TCFD guidelines, risks are categorized as either related to physical impacts of climate change or to the transition to a lower-carbon economy. And for the purpose of assessing climate-related risks, we utilize Four Twenty Sevenâ€™s proprietary Climate Risk Scoring Methodology which is generally aligned with IPCC Representative Concentration Pathway (RCP) 8.5 scenario, representing a degree mean global temperature increase over the next 20-30 years. Core risks identified include four physical risks â€“ windstorms, sea level rise, flooding, and heat &amp; water stress â€“ and two transition risks â€“ regulation and reputation. In regard to sea level rise, for example, our scenario analysis results highlighted that approximately 1% of gross leasable area (GLA) could be susceptible to some degree of coastal flooding by 2040, though no properties are located in an area projected to flood in a 1-in-100 year event. The company believes many of the opportunities presented by climate change will result from taking a proactive approach to mitigating the risks, relative to its competitors in the marketplace. For example, the company has made significant investments in both energy and water efficiency programs, with measurable like-for-like reductions in energy and water intensity, and improved efficiency reduces exposure to increased utility costs. Kimco has also established green design and construction criteria that helps projects meet the expectations of local authorities. And our resiliency efforts focus on preparing our assets and team to plan for and ensure a rapid recovery following storms, significant rainfall events, and/or floods. Kimco sees an opportunity to continue to invest in and make its operations all the more efficient. The company is already realizing the attractiveness of this shift. Kimco secured a $2 billion green credit facility where borrowing costs are tied to GHG emissions reductions, the first of its kind among retail REITs. And the company also recently closed its first, and oversubscribed, $500M Green Bond</t>
  </si>
  <si>
    <t>Our Board of Directors oversees an enterprise risk management program designed to support the achievement of organizational objectives, including strategic objectives, to improve long-term organizational performance and protect shareholder value. A fundamental part of risk management is not only understanding the risks a company faces and what steps management is taking to manage those risks, but also understanding what level of risk is appropriate for the company. Management is responsible for establishing our business strategy and identifying and assessing the related risks and establishing appropriate risk management practices. On an annual basis management, through its interdisciplinary ESG Steering Committee, screens potential physical and transition climate risks to determine their overall applicability to the business, given its current portfolio holdings and operational priorities.  For those risks deemed to be of relevance to the business, a scenario-based analysis is performed specific to that risk in order to measure the potential magnitude of impact to the company within the given scenario.  The specific analysis performed is specific to the risk in question.  Climate risks and opportunities are evaluated at both the corporate and individual asset level â€“ contrasting those issues that primarily impact the corporate parent versus individual property-level entities</t>
  </si>
  <si>
    <t>In the case of physical risks, for example, the company evaluates the likelihood of rising sea levels which could lead to storm surge and other impacts to low-lying coastal properties leading to damage, loss of property value and interruptions to business operations.  Leveraging data from Four Twenty Sevenâ€™s proprietary Climate Risk Scoring Methodology, which is aligned with IPCC RCP 8.5 Scenario representing a â€œbusiness as usualâ€ 4 degree mean global temperature rise, each individual property is assigned geo coordinates and scored based on the modeled impacts given its location. Based on this methodology, after scoring all properties in the companyâ€™s 2019 portfolio, it was determined that approximately 1% of gross leasable area (GLA) could be susceptible to some degree of coastal flooding by 2040, though no properties are projected to flood in a 1-in-100 year event. _x000D_
n the case of transition risks, for example, the company evaluates the likelihood and impact of regulations which could increase the cost of operating and capital costs associated with utilities, energy efficiency, building materials, and building design.Although the scope and magnitude of potential regulations could vary significantly, in the case of utilities multiple policies could lead to increased energy prices.  Kimco has modeled the impact of various energy cost increase scenarios to understand the potential financial implications on measures such as Net Operating Income (NOI). Climate issues are reported to the full Board quarterly as part of the Nominating and Corporate Governance Committeeâ€™s oversight of the company's ESG program. The planning for risk management extends more than 6 years into the future</t>
  </si>
  <si>
    <t>integrated in the following ways:_x000D_
Reviewing and guiding strategy Reviewing and guiding major plans of action Reviewing and guiding risk management policies Setting performance objectives Monitoring implementation and performance of objectives Monitoring and overseeing progress against goals and targets for addressing climate-related issues</t>
  </si>
  <si>
    <t>scope 1-3 ghg emissions, common area water consumption, waste diversion, solar energy consumption, energy / fuel consumption, water withdrawal by source</t>
  </si>
  <si>
    <t>During the reporting period the company had two_x000D_
active carbon goals: 1) To achieve a 10% absolute reduction in same-site Scope 1 and 2 energy use and greenhouse gas (GHG) emissions by 2020, as measured from_x000D_
a base year of 2015 (Met &amp; Exceeded: 31.8% reduction);_x000D_
and 2) To achieve at least a 5% absolute reduction in_x000D_
same-site common area electric use at properties where_x000D_
energy efficiency projects are implemented within the_x000D_
calendar year (Met &amp; Exceeded: 18.9% reduction). Both_x000D_
goals were exceeded, and additional information on goal_x000D_
progress can be found on p.44 of this report._x000D_
The company recently set a Science-Based Target to_x000D_
reduce Scope 1 and 2 greenhouse gas emissions by_x000D_
30% between 2018 and 2030. The goal was certified_x000D_
by the Science-Based Targets initiative and is aligned_x000D_
with the well-below 2Â° Celsius scenario. The company_x000D_
also set an aspirational goal of achieving Net Zero_x000D_
Scope 1 and 2 emissions by 2050 and evaluating a_x000D_
setting a Scope 3 target by 2025.</t>
  </si>
  <si>
    <t>1245065844 gallons</t>
  </si>
  <si>
    <t>30% non-white</t>
  </si>
  <si>
    <t>ceo pay:  $7,713,508. median employee pay: $108,000</t>
  </si>
  <si>
    <t>A. Medical Insurance - Cost sharing by employer and employee (includes Teladoc services at no cost to employee)_x000D_
B. Dental Insurance - Cost sharing by employer and employee_x000D_
C. Vision Insurance - Cost sharing by employer and employee_x000D_
D. Flexible Spending Account - Employees can set aside pretax dollars for use in paying eligible health expenses_x000D_
E. Health/Wellness Programs - Employer funded annual health screenings, flu shots, and participation in Kimco_x000D_
Corporate Challenge_x000D_
F. Health Advocate - Employer provided employee advocate to assist in finding healthcare, insurance or other solutions_x000D_
G. Short-Term Disability - Employer funded for employees_x000D_
H. Enhanced Illness Benefit (2/3 Salary Continuation for disability) - Employer funded benefit_x000D_
I. Long-Term Disability - Employer funded for employees_x000D_
J. Basic and Supplemental Life Insurance - Employer coverage of 2x salary to a cap of $500k annually, employee can_x000D_
purchase additional coverage for themselves, spouses and/or dependents_x000D_
K. 401K - Dollar-for-dollar employer match up to the greater of 5% of salary or $8,500_x000D_
L. Performance Bonus - Awarded on a merit basis_x000D_
M. Equity Participation - Awards of restricted stock or equity cash bonus on a merit basis_x000D_
N. Auto &amp; Home Insurance Savings - Employee funded benefit whereby employees may attain access to insurance_x000D_
policies at special group discounts_x000D_
O. Life Assistance Program - Through Employee Assistance Program provider, employer provides confidential_x000D_
consulting and counseling, referral services, educational materials, and an on-line resource center to employees,_x000D_
their spouses, and dependents_x000D_
P. Tuition reimbursement available per calendar year for FT employees (with minimum one year of service); $_x000D_
awarded (and over what time period) towards the cost of tuition to dependents of Kimco associates_x000D_
Q. Parental Leave - Employer funded for both male and female employees upon the birth, adoption, or foster_x000D_
placement of a child_x000D_
R. Travel Assistance - Employer funded for employees and dependents offering medical and travel assistance services_x000D_
when traveling more than 100 miles for up to 180 consecutive days_x000D_
S. LifeMart - Through Kimco's ADP payroll provider, employee discount shopping website that provides discounts on_x000D_
nationally recognized brand-name products and services.</t>
  </si>
  <si>
    <t>Kimco Realty Corp</t>
  </si>
  <si>
    <t>R_3qmxlJZ9H3x71qz</t>
  </si>
  <si>
    <t>LDOS2020@g.ucla.edu</t>
  </si>
  <si>
    <t>LDOS2020</t>
  </si>
  <si>
    <t>Leidos Holdings, Inc.</t>
  </si>
  <si>
    <t>LDOS</t>
  </si>
  <si>
    <t>Diversified Support Services</t>
  </si>
  <si>
    <t>https://s22.q4cdn.com/107245822/files/doc_financials/2020/ar/Proxy-Statement.pdf</t>
  </si>
  <si>
    <t>https://www.leidos.com/sites/g/files/zoouby166/files/2022-03/REPORT-CR-Leidos-2020.pdf</t>
  </si>
  <si>
    <t>"The Code and annual Ethics Awareness training reinforce Leidosâ€™ core values and provide important information related to many key compliance and risk areas. The Code and ethics awareness training are updated annually, and CEO Krone delivers opening remarks in the training to reinforce our commitment to ethics, integrity, behavior, and accountability. [...] _x000D_
[...] Employees that work on certain programs and in specific job functions must also complete role-based compliance training. [...]_x000D_
Using robust communications campaigns, the program routinely publishes a variety of ethics and compliance-related information by email directly to employees and also on the Leidos intranet. Articles and announcements posted to the intranet include sections for employees to provide comments and feedback, which promotes a two-way dialogue and candid conversation._x000D_
As part of the officeâ€™s continuing efforts to promote transparency and confidence in its robust and independent investigation process, The Chief Ethics and Compliance Officer publishes an annual all-employee email titled â€œEthics Year in Review.â€ The email provides an overview of the companyâ€™s investigative process and activity from the previous year in an effort to be candid about the officeâ€™s efforts to promote a culture of ethics and integrity._x000D_
[...] As a companion piece to â€œEthics in the News,â€ the Ethics and Compliance Office publishes a series titled â€œLetâ€™s Talk Ethics.â€ The articles feature actual Leidos ethics cases, including any corrective actions, where employees engaged in activities contrary to Leidos policies and the Code. [...]"</t>
  </si>
  <si>
    <t>"Our strategy is defined by the Sustainability Working Group (SWG), which is co-sponsored by both the Vice President of Corporate Real Estate, Facilities and Workplace Services and the Vice President of Corporate Communications. The SWG includes key representatives from each of the various Leidos functions, as well as customer-facing sustainability experts. The SWG tracks environmental performance throughout our operations, helps guide our overall sustainability strategy, and identifies and manages climate-related risks to our company. The executive sponsors provide annual updates regarding sustainability to the Executive Leadership Team and Board of Directors that includes information and _x000D_
feedback from the wider team. The SWG ensures Leidos makes continual progress towards meeting our goals of reducing environmental impact and risk exposure across the organization."</t>
  </si>
  <si>
    <t>25% reduction in GHG emissions by 2020, 2010 baseline (58% reduction achieved)</t>
  </si>
  <si>
    <t>33,860 kgal</t>
  </si>
  <si>
    <t>$12,319,624; $100,524</t>
  </si>
  <si>
    <t>"Comprehensive health coverage, health and well-being programs are designed to keep employees and their family healthy."_x000D_
"Medical insurance plans cover you and your eligible family members, including registered domestic partners, through national HSA-compatible consumer-directed health plans or regional HMOs where available._x000D_
Health Savings Accounts are available in conjunction with our HSA-eligible consumer-directed health plans._x000D_
Health Care Flexible Spending Account (FSA) is available to those that are enrolled in a non-HSA compatible medical plan and those that waive medical coverage. FSAs let you set aside pre-tax dollars for eligible medical, dental, vision, mental health, and pharmacy expenses. _x000D_
Dental insurance options include a national PPO plan and regional dental HMO plans._x000D_
Vision coverage is provided by a national insurer._x000D_
24/7 Employee Assistance Program (EAP) provides confidential assessments and referrals to help deal with personal issues that could affect your health, family, or job performance. _x000D_
Access to Headspace app at no cost to the employee._x000D_
Leidos partners with Virgin Pulse to help support you on your journey to health and well-being. The well-being platform offers employees and their spouse/domestic partner the opportunity to meet a personal well-being goal, as well as earn points towards rewards." (website)</t>
  </si>
  <si>
    <t>Leidos</t>
  </si>
  <si>
    <t>R_YaIoaKIaP260mWZ</t>
  </si>
  <si>
    <t>LEG2021@g.ucla.edu</t>
  </si>
  <si>
    <t>LEG2021</t>
  </si>
  <si>
    <t>Leggett &amp; Platt, Incorporated</t>
  </si>
  <si>
    <t>LEG</t>
  </si>
  <si>
    <t>Home Furnishings</t>
  </si>
  <si>
    <t>https://leggett.com/document/load/2021-sustainability-report.pdf</t>
  </si>
  <si>
    <t>https://leggett.gcs-web.com/static-files/f2d17a22-8401-44f9-9fe0-6f394dc875f1</t>
  </si>
  <si>
    <t>"All directors and executive officers must attest annually that they will comply with the Code of Business Conduct and Ethics. Our senior financial officers adhere to both this and the supplemental Financial Code of Ethics, which they also must certify to annually. We circulate our Business Policies Manual, Global Antitrust Policy, and Global Anti-Corruption Policy globally to substantially all employees with a company email address to confirm _x000D_
their continued compliance and provide sign-off each year. Substantially all our salaried employees and certain categories of employees in focus countries also receive online training in our Global Anti-Corruption Policy, while certain categories of employees also receive training on our Global Antitrust Policy."</t>
  </si>
  <si>
    <t>"The Board has an active role in the Companyâ€™s overall strategies. The Board conducts an annual review of the Companyâ€™s corporate governance practices and periodically reviews the Companyâ€™s environmental and social strategy. The Board is responsible for overall risk oversight of the Company, which includes certain environmental, social, supply chain, and governance matters and receives periodic updates regarding the Companyâ€™s environmental and social-related initiatives and progress."</t>
  </si>
  <si>
    <t>"Leggett &amp; Plattâ€™s management team, subject to Board oversight, structures, monitors, and adjusts its sustainability efforts in a manner that best serves the interests of the Company and its many stakeholders. Senior management reviews the long-range plans of our business units on an ongoing basis. These plans consider long-term sustainability implications and the ability to meet customer needs related to sustainability and clean technologies."</t>
  </si>
  <si>
    <t>$8,753,015; $44,064</t>
  </si>
  <si>
    <t>https://leggett.gcs-web.com/static-files/aa834718-f096-4f83-a276-ae6510b6cf64</t>
  </si>
  <si>
    <t>"â€¢ Health insurance benefits_x000D_
â€¢ Dental plan_x000D_
â€¢ Vision plan_x000D_
â€¢ Flexible spending plan_x000D_
â€¢ Retirement savings plan with company matching contributions_x000D_
â€¢ Short-term disability insurance_x000D_
â€¢ Long-term disability insurance_x000D_
â€¢ Basic life insurance_x000D_
â€¢ Dependent life insurance_x000D_
â€¢ Well being and assistance program_x000D_
â€¢ Travel accident insurance"</t>
  </si>
  <si>
    <t>Leggett &amp; Platt</t>
  </si>
  <si>
    <t>164.67.160.114</t>
  </si>
  <si>
    <t>R_32YnTfxSAaAwKdY</t>
  </si>
  <si>
    <t>KSU2020@g.ucla.edu</t>
  </si>
  <si>
    <t>KSU2020</t>
  </si>
  <si>
    <t>Kansas City Southern</t>
  </si>
  <si>
    <t>KSU</t>
  </si>
  <si>
    <t>Railroads</t>
  </si>
  <si>
    <t>https://www.kcsouthern.com/pdf/community/2020_KCS_Sustainability_Report.pdf</t>
  </si>
  <si>
    <t>https://otp.tools.investis.com/clients/us/kansas_city1/SEC/sec-show.aspx?FilingId=14862619&amp;Cik=0000054480&amp;Type=PDF&amp;hasPdf=1</t>
  </si>
  <si>
    <t xml:space="preserve">individual and bucketed tenures are on the proxy </t>
  </si>
  <si>
    <t xml:space="preserve">Financial performance, public safety, business ethics &amp; integrity, employee health &amp; safety, employee development, security, diversity equity &amp; inclusion, regulatory compliance, hazardous material transport, energy &amp; emissions, customer privacy, human rights, labor relations </t>
  </si>
  <si>
    <t xml:space="preserve">100% of management employees trained </t>
  </si>
  <si>
    <t>â€¢ Anti-Corruption Policy â€“ KCS does not tolerate_x000D_
violations of any U.S. or Mexico law, including_x000D_
laws related to corruption._x000D_
â€¢ Conflict of Interest and Compliance_x000D_
Questionnaire â€“ This annual employee_x000D_
questionnaire requires employees_x000D_
to acknowledge our policy and code to_x000D_
signify compliance._x000D_
â€¢ Foreign Corrupt Practices Act (FCPA) Risk_x000D_
Assessment â€“ This annual assessment provides an_x000D_
inventory of potential corruption touchpoints with_x000D_
non-U.S. federal, state, and local officials. KCS_x000D_
Internal Audit and management evaluate and_x000D_
rate the inherent risk of a material FCPA breach_x000D_
for each government interaction.</t>
  </si>
  <si>
    <t>Committee: ESG Responsibility_x000D_
Nominating &amp; Corporate Governance: ESG including Climate Risk_x000D_
Audit: Economic &amp; Environmental_x000D_
Compensation &amp; Organization: Social_x000D_
Executive: Economic, Social, &amp;Environmental_x000D_
Finance &amp; Strategic Investment: Economic</t>
  </si>
  <si>
    <t>Broad ESG responsibility is held by our ESG Steering_x000D_
Committee, which consists of senior management_x000D_
personnel. The committee is, in part, responsible for_x000D_
developing climate-related strategies and targets._x000D_
More specific ESG responsibilities are managed_x000D_
by the Chief Financial Officer (CFO) and Chief_x000D_
Operation Officer (COO). They are the leaders_x000D_
of KCSâ€™s sustainability strategy with the authority,_x000D_
influence, and resources to act on climaterelated risks and opportunities in alignment with_x000D_
our corporate business strategy. As an example,_x000D_
both roles are responsible for important facets_x000D_
of our carbon footprint: the CFO leads the Fuel_x000D_
Conservation Team in developing fuel reduction_x000D_
initiatives, while the COO is responsible for_x000D_
implementing these initiatives into operations._x000D_
These responsibilities play a pivotal part in reducing_x000D_
KCSâ€™s exposure to climate risks by reducing our_x000D_
carbon footprint.</t>
  </si>
  <si>
    <t>To bolster our climate risk management and to_x000D_
facilitate the development of opportunities, KCS_x000D_
subscribes to many associations, economic charters,_x000D_
principles, and other initiatives such as:_x000D_
â€¢ Science Based Targets Initiative_x000D_
â€¢ CDP (formerly the Carbon Disclosure Project)_x000D_
â€¢ Global Reporting Initiative_x000D_
â€¢ Sustainability Accounting Standards Board_x000D_
â€¢ Task Force on Climate-related Financial_x000D_
Disclosures_x000D_
â€¢ SmartWayÂ®_x000D_
â€¢ TRANSCAERSM_x000D_
â€¢ Responsible CareÂ®_x000D_
â€¢ Greenhouse Gas Protocol_x000D_
â€¢ Association of American Railroads_x000D_
â€¢ National Association of the Chemical Industry_x000D_
(Asociacion Nacional de la Industria Quimica -_x000D_
ANIQ).</t>
  </si>
  <si>
    <t xml:space="preserve">Managing climate risks and opportunities is a core_x000D_
part of our sustainability and business strategies._x000D_
Ensuring risks are mitigated and opportunities_x000D_
are maximized helps uphold our commitment of_x000D_
delivering prosperity. To this end, climate risks and_x000D_
opportunities are robustly managed through our_x000D_
ERM process, Board Committees, and Executive_x000D_
Leadership Team._x000D_
Both short- and long-term climate impacts are_x000D_
considered as part of our scenario analysis process,_x000D_
which is integrated into our larger ERM process. As_x000D_
with all significant risks, KCS takes actions to monitor_x000D_
and mitigate climate risks identified through our_x000D_
scenario analysis process. </t>
  </si>
  <si>
    <t>We hold our company, our subsidiaries, and_x000D_
anyone doing business with KCS accountable to_x000D_
strict compliance with our stringent anti-corruption,_x000D_
conflict of interest, and ethics policies and codes._x000D_
KCS ensures employees and partners are familiar_x000D_
with these policies. KCSâ€™s BOD reviews and approves_x000D_
corporate governance policies, which are then implemented by our Legal and Human Resources_x000D_
Departments. These rigorous policies outline discipline_x000D_
for violations, which can include separation from_x000D_
employment or business partners. Accountability is_x000D_
ensured through our ERM process. In addition, we take_x000D_
certain targeted measures to reduce and mitigate_x000D_
risks. For more information, visit our website.</t>
  </si>
  <si>
    <t>integrated into the greater ERM process</t>
  </si>
  <si>
    <t>scope 1 and 2 ghg emissions, NOx, Sox, carbon monoxide, ozone depleting substances, volatile organic compounds, hydrocarbons, particulate matter, diesel consumption, gasoline consumption, natural gas consumption, propane consumption, electricity use, hazardous and non-hazardous waste and disposal, recycled and reused materials</t>
  </si>
  <si>
    <t>42%_x000D_
per million gross ton-miles_x000D_
(MGTM)_x000D_
reduction goal set for Scope 1_x000D_
and 2 greenhouse gas (GHG)_x000D_
emissions by 2034 from a 2019_x000D_
base year with our sciencebased target commitment_x000D_
_x000D_
5%_x000D_
improvement in fuel_x000D_
efficiency in 2020_x000D_
_x000D_
21.2 million_x000D_
gallons of diesel fuel usage_x000D_
avoided in 2020</t>
  </si>
  <si>
    <t>19% of management employees women, 1% of agreement employees women</t>
  </si>
  <si>
    <t>ceo pay: $7,135,912. median employee pay:  $44,951</t>
  </si>
  <si>
    <t>Eligibility_x000D_
To be eligible to participate in the wellness programs, you must be enrolled in one of the KCS Management Medical plans offered through BCBS of Kansas City._x000D_
_x000D_
Program Overview_x000D_
This yearâ€™s program will consist of multiple activities you can participate in and earn rally points, based on that activity. Use your survey results to select small missions and build a digital action plan. Join one of the many health and wellness communities to connect with people who have similar interests. You can even link your personal fitness device to your Rally profile and join an online fitness challenge!_x000D_
_x000D_
Activities Include_x000D_
Take the health survey to get your Rally age._x000D_
Connect to a Health Coach â€“ Itâ€™s free! 1-855-838-5897_x000D_
Start Missions_x000D_
Select and start Activities_x000D_
Browse and Choose Communities of interest to join_x000D_
In just a few steps you may qualify for a personalized program designed to match you with helpful resources and tools based on your health needs. Whether youâ€™re interested in starting new healthy habits or maintaining your weight, My Health NovelSM matches you with the best program to help you meet your goals. There are no extra costs for you!_x000D_
_x000D_
Take a quick health quiz to find out if you qualify for the program and be matched to the solution thatâ€™s right for you._x000D_
Choose from proven solutions, like WW (Weight WatchersÂ® reimagined) or other apps._x000D_
Get tools to help you succeed â€” including a Fitbit activity tracker* and personalized support from a health coach._x000D_
When you qualify and enroll, youâ€™ll get:_x000D_
Health Coaching: Get personal advice from certified health coaches, some even available 24/7._x000D_
Nutrition Guidance: Learn how to keep the foods you love and lose the ones derailing your progress._x000D_
Digital Tools: A Fitbit activity tracker and digital scale (online programs only) keep you motivated and on track._x000D_
Group Support: Connect with others going through similar challenges._x000D_
Small Steps: Build on small changes that will last â€“ rather than drastic changes that will be hard to maintain._x000D_
Zero Cost: The cost of the program is included with your health plan._x000D_
*For members enrolled in certain programs and who complete activity guidelines. Limited to one per person. An alternate activity tracker may be substituted. Call 866-400-8941 for additional details.</t>
  </si>
  <si>
    <t>R_2q7tkFT6uptv1N0</t>
  </si>
  <si>
    <t>LKQ2020@g.ucla.edu</t>
  </si>
  <si>
    <t>LKQ2020</t>
  </si>
  <si>
    <t>LKQ Corporation</t>
  </si>
  <si>
    <t>LKQ</t>
  </si>
  <si>
    <t>Distributors</t>
  </si>
  <si>
    <t>https://s24.q4cdn.com/628382107/files/doc_downloads/4833_LKQ-Sustainability-Report-040921-v2.pdf</t>
  </si>
  <si>
    <t>https://d18rn0p25nwr6d.cloudfront.net/CIK-0001065696/4ef510ea-38e0-4a01-b36e-12e266a8f206.pdf</t>
  </si>
  <si>
    <t xml:space="preserve">Recycling, energy management &amp; carbon emissions, health &amp; safety, diversity, employee engagement, supply chain â€” social screening &amp; packaging, board &amp; leadership pay / performance incentives / diversity / structure </t>
  </si>
  <si>
    <t>LKQ is committed to maintaining the highest level of ethical_x000D_
standards. We are guided by our Code of Ethics that applies_x000D_
to all directors, officers and employees, and by our policies_x000D_
addressing such topics as workplace harassment and_x000D_
discrimination, anti-bribery and anti-corruption, and export_x000D_
controls. LKQ has an online, in-house training system,_x000D_
LKQU, through which our employees take classes to help_x000D_
them understand the rules relating to these issues and_x000D_
the importance of adhering to the rules. All employees,_x000D_
including part-time employees, are trained on our ethics_x000D_
program when they join the company, and receive_x000D_
regular training on our policies periodically thereafter. All_x000D_
contractors are trained in our ethics programs and must_x000D_
certify understanding and compliance. Our General Counsel has managerial responsibility_x000D_
for developing our business ethics policies, including_x000D_
anti-bribery and anti-corruption rules, and monitoring_x000D_
compliance. Our Board of Directors maintains oversight of_x000D_
our compliance programs and receives regular reports on_x000D_
raised or suspected ethical violations.</t>
  </si>
  <si>
    <t>LKQ employs environmental compliance professionals_x000D_
who work to minimize the impact of our facilities on the_x000D_
natural environment. To help identify ways to reduce our_x000D_
impact, we monitor our use of resources, including fuel_x000D_
and electricity._x000D_
LKQ Environmental Compliance Managers oversee_x000D_
compliance for stormwater environmental permitting_x000D_
and regulatory matters, and provide regular training on_x000D_
environmental compliance. As part of our acquisition due_x000D_
diligence, environmental assessment is one aspect of our_x000D_
process as LKQ desires to invest in businesses with good_x000D_
environmental stewardship.</t>
  </si>
  <si>
    <t>LKQ has developed and implemented a number of_x000D_
environmental stewardship programs designed to assist_x000D_
our local management with environmental standards and_x000D_
best practices. Our programs are designed to meet federal,_x000D_
state, and local regulatory requirements and conform to the_x000D_
requirements of our various environmental permits. In many_x000D_
cases, LKQ has retained environmental consulting firms_x000D_
to develop state specific Stormwater Pollution Prevention_x000D_
Programs, Spill Prevention Control &amp; Countermeasures, as_x000D_
well as conduct independent audits of our U.S. recycling_x000D_
facilities. LKQ manages numerous Waste Generation IDs_x000D_
which allow our operations to properly dispose of various_x000D_
hazardous materials.</t>
  </si>
  <si>
    <t>scope 1 and scope 2 ghg emissions, recycling by material and amount, energy use by type of fuel</t>
  </si>
  <si>
    <t>ceo pay: $7,843,673. median employee pay: $30,292</t>
  </si>
  <si>
    <t>â€¢ Medical_x000D_
â€¢ Dental_x000D_
â€¢ Vision_x000D_
â€¢ Prescription_x000D_
â€¢ FSA/HSA_x000D_
â€¢ Short Term Disability_x000D_
â€¢ 401K Retirement Plan (with company match)_x000D_
â€¢ Company Paid Life Insurance_x000D_
â€¢ Company Paid Long Term Disability_x000D_
â€¢ Employee Assistance Program_x000D_
â€¢ On Call Travel Assistance_x000D_
â€¢ Scholarship Program_x000D_
â€¢ Tuition Assistance_x000D_
â€¢ Employee Assistance Fund_x000D_
â€¢ Paid Time Off_x000D_
â€¢ LKQ Community Foundation</t>
  </si>
  <si>
    <t>R_27Jz1StXHK0xbXA</t>
  </si>
  <si>
    <t>LYB2021@g.ucla.edu</t>
  </si>
  <si>
    <t>LYB2021</t>
  </si>
  <si>
    <t>LyondellBasell Industries N.V.</t>
  </si>
  <si>
    <t>LYB</t>
  </si>
  <si>
    <t>N53745100</t>
  </si>
  <si>
    <t>https://app.quotemedia.com/data/downloadFiling?webmasterId=101533&amp;ref=116613638&amp;type=PDF&amp;symbol=LYB&amp;companyName=LyondellBasell+Industries+NV+Class+A+%28Netherlands%29&amp;formType=DEF+14A&amp;dateFiled=2022-04-08&amp;CK=1489393</t>
  </si>
  <si>
    <t>"In January 2021, we refreshed our materiality assessment using Datamaran, a business analytics tool that identifies and monitors ESG external risks. In conducting this assessment, we considered double materiality, which means the materiality of risks and opportunities that influence our financial performance and long-term enterprise value, as well as our impact on the economy, environment and society."_x000D_
High-impact risks: Business ethics &amp; compliance; Circular economy &amp; sustainable _x000D_
solutions; Clean air; Climate change; Finding &amp; nurturing talent; Health &amp; safety; Plastic waste in the environment; Product responsibility</t>
  </si>
  <si>
    <t>https://www.lyondellbasell.com/globalassets/sustainability/2021-lyb-sustainability-report.pdf</t>
  </si>
  <si>
    <t>"All employees are required to complete training on the Code of Conduct each year and _x000D_
must acknowledge that they have read and understand the Code. In 2021, 100% of employees received, and 99.6% completed the training. Additionally, depending on the work they do for the Company, some contractors also receive Code of Conduct training."</t>
  </si>
  <si>
    <t>"In addition to the ethics and compliance training all employees are required to complete annually, which addresses anti-corruption policies and procedures, the Company also provides tailored anti-corruption training to approximately 3,500 employees each year, including all executive, management and selected additional employees depending on relevant job functions. The training is available in 12 languages and annual completion rates have historically been 100%. Additionally, the Compliance Department delivers _x000D_
quarterly, web-based awareness videos to selected employees on a variety of topics including conflicts of interests, bribery and corruption, and gifts and entertainment._x000D_
For certain of our joint ventures identified as higher risk, the Company works to maintain an ongoing dialogue regarding compliance with anti-corruption laws and has provided targeted informational training to joint venture employees on best practices for compliance, as well as LyondellBasell policies and procedures."</t>
  </si>
  <si>
    <t>https://www.lyondellbasell.com/globalassets/sustainability/lyondellbasell_cdp_2021.pdf</t>
  </si>
  <si>
    <t>"Our Board leads our commitment to sustainability and maintains oversight of the Companyâ€™s ESG profile. In 2020, the Board focused inter alia on climate change issues during dedicated sessions at three of its five regularly scheduled meetings. In carrying out its strategic responsibility, the Board has delegated to our Health, Safety, Environment &amp; Operations (HSE&amp;O) Committee its oversight with regards to our climate change programs. As part of its responsibilities on our health, safety and environmental programs, the Health, Safety, Environment &amp; Operations (HSE&amp;O) Committee assists the Board in its oversight responsibilities by assessing the effectiveness of climate change programs and initiative that support Company policies. The HSE&amp;O Committee comprises four independent directors. The specific responsibilities of the HSE&amp;O Committee include: - Review the status of the Companyâ€™s climate change policies and performance, including processes to ensure compliance with applicable laws and regulations - Review and monitor the Companyâ€™s climate change results, provide oversight of the Companyâ€™s programs, initiatives and activities in the areas of technology and sustainability, and review the progress and results for capital projects and turnarounds."</t>
  </si>
  <si>
    <t>CEO "oversees our progress through regular reporting and discussion on key topics and initiatives with his direct reports. Key items include the development of climate-related corporate strategy including goals, monitoring progress against these goals, approving programs and initiatives towards the achievement of the goals, and associated capital expenditure requirements. _x000D_
Along with our Chief Sustainability Officer (CSO), he provides regular briefings to the Board concerning strategy and progress regarding climate initiatives. Monthly meetings are scheduled with our CEO and members of our Leadership Team to review progress against our climate targets and related programs and initiatives."_x000D_
CSO "is responsible for the steering and monitoring of our sustainability programs, including climate change, at a senior level. The CSO is responsible for informing Company leadership, as well as the Board, about sustainability performance, strategy and programs, including climate-related information. The CSO is supported by a global group of employees led by our Director, Global Sustainability, who is responsible for the management of climate change programs as part of the management of our wider sustainability programs."_x000D_
Sustainability Committee "a subset of the CEOâ€™s leadership team, meets monthly to align and embed the sustainability strategy, including on climate change, within our corporate strategy. This includes assessing risks and opportunities, setting goals, and overall_x000D_
direction on activities that support progress towards the Companyâ€™s 2030 sustainability ambitions."</t>
  </si>
  <si>
    <t>"As an energy intensive business, LyondellBasell is impacted by existing and emerging energy and climate legislation. This policy and legal transition risk has a direct impact on our operational costs. ..."_x000D_
"We may incur substantial costs to comply with climate change legislation and related regulatory initiatives. There has been a broad range of proposed or promulgated international, national and state laws focusing on greenhouse gas (â€œGHGâ€) reduction. ..."_x000D_
"Risks related to developments in decarbonisation technologies may have a direct impact on our ability to meet reduction targets, for example through changes in our production processes and our ability to provide products meeting our customersâ€™ climate goals..."_x000D_
"[...] Should LyondellBasell be subject to similar litigation, it could increase the cost of meeting our climate goals due to an accelerated pace, and may also lead to reputational risk or loss of stakeholder confidence."_x000D_
"There is an increasing awareness in downstream markets of the overall CO2 footprint of products. ..."_x000D_
"Changing customer demand related to climate change may also create threats or opportunities based on our speed and ability to respond adequately."_x000D_
"Weather and other climatic events may affect our supply chain and our operations, for example in regions that are potentially vulnerable to hurricanes such as the Houston Gulf Coast. Potential physical impacts of climate change include acute occurrences of increased frequency and severity of hurricanes and floods as well as drought conditions. ..."_x000D_
"Potential chronic physical impacts of climate change include global sea level rise and chronic drought conditions."</t>
  </si>
  <si>
    <t>"LyondellBasell believes that there may be an increase in demand for more sustainable products in the future due to an increasing interest in carbon reduction and circularity from customers and wider society. This has led LyondellBasell to invest in the development of products such as our Circulen portfolio, based on mechanical and advanced recycling and renewable feedstocks."_x000D_
"We have started the evaluation of climate-related risks and opportunities to our supply and value chain to identify their impacts to our business objectives. As part of our evaluation, we are working towards establishing an accurate baseline and measure the impact of our supply chain on our overall footprint. ..."_x000D_
"...We recognize the importance of active collaboration with our value chain partners in achieving the necessary development and wide application of these technologies to reduce our carbon footprint. In 2020, approximately 20% of our R&amp;D budget was spent on sustainability-related activities, with the majority of these activities driving product innovations with climate related benefits. ..."_x000D_
"Our European sites are subject to the European Emissions Trading Scheme (EU ETS) and have already incorporated carbon pricing in their business and financial planning. Similar_x000D_
carbon pricing mechanisms can be expected to be implemented in other regions of the world where we have an operational footprint, such as the United States. ..."_x000D_
"Our financial planning is considering climate-related risks and opportunities regarding revenues, costs, capital expenditures, access to capital, and assets and liabilities. Over recent years, our commitment to sustainability and climate has continued to evolve and is an important consideration in setting of our corporate strategy. We consider short-, medium- and long-term impacts to our business objectives in our analyses. ..."</t>
  </si>
  <si>
    <t>"Following the identification of climate-related risks and opportunities for LYB's operations, we have analysed the potential exposure of each risk by assessing their probability, consequence, vulnerability and velocity. We have developed two scenarios until 2050. The first scenario is a future state up to 2050 with limiting global warming to well below 2Â°C, the second scenario looks to a future state in line with 4Â°C global warming (the business as usual scenario). [...] From the physical risk assessment, the assessed threats included the following parameters: increase in temperature, low water level, waterstress and extreme weather events as part of physical vulnerabilities. As part of the transition risk assessment, the assessed threats included regulations and standards on carbon emissions and other environmental regulations, low carbon technologies, electrification and green hydrogen, replacement of energy-intensive technology, feedstock availability, shift in expectations from business partners, potential changing market demand, insurance capacity, cost of capital and market demand for transparency. The scenario analysis has been used to classify risks in terms of likelihood and as input into LyondellBasellâ€™s long term business planning process. The qualitative insights from these scenarios are a starting point for use as inputs into wider business strategy and the planning process. The climate risk assessment and our business strategy will continue to be enriched with a range of inputs."</t>
  </si>
  <si>
    <t>"1.2 Process for Risk Identification Climate relatedthreats and opportunities are identified at an Enterprise Level (i.e. with Leadership Team), Department Level (Manufacturing Sites) and at a Program/Project level whereappropriate. For identification of threats and opportunities that could have a substantive financial or strategic impact, we analyse the nature of the risk and determine thelevel of risk exposure (both the likelihood of the risk occurring, and the impact if it occurs). Climate related risks are identified at the following levels through a dedicated climate change risk process: - Relevant Enterprise-Level Risks - Appropriate Department Risks - Whether impactful to specific Projects The method to identify risks are undertaken via: - Semi-structured risk interviews - Workshop brainstorming with a range of participants - Anonymised risk surveys - Input from external subject matter experts 1.3 Process for Assessing Risks Assessing risks involve Likelihood and Impact ratings. Likelihood: The assessment of likelihood considers any previous instances of the risk occurring either internally or externally of LyondellBasell. By analysing historic event data in conjunction with current controls and early warning indicators, an estimated likelihood can be determined. Impact: Impact is the effect of the risk occurring. This can be assessed using both financial criteria and non-financial criteria such as regulatory, safety, reputational and people impacts. The impacts consider both the immediate consequences of a risk materializing and also the knock-on effects. The_x000D_
impact is assessed based on the â€œprimary impact categoryâ€ i.e. what impact would matter the most and is credible if the risk was to ever occur. This likelihood and impact assessment leads to a risk rating. Further evaluation of the risk establishes whether additional actions are required to meet the aspirational risk exposure. For climate-related risks, the risk assessment process includes consideration of the following two additional factors: Vulnerability and velocity. This helps to determine prioritization of risks. For climate-related risks, the additional factors support prioritization when the Likelihood and Impact assessment for risks are the same. Risks can then be differentiated based on how quickly they may arise and the ability to address them."</t>
  </si>
  <si>
    <t>"1.4 Process for Managing Risks Each identified and assessed risk is evaluated using_x000D_
defined criteria to determine whether it is within an acceptable level of risk exposure. To reduce risk exposure, potential risk responses are evaluated for feasibility and via a_x000D_
cost - benefits analysis. Furthermore, to manage and monitor such risks, Early Warning Indicators which are measurable over time are developed for each risk and actions_x000D_
are tracked with risk owners."</t>
  </si>
  <si>
    <t>"LyondellBasell integrates climate related risks and opportunities into its Enterprise Risk Management (ERM) Program. There is however, a dedicated Climate Change Risk_x000D_
Management Process that is under development that is a derivative of the overall ERM Program. This means that specific Climate related risks will be addressed through a_x000D_
structured and formal approach."</t>
  </si>
  <si>
    <t>GHG emissions, financial losses or gains, environmental damage, enterprise value, carbon price</t>
  </si>
  <si>
    <t>30% absolute reduction of our Scope 1 and 2 emissions by 2030, net zero emissions from operations by 2050</t>
  </si>
  <si>
    <t>293.1 million cubic meters</t>
  </si>
  <si>
    <t>103.1 million cubic meters</t>
  </si>
  <si>
    <t>$19,011,033; $106,258</t>
  </si>
  <si>
    <t>"basic health and welfare benefits, including medical coverage", Employee Assistance Program_x000D_
"In the U.S., employees can purchase additional health benefits and insurance coverage at lower group rates.They also can contribute to a tax-free Health Care Flexible Spending Account for reimbursement of certain medical expenses as well as a Dependent Day Care Flexible Spending Account for child-care costs."_x000D_
"We provide targeted comprehensive medical monitoring services to _x000D_
assess employees exposed, or potentially exposed, to occupational hazards. Employees have access to medical surveillance monitoring and other occupational health services at on-site clinics during paid worktime at many of our large sites such as in Wesseling, Germany; Berre, France; Ferrara, Italy; and Channelview, Texas."_x000D_
"many of our large U.S. sites will begin providing additional non-occupational care to address worker mental health and chronic disease management. These expanded services are targeted to launch in 2022. Counseling for personal and work-related concerns is available in many regions."</t>
  </si>
  <si>
    <t>Lyondellbasell</t>
  </si>
  <si>
    <t>45.50.177.26</t>
  </si>
  <si>
    <t>R_3LXZOr88JrFYl0K</t>
  </si>
  <si>
    <t>ABT2019@gmail.com</t>
  </si>
  <si>
    <t>ABT2019</t>
  </si>
  <si>
    <t>Abbott Laboratories</t>
  </si>
  <si>
    <t>ABT</t>
  </si>
  <si>
    <t xml:space="preserve">Health Care Equipment_x000D_
_x000D_
</t>
  </si>
  <si>
    <t>https://dam.abbott.com/en-us/documents/pdfs/abbott-citizenship/Global-Sustainability-Report-2019.pdf</t>
  </si>
  <si>
    <t>https://www.abbott.com/corpnewsroom/utilities/executive-team.html</t>
  </si>
  <si>
    <t>43% Women or minority directors</t>
  </si>
  <si>
    <t>stakeholder groups and engagement methods for that specific group listed on report</t>
  </si>
  <si>
    <t xml:space="preserve">innovation, data and data privacy, access and affordability, talent, government and regulation, product quality and safety, supply chain, ethics and compliance, cybersecurity, corporate governance, climate change, transparency and reporting, executive compensation, human rights, antimicrobial resistance, animal welfare, clinical trial transparency </t>
  </si>
  <si>
    <t>"Companywide"</t>
  </si>
  <si>
    <t>"We use our compliance risk assessments to guide our_x000D_
international program of audits and monitoring. This_x000D_
program assesses compliance with our code, as well as_x000D_
with our ethics and compliance policies and procedures._x000D_
Our risk assessments determine the frequency and scope_x000D_
of audits for different businesses and countries. "</t>
  </si>
  <si>
    <t>https://dam.abbott.com/en-us/documents/pdfs/abbott-citizenship/Abbott-Laboratories-CDP-Climate-Change-2019.pdf</t>
  </si>
  <si>
    <t>" The Public Policy Committee is composed of several board members, with one appointed as the Chairman. This Committee assists the Board of Directors in fulfilling its oversight responsibility with respect to Abbottâ€™s public policy, certain areas of legal and regulatory compliance and governmental affairs and healthcare compliance issues that affect Abbott. In addition, this Committee has responsibility to review social, political, economic and environmental trends and public policy issues that affect or could affect Abbottâ€™s business activities, performance, and public image, and review them with the Board as appropriate."</t>
  </si>
  <si>
    <t>"SVP Quality, Regulatory &amp; Engineering, global operations council, responsible for Both assessing and managing climate-related risks and opportunities"</t>
  </si>
  <si>
    <t>do not identify any; "Through Abbottâ€™s risk management processes, we have determined that climate-related risks and opportunities exist at site and regional operation levels and throughout our supply chain, however Abbott is not exposed to any substantive climate related risks or opportunities at a global level."</t>
  </si>
  <si>
    <t xml:space="preserve">"Risks exist, but none with potential to have a substantive financial or strategic impact on business" </t>
  </si>
  <si>
    <t>"To address climate-related risks and ensure our businessâ€™ resilience, Abbottâ€™s Business Continuity and Crisis Management organization works to implement measures which allow us to ensure business continuity and minimize the financial impacts from physical climate-related risks. Likewise, a core part of Abbottâ€™s business strategy includes reducing our energy and carbon footprint in our operations and engaging our value chain in strategic sourcing categories."</t>
  </si>
  <si>
    <t>"Abbott is committed to identifying and mitigating climate-related risks that impact our operations, supply chain and distribution network. These risks include potential physical risks, as well as emerging transitional risks. We have an integrated multi-disciplinary company-wide risk management process which assesses and manages climate-related risks at various levels of the organization to ensure that our businesses and operations are resilient."</t>
  </si>
  <si>
    <t>"We have an integrated multi-disciplinary company-wide risk management process which assesses and manages climate-related risks at various levels of the organization to ensure that our businesses and operations are resilient. "</t>
  </si>
  <si>
    <t>GHG emissions, emissions sources, other emissions, energy consumption, water intake, water consumed, water discharged, waste</t>
  </si>
  <si>
    <t>"â€¢ A 40 percent reduction in the carbon dioxide equivalent_x000D_
(CO2e) emissions associated with our business operations_x000D_
and the electricity we purchase (known as Scope 1 and_x000D_
Scope 2 emissions)_x000D_
â€¢ A 30 percent reduction in our total water intake_x000D_
â€¢ A 50 percent reduction in the total waste we generate "</t>
  </si>
  <si>
    <t>3.52 billion gallons</t>
  </si>
  <si>
    <t>0.6 billion gallons</t>
  </si>
  <si>
    <t>https://www.sec.gov/Archives/edgar/data/0000001800/000104746920001466/a2240611zdef14a.htm#ea40201_ceo_pay_ratio</t>
  </si>
  <si>
    <t>"â€¢ All employees should have access to insurance covering_x000D_
long-term care._x000D_
â€¢ Sick-pay benefit always allows for leave to care_x000D_
for parents. "</t>
  </si>
  <si>
    <t>75.83.215.52</t>
  </si>
  <si>
    <t>R_3MDtbIZ8hY4wJXw</t>
  </si>
  <si>
    <t>ADM2019@gmail.com</t>
  </si>
  <si>
    <t>ADM2019</t>
  </si>
  <si>
    <t>Archer-Daniels-Midland Company</t>
  </si>
  <si>
    <t>ADM</t>
  </si>
  <si>
    <t>https://d18rn0p25nwr6d.cloudfront.net/CIK-0000007084/9bb5f2b0-f2da-4663-8e97-057238e5f918.pdf</t>
  </si>
  <si>
    <t>https://d18rn0p25nwr6d.cloudfront.net/CIK-0000007084/65cc4fb0-7d67-40b1-b7ef-eaa978fe3b0e.pdf</t>
  </si>
  <si>
    <t>several topics, including human rights &amp; labor conditions, GHG emissions, land use &amp; biodiversity, community relations, water management, supply chain management, good safety/customer safety, energy management, technology &amp; innovation, etc.</t>
  </si>
  <si>
    <t>https://assets.adm.com/Sustainability/2019-Reports/2019-ADM-Sustainability-Report.pdf</t>
  </si>
  <si>
    <t>"100% of our colleagues received formal training on business ethics issues in 2019."_x000D_
_x000D_
"Board of Directors received formal training on key compliance programs designed to protect the Company against compliance risks. The training also covered controls and procedures established by the Company to protect against certain high risk business activities."_x000D_
_x000D_
"In-person training with government-facing third-party vendors on The ADM Way, Code_x000D_
of Conduct, anti-corruption policy and other vendor expectations."</t>
  </si>
  <si>
    <t>90 vendors participated in five sessions in 2019.</t>
  </si>
  <si>
    <t>"Mandatory ethics trainings, Ability to Execute training initiative, vendor compliance days."</t>
  </si>
  <si>
    <t>https://www.cdp.net/en/formatted_responses/responses?campaign_id=66216852&amp;discloser_id=825782&amp;locale=en&amp;organization_name=Archer+Daniels+Midland&amp;organization_number=912&amp;program=Investor&amp;project_year=2019&amp;redirect=https%3A%2F%2Fcdp.credit360.com%2Fsurveys%2F2019%2F9hz110bc%2F44526&amp;survey_id=65670419</t>
  </si>
  <si>
    <t>"Board receives risk matrices, including risks related to climate change and other sustainability matters, prepared by ERM team at each quarterly Board meeting. Sustainability Committee has direct oversight responsibility of objectives, goals, strategies, risks, and activities related to sustainability."</t>
  </si>
  <si>
    <t>"Vice President/CSO leads ADMâ€™s sustainability efforts, reports metrics quarterly to Board, meets quarterly with Sustainability and Corporate Social Responsibility Committee, reports regularly to ADM leadership. Regional sustainability teams support business units, initiatives and implementation on the ground, engage with stakeholders"</t>
  </si>
  <si>
    <t>"GHG emissions. Carbon sequestration, energy efficiency"</t>
  </si>
  <si>
    <t>Met its â€œ15x20â€ goals for GHG emissions, energy, water and waste; has set new goals. No-Deforestation program_x000D_
_x000D_
"We address climate change through three main pathways: renewable product and process innovations, such as our carbon sequestration project; supply chain commitments, such as our No-Deforestation policy; and through our strategic approach to operational excellence which emphasizes enhancing the efficiency of our production plants, standardizing best practices throughout our global operations and promoting effective collaboration across business units and functions."</t>
  </si>
  <si>
    <t>"analyzing the impact that a transition to a low carbon economy would have on operating facilities and transportation fleet. GHG emissions goal is more ambitious than absolute emissions contraction approach to limit warming to 2-degrees C. "_x000D_
_x000D_
"This would represent an average annual reduction of 1.67% for 15 years. This is more aggressive than the absolute emissions contraction approach that takes into account the global carbon budget, which requires an annual reduction of 1.23% to limit global warming to two degrees Celsius."</t>
  </si>
  <si>
    <t>"Risk matrices, including risks related to climate change and other sustainability matters, prepared by ERM team at each quarterly Board meeting"</t>
  </si>
  <si>
    <t>"Board oversees Enterprise Risk Management process, which includes sustainability risks"_x000D_
_x000D_
"Each quarter, all existing risks and opportunities in the matrix are revisited to assess mitigation effectiveness, changes in applicability, and validity of time frame and financial risk rankings."</t>
  </si>
  <si>
    <t>"Integrated into multi-disciplinary company-wide risk identification, assessment, and management processes"_x000D_
_x000D_
"Board oversees Enterprise Risk Management process, which includes sustainability risks. Risk matrices include risks related to climate change and other sustainability matters in enterprise risk management"</t>
  </si>
  <si>
    <t>The Climate Registry General Reporting Protocol, ADM Methodology; ISO 14064-3</t>
  </si>
  <si>
    <t xml:space="preserve">Met "15x20" goals, new goals for emissions, energy intensity, water, and waste; Palm Action Plans and Soy Action Plans; Sustainable Agriculture goals. Goals achieved or in progress_x000D_
_x000D_
_x000D_
"23% Energy reduction in 2019" outperforming 12% reduction goal_x000D_
"23% Water reduction in 2019" outperforming 15% reduction goal_x000D_
"15% GHG emission reduction in 2019" outperforming 12% reduction goal. </t>
  </si>
  <si>
    <t>116,098,000 Cubic Meters</t>
  </si>
  <si>
    <t>Both for 2019: Median Employee Wage: $63,981    CEO Wage: $18,174,409</t>
  </si>
  <si>
    <t>"Agricultural production, particularly in countries with lower [UN] HDI values, has a higher risk of using slave and child labor, not paying living wages, having unsafe working conditions and violating additional rights."</t>
  </si>
  <si>
    <t>States comprehensive health and welfare benefits programs, not detailed</t>
  </si>
  <si>
    <t>Archer Daniels Midland</t>
  </si>
  <si>
    <t>172.112.16.27</t>
  </si>
  <si>
    <t>R_1ozNaRdzjbo58vQ</t>
  </si>
  <si>
    <t>AIG2019@gmail.com</t>
  </si>
  <si>
    <t>AIG2019</t>
  </si>
  <si>
    <t>American International Group, Inc.</t>
  </si>
  <si>
    <t>AIG</t>
  </si>
  <si>
    <t>https://aig.gcs-web.com/static-files/27881584-4aa1-4880-acad-2c74f89ed478</t>
  </si>
  <si>
    <t>"Most concerns likely to be faced at work can be resolved by talking to and working with management, Human Resources, Employee Relations or the business unit compliance officer. In addition, employees may ask questions, raise concerns or report instances of non-compliance with this Code, AIG policies, or applicable laws and regulations by contacting any of the following: AIG's Global Compliance Group at + 1 646 857-1877 or email corporatelegalcompliance@aig.com_x000D_
_x000D_
AIG Compliance Help Line at + 1 877 244-2210, online at www.aigcompliancehelpline.com, subject to local laws. The Compliance Help Line is staffed by an independent third party that provides written reports to AlG's Global Compliance Group. Communications to the Help Line may be made anonymously, subject to local laws, and may be made in all major languages."</t>
  </si>
  <si>
    <t>Code of Conduct</t>
  </si>
  <si>
    <t>https://www.aig.com/content/dam/aig/america-canada/us/documents/about-us/code-of-conduct/aig-employee-code-of-conduct-english.pdf</t>
  </si>
  <si>
    <t>https://www.aig.com/content/dam/aig/america-canada/us/documents/about-us/2019-climate-related-financial-disclosure-report.pdf</t>
  </si>
  <si>
    <t>"The AIG Board of Directors has delegated overall responsibility for sustainability matters, including climate-related issues facing the company, to the Nominating and Corporate Governance Committee (NCGC). The Risk and Capital Committee (RCC) may be informed of climate-related risks insofar as the CC's role and responsibility is to oversee and review AIG's strategy and approach to managing those risks. Both committees meet at least four times per year or more frequently, as deemed necessary, in order to carry out their responsibilities."</t>
  </si>
  <si>
    <t>"in 2019, we announced the appointment of our first Chief Sustainability Oficer (CSO), Jennifer Waldner, to lead the development and implementation of a company-wide sustainability strategy, including our climate strategy. "</t>
  </si>
  <si>
    <t xml:space="preserve">RISK: short to medium: natural disasters, operational risks, business continuity; long: regulatory risks, investment and credit risk, litigation and legal risk, repuational risk, technology risk; OPPS: providing risk expertise and solutions to clients, products and services, partnerships, resource efficiency, investment opportunities, scenario analysis; </t>
  </si>
  <si>
    <t>"Our objective is to pursue climate-related market opportunities that are consistent with our core business strategy. For us, these areas of opportunity include developing new products and services to help our clients and customers manage their climate-related risks, partnering with other organizations to leverage our risk expertise and contribute to broader sustainability and resiliency efforts, improving our resource efficiency, and developing ESG investment opportunities both for ourselves and our clients.""</t>
  </si>
  <si>
    <t>"in 2019, AIGâ€™s Executive Leadership Team committed to explore the development of a climate change scenario analysis, which is a formal analysis of the impact that a +2â°_x000D_
Celsius scenario would have across the companyâ€™s underwriting, investments and operations. In 2019, AIG UK participated in the 2019 PRA General Insurance Stress Test issued by the UK Regulator. Refer to AIG UK section for additional information."</t>
  </si>
  <si>
    <t>"Risk identification serves as a key tool used to inform the Risk Appetite Framework. We conduct risk identification through a number of processes at the business unit and corporate level focused on capturing our material risks and key areas of focus for follow-up risk management actions. A key initiative is our integrated bottom-up risk identification and assessment process down to the product-line level. These processes are used as a critical input to enhance and develop our analytics for measuring and assessing risks across the organization. In addition, we survey a cross section of AIG staff to identify emerging risks that may be material at AIG Inc level."_x000D_
_x000D_
"Climate change has many indicators, including higher concentrations of greenhouse gases, a warming atmosphere and oceans, diminished snow and ice, and sea level rise. These indicators appear to have contributed to unpredictability, increase in the frequency and severity of natural disasters, and the creation of uncertainty as to future trends and exposures"</t>
  </si>
  <si>
    <t xml:space="preserve">"As one of the first U.S. insurance companies to recognize the importance of climate change, AIG employs its expertise in underwriting, risk management and investing to help address the impacts of climate change on our stakeholders." _x000D_
_x000D_
"Underwriting and pricing: Climate change and weather are an integral part of the underwriting process. We manage this exposure through approaches such as setting risk limits based on aggregate Probable Maximum Loss modeling, monitoring overall exposures and risk accumulations, and purchasing catastrophe reinsurance._x000D_
..._x000D_
Concentration management: We monitor and control the nature and geographic location of risks in each line of business underwritten. Stochastic and deterministic modeling techniques are used to analyze these concentrations. In addition, we actively manage concentration of exposure for our group mortality risks._x000D_
..._x000D_
Mitigation through reinsurance: AIG uses reinsurance to manage overall capital adequacy and mitigate the insurance loss (exposure related to certain events, such as natural and man-made catastrophes or death events)._x000D_
..._x000D_
Life &amp; Retirement: We have a broad-based distribution that markets our products across the entire U.S. This mitigates concentration risk across our book. In addition we actively manage concentration of exposure for our group mortality risks."_x000D_
</t>
  </si>
  <si>
    <t>"With multiple levels of risk management processes in place, we actively analyze the latest climate science and policy to anticipate potential changes to our risk profile, pricing models and strategic planning. For example, AIG uses industry-recognized catastrophe risk models and other tools to evaluate and assess the probability and magnitude of catastrophic events and associated losses to our portfolios of exposures"_x000D_
_x000D_
"A key initiative is our integrated bottom up risk identification and assessment process which is conducted at the product-line level"</t>
  </si>
  <si>
    <t>metric for carbon footprint, GHG emissions</t>
  </si>
  <si>
    <t>GHG reduction targets: "committed to reduce the carbon emissions associated within its NYC operations by 30 percent from 2011 levels by 2023"_x000D_
"emissions associated with its UK business operations by 20 percent below the 2010 baseline level by 2020"</t>
  </si>
  <si>
    <t>.3%. native hawaiian/pacific islander, .2% american indian or alaskan native, 1.2% two or more races</t>
  </si>
  <si>
    <t>2019 EMPLOYER INFORMATION REPORT</t>
  </si>
  <si>
    <t>https://www.aig.com/content/dam/aig/america-canada/us/documents/about-us/report/aig-employer-information-report-eeo_2019.pdf</t>
  </si>
  <si>
    <t>Median Employee Wage: $67,403 ... CEO Compensation: $19,369,637</t>
  </si>
  <si>
    <t>detailed on employee handbook extensively</t>
  </si>
  <si>
    <t>AIG Employee Handbook (US)</t>
  </si>
  <si>
    <t>https://orgn-aigsan.dmp.aig.com/content/dam/aig/america-canada/us/documents/careers/employee-handbook.pdf</t>
  </si>
  <si>
    <t>63.239.71.118</t>
  </si>
  <si>
    <t>R_74BErrNfq3IoACt</t>
  </si>
  <si>
    <t>ALL2019@gmail.com</t>
  </si>
  <si>
    <t>ALL2019</t>
  </si>
  <si>
    <t>The Allstate Corporation</t>
  </si>
  <si>
    <t>ALL</t>
  </si>
  <si>
    <t>https://www.allstateinvestors.com/static-files/7af53928-55ac-4d17-a7f6-3dcfb8dbf7d9</t>
  </si>
  <si>
    <t>Strategic Oversight, Stockholder Advocacy, Corporate Governance, Leadership, Risk Management, Financial Services, Technology and/or Cybersecurity, Global Perspective, Complex [and] Highly Regulated Businesses, Sustainability, Succession Planning and Human Capital Management, Innovation and Customer Focus, Government [and] Public Policy and Regulatory Affairs</t>
  </si>
  <si>
    <t>climate strategy &amp; disaster resiliency, customer centric &amp; responsible products, data privacy &amp; information security, technology &amp; digitalization, responsible investment, organizational culture, talent recruitement &amp; management, social impact &amp; community leadership, inclusive diversity, public policy, operational footprint, well-being and safety_x000D_
_x000D_
*Materiality map is hyperlinked at bottom of report in general disclosures</t>
  </si>
  <si>
    <t>https://www.allstatesustainability.com/content/documents/Allstate_2019SustainabilityReport.pdf</t>
  </si>
  <si>
    <t>"Allstateâ€™s Chief Ethics and Compliance Officer (CECO) leads the ethics and regulatory_x000D_
compliance programs and is responsible for oversight and governance, enforcing the companyâ€™s code of conduct, and ensuring appropriate resources for ethics and compliance functions. The CECO meets with the Board of Directors twice a year and reports on the companyâ€™s performance and initiatives regarding ethics"</t>
  </si>
  <si>
    <t>https://www.allstatesustainability.com/content/documents/cdp/Allstate%202020.pdf</t>
  </si>
  <si>
    <t>"The Board Risk and Return Committee (RRC) oversees the effectiveness of our Enterprise Risk and Return Management (ERRM) framework, governance structure, and decision-making. Material risks, including climate-related risks, are regularly assessed and reported to senior management and the Board"</t>
  </si>
  <si>
    <t>"The Chief Risk Officer (CRO), Chief Financial Officer (CFO), General Counsel and Chief Legal Officer, Chief Executive Officer (CEO), Vice Chair, and Chief Audit Executive participate in meetings. The committee regularly meets in executive session, including sessions with the CRO. The CRO attends all meetings of the RRC and has regular executive sessions with the committee."_x000D_
_x000D_
"On the Investments side, the Responsible Investing Committee monitors ESG investing trends and best practices and periodically reports about its activities to the ESG Steering Committee and other leaders within Allstate. This Committee also monitors the investment portfolio for exposures to climate change. Different sectors are classified based on exposure to environmental risks, including climate change, and environmental risks are incorporated in the sizing and maturity profile of our positions. Sectors with higher potential exposure are primarily invested in public markets, providing flexibility to adjust exposures"</t>
  </si>
  <si>
    <t>"Risks and return opportunities are evaluated across six key categories (strategic, insurance, financial, investment, operational, and culture) with climate impacting all six areas. Increased severe weather has raised loss costs for auto and homeownerâ€™s insurance, requiring changes in pricing, product coverages, underwriting practices and reinsurance utilization. Impacts will continue to evolve due to the increasing effect of severe weather driven by climate change."</t>
  </si>
  <si>
    <t>"We have worked to mitigate the effect of more severe weather on customersâ€™ homes and shareholder returns, which has impacted where we provide protection, what the protection covers, pricing, utilization of risk reduction efforts such as reinsurance, provision of third-party products, and regulatory and compliance initiatives."_x000D_
_x000D_
"Allstate seeks to understand climate risks that directly affect both our insurance products and our assets. We modify those products and protect those assets accordingly, to protect our shareholders, our customers and our reputation."</t>
  </si>
  <si>
    <t>"These scenarios and topics are discussed with the Allstate Board of Directors as part of the planning process. Allstateâ€™s Catastrophe Modeling and Analytics Team and Pricing Groups monitor climate change information as part of their analysis of weather-related trends. Models developed internally and by third-party vendors are used along with our own historical data in assessing property insurance exposure to catastrophe losses"_x000D_
_x000D_
"In 2010, Allstate set a goal to achieve a 20% absolute energy-use reduction within our owned portfolio (approximately 39% of all locations at the time) against our 2007 baseline by 2020 thanks to efforts across the enterprise. we surpassed that 2020 goal in 2014. As we explore setting new targets for our Scope 1 and 2 emissions. we are considering options for developing targets based on climate science, with guidance from the Science-Based Targets Initiative (SBTi)."</t>
  </si>
  <si>
    <t>"We manage climate change risk as part of the ERM program. Enterprise risks and_x000D_
opportunities are identified, prioritized, measured, managed, monitored, and reported under_x000D_
an integrated ERM framework, which includes our risk appetite statement, Risk and Return_x000D_
Principles, key risk and return categories, governance, modeling, analytics, and transparent_x000D_
management dialogue. The Board's Risk and Return Committee also annually assesses risk_x000D_
associated with extremely low frequency scenarios"</t>
  </si>
  <si>
    <t>"On an ongoing basis, Allstate identifies, assesses, mitigates, reports and monitors material risks, including climate change, through our integrated ERM program. This enables holistic management of key risks and incorporates risk and return management into our business model. The ERM program includes our risk appetite statement, Risk and Return Principles, key risk and return categories, governance, modeling, analytics, and transparent management dialogue. Risks that are considered material are escalated to senior management and the Board."_x000D_
_x000D_
"On the Investments side, investment physical risks are managed through modeling,_x000D_
underwriting and insurance, and investment portfolio exposure is managed through credit_x000D_
research and liquidity."</t>
  </si>
  <si>
    <t>"Risks and return opportunities are evaluated across six key categories: strategic, insurance, financial, investments, operational, and culture. Climate change impacts all of these categories:_x000D_
Strategic: changes to property construction trends and the transportation system create_x000D_
risks and opportunities,_x000D_
Insurance: rising severe weather and precipitation levels impact loss trends for auto_x000D_
and homeowner's insurance, and increase the overall market size for homeowner's_x000D_
insurance,_x000D_
Financial: liquidity and capital levels must be considered relative to catastrophe losses_x000D_
while potential new financial disclosure requirements could also increase financial_x000D_
reporting risk,_x000D_
Investments: there are risk implications for specific holdings and sectors, as well as_x000D_
opportunities in 'green' investing_x000D_
Operational: considerations include regulatory compliance, model accuracy and_x000D_
business continuity, and_x000D_
Culture: employees are establishing higher standards for acting in the best interest of_x000D_
society."</t>
  </si>
  <si>
    <t>" annual catastrophe losses, effect of catastrophe losses on combined ratio in total and by line of business, catastrophe losses and reserve re- estimates by line of business, and catastrophe loss by size and type of event."</t>
  </si>
  <si>
    <t>"In 2010, Allstate set a goal to achieve a 20% absolute energy-use reduction within our owned portfolio (approximately 39% of all locations at the time) against our 2007 baseline by 2020. Thanks to efforts across the enterprise, we surpassed that 2020 qoal in 2014."</t>
  </si>
  <si>
    <t>https://www.allstatesustainability.com/content/documents/TCFD_2022.pdf</t>
  </si>
  <si>
    <t>Median employee wage: $61,860. CEO compensation:  $19,615,696.</t>
  </si>
  <si>
    <t>"The Choice Dollars program empowers Allstaters to decide how to allocate their corporate benefits based on their needs and circumstances. For example, some Allstaters under 26 still have medical coverage with their families, so they might use Choice Dollars to pay down student loan debt instead of offsetting the cost of health benefits. An interactive guide helps Allstaters select from a menu of benefits options, including:_x000D_
_x000D_
Medical plan_x000D_
Dental plan_x000D_
Vision plan_x000D_
Contributions toward health savings account (HSA), flexible spending account (FSA) or 401(k) plan_x000D_
Identity protection_x000D_
Student loan repayment program_x000D_
Life insurance_x000D_
Buying additional paid time off (PTO)_x000D_
Accidental death and dismemberment (AD&amp;D)_x000D_
Long-term disability_x000D_
Group hospital insurance_x000D_
Group critical illness insurance_x000D_
Group accident indemnity insurance_x000D_
Group legal"</t>
  </si>
  <si>
    <t>https://www.allstatesustainability.com/people/employee-well-being-and-safety/#programs-and-performance</t>
  </si>
  <si>
    <t>Allstate</t>
  </si>
  <si>
    <t>R_2Wx5aHPO3kihPqC</t>
  </si>
  <si>
    <t>AMGN2019@gmail.com</t>
  </si>
  <si>
    <t>AMGN2019</t>
  </si>
  <si>
    <t>Amgen Inc.</t>
  </si>
  <si>
    <t>AMGN</t>
  </si>
  <si>
    <t>https://sec.report/Document/0001193125-20-100447/d846287ddef14a.htm#toc846287_2</t>
  </si>
  <si>
    <t>Healthcare Industry, Providers, and Payers_x000D_
Science/Technology_x000D_
Government/Public Policy_x000D_
Regulatory Compliance_x000D_
Public Company CEO/COO/CFO_x000D_
International</t>
  </si>
  <si>
    <t>https://sec.report/Document/0001193125-19-100704/d629495ddef14a.htm#toc629495_2</t>
  </si>
  <si>
    <t>https://www.amgen.com/responsibility/reporting-and-metrics/-/media/Themes/CorporateAffairs/amgen-com/amgen-com/downloads/responsibility-report/2021_summary_of_data.pdf</t>
  </si>
  <si>
    <t>"Board-level committee_x000D_
The Corporate Responsibility and Compliance Committee of Amgen's Board of Directors oversees Amgen's activities in the area of compliance and receives briefings on the company's environmental sustainability plan and activities. Chief Executive Officer direct reports have overall responsibility for review of company activities related to climate change._x000D_
_x000D_
Chief Executive Officer (CEO)_x000D_
Climate and environmental sustainability related issues are reviewed with Amgenâ€™s Chief Executive Officer (CEO) and CEO's direct reports"</t>
  </si>
  <si>
    <t>"Compliance Committee: Assessing climate-related risks and opportunities_x000D_
Sustainability committee: Both assessing and managing climate-related risks and opportunities_x000D_
Senior Vice President, Quality: Both assessing and managing climate-related risks and opportunities_x000D_
Operations management review led by senior executive vice president of operations: This team monitors progress toward the 2020 Environmental Sustainability (ES) Plan and external commitments, such as environmental targets, and makes decisions regarding the 2020 ES Plan._x000D_
Manufacturing Leadership team led by senior executive vice president of manufacturing: This team monitors progress toward the 2020 Environmental Sustainability (ES) Plan and external commitments, such as environmental targets, and makes decisions regarding the 2020 ES Plan."</t>
  </si>
  <si>
    <t>"Risk of weather events, access to clean, potable water and risk of wildfires are some of the climate-related risks we evaluate when considering where to manufacture our products, or where and how much to store our products in a given region. Risks associated with these climate-related events will influence financial planning on capital expenditures and direct costs of manufacturing our products, which in turn will impact indirect costs."</t>
  </si>
  <si>
    <t>"Integrated into multi-disciplinary company-wide risk management process"_x000D_
"Environmental risks, including those potential risks from climate change, are considered at a functional level within Environment, Health, Safety, and Sustainability (EHSS). Various functions, including EHSS, make up a larger risk community within Amgen that elevates enterprise level risks to the Amgen Enterprise Risk Management (ERM) process. Enterprise level risks are compared cross- functionally and organized into an executive level profile for reporting purposes."</t>
  </si>
  <si>
    <t>"Scope 1+2 (location-based)"_x000D_
"Resource consumption or efficiency: Reduction in water intake (units = cubic meters)"</t>
  </si>
  <si>
    <t>"We set a 2020 target to reduce carbon emissions from our facilities (on-site combustion (scope 1) and purchased energy (scope 2) by 10% of baseline year 2012. These sources accounted for 94% of our total Scope 1 and Scope 2 emissions in baseline year 2012. We have achieved our 2020 target ahead of schedule and we are currently in the process of setting our next iteration of carbon reduction targets. In the interim, we have set internal reduction targets to continue progress in reducing greenhouse gas emissions from our operations."_x000D_
_x000D_
"We set a 2020 target to reduce water intake from our facilities by 10% of baseline year 2012. Covered facilities account for 88% of our total square footage. We have achieved our 2020 target ahead of schedule and we are currently in the process of setting our next iteration of water reduction targets. In the interim, we have set internal reduction targets to continue progress in reducing water in-take in our operations."</t>
  </si>
  <si>
    <t>https://www.cdp.net/en/formatted_responses/responses?campaign_id=70692136&amp;discloser_id=855984&amp;locale=en&amp;organization_name=Amgen%2C+Inc.&amp;organization_number=716&amp;program=Investor&amp;project_year=2020&amp;redirect=https%3A%2F%2Fcdp.credit360.com%2Fsurveys%2F2020%2F6sc15v4h%2F94354&amp;survey_id=68887525</t>
  </si>
  <si>
    <t>26-50%</t>
  </si>
  <si>
    <t>https://www.cdp.net/en/formatted_responses/responses?campaign_id=70692137&amp;discloser_id=853504&amp;locale=en&amp;organization_name=Amgen%2C+Inc.&amp;organization_number=716&amp;program=Water&amp;project_year=2020&amp;redirect=https%3A%2F%2Fcdp.credit360.com%2Fsurveys%2F2020%2Fbctdjdc9%2F83561&amp;survey_id=68887528</t>
  </si>
  <si>
    <t>"Minorities comprise 48% of our US and Puerto Rico workforce and 28% of our executive levels."</t>
  </si>
  <si>
    <t>https://www.amgen.com/responsibility/reporting-and-metrics/archived-reports/2019-responsibility-highlights-report/workplace</t>
  </si>
  <si>
    <t>CEO: $19,612,793. Median Employee: $130,904</t>
  </si>
  <si>
    <t>https://sec.report/Document/0001193125-20-100447/d846287ddef14a.htm#toc846287_23</t>
  </si>
  <si>
    <t>"Occupational health programs support staff members on the job wherever their work takes them. In addition to managing work-related conditions, travel consultations are provided to prepare staff for health and safety risks while traveling. Flu shots and other vaccination services, on-site health screenings, and ergonomic assessments are all part of Amgen's occupational health offerings."</t>
  </si>
  <si>
    <t>https://www.amgen.com/responsibility/healthy-society/human-capital-management/wellness</t>
  </si>
  <si>
    <t>Amgen Inc</t>
  </si>
  <si>
    <t>R_3F4NItAoBbXNNwL</t>
  </si>
  <si>
    <t>MAS2020@g.ucla.edu</t>
  </si>
  <si>
    <t>MAS2020</t>
  </si>
  <si>
    <t>Masco Corporation</t>
  </si>
  <si>
    <t>MAS</t>
  </si>
  <si>
    <t>https://d18rn0p25nwr6d.cloudfront.net/CIK-0000062996/12ecc0bf-2d3e-43d0-b61b-8e66cea56061.pdf</t>
  </si>
  <si>
    <t>Business operations, M&amp;A, risk management, product innovation, international business, manufacturing, marketing and brand management</t>
  </si>
  <si>
    <t>Ethics and integrity, governance structure, brands, products and services, markets served, facilities, countries of operation, workforce, collective bargaining, supply chain, stakeholder engagement, data protection, economic performance, revenue from sustainable products, innovation, energy, water, emissions, waste, diversity &amp; equal opportunity, local communities, occupational health and safety, training and education, employment, non-discrimination, child labor, forced or compulsory labor, freedom of association</t>
  </si>
  <si>
    <t>https://xqptf1wm0lh26jguce4nllvj-wpengine.netdna-ssl.com/wp-content/uploads/2021/10/ESG-report_2020_final.pdf</t>
  </si>
  <si>
    <t xml:space="preserve">Maintaining the highest standard of_x000D_
ethics in the conduct of our business_x000D_
is our corporate policy and is the_x000D_
foundation of our Companyâ€™s culture._x000D_
We have built a strong reputation for_x000D_
ethical business practices and this_x000D_
reputation is one of our most valued_x000D_
assets._x000D_
Mascoâ€™s Ethics and Compliance_x000D_
Program supports our culture of_x000D_
integrity and consists of a number_x000D_
of elements designed to help our_x000D_
directors, officers and employees_x000D_
understand our commitment to_x000D_
ethical business practices._x000D_
â€¢ Our Board of Directors is_x000D_
committed to maintaining_x000D_
our high standards of ethical_x000D_
business conduct and corporate_x000D_
governance principles and_x000D_
practices._x000D_
â€¢ Our Companyâ€™s management_x000D_
is responsible for creating a_x000D_
positive workplace culture that_x000D_
encourages and demonstrates_x000D_
ethical leadership and our_x000D_
values._x000D_
â€¢ Our employees around the world_x000D_
learn about our ethical culture_x000D_
through multiple channels and_x000D_
in multiple languages and are_x000D_
expected to live by our Code of_x000D_
Ethics every day. </t>
  </si>
  <si>
    <t>Our Board also reviews our ESG_x000D_
strategy and initiatives and ESGrelated corporate risks. Our Board_x000D_
and its Committees focus particular_x000D_
attention on key ESG activities and_x000D_
risks, including environmental, health_x000D_
and safety matters and climate change_x000D_
risk; product safety and compliance;_x000D_
cybersecurity; our ethics and_x000D_
compliance program; human capital_x000D_
management and DE&amp;I; political_x000D_
contributions; and our corporate_x000D_
governance practices. Our Board_x000D_
and its Committees receive regular_x000D_
updates on our ESG initiatives, focus_x000D_
areas and activities throughout the_x000D_
year. In addition, our Board reviews_x000D_
and discusses with management this_x000D_
Corporate Sustainability Report prior to_x000D_
its publication.</t>
  </si>
  <si>
    <t>We formed a cross-functional_x000D_
steering committee in 2015 to_x000D_
ensure alignment and coordination_x000D_
of our ESG efforts, disclosure and_x000D_
communications. Through ongoing_x000D_
monitoring of trends and annual_x000D_
assessment of our ESG performance_x000D_
and profile, our ESG committee_x000D_
identifies areas for continuous_x000D_
improvement in the ESG space.</t>
  </si>
  <si>
    <t>Our Board also reviews our ESG_x000D_
strategy and initiatives and ESGrelated corporate risks. Our Board_x000D_
and its Committees focus particular_x000D_
attention on key ESG activities and_x000D_
risks, including environmental, health_x000D_
and safety matters and climate change_x000D_
risk; product safety and compliance;_x000D_
cybersecurity; our ethics and_x000D_
compliance program; human capital_x000D_
management and DE&amp;I; political_x000D_
contributions; and our corporate_x000D_
governance practices</t>
  </si>
  <si>
    <t>integrated into board ERM</t>
  </si>
  <si>
    <t>Energy consumption, carbon emissions, carbon intensity, water use, waste intensity, absolute waste</t>
  </si>
  <si>
    <t>1.14 million cubic meters</t>
  </si>
  <si>
    <t>ceo pay: $14,001,941. median employee pay: $51,492</t>
  </si>
  <si>
    <t>Broad set of health plans, including medical, prescription, dental and vision, with comprehensive coverage_x000D_
Health coaching resources and digital support tools_x000D_
Cash incentive for preventive care</t>
  </si>
  <si>
    <t>50.201.95.250</t>
  </si>
  <si>
    <t>R_2y8vatsIBbTdzu8</t>
  </si>
  <si>
    <t>MHK2020@g.ucla.edu</t>
  </si>
  <si>
    <t>MHK2020</t>
  </si>
  <si>
    <t>Mohawk Industries, Inc.</t>
  </si>
  <si>
    <t>MHK</t>
  </si>
  <si>
    <t>https://ir.mohawkind.com/static-files/405b2c3f-7310-45eb-8068-aa0495ba9d22</t>
  </si>
  <si>
    <t>Ethics &amp; integrity, product impact on health &amp; indoor air quality, occupational safety, talent management/diversity &amp; inclusion, employment, sustainable product design, circular economy &amp; end-of-life solutions, waste, carbon and energy, water stewardship</t>
  </si>
  <si>
    <t>https://mohawkind.com/_pdf/Mohawk_2020_ESG_Report.pdf</t>
  </si>
  <si>
    <t>The last training assignment was completed in_x000D_
2020 and registered a 95 percent completion rate_x000D_
for the Antitrust and Competition component and a_x000D_
98 percent completion rate for the Anti-Corruption_x000D_
component. If an employee is not scheduled to_x000D_
complete the training in a given year, business_x000D_
presidents send them communications highlighting_x000D_
specific corruption risks and the importance of_x000D_
ethical business practices.</t>
  </si>
  <si>
    <t>The Mohawk Standards of Conduct and Business_x000D_
Ethics establishes the framework to ensure such_x000D_
behavior does not take place, and we have policies_x000D_
throughout our global operations to deter anticompetitive behavior. We expect all employees,_x000D_
officers and directors to adhere to the Standards._x000D_
With Mohawkâ€™s rapid global expansion, itâ€™s_x000D_
imperative that we continually re-examine our_x000D_
ethics policies and procedures._x000D_
We regularly review and conduct analysis of_x000D_
corruption risks and conduct corruption training,_x000D_
available in 10 languages, every two years.</t>
  </si>
  <si>
    <t>Oversees the Companyâ€™s related programs_x000D_
â€¢ Helps the Board formulate strategies to respond to public policy,_x000D_
legislative, regulatory, political and social issues, as well as trends_x000D_
related to the environmental and social risks that may significantly_x000D_
affect the business operations, financial performance or public_x000D_
image of the Company</t>
  </si>
  <si>
    <t>Reviews and approves sustainability strategy_x000D_
â€¢ Works with the Board to provide oversight and guidance to our business_x000D_
â€¢ Engages in risk planning to identify and understand ESG risks to the_x000D_
Company, including climate change-related risks, that might arise from_x000D_
changes in regulation, and physical or operational risks_x000D_
â€¢ Applies understanding of risks to inform our sustainability strategy_x000D_
â€¢ Sets environmental and social goals</t>
  </si>
  <si>
    <t>done by the board of directors, which oversees all risk factors for the company</t>
  </si>
  <si>
    <t>scopes 1 and 2 ghg emissions, ghg emission intensity, electricity use by source, water intensity</t>
  </si>
  <si>
    <t>CLIMATE-POSITIVE FUTURE_x000D_
Being part of the climate change solution by implementing a decarbonization_x000D_
strategy through measurable science-based targets_x000D_
Reduce Scope 1 and 2 emissions by 25 percent by 2025._x000D_
Develop consistent process for measuring and assessing Scope 3 emissions_x000D_
to help develop science-based emissions targets and report Scope 3_x000D_
emissions by 2024._x000D_
WATER RESTORATION_x000D_
Improving efficient and responsible use of water in all processes and products_x000D_
Reduce water intensity by 30 percent by 2025._x000D_
PRODUCT CIRCULARITY_x000D_
Thoughtfully minimizing environmental impact across product life-cycle through_x000D_
sustainable design, innovation, extended use and responsible reuse_x000D_
Release a product circularity goal for each business segment by 2025._x000D_
Reduce waste-to-landfill by 30 percent by 2025._x000D_
RESPONSIBLE SOURCING_x000D_
Selecting suppliers and partners that meet our ethical, sustainable and socially_x000D_
conscious standards_x000D_
All manufacturing locations adhere to wood sourcing principles, such as FSCÂ®,_x000D_
PEFCâ„¢ or other third-party validation, to ensure 100 percent of our wood fiber_x000D_
comes from responsibly managed forests by 2030. These programs are_x000D_
validated through an annual audit process._x000D_
Engage in carbon reduction partnerships with our supply chain as part of_x000D_
the process to develop science-based targets._x000D_
Improve spend with diverse suppliers year over year. Develop a strategy to grow_x000D_
supplier diversity in 2022 via a cross-functional Supplier Diversity Committee.</t>
  </si>
  <si>
    <t>3,689 million gallons</t>
  </si>
  <si>
    <t xml:space="preserve">43% gen x, 35% gen y, 14% boomer, 7% gen z, &lt;1% traditionalist </t>
  </si>
  <si>
    <t>ceo pay: $3,636,376; median employee pay: $35,331</t>
  </si>
  <si>
    <t>health, dental, and vision</t>
  </si>
  <si>
    <t>Mohawk Industries</t>
  </si>
  <si>
    <t>R_2ccj6MfFsK4g0ad</t>
  </si>
  <si>
    <t>MKTX2021@g.ucla.edu</t>
  </si>
  <si>
    <t>MKTX2021</t>
  </si>
  <si>
    <t>Marketaxess Holdings Inc.</t>
  </si>
  <si>
    <t>MKTX</t>
  </si>
  <si>
    <t>57060D108</t>
  </si>
  <si>
    <t>https://investor.marketaxess.com/static-files/94dfec91-0535-4ed5-b3dc-62c5236df9cf</t>
  </si>
  <si>
    <t>Corporate Governance_x000D_
Fixed Income/Electronic Trading_x000D_
Regulatory_x000D_
Technology/Cybersecurity_x000D_
Mergers and Acquisitions_x000D_
Risk Management_x000D_
Other Public Company Board Experience</t>
  </si>
  <si>
    <t>"In 2021, we conducted our first comprehensive non-financial ESG materiality and prioritization assessment, which identified 18 key ESG topics and six priority topics critical for MarketAxess to manage and drive long-term business performance and societal impact. The process included a full landscape assessment of our potential ESG topics of interest, drawing from topics covered by SASB and various ESG ratings agencies, with an eye toward the UN's Sustainable Development Goals. We engaged_x000D_
with internal and external stakeholders, including our employees, management, clients, and shareholders, through a survey asking for our stakeholders' perspective on the relative importance of the identified ESG topics."_x000D_
_x000D_
"ENVIRONMENTAL_x000D_
Energy management_x000D_
GHG emissions_x000D_
Waste reduction_x000D_
Water usage_x000D_
SOCIAL_x000D_
Community relations_x000D_
Diversity, equity &amp; inclusion_x000D_
Employee health &amp; wellbeing_x000D_
Human capital development_x000D_
Product design &amp; lifecycle management_x000D_
GOVERNANCE_x000D_
Board structure_x000D_
Competitive behavior_x000D_
Customer privacy_x000D_
Data security_x000D_
Ethical conduct of business_x000D_
Linking executive_x000D_
compensation to ESG_x000D_
Responsible supply_x000D_
chain &amp; procurement_x000D_
Systemic risk management_x000D_
Transparency &amp; reporting"</t>
  </si>
  <si>
    <t>https://www.marketaxess.com/pdf/sustainability-report-2021.pdf</t>
  </si>
  <si>
    <t>"...We have adopted a global Anti-Bribery and Corruption (ABC) Policy that is applicable to all of our worldwide subsidiaries and prohibits facilitation payments. The Policy is also applicable to third parties or business partners that work with_x000D_
MarketAxess, such as suppliers, external consultants, and joint venture partners._x000D_
For these parties, we require relevant due diligence be conducted. We train and monitor our employees to ensure compliance with regulations across all markets where we operate."</t>
  </si>
  <si>
    <t>Americas: 70.7% Male, 29.3% Female_x000D_
UK &amp; EMEA: 74.8% Male, 25.2% Female_x000D_
APAC: 69.6% Male, 30.4% Female</t>
  </si>
  <si>
    <t>CEO Wage: $5,742,184 / Median Employee Wage: $162,120</t>
  </si>
  <si>
    <t>"We offer traditional benefits programs to employees in all regions for healthcare-related wellness and financial wellness. In addition to comprehensive medical, dental_x000D_
and vision plans and disability programs, we offer various vehicles for saving for the_x000D_
future."</t>
  </si>
  <si>
    <t>Marketaxess Holdings Inc</t>
  </si>
  <si>
    <t>62.84.206.194</t>
  </si>
  <si>
    <t>R_2Rb5xLFy6bdEPmx</t>
  </si>
  <si>
    <t>MKC2021@g.ucla.edu</t>
  </si>
  <si>
    <t>MKC2021</t>
  </si>
  <si>
    <t>McCormick &amp; Company, Incorporated</t>
  </si>
  <si>
    <t>MKC</t>
  </si>
  <si>
    <t>https://ir.mccormick.com/static-files/4e7bd004-95c6-49cd-8f34-eccf330fd3c6</t>
  </si>
  <si>
    <t xml:space="preserve">senior executive experience, consumer marketing experience, general management experience, strategic leadership, governmental experience, mergers/acquisitions, experience in aligning compensation and performance </t>
  </si>
  <si>
    <t>Farmer communities &amp; livelihoods, human rights &amp; labor practices, raw material procurement, food &amp; safety, business ethics &amp; values, ghg emissions, occupational HHS</t>
  </si>
  <si>
    <t>https://mccormick.widen.net/s/x5bmvpfgc7/2021_plp_report</t>
  </si>
  <si>
    <t>McCormickâ€™s Business Ethics Policy (BEP) is the_x000D_
anchor of our ethics and compliance program. We_x000D_
have multiple policies and procedures that address_x000D_
specific aspects of our BEP, including insider trading,_x000D_
antitrust, bribery and conflicts of interest._x000D_
Ethics and compliance is the cornerstone of our_x000D_
commitment to integrity, honesty and transparency,_x000D_
allowing our Company to continuously advance as_x000D_
the global leader in flavor. Weâ€™re continuing along_x000D_
our path of improvement through increased and_x000D_
new employee communications, activities, trainings,_x000D_
policies and procedures to ensure ethical decisionmaking and practices permeate our organization and_x000D_
the ecosystems where we operate._x000D_
In 2021, we established our new Global Human_x000D_
Rights Policy. We hope it will set a new industry_x000D_
standard as we look to support our employees,_x000D_
business partners, customers and communities._x000D_
Additionally, our Enterprise Compliance Group,_x000D_
established in 2019, oversees a dedicated Ethics_x000D_
and Compliance team, which seeks to further build_x000D_
our global ethics and compliance program. Its work_x000D_
includes oversight of assessing third parties for_x000D_
corruption risk, training employees to identify and_x000D_
report potential ethics and compliance violations,_x000D_
tracking and responding to incidents and monitoring_x000D_
and auditing compliance risks of the program._x000D_
Additionally, weâ€™ve further invested in our global_x000D_
ethics and compliance program by supporting_x000D_
employees on the team to become Certified_x000D_
Compliance and Ethics Professionals, both in the_x000D_
U.S. and internationally.</t>
  </si>
  <si>
    <t xml:space="preserve">Board of Directors_x000D_
Including Nominating and Corporate Governance Committee oversight of ESG matters and Compensation and_x000D_
Human Capital Committee oversight of people and human capital matters. </t>
  </si>
  <si>
    <t>McCormickâ€™s Management Committee is responsible for the execution of the strategic business plans and_x000D_
budgets approved by the Companyâ€™s Board of Directors (the â€œBoardâ€), and for the implementation of policies_x000D_
adopted by the Board. Senior management is responsible for managing and supervising the Companyâ€™s day-to-day_x000D_
business activities and ensuring the PLP Strategy is integrated throughout the enterprise and is properly aligned_x000D_
with the Companyâ€™s Growth, Performance and People strategies.</t>
  </si>
  <si>
    <t>Scopes 1-3 ghg emissions, ghg emissions reduced as a result of reduction initiatives, NOX SOX VOC PM and other emissions, significant spills, waste generated, waste recycled, water consumption by source, water withdrawals, total energy consumption, # of energy reduction projects, estimated annual CO2e savings</t>
  </si>
  <si>
    <t>McCormick is aggressively pursuing the use of clean energy_x000D_
throughout its operations. In 2021, we joined the leading_x000D_
global corporations committed to limiting climate warming to_x000D_
1.50_x000D_
C by 2030 and to achieving Net Zero by 2050. Weâ€™re also_x000D_
increasing the share of renewable energy in the global energy mix_x000D_
through initiatives such as the development of our Peterborough Net_x000D_
Zero facility. We use 100% renewable electricity to power all three_x000D_
of our UK facilities and have contracts to do the same in Poland and_x000D_
Italy. Through projects with the Skipjack and Big Star solar facilities,_x000D_
we also use 100% renewable electricity to power our Maryland and_x000D_
New Jersey facilities, as well as our Dallas, Texas, manufacturing_x000D_
plant and distribution center. While weâ€™ve achieved our 2025_x000D_
Scope 1 and 2 goals four years early, our new corporate goals_x000D_
include a 42% absolute reduction in greenhouse gas emissions_x000D_
(Scope 1 and Scope 2) from our facilities by 2030. We are_x000D_
also targeting a 42% absolute reduction in greenhouse gas_x000D_
emissions (Scope 3) by 2030. Furthermore, we are educating our_x000D_
suppliers on greenhouse gas emissions and how they can set their_x000D_
own reduction targets. McCormick continues to grow our significant_x000D_
use of renewable electricity in North America and Europe. We have_x000D_
a dedicated Environmental Policy and support the Paris Agreement_x000D_
and other national, regional and local solutions to address climate_x000D_
change and make renewable energy more accessible.</t>
  </si>
  <si>
    <t>ceo pay: $19,546,334. meidan employee pay: $33,387.</t>
  </si>
  <si>
    <t>Wellness &amp; Benefits _x000D_
Our Global Wellbeing program for employees outlines_x000D_
McCormickâ€™s commitment to having 80% of our_x000D_
global employees participating in wellness initiatives_x000D_
and programs by 2025. In 2020, we reinforced our_x000D_
commitment to employee wellness by building it into_x000D_
our organizational structure and hiring our first Global_x000D_
Wellbeing Lead, a new position charged with providing_x000D_
additional resources and support around mental health._x000D_
Since then, weâ€™ve launched Nourish, McCormickâ€™s first_x000D_
global wellbeing program. Nourish is meant to define_x000D_
and broaden the definition of wellbeing for our entire_x000D_
global workforce and prioritize programs that support_x000D_
personal wellbeing for our employees. Programs within_x000D_
Nourish include those aimed at improving physical_x000D_
health and fitness, supporting work-life balance and_x000D_
ensuring personal growth. As we continue focusing on_x000D_
building sustainable engagement and measuring our_x000D_
employeesâ€™ motivations and energies to deliver their_x000D_
best performances, our 2022 roadmap includes a plan to_x000D_
capture participation rates over time._x000D_
Over the past two years, many of our employees_x000D_
experienced outside stressors caused by the pandemic_x000D_
and other events. To address these new challenges,_x000D_
we implemented our Caring Conversations initiative,_x000D_
which equips managers with tools and resources to_x000D_
connect with, better understand and support employees._x000D_
Additionally, McCormick locations in Europe, the Middle_x000D_
East and Africa host Free Fruit Wednesdays to provide_x000D_
employees with healthy snack options and celebrate_x000D_
Mental Health Awareness Week each year._x000D_
October 10th is World Mental Health Day, and in 2021,_x000D_
McCormick hosted a robust, month-long series of mental_x000D_
health-focused events for employees around the world._x000D_
The programming consisted of a live Tai Chi class, a_x000D_
guided Happiness Meditation and a live presentation_x000D_
from renowned speaker and TED Talk alum Mike Veny._x000D_
Each hosted at three different time options to encourage_x000D_
participation across the globe._x000D_
We have also developed a mental health toolkit for our_x000D_
non-corporate, front-line workers, to ensure companywide access and participation. Regular wellness_x000D_
screenings remain a priority as well. Through McCormickâ€™s_x000D_
new wellness investments and long-held commitments,_x000D_
weâ€™re demonstrating that wellness programs are not just_x000D_
benefitsâ€“they are an integral part of how we care for_x000D_
our employees.</t>
  </si>
  <si>
    <t>McCormick &amp; Company</t>
  </si>
  <si>
    <t>79.7.145.81</t>
  </si>
  <si>
    <t>R_1ltTEcSnleaHvDu</t>
  </si>
  <si>
    <t>MLM2021@g.ucla.edu</t>
  </si>
  <si>
    <t>MLM2021</t>
  </si>
  <si>
    <t>Martin Marietta Materials, Inc.</t>
  </si>
  <si>
    <t>MLM</t>
  </si>
  <si>
    <t>Construction Materials</t>
  </si>
  <si>
    <t>https://ir.martinmarietta.com/static-files/7bb7b9c3-4578-4fe2-bfc7-fcea17ddbcf0</t>
  </si>
  <si>
    <t>Corporate governance/legal, current or former ceo of public company, logistics/operations, other public board, risk management, strategy/M&amp;A, technology</t>
  </si>
  <si>
    <t>As a Company dedicated to fulfilling its mission and living its values,_x000D_
we understand how important it is to provide resources that help_x000D_
guide our hardworking Martin Marietta team members in the_x000D_
countless decisions they make every day. Our Code of Ethical_x000D_
Business Conduct, which has been in place since the 1980s, is_x000D_
regularly updated. This code provides our policies and expectations_x000D_
on a number of topics, including our commitment to good_x000D_
citizenship, promoting a positive and safe work environment,_x000D_
avoiding conflicts of interest and operating with integrity in all that_x000D_
we do. The Code of Ethical Business Conduct applies to everyone on_x000D_
the Martin Marietta team, including Board members, and annual_x000D_
ethics training is required to ensure our policies are communicated_x000D_
and understood. The Code also applies to our vendors,_x000D_
suppliers and contractors and sets out our expectations both_x000D_
in terms of how they behave with regard to their interactions_x000D_
with our Company and employees, as well as in their own_x000D_
businesses. It addresses topics such as Anti-Corruption,_x000D_
Bribery, Antitrust, Safety and Health, Environmental_x000D_
Regulation, and Slavery and Human Trafficking.</t>
  </si>
  <si>
    <t>https://mcdn.martinmarietta.com/assets/sustainability/2021sustainabilityreport.pdf</t>
  </si>
  <si>
    <t>Our Ethics, Environment, Safety and_x000D_
Health (EESH) Committee_x000D_
â€¢ Established in 1994 and meets at least three times_x000D_
annually_x000D_
â€¢ Updated charter in February 2022 to codify the_x000D_
Committeeâ€™s responsibilities in light of our increasing_x000D_
focus on EESH matters_x000D_
â€¢ Comprised wholly of independent directors, whose_x000D_
members are diverse and have relevant expertise to_x000D_
provide appropriate oversight in helping us achieve_x000D_
sustainable growth and reduce our risks_x000D_
â€¢ Reviews our Sustainability Report and our sustainability_x000D_
performance commitments and goals, including capital_x000D_
investments and improved practices that reduce_x000D_
greenhouse gas (GHG) and other emissions_x000D_
â€¢ Reviews the input we have had from, and our_x000D_
engagement with, investors on sustainability matters_x000D_
â€¢ Monitors our safety performance, Ethics Office activity,_x000D_
and compliance with environmental laws and_x000D_
regulations, as well as our public reporting and_x000D_
disclosure with respect to climate change-related risks_x000D_
and opportunities and other environmental issues_x000D_
â€¢ Has the authority to investigate any matter falling within_x000D_
its purview_x000D_
â€¢ Reports to the full Board_x000D_
These examples reflect the ways in which sustainability is a_x000D_
priority in our risk oversight, strategic planning and_x000D_
management, as well as the ongoing dialogue with our_x000D_
shareholders.</t>
  </si>
  <si>
    <t>Martin Marietta has robust governance and oversight in_x000D_
place as it relates to environmental matters, including_x000D_
climate change-related issues. We place day-to-day_x000D_
responsibility for compliance with our operations_x000D_
management and view it as an important part of our_x000D_
ongoing strategy. In this regard:_x000D_
â€¢ We have strong oversight of environmental matters at_x000D_
each of the Board, management and operating levels._x000D_
â€¢ We view sustainability as a part of our day-to-day and_x000D_
long-term strategies and as a driver of our ability to_x000D_
create value._x000D_
â€¢ We strive for continuous improvements in our_x000D_
environmental performance and view it as an area that_x000D_
can also create business opportunities for us._x000D_
â€¢ Our stewardship programs are guided by a combination_x000D_
of industry best practices, innovative operational_x000D_
improvements and the use of clean technologies._x000D_
â€¢ We include environmental matters in our management_x000D_
discussions, goals and compensation.</t>
  </si>
  <si>
    <t>done by the board of directors which has oversight over all risks the company faces</t>
  </si>
  <si>
    <t>scope 1 and 2 ghg emissions</t>
  </si>
  <si>
    <t>n 2021 our heritage operations consumed 1.468 million kilowatt hours of purchased power which generated 584,422_x000D_
mtCO2e of GHG. In this report we are adopting a target to reduce or offset those Scope 2 emissions by 30% by 2030_x000D_
versus a baseline year of 2021. In addition, while we are still considering a long term target for our Scope 1 emissions_x000D_
as discussed above, we believe that the available offset and reduction methods in regard to Scope 2 emissions are certain_x000D_
enough that we are also committing to reducing or offsetting these emissions a goal of Net Zero Scope 2 emissions by_x000D_
2050. This goal will apply to all Scope 2 emissions across all product lines.</t>
  </si>
  <si>
    <t>43 locations in high stress, 48 locations in extremely high stress</t>
  </si>
  <si>
    <t>33% racially or ethnically diverse</t>
  </si>
  <si>
    <t>ceo pay: $14,939,587. median employee pay: $90,423</t>
  </si>
  <si>
    <t>ur Benefits_x000D_
Competitive Pay._x000D_
Medical, Dental and Vision Coverage._x000D_
Prescription Drug Coverage._x000D_
Flexible Spending Accounts._x000D_
Paid Holidays and Vacation._x000D_
401(k) with Company Match._x000D_
Pension Plan._x000D_
Educational/Tuition Assistance Plan.</t>
  </si>
  <si>
    <t>https://jobs.jobvite.com/martinmarietta</t>
  </si>
  <si>
    <t>R_2R9t9LH9zOhXXNg</t>
  </si>
  <si>
    <t>MRO2020@g.ucla.edu</t>
  </si>
  <si>
    <t>MRO2020</t>
  </si>
  <si>
    <t>Marathon Oil Corporation</t>
  </si>
  <si>
    <t>MRO</t>
  </si>
  <si>
    <t>https://d18rn0p25nwr6d.cloudfront.net/CIK-0001510295/47a9ce1b-580c-4b26-8c10-2570ae3d5129.pdf</t>
  </si>
  <si>
    <t>Senior leadership, industry experienced, risk management, operations experience, government legal &amp; regulatory, public company governance</t>
  </si>
  <si>
    <t>https://www.marathonoil.com/sustainability/</t>
  </si>
  <si>
    <t>Our board of directors provides oversight of our operations, risk_x000D_
management efforts and strategic plans. The boardâ€™s Health,_x000D_
Environmental, Safety and Corporate Responsibility (HES&amp;CR)_x000D_
Committee assists the full board by identifying, evaluating and_x000D_
monitoring trends, issues, practices and concerns related to: climate_x000D_
change; HES&amp;S public policy; legislation; regulations; political,_x000D_
charitable and educational contributions; and other matters.</t>
  </si>
  <si>
    <t>Our vice president of Health, Environment, Safety, Security (HES&amp;S)_x000D_
and Corporate Sustainability has leadership accountability for_x000D_
driving our corporate sustainability programs. This role provides the_x000D_
opportunity to align all areas of our corporate ESG strategy and embed_x000D_
sustainability practices into the way we run our business. He also leads_x000D_
our cross-functional Sustainability Forum, which provides a mechanism_x000D_
for ongoing dialogue on issues related to our ESG strategy, including:_x000D_
â€¢ Sustainability risks and available mitigations._x000D_
â€¢ Performance updates against reported goals and targets._x000D_
â€¢ Updates on reporting and performance trends._x000D_
Forum members include senior leaders from operations, HES&amp;S,_x000D_
investor relations, business planning, treasury, human resources, law,_x000D_
communications, government relations and supply chain.</t>
  </si>
  <si>
    <t xml:space="preserve">Market forces that could affect commodity prices, including_x000D_
renewables uptake and pace of energy transition._x000D_
â€¢ Access to capital markets._x000D_
â€¢ Evolving U.S. federal and state and global climate change policies,_x000D_
laws and regulations._x000D_
â€¢ Chronic physical risks (such as persistent drought, increased_x000D_
severity and frequency of wildfires and sea level rise)._x000D_
â€¢ Business interruption and acute physical risks from extreme_x000D_
weather events._x000D_
â€¢ Value chain disruption. </t>
  </si>
  <si>
    <t>We evaluate our business model by applying our risk_x000D_
assessment tools and measuring alignment with our_x000D_
governance models, and we monitor and mitigate risks to our_x000D_
business strategy related to climate change. We also assess_x000D_
climate-related opportunities to create long-term value for our_x000D_
stakeholders._x000D_
We have operationalized key environmental performance_x000D_
indicators that are used to drive performance improvements_x000D_
in the individual assets. In addition, we monitor regulatory_x000D_
changes and risks through our trade organizations, which_x000D_
allows us to adjust business plans and operations to mitigate_x000D_
risks.</t>
  </si>
  <si>
    <t xml:space="preserve">Marathon Oil allocates the vast majority of our capital expenditures_x000D_
to short-cycle, unconventional resource plays â€“ consistent with_x000D_
our concentrated and optimized multi-basin portfolio. Due to the_x000D_
production profile for the typical unconventional well, the commodity_x000D_
price during the first few years of production has a much greater_x000D_
effect on project economics than longer-dated commodity prices. The_x000D_
majority of the wells we drill have relatively short payback periods. This_x000D_
mitigates the longer-term commodity price risk related to our capital_x000D_
investment decisions and enhances our capital allocation flexibility and_x000D_
ability to respond to changes in the macro environment._x000D_
Our short-term planning horizon is limited to two years, while our_x000D_
medium-term planning horizon is five years, consistent with both_x000D_
the short-cycle nature of our portfolio and SEC rules governing_x000D_
proved reserve bookings. We provide a detailed annual plan and_x000D_
budget generally in the first quarter of every calendar year and have_x000D_
augmented that disclosure recently with a five-year benchmark_x000D_
maintenance scenario that holds oil production flat. The financial_x000D_
returns and competitiveness of our capital investment program are_x000D_
routinely stress-tested across these time horizons with conservative_x000D_
commodity price assumptions â€“ prices that are typically below the_x000D_
lower range of forecasts from investment banks and well-known_x000D_
energy forecasting agencies, including the U.S. Energy Information_x000D_
Administration (EIA) and the International Energy Agency (IEA)._x000D_
Projects must meet specific financial targets and/or strategic objectives_x000D_
to be sanctioned. We also frequently assess our capital investment_x000D_
program and the robustness of our portfolio over a longer-term 10-year_x000D_
time horizon, using similarly conservative commodity price assumptions_x000D_
and investment criteria. </t>
  </si>
  <si>
    <t>We use the ERM process to identify and manage the most significant_x000D_
risks facing the company, with the goals of facilitating risk oversight_x000D_
by the board, ensuring enterprise risks are managed effectively and_x000D_
ensuring accountability for risk management. Internal risk assessors_x000D_
present our ERM process outcomes related to climate risk to the_x000D_
HES&amp;CR, Audit and Finance committees to inform the boardâ€™s oversight_x000D_
responsibilities.</t>
  </si>
  <si>
    <t>â€¢ Active portfolio management_x000D_
and high-quality multi-basin_x000D_
portfolio_x000D_
â€¢ Disciplined Reinvestment Rate_x000D_
Capital Allocation Framework_x000D_
â€¢ Maintaining a strong balance_x000D_
sheet_x000D_
â€¢ Reducing our GHG intensity_x000D_
GHG emissions management_x000D_
â€¢ Voluntary industry initiatives_x000D_
â€¢ Government engagement_x000D_
â€¢ Emergency response and_x000D_
business continuity planning_x000D_
Sustainable water sourcing_x000D_
 and management_x000D_
Flexible global supply_x000D_
 chain management_x000D_
â€¢ Multi-vendor strategy for critical_x000D_
products and services</t>
  </si>
  <si>
    <t xml:space="preserve">integrated into ERM </t>
  </si>
  <si>
    <t xml:space="preserve">Ghg emissions by scope and source, emissions intensity, methane emissions and intensity </t>
  </si>
  <si>
    <t>30% Target to reduce 2021_x000D_
GHG emissions intensity_x000D_
compared to 2019_x000D_
baseline_x000D_
_x000D_
50% Goal to reduce GHG_x000D_
emissions intensity by_x000D_
2025 compared to 2019_x000D_
baseline</t>
  </si>
  <si>
    <t xml:space="preserve">50 millions barrels </t>
  </si>
  <si>
    <t>31% minority</t>
  </si>
  <si>
    <t>ceo pay: $15,648,848. median employee pay: $41,285</t>
  </si>
  <si>
    <t>Additional benefits can include health, dental and vision assistance_x000D_
plans for employees and their families, including domestic partners and_x000D_
children of domestic partners in the United States; retirement savings_x000D_
plans; adoption assistance; vacation; paid holidays; sick pay; life and_x000D_
accident insurance; leaves of absence; educational reimbursement;_x000D_
matching gifts; workplace giving; and a volunteer incentive program. To_x000D_
see a full list of benefits visit https://www.mrobenefits.com/.</t>
  </si>
  <si>
    <t>131.114.253.142</t>
  </si>
  <si>
    <t>R_p5lHjDALu8umkFj</t>
  </si>
  <si>
    <t>MTB2021@g.ucla.edu</t>
  </si>
  <si>
    <t>MTB2021</t>
  </si>
  <si>
    <t>M&amp;T Bank Corporation</t>
  </si>
  <si>
    <t>MTB</t>
  </si>
  <si>
    <t>55261F104</t>
  </si>
  <si>
    <t>https://ir.mtb.com/static-files/14015ef4-8021-4b45-853b-5c54ac0596e0</t>
  </si>
  <si>
    <t xml:space="preserve">Data privacy and security, customer financial protection, financing and equitable economy, ethical behavior business conduct and culture, employee incentives and risk culture </t>
  </si>
  <si>
    <t>https://www3.mtb.com/content/dam/mtb-web/pdfs/2021-esg-report-mt-bank.pdf</t>
  </si>
  <si>
    <t>Our Code of Business Conduct and_x000D_
Ethics applies to all employees, whom_x000D_
we expect to act with integrity and_x000D_
honesty. The code covers ethical_x000D_
conduct in general and specific_x000D_
issues such as conflicts of interest,_x000D_
insider trading, discrimination_x000D_
and harassment. It also requires_x000D_
compliance with all applicable antibribery and corruption laws in the_x000D_
markets and jurisdictions in which we_x000D_
operate, including the UK Bribery Act_x000D_
and the Foreign Corrupt Practices Act._x000D_
An additional Code of Ethics for the_x000D_
CEO and Senior Financial Officers_x000D_
is designed to ensure fair, accurate,_x000D_
timely and clear disclosures are filed_x000D_
with the Securities and Exchange_x000D_
Commission. It also obliges our CEO_x000D_
and Senior Financial Officers to report_x000D_
violations of the Code and covers_x000D_
actions to be taken should a_x000D_
violation occur._x000D_
Staff in areas such as brokerage_x000D_
and investment are subject to_x000D_
additional conduct-related obligations_x000D_
including, in certain cases, the laws_x000D_
of overseas countries.</t>
  </si>
  <si>
    <t>â€¢ The NCG Committee of the Board_x000D_
is responsible for oversight of_x000D_
ESG strategy and policies, human_x000D_
capital management and diversity,_x000D_
equity and inclusion_x000D_
â€¢ The Risk Committee of the Board_x000D_
is responsible for oversight of_x000D_
climate risk being incorporated_x000D_
into our risk framework</t>
  </si>
  <si>
    <t xml:space="preserve">â€¢ Our ESG Council includes senior_x000D_
leaders responsible for business_x000D_
lines, investor relations, human_x000D_
resources, the Community_x000D_
Reinvestment Act, public relations,_x000D_
government relations, enterprise_x000D_
risk, legal, community markets and_x000D_
corporate services. This team is_x000D_
responsible for the development,_x000D_
oversight and advancement of our_x000D_
ESG management framework_x000D_
â€¢ The Management Risk Committee_x000D_
is responsible for incorporating_x000D_
climate risk into our risk_x000D_
framework_x000D_
ESG is an organization-wide_x000D_
imperative, and thus managementâ€™s_x000D_
responsibility is shared across the_x000D_
organization. </t>
  </si>
  <si>
    <t>The Companyâ€™s assets, communities, operations, reputation and customers could be adversely affected by the impacts of climate risk._x000D_
The Company operates in regions where its businesses and the activities of its customers could be negatively impacted by climate risk._x000D_
This includes the physical risks resulting from chronic shifts in climate, such as rising average global temperatures and rising sea_x000D_
levels, and an increase in the frequency and severity of extreme weather events and natural disasters, including floods, wildfires, hurricanes_x000D_
and tornados. Such chronic shifts and events could damage or otherwise impact the value or productivity of customersâ€™ assets and disrupt the_x000D_
Companyâ€™s operations and the operations of customers or third parties on which the Company relies. They could also result in market_x000D_
volatility, negatively impact the Companyâ€™s customersâ€™ ability to repay outstanding loans, and damage or deteriorate the value of collateral._x000D_
Over time such risks may result in both increasing premiums for and reduced availability of insurance and have a broader impact on the_x000D_
economy._x000D_
Further, climate risk may manifest from efforts to transition to a low-carbon economy. Transition risks may arise from changes in_x000D_
consumer and business preferences, legislation, regulation, policy, and technological advancement associated with the changes necessary to_x000D_
limit climate change. Such risks may result in increased expenses or otherwise adversely impact the Company and its customers, including_x000D_
the ability of customers to repay outstanding loans. The Company could experience increased expenses resulting from climate-related_x000D_
strategic planning and market changes, as well as litigation and reputational harm as a result of negative public sentiment, regulatory scrutiny_x000D_
and reduced investor and stakeholder confidence due to its climate change strategy and responses. Ongoing legislative or regulatory_x000D_
uncertainties and changes regarding appropriate climate risk management and practices may also result in higher regulatory, compliance and_x000D_
other expenses.</t>
  </si>
  <si>
    <t>Science tells us that the transition to_x000D_
an economy that operates within all_x000D_
of our planetary boundaries3_x000D_
 needs_x000D_
to be both fast and far-reaching. The_x000D_
changing climate â€“ its impacts_x000D_
widespread, rapid and intensifying â€“_x000D_
will require transformative changes._x000D_
Our actions, combined with those of_x000D_
other financial institutions and_x000D_
players in the real economy, can help_x000D_
bend the emissions curve and build_x000D_
climate-resilient communities._x000D_
We strive to set short-term_x000D_
greenhouse gas emission targets and_x000D_
take action to align our business to_x000D_
limit the worst impacts of climate_x000D_
change, in line with the Paris_x000D_
Agreement. _x000D_
We also strive to align our work to_x000D_
support progress towards the United_x000D_
Nationsâ€™ SDGs._x000D_
In the years to come, we will prioritize_x000D_
work to measure progress towards_x000D_
goals 7 (Affordable and clean_x000D_
energy), 12 (Responsible_x000D_
consumption and production)_x000D_
and 13 (Climate action)._x000D_
To fulfill our environmental_x000D_
sustainability commitments,_x000D_
we will focus on:_x000D_
â€¢ creating climate opportunities_x000D_
â€¢ building climate-resilient_x000D_
communities_x000D_
â€¢ reducing our carbon footprint_x000D_
â€¢ integrating climate risk into the_x000D_
risk framework</t>
  </si>
  <si>
    <t xml:space="preserve">As we continue to allocate resources_x000D_
to actively build our Climate Risk_x000D_
Framework, we are carefully_x000D_
contemplating the various risks_x000D_
posed to the organization by climate_x000D_
risk, such as credit and operational_x000D_
risks and applying a risk-based_x000D_
approach to these critical endeavors._x000D_
We are leveraging our learnings in our_x000D_
pursuit to improve data, assess risk,_x000D_
develop metrics and perform_x000D_
scenario analysis, all of which serve_x000D_
as key tools that will be necessary to_x000D_
properly manage climate risk._x000D_
Within the past year, we focused on_x000D_
foundation-building activities, such_x000D_
as acknowledging climate risk within_x000D_
our Risk Appetite Statement, our_x000D_
Enterprise Risk Framework and our_x000D_
Risk Committee of the Board of_x000D_
Directors charter. We also engaged_x000D_
our Board of Directors and_x000D_
developed a roadmap to promote a_x000D_
thoughtful approach to our pursuit of_x000D_
continually enhancing our climate_x000D_
risk management capabilities. </t>
  </si>
  <si>
    <t xml:space="preserve">Our Environmental Risk group_x000D_
conducts due diligence on all_x000D_
commercial loans secured by real_x000D_
estate, to evaluate the environmental_x000D_
liabilities. For example, properties_x000D_
may be undergoing remediation_x000D_
under the Brownfields Program._x000D_
This ensures that our financing is_x000D_
responsible, allows us to assist the_x000D_
remediation, redevelopment, and_x000D_
reuse of contaminated property, and_x000D_
helps to avoid financial losses arising_x000D_
from environmental issues_x000D_
with the collateral._x000D_
The process begins with an_x000D_
environmental due diligence_x000D_
report, which can be a customersupplied report or one ordered by_x000D_
M&amp;T from an approved vendor._x000D_
The report type is based on the loan_x000D_
value, property use and risks_x000D_
identified during underwriting. M&amp;Tâ€™s_x000D_
Environmental Risk group is staffed_x000D_
by environmental professionals,_x000D_
as defined by ASTMâ€™s Phase I_x000D_
Environmental Site Assessment_x000D_
Standard. The department evaluates_x000D_
concerns, and the results inform the_x000D_
decision to finance the collateral. </t>
  </si>
  <si>
    <t>scope 1-3 ghg emissions, energy consumption by type, water usage, waste produced</t>
  </si>
  <si>
    <t>carbon neutrality by 2035</t>
  </si>
  <si>
    <t xml:space="preserve">77,618,120 gallons </t>
  </si>
  <si>
    <t>ceo pay: $6,868,174. median employee pay: $68,270</t>
  </si>
  <si>
    <t>Health Care Benefits_x000D_
Our Consumer Driven Health Plan combines traditional medical coverage with a health savings account feature â€“ including various tax savings benefits. Plus, we offer additional health care benefits including a dental and vision plan._x000D_
_x000D_
Read Our Health Care and Financial Benefits Overview (PDF) &gt;_x000D_
_x000D_
â€‹â€‹â€‹Paid Time-off Program_x000D_
Receive time off for vacations, holidays, illness or other events that allow you to be out of the office._x000D_
_x000D_
â€‹â€‹â€‹Employee Wellness_x000D_
Our annual wellness calendar provides employees with information and tips on a different wellness topic each month. We also offer an annual flu shot program to employees and their immediate family members.</t>
  </si>
  <si>
    <t>https://www3.mtb.com/careers/benefits</t>
  </si>
  <si>
    <t>93.32.53.202</t>
  </si>
  <si>
    <t>R_2cucrhAPWTK4Je1</t>
  </si>
  <si>
    <t>MTD2021@g.ucla.edu</t>
  </si>
  <si>
    <t>MTD2021</t>
  </si>
  <si>
    <t>Mettler-Toledo International Inc.</t>
  </si>
  <si>
    <t>MTD</t>
  </si>
  <si>
    <t>https://mt.gcs-web.com/static-files/406317e4-875f-487a-a70d-d50a4a77510c</t>
  </si>
  <si>
    <t xml:space="preserve">Economic performance, employee health and safety, attract develop and retain talent, ghg emissions and climate, cybersecurity and data privacy, responsible supply chain, product and business innovation </t>
  </si>
  <si>
    <t>https://www.mt.com/dam/sustainability/crr-2022/METTLER_TOLEDO-Corporate_Responsibility_Report_H_2022.pdf</t>
  </si>
  <si>
    <t xml:space="preserve">Anti-Bribery and Corruption_x000D_
We have policies prohibiting any payment or acceptance of bribes, including facilitation payments, and we expect the same from our suppliers, channel partners, and all other business partners. Periodically, we formally assess all of our operations for corruption_x000D_
risk. We conduct online and in-person trainings at company locations throughout the year. We also have standardized processes for communicating our policies and expectations to business partners, and we conduct risk-aligned third-party due diligence. As a result of our efforts, we currently consider the risk of corruption across our business to be relatively low. We have not had any incidents of confirmed corruption in the past year._x000D_
</t>
  </si>
  <si>
    <t>The full Board of Directors oversees the Companyâ€™s management of our ESG programs, including GreenMT and our Ethics and Compliance Program. The Audit Committee oversees the Companyâ€™s enterprise risk management process, which includes topics such as climate- related risks and opportunities and cybersecurity. Typically, executive management updates the Board on each of these programs at least annually, or more frequently as necessary, including reviews of strategy, goals, and performance. This includes evaluation of the Companyâ€™s performance on relevant ESG topics. In 2021 specifically, the Board and executive management discussed relevant ESG topics, including new goals and targets, during each of the quarterly board meetings.</t>
  </si>
  <si>
    <t>The Chief Executive Officer oversees the GreenMT program, including review of the Corporate Responsibility Report, with day-to-day responsibility for GreenMT held by the Head of Sustainability, who reports directly to the Chief Executive Officer. In addition, the Corporate Sustainability team works directly with the Head of Sustainability to manage the GreenMT goals. Our General Counsel oversees public company governance topics and the Companyâ€™s Ethics and Compliance Program, while the Group Compliance Director is responsible for_x000D_
the daily operation of this program. Our Chief Financial Officer oversees our enterprise risk management process. All members of the Group Management Committee actively participate in these programs and have performance-based compensation targets related to integrity, diversity and inclusion, sustainability, and GreenMT goals.</t>
  </si>
  <si>
    <t>The vehicle fleets for our sales and service personnel are the largest remaining contribution to our greenhouse gas emissions from operations (Scope 1), and we will continue our multi- year journey to improve the efficiency of our vehicles and to move toward a fleet consisting mostly of electric vehicles. We seek to control and optimize our fleets by procuring efficient vehicles and implementing efficiency-raising fleet management practices. We encourage_x000D_
our units to purchase and use low-emission vehicles, taking into account the vehiclesâ€™ lifecycle costs and ability to support our operations and services. In addition, we have implemented fuel efficiency measures including seeking to eliminate unnecessary travel and transportation, encouraging fuel-saving driving and routing, ensuring well-adapted loading, and undertaking proper vehicle maintenance._x000D_
To further reduce our Scope 2 emissions, we will continue to invest in facilities to make them more energy efficient. This includes improving manufacturing processes and updating facility infrastructure such as lighting, heating, cooling, and building insulation and controls, and installing renewable electricity generation capacity._x000D_
In 2019, we made a decision to largely source renewable energy for our manufacturing facilities, logistics centers, and offices across the world. We did this by sourcing renewable electricity through supplier-specific products and unbundled Energy Attribute Certificates._x000D_
As a result, 100 percent of our electricity, and 46 percent of our energy consumption, come from renewable sources. In addition, some offices have started to rely on self-generated electricity to cover their energy use, including our offices in the Netherlands and Thailand. In 2021, our facilities in China signed a contract for roof mounted photovoltaic panels that will supply our operations with 2.5 GW of green electricity every year. We also signed a contract for a 0.4 GW installation for our main facilities in Switzerland to be installed in 2022. We are evaluating similar opportunities in other locations</t>
  </si>
  <si>
    <t>In 2021, we started to broaden our analysis on climate-related risks and opportunities and incorporate the recommendations from the Task Force on Climate-Related Disclosure (TCFD) into this report. Our assessment of climate-related risks and opportunities is integrated into our broader assessment of enterprise risks. The Head of Sustainability leads the assessment of climate-related risks and opportunities, with active involvement from the Chief Executive Officer. Our annual enterprise risk assessment, conducted under the supervision of the Chief Financial Officer, includes the results of the climate-related assessment and is presented to the Board of Directors.</t>
  </si>
  <si>
    <t xml:space="preserve">overseen by the audit committee of the board, which is responsible for enterprise risk management </t>
  </si>
  <si>
    <t>scopes 1-3 ghg emissions, carbon intensity, energy consumption</t>
  </si>
  <si>
    <t>As part of our efforts to reduce energy and emissions, we originally committed to a goal of reducing our carbon intensity by 20 percent by 2020, compared with 2010. We outperformed and met this goal ahead of schedule in 2018 and defined a new target: to become carbon neutral in 2020 with respect to Scope 1 and 2 emissions. We achieved this in 2020, and aim to maintain this status going forward. In parallel, we have accelerated our ambitions and committed to science-based targets in 2021. Our targets are aligned with the latest climate science and consistent with reductions required to limit global warming to 1.5 Â°C. We are committed to reduce Scope 1 and 2 emissions 70 percent by 2030 from a 2018 base year and reduce Scope 3 emissions 30 percent by 2030 from a 2019 base year. We have also committed to long-term science-based targets and to reach net zero in 2050. Our approach to reducing our carbon footprint follows these principles:_x000D_
â€¢ Electrifying of our fleet of vehicles (Scope 1)_x000D_
â€¢ Continuing to reduce emissions from our operations through energy efficiency projects_x000D_
and by sourcing or producing renewable electricity for our manufacturing facilities and_x000D_
offices (Scope 2)_x000D_
â€¢ Investing in carbon offset projects to compensate for remaining Scope 1 and 2 emissions â€¢ Decarbonizing our value chain by focusing on high-emission categories (Scope 3)_x000D_
â€¢ Continuing to reduce the power consumption of our products during use (Scope 3)</t>
  </si>
  <si>
    <t>186263 cubic meters</t>
  </si>
  <si>
    <t xml:space="preserve">In our own production facilities, we mainly use a highly skilled workforce due to the complexity of our products. This means we are not at risk regarding direct use of child labor or forced or compulsory labor. For the same reasons and considering the locations of our suppliersâ€™ facilities, we understand our suppliersâ€™ facilities are also generally not at risk regarding child labor or forced or compulsory labor. There have been no reported instances where this was an issue. To help ensure ongoing compliance, we audit the performance of certain suppliers annually as described below._x000D_
</t>
  </si>
  <si>
    <t>Medical_x000D_
â€¢ Aetna High Deductible Health Plan (HDHP)_x000D_
â€¢ Aetna PPO_x000D_
â€¢ Kaiser HMO (California only)_x000D_
Dental_x000D_
Vision_x000D_
Flexible Spending Account (FSA)_x000D_
â€¢ Health Care FSA_x000D_
â€¢ Dependent Care FSA_x000D_
Health Savings Account (HSA)_x000D_
Employee Assistance Program (EAP)</t>
  </si>
  <si>
    <t>Mettler-Toledo International</t>
  </si>
  <si>
    <t>R_2Cx31BC1PmJaU01</t>
  </si>
  <si>
    <t>MOS2021@g.ucla.edu</t>
  </si>
  <si>
    <t>MOS2021</t>
  </si>
  <si>
    <t>The Mosaic Company</t>
  </si>
  <si>
    <t>MOS</t>
  </si>
  <si>
    <t>61945C103</t>
  </si>
  <si>
    <t>2021 ESG Performance Summary</t>
  </si>
  <si>
    <t>https://www.mosaicco.com/fileLibrary/publicFiles/0-2021-ESG-Performance-Summary.pdf</t>
  </si>
  <si>
    <t>Executive and Operational Leadership_x000D_
Legal, Media and Marketing_x000D_
Corporate Governance_x000D_
Risk Management _x000D_
Brazilian Markets _x000D_
Strategic Business Planning and Business Development _x000D_
Government and Public Policy_x000D_
Leadership of Global Operations_x000D_
Energy and Chemicals Markets Experience_x000D_
Agriculture/Fertilizer Business_x000D_
Mining Experience _x000D_
Experience in Business, Government and Regulatory Affairs in Canada_x000D_
International Business</t>
  </si>
  <si>
    <t>https://d18rn0p25nwr6d.cloudfront.net/CIK-0001285785/8a6b6260-6b0e-4479-9737-dcc1ab2153b3.pdf</t>
  </si>
  <si>
    <t>ESG Performance Summary</t>
  </si>
  <si>
    <t>"Economic performance, Anti-corruption, Rights of Indigenous peoples, Environmental Compliance, etc."</t>
  </si>
  <si>
    <t>https://www.mosaicco.com/fileLibrary/publicFiles/0-2021-Sustainability-Disclosure-and-GRI.pdf</t>
  </si>
  <si>
    <t xml:space="preserve">"Mosaic must comply with all applicable laws of the United States, and all other countries in which we do business, that are designed to prevent bribery and corruption... In 2021, more than 10,500 employees completed the Code of Conduct Certification. In addition, 100 percent of salaried employees, which includes managers, (approximately 4,500 employees total) certified compliance with the Code of Conduct."_x000D_
</t>
  </si>
  <si>
    <t>"Mosaic also maintains a 24-hour independently administered confidential and anonymous incident reporting ethics line for all Mosaic employees. In addition, our company conducts a robust risk assessment to identify risks related to the U.S. Foreign Corrupt Practices Act (FCPA). A robust fraud risk assessment is also completed in the Sarbanes-Oxley_x000D_
compliance efforts."_x000D_
"During 2021, Mosaic reviewed the following foundational elements of our anti-corruption program: Tone at the Top, Policies and Procedures, and Training, to provide assurance that Mosaic is taking the appropriate measures to mitigate the risk of an employee or representative (third parties) engaging in activities that may violate FCPA or other anti-corruption laws or regulations."</t>
  </si>
  <si>
    <t>3.2 million tonnes</t>
  </si>
  <si>
    <t>1.3 million tonnes</t>
  </si>
  <si>
    <t>9.48 million tonnes</t>
  </si>
  <si>
    <t>"Mosaicâ€™s Environmental Health, Safety, and Sustainable Development Committee (EHSS Committee) of the Mosaic Board of Directors (the â€œBoardâ€) provides oversight of our environmental, health, safety and sustainable development (EHSS)strategic vision and performance, including managing climate-related risks and opportunities. The Compensation Committee considers ESG performance when making compensation determinations for management and executives. In 2021, performance towards ESG goals, including the completion of environmental or sustainability (risk reduction) projects that resulted, in part, in reduction of greenhouse gas emissions (GHGs), was part of incentive compensation."</t>
  </si>
  <si>
    <t>"Climate-related responsibilities are shared by many at Mosaic. For example, Environment, Health and Safety (EHS) leadership manage climate-related issues due to the interplay between EHS performance and our progress toward sustainability targets, ESG strategy and regulatory developments pertaining to the implementation of price on carbon in our operating jurisdictions. Public Affairs manages our companyâ€™s reporting, targets tracking and stakeholder engagement practices. Senior Leadership are active in identifying and assessing enterprise-wide risks, overseeing progress toward GHG targets, and guiding our overall GHG reduction strategy, which we view as important to managing Mosaicâ€™s climate-related risks."</t>
  </si>
  <si>
    <t>"We have identified climate-related risks and opportunities with potential to impact our business over short (0-4 years), medium (5-9 years) and long-term (10-20 years). Per TCFD guidelines, risks are categorized as transition risks or physical risks._x000D_
Based on the results of a comprehensive climate risk assessment, the most significant transition risk is the prospect of the imposition of a price on GHG emissions in our operating jurisdictions â€“ principally, the United States, Canada and Brazil. The most significant physical risk we face is the threat of increasingly severe weather events and changes in precipitation patterns, primarily at our operating facilities in Florida and Louisiana."</t>
  </si>
  <si>
    <t>"Climate-related risks and opportunities influence our organizationâ€™s strategy in many ways. For example, the needs of customers and growers are rapidly evolving, and there is increased demand for products that address myriad agricultural challenges, like a plantâ€™s ability to thrive in increasingly stressful conditions (drought, changing temperatures, etc.) and for solutions that help reduce the impact of agricultural activities on the environment. We are adapting our product portfolio and seeking opportunities to bring products to market that meet needs like these._x000D_
Similarly, climate-related risks and opportunities influence our companyâ€™s financial planning process. For example, adverse weather can affect agricultural commodity markets, which could impact revenue. Mosaic's market analysis team monitors climate and growing regions, forecasting for climate-related events like droughts, floods and severe weather events, to determine their potential impact on the markets, our production and Mosaic's overall financial performance. Further, existing and proposed EHS laws and regulations, some of which are climate-related, may affect direct costs, operating expenditures, and capital allocation. In Saskatchewan, where we are subject to carbon pricing mechanisms, we forecast the financial implications associated with our direct energy consumption and the indirect impacts of how the tax is passed on to Mosaic from third parties. See our CDP Climate Change Response for more information."</t>
  </si>
  <si>
    <t>"To reduce our exposure to the risk of the imposition of a price on GHG emissions, which, according to a risk scenario analysis, is greatest under a Sustainable Development Scenario (SDS) 1.5-2 Â°C over the 2050 time horizon, we are focused on executing our GHG reduction strategy. We manage the threat of physical risks, which are likely to materialize more slowly but projected to increase in the future under both the Intergovernmental Panel on Climate Change representative concentration pathway (RCP) 2.6 and RCP 6.0 scenarios, by maintaining insurance coverage and conferring with leading property and casualty insurers and engineers to improve asset design, construction and maintenance of at-risk assets. We have implemented â€“ and regularly practice â€“ hurricane preparedness plans at our Florida and Louisiana sites that protect our employees and mitigate the potential for business interruption and damage to our facilities."</t>
  </si>
  <si>
    <t>"We identify and assess climate-related risks as part of a multi-disciplinary companywide risk management process."</t>
  </si>
  <si>
    <t>"Climate, including climate changes, and associated risks and opportunities that apply at companywide and asset levels are monitored regularly by teams at Mosaic including EHS, public affairs, enterprise risk management and market analysis, and the results are reported to the companyâ€™s senior leadership team, the Board, the EHSS Committee, and to additional stakeholders through our annual sustainability disclosure. In 2021, to complement our risk identification process, we engaged a third party to conduct a climate risk assessment and scenario analysis."</t>
  </si>
  <si>
    <t>"Transition climate risks such as changes in regulations (short-, medium- and long-term); and physical risks such as length of growing season or location of growing regions (medium- to long-term) and adverse weather (short-term or acute events such as floods and hurricanes) could have an impact on Mosaic's upstream procurement of intermediate products and other critical raw material and other inputs, like sulfur and energy supplies. By quantifying the potential impact of such risks using the integrated risk assessment process, we are able to communicate urgency internally, develop a strategy and respond accordingly. Similarly, climate risks and opportunities could have an impact on Mosaic's downstream transportation of products or demand for existing and potential products. Both are part of multi-disciplinary companywide risk management processes."</t>
  </si>
  <si>
    <t>"We use key metrics to monitor our progress managing our GHG risks, including tracking of direct and indirect energy use and GHG emissions on absolute and intensity bases."_x000D_
_x000D_
Full list on Mosaic Co. 2021 Sustainability Disclosure &amp; GRI Index pages 7-9</t>
  </si>
  <si>
    <t>"Our 2025 ESG performance targets outline our ambition to reduce our Scope 1 and 2 GHGs by 20% per tonne of product. We recently announced our participation in a net-zero economy with targets to achieve net-zero GHG emissions in our Florida operations by 2030 and companywide by 2040."_x000D_
_x000D_
"As of the end of 2021, we have achieved an 11 percent reduction since our 2015 baseline and a 2 percent decrease since 2020."_x000D_
"In 2021 we announced a target to reduce our freshwater withdrawals by 20 percent per tonne of product by 2025. As of the end of 2021, we have achieved a 18 percent reduction since our 2015 baseline and a 2 percent decrease since 2020."</t>
  </si>
  <si>
    <t>TCFD Reporting Index</t>
  </si>
  <si>
    <t>https://www.mosaicco.com/fileLibrary/publicFiles/0-Task-Force-on-Climate-related-Financial-Disclosures-(TCFD).pdf</t>
  </si>
  <si>
    <t>approximately 40,000 acres</t>
  </si>
  <si>
    <t>287,554 cubic meters</t>
  </si>
  <si>
    <t>Brazil: 21.3% female_x000D_
Canada: 19.65% female_x000D_
China: 71.43% female_x000D_
India: 33.33% female_x000D_
Paraguay: 50% female_x000D_
USA: 20.75% female</t>
  </si>
  <si>
    <t>"Approximately 28 percent of the United States management workforce is considered_x000D_
a member of a minority group; 27 percent of the total U.S. workforce is considered a member of a minority group. "Minority group" in the United States is defined as non-white ethnicity of any gender."</t>
  </si>
  <si>
    <t>"framework. In 2020, Mosaic retained an independent consultant to assist with our pay equity analysis on the basis of both gender and ethnicity across our global operations. The results revealed fewer than .05 percent outliers without adequate business justifications. Mosaic addressed each of the instances during our 2021 compensation cycle."</t>
  </si>
  <si>
    <t>Median Employee wage: $24,013 / CEO Compensation: $12,297,011</t>
  </si>
  <si>
    <t>Sustainability report and Proxy</t>
  </si>
  <si>
    <t>https://d18rn0p25nwr6d.cloudfront.net/CIK-0001285785/9b75a400-6947-44cc-8292-70cb05acab29.pdf</t>
  </si>
  <si>
    <t>"Mosaic does not have any operations that are identified as a significant risk for child labor or forced or compulsory labor practices. Mosaic abides by all applicable child labor laws, as well as our global hiring and employment policies."</t>
  </si>
  <si>
    <t xml:space="preserve">The majority of administrative, insurance and other costs associated with Mosaic-sponsored health and welfare plans is borne by us."_x000D_
Healthcare is an employee benefit offered in every country of operation </t>
  </si>
  <si>
    <t>Mosaic Co.</t>
  </si>
  <si>
    <t>R_3KGYawSTJ3s9VZJ</t>
  </si>
  <si>
    <t>NCLH2021@g.ucla.edu</t>
  </si>
  <si>
    <t>NCLH2021</t>
  </si>
  <si>
    <t>Norwegian Cruise Line Holdings Ltd.</t>
  </si>
  <si>
    <t>NCLH</t>
  </si>
  <si>
    <t>G66721104</t>
  </si>
  <si>
    <t>https://www.nclhltd.com/investors/sec-filings/all-sec-filings/content/0001104659-22-051725/0001104659-22-051725.pdf</t>
  </si>
  <si>
    <t xml:space="preserve">List three directors with ESG competencies, specifics on environmental v social not given. _x000D_
_x000D_
Travel, leisure &amp; entertainment industries_x000D_
Executive leadership_x000D_
Global operations &amp; strategy_x000D_
Public company_x000D_
Maritime_x000D_
Sales &amp; marketing_x000D_
_x000D_
</t>
  </si>
  <si>
    <t xml:space="preserve">Air quality &amp; emissions, GHG &amp; climate risk, habitat conservation &amp; ocean stewardship, health &amp; safety, human capital including DE&amp;I, waste &amp; wastewater management </t>
  </si>
  <si>
    <t>https://d1io3yog0oux5.cloudfront.net/_065387a86da179ae906d081eb4ff3714/nclhltd/db/1166/11264/file/NOR0002_07132022_ESG+Report+Design+2021_FINAL_2.pdf</t>
  </si>
  <si>
    <t>Doing the right thing and getting results the right way is embedded in our core values. We emphasize the_x000D_
importance of conducting business legally and ethically and all team members, executives and directors are_x000D_
required to adhere to our Code of Ethical Business Conduct (Code) at all times. Our Corporate Ethics Officer_x000D_
oversees the design and maintenance of policies and procedures to maintain our high ethical standards._x000D_
The Code defines clear expectations to guide our decision making, deter wrongdoing and promote honest_x000D_
and ethical conduct. The Code outlines our expectations in areas including the below and more:_x000D_
â€¢ Conflicts of Interest_x000D_
â€¢ Confidentiality and Privacy_x000D_
â€¢ Insider Trading_x000D_
â€¢ Financial Integrity and Reporting Practices_x000D_
â€¢ Human Rights_x000D_
All newly hired team members complete Code of Ethical_x000D_
Business Conduct training. In addition, every year, all team_x000D_
members are provided a refresher and required to review_x000D_
and certify the Code, which includes required disclosure of_x000D_
potential conflicts of interest. Board members are expected_x000D_
to comply with our Corporate Governance Guidelines as well_x000D_
as our Code and are required to disclose potential conflicts_x000D_
of interest on a rolling basis. Board members also complete_x000D_
detailed questionnaires regarding their compliance with_x000D_
corporate governance principles and standards at least_x000D_
once a year. Team members are also required to complete_x000D_
training for topics including, but not limited to, data privacy,_x000D_
cybersecurity, harassment, discrimination and diversity,_x000D_
equity and inclusion depending on their roles.</t>
  </si>
  <si>
    <t>Climate change responsibility: In 2019, the Board of Directors (the â€œBoardâ€) recognized the need for additional oversight regarding climate-related matters and created a new Board-level committee,_x000D_
the Technology, Environmental, Safety and Security (â€œTESSâ€) Committee, which oversees sustainability matters and policies (including those related to climate change) and reports to the Board. The_x000D_
TESS committee oversees climate-related issues. The purpose of the TESS Committee is to assist the Board of Directors in its oversight of the Companyâ€™s policies and programs related to_x000D_
technology and innovation, environmental matters, safety and security. The responsibilities of the TESS committee include: â€¢ Oversee Company matters, initiatives, reporting and public_x000D_
communications related to corporate social responsibility and sustainability. â€¢ Oversee and periodically review the Companyâ€™s policies regarding safety, security, environmental and climate-related_x000D_
matters. â€¢ Review with management significant risks related to technology, cybersecurity, data protection and privacy, safety, security, environmental and climate-related matters. Example of a_x000D_
climate-related decision made by the TESS Committee: The approval in 2020 to move forward with the development of an expanded annual sustainability report which encompassed all topics related_x000D_
to environmental, social and governance (ESG) and incorporated the Companyâ€™s first Sustainability Accounting Standards Board (SASB) disclosure matrix_x000D_
In 2020, the Audit Committee of the Board oversaw major risks to NCLH, including severe weather and climate-related events, through their oversight of our Enterprise Risk Management (â€œERMâ€)_x000D_
program. NCLHâ€™s VP &amp; ERM, Internal Audit, facilitates the ERM process on behalf of the Audit Committee and management, including the ERM Steering Committee, to assess and appropriately_x000D_
manage major business risks. The VP, Internal Audit &amp; ERM provides updates to the Audit Committee quarterly and the Audit Committee updates the entire Board as needed, but no less than_x000D_
annually. Example of a climate-related decision made by the Audit Committee: Through the most recent company risk assessment, begun in fall 2020, ESG was identified as one of the top ten risks._x000D_
As defined in the risk assessment, ESG risks are the â€œinability to manage how real or perceived issues, including concerns about safety, quality, environmental sustainability, diversity, and other_x000D_
similar matters, may adversely affect our business and reputation.â€ In 2021, the ESG Department will work with Internal Audit to produce a report outlining ESG risks to NCLH and how the_x000D_
department will address those risks. In addition, Internal Audit will continue to provide guidance on proper systems and controls for data reporting and evaluate processes and controls associated_x000D_
with data disclosed to the public including ESG data.</t>
  </si>
  <si>
    <t>Risks, including those related to climate change, are managed at multiple levels throughout the organization. Individuals and committees within management that specifically_x000D_
monitor climate-related issues include:_x000D_
CEO &amp; President_x000D_
Description of the responsibilities:In order to ensure climate strategy is a key priority and integrated throughout the organization the CEO is directly involved in approval_x000D_
for climate-related initiatives and strategy development and has ultimate responsibility for climate change at NCLH. The CEO provides leadership on climate related risks and_x000D_
opportunities and has been a key decision maker in NCLHâ€™s decision to use the purchase of carbon offsets to help bridge the gap in decarbonization efforts._x000D_
Rationale: The CEO leads the Sail &amp; Sustain Executive Leadership Council, which is comprised of senior level executives across the organization responsible for decision_x000D_
making, accountability and oversight of ESG initiatives, including climate change._x000D_
Other, please specify: Senior Vice President, ESG, Investor Relations &amp; Corporate Communications_x000D_
Description of the responsibilities: The SVP, ESG, Investor Relations &amp; Corporate Communications is responsible for leading the environmental, social and governance_x000D_
(ESG) function at the Company while working collaboratively across all disciplines to ensure a 360 view of sustainability and social impact is considered starting from product_x000D_
innovation, supply chain to marketing and everything in between. The SVP is responsible for developing and executing strategy, targets and goals for companyâ€™s global ESG_x000D_
efforts including its climate-related initiatives._x000D_
Rationale: The SVP of ESG, Investor Relations and Corporate Communications oversees NCLHâ€™s ESG program and strategy and reports to the Chief Financial Officer. The_x000D_
SVP of ESG, Investor Relations &amp; Corporate Communications briefs the CEO and Executive Team on climate-related issues and provides updates at least quarterly to the_x000D_
TESS Committee and/or the full Board of Directors._x000D_
The EVP of Vessel Operations, SVP Technical Operations &amp; VP Marine HSEM:_x000D_
Description of the responsibilities: The EVP of Vessel Operations, SVP Technical Operations &amp; VP Marine HSEM monitor climate-related issues by analyzing climate_x000D_
change risks and opportunities identified externally by our industry group (CLIA), the International Maritime Organization (â€œIMOâ€), government agencies, environmental NGOs,_x000D_
scientific data, and local news from various ports of call. We monitor risks associated with regulations that might change efficiency standards or fuel costs and opportunities_x000D_
that might create new business opportunities for sustainable product offerings. The EVP of Vessel Operations appoints the HSES Committee and serves as the Committeeâ€™s_x000D_
Chairman. Through the appointment of the HSES Committee, the Company ensures a continuous commitment from all employees involved in Company activities that are_x000D_
within the scope of the Safety Management System (â€œSMSâ€). The HSES Committee is responsible for the correct implementation of the established standards for the safe_x000D_
operations of the ships, pollution prevention and security, and reports directly to the Companyâ€™s Chief Executive Officer._x000D_
Rationale: The EVP of Vessel Operations, SVP Technical Operations &amp; VP Marine HSEM are both supported by the Regulatory Compliance &amp; Sustainability team and the_x000D_
Health Safety Environmental Security Committee (â€œHSESâ€ Committee). The VP Marine HSEM reports to the SVP of Marine Operations, who reports to the EVP of Vessel_x000D_
Operations and is responsible for leading the development of sustainability goals, including climate change, reporting on progress annually to the HSES Committee, and to the_x000D_
Companyâ€™s Chief Executive Officer and public through the annual Sail and Sustain report. Progress is reported on the objectives and targets from the ISO 14001. In 2020, the_x000D_
ISO 14001 topics included: chemical management, water consumption, recycling programs and waste mitigation, fuel and boiler fuel consumption, sustainable development,_x000D_
and health and safety. Fuel consumption is the organizationâ€™s largest GHG impact area and this team is responsible for fuel procurement, fuel consumption and energy_x000D_
efficiency programs.</t>
  </si>
  <si>
    <t>Risks: New environmental regulations and policies (M), business demands use of sophisticated systems and technologies (M), operation of cruise ships carries inherent risk of loss caused by adverse weather conditions (S)_x000D_
Opps: global focus on fuel efficiency of vessels (M), ships generate their own power while in port (M), waste heat recovery (S)</t>
  </si>
  <si>
    <t>In 2021, we announced the creation of a long-term climate action strategy and goal to reach carbon neutrality through reducing carbon intensity, identifying and_x000D_
investing in technology including exploring alternative fuels and implementing a voluntary carbon offset program. In addition to ongoing initiatives to reduce our_x000D_
emissions rate, we have committed to offset three million metric tons of carbon dioxide equivalent (MTCO2e) over a three-year period beginning in 2021 to help_x000D_
bridge the gap in decarbonization efforts until new technology becomes available. Our goal to reach carbon neutrality is based on Scope 1 emissions, which_x000D_
typically account for ~95% of our footprint.</t>
  </si>
  <si>
    <t>Description: The scope of our risk management process includes the following each year: i. The VP of Internal Audit &amp; ERM facilitates the ERM Steering Committeeâ€™s_x000D_
analysis of, among other things, climate change risks and opportunities as part of the ERM function, which is integrated into multi-disciplinary company-wide risk_x000D_
management process at NCLH. The Steering Committee analyzes risks across the business (direct operations, upstream, and downstream), including those associated_x000D_
with climate change which could have a substantive financial or strategic impact. ii. Each year, after the top risks are identified, the VP of Internal Audit tracks_x000D_
managementâ€™s progress towards mitigating the risks identified. iii. The VP of Internal Audit &amp; ERM reports to the Audit Committee quarterly and also to the CFO and/or ERM_x000D_
Steering Committee as needed. The Audit Committee then reports to the entire Board quarterly. Through the ERM program, the Audit Committee is able to monitor_x000D_
managementâ€™s actions related to these risks and assess whether these risks and any actions needed to mitigate these risks are appropriately considered in NCLHâ€™s_x000D_
strategies, risk management policies, business plans and annual budgets. Physical Risk Example: For example, the ERM process identified adverse incidents involving_x000D_
cruise ships as one of the top ten risks. This includes adverse incidents caused by natural disasters, unusual weather conditions (that may be climate related), and maritime_x000D_
events that may adversely affect our business, financial condition and results of operations. After the risk was identified, there was an assessment and management_x000D_
meeting with the ERM team and the EVP of Vessel Operations to: â€¢ understand NCLHâ€™s approach to addressing severe weather â€¢ identify what is being done to mitigate the_x000D_
risk associated with severe weather including success and failures understand how to address the risk moving forward While we manage these events that require_x000D_
immediate (short term) action, they help us plan/influence our strategy in the medium and long term. Transitional Risk Example: An example of a transitional risk included in_x000D_
the ERM process would be ship upgrades to take advantage of shore power. Regulations related to shore power installations can affect where our vessels are allowed to_x000D_
sail. In order to increase itinerary availability, the company may need to invest in retrofitting vessels with shore power infrastructure. NCLH continues to monitor the need to_x000D_
retrofit vessels with shore power infrastructure. This will allow the vessels to minimize use of fuel and emissions in port, while being powered from the local energy grid,_x000D_
which is less emissions intensive</t>
  </si>
  <si>
    <t>scope 1 - 3 ghg emissions, electrical load per ship, fuel consumption per ship</t>
  </si>
  <si>
    <t>Pursue net zero greenhouse gas emissions by 2050 across all operations_x000D_
and value chain_x000D_
Increase the percentage of our fleet with shore power capabilities to 50%_x000D_
by 2024, and to 70% by 2025 _x000D_
Decrease fleet wide fuel consumption of boilers by 2%, annually,_x000D_
compared to 2016_x000D_
Offset three million metric tons of carbon dioxide equivalent over a_x000D_
three year period beginning 2021_x000D_
Increase the percentage of treated wastewater compared to untreated sewage_x000D_
discharged by 2024_x000D_
Reduce bunkering by 4%, as compared to 2019, by 2025_x000D_
Decrease the total volume of sludge offloaded fleetwide by 5%,_x000D_
compared to 2018, by 2023</t>
  </si>
  <si>
    <t>shoreside metric</t>
  </si>
  <si>
    <t>ceo pay: $19,668,768. median employee pay: $19,319</t>
  </si>
  <si>
    <t>GROUP HEALTH PLAN_x000D_
Our Company provides health plans that include medical, dental and vision to cover team members,_x000D_
their spouse, domestic partner and/or dependents._x000D_
FLEXIBLE SPENDING ACCOUNTS &amp; HEALTH SAVINGS ACCOUNTS_x000D_
Team members can set aside a portion of their pay, tax-free, to pay for qualified expenses, such as_x000D_
out-of- pocket expenses, copayments, deductibles, day care/ after school care and more._x000D_
BASIC &amp; SUPPLEMENTAL LIFE INSURANCE_x000D_
Team members receive basic Term Life and Accidental Death and Dismemberment (AD&amp;D) coverage at_x000D_
no cost to the team member. Basic coverage is 1X a team memberâ€™s annual salary. Team members may_x000D_
also purchase additional Supplemental Life and AD&amp;D coverage at 1X, 2X or 3X their annual base salary_x000D_
(up to a specific plan maximum) through payroll deductions.</t>
  </si>
  <si>
    <t>Norwegian Cruise Line Holdings Ltd</t>
  </si>
  <si>
    <t>R_3O8kmb03JdWkHBD</t>
  </si>
  <si>
    <t>NI2021@g.ucla.edu</t>
  </si>
  <si>
    <t>NI2021</t>
  </si>
  <si>
    <t>NiSource Inc.</t>
  </si>
  <si>
    <t>NI</t>
  </si>
  <si>
    <t>65473P105</t>
  </si>
  <si>
    <t>https://d18rn0p25nwr6d.cloudfront.net/CIK-0001111711/c740dfd7-28c0-406c-9065-1e6949147fab.pdf</t>
  </si>
  <si>
    <t>Industry experience, other operations/customer service, government and regulatory, public company board, financial or capital markets, risk management, technology, safety, non profit board / community serviced, ceo (current or prior), strategic planning</t>
  </si>
  <si>
    <t>Our core values â€“ fairness, honesty, integrity and trust are the focus of_x000D_
the NiSource Code of Business Conduct (the â€œCodeâ€). We put our_x000D_
values into action by demonstrating them through our behaviors,_x000D_
decisions and interactions. To achieve our long-term business_x000D_
performance goals that reflect premier performance for our customers_x000D_
and stakeholders, we must be relentless champions and conduct_x000D_
ourselves in a way that earns respect, supports our goals and inspires_x000D_
us all to do our best work. We must:_x000D_
â€¢ SERVE OUR CUSTOMERS AND OUR COMMUNITIES._x000D_
Understand the needs and expectations of our customers and_x000D_
stakeholders so we can do our best to meet or exceed them. Care_x000D_
about our customers. Give back to our communities._x000D_
â€¢ BE RESPECTFUL AND INCLUSIVE. Value everyoneâ€™s unique_x000D_
contributions, views and fundamental desire to do good work. Build_x000D_
highly skilled and diverse teams. Support each other. Recognize_x000D_
and reward great work. Celebrate our success._x000D_
â€¢ WORK TOGETHER. Get better results by working in partnership_x000D_
with people inside and outside the company. Collaborate._x000D_
â€¢ DELIVER ON OUR COMMITMENTS. Keep the promises we make_x000D_
to our stakeholders, co-workers, families and ourselves. Provide_x000D_
safe, reliable and dependable service. Execute on our plans. Build_x000D_
customer value._x000D_
â€¢ BE TRANSPARENT. Communicate in a truthful, straightforward_x000D_
and timely way. Create relationships built on trust and authenticity._x000D_
â€¢ DO THE RIGHT THING. Work and operate safely, always. Be_x000D_
ethical and honest in everything we do. Protect our environment._x000D_
Care about our customers. Give back to our communities. Invest in_x000D_
our nationâ€™s energy infrastructure and fuel long-term economic_x000D_
growth._x000D_
We believe that good, ethical business conduct is the foundation of a_x000D_
workplace where we can enjoy an atmosphere of fairness, honesty,_x000D_
integrity and trust, and where talented people have an equal_x000D_
opportunity to contribute to our strength and growth._x000D_
Our reputation ultimately rests on the good judgment and personal_x000D_
integrity of each of our employees, officers, Board of Directors and_x000D_
those with whom we do business. We believe that our core values_x000D_
must â€“ at all times â€“ guide our decisions, actions and conduct.</t>
  </si>
  <si>
    <t>https://www.nisource.com/docs/librariesprovider2/sustainability-archives/2021/2021-gri-table.pdf?sfvrsn=f16e1351_4</t>
  </si>
  <si>
    <t>https://www.nisource.com/docs/librariesprovider2/nisource-documents/2021-nisource-climate-report.pdf?sfvrsn=e440551_28</t>
  </si>
  <si>
    <t>For more than a decade, NiSource's commitment to greenhouse gas (GHG) emission reporting and reduction has been guided by the Environmental, Safety and Sustainability (ESS) Committee of_x000D_
the NiSource Board of Directors and implemented across the NiSource companies. The ESS Committee oversees programs, performance and risks relative to environmental, safety and_x000D_
sustainability matters, including climate-related issues. The ESS Committee meets a minimum of four times annually. The Environmental Safety and Sustainability charter for the Committee can be_x000D_
found on the NiSource website at https://www.nisource.com/investors/governance.</t>
  </si>
  <si>
    <t>Our CEO is ultimately responsible for the management of climate-related issues._x000D_
Several individuals and teams at NiSource are also responsible for assessing and managing climate-related risks and opportunities, including our Chief Strategy and Risk_x000D_
Officer, who reports to the CEO and aligns NiSource's long-term strategy with stakeholder priorities, including portfolio optimization, renewable energy and growth strategies._x000D_
In addition, our Vice President, Federal Government Affairs, Environmental and Sustainability, monitors emerging climate policy and industry sustainability trends. This_x000D_
position reports to the Executive Vice President, COO, and President, NiSource Utilities._x000D_
Overall, our enterprise risk management process directs the identification, assessment, monitoring, and management of risk, including that from climate-related issues</t>
  </si>
  <si>
    <t>risks: future legislation and regulatory programs (L), US rejoining the Paris Agreement (S), disruption or failure of natural gas distribution systems (S), climate change may exacerbate the risks to physical infrastructure (S), rising mean temperature has a direct impact on our operations and customers energy usage (S), climate change and transition to lower carbon economy have potential to reduce ability to serve customers (L), plan to reduce 80% of coal generation capacity by mid-2023 (S)_x000D_
Opps: NIPSCO integrated resource plan (S), increased domestic supply of natural gas (S), increased focus on energy efficiency measures and renewable energy programs may allow company to expand customer offerings (S), transportation becoming increasingly electrified (L), evaluating a technology focused grid modernization strategy (S), working with renewable natural gas (RNG) developers (S)</t>
  </si>
  <si>
    <t>financial planning and impacts of each risk/opp are on the CDP report. they do not currently have a low carbon transition plan</t>
  </si>
  <si>
    <t>We use scenarios and stochastic analysis to perform a robust assessment. More information on this scenario analysis is available on our website for stakeholder participation:_x000D_
https://www.nipsco.com/our-company/about-us/regulatory-information/irp Our latest Integrated Resource Plan assessment includes the following scenarios: Reference Case â€¢ The MISO market_x000D_
continues to evolve based on current expectations for load growth, commodity price trajectories, technology development, and policy change (some carbon regulation and MISO rules evolution)_x000D_
Status Quo Extended â€¢ Binding federal limits on carbon emissions are not implemented; natural gas prices remain low and result in new gas additions remaining competitive versus renewables, as_x000D_
coal capacity more gradually fades from the MISO market Aggressive Environmental Regulation â€¢ Carbon emissions from the power sector are regulated through a mix of incentives and a federal_x000D_
tax/cap-and-trade program that results in a significant CO2 price and net-zero emission targets for the power sector by 2040; restrictions on natural gas production increase gas prices EconomyWide Decarbonization â€¢ Technology development and federal incentives push towards a decarbonized economy, including through a power sector Clean Energy Standard (supporting renewables_x000D_
and other non-emitting technologies) and large-scale electrification in other sectors (EVs, heating, processes, etc.) NiSource is also using scenario planning to qualitatively think through the key_x000D_
uncertainties that have the most impact to our corporate strategy. Climate-related considerations are a key uncertainty identified. We iterate on future scenarios related to climate issues, and we_x000D_
also analyze how other key uncertainties like technology or policy could catalyze or inhibit outcomes.</t>
  </si>
  <si>
    <t>For a description of the general process for identifying and assessing climate-related risks and opportunities, please see C2.1b. New in 2020 -- NiSource formed an_x000D_
executive-level process to provide oversight of climate-related risks and opportunities. This process includes an iterative, phased, and cross-functional assessment: Phase_x000D_
1: Inventory risks and opportunities (transitional and physical risk and opportunity identification from subject matter experts, external perspectives, and review of peer_x000D_
companies) Phase 2: Evaluate down-selected risks and opportunities (qualitative &amp; quantitative assessment and prioritization of risks and mitigation; enhanced scenario_x000D_
analysis) Phase 3: Advanced down-selected business cases and implement strategy to mitigate risks and advance opportunities Case Study in Process for Identifying,_x000D_
Assessing, and Responding to Climate Risks &amp; Opportunities - NIPSCO Integrated Resource Plan (IRP) Resource planning is a complex undertaking, one that requires_x000D_
addressing the inherent uncertainties and risks that exist in the electric industry. Key factors referred to in the IRP include market conditions, fuel prices, environmental_x000D_
regulations, economic conditions and technology advancements. Using in-depth data, modeling and risk-based analysis provided by internal and external subject matter_x000D_
experts, we project future customer energy needs and evaluate available options to meet those needs. This study takes place every three years and NIPSCO is currently in_x000D_
the process of developing an updated study that will be completed at the end of 2021. The case study below describes the process in 2018. In the IRP modeling, NIPSCO_x000D_
assumed three carbon price scenarios. The base case assumed a new federal rule or legislative action effective in 2026. The low case assumed a replacement Clean_x000D_
Power Plan rule with a focus on coal plant efficiency improvements. (No specific tax or emission cap requirement would be present under such regulations.) The high case_x000D_
assumed a stricter new federal rule or legislative action effective in 2026. Price levels were generally consistent with a 50-60% reduction in electric sector CO2 emissions_x000D_
relative to 2005 by the 2030s. New to NIPSCOâ€™s IRP, we issued a formal Request for Proposals (RFP) solicitation to uncover the breadth of actionable projects that were_x000D_
available to NIPSCO within the marketplace across all technology types. The RFP also served to collapse uncertainty about the costs of various technologies, particularly_x000D_
renewables. The projections included in our plan are based on the best available information at this point in time. Changes that affect our plan may arise, which is why itâ€™s_x000D_
important for us to remain flexible and continually evaluate current market conditions, the evolution of technologyâ€”particularly renewablesâ€”and demand side resources, as_x000D_
well as laws and environmental regulations. Resource planning requires the consideration of diverse points of view, which is one of the reasons that external stakeholder_x000D_
involvement is a critical component throughout the development of the IRP. We engaged stakeholder groups and individuals in a variety of ways throughout the entirety of_x000D_
the planning process. NIPSCO initiated stakeholder advisory efforts for its IRP in March 2018, hosting a public meeting and launching a web page for interested_x000D_
stakeholders to follow the progress. Four additional public meetings followed in May, July, September and October. NIPSCO also hosted public forums to discuss specific_x000D_
topics arising from the IRP. In addition to posting public invitations on our IRP web page, we sent an invitation to past IRP stakeholder participants. Members of our_x000D_
executive leadership team and several of our subject matter experts attended each meeting to hear feedback and answer questions. Throughout the IRP process,_x000D_
stakeholders were also invited to meet with us on a one-on-one basis to discuss key concerns and perspectives. Each interaction provided a forum for discussion and_x000D_
feedback related to the many components of the IRP. Valuable discussions arose in several key areas, including environmental regulations, fuel costs, load forecasting_x000D_
calculations, energy efficiency program analysis and renewable energy development. Throughout the IRP analysis, we were striving to balance the needs of our customers,_x000D_
employees and other community stakeholder interests. Our goal as we look forward is to transition to the best-cost, cleanest electric supply mix available while keeping_x000D_
options open for the future as technologies and markets change. Analysis shows that the most viable path for customers involves accelerating the retirement of a majority of_x000D_
NIPSCOâ€™s remaining coal-fired generation in the next five years and all coal within the next 10 years. Replacement options point toward lower-cost renewable energy_x000D_
resources such as wind, solar and battery storage technology. This plan allows NIPSCO and NiSource to target a 90 percent reduction of our greenhouse gas emissions by_x000D_
2030 (from 2005 levels), which reduces climate risk and realizes an opportunity for lower-cost clean energy resources and customer savings. As part of the 2021 IRP,_x000D_
NIPSCO is undertaking a similar process with detailed analysis and stakeholder engagement. An area of focus in 2021 is understanding how the reliability and operations of_x000D_
the electric system will change as we transition to more renewable and by nature intermittent sources of electric generation. Specifically we have expanded our uncertainty_x000D_
analysis modelling to incorporate weather variability in order to assess the impact of weather on power prices for our customers. Furthermore we have broadened our risk_x000D_
analysis to incorporate granular views of tail risk and developed specific metrics tied to the reliability attributes of electric generation resources</t>
  </si>
  <si>
    <t>integrated into the following mechanisms:_x000D_
Reviewing and guiding strategy_x000D_
Reviewing and guiding major_x000D_
plans of action_x000D_
Reviewing and guiding_x000D_
business plans_x000D_
Setting performance objectives_x000D_
Monitoring implementation and_x000D_
performance of objectives_x000D_
Monitoring and overseeing_x000D_
progress against goals and_x000D_
targets for addressing climaterelated issues_x000D_
Other, please specify_x000D_
(Reviewing and approving the_x000D_
NiSource Climate Change_x000D_
Policy)</t>
  </si>
  <si>
    <t xml:space="preserve">scope 1-3 ghg emissions, electric generation carbon intensity, methane intensity </t>
  </si>
  <si>
    <t>Our Abs1 target is a 50% reduction in GHG emissions from our electric generation portfolio by 2025 (from 2005 levels). In combination with our other absolute targets, 96%_x000D_
of our Scope 1 base year emissions are covered by our emission reduction targets._x000D_
_x000D_
Our Abs2 target is a 50% reduction in methane emissions from our gas distribution companies' mains and services by 2025 (from 2005 levels). In combination with our_x000D_
other absolute targets, 96% of our Scope 1 base year emissions are covered by our emission reduction target_x000D_
_x000D_
Our Abs3 target is at least a 90% reduction in GHG emissions from our electric generation portfolio by 2030 (from 2005 levels). In combination with our other absolute_x000D_
targets, 96% of our Scope 1 base year emissions are covered by our emission reduction targets._x000D_
_x000D_
Our Abs5 target is a 50% reduction in GHGs from all NiSource companies and activities by 2025 (from 2005 levels). In combination with our other absolute targets, 96% of_x000D_
our Scope 1 base year emissions are covered by our emission reduction targets._x000D_
_x000D_
Our Abs6 target is at least a 90% reduction in GHGs from all NiSource companies and activities by 2030 (from 2005 levels). In combination with our other absolute targets,_x000D_
96% of our Scope 1 base year emissions are covered by our emission reduction targets.</t>
  </si>
  <si>
    <t>https://www.nisource.com/docs/librariesprovider2/sustainability-archives/2021/2021-cdp-climate-change-response.pdf?sfvrsn=cf0e3451_4</t>
  </si>
  <si>
    <t>882 acres</t>
  </si>
  <si>
    <t>https://www.nisource.com/docs/librariesprovider2/sustainability-archives/nisource-biodiversity-commitment.pdf?sfvrsn=99c45451_6</t>
  </si>
  <si>
    <t>https://www.nisource.com/docs/librariesprovider2/sustainability-archives/2021/2021-cdp-water-security-response.pdf?sfvrsn=e60e3451_4</t>
  </si>
  <si>
    <t>https://www.nisource.com/docs/librariesprovider2/nisource-documents/2020_eeo-report.pdf</t>
  </si>
  <si>
    <t>ceo pay: $6,457,725. median employee pay: $103,570</t>
  </si>
  <si>
    <t xml:space="preserve">Health and wellness_x000D_
_x000D_
We offer a variety of plans and options that let you take charge and choose the level of coverage, deductible and contribution that's best for you, with:_x000D_
_x000D_
Medical and Prescription Drug Coverage:_x000D_
Individual and family plans_x000D_
PPO plan with prescription coverage_x000D_
High Deductible PPO Plan with prescription coverage â€“ choice of two plans offered with pre-tax Health Savings Account_x000D_
High Deductible PPO Plan with employer contributions to a Health Savings Account_x000D_
HMO Plans â€“ offered where available_x000D_
Dental Care - Individual and family plans offered with and without orthodontia_x000D_
Vision Plans - Individual and family plans_x000D_
Healthcare Flexible Spending Account - allows pre-tax contributions up to IRS limits_x000D_
Short-term and Long-term Disability Coverage_x000D_
</t>
  </si>
  <si>
    <t>https://www.nisource.com/careers/benefits</t>
  </si>
  <si>
    <t>195.223.239.226</t>
  </si>
  <si>
    <t>R_1HkmVmqB7Vv6bau</t>
  </si>
  <si>
    <t>NLOK2021@g.ucla.edu</t>
  </si>
  <si>
    <t>NLOK2021</t>
  </si>
  <si>
    <t>NortonLifeLock Inc.</t>
  </si>
  <si>
    <t>GEN</t>
  </si>
  <si>
    <t>https://d18rn0p25nwr6d.cloudfront.net/CIK-0000849399/312ee0bb-f778-482a-9928-06039cd8cb12.pdf</t>
  </si>
  <si>
    <t>cyber safety technology expertise, leadership experience, public company board experience, strategic transformation experience, business combination and partnership experience, sales marketing and brand management experience,</t>
  </si>
  <si>
    <t xml:space="preserve">Education and training for cyber safety, data privacy and protection, diversity equity and inclusion, talent development and engagement, climate and energy  </t>
  </si>
  <si>
    <t>https://www.nortonlifelock.com/us/en/corporate-responsibility/esg-report/</t>
  </si>
  <si>
    <t xml:space="preserve">NortonLifeLock is committed to conducting_x000D_
its business fairly and honestly. Our reputation_x000D_
is a valuable business asset, and ethical and_x000D_
legal conduct at all levels of our business is_x000D_
essential for our continued success._x000D_
The NortonLifeLock Code of Conduct aligns_x000D_
our business practices with our values and_x000D_
defines what we expect of Board members,_x000D_
officers, employees, and contractors. Our_x000D_
Code of Conduct is offered in four languages_x000D_
(English, French, German, and Japanese). Our_x000D_
Partner Code of Conduct applies to business_x000D_
partners involved in the distribution, resale, or_x000D_
commercialization of NortonLifeLock products_x000D_
and services, whether a direct or indirect_x000D_
partner. Additional ethical safeguards include_x000D_
our Global Supplier Code of Conduct, Global_x000D_
Procurement Policy, Global Anti-Corruption_x000D_
and Bribery Policy, and Global Antitrust and_x000D_
Competition Policy._x000D_
Each year employees participate in a_x000D_
mandatory Code of Conduct training. In_x000D_
FY22, we highlighted modules on human_x000D_
rights and modern slavery, anti-bribery and_x000D_
corruption, managing conflicts of interest, and_x000D_
diversity, equity, and inclusion. In total, 100% of_x000D_
employees completed the training (excluding_x000D_
employees on leaves of absence). </t>
  </si>
  <si>
    <t>Protecting our planet is key to ensuring a safe and sustainable_x000D_
future. With a sharp focus on efficient business operations,_x000D_
innovative approaches to product development and packaging, and_x000D_
engagement with employees and environmental leaders, we believe_x000D_
we can contribute to a future where the natural world is thriving. We_x000D_
call this environmental stewardship, and one of our key Corporate_x000D_
Responsibility objectives is to establish NortonLifeLock as an_x000D_
environmentally responsible business._x000D_
NortonLifeLockâ€™s Environmental Management Policy is publicly_x000D_
available and details our approach to managing environmental_x000D_
impacts across our production operations, business facilities, and_x000D_
supply chain, as well impacts associated with our products and_x000D_
services._x000D_
A reimagined strategy_x000D_
Just as we work to advance our business, we also continue to_x000D_
refine our approach to Corporate Responsibility. After a year_x000D_
spent diligently assessing and planning, we have reimagined our_x000D_
environmental strategy to fit our more focused business priorities,_x000D_
establish us as a leader among our peers, identify the most practical_x000D_
and impactful opportunities for improvements, and further embed_x000D_
environmental considerations into our core business._x000D_
Based on extensive benchmarking and deep analysis of our_x000D_
business, we defined the five following pillars to drive our_x000D_
environmental stewardship efforts: climate and energy; sustainable_x000D_
products; supply chain; engagement; and reporting.</t>
  </si>
  <si>
    <t>scope 1-3 ghg emissions, energy consumption, waste, water, environmental fines</t>
  </si>
  <si>
    <t>245424 cubic meters</t>
  </si>
  <si>
    <t>ceo pay: $13,517,505. median employee pay: $94,195</t>
  </si>
  <si>
    <t>Employees actively working at least twenty (20) hours per week are eligible_x000D_
to participate in NortonLifeLockâ€™s Benefit Programs. Employees who actively_x000D_
work less than 20 hours per week are eligible, at a pro-rated rate, for our paid_x000D_
time off/vacation and company paid holidays._x000D_
Â· Life insurance_x000D_
Â· Healthcare_x000D_
Â· Disability_x000D_
Â· Leaves of Absence_x000D_
Â· Retirement_x000D_
Â· EAP_x000D_
Â· Voluntary Insurance Programs_x000D_
Â· Wellness</t>
  </si>
  <si>
    <t>NortonLifeLock Inc</t>
  </si>
  <si>
    <t>R_3fE7Q8nNG95en4U</t>
  </si>
  <si>
    <t>NLSN2020@g.ucla.edu</t>
  </si>
  <si>
    <t>NLSN2020</t>
  </si>
  <si>
    <t>Nielsen Holdings plc</t>
  </si>
  <si>
    <t>NLSN</t>
  </si>
  <si>
    <t>G6518L108</t>
  </si>
  <si>
    <t>Professional Services</t>
  </si>
  <si>
    <t>https://d18rn0p25nwr6d.cloudfront.net/CIK-0001492633/c7477485-db58-4d41-81e8-c4fdf474c73c.pdf</t>
  </si>
  <si>
    <t xml:space="preserve">CEO/executive experience, business and operating experience, media marketing experience and current consumer knowledge, innovation technology and digital experience, global and emerging markets experience, consume goods and retail experience, audit and risk oversight experience and financial literacy, research analytics artificial intelligence and data science experience, financial M&amp;A and private equity investment experience, public company board and governance experience </t>
  </si>
  <si>
    <t xml:space="preserve">Societal trust in media, climate change and environment, fair and functioning media ecosystem, social inclusion, human capital management, ethical governance and business integrity </t>
  </si>
  <si>
    <t>https://www.nielsen.com/about-us/responsibility-and-sustainability/esg-assessment/</t>
  </si>
  <si>
    <t>Our global Compliance &amp; Integrity program is dedicated to ensuring ethical and legal_x000D_
behavior across Nielsenâ€”from the C-suite through to the most junior associates all over the_x000D_
world. While upholding our high ethical standards is the responsibility of all our associates,_x000D_
functional responsibility for managing our Compliance &amp; Integrity efforts sits with a_x000D_
dedicated group within our Legal &amp; Corporate Affairs team, reporting directly to our Chief_x000D_
Legal &amp; Corporate Affairs Officer and with oversight from our Board of Directors._x000D_
Our Code of Conduct is a core element of this program. The Code establishes clear_x000D_
expectations and guidelines for all associates, prohibiting corruption, bribery, facilitation_x000D_
payments, fraud, discrimination, anti-trust/anti-competitive practices, money laundering,_x000D_
insider trading and more; it also requires associates to avoid and disclose conflicts of_x000D_
interest. The Code also sets forth expectations and guidelines for positive behaviors,_x000D_
including treating everyone with respect, valuing diversity, protecting human rights and_x000D_
speaking up to report Code violations without fear of retaliation. Underlying the Code are_x000D_
more-detailed internal policiesâ€”for example, a Global Anti-Corruption Policyâ€”to guide_x000D_
associates in their day-to-day activities. The Compliance &amp; Integrity program partners with a_x000D_
cross-functional team of stakeholders to ensure that global, internal Nielsen policies are up_x000D_
to date and relevant for current business activity. Our Board of Directors has approved our_x000D_
Code, and it is available in more than 40 languages._x000D_
The Code applies to everyone at Nielsen, including our subsidiaries and affiliates that we_x000D_
control. The Code also applies equally to the members of our Board, our senior officers and_x000D_
every employee, whether full time, part time or temporary. Nielsen independent contractors_x000D_
and contingent workers are expected to be familiar and comply in full with the Code when_x000D_
acting on Nielsenâ€™s behalf. We choose to do business with other companies that follow_x000D_
these same principles. Nielsen suppliers are expected to know and follow the guidelines in_x000D_
the Nielsen Supplier Code of Conduct and in turn to hold their suppliers and subcontractors_x000D_
to the same high standards.</t>
  </si>
  <si>
    <t>https://microsites.nielsen.com/globalresponsibilityreport/wp-content/uploads/sites/12/2020/09/Copy-of-200709-create-pdf-of-2020-nielsen-global-responsibility-report-d03.pdf</t>
  </si>
  <si>
    <t>At the Board of Directors level, Nielsenâ€™s Nomination &amp; Corporate Governance_x000D_
Committee is responsible for reviewing the companyâ€™s policies, practices and positions_x000D_
relating to corporate citizenship and sustainability, including but not limited to_x000D_
environmental quality and other environmental, social and governance (ESG) areas._x000D_
The Board considers the impact of these areas on Nielsenâ€™s internal and external_x000D_
stakeholders, including our employees, clients, suppliers and investors._x000D_
Climate change is considered a standalone risk in our formal Enterprise Risk_x000D_
Management (ERM) process, which is overseen by our Chief Legal &amp; Corporate Affairs_x000D_
Officer, who reports regularly to our CEO and Board. The Boardâ€™s Audit Committee_x000D_
is updated at each regular meeting on enterprise risk issues at Nielsen. Once a year,_x000D_
Nielsenâ€™s management team formally updates the Audit Committee on the companyâ€™s_x000D_
ERM process results and the top risks that emerge from meetings with business leaders_x000D_
throughout the company</t>
  </si>
  <si>
    <t>Nielsenâ€™s senior managementâ€”including our CEOâ€”reviews climate change as a_x000D_
standalone risk in our formal Enterprise Risk Management process. Structurally_x000D_
independent teams are focused on managing financial and business risks; these teams_x000D_
include but are not limited to: Finance, Corporate Audit, Treasury, Privacy, Compliance &amp;_x000D_
Integrity and Security. Our corporate executive teamâ€™s approach to addressing risks, and_x000D_
their ability to effectively respond to those risks, is tied to their compensation as part of_x000D_
a multidimensional, comprehensive review._x000D_
The management of climate change and energy-reduction efforts is integrated into_x000D_
our management review process with senior leadership and through our Technology/_x000D_
Operations Sustainability Council, a cross-functional group of leaders who share_x000D_
responsibility for various areas of our environmental footprint and operations across_x000D_
our business. Our Chief Technology Officer oversees our data center efficiency efforts,_x000D_
which also aim to reduce energy use. Our Real Estate leads set local targets for the_x000D_
management of waste and energy reduction across our operational footprint. Our_x000D_
Chief Procurement Officer has responsibility for supply chain sustainability, including_x000D_
assessing and managing our suppliersâ€™ climate-related risks and impacts._x000D_
The Technology/Operations Sustainability Council brings these various areas of focus_x000D_
together by connecting our global ESG efforts with our technology and operations_x000D_
strategies across groups within related functions, such as Global Procurement, Finance,_x000D_
Technology, Real Estate, Architecture and Infrastructure._x000D_
Also, in early 2018, we completed our first global climate risk assessment, which looked_x000D_
at climate-related physical and transition risks for Nielsen in the short and long terms._x000D_
A number of different leaders across various teams (including Global Responsibility &amp;_x000D_
Sustainability, Real Estate, Security, Business Resiliency, Risk &amp; Insurance, Technology,_x000D_
Global Procurement, Architecture and Infrastructure) participated in this assessment and_x000D_
continue to work together to determine the relevant impacts of the findings and identify_x000D_
ongoing continuous improvement opportunities accordingly._x000D_
See Nielsenâ€™s Global Environmental Policy &amp; Guidelines Across Functions for more on_x000D_
how we manage climate change-related issues.</t>
  </si>
  <si>
    <t>Some of the key risks and opportunities that were highlighted through our climaterelated risk assessment process are outlined below._x000D_
Carbon pricing risk in certain locations: We used different emission-reduction_x000D_
scenarios to determine which business locations are at the highest risk of increasing_x000D_
carbon prices. As a result, we have identified an opportunity to prioritize clean energy_x000D_
investments across all of our sites._x000D_
Exposure to physical climate risk: Across our global facilities portfolio, we developed_x000D_
a hotspot ranking for our sites that shows the overall exposure to physical climate risk_x000D_
(such as rising sea levels, water and heat stress, exposure to cyclones, and extreme_x000D_
rainfall)._x000D_
Technological changes: Ongoing operational efficiencies in our data centers have_x000D_
helped to reduce our climate change-related technological risks. We recognize the_x000D_
opportunity to extend these efforts by tapping into renewable energy sources. Water_x000D_
availability will be an increasingly relevant risk for our data centers; we plan to continue_x000D_
investigating further efficiency opportunities, especially in water-scarce regions such as_x000D_
India._x000D_
Reputational opportunities: We are actively seeking new and innovative ways to drive_x000D_
awareness about the impacts of climate change across the industries we support. We_x000D_
are committed to providing insights into consumersâ€™ sustainability preferences to help_x000D_
our clients evolve their products to meet changing consumer needs and ultimately_x000D_
use sustainability as a way to expand the pie for all product categories and consumer_x000D_
environments.</t>
  </si>
  <si>
    <t>Integrating sustainability into Enterprise Risk Management (ERM): Climate Change_x000D_
is a standalone risk category in our ERM process, so it is a fundamental part of the_x000D_
annual business-level risk assessments conducted by our global operational leads. This_x000D_
speaks to our commitment to continue to address the environmental risks and impacts_x000D_
that affect our stakeholders, the communities in which we operate and our overall_x000D_
business strategy._x000D_
Incorporating physical risk findings into real estate plans: We are using the hotspot_x000D_
ranking from our assessment to inform our understanding of relevant risks associated_x000D_
with our current facilities, as well as potential risks with any new real estate plans or_x000D_
moves. This review is vital to ensuring responsible business growth and continuity, as_x000D_
well as our associatesâ€™ continued safety._x000D_
Identifying synergies with business resiliency plans and impact on insurance: We_x000D_
have also integrated the hotspot site ranking into our ongoing business resiliency plans,_x000D_
which focus on risk mitigation across sites, prioritized based on criteria such as property_x000D_
value, size, employee safety and client impact. This alignment further protects us against_x000D_
any potential increase in insurance costs associated with high-risk facilities._x000D_
Investigating carbon risk-adjusted pricing: We are looking into carbon risk-adjusted_x000D_
pricing for potential investments, in order to project a more accurate return on_x000D_
investment given both present and potential future climate-related risks._x000D_
Using our platform to share climate-related insights: We continue to leverage our_x000D_
unique expertise to provide relevant sustainability insights to the industries we support._x000D_
Sustainability can have wide-ranging meaning to consumers today, and these insights_x000D_
are valuable as our clients adapt their current and future business plans to changing_x000D_
environments and consumer preferences._x000D_
Ongoing efforts for a responsible footprint: In our continuous work to reduce our_x000D_
global emissions, we have extended our current Scope 1 (direct emissions) and Scope_x000D_
2 (indirect emissions) measurement to include a comprehensive corporate value chain_x000D_
assessment to evaluate the relevance and impact for Nielsen of each of the 15 emissions_x000D_
categories within Scope 3. We have developed energy, waste, and travel-related goals to_x000D_
help drive this effort, covered in the Metrics and Targets section below._x000D_
We plan to continue these activities as we also integrate ideas from the assessment_x000D_
into our operational strategy and implement relevant resiliency measures that will help_x000D_
secure our business and our associatesâ€™ safety in the face of potential exposure to risk._x000D_
We also include the findings from our scenario analyses and related efforts in our_x000D_
strategic and financial planning processes. See the row below for more detail._x000D_
See also Nielsenâ€™s Global Environmental Policy &amp; Guidelines Across Functions and_x000D_
the Climate Change, Energy and Emissions section of this report for more on how we_x000D_
manage climate change-related issues.</t>
  </si>
  <si>
    <t>Nielsen understands the impact of climate change on our business and the communities_x000D_
where we live and operate, and we remain committed to identifying and delivering_x000D_
solutions that will address this global issue._x000D_
To that end, over the years we have invested our resources to create an accurate and_x000D_
complete picture of our baseline greenhouse gas (GHG) emissions and resource usage,_x000D_
so we could focus our efforts on initiatives that would be most effective. For example,_x000D_
we started a global utility data collection expansion plan in 2015, and completed it_x000D_
in 2018, so that we could have clearer control over our Scope 1 (direct) and Scope 2_x000D_
(indirect) emissions. Our 2019 methodology change in how we calculate our utility-based_x000D_
emissions and resource usageâ€”adding estimates to bridge any gaps in available dataâ€”_x000D_
now ensures that our reported data represent 100% of Nielsenâ€™s global square footage_x000D_
for the first time in 2019._x000D_
Also, in 2019, we expanded our Scope 3 emission calculations beyond our business_x000D_
travel footprint, a material indicator for us, by conducting our first GHG value chain_x000D_
assessment. This effort has given us a more comprehensive understanding of our global_x000D_
supply chain footprint and helped us assess the relevance and emissions for each of the_x000D_
15 Scope 3 categories._x000D_
With our Scope 1, Scope 2 and Scope 3 baselines more formalized, we are now working_x000D_
to enhance our climate change mitigation commitment by investigating absolute_x000D_
emission reduction goals. We are referencing the Science Based Target model to assess_x000D_
possible targets in line with the latest climate science, aligning with the goals of the_x000D_
Paris Agreementâ€”to limit global warming to well below 2 degrees Celsius and further_x000D_
pursue efforts to limit warming to 1.5 degrees Celsius. Nielsen will share updates on our_x000D_
development of new emission targets as we complete our due diligence through 2020._x000D_
In addition to our GHG emission scoping and goal setting, in 2018 we contracted_x000D_
with third-party consultants to conduct scenario analyses, as part of a climate risk_x000D_
assessment, to assess how different timelines and goal completion scenarios might_x000D_
affect our business. This assessment included transition and physical risk analyses._x000D_
For the transition risk-related analysis, our third-party consultant used modeling_x000D_
and analysis that incorporates the most recent information available on an array of_x000D_
factors, including energy markets, prices and technology costs, using the International_x000D_
Energy Agencyâ€™s (IEAâ€™s) World Energy Model. The analysis is based on energy supply and_x000D_
demand outlooks, emissions abatement and investment needs in the energy supply,_x000D_
power generation and end use sectors (industry, transport and buildings) from the_x000D_
IEAâ€™s Sustainable Development Scenario, which holds temperature rise to less than 2_x000D_
degrees Celsius with 66% probability. It also examines the co-benefits for local pollution,_x000D_
energy access and energy security in a transition to a low-carbon energy system, and its_x000D_
implications for the energy industry.Three scenarios were tested:_x000D_
All scenarios are specifically based on our public target to reduce our global energy use_x000D_
per square foot of facility space by 5% by the end of 2020, compared with 2015, and are_x000D_
consistent with a 2 degrees Celsius future._x000D_
â€¢ Scenario 1: Nielsen continues emission reductions at our current pace to 2050 (i.e.,_x000D_
reduce global energy use per square foot of facility space by up to 5% by 2020â€”or_x000D_
1.25% per year from a 2015 baseline)._x000D_
â€¢ Scenario 2: Nielsen meets the goal to reduce emissions by 5% by 2020 and then_x000D_
makes no further emission reductions through 2050._x000D_
â€¢ Scenario 3: Nielsen meets the goal to reduce emissions by 5% by 2020, followed by_x000D_
a 1% year-on-year increase in emissions out to 2050._x000D_
The transition risk analysis gave us insight into the financial implications associated with_x000D_
regulatory pressures related to climate change and potential reputational risks. The_x000D_
analysis used a compound annual growth rate (CAGR) of 4%, a discount rate of 2% and_x000D_
financials for fiscal year 2016. It also used our disclosed 2017 Scope 1 GHG emissions_x000D_
data and our Scope 2 GHG emissions data; where needed, data gaps were resolved by_x000D_
closing any gaps in actual data with estimates based on square footage intensity. It also_x000D_
included our disclosed Scope 3 GHG emissions data related to business travel._x000D_
The transition risk analysis dug deeper into the carbon pricing risk focused on the_x000D_
additional financial cost paid (minus current carbon prices) on emissions due to_x000D_
increasing carbon pricing regulations in the future, as well as an assessment of our_x000D_
carbon pricing risk intensity (i.e., the cost of carbon pricing risk per million dollars of_x000D_
revenue over time)._x000D_
The result of the carbon pricing risk intensity assessment showed the cost per $1 million_x000D_
in revenue based on our emissions reduction scenarios (described above) in a 2 degrees_x000D_
Celsius future at three different points in time (2020, 2030 and 2040). The results* were_x000D_
as follows:_x000D_
â€¢ In Scenario 1, we found that at year 2020, the carbon pricing risk intensity would be_x000D_
$97.89; in year 2030, it would be $588.77; and in year 2040, it would be $639.53._x000D_
â€¢ In Scenario 2, we found that at year 2020, the carbon pricing risk intensity would be_x000D_
$99.26; in year 2030, it would be $677.59; and in year 2040, it would be $834.76._x000D_
â€¢ In Scenario 3, we found that at year 2020, the carbon pricing risk intensity would be_x000D_
$100.36; in year 2030, it would be $757.27; and in year 2040, it would be $1,030.61._x000D_
As mentioned, this reflects the projected cost of carbon pricing risk per $1 million of company_x000D_
revenue. In other words, the results represent the expected increase in costs to Nielsen_x000D_
should carbon prices rise as forecasted in each scenario. For example, for every $1 million of_x000D_
revenue, Nielsen should expect a carbon pricing cost of $589 in 2030, under Scenario 1._x000D_
*Note: These projections were made in 2018. The third partyâ€™s carbon pricing risk forecasts_x000D_
are updated annually</t>
  </si>
  <si>
    <t xml:space="preserve">Nielsen recognizes both the imperative reality of climate change and the opportunities_x000D_
for increased efficiency and effectiveness that it presents. We are working with teams_x000D_
and leaders across our organization to continue to ensure that climate change risks_x000D_
and opportunities are integrated into our business strategy and that we are taking_x000D_
meaningful action to drive continuous improvements where needed._x000D_
The process of identifying, assessing and managing climate-related issues is integrated_x000D_
into our overall, companywide Enterprise Risk Management (ERM) process. Climate_x000D_
Change was added as a standalone ERM risk in early 2018; climate change-related_x000D_
issues were previously addressed under another ERM risk, Disaster Recovery &amp; Business_x000D_
Continuity. The new Climate Change category includes adverse financial, strategic or_x000D_
operational impacts as a result ofâ€”among other risksâ€”an inability to provide climatefocused solutions to address the unique needs of businesses in a world impacted by_x000D_
environmental changes._x000D_
Throughout the year, we use our ERM framework to bring in a range of different_x000D_
perspectives across Nielsen to help identify, evaluate and manage financial and_x000D_
nonfinancial risks related to climate change and our other ERM risks._x000D_
We consider a range of climate-related risks, including but not limited to: current and_x000D_
emerging regulations; technological, legal, market-based and reputational risks; acute_x000D_
and chronic physical risks; and both downstream and upstream impacts. Climate-related_x000D_
risks are monitored on an ongoing basis by teams, and risks and opportunities are_x000D_
considered more than six years into the future._x000D_
As mentioned, in 2018 we conducted a global climate risk assessment, looking into_x000D_
both the physical and transition-related risks of climate change on our business and_x000D_
operations through 2050. While the above row describes the results of this assessment,_x000D_
here we describe more about the process used.To understand transition risks (i.e., changes to policies, laws, technology and markets_x000D_
due to climate change; the financial implications associated with regulatory pressures_x000D_
related to climate change; and potential reputational risks), we used a variety of key_x000D_
inputs: a database of all current carbon and fuel taxes; potential future carbon price_x000D_
trajectories; revenue; operating expenditure and GHG emission projections; and_x000D_
modeling of the pass-through pricing risks from our supply chain._x000D_
To understand physical risks (i.e., how extreme weather events and changing climate_x000D_
patterns can affect a businessâ€™s physical assets), we looked at multiple temperature and_x000D_
precipitation indices that measured changes in both average and extreme conditions_x000D_
today and then projected them out to the year 2030._x000D_
The findings of this assessment have implications for all aspects of our business._x000D_
As a result, we have engaged teams across areas including Global Responsibility &amp;_x000D_
Sustainability, Real Estate/Facilities, Security, Business Resiliency, Risk &amp; Insurance,_x000D_
Technology, Global Procurement, Architecture and Infrastructure to embed the_x000D_
relevant findings into our processes and practices and to identify new improvement_x000D_
opportunities accordingly._x000D_
In 2019 we conducted our first Scope 3 emissions assessment to understand the climaterelated risks and impacts in our supply chain._x000D_
Understanding the climate-related risks to our people and businessâ€”and ensuring we_x000D_
have the proper governance channels and tactical systems in placeâ€”are integral to our_x000D_
climate change strategy. By being prepared to respond to, mitigate and prevent business_x000D_
risks from climate change, we aim to address on an ongoing basis the vulnerabilities_x000D_
unique to every companyâ€™s business and operating models resulting from the gap_x000D_
between present realities and future success in an increasingly resource-constrained_x000D_
world. We will continue to leverage the findings from our first climate risk assessment to_x000D_
take concrete actions to further mitigate climate-related risks, while we remain open and_x000D_
attuned to how current risks are evolving and where new risks may be emerging. </t>
  </si>
  <si>
    <t>We manage climate-related risks in our own operations through our Enterprise Risk_x000D_
Management process and through operational and environmental management_x000D_
systems, which is described in detail in our Global Environmental Policy &amp; Guidelines_x000D_
Across Functions. Specific management efforts are described in the climate-related_x000D_
strategy section above and in the Environment Disclosure section of this report. These_x000D_
efforts include preparing for, and adapting to, climate-related physical risks, including_x000D_
extreme weather, and reducing our own environmental footprint. We are working with our suppliers to manage climate-related risks in our supply chain._x000D_
And, we use our unique data insights and client relationships to address climate change._x000D_
For example, we conduct research for our clients about perceptions, issues and concerns_x000D_
relating to environmental sustainability and corporate responsibility. This information_x000D_
helps clients more efficiently develop products, services, partnerships and internal_x000D_
actions that consider ESG impacts. We also share key insights on these topics with the_x000D_
broader public via Nielsen Insights.</t>
  </si>
  <si>
    <t xml:space="preserve">Climate Change is considered a standalone risk in our formal Enterprise Risk_x000D_
Management (ERM) process, which is overseen by our Chief Legal &amp; Corporate Affairs_x000D_
Officer, who reports regularly to our CEO and Board. The Boardâ€™s Audit Committee_x000D_
is updated at each regular meeting on enterprise risk issues at Nielsen. Once a year,_x000D_
Nielsenâ€™s management team formally updates the Audit Committee on the companyâ€™s_x000D_
ERM process and the top risks that emerge from meetings with business leaders_x000D_
throughout the company._x000D_
In 2019, we reported on additional climate-related risks in our 10-K filing (pp. 25-26),_x000D_
adding to what we had previously reported in our 2018 10-K (pp. 23-24). </t>
  </si>
  <si>
    <t>In addition to the metrics used in our climate risk assessment and scenario analyses_x000D_
(described in detail throughout this report), we also assess climate-related risks by_x000D_
measuring our own greenhouse gas (GHG) emissions footprint as well as our supply_x000D_
chainâ€™s GHG emissions.</t>
  </si>
  <si>
    <t>Goal_x000D_
Reduce global energy use per square foot of facility space by up to 5% by the end_x000D_
of 2020._x000D_
Status:_x000D_
On track. As we go into 2021 with the Scope 1, Scope 2 and Scope 3 baselines, we_x000D_
will investigate setting absolute emission reduction targets, referencing the Science_x000D_
Based Targets model._x000D_
Goal_x000D_
By the end of 2019, upgrade our live data storage in our data centers to all-flash for_x000D_
energy reduction and enhanced efficiency._x000D_
Status:_x000D_
At the end of 2019, this effort was 64% complete; in 2020, the goal is to achieve 95%_x000D_
completion._x000D_
Goal_x000D_
Send 0% of our global electronic waste (e-waste) to landfills by the end of 2020._x000D_
Status:_x000D_
On track._x000D_
Include sustainability criteria in 100% of our major, centrally managed, global travel_x000D_
requests for proposals (RFPs)._x000D_
Status:_x000D_
For 2018 and 2019, we met our goal of 100% of travel RFPs addressing multiple_x000D_
questions on sustainability and corporate social responsibility._x000D_
Engage 100% of our travel suppliers on overall sustainability practices. Also,_x000D_
formally assess 80% of our major, centrally managed travel suppliers on_x000D_
environmental, social and governance practices through our third-party_x000D_
sustainability scorecard process._x000D_
Status:_x000D_
For 2018 and 2019, we requested complete corporate social responsibility and_x000D_
sustainability assessments from 100% of our major travel suppliers, covering all_x000D_
three major categories of Nielsenâ€™s travel spend (air travel, auto travel and hotels/_x000D_
accommodations); 86% of those suppliers completed assessments, exceeding our_x000D_
goal of 80%.</t>
  </si>
  <si>
    <t>https://microsites.nielsen.com/globalresponsibilityreport/wp-content/uploads/sites/12/2020/09/Copy-of-200709-create-pdf-of-2020-nielsen-global-responsibility-report-d03.pdf#page=128&amp;zoom=100,46,332</t>
  </si>
  <si>
    <t>667623.66 cubic meters</t>
  </si>
  <si>
    <t>ceo pay: $12,936,400. median employee pay: $32,646</t>
  </si>
  <si>
    <t>The greatest human rights risk in the Nielsen supply chain is with our contract electronics_x000D_
manufacturers, particularly those located in Asia. We work with the Tier 1 and Tier 2 suppliers_x000D_
in this area to assess and engage them on their human rights practices, particularly as they_x000D_
relate to human trafficking and modern slavery. We cover our approach to managing human_x000D_
rights and modern slavery risks in our supply chain and beyond in our annual Nielsen_x000D_
Modern Slavery Statement.</t>
  </si>
  <si>
    <t>Nielsen offers medical insurance benefits and wellness programs for associates that_x000D_
meet or exceed market norms. Weâ€™ve expanded our focus to promote total well-being,_x000D_
including personal health, financial health and work-life balance, and to encourage_x000D_
engagement in activities such as exercise, healthy eating, stress management, resilience_x000D_
and volunteering. Through our Whole You program (see more below), we strive to bring_x000D_
all of the pieces of employee health and well-being together in a comprehensive and_x000D_
coordinated benefits program._x000D_
Whole You program: Nielsen is committed to creating a culture of health and well-being_x000D_
and to giving associates and their families the resources they need to live healthier lives. Our_x000D_
Whole You program focuses not just on physical healthâ€”though thatâ€™s an essential partâ€”but_x000D_
also on the emotional, financial, social and environmental well-being of our associates._x000D_
The Whole You online interactive platform provides associates with self-assessments,_x000D_
tools, resources and guides to holistic wellness in areas such as nutrition, exercise, stress_x000D_
management and work-life balance. We offer regular webinars on these and other topics_x000D_
for our global associates, and we also offer a variety of on-site wellness initiatives at our_x000D_
office locations around the world, ranging from webinars on stress management to financial_x000D_
planning to exercise classes. Some Nielsen locations also offer monthly on-site visits from_x000D_
holistic health and wellness coaches, nutritionists and exercise experts._x000D_
We offer incentives to encourage employee participation in our wellness programs. In the_x000D_
U.S., associates and insured spouses/partners can earn up to $300 in incentives for exercising,_x000D_
making healthy eating choices, tracking their sleep, and getting appropriate immunizations_x000D_
and relevant health testing as well as an annual physical._x000D_
Also in the U.S., those covered through our medical plans can earn annual premium discounts_x000D_
for healthy or improved weight, blood pressure, cholesterol and glucose levels, as well as_x000D_
for being tobacco-free (or completing a cessation program), through our voluntary Healthy_x000D_
Measures program. Additionally, U.S. employees are eligible for a Get Healthy Rewards_x000D_
Program reimbursement to cover out-of-pocket costs for fitness classes, gyms, bike-share_x000D_
programs and weight-reduction programs._x000D_
To support consistent and high-quality health and well-being offerings across our_x000D_
global operations, we have a set of global coverage guidelines that outline the types of_x000D_
programs that should be offered in each of the Whole You program areas of physical_x000D_
well-being, emotional well-being, financial well-being, and environmental and social wellbeing. In our initial compliance assessment in 2016, we reviewed all global sites with 50+_x000D_
employeesâ€”representing approximately 150 worksites in 68 countries and about 70%_x000D_
of Nielsenâ€™s global employee populationâ€”and found that 96% of the worksites received_x000D_
either a bronze, silver or gold certification. Nearly half (70 worksites) received gold-level_x000D_
certification, meaning that at least 10 of the 14 guidelines were met. We will continue to_x000D_
reassess initiatives periodically as we use the insights from this assessment and other_x000D_
feedback to evolve our global well-being strategy.</t>
  </si>
  <si>
    <t>Nielsen Holding</t>
  </si>
  <si>
    <t>R_00Uu9HMJr3feAu2</t>
  </si>
  <si>
    <t>Cummins Inc.</t>
  </si>
  <si>
    <t>CMI</t>
  </si>
  <si>
    <t>3/11 women</t>
  </si>
  <si>
    <t>"Cummins has long_x000D_
practiced the stakeholder_x000D_
model of corporate_x000D_
governance, maintaining_x000D_
the best way to serve any_x000D_
individual stakeholder is_x000D_
by serving the interests_x000D_
of all stakeholders."</t>
  </si>
  <si>
    <t>product quality safety customer training and satisfaction, technology and innovation, energy efficient and low emission products, training and development, ennvironmental compliance, diversity and inclusion, energy, emissions, supply chain working conditions, supply chain environmental conditions</t>
  </si>
  <si>
    <t>percentages not given, number of enrollment for each type of compliance training given</t>
  </si>
  <si>
    <t>not broken down by scope on esg report, however the cdp file is directly linked on website</t>
  </si>
  <si>
    <t>not broken down by scope on esg, cdp directly linked on site</t>
  </si>
  <si>
    <t>"The Safety, Environment and Technology committee. This Committee is authorized to assist our Board in its oversight of safety policies, review environmental and technological strategies, compliance programs and major projects and review public policy developments, strategies and positions taken by us with respect to safety, environmental and technological matters that significantly impact us or our products.'</t>
  </si>
  <si>
    <t>"This is because climate strategy and action are integrated into Cummins overall strategy and operations. The chief administrative officer, who is responsible for facilities and the vice president of strategy report to the CEO. He views environmental sustainability - including product innovation and facilities and operations - as an important element of Cummins business strategy. He is very engaged in our sustainability work, and meets at least once a year for 4 hours give his thoughts on sustainability strategy and target progress in addition to regular board updates every other month."</t>
  </si>
  <si>
    <t>RISKS: decreased revenue due to reduced demand for products and services (M), decreased revenues due to reduced production capacity (L), difficult to recover costs in certain markets due to trying to meet emissions regualtions (M); OPPS: electrified powertrains becoming more affordable could increase revenue (M), responsible material consumption (M), commitment to energy efficiency and renewable energy (M), hydrogen as a key solution to 0 emission mobility (M)</t>
  </si>
  <si>
    <t>"Yes, and we have developed a low-carbon transition plan"</t>
  </si>
  <si>
    <t>"During 2016-2017, Cummins performed global scenario planning work to understand how climate-related risks stand to impact the markets and customers we serve, and how these risks might impact our business. Cummins tracks developments in â€œpriority areasâ€ that were determined via a scenario planning process." full detail on CDP</t>
  </si>
  <si>
    <t>"Integrated into multi-disciplinary company-wide risk management process"</t>
  </si>
  <si>
    <t>energy consumption, GHG emissions, generated waste, disposed waste, recycled waste, recycling rate, hazardous waste, water use, water intesity reduction, energy intensity reduction, GHG intensity reduction</t>
  </si>
  <si>
    <t>Megaliters</t>
  </si>
  <si>
    <t>26-50</t>
  </si>
  <si>
    <t>"Businesses should work for the_x000D_
elimination of all forms of forced_x000D_
and compulsory labor" lots of discussion on their policy against forced labor, no specific risks discussed</t>
  </si>
  <si>
    <t>Cummins</t>
  </si>
  <si>
    <t>R_087NQN40sppQhJY</t>
  </si>
  <si>
    <t>Starbucks Corporation</t>
  </si>
  <si>
    <t>SBUX</t>
  </si>
  <si>
    <t>"The Nominating and Corporate Governance Committee is responsible for providing leadership with respect to the corporate governance of Starbucks Corporation. Among the duties of the Nominating and Corporate Governance committee is: "Annually review and assess the effectiveness of the Companyâ€™s environmental and social responsibility policies, goals and programs through the annual Global Responsibility Report, and make recommendations as deemed appropriate based on such review and assessment.â€"</t>
  </si>
  <si>
    <t>"Climate related goals (energy efficiency, coffee carbon in supply chain) are delegated to the appropriate business units and performance against these goals impacts overall performance scores and compensation adjustments, Exec VP Direct responsibility for leading development of climate-related goals is held by the senior vice president, Global Social Impact and Public Policy, John Kelly."</t>
  </si>
  <si>
    <t>RISK: increases in cost of coffee beans (L)</t>
  </si>
  <si>
    <t>"â€œSimply put, sustainable coffee, served sustainably is our aspiration,â€ said Kevin Johnson, president and ceo of Starbucks." more info on CDP</t>
  </si>
  <si>
    <t>" The Board is responsible for overseeing the exercise of corporate powers and ensuring that the Companyâ€™s business and affairs are managed to meet its stated goals and objectives and that the long-term interests of the shareholders are served. The Board shall meet at least 5 times each fiscal year. One meeting shall be dedicated to strategic planning. The Board has overall responsibility for risk oversight, including general oversight of executivesâ€™ management of risks relevant to the Company."</t>
  </si>
  <si>
    <t>"The Global Social Impact and Public Policy team develops our strategy through annual review of our sustainability and climate goals along with the relevant business unit leaders, during the strategic planning cycle. To better understand and quantify our own environmental footprint, we conduct a corporate carbon footprint annually, to help identify opportunities to reduce our impact. "</t>
  </si>
  <si>
    <t>not detailed, only mentioned that they are integrated</t>
  </si>
  <si>
    <t>GHG emissions, waste</t>
  </si>
  <si>
    <t>goals detailed on report</t>
  </si>
  <si>
    <t>megaliters</t>
  </si>
  <si>
    <t>"Starbucks offers partners the choice of multiple coverage levels for medical, dental and vision plans, as well as Health Care and Dependent Care reimbursement accounts, life insurance, disability and accident coverage."</t>
  </si>
  <si>
    <t>Starbucks</t>
  </si>
  <si>
    <t>R_2l6augjuko8vREG</t>
  </si>
  <si>
    <t>Kimberly-Clark Corporation</t>
  </si>
  <si>
    <t>KMB</t>
  </si>
  <si>
    <t>"The priority topics that emerged include deforestation, single-use plastics, climate change and water scarcity." Full list of topics in report addendum</t>
  </si>
  <si>
    <t>In 2019, held 30-minute Code of Conduct trainings to all office employees with computer access; provided additional risk-based training as needed; employees required to certify agreement with Code.</t>
  </si>
  <si>
    <t>"Kimberly-Clark's Vice President of Safety, Sustainability, and Occupational Health, Lisa Morden,_x000D_
reports once a year to the Nomination and Governance committee of the Board of Directors to_x000D_
report progress and answer questions relating therein."</t>
  </si>
  <si>
    <t>Sustainability Executive Steering Committee, consisting of members of the Executive Leadership Team and leaders across business units, oversees sustainability program. "receive guidance and direction from our Sustainability Advisory Board (SAB), which provides independent views on our sustainability program and insights into potential business risks and opportunities." Sustainability program executed by Sustainability function, led by VP of Safety, Sustainability, and Occupational Health.</t>
  </si>
  <si>
    <t>Exploring investment opportunities to improve carbon footprint by identifying regulation changes. Improving reputation via product brand strategies and other communications. Mitigating acute risks associated with extreme weather events. Mitigating chronic risk associated with weather pattern changes. Finding opportunities and mitigating risks in value chain through Scope 3 program. Developing a more formalized detailed TCFD strategy for Kimberly-Clarkâ€™s global operations.</t>
  </si>
  <si>
    <t>2030 carbon footprint strategy aligns with the goal of limiting global temperature rise to well below 2Â°C</t>
  </si>
  <si>
    <t>GHG emissions, fiber use and sourcing, energy use</t>
  </si>
  <si>
    <t>21% minorities</t>
  </si>
  <si>
    <t>3 facilities with non-conformance to forced labor, 0 for child labor</t>
  </si>
  <si>
    <t>Kimberly-Clark</t>
  </si>
  <si>
    <t>R_6xmm7BGGJDRgNOC</t>
  </si>
  <si>
    <t>C.H. Robinson Worldwide, Inc.</t>
  </si>
  <si>
    <t>CHRW</t>
  </si>
  <si>
    <t>12541W209</t>
  </si>
  <si>
    <t>Air Freight &amp; Logistics</t>
  </si>
  <si>
    <t>3 W</t>
  </si>
  <si>
    <t>climate change and GHG emissions, air quality, stakeholder engagement, ethics and compliance, EMS Systems &amp; Reporting, Supply Chain Management Innovation, Customer satisfaction, talent attraction engagement retention+training and career development, diversity and equal opportunity, security&amp;data secrurity, risk&amp;crisis management</t>
  </si>
  <si>
    <t>All employees undergo internal training to help ensure full alignment with our policies and expectations. At the time of hire, and subsequently every three years, Employees participate in our global Code of Ethics training, which is reviewed annually and updated as appropriate.</t>
  </si>
  <si>
    <t>Onboarding programs_x000D_
Trainings: Compliance and ethics, leadership development, role specific courses Employee Listening Strategy: Surveys,_x000D_
focus groups, feedback, listening sessions Bi-annual performance reviews and_x000D_
quarterly performance discussions Anonymous hotline_x000D_
Internal communications</t>
  </si>
  <si>
    <t>The Board of Directors has oversight of ESG strategy and performance, and board committees also engage on ESG topics on the scope of their charters regularly</t>
  </si>
  <si>
    <t>The C.H. Robinson internal audit team facilitates the_x000D_
enterprise risk management (ERM) program, reporting up_x000D_
through our audit committee and chief financial officer_x000D_
(CFO).</t>
  </si>
  <si>
    <t>We set a science-aligned* goal to reduce our emissions intensity 40% by 2025 and we have begun plans to develop a robust energy roadmap to support that target. In 2020, we purchased renewable energy credits (RECs) to offset all electricity used at our headquarter. n 2021, we will use the perspective of different business functions and pilot proprietary technology for reporting initiatives to build an alignment plan to achieve our emissions reductions goal by 2025.</t>
  </si>
  <si>
    <t>we are evaluating the possibility of conducting climate modeling and additional risk assessments in the coming years</t>
  </si>
  <si>
    <t>A significant factor of the ERM framework is the_x000D_
underlying risk assessment process, which formulates an_x000D_
in-depth understanding of the companyâ€™s risk universe._x000D_
ESG topics related to the business and our stakeholders_x000D_
are included in the scope of risks and the risk assessment_x000D_
process. By further classifying the risk universe into a formal_x000D_
risk register, the organization can prioritize risks based on_x000D_
impact and likelihood. Emerging risks are also captured in_x000D_
the ERM program and allow the organization to understand_x000D_
current and future exposure. Once the risk register support is_x000D_
gathered, business leaders align on the risk placement and_x000D_
risk tolerance followed by our senior leadership team and the_x000D_
audit committee.</t>
  </si>
  <si>
    <t>ESG topics related to the business and our stakeholders_x000D_
are included in the scope of risks and the risk assessment_x000D_
process</t>
  </si>
  <si>
    <t>GHG emissions, renewable energy credits, GHG emission intensity, total energy consumption, electricity used</t>
  </si>
  <si>
    <t>24.88% BIPOC in workforce</t>
  </si>
  <si>
    <t>C.H. Robinson Worldwide</t>
  </si>
  <si>
    <t>R_bDBfQyMepPLjbZc</t>
  </si>
  <si>
    <t>Cognizant Technology Solutions Corporation</t>
  </si>
  <si>
    <t>CTSH</t>
  </si>
  <si>
    <t>4 W</t>
  </si>
  <si>
    <t>"Code of Ethics and corporate governance standards are monitored and annually affirmed by our associates."</t>
  </si>
  <si>
    <t>Cost savings from energy efficiency</t>
  </si>
  <si>
    <t>"Setting aggressive goals for reducing energy and water use, as well as waste and emissions. Implementing initiatives under our Go Green program, including the use of renewable energy, improved facilities design and reengineered business processes, to reach our environmental goals. [...] Promoting environmental stewardship through company policies that encourage the use of public transportation, ridesharing, bicycles, telecommuting and other â€œgreen commutingâ€ practices."</t>
  </si>
  <si>
    <t>GHG emissions, energy consumption</t>
  </si>
  <si>
    <t>Cognizant Technology Solutions</t>
  </si>
  <si>
    <t>R_bOtVEtTtUjUySZ8</t>
  </si>
  <si>
    <t>Chipotle Mexican Grill, Inc.</t>
  </si>
  <si>
    <t>CMG</t>
  </si>
  <si>
    <t>9 finance, 4 sustainability/ESG; Proxy has 11 directors, determined % based on bios of directors not newly elected</t>
  </si>
  <si>
    <t>Attraction &amp; Retention of Talent, Climate Change Management, Community Investment, Customer Health &amp; Wellness, Energy &amp; Greenhouse Gas Management, Ethical Business Practices, Fair Labor Practices, Food &amp; Agriculture Advocacy, Food Safety &amp; Quality, Food Security &amp; Affordability, Responsible Food Sourcing, Transparency &amp; Disclosure, Water Management</t>
  </si>
  <si>
    <t>revised Code of Ethics in 2020, "All employees receive and are required to sign the Code of Ethics as part of their orientation",</t>
  </si>
  <si>
    <t>committed to measuring and accounting all Scope 3 emissions by the end of 2021</t>
  </si>
  <si>
    <t>Board has oversight over ESG. Nominating &amp; Corporate Governance Committee "assists to identify and manage the risks and opportunities of economic, environmental, and social topics."</t>
  </si>
  <si>
    <t>executive leadership team responsible for executing strategy and managing day-to-day operations, "Many aspects of our business strategy are rooted in our commitment to sustainability." New internal climate steering committee works on curbing emissions and other climate tasks.</t>
  </si>
  <si>
    <t>Risks: Increasing weather volatility or other long-term changes in global weather patterns; increased costs arising from the effects of climate change, greenhouse gases, and diminishing energy and water resources; price increases specific to meats raised in accordance with our sustainability and animal welfare criteria, and ingredients grown in accordance with our Food With Integrity specifications</t>
  </si>
  <si>
    <t>developing an internal plan to guide future business decisions. "Created a climate committee, focused on curbing our emissions and handling climate related tasks." Implemented Board oversight related to ESG and executive compensation tied to sustainability, including climate commitments. Sustainabile agriculture ingredient-by-ingredient. Installed energy management systems (EMS) in almost all restaurants. Purchasing offsets. Conducted an emissions analysis of food items</t>
  </si>
  <si>
    <t>Restaurant Hourly: Crew and Managers; 2 other small employee categories provided</t>
  </si>
  <si>
    <t>1129:1 when excluding the COVID-related modifications</t>
  </si>
  <si>
    <t>medical (cover preventative care, office visits, urgent care, behavioral health care, and substance abuse care), dental, and vision plans (employees, spouses, and dependents), HealthAdvocate, EAP, 12 paid parental leave days, maternal leave, short-term disability insurance, wellness discounts. Further details by type of employee in report</t>
  </si>
  <si>
    <t>Chipotle Mexican Grill Inc.</t>
  </si>
  <si>
    <t>R_bpFYmUZqmUIZJWu</t>
  </si>
  <si>
    <t>Applied Materials, Inc.</t>
  </si>
  <si>
    <t>AMAT</t>
  </si>
  <si>
    <t>for new-hire training</t>
  </si>
  <si>
    <t>ethics training and awareness campaigns, employee ethics surveys, campus fairs, information tables, and annual Responsibility and Integrity Week; Compliance Champions promoting ethics and compliance; Standards of Business Conduct; updated Standards and system of associated policies, procedures, controls, and trainings in 2020</t>
  </si>
  <si>
    <t>employee travel</t>
  </si>
  <si>
    <t>Boardâ€™s Corporate Governance and Nominating Committee _x000D_
receives a report on EHS and sustainability matters each _x000D_
quarter and a more in-depth environmental and sustainability _x000D_
update annually.</t>
  </si>
  <si>
    <t>company management supports EHS&amp;S organization in handling of EHS in environmental management. (from proxy) established executive leadership of a company-wide strategy on ESG matters and reporting; appointed Director of ESG</t>
  </si>
  <si>
    <t>mentions specific climate change impacts (2020 CA wildfires and 2021 Texas winter)</t>
  </si>
  <si>
    <t>In 2020, undertook a 3rd-party Climate Risk Assessment using 3 climate scenarios (3 RCPs) to identify ways to improve management of climate-related risks. Will conduct additional scenario analyses in the future and disclose instances where they've influenced business strategy. Will begin analyzing transitional risks in 2022</t>
  </si>
  <si>
    <t>"Responsibility for identifying company-wide and site-specific risks rests with a core team of global emergency response, crisis management, and business continuity personnel, as well as local Environmental Health and Safety &amp; Sustainability (EHS&amp;S) teams and facilities teams."</t>
  </si>
  <si>
    <t>Comprehensive medical, dental, vision and wellness programs</t>
  </si>
  <si>
    <t>Applied Materials Inc.</t>
  </si>
  <si>
    <t>R_eJ3Kr0kPL54OH0W</t>
  </si>
  <si>
    <t>SBA Communications Corporation</t>
  </si>
  <si>
    <t>SBAC</t>
  </si>
  <si>
    <t>78410G104</t>
  </si>
  <si>
    <t>environmental compliance, materials &amp; waste, biodiversity, diversity &amp; inclusion, health &amp; safety, employee engagement, ethics, board independence, compliance, philanthropy, etc.</t>
  </si>
  <si>
    <t>has policies, training, supplier and vendor ethical statndard</t>
  </si>
  <si>
    <t>The Board is actively involved in the oversight and_x000D_
management of risks that could affect SBA. This oversight and management is conducted primarily through Committees, but the full Board has retained responsibility for general oversight of risks.</t>
  </si>
  <si>
    <t>programs to minimize impact on wildlife (The Avian Protection Program), established a program to acclerate the replacement of all lighting systems, monitoring sites remotely, umanned aerial systems program</t>
  </si>
  <si>
    <t>GHG emission, electricity consumption, energy consumption, water consumption, material &amp; waste management</t>
  </si>
  <si>
    <t>SBA Communications Corp.</t>
  </si>
  <si>
    <t>R_eWnHktaxda7FEge</t>
  </si>
  <si>
    <t>Regeneron Pharmaceuticals, Inc.</t>
  </si>
  <si>
    <t>REGN</t>
  </si>
  <si>
    <t>75886F107</t>
  </si>
  <si>
    <t>Pipeline innovation, Drug pricing and access, Product quality and safety, Ethics and compliance, Talent attraction &amp; retention, ...</t>
  </si>
  <si>
    <t>Chief Compliance Officer speaks frequently at employee gatherings, members of Compliance Team integrated into business units, updated Code of Business Conduct and Ethics, annual training</t>
  </si>
  <si>
    <t>Board, specifically Corporate Governance and Compliance Committee (CGCC), has oversight for corporate responsibility, including climate-related issues; reviews and monitors major plans and strategies to address climate-related risks and opportunities. Board provided feedback and approval of environmental targets</t>
  </si>
  <si>
    <t>Responsibility Committee, comprised of cross-functional business leaders, oversees development and implementation of global climate-related targets, metrics and initiatives; oversees materiality assessment; regularly monitor and assess climate-related risks and opportunities</t>
  </si>
  <si>
    <t>Risks: Mandates on and regulation of existing products and services, Increased severity and frequency of extreme weather events such as cyclones and floods, Increased stakeholder concern or negative stakeholder feedback, Enhanced emissions-reporting obligations. Opps: Use of lower-emission sources of energy_x000D_
, Participation in carbon market,</t>
  </si>
  <si>
    <t>Construct facilities to withstand weather events, redundancies in energy supply, invest in energy efficiency and renewable energy, engage with stakeholders. For value chain, maintain an approved list, engage in strategic purchasing, and set environmental targets. Considering health impacts of climate change in research</t>
  </si>
  <si>
    <t>"Corporate risks are identified and assessed using business impact analysis (BIA) criteria", employed for projects. "At a site level, we identify and prioritize risks based on potential impacts as well as mitigation plans" using publicly available tools and exposure to physical hazards.</t>
  </si>
  <si>
    <t>"Each site develops and maintains its own _x000D_
business resiliency program to ensure _x000D_
risks and opportunities are considered and _x000D_
addressed within each operating area."</t>
  </si>
  <si>
    <t>"Regeneron employs a robust enterprise risk _x000D_
management (ERM) process that considers _x000D_
holistic risk impacts on our business. As _x000D_
part of our ERM process, we continuously _x000D_
seek and obtain input on potential risks from _x000D_
leaders across the business. To date, our ERM _x000D_
process has not identified any significant risks _x000D_
related to climate change."</t>
  </si>
  <si>
    <t>energy and GHG emissions, water and waste</t>
  </si>
  <si>
    <t>global science-based targets for Scope 1 and 2 GHG emissions by 2023, matching 50% percent of electricity consumption with electricity from certified renewable energy sources by 2025 and 100% by 2035 (currently 20.5%), reduce combined Scope 1 and 2 (market-based) GHG emissions per square meter by 30 percent by 2025 (2016 baseline, currently 26%), new initiatives for 2025 goal of reducing hazardous waste generation across sites and increasing plastic recycling, 2025 _x000D_
goal to improve water efficiencies across operations</t>
  </si>
  <si>
    <t>&lt;1%</t>
  </si>
  <si>
    <t>including the five-year, front-loaded PSU award granted to the CEO; 216:1 if the award were annualized</t>
  </si>
  <si>
    <t>Regeneron Pharmaceuticals Inc.</t>
  </si>
  <si>
    <t>R_ehueSkRFY2Hyeto</t>
  </si>
  <si>
    <t>Live Nation Entertainment, Inc.</t>
  </si>
  <si>
    <t>LYV</t>
  </si>
  <si>
    <t>Movies &amp; Entertainment</t>
  </si>
  <si>
    <t>adopted a Code of Business Conduct and Ethics</t>
  </si>
  <si>
    <t>"Sustainability policy will be centrally managed and developed individually within each country,_x000D_
building capacity with each team to keep sustainability at the heart of our planning and_x000D_
operations. _x000D_
Each participating country will develop an environmental management system and action plan_x000D_
setting out the steps that will be taken to achieve our goals."</t>
  </si>
  <si>
    <t>GHG emissions, energy usage, food production and waste, water usage, transportation</t>
  </si>
  <si>
    <t>reduce Scope 1 and 2 greenhouse gas emissions by 50% by 2030, increase the share of energy from renewable sources and_x000D_
invest in energy efficiency measures and certification over next 10 years, end the sale of single-use plastics at venues and festivals by 2021</t>
  </si>
  <si>
    <t>84:1 when not factoring in the CEO's performance-based restricted stock award that was cancelled in 2020</t>
  </si>
  <si>
    <t>"Full-time employees receive broad spectrum care with health, dental, and vision coverage", on-demand health care concierge team, accident and illness coverage</t>
  </si>
  <si>
    <t>Live Nation</t>
  </si>
  <si>
    <t>R_07iLx6nyZMcS3bM</t>
  </si>
  <si>
    <t>Synopsys, Inc.</t>
  </si>
  <si>
    <t>SNPS</t>
  </si>
  <si>
    <t>3W</t>
  </si>
  <si>
    <t>Highest priority: human capital management, innovation, cybersecurity, product security, market access, business continuity. Secondary priorities: climate change and GHG emissions, corporate governance, ethics, supply chain, public policy, social impact.</t>
  </si>
  <si>
    <t>training during Integrity Awareness Month, multiple reporting channels</t>
  </si>
  <si>
    <t>Synopsysâ€™ Corporate Governance and Nominating Committee is responsible for reviewing and assessing policies, practices, risk assessments and risk management regarding our CSR_x000D_
performance, including environmental, social and governance matters.</t>
  </si>
  <si>
    <t>CSR at Synopsys is led by a management team with the support of our CSR Leadership Committee. The CSR Leadership Committee is made up of cross-functional executives who are responsible for driving CSR performance within their respective priority areas.</t>
  </si>
  <si>
    <t>Our strategies have been influenced in several ways, including the_x000D_
incorporation of sustainability features to the design of new buildings, investment in energy efficiency projects at our offices and evaluation of renewable electricity purchasing opportunities.</t>
  </si>
  <si>
    <t>ESG factors are incorporated as a key principle in how Synopsys evaluates and mitigates risk. Risk governance is managed by our_x000D_
General Counsel and Chief Financial Officer in partnership with_x000D_
cross-functional senior leaders, and reported to our full Board of Directors annually. Management of key ESG risks are reviewed by the relevant board committees on a quarterly basis, and in with respect to certain areas such as cybersecurity and human capital, by the full Board of Directors periodically.</t>
  </si>
  <si>
    <t>ESG factors are incorporated as a key principle in how Synopsys evaluates and mitigates risk.</t>
  </si>
  <si>
    <t>reduce direct GHG emissions by 25% by 2024</t>
  </si>
  <si>
    <t>In the U.S., women on average earned_x000D_
99 cents for every $1 men earned in the same position and location._x000D_
BLI employees in the U.S. on average earned $1.02 for every $1 white employees earned.</t>
  </si>
  <si>
    <t>health care coverage, wellness programs, life insurance</t>
  </si>
  <si>
    <t>Synopsys Inc.</t>
  </si>
  <si>
    <t>R_0IHpue39S6RNYtU</t>
  </si>
  <si>
    <t>Lam Research Corporation</t>
  </si>
  <si>
    <t>LRCX</t>
  </si>
  <si>
    <t>Leadership participation in ESG, Regulatory compliance and emerging regulations, Product safety, Product compliance, New product pipeline, Employee wellness and professional growth, Health and safety, Inclusion and diversity, Supplier screening and managing negative impacts within the supply chain, Energy efficiency, Waste and recycling, Greenhouse gas emissions, Community engagement and charitable giving</t>
  </si>
  <si>
    <t>Global Standards of Business Conduct (GSBC) policy, additional policies and procedures for specific topics, training</t>
  </si>
  <si>
    <t>Board oversees ESG, Nominating and Governance Committee primarily responsible for ESG priorities; receive updates from management</t>
  </si>
  <si>
    <t>Management updates Board "and engages them to discuss ESG strategy, gain alignment on goals, and report on progress." Formed Executive Steering Committee in 2020, guides ESG strategy; "oversees the work driven by our cross-functional ESG Leadership Team. This includes proposing goals, developing and executing strategy, and embedding ESG into our operations management system."</t>
  </si>
  <si>
    <t>"In 2021, we intend to conduct a scenario analysis to further evaluate top risks and opportunities and integrate the relevant items into our enterprise risk _x000D_
management system"</t>
  </si>
  <si>
    <t>"Multiple leading enterprise risk management practices. Strong governance to manage and escalate risk to appropriate levels"</t>
  </si>
  <si>
    <t>will integrate risks and opportunities from scenario analysis into enterprise risk management system</t>
  </si>
  <si>
    <t>2025 GHG reduction goal aligned with Science Based Targets Initiative (SBTi) methodology, Scope 3 emissions inventory</t>
  </si>
  <si>
    <t>100% renewable energy by 2030, Reduce absolute scope 1 and 2 greenhouse gas (GHG) emissions 25% from a 2019 baseline (achieved 4.2%), Achieve net zero carbon emissions by 2050, Achieve 12 million kWh in total energy savings from a 2019 baseline (saved 2.6M kWh), Achieve zero waste to landfill for hazardous waste (reduced to .005%), Achieve 17 million gallons of water savings (15%) in water-stressed regions from a 2019 baseline (saved 7.2M gal)</t>
  </si>
  <si>
    <t>114 mil gal</t>
  </si>
  <si>
    <t>.04% Silent (&lt;1945), 12.59% Boomers (1946-1964), 35.09% Gen X (1965-1979, 49.36% Millennials (1980-1995), 2.92% Gen Z (1996 or after)</t>
  </si>
  <si>
    <t>Telehealth access, Virtual Health Fair, COVID-19 tests and treatment covered at 100%, COVID-19 resources, Personalized nutrition plans, nutrition challenges, healthy cooking demonstrations, and webinars, Virtual fitness experts, classes, daily workout ideas, and personal training</t>
  </si>
  <si>
    <t>R_2gxFXanXTxH0UmO</t>
  </si>
  <si>
    <t>T. Rowe Price Group, Inc.</t>
  </si>
  <si>
    <t>TROW</t>
  </si>
  <si>
    <t>74144T108</t>
  </si>
  <si>
    <t>4W; Four directors are women, representing 40%_x000D_
of the independent directors on the Board</t>
  </si>
  <si>
    <t>Employee Development, Attracting and Retaining Talent</t>
  </si>
  <si>
    <t>all agents</t>
  </si>
  <si>
    <t>Because we have always believed that honesty, candor,_x000D_
and fairness are the best approach, we maintain a robust_x000D_
Code of Ethics and Conduct, which includes firmwide_x000D_
expectations on how to treat clients. It ensures that we_x000D_
avoid conflicts of interest and that we comply with local_x000D_
regulations and industry best practices everywhere we_x000D_
do business</t>
  </si>
  <si>
    <t>As a result, the NCGC and the Risk and Operational Steering Committee (ROSC) will receive at least semi- annual updates, as applicable, from the Corporate ESG team on Climate-related issues and closely monitor progress against climate goals and targets.</t>
  </si>
  <si>
    <t>Our Corporate ESG and Responsible Investing teams_x000D_
are responsible for developing and managing the firmâ€™s sustainability initiatives in their respective areas of focus. Day-to-day tasks involve the identification, assessment, tracking, and mitigation of climate risks and opportunities. In particular, the Corporate ESG team, in collaboration with the Corporate Real Estate and Workplace Services team, oversees the submission of our Climate-related information to the Carbon Disclosure Project (CDP), which has a core component of environmentally_x000D_
focused metrics.</t>
  </si>
  <si>
    <t>T. Rowe Price is in the process of undertaking a comprehensive climate risk assessment. Through this process, the company will identify the most material Climate-related risk and opportunity metrics. We anticipate that these metrics will monitor both the physical and transitional risks associated with climate change. These could include: the percentage of assets with â€˜highâ€™ flood risk assessment, the percentage of associates with climate risk training, and the percentage of floor area_x000D_
covered by risk management plans. We will ensure_x000D_
that we can immediately use these metrics to baseline our current performance using historical datasets_x000D_
and to demonstrate progress annually. In addition, we understand the need to incentivize decisions that align with a low-carbon economy. Therefore, we will explore the value of developing an internal carbon price to guide decision-making processes.</t>
  </si>
  <si>
    <t>We take a comprehensive approach to identifying and assessing risks and opportunitiesâ€”including climate changeâ€”at the company and asset levels through an enterprise risk management framework, managing reputational risk, strategic risk, operational risk, business continuity risk, human capital risk, compliance risk, and financial risk. Our approach to identifying Climate-related risks includes the consideration of extreme weather events, uncertainty surrounding regulation, reputational impacts, and our product range.</t>
  </si>
  <si>
    <t>We consider climate change risks and opportunities in several areas of the firm, consistent with the risks and opportunities presented by our business.</t>
  </si>
  <si>
    <t>As described in 6.3 (A), our CRO manages the ERG and serves on the ROSC. Additionally, business unit leaders are responsible for overseeing operations and managing risks specific to their respective business areas._x000D_
Although Climate-related risks have been considered part of our annual corporate risk assessment -for example, in prior years, our Business Continuity Planning assessed these risks relative to our physical assets- these risks_x000D_
will be more formally addressed throughout 2021 and 2022. Oversight and implementation of this process are_x000D_
performed by the ROSC and, ultimately, the T. Rowe Price Group Board of Directors. The ROSC is chaired by the firmâ€™s CFO and COO. The ROSC oversees, monitors,_x000D_
and communicates the firmâ€™s risk management structure, processes, and business unit risk management efforts. The ROSC monitors existing policies, makes policy recommendations on matters related to risk management, and ensures issues are elevated and risk is mitigated. The committee meets quarterly and is independent of the investment and operational business units. It is composed of senior business leaders from across the organization.</t>
  </si>
  <si>
    <t>GHG emission,WASTE MANAGEMENT</t>
  </si>
  <si>
    <t>T. Rowe Price currently has set targets to manage Climate-related risks and opportunities for two areas: greenhouse gas emissions and waste._x000D_
For greenhouse gas emissions, we have set the target_x000D_
of reducing our emissions by 13% by 2025, compared with a 2010 baseline. This absolute target is measured following the methodology set forth by The Greenhouse Gas Protocol: A Corporate Accounting and Reporting Standard (Revised Edition), which is used to estimate Scope 1, 2, and 3 (Categories 5 and 6) GHG emissions. We continue to be on track to meet this target in advance of the 2025 deadline and, therefore, we aim to build on this progress by exploring what new, future-proof_x000D_
carbon and energy targets would be most appropriate for our business.</t>
  </si>
  <si>
    <t>Our CEO pay ratio is calculated in accordance with Item 402(u) of Regulation S-K. We identified the median employee by examining the 2020 salary and annual cash bonus paid to all associates, excluding our CEO, who were employed on_x000D_
December 31, 2020. All active associates working on a full-time, part-time, or interim basis were included in the sample. To facilitate comparison of all associates in U.S. dollars, compensation paid in foreign currencies was converted to U.S. dollars. We applied a local currency to U.S. dollar exchange rate on the monthly pay date. Each converted monthly salary was combined to determine the cumulative 2020 salary. With respect to annual cash bonuses paid to our non-U.S. associates, we applied a local currency to U.S. dollar exchange rate as of December 31, 2020. We did not make any adjustments or estimates with respect to salary, nor did we annualize the compensation for associates who began employment after the start of the fiscal year._x000D_
Upon identifying the median associate, total compensation was calculated for this individual using the same methodology we use for our NEOs as set forth in the 2020 Summary Compensation Table._x000D_
For 2020, Mr. Stromberg had an annual total compensation of $15,337,274 as reflected in the Summary Compensation Table. Our median associateâ€™s 2020 annual total compensation was $114,473. Thus, Mr. Strombergâ€™s 2020 annual total compensation was 134 times that of our median associate.</t>
  </si>
  <si>
    <t>healthcare and retirement benefits, fitness club reimbursement, life_x000D_
insurance, and an Employee Assistance Program</t>
  </si>
  <si>
    <t>T. Rowe Price Group</t>
  </si>
  <si>
    <t>R_2tX3VWDh9KI0bSS</t>
  </si>
  <si>
    <t>ResMed Inc.</t>
  </si>
  <si>
    <t>RMD</t>
  </si>
  <si>
    <t>All employees are required to undertake business ethics training relevant to their position and developed by our legal advisers, using our online Learning Management System facility where_x000D_
available and augmented by face-to-face training where it is not.</t>
  </si>
  <si>
    <t>mandatory training, appointed a global corporate compliance officer</t>
  </si>
  <si>
    <t>22171 scope 1 and scope 2</t>
  </si>
  <si>
    <t>Our senior management team reviews our environmental performance annually, including audit and compliance results, non-conformance and corrective actions, communications and complaints, and_x000D_
available metrics on environmental performance.</t>
  </si>
  <si>
    <t>focus areas: consider packaging early in the design phase, avoid use of hazardous substances, minimize use of material for part and packaging design, mainimize the amount of waste, energy and resources used to create parts for production, maximise use of and communicating recylable</t>
  </si>
  <si>
    <t>Environmental risks are identified by analyzing our productsâ€™ lifecycles, and by anticipating the views of internal and external parties who may be concerned or impacted by our environmental performance.</t>
  </si>
  <si>
    <t>Our senior management team reviews our environmental performance annually, including audit and compliance results, non-conformance and corrective actions, communications and complaints, and available metrics on environmental performance. At sites with an environmental management system, our environmental team conducts a rolling internal audit for compliance with ISO 14001 and other controlled impacts on the environment, so that we review all elements of the system at least once every two years.</t>
  </si>
  <si>
    <t>electricity consumption, natural gas consumption, total energy consumption, energy intensity, electricity use, global GHG emission, water consumption, paper use</t>
  </si>
  <si>
    <t>divert packaging waste from landfill by 2023, reduce material mass in packaging and product, reduce industrial waste, energy and water usage</t>
  </si>
  <si>
    <t>R_3RkspmeJRhTachE</t>
  </si>
  <si>
    <t>Cadence Design Systems, Inc.</t>
  </si>
  <si>
    <t>CDNS</t>
  </si>
  <si>
    <t>Diversity &amp; equal opportunity, occupational health &amp; safety, training &amp; education, employee engagement, energy , emissions, anti-corruption, anti-corruption behavior, data security, customer privacy, supplier environmental assessment, supplier social assessment</t>
  </si>
  <si>
    <t>100% of employees completed compliance training</t>
  </si>
  <si>
    <t>compliance training, CEO and chief legal officer actively monitor and audit compliance of the code.</t>
  </si>
  <si>
    <t>Our Board through its Corporate Governance and Nominating Committee_x000D_
oversees our corporate social responsibility program and the progress of our environmental, social and governance issues, including climate-related risks and_x000D_
opportunities.</t>
  </si>
  <si>
    <t>Our General Counsel &amp; Secretary is the highest management-level position with responsibility for climate-related issues. Our Senior Group Director of Corporate Social Responsibility is responsible for assessing climate-related risks and opportunities and reports to the Deputy General Counsel, who in turn reports to the General Counsel &amp; Secretary.</t>
  </si>
  <si>
    <t>'-Risks: current and emerging regulations, catastrophic events resulting in decreased demand for products, reputation risks, natural disasters                                                    -Opps: development of new products through R&amp;D and innovation</t>
  </si>
  <si>
    <t>We launched our Celsiusâ„¢ Thermal Solver, which enables customers to mitigate thermal issues from chip to package to printed circuit board all the way through to system enclosures.</t>
  </si>
  <si>
    <t>Process(es) for identifying, assessing and responding to climate-related risks and_x000D_
opportunities in our direct operations are integrated into our multi-disciplinary companywide risk management process.</t>
  </si>
  <si>
    <t>Achieved global salary_x000D_
pay parity based on_x000D_
gender and U.S. salary_x000D_
pay parity based on race_x000D_
and ethnicity in July_x000D_
2019 and maintained this_x000D_
again in September 2020</t>
  </si>
  <si>
    <t>health insurance, fertility benefits, coverage for transgender employees, new parent leave, adoption and surrogacy benefits, etc.</t>
  </si>
  <si>
    <t>Cadence Design Systems Inc.</t>
  </si>
  <si>
    <t>R_4HqIORAkbsWBOzY</t>
  </si>
  <si>
    <t>Moody's Corporation</t>
  </si>
  <si>
    <t>MCO</t>
  </si>
  <si>
    <t>Diversity, equity and inclusion; Employee health and well-being; Enhancing capital allocation decisions; Climate; Employee training and upskilling; Employee incentives and risk culture; ESG integration; Process transparency and disclosure; Transparency and reporting; Human rights; Board diversity</t>
  </si>
  <si>
    <t>extensive compliance and ethics training, deployed or conducted over 35 mandatory online and instructor-led courses in 2020; training on the Companyâ€™s Anti-Bribery and Anti-Corruption Policy; Code revised at least every 2 years</t>
  </si>
  <si>
    <t>Board "is responsible for the Companyâ€™s effective management and strategy for ESG-related risks and opportunities...." "Governance &amp; Nominating Committee is responsible for overseeing sustainability matters, ... reviewing matters and making recommendations to the Board." "Audit Committee reviews the Companyâ€™s risk factors, including the risk of a business continuity disruption due to climate-related incidents, and exposure to reputational and credibility concerns attributed to climate-related matters."</t>
  </si>
  <si>
    <t>"Executive Leadership Team serves as the decision-making body for key strategic sustainability items." "CFO is the head of Moodyâ€™s Stakeholder Sustainability Group (SSG), with managerial oversight for Moodyâ€™s Stakeholder Sustainability activities and [Moody's ESG Solutions]". "head of Stakeholder Sustainability oversees the design and implementation of Moodyâ€™s corporate sustainability strategy." Other key people/teams include Enterprise-Wide Risk Committee, ERM function, Chief Risk Officer</t>
  </si>
  <si>
    <t>"climate-related risks faced by Moodyâ€™s do not present substantive financial or strategic impact on our operations." Opportunities: Access to new markets, Development of new products or services through R&amp;D and innovation, Memberships and climate change commitments</t>
  </si>
  <si>
    <t>Use physical climate events to refine management procedures and further understand financial impacts. "In terms of transition risks, Moodyâ€™s 2020 Decarbonization Plan positions the business well in the face of increased climate-related policies, reputational concerns and market changes. ...we continue to adapt our products and services to incorporate climate considerations." "ESG is also integrated in multiple Moodyâ€™s Analytics flagship databases". Introduced an internal price on carbon in business travel in 2019. "in 2021 we _x000D_
introduced carbon cost consideration into the request for proposals when selecting office space". signatory support for the Say on Climate campaign</t>
  </si>
  <si>
    <t>Used IPCC RCP8.5 for physical risk analysis to "explore a worst-case/high-emissions scenario indicating failure of our globally agreed climate goals"; for transition analysis, NGFS Orderly to"evaluate a planned and orderly transition" and Disorderly to "assess the impact of delayed policy incentives and resultant ramped-up action". "Exploring the extremes of high physical and transition risk scenarios informs our strategy and enables us to assess and build long-term resilience. Moodyâ€™s will monitor several indicators to help determine whether one scenario is evolving over another."</t>
  </si>
  <si>
    <t>"Moodyâ€™s climate risk identification and assessment processes are integrated throughout several tiers of our business units and roles. Business units are responsible for undertaking due diligence and reporting any risks and opportunities associated with their activities to _x000D_
the ERM function"; quantitative and qualitative scenario analysis. "Our ERM and Stakeholder Sustainability functions track and evaluate climate risks across current and emerging regulations, technology, legal, reputational as well as acute and chronic physical risk. ..."</t>
  </si>
  <si>
    <t>"Climate-related issues are integrated throughout Moodyâ€™s company-wide management process and overseen by SSG. Our CRO... provides oversight and monitoring of material risks that have the potential to impact Moodyâ€™s operations and talent, including climate-related risks. Physical climate risks are actively managed through ERM and mitigated through the Crisis Management and Business Continuity Plan and teams. Any material climate-related risks and mitigating actions identified by ERM are also presented to the Audit Committee."</t>
  </si>
  <si>
    <t>"Due to the importance of climate, Moodyâ€™s has worked toward embedding climate considerations across our business as well as working to set forth an ambitious low-carbon transition plan and comprehensive risk management processes. ... ERM is the overarching framework that tracks our business-wide risks, including climate-related risks."</t>
  </si>
  <si>
    <t>GHG emission pricing (adjusted earnings per share), shadow price on carbon, product revenue, energy and fuel usage and associated emissions, water usage, working preferences of employees</t>
  </si>
  <si>
    <t>2019 baseline, 50% reduction of Scope 1 + Scope 2 emissions by 2030 (achieved), 15% of Scope 3 emissions (achieved). 60% of Moodyâ€™s suppliers having science-based targets by 2025 (in progress). 100% renewable energy in global operations by 2020 (will meet). Carbon neutrality of historical emissions by 2020 (achieved)</t>
  </si>
  <si>
    <t>(calculated from EEO report)</t>
  </si>
  <si>
    <t>has a response for this metric but not what metric is asking for</t>
  </si>
  <si>
    <t>ERM function "has assessed the risk of slavery and human trafficking for Moodyâ€™s employees and within its supply chain to be low based on the characteristics of the business and the goods and services procured."</t>
  </si>
  <si>
    <t>medical; dental; vision; flexible spending account; health savings account; employee assistance program; life insurance; and short-term and long-term disability insurance. During pandemic, "well-being allowance";  virtual well-being and development series</t>
  </si>
  <si>
    <t>R_4I8D6PcLHhYQfnE</t>
  </si>
  <si>
    <t>Motorola Solutions, Inc.</t>
  </si>
  <si>
    <t>MSI</t>
  </si>
  <si>
    <t>GHG emissions from operations, conflict minerals sourcing, substances of concern in products, diversity equity and inclusion, cybersecurity data privacy and responsible technology, employee health and safety, ethics and integrity, anti-corruption, business continuity and resiliency</t>
  </si>
  <si>
    <t>discussion of training policies and ethics reporting systems</t>
  </si>
  <si>
    <t>"We recognize that we have a shared responsibility for_x000D_
minimizing climate impact and we have set goals that_x000D_
will help us to limit our contribution to average global_x000D_
temperature increases. We are working to more fully_x000D_
incorporate the potential risks of climate change into_x000D_
our climate strategy and disclose those risks to our_x000D_
stakeholders. "</t>
  </si>
  <si>
    <t>"We ask our tier-one suppliers_x000D_
(suppliers we buy directly from)_x000D_
to implement an environmental_x000D_
management system in accordance_x000D_
with ISO 14001 or an equivalent_x000D_
standard and expect our suppliers to_x000D_
pass on this requirement through their_x000D_
supply chains. We monitor compliance_x000D_
with this requirement through our_x000D_
supplier assessment program._x000D_
Additionally, we have integrated our_x000D_
EHS and Quality Management Systems,_x000D_
which has improved our performance_x000D_
by establishing consistency, optimizing_x000D_
our processes and helping to drive_x000D_
continual improvement. "</t>
  </si>
  <si>
    <t>waste and recyling, GHG emissions, water use</t>
  </si>
  <si>
    <t>"Reduce global absolute GHG emissions,_x000D_
Scopes 1 and 2, to 76 kT CO2e by 2027, which_x000D_
represents a 38% reduction compared to our_x000D_
2016 baseline"</t>
  </si>
  <si>
    <t>"We support biodiversity through maintaining wildlife habitats at two of our environmental remediation sites. One is the Ischua Creek Habitat meadow/forest habitat near Machias, New York and one is the North Indian Bend Wash Granular Activated Carbon Treatment Facility (NGTF) Desert Habitat in Scottsdale, Arizona."</t>
  </si>
  <si>
    <t>"Motorola Solutions maintains high labor and environmental standards at every stage in the_x000D_
supply chain. We are committed to ensuring our company and our suppliers do not use forced,_x000D_
bonded or indentured labor or engage in modern slavery or human trafficking. We are a_x000D_
member of the Responsible Business Alliance (RBA), an organization dedicated to supporting_x000D_
continuous improvement in the social, environmental and ethical responsibility of the global_x000D_
electronics industry supply chain."</t>
  </si>
  <si>
    <t>"â€¢ Health insurance and wellness programs_x000D_
â€¢ 401(k) plan and financial wellness coaching program_x000D_
â€¢ Paid parental and family leave_x000D_
â€¢ Life and disability insurance_x000D_
â€¢ Commuter benefits_x000D_
In 2020, 49% of employees in 27 countries_x000D_
participated in our discounted employee stock_x000D_
purchase plan, a decrease from 52% in 2019_x000D_
attributed to the COVID-19 pandemic._x000D_
â€¢ Paid time off (including flexible time off for_x000D_
exempt employees)_x000D_
â€¢ Flexible work options_x000D_
â€¢ Assistance and support for employees going_x000D_
through life-changing events"</t>
  </si>
  <si>
    <t>Motorola Solutions Inc.</t>
  </si>
  <si>
    <t>R_4SLtPzmlSMMFAou</t>
  </si>
  <si>
    <t>Nucor Corporation</t>
  </si>
  <si>
    <t>NUE</t>
  </si>
  <si>
    <t>Metals &amp; Mining</t>
  </si>
  <si>
    <t>2/7 women</t>
  </si>
  <si>
    <t>give data on avg GHG emission per tonnne of steel produce, .93 tonne per tonne</t>
  </si>
  <si>
    <t>"As you will see in this report, our continued success and sustainability are the result of the extraordinary determination and_x000D_
performance of Nucorâ€™s more than 27,000 dedicated teammates â€“ they are the value creators of our company"</t>
  </si>
  <si>
    <t>"Notably, a 2018 report_x000D_
 identified Nucor as one of only three carbon steel producing companies with a current greenhouse gas_x000D_
emissions intensity less than the ambitious Below 2 Degrees climate benchmark."</t>
  </si>
  <si>
    <t>GHG emission per ton of steel, energy intensity, raw material consumption,   % of EAF dust recycled, criteria pollutant intensity, total recycled content</t>
  </si>
  <si>
    <t>"One of our newest facilities is experiencing this challenge firsthand. When we decided to build in Frostproof, Florida, we impacted and disturbed a little over 4.5 acres of Florida Sand Skink (Neoseps Reynoldsi) habitat."</t>
  </si>
  <si>
    <t>"no Nucor steel mill divisions located in a High or Extremely High Water Stress Area"</t>
  </si>
  <si>
    <t>"Nucor requires that each contractor and supplier comply with a code of conduct that prohibits the_x000D_
use of forced or child labor ... Suppliers must maintain documented compliance with this code to_x000D_
continue doing business with Nucor"</t>
  </si>
  <si>
    <t>Nucor</t>
  </si>
  <si>
    <t>R_51F5DI6ncY6O4T4</t>
  </si>
  <si>
    <t>Roper Technologies, Inc.</t>
  </si>
  <si>
    <t>ROP</t>
  </si>
  <si>
    <t>Industrial Conglomerates</t>
  </si>
  <si>
    <t>Roper Technologies Inc.</t>
  </si>
  <si>
    <t>R_5i4iyMNqo8XjfEO</t>
  </si>
  <si>
    <t>Genuine Parts Company</t>
  </si>
  <si>
    <t>GPC</t>
  </si>
  <si>
    <t>6 finance</t>
  </si>
  <si>
    <t>"We require employees to read and acknowledge the Code of Conduct upon hire and then at least every two years thereafter"</t>
  </si>
  <si>
    <t>76,900 metric tons total</t>
  </si>
  <si>
    <t>33.5% POC</t>
  </si>
  <si>
    <t>Medical, Dental and Vision Insurance</t>
  </si>
  <si>
    <t>Genuine Parts</t>
  </si>
  <si>
    <t>R_9XIsk8J4MGAbilM</t>
  </si>
  <si>
    <t>IDEXX Laboratories, Inc.</t>
  </si>
  <si>
    <t>IDXX</t>
  </si>
  <si>
    <t>45168D104</t>
  </si>
  <si>
    <t>Every_x000D_
IDEXX employee receives training on the Code_x000D_
of Ethics and ethical business practices, as_x000D_
well as additional training related to their roles_x000D_
at IDEXX, both at time of hire and throughout_x000D_
their career at IDEXX.</t>
  </si>
  <si>
    <t>refreshed its code of ethics in 2018 along with a resource guide, launched a global whistleblower policy in 2019.</t>
  </si>
  <si>
    <t>Our full Board of Directors exercises oversight over our approach to corporate responsibility and our material activities and practices regarding ESG matters, including climate change-related issues, and the environmental, supply chain, and reputational risks that issues such as climate change may pose to our business. Our senior managers and executives brief the full Board annually regarding the results of our annual enterprise risk assessment, including risks related to climate change, and annually review our business continuity planning, which is affected by climate change-related issues, with the Audit Committee. Our senior managers and executives will also brief the Board and its committees, as applicable, throughout the year on an ad-hoc basis on issues directly and indirectly related to climate change.</t>
  </si>
  <si>
    <t>Our Executive Vice President and General Manager, Point of Care Diagnostics and Global Operations, has executive oversight of our approach to environmentalmatters, including climate and energy. The executive team regularly discusses product development, innovation, and product life cycle management, including the environmental impacts of current and future products. Our Global Facilities team maintains plans to address environmental matters.</t>
  </si>
  <si>
    <t>'-Risks: extreme weather, regulations to limite climate change                                            -Opps: demand for water testing products</t>
  </si>
  <si>
    <t>Our leadership team is committed to considering the potential risks and opportunities climate change may pose to our business. IDEXX regularly evaluates ways to reduce the resource needs of our operations, and the direct and indirect environmental impacts of the supply, manufacturing, use, and disposal of our products. We recognize that the effects of climate change will add greater impetus to addressing the worldâ€™s environmental challenges.</t>
  </si>
  <si>
    <t>Our executive leadership and Board of Directors are focused on effectively managing our strategic and business risks, including climate change-related risks. The process to identify, manage, and integrate climate risk, including impacts to manufacturing and resource-related risks, is embedded in our standard risk management approach. We identify, monitor, assess, and communicate these risks to help inform our operating and investment decisions.</t>
  </si>
  <si>
    <t>We plan on undertaking a company-wide carbon footprint assessment in 2021â€“2022. We track our energy purchases from utilities as part of our energy management program. This figure includes estimated carbon emissions associated with utilities used by our buildings across the globe and captures approximately 85% of our worldwide square footage.</t>
  </si>
  <si>
    <t>comprehensive medical, dental, and vision care; employee and fmaily life insurance</t>
  </si>
  <si>
    <t>IDEXX Laboratories Inc.</t>
  </si>
  <si>
    <t>R_b7Ta2OZzTnOrVYy</t>
  </si>
  <si>
    <t>CarMax, Inc.</t>
  </si>
  <si>
    <t>KMX</t>
  </si>
  <si>
    <t>5 finance</t>
  </si>
  <si>
    <t>Over 99% completion rate for associates</t>
  </si>
  <si>
    <t>Code of Conduct training upon hire and annually. "Through a variety of sources, including industry and peer groups, we regularly evaluate our compliance and ethics program against  relevant benchmarks and have undertaken a formalized third-party review of our program to ensure it continually improves and meets stakeholder expectations."</t>
  </si>
  <si>
    <t>50.2% racially/ethnically diverse</t>
  </si>
  <si>
    <t>Tailored dental and vision coverage; lowered the cost of medical plans and introduced tools to provide greater healthcare cost transparency beginning FY20; healthcare coverage includes benefits for domestic partners, gender dysphoria, and applied behavioral analysis therapy. Wellness Programs open to associates and domestic partners; free annual health screenings at every location, financial assistance for medical plan premiums, variety of support resources</t>
  </si>
  <si>
    <t>CarMax</t>
  </si>
  <si>
    <t>R_bHEIID1qvth28Jg</t>
  </si>
  <si>
    <t>D.R. Horton, Inc.</t>
  </si>
  <si>
    <t>DHI</t>
  </si>
  <si>
    <t>23331A109</t>
  </si>
  <si>
    <t>Comprehensive Health Insurance Plans, Dental &amp; Vision Plans</t>
  </si>
  <si>
    <t>D.R. Horton</t>
  </si>
  <si>
    <t>R_bQx8Pt2FPcZAGxw</t>
  </si>
  <si>
    <t>IHS Markit Ltd.</t>
  </si>
  <si>
    <t>INFO</t>
  </si>
  <si>
    <t>G47567105</t>
  </si>
  <si>
    <t>5W</t>
  </si>
  <si>
    <t>Privacy &amp; Risk</t>
  </si>
  <si>
    <t>Our ability to comply with applicable complex and changing laws and rules, including anti-corruption laws, is largely dependent on our establishment and maintenance of compliance, surveillance, audit, and reporting systems, as well as our ability to attract and retain qualified compliance and other risk management personnel. We have developed and instituted a corporate compliance program intended to promote and facilitate compliance with all applicable laws, which includes employee training and the creation of appropriate policies and procedures defining employee behavior.</t>
  </si>
  <si>
    <t>The combined company will be differentiated in attractive, high growth adjacencies, including ESG, climate and energy transition, private assets, counterparty risk management, supply chain and trade, and alternative data. These areas together represent $20 billion of total addressable market, growing at least 10% annually. The combined company will continue to deploy well above $1 billion annually on technology in order to stay on the cutting edge of technology and innovation.</t>
  </si>
  <si>
    <t>Creates strong offerings in high growth adjacencies: The combined company will be differentiated in attractive, high growth adjacencies, including ESG, climate and energy transition, private assets, counterparty risk management, supply chain and trade, and alternative data. These areas together represent $20 billion of total addressable market, growing at least 10% annually. The combined company will continue to deploy well above $1 billion annually on technology in order to stay on the cutting edge of technology and innovation.</t>
  </si>
  <si>
    <t>This timeframe describes our horizons with respect to climate change related risks only</t>
  </si>
  <si>
    <t>We are not a high impact sector such as a utility, energy provider or manufacturer: our operations occur in office spaces. We also have confidence that the climate actions we are taking are more than sufficient to mitigate any reputational risk associated with climate issues.</t>
  </si>
  <si>
    <t>Direct operations Upstream Downstream_x000D_
Risk management process_x000D_
Integrated into multi-disciplinary company-wide risk management process_x000D_
Frequency of assessment_x000D_
More than once a year_x000D_
Time horizon(s) covered_x000D_
Short-term Medium-term</t>
  </si>
  <si>
    <t>Risk committee responsibilities include: 1) review periodic reports from management pertaining to corporate sustainability strategy and initiatives. This includes an annual presentation at the end of each year presented by our chief of sustainability to the risk committee regarding our goals/strategy, progress, benchmarking, and potential risk around material ESG issues facing IHS Markit. 2) review and discuss with management IHS Markit's compliance with laws and regulations, including major legal and regulatory initiatives. This includes quarterly reports on emerging risks and trends with input around ESG from the head of sustainability and chief of sustainability as needed.</t>
  </si>
  <si>
    <t>UK</t>
  </si>
  <si>
    <t>healthcare and insurance benefits, retirement savings plans, and additional paid time off for volunteer activities</t>
  </si>
  <si>
    <t>R_cUPo1TGqPne1oJU</t>
  </si>
  <si>
    <t>Intuit Inc.</t>
  </si>
  <si>
    <t>INTU</t>
  </si>
  <si>
    <t>Diversity and Inclusion, Job Creation, Job Readiness, Climate-Positive Commitment and Progress, Ethical Practices and Risk Management</t>
  </si>
  <si>
    <t>Board Audit and Risk Committee oversees ethics and compliance programs; General Counsel runs programs' operations, including regular ethics training</t>
  </si>
  <si>
    <t>Nominating and Governance Committee of the Board has oversight of and reviews Intuitâ€™s practices relating to corporate responsibility, including environmental, social and governance (ESG) matters; discusses with management periodic reports on progress on ESG matters and related communications with stakeholders. "Audit and Risk Committee reviews our ESG-related disclosure practices and also, on a quarterly basis, receives updates on any significant potential conflicts of interest."</t>
  </si>
  <si>
    <t>Corporate Responsibility is led by Lara Balazs, Executive Vice President, Chief Marketing Officer and General Manager, Strategic Partner Group; reports directly to CEO. Respective senior executives provide ESG updates to Board.</t>
  </si>
  <si>
    <t>Notes already surpassed carbon neutral and trying to be carbon positive, with good progress toward reducing global carbon emissions by 2 _x000D_
million MT by 2030</t>
  </si>
  <si>
    <t>energy use,  GHG emissions, waste</t>
  </si>
  <si>
    <t>medical, dental, vision, Accolade Health Assistant, Expat Health Care, telemedicine, counseling, well-being for life program, ...</t>
  </si>
  <si>
    <t>R_d6HDCil5a9OSmY6</t>
  </si>
  <si>
    <t>Trane Technologies plc</t>
  </si>
  <si>
    <t>TT</t>
  </si>
  <si>
    <t>G8994E103</t>
  </si>
  <si>
    <t>â€¢ Energyâ€Efficient and Lowâ€Emission Products â€¢ Technology and Innovation_x000D_
â€¢ Diversity and Inclusion_x000D_
â€¢ Energy â€¢ Emissions_x000D_
â€¢ Product Life Cycle_x000D_
â€¢ Board Oversight_x000D_
â€¢ Innovation for Emerging Markets_x000D_
â€¢ Training and Development_x000D_
â€¢ Financial Performance_x000D_
â€¢ Equal Remuneration_x000D_
â€¢ Supplier Environmental Conditions â€¢ Company Culture_x000D_
â€¢ Public Policy_x000D_
â€¢ Access to Cooling and Comfort</t>
  </si>
  <si>
    <t>Policy outcomes Salaried employees receive role-based, online compliance training every year. In 2020, 100% of U.S. salaried employees received anti-corruption training.</t>
  </si>
  <si>
    <t>Our Code of Conduct and associated Antiâ€Bribery and Corruption Policy hold all our employees to the highest standards of integrity and legal compliance everywhere we do business. Our Code prohibits all company employees from giving and offering anything of value in exchange_x000D_
for business advantage. This includes a complete ban on facilitation payments to secure routine government functions, even though such payments are permissible under the Foreign Corrupt Practices Act._x000D_
Our business partners and service providers undergo due diligence reviews based on risk ratings. We use a thirdâ€party vendor to conduct compliance screenings from thousands of global public record databases. These screenings help identify any potential business partners who are not upholding our high standards for ethics.</t>
  </si>
  <si>
    <t>sustainability report p. 25</t>
  </si>
  <si>
    <t>Question C1.1a: Sustainability and climate change risks are a formal responsibility of our Board of Directorsâ€™ Corporate Governance and Nominating Committee. The Committee sets the strategic direction for Trane Technologiesâ€™ sustainability approach and is responsible for overseeing_x000D_
our carbon footprint and environmental health and safety performance. The committee meets twice annually to evaluate the companyâ€™s sustainability performance and is informed regularly by the companyâ€™s SVP of Innovation and Chief Technology Officer. The CTO has the role of providing these and other updates to this Committee on a regular basis. The use of our products is our single largest source of greenhouse gas emissions, consequently_x000D_
our innovative solutions for buildings, transportation markets and industrial processes have the potential for greatest impact on climate change as such. Both Innovation and Trane Technologiesâ€™ sustainability office report directly to our Senior Vice President of Innovation and Chief Technology Officer (CTO).</t>
  </si>
  <si>
    <t>Question C1.2: Within the Câ€suite, CTO has responsibility for both assessing and managing climateâ€related risks and opportunities. On a halfâ€yearly basis, the CTO reports to the board on climateâ€related issues._x000D_
Question C1.2a: The CTO reports to the CEO and Chairman of the Board. Since the use of our products is our single largest source of GHG emissions, our innovative solutions for buildings, transportation markets and industrial processes have the potential for the greatest impact on climate change. Trane Technologiesâ€™ sustainability office reports directly to the SVP of Innovation and the CTO. The CTO also works with business leadership teams and serves on various boards and advisory councils, including The Alliance to Save Energy, to accelerate global innovation and technologyâ€led growth strategies. Our CTO is the sponsor of our Internal Sustainability Strategy council, which governs best practices. Product GHG is a metric on the CTOâ€™s goals, monitored quarterly and annually.</t>
  </si>
  <si>
    <t>Question C2.3a: Trane Technologies has identified climateâ€related risks with the potential to have a substantive financial or strategic impact on the business including: transition risk from mandates on and regulation of existing products and services; physical risk from increased severity of extreme weather events; and transition risk from increased cost of raw materials._x000D_
Question C2.4a: Increasing demand for energy efficiency, changing weather patterns and growing urban populations create product and service development opportunities for our business. For example, HVAC and lighting systems are a great opportunity to reduce energy consumption in commercial, industrial and residential buildings â€” which account for nearly half of global energy consumption.</t>
  </si>
  <si>
    <t>ESG report p.103</t>
  </si>
  <si>
    <t>Question C2.2b: At the company level, Trane Technologies has adopted the Enterprise Risk Management (ERM) Integrated Framework, a threeâ€ dimensional approach, considering objectives, risk components and all layers of the organization across the board and for the ones which apply specifically to certain business units (Asset level). Risk objectives and risk components have been identified for strategic, operational, financial and compliance risks with a corresponding control mechanism which allows management to respond according to the particular risk or opportunity, including specifically climate change and other resourceâ€related topics._x000D_
At the asset level, ERM provides guidance and direction for integrating the enterprise risk management with the major business processes. The Internal Sustainability Strategy Council represents the functions and businesses globally and meets quarterly to review progress against all sustainability targets, including greenhouse gas emissions of our operations and products. This Council has accountability for monitoring risks associated with climate change. Under ERM, we have developed a Risk Assessment mapping which correlates risk related to innovation, climate change and our supply chain based on vulnerability, impact and likelihood.</t>
  </si>
  <si>
    <t>Question C2.2c: All relevant climateâ€related risks â€” including current and emerging regulation, technology, reputation, acute and chronic physical risks and downstream risks â€” are integrated into Trane Technologiesâ€™ materiality assessment and Enterprise Risk Management Integrated Framework._x000D_
Question C2.2d: Climateâ€related risks are managed through the Enterprise Risk Management (ERM) Committee through a quarterly review process_x000D_
of priority risks. Both climateâ€related risks and opportunities are managed_x000D_
at the enterprise level by the Internal Sustainability Strategy Council which meets quarterly to review progress against all sustainability targets, including greenhouse gas emissions of our operations and products. This Council has accountability for sustainability best practices.</t>
  </si>
  <si>
    <t>Question C1.2: Within the Câ€suite, CTO has responsibility for both assessing and managing climateâ€related risks and opportunities. On a halfâ€yearly basis, the CTO reports to the board on climateâ€related issues._x000D_
Question C2.2: Climateâ€related risks are integrated into multidisciplinary companyâ€wide risk identification, assessment and management processes.</t>
  </si>
  <si>
    <t>Question C4.1: We have targets for both absolute emissions and emissions intensity._x000D_
Question C4.1a and C4.1b: Our combined absolute and intensity targets constitute an approved scienceâ€based target. Absolute Emissions Target, Scope 3 (Use of Products): In September 2014 we announced our 2020 Climate Commitment. We committed to reducing the refrigerant footprint of our products by 50% by 2020 (Dec. 31, 2019) with a baseline of 2013. Emissions Intensity Target, Scope 1+2 (locationâ€based): As part of our 2020 Climate Commitment, in 2014, Trane Technologies committed to reducing Scope 1+2 emissions 35% from a 2013 baseline.</t>
  </si>
  <si>
    <t>Last year, total water from Trane Technologies sites in areas of high to extremely highâ€water stress accounted for only 8% of total water use. Our total freshwater consumption in 2020 was 2.78 million cubic meters.</t>
  </si>
  <si>
    <t>sustainability report p. 43</t>
  </si>
  <si>
    <t>35.5% Overall</t>
  </si>
  <si>
    <t>After identifying the median employee, we calculated the median employeeâ€™s total annual compensation in accordance with the requirements of the Summary Compensation Table. Based on such calculation, our median employeeâ€™s total compensation was $57,867, while our CEOâ€™s compensation was $28,107,486. Accordingly, our CEO Pay Ratio was 486:1.</t>
  </si>
  <si>
    <t>benefits, programs and pay, Family and Medical Leave Act (FMLA), wellâ€being program,</t>
  </si>
  <si>
    <t>Trane Technologies Plc</t>
  </si>
  <si>
    <t>R_0DrhK9rohnx2zye</t>
  </si>
  <si>
    <t>Sysco Corporation</t>
  </si>
  <si>
    <t>SYY</t>
  </si>
  <si>
    <t>10,11</t>
  </si>
  <si>
    <t>2 have fincial expertise as indicated on the website</t>
  </si>
  <si>
    <t>From 2018 assesment: animal welfare, sustainable agriculture, responsible sourcing, food safety, energy, diversity &amp; inclusion, health &amp; well-being, charitable giving, human rights, waste</t>
  </si>
  <si>
    <t>"Sysco expressly prohibits and has zero tolerance for any and all forms of corruption and/or bribery. There are serious legal and reputational_x000D_
consequences for Sysco and individuals personally for any anti corruption and anti-bribery violations, and such violations can expose you to discipline up to and including termination."</t>
  </si>
  <si>
    <t>763,847 metric tons CO2e is base scope emissions</t>
  </si>
  <si>
    <t>location based: 348,011 metric tons CO2e_x000D_
market-based: 348,011 metric tons CO2e</t>
  </si>
  <si>
    <t>Not yet calculated yet recognize it's relevance and will start calculating</t>
  </si>
  <si>
    <t>"Director-level oversight of climate-related issues is ensured by assigning responsibility to the Corporate Social Responsibility Committee, allowing dedicated time and expertise to address these issues. The Corporate Social Responsibility Committee of Syscoâ€™s Board of Directors provides review for, and acts in an advisory capacity to, the Board of Directors and management of Sysco Corporation with respect to those policies and strategies of the Corporation that affect the Corporationâ€™s long term sustainability and its role as a socially and environmentally responsible organization"</t>
  </si>
  <si>
    <t>"Management and risk owners are responsible for identifying, managing and mitigating risks, and report directly to the Audit Committee and the Board on a regular basis with respect to risk management. The Audit Committee reviews Syscoâ€™s process by which management assesses and manages the Companyâ€™s exposure to risk"</t>
  </si>
  <si>
    <t>Climate risks which are disclosed in the CDP climate change questionarre all are intentified as short medium or long-term</t>
  </si>
  <si>
    <t>sustianble products, more efficent modes of transport and renewable energy are all explored in depth in the Corproaiton CDP Climate questionare with estimated duration and fincial saving in $</t>
  </si>
  <si>
    <t>"In addition, the Committee annually reviews, evaluates and provides input on Syscoâ€™s strategy, direction and policies related to sustainability, CSR, and social and environmental issues." "Sysco utilizes an Enterprise Risk Management (ERM) process to identify and evaluate risks_x000D_
to the Company at an enterprise-wide level, which simultaneously addresses both the company and asset levels."</t>
  </si>
  <si>
    <t>"Sysco consults with outside support for specialist insight and involves the operational risk and compliance committee for further evaluation. Risks are then transferred into the management phase to identify an Executive Risk Sponsor, Business Risk Owners and Subject Matter Experts, whereby three different levels of people who have responsibility for managing the risk. Once owners are assigned, a risk management plan is put into place along with a cadence for reporting to senior management and the board committee or full board to which oversight has been assigned."</t>
  </si>
  <si>
    <t>"Sysco does not isolate â€˜climate change riskâ€™ into any one of these_x000D_
categories or as a separate category; rather the effects of climate change are captured in the Companyâ€™s Risk Universe. We formed a new Global Operational Risk and Business Continuity team with responsibility for the development and implementation of enterprisewide risk mitigation strategies, tools and processes, including operational risk assessments, transportation regulatory compliance, associate and site security, business continuity and third-party risk."</t>
  </si>
  <si>
    <t>CDP Climate Questionare; The Greenhouse Gas Protocol: A Corporate Accounting and Reporting Standard (Revised Edition)</t>
  </si>
  <si>
    <t>4 main pillars are: charitable giving, animal welfare, resourcable sourcing, sustainable agriculture. Disclose all 2025 targets including but not limited to: Divert 90% of operations and food waste from landfill;  Donate a total of 200 million meals to our local communities; Ensure all high-risk first-tier suppliers abide by Syscoâ€™s Gl</t>
  </si>
  <si>
    <t>Do not own/manage land</t>
  </si>
  <si>
    <t>11-25 % withdrawn_x000D_
from areas with_x000D_
water stress; "Syscoâ€™s largest water usage is from condensers in refrigeration, which we address by capturing and recycling condensation from cooling processes at five U.S. locations." "Total water withdrawn from stressed areas decreased, decreasing from 49% in 2018 to 24% in 2019"</t>
  </si>
  <si>
    <t>US Workforce: 80% M / 20 % F _x000D_
US Managers: 76 M / 24% F</t>
  </si>
  <si>
    <t>US Workforce: _x000D_
White 56%_x000D_
Hispanic/Latino 21%_x000D_
Black or African American 16%_x000D_
Asian 4%_x000D_
Two or More Races 2%_x000D_
Native Hawaiian or Other Pacific Islander 1%_x000D_
American Indian or Alaskan Native &lt;1% ; Two or More Races 2%_x000D_
Native Hawaiian or Other Pacific Islander 1%_x000D_
American Indian or Alaskan Native &lt;1% _x000D_
Goal of 2025: Increase U.S. associate ethnic and_x000D_
gender diversity to 62% As a part of Global Talent Management, the Inclusion &amp; Diversity team develops global strategic initiatives that are then implemented locally to ensure the needs specific to each region are addressed. In FY2020, we launched a global online Inclusiveness at Sysco training for all associates as part of our annual training.</t>
  </si>
  <si>
    <t>"All of your employees will be of legal age established by local law. If the local law does not set a minimum age, your employees must be at least fourteen (14) years old"</t>
  </si>
  <si>
    <t>"In 2019, we introduced a healthcare advocate support service in the U.S. to help our associates navigate the complicated U.S. healthcare market and ensure they fully utilize the many benefits we make available to them. Periodic wellness reminders_x000D_
are issued from safety and occupational health services via email and electronic message boards for communication to associates in pre-shift meetings and postings on bulletin boards and break areas. Sites with occupational health nurses provide health and wellness information to our associates in lunch and learn seminars, pre-shift meetings, periodic newsletters, health fairs and one-on-one counseling"; "2025 goal to double associate participation in health and wellness program.""</t>
  </si>
  <si>
    <t>Sysco</t>
  </si>
  <si>
    <t>R_4GiMFvuvcPHRob4</t>
  </si>
  <si>
    <t>Analog Devices, Inc.</t>
  </si>
  <si>
    <t>ADI</t>
  </si>
  <si>
    <t>employees have mandatory training on Code of Ethics and are then re-certified, reviewed annually by Nominating and Corporate Governance Committee, certain employees assigned more in-depth ethics and compliance training</t>
  </si>
  <si>
    <t>doesn't specify CO2 or CO2e</t>
  </si>
  <si>
    <t>Nominating and Corporate Governance Committee governs sustainability strategy and performance;  receives updates on priority sustainability issues from management on an ongoing basis; reviews annually and reports to Board</t>
  </si>
  <si>
    <t>"Our [sustainability] agenda is led by an enterprise-wide senior management team including our Chief Executive Officer, Chief Legal _x000D_
Officer, SVP of Global Operations, and Director of Social Purpose.</t>
  </si>
  <si>
    <t>Increased frequency of extreme weather events due to climate change, Increased average temperatures due to climate change, Changing customer demands for more efficient products</t>
  </si>
  <si>
    <t>"instituted business continuity plans and alternative sourcing arrangements", "work with our customers and assess industry and regulatory trends to address their current and future needs"</t>
  </si>
  <si>
    <t>"In 2021, we will be carrying out climate scenario analysis on our most important risks. This will _x000D_
involve modelling these risks within two potential warming scenarios in order to understand _x000D_
the future impact of these risks." Instituted business continuity plans</t>
  </si>
  <si>
    <t>"In 2020, we began by assessing the risks and opportunities relating to our global operations. _x000D_
This involves:_x000D_
â€¢ Identifying the key climate-related risks and opportunities across all regions with the _x000D_
support from subject matter and regional experts and the risk team_x000D_
â€¢ Using our existing risk management framework to assess the risks_x000D_
â€¢ Prioritizing the risks and opportunities for scenario analysis"</t>
  </si>
  <si>
    <t>GHG emissions, energy use, water use, waste</t>
  </si>
  <si>
    <t>technical role (all engineering roles)</t>
  </si>
  <si>
    <t>Health benefits, parental leave, EAP</t>
  </si>
  <si>
    <t>Analog Devices Inc.</t>
  </si>
  <si>
    <t>R_4IbI2J9xErzmxNQ</t>
  </si>
  <si>
    <t>Best Buy Co., Inc.</t>
  </si>
  <si>
    <t>BBY</t>
  </si>
  <si>
    <t>They pull out these competencies: Business Operations_x000D_
Chief Executive Officer_x000D_
Corporate Governance_x000D_
Customer Engagement / Marketing_x000D_
Digital / E-commerce_x000D_
Finance_x000D_
Growth / Transformation_x000D_
Healthcare_x000D_
Investments / Venture Capital_x000D_
Philanthropy / Non-Profits_x000D_
Professional Services_x000D_
Retail / Customer Services_x000D_
Talent Management_x000D_
Technology</t>
  </si>
  <si>
    <t>6 W</t>
  </si>
  <si>
    <t>supplier relations, climate and resource management, ethics and compliance, customer data and privacy, technology opporunity gap, innovation, employee talent and retention</t>
  </si>
  <si>
    <t>Have a whole section in the Code of Ethics which details how to better engage stakeholders</t>
  </si>
  <si>
    <t>"Our Board is active in helping to advance the strategy of the company, ensuring that the companyâ€™s talent and resources are aligned with the strategy, and overseeing our corporate social responsibility and sustainability."</t>
  </si>
  <si>
    <t>"The Committee annually reviews our CR&amp;S program and discusses with_x000D_
management any relevant strategies and risks" _x000D_
"</t>
  </si>
  <si>
    <t>Each risk in the CDP report is identified in terms of time period</t>
  </si>
  <si>
    <t>Detail risks and thier potential impact on fincial planning with impact figure</t>
  </si>
  <si>
    <t>"No, but we anticipate using qualitative and/or quantitative analysis in the next two years"</t>
  </si>
  <si>
    <t>"The General Counsel and Chief Risk Officer monitors and assesses short, medium and long-term risk to the enterprise, including climate-related risk, and prompts development of processes to address those risks. Cross-functional teams meet at least semi-annually to review past assessments, identify new environmental aspects, assess their relative significance, and create action plans to address risks and opportunities..."</t>
  </si>
  <si>
    <t>"Best Buy does not discriminate based on age, sex, race, color, ethnicity, citizenship, national origin, sexual_x000D_
orientation, gender identity, creed, religious preference or belief, disability, marital/family status or any_x000D_
other characteristic protected by law."</t>
  </si>
  <si>
    <t>"In FY19, we did not find child labor, forced labor or freedom of association violations in the factories we_x000D_
audited"</t>
  </si>
  <si>
    <t>"We offer a variety of medical plans and options, including vision, dental, long-term disability and life insurance, to keep you and your family happy and healthy."</t>
  </si>
  <si>
    <t>Best Buy</t>
  </si>
  <si>
    <t>R_9TZX7iP2j0QunfE</t>
  </si>
  <si>
    <t>Host Hotels &amp; Resorts, Inc.</t>
  </si>
  <si>
    <t>HST</t>
  </si>
  <si>
    <t>44107P104</t>
  </si>
  <si>
    <t>All Host officers and employees must complete annual compliance training and_x000D_
certification.</t>
  </si>
  <si>
    <t>mandatory annual compliance training, confidential hotline for all stakeholders, maintaining a separate Antibribery Compliance Manual, anti-crrouption assessment</t>
  </si>
  <si>
    <t>Direct oversight is provided by the Boardâ€™s Nominating and Corporate Governance Committee, and our_x000D_
CEO, who serves on the Hostâ€™s Board of Directors.</t>
  </si>
  <si>
    <t>Hostâ€™s Corporate Responsibility team and executive sponsors formally engage and convene a crossfunctional Corporate Responsibility Advisory Committee representing 12 departments at Host._x000D_
Several Corporate Responsibility Advisory Committee members also serve on Hostâ€™s Capital Expenditure_x000D_
Committee and Investment Committee, which is chaired by Hostâ€™s CEO.</t>
  </si>
  <si>
    <t>'-Risks: Changing customer behavior, extreme weather events, increased cost of raw materials, increased stakeholder concern, variability in weather patterns, higher temperatures, uncertainty in market signals, rising sea levels            -Opps: Decentralized energy generation, more efficient buildings, reduced water consmption, renewable energy and energy efficacy programs, shift in consumer preferences, low emission goods and services</t>
  </si>
  <si>
    <t>In the short-to-medium term, we consider our greatest potential risk to be changing consumer behavior,_x000D_
which is managed through active engagement with the brands that manage our hotels. Over a longer-term horizon, we consider our greatest risk to be rises in sea levels, which inform our acquisition strategy.  Recent examples on how identified climate risks and opportunities have impacted Hostâ€™s strategy and_x000D_
financial planning include:_x000D_
-Establishment of new 2025 environmental targets_x000D_
-Completion of over 140 emissions reduction projects (representing $45 million invested) in 2019_x000D_
-Decision to have Hostâ€™s two ground-up development projects in Arizona and Hawaii designed for LEED_x000D_
certification_x000D_
-Approval of new renewable energy investments in California, Hawaii and Washington, DC</t>
  </si>
  <si>
    <t>Hostâ€™s new 2025 emissions reduction target has been re-approved by the Science Based Targets initiative (SBTi) at the level of ambition required to limit rises in global temperatures by more than 1.5Âº Celsius. Our emissions reduction target is based on a linear pathway, where we have focused on energy intensity and efficiency specifications through our 2025 target.</t>
  </si>
  <si>
    <t>Hostâ€™s Corporate Responsibility team maintains ongoing strategic oversight to identify, assess and respond to climate-related risks that may impact our reputation, profitability and access to capital.</t>
  </si>
  <si>
    <t>for physical risks- 1.5 degree science-based target, context-based water sub-goal, on-site energy generation, building exterior resilience investments, preventitive maintenance, emergency response plans                  for transition risks- LEED certifications, ISO14001-certified environmental management system, artificial intelligence enabled platform, internet of things energy management, commodity forward-purchase agreements, strategic supplier program</t>
  </si>
  <si>
    <t>We conduct interview reviews of potential business impacts at the company-level and asset-level. Annually, our cross-functional Corporate Responsibility Advisory Committee also participates in reviews of climate-related risks with Hostâ€™s Corporate Responsibility team.</t>
  </si>
  <si>
    <t>emissions intensity per square foot, absolute Scope 1 and 2 emissions, Scope 3 emissions, number of LEED_x000D_
certified properties, ENERGY STARÂ® scores and cash-on-cash returns for Hostâ€™s targeted energy ROI_x000D_
projects,the number of properties located in high hazard flood zones, the number of properties_x000D_
in areas with â€œhighâ€ or â€œextremely highâ€ water stress and our investments in resiliency and water_x000D_
efficiency measures at these properties</t>
  </si>
  <si>
    <t>We have identified six properties in Florida and Hawaii that are in IUCN IV protected areas.</t>
  </si>
  <si>
    <t>43% of water withdrawals were from properties in Arizona, Calgary, California, Florida and New Jersey where â€œhighâ€ or â€œextremely highâ€ water_x000D_
stress has been identified using the WRI Aqueduct Tool.</t>
  </si>
  <si>
    <t>In 2019, Host launched a new, holistic wellness program designed to promote and support the physical and emotional health and well-being of our employees. Free preventive care servicesâ€”including flu shots, routine check-ups and screenings and health service discounts are provided_x000D_
through our companyâ€™s insurance provider</t>
  </si>
  <si>
    <t>Host Hotels &amp; Resorts</t>
  </si>
  <si>
    <t>R_abYWCesya76Sn6m</t>
  </si>
  <si>
    <t>TE Connectivity Ltd.</t>
  </si>
  <si>
    <t>TEL</t>
  </si>
  <si>
    <t>H84989104</t>
  </si>
  <si>
    <t>product innovation and co-creation, financial health, transparency and integrity in business, human rights, sustainable supply chain, product stewardship, supplier of choice, workplace health and safety, digital rights and data security, etc.</t>
  </si>
  <si>
    <t>2020 training campaign, updated guide to ethical conduct in 2020</t>
  </si>
  <si>
    <t>TEâ€™s Nominating, Governance and Compliance Committee of TE's Board continues to review TE's environmental strategy, programs and performance annually, including actions to support and progress toward achieving TE's climate related goals (greenhouse gas emissions reductions).</t>
  </si>
  <si>
    <t>We establish and regularly review with senior management and with operations staff our environmental goals and our progress toward achieving those goals. The responsibilities of the Senior Vice President (SVP) of Operations include the Environmental Health and Safety (EHS) function and the Senior Director EHS reports to this SVP. Our sustainability initiatives, including our climate-related actions, are part of our overall EHS program under the SVP of Operations and_x000D_
Senior Director EHS.</t>
  </si>
  <si>
    <t>TE has some locations where current regulations create both risks (for example energy usage taxes) and opportunities (incentives for low carbon energy usage), though these are not numerous and not material for TE overall; TE anticipates that increasing efforts to address climate change may lead to increased requirements for TE for reporting, record keeping, and auditing of GHG emissions and energy_x000D_
usage records, etc.</t>
  </si>
  <si>
    <t>does not use climate scenario analysis</t>
  </si>
  <si>
    <t>TE's integrated risk management process considers impacts to the business - whether financial, operational, reputational, or otherwise - at an enterprise level, a business segment level, a business unit level, an operating location level, an employee level, and a stakeholder level. The process includes risk assessments and responses to the identified risks, including the risks associated with climate change.</t>
  </si>
  <si>
    <t>TE's integrated risk management process considers risks for TE and for individual business units, countries, and operating locations. In addition to TE's enterprise risk management process, TE engages in business continuity planning for our business units and operating locations.</t>
  </si>
  <si>
    <t>In fiscal year 2021, we began integrating ESG risks directly into our Enterprise Risk Management Framework, with particular emphasis on the regular monitoring of climate change risks and opportunities and_x000D_
evaluating the potential impact on TE's_x000D_
operations and business.</t>
  </si>
  <si>
    <t>scope 1 and scope 2 emissions, energy consumption, water withdrawal</t>
  </si>
  <si>
    <t>TE has a goal of reducing our scope 1 and scope 2 greenhouse gas emissions by more than 35% on an intensity basis._x000D_
The baseline year will be our fiscal year 2020, and our goal is to achieve the 35% reduction within ten years.</t>
  </si>
  <si>
    <t>R_b4oO7yNgyeMpDDM</t>
  </si>
  <si>
    <t>Dollar Tree, Inc.</t>
  </si>
  <si>
    <t>DLTR</t>
  </si>
  <si>
    <t>Multi-Line Retail</t>
  </si>
  <si>
    <t>3/13 women</t>
  </si>
  <si>
    <t>nominate board memebers who "increase our effectiveness and enhance_x000D_
alignment with our shareholders and_x000D_
other stakeholders."</t>
  </si>
  <si>
    <t>"Formalized an enhanced Shareholder Engagement_x000D_
Policy with guidelines promoting direct interactions_x000D_
between independent directors and shareholders; "</t>
  </si>
  <si>
    <t>1.5 million metric tonnes CO2e total saved ghg emissions</t>
  </si>
  <si>
    <t>enhanced esg oversight through the nominating and corporate governance committee and undertook to increase transparency about the company's sustainability and esg risks</t>
  </si>
  <si>
    <t>"s. The Boardâ€™s_x000D_
Nominating and Corporate Governance Committee_x000D_
has the lead role in overseeing the Companyâ€™s risks_x000D_
and reporting related to ESG matters and sustainability._x000D_
Among other initiatives, it has directed the creation of the_x000D_
following new corporate policies to provide enhanced_x000D_
ESG transparency and guidance to our stakeholders: "</t>
  </si>
  <si>
    <t>trees planted, emissions saved, emissions, cars removed from the road, gallons of water, electricity</t>
  </si>
  <si>
    <t>54% identify as ethnically diverse</t>
  </si>
  <si>
    <t>Dollar Tree</t>
  </si>
  <si>
    <t>R_bNHNg7lPfqXIlzo</t>
  </si>
  <si>
    <t>Colgate-Palmolive Company</t>
  </si>
  <si>
    <t>CL</t>
  </si>
  <si>
    <t>plastics&amp;packaging, climate change, water stewardship, access to oral health, products transparency, governance, forests, etc.</t>
  </si>
  <si>
    <t>One hundred percent of salaried and clerical Colgate people participate in annual training and certification on the Code of Conduct.</t>
  </si>
  <si>
    <t>Colgate employees participate in annual training and certification on Code of Conduct; Colgate;s Global Business Practices Guidelines provide further information to employees on key topics in Code of Conduct; the Colgate EthicsLine</t>
  </si>
  <si>
    <t>"Oversight of environmental, social and governance initiatives is a key priority of our Board of Directors, particularly through the Nominating, Governance and Corporate Responsibility (Governance) Committee"</t>
  </si>
  <si>
    <t>"Our Enterprise Risk Management (ERM) Committee, which includes Colgateâ€™s Chairman, President and Chief Executive Officer, Chief Financial Officer, Chief Sustainability Officer and other members of Colgateâ€™s senior_x000D_
management, monitors current and emerging risks facing our company and has identified sustainability as a critical risk facing the company"</t>
  </si>
  <si>
    <t>RISKS- The European EU Emissions Trading Scheme; hurricanes, typhoons and other natural disasters; increased cost of raw materials due to deforestation;                                                OPPS- regulations that require reporting of emissions; reduced water usage and consumption; use of lower-emission sources of energy</t>
  </si>
  <si>
    <t>The emergence of_x000D_
carbon trading schemes in different geographies might require us to update our existing capital to be more energy-efficient and reduce_x000D_
emissions.  Colgate has_x000D_
made significant progress in policy development on_x000D_
commodity sourcing and deforestation over the past three years. We published a no deforestation policy covering the following forest commodities: palm, soy, beef tallow and paper based materials.</t>
  </si>
  <si>
    <t>"Colgate uses an Enterprise Risk Management (ERM) Program to identify, prioritize and manage risks across our value chain. Risks are collectively identified across the organization on a continuous basis and are classified within the Strategic, Financial, Operational, IT, Legal &amp; Compliance and Emerging Risk Categories. Each Risk Category is assigned a risk sponsor on Colgate's ERM Committee, who is ultimately accountable for managing the identified risk."</t>
  </si>
  <si>
    <t>"For each risk identified the appropriate teams are engaged to develop and implement a_x000D_
plan that includes process definition, communication plan requirements, ongoing_x000D_
measurement/monitoring as well as improvement plans and training to enhance risk_x000D_
mitigation. Each risk sponsor updates the ERM committee on their respective risks mitigation plans and results for discussion and oversight."</t>
  </si>
  <si>
    <t>Integrated into multi-discplinary company-wide risk management process (Enterprise Risk Management Program)</t>
  </si>
  <si>
    <t>GHG emissions, global water usage per ton, global waste to landfill per metric ton</t>
  </si>
  <si>
    <t>11 to 25</t>
  </si>
  <si>
    <t>Our results confirm that in the United States, Colgate has achieved statistical pay equity for gender and race. Globally, there is a less than one percent unexplained difference in pay between women and men, and we are committed to continuing our work to close that gap.</t>
  </si>
  <si>
    <t>provides access to comprehensive dental &amp; medical care, safety programs, nutritious food and physical activity opportunities.</t>
  </si>
  <si>
    <t>Colgate-Palmolive</t>
  </si>
  <si>
    <t>R_brygS8qUfxBkQgS</t>
  </si>
  <si>
    <t>CBRE Group, Inc.</t>
  </si>
  <si>
    <t>CBRE</t>
  </si>
  <si>
    <t>12504L109</t>
  </si>
  <si>
    <t>Real Estate Management &amp; Development</t>
  </si>
  <si>
    <t>5/11 have financial qualifications</t>
  </si>
  <si>
    <t>diversity and inclusion, anti corruption, employee attraction and retention, human rights, climate change resilience, energy, environmental compliance, GHG emissions, water, sustainability services, waste</t>
  </si>
  <si>
    <t>"required to read, understand, adhere to and certify annually_x000D_
our SOBC"</t>
  </si>
  <si>
    <t>"CBRE is committed to building aggressive policies,_x000D_
controls, audit systems and training programs to_x000D_
prevent anti-corruption violations, and we are_x000D_
improving our monitoring processes to better identify_x000D_
and review potentially questionable transactions"</t>
  </si>
  <si>
    <t>"While our Board of Directors has not explicitly had oversight of climate-related_x000D_
risks and opportunities in the past, the Board does have oversight for both_x000D_
enterprise risk management and corporate responsibility. We expect that the Board_x000D_
will have more direct oversight of climate-related issues within the next year. This_x000D_
may take the form of monitoring and overseeing progress against goals and_x000D_
targets for addressing climate-related issues."</t>
  </si>
  <si>
    <t>"Our Executive Vice President and General Counsel oversees enterprise risk_x000D_
management at CBRE. Each year, the enterprise risk management team conducts an_x000D_
enterprise risk assessment to identify CBREâ€™s most pressing risks. The assessment_x000D_
factors in the opinions of our leaders from across all business lines and geographies._x000D_
Our Global Chief Operating Officer reports directly to the CEO and oversees corporate_x000D_
responsibility at CBRE. Our Senior Vice President, Corporate Responsibility reports to_x000D_
the Global COO. The corporate responsibility team is responsible for setting_x000D_
greenhouse gas emission reduction targets and monitoring and reporting progress_x000D_
toward those targets."</t>
  </si>
  <si>
    <t>short term:  lost business opportunity, regulatory exposure, litigation exposure,_x000D_
 reputational risk; long term:  physical risk to CBRE-occupied facilities, employee health and safety,_x000D_
 geographic population disruption and/or migration; "CBREâ€™s climate-related opportunities in the short term include expanding our_x000D_
Energy &amp; Sustainability Services business. Services we currently offer include data_x000D_
management, smart buildings systems integration, energy consulting, energy_x000D_
procurement solutions, certification services and sustainability consulting."</t>
  </si>
  <si>
    <t>"We plan to conduct a thorough assessment on the impact of climate-related risks_x000D_
and opportunities on our businesses, strategy and financial planning within the_x000D_
next year."</t>
  </si>
  <si>
    <t>"We plan to conduct a climate-related scenario analysis within the next two years"</t>
  </si>
  <si>
    <t>"Each year, CBREâ€™s enterprise risk management team conducts an enterprise risk_x000D_
assessment to identify our most pressing risks. The assessment factors in the_x000D_
opinions of our leaders from across all business lines and geographies. Climate_x000D_
change was added to the 2018 CBRE Business Risk Inventory and was identified by_x000D_
leadership as an emerging risk for the company. As a result, CBRE's enterprise risk_x000D_
management team conducted a preliminary risk assessment focused on_x000D_
climate-related risks in 2019. We plan to conduct a more thorough assessment of_x000D_
our climate-related risks within the next year."</t>
  </si>
  <si>
    <t>"We plan to conduct a more thorough assessment of our climate-related risks within_x000D_
the next year. Once the assessment is completed, we will develop a process for_x000D_
managing those risks."</t>
  </si>
  <si>
    <t>"Each year, CBREâ€™s enterprise risk management team conducts an enterprise risk_x000D_
assessment to identify our most pressing risks. The assessment factors in the_x000D_
opinions of our leaders from across all business lines and geographies. Climate_x000D_
change was added to the 2018 CBRE Business Risk Inventory and was identified by_x000D_
leadership as an emerging risk for the company. As a result, CBRE's enterprise risk_x000D_
management team conducted a preliminary risk assessment focused on_x000D_
climate-related risks in 2019. We plan to conduct a more thorough assessment of_x000D_
our climate-related risks within the next year. Once the assessment is completed,_x000D_
we will develop a process for managing those risks."</t>
  </si>
  <si>
    <t>GHG emissions, energy consumption revenue from energy and sustainability services, floor area</t>
  </si>
  <si>
    <t>23.5% diverse, 9.5% unspecified</t>
  </si>
  <si>
    <t>.8952 UK</t>
  </si>
  <si>
    <t>"prohibiting any use of child labor with any vendor, supplier_x000D_
or other third-party arrangements. It also states that we_x000D_
will not do business with, tolerate or associate with_x000D_
organizations or entities that condone or are engaged in_x000D_
the practice of coercing or imposing work with little or no_x000D_
freedom of choice"</t>
  </si>
  <si>
    <t>CBRE Group</t>
  </si>
  <si>
    <t>R_byl7wJAlYwScJcq</t>
  </si>
  <si>
    <t>Texas Instruments Incorporated</t>
  </si>
  <si>
    <t>TXN</t>
  </si>
  <si>
    <t>other competencies are reported on proxy statement but none refering to social or environmental</t>
  </si>
  <si>
    <t>business continuity and risk management, environmental impact, materials and chemical management, product quality reliability and distribution, volunteering and giving,  workplace, supply-chain responsibility, ethics, information protection,  public policy, response to covid-19 pandemic</t>
  </si>
  <si>
    <t>"TI provides ethics and compliance awareness training that includes anti-corruption topics to all employees, select vendors and third parties. Additionally, our Anti-corruption Policy and_x000D_
code of conduct are available to all employees and translated into multiple languages. We assess and revise training programs and related efforts periodically to reflect legal changes and_x000D_
to support continuous compliance improvement"</t>
  </si>
  <si>
    <t>training on corruption for employees in specific roles, anti-corruption and ethics policies on websites</t>
  </si>
  <si>
    <t>only calculated from business travel</t>
  </si>
  <si>
    <t>"The Boardâ€™s Audit Committee oversees the companyâ€™s risk assessment processes_x000D_
and environmental, safety and health (ESH) compliance efforts, including climate_x000D_
and sustainability-related matters"</t>
  </si>
  <si>
    <t>"Management, under the direction of the Board, sets policies and practices_x000D_
regarding the risks, challenges and opportunities facing the company, including_x000D_
environmental issues."</t>
  </si>
  <si>
    <t>RISKS: increased severity and frequency of extreme weather events (s), changes in percipitation patterns and extreme variability in weather patterns (m), increased stakeholder concern or negative stakeholder feedback (m);  OPPS: development/expansion of low emissions goods and services (m),</t>
  </si>
  <si>
    <t>details on the impacts of each risk is given on the cdp with financial measures and general business strategy practices is on ccr and cdp</t>
  </si>
  <si>
    <t>do not use scenario analysis but plan to in the next two years</t>
  </si>
  <si>
    <t>"As part of our business continuity program (BCP) and enterprise risk management_x000D_
programs, TI considers over 150 types of risks that could have a substantial impact on_x000D_
our financial position or operations, including those associated with environmental_x000D_
issues. Evaluation is conducted every three years and/or when significant events occur_x000D_
and/or as TI makes significant changes to its business environment. "</t>
  </si>
  <si>
    <t>part of business continuity program, Integrated into multi-disciplinary company-wide risk management process</t>
  </si>
  <si>
    <t>air emissions, scope 1-3 ghg emissions, water security cdp response</t>
  </si>
  <si>
    <t>Reduce absolute scope 1 and 2 GHG emissions 15% from a 2015 baseline by the end of 2020, Reduce energy intensity levels per_x000D_
chip at U.S. manufacturing sites 25% from a 2010_x000D_
baseline, with a stretch goal of 50%, to achieve the_x000D_
U.S. Department of Energyâ€™s Better Buildings, Better_x000D_
Plants program goal by the end of 2020. , Reduce water use worldwide by 2.6%., Divert 90% of materials that we generate_x000D_
from landfills,</t>
  </si>
  <si>
    <t>"TIâ€™s worldwide semiconductor design, manufacturing and assembly/test sites are located in industrial areas, inner-city areas, suburban areas and areas surrounded by agricultural farmlands. One 69-acre fabrication site in South Portland, Maine, is located in the Long Creek Watershed Management district. TI complies with applicable state and federal regulations that protect this terrestrial and freshwater ecosystem. Other TI sites also adhere to rigorous air emission, water and wastewater goals, and requirements to manage the companyâ€™s impact on biodiversity."</t>
  </si>
  <si>
    <t>"We investigate the risks and management systems of prioritized direct material_x000D_
and services suppliers using the RBAâ€™s self-assessment questionnaire (SAQ) or internally_x000D_
developed assessments that examine demographics and existing facility policies against the_x000D_
RBA Code of Conduct sections. The assessments (on a two-year rotation) help identify ethical,_x000D_
environmental and social risks, including human rights and forced labor."</t>
  </si>
  <si>
    <t>"Full-time U.S.-based employees and those who work an alternative work schedule (20 to 39 hours per week) are eligible for all benefits, including medical, prescription, dental, vision,_x000D_
employee assistance and income protection. Temporary or part-time employees on alternative work schedules less than 20 hours per week are not eligible for benefits."</t>
  </si>
  <si>
    <t>R_cuvfe9F95shMkNU</t>
  </si>
  <si>
    <t>Moderna, Inc.</t>
  </si>
  <si>
    <t>MRNA</t>
  </si>
  <si>
    <t>60770K107</t>
  </si>
  <si>
    <t>5 focus areas: medicines for patients, employees, environment, community, governance and ethics</t>
  </si>
  <si>
    <t>35% racially/ethnically diverse</t>
  </si>
  <si>
    <t>Medical, dental, life and disability insurance; Critical illness coverage; Legal coverage programs; Fitness reimbursement, Wellness portal</t>
  </si>
  <si>
    <t>Moderna Inc.</t>
  </si>
  <si>
    <t>R_dcHEe00FdbffwAC</t>
  </si>
  <si>
    <t>Amphenol Corporation</t>
  </si>
  <si>
    <t>APH</t>
  </si>
  <si>
    <t>2W</t>
  </si>
  <si>
    <t>global operations, end markets, acquisition, liquidity and capital resources,</t>
  </si>
  <si>
    <t>report p.28</t>
  </si>
  <si>
    <t>healthcare benefits with in-house health care clinics, mental health and counseling support, on-site flu shots, dental_x000D_
care, optional exercise classes, nutritional counseling and healthy foodservices.</t>
  </si>
  <si>
    <t>Amphenol Corporation (Class A)</t>
  </si>
  <si>
    <t>R_eIER9zCtNccSjDE</t>
  </si>
  <si>
    <t>CDW Corporation</t>
  </si>
  <si>
    <t>CDW</t>
  </si>
  <si>
    <t>12514G108</t>
  </si>
  <si>
    <t>economic performance, energy management, materials and materials efficiency, coworker engagement and workplace culture, diversity equity and inclusion, occupational health and safety, coworker training education and. development, pay and equal renumeration, coworker benefits, community engagement, supply chain management and business diversity, governance and ethics, customer privacy and information security</t>
  </si>
  <si>
    <t>"In 2020, we partnered with a new training provider that_x000D_
developed a virtual training session on our Code. The training,_x000D_
which was provided to our entire coworker population,_x000D_
focused on the meaning of the Code, and why is it important_x000D_
to CDW and our culture. This training was done in addition to_x000D_
our annual acknowledgement"</t>
  </si>
  <si>
    <t>"The Code is the basis for how we work at CDW. It focuses on_x000D_
the importance of organizational and individual accountability_x000D_
as we work to maintain the trust of our fellow coworkers,_x000D_
customers, shareholders and other stakeholders."</t>
  </si>
  <si>
    <t>"The Nominating and Corporate Governance Committee (N&amp;CG) of our Board of Directors oversees Environmental, Social,_x000D_
and Governance (ESG) related topics for CDW. With the Boardâ€™s support, we formalized our long-standing ESG_x000D_
commitment by establishing a cross-functional ESG Steering Committee, and an ESG Program Office and Working Group._x000D_
Climate risk is a component of a material ESG topic and is therefore included in our report out to the N&amp;CG committee."</t>
  </si>
  <si>
    <t>"Our ESG Steering Committee is a group of senior executives charged with setting the strategic direction for the ESG_x000D_
program at CDW. This group also oversees our reporting and disclosure on ESG matters and helps ensure the ESG program_x000D_
achieves the desired outcomes. "</t>
  </si>
  <si>
    <t>"We recognize that a changing climate will shape not only our business, but those of our customers and vendor partners._x000D_
We have a storied history of listening to our customers and turning that listening into action. As our customers develop_x000D_
their own climate-related strategies, they will rely on a provider with deep technical capabilities and a partner who_x000D_
provides unbiased advice across technologies and consumption models. "</t>
  </si>
  <si>
    <t>"CDW identifies and assesses risks to the business and our stakeholders on a continual basis, conducting various risk_x000D_
assessment and management activities annually. We consider ESG risks within our Enterprise Risk Management (ERM)_x000D_
program."</t>
  </si>
  <si>
    <t>"The ERM team facilitates constructive dialog with our senior management and Board levels to proactively_x000D_
identify, assess, and respond to the most significant enterprise risks facing the organization. In 2020 the ERM team_x000D_
incorporated ESG material topics (including Energy Management) within our enterprise risk assessment and risk mapping,_x000D_
utilizing a top down approach."</t>
  </si>
  <si>
    <t>integrated into ERM, "In 2021 we plan to_x000D_
further evaluate climate-related risks and impacts across our business and continue to drive integration within our risk_x000D_
management activities. "</t>
  </si>
  <si>
    <t>"With respect to our own impact, in 2020 we took the critical first step toward evaluating energy consumption and_x000D_
resulting emissions from controlled sources (Scope 1 and Scope 2 emissions)."</t>
  </si>
  <si>
    <t>"We value diversity and believe in equal opportunities and_x000D_
equitable compensation for everyone, regardless of their_x000D_
personal background, gender, ethnicity or other protected_x000D_
characteristics. As with every aspect of our business, we_x000D_
are committed to continually improving our pay and equal_x000D_
remuneration practices for the benefit of all coworkers. To_x000D_
achieve this, CDW has embedded robust compensation and_x000D_
governance practices in our regular routines.'</t>
  </si>
  <si>
    <t>"We not only provide standard comprehensive health and_x000D_
retirement benefits, but also have integrated unique and_x000D_
targeted benefits into our broader offerings" enhanced benefits in 2020 due to COVID-19 pandemic</t>
  </si>
  <si>
    <t>R_efe8DGLhf2RYjLo</t>
  </si>
  <si>
    <t>Intuitive Surgical, Inc.</t>
  </si>
  <si>
    <t>ISRG</t>
  </si>
  <si>
    <t>46120E602</t>
  </si>
  <si>
    <t>3W/10</t>
  </si>
  <si>
    <t>updated compliance training and policies in 2020; offers a secure channel for all employees</t>
  </si>
  <si>
    <t>The Governance and Nominating Committee reviews and assesses the company's performance on environmental and sustainability matters.</t>
  </si>
  <si>
    <t>The Sustainability Steering Committee implements the company's sustainability strategy and targets.</t>
  </si>
  <si>
    <t>Extended Use Instrument Program helps reduce the company's envrionmental impact by requiring less materials and packaging; proprietary recycling program puts materials to future use; ocean freight program</t>
  </si>
  <si>
    <t>50.7% people of color</t>
  </si>
  <si>
    <t>offers health insurance options, livehealth online, dental and vision insurance, additional benefits like employee asistance program, grand rounds, FSA, HSA</t>
  </si>
  <si>
    <t>Intuitive Surgical Inc.</t>
  </si>
  <si>
    <t>R_endUdrO7z5qXfn0</t>
  </si>
  <si>
    <t>S&amp;P Global Inc.</t>
  </si>
  <si>
    <t>SPGI</t>
  </si>
  <si>
    <t>78409V104</t>
  </si>
  <si>
    <t>biodiversity and natural capital, business ethics and integrity, data privacy and cyber security, diversity equity and inclusion, energy and climate change, ESG products and data, innovation and technology, talent attraction and development</t>
  </si>
  <si>
    <t>discuss anti corruption training reqs but not te number or percent of people who actually complete it</t>
  </si>
  <si>
    <t>"As our frontline representatives in 35 countries, our_x000D_
people need to live our values and uphold our standards._x000D_
Our Code of Business Ethics (COBE) provides a clear_x000D_
roadmap for the behavior we expect, and everyone who_x000D_
works for us is required to take COBE training, pass a test_x000D_
on the contents and agree to follow its provisions. Failure_x000D_
to do so may lead to disciplinary action or termination. "</t>
  </si>
  <si>
    <t>"The Board of Directors of the Company (the â€œBoardâ€)_x000D_
views oversight and effective management of_x000D_
environmental, social and governance (â€œESGâ€)_x000D_
related risks and opportunities as essential to the_x000D_
Companyâ€™s ability to execute its strategy and achieve_x000D_
long-term sustainable growth. As such, the full_x000D_
Board receives regular updates on a variety of ESG_x000D_
topics, including sustainability and climate-related_x000D_
matters, as part of its annual, in-depth strategy_x000D_
and risk management sessions, as well as ongoing_x000D_
discussions and committee reports throughout the_x000D_
year. The full Board also receives biannual updates_x000D_
on the Companyâ€™s ESG products and offerings. "</t>
  </si>
  <si>
    <t>"At the management level, S&amp;P Globalâ€™s CEO is_x000D_
responsible for ensuring climate-related risks and_x000D_
opportunities are fully integrated into the Companyâ€™s_x000D_
long-term business strategy. In addition to being a_x000D_
member of the Companyâ€™s Board of Directors, the CEO_x000D_
oversees and reports to the Board on managementâ€™s_x000D_
progress against the Companyâ€™s key strategic ESG_x000D_
objectives, covering various sustainability and climaterelated topics and initiatives."</t>
  </si>
  <si>
    <t>risks: Increased pricing of ghg emissions due to regulations (s-l), increased compliance costs and potential disruption related to new mandates and regulations on existing products (L), increased costs related to data center resiliency (s-l), reduced demand for goods and services due to shift in consumer preferences or changes in purchasing power (L), reduced revenue from business disruption (L), increased costs from repairing or restoring damaged locations (L), increased cost related to relocation due to sea level rise (L), increased costs related to increased need for cooling and heating due to changing temps (s-l); opps: reduced operating costs through efficiency gains and cost reductions by moving to more efficient building operations (s-L), increased revenue through demand for sustainable products (m-l), better competitive position to reflect shifting consumer preferences resulting in increased revenues (m-l)</t>
  </si>
  <si>
    <t>"S&amp;P Global integrates climate-related risks and_x000D_
opportunities into the larger enterprise strategy to fuel_x000D_
innovation and strengthen strategic decision making_x000D_
with long-term, resilient operations in mind. As part of_x000D_
our risk assessment process, we utilize the S&amp;P Global_x000D_
Corporate Sustainability Assessment (CSA) and Carbon_x000D_
Disclosure Project (CDP) Climate Change questionnaire1_x000D_
to benchmark our climate strategy performance_x000D_
annually. These widely recognized frameworks set_x000D_
the standard for best practice in regard to corporate_x000D_
climate risk and opportunity strategies and S&amp;P Global_x000D_
utilizes the assessment and outcomes to inform and_x000D_
enhance climate strategy across the business"</t>
  </si>
  <si>
    <t>"S&amp;P Global integrates climate-related risks and_x000D_
opportunities into the larger enterprise strategy to fuel_x000D_
innovation and strengthen strategic decision making_x000D_
with long-term, resilient operations in mind. As part of_x000D_
our risk assessment process, we utilize the S&amp;P Global_x000D_
Corporate Sustainability Assessment (CSA) and Carbon_x000D_
Disclosure Project (CDP) Climate Change questionnaire1_x000D_
to benchmark our climate strategy performance_x000D_
annually. These widely recognized frameworks set_x000D_
the standard for best practice in regard to corporate_x000D_
climate risk and opportunity strategies and S&amp;P Global_x000D_
utilizes the assessment and outcomes to inform and_x000D_
enhance climate strategy across the business. "</t>
  </si>
  <si>
    <t>"In 2020, S&amp;P Global launched a Net Zero Working_x000D_
Group to explore setting a net-zero carbon emissions_x000D_
target that would further minimize S&amp;P Globalâ€™s_x000D_
environmental footprint. Since our last publication_x000D_
of our TCFD report in August of 2020, we announced_x000D_
our target of achieving net-zero emissions by 2040._x000D_
This commitment accelerates our efforts to counter_x000D_
the adverse effects of climate change, support a netzero economy and demonstrate sustainable corporate_x000D_
citizenship. To meet the target, we will strengthen_x000D_
our culture of environmental efficiency and enhance_x000D_
systems to minimize, track and disclose our greenhouse_x000D_
gas (GHG) emissions. Our approach to reaching_x000D_
net-zero emissions is rooted in science and follows_x000D_
best practice managementâ€”avoiding and reducing_x000D_
emissions wherever possible and replacing highcarbon energy sources with low-carbon alternatives. "</t>
  </si>
  <si>
    <t>integrated into enterprise risk management</t>
  </si>
  <si>
    <t>total energy, energy cost, scopes 1-3 GHG emissions, GHG emission intensity</t>
  </si>
  <si>
    <t>25% reduction in scope 1 and 2 emissionns by 2025, 25% reduction in business travel emissions by 2025,  81% of suppliers will have SBTs by 2025</t>
  </si>
  <si>
    <t>"Our corporate-wide Human Rights Policy_x000D_
demonstrates that respecting human rights_x000D_
is a core value at S&amp;P Global and is embedded_x000D_
in the way we do business, including our_x000D_
direct activities as well as across our value_x000D_
chain. Our Vendor Code of Conduct further_x000D_
reinforces human rights, anti-slavery and_x000D_
child labor sentiments."</t>
  </si>
  <si>
    <t>R_eqFBZi3uEv6Z9mC</t>
  </si>
  <si>
    <t>Edwards Lifesciences Corporation</t>
  </si>
  <si>
    <t>EW</t>
  </si>
  <si>
    <t>(3 tiers) Tier 1: Product safety &amp; quality, Product design &amp; innovation, Ethics &amp; compliance, Access to healthcare, Patient experience and voice, Employee recruitment, engagement &amp; retention, Diversity &amp; inclusion, Employee compensation &amp; benefits, Public policy</t>
  </si>
  <si>
    <t>Global Integrity Program includes leadership oversight, written standards, Helpline, training, assessment of program, and remediation.</t>
  </si>
  <si>
    <t>Compensation and Governance Committee oversees sustainability efforts; Chairman and CEO has performance management _x000D_
objectives</t>
  </si>
  <si>
    <t>Chairman and CEO has performance management objectives; Chief Responsibility Officer leading Edwards Sustainability Council (leaders across multiple functions) develops and drives the implementation of these initiatives; Worldwide EHS &amp; Facilities Engineering responsible for EHS governance, strategy and goal setting; Manufacturing Plant EHS deploys EHS programs, management systems and initiatives to support Edwards global EHS strategy and address manufacturing plant EHS risks and opportunities</t>
  </si>
  <si>
    <t>Increased pricing, taxes, cost of greenhouse gas emissions; Enhanced emissions reporting obligations; Litigation exposure; Substitution of existing processes and distribution channels for lower emissions technologies; Costs to transition to lower emissions technologies; Opportunities to explore renewable energy sources and agreements with utility providers; ... (more risks and opportunities listed in EHS report)</t>
  </si>
  <si>
    <t>Setting short- and long-term environmental targets; EHS management system conducts risk analysis; business continuity planning at locations, property risk assessments</t>
  </si>
  <si>
    <t>Enterprise Risk Council "meets quarterly to conduct a systematic review and mitigation planning for strategic, operational, financial, regulatory, cybersecurity and climate-change risks", periodically reports to Board. Edwards' property insurer "periodically _x000D_
assesses each of Edwards manufacturing sites to help identify opportunities for continued property enhancements that _x000D_
help protect from climate-related risks."</t>
  </si>
  <si>
    <t>Enterprise Risk Council "meets quarterly to conduct a systematic review and mitigation planning for strategic, operational, financial, regulatory, cybersecurity and climate-change risks", periodically reports to Board.</t>
  </si>
  <si>
    <t>"Edwards identifies and assesses climate-related risks as part of an integrated approach to managing overall business _x000D_
risk. Edwards has established an Enterprise Risk Council to guide the company risk management strategy"</t>
  </si>
  <si>
    <t>"No Edwards owned or leased facilities are located in protected areas or areas of high biodiversity value, according to the World Database of Protected Areas compiled by the UN Environment World Conservation Monitoring Centre."</t>
  </si>
  <si>
    <t>"In conjunction with traditional employee benefits of insurance, vacations, medical leave, and other work policies, we also provide a variety of benefits focused on overall employee health and safety at work." Larger locations employ on-site nurses and medical professionals. During COVID-19, virtual clinics and wellness sessions. HR health and wellness program.</t>
  </si>
  <si>
    <t>R_00qoI8rgLL9erfE</t>
  </si>
  <si>
    <t>PPG Industries, Inc.</t>
  </si>
  <si>
    <t>PPG</t>
  </si>
  <si>
    <t>economic performance, energy, water, emissions, effluents and waste, health and safety, local communities</t>
  </si>
  <si>
    <t>"Overall, more than 50% of our employees completed either online or in-person training on ethics and compliance issues in 2020"</t>
  </si>
  <si>
    <t>"in early 2020, we issued a refreshed Anti-Corruption Policy that simplifies certain concepts and makes the policy more practical. We also continued making substantial progress on our Anti-Corruption Due Diligence Procedure for Third Party Intermediaries, adding 531 in-scope third parties and renewing 583 others through a refreshed due-diligence process."  more discussion of anti-corruption practices on sustainability report</t>
  </si>
  <si>
    <t>"To address climate risks, we maintain systematic business continuity planning and crisis management processes. Through these processes, we coordinate the efforts of our local emergency management teams at each location with our regional and global crisis management leadership. "</t>
  </si>
  <si>
    <t>" We evaluated six transitional risks and four physical risks to identify significant impacts and opportunities related to climate change, with the business incorporating the results into its annual strategic planning process." risks not named</t>
  </si>
  <si>
    <t>" The framework is now incorporated into our standard annual business strategy review process and will address the impact of climate change upon each business. The TCFD process also will enable us to identify opportunities in each market we serve as we strive to achieve our sales targets for sustainably advantaged products. "</t>
  </si>
  <si>
    <t>total waste disposal and intensity, solid waste, hazardous and non-hazardous waste, spills and release rate, water intensity, water withdrawn, water consumed, water discharged, water usage in stressed regions, water non compliance, energy intensity, energy consumption and consumption by source, energy costs, GHG emissions intensity, GHG emissions (scope 1 and 2), air emissions intensity, air emissions</t>
  </si>
  <si>
    <t>reduce ghg emissions intensity by 15% by 2025, reduce energy consumption intensity by 15% by 2025, increase renewable energy to 25% of total electricity use by 2025, 20% reduction in water intensity by 2025, 25% reduction in total waste disposal intensity by 2025, zero landfill status from process waste at 35% of PPG manufacturing and research and development (R&amp;D) locations by 2025</t>
  </si>
  <si>
    <t>global supplier code of conduct which prohibits all forms of child or compulsory labor, "assessments of our high-risk suppliers globally and annual audits of selected suppliers."</t>
  </si>
  <si>
    <t>PPG Industries</t>
  </si>
  <si>
    <t>R_07aZ06fDUq4Bvqm</t>
  </si>
  <si>
    <t>Baxter International Inc.</t>
  </si>
  <si>
    <t>BAX</t>
  </si>
  <si>
    <t>6 diversity experience</t>
  </si>
  <si>
    <t>Climate Change; Community Support and Volunteerism; Diversity and Inclusion; Employee Attraction, Development and Retention; Ethics and Compliance; Health, Safety and Well-Being; Healthcare Access and Affordability; Human Rights; Innovation; Patient Safety and Quality; Privacy and Data Protection; Product Sustainability; Supply Chain Sustainability; Waste; Water Use</t>
  </si>
  <si>
    <t>"Baxter has compliance committees for each country or cluster of countries where we operate to further integrate ethics and compliance in strategic plans and day-to-day activities. To ensure the local implementation of our global ethics and compliance program, the business lead of each country/cluster holds mandatory quarterly meetings to facilitate discussion among local leadership about key issues, challenges and risks in their area. This approach, in conjunction with enterprise-wide established codes, policies, trainings and monitoring and assessment practices, enables us to more effectively target specific needs and drive ownership of and responsibility for ethics and compliance worldwide." Completes risk-based compliance assessments and audits every year. Deployed a data analytics-based monitoring system in 32 key countries around the world</t>
  </si>
  <si>
    <t>Quality, Compliance and Technology (QCT) Committee "provides oversight for issues related to environmental sustainability and compliance"</t>
  </si>
  <si>
    <t>Corporate Responsibility Council, consisting of executives and subject matter experts: sets and advances CR strategy; "Establish, implement and track progress against _x000D_
our corporate responsibility priorities and goals"; Provide oversight and drive organizational accountability; "Solicit and review stakeholder input on Baxter's corporate responsibility programs, priorities, goals and disclosure, as well as broader industry trends"</t>
  </si>
  <si>
    <t>"We identify, manage and mitigate Baxterâ€™s climate-related risks as part of our global risk management activities."</t>
  </si>
  <si>
    <t>energy use, water use, waste generation, GHG emissions</t>
  </si>
  <si>
    <t>2,868 thousand m3 from high stress, 1,261 thousand m3 from extremely high stress, 13,966 thousand m3</t>
  </si>
  <si>
    <t>also provides % women by region and job category</t>
  </si>
  <si>
    <t>1.8% other; additional ethnicity breakdowns by job level</t>
  </si>
  <si>
    <t>"A 2018 pay equity study of our U.S. salaried workforce found no significant pay differences among men, women and ethnic minorities. In addition, approximately 35% of our employees work in positions (largely in our plant locations) where salary levels are based solely on the job or the job and tenure, eliminating the possibility of pay equity discrepancies."</t>
  </si>
  <si>
    <t>Partnered with EcoVadis in 2020 to "survey our supplier base and validate responses in the areas of environment, labor and human rights, ethics, and sustainable procurement"; of 211 suppliers assessed, 23% partial and 1% insufficient in Labor and Human Rights</t>
  </si>
  <si>
    <t>multiple Medical Coverage plans for employees and eligible family members, Dental Coverage, Additional Employee Health and Well-Being Benefits such as wellness program BeWell@Baxter, Voluntary Benefits Program includes vision insurance; flu vaccinations</t>
  </si>
  <si>
    <t>R_24Z5YuSk8R1eEYe</t>
  </si>
  <si>
    <t>Jacobs Solutions Inc.</t>
  </si>
  <si>
    <t>J</t>
  </si>
  <si>
    <t>report only combined percentage of ethnically diverse + women</t>
  </si>
  <si>
    <t>health safety and wellbeing, lifecylce impacts of projects, carbon emissions and energy, inclusion &amp; diversity, human rights &amp; worker welfare, etc</t>
  </si>
  <si>
    <t>"Our Code of Conduct summarizes our anti-bribery and corruption policy. We have a Global Anti-Bribery Policy_x000D_
and anti-competitive related policies, including: Gifts and Hospitality, Charitable and Political Contributions,_x000D_
and Due Diligence of Third Parties. These policies set forth specific procedures that must be followed, and_x000D_
criteria and processes that are required before onboarding a supplier or other third party, extending hospitality, etc. We conduct annual Code of Conduct training and periodic training specifically on anti-bribery and corruption and anti-competitive behavior. "</t>
  </si>
  <si>
    <t>scope 3 emissions only calculated from business travel</t>
  </si>
  <si>
    <t>"ESG risks and opportunities (including climate) are_x000D_
regularly discussed at the Board level during line of_x000D_
business reviews, annual strategy reviews and regular_x000D_
Enterprise Risk Management (ERM) presentations._x000D_
Climate risks and opportunities have been identified as_x000D_
one of the companyâ€™s top ESG-related risks under the_x000D_
ERM process."</t>
  </si>
  <si>
    <t>"The Jacobs Chief Executive Officer, who is also the Chairman of the Jacobs Board_x000D_
of Directors, has oversight of all parts of Jacobs operations including climate_x000D_
related issues. The CEO provided support and commitment to set ambitious_x000D_
climate action goals"</t>
  </si>
  <si>
    <t>risks: uncertainty and variability in climate mitigation and resilience (S), decreased revenues due to decreased demand for products and services (M), social distruption and dislocation due to climate events (M), possibility of reduce size of markets (M). OPPS: development/expansion of low emission goods and services (M), development of climate adaptation resilience and insurance risk solutions (M), access to new markets (M)</t>
  </si>
  <si>
    <t>"As part of our Climate Action Plan goals to achieve 100%_x000D_
renewable energy from our operations in 2020, and achieve_x000D_
Net Zero for our own operations and business travel in_x000D_
2020 we have an opportunity to work in more carbonefficient ways and optimize the way we do business. This_x000D_
will bring about real cost and carbon saving opportunities _x000D_
for our business that will equally enable us to begin_x000D_
consulting with our clients to help them achieve similar_x000D_
carbon reduction and cost saving goals."</t>
  </si>
  <si>
    <t>"Our scenarios and internal climate risk assessment were informed by RCPs 2.6_x000D_
and 8.5. Our thinking about transitional risks was largely based on a scenario_x000D_
reflecting success in achieving the Paris Agreement target of containing global_x000D_
average temperature increase to 1.5Â°C. Our physical impact risk analysis was_x000D_
based on that scenario â€“ which poses some non-trivial risks for our projects,_x000D_
clients and the communities in/for which we deliver projects â€“ and RCP8.5. With_x000D_
the latter scenario, we considered the implications of a pathway towards a 4Â°C_x000D_
rise in global mean temperature in 2100."</t>
  </si>
  <si>
    <t>"Our processes for identifying, assessing and responding to climate related risks and_x000D_
opportunities include both a top down (i.e., corporate) and bottom up (i.e., project_x000D_
delivery and shared client risks)"</t>
  </si>
  <si>
    <t>"risks to Jacobs, our people, our clients and the_x000D_
communities in which we work have been assessed with respect to scenarios that_x000D_
provide a narrative of how we see our future. Risk was assessed for the business as a_x000D_
whole and on a selection of 65 projects. The projects were selected to obtain a broad_x000D_
selection from across the typical industries we work in, and across the global_x000D_
geographies we operate in. The materiality of risks was evaluated and_x000D_
recommendations made as to how we should respond."</t>
  </si>
  <si>
    <t>Integrated into multi-disciplinary company-wide risk management process</t>
  </si>
  <si>
    <t>ghg emissions (scope 1, 2, and 3), renewable electricty, carbon offsets, non renewable fuels, total renewable energy, energy and energy intensity, water withdrawl and consumption, waste, hazardous waste</t>
  </si>
  <si>
    <t>" While our office activities may have an indirect impact on biodiversity and heritage resources, they are not considered significant. Potential significant impacts on biodiversity and heritage, depending upon the nature and scope of services provided, are mitigated by our HSE processes, systems and subject matter experts as described in ENV 16 Project Design &amp; Delivery. We also protect biodiversity in our services by promotion of green infrastructure solutions, which  harnesses the power of natural capital to provide ecosystem services, including biodiversity consultation, to address resource constraints and challenges."</t>
  </si>
  <si>
    <t>2% two or more races, .4%. native hawaiian/other pacific islander,.4% american indian or alaska native, 1.4% unknown</t>
  </si>
  <si>
    <t>". With the help of outside counsel, we completed a privileged pay equity analysis for our global employees,_x000D_
allowing us to home in on and, where necessary, take corrective measures to address potential pay inequities. We_x000D_
are committed to maintaining long-term, proactive approaches to potential pay inequities, including utilizing pay_x000D_
equity analysis tools, implementing a comprehensive global grading system, conducting manager training, and_x000D_
engaging in continuous reviews throughout the year."</t>
  </si>
  <si>
    <t>"Geographic risks: some of the countries that we operate in have higher risks of modern slavery due to poor governance or socio-economic factors." do not specifically name the countries which they are referring to</t>
  </si>
  <si>
    <t>"Jacobs also provides a range of employee benefits that support non-occupational health, including a_x000D_
comprehensive Employee Assistance Program, Wellbeing Program access, gym memberships, flu vaccination_x000D_
programs, health insurances, and local health and wellbeing activities. In collaboration with global mental health_x000D_
professionals, we developed One Million Lives (press release &amp; website) â€“ a free mental health check-in tool to_x000D_
enhance users' understanding of their current state of mind and provide proactive strategies for personal mental_x000D_
health development.We maintain personal health related information in accordance with Jacobsâ€™ privacy and_x000D_
records management policies and legislated requirements for the jurisdiction where Jacobs operates, i.e. HIPAA"</t>
  </si>
  <si>
    <t>Jacobs Engineering Group</t>
  </si>
  <si>
    <t>R_4Gyrk31SNzcFD14</t>
  </si>
  <si>
    <t>NXP Semiconductors N.V.</t>
  </si>
  <si>
    <t>NXPI</t>
  </si>
  <si>
    <t>N6596X109</t>
  </si>
  <si>
    <t>launched code of conduct trainingin 2020; has Ethics Committee.</t>
  </si>
  <si>
    <t>The Nominating and Governance Committee of NXPâ€™s Board of Directors is responsible for overseeing NXPâ€™s policies related to_x000D_
Environment, Social and Governance (ESG).</t>
  </si>
  <si>
    <t>NXPâ€™s Sustainability and EHS Management teams set strategies, policies, goals, and metrics for each year and review progress_x000D_
monthly.  Corporate EHS and the EHS Standards Committee establish riskmitigation strategies and also develop and deploy standards, programs, and procedures to reduce risks to the environment.</t>
  </si>
  <si>
    <t>All NXP manufacturing facilities conduct_x000D_
annual internal risk assessments for the_x000D_
environment. These risk assessments meet the requirements of ISO 14001 and evaluate potential risks and environmental hazards.</t>
  </si>
  <si>
    <t>Corporate EHS and the EHS Standards Committee establish risk-mitigation strategies and also develop and delpoy standards, program,s and procedures to reduce risks to the environment. The EHS Office performs montly formal reviews with all manugacturing facilities to review data, discuss progress.</t>
  </si>
  <si>
    <t>GHG emissions, energy (electricity used, percent of renewable energy,etc.), water (water withdrawal, water recycled, etc.), waste management (total waste, hazardous waste, etc.)</t>
  </si>
  <si>
    <t>2020 goals from 2010 baseline: 30% reduction in carbon footprint (complete), 30% reduction in electricity use (27% complete), 30% reduction in water use, 90% waste recycled (69% recyled waste), phase out chemicals of concern</t>
  </si>
  <si>
    <t>NXP Semiconductors NV</t>
  </si>
  <si>
    <t>R_56hJatx8dSgq75Q</t>
  </si>
  <si>
    <t>O'Reilly Automotive, Inc.</t>
  </si>
  <si>
    <t>ORLY</t>
  </si>
  <si>
    <t>67103H107</t>
  </si>
  <si>
    <t>The Corporate Governance/Nominating Committee has responsibilities over envirionment, social, and governance disclosures.</t>
  </si>
  <si>
    <t>recycling and energy saving initiatives, renewable energy initiative</t>
  </si>
  <si>
    <t>recycling metrics</t>
  </si>
  <si>
    <t>identify additional solar energy investment opportunities</t>
  </si>
  <si>
    <t>O'Reilly Automotive Inc.</t>
  </si>
  <si>
    <t>R_6RmrckXbHxLk72K</t>
  </si>
  <si>
    <t>eBay Inc.</t>
  </si>
  <si>
    <t>EBAY</t>
  </si>
  <si>
    <t>supporting entrepreneurs &amp; small businesses, data security &amp; privacy, inclusive access to the digital economy, sustainable consumption, seller transparency &amp; buyer protections, ethics &amp; compliance, innocation in ecommerce</t>
  </si>
  <si>
    <t>All new hires at eBay are required to complete an online compliance training course within 90 days of hire, which includes an overview of the Code of Business Conduct &amp; Ethics, the whistleblower program, and anti-corruption. All eBay employees are also required to complete an annual compliance training that includes modules on the Code of Business Conduct &amp; Ethics, the whistleblower program and anti-corruption.</t>
  </si>
  <si>
    <t>Expanded BEO (business ethics officers) program to include employees from more departments in 2020.</t>
  </si>
  <si>
    <t>Specifically, the Board has a Corporate Governance and Nominating Committee (CGN) that oversees eBayâ€™s policies and programs on_x000D_
ESG issues and sustainability reporting.</t>
  </si>
  <si>
    <t>Our Chief Sustainability Officer (CSO) leads eBayâ€™s Impact Team. The team works across eBay to help our business groups and functions_x000D_
prioritize ESG as part of the companyâ€™s overall strategy, including goal_x000D_
setting, impact measurement and reporting.</t>
  </si>
  <si>
    <t>'-Risks: potnetial for fuel and energy taxes and regulations, increased severity and frequency of extreme weather events                                            -Opps: increased interest in pre-owned items, adoption of low-carbon and electric transportation, use of lower-emission sources of energy</t>
  </si>
  <si>
    <t>Extreme weather events have had a small, but noticeable impact on the business due to delays in shipping and handling of products that eBay sellers sell on the platform. We continue to invest and improve our mobile application so that even without home internet, cellular service can be used to facilitate buying and selling online;  As an online marketplace, eBay invests R&amp;D funding into customer experience, which includes shipping and logistics, such as algorithms that match buyers and sellers that are closest to each other to reduce costs, etc.</t>
  </si>
  <si>
    <t>does not use climate scenario analysis but anticipate using it in the next two years</t>
  </si>
  <si>
    <t>Subject matter experts from the Impact team actively engage with key global functions - finance, government relations, investor relations and operations teams â€“ to evaluate climate risks and opportunities (R/O), interpret them into a business R/O framework and develop recommendations that can then be acted upon by decision makers. eBay evaluates climate change risks and opportunities at the global level using a cross-functional governance model.</t>
  </si>
  <si>
    <t>integrated into multi-disciplinary company-wide risk management process</t>
  </si>
  <si>
    <t>GHG emissions, energy use, water consumption</t>
  </si>
  <si>
    <t>Through the study, we found that only a minimal number of our sites have proximal exposure to biodiversity risks, with less than 10 percent of our sites near (within three miles) of protected areas.</t>
  </si>
  <si>
    <t>In the U.S., we maintained pay parity for women at 100.0% of menâ€™s total compensation, including salary, bonus and annual stock award value. We made progress in returning to pay parity globally, with womenâ€™s total compensation increasing to 99.7% of menâ€™s.</t>
  </si>
  <si>
    <t>Globally, all employees can access a fully company-paid employee assistance plan, a sabbatical program, a wellness platform and a medical second opinion/navigation program that provides access to top_x000D_
field experts</t>
  </si>
  <si>
    <t>R_6WNevQGaNuBpTym</t>
  </si>
  <si>
    <t>Booking Holdings Inc.</t>
  </si>
  <si>
    <t>BKNG</t>
  </si>
  <si>
    <t>09857L108</t>
  </si>
  <si>
    <t>Compliance/ethics/integrity, data privacy and security, diversity and inculsion, employee health and well-being, engaging customers on sustainability, environmental impact of offices and operations, human rights, sustainable tourism, volunteering and charitable donations</t>
  </si>
  <si>
    <t>In 2020, Booking Holdings made updates to its Code of Conduct, created new key performance indicators for every brand compliance officer, launched Global Ethics Day, appointed a new chief ethics and compliance officer, updated its anti-bribery and corruption poicy</t>
  </si>
  <si>
    <t>GHG emissions, energy consumption, % office area powered by renewable energy</t>
  </si>
  <si>
    <t>Multiple Medical Coverage Options_x000D_
Dental Insurance_x000D_
Vision Insurance_x000D_
Tax-savings plans for Healthcare and Dependent Care expenses</t>
  </si>
  <si>
    <t>Booking Holdings</t>
  </si>
  <si>
    <t>R_6eRr7gv5yYj5CNU</t>
  </si>
  <si>
    <t>Illinois Tool Works Inc.</t>
  </si>
  <si>
    <t>ITW</t>
  </si>
  <si>
    <t>energy management, employee health &amp; safety, fuel economy &amp; emissions in use-phase, remanufacturing design &amp; service, materials sourcing</t>
  </si>
  <si>
    <t>ITW colleagues around the world receive periodic training in governance-related topics, including, among others, anti-bribery and anti-corruption; many policies such as safety policy, global anti-corruption policy, conflict minerals policy, clawback policy.</t>
  </si>
  <si>
    <t>The Board has an active role in the companyâ€™s overall strategies. The Board also conducts an annual review of the companyâ€™s corporate governance practices and periodically reviews the companyâ€™s CSR strategy.</t>
  </si>
  <si>
    <t>ITWâ€™s management team, subject to oversight by our Board,_x000D_
structures, monitors and adjusts ITWâ€™s CSR efforts in a manner_x000D_
that is consistent with our core values, and in a manner that best_x000D_
serves the interests of the company and all ITWâ€™s stakeholders.</t>
  </si>
  <si>
    <t>'-Risks: current climate-related regulation, emerging regulation, customer-back innovation, market issues, reputation             -Opps: development of new products that enable customers to reduce GHG emissions, energy consumption and operating costs, the EU Greend Deal</t>
  </si>
  <si>
    <t>Climate change has created opportunities for the development of new products that reduce GHG emissions and energy consumption for our customers;  ITW has undertaken, and continues to undertake, reviews of our supply chain where we may have opportunity to streamline the supply chain and reduce transportation which supports a reduction in related GHG's (mitigation).</t>
  </si>
  <si>
    <t>Each year, senior management reviews the long-range plans of our segments/divisions. These plans consider, as appropriate, long-term_x000D_
sustainability implications and the ability to meet customer needs related to sustainability and clean technology. As part of their long-range plans, our businesses focus on long-term sustainability as appropriate to meet customer needs relative to clean technology (clean-tech), including water conservation, renewable energy use and emissions reduction.</t>
  </si>
  <si>
    <t>ITWâ€™s Director of Environmental Health, Safety &amp; Sustainability has day-to-day environmental-related responsibilities, including overseeing the execution of ongoing environmental, safety and regulatory compliance initiatives. Within our decentralized culture, each ITW division utilizes ITWâ€™s CSR framework to develop and execute a fit-for-purpose environmental management methodology and safety program appropriate for its business.</t>
  </si>
  <si>
    <t>integrated into multi-disciplinary company-wide risk management process.</t>
  </si>
  <si>
    <t>total energy, emission intentsity, energy intensity, total water withdrawn, total emissions, water intensity</t>
  </si>
  <si>
    <t>Medical, dental and vision beneftis for colleagues, spouses, domestic partners and dependents; flexible spending accounts for both healthcare and dependent care; health savings accounts, wellness programs, life assitance programs, short-term and long-term disability benefits</t>
  </si>
  <si>
    <t>R_6yPtYmdwq9IvBem</t>
  </si>
  <si>
    <t>KLA Corporation</t>
  </si>
  <si>
    <t>KLAC</t>
  </si>
  <si>
    <t>Talent, Corporate Governance, Innovation &amp; IP Protection, Business Ethics &amp; Compilance, Cybersecurity, Health, Safety &amp; Well-being, Human &amp; Labor Rights, Climate &amp; Energy, Materials &amp; Waste, Diversity, Equity &amp; Inclusion, Water Management, Community Engagement</t>
  </si>
  <si>
    <t>Values in Action training program launched to over 1100 senior managers and higher</t>
  </si>
  <si>
    <t>"assessing KLAâ€™s most significant criminal and regulatory risks and ensuring that we have effective compliance programs to prevent, detect and remediate issues as they arise". Several internal and external reviews of certain programs. Recently "Rolled out a new standards of business conduct web-based training course, Developed and delivered more targeted role-based training, Created a multi-year, risk-based training program." Values in Action training program</t>
  </si>
  <si>
    <t>estimating from graph</t>
  </si>
  <si>
    <t>"KLAâ€™s chief strategy officer has executive-level responsibility for economic, environmental and social topics. The chief strategy officer interfaces directly with KLAâ€™s CEO and Board of Directors to align on corporate sustainability strategy and programmatic progress." ESG Steering Committee "responsible for (a) setting general strategy relating to ESG matters, (b) developing, implementing and monitoring initiatives and policies based on that strategy, (c) overseeing communications with employees, investors and stakeholders concerning ESG matters, and (d) monitoring and assessing developments relating to, and improving the KLAâ€™s understanding of ESG matters"</t>
  </si>
  <si>
    <t>procuring renewable energy for operations, sustainable design for constructing facilities</t>
  </si>
  <si>
    <t>"we aim to publish a companywide GHG emissions reduction goal in 2022."</t>
  </si>
  <si>
    <t>employee assistance programs, health, mental and financial-focused wellness sessions, Virgin Pulse Wellness Program | Paid time off and paid company holidays; Medical, dental, vision, life and other voluntary benefits; Family care and bonding leave; Gym discounts/reimbursements and virtual fitness classes; Risk assessments; Monthly wellness webinars; Volunteer and community involvement opportunities; Back up care services and wellness rewards</t>
  </si>
  <si>
    <t>R_8HSsUTs7Boqj7OS</t>
  </si>
  <si>
    <t>The Estée Lauder Companies Inc.</t>
  </si>
  <si>
    <t>EL</t>
  </si>
  <si>
    <t>Personal Products</t>
  </si>
  <si>
    <t>Newly hired employees are required to sign an acknowledgement that they have received, read and will comply with the Code. In addition, periodically, employees above_x000D_
certain levels are required to provide such an acknowledgment. From time to time, we also conduct trainings on the Code_x000D_
for groups of our employees.</t>
  </si>
  <si>
    <t>Our Nominating and Governance Committee has oversight responsibility for our companyâ€™s environmental, social and governance activities and practices, including citizenship and sustainability matters.</t>
  </si>
  <si>
    <t>Citizenship and sustainability work is led by the Senior Vice President (SVP) of Global Corporate Citizenship and Sustainability, who reports to our President and Chief Executive Officer (CEO). The SVP directs a dedicated team that leads corporate-wide sustainability strategy; citizenship efforts; and_x000D_
strategic planning and communications around citizenship and sustainability, including supporting brand-led sustainability strategies.</t>
  </si>
  <si>
    <t>'-Risks: carbon pricing mechanisms, quantity of groundwater, extreme weather events                                             -Opps: Use of lower-emission sources of energy, more efficient buildings, use of more efficient production and distribution process</t>
  </si>
  <si>
    <t>rolling out strategies to address sustainability in products, and ingredients and packaging; publicly committed to set Science Based Targets and implemented a new process to monitor existing supplier performance via the EcoVadis tool in FY19; applying green chemistry principles; allocating funds on an annual basis to enable the deployment of climate-related initiatives.</t>
  </si>
  <si>
    <t>The scenarios RCP 2.6 and RCP 8.5 were chosen in order to follow the TCFD recommendations; i.e. choose 2 scenarios with one aligned 2Â°C. RCP 2.6 represents the 2Â°C scenario whereas RCP 8.5 represents scenario â€œBusiness As Usualâ€. The inputs come from Regional Climate Models that are available online. The analytical method consists of calculating indicators for physical risks based on scientific papers calculations (Indicator for Heat waves = Tx90p, Indicator for extreme precipitations = R95p, etc â€¦).</t>
  </si>
  <si>
    <t>The Risk Owners are held accountable for the management and mitigation of the Critical Coporate Risks (CCRs). They identify and establish mitigation strategies and tasks and assign individuals with the relevant expertise to ensure the execution of the mitigation strategies and tasks in a timely manner.</t>
  </si>
  <si>
    <t>The Enterprise Risk Management process is held annually, however ELC monitors regulatory risks on an ongoing basis through weekly regulatory conference calls with internal and external stakeholders.</t>
  </si>
  <si>
    <t>GHG emissions, GHG intensity, total energy consumption, total fuel comsuption, energy intensity, total hazardous waste, water withdrawal, consumptopm</t>
  </si>
  <si>
    <t>76.9% for water withdrawan from areas with stress</t>
  </si>
  <si>
    <t>69.7% from areas with water stress</t>
  </si>
  <si>
    <t>Our programs support employeesâ€™ health and welfare and that of their families, inclusive of all definitions of family; We connect employees with fitness and mindfulness classes and robust wellbeing programs.</t>
  </si>
  <si>
    <t>Estee Lauder Companies Inc. (Class A)</t>
  </si>
  <si>
    <t>R_8e9JJZdLSAuPq06</t>
  </si>
  <si>
    <t>Ross Stores, Inc.</t>
  </si>
  <si>
    <t>ROST</t>
  </si>
  <si>
    <t>GHG emissions and waste</t>
  </si>
  <si>
    <t>"At the top of our sustainability program governance_x000D_
is our Board of Directors. The Audit Committee of_x000D_
the Board of Directors provides Board-level oversight of the sustainability program and climate_x000D_
risks and receives annual reports of the Companyâ€™s_x000D_
environmental sustainability efforts."</t>
  </si>
  <si>
    <t>"Ross has also established the Environmental_x000D_
Sustainability Steering Committee (ESSC), which_x000D_
is made up of senior leaders across the Company,_x000D_
including those from Store Operations, Supply_x000D_
Chain, Property Development, Finance, Indirect_x000D_
Procurement, and Legal. The ESSC is responsible_x000D_
for identifying and managing risks and opportunities_x000D_
associated with climate change, informing and_x000D_
endorsing GHG emissions and waste reduction_x000D_
strategies, and identifying and supporting projects_x000D_
in pursuit of achieving these strategies. The ESSC_x000D_
also provides guidance to a dedicated sustainability_x000D_
team and helps align the program with the overall_x000D_
business strategy."</t>
  </si>
  <si>
    <t>phyisal risks such as weather events, flooding</t>
  </si>
  <si>
    <t>"Our efforts to be efficient_x000D_
and sustainable help us reduce our impact on the_x000D_
environment and generate cost savings, which_x000D_
we pass on to our customers. Weâ€™ve had a longstanding commitment to use less energy and fewer_x000D_
natural resources, and we continue to improve_x000D_
our performance year after year. While we have_x000D_
a number of programs today, our commitment to_x000D_
this area constantly requires new thinking and new_x000D_
approaches. As a result, we are always looking for_x000D_
ways to improve."</t>
  </si>
  <si>
    <t>say they have scenario analysis on CDP</t>
  </si>
  <si>
    <t>"ESSC is responsible_x000D_
for identifying and managing risks and opportunities_x000D_
associated with climate change" not a lot of detail given</t>
  </si>
  <si>
    <t>scope 1, 2, and 3 GHG emissions; energy consumption by source; waste diversion from landfill;</t>
  </si>
  <si>
    <t>reduce scope 1+2 emissions by 30% by 2025 (2017 baseline)</t>
  </si>
  <si>
    <t>no reporting on workforce dempgraphics</t>
  </si>
  <si>
    <t>"Rossâ€™ standards and requirements related to sourcing and human rights are incorporated in various Company documents, including Rossâ€™ Code of Business Conduct and Ethics, Vendor Compliance Manual, Purchase Orders, Vendor Indemnification Agreements, and Buying Agent Agreements._x000D_
_x000D_
Ross communicates its standards and requirements to vendors, buyers, and overseas buying agents during our purchasing processes."</t>
  </si>
  <si>
    <t>Ross Stores</t>
  </si>
  <si>
    <t>R_9XBm6K4f3A0kx2m</t>
  </si>
  <si>
    <t>Twitter, Inc.</t>
  </si>
  <si>
    <t>TWTR</t>
  </si>
  <si>
    <t>90184L102</t>
  </si>
  <si>
    <t>Interactive Media &amp; Services</t>
  </si>
  <si>
    <t>environmental footprint of hardware infrascturcture; data privacy, advertising standards &amp; freedom of expression; data security; employee recruitment, inclusion &amp; performance; intellectual property protection &amp; competitive behavior</t>
  </si>
  <si>
    <t>, all full-time Tweeps are required_x000D_
to complete Code of Conduct training_x000D_
annually and certify their understanding_x000D_
and compliance</t>
  </si>
  <si>
    <t>mandatory training, review of process around potential conflicts of interest, pre-approval requirements before providing gifts and hospitality to third parties, due diligence of suppliers and partners, and ongoing monitoring integrated across business.</t>
  </si>
  <si>
    <t>The newly formed Risk Committee complements the Audit Committee to provide oversight of our risk management infrastructure, framework, and activities, with broad responsibility to oversee a number of top enterprise-wide risks, including ESG.</t>
  </si>
  <si>
    <t>Our management team is responsible for considering risks in annual_x000D_
planning, creating objectives and initiatives, and implementing and_x000D_
monitoring mitigation strategies, where appropriate.</t>
  </si>
  <si>
    <t>Selected three projects: protecting Brazil's Jacunda Forest Reserve, tree-planting initiatives in India, Kenya, and Uganda, a biodiversity protection project in Indonesia; In 2020, added a Renewable Energy for Clean Cookstoves Project in the Sichuan Province; In 2020, created the Twitter Sustainability Taskforce</t>
  </si>
  <si>
    <t>As part of our overall risk management process, we conduct a high-level enterprise risk assessment every year. This process requires a presentation of the risk assessment to executive management and is shared and discussed with our Audit Committee. Moving forward, it will also be shared with our Risk Committee</t>
  </si>
  <si>
    <t>Globally and in the US, women earn 100% of equivalent of Male Tweeps.</t>
  </si>
  <si>
    <t>CEO was paid $1.40</t>
  </si>
  <si>
    <t>Twitter Inc.</t>
  </si>
  <si>
    <t>R_cAMYqKNw67nMj5A</t>
  </si>
  <si>
    <t>The Sherwin-Williams Company</t>
  </si>
  <si>
    <t>SHW</t>
  </si>
  <si>
    <t>Product Stewardship, Talent Acquisition and Employee Engagement, Climate and Footprint, Occupational Health and Safety, Life Cycle Assessment</t>
  </si>
  <si>
    <t>annual compliance training</t>
  </si>
  <si>
    <t>Nominating and Corporate Governance Committee has specific oversight responsibility for risks related to environmental, safety, sustainability and corporate social responsibility policies</t>
  </si>
  <si>
    <t>Management periodically reviews policies, objectives and practices concerning ESG risks; conducted materiality assessment. Sustainability Steering Committee "periodically receives updates regarding progress and initiatives of the Sustainability Council and drives alignment across the organization to address emerging ESG risks and opportunities."  Sustainability Council focused on integrating sustainability and other ESG iniatives into the company, proactively identifying emerging ESG trends and opportunities; also drives "the_x000D_
development, recommendation and implementation of Company-wide ESG targets and goals."</t>
  </si>
  <si>
    <t>Plans for carbon neutrality, and will update sustainability strategy. "Using science-based targets, the strategy will consider energy efficiency projects, renewable and alternative energy projects, renewable energy power purchase agreements, carbon emission offsets and credits from renewable sources."</t>
  </si>
  <si>
    <t>GHG emissions, energy intensity</t>
  </si>
  <si>
    <t>Reduce GHG by 5.9% per 100 lb. produced by 2020 (2017 baseline; exceeded goal). 2020 energy consumption rate goal.</t>
  </si>
  <si>
    <t>Sherwin-Williams</t>
  </si>
  <si>
    <t>R_cNfDByM4g8UA0Au</t>
  </si>
  <si>
    <t>Emerson Electric Co.</t>
  </si>
  <si>
    <t>EMR</t>
  </si>
  <si>
    <t>10 financial</t>
  </si>
  <si>
    <t>Enabling customer efficiency, Enhancing energy conservation _x000D_
and energy efficiency, Reducing our GHG emissions, Footprint of our facilities, Greener buildings, Environmental training and compliance, Enabling safety and security, Training programs, Employee engagement, Human rights, Workplace safety, Diversity and inclusion, Corporate philanthropy, STEM education, Cybersecurity and data privacy, ... (p. 5)</t>
  </si>
  <si>
    <t>nearly 100% for employees</t>
  </si>
  <si>
    <t>Communicate Compliance program through trainings, documentation and reporting; program reassessed annually. "New employees are_x000D_
introduced to the program during their onboarding, and current employees and leaders are refreshed on the program on an annual basis through trainings."</t>
  </si>
  <si>
    <t>Board oversees risk management and strategy. "The Corporate Governance and Nominating Committee assists the Board in the oversight of the_x000D_
companyâ€™s sustainability initiatives, including the companyâ€™s Corporate Social Responsibility Report."</t>
  </si>
  <si>
    <t>CEO engages with Board to report progress toward GHG targets. Corporate Operations Group and Environmental Affairs Group monitor performance against these targets. Each business unit monitors performance and reports to Corporate management. Members of the Office of the Chief Executive (OCE) helps develop and execute climate-related strategies. "An Environmental Sustainability Steering Committee, comprised of many of these executive leaders, meets bi-annually to evaluate the companyâ€™s sustainability strategy."</t>
  </si>
  <si>
    <t>"Climate-related risks and opportunities are considered in our strategies throughout the business and value chain, including within product development, supplier engagement, business objectives and operations and financial planning."</t>
  </si>
  <si>
    <t>"Emerson identifies climate-related risks as those with the potential for substantive financial or strategic impact to our business, operations, revenue or expenditures that would impact our ability to successfully deliver products to our customers. Emerson considers various climate-related risks as part of an integrated multidisciplinary, company-wide risk management process."</t>
  </si>
  <si>
    <t>"The Audit Committee supports the Board in risk management. In addition, business operations include regular monitoring, mitigation and control. Each year, there is a review of the companyâ€™s climate-related activities, audits and expenditures."</t>
  </si>
  <si>
    <t>"Emerson considers various climate-related risks as part of an integrated multidisciplinary, company-wide risk management process.""</t>
  </si>
  <si>
    <t>GHG emissions (protocols from The Greenhouse Gas Protocol and source documents from the U.S. EPA)</t>
  </si>
  <si>
    <t>28.5% minorities</t>
  </si>
  <si>
    <t>"standard benefits package for full-time employees that includes health care, life insurance, disability coverage, paid parental leave,..."</t>
  </si>
  <si>
    <t>Emerson Electric</t>
  </si>
  <si>
    <t>R_d0aaR1dXvbF9uiW</t>
  </si>
  <si>
    <t>Take-Two Interactive Software, Inc.</t>
  </si>
  <si>
    <t>TTWO</t>
  </si>
  <si>
    <t>Interactive Home Entertainment</t>
  </si>
  <si>
    <t>board diversity and refreshment, human capital management, cybersecurity, sustainability and community</t>
  </si>
  <si>
    <t>n Upon joining Take-Two or any of our affiliates, our employees receive training regarding the_x000D_
requirements of our Code, where to turn with any questions and for advice, and how to report_x000D_
any suspected violations, including the option, where legally permissible, of using the confidential_x000D_
reporting hotline. We aim to refresh this training, frequently in person, biennially._x000D_
_x000D_
 n In addition, we provide training regarding our Supplier Code to certain of our consultants and thirdparty agents and suppliers, to ensure their understanding of and compliance with its standards.</t>
  </si>
  <si>
    <t>The Governance Committee oversees environmental, social and governance matters and operational risk relating to insurance.</t>
  </si>
  <si>
    <t>Take-Two Interactive</t>
  </si>
  <si>
    <t>R_eDHvOedTIA5jIZ8</t>
  </si>
  <si>
    <t>Electronic Arts Inc.</t>
  </si>
  <si>
    <t>EA</t>
  </si>
  <si>
    <t>GHG emissions,energy management, product design &amp; lifecycle management, supply chain management, etc.</t>
  </si>
  <si>
    <t>We may require a written_x000D_
questionnaire or due diligence_x000D_
review prior to starting or renewing a business relationship above certain_x000D_
monetary thresholds with individuals or businesses in countries that pose a heightened risk of corruption;  online anti-corruption training for all vice presidents and up.</t>
  </si>
  <si>
    <t>EAâ€™s Nominating and Governance_x000D_
Committee ultimately oversees our_x000D_
efforts with respect to environmental_x000D_
sustainability and combating climate_x000D_
change.</t>
  </si>
  <si>
    <t>Our Climate Change Task Team is responsible for reviewing the TCFD Framework and identifying climaterelated risks and opportunities that are material to our business.</t>
  </si>
  <si>
    <t>The Nominating and Governance Committee  receives_x000D_
reports from management, as appropriate. If a material climaterelated risk to EA is identified, the risk will be reported to EAâ€™s Audit Committee as part of its annual enterprise risk management processes and procedures.</t>
  </si>
  <si>
    <t>If a material climaterelated risk to EA is identified, the_x000D_
risk will be reported to EAâ€™s Audit Committee as part of its annual enterprise risk management processes; The Global Green Team focuses on a broad range of internal and community-based environmental actions</t>
  </si>
  <si>
    <t>climate-related risk reported to Audit Committee as part of enterprise risk management process</t>
  </si>
  <si>
    <t>energy used, facility space covered by energy inventory, gallons of water used</t>
  </si>
  <si>
    <t>18% of servers located in areas with high water stress</t>
  </si>
  <si>
    <t>Weâ€™re proud that, with respect to base pay, we have achieved gender pay equity globally and race/ethnicity pay equity in the United States</t>
  </si>
  <si>
    <t>Globally, we provide comprehensive benefitsâ€”including physical and mental health benefitsâ€”and an awards package to support the needs and lifestyles of our employees. Examples are The Employee and Family Assitance Program, Global Fitness Benefit, WellbEAing Fairs, etc.</t>
  </si>
  <si>
    <t>Electronic Arts</t>
  </si>
  <si>
    <t>R_1ZFnYlgtZmaRlc2</t>
  </si>
  <si>
    <t>Halliburton Company</t>
  </si>
  <si>
    <t>HAL</t>
  </si>
  <si>
    <t>Energy Equipment &amp; Services</t>
  </si>
  <si>
    <t>proxy statement directly linked on ESG</t>
  </si>
  <si>
    <t>"Halliburton maintains an ongoing outreach effort_x000D_
with a wide range of stakeholders to ensure that_x000D_
our Board of Directors and management receive_x000D_
valuable input and feedback about our business,_x000D_
sustainability priorities and programs."</t>
  </si>
  <si>
    <t>health safety and wellness, information security and data management, corporate governance, business ethics and transparency, climate change, continuous improvement, regulatory management, risk and crisis management</t>
  </si>
  <si>
    <t>17409 participants completed anti corruption training</t>
  </si>
  <si>
    <t>"We make integrity our highest priority, and expect_x000D_
the same behavior from our contractors, suppliers,_x000D_
agents, consultants and others acting on our behalf._x000D_
We have comprehensive policies, procedures and_x000D_
training that empower our employees to conduct_x000D_
business consistent with our core ethical values_x000D_
of respect and integrity, and in compliance with_x000D_
the law, including anti-corruption laws like the U.S._x000D_
Foreign Corrupt Practices Act (FCPA) and the UK_x000D_
Bribery Act 2010"</t>
  </si>
  <si>
    <t>"direct oversight and_x000D_
responsibility for_x000D_
climate-related risks"</t>
  </si>
  <si>
    <t>"responsible for identifying_x000D_
climate-related risks and_x000D_
opportunities"</t>
  </si>
  <si>
    <t>"; flooding potential;_x000D_
water availability and quality;_x000D_
and the effects of heat stress and cold stress on_x000D_
people, facilities and equipment. , changes in public policy and_x000D_
regulatory requirements, carbon caps, emissions reporting requirements,_x000D_
carbon taxation, bans or moratoriums on certain_x000D_
activities (such as local regulations that constrain_x000D_
or ban hydraulic fracturing), and the requirement_x000D_
to disclose non-financial information that is either_x000D_
separate from or within financial disclosures, "; not broken into time terms</t>
  </si>
  <si>
    <t>"The challenges of the energy transition allow_x000D_
Halliburton to continue to do what we do best: innovate,_x000D_
collaborate and execute to drive efficiencies and affect_x000D_
change, including lowering the emissions profile of our_x000D_
technologies and our internal activities."</t>
  </si>
  <si>
    <t>"In addition, we have initiated a â€œ2-degree scenarioâ€_x000D_
analysis, supported by a third-party consultant,_x000D_
to build upon the key risks and opportunities for_x000D_
Halliburton posed by climate change. The findings_x000D_
will be incorporated into our ERM strategy and_x000D_
disclosed in our 2021 Annual and Sustainability_x000D_
Report. We do not expect that the climate-related_x000D_
risks and opportunities we currently recognize will_x000D_
change significantly following the scenario analysis"</t>
  </si>
  <si>
    <t>senior management responsible for identify and assessing climate related risks and opportunities</t>
  </si>
  <si>
    <t>"The elements within each area are identified_x000D_
through our internal risk management processes, "</t>
  </si>
  <si>
    <t>done through enterprise wide risk management, so it is integrated</t>
  </si>
  <si>
    <t>energy consumption, fracturing fluid, on and off road fuel consumption, GHG emissions, GHG emission intensity, waste disposal, water withdrawal, spills and discharges, HSE fines and penalties</t>
  </si>
  <si>
    <t>"Our commitment to environmentally sound and sustainable business practices includes protecting the biodiversity of the land where we operate. As a service provider, our impact on biodiversity and land disturbance is limited to the development of our offices, field camps, chemical facilities and service centers"</t>
  </si>
  <si>
    <t>"In 2020, Halliburton focused on further classifying_x000D_
water usage in water-stressed areas. This data_x000D_
will enable us to build upon our internal focus to_x000D_
conserve water at Halliburton facilities, prioritizing_x000D_
those locations that are deemed at risk by being in_x000D_
water-stressed areas"</t>
  </si>
  <si>
    <t>average employee age globally: 43.4</t>
  </si>
  <si>
    <t>30% racial diversity</t>
  </si>
  <si>
    <t>"We also perform an_x000D_
annual Slavery Risk Analysis that takes several_x000D_
different risk factors into consideration, including_x000D_
percentage of slavery in the country, vulnerability to_x000D_
slavery, and government response to slavery."</t>
  </si>
  <si>
    <t>"In each local market, Halliburton targets the_x000D_
market median in offering comprehensive medical,_x000D_
disability, accident and life insurance coverage._x000D_
Company-sponsored medical plans typically_x000D_
include inpatient, outpatient and professional_x000D_
services for medical and behavioral health needs,_x000D_
as well as prescription drug coverage. Dental and_x000D_
vision coverages are also offered in the majority of_x000D_
countries. "</t>
  </si>
  <si>
    <t>Halliburton</t>
  </si>
  <si>
    <t>R_40YxyFLfFejWyq2</t>
  </si>
  <si>
    <t>Prologis, Inc.</t>
  </si>
  <si>
    <t>PLD</t>
  </si>
  <si>
    <t>74340W103</t>
  </si>
  <si>
    <t>emissions, energy, local communities, indirect economic impacts</t>
  </si>
  <si>
    <t>All active employees, officers and directors receive annual ethics training that is translated into_x000D_
a multitude of languages. Additionally, relevant groups receive training on anti-corruption and_x000D_
bribery as well as global fraud prevention, information security issues and country-specific anticorruption policies as applicable.</t>
  </si>
  <si>
    <t>annual ethics training for employees, officers and directors; monitor and assess corrpution-related risks across 100% of global operations</t>
  </si>
  <si>
    <t>The Governance and Nomination Committee oversees performance against our ESG strategy and goals, receives regular updates on our progress and gives regular reports to the full Board on ESG matters.</t>
  </si>
  <si>
    <t>Chief Legal Officer and General Counsel is responsible for developing and deploying global ESG strategy. The Global ESG Office is responsible for the development and deployment of global ESG strategy.</t>
  </si>
  <si>
    <t>RISKS: Increased severity and frequency of flood and storms, enhanced emissions reporting and energy benchmarking requirements, increased heat stress, building upgrade requirements, sea level rise/costal risk, net-zero building requirements                             OPPS: opportunities from inreased customer focus on sustainable building practices and efficiency solutions, further renewable energy deployment, customer fleet electriciation, building electriciation</t>
  </si>
  <si>
    <t>Prologis Essentials LED lighting program helps customers to lower energy costs; SolarSmart program enables customers to utilize on-site renewable energy for their operations, lowering the emissions from their supply chain; responsible investment practices advance green design principles and mitigate environmental, climate and other ESG risks; diversified portfolio,; using third-party data and internal tools for mapping and evaluating physical climate risk exposure, etc.</t>
  </si>
  <si>
    <t>Prologisâ€™ utilizes a dynamic risk oversight process to identify, evaluate, and manage risks across our enterprise, including ESG related risks such as climate. We assess these risks in the short, medium, and long term and identify them as acute or chronic. We also account for these risks and opportunities in our investment committee process.</t>
  </si>
  <si>
    <t>By embedding ESG and risk management throughout the organization, Prologis evaluates the material risks and opportunities associated with climate change. This can include risks from potential severe weather, flooding, or coastal risk, and opportunities with enhanced energy efficiency products, renewable energy development, just to name a few.</t>
  </si>
  <si>
    <t>ESG risks embedded in risk management</t>
  </si>
  <si>
    <t>One of the primary metrics for assessing climate-related risks and opportunities is Prologisâ€™ science-based target (SBT) for reducing Scope 1, 2, and 3 GHG emissions.</t>
  </si>
  <si>
    <t>2025 targets- 21% absolute reduction scope 1%2, 15% absolute reduction scope 3,  100% LED lighting across global portfolio, 400 MW of installed solar capacity                                         2040 targets - 56% absolute reduction in scope 1&amp;2, 40% absolute reduction in scope 3</t>
  </si>
  <si>
    <t>Prologis</t>
  </si>
  <si>
    <t>R_6YD4NmzaR6Cszb0</t>
  </si>
  <si>
    <t>FedEx Corporation</t>
  </si>
  <si>
    <t>FDX</t>
  </si>
  <si>
    <t>31428X106</t>
  </si>
  <si>
    <t>4 W / 8 M</t>
  </si>
  <si>
    <t>14 topics under categories of governance, supply chain, environment, people, economy</t>
  </si>
  <si>
    <t>Global Anti-Corruption Policy; Code of Conduct updated and streamlined to make sure it remains relevant to global team members in 2019; collaborated with a new vendor to update online compliance training in FY 2019</t>
  </si>
  <si>
    <t>15,406,173 mt CO2e</t>
  </si>
  <si>
    <t>995,988 mt CO2e</t>
  </si>
  <si>
    <t>3,099,293 mt CO2e</t>
  </si>
  <si>
    <t>The Nominating &amp; Governance Committee of the Board of Directors assists the Board in overseeing CSR initiatives, including those related to climate change. At least annually, the committee reviews and discusses CSR and sustainability strategies and programs with senior leadership, including our Chief Sustainability Officer.</t>
  </si>
  <si>
    <t>The FedEx Enterprise Sustainability Council (FESC), a senior officer council, is responsible for setting and implementing our company-wide sustainability strategy and administering our CSR materiality assessment. Chief Sustainability Officer chairs the FESC; Sustainability Impact Teams (SITs) have also been established under the FESC management structure to ensure that our various operating companies can discuss, plan and align with our sustainability strategy.</t>
  </si>
  <si>
    <t>Increased regulation regarding GHG emissions;shifts in weather patterns;increased awareness about the GHGs emitted by airline/transportation industries; use of more efficient modes of transport;shift in consumer preferences</t>
  </si>
  <si>
    <t>Section C2.5 &amp; C2.6 in CDP response(pg. 19-21)</t>
  </si>
  <si>
    <t>Reduce, Replace, Revolutionize strategy: 'Reduce' refers to operational programs that help reduce fuel and energy use such as more efficient aircraft and vehicle routing. "Replace" refers to our ongoing efforts to upgrade our aircraft and vehicle fleets. The â€œRevolutionizeâ€ aspect of our strategy is heavily influenced by long-term considerations. Included here is our goal to obtain 30% of our jet fuel from alternative fuels by the year 2030</t>
  </si>
  <si>
    <t>Enterprise risk management (ERM)  process defines a substantive impact for climate-related risks in the same manner for all business risks assessed through the process; namely by prioritizing those risks based on likely financial impact, the probability of occurrence within the next fiscal year, and the level of current controls in place to manage those risks</t>
  </si>
  <si>
    <t>ERM process, materiality assessment</t>
  </si>
  <si>
    <t>Integrated into multi-disciplinary company-wide risk identification, assessment, and management processes</t>
  </si>
  <si>
    <t>report has a data appendix section. Metrics include energy consumption, GHG emissions, energy &amp; emission intensity, material consumption, waste and recycling, etc.</t>
  </si>
  <si>
    <t>Global: 26% under 30, 61% age 30-50, 13% age 50+                                                             U.S.: 31% under 30, 40% age 30-50, 29% age 50+</t>
  </si>
  <si>
    <t>71% male, 29% female</t>
  </si>
  <si>
    <t>47.7% Caucasian, 29.4% Black, 15.9% Hispanic/Latin, 3.9% Asian, 0.6% American Indian/Alaska Native, 0.5% Native Hawaiian or Pacific Islander, 2.0% Other</t>
  </si>
  <si>
    <t>UK = Women's hourly rate is 19.99% (Mean) and 3.46% (Median) lower than Menâ€™s hourly rate.</t>
  </si>
  <si>
    <t>health benefits for eligible full-time and part-time team members and their dependents. In the U.S., where we have approximately 220,000 participating team members, we cover more than 70% of total eligible health and disability costs_x000D_
for part- and full-time employees at the plan level;includes medical, behavioral, dental, vision, and pharmacy coverage with flexible options for each.</t>
  </si>
  <si>
    <t>Fedex</t>
  </si>
  <si>
    <t>R_8Hue7xOSy8MzTca</t>
  </si>
  <si>
    <t>Tesla, Inc.</t>
  </si>
  <si>
    <t>TSLA</t>
  </si>
  <si>
    <t>88160R101</t>
  </si>
  <si>
    <t>Automobiles</t>
  </si>
  <si>
    <t>2 women / 7 men</t>
  </si>
  <si>
    <t>talk a lot about the risks of climate change but not in regards to their specific action</t>
  </si>
  <si>
    <t>a lot of their business strategy is based on trying to make the auto industry more sustainable, details not given on how they aim to make their own business more sustainable simply compare to other industry competitors</t>
  </si>
  <si>
    <t>"The Board is responsible for overseeing the major risks facing Tesla while management is responsible for assessing and_x000D_
mitigating Teslaâ€™s risks on a day-to-day basis. In addition, the Board has delegated oversight of certain categories of risk to_x000D_
its independent committees, which respectively report to the Board as appropriate on matters that involve specific areas of_x000D_
risk that each committee oversees."</t>
  </si>
  <si>
    <t>GHG emission by economic sector, water consumption per vehicle, manufacturing and use phase emissions for model 3, energy produced by tesla solar panels vs energy consumption</t>
  </si>
  <si>
    <t>"eventually all of our manufacturing energy needs are satisfied through renewable sources where possible, strategically pair solar and battery storage at as many Tesla Supercharger stations as is_x000D_
feasible, develop a_x000D_
recycling processes that has high recovery rates, low costs, and a low environmental impact,  ultimate goal being to eliminate cobalt completely from our cells" no time frame or progress on these goals is reported</t>
  </si>
  <si>
    <t>" Because Tesla recognizes the higher risks of_x000D_
human rights issues within cobalt supply chains, particularly for child labor in the Democratic Republic of the Congo (â€œDRCâ€),_x000D_
we have made a significant effort to establish processes to remove these risks from our supply chain."</t>
  </si>
  <si>
    <t>"We offer_x000D_
free medical, dental, and vision plan options and employer-paid life,_x000D_
disability, and employee assistance programs"</t>
  </si>
  <si>
    <t>Tesla</t>
  </si>
  <si>
    <t>R_0OFqSe3r38rL0Ee</t>
  </si>
  <si>
    <t>Becton, Dickinson and Company</t>
  </si>
  <si>
    <t>BDX</t>
  </si>
  <si>
    <t>Data security, Informatics and innovation, Collaborations and partnerships, Value-based outcomes, Patient-centric care, Healthcare access and affordability, Planetary health, Sustainable supply chain, Product design and life cycle management, Energy and GHG management, Waste, Water, Inclusion and diversity, Associate health and safety, Attraction and retention of talent, Transparent and ethical business practices</t>
  </si>
  <si>
    <t>"All associates are required to complete training on our code annually"</t>
  </si>
  <si>
    <t>Annual training on Code of Conduct. Antibribery and Anticorruption Program fosters collaboration with  business leaders to deliver consistent and clear policies and approval processes along with enhanced third-party due diligence procedures.</t>
  </si>
  <si>
    <t>"Corporate Governance and Nominating Committee of the Board oversees matters that involve the companyâ€™s image, reputation and our standing as a responsible corporate citizen; this includes matters related to climate change management." Briefed by VP EHS&amp;S and EVP ISC</t>
  </si>
  <si>
    <t>Integrated Supply Chain (ISC) teams (includes manufacturing, procurement, supply chain, and EHS&amp;S)  primarily responsible for managing and mitigating climate change risk. EHS&amp;S team is resourced to address four broad areas of focus regarding climate change: stakeholder engagement and reporting, human rights, product stewardship and EHS. VP EHS&amp;S leads the companyâ€™s sustainability efforts, including climate change strategies, and oversees climate management; reports to executive VP ISC, who reports to CEO and Board.</t>
  </si>
  <si>
    <t>Risks: Increased severity and frequency of extreme weather events such as cyclones and floods, Carbon pricing mechanisms, Increased cost of raw materials, Availability of raw materials. _x000D_
Opportunities: Use of more efficient production and distribution processes, Reduced water usage and consumption, Shift in consumer preferences, Health impacts of climate change</t>
  </si>
  <si>
    <t>Short-term: improvements in operational practices and visibility to our environmental performance metrics in order to encourage emissions reduction; 2020 sustainability goals include a 50% emissions reduction target and target to increase renewable energy to 50% of total energy; Carbon Capital Fund has been used for projects that include HVAC replacements, chiller upgrades, compressed air upgrades and LED installations. Long-term, reducing operational impact and understanding the life cycle impact across value chain, as well as looking at the social sustainability aspects of the company.</t>
  </si>
  <si>
    <t>Climate scenario analysis in 2019, partnered with BSR "to develop four scenarios corresponding to warming by 2100 which explored climate-related risks and opportunities, and other key uncertainties". Scenarios, including a 2C or lower scenario, will be reviewed by management beginning in 2020; insights will be incorporated into relevant BD business processes and future sustainability commitments.</t>
  </si>
  <si>
    <t>EHS&amp;S team identifies risks through general sustainability materiality assessments and informed by ERM and business continuity planning; involves stakeholder engagement. Physical risks identified by Integrated Supply Chain function. Transitional risks evaluated at a corporate level by the EHS&amp;S team. EHS&amp;S team then evaluates and prioritizes risks</t>
  </si>
  <si>
    <t>ISC teams are responsible for collectively managing or mitigating climate change risk. 2020 sustainability goals were implemented to mitigate or manage risks; business continuity plans are also created. Updates reported to management and via sustainability report</t>
  </si>
  <si>
    <t>Physical and transitional risks may be reviewed within the ERM program. Climate-related risks identified through ERM will be managed through ERM governance</t>
  </si>
  <si>
    <t>GHG emissions</t>
  </si>
  <si>
    <t>38% under 35, 50% 35-54, 12% 55 and older</t>
  </si>
  <si>
    <t>9% not disclosed, 2% other</t>
  </si>
  <si>
    <t>choice of medical and dental options (with free preventive care), vision coverage, telehealth services, free test supplies, tools and support to help manage diabetes, healthcare decision support and advocacy, personal health care consultants, critical illness and hospital insurance</t>
  </si>
  <si>
    <t>Becton, Dickinson And Company</t>
  </si>
  <si>
    <t>R_0eXiYLPe9zeIZ3E</t>
  </si>
  <si>
    <t>Stryker Corporation</t>
  </si>
  <si>
    <t>SYK</t>
  </si>
  <si>
    <t>"At Stryker, we are committed to conducting our affairs_x000D_
ethically and lawfully. Our code of conduct and code_x000D_
of ethics establish policies and procedures intended_x000D_
to guide employees, officers and directors in the_x000D_
performance of their duties and responsibilities and_x000D_
ensure compliance with the companyâ€™s commitment to_x000D_
ethical and lawful conduct. Our focus on doing whatâ€™s_x000D_
right stems directly from our mission and values and_x000D_
joins all employees in protecting our customers and_x000D_
our business." code of conduct and code of ethics</t>
  </si>
  <si>
    <t>"Our Board of Directors considers environmental, social_x000D_
and economic risks in enterprise risk management_x000D_
and strategy development and delegates responsibility_x000D_
to Stryker leaders who direct local management_x000D_
responsible for implementation. 102-19 In February_x000D_
2021, we amended our Governance and Nominating_x000D_
Committee Charter to give this Board Committee_x000D_
oversight responsibility of corporate responsibility_x000D_
matters. 102-18b"</t>
  </si>
  <si>
    <t>CR steering committee and newly hired senior leaders to drive corporate sustainability efforts</t>
  </si>
  <si>
    <t>"We have initiated a review of our climate change risks_x000D_
and opportunities and anticipate future reporting will_x000D_
include recommendations developed by the Task Force_x000D_
on Climate-related Financial Disclosures (TCFD) in_x000D_
four areas: governance, strategy, risk management and_x000D_
metrics and targets"</t>
  </si>
  <si>
    <t>"Board of Directors considers environmental, social_x000D_
and economic risks in enterprise risk management_x000D_
and strategy development and delegates responsibility_x000D_
to Stryker leaders who direct local management_x000D_
responsible for implementation"</t>
  </si>
  <si>
    <t>integrated by board into enterprise risk management</t>
  </si>
  <si>
    <t>scope 1 and 2 ghg emissions, energy intensity, non renewable and renewable electric power, total purchased energy</t>
  </si>
  <si>
    <t>20% emissions reduction by 2024, carbon nuetral by 2030</t>
  </si>
  <si>
    <t>information on their forced labor policies in their code of conduct. "We expect our suppliers to share our commitment to_x000D_
human rights and equal opportunity in the workplace_x000D_
and require that they conduct their employment_x000D_
practices in full compliance with all applicable laws_x000D_
and regulations. We require that our employees who_x000D_
most frequently visit or interact with suppliers take_x000D_
annual training on the prevention of modern slavery_x000D_
in our supply chain, which educates them on risk_x000D_
factors, indicators and reporting methods" specfic risks not listed</t>
  </si>
  <si>
    <t>R_1GgmmezIQN5jm5g</t>
  </si>
  <si>
    <t>Micron Technology, Inc.</t>
  </si>
  <si>
    <t>MU</t>
  </si>
  <si>
    <t>&gt;25% W</t>
  </si>
  <si>
    <t>Most material issues: Employee development &amp; engagement, Responsible sourcing, Climate change &amp; greenhouse gases, Data protection &amp; privacy</t>
  </si>
  <si>
    <t>"FY19, 100% of governance body members and employees in all of Micronâ€™s regions completed an annual certification to abide by the Code"</t>
  </si>
  <si>
    <t>Regular online training, frequent and targeted live group and one-on-one training. "Engage! program increases engagement between leaders and their teams by bringing them together to review, discuss and act on results of a biannual survey"</t>
  </si>
  <si>
    <t>Governance and Sustainability Committee oversees sustainability efforts</t>
  </si>
  <si>
    <t>Executive oversight. "Our ERM organization accumulates key risk information from the Executive Risk Committee, which consists of our key company executives, along with risk assessments performed by key corporate functions. These results are regularly presented to the Executive Risk Committee and Audit Committee and shared with the full board of directors for consideration." Sustainability Council formulates sustainability strategy, monitors performance, and serves as expects within sub-organizations. Sustainability Organization facilitates corporate sustainability strategy, drives transparency through public reporting and other external and internal communications</t>
  </si>
  <si>
    <t>"Climate change, extreme weather events, global pandemics, natural disasters and carbon pricing pose risks to our supply chains, operations and markets. "</t>
  </si>
  <si>
    <t>Improving operational energy efficiency, reviewing climate-related risks through scenario analysis, and setting specific targets</t>
  </si>
  <si>
    <t>Reviews climate-related risk through scenario analysis. Aspires to align emissions with the target established by the Paris Agreement to limit planetary warming to well below 2 degrees Celsius.</t>
  </si>
  <si>
    <t>risk management team conducts formal assessments and analysis based on business intelligence and trends, classified into 4 categories, prioritize issues</t>
  </si>
  <si>
    <t>"risk management team then works with Micron leaders to identify key mitigation activities to address potential risk"</t>
  </si>
  <si>
    <t>Sustainability risks, including climate-related, have been incorporated into Enterprise Risk Management</t>
  </si>
  <si>
    <t>GHG emissions (CDP), energy usage and sourcing, water usage, waste amount</t>
  </si>
  <si>
    <t>Targeting 40% absolute reduction in greenhouse gases from 2018 and 100% renewable energy where available. Goal of 100% water conservation (achieved 50% recycling rate despite increased consumption)</t>
  </si>
  <si>
    <t>1.9% two or more races, 0.5% other</t>
  </si>
  <si>
    <t>choice of medical, dental, and vision plans. Health centers at 2 sites providing for employees and families - affordable clinic services, family care services, and health care. Fitness center at one site.</t>
  </si>
  <si>
    <t>Micron Technology</t>
  </si>
  <si>
    <t>R_1zutuv9lf2FK5oO</t>
  </si>
  <si>
    <t>Lumen Technologies, Inc.</t>
  </si>
  <si>
    <t>LUMN</t>
  </si>
  <si>
    <t>Diversified Telecommunication Services</t>
  </si>
  <si>
    <t>3/12 women</t>
  </si>
  <si>
    <t>"To achieve our ESG program goals, our 2021 plans include engagement with stakeholders about their perspectives on sustainability generally and how we are evolving our program and new communication plans."</t>
  </si>
  <si>
    <t>"Our people receive training every year on anti-corruption laws and policies, and we supplement that training with targeted communications and training sessions."</t>
  </si>
  <si>
    <t>"As part of its risk and governance oversite responsibilities, the Board of Directors_x000D_
(â€œBoard â€) monitors CenturyLinkâ€™s environmental management programs, including_x000D_
climate change related issues. The Board believes that Environmental and Social_x000D_
Governance (â€œESGâ€) and risk management expertise are among the essential skills_x000D_
necessary for effective oversight. In 2019, the Board included 3 members with_x000D_
ESG expertise and 4 members with risk management expertise."</t>
  </si>
  <si>
    <t>chief financial officer, treasurer and SVP, sustainability committee</t>
  </si>
  <si>
    <t>RISKS: changes in regulations affecting fuels (M), increased risk of flood or extreme weather (M), ensuring customers can rely on positive reputation of the company (M), investors could chose to not invest if climate risks are not addressed (M); OPPS: increased business as customers use more telecommunications (S), comapnies will turn to ICT which the company provides as travel is distrupted with climate change (M), changing customer preferences (M), attracting investors (M)</t>
  </si>
  <si>
    <t>"CenturyLink's strategy of Operational Excellence is focused_x000D_
on customers as well as investors and employees. Our_x000D_
customer focused objectives can only be fully realized if we_x000D_
provide an uninterrupted, reliable service. Climate change_x000D_
risk has influenced our customer service provision at various_x000D_
levels, and in the short term. For example, our Business_x000D_
Continuity Planning Teams recognize the risk of service_x000D_
interruption from extreme weather events associated with_x000D_
climate change, and the Enterprise Risk Management team_x000D_
(â€œERMâ€) reports this and similar risk management issues to_x000D_
the Board of Directorâ€™s Risk and Security Committee in_x000D_
ERMâ€™s quarterly briefings. "</t>
  </si>
  <si>
    <t>"The Board of Directorâ€™s (â€œBoardâ€) Risk and Security Committee (â€œRisk Committeeâ€) has_x000D_
oversight responsibility of managementâ€™s efforts for identifying, monitoring and_x000D_
managing major risks to the Company's business, properties and employees including_x000D_
CenturyLinkâ€™s Enterprise Risk Management team (â€œERMâ€) and corporate Compliance. " more detail on CDP</t>
  </si>
  <si>
    <t>Integrated into multi-disciplinary company-wide risk management process, risks identified by the_x000D_
various modelled climate scenarios would inform and integrate with processes already existing_x000D_
within the business.</t>
  </si>
  <si>
    <t>GHG emissions, renewable energy,</t>
  </si>
  <si>
    <t>18% reduction of scope 1+2 emissions by 2025, 10% reduction of scope 3 emissions by 2025, increase renewable energy purchase</t>
  </si>
  <si>
    <t>"In 2019, we conducted a similar review for gender pay equity. In assessing pay equity, these reviews considered factors such as employeesâ€™ role, tenure, experience and performance. Following these reviews, we adjusted employeesâ€™ pay where needed. As part of our commitment to fair and equitable compensation, we will continue regular gender and race/ethnicity pay equity studies of our U.S., non-represented employees and make pay adjustments where warranted. We also have implemented tools and processes to review compensation decisions, as they are made, for pay equity."</t>
  </si>
  <si>
    <t>Suppliers must share Lumenâ€™s commitment to human rights and must prohibit and prevent the use of any form of forced labor or child labor</t>
  </si>
  <si>
    <t>"We provide onsite medical clinics at three of our major locations. U.S. employees and their covered spouses are encouraged to participate in our Rally Rewards program, which enables employees to earn monetary awards for completing a wide variety of health actions, including preventive care, weight/condition management, mental wellness and healthy behaviors. Health promotion benefits outside the United States vary by country and include access to our employee assistance program which provides information and support to help improve employeesâ€™ wellness and wellbeing"</t>
  </si>
  <si>
    <t>Lumen Technologies</t>
  </si>
  <si>
    <t>R_2o9kCZflz3jAJ6u</t>
  </si>
  <si>
    <t>Union Pacific Corporation</t>
  </si>
  <si>
    <t>UNP</t>
  </si>
  <si>
    <t>Road &amp; Rail</t>
  </si>
  <si>
    <t>"Union Pacific works on behalf of our shareholders, employees, customers and communities to be among the best-governed_x000D_
companies in America. Our efforts begin with our board of directors, which is comprised of a majority of independent directors,_x000D_
including only one management director"</t>
  </si>
  <si>
    <t>rail safety and management, customer service and satisfaction, emergency preparedness, infrastructure investment and protection, digital and physical asset security, employment practices</t>
  </si>
  <si>
    <t>"Annual ethics training and regular ethics bulletins:"</t>
  </si>
  <si>
    <t>units not given</t>
  </si>
  <si>
    <t>no units given</t>
  </si>
  <si>
    <t>"Union Pacificâ€™s assistant vice president of Fuel and Environmental Management is directly responsible for the companyâ€™s progress_x000D_
regarding environmental compliance and provides an annual report to the board of directors."</t>
  </si>
  <si>
    <t>extreme weather results in harsh working environments, renewable energy growth</t>
  </si>
  <si>
    <t>"Our company acts to strengthen our network's resiliency from potential effects of extreme weather events. We have established emergency response procedures, which include moving required resources to regions likely to be affected. We are pursuing improvements that further increase our infrastructure's resiliency, including mitigating the impact of potential sea level rise.'</t>
  </si>
  <si>
    <t>"Union Pacificâ€™s assistant vice president of Fuel and Environmental Management is directly responsible for the companyâ€™s progress_x000D_
regarding environmental compliance and provides an annual report to the board of directors. Continuous improvement in achieving_x000D_
the companyâ€™s fuel efficiency goals, which directly impacts our emissions, is tied to our performance review process."</t>
  </si>
  <si>
    <t>Union Pacificâ€™s assistant vice president of Fuel and Environmental Management is directly responsible for the companyâ€™s progress_x000D_
regarding environmental compliance and provides an annual report to the board of directors. Continuous improvement in achieving_x000D_
the companyâ€™s fuel efficiency goals, which directly impacts our emissions, is tied to our performance review process."</t>
  </si>
  <si>
    <t>"The Environmental Management group (EMG) is integrated_x000D_
into daily operations. They rigorously plan, coordinate and_x000D_
communicate environmental requirements and best practices."</t>
  </si>
  <si>
    <t>energy usage, water usage withdrawals, GHG emissions and intensity, waste</t>
  </si>
  <si>
    <t>reduce absolute scope 1+2 emissions by 26% by 2030</t>
  </si>
  <si>
    <t>"Union Pacificâ€™s footprint touches many diverse ecosystems, and we are committed to being a responsible steward of the land we own. We work to preserve our  cosystems, improve our resiliency and reduce our impact. This is fundamental to ensuring a healthy environment and supporting vibrant local economies."</t>
  </si>
  <si>
    <t>". Each year, we perform a statistical analysis to identify_x000D_
potential pay equity concerns. If any gaps are identified, an_x000D_
action plan is created to address any concerns and verify the_x000D_
appropriate action is taken in conjunction with our mid-year_x000D_
and/or year-end compensation programs."</t>
  </si>
  <si>
    <t>"We offer a comprehensive benefits program, including medical insurance'</t>
  </si>
  <si>
    <t>Union Pacific</t>
  </si>
  <si>
    <t>R_3LatYRe1Yz44VFA</t>
  </si>
  <si>
    <t>HCA Healthcare, Inc.</t>
  </si>
  <si>
    <t>HCA</t>
  </si>
  <si>
    <t>40412C101</t>
  </si>
  <si>
    <t>Each new employee must receive one hour of Orientation Code Training within 30_x000D_
calendar days of becoming a new employee using materials provided by the Corporate_x000D_
Ethics and Compliance Department.</t>
  </si>
  <si>
    <t>there is information on general practices for ethical operations on their website</t>
  </si>
  <si>
    <t>"The Sustainability Steering Committee_x000D_
provides the overall guidance for HCA Healthcareâ€™s sustainability program" â€“ Four task forces have been established across the organization_x000D_
to work on environmental issues. The task forces are Waste Stream, chaired by Anna Ward, director of sustainability; Energy and Water  chaired by Brian Weldy, VP of engineering; Construction Sustainability Steering Committee_x000D_
and Major Renovation, chaired by Bryan Seely,  and Environmentally Preferable Purchasing, chaired by Domini Pelki, director of supply and sustainability coordinators_x000D_
expense management. These task forces identify and research ideas within their areas of responsibility</t>
  </si>
  <si>
    <t>Four task forces</t>
  </si>
  <si>
    <t>plan to report on GHG emissions if they collect the data</t>
  </si>
  <si>
    <t>information on pay equity and practices on their website</t>
  </si>
  <si>
    <t>Medical, Vision, Dental, Rx, diasability/life insurance coverage</t>
  </si>
  <si>
    <t>HCA Healthcare</t>
  </si>
  <si>
    <t>R_3UDwvwA286sVVl4</t>
  </si>
  <si>
    <t>Newmont Corporation</t>
  </si>
  <si>
    <t>NEM</t>
  </si>
  <si>
    <t>5w</t>
  </si>
  <si>
    <t>For 2020, the topic of pandemic response and recovery became highly material due to the multiple impacts of the COVID-19 pandemic on our business, stakeholders and the world at large. Issues related to equity â€” racial, socio-economic and other forms of inequities â€“ were also added to the human_x000D_
rights topic. Other topics that increased in importance include safety and health, climate change, tailings management and value sharing. Key competencies â€” related to corporate governance, environmental and risk management practices and controls, and business integrity and compliance â€” remain highly material to the business. Other topics remain largely consistent with the previous year, with responsible sourcing incrementally increasing in relevance, both to the business and to stakeholders.</t>
  </si>
  <si>
    <t>Our annual online training for employees with a work-issued computer and email account was delayed due to the pandemic, taking place in early 2021 rather than at the end of 2020. Participation in the online training programs was approximately_x000D_
86 percent as of the end of March 2021.</t>
  </si>
  <si>
    <t>report p.60</t>
  </si>
  <si>
    <t>An essential part of Newmontâ€™s BI&amp;C program is learning and identifying opportunities for improvement. Every year we strive to strengthen the overall program, further reduce the likelihood of misconduct and provide greater transparency to_x000D_
our stakeholders._x000D_
In 2020, we rebranded the organization and programs once referred to as â€œEthics and Complianceâ€ as â€œBusiness Integrity and Complianceâ€ to better reflect our core value of Integrity and anchor these efforts into our business activities. We announced new roles and hires as well as expanded areas of coverage for the site compliance managers._x000D_
The Ethics Solutions Tool (or Hotline) was also rebranded as the Integrity Helpline and relaunched with an expanded focus on asking questions as well as managing whistleblower and other complaints.</t>
  </si>
  <si>
    <t>Absolute GHG emissions (Scope 1 and 2)</t>
  </si>
  <si>
    <t>3570000 Absolute GHG emissions (Scope 1 and 2)</t>
  </si>
  <si>
    <t>The Safety and Sustainability (S&amp;S) Committee of the Board of Directors provides oversight of climate change, GHG emissions, water-related issues and risks, all of which align with our broader global energy and climate strategy. This committee reviews quarterly updates on climate-related issues, risks, targets and strategy; approves annual climate targets, reviews global energy and climate strategy progress and outcomes, reduction pathways and scenarios as well as investor inquiries related to climate and SASB/TCFD climate approaches._x000D_
One example of a climate-related decision made by the committee is the review and approval of the 2016-2020 public GHG emissions intensity reduction targets; additional examples include the review and approval of proposed science-based targets (2030), shadow cost of carbon models, climate risk models and global climate adaptation and resiliency workshop outcomes.</t>
  </si>
  <si>
    <t>"Our Executive Vice President and Chief Sustainability and External Affairs Officer (equivalent to CSO role) has primary executive leadership team (ELT) responsibility_x000D_
for climate change, GHG emissions, water-related issues and risks, all of which align with our broader global energy and climate strategy. This role reports directly to the CEO and also reports quarterly to the Board Safety &amp; Sustainability committee. Climate change is managed under the Sustainability &amp; External Relations (S&amp;ER) business function, which is led by this individual. This individual is the executive sponsor of global energy and climate strategy and working group, which is part of the S&amp;ER function. The CSO oversees progress on executing strategy, implementing projects and reporting metrics to meet a range of strategic objectives and GHG emissions intensity reduction targets, overseeing policy, governance, strategy, performance metrics and risk mitigation. He reports directly to the CEO and also provides reports to the BOD's Safety &amp; Sustainability Committee."</t>
  </si>
  <si>
    <t>The Enterprise Risk Management (ERM) Global Team owns the process of identifying and managing substantive risks to the company and our sites. The ERM Global team applies Newmontâ€™s Risk and Opportunity Management Guidelines that are based on an industry standard, semi-quantitative approach to assessing risk that incorporates the use of the two-dimensional evaluation of likelihood and consequence. ERMâ€™s guidelines are global and all regions and sites follow the same process as the company. All substantive risks are tracked quarterly._x000D_
The Sustainability &amp; External Relations (S&amp;ER) group applies ERM's guidelines in assessing Newmont's climate risks (and opportunities) for three climate scenarios (i.e., business as usual, &lt;&lt;2 degrees C, and RCP 4.5). For each of the three climate scenarios , we are assessing: (1) the upstream impacts to cost and availability of our critical commodities such as diesel fuel; and (2) the effect on our downstream copper and gold value chain in terms of pricing, demand, and GHG emissions._x000D_
How Newmont's process is applied to Physical risks and/or opportunities: We are analyzing physical climate risks for all three time horizons. In November 2018, S&amp;ER held a three-day global workshop in collaboration with the National Center for Atmospheric Research (NCAR) in Boulder, Colorado with Newmont participants from Australia, Ghana, Peru and Suriname, and the US. NCAR developed physical climate scenarios based on Global Circulation models from present out to 2040 and 2100 for each of our operating sites and an online tool specifically for Newmont. Using the physical climate scenarios and the interactive online tool, workshop participants collaboratively conducted a short, medium and long term climate impact analysis followed by a risk assessment of the various threats facing their region/sites. The participants identified 16 regional/site climate risks and 9 longer-term potential enterprise climate change risks. In 2019, S&amp;ER developed a more granular program to conduct risk/opportunity assessments and scenario planning at the site level with a wider group of internal stakeholders. The program is presently (in 2020) being implemented in preparation of TCFD reporting in 2021.</t>
  </si>
  <si>
    <t>developed a low-carbon transition plan</t>
  </si>
  <si>
    <t>RCP 8.5 was used as the worst case scenario to project the most extreme temperature and precipitation changes from the present so the business can better adapt to climate change and add climate resilience to our operations and future projects._x000D_
i. RCP 8.5 was selected to represent the "business as usual" scenario where physical climate risks dominate._x000D_
The analytical method used was the National Center for Atmospheric Research (NCAR) climate model with the RCP 8.5 concentration pathway. NCAR's model uses global circulation model data as input. Changes from the reference scenario (RCP 2.6) that were considered were temperature and precipitation. Projected precipitation changes in frequency, duration, and seasonality were compared to our facility thresholds to determine if our infrastructure is resilient to climate change._x000D_
Results: The NCAR model RCP 8.5 scenario showed increased temperature at all regions and sites, more intra-season variability for precipitation and more intense and longer-lasting storm events and increased lightening events. From this scenario, Newmont identified over a dozen climate-related physical risks to our operations and projects, several of which could rise to enterprise level risks (i.e., substantive risks) . A summary of the model, risks and scenario planning were reported as a white paper to the Executive Leadership Team._x000D_
ii. The NCAR model simulated climate out to 2040 and 2100; 2040 was selected because that is where obvious divergences are observed between the various RCP concentration pathways and provides a mid-point for some of our future mega projects such as Nueva Union in Chile and Galore Creek in British Columbia._x000D_
The outcomes of the scenario analysis include:_x000D_
â€¢ Deploying a regional/site leadership team education and awareness building campaign on climate adaptation risks and responses;_x000D_
â€¢ Conducting fit-for-purpose climate risk and opportunity workshops at regions/sites;_x000D_
â€¢ Developing climate adaptation design criteria, including nature-based designs; â€¢ Reviewing site climate baselines for data gaps and climate modeling requirements;_x000D_
â€¢ Conducting site climate modeling of probable maximum precipitation/flood in conjunction with resilience of tailing storage facilities;_x000D_
â€¢ Implementing regional/site climate adaptation plans that consider risks and incorporate business plans/strategy on an appropriate timeline;_x000D_
â€¢ Implementing opportunities to reduce GHG emissions and promote climate resilience._x000D_
â€¢ Confirming the importance of copper, silver and zinc in a carbon constrained economy._x000D_
â€¢ Confirming the importance of science-based GHG emission reduction targets. â€¢ Identifying the need for a renewable energy strategy._x000D_
To date, the scenario analysis has changed regional business strategies to deploy renewable energy and our global strategy to set science based targets. Another significant change is an increased emphasis on climate adaptation planning at the regional/site scale. Meteorological monitoring of rainfall and temperature and geotechnical monitoring of critical facilities (earthen dams and tailing storage facilities) at all sites is ongoing._x000D_
iii. Our scenario analysis covers all of our operating sites, our project pipeline, our carbon footprint, our GHG emission reduction targets, our downstream products - gold, silver, copper, lead, and zinc, and our upstream supply chain._x000D_
Case Study: Scenario analysis influenced the Executive Leadership Team and the Safety and Sustainability Committee of the Board of Directors to approve reporting on the TCFD recommendations starting in 2021, commit to developing a renewable energy strategy in 2020, and recognize the importance of developing projects in countries with plentiful renewable energy resources. Additionally, Newmont's business planning group identified a long -term move toward underground (UG) mining and Newmont acquired Goldcorp in 2019, which added several new UG mines. UG mines have a smaller carbon footprint versus surface mines.</t>
  </si>
  <si>
    <t>The Enterprise Risk Management (ERM) Global Team owns the process of identifying and managing substantive risks to the company and our sites. The ERM Global team applies Newmontâ€™s Risk and Opportunity Management Guidelines that are based on an industry standard, semi-quantitative approach to assessing risk that incorporates the use of the two-dimensional evaluation of likelihood and consequence. ERMâ€™s guidelines are global and all regions and sites follow the same process as the company. All substantive risks are tracked quarterly._x000D_
The Sustainability &amp; External Relations (S&amp;ER) group applies ERM's guidelines in assessing Newmont's climate risks (and opportunities) for three climate scenarios (i.e., business as usual, &lt;&lt;2 degrees C, and RCP 4.5). For each of the three climate scenarios , we are assessing: (1) the upstream impacts to cost and availability of our critical commodities such as diesel fuel; and (2) the effect on our downstream copper and gold value chain in terms of pricing, demand, and GHG emissions._x000D_
How Newmont's process is applied to Physical risks and/or opportunities: We are analyzing physical climate risks for all three time horizons. In November 2018, S&amp;ER held a three-day global workshop in collaboration with the National Center for Atmospheric Research (NCAR) in Boulder, Colorado with Newmont participants from Australia, Ghana, Peru and Suriname, and the US. NCAR developed physical climate scenarios based on Global Circulation models from present out to 2040 and 2100 for each of our operating sites and an online tool specifically for Newmont. Using the physical climate scenarios and the interactive online tool, workshop participants collaboratively conducted a short, medium and long term climate impact analysis followed by a risk assessment of the various threats facing their region/sites. The participants identified 16 regional/site climate risks and 9 longer-term potential enterprise climate change risks. In 2019, S&amp;ER developed a more granular program to conduct risk/opportunity assessments and scenario planning at the site level with a wider group of internal stakeholders. The program is presently (in 2020) being implemented in preparation of TCFD reporting in 2021</t>
  </si>
  <si>
    <t>CDP C2.2</t>
  </si>
  <si>
    <t>GHG emissions , water</t>
  </si>
  <si>
    <t>More than a 30% reduction in Scope 1 and Scope 2 greenhouse gas (GHG) emissions and 30% reduction in Scope 3 GHG emissions by 2030, with an ultimate goal of becoming net zero carbon by 2050</t>
  </si>
  <si>
    <t>Implemented a process to avoid and minimize vegetation disturbance and unnecessary impacts to natural habitats and the two identified IUCN red- listed tree species. Creating an offset to compensate for biodiversity impacts and completed a pilot (developed plans for a second pilot but it was put on hold due to COVID-19) for the reforestation of land impacted by artisanal small-scale mining (ASM) within  Merianâ€™s right of exploitation (RoE). Drafted preliminary report.</t>
  </si>
  <si>
    <t>p. 135-136</t>
  </si>
  <si>
    <t>Mr. Palmerâ€™s total compensation is two hundred and thirty-six times (or a ratio of 236 to_x000D_
1) that of the estimated median compensated Newmont employee.1</t>
  </si>
  <si>
    <t>Our global ASM strategy has four objectives that help us explore, develop and operate in places where small-scale miners work:_x000D_
â€¢ Security: ensure safe and secure access to Newmontâ€™s assets, interests and concessions and minimize conflicts between illegal small-scale miners and Newmont personnel_x000D_
â€¢ Performance: manage our environmental, social, security, health and safety risks and impacts caused by ASM activities_x000D_
â€¢ Livelihood development: collaborate to empower and improve livelihood options associated with the local economy_x000D_
â€¢ Influence, learn and align: monitor, engage and influence ASM policy and practices</t>
  </si>
  <si>
    <t>healthcare</t>
  </si>
  <si>
    <t>R_4GtXdCEWruMewSi</t>
  </si>
  <si>
    <t>Qualcomm Incorporated</t>
  </si>
  <si>
    <t>QCOM</t>
  </si>
  <si>
    <t>Purposeful Innovation, Diversity and Inclusion, Ethics and Governance, Sustainable Product Design, Privacy and Security and Public Policy and Regulation.</t>
  </si>
  <si>
    <t>we require our employees and temporaryworkers to complete a policy training and certification process every 12-24 months; In 2020, we joined the Society of Corporate_x000D_
Compliance and Ethics and organizations worldwide in the celebration of Corporate Compliance &amp; Ethics Week.</t>
  </si>
  <si>
    <t>The Governance Committee provides oversight on ESG matters, including climate-related issues. The Qualcomm Corporate Responsibility Leadership Committee reports at least annually on the Companyâ€™sESG policies, programs, initiatives, and reporting, including climate change and water-related issues, to the Governance Committee of the Board.</t>
  </si>
  <si>
    <t>The Chief Financial Officer (CFO) reports directly to the Chief Executive Officer (CEO). Beginning in FY20,_x000D_
the CFO provides overarching guidance on ESG matters</t>
  </si>
  <si>
    <t>Qualcomm has not identified any inherent climate-related risks ; Opportunities: Applications of IoT, such as smart metering or improved efficiency from connected vehicles; technologies that will improve energy efficiency in mobile devices and other applications; Recognizing the growing importance of efficient, low-emission operations</t>
  </si>
  <si>
    <t>increased revenues through access to new and emerging markets;Increased revenues resulting from increased demand for products and services;Reduced indirect (operating) costs</t>
  </si>
  <si>
    <t>To determine which risks and/or opportunities could have a substantive financial or strategic impact,_x000D_
potential risks are classified either as company-level, when evaluated during the materiality assessment_x000D_
process, or asset-level, when evaluated through Qualcommâ€™s Business Continuity Program.</t>
  </si>
  <si>
    <t>Qualcomm manages risks based on the outcome of the risk analysis conducted. The Business Resilience Program helps document recovery guidelines and procedures to allow Qualcomm to continue critical business functions in the event of disaster</t>
  </si>
  <si>
    <t>To determine which risks and/or opportunities could have a substantive financial or strategic impact,_x000D_
potential risks are classified either as company-level, when evaluated during the materiality assessment_x000D_
process or asset-level, when evaluated through Qualcommâ€™s Business Continuity Program</t>
  </si>
  <si>
    <t>We continually look for ways to reduce our global greenhouse gas (GHG) emissions. Set in 2015,_x000D_
our GHG reduction goal is to reduce absolute Scope 1 and Scope 2 GHG emissions from our global_x000D_
operations by 30 percent, compared to a 2014 baseline, by 2025.We've reduced our Scope 1 and Scope 2 GHG emissions by approximately 14 percent;Reduce power consumption by_x000D_
10 percent, every year*</t>
  </si>
  <si>
    <t>Qualcomm</t>
  </si>
  <si>
    <t>R_51JcI0iL4O4UKEe</t>
  </si>
  <si>
    <t>General Dynamics Corporation</t>
  </si>
  <si>
    <t>GD</t>
  </si>
  <si>
    <t>3 W / 10 M</t>
  </si>
  <si>
    <t>Board has specific ethics code they must commit to annually. "All new employees are required to acknowledge receipt, understanding of and compliance with the Blue Book [Code of Conduct]."</t>
  </si>
  <si>
    <t>All employees required to acknowledge and understand Standards of Business Ethics and Conduct (Blue Book). Each facility has Awareness Centers that reinforce commitment to ethics, outline tools available to employees and list the Ethics Helpline website and toll-free number. Ethics Working Group meets regularly to discuss challenges, provides periodic messaging and mandatory training</t>
  </si>
  <si>
    <t>762,200 MT CO2e, not broken down by scope</t>
  </si>
  <si>
    <t>"board oversees risk management, focusing on the most significant risks facing_x000D_
the company, including" environmental risks</t>
  </si>
  <si>
    <t>CEO and senior management team provide the Board a comprehensive briefing of material risks at least twice per year, and the Board is briefed throughout the year on specific risks, including environmental, safety and human capital risks</t>
  </si>
  <si>
    <t>Total GHG emissions, ISO 14001</t>
  </si>
  <si>
    <t>27% POC</t>
  </si>
  <si>
    <t>Numerous medical plans, dental, vision and prescription drug coverage; life, survivor, accidental death and dismemberment insurance; short- and long-term disability benefits; multiple tuition assistance programs; and various voluntary benefits. Programs varying by business include biometric screenings and fitness programs to inperson health coaches and a wide variety of apps</t>
  </si>
  <si>
    <t>General Dynamics</t>
  </si>
  <si>
    <t>R_5jQyVA4PFhCHFga</t>
  </si>
  <si>
    <t>Boston Scientific Corporation</t>
  </si>
  <si>
    <t>BSX</t>
  </si>
  <si>
    <t>Innovative products, Career, culture and talent, Diversity, equity and inclusion, Worker health and safety, Community engagement, Environmental impact, Climate change, Governance, Compliance and ethics, Sustainable supply chain</t>
  </si>
  <si>
    <t>annual training on Code of Conduct, multiple mandatory training courses throughout the year that reinforce company policies, explain corruption- and compliance-related risks and provide resources for reporting concerns; continually assess opportunities to adapt Code of Conduct</t>
  </si>
  <si>
    <t>"The CSR Council includes subject matter experts from _x000D_
throughout the company who help define our CSR strategy _x000D_
and ensure accountability. An executive steering committee _x000D_
oversees the Council and champions sustainable practices _x000D_
across the business."</t>
  </si>
  <si>
    <t>global security and resiliency team uses "risk and impact _x000D_
assessments to plan for disasters or events that could _x000D_
interfere with our ability to deliver products for patients _x000D_
or jeopardize the safety of our people, suppliers or _x000D_
communities"</t>
  </si>
  <si>
    <t>"Our global security and resiliency team plans and prepares for a range of potential threats, including wildfires, tornados, earthquakes, hurricanes and the effects of climate change."</t>
  </si>
  <si>
    <t>GHG emissions, energy use, EM3, green real estate, renewable energy</t>
  </si>
  <si>
    <t>"using the World Resources _x000D_
Institute Aqueduct risk-mapping tool, we have determined _x000D_
that 11 company locations are at low overall water-related _x000D_
risk, and six facilities are in the low-to-medium risk _x000D_
category"</t>
  </si>
  <si>
    <t>34.0% multicultural</t>
  </si>
  <si>
    <t>99+ percent pay equity _x000D_
for gender globally in 2019</t>
  </si>
  <si>
    <t>CEO: $13770000, median employee: $59300</t>
  </si>
  <si>
    <t>no-cost, virtual offerings for general medicine and mental health support, child and adult care-giving benefits, well-being website and well-being circles | Medical Plan, Telehealth BCBS &amp; Telehealth Kaiser, Prescription Drug Plan, Dental Plan, Vision Plan, Wellness Program, HealthChampionEAP</t>
  </si>
  <si>
    <t>R_5tEYTtL2JHu6AWa</t>
  </si>
  <si>
    <t>ConocoPhillips</t>
  </si>
  <si>
    <t>COP</t>
  </si>
  <si>
    <t>20825C104</t>
  </si>
  <si>
    <t>4/15 W</t>
  </si>
  <si>
    <t>general environmental regulations, international agreements, technology, changes in temperature extremes, and reputation.</t>
  </si>
  <si>
    <t>Interative business code of ethics talks about the importance of thier strategy both internally and ex</t>
  </si>
  <si>
    <t>gross global</t>
  </si>
  <si>
    <t>"ConocoPhillips believes this category is not material (not relevant) because of its size - i.e. we believe it represents less than 0.5% of its total Scope 3 emissions."</t>
  </si>
  <si>
    <t>"Members of senior management have final responsibility for: developing corporate strategy, developing and reporting company performance, and implementing sustainability efforts."</t>
  </si>
  <si>
    <t>"The Public Policy Committee (PPC) is responsible for identifying, evaluating and monitoring climate-related trends and risks that could affect business activities and performance...The CEO is responsible for assessing and managing climate-related risks and opportunities"</t>
  </si>
  <si>
    <t>Extensive section in the CDP report which breaks down the material risks into different secitons.</t>
  </si>
  <si>
    <t>CDP report includes potential impact figures for climate risks and opportunities</t>
  </si>
  <si>
    <t>"These executives are briefed quarterly on emerging climate-related issues, strategic priorities and the Climate Change Action Plan in order to understand their implications and represent them to the ELT on an as-needed basis. The briefings also include our three regional presidents, who oversee our global operaÂ¬tions and environmental performance, including setting business unit goals for GHG emissions, implementing action plans and reporting GHG emissions. "</t>
  </si>
  <si>
    <t>Executives evaluate climate-related issues, strategic priorities and the Climate Change Action Plan in order to understand their implications and represent them to the ELT on an as-needed basis. The briefings also include our three regional presidents, who oversee our global operaÂ¬tions and environmental performance, including setting business unit goals for GHG emissions, implementing action plans and reporting GHG emissions.</t>
  </si>
  <si>
    <t>24% minority</t>
  </si>
  <si>
    <t>", performance-based compensation packages and have global equitable pay practices"</t>
  </si>
  <si>
    <t>"Our global wellness programs encourage healthy behaviors, empower employees to understand their potential health risks and provide them with opportunities to improve their overall health. Globally, 75% of employees participate in voluntary biometric screenings. We also offer programs to help reduce global obesity, blood pressure, cholesterol and tobacco use. Our signature global program, Energy in Action!, is a friendly competition that attracts thousands of employees annually to get active, have fun and achieve a heart-healthy activity level. In 2019, we had over 2,300 participants, and approximately 68% achieved the heart-healthy activity level."</t>
  </si>
  <si>
    <t>R_723RZVLJCcfSEfQ</t>
  </si>
  <si>
    <t>Tyson Foods, Inc.</t>
  </si>
  <si>
    <t>TSN</t>
  </si>
  <si>
    <t>2w</t>
  </si>
  <si>
    <t>Food safety, animal welfare and management, antibiotics, ethics, occupational health &amp; safety</t>
  </si>
  <si>
    <t>"We require all of our team members and directors to participate in annual compliance training to reinforce their understanding that our Code of Conduct and policies prohibit any kind of illegal or unethical behavior and that they are obligated to report suspected violations promptly"</t>
  </si>
  <si>
    <t>"To operate with integrity, we record transactions promptly and honestly in accordance with our internal controls. Team members must follow our policies and keep accurate records of every business transaction."</t>
  </si>
  <si>
    <t>3.48 million metric tons</t>
  </si>
  <si>
    <t>2,250,000 CO2e total</t>
  </si>
  <si>
    <t>Chief Environmental Officer "provides corporate leadership, direction and technical standards for processes to guide our more than 592 environmental professionals" meets with regulatory officials, sets goals and standards</t>
  </si>
  <si>
    <t>Environmental management systems in place at every US location</t>
  </si>
  <si>
    <t>Risks: increased operating costs due to increased government regulations to limit carbon dioxide and other GHG emissions, changes in precipitation/extreme weather events, growing public concern for companies to do more to manage their environmental footprint                                                                            OPPS: use of more efficient production and distribution process, use of lower-emission sources of energy, participation in renewable energy programs</t>
  </si>
  <si>
    <t>we collaborated with World Resources Institute in FY2017 to create science-based targets for our Scope 1, 2 and 3 greenhouse gas emissions. In early 2018, we announced a reduction target of 30% by 2030 and submitted our target to the Science-based Target Initiative (SBTi) for_x000D_
review and approval; Tyson is exploring design and efficiency solutions inclusive of new technologies across its entire network focusing on natural gas and electricity usage.</t>
  </si>
  <si>
    <t>Chief environmental officer asseses and prioritizes environmental risks, meets with regulatory officials, and holds accountability for environmental compliance</t>
  </si>
  <si>
    <t>environmental management systems in place at every US location, designed to minimize environmental impacts of the company</t>
  </si>
  <si>
    <t>A specific climate change risk identification, assessment, and management process</t>
  </si>
  <si>
    <t>energy and GHG emissions, water use, waste generation</t>
  </si>
  <si>
    <t>Reduce GHG by 30% by 2030, reduce water intensity by 12% by 2020, increase sustainable land stewardship practices on 2 million acres by 2020</t>
  </si>
  <si>
    <t>32.26% (10 billion gallons / 31.38 billion gallons)</t>
  </si>
  <si>
    <t>40% W / 60% M</t>
  </si>
  <si>
    <t>"Not tolerating child, forced or_x000D_
abusive labor in any operations or_x000D_
facilities."</t>
  </si>
  <si>
    <t>Medical/dental/vision and prescription medication coverage,company-paid accidental death and dismemberment plan, company-paid life insurance, free medical expert opinion program, long-term care insurance</t>
  </si>
  <si>
    <t>Tyson Foods</t>
  </si>
  <si>
    <t>R_79RALIkuYMp7RgG</t>
  </si>
  <si>
    <t>General Mills, Inc.</t>
  </si>
  <si>
    <t>GIS</t>
  </si>
  <si>
    <t>4 financial experts</t>
  </si>
  <si>
    <t>food safety, health and nutrition, diverse consumer needs, climate change, water stewardship, sustainable sourcing, regenerative agriculture, human rights</t>
  </si>
  <si>
    <t>"Annually, more than 10,000 company leaders â€“ from managers upward â€“ must attest to compliance with our Code of Conduct and business conduct policies."</t>
  </si>
  <si>
    <t>"Employees receive additional training" on compliance policies. Anti-corruption program assesses corruption risks with third-party suppliers.</t>
  </si>
  <si>
    <t>Public Responsibility Committee oversees sustainability, reviews the companyâ€™s sustainability objectives, strategies and performance</t>
  </si>
  <si>
    <t>Sustainability Governance Committee (includes CEO, CFO, General Counsel and Secretary) approves and monitors strategy, policy and key investments related to sustainability. "Chief Sustainability and Social Impact Officer stewards the companyâ€™s sustainability work, reporting to the Chief Global Operations Officer, and working closely with the Vice President of Global Sourcing and other key business leaders to develop, coordinate and execute programs to achieve company-wide targets."</t>
  </si>
  <si>
    <t>Risks: Increased pricing of GHG emissions due to policy action; Increased regulatory focus and restrictions on natural resource usage; Increased taxes related to fossil fuel usage; Stakeholder sentiment on climate-related issues; Costs associated with mitigating emissions toward net-zero; climate change and severe weather events may impact facilities and/or water stress. Opportunities: Regenerative agriculture can reduce environmental impact across the value chain and improve reputation</t>
  </si>
  <si>
    <t>Since they only own a small part of value chain, focusing on collaborating with suppliers. Climate policy details actions to mitigate climate risk (ex. continually reduce environmental footprint, set global targets and track progress; address GHG emissions, focusing on upstream agriculture), adapt (ex. invest in proprietary plant breeding programs to create more resilient crops), and improve disclosure and advocacy (ex. formally supporting TCFD).</t>
  </si>
  <si>
    <t>Launched new goals in alignment with SBTi 1.5-degree guidance</t>
  </si>
  <si>
    <t>2020, third-party assessment of climate-related transition and physical risks</t>
  </si>
  <si>
    <t>Works to mitigate risks and exposure through supply chain and sustainability efforts; actively engaged in policy advocacy. Climate policy details actions to mitigate climate risks, such as: continually reduce environmental footprint, set global targets and track progress; address GHG emissions, focusing on upstream agriculture</t>
  </si>
  <si>
    <t>GHG emissions - SBTi targets</t>
  </si>
  <si>
    <t>Protected 333,750 acres of pollinator habitat</t>
  </si>
  <si>
    <t>1% 2 or more races</t>
  </si>
  <si>
    <t>"We regularly conduct thorough pay equity reviews, and we consistently see from this work that our pay systems and practices are fair and equitable among all employees without regard to gender, race or ethnicity."</t>
  </si>
  <si>
    <t>Varies by location. In US, "comprehensive medical and dental benefits to nonunion, U.S. employees and eligible dependents"</t>
  </si>
  <si>
    <t>General Mills</t>
  </si>
  <si>
    <t>R_80S1qG0JqxDXiPs</t>
  </si>
  <si>
    <t>Biogen Inc.</t>
  </si>
  <si>
    <t>BIIB</t>
  </si>
  <si>
    <t>09062X103</t>
  </si>
  <si>
    <t>product quality &amp; safety, R&amp;D/ Pipeline and Innovation, Patient Use and Outcomes, Health System Strengthening and Resiliency, Transparency &amp; Disclosure, Information Security &amp; Patient Privacy, etc.</t>
  </si>
  <si>
    <t>committedd to developing a Responsible Supplier Program in 2020.</t>
  </si>
  <si>
    <t>Our Board regularly reviews its composition to ensure it includes_x000D_
directors with the experience, skills and diversity necessary for effective, independent Board oversight.</t>
  </si>
  <si>
    <t>At the executive management level, our strategy is overseen by the Biogen Healthy Climate Healthy Lives working group, which is sponsored by our executive vice president for Pharmaceutical Operations and Technology (this role is the equivalent of a COO), and includes members of Biogenâ€™s senior leadership team. The duties of this group are governed by the Biogen Healthy Climate Healthy Lives Charter, which includes, among other functions, setting strategy, driving implementation to company targets, reviewing progress and aligning resources.</t>
  </si>
  <si>
    <t>Increased frequency of extreme weather and climate-realted natural disasters, new expectation for sustainable low carbon products, ban or restrictions on the sale of petrol and diesel vehicles, carbon pricing and future environmental taxation, access to capital on favorable terms</t>
  </si>
  <si>
    <t>At Biogen, while we strive each day to produce ground-breaking treatments, we also aim to do it while improving our environmental performance. This focus on integrating green chemistry principles into our drug development has had a positive impact on the production of clinical assets. We aim to integrate green chemistry into all stages of drug development by 2030; We are developing a responsible supplier program to engage and inspire our supplier partners to improve their practices wherever their starting point is.</t>
  </si>
  <si>
    <t>Our Science-based Carbon Target utilized the Science Based Target Initiative's Sectorial Decarbonization Approach (SDA). The SDA methodology is based on the 2Â°C scenario (2DS) developed by the_x000D_
International Energy Agency (IEA) as part of its publication, Energy Technology Perspectives (ETP) 2014 (IEA, 2014). It was developed by CDP, WRI and WWF with the technical support of Ecofys as a consultancy partner. The methodology was created with input from a group of technical advisors, two public stakeholder workshops and one online workshop, and aims to provide businesses with a_x000D_
sector-specific and research-backed method to set their emissions goals.</t>
  </si>
  <si>
    <t>Biogenâ€™s Enterprise Risk Management Committee meets bimonthly to discuss risk management initiatives and provide governance for the organizationâ€™s Enterprise Risk Management, Business Continuity and Crisis Management functions.  At the business level, Biogen is identifying, assessing and responding to climate-related risks on multiple fronts. Procurment identified short-term distruptions to upstream supply chain risks as a signfiicant area of concern and integrated software to rapid identify, assess and respond to severe events.</t>
  </si>
  <si>
    <t>The Global EHS+S department continues to provide support through high level screening of our facilities towards the medium and long-term impacts of a changing climate such as water security. The opportunities related to climate change are managed by the Biogen Healthy Climate Healthy Lives strategy, which will leverage innovation towards a low carbon economy to drive production efficiency and employee engagement in the medium to long-term.</t>
  </si>
  <si>
    <t>In 2020 climate was added for the first time into our Enterprise Risk Management (ERM) program, which monitors_x000D_
strategic risks across all aspects of our business.</t>
  </si>
  <si>
    <t>GHG emissions, total energy use, water use, waste landfill</t>
  </si>
  <si>
    <t>Medical, vision and dental plans, health advocates and telemedicine services, wellness programs for employees and family members, on-site fitness centers, global medical assistance</t>
  </si>
  <si>
    <t>R_8D4ezqkSSodYcn4</t>
  </si>
  <si>
    <t>Aon plc</t>
  </si>
  <si>
    <t>AON</t>
  </si>
  <si>
    <t>G0403H108</t>
  </si>
  <si>
    <t>7 financial, 2 social (1 community engagement and social impact, 1 social and educational organizations)</t>
  </si>
  <si>
    <t>"Everyone at each level of the company is required to complete annual certification and training on our Code of Business Conduct and must certify they have received, read and understood the Code." "As part of Aonâ€™s Global Compliance Program, colleagues are periodically required to complete compliance certifications (e.g., annual Code of Business Conduct certification), annual conflicts disclosure questionnaires, designated training programs, or satisfy other compliance-related requirements."</t>
  </si>
  <si>
    <t>"In 2020, we established an internal Environmental Social and _x000D_
Governance (ESG) Committee dedicated to increasing our _x000D_
focus and global coordination on identifying and mitigating _x000D_
environmental, social and governance risks and disclosing _x000D_
our practices and policies in these areas."</t>
  </si>
  <si>
    <t>opportunity to create "innovative new solutions and services that support our clientsâ€™ efforts in achieving their sustainability goals"</t>
  </si>
  <si>
    <t>"Continuing our sustainable sourcing strategy, Driving energy efficiency across our real estate portfolio and technology, Reducing business travel, Transitioning to renewable energy"</t>
  </si>
  <si>
    <t>Aon Well OneÂ® App, Wellbeing webinars, other specialized apps</t>
  </si>
  <si>
    <t>Aon Plc Class A</t>
  </si>
  <si>
    <t>R_8kvERI7VkLrRDVA</t>
  </si>
  <si>
    <t>Delta Air Lines, Inc.</t>
  </si>
  <si>
    <t>DAL</t>
  </si>
  <si>
    <t>Airlines</t>
  </si>
  <si>
    <t>5/12 are diverse in terms of racial identity, gender or ethnic</t>
  </si>
  <si>
    <t>Flight safety, customer satisfaction, employee safety, innovation, aircraft fuel efficancy, climae change management, corporate culture</t>
  </si>
  <si>
    <t>of relevant population</t>
  </si>
  <si>
    <t>Have a list of 5 action items inlcuding: publishing featured articles, disributing printed materials, creating videos, buidling a central place for compliance information</t>
  </si>
  <si>
    <t>290,839 CO2e total</t>
  </si>
  <si>
    <t>Delta Board, Directors Corporate, Governance Comittees, Csuite, EELC, Delta Risk Council</t>
  </si>
  <si>
    <t>the charter (board) includes_x000D_
responsibility for the oversight_x000D_
of Deltaâ€™s sustainability efforts_x000D_
and progress. The EELC council also provides_x000D_
advice and recommendations to_x000D_
the CEO and Corporate_x000D_
Leadership team on issues_x000D_
related to environmental_x000D_
sustainability, resilience_x000D_
planning and climate change.</t>
  </si>
  <si>
    <t>"Air travel accounts for about 2% of global carbon emissions. Within_x000D_
Delta, jet fuel makes up 98% of our carbon footprint. We recognize_x000D_
the impact of our emissions contribution on climate change and our_x000D_
role in helping to mitigate the carbon footprint of air travel."</t>
  </si>
  <si>
    <t>Detail risks and thier potential impact on fincial planning</t>
  </si>
  <si>
    <t>"Our sustainability strategy includes evaluating various risks and opportunities associated with climate change to determine how we can integrate them into our_x000D_
short-, medium- and long-term planning. Both transition and physical risks are evaluated as part of this process"</t>
  </si>
  <si>
    <t>C-suite and board "This position is responsible_x000D_
for day-to-day management_x000D_
of climate change and_x000D_
environmental sustainability_x000D_
issues, and for establishing the_x000D_
direction of Deltaâ€™s sustainability_x000D_
efforts and its sustainability_x000D_
standards."</t>
  </si>
  <si>
    <t>"This council (EELC) also provides_x000D_
advice and recommendations to_x000D_
the CEO and Corporate_x000D_
Leadership team on issues_x000D_
related to environmental_x000D_
sustainability, resilience_x000D_
planning and climate change. "</t>
  </si>
  <si>
    <t>GHG, feul efficenecy,</t>
  </si>
  <si>
    <t>does not say which region</t>
  </si>
  <si>
    <t>Two or More Races 2%_x000D_
Native Hawaiian* 1%_x000D_
American Indian / Alaskan* 0%</t>
  </si>
  <si>
    <t>Delta Account-Based Healthcare Plan has 100% coverage for preventive care services, "receive other preventive services such as travel immunizations and assistance with health care questions..." "EAP services include 24/7 telephonic support, seven confidential counseling sessions per issue per year, unlimited access to onsite mental health coaches at Deltaâ€™s largest locations, ...." Screenings and safety trainings conducted at airport stations - includes health awareness programs; travel health consultation and company-paid vaccine_x000D_
coverage, anti-malaria medication and insect repellent, 24/7 phone consultation</t>
  </si>
  <si>
    <t>Delta Air Lines</t>
  </si>
  <si>
    <t>R_8p6U9dh91xrwPcO</t>
  </si>
  <si>
    <t>United Parcel Service, Inc.</t>
  </si>
  <si>
    <t>UPS</t>
  </si>
  <si>
    <t>75% M / 25% W</t>
  </si>
  <si>
    <t>Streamlined returns; Reliable service and on-time delivery; Facilitating cross-border commerce; Leadership in testing and scaling alternative fuels and vehicle technologies</t>
  </si>
  <si>
    <t>As of April 2020, 89 percent of eligible employees have completed this training. (55,000 eligible to receive anti-corruption training)</t>
  </si>
  <si>
    <t>"We analyze our business units for compliance risks. One of our primary tools is our Business Compliance and Ethics Questionnaire, which we use to survey our management team each year to identify events, situations, or relationships that could pose ethical or legal risks. In 2019, 50,731 employees completed the questionnaire." ; "Beyond training, we conduct systematic risk assessments of UPS sites, auditing methodically for evidence of fraud, corruption, and other process risks."</t>
  </si>
  <si>
    <t>14223 GLOBAL CO2e EMISSIONS (â€˜000 TONNES)</t>
  </si>
  <si>
    <t>(market-based) 731 GLOBAL CO2e EMISSIONS (â€˜000 TONNES)</t>
  </si>
  <si>
    <t>21008 GLOBAL CO2e EMISSIONS (â€˜000 TONNES)</t>
  </si>
  <si>
    <t>Have detailed chart in sustainbility report on how issues are handled and by who.  "The Board delegates authority for day-to-day management of economic, environmental, and social topics to UPSâ€™s Management Committee, which is comprised of the most senior managers of all our major corporate functions. The Management Committee further delegates relevant authority for economic, environmental, and social topics â€” particularly including all the material aspects discussed in our Corporate Sustainability Report â€” to the appropriate organizations in the Company."</t>
  </si>
  <si>
    <t>Have detailed chart in sustainbility report on how issues are handled and by who. "UPS has two executive-level positions for corporate responsibility: our Chief Sustainability Officer (CSO) and our Chief Diversity &amp; Inclusion Officer."</t>
  </si>
  <si>
    <t>"The Council convenes three times_x000D_
annually and ensures UPSâ€™s sustainability strategy is aligned with the Companyâ€™s enterprise strategy and growth_x000D_
imperatives. "</t>
  </si>
  <si>
    <t>"The Leadership Committee convenes_x000D_
individual working groups to address specific sustainability issues and initiatives"</t>
  </si>
  <si>
    <t>"UPSâ€™s sustainability strategy is aligned with the Companyâ€™s enterprise strategy and growth_x000D_
imperatives... UPSâ€™s Chief Sustainability Officer is also_x000D_
a member of the internal Enterprise Risk Council, which meets quarterly to review the enterprise risk strategy."</t>
  </si>
  <si>
    <t>GHG emissions, GRI Index, SEC fillings,</t>
  </si>
  <si>
    <t>12% reduction of GHG in 2025 by 2015;</t>
  </si>
  <si>
    <t>30% &lt;30 _x000D_
48% 30-50_x000D_
22% 50+</t>
  </si>
  <si>
    <t>Men 79%_x000D_
Women 21%</t>
  </si>
  <si>
    <t>US Stats: _x000D_
24% African American _x000D_
16% Hispanic _x000D_
3% Asian-American_x000D_
3% Other</t>
  </si>
  <si>
    <t>"We do not vary entry-level compensation by gender. We do not have a significant proportion of other workers (excluding employees) performing the organizationâ€™s activities that are compensated based on minimum wage rules."</t>
  </si>
  <si>
    <t>The annual total compensation of the median compensated employee, was $74,395; our CEOâ€™s annual total compensation was $18,040,841,</t>
  </si>
  <si>
    <t>R_9BsOZAOKjnSaYm2</t>
  </si>
  <si>
    <t>Lennar Corporation</t>
  </si>
  <si>
    <t>LEN</t>
  </si>
  <si>
    <t>multiple medical options, prescription drug coverage, 2 vision plans, health savings account, 2 dental plans; in- and out-of-network coverage</t>
  </si>
  <si>
    <t>Lennar</t>
  </si>
  <si>
    <t>R_9WWNkbQcLOqjCWa</t>
  </si>
  <si>
    <t>McDonald's Corporation</t>
  </si>
  <si>
    <t>MCD</t>
  </si>
  <si>
    <t>Our Board of Directors' Sustainability and Corporate Responsibility Committee reviews and monitors the Company's strategies.</t>
  </si>
  <si>
    <t>The Company's Chief Supply Chain and Sustainability Officer is responsible for overseeing performance relating to climate change and climate-related issues; The Chief Supply Chain and  Sustainability Officer serves together with the Chief People Officer, Senior Vice-President Global Marketing, Vice-President Global Communications, and General Counsel as the Company's Scale for Good Leadership Team, which ensures the organization fulfills its overall global sustainability performance</t>
  </si>
  <si>
    <t>Risks:Adoption of new regulations  may increase costs for the Company and Franchisees and costs for suppliers, Adoption of new environmentally-driven legislation may increase costs, effects of changes in weather patterns or climate,  reputational risk                               OPP: Move to more efficient buildings and kitchen equipment</t>
  </si>
  <si>
    <t>Evaluation in progress for business strategy; financial planning: Opportunities for building / equipment efficiency measures and the associated cost savings (e.g. from energy efficiency) have been identified and incorporated into asset reinvestment plans.</t>
  </si>
  <si>
    <t>McDonaldâ€™s is beginning a process for modelling scenarios to understand the physical and transitional risks and opportunities for our supply chain, restaurants and offices.</t>
  </si>
  <si>
    <t>The Companyâ€™s risk management process identifies, prioritizes and addresses a broad range of risks that can directly or indirectly impact the organization in the short-medium-, and long-term;</t>
  </si>
  <si>
    <t>Senior managers in a wide range of_x000D_
functional areas have lead responsibility for identifying and managing risks within their areas of expertise. In many cases, they have their own formal risk identification and management processes. A cross-functional working group helps ensure timely risk information is shared across internal stakeholders and elevated within the organization as appropriate. Input is also incorporated from partners outside the Company, such as strategic suppliers and industry experts</t>
  </si>
  <si>
    <t>The Companyâ€™s risk management process identifies, prioritizes and addresses a broad range of risks that can directly or indirectly impact the organization in the short-,_x000D_
medium-, and long-term, and we tier risks accordingly. The risks are determined as substantive based on a variety of quantitative and qualitative factors that our risk_x000D_
management process uses to monitor and assess the complexity of these topics</t>
  </si>
  <si>
    <t>GHG emissions, food&amp;packages waste, food recycle rate, energy usage</t>
  </si>
  <si>
    <t>The Company will partner with Franchisees to reduce greenhouse gas emissions related to McDonaldâ€™s restaurants and offices by 36% by 2030 from a 2015 base year, s, the Company also commits to a 31% reduction in emissions intensity (per metric ton of food and packaging) across our supply chain by 2030 from 2015 levels</t>
  </si>
  <si>
    <t>reported for 2021</t>
  </si>
  <si>
    <t>The assessment enabled us to identify that, of the commodities we source, palm oil, tea, coffee and timber present the greatest risk of exposure to human rights concerns</t>
  </si>
  <si>
    <t>McDonald's</t>
  </si>
  <si>
    <t>R_9YWXyBfAObLzYX4</t>
  </si>
  <si>
    <t>HP Inc.</t>
  </si>
  <si>
    <t>HPQ</t>
  </si>
  <si>
    <t>40434L105</t>
  </si>
  <si>
    <t>Technology Hardawre, Storage &amp; Peripherals</t>
  </si>
  <si>
    <t>competencies listed: academics, capital allocation, customer experience, distruptive innovation, finance, government, international business, operations, robust business experience, science, strategic transactions, strategy, technology</t>
  </si>
  <si>
    <t>climate change, human rights, energy use and GHG emissions, etc</t>
  </si>
  <si>
    <t>anti corruption training including targetting trainings to higher risk employees, materiality assessment to engage stakeholders, retains outside experts, more info on report</t>
  </si>
  <si>
    <t>"The HP Board of Directorsâ€™ Nominating,_x000D_
Governance and Social Responsibility (NGSR)_x000D_
Committee oversees the companyâ€™s policies_x000D_
and programs relating to global citizenship_x000D_
and the impact of HPâ€™s operations;_x000D_
provides guidance and recommendations_x000D_
to the Board on legal, regulatory, and_x000D_
compliance matters relating to political,_x000D_
environmental, global citizenship, and_x000D_
public policy trends; and reviews the annual_x000D_
Sustainable Impact Report."</t>
  </si>
  <si>
    <t>"Our executive leadership team, led by_x000D_
our CEO, retains overall responsibility for_x000D_
Sustainable Impact as part of our business_x000D_
strategy. All members of the executive_x000D_
leadership team oversee Sustainable Impact_x000D_
targets relevant to their organizations and_x000D_
are evaluated annually against objectives_x000D_
related to Sustainable Impact, including_x000D_
diversity and inclusion."</t>
  </si>
  <si>
    <t>risks: changing customer expectations, impact of current or potential product energy efficiency regulations or standards, impacts of extreme weather, impact on facilities from long term changes in mean temperature; opportunites: increase energy efficiency and use of renewable energy, increased demand for products and services with lower GHG emissions, expand or create solutions to access new marker</t>
  </si>
  <si>
    <t>"Sustainable Impact is a business imperative and key differentiator for HP, helping drive more than $1.6 billion in sales wins in 2019. The businesses that will thrive over the long term are those that can decouple growth from consumption, grow through an inclusive culture, and offer solutions to_x000D_
some of the greatest challenges that face business and society"</t>
  </si>
  <si>
    <t>"In late 2019 and early 2020, we undertook a company-wide climate risk assessment, including climate scenario analysis. The scenario analysis looked out to 2030 and 2050, utilizing business-as-usual and 1.5Â°C mean temperature increase scenarios based on a combination of data sources...  plan to provide more information_x000D_
on the identified risks and opportunities, our_x000D_
actions to address them, and the impact on_x000D_
our business in future reporting"</t>
  </si>
  <si>
    <t>"HP includes climate change among other environmental, social, and business risks considered in our annual Enterprise Risk Management process. We manage climaterelated risks and opportunities on an ongoing basis as part of relevant functional risk assessment and management activities_x000D_
throughout the company"</t>
  </si>
  <si>
    <t>included in enterprise risk management</t>
  </si>
  <si>
    <t>scope 1-3 GHG emissions, direct energy use, indirect energy use, voluntary purchases of renewable energy, direct water consumption, nonhazardous waste</t>
  </si>
  <si>
    <t>8% decrease in water stress between 2017-2018 from supplier water withdrawal</t>
  </si>
  <si>
    <t>&lt;1% native american, &lt;1% hawaiian/ pacific islander, 1.9% two or more races</t>
  </si>
  <si>
    <t>"We are pleased to confirm that our 2019 review, which considered relevant factors in our compensation practices, found no evidence of systemic pay inequity across the workforce"</t>
  </si>
  <si>
    <t>non manufacturing suppliers in offices, supplier operating in countries with high volume of migrant workers, deeper in material supply chain</t>
  </si>
  <si>
    <t>" manufacturing suppliers operating in countries where there is high_x000D_
volume of foreign migrant labor and a lack of legal protections and/or_x000D_
enforcement of protections for migrant labor"</t>
  </si>
  <si>
    <t>retirement saving plans, healthcare benefits, wellness programs, insurance protections, time off programs, discount programs, flexible work arrangements, stock purchase plans, other benefits</t>
  </si>
  <si>
    <t>HP</t>
  </si>
  <si>
    <t>R_9ozxzrFUwA7KKVM</t>
  </si>
  <si>
    <t>The TJX Companies, Inc.</t>
  </si>
  <si>
    <t>TJX</t>
  </si>
  <si>
    <t>in bios on website; 6 finance</t>
  </si>
  <si>
    <t>Four pillars: Our Workplace, Our Communities, Environmental Sustainability, Responsible Business.</t>
  </si>
  <si>
    <t>"As a condition of conducting business with TJX and as a means of selfcertification, our merchandise vendors are required to agree to comply with our Vendor Code of Conduct." "TJX Associates involved in the development and buying of merchandise undergo formal social compliance training biennially." "Our directors are also subject to this Code"</t>
  </si>
  <si>
    <t>Provides periodic training, formal and informal, to reinforce expectations of Code of Conduct.</t>
  </si>
  <si>
    <t>supplied electricity</t>
  </si>
  <si>
    <t>37,600 (travel) + 44,500 (waste)</t>
  </si>
  <si>
    <t>Executive Environmental Steering Committee (EESC) guides "development of TJXâ€™s environmental sustainability strategy and aligning it with overall business strategy"; "provides guidance, advocacy, support, and oversight for global environmental initiatives, including" managing climate-related risks and opportunities; "led by Vice President, Sustainability, who reports directly to the Senior Vice President, Chief Risk and Compliance Officer"; sometimes updates Board. "Global Environmental Sustainability Committee (GESC) was established to set global program priorities, facilitate communication and collaboration across geographies, and monitor key sustainability issues and trends;" reports to EESC; works regionally</t>
  </si>
  <si>
    <t>Energy efficiency strategies and sourcing renewable energy for facilities. Improving efficiency of transportation. Reports on global waste and implements cost-effective strategies to reduce waste.</t>
  </si>
  <si>
    <t>"EESC is led by our Vice President, Sustainability, who reports directly to the Senior VicePresident, Chief Risk and Compliance Officer, and provides the Chief Risk and Compliance Officer with updates on global program progress and identifies, assesses, and reports risks and opportunities on climate-related issues"</t>
  </si>
  <si>
    <t>Executive Environmental Steering Committee (EESC) manages climate-related risks and opportunities.</t>
  </si>
  <si>
    <t>Performance against science-based GHG emissions reduction target, Performance score on the CDP report, Corporate carbon footprint, Emissions reduction and avoidance activities, Waste diverted from landfills</t>
  </si>
  <si>
    <t>Reduce GHG emissions per dollar of revenue by 30% by 2020 against a 2010 baseline (surpassed target); next target â€“ 55% reduction in GHG emissions from direct operations by 2030 against a baseline year of 2017.</t>
  </si>
  <si>
    <t>57% of US workforce are POC</t>
  </si>
  <si>
    <t>"in the U.S., accounting for job title, geography, and full- or part-time status, we found, on average, no meaningful difference in base pay between Associates based on gender or race/ethnicity at TJX"</t>
  </si>
  <si>
    <t>attentive to incidents at Bangledash factories and reports of alleged forced labor in Uzbekistan</t>
  </si>
  <si>
    <t>R_a41D6hgfukXQuOi</t>
  </si>
  <si>
    <t>Mastercard Incorporated</t>
  </si>
  <si>
    <t>MA</t>
  </si>
  <si>
    <t>57636Q104</t>
  </si>
  <si>
    <t>12 financial</t>
  </si>
  <si>
    <t>Consumer financial literacy, Ethical business practices, Inclusion and diversity, Inclusive growth, New technologies, Privacy and data protection, Responsible use of data, Risk management and compliance</t>
  </si>
  <si>
    <t>"Every Mastercard employee is enrolled in a mandatory, in-depth curriculum of online compliance training, which includes more than a dozen training courses on subjects."</t>
  </si>
  <si>
    <t>Board oversees risks. Audit Committee receives reports on business risks and opportunities. Nominating and Corporate Governance Committee oversees the management of social impact and environmental stewardship programs</t>
  </si>
  <si>
    <t>CSO integrates sustainability initiatives across business units; reports to the Vice Chairman and President of Strategic Growth, who reports directly to the CEO</t>
  </si>
  <si>
    <t>Announced commitment to align with TCFD recommendations, increase reporting. Set SBTi goal for emissions. Joined RE100, a coalition of leading businesses working toward zero carbon emissions. Extended commitment to 100% renewable energy for all facilities. Certify green building projects. Increased interactions with suppliers to improve sustainability through programs like Mastercardâ€™s Environmental Development Initiative. 2020, launched Priceless Planet Coalition "to unite corporate_x000D_
sustainability efforts and preserve the environment through the restoration of 100 million trees."</t>
  </si>
  <si>
    <t>Updated emissions target aligns with 1.5-degree trajectory</t>
  </si>
  <si>
    <t>Embeds risk champions and risk program leads in the business through Business Risk and Control Committees (BRCCs) to help company respond to new and emerging risks, including environmental changes</t>
  </si>
  <si>
    <t>Part of risk management framework involves embedding risk champions and risk program leads in the business through Business Risk and Control Committees (BRCCs) to help company respond to new and emerging risks, including environmental changes</t>
  </si>
  <si>
    <t>GHG emissions, energy management</t>
  </si>
  <si>
    <t>Science-based target: 38% absolute reduction in Scope 1 and 2 greenhouse gas emissions by 2025 and a 20% reduction in Scope 3 emissions (2016 base year); have lowered Scope 1 and 2 emissions by 43% from 2016, and Scope 3 by 40%. Joined RE100, formalizing commitment to continue using 100% renewable energy</t>
  </si>
  <si>
    <t>2% other POC</t>
  </si>
  <si>
    <t>high-deductible medical plans;  100% preventive care coverage, prescription drug coverage and a Health Savings Account with the ability to earn well-being rewards; 24/7 emergency medical services when travelling</t>
  </si>
  <si>
    <t>Mastercard</t>
  </si>
  <si>
    <t>R_bBdM4HxSzblDaDA</t>
  </si>
  <si>
    <t>Crown Castle Inc.</t>
  </si>
  <si>
    <t>CCI</t>
  </si>
  <si>
    <t>22822V101</t>
  </si>
  <si>
    <t>Diversity and Inclusion, Data security, network resiliency, corporate governance, community investment, talent management, compliance, occupational health and safety, supply chain, innovation, public policy and lobbying, accessability, land management and biodiversity</t>
  </si>
  <si>
    <t>For 2019, some_x000D_
of the topics covered in our various mandatory_x000D_
or on-demand training courses included:_x000D_
&gt; Anti-corruption_x000D_
&gt; Conflicts of interest_x000D_
&gt; Confidentiality_x000D_
&gt; Insider trading_x000D_
&gt; Preventing discrimination and harassment_x000D_
&gt; Lobbying compliance</t>
  </si>
  <si>
    <t>Ethics policy and financial code of ethics, ethics alert system, engaging with policymakers.</t>
  </si>
  <si>
    <t>Our Board is actively engaged in the oversight of our strategy for long-term sustainability and value creation, including overseeing and assessing our risk management strategy</t>
  </si>
  <si>
    <t>Our EMT(executive management team), which_x000D_
reports on sustainability matters to the Board,_x000D_
leads the management and execution of our_x000D_
sustainability priorities within the company._x000D_
Our Chief Financial Officer (CFO) monitors_x000D_
and is responsible for financial matters, and_x000D_
social topics are overseen by the Executive_x000D_
Vice President (EVP) and General Counsel_x000D_
and the EVP of Business Support. The EVP and_x000D_
General Counsel also oversees environmental_x000D_
matters.</t>
  </si>
  <si>
    <t>At the end of 2019, we launched a new_x000D_
program designed to provide additional risk_x000D_
management procedures for â€œhot work,â€_x000D_
including cutting, welding and grinding,_x000D_
in areas prone to wildfires.</t>
  </si>
  <si>
    <t>Our Board of Directors (Board) holds the highest level_x000D_
of accountability for our risk management_x000D_
and strategic direction. Our EMT, which_x000D_
reports on sustainability matters to the Board,_x000D_
leads the management and execution of our_x000D_
sustainability priorities within the company._x000D_
Our Chief Financial Officer (CFO) monitors_x000D_
and is responsible for financial matters, and_x000D_
social topics are overseen by the Executive_x000D_
Vice President (EVP) and General Counsel_x000D_
and the EVP of Business Support. The EVP and_x000D_
General Counsel also oversees environmental_x000D_
matters</t>
  </si>
  <si>
    <t>the Board provides feedback to the EMT on sustainability matters at the regularly_x000D_
scheduled Board and Board committee meetings._x000D_
The EMT then determines how to best address_x000D_
sustainability-related matters that may arise.</t>
  </si>
  <si>
    <t>integrated into overall risk management process</t>
  </si>
  <si>
    <t>Fuel and energy consumption, GHG emissions, water consumed, waste generated and recycled</t>
  </si>
  <si>
    <t>23.2% of employees were racially diverse in 2019</t>
  </si>
  <si>
    <t>Full-time and part-time employees working at least 15 hours/week_x000D_
&gt; Medical, dental and vision plans_x000D_
&gt; Health savings account contributions_x000D_
&gt; Disability coverage_x000D_
&gt; Life insurance_x000D_
&gt; Free flu shots</t>
  </si>
  <si>
    <t>Crown Castle</t>
  </si>
  <si>
    <t>R_bE4jaXLShqnNdJQ</t>
  </si>
  <si>
    <t>Altria Group, Inc.</t>
  </si>
  <si>
    <t>MO</t>
  </si>
  <si>
    <t>02209S103</t>
  </si>
  <si>
    <t>Tobacco</t>
  </si>
  <si>
    <t>Product Innovation, Science and Research, Regulatory Engagement, Health Communications, Tobacco Cessation, Underage Tobacco Prevention, Marketing practices, Compliance, Relationship Management, Diversity, Standards and Compliance, Monitoring and Assessments, Labor Management and Human Rights, Talent Attraction and Retention, Development and Capability Building, Inclusion and Diversity, Compensation and Benefits, Safety</t>
  </si>
  <si>
    <t>All employees receive training on Code of Conduct. Standards for Compliance &amp; Integrity guide how corporate functions carry out compliance responsibilities.</t>
  </si>
  <si>
    <t>Nominating, Corporate Governance and Social Responsibility Committee oversees management of ESG issues, including climate-related risks and opportunities. Board briefed by  Senior Vice President of Corporate Citizenship. Reviews and guides proposed business plans to mitigate considered substantial risks</t>
  </si>
  <si>
    <t>Senior Vice President of Corporate Citizenship acts "on climate-related issues in alignment with our 10-Year Vision"; with Corporate Responsibility team, works with Executive Leadership team and teams across the company to "establish annual plans, track progress_x000D_
against our corporate responsibility focus areas, ... and identify and assess existing and emerging climate-related risks and opportunities."</t>
  </si>
  <si>
    <t>Risks: Changes in precipitation patterns and extreme variability in weather patterns, Increased severity and frequency of extreme weather events such as cyclones and floods, Carbon pricing mechanisms_x000D_
Opportunities: Move to more efficient buildings, Use of more efficient production and distribution processes, Use of lower-emission sources of energy,</t>
  </si>
  <si>
    <t>For Scope 3 emissions, communicate sustainable agriculture practices and integrated in certification program, fuel usage, reforestation; in 2020 piloting CDP Supply Chain to request environmental data from suppliers. Exploring renewable energy projects. Implemented several emissions reduction projects</t>
  </si>
  <si>
    <t>Committed to the Science Based Targets initiative, targets align with limiting warming to 1.5-degrees. 2019 water risk assessment included climate-related scenario analysis to determine changes in water stress by 2030; will inform future water planning and company's environmental strategy; 2020, all international suppliers must complete an annual risk assessment. In 2017, cross-functional team conducted a scenario planning process to explore changes in supply, factored in climate change; four possible scenarios developed, trends identified; key success factors identified and conducted gap analysis; developing more sustainable supply chains and monitoring</t>
  </si>
  <si>
    <t>Quarterly planning and risk assessment process, which includes Enterprise Risk Management; focuses on several areas, including environmental impacts. Tools and processes include conducting external scans, scenario planning, and business continuity/crisis management activities.</t>
  </si>
  <si>
    <t>Identified risks are evaluated and discussed across various functional groups; risks managed through company-wide projects and initiatives. Substantive risks are briefed to the Board. Tools and processes to manage risk include conducting external scans, scenario planning, and business continuity/crisis management activities</t>
  </si>
  <si>
    <t>Environmental impacts are included in Enterprise Risk Management. Substantive climate-related risks identified by ERM briefed to Board to manage</t>
  </si>
  <si>
    <t>(GRI general disclosures 2016)</t>
  </si>
  <si>
    <t>"Consumer-Driven Health Plan coverage, Health Savings Account (HSA) or Flex Spending Account (FSA), Preventive medical and select generic prescription drugs covered in full in-network, Dental coverage up to $2,000 annually, Orthodontia coverage paid at 50%, up to a $2,500 lifetime maximum, Eye exams and lenses every 12 months, frames every 24 months, Business Travel Accident Insurance paid by the Company, ..." Expanded benefits in 2019</t>
  </si>
  <si>
    <t>Altria Group</t>
  </si>
  <si>
    <t>R_bE4wiwGK5immS2O</t>
  </si>
  <si>
    <t>Lockheed Martin Corporation</t>
  </si>
  <si>
    <t>LMT</t>
  </si>
  <si>
    <t>â€œWe actively engage with our stakeholders to understand, anticipate, and address their short- and long-term needsâ€¦In addition, the company conducted extensive internal and external stakeholder outreach in 2019 as part of its core issues assessment . â€</t>
  </si>
  <si>
    <t>business intergrity, poduct impact, employee well being, resouce efficiency, information security,</t>
  </si>
  <si>
    <t>"â€œWe achieved 100% completion for applicable employee training on Business Courtesies and International BCCT modules.â€</t>
  </si>
  <si>
    <t>"We regularly join with other corporations, governments, and citizens throughout the world in reaffirming our commitment to preventing and combating all forms of bribery and corruption. We empower our employees with anti-corruption awareness resources and the ability to report any questions or concerns for conduct that would violate our anti-corruption policy.â€</t>
  </si>
  <si>
    <t>â€œLockheed Martinâ€™s formal sustainability governance structure is made up of our Board of Directors, executive leadership team, and key functional leaders responsible for sustainability initiatives..â€œThe Board meets with management to review SMP performance at least twice per year"</t>
  </si>
  <si>
    <t>"Our lead sustainability executive is the Senior Vice President, Ethics and Enterprise Assurance, who reports to the Chairman and CEO and oversees ethics; enterprise risk; environment, safety and health; internal audit; and sustainability"</t>
  </si>
  <si>
    <t>"In 2018, the Corporate Sustainability Office initiated a study of climate-related risk drivers to business operations in the short, medium, and long-terms." Climate risks are broken down into one of the three categories</t>
  </si>
  <si>
    <t>Opportunities that will have substantive finical impact: Various climate policies (8900000); use of lower emission sources of energy (340000); Development of climate adaptation and insurance risk solutions ($1100000000)</t>
  </si>
  <si>
    <t>"The Context Based Metric model method is used under a variety of revenue and emissions growth scenarios to understand the relative impact of such scenarios on our ability to meet existing Go Green goals through 2020 and compare our performance to a select number of industry peers.â€</t>
  </si>
  <si>
    <t>â€œAt the Corporate level, climate-related risks and opportunities are identified, tracked and managed through our Sustainability Management Plan.â€</t>
  </si>
  <si>
    <t>â€œOur Environment, Safety, and Health (ESH) Leadership Council and Facilities Leadership Team set strategic direction and goals for energy management and procurement to drive efficiency, avoid costs, and reduce carbon emissions associated with our many facilities.â€</t>
  </si>
  <si>
    <t>â€œIntegrated into multi-disciplinary company-wide risk identification, assessment, and management processesâ€</t>
  </si>
  <si>
    <t>CDP Climate Questionae, GHG, GIG</t>
  </si>
  <si>
    <t>â€œReduce energy use by 25%, scope 1 and 2 carbon emissions by 35%, and water use by 30% from a 2010 baseline; Increase square footage of facilities with green building certifications from a 2015 baseline;Increase annual renewable energy consumption; Help energy customers reduce carbon emissions by at least twice the carbon impact of our business operations.â€</t>
  </si>
  <si>
    <t>Millennial: 44.3_x000D_
Baby Boomer: 30.6 _x000D_
Generation X: 22.8 _x000D_
Traditional: .3</t>
  </si>
  <si>
    <t>27.6 POC</t>
  </si>
  <si>
    <t>"other health-related programs, resources, and amenities, including on-site flu shots, medical centers, walking paths, and healthy food services. Employees and their families also have access to a physical activity program, financial wellness resources, and an employee assistance program. Several employee groups also host mindfulness sessions to help colleagues manage stress.â€</t>
  </si>
  <si>
    <t>Lockheed Martin</t>
  </si>
  <si>
    <t>R_bNMcUNfbvYaNZ9Y</t>
  </si>
  <si>
    <t>EOG Resources, Inc.</t>
  </si>
  <si>
    <t>EOG</t>
  </si>
  <si>
    <t>26875P101</t>
  </si>
  <si>
    <t>7 financial, 8 environmental and safety, 8 civic, community &amp; charitable organizations</t>
  </si>
  <si>
    <t>2 W</t>
  </si>
  <si>
    <t>Compliance Program includes review and enforcement of Code of Business Conduct and Ethics as well as employee_x000D_
communications, education, training and compliance monitoring. Active global compliance training program</t>
  </si>
  <si>
    <t>Board has primary responsibility for risk oversight, including risks related to ESG matters, regularly reviews long-term strategic plans. Nominating, Governance and Sustainability Committee has primary responsibility for oversight and guidance of ESG-related matters.</t>
  </si>
  <si>
    <t>Members of senior management "present and discuss emerging ESG-related risks and other matters â€“ including risks associated with climate change â€“ with the Board throughout the year." Receives reports from Safety and Environment (S&amp;E) team and each operating area office</t>
  </si>
  <si>
    <t>Changes in supply and demand for oil and natural gas from changes in carbon-related regulations and policy initiatives, the availability of alternative energy sources, and consumer behavior; Uncertainty about specific climate-related efforts</t>
  </si>
  <si>
    <t>"we allocate capital based on our â€œpremium wellâ€ strategy..., then evaluate our plans under various commodity price scenarios. We also manage regulatory, legal and reputational risks by, among other things, developing and investing in technologies that reduce both costs and emissions, setting targets for emissions_x000D_
reductions and actively managing our portfolio of diverse oil and gas assets to provide future investment-optionality."</t>
  </si>
  <si>
    <t>S&amp;E function and management subgroups responsible for ESG strategic goals, policies, and performance. Regular reports to executive management from senior leadership in operating areas, in-person S&amp;E conferences, leadership meetings and conferences among S&amp;E personnel, regular S&amp;E training, discussion of ESG matters at EOGâ€™s in-house technical conferences, environmental staff dedicated to GHG emissions data collection and analysis. Environmental management systems (EMS) - internal and third-party systems organize large quantities of data into a database structure; set environmental goals, review progress and track performance; training; contractor and vendor management.</t>
  </si>
  <si>
    <t>Principle risks with implementing long-term strategies are "evaluated along with the processes we employ to identify, manage and mitigate such risks." S&amp;E function and management subgroups responsible for ESG strategic goals, policies, and performance. Regular reports to executive management from senior leadership in operating areas, in-person S&amp;E conferences, leadership meetings and conferences among S&amp;E personnel, regular S&amp;E training, discussion of ESG matters at EOGâ€™s in-house technical conferences, environmental staff dedicated to GHG emissions data collection and analysis. Environmental management systems (EMS) - internal and third-party systems organize large quantities of data into a database structure; set environmental goals, review progress and track performance; training; contractor and vendor management.</t>
  </si>
  <si>
    <t>Board has primary responsiblity for risk oversight, including ESG risks. Principle issues and risks faced with implementing long-term strategic plans, "including regulatory, legal, market, reputational and ESG-related risks, are evaluated along with the processes we employ to identify, manage and mitigate such risks."</t>
  </si>
  <si>
    <t>GHG emissions and intensity rate, methane emissions, water use</t>
  </si>
  <si>
    <t>25% minority</t>
  </si>
  <si>
    <t>Medical, Prescription Drug, Vision, and Dental coverage, Health Savings Account, Wellness Program, Employee Assistance Program</t>
  </si>
  <si>
    <t>EOG Resources</t>
  </si>
  <si>
    <t>R_bkIgeTbJP2W0bie</t>
  </si>
  <si>
    <t>Marsh &amp; McLennan Companies, Inc.</t>
  </si>
  <si>
    <t>MMC</t>
  </si>
  <si>
    <t>11 financial, 7 corporate governance and ESG</t>
  </si>
  <si>
    <t>with stockholders, corporate governance, executive compensation, Board and workforce diversity, climate and other environmental and social topics; with feedback determined many topics for this report, including response to COVID-19, climate commitments, and enhanced disclosure around workforce diversity</t>
  </si>
  <si>
    <t>"100% of our colleagues reaffirming their commitment to abide by the Code of Conduct and live The Greater Good. Each year, the Companyâ€™s directors and senior executives certify their commitment to The Greater Good."</t>
  </si>
  <si>
    <t>Relaunched Code of Conduct in a new digital platform, accessible on all company computers and mobile devices, includes chatbot and resources. Introduced new materials to colleagues in live campaign. Provides comprehensive training</t>
  </si>
  <si>
    <t>Board oversees ESG initiatives and strategies, receives reports from committees. ESG Committee oversees and supports "the companyâ€™s commitment to social, environmental and other public policy initiatives"</t>
  </si>
  <si>
    <t>Management ESG Committee assists Board and ESG Committee in identifying and advancing ESG priorities. ESG Reporting Lead responsible for managing and expanding ESG report. Risk_x000D_
Committee discusses risks, includes members of management. ERM team facilitates strong risk assessments across the business.</t>
  </si>
  <si>
    <t>Mentions climate change creates physical and transition risks, but doesn't detail exact risks; refers to CDP report, but it isn't accessible</t>
  </si>
  <si>
    <t>Supports recommendations from the TCFD. Global Energy &amp; Power Group launched an integrated global renewable energy practice for insurance broking and risk advisory services. Global Technology Infrastructure team implements sustainable IT solutions. Construction of more sustainable offices.</t>
  </si>
  <si>
    <t>"Oliver Wyman created Transition Check, which integrates the latest climate scenarios into an industry-leading approach for assessing transition risk"</t>
  </si>
  <si>
    <t>ERM process includes assessment of climate-related risks, both physical and transitional</t>
  </si>
  <si>
    <t>At global level, Scott McDonald, CEO of Oliver Wyman, was assigned to lead strategies, leading to support for TCFD recommendations, adoption of Client Engagement Principles, announcing climate commitments, and producing the ESG report. Developing cross-business climate offerings for clients.</t>
  </si>
  <si>
    <t>ERM process includes an assessment of climate-related risks</t>
  </si>
  <si>
    <t>carbon emissions, waste, energy consumption</t>
  </si>
  <si>
    <t>Carbon neutral by 2021, reduce carbon emissions by 15% below 2019 levels by the year 2025.</t>
  </si>
  <si>
    <t>2.8% other non-white</t>
  </si>
  <si>
    <t>"We conduct an annual study to identify_x000D_
discrepancies in pay based on gender globally_x000D_
and/or race/ethnicity in the U.S. "</t>
  </si>
  <si>
    <t>Comprehensive health insurance, including medical coverage and other core health benefits, EAP provides free consultations with mental health professionals. Introducing telemedicine in several regions and promoting existing company-sponsored and public telemedicine coverage in others.</t>
  </si>
  <si>
    <t>Marsh And Mclennan</t>
  </si>
  <si>
    <t>R_d9VaStmDO2XAoPI</t>
  </si>
  <si>
    <t>Freeport-McMoRan Inc.</t>
  </si>
  <si>
    <t>FCX</t>
  </si>
  <si>
    <t>35671D857</t>
  </si>
  <si>
    <t>6 sustainability ("Sustainability experience supports our_x000D_
commitment to meeting the highest_x000D_
standards of environmental stewardship_x000D_
across our operations, respecting human_x000D_
rights in all of our business practices, and_x000D_
prioritizing the health, safety and well-being_x000D_
of our workforce and host communities_x000D_
where we operate")</t>
  </si>
  <si>
    <t>â€º Environmental Management _x000D_
â€º Climate _x000D_
â€º Water Stewardship _x000D_
â€º Tailings Management &amp; Stewardship _x000D_
â€º Biodiversity _x000D_
â€º Waste Management &amp; Reclamation _x000D_
â€º Health &amp; Safety _x000D_
â€º Human Rights _x000D_
â€º Workforce _x000D_
â€º Community Engagement &amp; Development _x000D_
â€º Engaging with Indigenous Peoples _x000D_
â€º Anti-Corruption _x000D_
â€º Ethics &amp; Integrity _x000D_
â€º Board &amp; CRC Leadership _x000D_
â€º Responsible Value Chains _x000D_
â€º Product Stewardship_x000D_
â€º Political Spending</t>
  </si>
  <si>
    <t>82% certification rate of management-level employees. "Because of operational challenges as a result of the COVID-19 pandemic, including the inability to provide in-person classroom training, our 2020 business ethics and anti-corruption training was voluntary for employees. Training will be mandatory in 2021."</t>
  </si>
  <si>
    <t>comprehensive training on Principles of Business Conduct (PBC), including annual certification by management-level employees and induction training for all new employees. "Managers and supervisors also are responsible for ensuring their direct reports understand these principles."  annual anti-corruption training for specific groups of employees using a risk-based approach. "perform company-wide program and risk assessments with assistance from our internal audit firm". bi-monthly compliance newsletters</t>
  </si>
  <si>
    <t>"Board oversees and guides the companyâ€™s business strategy and monitors the development and management of risks that impact the companyâ€™s strategic goals...." "Corporate Responsibility Committee (CRC) is responsible for providing advice, recommendations and oversight to the companyâ€™s management team on environmental and social matters",  regularly reviews the effectiveness of managementâ€™s strategies, programs and policy implementation</t>
  </si>
  <si>
    <t>CEO has ultimate responsibility for the companyâ€™s sustainability performance. Cross-functional Sustainability Leadership Team (SLT) "defining the sustainability strategy and implementing our sustainability policies, systems and programs across the organization"; led by VP and CSO. "cross-functional climate team to focus on climate-related risks and opportunities, coordinate and implement our climate strategy, and support the business to prepare the company for the transition to a low-carbon future"</t>
  </si>
  <si>
    <t>Risks: Compliance with new governmental regulations to incentivize decarbonization and emissions reductions; future with reduced oil and gas demand; decarbonization requires significant capital investment and operational transformation; Event driven (acute) or long-term shifts in climate patterns (chronic). Opps: Expanded electrification from market and regulatory drivers and increased customer demands for low-carbon products. Greater breakdown of risks in Climate Report</t>
  </si>
  <si>
    <t>For carbon pricing schemes, "established an internal carbon shadow price range between $50-$150 per metric ton of CO2 equivalent." "monitor evolving carbon and energy policies and prices and evaluate the potential implications on our operations to prepare for the impacts of such changes on our business." List of initiatives to support community resilience - Emergency Response, Relief &amp; Prevention; Managing Water Resources; Disease Prevention</t>
  </si>
  <si>
    <t>Risks and opportunities evaluated across three different climate scenarios: Current State, Moderate Climate Action (2.5 C), and Aggresive Climate Action (1.5 C). For transition risks, "although Freeport is prepared for the potential growth in copper demand, we must continue to monitor evolving carbon and energy policies and prices and evaluate the potential implications on our operations to prepare for the impacts of such changes on our business." For resilience, also "assessed the current and potential future exposure of our assets and supply chain to climate-related physical hazards." -- "Following the completion of our first global climate scenario analysis in 2021, we plan to further evaluate the key findings related to the five primary risks and opportunities identified in our analysis..."</t>
  </si>
  <si>
    <t>Global climate scenario analyses. Risk Register "used to identify, prioritize and track sustainability risks and actions at the corporate- and site-level." "ERM program seeks to identify and track risks and opportunities that could impact Freeportâ€™s business-wide strategic objectives."</t>
  </si>
  <si>
    <t>Global climate scenario analyses inform strategies. Risk Register "allows site-level management teams to tailor their site-specific priorities while helping to support globally consistent implementation"; "All risks require annual monitoring, and detailed actions plans are required for those rated as critical." ERM "review risk control environments and determine additional management actions, and (4) monitor and periodically report progress."</t>
  </si>
  <si>
    <t>Climate-related risks included in ERM</t>
  </si>
  <si>
    <t>GHG emissions, emission intensity, energy efficiency</t>
  </si>
  <si>
    <t>0 Gross Human Rights Violations</t>
  </si>
  <si>
    <t>medical, dental and vision plan options, EAP</t>
  </si>
  <si>
    <t>R_e5s6jBSYGfHqiLc</t>
  </si>
  <si>
    <t>Costco Wholesale Corporation</t>
  </si>
  <si>
    <t>COST</t>
  </si>
  <si>
    <t>22160K105</t>
  </si>
  <si>
    <t>3W/7M</t>
  </si>
  <si>
    <t>Take care of our employees; support the communities where our employees and members live and work; operate efficiently and in an environmentally responsible manner; strategically source our merchandise in a sustainable manner. "We realize our practices may change over time, as we learn more and adapt to our ever-changing world, and we update our Commitment to reflect these changes."</t>
  </si>
  <si>
    <t>"We have a variety of educational and training programs to help our employees remain aware of and compliant with a variety of laws and regulations." Does not list who is required to attend these trainings.</t>
  </si>
  <si>
    <t>Clear code of ethics, anti-bribery program, confidential reporting avaialble for both suppliers and employees/members</t>
  </si>
  <si>
    <t>2,573,155 combined scope 1 and scope 2</t>
  </si>
  <si>
    <t>"We also intend to start measuring Scope 3 emissions from our operational waste by December 2023."</t>
  </si>
  <si>
    <t>"We recognize that proportional action to address Costcoâ€™s environmental and social impact is both a business imperative and the right thing to do." Recognize the adverse and serious affects of climate change and have plans they are implementing to reduce their effect on the environment.</t>
  </si>
  <si>
    <t>Emissions metrics measured and reported anually along with percent change. Work towards measuring scope 3 emissions. Clearly laid out plan towards reducing emissions with reported key milestones.</t>
  </si>
  <si>
    <t>"e.g., extreme weather events, ocean acidification, wildfires, sea level rise, resource scarcity, forced migration, racial injustice, economic inequality, etc" Prioritize the reduction of scope 1-3 emissions; Divert 80% of all waste, reducing amount into landfills, commit to absolute reduction targets once they complete internal usage assesments</t>
  </si>
  <si>
    <t>During FY 2020 accelerated efforts to understand their emissions. "We initiated a comprehensive review of our internal data and system requirements; operational issues and impacts; global best practices; competitive forces; and regulatory, financial, supply chain, and reputational risk"</t>
  </si>
  <si>
    <t>10 point climate action plan - details on website, comprehensive review in 2020</t>
  </si>
  <si>
    <t>10 point climate action plan - listed on website</t>
  </si>
  <si>
    <t>Using internal analysis and research to create a plan and overall goal for reduction (10 pt plan) based on metrics laid out by SDGs, SASB, and TCFD</t>
  </si>
  <si>
    <t>SDGs, SASB, and TCFD frameworks</t>
  </si>
  <si>
    <t>Includes their goals of taking into account natural environment around their sites as well as preservation of  ndigenous lands and natural wonders. No actual amount of area listed.</t>
  </si>
  <si>
    <t>45.8% W/ 54.2% M</t>
  </si>
  <si>
    <t>49.2% White, 29.2% Hispanic, 9.6% Black, 7.6% Asian, 4.3% Other</t>
  </si>
  <si>
    <t>"Our most recent analysis shows that men and women who perform substantially similar work are paid within 99.9% of each other after adjusting for key factors such as job, company seniority and hours worked." does not include geographical location</t>
  </si>
  <si>
    <t>209:1 when including "part-time, seasonal, and temporary workers and 146:1 when not including</t>
  </si>
  <si>
    <t>"affordable health care coverage for full-time and part-time employees", paid sick time, paid bonding leave for new parents</t>
  </si>
  <si>
    <t>Costco Wholesale</t>
  </si>
  <si>
    <t>R_eEsBUWZK3JA8gR0</t>
  </si>
  <si>
    <t>Thermo Fisher Scientific Inc.</t>
  </si>
  <si>
    <t>TMO</t>
  </si>
  <si>
    <t>3w/10M</t>
  </si>
  <si>
    <t>All employees receive annual_x000D_
training on specific Code_x000D_
elements to ensure they have_x000D_
complete understanding of_x000D_
our ethics and compliance_x000D_
expectations</t>
  </si>
  <si>
    <t>We maintain the Thermo Fisher Anti-Bribery Compliance Policy;  our Legal and Internal Audit departments work to ensure that this Policy is followed by providing continual training, auditing, monitoring</t>
  </si>
  <si>
    <t>CDP report linked in ESG</t>
  </si>
  <si>
    <t>cdp linked in ESG</t>
  </si>
  <si>
    <t>The nominating and corporate governance committee_x000D_
oversees the Companyâ€™s corporate responsibility and sustainability efforts and associated risks</t>
  </si>
  <si>
    <t>Asset-related and weather-related risks are managed on a company-wide basis by the risk management department; The CSR Department, led by a C-level executive, drive cross-functional and crossdivisional initiatives, as well as collecting and analyzing company-wide data as it relates to climate change.</t>
  </si>
  <si>
    <t>RISK: rise in global temperature, extreme weather events, changes in precipitation pattern, increase in prices for fuel and petroleum-based resins                                                                   OPP: development of new services, Use of more efficient production and distribution processes, Use of lower-emission sources of energy,</t>
  </si>
  <si>
    <t>developed the greener product line to offer environmentally preferable_x000D_
alternatives to some products; asked high-risk members of our supply chain to disclose CSR_x000D_
data via EcoVadis, including carbon footprint; spend over $1 billion dollars on R&amp;D; The Company's energy procurement team has allocated capital for renewable energy and retrofits throughout the company.</t>
  </si>
  <si>
    <t>A robust risk assessment process represents a continuous cycle to ensure risks are systematically evaluated and managed. The current ERM framework takes the following approach: Identify, Assess, Control, Monitor, Improve, Report</t>
  </si>
  <si>
    <t>The CSR Department, led by a C-level executive, drive cross-functional and crossdivisional initiatives, as well as collectingand analyzing company-wide data as it relates to climate change</t>
  </si>
  <si>
    <t>GHG emission, water usage,</t>
  </si>
  <si>
    <t>Scope 1 and Scope 2 targets</t>
  </si>
  <si>
    <t>In 2019, we retained focus on reviewing suppliers in India, China, Bangladesh and Pakistan, countries_x000D_
which, according to the Global Slavery Index1, are home to more than half of the global population of_x000D_
people held in some form of slavery.</t>
  </si>
  <si>
    <t>A choice of national medical and dental plans, and a national vision plan_x000D_
A wellness program, and valuable health incentive opportunities_x000D_
Tax-advantaged savings and spending accounts, commuter benefits, optional group legal coverage and opportunities for company Health Savings Account (HSA) contributions_x000D_
Company-paid disability, accident, life insurance and employee assistance programs, with options to purchase additional coverage at group coverage rates to further support and protect their families</t>
  </si>
  <si>
    <t>Thermo Fisher Scientific</t>
  </si>
  <si>
    <t>R_eVv2GopENSru2km</t>
  </si>
  <si>
    <t>Mondelez International, Inc.</t>
  </si>
  <si>
    <t>MDLZ</t>
  </si>
  <si>
    <t>"Promote the safety of ourpeople and products. Focus on key agricultural commodities and social challenges in supply chain,including sustainable agriculture and human rights management within our signature programs for cocoa and palm oil and operations. Improve environmental impact across our operations, supply and communities. Covering our primary ingredients, product packaging and manufacturing. Promote improved health and well-being through portfolio enhancements, package messaging and community partnerships"</t>
  </si>
  <si>
    <t>30,328 web-based trainings completed and 8,932 in-person trainings completed</t>
  </si>
  <si>
    <t>Conducts compliance training</t>
  </si>
  <si>
    <t>Scope 1 and 2, market-based: 1,336,793 MTCO2e</t>
  </si>
  <si>
    <t>"Governance, Membership and Public Affairs Committee is directly responsible for overseeing social responsibility, including well-being and environmental and social sustainability." Board conducts materiality assessments</t>
  </si>
  <si>
    <t>International Leadership team, as well as regional business units and global functions conducts materiality assessments</t>
  </si>
  <si>
    <t>Risks: fuel/energy taxes and regulations, increased cost to generate and purchase energy; renewable energy regulation Increased raw material cost due, among others, to the distortive effects of biofuel incentives; price of commodities and other inputs may be influenced by climate change risks; change in precipitation extremes and droughts, localized weather events may disrupt operations; changing consumer behavior; cost of complying with regulatory targets_x000D_
Opportunities: ongoing efforts to reduce energy and GHG emissions helps better anticipate regulatory requirements, avoid cost and gain competitive advantage; carbon offsets provide incentives for farmers; promotion of biofuels reduces risk from regulation</t>
  </si>
  <si>
    <t>Annually conducts analysis of env footprint, which includes carbon, water and land impacts across our whole lifecycle. Key goal is "Grow our Impact" by sourcing our products sustainably, reducing the env impact of our operations and packaging, and being mindful of limited resources. In 2015, established goals for 2020 and intervention programs for deforestation in key agricultural supply areas. Adopted the science-based target methodology to set CO2 emissions reduction goal.</t>
  </si>
  <si>
    <t>"We use forward-looking scenario analyses, including a 2ÂºC scenario, to inform our goal setting process. Our CO2 reduction goal aligns with approaches to setting science-based targets to support the global effort to limit climate change to less than 2ÂºC, and we plan energy efficiency and renewable energy projects in our operations to enable us to meet this goal."</t>
  </si>
  <si>
    <t>"Materials and processes that guide our assessment_x000D_
include our Enterprise Risk Management (ERM) program_x000D_
for identifying, measuring, monitoring and managing_x000D_
risks; external affairs analysis of stakeholder and_x000D_
regulatory issues; the greenhouse gas, land and water_x000D_
footprint of our total company; proprietary consumer_x000D_
insight data; and publicly available data on societal issues"</t>
  </si>
  <si>
    <t>Alignment with UN SDGs, investing in farmers' communities, increasing transparency of suppliers and standards</t>
  </si>
  <si>
    <t>GHG emissions, water usage, waste, energy usage, monitoring of forests; SASB, TCFD</t>
  </si>
  <si>
    <t>2020 goals (2013 baseline): 15% reduction in CO2 emissions across manufacturing operations, 10% reduction in priority water usage, 20% reduction in manufacturing total waste (all achieved). 2025 goals (2018 baseline): 10% end-to-end CO2 emissions reduction, 10% reduction in priority water usage in areas where water is most scarce, 15% reduction in food waste in manufacturing and 50% from distribution</t>
  </si>
  <si>
    <t>2,727,169 out of 10,362,594 cubic meters total</t>
  </si>
  <si>
    <t>Wellness initiatives typically include: Lifestyle improvement programs; Fitness and/or sports facilities onsite, incentives for gym membership reimbursement, and fitness challenges; Health screenings and exams, including vaccinations and flu shots; Health newsletters/intranet sites that offer health tips and work-life/flex time programs</t>
  </si>
  <si>
    <t>Mondelez International</t>
  </si>
  <si>
    <t>R_0Mw4FeA4YzegAaW</t>
  </si>
  <si>
    <t>Dollar General Corporation</t>
  </si>
  <si>
    <t>DG</t>
  </si>
  <si>
    <t>fuel efficiency lowers costs; energy efficiency improves operations</t>
  </si>
  <si>
    <t>Smartway Certification for supplier transportation; integrated transportation strategy through the use of intermodal and rail transportation, ocean liners and traditional truckloads; use optimization software for truck deliveries. Energy-saving practices for facilities</t>
  </si>
  <si>
    <t>fuel usage, energy usage</t>
  </si>
  <si>
    <t>Health Insurance Coverage Options (Medical/Rx, Telemedicine, Dental/Vision), Supplemental Medical Coverage (Accident, Cancer, Critical Illness, Hospital Confinement), Employee Assistance Program, Healthy Lifestyle and Disease Management Programs</t>
  </si>
  <si>
    <t>Dollar General</t>
  </si>
  <si>
    <t>R_0SNkMo1sMmTDVk2</t>
  </si>
  <si>
    <t>Ecolab Inc.</t>
  </si>
  <si>
    <t>ECL</t>
  </si>
  <si>
    <t>water, energy and greenhouse gas emissions, waste, product design and lifecycle management, chemical management, responsible sourcing, occupational health and safety, human capital management, diversity/equity and inclusion</t>
  </si>
  <si>
    <t>Overall, there was a 97% completion rate of anti-corruption training in 2020</t>
  </si>
  <si>
    <t>training on Code of Conduct and anti-corruption; annual compliance assessment</t>
  </si>
  <si>
    <t>While the full Board of Directors monitors Ecolabâ€™s_x000D_
progress on sustainability, the Safety, Health and_x000D_
Environment (SHE) Committee of the Board has the_x000D_
highest level of responsibility for all sustainability_x000D_
matters, including climate- and water-related issues.</t>
  </si>
  <si>
    <t>Ecolabâ€™s Corporate Sustainability Team monitors the risks and opportunities related to climate change, as well as the companyâ€™s overall sustainability performance by collaborating with our global SHE, supply chain, regulatory, and corporate risk departments.</t>
  </si>
  <si>
    <t>'-Risks: increased severity and frequency of extreme weather events, substitution of existing products and services with lower emission options                                                    -Opps: development of low emission goods and services, access to new and emerging markets, shift in consumer preferences</t>
  </si>
  <si>
    <t>As climate-related risks become increasingly clear and are being experienced by our customers, we have responded with investing more R&amp;D dollars to bring more products and services to market. Climate-related impacts on financial planning elements such as revenues, operating costs, capital expenditures, access to capital, assets, and liabilities are factored into our financial planning process via the Annual Business Significance Risks Assessment.</t>
  </si>
  <si>
    <t>Climate-related risks are identified and assessed at Ecolab through the following_x000D_
processes:_x000D_
1. Climate-related risks throughout the value chain are assessed within our annual_x000D_
Enterprise Risk Management process and Assessment of Significant Business Risks_x000D_
process, which looks at short, medium, and long-term risks and is aligned with the_x000D_
recommendations of the TCFD;_x000D_
2. The internal Enterprise level Audit Services team conducts company-wide reviews at_x000D_
each site every three years;_x000D_
3. Internal Environmental Management System (EMS) audits and other internal audits_x000D_
completed annually.</t>
  </si>
  <si>
    <t>Results of risk assessments, including risk types, the likelihood and impact of their_x000D_
occurrence, are documented by the Audit VP and Audit Department and presented to the Ecolab Board of Directors (BOD). The Chairman of the Board and CEO are_x000D_
ultimately responsible for ensuring appropriate adjustments to the business strategy based on data presented.</t>
  </si>
  <si>
    <t>total energy use, direct/indirect energy consumed, electricity sold, GHG emissions</t>
  </si>
  <si>
    <t>. Ecolab conducts a_x000D_
pay equity review in the U.S. for our total population_x000D_
every two years. The two-year cadence reflects the_x000D_
size and scale of our U.S. organization and allows us_x000D_
to analyze a few years of pay decisions. We leverage a_x000D_
third-party expert in compensation and HR analytics_x000D_
for these reviews and assess pay equity in general, with_x000D_
a special focus on gender and race. The findings of our_x000D_
2018 and 2020 studies validate that Ecolab provides_x000D_
equal pay for men, women and all races/ethnicities who_x000D_
undertake the same work, at the same level and with_x000D_
the same performance and experience</t>
  </si>
  <si>
    <t>Employees and their immediate families maintain their medical and dental benefits, group life insurance and access to the Employee Assistance Program through their severance period.</t>
  </si>
  <si>
    <t>R_1U45YSr8DUUsimW</t>
  </si>
  <si>
    <t>L3Harris Technologies, Inc.</t>
  </si>
  <si>
    <t>LHX</t>
  </si>
  <si>
    <t>ESG RANKING AND RATINGS REVIEW, SHAREHOLDER REQUESTS,AEROSPACE AND DEFENSE INDUSTRY, EMPLOYEE WORKSHOPS, ESG STANDARDIZATION AND BEST PRACTICES</t>
  </si>
  <si>
    <t>L3HARRIS SUSTAINABILITY REPORT 2020 p.28</t>
  </si>
  <si>
    <t>Our Anti-Corruption Program is designed to be effective and robust. It includes a clearly articulated policy against corruption, as well_x000D_
as oversight, risk assessment, training, third-party due diligence, pre-acquisition due diligence and post-acquisition integration processes.All L3Harris employees, officers and_x000D_
directors are required to abide by the companyâ€™s Code of Conduct to help ensure that we consistently conduct our business_x000D_
in an ethical and legal manner. Our training program requires all employees to complete various ethics &amp; compliance training, such_x000D_
as Code of Conduct, trade compliance, anti- corruption and sexual harassment. Ethics and compliance related training is administered quarterly and translated into the core L3Harris languages. Over the past year, we have had 100% on-time completion rate for all required ethics &amp; compliance training.</t>
  </si>
  <si>
    <t>On June 29, 2019 following completion of the merger, the former Harris Corporation CEO (Chairman, President and CEO) became the L3Harris CEO (Chairman of the Board and CEO), and the former L3 Technologies CEO (Chairman, CEO and President) became the L3Harris COO (Vice Chairman, President and COO). In these roles, the L3Harris CEO and COO provide joint leadership on climate-related issues. They are both briefed by the Corporate Vice President (VP) of Global Operations on climate related issues at a minimum frequency of quarterly during Functional Quarterly Reviews (FQR) where they provide leadership and direction on the implementation of L3Harrisâ€™ climate-related strategy. As Board members, they also provide the Board updates on and discuss topics of strategic importance and other significant business developments including those related to climate-related risks and opportunities.Reviewing and guiding strategy_x000D_
Reviewing and guiding major plans of action Reviewing and guiding risk management policies_x000D_
Reviewing and guiding annual budgets Reviewing and guiding business plans_x000D_
Setting performance objectives_x000D_
Monitoring implementation and performance of objectives_x000D_
Overseeing major capital expenditures, acquisitions and divestitures_x000D_
Monitoring and overseeing progress against goals and targets for addressing climate-related issues</t>
  </si>
  <si>
    <t>On June 29, 2019 following completion of the merger, the former Harris Corporation CEO (Chairman, President and CEO) became the L3Harris CEO (Chairman of the Board and CEO), and the former L3 Technologies CEO (Chairman, CEO and President) became the L3Harris COO (Vice Chairman, President and COO). In these roles, the L3Harris CEO and COO provide joint leadership on climate-related issues. They are both briefed by the Corporate Vice President (VP) of Global Operations on climate related issues at a minimum frequency of quarterly during Functional Quarterly Reviews (FQR) where they provide leadership and direction on the implementation of L3Harrisâ€™ climate-related strategy. As Board members, they also provide the Board updates on and discuss topics of strategic importance and other significant business developments including those related to climate-related risks and opportunities.</t>
  </si>
  <si>
    <t>Changes in precipitation patterns and extreme variability in weather patternsâ€ ,â€œResource efficiencyâ€,"Energy source"</t>
  </si>
  <si>
    <t>Revenues: Costs of projects, both capital and expense will impact revenues depending upon final investment amount._x000D_
Direct Costs: Costs of projects, both capital and expense will impact revenues depending upon final investment amount. Additionally, operating costs could be reduced based on the opportunity. For example, re-lamping projects typically have a return on investment around 5 year, meaning each facility will have a reduced operating cost for within 5 years._x000D_
Capital Expenditures: Select projects that meet the threshold for capital expenditure will be evaluated for return on investment (ROI) and factored into our Financial Planning and Analysis (FP&amp;A). An example of how project selection for Capital Expenditures is factored into financial planning is through use of our Sustainability Calculators and project review checklists, which were developed and rolled out to the business in 2019 to integrate environmental sustainability into capital projects and evaluate impacts &amp; cost to gauge financial investment required and to understand the positive/negative impact projects have on accomplishing our sustainability goals. The results of the project analysis using the Sustainability Calculators are used to develop our e3 project list and prioritize Capital Expenditure projects annually._x000D_
Acquisitions and divestments: Acquisitions and divestitures would impact the Climate Risk Management Plan (CRMP) based on portfolio shaping.</t>
  </si>
  <si>
    <t>L3Harris has a diverse well-established supply chain with suppliers located across the globe, which limits our exposure to climate risks in our value chain and provides a level of risk mitigation for potential climate-related impacts such as shifts in precipitation patterns, increase in frequency and/or intensity of extreme weather events such as hurricanes, droughts, and floods, which could otherwise disrupt the value chain. While supply chain resiliency is evaluated, the scope of our formal risk assessment has not been extended to climate change or water-related risks in the value chain as of this reporting year. For example, supply chain interruption could occur due to severe weather events and damage to local and/or national infrastructure resulting in a late delivery of wireless products to a customer, which could have a monetary penalty in the millions ($US) based on agreed upon contracts. While a formal assessment of climate-related risk in our supply chain has not yet been completed, climate-related risks and will be assessed and incorporated into our overall business strategy as necessary over the next two years with expertise from members of the ESG Working Group, supported by representatives from Supply Chain.</t>
  </si>
  <si>
    <t>In addition to our efforts to reduce GHG emissions from our operations and mitigate the impacts of climate change, L3Harris evaluates potential impacts of climate change on operationally critical water, energy, communication, and transportation resources for major L3Harris facilities and operations. Climate science data, including average annual temperature, average_x000D_
annual precipitation, sea level rise, and extreme weather events (i.e., extreme precipitation, seasonal ice cover, extreme cold, hurricanes, forest fires, drought), is reviewed to evaluate the potential impacts of physical climate related risks. The Climate Risk Management Plan (CRMP) is updated every two years.</t>
  </si>
  <si>
    <t>CDP p.30</t>
  </si>
  <si>
    <t>L3Harris identifies, assesses, and manages climate-related risks and opportunities through numerous controls and processes embedded in our operations. For climate- related matters in particular, L3Harris has conducted a Climate Risk Management Plan (CRMP) that evaluates potential impacts of climate change on operationally-critical water, energy, communication, and transportation resources for major L3Harris facilities and operations._x000D_
The CRMP evaluates and addresses the potential impacts of physical climate related risks on operationally critical water, energy, communication and transportation resources for business-critical facilities and operations looking at past climate-related disruptive events and the potential for future disruption from climate-related events. The CRMP is updated every two-years. Financial analysis regarding operational impacts are discussed and reviewed as part of the emergency response planning, which includes climate-related risk as well as other possible disruptions._x000D_
L3Harris also conducts a detailed aspect and impacts risk assessment on an annual basis. All sites with greater than 75 employees are responsible for completing the assessment and other sites complete the assessment based on segment discretion. For example, the CS segment completes the assessment on all sites. The assessment includes reviewing legal and other requirements, changes to regulations, process changes, and environmental risk including climate-related risks. The opportunities are risk-ranked and prioritized. These risks could be internal to L3Harris operations or external to stakeholders and the communities in which we operate. Selected risks and corresponding action plans are then tracked and managed as part of the facilitiesâ€™ objectives and targets. Objectives and targets are reviewed annually and tracked to completion. The management of risk and opportunities is part of a multi-disciplinary company process._x000D_
Our Board approved ERM process administered by management, considers risks and related mitigation identified through the ERM process or raised in the context of a range of matters on which management reports to our Board or one of its committees. Our ERM process, among other things, is designed to identify material risks across L3Harris with input from each business segment and function. This process has been reviewed by our Board and is the subject of oversight and regular review by our Audit Committee. However, the responsibility for the day-to-day management of risk lies with our management, which continually monitors the material risks facing L3Harris, including strategic risk, financial risk, operational risk, and legal and compliance risk. Under our ERM process, which is coordinated through a cross-functional management committee, various material business risks are regularly identified, assessed and prioritized. The top risks to L3Harris, which are reflected in an enterprise risk â€œheat map,â€ and any mitigation plans associated with those risks, are reported to our Board. In addition, our management ERM committee regularly provides reports to our senior executives to ensure dissemination of information about identified risks to management and throughout L3Harris._x000D_
Climate-related opportunities are also identified through our annual Strategic Growth Planning (SGP) process, our facilities infrastructure and real estate planning process and through facility eco-treasure hunts. As part of our SGP process, L3Harris has and will continue to leverage feasibility assessments as a strategy to obtain more information on climate related risks to minimize our environmental impact across our operations. For example, in 2019 we leveraged an energy management and renewable energy feasibility study to advance our commitment to achieve our long-term greenhouse gas emission reduction target by releasing a competitive request for proposal (RFP) for RE power purchase agreement (PPA) projects located throughout the United States. In addition, L3Harris leveraged that same study to provide documentation demonstrating the importance and value of hiring a full-time energy manager to assist with minimizing climate related impacts. In 2019, L3Harris opened a requisition at the Corporate Level for an Energy Manager and the position was filled by the end of the year.</t>
  </si>
  <si>
    <t>GHG emissions, water disclosure</t>
  </si>
  <si>
    <t>The impact of L3Harrisâ€™ agreement helps to avoid approximately 110,000 metric tons (MT) GHG emissions annually, equivalent to removing 24,000 fossil fuel vehicles from_x000D_
the road each year. L3Harris will receive renewable energy certificates (RECs) from the project which will allow us to reduce our GHG emissions from purchased electricity by nearly 25% and make progress toward the GHG emissions reduction target of 30% by 2026.</t>
  </si>
  <si>
    <t>Boomers (1945-1964) 31% _x000D_
Generation X (1965-1980) 35% _x000D_
Millennials (1981-1996) 32% _x000D_
Generation Z (after 1996) 2%</t>
  </si>
  <si>
    <t>report p.41</t>
  </si>
  <si>
    <t>. We calculated such median employeeâ€™s total compensation of $99,189 for fiscal 2020 in the same manner we calculated our CEOâ€™s total compensation of $15,452,653 for fiscal 2020, as reported in the â€œTotalâ€ column of the Fiscal 2020 Summary Compensation Table on page 62. Based on this information, for fiscal 2020, the ratio of the median of the total compensation of all employees (other than our CEO) to the total compensation of our CEO was 1:156, which pay ratio is a reasonable estimate calculated in a manner consistent with Item 402(u) of Regulation S-K. Because applicable SEC rules permit various methodologies, assumptions and exclusions, such pay ratio may not be comparable to pay ratios calculated and disclosed by other companies.</t>
  </si>
  <si>
    <t>healthcare, Retirement, WORK/LIFE BALANCE</t>
  </si>
  <si>
    <t>L3Harris Technologies Inc</t>
  </si>
  <si>
    <t>R_3QWR4sPaXFDTizs</t>
  </si>
  <si>
    <t>International Paper Company</t>
  </si>
  <si>
    <t>IP</t>
  </si>
  <si>
    <t>"We employ a variety of stakeholder engagement methods to assess key issues, associated risks and_x000D_
opportunities, and to help inform and prioritize our sustainability strategy. These engagement methods_x000D_
and the subsequent analysis help us understand how well we are fulfilling our responsibility as a valuable_x000D_
partner for customers and suppliers, good employer for our employees, sound investment for shareholders_x000D_
and good neighbor for the communities where we live and work"</t>
  </si>
  <si>
    <t>workforce and human rights issues, environmental and social issues, responsible forest management,  watershed stewardship, climate change, transparency and disclosure, compensation, training and development,</t>
  </si>
  <si>
    <t>"Ethics training is mandatory for all full-time salaried employees. Job role-specific courses address_x000D_
respective business risks. They cover topics such as compliance with the U.S. Foreign Corrupt Practices Act_x000D_
(FCPA) and other anti-corruption standards"</t>
  </si>
  <si>
    <t>anti corruption identified as a material issue through stakeholder engaged materiality assessment</t>
  </si>
  <si>
    <t>"The International Paper board of directors upholds the company mission and ensures effective_x000D_
organizational planning, focusing on strategy and risk management while monitoring strategic initiatives._x000D_
The board has adopted corporate governance guidelines, which state that effective corporate governance_x000D_
requires the board to exercise oversight of the companyâ€™s strategic, operational, financial, compliance and_x000D_
legal risks"</t>
  </si>
  <si>
    <t>"The senior vice president of human resources and global citizenship chairs the global citizenship council,_x000D_
which guides the companyâ€™s sustainability and community engagement strategies and monitors progress._x000D_
The global citizenship department, led by the vice president, global citizenship, has primary responsibility_x000D_
for executing strategy as well as overseeing communications and corporate marketing. "</t>
  </si>
  <si>
    <t>"Our Sustainability Strategy" section of global citizenship report</t>
  </si>
  <si>
    <t>board of directors and executives responsible for the identification and assessment/management of climate risks, specifically public policy and environmental committee</t>
  </si>
  <si>
    <t>fiber certification, recycling, energy efficency, water stewardship, fiber efficiency, GHG emissions, air emissions, water quality, solid waste</t>
  </si>
  <si>
    <t>target to 100% of fiber from sustainably managed forests or recovered fiber while safeguarding forests, watersheds and biodiversity</t>
  </si>
  <si>
    <t>7.5% high, 1% very high</t>
  </si>
  <si>
    <t>north america data</t>
  </si>
  <si>
    <t>north america</t>
  </si>
  <si>
    <t>"We do not tolerate child labor, forced labor, physical punishment or abuse, nor do we tolerate deceitful_x000D_
or violent behavior." expect suppliers to eliminate all forced/child labor from their operations as well</t>
  </si>
  <si>
    <t>International Paper</t>
  </si>
  <si>
    <t>R_3aCDjuaZBGbhyt0</t>
  </si>
  <si>
    <t>PACCAR Inc.</t>
  </si>
  <si>
    <t>PCAR</t>
  </si>
  <si>
    <t>All employees receive ongoing training on Code of Conduct</t>
  </si>
  <si>
    <t>CEO responsible for climate-related issues because climate strategy, planning and responses are integrated into PACCARâ€™s operations, planning, and capital budgeting processes. Presentation on the progress and strategies for advanced vehicles provided to the Board of Directors at each Board Meeting; advanced vehicle technology an agenda topic for each meeting. "Product use related greenhouse gas emissions regulations and goals are discussed every two years during Board level business strategy reviews"; "Board level presentation of facility related greenhouse gas emissions and goals is scheduled as needed"</t>
  </si>
  <si>
    <t>CEO responsible for climate-related issues because climate strategy, planning and responses are integrated into PACCARâ€™s operations, planning, and capital budgeting processes; senior executives in charge of division operations, planning, strategy, and innovation report to CEO weekly. Chief Technology Officer (CTO) focuses on electrification and connected vehicles, hybrid vehicles, low carbon fuels and fuel cell technology for commercial freight applications</t>
  </si>
  <si>
    <t>Risks: Increased severity and frequency of extreme weather events such as cyclones and floods, Mandates on and regulation of existing products and services, changing consumer behavior. _x000D_
Opportunities: Development and/or expansion of low emission goods and services, Development of new products or services through R&amp;D and innovation_x000D_
, Development of climate adaptation, resilience and insurance risk solutions,</t>
  </si>
  <si>
    <t>"In 2019, PACCAR made strategic decisions on factory upgrades and product development in allocating $227 million to climate-related_x000D_
research and development, and $744 million on capital projects." In response to Hurricane Florence, addressed supplier issues quickly by managing off-line production flow in factories to match parts shortages. PACCAR participates in trade associations and engages with suppliers in advanced vehicle technology.</t>
  </si>
  <si>
    <t>"PACCAR's risk management process identifies, assesses and responds to material impacts to PACCAR's business." "Risks and opportunities are identified and assessed on a global basis by experienced internal management at semi-annual meetings, and through external stakeholder engagement." Both transition and physical risks assessed</t>
  </si>
  <si>
    <t>Asset-related and weather-related risks are managed on a company-wide basis by the risk management department. "After potential impacts are identified and assessed, they are reported to PACCARâ€™s Board of Directors. In this way, timely strategic decisions can be made on appropriate responses..." "The response to material risks represent opportunities for PACCAR to increase_x000D_
market share and revenue..."</t>
  </si>
  <si>
    <t>"PACCAR's risk management process identifies, assesses and responds to material impacts to PACCAR's business," including climate-related risks and opportunities. Potential impacts are reported to the Board to make decisions on the company's strategy</t>
  </si>
  <si>
    <t>GHG emissions, monetary savings</t>
  </si>
  <si>
    <t>15_x000D_
% reduction in Scope 1 and 2 emissions from 2013 baseline by 2020 (achieved 37.7%). 12% reduction in Scope 3 emissions from 2018 baseline by 2021 (achieved 2.8%) Setting SBTi targets within 2 years.</t>
  </si>
  <si>
    <t>Paccar</t>
  </si>
  <si>
    <t>R_3gjk0LneDGITJwW</t>
  </si>
  <si>
    <t>IQVIA Holdings Inc.</t>
  </si>
  <si>
    <t>IQV</t>
  </si>
  <si>
    <t>46266C105</t>
  </si>
  <si>
    <t>All new hires and existing employees are regularly trained on a variety of ethics and compliance topics.</t>
  </si>
  <si>
    <t>updated training courses in 2020; updating anti-corruption training in 2021; a global risk assessment is performed annually.</t>
  </si>
  <si>
    <t>Nominating and Governance Committee leads oversight effot</t>
  </si>
  <si>
    <t>ESG Executive Steering Committee guides and governs corporate-wide sustainability objectives and intiatives.</t>
  </si>
  <si>
    <t>We continually seek to reduce energy use and have energy monitoring systems in place at select locations to identify ways to lower consumption. Some of the measures we have implemented include increasing the efficiency of HVAC systems and reducing energy use of_x000D_
idle equipment.</t>
  </si>
  <si>
    <t>Executive Steering Commitee is responsible for setting sustainability strategy. Sustainability Working Group drives performance of sustainability agenda, facilities sustainability intiatives.</t>
  </si>
  <si>
    <t>37% of U.S. employees identify as non-white and 11% of U.S. employees identify as Black</t>
  </si>
  <si>
    <t>Plans may include medical, dental and vision coverage; telemedicine and on-site medical care; critical illness coverage; disability, accidental death, pet and life insurance</t>
  </si>
  <si>
    <t>IQVIA Holdings Inc</t>
  </si>
  <si>
    <t>R_3t7XoYdb1Me3K86</t>
  </si>
  <si>
    <t>The Progressive Corporation</t>
  </si>
  <si>
    <t>PGR</t>
  </si>
  <si>
    <t>approx 140,000 metric tons absolute emissions CO2</t>
  </si>
  <si>
    <t>"the Board added environmental and_x000D_
social oversight to our Nominating and Governance_x000D_
Committee Charter in 2019"</t>
  </si>
  <si>
    <t>"The Management Risk Committee (MRC), comprised of_x000D_
senior members of management representing a cross section_x000D_
of business units and functions, has primary responsibility_x000D_
for coordinating risk management activities, including risk_x000D_
assessments, and oversight of key initiatives" climate related risks not specifically mentioned</t>
  </si>
  <si>
    <t>"monitor and manage a variety of risks and uncertainties, including those arising from climate change and severe weather._x000D_
Unpredictable natural events such as hurricanes, windstorms, foods, earthquakes, hailstorms, severe winter weather, and_x000D_
fre may affect our fnancial results by increasing catastrophe losses, disrupting our physical assets, and affecting the cost and_x000D_
availability of reinsurance."</t>
  </si>
  <si>
    <t>"Progressiveâ€™s ERM program includes formal processes to_x000D_
identify, catalog, prioritize, and communicate risk exposures_x000D_
across the organization" climate risks not specifically mentioned</t>
  </si>
  <si>
    <t>"The companyâ€™s clear vision, values,_x000D_
and objectives empower our people to take the right steps_x000D_
to protect our company and execute our strategy. Using_x000D_
our risk framework, we have well-defned risk appetite and_x000D_
tolerance statements, identifed roles and responsibilities,_x000D_
and a risk review and reporting structure that ensures all_x000D_
Progressive people understand and are committed to share in_x000D_
the responsibility of managing the risks we face to ensure our_x000D_
continued success." climate risk management not specifically adressed</t>
  </si>
  <si>
    <t>10% carbon emissions reduction by 2022</t>
  </si>
  <si>
    <t>doesnt give info on geographic area</t>
  </si>
  <si>
    <t>Progressive</t>
  </si>
  <si>
    <t>R_3z7QxMmU9BFD2ho</t>
  </si>
  <si>
    <t>Northrop Grumman Corporation</t>
  </si>
  <si>
    <t>NOC</t>
  </si>
  <si>
    <t>33% women ;6 (50%) minority or women</t>
  </si>
  <si>
    <t>Financial Performance; Ethics and Integrity; Regulatory and Legal Compliance; Environment; Diversity and Inclusion; Corporate Citizenship</t>
  </si>
  <si>
    <t>"Pursuant to industry best practices, we strategically identify, among our 90,000 employees, employees of all levels who participate in international business.  On a recurring basis, these employees are required to complete training requirements relative to their job function and level of involvement with international business." All employees who partake in international busienss are expected to Complete required anti-corruption compliance training</t>
  </si>
  <si>
    <t>"Clear written guidance is available to our officers,_x000D_
directors and employees. In addition to our Standards_x000D_
of Business Conduct, we have a comprehensive set of_x000D_
policies and procedures that establishes clear roles and_x000D_
responsibilities to maintain strong internal controls, as well as communicates standards to which we hold employees accountable. To support our compliance program, we use internal teams that work to provide oversight and resources"</t>
  </si>
  <si>
    <t>145,169 (tonnes CO2e)</t>
  </si>
  <si>
    <t>location-based greenhouse gas emissions (tonnes CO2e) = 339,790</t>
  </si>
  <si>
    <t>1,367,412 Metric tonnes CO2e. Break it down by each of the 15 factors in scope 3 (so I added it all up). Fuel and Energy (not related to scope 1 or 2) = 26758 Metric tonnes CO2e; Upstream transportation and distribution = 1014643 Metric tonnes CO2e; Waste generated in operations = 2850 Metric tonnes CO2e; Business travel = 140280Metric tonnes CO2e; Employee commuting= 180951Metric tonnes CO2e</t>
  </si>
  <si>
    <t>"Our Board of Directors provides leadership and oversight with respect to environmental, social and governance (ESG) issues and practices and receives reports from management on these issues. The full Board regularly receives reports from the Committees and management, meets with employees across our business and addresses in depth a full range of issues that fall within the sustainability umbrella."</t>
  </si>
  <si>
    <t>"Our innovation strategy includes significant R&amp;D investment to support future technologies and mission solutions." "From 2015-2018, we have implemented targeted conservation projects estimated to save 157 million gallons at a cost of approximately $5 million."</t>
  </si>
  <si>
    <t>"Our Board of Directors provides leadership and oversight with respect to environmental, social and governance (ESG) issues and practices and receives reports from management on these issues. The full Board regularly receives reports from the Committees and management, meets with employees across our business and addresses in depth a full range of issues that fall within the sustainability umbrella"</t>
  </si>
  <si>
    <t>"The Board is responsible for overseeing our enterprise risk management activities and each of our Board committees assists the Board in this role. The Board also receives reports on the activities of our Enterprise Risk Management Council, which seeks to ensure effective mitigation programs are in place for each of the most significant risks to our business."; Carbon offsets (tonnes CO2e) = 11,000</t>
  </si>
  <si>
    <t>"Business Impact Analysis is performed annually to assess the potential risk size and scope, prioritize recovery order of sites and_x000D_
business processes, and to identify gaps in recoverability. Through the Business Continuity Program, all site/asset risks are consolidated and evaluated at the site and sector leadership levels to determine if the risk is acceptable or if investment in controls is required."</t>
  </si>
  <si>
    <t>"We hold ourselves accountable to this commitment by maintaining environmental sustainability as one of the companyâ€™s_x000D_
seven non-financial ESG performance metrics, focusing on greenhouse gas emissions (GHG) reductions, water conservation and solid waste diversionThese metrics include quality, customer satisfaction, engagement and inclusion, operational efficiency, diversity, environmental sustainability and safety" SASB Index also details all of thier metrics</t>
  </si>
  <si>
    <t>"Our current, and second, greenhouse gas emissions-reduction goal is to reduce emissions by 30% from 2010 to 2020; Each year we implement energy efficiency and greenhouse gas reduction projects to drive performance to our 2020 greenhouse gas reduction goal. In 2018 alone, our execution of 78 greenhouse gas emissions-reductions projects for energy efficiency related to building services will reduce annual emissions by approximately 6,716 MTCO2e; 35.5% reduction in greenhouse gas emissions since 2010, exceeding our year-end 2020 goal of 30%"</t>
  </si>
  <si>
    <t>73.8% M/26.2 W</t>
  </si>
  <si>
    <t>People of color: 37.3%_x000D_
Two or more â€“ 3.3% _x000D_
American Indian â€“ .4% _x000D_
Native hawain â€“ .4%</t>
  </si>
  <si>
    <t>Northrop Grumman</t>
  </si>
  <si>
    <t>R_4HJZRI8y47znpdk</t>
  </si>
  <si>
    <t>Cardinal Health, Inc.</t>
  </si>
  <si>
    <t>CAH</t>
  </si>
  <si>
    <t>14149Y108</t>
  </si>
  <si>
    <t>4 W / 9 M</t>
  </si>
  <si>
    <t>24 topics under 7 categories: response to the opiod crisis, ethics and compliance, product quality and safety, human capital management, data privacy and security, envrionmental emissions and impact, supply chain management</t>
  </si>
  <si>
    <t>All of our employees worldwide are trained on our Standards of Business Conduct when they join the company, and they certify compliance annually thereafter.</t>
  </si>
  <si>
    <t>clear code of business conduct,  anti-bribery and anti-corruption guide for third party sellers, Comprehensive Compliance Program, training</t>
  </si>
  <si>
    <t>153,000 mt CO2e</t>
  </si>
  <si>
    <t>290,000 mt co2e</t>
  </si>
  <si>
    <t>11,000 mt CO2e</t>
  </si>
  <si>
    <t>In May 2019, the board approved a change to its Nominating and Governance Committeeâ€™s Charter to designate that committee as having oversight of the Companyâ€™s environmental sustainability and other corporate citizenship_x000D_
activities.</t>
  </si>
  <si>
    <t>ESG steering committee which is made up of senior leadership, Cardinal Health risk quantification is facilitated by the Enterprise Risk Management (ERM ) process with ownership by the functional area or business unit. The ERM team develops an initial risk rating for each identified risk. The ESG Steering committee will help make recommendations on how to manage emerging climate related risks and opportunities.</t>
  </si>
  <si>
    <t>RISKS: extreme weather events and natural disasters (S),  changes in precipitation patterns and extreme variability in weather patterns (L), changing customer behavior (S), increased likelihood and severity of wildfires (S). OPPS: energy efficiency (M), access to new markets (L), use of more efficient production and distribution processes (M)</t>
  </si>
  <si>
    <t>Bids and tenders have shown increases in frequency and scrutiny of the emission profiles of products; R&amp;D focused on energy efficiency has enabled the cost of investment in emission reducing technology to come down; RPS programs throughout the US have increased electricity rates for our operations. Our supply side energy management strategy has been forced to respond to these forces and has leveraged incentives offered by utilities through these riders to implement energy efficiency projects.</t>
  </si>
  <si>
    <t>Cardinal Health risk quantification is facilitated by the Enterprise Risk Management (ERM ) process with ownership by the functional area or business unit. The ERM team develops an initial risk rating for each identified risk.</t>
  </si>
  <si>
    <t>The ESG Steering committee will help make recommendations on how to manage emerging climate related risks and opportunities.</t>
  </si>
  <si>
    <t>metrics from GRI and SASB Index, report on GHG emissions water usage and recycling data</t>
  </si>
  <si>
    <t>will have GHG emission goal by 2021</t>
  </si>
  <si>
    <t>water usage = 4.6 million cubic meters</t>
  </si>
  <si>
    <t>51% female</t>
  </si>
  <si>
    <t>46% ethnically diverse; also has a chart showing employee ethnicity by number, but not %</t>
  </si>
  <si>
    <t>Our FY20 analysis shows that, on average in the U.S., women are paid 99% of what men are paid,</t>
  </si>
  <si>
    <t>medical, dental, vision care coverage; short and long term disability coverage; basic life insurance</t>
  </si>
  <si>
    <t>Cardinal Health</t>
  </si>
  <si>
    <t>R_6G7W36bQzM50qUK</t>
  </si>
  <si>
    <t>Southwest Airlines Co.</t>
  </si>
  <si>
    <t>LUV</t>
  </si>
  <si>
    <t>"We continually listen to_x000D_
our Stakeholdersâ€™ interests in order to understand what is_x000D_
important to them, and we balance Stakeholder interests_x000D_
with learnings gathered during an industry benchmarking_x000D_
analysis conducted in 2016 and early-2017. In 2019, we_x000D_
continued to report on key topics consistent with our_x000D_
2018 report."</t>
  </si>
  <si>
    <t>"In 2019, more than 64,000 Southwest Airlines Employees and certain business_x000D_
associates certified receipt of Code of Ethics and Insider Trading policy. During_x000D_
2019, we also distributed our Foreign Corrupt Practices Act Policy and_x000D_
Anti-Corruption Compliance Procedures to all Company Officers, Senior_x000D_
Leaders of all departments, and select Employees and contractors who are_x000D_
involved with Southwestâ€™s financial records and/or international operations._x000D_
In 2019, more than 3,000 individuals received and completed a compliance_x000D_
questionnaire regarding the Foreign Corrupt Practices Act."</t>
  </si>
  <si>
    <t>"At Southwest, we strive to maintain accountability and transparency of our business practices to reduce or eliminate corruption. We_x000D_
require all Employees to annually certify receipt and understanding of our Code of Ethics and Insider Trading Policy. We also employ_x000D_
robust auditing procedures to analyze and monitor business activities, which further enhance our ability to maintain high ethical_x000D_
standards. We continually review our systems to provide transparency and accountability, and we update our corporate governance_x000D_
policies when needed"</t>
  </si>
  <si>
    <t>"our Environmental Services Team regularly_x000D_
conducts audits to review compliance, and we are working to improve our performance by maintaining and improving our EMS,_x000D_
following environmental guidelines and procedures, implementing corrective action, and training our Employees to meet our_x000D_
compliance goals."</t>
  </si>
  <si>
    <t>total energy consumption, production activity, water consumption, GHG emissions and intensity, NOx and SOx emissions, environmental fines, fuel efficiency, total waste generated, percent waste recycled, hazardous waste</t>
  </si>
  <si>
    <t>zero enviornmental violations, meet enviornmental compliance</t>
  </si>
  <si>
    <t>"We expect that all_x000D_
suppliers comply with applicable laws, including those regarding child or_x000D_
forced labor."</t>
  </si>
  <si>
    <t>benefit expenditures mentioned, as well as retirement and parental leave but healthcare benefits not discussed</t>
  </si>
  <si>
    <t>Southwest Airlines</t>
  </si>
  <si>
    <t>R_79BRSeHX5a1CDhs</t>
  </si>
  <si>
    <t>Omnicom Group Inc.</t>
  </si>
  <si>
    <t>OMC</t>
  </si>
  <si>
    <t>diversity/equity/inclusion, employee attraction/development and retention, community engagement, environment, ethics and integrity, governance</t>
  </si>
  <si>
    <t>Offered enhanced, mandatory business ethics, security awareness and cybersecurity training to all Omnicom employees</t>
  </si>
  <si>
    <t>We introduced an enhanced Code of Business Conduct across the Omnicom network in 2018, establishing business ethics and/or antibribery training for all of our full-time, regular employees globally in_x000D_
2019.</t>
  </si>
  <si>
    <t>total energy used, total electricity used, global GHG emissions, global electricity from renewable sources</t>
  </si>
  <si>
    <t>by 2023, reduce energy use by 20% from 2015 baseline and increase use of electricity from renewable resources globally to 20% by 2023</t>
  </si>
  <si>
    <t>31% multicultural</t>
  </si>
  <si>
    <t>Omnicom Group</t>
  </si>
  <si>
    <t>R_7TI92l3Asmd0FPE</t>
  </si>
  <si>
    <t>Lowe's Companies, Inc.</t>
  </si>
  <si>
    <t>LOW</t>
  </si>
  <si>
    <t>10/12 financial</t>
  </si>
  <si>
    <t>Supplier Social &amp; Environmental Practices, Sustainable Sourcing, Product Safety, Eco Products, Store&amp; Workplace Safety, Associate Well-Being, Diversity &amp; Inclusion, Associate Development, Community Development, Climate Change, Waste, Governance, Privacy &amp; Data Security</t>
  </si>
  <si>
    <t>We also require all management associates, international leadership and associates who_x000D_
represent Loweâ€™s in foreign jurisdictions to receive annual training on our anti-corruption_x000D_
policies and procedures. Additionally, all associates receive annual anti discrimination_x000D_
and anti-harassment workplace training.</t>
  </si>
  <si>
    <t>corporate compliance and ethics group oversees our ethics and compliance program, offer multiple channels to report concerns</t>
  </si>
  <si>
    <t>Our sustainability committee provides oversight on Loweâ€™s position on sustainability,_x000D_
environmental and related social corporate responsibility issues and impacts, and communicates associated risks to the board</t>
  </si>
  <si>
    <t>We established a Corporate Responsibility Council responsible for strategic oversight of the sustainability and social responsibility_x000D_
topics relevant to our business. The council is composed of 14 vice presidents and directors from business functions across our operations. Strategies, goals, and plans developed by the Corporate Responsibility Council are brought to the Sustainability SteeringCommittee, chaired by the Executive Vice President of Merchandising</t>
  </si>
  <si>
    <t>RISKS: Fuel and Energy Taxes and Regulations  (M), U.S. state or regional cap-and-trade schemes (S), increase in extreme weather occurrences (M), Increasing mean temperatures (L),  Climate change effects could negatively impact our ability to access critical resources and preferred suppliers (L), droughts (S), reputation (current) OPPS: customer demand (S), drive in innovations (current), consumer buying habit (current), reputation (current), increased demand for lower emission products (L), increased revenue from products ensuring resiliency (current)</t>
  </si>
  <si>
    <t>Our strategy focuses on responsible sourcing, safer and more eco-friendly product offerings, maintaining a diverse, healthy, engaged and skilled workforce, supporting our local communities and operating ethically and responsibly;We invest in our facility assets to manage certain risks. We believe that our maturing energy conservation program, driving energy efficiency in our operations</t>
  </si>
  <si>
    <t>has long term climate goals for 2025 including GHG emission goals.  They are on track</t>
  </si>
  <si>
    <t>We have developed an Enterprise Risk Management (ERM) process using periodic surveys, external research, planning processes, risk mapping, analytics and other tools to identify and evaluate the risks that could adversely affect our business. Our Chief Financial Officer administers our risk management process, including the development of risk mitigation controls and procedures for the material risks we identify.</t>
  </si>
  <si>
    <t>conduct materiality assessment,  Our sustainability strategy focuses on responsible sourcing;_x000D_
safer and more eco-friendly product offerings; maintaining a diverse, healthy, engaged and skilled workforce; supporting our local communities, and operating ethically and responsibly.</t>
  </si>
  <si>
    <t>By 2020:  100% FSC-certification for all wood products sourced from identified regions at risk, All indoor residential carpet and rugs purchased by Loweâ€™s will be_x000D_
free of PFAS chemicals,  Reduce tons of waste to landfill per net sales by 40% from 2010 baseline,        By 2025: 100% of our strategic suppliers will have sustainability goals,100% of our wood products will be responsibly sourced, Save customers more than $40 billion in energy costs through the_x000D_
sale of ENERGY STARÂ® products_x000D_
 Increase the number of eco-products available to customers</t>
  </si>
  <si>
    <t>only reports for board of directors and management</t>
  </si>
  <si>
    <t>Lowe's holds workshops for supplier who were deemed to be at risk.</t>
  </si>
  <si>
    <t>Health,Pharmacy,Dental_x000D_
Vision,Life and disability benefits,Critical illness, hospital_x000D_
and accident insurance, no-cost health screenings, telemedicine, diabetes prevention program</t>
  </si>
  <si>
    <t>Lowe's</t>
  </si>
  <si>
    <t>R_7ZMOAZhf0TFeTUa</t>
  </si>
  <si>
    <t>Centene Corporation</t>
  </si>
  <si>
    <t>CNC</t>
  </si>
  <si>
    <t>15135B101</t>
  </si>
  <si>
    <t>2 W/ 10 M</t>
  </si>
  <si>
    <t>16 topics under 4 categories: cultivating healthier lives, serving our communities, protecting our planet, living our values</t>
  </si>
  <si>
    <t>"It is imperative that all directors, officers, and employees of Centene comply with the standards contained in this Code of Conduct..." All employees required to complete and sign a questionnaire acknowledging receipt_x000D_
and understanding of Code of Conduct</t>
  </si>
  <si>
    <t>"Ethics and Compliance program guides employees when conducting the business affairs of the organization"</t>
  </si>
  <si>
    <t>Environmental and Social Responsibility Committee oversees how company addresses ESHG issues</t>
  </si>
  <si>
    <t>CEO established an internal work group composed of execs from key business units, advances ESHG strategy across the company and _x000D_
provides recommendations</t>
  </si>
  <si>
    <t>42% Gen X, 39% Gen Y/Millenials, 18% Baby Boomers, &lt;1% Gen Z, &lt;1% Silent Generation</t>
  </si>
  <si>
    <t>75% W / 25% M</t>
  </si>
  <si>
    <t>2% 2 or more races, 1% American Indian or Alaska Native, 1% Native Hawaiian or Pacific Islander</t>
  </si>
  <si>
    <t>"dedicated employee wellness program, Healthy Pathways, offers health risk assessments, individual coaching, and online programs tailored for stress reduction, nicotine cessation, and living an active lifestyle, among many others"</t>
  </si>
  <si>
    <t>Centene</t>
  </si>
  <si>
    <t>R_87ggk5xyxqqQOa2</t>
  </si>
  <si>
    <t>Eli Lilly and Company</t>
  </si>
  <si>
    <t>LLY</t>
  </si>
  <si>
    <t>give stats on: ceo, scientific/academic, health care, operational/strategic, international, marketing and sales, digital/tech</t>
  </si>
  <si>
    <t>climate, water, waste, product stewardship, access &amp; affordability, community engagement, diversity and inclusion, employee well being, human rights, patient safety, business ethics, corporate governance, supply chain management</t>
  </si>
  <si>
    <t>"A key component to our culture of ethics and integrity is transparency. Lilly collaborates with health care professionals and health care organizations focusing on improving the health and quality of patientsâ€™ lives. We believe being transparent about our relationships with these external groups, advocacy and other stakeholders helps Lilly to build trust and respect for how we work with these groups to benefit the people we serve."</t>
  </si>
  <si>
    <t>cdp report pdf directly linked on site</t>
  </si>
  <si>
    <t>"Our Board of Directors' Public Policy and Compliance Committee (PPCC) is responsible for reviewing policies and practices of legal (including climate and other environmental topics) and social_x000D_
responsibility and, when appropriate, reporting and making recommendations to the Board of Directors with respect to environmental protection. The PPCC is also responsible for identifying and_x000D_
bringing to the attention of the Board of Directors, as appropriate, current and emerging political, social, and environmental trends and the public policy issues that may affect business operations,_x000D_
performance, or public image of the company"</t>
  </si>
  <si>
    <t>"The Chief Ethics and Compliance Officer (Chief Risk Officer) is a member of the company's Executive Committee and reports directly to the company's CEO. Monitoring and_x000D_
assessing climate-related issues is assigned to the Chief Ethics and Compliance Officer because this person is responsible for the overall Enterprise Risk Management_x000D_
process and ensuring all potential enterprise risks are appropriately evaluated. "</t>
  </si>
  <si>
    <t>RISKS: climate change related regulations increasing direct costs (M), increased capital expenditures due to extreme weather events (S), fluctuating temperatures leading to variance in energy spending (M).  OPPS: identifying lower emission sources of energy to decrease costs (M), shift in customer preferences towards goods/services w lower environmental impact (M), more efficient product transportation services (S)</t>
  </si>
  <si>
    <t>"We evaluate substantive financial impact when identifying or assessing climate-related risks through our Enterprise Risk Management programs. We have worked with our Treasury_x000D_
area and an external consultant to develop scenarios of potential events and what impact these might have on the business" financial impacts of each given risk and opportunity given on cdp report</t>
  </si>
  <si>
    <t>"Our Enterprise Risk Management (ERM) process is overseen by the Senior VP, ERM and Chief Compliance Officer and involves a multi-disciplinary team to evaluate_x000D_
company-wide risks. The team annually evaluates risks based on their potential business, financial and strategic impacts. Our corporate health, safety, and environment_x000D_
(HSE) team engages in the ERM risk profiling process for business continuity planning, third party oversight, and disruption of supply risks (both upstream and downstream)_x000D_
including natural disasters and other climate-related risks." full detail on cdp report</t>
  </si>
  <si>
    <t>integrated into overall enterprise risk management protocol</t>
  </si>
  <si>
    <t>scope 1-3 GHG emissions, GHG emission intensity, energy consumption, energy intensity, direct annd indirect energy consumption</t>
  </si>
  <si>
    <t>1-10 %</t>
  </si>
  <si>
    <t>"We are committed to ensuring pay equity for all employees. For more than 20 years, we have regularly conducted pay equity studies of our workforce in the U.S. and have more recently started conducting studies of our workforce outside of the U.S. While infrequent, we have made pay adjustments as warranted based on these analyses. We believe that pay equity is critical to our success in supporting a global, diverse, and inclusive workforce."</t>
  </si>
  <si>
    <t>"Lilly maintains a longstanding practice of complying with local minimum age laws and requirements and does not employ child labor, or forced or compulsory labor, in any of our facilities globally. In 2011, Lilly revised our global standards and procedures to include specific language about human rights, including our expectation that our vendors abide by Lillyâ€™s human rights standards as part of our Supplier Code of Conduct."</t>
  </si>
  <si>
    <t>"retiree health care benefits in some countries; and health and disability programs that are available to eligible employees when they need support."</t>
  </si>
  <si>
    <t>Eli Lilly</t>
  </si>
  <si>
    <t>R_8CIJ8uAHx0WHwDY</t>
  </si>
  <si>
    <t>Johnson Controls International plc</t>
  </si>
  <si>
    <t>JCI</t>
  </si>
  <si>
    <t>G51502105</t>
  </si>
  <si>
    <t>Ethics and compliance, Employee health and safety, Product quality and safety, Innovation, Energy-efficient products, Human rights, Cybersecurity, Energy and environment laws and regulations, Waste and hazardous materials management, Climate policy and engagement leadership, Sustainable products and services</t>
  </si>
  <si>
    <t>985 business partners trained</t>
  </si>
  <si>
    <t>trains employees on a variety of anti-corruption and related matters; "Every two years, all online employees must complete an ethics _x000D_
certification that requires completion of the ethics training module and a review of the Code of Ethics". Code of Ethics periodically updated; new employees required to sign they have read it; addressed by managers regularly in employee meetings; "frequently addressed through the â€œtone at the topâ€ whenever our leadership team provides communications throughout the year"</t>
  </si>
  <si>
    <t>The board is apprised quarterly of sustainability and environmental performance by the CEO or a member of the Executive Leadership Team; also receives reports from CSO on sustainability progress. Board reviews and signs non-financial disclosure, which addresses climate issues. Governance and Sustainability Committee has oversight over sustainability initiatives, including climate-related issues.</t>
  </si>
  <si>
    <t>CEO and Executive Leadership Team sets sustainability strategy. CSO works with CEO; CSO and Sustainability Leadership Committeereports progress on sustainability and associated climate-related commitments to the Board. "Local business leaders are responsible for the impact our business has on the environment and local society." Executive Leadership Team delegates authority to Global Sustainability Council (GSC) and other relevant functions; GSC "plays a central role as a coordinating structure for the enterprise on sustainability issues"</t>
  </si>
  <si>
    <t>Risks: Emerging regulation, Innovation of solutions that reduce our customersâ€™ greenhouse gas emissions, Raw material costs, Achieving sustainability commitments, Extreme weather events, Water stress. Opps: Move to more efficient buildings, Use of lower-emission sources of energy, Revenue from solutions that directly address building efficiency, Revenue from technologies that support building resilience, Revenue from increased demand for lower-emission goods and services</t>
  </si>
  <si>
    <t>"We established our 2025 Sustainability Strategy in 2018 based on our new company footprint, sustainability materiality assessment, and corporate strategic plan", includes providing sustainable products and services, increase diverse supplier spend, supporting global research and R&amp;D on energy-efficient products/services, goals related to greenhouse gas emissions, energy, water, _x000D_
waste, safety and diversity from a 2017 baseline. "We entered into two of the first sustainable improvement loans in the U.S. and the industrial sector"</t>
  </si>
  <si>
    <t>"scenario analysis aligned to a 1.5 degree world, a 2 degree world and a 4 degree world based on IPCC RCP scenarios for physical risk and IEA scenarios for transition risks related to the building sector.... We used the analysis to identify the most critical climate-related risks and opportunities along with strategies for increasing our _x000D_
company's resiliency through proactive strategies and management actions."</t>
  </si>
  <si>
    <t>ERM process "provides the enterprise with a common framework and terminology to ensure consistency in identification, reporting, and management of key risks"; results presented to the Board annually and a Risk Committee escalates any new risks to the Executive Committee; also have key teams in place to oversee and advise on sustainability risks and opportunities. Climate-related risk and opportunity management process includes scenario analysis, used to "identify the most critical climate-related risks and opportunities along with strategies for increasing our company's resiliency through proactive strategies and management actions."</t>
  </si>
  <si>
    <t>"In fiscal 2020, we incorporated sustainability into our enterprise risk management process for the first time." | ERM process "provides the enterprise with a common framework and terminology to ensure consistency in identification, reporting, and management of key risks"; results presented to the Board annually and a Risk Committee escalates any new risks to the Executive Committee; also have key teams in place to oversee and advise on sustainability risks and opportunities.</t>
  </si>
  <si>
    <t>GHG emissions intensity, energy consumption and efficiency</t>
  </si>
  <si>
    <t>27% Minority or Vulnerable Group</t>
  </si>
  <si>
    <t>"There are no operations within Johnson Controls that have been _x000D_
identified as having significant risk for incidents of forced or _x000D_
compulsory labor."</t>
  </si>
  <si>
    <t>insurance (healthcare employee and family, dental, vision, ADHD, short-term and long-term disability, ...), wellness (EAP, work/life support program, wellness/fitness program, on-site fitness or recreation facilities, ...)</t>
  </si>
  <si>
    <t>Johnson Controls International Plc</t>
  </si>
  <si>
    <t>R_8jkzR2ri2ZzaPf8</t>
  </si>
  <si>
    <t>Simon Property Group, Inc.</t>
  </si>
  <si>
    <t>SPG</t>
  </si>
  <si>
    <t>have other competencies listed on proxy statement, but not related to environmental or social</t>
  </si>
  <si>
    <t>3 W (only includes independent directors)</t>
  </si>
  <si>
    <t>ownership of high-quality retail real estate, densify simon's well-located real estate with elements that foster a live work play and stay environment, energy management, climate change adaptation and resilience strategies, health and safety, ethical business conduct, respect of human rights</t>
  </si>
  <si>
    <t>"Simon is committed to the highest standards of business and professional conduct. We have_x000D_
designed our Code of Business Conduct to reflect the values that define the Company and the_x000D_
principles that guide us to avoid circumstances that may give rise to even an appearance of_x000D_
impropriety. "</t>
  </si>
  <si>
    <t>"The Board has responsibility for overseeing_x000D_
climate change risks and opportunities. "</t>
  </si>
  <si>
    <t>"After completing the risk assessment and finalizing our mitigation plan, our Risk_x000D_
Management Team works alongside our third-party risk consultants, who conduct_x000D_
regular site and building surveys, along with a variety of engineering services, across_x000D_
Simonâ€™s 200+ properties."</t>
  </si>
  <si>
    <t>Potential and emerging regulations resulting from climate considerations may limit Simonâ€™s development capacity at certain locations (s), Changes in laws promoting more sustainable land-use_x000D_
practices due to climate change may also cause delays_x000D_
in development projects and increase costs (s), We seek opportunities to participate in programs and_x000D_
adopt technologies that may facilitate a transition to_x000D_
a lower carbon footprint and reduce energy-related_x000D_
operating costs (s), As tenantsâ€™ preferences shift towards renewable energy_x000D_
sources, there is an increased expectation that landlords_x000D_
will offer renewable energy sources to tenants (s), An unsuccessful investment in climate-positive_x000D_
technologies and renewable energy sourcing may put us_x000D_
at a financial disadvantage (s), Current and emerging regulation on climate-related_x000D_
issues brings legal risks related to monitoring,_x000D_
compliance, fines, and potential reputational damage (s), Asset level development activities pose risks related to_x000D_
land, air, or water contamination (s), Growing investor preference to engage with_x000D_
companies that incorporate climate risk into_x000D_
investment decisions and tenant preferences for_x000D_
properties that incorporate climate change mitigation_x000D_
into design and development (m), Lack of response to stakeholder preferences and failure_x000D_
to comply with regulations could create a reputational_x000D_
risk and potentially a competitive disadvantage to_x000D_
attract and retain tenants (m), With over 200 locations in 37 U.S. states, our operations_x000D_
are subject to extreme weather events, which can_x000D_
result in property loss and disrupt the ability of staff_x000D_
and tenants to work and customers to shop. Both may_x000D_
increase operational costs and reduce lease income (s, m, &amp; l), Longer-term shifts in climate patterns are likely to_x000D_
increase average temperatures that can impact the_x000D_
energy requirements of our properties (s, m, &amp; l)</t>
  </si>
  <si>
    <t>have the business impacts and responses listed for all previously listed risks and opps on their sustainability report</t>
  </si>
  <si>
    <t>"The process for identifying climate-related risks is consistent with Simonâ€™s Enterprise Risk_x000D_
Management (ERM) Framework, which involves risk identification, prioritization, and_x000D_
mitigation."</t>
  </si>
  <si>
    <t>"The process for identifying climate-related risks is consistent with Simonâ€™s Enterprise Risk_x000D_
Management (ERM) Framework, which involves risk identification, prioritization, and_x000D_
mitigation." there is specific info on mitigating each risk on sustainability report</t>
  </si>
  <si>
    <t>consistent with Simonâ€™s Enterprise Risk Management (ERM) Framework</t>
  </si>
  <si>
    <t>energy use by source, scope 1-3 emissions, % reductions</t>
  </si>
  <si>
    <t>reduce absolute Scope 1 and 2 GHG emissions by 68% by 2035, from a 2019 base year, 2035 target to reduce our absolute Scope 3_x000D_
carbon emissions for our downstream leased assets by 20.9%</t>
  </si>
  <si>
    <t>all suppliers must: Respect human rights, including fair wages, respect working_x000D_
hours, and meet all federal and state labor laws and prohibition_x000D_
of forced or child labor in any activities</t>
  </si>
  <si>
    <t>Simon Property Group</t>
  </si>
  <si>
    <t>R_8k1thga0W8opnvw</t>
  </si>
  <si>
    <t>Equinix, Inc.</t>
  </si>
  <si>
    <t>EQIX</t>
  </si>
  <si>
    <t>29444U700</t>
  </si>
  <si>
    <t>training on code of business conduct, surveyed employees to benchmark Ethics and Compliance programs</t>
  </si>
  <si>
    <t>The Governance Committee of the Board and the Board Chair are informed of and oversee all material risks to Equinix including climate-related issues and ensure ultimate alignment with the overall business strategy.</t>
  </si>
  <si>
    <t>Equinixâ€™s Corporate Sustainability Committee or Sustainability Program Office is led by a VP of Investor Relations and Sustainability. The Committee provides the thought-leadership, knowledge and program management to ensure Equinix has the people, programs and systems in place to evolve its climate-related risk management across a range of material topics.</t>
  </si>
  <si>
    <t>'-Risks: increase in cost of electricity and changes in power prices from fluctuaying market forces, regulations that affect carbon pricing, increased severity and frequency of extreme weather events                                                 -Opps: development of low emission goods and products, use of lower-emissions sources of energy, shift in consumer preferences</t>
  </si>
  <si>
    <t>Equinix design, build and operate our data centers with high operational standards, and have a long-term goal of using 100% renewable energy across our global platform; Climate-related risks and opportunities have heavily impacted our power supply chain and have resulted in our preference to buy renewable energy around the world; Climate-related risks and opportunities impact revenue because customers increasingly care about whether Equinix is protected from physical and transition risks related to climate change and can offer renewable powered data center services. Our decisions to offer net-zero carbon neutral data centers considers our ability to continue to attract and retain customers.</t>
  </si>
  <si>
    <t>Equinix has not yet introduced climate-related scenario analysis into its business strategy due to the rapid organic business growth and M&amp;A activities globally over the past several years</t>
  </si>
  <si>
    <t>To identify and assess risks at the corporate level, the ERM team utilizes interviews and/or surveys to identify top risks to the business. To identify and assess risks at the asset (data center) level, the process begins during site selection, when natural hazard exposures are identified and considered as part of the business case for the site. The Business Continuity team then conducts a threat and risk assessment for each data center on an annual basis.</t>
  </si>
  <si>
    <t>Identified risks are managed by the parties with oversight and responsibility for each risk. A series of internal report-outs to the Executives and Board of Directors are completed to ensure risks are appropriately mitigated, managed, and monitored.</t>
  </si>
  <si>
    <t>GHG emissions, energy consumption, renewable energy, energy intensity</t>
  </si>
  <si>
    <t>Equinix Inc.</t>
  </si>
  <si>
    <t>R_8k8kwbaxWqEblJk</t>
  </si>
  <si>
    <t>CSX Corporation</t>
  </si>
  <si>
    <t>CSX</t>
  </si>
  <si>
    <t>Accessible and transparent communications, Compliance with legislation and regulations, Coronavirus (COVID-19) prevention and response, Cyber and information security, Delivering excellent customer service, Employee and community safety, Employee health and well-being , Ethical business conduct, Governance and risk management, Hazard management and emergency preparedness, Inclusion and diversity, Innovation, Physical security, Talent management</t>
  </si>
  <si>
    <t>100% management employees, 63% union employees</t>
  </si>
  <si>
    <t>ethics training</t>
  </si>
  <si>
    <t>"Governance and Sustainability Committee of the Board has oversight responsibility for environmental matters, as well as responsibility for risk oversight and evaluation, including risks associated with energy and environmental policy"</t>
  </si>
  <si>
    <t>EVP/CLO has ultimate responsibility for the PSH&amp;E department, consisting of env professionals; EVP/CLO "has the authority, influence and resources to act on climate-related risks and opportunities in alignment with our corporate strategy." Senior Director of PSH&amp;E reports to EVP/CLO, who reports to CEO and Board</t>
  </si>
  <si>
    <t>Risks: Increased severity and frequency of extreme weather events such as cyclones and floods, Transitioning to lower emissions technology, Changing customer behavior. Opp: Access to new markets, Use of more efficient modes of transport</t>
  </si>
  <si>
    <t>Emphasizing intermodal freight haul. "adjust its business plan to respond to the declining coal market, including streamlining the workforce, rerouting resources away from the Appalachian region, improving productivity related to the coal business, and investing in other offerings such as the intermodal business." Researching the use of LNG to fuel locomotives and expects to roll out a pilot program within 2 years. "Established comprehensive business continuity plans that aredesigned to ensure the continuity of train operations in the face of extreme weather events".</t>
  </si>
  <si>
    <t>determines risks with significant impacts by whether they have "a material adverse effect on the Company's financial condition, results of operations or liquidity, and could cause those results to differ materially"; business leaders involved in identifying and assessing risks; for asset level, risks defined "using a compliance-based approach"</t>
  </si>
  <si>
    <t>"Business risk factors are identified and described in the companyâ€™s Annual Report, and these factors influence the strategic planning_x000D_
process."</t>
  </si>
  <si>
    <t>"CSX uses an integrated, multi-disciplinary, company-wide risk management process which defines risks and opportunities as strategic, external, or compliance based."</t>
  </si>
  <si>
    <t>GHG emissions reduction, energy reduction, efficiency</t>
  </si>
  <si>
    <t>68% Gen X, 24% Gen Y, 7% Boomers</t>
  </si>
  <si>
    <t>20% overall workforce diversity (POC + females)</t>
  </si>
  <si>
    <t>medical (choice PPO plan and high deductible plan), prescriptions, HSA, FSA, dental, vision, life insurance, dependent care FSA, EAP, tele-medicine, well-being programs, voluntary benefits, progyny</t>
  </si>
  <si>
    <t>R_8pt8apHPEcd88v4</t>
  </si>
  <si>
    <t>Marriott International, Inc.</t>
  </si>
  <si>
    <t>MAR</t>
  </si>
  <si>
    <t>Economic: Economic Performance, Indirect Economic Impacts, and Anti-Corruption_x000D_
â€¢ Environmental: Energy, Water, Biodiversity, Emissions, Effluents &amp; Waste, and Supply Chain_x000D_
 Environmental Assessment_x000D_
â€¢ Social: Employment, Occupational Health &amp; Safety, Training &amp; Education, Diversity and Equal_x000D_
 Opportunity, Human Rights Assessment, Loca</t>
  </si>
  <si>
    <t>We train our associates on the companyâ€™s relevant policies, including ethics, supplier conduct,_x000D_
anti-corruption laws, and the economic and trade sanctions laws administered by the U.S. Treasury Departmentâ€™s Office of Foreign Assets Control, also known as OFAC.</t>
  </si>
  <si>
    <t>In 2019, our primary focus was the continued management post-merger_x000D_
and continuing the successful transition and integration of Starwood compliance operations into Marriottâ€™s compliance program. We continued our online training module to educate our on-property_x000D_
and above-property managers on dealing with the economic and trade sanctions laws administered by_x000D_
OFAC.</t>
  </si>
  <si>
    <t>Our Board of Directors oversees management and, through this oversight, enhances the long-term value of the company. A formal infrastructure of a range of councils comprised of executives and associates (assisted by external experts) guides us in making everyday decisions that affect_x000D_
our work environment, our sustainability and social impact practices and our business strategy. .</t>
  </si>
  <si>
    <t>Our Serve 360 Executive Leadership Council is an executive-level committee that evaluates Marriottâ€™s_x000D_
sustainability and social impact initiatives and tracks objectives in different areas of business, in_x000D_
collaboration with several other Serve 360 councils.</t>
  </si>
  <si>
    <t>Risks: taxes designed to encourage companies to reduce GHG emissions; More frequent and more severe storms; increasing global temperatures; changes in precipitation; temperature extremes; changing customer behavior                                           Opps: sustainable building standards; renewable energy programs; growing environmental awareness</t>
  </si>
  <si>
    <t>Our expertise in implementing projects that create operational efficiencies, including energy and water savings, help lower operating costs and offset risks related to higher costs from carbon taxes, Our_x000D_
commitment to sustain responsible operations includes energy and water conservation and related operational targets for all the hotels in our portfolio,etc.</t>
  </si>
  <si>
    <t>We are using the 2Â°C Scenario to model and evaluate a science-based emissions reductions target, using the pathway modelled for the Service Buildings sector of Sectoral_x000D_
Decarbonization Approach (SDA). The SDA approach requires inputs for area growth, and in 2019, Marriott was able to develop defensible growth rates for the company (4% for hotels managed by Marriott and 6.8% for hotels that will be franchised). Additionally, Marriott has begun to analyze which non-franchise Scope 3 emissions to include.</t>
  </si>
  <si>
    <t>Marriottâ€™s Internal Audit discipline coordinates an annual Enterprise Risk Assessment process through which senior leadership identifies the top business and emerging_x000D_
risks facing the company, along with key mitigating action plans for addressing those risks</t>
  </si>
  <si>
    <t>Our corporate risk department develops and updates policies for insurance coverage for both owners and franchisors, as well as business interruption coverage for our operations in regions prone to weather events; Additionally, Global Engineering is working in concert with Risk Management and external partners to evaluate and address climate-related risks to the property assets under Marriottâ€™s care and to develop strategies, programs, and trainings to promote climate resilience</t>
  </si>
  <si>
    <t>GHG emissions, energy and water consumption,</t>
  </si>
  <si>
    <t>Marriott developed 2025 Sustainability and Social Impact Goals: some goals are- Reduce environmental footprint by 15% | 30% | 45% | 50% across the portfolio , 100% of MI hotels will have a sustainability certification, and 650 hotels will pursue LEED certification or equivalent ,  Responsibly source 95% in our Top 10 priority categories</t>
  </si>
  <si>
    <t>34% Genx, 38% Millennials, 24% baby boomers, 2% Gen Z, 1% Silent Generation</t>
  </si>
  <si>
    <t>55% Women for U.S.</t>
  </si>
  <si>
    <t>TakeCare program</t>
  </si>
  <si>
    <t>Marriott International</t>
  </si>
  <si>
    <t>R_8qWkKxKJHm52aX4</t>
  </si>
  <si>
    <t>Eaton Corporation plc</t>
  </si>
  <si>
    <t>ETN</t>
  </si>
  <si>
    <t>G29183103</t>
  </si>
  <si>
    <t>positive-impact products, climate actions, ethics and compliance, talent management, inclusion and diversity, waste reduction, health and safety, R&amp;D and innovation</t>
  </si>
  <si>
    <t>98% of employees received at least one hour of ethics training in 2020.</t>
  </si>
  <si>
    <t>Employee training on the Code of Ethics as part of the onboarding process, investing in targeted compliance training</t>
  </si>
  <si>
    <t>The Audit Committee is responsible for reviewing and approving Eaton's processess and controls in place for specific ESG-related public disclosures. The Compensation and Organization Committee is responsible for reviewing relevant ESG social matters, which may include matters such as employee engagement, culture, training and development, inclusion and diversity and pay equity. The Governance Committee is responsible for considering relevant ESG_x000D_
environmental and governance issues, as determined by the committee from time to time.</t>
  </si>
  <si>
    <t>The Sustainability Executive Council is responsible for developing our ESG and sustainability strategy and initiatives.</t>
  </si>
  <si>
    <t>Risks: hurricane, coastal and inland flooding, wildfires, high heat days, changing weather patterns, technology, stakeholders, energy cost/reliability, cost/reliability, cost of carbon, regulations                       Opps: energy transition to renewables, rise of digitalization</t>
  </si>
  <si>
    <t>Eaton is responding by designing new solutions that address climate change, energy efficiency and increasing regulations. Our positive impact portfolio of products perform across broad criteria for sustainability, including reduced environmental impact, increased use-phase efficiency, safety and reliability. Eaton invests significant resources in Research and Development each year, and through 2030 we are focusing on developing efficient and lowcarbon products and solutions.</t>
  </si>
  <si>
    <t>Eatonâ€™s Enterprise Risk Management (ERM) program is the companyâ€™s framework to identify, assess and mitigate the companyâ€™s most significant risks. Eatonâ€™s SLC, businesses, regions and corporate functions participate in identifying and assessing enterprise-level risks and opportunities.</t>
  </si>
  <si>
    <t>Eatonâ€™s Enterprise Risk Management (ERM) program is the companyâ€™s framework to identify, assess and mitigate the companyâ€™s most significant risks.</t>
  </si>
  <si>
    <t>included in Enterprise Risk Management program</t>
  </si>
  <si>
    <t>GHG emissions, energy consumed, percent renewable electricity, water withdrawal, total waste generated, % recycled, amount of hazardous wate generated</t>
  </si>
  <si>
    <t>31.2% women in the US</t>
  </si>
  <si>
    <t>Medical, Dental, Vision, health savings account, life insurance, short-term and long-term disability plan, flexible spending accounts</t>
  </si>
  <si>
    <t>Eaton Corp. Plc</t>
  </si>
  <si>
    <t>R_8wQU325pojkvjmK</t>
  </si>
  <si>
    <t>Target Corporation</t>
  </si>
  <si>
    <t>TGT</t>
  </si>
  <si>
    <t>31% female, 69% male</t>
  </si>
  <si>
    <t>privacy&amp;data protection, product quality&amp;safety, consumption behabiors, labor practices, forced labor, human rights, social impact of products &amp; services, workplace health &amp;safety, etc.</t>
  </si>
  <si>
    <t>In 2019, for the first time, we delivered the ethics_x000D_
training to all team members, including nonexempt_x000D_
team members in stores and distribution centers.</t>
  </si>
  <si>
    <t>In 2019, for the first time, we delivered the ethics training to all team members, including nonexempt team members in stores and distribution centers.</t>
  </si>
  <si>
    <t>In 2019, for the first time, we delivered the ethics training to all team members; the launch of the Code of Ethics, which replaced the Business Conduct Guide; compliance trainings; separate code of ethics for board members</t>
  </si>
  <si>
    <t>market = 1,545,898 mtCO2e; location = 1,680,682 mtCO2e</t>
  </si>
  <si>
    <t>52,049,000 mtCO2e</t>
  </si>
  <si>
    <t>The Board of Directors receives updates from the Nominating and Governance Committee. The Nominating and Governance Committee reviews environmental and social topics at least semi-annually. Targetâ€™s Vice President of Corporate Responsibility presents to the Nominating and Governance Committee semi-annually on corporate responsibility related topics.</t>
  </si>
  <si>
    <t>The Vice President of Corporate Responsibility oversees Corporate Responsibility initiatives across the enterprise. The Vice President of Property Management oversees the Property and Energy Management across Target. The Vice President of Responsible Sourcing &amp; Sustainability oversees our global commitment to manufacture our goods and services in a responsible and sustainable manner</t>
  </si>
  <si>
    <t>Target tracks weather-related events and natural disasters that trigger an emergency response; developed a low-carbon transition plan;performs climate-related scenario analysis; Targetâ€™s operations team is evaluating which locations are more at risk for energy supply interruptions;  Target's energy team works with internal asset teams to evaluate equipment run strategies and their associated costs.</t>
  </si>
  <si>
    <t>Target has a specific climate-related risk management process; to respond to risks, they have introduced a new climate poicy and goals based on the latest climate science in 2017 and introduced scope 3 emission goal in 2019.</t>
  </si>
  <si>
    <t>Within the Corporate Reponsibility team, the Business Integration team engages with partners to incorporate climate initiatives into core business; The Property and Energy Management teams conduct critical work around our waste minimization efforts, store HVAC efficiencies, EV charging stations, and lead the work around procuring renewable energy sources;Responsible Sourcing &amp; Sustainability team leads our Scope 3 climate commitment specifically</t>
  </si>
  <si>
    <t>describes how operation of facilities contribute to company's direct and indirect emissions; changing prices for electricity and other fuels also impact business;  built a highly energy-efficient portfolio of stores by continually adopting new technologies and operating procedures.</t>
  </si>
  <si>
    <t>GHG emission; energy consumption metrics;(follows SASB and GRI index)</t>
  </si>
  <si>
    <t>reduce absolute Scope 1 and 2 emissions and Scope 3 emissions from Retail Purchased Goods and Services by 30% below our 2017 baseline by 2030, and that by the end of 2023, suppliers representing the top 80% of our retail and non-retail spend will have set science-based Scope 1 and 2 targets.</t>
  </si>
  <si>
    <t>58% female, 42% male</t>
  </si>
  <si>
    <t>50% white, 15% black, 25% Latinx, 5% Asian, &lt;1% Native Hawaiian/ Pacific Islander, &lt;1% American Indian/Alaskan Native, 3% two or more</t>
  </si>
  <si>
    <t>describes social compliance audit process and mentions risk assessments with attention to labor hotspots</t>
  </si>
  <si>
    <t>Medical and pharmacy benefits,Dental benefits,Vision eyewear coverage,Critical Illness, Accident and Hospital Indemnity Insurance,Programs and rewards to encourage healthy actions,Support programs for life events,Education resources to inspire well-being, Employee assistance program through Team Member LifeResources_x000D_
,20% Wellness discount</t>
  </si>
  <si>
    <t>Target</t>
  </si>
  <si>
    <t>R_ahOp7p9qTCM6fK6</t>
  </si>
  <si>
    <t>Automatic Data Processing, Inc.</t>
  </si>
  <si>
    <t>ADP</t>
  </si>
  <si>
    <t>Global Ethics Team offers employees training, advice, counsel and support on all aspects of the Code of Business Conduct and Ethics and Anti-Bribery Policy. Global Compliance team identifies and prioritizes compliance risks. Annual Code training and specialized compliance trainings, supplemented by awareness programs and initiatives such as internal articles, blogs, videos and other global compliance communications</t>
  </si>
  <si>
    <t>nominating/corporate governance committee oversees the Companyâ€™s environmental, social and governance (ESG) policies _x000D_
and programs; receives regular updates from ADPâ€™s Chief Diversity, Inclusion and CSR Officer (CSRO) and reports back to Board</t>
  </si>
  <si>
    <t>CSR Officer (CSRO) leads ESG Steering Committee, which consists of senior leaders, "meetings occur on a quarterly basis to more effectively communicate and manage sustainability-related issues affecting the Company"</t>
  </si>
  <si>
    <t>Risks: weather-related events interrupting business operations, supply chain disruptions, _x000D_
disruptions to our clientsâ€™ businesses and potential regulatory changes</t>
  </si>
  <si>
    <t>invested in energy efficiency initiatives, updating vehicle fleet with fuel-efficient vehicles, invested in fuel cell technology, updated air travel policy to make green travelling arrangements easier</t>
  </si>
  <si>
    <t>7% Baby Boomer, 30% Gen X, 58% Millenial, 5% Gen Z</t>
  </si>
  <si>
    <t>medical, dental, vision, annual flu shots, wellness offerings, parental leave, adoption/fertility benefits, programs to support caregivers; expanded some benefits to employees' domestic partners</t>
  </si>
  <si>
    <t>Automatic Data Processing Inc.</t>
  </si>
  <si>
    <t>R_b89cGePdMJguSyO</t>
  </si>
  <si>
    <t>The Hartford Financial Services Group, Inc.</t>
  </si>
  <si>
    <t>HIG</t>
  </si>
  <si>
    <t>customer privacy, economic performance, non-discrimination, environmental compliance, social (diversity and local communities)</t>
  </si>
  <si>
    <t>Robust training on our Code of Ethics and Business Conduct is available to all employees and managers,_x000D_
including new hires; made enhancements to Anti-Corruption program</t>
  </si>
  <si>
    <t>CDP linked in report and site</t>
  </si>
  <si>
    <t>The Nominating and Corporate Governance Committee of the Board (the â€œNominating Committeeâ€)_x000D_
has oversight responsibility for the companyâ€™s sustainability governance framework; In addition, the Boardâ€™s Finance, Investment and Risk Management Committee, which comprises the full Board, routinely receives updates on risk management activities related to severe weather and climate change.</t>
  </si>
  <si>
    <t>The Hartford established an ESG Sustainability Governance Committee in 2017 to develop and drive execution of the company's sustainability strategy, goals and related disclosures. The Committee serves as the mechanism that facilitates the Board and managementâ€™s comprehensive understanding of The Hartfordâ€™s sustainability efforts.</t>
  </si>
  <si>
    <t>RISKS: uncertainty surrounding new climate-related regulations,  increased severity and frequency of extreme weather events, Pandemic risk,Reputational risk,Risk of rising sea level and floods                                                   OPPS: Use of low-emission sources of energy, Shift in consumer preferences(â€“ Increased revenues resulting from increased demand_x000D_
for products and services,  new solutions to adaptation_x000D_
needs ), Development and/or expansion of low emission goods and services, Shift in consumer preferences, etc.</t>
  </si>
  <si>
    <t>closely monitors the scientific literature on climate change to help identify climate change risks with direct business implications;  During the past few years, The Hartford Investment Management Company (â€œHIMCOâ€) has taken steps to develop a framework for assessing The Hartfordâ€™s investment portfolios and the mplications of climate change on its holdings.</t>
  </si>
  <si>
    <t>Climate-related scenarios are incorporated in our catastrophe risk models, which are significant inputs into pricing and underwriting. We utilize vendor catastrophe models to model natural catastrophe perils</t>
  </si>
  <si>
    <t>process includes disciplined underwriting protocols, exposure controls, sophisticated risk-based pricing, risk modeling, risk transfer, and capital management strategies.</t>
  </si>
  <si>
    <t>The Enterprise Risk and Capital Committee (ERCC), chaired by the CEO and comprised of senior_x000D_
leaders oversees the risk profile, capital structure and risk management practices. ESG Sustainability Governance Committee prioritizes opportunities aligned to the Company's_x000D_
sustainability strategy and reports progress to The Hartford's Board of Directors at least annually</t>
  </si>
  <si>
    <t>The processes to identify, assess, and manage climate-related risks are integrated into the organizationâ€™s overall risk management in a variety of ways including leadership oversight, employee engagement and customer product offerings.</t>
  </si>
  <si>
    <t>catastrophe modeling and metrics</t>
  </si>
  <si>
    <t>19.9% Baby Boomers, 42.6% Gen X, 36.1% Gen Y, 1.4% Gen Z</t>
  </si>
  <si>
    <t>Medical plan options (preventive care is 100% covered with no deductible), Dental coverage options, Voluntary group vision plan, Voluntary critical illness insurance, Voluntary accident insurance, Well-being programs, Medical advocacy program</t>
  </si>
  <si>
    <t>Hartford Financial Services</t>
  </si>
  <si>
    <t>R_bBeu67YIdd5OScm</t>
  </si>
  <si>
    <t>Digital Realty Trust, Inc.</t>
  </si>
  <si>
    <t>DLR</t>
  </si>
  <si>
    <t>ethics and integrity, security, carbon emissions, energy use/efficiency, health/safety and well-being, talent and development, climate resilience, governance and management, etc.</t>
  </si>
  <si>
    <t>All employees are required to both read the policy and undergo training for the policy during Digital Realtyâ€™s annual attestation period. Our annual attestation covers training on our Insider Trading Policy, our FCPA and Anti-Corruption Compliance Policy, and anti-money laundering compliance. All members of our Board of Directors also receive these policies and procedures.</t>
  </si>
  <si>
    <t>annual training on Insider Trading Policy, FCPA and Anti-Corruption Compliance Policy, and anti-money laundering compliance for employees and Board of Directors; confidential hotline; engage with federal, state and local governments in the U.S. and around the world on public policy issues</t>
  </si>
  <si>
    <t>The Nominating and Corporate Governance Committee_x000D_
of our Board of Directors has direct oversight of the_x000D_
strategy and performance of, and risks and opportunities_x000D_
related to our ESG program</t>
  </si>
  <si>
    <t>Digital Realtyâ€™s Senior Director of Sustainability reports_x000D_
to the Executive Vice President, General Counsel,_x000D_
providing regular updates on sustainability performance; Our Executive Vice President of Operations oversees the_x000D_
teams that implement resource conservation initiatives_x000D_
and green building projects</t>
  </si>
  <si>
    <t>Risks: short-term weather events exacerbated by climate change, increased severity of acute weather-related events, more extreme weather events and extreme temperatures, severe droughts, air quality,increased regulatory compliance costs, carbon pricing mechanisms, current products and materials may become obsolete more quickly, higher costs of utilities, higher material costs, shifts in consumer preferences                                          OPPS: Improving energy efficiency, transitioning to low and zero emission sources of energy, developing sustainable data centers and supplying them with zero-carbon energy, diversified portfolio</t>
  </si>
  <si>
    <t>"We incorporate research into low carbon products and_x000D_
technologies into our R&amp;D program. We manage liability obligations related to our green bond commitments by allocating capital to eligible projects, tracking performance, and monitoring allocation compared_x000D_
to bond proceeds. We continue to evaluate and invest in_x000D_
measures to improve efficiency and reduce water use at_x000D_
our properties to prepare for possible future constraints_x000D_
on supplies."</t>
  </si>
  <si>
    <t>Our Risk Management_x000D_
team assesses a range of risks for all of our assets, from the time of acquisition,_x000D_
during the construction process and annually throughout each propertyâ€™s_x000D_
operational lifecycle. Risks and opportunities are assessed based on the level of_x000D_
potential financial impacts, physical disruption to business activities, customer_x000D_
concerns and priorities, and shareholder concerns.</t>
  </si>
  <si>
    <t>Where relevant, climate risks are reviewed alongside other material risks and opportunities at the asset, market, and enterprise level through our corporate Enterprise Risk Management process.</t>
  </si>
  <si>
    <t>carbon emissions, emission intensities, total insured value, loss expectancy, proprietary risk score</t>
  </si>
  <si>
    <t>Health/vision/dental insurance, teledoc, life and disability insurance, fitness/health/ well-being reimbursement program</t>
  </si>
  <si>
    <t>Digital Realty Trust</t>
  </si>
  <si>
    <t>R_bHnpaFgpoKbl8ua</t>
  </si>
  <si>
    <t>Humana Inc.</t>
  </si>
  <si>
    <t>HUM</t>
  </si>
  <si>
    <t>3 financial expertise</t>
  </si>
  <si>
    <t>access to healthcare, member health, member privacy, anti-corruption, employee health and well-being</t>
  </si>
  <si>
    <t>"all Humana associatesâ€”including Humanaâ€™s executive officers and independent directorsâ€”and contractors are required to complete an ethics and compliance course each year." 2016 - all 10 directors trained</t>
  </si>
  <si>
    <t>"Enterprise Risk and Compliance team uses Buzz, our internal social collaboration tool, to interact with employees" - provides forum for employees to ask questions and discuss ethics, compliance and risk-related news and issues. Continues to update training, using adult learning theory to make modules more adaptable</t>
  </si>
  <si>
    <t>Chief Administrative Officer has oversight for Humana's Workplace Solutions team - day-to-day planning, coordination and implementation of operational environmental sustainability policies, including those around energy management and climate-change mitigation/adaptation; sustainability objectives managed by Environmental Sustainability Practice Leader</t>
  </si>
  <si>
    <t>"Climate change impacts â€“ such as increased frequency of extreme weather events, higher costs of energy, and consumer and investor interest in our sustainability efforts â€“ pose risks and opportunities for Humanaâ€™s business."</t>
  </si>
  <si>
    <t>"We continually strengthen our already robust business continuity program, invest in energy management and efficiency projects, and pursue financial incentives to support efforts to reduce our environmental footprint. We set challenging environmental targets, collaborating with vendors and associates to achieve them"</t>
  </si>
  <si>
    <t>GHG Protocol</t>
  </si>
  <si>
    <t>42% of workforce POC (doesn't specify region)</t>
  </si>
  <si>
    <t>medical, dental, vision plans, supplemental and long-term health care, on-site screenings and vaccinations, employee assistance program, on-site fitness centers; 100% coverage of a range of preventive care services</t>
  </si>
  <si>
    <t>Humana</t>
  </si>
  <si>
    <t>R_bKp2tMmsDaGibqK</t>
  </si>
  <si>
    <t>Philip Morris International Inc.</t>
  </si>
  <si>
    <t>PM</t>
  </si>
  <si>
    <t>5 CFO or banking, 7 sustainability/corporate responsibility</t>
  </si>
  <si>
    <t>3/12 W</t>
  </si>
  <si>
    <t>product health impacts, access to smoke-free products, responsible marketing and sales practices, sustainable supply chain management, respect for human rights, socioeconomic well-being of tobacco-farming communities, health, safety and well-being at work, climate protection, littering protection, product eco-design and circularity</t>
  </si>
  <si>
    <t>86% of employees participated in training sessions pertaining to PMIâ€™s code of conduct</t>
  </si>
  <si>
    <t>Training sessions conducted for employees and third-parties. Plan to publish an updated Code in 2020. Ethics and Compliance function_x000D_
and Corporate Audit department monitor compliance; recent launch of a new global training toolkit on code of conduct that has increased awareness, leading to higher speaking-up rates</t>
  </si>
  <si>
    <t>Board "approves the companyâ€™s annual budget and receives updates on its performance and targets against the budget throughout the year, including those related to the achievement of sustainability and climate protection targets." Nominating and Corporate Governance Committee oversees sustainability strategies and performance, including climate-related issues. Audit Committee assesses and manages climate-related risk</t>
  </si>
  <si>
    <t>Senior Vice President (SVP) "tasked with addressing climate change risk across all activities of the company, including physical climate and water-related risks," reports directly to COO, who is delegated with operational responsibility; report to Board committees. Operations Sustainability and Corporate Sustainability functions coordinate the companyâ€™s climate change-related activities.</t>
  </si>
  <si>
    <t>Risks: stricter climate-related regulations, changes in precipitation patterns and extreme variability in weather, increased production costs for farmers due to changing input costs, particularly diesel fuel. _x000D_
Opportunities: complying with regulations -&gt; reduce energy consumption, emissions, and operational costs; decreasing costs of renewable energy; new technologies and fuel efficiency</t>
  </si>
  <si>
    <t>Energy management program capable of managing risks from stricter regulations. "Designed our business continuity management plans to mitigate the consequences of supply chain interruption and disruption," conducts global water risk assessments + local assessments. "Since 2002, we have been implementing our GAP program, which includes mandatory requirements for our tobacco suppliers"; includes initiatives to respond to climate change. Goal of carbon neutrality in direct emissions by 2030, includes increasing use of renewable energy; uses a marginal abatement cost curve and internal carbon price to help prioritize projects for renewable energy generation and GHG reduction.</t>
  </si>
  <si>
    <t>Corporate Risk Governance Committee coordinates an intergrated risk assessment, includes climate change. Audit Committee oversees assessment of risks. PMI periodically conducts a climate change risk and opportunities assessment; incorporates scenario analysis; mapped 149 risks/opportunities across materiality and certainty, then placed into risk categories.</t>
  </si>
  <si>
    <t>Audit Committee oversees management of risks and climate change initiatives. SVP "examines and monitors climate change-related issues, ensuring that risk assessment and management are integrated into long-range plans, objectives, budgets, and performance review processes"</t>
  </si>
  <si>
    <t>Corporate Risk Governance Committee coordinates an intergrated risk assessment, includes climate change. Climate-related risks included in Audit Committee's assessment and management of company risks. SVP "examines and monitors climate change-related issues, ensuring that risk assessment and management are integrated into long-range plans, objectives, budgets, and performance review processes"</t>
  </si>
  <si>
    <t>GHG emissions, energy usage and sourcing, water usage, life cycle assessments</t>
  </si>
  <si>
    <t>Make all direct operations carbon neutral by 2030, whole value chain carbon neutral by 2050; currently on track - 3% reduction Scope 1, 10% Scope 2, and 12% Scope 3. Source only renewable energy for manufacturing by 2025</t>
  </si>
  <si>
    <t>"In 2019, we became the first company to receive the global EQUAL-SALARY certification certifying that we pay men and women equally for equal work everywhere PMI operates in the world, covering more than 90 countries."</t>
  </si>
  <si>
    <t>Philip Morris International</t>
  </si>
  <si>
    <t>R_bNuBNr4PquLwFdY</t>
  </si>
  <si>
    <t>Nike, Inc.</t>
  </si>
  <si>
    <t>NKE</t>
  </si>
  <si>
    <t>4 W / 8M</t>
  </si>
  <si>
    <t>"In this context, NIKE approaches governance with a view_x000D_
to enhancing long-term shareholder value. Creating long-term shareholder_x000D_
value is facilitated by focusing on NIKEâ€™s corporate Purpose, which includes_x000D_
strategies regarding sustainability; diversity, equity, and inclusion; social and_x000D_
community impact; corporate responsibility; and human rights. "</t>
  </si>
  <si>
    <t>GHG emissions, product design and circularity, climate change adaptation, labor rights in supply chain, employee diversity equity and inclusion, material waste, materials sourcing, supply chain management and transparancy, health and safety in the supply chain, forced labor, ethical and trasnparent business practices, renewables and energy use, employee health and safety, air and water pollution</t>
  </si>
  <si>
    <t>"The Corporate Responsibility, Sustainability and Governance Committee_x000D_
of our Board of Directors oversees NIKEâ€™s significant strategies, activities,_x000D_
and policies regarding sustainability, human rights, community impact, and_x000D_
charitable activities, among other duties"</t>
  </si>
  <si>
    <t>"Purpose topics, commitments and events._x000D_
Changes to NIKEâ€™s exposure in these areas are reported to executive_x000D_
management on a quarterly basis, at minimum. The ERM Team also_x000D_
conducts enterprise-wide risk assessments in areas of longer-term_x000D_
impact such as Climate Change.'</t>
  </si>
  <si>
    <t>water risks, flooding and drought risks, extreme weather events, waste foot print risks</t>
  </si>
  <si>
    <t>water risk mitigation strategy discuessed in detail as well as waste management strategy, specific financials not mentioned</t>
  </si>
  <si>
    <t>"NIKEâ€™s Enterprise Risk Management (ERM) Team continually monitors_x000D_
and reports against the companyâ€™s full risk landscape, including areas_x000D_
of Purpose. Specifically, the ERM Team monitors strategic, operational_x000D_
and brand impacts of key external events and shifting stakeholder_x000D_
expectations related to Purpose topics, commitments and events. "</t>
  </si>
  <si>
    <t>"This target was created to integrate sustainable practices into NIKEâ€™s Product_x000D_
Creation Teams and increase awareness of how their decisions impact the_x000D_
companyâ€™s environmental footprint"</t>
  </si>
  <si>
    <t>GHG emissions, fuel consumed, car emissions, energy consumption, waste, landfill diversion</t>
  </si>
  <si>
    <t>"Reach 100% renewable energy in owned or operated facilities_x000D_
by the end of FY25 and encourage broader adoption as part of_x000D_
our effort to control absolute emissions, Increase use of sustainable materials in footwear and apparel, Eliminate footwear manufacturing waste to landfill or incineration,_x000D_
while continuing to reduce overall waste, Innovate and adopt new approaches to reduce water use_x000D_
in our supply chain, with a 20% reduction in freshwater use in_x000D_
textile dyeing and finishing (L/kg per unit of production)" discussion of target and whether or not they are on track or completed avaialble on report</t>
  </si>
  <si>
    <t>"Australia, we supported the establishment of a conservation covenant to permanently protect 80,000 hectares of biodiverse wetlands and floodplains at Gayini Nimmie-Caira, a region with intensive agriculture, including cotton"</t>
  </si>
  <si>
    <t>"We will advance our watershed-restoration program in water-stressed_x000D_
regions of our cotton supply chain. NIKEâ€™s watershed restoration work_x000D_
is focused on our extended cotton supply chain."</t>
  </si>
  <si>
    <t>materials sourcing in the supply chain have risks that are associated with forced / child labor</t>
  </si>
  <si>
    <t>"We will continue to identify and provide competitive and equitable_x000D_
benefits, tailored to the needs of our employees'</t>
  </si>
  <si>
    <t>Nike</t>
  </si>
  <si>
    <t>R_bdb8T73PdDsgwPY</t>
  </si>
  <si>
    <t>Gilead Sciences, Inc.</t>
  </si>
  <si>
    <t>GILD</t>
  </si>
  <si>
    <t>access and availability of medicines; affordability and pricing; employee development, recruitment, and retention; climate change and energy; ...</t>
  </si>
  <si>
    <t>Policies accessible to all managers and employees in intranet. Additional trainings provided to Board Audit Committee and regional business partners and distributors. Performs internal and external audits</t>
  </si>
  <si>
    <t>Nominating and Corporate Governance Committee reviews and oversees CSR program (includes climate change impacts)</t>
  </si>
  <si>
    <t>CSR committee reviewing and making decisions on CSR-related strategies, stakeholder engagement, reporting, risk mitigation and other relevant activities (CSR includes climate change impacts)</t>
  </si>
  <si>
    <t>Event-driven risks, including severe storms, wildfires, floods and droughts; Risks related to long-term shifts in climate patterns, including sea-level rise and chronic heat waves; Risks related to the ability to plan and implement adaptive strategies to reduce vulnerability and moderate potential damage; Risks associated with the shift toward a low-carbon economy, including compliance with new carbon regulations</t>
  </si>
  <si>
    <t>In 2020, committed to setting ambitious new goals around climate and energy; laid groundwork for new targets through SBTi. Focus on green construction and retrofits</t>
  </si>
  <si>
    <t>Awaiting approval for SBTi targets, which aligns with limiting warming to 2-degrees. Used scenario analysis to analyze potential risks out to 2050 for selected business_x000D_
critical sites with higher risk profiles; now reviewing risk mitigation plans and working to estimate potential financial impacts</t>
  </si>
  <si>
    <t>Risk assessment of entire real estate portfolio, included acute physical risks, chronic physical risks, contextual risks, and transitional risks; includes ranking of sites based on risk profiles. Coupled with scenario analysis up to 2050</t>
  </si>
  <si>
    <t>Results of risk assessment inform review of risk mitigation plans, working to estimate financial impacts</t>
  </si>
  <si>
    <t>3%  two or more races, Native Hawaiian or Pacific Islander, and American Indian or Alaskan Native</t>
  </si>
  <si>
    <t>For full-time employees, comprehensive company-paid benefits package including health, dental, vision, life insurance and long-term disability insurance plans. Access to licensed occupational health services (OHS) during working hours. Additional benefits varies by location; biometric screenings, health assessment tools,_x000D_
wellbeing seminars and on-site fitness centers or annual fitness reimbursement.</t>
  </si>
  <si>
    <t>Gilead Sciences</t>
  </si>
  <si>
    <t>R_beGIka9OjoUDgJ8</t>
  </si>
  <si>
    <t>Dow Inc.</t>
  </si>
  <si>
    <t>DOW</t>
  </si>
  <si>
    <t>Safe chemistry, Circular economy, Plastic waste in the environment, Economic performance, Materials, Energy, Water and effluents, Biodiversity*, Emissions, Effluents and waste, Environmental compliance, Supplier environment assessment*, Employment, Occupational health and safety, Training and education*, Diversity and equal opportunity, Local communities, Supplier social assessment*, Customer health and safety</t>
  </si>
  <si>
    <t>"All Dow employees are expected to understand and comply with all Company policies and applicable laws, and must certify compliance with the Code annually." "All Dow directors, officers, and employees are required to complete an annual ethics and compliance certification..."</t>
  </si>
  <si>
    <t>Code of Conduct training annually. Office of Ethics and Compliance communicates the Companyâ€™s standards, provides guidance on issue related to ethical conduct and has oversight over mechanisms for action.</t>
  </si>
  <si>
    <t>Board meets, oversees risk management. Audit Committee holds separate meetings; ensures management implements and follows this risk management process and coordinates the outcome of reviews by the other committees in their respective risk areas, including the Environment, Health, Safety &amp; Technology Committee</t>
  </si>
  <si>
    <t>management reviews any critical concerns and actual results compared to the strategic plan with the Board; discuss company strategy, plans, results and issues. Engages with stakeholders. Risk management results are regularly communicated to the chief financial officer</t>
  </si>
  <si>
    <t>Matrix of risks and their potential impacts on business, financial impacts, and opportunities. GHG emissions pricing, enhanced reporting obligations, exposure to litigation, lower-emission product options, changing customer behavior, uncertainty in market signals, shift in consumer preference, stigmatization of sector, tropical cyclones, change in precipitation extremes/drought, rising sea level, rising mean temperature</t>
  </si>
  <si>
    <t>proactively incorporates a carbon price into business planning and risk management strategies. dedicated commercial group handles energy contracts and purchases, including managing emissions. Engineered susceptible facilities to better withstand severe weather and rising sea levels, and continues to study the long-term implications of changing climate parameters on water availability, plant siting issues and other impacts.</t>
  </si>
  <si>
    <t>Risks identified through Enterprise Risk Management. Environment, Health, Safety &amp; Technology Committee makes reviews for risk relating to safety, health or the environment</t>
  </si>
  <si>
    <t>Board of Directors oversees the overall risk management process. Responsibility for managing risk rests with executive management.</t>
  </si>
  <si>
    <t>Risks overseen by Board and managed by management include climate-related risks. "Audit Committee is responsible for overseeing that management implements and follows this risk management process and for coordinating the outcome of reviews by the other committees in their respective risk areas, including the Environment, Health, Safety &amp; Technology Committee for risk relating to safety, health or the environment."</t>
  </si>
  <si>
    <t>GHG emissions, climate scenarios, risk characterization tool</t>
  </si>
  <si>
    <t>234.5 million / 2010 million metric tons total; 6 sites identified as water-stressed</t>
  </si>
  <si>
    <t>6 sites identified as water-stressed</t>
  </si>
  <si>
    <t>27% US and Canada, 27% Latin America, 27% EMEAI, 34% Asia Pacific</t>
  </si>
  <si>
    <t>access to occupational services at no cost at on-site clinic or off-site provider under Dow Health Services; clinical treatment available to all employees, accessible during worktime. Employee Assistance Program (EAP) for general stress, substance use, financial struggles and family relations and provides on-site emotional health support; Dow Health Services helps employees with navigating healthcare; medical insurance and other health offerings</t>
  </si>
  <si>
    <t>Dow</t>
  </si>
  <si>
    <t>R_bf1KNCPTrrhYDPM</t>
  </si>
  <si>
    <t>Fiserv, Inc.</t>
  </si>
  <si>
    <t>FISV</t>
  </si>
  <si>
    <t>all associates required to complete compliance training</t>
  </si>
  <si>
    <t>training for all associates</t>
  </si>
  <si>
    <t>The Nominating and Corporate Commitee provides oversight of the Corporation's environmental, corporate social responsibility and goverannce programs and practices.</t>
  </si>
  <si>
    <t>medical, vision, dental benefits; health savings accounts; fuel your life wellness program; quit for life tobacco cessation program, etc.</t>
  </si>
  <si>
    <t>Fiserv Inc.</t>
  </si>
  <si>
    <t>R_d45lHGj9HyQLhlk</t>
  </si>
  <si>
    <t>Hewlett Packard Enterprise Company</t>
  </si>
  <si>
    <t>HPE</t>
  </si>
  <si>
    <t>42824C109</t>
  </si>
  <si>
    <t>external stakeholders a key part of governance structure, overseen by HPE living progress stragey council</t>
  </si>
  <si>
    <t>product lifecycle management, efficiency of IT solutions, employee development engagement and wellbeing, inclusion and diversity, social applications of technology, ethical behavior and business partnerships, data security</t>
  </si>
  <si>
    <t>"All team members must complete_x000D_
the annual SBC refresher course, which_x000D_
covers key policies, procedures, and high-risk_x000D_
issues. Board members take SBC training_x000D_
every two years. New hires complete an_x000D_
SBC course within 30 days of joining HPE"</t>
  </si>
  <si>
    <t>discuss stakeholder engagement in regards to their ethics</t>
  </si>
  <si>
    <t>"HPEâ€™s Board of Directors Nominating, Governance and Social Responsibility Committee (NGSRC) is responsible for assessing and guiding HPEâ€™s policies and programs relating to global citizenship, which includes environmental and social responsibility, and the impact of HPEâ€™s operations on employees, customers, suppliers, partners and communities worldwide"</t>
  </si>
  <si>
    <t>"Our Chief Sustainability Officer (CSO) leads the LP team and is responsible for ensuring that organizations under OLAA are addressing climate-related issues under one unified strategy. "</t>
  </si>
  <si>
    <t>RISK: increased severity of extreme weather events (M), Mandates on and regulation of existing products and services (M), shifts in consumer preferences (current); OPPS: move to more efficient buildings (current), Development and/or expansion of low emission goods and services (M), Development of new products or services through R&amp;D and innovation (L);</t>
  </si>
  <si>
    <t>the finances of realizing all risks and opportunities is given on the CDP, "Social and environmental responsibility is essential to our business strategy and our value proposition for customers."</t>
  </si>
  <si>
    <t>"The financial implications of these projections_x000D_
are significant. With limited climate mitigation,_x000D_
aggravated natural disasters and fluctuating_x000D_
commodity prices could disrupt worldwide_x000D_
business operations, while, conversely,_x000D_
transitioning to a low-carbon economy presents_x000D_
its own challenges and will require disruptive_x000D_
change across multiple sectors" full details and visuals given on ESG report</t>
  </si>
  <si>
    <t>"HPEâ€™s Business Continuity Management (BCM) Policy applies to all Business Groups and Global Functions in all geographies in which HPE operations. BCM Policy requires development and implementation of plans including mitigation strategies based on common impact scenarios in order to quickly recover from disruptive events and improve resiliency. "</t>
  </si>
  <si>
    <t>"Disruptive events are any incident or crisis which interrupts normal business operations such as natural disasters, threats to personnel, or a loss of key suppliers all of which are events impacted by climate change. HPEâ€™s Global Resiliency team is responsible for ensuring that our BCM Policy is consistently and effectively deployed worldwide across the enterprise."</t>
  </si>
  <si>
    <t>", identify sources of value creation,_x000D_
and integrate sustainability across our business." , integrated into reviewing and guiding strategy, reviewing and guiding major. plans of actions, etc full list on CDP</t>
  </si>
  <si>
    <t>reuse and recycling, emissions and emissions avoided, material composition, water footprint, energy use and intensity, ozone depletion, waste, supplier environmental performance, etc</t>
  </si>
  <si>
    <t>" HPE maintains policies_x000D_
to ensure equal pay, and we regularly review_x000D_
our pay practices so that team members with_x000D_
the same role in a similar location are paid_x000D_
fairly and equitably"</t>
  </si>
  <si>
    <t>forced labor risks in supply chain</t>
  </si>
  <si>
    <t>"The two groups of workers most vulnerable_x000D_
to exploitation in our supply chain remain_x000D_
foreign migrant workers and student and_x000D_
dispatch workers in China"</t>
  </si>
  <si>
    <t>Hewlett Packard Enterprise</t>
  </si>
  <si>
    <t>R_d6GF2VVW5xL4uMK</t>
  </si>
  <si>
    <t>Baker Hughes Company</t>
  </si>
  <si>
    <t>BKR</t>
  </si>
  <si>
    <t>05722G100</t>
  </si>
  <si>
    <t>3/9 women</t>
  </si>
  <si>
    <t>"Engaging with diverse stakeholders causes us to consider all perspectives of our operations and that we identify the most_x000D_
significant ways we impact the world. In 2019 we conducted a variety of engagements, including a formal materiality_x000D_
assessment, to align our priorities with our stakeholders"</t>
  </si>
  <si>
    <t>attracting retaining and developing talent, inclusion and diversity, community and stakeholder engagement, reducing GHG emissions and other pollutants, impact of energy transition on business model, business ethics and transparency, corporate governance and board oversight</t>
  </si>
  <si>
    <t>"Our company strategy is underpinned by our sustainability framework, and accordingly our Boardâ€™s oversight responsibilities_x000D_
require ongoing, in-depth consideration of economic, social, and environmental risks and opportunities. Our strategy to_x000D_
become a leader in the energy transition is a consistent area of Board focus, extending beyond the annual Board strategy_x000D_
session usually held in July, and reviewed as part of every operational assessment and Board deliberation."</t>
  </si>
  <si>
    <t>"Primary responsibility for developing, managing, and executing our strategy, including our People, Planet and Principles_x000D_
priorities, rests with our management team. In 2019, we formalized our ESG management structure with designated_x000D_
executive sponsors that report to the Board. We also appointed Allyson Book, Vice President of Energy Transition, to oversee_x000D_
our energy transition strategy and serve as the primary point of contact on day-to-day ESG matters. Ms. Book chairs our_x000D_
newly formed ESG Steering Team that, together with subject matter working teams, manages our ESG priorities, sets goals,_x000D_
monitors our progress, and coordinates our ESG reporting"</t>
  </si>
  <si>
    <t>". Scenarios from the International Energy Agency, an intergovernmental_x000D_
organization, forecast that global energy demand could grow by as much as_x000D_
25 percent over the next 20 years. Baker Hughes is addressing this challenge_x000D_
by reducing our own emissions, and developing technology solutions to help_x000D_
our customers produce cleaner and more efficient energy to meet the worldâ€™s_x000D_
growing demand"</t>
  </si>
  <si>
    <t>"We annually seek input from every business segment to help_x000D_
us identify and prioritize risks, including ESG risks. This process_x000D_
includes categorizing and rating risks based on probability_x000D_
and severity, with consideration given to current or proposed_x000D_
mitigation measures"</t>
  </si>
  <si>
    <t>"Key risks and related mitigation actions are_x000D_
further analyzed by our executive leadership team and reviewed_x000D_
with our Board and committees."</t>
  </si>
  <si>
    <t>"While our full Board oversees and guides our strategic direction, primary oversight for many of our People, Planet and_x000D_
Principles priorities, including corporate responsibility, governance, and environmental, health and safety matters (together,_x000D_
ESG), has been delegated to the Governance and Nominating Committee. In addition to assessing our material impacts_x000D_
and discussing associated risks with management, the Governance and Nominating Committee reviews and considers_x000D_
stakeholder feedback on ESG topics and our Compensation Committee oversees human capital management, including_x000D_
inclusion and diversity. Other committees of the Board oversee additional People, Planet and Principles priorities within_x000D_
their subject matter, including related risks assessed and evaluated as part of our Enterprise Risk Management (ERM)_x000D_
review process."</t>
  </si>
  <si>
    <t>scope 1 and 2 emissions, reduction in spill volume, electricity from renewable resources</t>
  </si>
  <si>
    <t>"We strive to operate responsibly and protect the environment everywhere we operate, and particularly when operating near sensitive areas."</t>
  </si>
  <si>
    <t>35% in minority groups</t>
  </si>
  <si>
    <t>"Business relationships can be suspended immediately in the case of_x000D_
serious labor-related findings, such as evidence of child labor or forced labor"</t>
  </si>
  <si>
    <t>"Both for employees who are working on site, and for employees who_x000D_
work remotely, health and wellness programs are crucial. We work with our health_x000D_
benefits provider and internal teams to offer employees health and wellness_x000D_
programs, telemedicine access, smoking cessation programs, health screenings,_x000D_
immunizations, fitness reimbursements, and virtual wellness tools"</t>
  </si>
  <si>
    <t>Baker Hughes</t>
  </si>
  <si>
    <t>R_djwT00Yezv2S8Em</t>
  </si>
  <si>
    <t>DXC Technology Company</t>
  </si>
  <si>
    <t>DXC</t>
  </si>
  <si>
    <t>23355L106</t>
  </si>
  <si>
    <t>various issues listed under 5 categories: environmental, social capital, human capital, products and services, and leadership and governance</t>
  </si>
  <si>
    <t>"All staff are required to complete annual mandatory Code of Business Conduct training, which incorporates anticorruption training." 100% employees and 100% subsidiaries trained</t>
  </si>
  <si>
    <t>"All staff are required to complete annual mandatory Code of Business Conduct training, which incorporates anticorruption training." SpeakUp! DXC program establishes several open, confidential and anonymous channels for seeking advice or reporting concerns.</t>
  </si>
  <si>
    <t>"DXC Corporate Responsibility team establishes an annual strategic plan for the program and presents it to the Corporate Responsibility Steering Committee." This committee defines strategy and management policy for its corporate responsibility program (includes environment). Senior regional executives drive global priorities in their regions</t>
  </si>
  <si>
    <t>Risks: "Increased use of cooling in data centers due to heat waves and warming conditions; introduction of new carbon pricing regulations. Younger talent is more vocal about working for businesses that have greater positive impact on the environment. Extreme weather causing loss of data center services. Investment decisions that factor in climate risk management; service purchasing decisions that take into account environmental performance."_x000D_
Opportunities: "Increase our competitiveness among peers in attracting young talent. Pursue new environmental, social and governance (ESG) investment funding based on climate management performance. Provide services and products that help clients reduce emissions and save energy. Reduce costs through energy-efciency measures and tax savings "</t>
  </si>
  <si>
    <t>Improve quality of data/data accuracy. Energy efficiency programs for office portfolio. Developed a renewable energy and carbon strategy. Set goals for energy efficiency and emissions reductions. Maintains global certifications for environment and energy management systems (ISO 14001 and ISO 50001); completing integration of environmental management systems of the two organizations that formed DXC</t>
  </si>
  <si>
    <t>Climate risk assessments performed every 6 months, identifed risks calibrated against the DXC Enterprise Risk Assessment</t>
  </si>
  <si>
    <t>Climate risk assessments "guide updates to projected impacts and methods for preventing or reducing risks to DXC facilities, operations and business objectives"</t>
  </si>
  <si>
    <t>Enterprise Risk Management (ERM) Program provides a framework for identifcation, assessment and management of risk. Identifed risks calibrated against the DXC Enterprise Risk Assessment</t>
  </si>
  <si>
    <t>energy data, GHG emissions, water consumption</t>
  </si>
  <si>
    <t>2% not identified</t>
  </si>
  <si>
    <t>43102 female, 128727 total</t>
  </si>
  <si>
    <t>"DXC sponsors internal as well as externally sourced programs to monitor employee health and well-being. We run these programs at global and country levels and include regular seasonal flu vaccination programs and employee health checks in some countries. Some DXC sites also run stress management sessions." Country-specific programs (ex. UK program that provides employees with a personal counseling phone service)</t>
  </si>
  <si>
    <t>DXC Technology</t>
  </si>
  <si>
    <t>R_doI5AbOHUiZyxUy</t>
  </si>
  <si>
    <t>Honeywell International Inc.</t>
  </si>
  <si>
    <t>HON</t>
  </si>
  <si>
    <t>"We deliver mandatory companywide training for all employees in_x000D_
health, safety, and environmental responsibility; non-discrimination;_x000D_
conflicts of interest; anti-corruption; and trade controls"</t>
  </si>
  <si>
    <t>"Our Board of Directors oversees management performance...The Boardâ€™s proactive oversight extends to Environmental_x000D_
and Social (E&amp;S) initiatives"</t>
  </si>
  <si>
    <t>"The Vice President, Audit and the staff of the Corporate Audit Department_x000D_
facilitate the ERM program and are primarily responsible for the annual_x000D_
assessment, partnering closely with the Risk Governance Council....Honeywellâ€™s Corporate Vice President of HSEPS is responsible for our sustainability program and for implementing our HSEPS_x000D_
Management System. This Vice President reports to the_x000D_
companyâ€™s Senior Vice President and General Counsel. "</t>
  </si>
  <si>
    <t>section in the CDP report which breaks down the material risks into different secitons.</t>
  </si>
  <si>
    <t>Yes, qualitative and quantitative</t>
  </si>
  <si>
    <t>"The Board uses an Enterprise Risk Management (ERM) program as a key tool for understanding the range of risks facing Honeywell, as well as assessing whether managementâ€™s processes, procedures, and practices for mitigating those risks are effective."</t>
  </si>
  <si>
    <t>"assessed to determine whether any of the identified risks have the potential to generate a substantive change in our business operations, revenue or expenditures"</t>
  </si>
  <si>
    <t>"Honeywell regularly assesses risks and opportunities at both a company-wide and asset-specific level to determine both probability of_x000D_
occurrence and impact to the business...Relevant Board Committees review specific risk areas and report on their deliberations to the Board. The full Board oversees risk in several_x000D_
ways. Through periodic management updates on the financial and operating results, as well as annual operating and three-year strategic plans,_x000D_
the Board provides input to management both on ordinary course, business and commercial operating risks as well as prospective risks. "</t>
  </si>
  <si>
    <t>SASB, GRI, SDG, Total Energy Consumed, envrionemtnal, social, GHG and thier own 10-10-10 targets</t>
  </si>
  <si>
    <t>Honeywell International</t>
  </si>
  <si>
    <t>R_emwxnSyUUMmkB7M</t>
  </si>
  <si>
    <t>DuPont de Nemours, Inc.</t>
  </si>
  <si>
    <t>DD</t>
  </si>
  <si>
    <t>26614N102</t>
  </si>
  <si>
    <t>Analyzing stakeholdersâ€™ feedback led us to six priority areas â€” Circular Economy; Climate Change; Health, Safety and Well-being; Product Safety and Transparency; Sustainable Innovation; and Water Stewardship</t>
  </si>
  <si>
    <t>â€¢ Every year, all DuPont employees worldwide must complete the DuPont Code of Conduct course</t>
  </si>
  <si>
    <t>annual training, periodically issued business ethics bulletins, new employees receive training on core values and code of conduct, each company function unit has an Ethics&amp; Compliance Champion</t>
  </si>
  <si>
    <t>The EHS&amp;S Committee is responsible for assessing the effectiveness and performance of, and advises the Board on, corporate responsibility programs and initiatives, including the Companyâ€™s public policy, environment, health, safety and sustainability programs.</t>
  </si>
  <si>
    <t>Executive responsibility for sustainability performance sits with the Chief Technology &amp; Sustainability Officer (CTSO). The CTSO chairs the Sustainability Oversight Committee, an executive steering committee.The Sustainability Oversight Committee reviews and approves DuPontâ€™s corporate sustainability goals, performance, policies and initiatives.</t>
  </si>
  <si>
    <t>RISKS: increased cost of raw materials, enhanced emissions-reporting obligations, stigmatization of sector                                                         OPPS: product efficiency standards and regulations, development of low emissions goods and services, use of more efficient production and distribution process</t>
  </si>
  <si>
    <t>Through our Bold Energy Plan, we examine energy efficiency projects with a med- to long-term lifetime with a short-term payback period. We have an online database that tracks plant performance toward annual energy and financial optimization targets;   On at least an annual business, each DuPont business unit conducts its own analysis of short- and medterm business- and market-specific sustainability risks and opportunities.</t>
  </si>
  <si>
    <t>PHYSICAL RISK: DuPont has always taken seriously the risk of potential physical damage to company facilities and its manufacturing processes, and has taken a number of proactive measures to manage and minimize risk, such as the development and implementation of comprehensive disaster management plans; TRANSITIONAL RISK:  DuPont conducts a market analysis to understand the mechanisms underpinning_x000D_
energy and feedstock pricing</t>
  </si>
  <si>
    <t>The Company maintains a corporate level natural disaster team that intervenes when it is forecasted that multiple sites may be impacted by a hurricane at Category 1 or above.   DuPont also takes actions to offset the effects of higher energy and raw material costs through selling price increases, productivity improvements and cost reduction programs.</t>
  </si>
  <si>
    <t>energy, emissions intensity, GHG emissions, renewable fuels, purchased energy, beneficial use of waste, water withdrawal/consumption</t>
  </si>
  <si>
    <t>For 2020, you can choose your coverage and participate in:_x000D_
â€¢ Health and insurance benefits:_x000D_
â€“ Medical coverage_x000D_
â€“ Dental coverage_x000D_
â€“ Vision coverage_x000D_
â€“ Health Savings Account (HSA)1_x000D_
â€“ Limited Purpose Healthcare Flexible Spending Account (FSA)1,2 (for dental and vision expenses)_x000D_
â€“ Traditional Healthcare FSA (for medical, prescription drug, dental, and/or vision expenses)1,2_x000D_
â€“ Dependent Care FSA_x000D_
â€“ Employee Life and Dependent Life Insurance_x000D_
â€“ Accidental Death Insurance and dependent coverage</t>
  </si>
  <si>
    <t>DuPont</t>
  </si>
  <si>
    <t>R_er2MrDwhGvCXiya</t>
  </si>
  <si>
    <t>American Tower Corporation</t>
  </si>
  <si>
    <t>AMT</t>
  </si>
  <si>
    <t>03027X100</t>
  </si>
  <si>
    <t>other competencies are listed on proxy, not environmental or social</t>
  </si>
  <si>
    <t>client satisfaction and brand image, regulatory compliance, anti-corruption, public policy and thought leadership, energy and emissions, land use management, biodiversity, diversity equal opportunity and non-discrimination, training and education, occupational health and safety, corporate presence in communities, financial performance, platform expansion</t>
  </si>
  <si>
    <t>discuss ethics trainings but no percentage or number of people who participate</t>
  </si>
  <si>
    <t>"Ongoing training is a key enabler of success across our business. At the_x000D_
beginning of each year, every employee and Board member must review_x000D_
certain policies and certify that they understand and agree to abide by_x000D_
the standards outlined in these key policies. These certifications cover_x000D_
policies, including the Code of Conduct, Electronic Communication,_x000D_
the FCPA, Confidentiality, Anti-Insider Trading, and Anti-Harassment_x000D_
and Anti-Discrimination, in addition to other key policies. Additionally,_x000D_
all new employees participate in our Code of Conduct and AntiHarassment trainings shortly after joining the Company. Our global_x000D_
interactive Excellence Through Ethics program, led by senior leaders at_x000D_
American Tower, provides for ongoing training through lectures and case_x000D_
study discussions. We also embed key messages from our ethics trainings_x000D_
into other courses and Company communications."</t>
  </si>
  <si>
    <t>"Nominating and Corporate Governance_x000D_
Committee, has the ultimate responsibility for overseeing our Environmental, Social and Governance (ESG) programs and corporate responsibility_x000D_
policies. Our Chief Sustainability Officer, who has overall responsibility for the Companyâ€™s sustainability efforts, provides periodic updates on_x000D_
initiatives and progress toward goals."</t>
  </si>
  <si>
    <t>"Efforts to address sustainability within our operations are led by our Chief Sustainability Officer._x000D_
In addition to the annual enterprise risk assessment described above, our sustainability team completed a TCFD-aligned, climate-related risk and_x000D_
opportunities assessment (CR Assessment) in 2019 to better understand the potential impact of relevant climate-related risks and opportunities."</t>
  </si>
  <si>
    <t>"As detailed above, we completed a CR Assessment to assess the potential impact of a variety of climate-related risks and opportunities to our_x000D_
global operations and strategy, over a 20-year time horizon. The results indicated that opportunities presented to American Tower by climate_x000D_
change outweigh the potential risks. Given the rapid and broad transitions needed to achieve the Paris Agreement goals, American Tower has_x000D_
substantial opportunities to reduce the impact of our own operations, as well as the impact of our tenants. We continue to invest in areas that_x000D_
align with our Stand and Deliver strategy. Notably, we have invested approximately $160 million in energy efficiency improvements and renewable_x000D_
energy projects, which greatly reduce our environmental impact and position us as an industry leader. Additionally, lessening the environmental_x000D_
impact of the energy we provide as a service will maintain our status as a premier partner for our tenants, who have also committed to aggressive_x000D_
energy-reduction goals. We continuously seek new opportunities to further reduce our impact and improve our service offerings" time frames and specific risks not discussed</t>
  </si>
  <si>
    <t>"The impact rating of identified risks was lower than opportunities, likely because our business is not resource intensive and is geographically_x000D_
diversified. As such, we have not identified any transitional or physical risks that would have a material impact on our business. We completed_x000D_
quantitative assessments of several risks, including extreme weather and carbon regulation." continued on tcfd index on sustainability report</t>
  </si>
  <si>
    <t>"Our current_x000D_
and long-term strategies, including our Stand and Deliver strategy, seek to capitalize on climate-related opportunities and are largely resilient to_x000D_
climate-related risks, in both business-as-usual and 2Â°C or lower scenarios" do not currently do direct scenario analysis but plan to begin in 2021</t>
  </si>
  <si>
    <t>"As described in the Governance and Strategy sections of this index, the Company identifies and assesses climate-related risks via two_x000D_
workstreams: (1) the annual enterprise risk assessment and (2) the biannual TCFD-aligned CR Assessment. Climate-related opportunities are_x000D_
identified and assessed via two workstreams: (1) the biannual TCFD-aligned CR Assessment and (2) the Innovation Council quarterly meetings._x000D_
Consistent with other strategic activities, climate-related risks and opportunities are evaluated in the context of Company goals and objectives. "</t>
  </si>
  <si>
    <t>"As part of the annual enterprise risk assessment, senior leadership evaluates risks in terms of likelihood, impact and control effectiveness. New_x000D_
and emerging risks, as well as legacy profile risks, are included within this exercise. In 2020, sustainability-related risks were included within this_x000D_
assessment, including climate-related risks, though they were not assessed as a top-tier risk. Results of this exercise were reported to the Board."</t>
  </si>
  <si>
    <t>"As noted above, identification, assessment and management of climate-related risks are fully integrated into the Companyâ€™s established enterprise_x000D_
risk management framework."</t>
  </si>
  <si>
    <t>"As noted above, climate change presents greater opportunities than risks for American Tower. We believe our greatest climate-related opportunity_x000D_
is to reduce our GHG footprint and help our tenants do the same. As such, American Tower performs detailed measurements and tracking of_x000D_
energy consumption and the associated emissions. This data allows the Company to calculate climate-related metrics, such as reduction in fossil_x000D_
fuel use over time, regional tower intensity and global energy consumption. "</t>
  </si>
  <si>
    <t>have a section on land stewardship and biodiversity, but no information on their land in key biodiversity areas</t>
  </si>
  <si>
    <t>"We have also implemented_x000D_
initiatives to provide employees with conscious inclusion_x000D_
training, promote pay equity"</t>
  </si>
  <si>
    <t>"We require full_x000D_
compliance with our recently launched_x000D_
Vendor Code of Conduct, which addresses protection of_x000D_
human rights, diversity, payment of fair wages, prohibition_x000D_
of forced and child labor, human trafficking and_x000D_
compliance with nondiscrimination, anti-harassment, and_x000D_
health and safety regulations."</t>
  </si>
  <si>
    <t>"we are_x000D_
proud to offer medical and parental leave benefits to fulltime employees across all markets, with some local variation", "To support employeesâ€™ physical wellbeing, several markets_x000D_
offer wellness benefits, including coverage for gym_x000D_
membership"</t>
  </si>
  <si>
    <t>American Tower</t>
  </si>
  <si>
    <t>R_etfeuE332ajbPwi</t>
  </si>
  <si>
    <t>United Airlines Holdings, Inc.</t>
  </si>
  <si>
    <t>UAL</t>
  </si>
  <si>
    <t>Substitution of existing products and services with lower emissions options; changing policy; rising mean temp; changes in rain patterns; increasing price of GHG, changing consumer behavior,</t>
  </si>
  <si>
    <t>"We also reinforce our commitment to integrity through our Anti-Bribery/Anti-Corruption Compliance Policy. The policy provides specific guidance for interacting with government officials. The policy applies to all of Unitedâ€™s global employees and third-party representatives."</t>
  </si>
  <si>
    <t>"The Public Responsibility Committee of the Board of Directors of United Airlines Holdings, Inc. (the Board) provides board oversight for United's policies and positioning with respect to social responsibility and public policy, including environmental responsibility"</t>
  </si>
  <si>
    <t>"Unitedâ€™s Chief Executive Officer (CEO) reports directly to the Board. The CEO has responsibility for climate-related issues because this position oversees the strategy, objectives, and long-term planning of the company, thus ensuring that these issues are truly integrated into business governance and strategy...Beyond the CEO, the Chief Financial Officer (CFO) oversees long-term investments in more fuel-efficient aircraft and low-carbon fuel sources, and the Chief Operations Officer (COO) oversees the optimization of operational policies and procedures that reduce fuel use"</t>
  </si>
  <si>
    <t>"Climate-related risks are integrated into the companyâ€™s overall risk management process; the Audit Committee of the Board receives updates on and monitors managementâ€™s strategies to protect the company from risks identified by this process."</t>
  </si>
  <si>
    <t>""Integrated into multi-disciplinary company-wide risk identification, assessment, and management processes..."United has an Enterprise Risk Management (ERM) process. The ERM process has an ERM Committee comprised primarily of officers of the company who appoint Risk Teams. The senior management-level Risk Teams oversee risk identification, risk measurement, and risk response for their area of expertise...""</t>
  </si>
  <si>
    <t>"Once climate-related enterprise risks are identified and assessed by the Risk Teams, they are scored based on likelihood and financial and reputational impact as part of the company-wide Environmental Risk Management (ERM) process. Risk Teams then maintain response plans for each enterprise risk. The ERM program is ongoing, with annual reporting to the Audit Committee and Finance Committee of the Board of Directors. At a minimum, ERM program assessments take place biannually."</t>
  </si>
  <si>
    <t>GHG, gallons of fuel, Fleet adoption, Yearly purchase,</t>
  </si>
  <si>
    <t>reduce GHG 50 percent by 2050 relative to 2005 levels; In 2015 United made a $30 million equity investment in Fulcrum BioEnergy; improving mainline fuel efficiency on a revenue ton-mile basis by 1.5% per year;</t>
  </si>
  <si>
    <t>"United condemns all forms of exploitation of children. The company does not recruit child labor and supports the elimination of exploitative child labor. "</t>
  </si>
  <si>
    <t>United Airlines Holdings</t>
  </si>
  <si>
    <t>R_0rlOEEm2sB0jdC6</t>
  </si>
  <si>
    <t>Netflix, Inc.</t>
  </si>
  <si>
    <t>NFLX</t>
  </si>
  <si>
    <t>64110L106</t>
  </si>
  <si>
    <t>Entertainment</t>
  </si>
  <si>
    <t>We provide regular training on compliance with this policy, in addition to_x000D_
conducting regular and ongoing risk assessments. A copy of our practices and policies, which_x000D_
includes the Global Anti-Corruption Policy and Code of Ethics, has been translated into numerous_x000D_
languages and remains available to all employees throughout their employment with us.</t>
  </si>
  <si>
    <t>In 2020, incorporated climate change risk in our enterprise risk management.</t>
  </si>
  <si>
    <t>by the end of 2022, Netflix will achieve net zero emissionsâ€” putting our internal emissions reductions on a 1.5Â°C science-aligned pathway and bringing the remainder to zero through projects that remove carbon from the atmosphere.</t>
  </si>
  <si>
    <t>Incorporated climate change risk in our enterprise risk management.</t>
  </si>
  <si>
    <t>total energy consumed, percentage grid electricity, percentage renewable, CO2 emission</t>
  </si>
  <si>
    <t>In setting our climate targets, we included all Scope 1 (direct) and Scope 2 (indirect emissions) as well as all relevant Scope 3 categories; have net zero carbon emission by 2022</t>
  </si>
  <si>
    <t>Netflix</t>
  </si>
  <si>
    <t>R_5dmG6ZHaqqUjZ4y</t>
  </si>
  <si>
    <t>Sempra Energy</t>
  </si>
  <si>
    <t>SRE</t>
  </si>
  <si>
    <t>4W</t>
  </si>
  <si>
    <t>energy transition, resilient operations, world class safety, championing people</t>
  </si>
  <si>
    <t>"To emphasize the importance of ethics and compliance, we require all employees to complete a_x000D_
training curriculum each year, customized according to their position and responsibilities. The courses_x000D_
address topics such as insider trading; Sarbanes-Oxley regulations; anti-corruption, including local_x000D_
laws and the Foreign Corrupt Practices Act; Federal Energy Regulatory Commission Standards of_x000D_
Conduct; CPUC affiliate-compliance rules; safety; harassment free workplace; and workplace violence."</t>
  </si>
  <si>
    <t>"As part of our core value to do the right thing, we are guided by our ethics,_x000D_
our unwavering focus on safety and our willingness to stand for what is_x000D_
right. We believe we can shape the future â€” and to do so, we are aiming_x000D_
to build greater resilience and relevance into our business and create_x000D_
enduring, sustainable value for all our shareholders and all our other_x000D_
stakeholders, including our employees, our customers and the communities_x000D_
in which we operate._x000D_
Sempraâ€™s stakeholder engagement policy describes our approach to_x000D_
transparent, two-way communication, which is portrayed in the chart on_x000D_
the following page."</t>
  </si>
  <si>
    <t>"Sempra Energyâ€™s board of directors is engaged in the full range of environmental, social and governance_x000D_
issues, including climate and the energy transition. The board sets the direction for our companyâ€™s longterm strategy and growth._x000D_
The board of directorsâ€™ safety, sustainability and technology (SS&amp;T) committee is the highest-level_x000D_
committee responsible for overseeing the corporation's risk management, compliance and oversight_x000D_
programs and performance related to environment, health, safety, security, technology, climate change,_x000D_
sustainability and other ESG matters affecting the corporation. Five non-employee board members_x000D_
serve on the committee, which is briefed by the companyâ€™s compliance, technology, environmental,_x000D_
health, safety, security and sustainability officers and senior personnel."</t>
  </si>
  <si>
    <t>"Climate and related implications are woven into the fabric of corporate strategic planning. With_x000D_
significant environmental regulation and exposure to both climate related risks and opportunities,_x000D_
we believe it is critical that these issues are monitored at the highest levels of management within_x000D_
the company._x000D_
One way we help to ensure this oversight is through a sustainability steering committee composed of_x000D_
executives from all of our operating companies. The committee provides guidance on our approach to_x000D_
corporate sustainability, including strategy and goal setting, including those closely linked to climate._x000D_
The committee is chaired by the companyâ€™s vice president of sustainability. In addition, the companyâ€™s_x000D_
senior vice president of corporate affairs and chief sustainability officer; vice president of sustainability;_x000D_
and corporate sustainability department all work with leaders across the organization to manage_x000D_
sustainability at the company, including climate-related topics."</t>
  </si>
  <si>
    <t>risks: required 33% renewable by 2020 (s), customers react negatively to price increases in utility bills (s), civil and criminal penalties (s), increasing temperatures and continued drought continuation (s), rising sea levels (l), bundled electric procurement (s), laws and zero carbon resources (l), etc. opps: demand for cleaner energy (s), energy efficiency is cost effective (s),  growth in low emission vehicles (s), etc</t>
  </si>
  <si>
    <t>the strategies for each risk and opportunity is listed on the sustainability report and on the CDP, "At Sempra Energy, we are focused on investing in, developing and operating transmission and distribution (T&amp;D)_x000D_
infrastructure in the most attractive markets in North America. Our mission is to be North Americaâ€™s premier_x000D_
energy infrastructure company, which, in our view, requires full integration of sustainable development and_x000D_
climate considerations into our business strategy, operations and long-term investments. Being a leader in the_x000D_
energy transition to support net-zero GHG emissions by mid-century is a natural extension of our North Americafocused transmission and distribution platform."</t>
  </si>
  <si>
    <t>"Sempra Energy works to manage a broad and complex set of risks commonly associated with the_x000D_
energy industry, as well as risks specific to our company. We evaluate risks for frequency and impact_x000D_
across a range of factors, including:_x000D_
â€¢ Health, safety and environmental;_x000D_
â€¢ Operational and reliability (including security and cyber security);_x000D_
â€¢ Regulatory, legal and compliance (including reputation); and_x000D_
â€¢ Financial._x000D_
A changing climate has regulatory, operational and reputational impacts on our business._x000D_
Management of climate-related risks is integrated into the companyâ€™s overall approach to risk,_x000D_
is assessed throughout the year and covers our own operations, in addition to downstream and_x000D_
upstream impacts. Each operating company is responsible for managing its risks with support from_x000D_
the Sempra Energy compliance and enterprise risk committee. These teams lead an established_x000D_
enterprise risk management program to assess risks using risk maps and other tools that help_x000D_
identify and monitor business risk exposure. To evaluate these risks, we look at different scenarios_x000D_
including the impact of regulatory frameworks and the introduction of technologies that could lead to_x000D_
market changes. We also consider different scenarios related to changes in the physical environment,_x000D_
including models of sea-level rise and extreme weather events."</t>
  </si>
  <si>
    <t>"Some climate-related risks are shorter term, such as preparing for a wildfire season exacerbated by_x000D_
extreme drought. Others are medium term, such as meeting a regulatory target to promote safety,_x000D_
increase operational efficiencies or avoid penalties or fines. Others, such as the potential impact of sealevel rise, are longer term. We consider these and other risks as we plan capital expenditures. At SDG&amp;E,_x000D_
we employ full-time meteorologists, prepare for adverse weather and related impacts, and conduct and_x000D_
review studies to assess the degree to which climate change poses a threat to infrastructure, employees_x000D_
and customers We routinely plan for impacts to a variety of stakeholders; and review, monitor and_x000D_
adjust insurance coverage as necessary and to the extent the market permits, sharing and transferring_x000D_
risk when and where possible, in addition to other risk mitigation activities."</t>
  </si>
  <si>
    <t>"Management of climate-related risks is integrated into the companyâ€™s overall approach to risk, is assessed_x000D_
throughout the year and covers our own operations, in addition to downstream and upstream impacts. At_x000D_
the parent company level, the Sempra Energy board and the compliance and enterprise risk committee_x000D_
provide oversight on all identified risk areas. Risk management teams at each operating company and the_x000D_
parent company lead an established enterprise risk management program to assess risks using risk maps_x000D_
and other tools that help identify and monitor business risk exposure. To evaluate these risks, we look at_x000D_
different scenarios including the impact of regulatory frameworks and the introduction of technologies_x000D_
that could lead to market changes. We also consider different scenarios related to changes in the physical_x000D_
environment, including models of sea-level rise and extreme weather events."</t>
  </si>
  <si>
    <t>"Sempra Energyâ€™s annual corporate sustainability report includes year-over-year performance in many_x000D_
areas related to climate change, such as GHG emissions, environmental compliance and water use. In_x000D_
our 2020 sustainability report, we establish new climate goals for the company related to our role in the_x000D_
energy transition. "</t>
  </si>
  <si>
    <t>Net-zero GHG emissions across scopes 1, 2 and 3 by 2050, Deliver 100% renewable or zero-carbon energy to electric utility customers (SDG&amp;E) by 2045, â€¢ Reduce our California utility and Mexico (non-LNG) operational GHG emissions 50% compared_x000D_
to a 2019 baseline._x000D_
â€¢ Deliver 20% renewable natural gas (SoCalGas)_x000D_
â€¢ Reduce fugitive emissions from our natural gas transmission and distribution systems_x000D_
40% from our 2015 baseline (SDG&amp;E, SoCalGas and IEnova efforts contribute to this goal)_x000D_
â€¢ Eliminate 100% of natural gas during planned transmission pipeline work_x000D_
(SDG&amp;E and SoCalGas, excludes emergency repairs) by 2030, Operate our existing LNG infrastructure at a GHG emissions intensity 20% less than our 2020 baseline*_x000D_
â€¢ Actively partner with companies and institutions across the LNG supply chain to reduce scope 2 and 3 emissions_x000D_
â€¢ Enroll 90% of eligible customers in alternative rates for energy programs (SDG&amp;E and SoCalGas)_x000D_
â€¢ Fulfill 100% of new renewable energy requests for interconnection (Oncor) (Every year)</t>
  </si>
  <si>
    <t>"Across the Sempra Energy family of companies, we are committed to integrating biodiversity preservation and enhancement considerations into our planning and decisionmaking processes. This commitment is underpinned by our biodiversity policy, which describes how we integrate biodiversity considerations into the planning, permitting, construction and operation of our infrastructure. " more detail on sustainability report, no area or # of sites given</t>
  </si>
  <si>
    <t>"Supplier compliance with our human rights_x000D_
policy is also important. Our Supplier Code_x000D_
of Conduct details our expectations for_x000D_
compliance with a range of policies including_x000D_
those related to human rights, child labor,_x000D_
forced labor and corruption."</t>
  </si>
  <si>
    <t>R_6nGCSz0LSdzUmJE</t>
  </si>
  <si>
    <t>PayPal Holdings, Inc.</t>
  </si>
  <si>
    <t>PYPL</t>
  </si>
  <si>
    <t>70450Y103</t>
  </si>
  <si>
    <t>Cybersecurity&amp;secure transactions, data privacy, diversity&amp;inclusion, climate change mitigation, financial health&amp;inclusion, employee wellness, corporate governance, empowering entrepreneurs/small businesses/nonprofits</t>
  </si>
  <si>
    <t>100% employee completion of annual compliance and ethics training</t>
  </si>
  <si>
    <t>Every employee at PayPal completes Annual Compliance and Ethics_x000D_
Training, which covers areas such as our Code of Business Conduct,_x000D_
Anti-Money Laundering, Information Protection and Data Privacy,_x000D_
Safety and Security and Sexual Harassment Awareness and_x000D_
Prevention.</t>
  </si>
  <si>
    <t>the Corporate Governance and Nominating Committee exercises general oversight of PayPalâ€™s management of ESG matters,</t>
  </si>
  <si>
    <t>In collaboration with the Chief Business Affairs and Legal Officer, executives across PayPal are regularly engaged on ESG matters, including PayPalâ€™s Chief Financial Officer, Chief Risk Officer, Chief Technology Officer and Chief Corporate Affairs Officer</t>
  </si>
  <si>
    <t>Risks: increased energy costs due to jurisdictional carbon pricing schemes; emerging carbon regulation; increased frequency and severity of extreme weather events;                                                  Opps: resource efficieny measures; sourcing energy and resource-efficient products and services; climate innovation opportunities</t>
  </si>
  <si>
    <t>exploring opportunities for our digital payments technology to support an equitable transition to a climate-neutral economy, undergoing a process to consider the magnitude of our supply chain risks and appropriate steps for managing those risks,  PayPalâ€™s climate action strategy prioritizes reduction of Scope 1 &amp; 2 greenhouse gas emissions,financial planning for renewable energy procurement-PayPal is committed to matching 100% of the energy used by its data centers with renewable energy generation by 2023</t>
  </si>
  <si>
    <t>Our Enterprise Risk and Compliance Management Program sets PayPalâ€™s programmatic approach to identifying, measuring, managing, monitoring, and reporting key risks facing our company. We use established risk management committees to oversee the implementation and execution of our program, including the Enterprise Risk Management Committee (ERMC).</t>
  </si>
  <si>
    <t>We regularly report on emerging ESG trends, including climate-related risks, to a subcommittee of the ERMC. This process is overseen by the ESG Steering_x000D_
Committee consisting of senior leaders across PayPal who provide strategic direction and leadership for the continued development of our ESG strategy</t>
  </si>
  <si>
    <t>GHG emissions, energy use, renewable energy, carbon intensity</t>
  </si>
  <si>
    <t>â€¢ Reach net-zero GHG emissions across our operations and value chain by 20401_x000D_
â€¢ Reduce absolute operational GHG emissions by 25% by 2025 (from a 2019 base year)2_x000D_
â€¢ Engage 75% of our suppliers, by spend, to set science-based targets by 2025_x000D_
â€¢ Match 100% of our data center energy use with renewable energy sources by 2023</t>
  </si>
  <si>
    <t>Paypal Holdings</t>
  </si>
  <si>
    <t>R_0GUkf6uImzGnrYW</t>
  </si>
  <si>
    <t>Linde plc</t>
  </si>
  <si>
    <t>LIN</t>
  </si>
  <si>
    <t>G5494J103</t>
  </si>
  <si>
    <t>Safe and user-oriented products and solutions, climate and environmentally friendly products and solutions, occupational health and safety, diversity and equal opportunity, employee development, climate change mitigation, sustainable logistics, sustainability management and stakeholder engagement, environmentally responsible suply chain, resource efficiency, reduction of local environmental impacts</t>
  </si>
  <si>
    <t>compliance training program, multiple reporting channels</t>
  </si>
  <si>
    <t>Linde's full Board of Directors has responsibility to review safety and environmental risk at each Board meeting. In addition the Board Nomination &amp;Governance committee has responsibility to periodically review the company's guidelines and policies governing its response to important issues in the area of corporate social responsibility, which includes climate change and water-reatled issues. Audit Committee reviews the guidelines and policies by which Linde undertakes enterprise risk assessment and risk management</t>
  </si>
  <si>
    <t>Under the Senior Vice President (SVP)'s direction, Linde routinely conducts snesitivity analyses for operational risk such as Climate Change Risks. In addition, the Chief Sustainability Officer (CSO) monitors climate-realted issues.</t>
  </si>
  <si>
    <t>'-Risks: laws and regulations to reduce or mitigate the advese effects of GHG emissions, frequency of extreme weather events, failure to transition towards a low-carbon future, increase cost of raw materials                       -Opps: development of low emission goods, access to new markets,  growing future demand for products that offer social and environmental benefits,</t>
  </si>
  <si>
    <t>Lind offers several products and applications that help customers and their clients avoid CO2 emissions, such as oxygen used in steelmaking and hydrogen used to make ultra-low sulfur diesel. In addition, Linde has set targets to invest in R&amp;D related low-carbon products and applications. Linde has set target to realize at leas 50% of annual revenues from its ustainability portfolio through 2028.</t>
  </si>
  <si>
    <t>Linde is aligned with the Paris Accord and as such, decided that the B2DS was the most appropriate to inform its business strategy. In 2019, Linde Developed its 2028 climate change targets. As part of the target setting process, the company calculated a potential GHG emission pathay to 2050, using assumptions from the IEA B2DS</t>
  </si>
  <si>
    <t>The management team of each operating unit within Linde identifies the main risks affecting the unit. The executives in the various units categorize each risk they have identified and evaluate it in terms of criteria determined centrally.</t>
  </si>
  <si>
    <t>The management of the risk comprises a selection or a combination measures to avoid risk, transfer risk, reduce risk and control risk. For each risk, responsibility for the risk assumed by an individual appointed by management.</t>
  </si>
  <si>
    <t>energy consumption, energy sold, GHG emission, other siginificant iar emissions, water use, total amount of waste, waste recovered, waste disposed</t>
  </si>
  <si>
    <t>30% absolute reduction of total energy-related GHG emissions of own operations in tons of CO2e compared to 2017 by 2027; 100% certification rate ISO 14001 by sites by 2024.</t>
  </si>
  <si>
    <t>different age categories</t>
  </si>
  <si>
    <t>access to a company doctor, voluntary health measures, health-related training</t>
  </si>
  <si>
    <t>Linde Plc</t>
  </si>
  <si>
    <t>R_0MKSScS7l0SSkyW</t>
  </si>
  <si>
    <t>Cisco Systems, Inc.</t>
  </si>
  <si>
    <t>CSCO</t>
  </si>
  <si>
    <t>17275R102</t>
  </si>
  <si>
    <t>6 financial</t>
  </si>
  <si>
    <t>16 topics; Tier 1: Ethics and integrity, Data security and privacy, Employee training and development, Inclusion and diversity, Energy and GHGs, Supply chain sustainability, Material use and waste</t>
  </si>
  <si>
    <t>every employee must review and certify each year</t>
  </si>
  <si>
    <t>launched a new communications strategy in fiscal 2020,  published quizzes and polls on Ciscoâ€™s employee intranet, updates Code of Business Conduct anually - latest uses e-learning, new gifts, travel, and_x000D_
entertainment (GTE) disclosure tool</t>
  </si>
  <si>
    <t>Scope 3: categories 1, 3-7, 11, 12</t>
  </si>
  <si>
    <t>"The Board Nomination and Governance Committee reviews policies and programs concerning corporate social responsibility. Environmental sustainability was reported to the company Board in early April 2020."</t>
  </si>
  <si>
    <t>"The Corporate Affairs environmental sustainability team is responsible for_x000D_
environmental sustainability strategy and initiatives. Currently, our facilities_x000D_
(WPR/Workplace Resources), manufacturing (SCO/Supply Chain_x000D_
Operations) and Engineering organizations have announced public, GHG_x000D_
emissions-related goals against which Cisco reports annually in this_x000D_
sustainability report. Services (Cx/Customer Experience), Legal Regulatory_x000D_
Affairs, Corporate Compliance, Finance, and Government Affairs also_x000D_
support Cisco environmental sustainability efforts."</t>
  </si>
  <si>
    <t>"Physical risks from climate change are enveloped by factors already considered in current continuity-of-supply assessments. As part of our response to COVID-19, Cisco has demonstrated substantial resilience to potential physical risks to operations from climate change, where most of our workforce easily switched to teleworking. [...]_x000D_
Adverse weather and other environmental factors can affect our employees in their personal lives, potentially impact business operation or productivity. [...]_x000D_
Many environment-related improvement efforts focus on resource efficiency... Efficiency is typically driven by improved monitoring, measurement and analysis, which requires the use of network technologies and provides business opportunity."</t>
  </si>
  <si>
    <t>"improving product efficiency of our products from plug to port and set a product power efficiency goal in early FY18." "implementation of water conservation measures AND our active participation in the CDP Water program and as a CDP Supply Chain member [...] we feel any impact on Cisco can be ameliorated through energy conservation, recycling and other alternatives." "Over the last 5 years Cisco has invested over $100M in R&amp;D and acquisitions of millions of new devices coming online every year." "focusing our attention and some financial resources on mitigating the energy consumption of our real estate_x000D_
portfolio through the implementation of energy efficiency measures."</t>
  </si>
  <si>
    <t>"Climate-related input is provided to the enterprise risk management (ERM) process, the results of which are presented to the company Board."</t>
  </si>
  <si>
    <t>"Cisco uses public goals to address identified environment-related risks, taking advantage of existing sustainability materiality assessment and performance reporting processes."</t>
  </si>
  <si>
    <t>"Cisco reports climate-related metrics in our annual sustainability reporting_x000D_
(this ETR). We establish goals based on sustainability materiality and use the goal approval and release process to establish management consensus and commitment. The seniority of management engaged in this process depends on the required resources and coordination across business functions."</t>
  </si>
  <si>
    <t>53% real estate portfolio with biodiversity assessment out of 19.4 million square meters total</t>
  </si>
  <si>
    <t>1.4% 2 or more races, .2% American Indian or Alaska Native, .2% Native Hawaiian or Pacific Islander</t>
  </si>
  <si>
    <t>onsite LifeConnections Health Centers, fitness centers, webinars from Pavelka, Employee Assistance Program counselling, therapist from Vida Health, Emergency Time Off, Caregiving Concierge service</t>
  </si>
  <si>
    <t>Cisco Systems</t>
  </si>
  <si>
    <t>R_2cxAxM5R8sx60ui</t>
  </si>
  <si>
    <t>NVIDIA Corporation</t>
  </si>
  <si>
    <t>NVDA</t>
  </si>
  <si>
    <t>67066G104</t>
  </si>
  <si>
    <t>Innovation, talent strategy, supply chain management and quality, business model and competitiveness, diversity and inclusion, trade issues, employee health and safety, cybersecurity/Data privacy, climate change, etc.</t>
  </si>
  <si>
    <t>training on ethics, sexual harassment, code of conduct, anti-corruption practices</t>
  </si>
  <si>
    <t>The Nominating and Corporate Governance Committee (NCGC) of our Board is responsible for reviewing and discussing with management our practices_x000D_
concerning environmental, social, and corporate governance</t>
  </si>
  <si>
    <t>Our CSR Committee engages an executive level CSR Leadership group in discussions related to greenhouse gas (GHG) and energy reduction goals and other initiatives pertinent to climate change.</t>
  </si>
  <si>
    <t>Risks: increased severity and frequency of extreme weather events, increased stakeholder concern                                                 Opps: development of low emission goods and services, development of new prodcuts through research, shift in cosumer preferences</t>
  </si>
  <si>
    <t>"NVIDIAâ€™s GPU technology enables highly sophisticated climate change research and mitigation solutions, creating new business opportunities for us over the short, medium and long term. This has influenced our strategy to actively collaborate with, support and financially invest in organizations using our technology for climate related research and mitigation applications." More details in CDP</t>
  </si>
  <si>
    <t>While we do not currently undertake detailed analysis in relation to specific warming or carbon dioxide concentration scenarios (e.g. 2DS, RCP4.5), we do incorporate scenario analysis methods into our manufacturing supply chain and data center business continuity program. We utilize the Resilinc intelligence and analytics tool to evaluate and strengthen the resiliency of our supply chain considering how different potential scenarios (including climate related events) might affect our business operations.</t>
  </si>
  <si>
    <t>At the company level, we maintain membership of organizations such as the Responsible Business Alliance (RBA) and the_x000D_
Information Technology Industry Council to help us track substantive risks and opportunities related to climate change throughout the year. We monitor stakeholder interest in our environmental programs including customer requests for our CDP participation, incorporation of environmental questions in customer RFPs, investor engagement on environmental topics,_x000D_
and industry interest in product energy efficiency performance.</t>
  </si>
  <si>
    <t>Physical risk: As part of our corporate business continuity_x000D_
program (BCM), a BCM steering committee of four executives meets quarterly to discuss business continuity risks, which_x000D_
includes those relevant to climate, such as severe weather events and flooding, and to review risk mitigation strategies.                                    Transitional Risk and Opportunity: The CSR materiality analysis assists us to identify reputational risks and opportunities relevant to climate change and other CSR topics.</t>
  </si>
  <si>
    <t>GHG emissions, energy used, water withdrawal, waste recycled, waste landfilled, etc.</t>
  </si>
  <si>
    <t>Source 65% of global electricity use from renewable energy by end of FY25, maintain a waste-to-landfill diversion rate of 80% greater each year at Silicon Valley headquarters, achieve LEED Gold certification for new Silicon Valley headquarters building, implement an energy management system, certifed to ISO 50001, asses scope 3 emissions along the value chain</t>
  </si>
  <si>
    <t>R_4HkEMtG3dgjnxem</t>
  </si>
  <si>
    <t>Pfizer Inc.</t>
  </si>
  <si>
    <t>PFE</t>
  </si>
  <si>
    <t>7 finance&amp;accounting</t>
  </si>
  <si>
    <t>2W/9M</t>
  </si>
  <si>
    <t>"patient access; environmental sustainability; culture and human capital; employee health and safety; quality manufacturing and supply chain management; ethics and compliance; UN sustainable development goals"</t>
  </si>
  <si>
    <t>Code of ethics for the governing board available on website - "Each director must comply with the letter and spirit of this Code." discloses that all employees, managers, officers, and directors are trained on the code of conduct</t>
  </si>
  <si>
    <t>"Shareholder input helps us to continue to drive innovations in policies and disclosures on corporate political activities and other key governance areas." "we are building partnerships in communities worldwide to strengthen health systems, increase access to our medicines, and find sustainable solutions to health challenges. In addition, we remain focused on conducting our business responsibly, by upholding the highest ethical standards in all our activities, from research and development to sales and marketing, and reducing our impact on the environment."</t>
  </si>
  <si>
    <t>1562024 purchased goods and services, 855794 capital goods, 265780 fuel and energy related, 416416 upstream distribution, 11667 waste generated, 347533 business travel, 92869 employee commuting, 35444 leased assets, 85059 downstream dist, 7969 investments; 3,680,555 total</t>
  </si>
  <si>
    <t>ERM is conducted at the direction of Legal, and the Audit Committee of the Board of Directors has primary responsibility for overseeing Pfizerâ€™s ERM program.</t>
  </si>
  <si>
    <t>"president of PGS has operational control over PGS operations and strategy, including financial investment in emission reduction projects. Environmental sustainability has been integrated into the overarching PGS strategy"</t>
  </si>
  <si>
    <t>risks: increases in operating costs due to introduction of carbon taxation schemes (short- and medium-term), reduced revenue and potential impact on the supply of medically necessary products resulting from disruption caused by climate-related severe weather events                       Opporunities: reductions in operating costs resulting from efficiency improvements ,increased demand for_x000D_
lower-carbon products, increased need for medicines resulting from climate-related diseases, and increased revenues through demand from new and emerging markets as disease patterns shift</t>
  </si>
  <si>
    <t>available on website under TCFD link</t>
  </si>
  <si>
    <t>Pfizer has integrated climate change into divisional and enterprise risk management processes, which include a periodic review of risk that could be material to the company (SEC 10-K reporting). Assessment includes an evaluation of facility and_x000D_
supply chain activities (performed through our insurance and business continuity/EHS functions and Operational Risk Review process) to ensure climate change risks are understood and, if appropriate, acted on.</t>
  </si>
  <si>
    <t>Pfizer has integrated climate change into its risk management process which includes a periodic review of risk that could be material_x000D_
to the company (SEC 10-K reporting) and an evaluation of facility and supply chain activities (performed through our insurance and business continuity/EHS functions and Operational Risk Review process) to ensure climate change risks are understood and if appropriate, acted on.</t>
  </si>
  <si>
    <t>GHG emissions, metrics relative to business continuity and disaster recovery programs, sites with fully implemnted plans for the management of risk associated with natural perils such as flooding and severe weather</t>
  </si>
  <si>
    <t>Pfizer has a science-based absolute target to reduce greenhouse gas (GHG) emissions by 20% by 2020 compared to a 2012_x000D_
baseline, which keeps us on the trajectory to reduce our GHG footprint by 60%-80% by 2050 from a 2000 base year (based_x000D_
on IPCC 4th Assessment report, published at the time the goal was set). Pfizer has previously achieved two GHG reduction_x000D_
goals (2000-2007 and 2007-2012).</t>
  </si>
  <si>
    <t>engage in "water risk mapping"</t>
  </si>
  <si>
    <t>34% W / 66% M at VP level or above (Global)</t>
  </si>
  <si>
    <t>20% Minority/ 80% White at VP level or above (US only)</t>
  </si>
  <si>
    <t>"Pfizer compensates female colleagues greater than 99% of what male colleagues are paid in both base pay and total compensation across the globe." (note: based on 85% of the work force)</t>
  </si>
  <si>
    <t>CEO salary: $17,928,963 Avg Employee Salary: $98,972. Ratio 181:1</t>
  </si>
  <si>
    <t>Pfizer</t>
  </si>
  <si>
    <t>R_6XU9UvsxFUgK8nQ</t>
  </si>
  <si>
    <t>Deere &amp; Company</t>
  </si>
  <si>
    <t>DE</t>
  </si>
  <si>
    <t>3/11 W</t>
  </si>
  <si>
    <t>"The Presiding Director can also call_x000D_
meetings of the independent Directors and is available for_x000D_
direct communication with shareholders."</t>
  </si>
  <si>
    <t>Mandates on and regulation of existing products and services; Enhanced emissions-reporting obligations; Rising mean temperatures; extreme weather; climate change</t>
  </si>
  <si>
    <t>"100% of salaried workforce receives training in this area."</t>
  </si>
  <si>
    <t>ECOVANDIS is the platform they use for supplier sustainability ratings to hold them accountable ""Analysis of risk is conducted by various areas of the organization, including but not limited to: the business unit itself, the Center for Global Business Conduct, Internal Audit, and the Law Department. Due to the nature of our manufacturing operations, this is a low risk issue.""</t>
  </si>
  <si>
    <t>Relevant, not yet calculated</t>
  </si>
  <si>
    <t>"Responsibility for sustainability runs from our Board of Directors to our_x000D_
employees. To do this, the Board oversees a variety of committees, councils,_x000D_
and policies to engage every employee throughout the company."</t>
  </si>
  <si>
    <t>"No, and we do not anticipate doing so in the next two years"</t>
  </si>
  <si>
    <t>"The Climate Change and Carbon Risks Team utilizes a variety of tools to identify and asses climate-related risks. One is a proprietary method that assesses how we think the world will look from a carbon policy standpoint in the next 5 to 10 years. This assessment is reviewed and updated as necessary and is the basis for our regional scenario analyses, which we conducted to identify risks and opportunities."</t>
  </si>
  <si>
    <t>"Climate Change and Carbon Risks Team monitors changes in climate science and discusses if the company or any division or facility should be doing anything differently."</t>
  </si>
  <si>
    <t>"Substantive impact is determined through annual review and continuous monitoring of climate-related risks and opportunities.  The process considers probability of occurrence and impact to the company and our customers."</t>
  </si>
  <si>
    <t>SASB, GRI, SDG, Total Energy Consumed, envrionemtnal, social, GHG</t>
  </si>
  <si>
    <t>"Even though our goal is focused on water-scarce_x000D_
locations, our commitment to using water responsibly_x000D_
is a critical part of the way we operate all our global_x000D_
facilities."</t>
  </si>
  <si>
    <t>.5%= other _x000D_
.5%= American Indian or Alaskan</t>
  </si>
  <si>
    <t>"Through_x000D_
our Healthy Directions initiative, we have introduced_x000D_
programs and resources to help U.S. salaried_x000D_
employees focus on their health and well-being."</t>
  </si>
  <si>
    <t>Deere</t>
  </si>
  <si>
    <t>R_6rIV2151ZmLeQwC</t>
  </si>
  <si>
    <t>The Kraft Heinz Company</t>
  </si>
  <si>
    <t>KHC</t>
  </si>
  <si>
    <t>2 women / 9 men</t>
  </si>
  <si>
    <t>food safety and quality, human rights, water use and conservation, GHGs, packaging, energy consumption, animal welfare, transparency, product health and nutrition, responsible sourcing, sustainable agriculture, consumer trends and inovation, business ethics and compliance</t>
  </si>
  <si>
    <t>"To ensure compliance_x000D_
with the global Codeâ€™s tenets, Kraft Heinz regularly_x000D_
provides training, communications, and guidance to our_x000D_
employees around the world."</t>
  </si>
  <si>
    <t>"All Kraft Heinz PAC and Company political contributions_x000D_
since 2012 are listed on our website. This includes_x000D_
contributions to ballot initiatives and 501c4 organizations_x000D_
where funds may be utilized for political purposes. This_x000D_
information is updated semi-annually. In addition, Kraft_x000D_
Heinz partners with outside counsel to conduct an annual_x000D_
internal audit of all lobbying practices and reporting."</t>
  </si>
  <si>
    <t>cdp report linked in ESG report</t>
  </si>
  <si>
    <t>cdp report linked directly in EsG report</t>
  </si>
  <si>
    <t>"Board has delegated primary responsibility for overseeing ESG objectives_x000D_
to the Nominating and Corporate Governance Committee. Members of the_x000D_
Nominating and Corporate Governance Committee reviewed all significant ESG_x000D_
policies, processes and commitments, and received regular updates from the_x000D_
ESG team on progress against key performance indicators and other relevant_x000D_
developments. "</t>
  </si>
  <si>
    <t>"Our Executive Leadership Team provides oversight and executional leadership_x000D_
for our global ESG strategy. The Executive Leadership Team is led by Chief_x000D_
Executive Officer Miguel Patricio, and includes 10 executives representing_x000D_
a variety of disciplines, including Finance, Sales, Operations, Procurement,_x000D_
Marketing, Research and Development, Human Resources, Legal/Ethics &amp;_x000D_
Compliance and Corporate Affairs. The team receives monthly progress reports_x000D_
from the ESG Team."</t>
  </si>
  <si>
    <t>no risks identified w substaintial effects on business; OPPS: potential to reduce emissions related to energy consumption (S), move to more efficient buildings (S), Use of more efficient production and distribution processes (S)</t>
  </si>
  <si>
    <t>"We estimate that roughly 80% of our total carbon footprint is produced from our suppliers, particularly in agriculture, and provides the greatest opportunity for increased collaboration. We will remain focused on optimizing our immediate operational footprint to lessen our impact on climate, while we increasingly investigate joint initiatives with our suppliers that ensure the highest quality products are produced, while being good stewards of the environment."</t>
  </si>
  <si>
    <t>"Kraft Heinz evaluates climate related risk in terms of impact to our value chain within the associated time horizons identified in our response to C2.1a. Kraft Heinz conducted an Environmental Social Governance materiality assessment in 2016 with the assistance of consultants and key stakeholders, and frequently makes updates to the assessment as business objectives and temporal circumstances evolve"</t>
  </si>
  <si>
    <t>"Kraft Heinz further evaluates impacts in terms of the magnitude (i.e. substantive at $30 million threshold), the likelihood of the impact, duration and areas of the business affected, with additional respective criteria for the given context"</t>
  </si>
  <si>
    <t>"That is where our new approach to Environmental Social Governance_x000D_
comes in. Through integrated initiatives, we are taking a cross-functional_x000D_
approach that centers continuous improvement in every part of our_x000D_
business as we work to deliver on our commitments by the year 2025."</t>
  </si>
  <si>
    <t>majority of procured energy from renewable sources by 2025, decrease water use by 20% at high risk manufacturing facilits and 15% at all manufacturing facilities by 2025, decrease energy use by 15% at all manufacturing facilities by 2025, decrease waste by 20% across all manufacturing facilities by 2025, make 100% recylable resuable or compostable packaging by 2025</t>
  </si>
  <si>
    <t>"The baseline risk assessment of our direct global palm oil supply chain allowed us to identify potential deforestation risks, as well as peatland/biodiversity hotspot encroachment concerns."</t>
  </si>
  <si>
    <t>"Roughly 22 percent of our present facilities (we currently_x000D_
own 17 of the 76 sites evaluated) have some degree of water stress related_x000D_
to the risk areas"</t>
  </si>
  <si>
    <t>prohibit child and forced labor in their operations and supply chain</t>
  </si>
  <si>
    <t>live well program discussed on ESG report, scope of specific medical benefits not discussed</t>
  </si>
  <si>
    <t>Kraft Heinz</t>
  </si>
  <si>
    <t>R_dj0AVhjEKTrCnIi</t>
  </si>
  <si>
    <t>Ameren Corporation</t>
  </si>
  <si>
    <t>AEE</t>
  </si>
  <si>
    <t>"The Nuclear, Operations and Environmental_x000D_
Sustainability Committee (NOESC) oversees and_x000D_
reviews the Company's operations, including safety,_x000D_
performance, environmental and compliance issues, and_x000D_
risks, policies and performance related to environmental sustainability matters, including those related to climate_x000D_
change and water resource management. "</t>
  </si>
  <si>
    <t>"Senior_x000D_
management updates the NOESC on all aspects of the_x000D_
Company's operations throughout the year, including_x000D_
long-term generation planning, compliance with_x000D_
environmental regulations and environmental_x000D_
sustainability matters."</t>
  </si>
  <si>
    <t>risks: increased capex from transitioning to to lower emissions technology (M), changes in precipitation and extreme variability in weather(S), reduced demand for products and services (M). opps: returns on investment in low emissions tech (S), increased market valuation due to resilience (S), better competitive position (S).</t>
  </si>
  <si>
    <t>"Yes, and we have developed a low-carbon transition plan" financial impacts of each risk/opp is available on cdp</t>
  </si>
  <si>
    <t>"Ameren's strategy for addressing climate risk is largely embedded in Ameren_x000D_
Missouri's 2020 Integrated Resource Plan (IRP). To help us assess the_x000D_
resilience of the IRP against potential future climate policies and associated_x000D_
emissions requirements, we leveraged the EPRI study â€œGrounding Decisions: A_x000D_
Scientific Foundation for Companies Considering Global Climate Scenarios and_x000D_
Greenhouse Gas Goals,â€ which summarized over 1,000 climate scenarios from_x000D_
the IPCC and others."</t>
  </si>
  <si>
    <t>"Oversight, accountability and risk management are important elements of an effective_x000D_
strategy for identifying and assessing climate-related risks. We have established robust_x000D_
risk management and governance systems to identify, evaluate and manage short (from_x000D_
0 to 5 years), medium (from 5 to 10 years), and long-term (from 10 to 30 years and_x000D_
beyond) climate-related risks, including risks related to regulatory changes, changes in_x000D_
customer behavior, reputation, and weather.. The Audit and Risk Committee (ARC) of_x000D_
Ameren's Board of Directors oversees our enterprise risk management (ERM) program._x000D_
Amerenâ€™s ARC meets at least five times per year. The ARC relies on management_x000D_
through the Executive Leadership Team (ELT) to manage and report risks across the_x000D_
corporation."</t>
  </si>
  <si>
    <t>"The ELT formed the Risk Management Steering Committee (RMSC) to_x000D_
oversee risk management and the ERM process. The RMSC is chaired by the CFO and_x000D_
comprised of eight senior executives, including the four segment presidents, and meets_x000D_
monthly throughout the year"</t>
  </si>
  <si>
    <t>"We have established robust_x000D_
risk management and governance systems to identify, evaluate and manage short (from_x000D_
0 to 5 years), medium (from 5 to 10 years), and long-term (from 10 to 30 years and_x000D_
beyond) climate-related risks, including risks related to regulatory changes, changes in_x000D_
customer behavior, reputation, and weather.."</t>
  </si>
  <si>
    <t>ghg emissions scopes 1-3, electricity, fuel consumed, energy consumption</t>
  </si>
  <si>
    <t>"Amerenâ€™s biodiversity policy aims to reduce, minimize or avoid impacts on biodiversity as the company develops infrastructure or conducts operations. "</t>
  </si>
  <si>
    <t>"Ameren undertook a comprehensive study of water risks_x000D_
using a number of tools concluded that water withdrawals_x000D_
are not from regions with high water stressed areas."</t>
  </si>
  <si>
    <t>2% gen z, 34% millenials, 40% gen x, 24% boomers</t>
  </si>
  <si>
    <t>15% racial/ethnic diversity</t>
  </si>
  <si>
    <t>"Ameren supplements a major portion of the cost for medical, dental and vision coverage for all full-time, regular co-workers and eligible dependents, starting on the first day of employment."</t>
  </si>
  <si>
    <t>Ameren Corp</t>
  </si>
  <si>
    <t>R_0ocrRzPZhH7GhqC</t>
  </si>
  <si>
    <t>Exelon Corporation</t>
  </si>
  <si>
    <t>EXC</t>
  </si>
  <si>
    <t>30161N101</t>
  </si>
  <si>
    <t>(as of june 2020 with 12 directors)</t>
  </si>
  <si>
    <t>building the next generation energy company, rising to the challenge of climate change, creating value for customers, partnering with our communities, a safe innovative and rewarding workplace, managing our environmental impacts, effective governance,</t>
  </si>
  <si>
    <t>"All new hires receive Code_x000D_
training, and the Ethics and Compliance Office delivers mandatory annual_x000D_
Code refresher training and other electronic modules addressing Security_x000D_
Awareness, Harassment Prevention and other important topics."</t>
  </si>
  <si>
    <t>under stakeholder engagement section, a key identified issue is corporate governance and it says the following about ethics "An ethical culture with strong corporate governance and risk management processes is critical to maximizing Exelonâ€™s_x000D_
operational results, minimizing risks and ensuring compliance with applicable laws and regulations,"</t>
  </si>
  <si>
    <t>"The Corporate Governance Committee of the Exelon Board is responsible for the oversight of Exelonâ€™s environmental strategies and sustainability policies including climate change issues such as GHG mitigation and climate adaptation and resiliency. This Board Committee maintains this responsibility to ensure that there is ongoing communication on environmental issues at the highest levels of the company"</t>
  </si>
  <si>
    <t>Chief Sustainability Officer (CSO), responsible for "Both assessing and managing climate-related risks and opportunities"</t>
  </si>
  <si>
    <t>RISKS: long lived capital intensive investments (current), extreme weather risks (M), market rule variation from region to region (M), reputation regarding climate change (M); OPPS: low GHG emissions for exelon generation (M), larger market for electric vehicles (M), customers seeking to be more energy efficient (S)</t>
  </si>
  <si>
    <t>"Exelon's CISO is also responsible for the overarching business strategy and long-term strategic plan for the organization. Responsibility for sustainability sits within this corporate strategy function to ensure that sustainability is incorporated in decision-making at the highest levels within the company"</t>
  </si>
  <si>
    <t>"One conclusion to this analysis to date, is that there are many different pathways to achieve the necessary emission reductions. All pathways require broad suites of actions and consideration of the relative trade-offs and implications that arise with the use of different technologies or approaches." full detail listed on CDP, scenario analysis also mentioned with detail on ESG report</t>
  </si>
  <si>
    <t>"Exelon has a formal, well-established approach for Enterprise Risk Management (ERM).  It uses a continuous, systematic and dynamic risk identification and assessment process that works by partnering with its major operating units in a hands-on, collaborative approach"</t>
  </si>
  <si>
    <t>"managed either within our strategic planning process (business model risks) or, with a formal risk mitigation plan (operational and physical risks)."</t>
  </si>
  <si>
    <t>"Integrated into multi-disciplinary company-wide risk identification, assessment, and management processes"</t>
  </si>
  <si>
    <t>GHG emissions, investment in utility system resiliency, investment in emerging businesses who support clean energy, percent of waste recycled</t>
  </si>
  <si>
    <t>"Our operational footprint encompasses large tracts of land with diverse flora and fauna and borders a variety of water bodies." Biodiversity and Habitat policy w more detail linked in ESG report</t>
  </si>
  <si>
    <t>"most of our facilities with the largest consumptive use are_x000D_
located in areas of low to medium risk in the Mid-Atlantic, Northeast and upper_x000D_
Midwest. The only facilities we operate in areas of the country with high water_x000D_
risk are those with small or negligible consumptive water use, such as solar and_x000D_
wind power installations"_x000D_
CDP - "We have no significant water use in high risk  (3-4) areas as determined by the model"</t>
  </si>
  <si>
    <t>" most of our facilities with the largest consumptive use are_x000D_
located in areas of low to medium risk in the Mid-Atlantic, Northeast and upper_x000D_
Midwest. The only facilities we operate in areas of the country with high water_x000D_
risk are those with small or negligible consumptive water use, such as solar and_x000D_
wind power installations"</t>
  </si>
  <si>
    <t>27.8% minority</t>
  </si>
  <si>
    <t>"The analysis consistently shows that Exelon has no systemic_x000D_
pay equity issues" not by geographic area</t>
  </si>
  <si>
    <t>"At Exelon, we are committed to helping our employees maintain and improve their_x000D_
health. The Exelon wellness program offers a wide range of well-being services_x000D_
such as on-site biometric screenings, walking and nutrition challenges, health_x000D_
coaching, fitness reimbursements, smoking cessation, stress management,_x000D_
health education, opportunities for volunteerism and more. "</t>
  </si>
  <si>
    <t>Exelon</t>
  </si>
  <si>
    <t>R_0q6VvKJ6SqlEjYi</t>
  </si>
  <si>
    <t>Synchrony Financial</t>
  </si>
  <si>
    <t>SYF</t>
  </si>
  <si>
    <t>87165B103</t>
  </si>
  <si>
    <t>Consumer Finance</t>
  </si>
  <si>
    <t>fair lending; responsible marketing; financial inclusion and access; data privacy and information security; human capital management (including diversity and inclusion); and community investment</t>
  </si>
  <si>
    <t>"all employees must adhere to, and complete annual training on, the standards set forth in our Code of Conduct"</t>
  </si>
  <si>
    <t>annual Code of Conduct training</t>
  </si>
  <si>
    <t>Now gives employees option to work from home, reducing carbon footprint; investing in water efficiency; implements sustainable building practices and energy-efficient equipment; travel policy requires monitoring emissions and disclosing efficient ways to travel; joined Mastercard Priceless Planet Coalition, reducing paper waste and increasing digital use</t>
  </si>
  <si>
    <t>GHG emissions, water use, energy use, waste</t>
  </si>
  <si>
    <t>16% Baby Boomers, 42% Gen X, 38% Millenials, 3% Gen Z, &lt;1% Silent</t>
  </si>
  <si>
    <t>3% 2 or more races, &lt;1% Native American, Native Hawaiian or Pacific Islander, and Silent</t>
  </si>
  <si>
    <t>Basic Dental, Basic Vision, Health Reimbursement Account (HRA), as well as enhanced optional benefits; EAP, health and wellness programs. Enhanced benefits and new benefits in 2020</t>
  </si>
  <si>
    <t>R_2bgaNfrcsMaExT0</t>
  </si>
  <si>
    <t>Truist Financial Corporation</t>
  </si>
  <si>
    <t>TFC</t>
  </si>
  <si>
    <t>89832Q109</t>
  </si>
  <si>
    <t>19 financial services</t>
  </si>
  <si>
    <t>nearly 1/3 W</t>
  </si>
  <si>
    <t>Diversity, equity &amp; inclusion, Ethical conduct, Climate change, Community investment &amp; involvement, Cybersecurity &amp; data privacy, Responsible sales &amp; lending, Financial inclusion &amp; education, Client services &amp; Corporate strategy satisfaction &amp; capital allocation, Culture, Technology &amp; innovation, Long-term value creation, Wealth &amp; income inequality, Compliance, Talent acquisition &amp; retention, Board and management conduct, Stakeholder engagement, Enterprise risk management, Partnerships, Corporate governance</t>
  </si>
  <si>
    <t>recently enhanced Code of Ethics; recently introduced Reporting Teammate Concerns website; Code of Ethics training; other training courses on related topics; culture (material topic) integral to ethical conduct</t>
  </si>
  <si>
    <t>2 numbers (doesn't mention categories): 178,161.14 MT CO2e and 177,548.56 MT CO2e</t>
  </si>
  <si>
    <t>Nominating and Governance Committee oversees ESG issues; Risk Committee charter addresses ESG risk, including climate change risk</t>
  </si>
  <si>
    <t>Broad ESG topics governed by Ethics, Business Practices, and Conduct Committee, while Enterprise Risk Committee governs climate risk; Climate Risk Management and ESG Working Group; head of climate risk management (senior VP) added to ERM leadership team</t>
  </si>
  <si>
    <t>Severe weather events, longer-term shifts in market dynamics and consumer preferences in specific industries, regulatory changes or technological breakthroughs</t>
  </si>
  <si>
    <t>"developing business practices that protect and conserve natural resources and reduce the carbon footprint of our own operations and that of our clients, as well as by harnessing opportunities to invest in innovative new products, services, and partnerships in areas such as renewable energy." Concentration risk management activities will continue to evolve considering unique sensitivities to climate risk. Integrating climate risks into various financial risk frameworks. ESG due diligence</t>
  </si>
  <si>
    <t>"Truist has an established risk identification process, which includes responsibility to identify both existing and emerging risks and manage a comprehensive risk inventory." Risk Identification Program critical to assessing and monitoring the most significant risks.</t>
  </si>
  <si>
    <t>"conduct additional analysis and establish metrics" to "provide for enhanced measurement, monitoring, and reporting of the firmâ€™s exposure to climate risks, as well as the effectiveness of controls and mitigation strategies in managing those risks."</t>
  </si>
  <si>
    <t>"climate risk management and ESG activities and capabilities are being comprehensively integrated into the Truist enterprise risk framework, traversing _x000D_
numerous risk types and key elements of the overall risk framework."</t>
  </si>
  <si>
    <t>2019 baseline - 35% reduction in Scope 1 emissions by 2030, 35% reduction in Scope 2 emissions by 2030, 25% reduction in water consumption by 2030</t>
  </si>
  <si>
    <t>"robust medical and protection benefit plans, plus special features such as the CarePlus mobile health app, LifeForce lifestyle program, and onsite health centers for vaccinations";  "resources, stress management, and teammate assistance programs"</t>
  </si>
  <si>
    <t>R_2mX3EQSGSJzuSlE</t>
  </si>
  <si>
    <t>The Cigna Group</t>
  </si>
  <si>
    <t>CI</t>
  </si>
  <si>
    <t>social and environmental competencies not reported</t>
  </si>
  <si>
    <t>support health, the environment, inclusive growth, and responsible business</t>
  </si>
  <si>
    <t>"All Cigna employees, as well as our Board of Directors,_x000D_
are trained on anti-corruption and compliance policies_x000D_
and their implementation during the onboarding process._x000D_
In addition, certain employees are designated to receive_x000D_
further training on anti-corruption principles and on_x000D_
Cignaâ€™s anti-corruption policy based on their roles"</t>
  </si>
  <si>
    <t>proactive stance on anti-corruption, anticipating risks before they occurr (ie risks around new policy due to Brexit), work dilligently to promote culture of compliance, raising awareness of risks due to corruption across the company ,training</t>
  </si>
  <si>
    <t>16,894 metric tons</t>
  </si>
  <si>
    <t>119,427 metric tons total</t>
  </si>
  <si>
    <t>23,693 metric tons</t>
  </si>
  <si>
    <t>"The Senior Director of Corporate Responsibility is responsible for implementing Cignaâ€™s corporate responsibility strategy and managing our reporting to stakeholders on our environmental, social, and governance (ESG) performance"; Corporate governance comittee has oversight of corporate responsibility</t>
  </si>
  <si>
    <t>"Cignaâ€™s Managing Director of_x000D_
Corporate Real Estate oversees our facilities-related_x000D_
environmental sustainability strategy, performance, and_x000D_
initiatives in addition to managing the Corporate Real_x000D_
Estate team responsible for oversight of energy and_x000D_
emissions targets and reduction activities"</t>
  </si>
  <si>
    <t>"climate change may present global public health challenges, such as those relating to extreme weather events, decreases in water supply, heat exposure, and declining crop yields"</t>
  </si>
  <si>
    <t>"Our strategic sustainability performance plan also sets_x000D_
the environmental cost and conservation targets for_x000D_
our domestic portfolio"</t>
  </si>
  <si>
    <t>"Corporate Responsibility and Global Real Estate teams have been working closely with the Cigna Connects Corporate Responsibility Governance Council, a cross-functional team comprised of senior leaders who represent corporate centers and lines of business with lines of sight to environment, social, and governance issues across the company, and third-party consultants to develop comprehensive environmental targets to guide our work over the next decade"</t>
  </si>
  <si>
    <t>"We maintain programs and processes designed to promote compliance with identified environmental regulatory requirements. Additionally, we periodically and systematically review our environmental risk."</t>
  </si>
  <si>
    <t>"As our understanding of the ways that our business shapes and is shaped by the environment and climate change evolves we aim to continuously integrate environmental considerations into our business processes and encourage our suppliers to do the same."</t>
  </si>
  <si>
    <t>"In 2019, we also undertook a water risk assessment in_x000D_
order to better understand which locations within our_x000D_
global real estate portfolio have the highest levels of_x000D_
water stress and other water-related challenges. We will_x000D_
use the results from the assessment to further our water_x000D_
reduction strategy, including supporting context-based_x000D_
water reduction at priority sites"</t>
  </si>
  <si>
    <t>12.9% under 30; 55.8% 30-50; 31.3% 50 or older</t>
  </si>
  <si>
    <t>70.1% W / 29.9% M</t>
  </si>
  <si>
    <t>66% White / 34% Minorities</t>
  </si>
  <si>
    <t>"Cigna is committed to fairness in pay and opportunity for all of our employees, regardless of gender, race or ethnicity" annual pay reviews to be sure every employee is compensated fairly"</t>
  </si>
  <si>
    <t>306.7:1</t>
  </si>
  <si>
    <t>supplier code of ethics clear lays out policies against child labor, forced labor, modern day slavery etc in their supply chain</t>
  </si>
  <si>
    <t>personal health and well-being benefits, personal development, family health, community health, financial health; details on each available on corporate responsibility report</t>
  </si>
  <si>
    <t>Cigna</t>
  </si>
  <si>
    <t>R_38arjDsk10jYS7s</t>
  </si>
  <si>
    <t>Global Payments Inc.</t>
  </si>
  <si>
    <t>GPN</t>
  </si>
  <si>
    <t>37940X102</t>
  </si>
  <si>
    <t>All team members are required to take annual courses on our Code of Conduct and Ethics, Anti-Corruption Laws, and Information_x000D_
Security Awareness Training</t>
  </si>
  <si>
    <t>required training on code of conduct, anti-corruption laws.</t>
  </si>
  <si>
    <t>Through its oversight of our enterprise risk management program, our board takes a multi-layered approach to its oversight role. The full board engages directly with management to set high-level policy.</t>
  </si>
  <si>
    <t>We have established a management risk committee comprised primarily of executive management that is responsible for identifying, assessing, prioritizing and developing action plans to mitigate key risks. The management risk committee reports to the full board or appropriate board committee periodically and more frequently as needed.</t>
  </si>
  <si>
    <t>Net zero commitment, investing in modernizing the operating envrionments and technology to reduce facility footprint, Enterprise Data Center Initiative</t>
  </si>
  <si>
    <t>We have established a management risk committee comprised primarily of executive management that is responsible for identifying, assessing, prioritizing and developing action plans to mitigate key risks.</t>
  </si>
  <si>
    <t>The full board engages directly with_x000D_
management to set high-level policy. At least annually, the_x000D_
board discusses with management the appropriate level of_x000D_
risk relative to our strategy and objectives and reviews with_x000D_
management our existing risk management processes_x000D_
and their effectiveness</t>
  </si>
  <si>
    <t>global energy use, % renewable electricity, ghg emissions</t>
  </si>
  <si>
    <t>Our U.S. based employeesâ€™ benefits include both employer paid and voluntary health care coverage, including comprehensive medical, prescription drug, dental, and vision coverage. Team members can also customize their coverage with voluntary plans that include_x000D_
critical illness, life insurance, hospitalization protection, legal assistance and pet insurance, among others.</t>
  </si>
  <si>
    <t>R_3KjNh5b751e1IBo</t>
  </si>
  <si>
    <t>Duke Energy Corporation</t>
  </si>
  <si>
    <t>DUK</t>
  </si>
  <si>
    <t>26441C204</t>
  </si>
  <si>
    <t>"Our_x000D_
Board of Directors, led by our Chair, President and CEO_x000D_
Lynn Good, provides the leadership and guidance that_x000D_
drives sustainable, long-term value for our stakeholders,_x000D_
employees, customers and the communities in which_x000D_
we serve."</t>
  </si>
  <si>
    <t>safety, affordable energy, air emissions, biodiversity and habitat protection, climate change, community engagement, corporate governance, customer engagement, cybersecurity, diversity and inclusion, economic development, employee development and engagement, ethics and compliance, human rights, long term investor value, reliability and resiliency, risk management, water quality and availability</t>
  </si>
  <si>
    <t>"adhering to our ethics codes for_x000D_
directors, employees and suppliers_x000D_
and complying fully with all legal and_x000D_
regulatory requirements ... New employees are required to complete_x000D_
ethics and compliance training in their_x000D_
first 30 calendar days on the job. All_x000D_
employees also are annually required to_x000D_
complete an ethics refresher training,_x000D_
acknowledge their responsibility to comply_x000D_
with company ethics policies, and confirm_x000D_
their obligation to report violations of_x000D_
laws, rules or company policies."</t>
  </si>
  <si>
    <t>ethics listed as a material issue for stakeholders</t>
  </si>
  <si>
    <t>"The Board of Directors is also integral in reviewing the_x000D_
annual enterprise risk assessment and routinely discusses_x000D_
climate risk governance"</t>
  </si>
  <si>
    <t>"Business unit leaders across_x000D_
the company analyze risks and determine how the_x000D_
company can best address near-term and long-term risks."</t>
  </si>
  <si>
    <t>RISKS: storms and heavy rainfall events, water availability, water withdrawl for electric generation, ash management program, federal or state policy regarding power plants could have effect on business, may require additional capital investments due to policy changes, siting questions about renewables; OPPS: renewable energy, energy efficiency, energy storage, grid modernization and infrastructure expansion, electric vehicles, new technologies</t>
  </si>
  <si>
    <t>each risk previously listed is given very detailed description of how this risk has specifically affected business strategy in mitigation or realization (for opportunities)</t>
  </si>
  <si>
    <t>"Duke Energy performs a comprehensive enterprise_x000D_
risk assessment on an annual basis to identify_x000D_
potential major risks to corporate profitability and_x000D_
value, including risks related to climate change."</t>
  </si>
  <si>
    <t>"ERM provides_x000D_
a framework to manage risks while achieving_x000D_
strategic and operational objectives and continuing to_x000D_
meet the energy needs of our customers."</t>
  </si>
  <si>
    <t>"Climate change risks â€“ including physical and_x000D_
transition (policy and economic) risks â€“ are included_x000D_
in the companyâ€™s Enterprise Risk Management (ERM)_x000D_
process"</t>
  </si>
  <si>
    <t>GHG emissions, methane emissions, sulfur emissions, electricity generated fuels consumed, water withdrawn and consumed, toxic release inventory, waste, reportable oil spills, environmental regulatory citations</t>
  </si>
  <si>
    <t>split by generation: 41% Gen X, 30% millenials, 26% baby boomers, 2% gen z</t>
  </si>
  <si>
    <t>"Duke Energy prohibits_x000D_
the use of forced labor, child labor and_x000D_
any form of human trafficking."</t>
  </si>
  <si>
    <t>" enhanced benefits to support our workersâ€™ mental and physical health ... company offered health care_x000D_
coverage for COVID-19 testing, wellness_x000D_
coaching and flexible paid time off. It also_x000D_
launched an in-house nurse response_x000D_
team to guide exposed employees through_x000D_
recovery and eventual return to work"</t>
  </si>
  <si>
    <t>Duke Energy</t>
  </si>
  <si>
    <t>R_3NLk293ONwu3fNk</t>
  </si>
  <si>
    <t xml:space="preserve">Microsoft Corporation </t>
  </si>
  <si>
    <t>MSFT</t>
  </si>
  <si>
    <t>Economic: 6 (financial expertise)</t>
  </si>
  <si>
    <t>5 W / 7 M</t>
  </si>
  <si>
    <t>20 ESG materiality topics (ex. climate change risk, ecological impacts, employee activism, etc.), 18/20 currently reported (sustainability report).</t>
  </si>
  <si>
    <t>All employees must comply with Standards of Business Conduct. Partners and suppliers required to train employees working on behalf of Microsoft. Anti-corruption training for employees</t>
  </si>
  <si>
    <t>"company-wide trust campaign drives awareness of the importance of compliance and ethics, highlighting resources to report concerns regarding misconduct, including corruption." Anti-corruption in Standards of Business Conduct and Anti-Corruption Policy. ISO 37001 certified. Performs internal anti-corruption investigations. Has a compliance analytics program.</t>
  </si>
  <si>
    <t>118,100 MTCO2e</t>
  </si>
  <si>
    <t>4,102,445 MTCO2e (location-based); 228,194 MTCO2e (market-based)</t>
  </si>
  <si>
    <t>10,817,706 MTCO2e</t>
  </si>
  <si>
    <t>Regulatory and Public Policy Committee advises management on environmental matters, including climate change; meets 3 times a year with a varied agenda including updates on company's commitments to environmental issues</t>
  </si>
  <si>
    <t>President and Chief Legal Officer (CLO) responsible for Corporate, External and Legal Affairs (CELA)_x000D_
group (monitors climate issues and progress toward objectives). Chief Environmental Officer leads Environmental Sustainability (ES) team and overall strategy. ES team handles assessment and management of issues related to climate change. Carbon Program Manager leads carbon mitigation efforts. Climate Council (consists of execs) monitors risks/opportunities and provides oversight for sustainability initiatives.</t>
  </si>
  <si>
    <t>Risks: not substantial _x000D_
Opp: more efficient operations, use of lower-emission sources of energy, shift in consumer preferences, development and/or expansion of low emission goods and services, resource substitutes/diversification,</t>
  </si>
  <si>
    <t>ES team brings leaders to align on decisions; decisions made using enterprise risk management (ERM) risk prioritization criteria. Enterprise Business Continuity Management (EBCM) team works with ERM to ensure alignment on risks and risk criteria. 2019, committed to powering datacenters with 70 percent wind, solar, or hydropower energy by 2023; in 2020, extended that commitment companywide and to 100 percent by 2025. Sustainability Grants program funds "climate-related energy and technology innovation."</t>
  </si>
  <si>
    <t>Physical and transition risk assessment of 400 most important facilities, using 2 and 4-degree C scenarios. Acting "now to mitigate the risks, build adaptive capacity, maximize our opportunities, and enhance the resilience and equity of" company and communities. "...currently assessing the adaptive capacity of our most at-risk facilities to the identified climate risks and identifying opportunities to enhance resilience."</t>
  </si>
  <si>
    <t>ES team, led by Chief Environmental Officer does quantitative and qualitative scenario analysis + other risk assessments. Results assessed and validated by consulting with company's subject matter experts and then used to inform ERM program. "ERM programâ€™s formal risk assessment process is used to assess the size, scope, financial impact, and relative significance of any risk that Microsoft may face." Inherent risk score created from categorizing risks based on impact and likelihood.</t>
  </si>
  <si>
    <t>"The quantitative climate risks analysis focused on seven climate physical hazards (chronic temperature increase effects on energy demand, extreme temperatures, heat storms or waves, sea level rise, flood intensity, drought frequency, and drought length) in 2030 and 2060 and several transition risks and opportunities (energy efficiency, energy resilience, materials efficiency, renewable price stability, water efficiency, employee impacts from climate change)."</t>
  </si>
  <si>
    <t>"ERM risk prioritization criteria in the context of business continuity and service resilience, which include the scope of impact (e.g. reputational, regulatory, and cost), potential return on investment, and time and resources required to implement changes." ECBM team works with ERM to ensure alignment on risks and risk criteria.</t>
  </si>
  <si>
    <t>Since 2012, charged a carbon fee for Scope 1, Scope 2, and Scope 3 business travel air emissions; will expand to all Scope 3 emissions 2021. "Our fee is paid by each division in our business based on its carbon emissions, and the funds are used to pay for sustainability improvements."</t>
  </si>
  <si>
    <t>2020: commitment to be carbon negative, both for our own operations and across our value chain by 2030, and remove from the environment all the carbon the company has emitted either directly or by electrical consumption since its founding by 2050; achieving with a portfolio of negative emission technologies. New target - water positive in direct operations by 2030.</t>
  </si>
  <si>
    <t>"Established partnerships with The Nature Conservancy and the National Fish and Wildlife Foundation to fulfill our commitment to protect more land than we use by 2025." Microsoft operates on 11,000 acres of land.</t>
  </si>
  <si>
    <t>"We focus our [water] replenishment efforts on roughly 40 highly stressed basins where we have operations, using the World Resources Instituteâ€™s Aqueduct tool to identify areas subject to water stress."</t>
  </si>
  <si>
    <t>""We focus our [water] replenishment efforts on roughly 40 highly stressed basins where we have operations, using the World Resources Instituteâ€™s Aqueduct tool to identify areas subject to water stress."</t>
  </si>
  <si>
    <t>30.2% W / 69.8% M (globally)</t>
  </si>
  <si>
    <t>4.7% Black/African American, 34.9% Asian, 6.4% Hispanic/Latinx, 0.6% Native American, Alaska Native, Native Hawiian, and Pacific Islander, 2.3% multiracial (US)</t>
  </si>
  <si>
    <t>$1.000:$1.000 (globally) and $1.001:$1.000 (US)</t>
  </si>
  <si>
    <t>"Microsoft Supplier Code of Conduct establishes our prohibition against all forms of forced labor in our supply chains."</t>
  </si>
  <si>
    <t>Mentions audit non-conformance results are online (sorted by audit type, severity and country), but link doesn't work.</t>
  </si>
  <si>
    <t>Medical, dental, and vision care, fitness program, 24-hour nurse line, on-campus health access, resources for family; parental leave, family caregiver leave, and child care (US).</t>
  </si>
  <si>
    <t>Microsoft</t>
  </si>
  <si>
    <t>R_3Ot9gV9TgZZy1PU</t>
  </si>
  <si>
    <t>Norfolk Southern Corporation</t>
  </si>
  <si>
    <t>NSC</t>
  </si>
  <si>
    <t>10 finance/accounting, 5 environmental and safety</t>
  </si>
  <si>
    <t>"Digital tools and messagingensure our E&amp;C program is easily accessible, and ongoing employee outreach reinforces understanding and drives continuous improvement." E&amp;C Hotline for internal and external stakeholders</t>
  </si>
  <si>
    <t>Governance and Nominating Committee responsible for "reviewing NS policy related to sustainability issues, which includes climate and emerging issues; establishing annual and long-term goals and initiatives; and overseeing the sustainability report." Finance and Risk Management Committee recommends to the Board procedures and processes for ERM, oversees ERM process which includes climate-change risks, and receives regular presentations and updates on risk-management efforts</t>
  </si>
  <si>
    <t>"Chief Operating Officer (COO) leads the operations and builds on the successful implementation of precision scheduled railroading (PSR)." "Chief Transformation Officer (CTO) oversees a new Transformation Division identified as part of our strategic plan." "Chief Sustainability Officer is responsible for advancing the companyâ€™s strategy to integrate sustainability practices into daily operations"; reports to CTO. "Environmental Policy Council (EPC) is charged with the oversight and monitoring of corporate environmental policy."  Corporate Sustainability Advisory Council includes department leaders across the company, oversight and responsibility within their roles</t>
  </si>
  <si>
    <t>Risks: increased severity and frequency of extreme weather events such as cyclones and floods, Mandates on and regulation of existing products and services. Opps: Shift in consumer preferences, Participation in carbon market, Resource substitutes/diversification</t>
  </si>
  <si>
    <t>"Precision Scheduled Railroading (PSR) operating model was implemented at NS to improve rail transportation services... improves efficiencies in asset utilization, workforce, and train performance." "launched a new long-term operating plan that overhauls the way the railroad runs trains across the network." Investing in R&amp;D, such as installation of Energy Management (EM) System technologies. "continuation, contribution, and continual monitoring of NSâ€™ locomotive idle-reduction policies." Invested $5.6 million in GreenTrees in 2011, offsets</t>
  </si>
  <si>
    <t>Climate-related scenario analysis used to establish a science-based target,  SBTi "approved NSâ€™ new GHG emissions intensity target, which is consistent with reductions required to keep global warming to well-below 2 degrees Celsius." "A key element of the PSR model,_x000D_
managing assets (e.g., trains, buildings, workforce), seeks to determine the minimal NS footprint necessary to provide quality service for our customers."</t>
  </si>
  <si>
    <t>"The Enterprise Risk Management (ERM) program uses a workshop approach to assess which risks and/or opportunities could have a substantive financial or strategic_x000D_
impact. Workshops are held for risk identification and prioritization. Risks are reported using a heat map developed as a result of discussions during these workshops. The risks identified as carrying â€œhigh risk exposuresâ€ or a need for additional preparedness, if unaddressed, can lead to a substantive financial or strategic impact on NS' business."</t>
  </si>
  <si>
    <t>CDP C2.2 provides multiple case studies of how ERM was used to manage certain climate-related risks</t>
  </si>
  <si>
    <t>"A robust Enterprise Risk Management (ERM) program leads efforts to proactively confront and manage threats and uncertainties that could impact our business." - includes climate risk</t>
  </si>
  <si>
    <t>GHG emissions intensity, fuel efficiency</t>
  </si>
  <si>
    <t>reduce scope 1 and 2 GHG emissions intensity 42% per million gross ton-miles by 2034 (2019 base year; improved 7% in 2020),  improve fuel efficiency 8.6% by 2020 (exceeded)</t>
  </si>
  <si>
    <t>Craft (unionized) workforce</t>
  </si>
  <si>
    <t>R_3Q277EmMPo48fKm</t>
  </si>
  <si>
    <t>Fortinet, Inc.</t>
  </si>
  <si>
    <t>FTNT</t>
  </si>
  <si>
    <t>Fortinetâ€™s Board of Directors formed its own Social Responsibility Committee to bring corporate social responsibility to the highest level of governance. Responsibilities include the oversight of the companyâ€™s sustainability programs, including ESG matters, and the review and assessment of management performance, risks, controls, and procedures related to corporate social responsibility and sustainability.</t>
  </si>
  <si>
    <t>Products comply with globally recognized product environmental compliance directives and regulations; produces the most energy-efficient appliances in the industry, advanced security solutions consume as much as 3X fewer resources than traditional appliance; invests in renewable electricity and sustainable projects.</t>
  </si>
  <si>
    <t>Fortinet Inc.</t>
  </si>
  <si>
    <t>R_3RkxT05qFgI0W9w</t>
  </si>
  <si>
    <t>Loews Corporation</t>
  </si>
  <si>
    <t>L</t>
  </si>
  <si>
    <t>â€¢ Human Capital;_x000D_
â€¢ Corporate Governance &amp; Risk Management;_x000D_
â€¢ Ethics &amp; Integrity;_x000D_
â€¢ Environment; and_x000D_
â€¢ Communities.</t>
  </si>
  <si>
    <t>ani-harrassment training upon hire</t>
  </si>
  <si>
    <t>we do our part by striving to promote sustainability through environmentally conscious waste management and sustainable procurement procedures. Loews is also proud of the initiatives its subsidiaries have taken to promote sustainability,_x000D_
to protect and preserve the environment and to minimize the impact of their respective businesses on the environment.</t>
  </si>
  <si>
    <t>Loews Hotels instituted a goal of reducing its portfolio-wide source energy use intensity (EUI) by 20% from its 2012 levels by 2022. So far, Loews Hotels has achieved a 12% cumulative reduction in energy usage against the 2012 baseline and is on track to reach its 20% target.</t>
  </si>
  <si>
    <t>Loews</t>
  </si>
  <si>
    <t>R_54tj5eEsozo1CDk</t>
  </si>
  <si>
    <t>Capital One Financial Corporation</t>
  </si>
  <si>
    <t>COF</t>
  </si>
  <si>
    <t>14040H105</t>
  </si>
  <si>
    <t>3 women / 10 men</t>
  </si>
  <si>
    <t>advocating for inclusive society, building thriving communities, creating financial tools that enrich life</t>
  </si>
  <si>
    <t>on CSR report only report net emissions, which they list as 0 due to offseting</t>
  </si>
  <si>
    <t>"The Capital One Board Governance and Nominating Committee is responsible for ESG including climate related issues."</t>
  </si>
  <si>
    <t>"The Chief Enterprise Services Officer (CESO) and oversees the Environmental Sustainability Office (ESO) is responsible for reporting climate related information to the Committee."</t>
  </si>
  <si>
    <t>RISKS: inability to predict/react to climate change (L), increase in default rates due to climate change (L), risk of workplace distruptions caused by local or widespread events (L); OPPS: increased commercial lending for renewable energy products (L),  increased demand for our Commercial Bank multi-family housing green finance products (L), increased operational cost savings through deployment of on site solar (L)</t>
  </si>
  <si>
    <t>has affected strategy on products and services, supply chain/value chain, and operations; more detail on CDP</t>
  </si>
  <si>
    <t>"Risk ID Process Capital Oneâ€™s enterprise risk inventory (ERI) is developed through the execution of our quarterly Risk ID process, with the risk inventory and control environment assessment refreshed across our seven Risk Categories using a two year time horizon" more info listed on CDP</t>
  </si>
  <si>
    <t>"Capital One manages climate-related risks and opportunities holistically on a quarterly basis, leveraging a multi-faceted approach that combines insights from our risk identification (Risk ID) process, and dedicated Environmental Sustainability Office (ESO)."</t>
  </si>
  <si>
    <t>"Yes, climate-related issues are integrated into our general policy framework that relates to our financing activities"</t>
  </si>
  <si>
    <t>net and overall emissions, total electricity use, carbon offset purchases, water, paper use and sourcing</t>
  </si>
  <si>
    <t>bewell program, more detail and other benefits on CSR report</t>
  </si>
  <si>
    <t>Capital One Financial</t>
  </si>
  <si>
    <t>R_55sLXnbJz8c8DMW</t>
  </si>
  <si>
    <t>The Goldman Sachs Group, Inc.</t>
  </si>
  <si>
    <t>GS</t>
  </si>
  <si>
    <t>38141G104</t>
  </si>
  <si>
    <t>4 women / 11 During the 2019 proxy season, GSAM voted against 312 directors at 214 companies for lacking at least one woman on the board.</t>
  </si>
  <si>
    <t>Year round stakeholder engagment process where Lead Director meets and speaks with stakehodlers</t>
  </si>
  <si>
    <t>Three main pillars are: accelerating the climate transition, drive inclusive growth, and manage the firm with diversity.</t>
  </si>
  <si>
    <t>To further elevate and reinforce this focus, we have now created a Firmwide Conduct Committee, which is globally responsible for the oversight of conduct risk. Detials in a seperate page brief the Goldman Sachs anti-bribery program. The Anti-Bribery Program includes a risk assessment process, education and training, review and approval processes, due diligence procedures, accounting processes and independent testing processes</t>
  </si>
  <si>
    <t>12,673 metric tons CO2 equivalent [tCO2e])</t>
  </si>
  <si>
    <t>166249  (location) â€“Indirect (tCO2e)_x000D_
9,109  (market) â€” Indirect (tCO2e)</t>
  </si>
  <si>
    <t>Scope 3: Category 6 â€” Business Travel (tCO2e) = 135,473</t>
  </si>
  <si>
    <t>"Our Board and its committees are responsible for overseeing the_x000D_
management of the firmâ€™s most significant risks, placing significant_x000D_
focus on reputational risk and managementâ€™s operation of the firm_x000D_
responsibly for the long term. The Boardâ€™s Public Responsibilities_x000D_
Committee (PRC) has primary oversight of our firmwide approach to_x000D_
sustainability and related risks, including through the review of key_x000D_
ESG policies"</t>
  </si>
  <si>
    <t>"Board holds senior management accountable for embodying, maintaining and communicating the firmâ€™s culture throughout the firm."</t>
  </si>
  <si>
    <t>"Seeking to manage Goldman Sachs for the long term, by supporting our people and increasing diversity and inclusion in our ranks, effectively managing risk, and seeking_x000D_
to limit our operational impacts around the world;  create long-term value for GHG emissions reductions" ; """Seeking to manage Goldman Sachs for the long term, by supporting our people and increasing diversity and inclusion in our ranks, effectively managing risk, and seeking_x000D_
to limit our operational impacts around the world;  create long-term value for GHG emissions reductions"" "</t>
  </si>
  <si>
    <t>"rising climate change concerns have led to additional regulation that could increase the operating costs and adversely affect the profitability of certain of our investments"</t>
  </si>
  <si>
    <t>"GSAM recognizes that environmental factors, including climate change,_x000D_
can affect investment performance and considers it an engagement_x000D_
priority. It has supported shareholder proposals related to climate_x000D_
change disclosures 60 percent of the time and shareholder proposals_x000D_
related to a 2-degree scenario analysis 100 percent of the time"</t>
  </si>
  <si>
    <t>Consultation of stakeholders, including investors, NGOs and regulators. In 2019, Goldman Sachs identified and managed EHS risks in a number of potential transactions and portfolio companies</t>
  </si>
  <si>
    <t>"Our Environmental Policy Framework (EPF) guides our overall approach to sustainability issues. We manage environmental and social risks with the same care and discipline as we do other business risks."</t>
  </si>
  <si>
    <t>In our advisory, financing and investing activity, we focus on transaction risk and conduct enhanced review when transactions involve companies with the potential for negative ESG impacts or vulnerabilities. At the highest level, we broadly examine legal, regulatory, environmental, social and governance risks, and review potential transactions through a risk management lens. At an operational level, in-house teams with strong technical expertise guide environmental, health and safety (EHS) standards for our investing activities.  We proactively monitor developments â€” from emerging ESG issues to evolving best practices â€” and periodically review and update our guidelines to reflect these developments.</t>
  </si>
  <si>
    <t>By year-end 2020, we are committed to procuring 100% renewable energy and attaining LEED Gold or equivalent for 70 percent of our global corporate real estate footprint. We have a more expansive goal to deploy $750 billion in sustainable finance over the next 10 years; Because risk management is so critical to responsibly running our firm, we focus on training our people in risk management globally, including training with respect to environmental and social risk.</t>
  </si>
  <si>
    <t>Reduction in Global Water Withdrawal from Baseline (%) = 3% _x000D_
2025 ESG Goal â€“ _x000D_
"Achieve 20% reduction in water use from a baseline for all new construction and major renovation projects"</t>
  </si>
  <si>
    <t>39.8% Female / 60.2%M</t>
  </si>
  <si>
    <t>55.6% White _x000D_
25.6% Asian_x000D_
6.6% Black  _x000D_
0.1% Native_x000D_
9.6% Latinx _x000D_
2.1% Two or more races</t>
  </si>
  <si>
    <t>"We will not knowingly finance any potential transactions where there is credible evidence of child labor, forced labor or human trafficking" according to 2019 statment on modern slavery</t>
  </si>
  <si>
    <t>In 2019 we formed our Sustainable Finance Group, which is focused on deploying our expertise and position in the capital markets to help address issues that impact society, including more inclusive economic growth</t>
  </si>
  <si>
    <t>Goldman Sachs Group</t>
  </si>
  <si>
    <t>R_6SyFVI21b44Xfwi</t>
  </si>
  <si>
    <t>The Bank of New York Mellon Corporation</t>
  </si>
  <si>
    <t>BK</t>
  </si>
  <si>
    <t>technological resilience, importance of the employee, climate readiness&amp;response, integrating ESG, trust&amp;transparency</t>
  </si>
  <si>
    <t>In 2019, 100% of active_x000D_
employees certified through our annual attestation program that they read and understood all Code of Conduct provisions</t>
  </si>
  <si>
    <t>annual employee training, regular global communications through channels such as executive blogs, new stories and email new letters which highlight practices such as early risk identification</t>
  </si>
  <si>
    <t>Coporate Governance, Nominting and Social Responsibility(CGNSR) Committee of the Board of Directors reviews CSR performance and monitor progess against long-term goals and provide guidance to management.</t>
  </si>
  <si>
    <t>Members of BNY Mellonâ€™s Executive Committee and senior-level Enterprise ESG and ESG Client Solutions team members meet with the CGNSR Committee, on at least a_x000D_
semi-annual basis, to present updates regarding enterprise environmental management</t>
  </si>
  <si>
    <t>We are committed to improving our environmental impact and addressing climate-related risks and opportunities through an approach to sustainability that spans our business,_x000D_
including a focus on the management of global operations and our commercial real estate portfolio across 35 countries. To that end, we set reduction targets for energy and_x000D_
greenhouse gas emissions (GHGs), waste diversion, paper usage and water usage.</t>
  </si>
  <si>
    <t>BNY Mellonâ€™s Enterprise Resiliency Office (ERO) aligns, centralizes and_x000D_
integrates our resiliency disciplines and capabilities to deliver a coordinated approach to Incident and Crisis Management, Business Continuity and Disaster Recovery.</t>
  </si>
  <si>
    <t>Each quarter, the firmâ€™s risks are aggregated, reviewed and evaluated to determine the set of risks_x000D_
most material to the BNY Mellon. Outputs from the Risk Identification process inform elements of our_x000D_
risk framework such as Risk Appetite, Enterprisewide Stress Testing and Capital Plans.</t>
  </si>
  <si>
    <t>BNY Mellonâ€™s Three Lines of Defense model is a critical component of our risk management framework to clarify roles and responsibilities across the organization. (First line is seneior management, second line is Risk&amp;Compliance, third line is Internal Audit).  Each team has their own function in the risk management process.</t>
  </si>
  <si>
    <t>While BNY Mellonâ€™s Enterprise Risk Management Framework has always considered the impacts of climate change, , it continues to evolve to explicitly consider the impacts of climate change-related financial, physical, and transition risks across the corporate-wide portfolio.</t>
  </si>
  <si>
    <t>GHG emissions, operational energy use, water use reductions, waste diverted from landfills</t>
  </si>
  <si>
    <t>44% women for U.S.,41% for global</t>
  </si>
  <si>
    <t>reported in numbers</t>
  </si>
  <si>
    <t>Paid women and minority employees in the_x000D_
United States more than 99% of their respective_x000D_
counterparts, on average, according to a 2019_x000D_
internal global pay equity analysis</t>
  </si>
  <si>
    <t>The BNY Mellonâ€™s Global IN Wellbeing Program uses multiple internal communication channels to promote_x000D_
all four elements of employee wellbeing. We engage employees and their covered spouses/domestic_x000D_
partners in various activities through Virgin Pulse, a digital app and website that facilitates connecting and getting healthy with others</t>
  </si>
  <si>
    <t>Bank Of New York Mellon</t>
  </si>
  <si>
    <t>R_6WgX1I6B6XWRqKi</t>
  </si>
  <si>
    <t>Citigroup Inc.</t>
  </si>
  <si>
    <t>C</t>
  </si>
  <si>
    <t>7 W / 9 M</t>
  </si>
  <si>
    <t>22 topics listed, including data security/privacy, ethics, systemic risk, acting in clients' best interest, and customer satisfaction</t>
  </si>
  <si>
    <t>New training for updated Code of Conduct launched for all employees in 2020. 188,883 employees completed Anti-Money Laundering, Sanctions and Anti-Bribery Training in 2019. 199,903 employees total. =94.5%</t>
  </si>
  <si>
    <t>Expected to comply with Code of Conduct. Ethical Culture Index included in employee survey. Ethics Office provides summary of types of concerns received through Ethics Hotline</t>
  </si>
  <si>
    <t>23,290 MTCO2e</t>
  </si>
  <si>
    <t>593,611 MTCO2e (location-based); 359,748 (market-based)</t>
  </si>
  <si>
    <t>126,055 MTCO2e (business air travel), 174 MTCO2e (business train travel). 126229 MTCO2e total from travel</t>
  </si>
  <si>
    <t>Nomination, Governance and Public Affairs Committee (NGPAC) oversees ESG; reviews policies and programs for sustainability, climate change, human rights, diversity, and other material ESG issues.</t>
  </si>
  <si>
    <t>Director of Corporate Citizenship reports to NGPAC on issues, trends and results pertaining to most important citizenship and sustainability issues. Global Head of Sustainability oversees Sustainable Progress Strategy and works with senior leaders on climate-related metrics and targets. Environmental and Social Advisory Council (ESAC) provides guidance for issues related to global business activities. Sustainability &amp; ESG team, led by CSO, works with businesses to implement sustainability goals.</t>
  </si>
  <si>
    <t>Transition risks - policy changes and legal risk, disruptive tech reducing demand, shifts in supply chain and consumer demand, changes in public perception. Physical risks - event-driven impacts, overall shifts in climatic behavior</t>
  </si>
  <si>
    <t>$100 billion Environmental Finance Goal. Reducing credit exposure to coal and cross-industry collaboration on climate risk in maritime shipping. Setting sector-specific standards</t>
  </si>
  <si>
    <t>Enterprise and Social Risk Management (ESRM) utilizes internal research and third party environmental data, aligns with Equator Principles; project-related risk categorization. Conducts climate risk analyses</t>
  </si>
  <si>
    <t>Enterprise and Social Risk Management (ESRM) integrates climate risk assessment into project-related financings and includes sector-specific policies; engaging with clients.</t>
  </si>
  <si>
    <t>ESRM integrates climate risk assessment into project-related financings and includes sector-specific policies. Head of Climate Risk in Risk Management Executive Council.</t>
  </si>
  <si>
    <t>Transition and physical risk analyses for short-term and long-term; UNEP FI pilot includes 1.5Â°C and 2Â°C scenarios relative to a business-as-usual 4Â°C scenario for transition risks, and 2Â°C and 4Â°C scenarios for physical risks.</t>
  </si>
  <si>
    <t>operating sq. ft.: 45,116,344</t>
  </si>
  <si>
    <t>(global) total: 199,903. 50.6% W / 49.4% M</t>
  </si>
  <si>
    <t>(US) total: 62,790. 18.0% Hispanic/Latino, 53.2% White, 10.2% Black/African American, 0.2% Native Hawaiian or Pacific Islander, 16.9% Asian, 0.3% American Indian or Native Alaskan, 1.2% multiracial</t>
  </si>
  <si>
    <t>Minds at Citi initiative includes free, confidential counseling and life coaching sessions. Recently enhanced mental health benefits, including telemedicinebased behavioral health options, on-site mental health professionals at largest locations, and Sleepio (sleep therapy). On-site clinics provide healthcare, free preventative screenings and health promotion programs, immunizations and pre-travel health guidance.</t>
  </si>
  <si>
    <t>Citigroup</t>
  </si>
  <si>
    <t>R_6WsM7uawCX7H3ca</t>
  </si>
  <si>
    <t>PepsiCo, Inc.</t>
  </si>
  <si>
    <t>PEP</t>
  </si>
  <si>
    <t>associates of all levels required. over 68,000 employees trained</t>
  </si>
  <si>
    <t>compliance and anti-corruption training, reporting hotline, prohibition of facilitation payments,</t>
  </si>
  <si>
    <t>To align with our sustainability agenda, in 2017, our Board created a Public Policy and Sustainability Committee. The Committee assists the Board in providing more focused oversight over the Companyâ€™s policies, programs and related risks that concern key sustainability and public policy matters.</t>
  </si>
  <si>
    <t>In 2019, PepsiCoâ€™s CEO convened a PepsiCo Executive Committee Sustainability Subcommittee, which he chairs  The members of this committee were selected to ensure that key business functions that influence our sustainability performance are engaged in_x000D_
overseeing our sustainability efforts at the highest level. In addition, PepsiCoâ€™s Chief Sustainability Officer (CSO) oversees the companyâ€™s sustainability program.</t>
  </si>
  <si>
    <t>RISKS: temperature extremes M, changes in precipitation patterns M, future carbon pricing mechanisms M; OPPS: make operations more efficient M, moving towards renewables M, sustainability marketing M</t>
  </si>
  <si>
    <t>investing to integrate sustainability into our new product development_x000D_
processes;  developing business continuity plans for our commodities that includes qualifying new suppliers and changing commodity specifications for our products and building redundancy and resilience within our supply base; invest in sustainable R&amp;D;</t>
  </si>
  <si>
    <t>PepsiCo has identified climate change as a business risk through our Integrated Risk Management Framework, a process that identifies, assesses, prioritizes, manages, and monitors the risks affecting the Company across its operations</t>
  </si>
  <si>
    <t>Chief Sustainability Officer (CSO) oversees the companyâ€™s sustainability program. The CSO is involved in the day-to-day management of our strategy toward delivery of our sustainability agenda, and their responsibilities include providing strategic direction, guidance and leadership on critical climate-related issues facing the company and actions the company must take.</t>
  </si>
  <si>
    <t>Integrated Risk Management Framework,</t>
  </si>
  <si>
    <t>Scope 1 &amp; 2: Reduce absolute greenhouse gas (GHG) emissions by at least 20% by 2030_x000D_
Scope 3: Reduce absolute greenhouse gas (GHG) emissions by at least 20% by 2030_x000D_
Total Emissions: Reduce absolute greenhouse gas (GHG) emissions by at least 20% by 2030</t>
  </si>
  <si>
    <t>13.4% frontline, 30.7% entry-level; 64.3% admin professional, 31.4% mid-level professional; 41.4% senior; 38.1% exec; 23.1% board</t>
  </si>
  <si>
    <t>gives by position</t>
  </si>
  <si>
    <t>Men and women are currently paid within 1% of each other</t>
  </si>
  <si>
    <t>Pepsico</t>
  </si>
  <si>
    <t>R_6zYE2CQO23VM3oG</t>
  </si>
  <si>
    <t>General Electric Company</t>
  </si>
  <si>
    <t>GE</t>
  </si>
  <si>
    <t>competencies listed: industry and operations, financial, investor, technology, risk management, government and regulatory, global, and diversity</t>
  </si>
  <si>
    <t>4 W / 7 M</t>
  </si>
  <si>
    <t>"Integrity &amp; Compliance, Human Rights and Climate &amp; Energy"</t>
  </si>
  <si>
    <t>extensive training of employees and business partners</t>
  </si>
  <si>
    <t>"Corporate policies and procedures that reflect the Companyâ€™s approach by_x000D_
prohibiting improper payments in every transaction, whether with a government_x000D_
or with a private party," etc more info available on anti corruption report</t>
  </si>
  <si>
    <t>limited scope calculated; 682075 metric tons investments, 183639.078 metric tons business travel; 865714.078 total</t>
  </si>
  <si>
    <t>EHS performence reviewed annually by board of directors, board governance and public affairs committee chartered to review and discuss with management regulatory, governance, technology, and market trends including those related to climate change that could significantly affect the Company</t>
  </si>
  <si>
    <t>CEO reviews EHS performance in strategy sessions, cheif risk officer responsible for coordinating many of the efforts among Corporate-level senior management, address risks related to climate change</t>
  </si>
  <si>
    <t>increased use of alternative energy, dependence on ability to develop new products, factors impacting competetiveness, provide lower carbon solutions to customers, continuing to improve technology, GE aviation; no time horizon given</t>
  </si>
  <si>
    <t>"We have undertaken analysis of the changing market dynamics and related strategic opportunities, involving multiple teams across the Company, as well as external experts."</t>
  </si>
  <si>
    <t>"qualitative and quantitative GE models estimate demand and growth scenarios of the worldâ€™s energy mix, including sensitivity of market dynamics due to various inputs such as market responses to economic, regulatory and behavioral changes."</t>
  </si>
  <si>
    <t>Integrated into multi-disciplinary company-wide risk management process, GE implements a broad, risk-based approach to monitoring and_x000D_
evaluating compliance with EHS regulations and GE standards._x000D_
Our operations are expected to conduct routine self-assessments of compliance status and effectiveness of EHS program_x000D_
implementation</t>
  </si>
  <si>
    <t>"Risk management at GE goes beyond auditing for_x000D_
compliance and program implementation. We follow a_x000D_
multi-pronged strategy for risk management, including_x000D_
various approaches to risk identification, risk assessment, and identification and implementation of defenses"</t>
  </si>
  <si>
    <t>integrated into multi disciplenary risk management done by the board of directors</t>
  </si>
  <si>
    <t>GHG emissions, operational energy use, electricity, water use and cooling</t>
  </si>
  <si>
    <t>.3% american/alaskan native, .2% native hawaiian/pacific islander, 1.6% multiracial</t>
  </si>
  <si>
    <t>competitive compensation, medical and dental based on region</t>
  </si>
  <si>
    <t>General Electric</t>
  </si>
  <si>
    <t>R_9M3Ku4iczxDNO3I</t>
  </si>
  <si>
    <t>Johnson &amp; Johnson</t>
  </si>
  <si>
    <t>JNJ</t>
  </si>
  <si>
    <t>28.6% W; 4 W / 10 M</t>
  </si>
  <si>
    <t>most important: product quality, consumer &amp; patient safety, access, ethics &amp; compliance, access, advancing public health, sustainable products, R&amp;D investment</t>
  </si>
  <si>
    <t>97% of assigned employees and 91% of assigned contingent workers completed Code of Business Conduct (CBC) training. 100% of senior leaders certified the compliance of their organizations with the Code of Business Conduct</t>
  </si>
  <si>
    <t>Annual reminder to raise concerns related to ethics and compliance via the Credo Hotline. Revised CBC, including enhanced section on anti-corruption, added human rights, and enhanced section on conflicts of interest.</t>
  </si>
  <si>
    <t>415,094 MTCO2e</t>
  </si>
  <si>
    <t>648,598 MTCO2e (location-based); 518,542 MTCO2e (market-based)</t>
  </si>
  <si>
    <t>20,300,054 MTCO2e</t>
  </si>
  <si>
    <t>Board's Science, Technology &amp; Sustainability Committee (STSC) oversees sustainability strategy, programs and practices; reviews annual progress against Health for Humanity strategy and goals, initiatives advanced by the Enterprise Governance Council, and overall citizenship and sustainability efforts.</t>
  </si>
  <si>
    <t>Executive Committee members individually responsible for sustainability strategies; reviews progress against Health for Humanity strategy and goals. Enterprise Governance Council (EGC) serves as the primary governance body overseeing ESG topics and supporting the Companyâ€™s Enterprise Risk Management Framework; operates under a formalized process and protocols, including a quarterly assessment of ESG priority topics and ongoing review and assessment.</t>
  </si>
  <si>
    <t>Lists "Increased severe weather events such as storms and flooding" as an example in Enterprise Risk Management (ERM)</t>
  </si>
  <si>
    <t>Reducing carbon emissions by 80% by 2050, 100% renewable energy by 2050, comprehensive water risk  at 100% of manufacturing/R&amp;D sites and implement resource protection plans. Collaborating with suppliers to accelerate environmental improvements.</t>
  </si>
  <si>
    <t>Part of ERM. Priority Topics Assessment (PTA) identifies priority ESG topics, with stakeholder engagement.</t>
  </si>
  <si>
    <t>Environmental risks included in Enterprise Risk Management, with risk categories being informed in part by sources like CDP and TCFD</t>
  </si>
  <si>
    <t>Science-based Scope 1 and 2 emissions, will set Scope 3 target. ISO 50001</t>
  </si>
  <si>
    <t>Vice presidents: 46.3% 30-50, 53.7% 50+. _x000D_
Managers and directors: 1.3% under 30, 73.2% 30-50, 25.6% 50+. _x000D_
Professionals: 21.4% under 30, 61.7% 30-50, 16.9% 50+</t>
  </si>
  <si>
    <t>Overall: 52.2% W / 47.8% M. Full-time: 47.8% W / 52.2% M. Part-time: 82.6% W / 17.4% M</t>
  </si>
  <si>
    <t>Vice presidents: 75.4% white, 10.4% Asian, 6.7% Black/African American,  6.9% Hispanic/Latino, 0.6% other. _x000D_
Managers and directors: 70.2% white, 16.6% Asian, 5.0% Black/African American, 7.0%, Hispanic/Latino, 1.2% other. _x000D_
Professionals: 68.0% white, 12.0% Asian, 7.6% Black/African American, 10.4% Hispanic/Latino, 2.0% other</t>
  </si>
  <si>
    <t>"We are committed to pay equity, including gender and racial/ethnic group pay equity."</t>
  </si>
  <si>
    <t>32 suppliers identified as high-risk for non-conformance to Responsibility Standards for Suppliers, 34 critical EH&amp;S findings as a result of EH&amp;S audits. 5 critical EH&amp;S findings as a result of social audits</t>
  </si>
  <si>
    <t>118 on-site healthcare clinics in 35 countries, HealthForce 2020 initiative (offer healthier food, more physical activity, and resources), new digital health tool, Global Exercise Reimbursement Program, enhanced Employee Assistance Program to have mental health resources</t>
  </si>
  <si>
    <t>R_9M4XxMzFNwnnaDA</t>
  </si>
  <si>
    <t>Carrier Global Corporation</t>
  </si>
  <si>
    <t>CARR</t>
  </si>
  <si>
    <t>14448C104</t>
  </si>
  <si>
    <t>6/9 with financial competency</t>
  </si>
  <si>
    <t>climate change, community engagement and investment, corporate governance, cybersecurity and data privacy, diversity and inclusion, environmental responsibility, human rights and labor, ethics and compliance, innovation and efficiency, occupational health and safety, product safety and quality, stakeholder engagement, talent attraction and retention, tax transparency</t>
  </si>
  <si>
    <t>"Every Carrier employee receives annual ethics and_x000D_
compliance training reflective of the results of regular compliance risk_x000D_
assessments. Most employees, including new employees, have access to_x000D_
our online training program, where they complete foundational ethics and_x000D_
compliance certifications and training courses. Employees receive periodic_x000D_
anti-corruption refresher training if they hold a position that presents a_x000D_
higher level of corruption risk. "</t>
  </si>
  <si>
    <t>"Carrier is committed to the highest standards of compliance â€“ in all places,_x000D_
at all times. The Board of Directors and Carrierâ€™s Chairman &amp; Chief Executive_x000D_
Officer are ultimately responsible for Carrierâ€™s Ethics &amp; Compliance program._x000D_
Functional oversight and implementation of Carrierâ€™s Ethics &amp; Compliance_x000D_
program is vested in Carrierâ€™s Vice President &amp; Associate General Counsel,_x000D_
Ethics &amp; Compliance, who reports to Carrierâ€™s Chief Legal Officer; has an_x000D_
independent, dotted-line reporting relationship to the Audit Committee_x000D_
of the Board of Directors; and also acts as chair of Carrierâ€™s Compliance_x000D_
Coordinating Committee" lots of detail on ESG report</t>
  </si>
  <si>
    <t>"The Governance Committee of the Board of Directors reviews and monitors actions related to climate risks and opportunities."</t>
  </si>
  <si>
    <t>"The ESG Steering Committee is a formal team of cross-functional leaders responsible for driving ESG performance, including our_x000D_
sustainability and climate change commitments, throughout the company. The Steering Committee regularly engages with the Executive_x000D_
Leadership Team as well as the Board of Directors to report progress."</t>
  </si>
  <si>
    <t>"The effects of climate change, including extreme weather conditions, create financial risks to our business. The effects of climate_x000D_
change could disrupt our operations by impacting the availability and cost of materials and by increasing insurance and other operating_x000D_
costs. The effects of climate change also may impact our decisions to construct new facilities or maintain existing facilities in the areas_x000D_
most prone to physical risks, which could similarly increase our operating and material costs. We could also face indirect financial risks_x000D_
passed through the supply chain that could result in higher prices for our products and the resources needed to produce them. There_x000D_
is a general consensus that greenhouse gas (GHG) emissions are linked to climate change, and that these emissions must be reduced_x000D_
dramatically to avert its worst effects. As a result, increased public awareness and concern about climate change will likely continue to_x000D_
(1) generate more international, regional and/or national requirements to curtail the use of high global warming potential refrigerants_x000D_
(which are essential to many of our products); (2) increase building energy efficiency; and (3) cause a shift away from the use of fossil_x000D_
fuels as an energy source. In some instances, these requirements may render our existing technology, particularly some of our HVAC_x000D_
and refrigeration products, noncompliant or obsolete. While we are committed to pursuing sustainable solutions for our products, there_x000D_
can be no assurance that our development efforts will be successful, that our products will be accepted by the market, that proposed_x000D_
regulations or deregulation will not have an adverse effect on our competitive position, or that economic returns will reflect our_x000D_
investments in new product development. The inconsistent international, regional and/or national requirements associated with climate_x000D_
change regulations also create economic and regulatory uncertainty. There is also regulatory and budgetary uncertainty associated_x000D_
with government incentives, which, if discontinued, could adversely impact the demand for energy-efficient buildings and could increase_x000D_
costs of compliance. "</t>
  </si>
  <si>
    <t>"Demand for our HVAC products and services is influenced by weather conditions and seasonality. Demand for our HVAC products and_x000D_
services, representing our largest segment by sales, is seasonal and affected by the weather. Historically, cooler-than-normal summers_x000D_
depress sales of our replacement air conditioning products and services, and warmer-than-normal winters have the same effect on_x000D_
our heating products. Historically, sales to residential HVAC customers tend to be higher in the second and third quarters of the year_x000D_
because, in the U.S. and other Northern Hemisphere regions, spring and summer are the peak seasons for sales of air conditioning_x000D_
systems and services. In these circumstances, the results of any quarterly period may not be indicative of expected results for a full_x000D_
year, and unusual weather patterns or events could positively or negatively affect our business and impact overall results of operations._x000D_
As temperatures rise due to climate change, we expect sales to increase."</t>
  </si>
  <si>
    <t>"We integrate climate-related risk identification, assessment and management processes within our enterprise risk management_x000D_
(ERM) program and disclosure controls and procedures (DC&amp;P). Climate-related risks are identified, assessed and mitigated annually_x000D_
through our ERM program. Issues that could materially impact the company are identified, and evaluated for potential disclosure by our_x000D_
Disclosure Committee pursuant to our DC&amp;P. The Audit Committee of our Board of Directors oversees our ERM program and DC&amp;P,_x000D_
and our Executive Leadership Team and the Board of Directors are responsible for setting and overseeing the strategic direction of the_x000D_
company, including the risks and opportunities created by climate-related matters"</t>
  </si>
  <si>
    <t>"We underwent a climate-related scenario analysis to identify risks and opportunities and assess the company's resiliency. This climatescenario analysis is used to inform our business strategy. Climate scenarios and time horizons were based on Intergovernmental Panel_x000D_
on Climate Change guidance to illustrate the potential pathways and outcomes at each time horizon. Risks were assessed and prioritized_x000D_
using the enterprise risk management rating system and validated by a cross-functional team composed of executives in supply chain;_x000D_
environment, health and safety; legal; finance; government relations; engineering and sustainability. The group assessed prioritized risks_x000D_
for likelihood and consequence under each scenario and used them to inform the company's climate strategy"</t>
  </si>
  <si>
    <t>"We integrate climate-related risk identification, assessment and management processes within our ERM program and DC&amp;P._x000D_
Climate-related risks are identified, assessed and mitigated annually through our ERM program. "</t>
  </si>
  <si>
    <t>waste by type and disposal method, GHG intensity, scope 1 and 2 GHG emissions, water withdrawal consumption and discharge, water intensity, energy intensity, energy used by source</t>
  </si>
  <si>
    <t>report on POC in exec positions in the US but not overall US workforce demographics</t>
  </si>
  <si>
    <t>"Ensuring human rights across Carrierâ€™s operations and supply chain,_x000D_
including the topics of forced and child labor, proper working conditions,_x000D_
managing conflict minerals, freedom of association and collective_x000D_
bargaining, and maintaining systems to report labor concerns."</t>
  </si>
  <si>
    <t>â€¢ Medical, dental and vision coverage â€¢ Prescription drug coverage â€¢ Health savings account (HSA) â€¢ Flexible spending account (FSA) full list of benefitsis on ESG report</t>
  </si>
  <si>
    <t>Carrier Global Corp.</t>
  </si>
  <si>
    <t>R_9NAOSgJ8ttiMAL4</t>
  </si>
  <si>
    <t>MetLife, Inc.</t>
  </si>
  <si>
    <t>MET</t>
  </si>
  <si>
    <t>59156R108</t>
  </si>
  <si>
    <t>Our most recent materiality assessment was performed in 2017 and identified the following material topics:_x000D_
Financial Performance; Risk Management; Information Security and Privacy; Customer Experience; Employee Experience;_x000D_
Product Accessibility</t>
  </si>
  <si>
    <t>updated Code of Business Ethics, released a People Managers' Ethics toolkit to guide managers to support an ethical culture, launched a new Conflict of Interest Disclosure Program, launched a new Speak Up platform in 2019.</t>
  </si>
  <si>
    <t>13,613 metric tons CO2e</t>
  </si>
  <si>
    <t>location-based = 90,280 mt CO2e</t>
  </si>
  <si>
    <t>25,959 mt CO23</t>
  </si>
  <si>
    <t>The Global Sustainability Function is responsible for overseeing MetLife Foundationâ€™s portfolio of work, a broad array of ESG issues, and production of MetLifeâ€™s annual sustainability report. Additionally, the Board has a Governance and Corporate Responsibility Committee</t>
  </si>
  <si>
    <t>MetLife Investment Management (MIM) aims to deliver risk-adjusted returns for our investors by building tailored portfolio solutions that encompass environmental, social, and governance (ESG) criteria. ESG Integration Council coordinates and integrates policies and practices internally.</t>
  </si>
  <si>
    <t>Climate change risks â€” such as impacts from extreme weather events, disruptions in energy supply, or carbon legislation â€” have the potential to impact MetLifeâ€™s physical business operations, investments, and supply chain.</t>
  </si>
  <si>
    <t>Sustainability Team sets environmental priorities such as carbon neutrality; working to improve building management systems, programs to empower employees to make a green impact</t>
  </si>
  <si>
    <t>have discounts and programs to incentivize consumer resilience to climate-related events; achieved carbon neutrality in 2016 and onward; has GHG emission reduction goals</t>
  </si>
  <si>
    <t>MetLife assesses world, economic, industry, and internal events to identify potential emerging risks; MetLife Investment Management considers ESG factors when assessing potential risks.</t>
  </si>
  <si>
    <t>MetLifeâ€™s global sustainability team oversees environmental management and performance for the enterprise. This includes operational efficiency, green building, employee education, and partnering with suppliers_x000D_
and other business partners on climate solutions</t>
  </si>
  <si>
    <t>"We believe material ESG factors have an impact on investment performance and therefore are a critical part of risk management, which is ingrained in MIMâ€™s culture and integrated throughout our organization"</t>
  </si>
  <si>
    <t>metric categories such as GHG emissions, energy, waste,water, enrgy consumption. More in the environmental data section.</t>
  </si>
  <si>
    <t>reached all of their 2020 environment goals which are: become carbon netural in 2016 onward, reduce energy consumption by 10% from 2012 baseline, reduce location based GHG emissions by 10% from 2012, require 100 of top suppliers to disclose their GHG emissions and reduction activities</t>
  </si>
  <si>
    <t>Sales = 16% under 30, 63% from 30-50, 21% over 50; Non-sales = 17% under 30, 63% from 30-50, 20% over 50; Executive = 0% under 30, 36% from 30-50, 20% over 50.</t>
  </si>
  <si>
    <t>Sales = 41% Female; Non-sales = 57% Female; executive = 27% Female</t>
  </si>
  <si>
    <t>Sales = 78% White, 10% black, 6% Hispanic, 2% Asian; Non-sales = 67% White, 12% Black, 6% Hispanic, 9% Asian, 1% American Indian/Alaska Native, 2% Two or more; Executive = 64% White, 18% Hispanic, 18% Asian</t>
  </si>
  <si>
    <t>pay equity statement is linked in their report</t>
  </si>
  <si>
    <t>Medical coverage, includes prescription drug and vision coverage, Dental coverage,short-term and long-term disability coverage, Healthcare dependent spending accounts</t>
  </si>
  <si>
    <t>Metlife</t>
  </si>
  <si>
    <t>R_9Na6mM3TcMhdgfI</t>
  </si>
  <si>
    <t>General Motors Company</t>
  </si>
  <si>
    <t>GM</t>
  </si>
  <si>
    <t>37045V100</t>
  </si>
  <si>
    <t>45% M / 55% W</t>
  </si>
  <si>
    <t>vehicle safety, technological innovation, ethics, workplace safety, quality management, customer trust &amp; loyalty, financial performance &amp; resiliency, etc.</t>
  </si>
  <si>
    <t>68,823 employees, contract workers and suppliers completed_x000D_
compliance training (which includes Code of Conduct and anti-corruption training). GM achieved a 100 percent completion rate among eligible salaried employees for both our Corporate Required Training and Code of Conduct Certification Program as well as from the board.</t>
  </si>
  <si>
    <t>"Corporate Required Training also includes courses on specific legal_x000D_
and regulatory risks, including Anti-Corruption. These detailed courses are rotated in and out of the_x000D_
Corporate Required Training every two to three years"</t>
  </si>
  <si>
    <t>"Beyond distributing our Code of Conduct and requiring annual training on ethics- and compliance-related topics, we use risk-based principles to provide in-person training to thousands of employees each year. Corporate Required Training also includes courses on specific legal and regulatory risks, including Anti-Corruption, Antitrust, Data Privacy, Cybersecurity, International Trade and Information Lifecycle Management."</t>
  </si>
  <si>
    <t>1,589,700 Metric Tons CO2</t>
  </si>
  <si>
    <t>Gross location-based indirect emissions: 4,381,970 Metric tons CO2e_x000D_
Gross market-based indirect emissions: 3,721,875 Metric tons CO2e</t>
  </si>
  <si>
    <t>249,384,317 Metric tons CO2e</t>
  </si>
  <si>
    <t>"The Board is committed to overseeing the companyâ€™s integration of environmental, social and governance (ESG) principles throughout the enterprise. Additionally, ESG oversight includes frequent ESG strategic discussions by the Boardâ€™s Governance and Corporate Responsibility Committee.</t>
  </si>
  <si>
    <t>Have a clear stucture of ESG governance listed in the 2019 SR report. C-suite is the second-tier of ESG reposbility under the board but above the Chief Sustainbility officer.  "GMâ€™s Guiding Environmental Commitments encourage environmental consciousness in both daily conduct and in the planning of future products and programs"</t>
  </si>
  <si>
    <t>RISKS: mandates on and regulation of existing products and services, increases in the frequency of drought conditions, changing consumer behavior                                                     OPPS: autonomous electric vehicles, energy efficiency projects, reduced water usage and consumption</t>
  </si>
  <si>
    <t>$3B total company savings from supply chain GHG reduction activity, including logistics. Fincials in annual report include  "Gain on sale of solar electric production projects"Also give potential impact financials for each risk and opportunity factor</t>
  </si>
  <si>
    <t>"a cross-functional climate change scenario workshop in 2018 helped us assess the risks, challenges and opportunities associated with various 2-degree warming scenarios. Within the vehicle market, for example, it was assumed that new passenger vehicles would be required to make faster and greater adjustments than other users of energy and that would be significant changes in the vehicle ownership paradigm, as well as a decline in the proportion of single-person vehicle miles."</t>
  </si>
  <si>
    <t>"we identify and monitor climate-related risks on a regular basis and plan accordingly. The need for this constant process reflects the volatility of risk factors and dynamics that can quickly change scenarios. By institutionalizing climate change risks as part of our enterprise risk management function, GM is better positioned to anticipate, detect, and ultimately plan around those changes."</t>
  </si>
  <si>
    <t>"Our Board implements its risk oversight function both as a whole and through delegation to Board Committees. Each of the Board Committees is responsible for oversight of risk management practices for categories of risks relevant to its functions, with the GCRC being responsible for risks related to the sustainability of our operations and products; The Boardâ€™s activities in ESG oversight include an annual multiday session devoted to discussing, debating and validating managementâ€™s overall strategy."</t>
  </si>
  <si>
    <t>Short explination in the SR 2019 with three bullet points "All top risks have approved mitigation plans and are reviewed regularly by the SLT and the Board. All other risks have either approved mitigation plans and are reviewed at least once a year by the SLT, or after being fully analyzed are put on a â€œwatch listâ€ and are monitored by the risk officer and their respective SLT member."</t>
  </si>
  <si>
    <t>Ensuring at least 50 percent sustainable material content in GM vehicles by 2030; Achieving a 31 percent reduction in absolute Scope 1 and 2 CO2 emissions based on science and aligned with the Paris Climate Agreement; Ensure 100 percent of targeted GM suppliers are reporting data to CDP Supply Chain by 2022</t>
  </si>
  <si>
    <t>Two relevant targets: 1) ensure the conservation, restoration and sustainable use of terrestrial and inland freshwater ecosystems and their services 2) Take urgent and significant action to reduce the degradation of natural habitats</t>
  </si>
  <si>
    <t>"We engage in the use of WRI Aqueduct for future forecasting."</t>
  </si>
  <si>
    <t>In the USâ€“_x000D_
Under 30: 11.8% _x000D_
30-49:  45%_x000D_
50 +: 43.2%</t>
  </si>
  <si>
    <t>Worldwideâ€“ _x000D_
21.8%W/78.2%M</t>
  </si>
  <si>
    <t>(self reported by employees) _x000D_
68.3% white _x000D_
18.4% Black _x000D_
6.8% Asian_x000D_
5.5% Latino_x000D_
1% NtHw</t>
  </si>
  <si>
    <t>we are one of the few global businesses that have pay equity at the top, middle and bottom bands as well as no overall gender pay gap_x000D_
across the company</t>
  </si>
  <si>
    <t>"Flexible service employees are eligible for the same benefits. However, they pay a higher monthly contribution for health care coverage; The LifeSteps employee wellness program helps employees take an_x000D_
active role in their health. It provides U.S. salaried employees and their eligible family members with a broad range of tools for health education, risk identification, personal coaching, goal setting and_x000D_
tracking"</t>
  </si>
  <si>
    <t>General Motors</t>
  </si>
  <si>
    <t>R_a47a1qkCGOdEXTE</t>
  </si>
  <si>
    <t>Illumina, Inc.</t>
  </si>
  <si>
    <t>ILMN</t>
  </si>
  <si>
    <t>corporate ethics &amp; compliance, data privacy&amp;security, genomic/STEM education, employee safety, product quality, transparency, etc.</t>
  </si>
  <si>
    <t>The company has a Compliance Committee to advocate and promote global awareness of the compliance program efforts.</t>
  </si>
  <si>
    <t>Board of Directors - Provides oversight for CSR Program. Receives an update at least annually on_x000D_
current performance and future strategic plans and additionally if material changes occur.</t>
  </si>
  <si>
    <t>Illuminaâ€™s Executive CSR Steering Committee, chaired by the Chief Financial Officer (CFO), is comprised of a team of senior leaders drawn from across the organization that provide guidance on_x000D_
strategic plans, and review progress on a quarterly basis. The CSR Functional Group reports directly to the CFO. The Functional Group is responsible for program management, recommendations for program evolution, and program reporting. Giving governance for Illumina, Inc. is led by the Corporate Citizenship Steering Committee.</t>
  </si>
  <si>
    <t>'-Risks: increased severity and frequency of extreme weather, increased severity and frequency of wildfires, changes in patterns for precipitation and extreme variability in weather, rising temperatures and sea levels, increased stakeholder concern or negative stakeholder feedback, carbon or energy tax, supply chain raw material availability and cost                                                          -Opps: lower emission source of energy, development of new products or services through R&amp;D and innovation, more efficient buildings, processes, modes of transport, access to new markets, participation in renewable energy programs and adoption of energy-efficiency measures, comsumer preferences</t>
  </si>
  <si>
    <t>The climate change elements that have most influenced our strategy are physical risk to operations, supply chain impact, and reputation. These risks have been incorporated into business continuity planning, future product development, redundancy in supply chain where possible, and site selection for future growth. We are actively reviewing opportunities to further integrate climate into our processes and path to further expand resilience.</t>
  </si>
  <si>
    <t>In 2020, we engaged with BSR (Business for Social Responsibility) to develop three 2030 climate scenarios linked to global warming by 2100. Our goal was to better understand the_x000D_
implications of climate change for our business and identify opportunities to build resilience. Climate scenario analysis was completed using three plausible narrative future representations of our operating environment respectively aligned to a well below 2Â°C, a 3Â°C , and a 4Â°C level of warming. To map assumptions for each trajectory, we utilized standardized third-party climate modeling data, such as the Shared Socioeconomic Pathways (SSPs) and the Intergovernmental Panel on Climate Change (IPCC) Representative Concentration Pathways (RCP).</t>
  </si>
  <si>
    <t>To identify and manage climate-related issues we are integrating climate impact into our existing risk management structure using the Environment, Health &amp; Safety team management system, the CSR materiality assessment, business continuity program management, supply chain risk reviews, and internal audit risk program.</t>
  </si>
  <si>
    <t>To identify and manage climate-related issues we are integrating climate impact into our existing risk management structure</t>
  </si>
  <si>
    <t>water, total waste, GHG emissions, energy</t>
  </si>
  <si>
    <t>Medical, dental, vision, health savings account, wellness program, travel medical insurance, on-site health screenings, genetic counseling and screening</t>
  </si>
  <si>
    <t>Illumina Inc.</t>
  </si>
  <si>
    <t>R_agXYR9ljpYP6LlA</t>
  </si>
  <si>
    <t>Fidelity National Information Services, Inc.</t>
  </si>
  <si>
    <t>FIS</t>
  </si>
  <si>
    <t>31620M106</t>
  </si>
  <si>
    <t>employment, diversity &amp; equal opportunity, ethics and integrity, training and education, customer privacy, governance, data privacy and security,etc.</t>
  </si>
  <si>
    <t>100% of employees, contractors with system access, third-party vendors, and the Board of Directors must receive ethics and compliance training.</t>
  </si>
  <si>
    <t>training for employees, third parties, directors; Ethics Helpline and Ethics website, vendor risk management program,etc.</t>
  </si>
  <si>
    <t>The Governance Committee also has oversight responsibility for the companyâ€™s ESG (Environmental, Social, Governance) policies and programs.</t>
  </si>
  <si>
    <t>The companyâ€™s Risk, Information Security, Compliance and_x000D_
Sustainability (RISC) Group, headed by our Chief Risk Officer,_x000D_
Greg Montana, coordinates and conducts assessments of the_x000D_
companyâ€™s risks, works with executive management and the_x000D_
Board to define risk appetite, and develops and manages risk_x000D_
mitigation strategies.</t>
  </si>
  <si>
    <t>weather-related risks such as hurricanes, tornadoes and earthquakes</t>
  </si>
  <si>
    <t>FISâ€™ environmental strategy is built on several key initiatives_x000D_
aimed at creating a more sustainable business, including_x000D_
employee education, renewable energy use, reductions_x000D_
of greenhouse gas (GHG) emissions and water usage,_x000D_
energy efficiency, waste management, public advocacy_x000D_
and partnerships, regular measurement and creating the_x000D_
workspace of the future.</t>
  </si>
  <si>
    <t>The companyâ€™s Risk, Information Security, Compliance and_x000D_
Sustainability (RISC) Group, headed by our Chief Risk Officer,_x000D_
Greg Montana, coordinates and conducts assessments of the_x000D_
companyâ€™s risks,</t>
  </si>
  <si>
    <t>The companyâ€™s Risk, Information Security, Compliance and Sustainability (RISC) Group, headed by our Chief Risk Officer, Greg Montana, coordinates and conducts assessments of the companyâ€™s risks, works with executive management and the Board to define risk appetite, and develops and manages risk_x000D_
mitigation strategies.</t>
  </si>
  <si>
    <t>Integrated into Enterprise Risk Management</t>
  </si>
  <si>
    <t>GHG emissions, energy usage, water withdrawn</t>
  </si>
  <si>
    <t>45% in the US</t>
  </si>
  <si>
    <t>In the U.S., our core set of benefits includes both employerpaid and voluntary health care coverage, including comprehensive medical, prescription drug, dental and vision coverage. Our benefit plans include options for employees to customize their coverage with voluntary plans that include critical illness, disability, life insurance, hospitalization protection, identify theft protection and_x000D_
legal assistance, among others.</t>
  </si>
  <si>
    <t>Fidelity National Information Services Inc.</t>
  </si>
  <si>
    <t>R_cHMoeD1shNeAUPs</t>
  </si>
  <si>
    <t>Caterpillar Inc.</t>
  </si>
  <si>
    <t>CAT</t>
  </si>
  <si>
    <t>"all Caterpillar employees are annually required to complete training on our Code of Conduct. As part of this training, employees must certify that they have read, understand and will comply with the Code of Conduct"</t>
  </si>
  <si>
    <t>annual Code of Conduct training for employees</t>
  </si>
  <si>
    <t>Public Policy and Governance Committee oversees sustainability efforts and efforts on environmental, health and safety activities</t>
  </si>
  <si>
    <t>EHS assessment team reviews facilities' assessments of compliance with company's EHS standards or conducts deeper reviews, reports to senior management</t>
  </si>
  <si>
    <t>climate change due to GHG emissions</t>
  </si>
  <si>
    <t>Pursuing energy efficiency and GHG reduction goals for operations, investing in energy efficiency and GHG reduction tech + carbon capture tech,</t>
  </si>
  <si>
    <t>facilities assess compliance with company's ESG requirements annually, and EHS assessment team reviews those assessments while also conducting deeper reviews of certain facilities</t>
  </si>
  <si>
    <t>mentions overall risk management, but doesn't discuss climate risk</t>
  </si>
  <si>
    <t>WBCSD/WRI GHG Protocol</t>
  </si>
  <si>
    <t>Human Rights policy</t>
  </si>
  <si>
    <t>Caterpillar</t>
  </si>
  <si>
    <t>R_cPdv3Wy08MJp44C</t>
  </si>
  <si>
    <t>Chevron Corporation</t>
  </si>
  <si>
    <t>CVX</t>
  </si>
  <si>
    <t>10 business leadership/operations; 9 environmental affairs; 10 Government/Regulatory/Public Policy; 12 Finance</t>
  </si>
  <si>
    <t>5W/7M</t>
  </si>
  <si>
    <t>all employees required to read and comply with business code of ehtics</t>
  </si>
  <si>
    <t>clear code of ethics with details on anti-bribery, conflicts of interest information, and human rights initiatives. require to report</t>
  </si>
  <si>
    <t>55 million metric tons</t>
  </si>
  <si>
    <t>2 million metric tons</t>
  </si>
  <si>
    <t>1443 million metric tons</t>
  </si>
  <si>
    <t>"As a board, we assess managementâ€™s policies, practices and performance. We rigorously review plans and proposals for the metrics set to measure ESG progress. We want Chevron to clearly outline its position on policy matters with external stakeholders so they understand those positions. We also engage with shareholders and stakeholders to better understand and respond to their interests."</t>
  </si>
  <si>
    <t>"Our Operational Excellence Management System establishes_x000D_
standards and objectives that extend from the corporate_x000D_
level to local management, allowing our businesses to focus_x000D_
on the localized risks and potential environmental issues_x000D_
at specific operating locations"</t>
  </si>
  <si>
    <t>describes operational, physical, geopolitical and legislative, and strategic risks. more detail available on the Climate Change Resilience report</t>
  </si>
  <si>
    <t>"We use the companyâ€™s strategic and business planning processes_x000D_
described in the following pages, as well as the risk management_x000D_
tools discussed in the previous section of this report, to integrate_x000D_
evolving trends, including those related to climate change, into our_x000D_
framework for decision making" (Climate Change Resilience Report)</t>
  </si>
  <si>
    <t>"The ERM process includes an annual risk review with executive leadership_x000D_
and the Board of Directors. As part of this annual risk review, the_x000D_
S&amp;PC evaluates categories of risks to Chevronâ€™s business and their_x000D_
potential consequences, financial or otherwise, and identifies_x000D_
and assesses the effectiveness of safeguards and mitigations in_x000D_
place to manage each risk category"</t>
  </si>
  <si>
    <t>available on climate change resilience report, detailed for each risk identified</t>
  </si>
  <si>
    <t>"Potential climate change risks are integrated into_x000D_
multiple ERM risk categories because a truly global_x000D_
challenge like climate change requires a comprehensive review strategy"</t>
  </si>
  <si>
    <t>greenhouse gas metrics, energy efficiency metrics, natural resources metrics</t>
  </si>
  <si>
    <t>30% W / 70% M US</t>
  </si>
  <si>
    <t>59% White / 14% Asian / 16% Latinx / 8% Black / 3% Other</t>
  </si>
  <si>
    <t>75.6 (UK)_x000D_
only reported for UK; avg pay gap between men and women in UK is 24.4%</t>
  </si>
  <si>
    <t>mentions its Security Risk Assessment Program (SRAP), which identifies human rights concerns across operations; human rights code of conduct for both chevron and suppliers; names elimination of forced/child labor as focus areas for their human rights policy</t>
  </si>
  <si>
    <t>available on HR website - different plans and benefits for healthcare detailed</t>
  </si>
  <si>
    <t>Chevron</t>
  </si>
  <si>
    <t>R_cUckMl07EvKUyge</t>
  </si>
  <si>
    <t>The Southern Company</t>
  </si>
  <si>
    <t>SO</t>
  </si>
  <si>
    <t>2/15 women</t>
  </si>
  <si>
    <t>"Directors are_x000D_
actively engaged in direct dialogue with key investors_x000D_
and other stakeholders on a variety of topics, including_x000D_
carbon strategy, policy engagement, human capital and_x000D_
executive compensation."</t>
  </si>
  <si>
    <t>"The OES Committee oversees strategy on climate-related and environmental and safety policy and planning issues, including business strategies designed to reduce carbon emissions, as well as_x000D_
programs and policies to protect the environment for employees, customers, contractors, and the public. The Committee receives regular reports on a range of climate-related topics at each_x000D_
Committee meeting."</t>
  </si>
  <si>
    <t>"The CEO, who also serves as Board Chair, has direct responsibility for climate-related issues including setting the strategy to decarbonize the Southern Company system. Key elements include_x000D_
leading strategic resource planning and associated capital allocation, setting annual budgets, evaluating unregulated low-carbon investments, leading climate-related risk assessments, investing in_x000D_
R&amp;D, and assessing climate-related controls and compliance"</t>
  </si>
  <si>
    <t>RISKS: costs associated w GHG policies (L), changing customer preferences (L), customer desire to decrease energy use (M);  OPPS: transition away from high emissions (M), renewable energy resources (S), cost effective energy storage (S)</t>
  </si>
  <si>
    <t>financial impacts of each risk and opportunity are listed on cdp, and they say that their business strategy is affected by these risks and opps</t>
  </si>
  <si>
    <t>"We have a robust ERM program that facilitates identification, communication and management of the significant potential risks in a formal process. Within this framework,_x000D_
risk governance and oversight are largely embedded in existing organizational and control structures. As part of the governance structure, the Chief Risk Officer is_x000D_
accountable to the CEO and the Board for ensuring that enterprise risk oversight and management processes are established and operating effectively. Officers and senior_x000D_
managers are responsible for working across the business to manage enterprise-level risk, monitor the performance of risk mitigation strategies and identify emerging risks" full detail on CDP report</t>
  </si>
  <si>
    <t>integrated into enterprise risk management systems</t>
  </si>
  <si>
    <t>scope 1-3 GHG emissions, emissions intensity, water withdraw, water consumption, facilities in water stress area, hazardous waste disposal,</t>
  </si>
  <si>
    <t>net zero emissions. by 2050</t>
  </si>
  <si>
    <t>28% minority</t>
  </si>
  <si>
    <t>Southern Company</t>
  </si>
  <si>
    <t>R_cV1uo8rXU0IiFka</t>
  </si>
  <si>
    <t>Lincoln National Corporation</t>
  </si>
  <si>
    <t>LNC</t>
  </si>
  <si>
    <t>9 financial</t>
  </si>
  <si>
    <t>Mandatory Code of Conduct training, other role-based compliance trainings, â€œWhat Would You Do?â€ series on intranet and social media channel â€œOh Behaveâ€</t>
  </si>
  <si>
    <t>Corporate Governance Committee oversees companyâ€™s sustainability and corporate social responsibility strategy</t>
  </si>
  <si>
    <t>Office of Corporate Responsibility develops and implements sustainability strategy - issue identification, stakeholder communication, risk/opportunity assessment and management; governance -  Sustainability Advisory Group (executives) meets quarterly with CSR team</t>
  </si>
  <si>
    <t>Risks: Increased severity and frequency of extreme weather events such as cyclones and floods, Stigmatization of sector, Increased stakeholder concern or negative stakeholder feedback. Opportunities: "Lincoln does not foresee any new opportunities that have the potential to generate a substantive change in our business operations, revenue or expenditures in the next 3-6 years."</t>
  </si>
  <si>
    <t>Improving facilities to improve energy management and reduce GHG emissions, including occupancy optimization strategies, energy efficiency improvements to equipment, and conservation efforts. Integrating ESG issues into investment decisions</t>
  </si>
  <si>
    <t>Undertaking a 2-degree scenario analysis in 2020, aligning with TCFD</t>
  </si>
  <si>
    <t>Sustainability Management System (SMS) follows a plan-do-checkact (PDCA) framework and includes audit procedures for critical areas. Office of Corporate Responsibility oversees risk assessment</t>
  </si>
  <si>
    <t>Sustainability Management System (SMS) "guides our management processes and procedures, monitor their outcomes and continually evolve our performance over time." Office of Corporate Responsibility "responsible for the integration of enterprise-level processes for further evaluation of climate change risks and impacts on the business in general, including the management of environmental risks to physical assets."</t>
  </si>
  <si>
    <t>"Climate change and other environmental and social impact risks are identified and_x000D_
assessed through the companyâ€™s formal Risk Self-Assessment process."</t>
  </si>
  <si>
    <t>GHG emissions, energy usage</t>
  </si>
  <si>
    <t>Reduce greenhouse gas emissions intensity per employee from purchased electricity (Scope 2) by 20% by 2020, 2014 baseline (achieved 27.42%). Reduce electrical consumption at Omaha location by 8% by 2022, 2014 baseline (achieved 10.90%); adjusted goal to reduce electrical consumption at Greensboro location by 35% by 2020, 2014 baseline (achieved 23.11%)</t>
  </si>
  <si>
    <t>"After completion of our annual review for 2020, Lincoln asserts that, controlling for relevant factors, there are no statistically significant gender or race wage differentials within the organization for employees performing substantially similar work."</t>
  </si>
  <si>
    <t>medical plan with domestic partner eligibility plus optional dental and vision, a health savings account and health flexible spending account. "health and wellness benefit plans cover in-network preventive care, and our well-being program provides access to personal health coaches, on-site health screenings and flu shots, discounts on WW (formerly Weight Watchers) memberships and reimbursements for gym memberships." Added: coverage of applied behavioral therapy for employeesâ€™ children diagnosed with autism, Access to high-quality fertility doctors and broad fertility benefits, Access to enhanced diabetes support, tools and guidance, A personalized health optimization tool, Coverage for wigs for hair loss, Access to a large network of fitness centers with preferred membership pricing</t>
  </si>
  <si>
    <t>Lincoln National</t>
  </si>
  <si>
    <t>R_d08mzcIXfhjO9dI</t>
  </si>
  <si>
    <t>Merck &amp; Co., Inc.</t>
  </si>
  <si>
    <t>MRK</t>
  </si>
  <si>
    <t>58933Y105</t>
  </si>
  <si>
    <t>6 W / 7 M</t>
  </si>
  <si>
    <t>Access to health, employees, environmental sustainability, ethics and values. "We hold ourselves accountable to our many stakeholders, including patients, employees, customers and shareholders, whose perspectives help to define our corporate responsibility priorities."</t>
  </si>
  <si>
    <t>reportedly 99% "Training on our Code of Conduct is designed as an annual training series that is assigned to all employees worldwide. All employees are required to complete the assigned ethics and compliance courses."</t>
  </si>
  <si>
    <t>100% responded to disclosure statement on conflicts of interest</t>
  </si>
  <si>
    <t>Anti-corruption/anti-bribery training to all employees, "After this initial training, we require periodic training_x000D_
aimed at recertifying employees on relevant policies_x000D_
and practices in accordance with local and functional_x000D_
requirements."</t>
  </si>
  <si>
    <t>755,340 Metric Tons</t>
  </si>
  <si>
    <t>316,630 CO2e total</t>
  </si>
  <si>
    <t>6,965,600 Metric Tons</t>
  </si>
  <si>
    <t>office of corporate responsibility responsible for enterprise risk management, including climate related risks</t>
  </si>
  <si>
    <t>EHS council "composed of senior-level executives representing all business units, and is responsible for overall EHS governance, as well as for leading and driving enterprise-wide excellence in EHS management and performance" councils responsibilities listed on website; EHS council sets standards and goals for which all areas of business must comply with - divisional EHS compliance committees have been created to manage and execute</t>
  </si>
  <si>
    <t>opportunities: prioritizing reducing demand for energy, minimizing GHG emissions and therefore lowering operating costs, Energy Capital Fund to transition to more energy efficient technology; risks: increased operating costs, physical risks to companies facilities, water limitations, distruptions in supply chain</t>
  </si>
  <si>
    <t>"Our company supports science-based international_x000D_
and national actions to address the challenges presented by climate change, including economic_x000D_
incentives for researching, developing and deploying low-carbon and renewable-energy_x000D_
technologies." recognizes their role as a company to contribute to international climate goals</t>
  </si>
  <si>
    <t>"We are committed to sourcing 100 percent of our_x000D_
purchased electricity from renewable sources by 2040 with an interim goal of 50 percent by 2025."</t>
  </si>
  <si>
    <t>EHS council and audit are responsible for assessing and reporting climate related risks/goals; recognize and list the potential risks that climate poses on their company, but not the process of identification</t>
  </si>
  <si>
    <t>EHS council and audit are responsible for assessing and reporting climate related risks/goals; the company response to their identified risks is available on the report and includes reducing GHG emissions, lowering operating costs, and investing in more energy efficient technology</t>
  </si>
  <si>
    <t>EHS council is responsible climate related risks and integrated them into enterprise risk management "These potential risks are integrated into the companyâ€™s business planning including investment in reducing energy, water use and greenhouse gas emissions."</t>
  </si>
  <si>
    <t>water use (risk by region and in million cubic meters - target conservation plans in high risk areas, maintain water use at 2015 levels), air emissions (metric tons carbon dioxide - target reduce by over 36,000 metric tons in 2020), waste (percent sent to landfills-target no more than 20%), materials and packaging (percent reviewed for environmental impact-target 100%)</t>
  </si>
  <si>
    <t>available on ESG report - gives emission goals and progress towards goals. EX: "By 2025, we will reduce global Scope 1 and market-based_x000D_
Scope 2 GHG emissions by at least 40 percent from 2015_x000D_
levels." , "By 2025, at least 50 percent of our purchased electricity will_x000D_
come from renewable sources. By 2040, 100 percent of our_x000D_
purchased electricity will come from renewable sources"</t>
  </si>
  <si>
    <t>18% from high risk, 1% from extremeley high risk</t>
  </si>
  <si>
    <t>49% W / 51% M; 50% W in US</t>
  </si>
  <si>
    <t>29% Underrepresented / 71% white (does not give ethnicity details for underrepresented)</t>
  </si>
  <si>
    <t>"we continuously monitor and evaluate our pay practices and policies to ensure that we are paying equitably"</t>
  </si>
  <si>
    <t>CEO compensation: $27,648,475 Avg Salary: $95,621 Ratio: 289:1</t>
  </si>
  <si>
    <t>commitment to not use forced labor, child labor, or any form of modern day slavery - expect the same from all business partners; third party risk committee to oversee risks at suppliers</t>
  </si>
  <si>
    <t>commitment to not use forced labor, child labor, or any form of modern day slavery - expect the same from all business partners</t>
  </si>
  <si>
    <t>available on website - employee wellbeing. lists health and wellness resources</t>
  </si>
  <si>
    <t>Merck</t>
  </si>
  <si>
    <t>R_djafwOpi9R0I2Ng</t>
  </si>
  <si>
    <t>Prudential Financial, Inc.</t>
  </si>
  <si>
    <t>PRU</t>
  </si>
  <si>
    <t>13 financial, 4 environment/sustainability/corporate responsibility</t>
  </si>
  <si>
    <t>12 topics across 5 categories: governance, business model and innovation, human capital, social capital, environment</t>
  </si>
  <si>
    <t>"Everyone associated with Prudential is responsible to understand and agree to uphold the Code of Conduct"</t>
  </si>
  <si>
    <t>Revised Code of Conduct in 2020</t>
  </si>
  <si>
    <t>Corporate Governance and Business Ethics Committee oversees environmental risk (which includes climate risk), sustainability and corporate social responsibility</t>
  </si>
  <si>
    <t>Risk Appetite Framework (RAF) quantifies levels of risk. Conducts stress scenarios for risk analysis</t>
  </si>
  <si>
    <t>Risks: increased severity and frequency of extreme weather events such as cyclones and floods, Changing customer behavior, Rising mean temperatures. Opportunities: Use of supportive policy incentives, Reputational benefits resulting in increased demand for goods/services,  Participation in renewable energy programs and adoption of energy-efficiency measures,</t>
  </si>
  <si>
    <t>pursued renewable energy investments and green bonds; to reduce supply chain carbon footprint, expanded Education and Engagement goals to include vendors, joined CDPâ€™s supply chain program; updated Global Environmental Commitment.</t>
  </si>
  <si>
    <t>"Enterprise Risk Management group (ERM) regularly performs analyses on segments of the portfolio in order to identify where it_x000D_
may be exposed to transforming business models and works with the Chief Investment Office to mitigate those risks."</t>
  </si>
  <si>
    <t>Risk Appetite Framework quantifies risk. Risk analysis conducted using stress scenarios</t>
  </si>
  <si>
    <t>Risk Appetite Framework quantifies risk. Risk analysis conducted using stress scenarios.</t>
  </si>
  <si>
    <t>GRI Standards, UN SDGs, SASB, TCFD, CDP; reporting mechanisms for investments</t>
  </si>
  <si>
    <t>Global Environemental Commitment describes operational goals and investment goals under environmental reporting, responsible use of natural resources, resiliency preparation, and education and engagement</t>
  </si>
  <si>
    <t>portfolio square footage: 8,302,095</t>
  </si>
  <si>
    <t>52% women (US). 46% women internationally</t>
  </si>
  <si>
    <t>31% POC</t>
  </si>
  <si>
    <t>Prudential Financial</t>
  </si>
  <si>
    <t>R_enaN9pYXig5G6pg</t>
  </si>
  <si>
    <t>Intercontinental Exchange, Inc.</t>
  </si>
  <si>
    <t>ICE</t>
  </si>
  <si>
    <t>45866F104</t>
  </si>
  <si>
    <t>5 W</t>
  </si>
  <si>
    <t>Support continued _x000D_
development of environmental _x000D_
markets; Human capital management; Diversity &amp; inclusion; Cybersecurity &amp; data _x000D_
protection; Risk management &amp; business _x000D_
continuity</t>
  </si>
  <si>
    <t>"Our compliance policies are approved by the Boardâ€™s Nominating and Corporate Governance Committee, reviewed regularly and assessed for effectiveness, and all employees, including contractors, are trained and tested annually"; test scores assessed; "Any breach of our policies is investigated and _x000D_
appropriate actions are taken which may include termination of employment." -- "Procedures are in place requiring that gifts, meals and entertainment given to or received from a business partner or government official above certain thresholds must be reported to and approved by the compliance department."</t>
  </si>
  <si>
    <t>"ESG matters are explicitly included in the mandate of the Nominating and Corporate Governance _x000D_
Committee and discussed regularly there as well as at the full Board level. Additionally, climate risks are discussed at our _x000D_
corporate Risk Committee as well as at the business unit level subsidiary boards across the company."</t>
  </si>
  <si>
    <t>"our ESG Governance Committee meets quarterly and communicates frequently between meetings to _x000D_
assess our risks and opportunities across the company, including climate related risks. That committee includes the President, Chief Financial Officer, Corporate Risk Officer, Human Resources Officer, Chief Regulatory Officer, General Counsel and Presidents of the NYSE, Fixed Income &amp; Data Services, ICE Futures Europe, ICE Futures U.S. and ICE Mortgage Technology. Our ESG efforts are coordinated by our Vice President of Sustainability with active roles across several teams including" Risk, Facilities, Business Continuity, and Products and Services.</t>
  </si>
  <si>
    <t>Operational &amp; resilience â€“ The resilience risk associated with a one-off weather event and how ICE may be impacted. Environmental evolution â€“ Risks and opportunities presented to ICE as physical assets, underlying markets, products and customers are impacted by climate change. Market change â€“ Risks and opportunities presented to ICE as the markets we serve and products we offer evolve. Regulatory change â€“ Risks and opportunities presented by changes in regulation that impact ICE customers, products and/or markets. "While we - like many companies - may have exposure to physical and transitional risk elements, it is the transitional risk components that may provide ICE with more significant opportunities and risks."</t>
  </si>
  <si>
    <t>"We consider extreme, but plausible scenarios as part of the approach to climate change risk management, including the consideration of more frequent and higher impact weather related events impacting our customers and the wider macro economy during transition."</t>
  </si>
  <si>
    <t>"[...] Members of the Enterprise Risk Management team, in conjunction with experts across our organization, identified pertinent _x000D_
climate-focused risks and opportunities in alignment with the TCFD. As part of our company-wide Business Continuity and _x000D_
Disaster Recovery protocols, ICE regularly evaluates site facilities to assess environmental changes and the likelihood and _x000D_
potential affects that an interruption to critical business operations may have because of a natural disaster. Additionally, _x000D_
strategically diverse operational centers, employee distribution, and robust application and network security and operational _x000D_
protocols ensure we are prepared to serve our customers in all circumstances."</t>
  </si>
  <si>
    <t>"Once our teams identify a significant risk, we evaluate it using our internal Risk Rating Matrix, which assesses both the likelihood _x000D_
- across multiple time horizons - as well as potential impacts (evaluated by operational, reputational, financial, etc.). Each risk is _x000D_
assigned an overall score of very low, low, medium, high, or critical. Each risk is also assigned a â€œrisk ownerâ€ with whom Enterprise _x000D_
Risk Management will work to ensure that each risk is appropriately mitigated and managed in accordance with its risk score. This _x000D_
evaluative process parallels how we think about and manage non climate-focused risks as well."</t>
  </si>
  <si>
    <t>"Risks identified through our Enterprise Risk Management processes are embedded into our overall risk management program, _x000D_
which has broad visibility and input from stakeholders across our organization. _x000D_
Risks are regularly evaluated on a company-wide basis. The frequency and methods by which risks are assessed are informed _x000D_
by a comprehensive strategy which factors in the nature of the risk, the risk score assigned to that risk should it be realized, the _x000D_
strength of the control regime associated with that riskâ€™s profile, and the potential implications of that risk being realized. _x000D_
Additionally, each business that we operate evaluates climate-focused risks with specific implications for the business from _x000D_
dedicated senior management teams, as well as its specialized Boards of Directors and Risk Committees, where applicable."</t>
  </si>
  <si>
    <t>market changes, regulatory changes, energy consumption, waste management, emissions</t>
  </si>
  <si>
    <t>"We expect to announce our plans for reduction targets in 2022."</t>
  </si>
  <si>
    <t>"We offer health and welfare benefits â€” such as medical, dental, vision, life and disability _x000D_
insurance â€” that are competitive and relevant in the regions where we operate. All _x000D_
employees are eligible for paid time off in line with industry and local norms. That _x000D_
includes parental leave, which in most cases exceeds legally-required amounts. _x000D_
Through Employee Assistance Plans in most of our locations we provide free and _x000D_
discounted counseling services for dealing with stress, traumatic life events or mental _x000D_
health issues as well as general wellness programs."</t>
  </si>
  <si>
    <t>Intercontinental Exchange Inc.</t>
  </si>
  <si>
    <t>R_etxU4MSI0669fQa</t>
  </si>
  <si>
    <t>ServiceNow, Inc.</t>
  </si>
  <si>
    <t>NOW</t>
  </si>
  <si>
    <t>81762P102</t>
  </si>
  <si>
    <t>other competencies are listed on proxy but not related to environmental or social</t>
  </si>
  <si>
    <t>data secuirty and privacy, diversity inclusion and belonging, future of work, corporate governance and business ethics, business continuity risks, climate and energy, digital divide, talent, emerging technolog and ethics</t>
  </si>
  <si>
    <t>"We provide all our employeesâ€”from our executive_x000D_
officers to new hiresâ€”with ethics and compliance_x000D_
training. New employees are required to complete_x000D_
this training within 45 days of joining the company._x000D_
Our training content is also covered in our Code of_x000D_
Ethics and our anti-corruption, anti-harassment, and_x000D_
whistleblowing policies"</t>
  </si>
  <si>
    <t>"We show up every day with our purpose leading_x000D_
the way. We do the right thing by keeping integrity,_x000D_
teamwork, trust, and our core values at the forefront of_x000D_
our minds. We recognize that decisions arenâ€™t always_x000D_
clear-cut. Our Code of Ethics provides a framework to_x000D_
help us navigate areas of uncertainty and apply our_x000D_
values to all situations so our customers can trust us_x000D_
to make their work, work better for them. In 2020, we_x000D_
refreshed our Code of Ethics, making it more accessible_x000D_
and relatable"</t>
  </si>
  <si>
    <t>discuss their climate and energy strategies but not how specific risks and opps have shaped those strategies</t>
  </si>
  <si>
    <t>ghg emissions and emissions intensity, waste</t>
  </si>
  <si>
    <t>Use 100% renewable energy by the end of 2021 for office and datacenter operations, Be carbon neutral by the end_x000D_
of 2021 across our office and_x000D_
datacenter operations, and_x000D_
corporate travel, Achieve net zero before 2050_x000D_
across our entire value chain in_x000D_
accordance with SBTi criteria</t>
  </si>
  <si>
    <t>"Because pay equity is so dynamic, especially in a highgrowth company like ours, we manage it on an ongoing_x000D_
basis and perform regular analyses and adjustments._x000D_
This approach has led us to achieve systematic pay_x000D_
equity company-wide and ensures we maintain that_x000D_
pay equity."</t>
  </si>
  <si>
    <t>ServiceNow Inc.</t>
  </si>
  <si>
    <t>R_0Tbt9GfLR8f0stg</t>
  </si>
  <si>
    <t>Public Storage</t>
  </si>
  <si>
    <t>PSA</t>
  </si>
  <si>
    <t>74460D109</t>
  </si>
  <si>
    <t>In 2020, the NGS (Nominating,  Governance, and Sustainability Committee) Committee adopted changes to its charter to provide enhanced oversight of our sustainability efforts.</t>
  </si>
  <si>
    <t>Our Sustainability Committee, which is chaired by our President of Asset Management , has primary responsibility for climate-related_x000D_
activities. The Sustainability Committee reports directly to the Boardâ€™s NGS Committee, which oversees our sustainability initiatives.</t>
  </si>
  <si>
    <t>'-Prioritizing our understanding of the Paris Climate Agreement and how we can align our strategies and operations with its carbon emission reduction goals;_x000D_
-Evaluating the feasibility of instituting short, medium, and/or long-term greenhouse gas emissions reduction targets or other climate-focus targets to encourage or increase adoption of_x000D_
renewable energy or energy efficiency measures_x000D_
-Providing periodic updates to our stakeholders on our ongoing sustainability efforts.</t>
  </si>
  <si>
    <t>The identification of risks and opportunities takes place at all levels of the company. In 2021, we began using Measurablâ€™s Physical Climate Risk Exposure (PCRX) system to help identify climate risks and opportunities at the individual property level across the portfolio.</t>
  </si>
  <si>
    <t>We utilize our comprehensive ERM framework to provide management and the Board with an understanding of the risks associated with company strategy and business objectives and to track our risk profile and mitigation efforts over time</t>
  </si>
  <si>
    <t>integrated into ERM process</t>
  </si>
  <si>
    <t>GHG emmisions, energy, water, waste</t>
  </si>
  <si>
    <t>by 2021 - reduce 5% in energy consumption, reduce 3% in water consumption, reduce 5% in Co2 emission; LED lighting for all properties (completed in 2019)</t>
  </si>
  <si>
    <t>39% millenial, 36% generation X, 15% generation Z, 10% baby boomer</t>
  </si>
  <si>
    <t>R_0iBwinhDZmSI9tc</t>
  </si>
  <si>
    <t>The Coca-Cola Company</t>
  </si>
  <si>
    <t>KO</t>
  </si>
  <si>
    <t>5 W/ 7 M</t>
  </si>
  <si>
    <t>packaging, water stewardship, product preferences, health and added sugar,scarcity of ingredients and raw materials,etc. company does yearly review of their priority issues sin collaboration with internal team and key external stakeholders.</t>
  </si>
  <si>
    <t>"The Company requires that the following associates complete Anti-Bribery trainig every other year: --All managers and all other employees job grade level 9 and above; All PAC and Strategic Security employees (regardless of job grade); Personnel below job grade level 9 that have been identified by Company Legal Counsel as requiring training"</t>
  </si>
  <si>
    <t>Human Rights Policy; Supplier Guiding Principles;ethics hotline; keeps track of the percentage of facilities, bottlers, and suppliers that reach compliance with their ethics policies each quarter; "In 2019, we provided 36 training programs to bottlers, suppliers and auditors"</t>
  </si>
  <si>
    <t>707,152 metric tons CO2e</t>
  </si>
  <si>
    <t>800,918 metric tons CO2e(location-based); 765,603 (market-based)</t>
  </si>
  <si>
    <t>24,580,947 metric tonnes CO2e</t>
  </si>
  <si>
    <t>"we develop_x000D_
and issue climate strategy guidance_x000D_
across the business. This corporate_x000D_
guidance is developed by a core team_x000D_
driving our corporate strategy on issues_x000D_
related to climate change, with input_x000D_
from a broad set of functions, such as_x000D_
Enterprise Risk Management, Procurement,_x000D_
Operations, Technical and Public Affairs_x000D_
and Sustainability"</t>
  </si>
  <si>
    <t>risks evaluated on a regular basis for discussion with company leadership, including the Board of Directors.</t>
  </si>
  <si>
    <t>Changes to weather and precipitation patterns, extreme weather events, water scarcity, GHG regulations, changes to consumer perceptions, water regulations</t>
  </si>
  <si>
    <t>updated their overall climate resilisence strategy; "A key part of our enterprise risk management is our Business Continuity Planning (BCP) process, which has been critical to managing the impacts of climate change that we are already experiencing while also anticipating what may affect us in the future"</t>
  </si>
  <si>
    <t>The Audit Committee of the Board of Directors oversees the Enterprise Risk Management program and discusses all top risks at the April meeting of the Board of Directors each year. Then, in subsequent meetings the full Board of Directors and/or appropriate committees review in greater detail those risk themes which are deemed most significant.</t>
  </si>
  <si>
    <t>page 26-38 in 2020 sustainability report. ( redesgining bottles, recycling materials in packaging, improving the efficiency of water use, replensing waster, etc)</t>
  </si>
  <si>
    <t>Business Continuity Planning process allocates at least 6,000 hours per year to this aspect of our risk management and_x000D_
planning; The Audit Committee of the Board of Directors oversees the Enterprise Risk Management program and discusses all top risks at the April meeting of the Board of Directors each year; the company has committees to manage risks</t>
  </si>
  <si>
    <t>At the corporate center, the company assesses climate-related risk according to the recommended framework by the Taskforce for Climate-related Financial Disclosure (TCFD), according to transitional and physical risks, identifying the most material climate-related risks to our business; GHG emissions;</t>
  </si>
  <si>
    <t>In 2019, 2.6% of company-owned facilities' total water withdrawals were from areas with a High or Extremely High baseline water stress.</t>
  </si>
  <si>
    <t>same as 10 b. Also returning the equivalent of 160% of water used in finished beverages back to communities and nature as of 2019. Since 2012, this work has added up to more than 1.5 trillion liters of freshwater returned to the environment and communities.</t>
  </si>
  <si>
    <t>47.5% W/ 52.5 M</t>
  </si>
  <si>
    <t>gender pay gap is 9.6% in the UK. (Not reported for US)</t>
  </si>
  <si>
    <t>$18,701,149 CEO to $11,285 employee (1657 to 1)</t>
  </si>
  <si>
    <t>HSA and HRA Plan; Dental and vision plans; FSA and LPFSA plans; Well-Being Rewards Program</t>
  </si>
  <si>
    <t>Coca-Cola</t>
  </si>
  <si>
    <t>R_0kV5kBtuvp74vnU</t>
  </si>
  <si>
    <t>Medtronic plc</t>
  </si>
  <si>
    <t>MDT</t>
  </si>
  <si>
    <t>G5960L103</t>
  </si>
  <si>
    <t>innovation and access, integrated care, product quality and safety, technology and device security, data privacy and security, ethics in sales and marketing, corruption and bribery, transparency, affordability and fair pricing, climate risk and resilience, responsible supply management, product stewardship, inclusion diversity, talent</t>
  </si>
  <si>
    <t>In FY20, the company implemented their updated Global Buinsess Conduct Standards Policy, the Ethics and Compliance team enhanced the ethics portion of the annual all-employee ethics and quality training, continued Ethics Circles and Ethics and Integrity Week.</t>
  </si>
  <si>
    <t>The Nominating and Govnernance Committee of the Medtronic board of directors oversees the company's environmental, social, and governance (ESG) practices and has featured ESG at each of its regularly scheduled quarterly meetings during FY20. In addition, other committees(such as the Audit Committee) engage in climate-related discussions as appropriate.</t>
  </si>
  <si>
    <t>Our Sustainability Steering Committee(SSC) oversees our corporate approach to sustainability, including strategic plans related to ESG performance, risk, engagement and disclosure, and recognition. Among other responsbilities, the SSC participates in the identification of material ESG issues and oversees the company's performance related to those issues.</t>
  </si>
  <si>
    <t>RISKS:natural disasters            OPPS: renewable energy installations, investments in onsite renewable and alternative energy</t>
  </si>
  <si>
    <t>we address climate-realted risk predominantly through business strategies within our enterprise functional global operations areas including Environmental, Health, and Safety;Business Continuity Management; and Global Energy. For example, our hurricane readiness program prioritizes investments at potentially affected facilities and operations to ensure continued delievery of products and services. We view investments in onsite renewable and alternative energy such as solar, fuel cells, and cogeneration plants as strategic for building business resilience.</t>
  </si>
  <si>
    <t>During FY20, we took an initial step toward incorporating scenario analysis into our climate-related strategies by conducting a waterstress assessment using the World Resources Institue Aqueduct Water Risk Atlas. With the Aqueduct online tool, we were able to assess current and future water stress-through 2040-at Medtronic locations around the globe.</t>
  </si>
  <si>
    <t>The Enterprise Risk Management process assesses enterprise risks based on scored criteria that include the potential negative impact to Medtronic, the likelhiood occurrence, the preparedness of the organization to address the potential risks, and the velocity or speed of onset at which Medtronic realizeds the impact of the risk event.</t>
  </si>
  <si>
    <t>incorporated into Enterprise Risk Amangement process.</t>
  </si>
  <si>
    <t>energy use, GHG emissions, nonregulated waste, regulated waste, water use</t>
  </si>
  <si>
    <t>FY25 environmental goals- 50% reduction in GHG emissions intensity, 20% reduction in energy intensity, 50% energy sourced from renewable and alternative sources, 15% reduction in waste intensity, 15% reduction in water use intensity from FY20 baseline, going carbon neutral by FY30.</t>
  </si>
  <si>
    <t>different age categories: 24 and under, 25-39, 40-54, 55-69, 70+</t>
  </si>
  <si>
    <t>health and dental, life and disability insurance</t>
  </si>
  <si>
    <t>Medtronic Plc</t>
  </si>
  <si>
    <t>R_0pSxe3slZXZeyRo</t>
  </si>
  <si>
    <t>Autodesk, Inc.</t>
  </si>
  <si>
    <t>ADSK</t>
  </si>
  <si>
    <t>"Board compensation, independence, and diversity, Business resilience and adaptation, Climate change risk, resilience, and adaptation, Collaborative industry partnerships for sustainability, Company energy use and climate change, Customer satisfaction, Data protection and security, Digital inclusion and access, Employee health, safety, and wellness, Ethical business practices and compliance, Global diversity and inclusion, ... (full list on sustainability report)</t>
  </si>
  <si>
    <t>annual training</t>
  </si>
  <si>
    <t>"[Culture] Sprints provide skills and reflective exercises that help employees bring aspects of our Culture Code to life. We put our Culture Code into action with team conversations, and with managerâ€‘led workshops to help teams identify actions they can take to overcome barriers of living our culture as a company." --- introduced a new Codeof Business Conduct (CoBC) in 2021, annual training, specialized anticorruption training</t>
  </si>
  <si>
    <t>upstream (125,000) + downstream (2)</t>
  </si>
  <si>
    <t>"The Autodesk Board of Directors reviews annual Strategic Intent and Strategic Realizations and regularly reviews status." Intent and Realizations include consideration of issues relating to climate change and sustainability</t>
  </si>
  <si>
    <t>"Each year, relevant members of CEO staff drive our Strategic Intent and Strategic Realization processes to facilitate annual and longâ€‘term planning for the company. The Strategic Intent process focuses on understanding our business, customer, market, and industry dynamics to determine our multiâ€‘year intent for our business... our Strategic Realization processes focus on the strategies and tactics to realize progress toward our longâ€‘term intent in the following year." includes consideration of issues relating to climate change and sustainability</t>
  </si>
  <si>
    <t>Created Autodesk Carbon Fund to invest in efficiency targets and zero out remaining emissions, minimizing business travel, shifting data centers to cloud infrastructure providers</t>
  </si>
  <si>
    <t>GHG emissions, renewable energy</t>
  </si>
  <si>
    <t>"We conduct an annual pay analysis to compare pay levels of different demographic groups."</t>
  </si>
  <si>
    <t>Gym and sports club membership fees, activity trackers, camping equipment, activity/sports equipment, and fitness trainers; EAP.</t>
  </si>
  <si>
    <t>Autodesk Inc.</t>
  </si>
  <si>
    <t>R_1BMsgTDVIVhxbM2</t>
  </si>
  <si>
    <t>Danaher Corporation</t>
  </si>
  <si>
    <t>DHR</t>
  </si>
  <si>
    <t>98% OF IN-SCOPE ASSOCIATES COMPLETED_x000D_
CODE OF CONDUCT TRAINING AND RELATED_x000D_
CERTIFICATION IN 2019</t>
  </si>
  <si>
    <t>Internal audit also coordinates with_x000D_
Danaherâ€™s corporate ethics and compliance_x000D_
function to quantitatively rank the_x000D_
companyâ€™s business locations from a risk_x000D_
perspective; Speak Up! Program</t>
  </si>
  <si>
    <t>At the Board level, Danaherâ€™s Nominating_x000D_
and Governance Committee oversees_x000D_
matters of sustainability and social_x000D_
responsibility as set forth in the committeeâ€™s_x000D_
charter.</t>
  </si>
  <si>
    <t>At the management level, Danaherâ€™s Senior_x000D_
Vice President and General Counsel, who_x000D_
reports directly to our President and CEO,_x000D_
has general oversight responsibility with_x000D_
respect to matters of sustainability and_x000D_
social responsibility, and is responsible_x000D_
for reviewing and approving Danaherâ€™s_x000D_
sustainability reports.</t>
  </si>
  <si>
    <t>A key climate-related risk for Danaher is physical risk resulting from acute or chronic_x000D_
changes in climate patterns. Key climate-related opportunities for Danaher include the prospect of developing new commercial solutions to address customersâ€™ sustainability-related needs, and the potential to reduce Danaherâ€™s operating costs.</t>
  </si>
  <si>
    <t>These physical risks may have financial_x000D_
implications for Danaher, such as direct damage to assets and indirect impacts from_x000D_
supply chain disruption. Danaherâ€™s businesses are increasingly focused on improving efficiency across our production and distribution processes, production assets, buildings and transport/_x000D_
mobility in relation to energy efficiency and waste management. We include examples_x000D_
where our operating companies have quantified cost savings from environmental impact_x000D_
reduction initiatives.</t>
  </si>
  <si>
    <t>Danaherâ€™s Enterprise Risk Management (ERM) program specifically prompts consideration of potential risks related to climate change, including acute or chronic physical facility risks attributable to climate change; regulatory risks, such as increased taxation of, or caps on the use of, carbon-based energy; competitive risks due to evolving customer preferences for more environmentally friendly solutions; and reputational risk.</t>
  </si>
  <si>
    <t>The DBS Energy Management Toolkit guides our facility-level teams in identifying, prioritizing and implementing measures that improve energy efficiency and reduce GHG emissions.</t>
  </si>
  <si>
    <t>climate risks included in Enterprise Risk Management program</t>
  </si>
  <si>
    <t>GHG emissions, total water use, total waste generated</t>
  </si>
  <si>
    <t>33% people of Color in the U.S.</t>
  </si>
  <si>
    <t>Danaher</t>
  </si>
  <si>
    <t>R_25gIOyIXsSKbTxk</t>
  </si>
  <si>
    <t>American Express Company</t>
  </si>
  <si>
    <t>AXP</t>
  </si>
  <si>
    <t>climate change, energy&amp;GHG emissions, data privacy &amp; security, financial resiliency, business ethics, inclusion&amp;diversity, customer satisfaction, Colleague health&amp;safety, social&amp; environmental innovation, Responsible travel&amp;consumption, etc.</t>
  </si>
  <si>
    <t>anti-corruption training, whistleblower claims policy, responsible marketing, membership in  organizations that promote social responsibility.</t>
  </si>
  <si>
    <t>At the Board of Directors level, the Nominating, Governance and Public Responsibility Committee reviews our ESG Strategy and Corporate Social Responsibility (CSR) program, monitors progress against our goals and provides guidance on our efforts.</t>
  </si>
  <si>
    <t>Our Executive Committee reviews and evaluates performance and long-term goals with respect to ESG matters for the Company. In 2020, we launched a new cross-functional ESG Steering Committee, led by senior executives from across the Company, to help guide our Company ESG strategy and related policies and programs.</t>
  </si>
  <si>
    <t>Current opportunities include lending to support_x000D_
more resilient customer and community operations, exploring new automated digital payment environments and supporting our Card_x000D_
Members following acute events or times of distress. Failing to adapt to a changing business environment and evolving customer_x000D_
demands poses risks to our ability to generate revenue and maintain our brand.</t>
  </si>
  <si>
    <t>"Preparing for and responding to climate-related risks and opportunities and helping our customers and communities develop the capacity to respond to future changes are key aspects of our business strategy"</t>
  </si>
  <si>
    <t>discuss a RCP 8.5 scenario analysis</t>
  </si>
  <si>
    <t>In 2020, we completed a qualitative analysis to identify potential risks associated with the physical impacts of climate change on_x000D_
certain facilities, including our global headquarters, data centers, call centers, tech operations and supplier credit card manufacturing sites. The assessment evaluated potential threats to business-critical sites under both historic conditions and future climate projections based on the Intergovernmental Panel on Climate Changeâ€™s (IPCC) Representative Concentration Pathway (RCP)_x000D_
8.5 scenario.</t>
  </si>
  <si>
    <t>We manage these risks by investing in organizational sustainability and resiliency efforts and offering sustainable product options to_x000D_
our customers</t>
  </si>
  <si>
    <t>climate issues included in comprehensive Enterprise-Wide Risk Management_x000D_
Program</t>
  </si>
  <si>
    <t>GHGemissions, water usage, waste generated,waste recycled, energy consumption, green building square footage,etc.</t>
  </si>
  <si>
    <t>55% for US</t>
  </si>
  <si>
    <t>"In 2019, we achieved pay parity for_x000D_
gender globally and across races/_x000D_
ethnicities in the United States."</t>
  </si>
  <si>
    <t>In the United States, we offer medical, dental, vision, life insurance and disability benefits to full- and part-time colleagues. In addition,_x000D_
we provide free access to 24 on-site Healthy Living Wellness Centers around the globe. We support colleague mental health and well-being through our award-winning Healthy Minds_x000D_
program.</t>
  </si>
  <si>
    <t>American Express</t>
  </si>
  <si>
    <t>R_3fMV5yR8lHsDKcK</t>
  </si>
  <si>
    <t>Charter Communications, Inc.</t>
  </si>
  <si>
    <t>CHTR</t>
  </si>
  <si>
    <t>16119P108</t>
  </si>
  <si>
    <t>skills and qualifications listed for each director on proxy</t>
  </si>
  <si>
    <t>1W/13</t>
  </si>
  <si>
    <t>"We conduct our business with a workplace compliance focus and have a strong corporate culture_x000D_
of â€œdoing the right thing.â€ "</t>
  </si>
  <si>
    <t>46% people of color</t>
  </si>
  <si>
    <t>"competitive wages, robust healthcare benefits, a generous retirement program with company_x000D_
match, and opportunities for job training and_x000D_
advancement"</t>
  </si>
  <si>
    <t>Charter Communications</t>
  </si>
  <si>
    <t>R_41Oli5qfbeupJZA</t>
  </si>
  <si>
    <t>CME Group Inc.</t>
  </si>
  <si>
    <t>CME</t>
  </si>
  <si>
    <t>12572Q105</t>
  </si>
  <si>
    <t>Code of Conduct and compliance program</t>
  </si>
  <si>
    <t>1% of total emissions (63,569 MT CO2e)</t>
  </si>
  <si>
    <t>54% of total emissions (63569 MT CO2e)</t>
  </si>
  <si>
    <t>19% of total emissions (63569 MT CO2e)</t>
  </si>
  <si>
    <t>Board oversees ESG goals and reporting</t>
  </si>
  <si>
    <t>tracks impacts from climate and sustainability risks within Risk Universe categories</t>
  </si>
  <si>
    <t>Medical insurance_x000D_
Dental &amp; vision _x000D_
Flexible spending accounts_x000D_
Onsite prevention &amp; screening _x000D_
programs_x000D_
Fitness club benefits</t>
  </si>
  <si>
    <t>CME Group Inc. (Class A)</t>
  </si>
  <si>
    <t>R_4N6mL9LDZmuZDng</t>
  </si>
  <si>
    <t>The Charles Schwab Corporation</t>
  </si>
  <si>
    <t>SCHW</t>
  </si>
  <si>
    <t>access to investing, our people, diversity and inclusion, security, financial empowerment, giving back, our communities, environmental stewardship, advocacy and ethics</t>
  </si>
  <si>
    <t>"The Companyâ€™s policies prohibit acts of bribery and_x000D_
corruption and require compliance with anti-bribery_x000D_
and corruption laws, rules, and regulations whenever_x000D_
and wherever you conduct business on behalf of_x000D_
the Company."</t>
  </si>
  <si>
    <t>disclose to cdp but the pdf of their report is not available on their site</t>
  </si>
  <si>
    <t>diversity data is from the end of 2018</t>
  </si>
  <si>
    <t>diversity data from 2018</t>
  </si>
  <si>
    <t>"Every day, our employees work to champion our clientsâ€™ financial goals. We want to do the same for them by striving to offer benefits, resources, and tools to help them achieve strong financial futures. Some of these benefits include a 401(k) plan, employee stock purchase plan, employee brand and advice services, and financial protection through disability and life insurance."</t>
  </si>
  <si>
    <t>Charles Schwab Corporation</t>
  </si>
  <si>
    <t>R_5mutxQF31DcPSGG</t>
  </si>
  <si>
    <t>Occidental Petroleum Corporation</t>
  </si>
  <si>
    <t>OXY</t>
  </si>
  <si>
    <t>2 women</t>
  </si>
  <si>
    <t>At the Board level, the newly formed Sustainability and Shareholder Engagement_x000D_
Committee oversees sustainability and social responsibility issues.  senior_x000D_
management regularly reports to the Board of Directors on environmental and sustainability matters, including climate-related risks and opportunities.</t>
  </si>
  <si>
    <t>To support the Boardâ€™s strategy and long-term goals, senior management regularly reports to the Board on environmental and sustainability matters, inclduing climate-related risks and opportunities.</t>
  </si>
  <si>
    <t>RISKS: uncertainty over new air pollution regulation, requirment to identify certain GHG emissions in greater detail, increased possibility of governmental investigations and additional private ligiation against the company due to increased attention to climate change risks, changes in weather or climateshifting consumer preferences towards lower carbon products                                   OPPS: development of low emission goods and services, use of public-sector incentives, use of lower-emission sources of energy</t>
  </si>
  <si>
    <t>Scenario planning, which factors intrinsic carbon pricing and_x000D_
energy intensity assumptions, enables Occidental's management team to understand a range of risk around commodity price; Oxy Low Carbon Ventures (OLCV) helps organizations develop responsible, realistic carbon capture and management strategies; Occidental integrates climate-related issues into our strategic planning and investment decision-making process and performs routine risk assessments</t>
  </si>
  <si>
    <t>As part of our efforts to better understand the potential long-term impacts of a lower-carbon economy, we reviewed the scenarios from the IEAâ€™s World_x000D_
Energy Outlook (WEO) - the Sustainable Development Scenario (SDS), and its more recent Stated Policies Scenario (or STEPS).</t>
  </si>
  <si>
    <t>Occidentalâ€™s ERM program identifies and evaluates significant risks, such as those reflecting climate-related_x000D_
regulatory changes and physical, commercial and reputational risks, to inform strategic and capital planning.</t>
  </si>
  <si>
    <t>We integrate climate-related risks into our strategic planning and investment decision-making process and perform routine risk assessments to support readiness for emerging challenges and opportunities.</t>
  </si>
  <si>
    <t>GHG emissions, oil and gas emissions intensity, methane emissions, energy consumption, spills to environment, water metrics, waste metrics</t>
  </si>
  <si>
    <t>Net zero for operational and energy use emissions before 2040, net zero for total emissions inventory including prodcut use before 2050, total carbon impact through carbonremoval and storage technology and development past 2050</t>
  </si>
  <si>
    <t>812,187 acres of land under management, including Conservation Agreements or Candidate Conservation Agreements</t>
  </si>
  <si>
    <t>1-10%</t>
  </si>
  <si>
    <t>Occidental Petroleum</t>
  </si>
  <si>
    <t>R_6Awk2e1YNTGb7ee</t>
  </si>
  <si>
    <t>Dexcom, Inc.</t>
  </si>
  <si>
    <t>DXCM</t>
  </si>
  <si>
    <t>All Dexcom employees are required to_x000D_
complete annual training on Dexcom's Compliance policies in support of our efforts to comply with applicable laws, rules, and regulations.</t>
  </si>
  <si>
    <t>employee training, multiple compliance reporting resources</t>
  </si>
  <si>
    <t>In recognition of the unique role that we play as global corporate citizens, our Board oversees our corporate social responsibility and sustainability initiatives, with responsibility allocated to the Nominating and Governance Committee.</t>
  </si>
  <si>
    <t>minimizing the global consumption of natural resources through proactive monitoring and sustainability training for all Dexom employees, working to limit the need for incremental electronic equipment and reduce waste volume for each user of products, have intiatives to reduce product packaging waste for future product launches, evaluating opportunities to reduce volatie organic compound emissions,etc.</t>
  </si>
  <si>
    <t>44% in US, 50% non-US</t>
  </si>
  <si>
    <t>Dexcom Inc.</t>
  </si>
  <si>
    <t>R_6JoGpaDnAkAdAAm</t>
  </si>
  <si>
    <t>Bristol-Myers Squibb Company</t>
  </si>
  <si>
    <t>BMY</t>
  </si>
  <si>
    <t>Issues not listed specifically, but shows 5 categories for material issues: Patients, Workforce, Community, Engagement, Governance and Ethics</t>
  </si>
  <si>
    <t>Cost savings from reducing emissions, energy and water conservation</t>
  </si>
  <si>
    <t>Conducts life cycle analyses of product packaging and optimizing packaging. Improving efficiency of shipping. Energy Treasure Hunts,_x000D_
which are led by Global Energy Services department, has identified hundreds of energy-efficiency projects. Water Compass program assesses water and wastewater risk at 13 manufacturing sites</t>
  </si>
  <si>
    <t>"Bristol Myers Squibb uses an enterprise risk management approach that addresses the full spectrum of risks:" including environmental</t>
  </si>
  <si>
    <t>GHG emissions, energy usage, water usage</t>
  </si>
  <si>
    <t>supported conservation of 1,616 hectares of biologically diverse habitat in Australia, Brazil, Indonesia, Ireland, Mexico, China, Canada and the United States</t>
  </si>
  <si>
    <t>14.7% Baby Boomer, 45.6% Gen X, 39.7% Millenials</t>
  </si>
  <si>
    <t>(from 2018)</t>
  </si>
  <si>
    <t>29.5% minority (2018)</t>
  </si>
  <si>
    <t>"None of our operations have been identified as having significant risk for incidents of child labor or forced labor."</t>
  </si>
  <si>
    <t>competitive medical and dental plans and pharmacy benefits, Living Life Better wellness program, onsite employee health services that offer annual health screenings, flu shots, travel advice, job-related medical surveillance at larger campuses, discounted child care, elder care and pet services</t>
  </si>
  <si>
    <t>Bristol-Myers Squibb</t>
  </si>
  <si>
    <t>R_6gImMhky4b0K8bY</t>
  </si>
  <si>
    <t>The Travelers Companies, Inc.</t>
  </si>
  <si>
    <t>TRV</t>
  </si>
  <si>
    <t>Business Strategy &amp; Competitive Advantages, Capital &amp; Risk Management, Climate Strategy, Community, Governance Practices, Customer Experience, Data Privacy &amp; Cybersecurity, Disaster Preparedness &amp; Response, Diversity &amp; Inclusion, Eco-Efficient Operations, Ethics &amp; Values, Human Capital Management, Innovation, Investment Management, Public Policy, Safety &amp; Health</t>
  </si>
  <si>
    <t>"All employees must complete our annual Ethics and Compliance Training and Certification program"</t>
  </si>
  <si>
    <t>Ethics training for new hires and annual training for all employees, publishes a regular â€œDear Ethicsâ€ column on the companyâ€™s intranet site,</t>
  </si>
  <si>
    <t>from travel</t>
  </si>
  <si>
    <t>Board oversees Enterprise Risk Management, including climate risks. Risk Committee assists the Board in overseeing the_x000D_
company's operations and identifying and reviewing risks; meets on a quarterly basis with the Chief Risk Officer, Chief Underwriting Officer, members of the Enterprise Risk Committee and sometimes senior management to discuss risks. All committees share responsibility for overseeing risk management.</t>
  </si>
  <si>
    <t>Senior executive team, which includes the Chief Risk Officer and the Chief Underwriting Officer, oversees the ERM process. Other business-level risk committees meet multiple times a year with senior management to discuss environmental and climate risks. Climate, Energy and the Environment Committee (CEEC) coordinates and supports climate-related initiatives and strategies. Appointed a CSO, who leads ESG efforts across the organization and is a member of the companyâ€™s ESG and Disclosure Committees</t>
  </si>
  <si>
    <t>Risks: Mandates on, and regulation of, existing products and services; Changing emissions-reporting obligations; Changes in frequency and severity of catastrophe losses and uncertainty surrounding weather volatility and climate-related risk_x000D_
Opportunities: Increased revenue through demand for â€œgreenâ€ building/LEED certification designations; Increased revenue through demand for energy efficient, renewable and/or clean technology; Development of new products or services for renewable energy businesses through R&amp;D and innovation; Increased sales of Travelers automobile insurance products with new technologies; Mitigation of risks over time for customers who utilize our Risk Control services</t>
  </si>
  <si>
    <t>Incorporating catastrophic modelling into underwriting and pricing decisions, though such models have significant uncertainty, evaluates external studies and recent events; changes in annual policies, reinsurance, and product diversity. Pursuing renewable energy sector through Global Renewable Energy Practice's investments; advocates for community resiliency, improving eco-efficient operations, and leadership on disaster preparedness.</t>
  </si>
  <si>
    <t>various analyses and methods, including proprietary and third-party computer modeling processes. CEEC's Risk Identification &amp; Management subcommittee meets regularly to discuss and assess climate-related issues, risks and trends, receives regular updates from external reports. Enterprise Catastrophe Strategy and Analysis group assesses catastrophe (CAT) risk</t>
  </si>
  <si>
    <t>Risk Identification &amp; Management subcommittee subcommittee "engages in a comprehensive review to evaluate the risk. This process involves the relevant internal stakeholder groups and, as appropriate, may be elevated under our ERM framework for discussion with senior management and the Board of Directors."  Enterprise Catastrophe Strategy and Analysis group manages catastrophe strategy.</t>
  </si>
  <si>
    <t>"As part of our ERM process, business and corporate groups work to identify and assess climate-related risks, both physical and transitional. We regularly review emerging issues, including changing climate conditions, to consider potential changes to our risk models and their use, as well as to help assess the need to adjust underwriting, pricing or reinsurance strategies, coverage terms and conditions or to develop new products or otherwise explore climate-related opportunities."</t>
  </si>
  <si>
    <t>GHG emissions, catastrophe losses</t>
  </si>
  <si>
    <t>Prioritizes projects to reduce energy consumption and waste (financial benefit). Reduce absolute Scope 1 and 2 emissions by 40% by 2020, based on a 2011 base year (achieved 97% of this goal in 2019). In 2018, began implementing an owned-portfolio inventory to track water and waste</t>
  </si>
  <si>
    <t>25% POC</t>
  </si>
  <si>
    <t>Offers comprehensive, flexible benefit options; medical, dental and prescription drug coverage, preventive care incentives. Employees and their eligible family members eligible for coverage from first day of employment. Subsidize health benefits more heavily for lower-paid employees. Wellness program. Fitness center discounts, free seasonal flu shots, free tobacco cessation programs, mobile mammography for eligible employees in certain locations, other benefits in specific locations</t>
  </si>
  <si>
    <t>Travelers Co</t>
  </si>
  <si>
    <t>R_7PBorIWZp3eRpC6</t>
  </si>
  <si>
    <t>The Procter &amp; Gamble Company</t>
  </si>
  <si>
    <t>PG</t>
  </si>
  <si>
    <t>The all-employee general training session is derived_x000D_
from our WBCM principlesâ€‰â€”â€‰Respect, Integrity and_x000D_
Stewardshipâ€‰â€”â€‰and other ethics and compliance topics_x000D_
related to the given theme</t>
  </si>
  <si>
    <t>employee survey, worldwide business conduct helpline, "Doing the Right Thing" training</t>
  </si>
  <si>
    <t>reports estimates of relevant_x000D_
Scope 3 GHG emission categories (metric tons) instead of total Scope 3 emissions</t>
  </si>
  <si>
    <t>The Governance &amp; Public Responsibility Committee of the Board of Directors has oversight for many of the Companyâ€™s Corporate Citizenship efforts, including Environmental Sustainability and related issues like Climate Change</t>
  </si>
  <si>
    <t>The Climate Council monitors trends related to climate change, develop and maintain climate strategies. The chairs of the council reports to Sustainability Leadership Council (SLC). SLC maintains overall oversight of sustainability efforts</t>
  </si>
  <si>
    <t>Governments implementing policies/fees/taxes on carbon intensive energy or materials, which could result in higher costs for the Company and consumers; Increased severity/frequency of extreme weather events;Loss or impairment of key manufacturing sites, inability to procure sufficient raw materials, disruption to transportation of raw materials or finished goods, etc. as result of an extreme_x000D_
weather event could disrupt our operations; Chronic changes to precipitation/increasing water stress.</t>
  </si>
  <si>
    <t>P&amp;G maintains an Enterprise_x000D_
Risk Management (ERM) process to identify and assess risk factors via a multi-functional team of experienced resources</t>
  </si>
  <si>
    <t>Sustainability Leadership Council : Maintains overall oversight of sustainability efforts, including_x000D_
climate change. Includes monitoring progress vs. goals, providing strategic_x000D_
direction, alignment to proposed program objectives and goals, discussion_x000D_
and allocation of resource needs.</t>
  </si>
  <si>
    <t>Enterprise Risk Management (ERM)</t>
  </si>
  <si>
    <t>GHG emissions, purchase of renewable energy, energy consumption, truck km per unit of production, machine loading cycles done in low energy cycles,</t>
  </si>
  <si>
    <t>â€¢ 30% absolute reduction in Scope_x000D_
1 and 2 GHG emissions by 2020_x000D_
(baseline 2010)_x000D_
â€¢ 50% absolute reduction in Scope_x000D_
1 and 2 GHG emissions by 2030_x000D_
(baseline 2010)_x000D_
â€¢ Purchase 100% renewable_x000D_
electricity by 2030_x000D_
â€¢ 20% reduction in energy_x000D_
consumption, per unit of_x000D_
production, by 2020 (baseline 2010)_x000D_
â€¢ 20% reduction in truck km per_x000D_
unit of production by 2020_x000D_
(baseline 2010)_x000D_
â€¢ 70% of machine washing loads_x000D_
done in low energy cycles (by 2020)</t>
  </si>
  <si>
    <t>Multiracial = 22%</t>
  </si>
  <si>
    <t>Based on audits weâ€™ve conducted over the last year in the U.S., Canada, Mexico, Germany, U.K., Switzerland, Australia and several other countries with statistically significant male and female populations, we have confirmed that we pay equitably at P&amp;G for similar roles and similar performance, regardless of gender or ethnicity.</t>
  </si>
  <si>
    <t>Procter &amp; Gamble</t>
  </si>
  <si>
    <t>R_86bbgPv34xPoqsS</t>
  </si>
  <si>
    <t>Anthem, Inc.</t>
  </si>
  <si>
    <t>ELV</t>
  </si>
  <si>
    <t>Governance Committee: CEO; COO/Executive Leadership; insurance industry; finance/capital markets; healthcare industry; marketing/consumer insights; technology; regulatory/public policy; environmental, social and governance; and gender and ethnic diversity</t>
  </si>
  <si>
    <t>4 W / 6 M</t>
  </si>
  <si>
    <t>"All associates are expected to read Anthemâ€™s Code of Conduct, a valuable guide to ethical decision-making, covering issues that may arise with fellow associates, consumers, customers, vendors, competitors and the general public"</t>
  </si>
  <si>
    <t>focus on continual improvement and doing the right thing for stakeholders, stakeholder engagememt to learn their priorities, program and culture focused on promoting and celebrating ethical decision making</t>
  </si>
  <si>
    <t>16,952 metric tons</t>
  </si>
  <si>
    <t>99,169 metric tons</t>
  </si>
  <si>
    <t>2,769 waste generated, 19,154 fuel and energy related activities, 27,604 business travel, 84,186 capital goods, 95,654 associate commuting, 97,764 upstream transportation and distribution, 864,076 purchased goods and services; 1,191,207 metric tons total</t>
  </si>
  <si>
    <t>"Anthemâ€™s company-wide environmental policy, strategy and goals are overseen by the Governance Committee of the Board of Directors"</t>
  </si>
  <si>
    <t>"The Sustainability Council, led by Anthemâ€™s director of sustainability, is responsible for establishing our strategy and reporting on environmental sustainability initiatives"</t>
  </si>
  <si>
    <t>short term: increased likelihood and severity of wildfires, Increased severity and frequency of extreme weather events such as cyclones and floods; no other risks listed, no opportunities listed (this info from CDP, which was linked clearly on anthem's environmental section of corporate responsibility)</t>
  </si>
  <si>
    <t>"As part of our business continuity strategy we have conducted assessments of physical risks that could impact our business such as a large natural disaster. Potential physical risks inform our enterprise business continuity strategy to include decisions around where to locate data center and call center operations."</t>
  </si>
  <si>
    <t>climate related scenario analysis not done, but plan to do so in next two years</t>
  </si>
  <si>
    <t>"From an Enterprise Risk Management standpoint, risks and opportunities are formally identified with an enterprise council on a quarterly basis. However, informal risk identification is ongoing throughout the year and risks are escalated as required at all levels of the organization."</t>
  </si>
  <si>
    <t>sustainability committee is responsible for managing climate related risks</t>
  </si>
  <si>
    <t>"Audit Committee is responsible for the review of the overall risk management framework and the Governance Committee is responsible for monitoring the Company's environmental sustainability initiatives"</t>
  </si>
  <si>
    <t>GHG metrics and supply chain metrics which are worked into Scope 3 emissions</t>
  </si>
  <si>
    <t>.02 KGal per 1000 sqft water stress</t>
  </si>
  <si>
    <t>&lt;30 years 10.5%, 30-49 years 54.8%, 50+ years 34.7%</t>
  </si>
  <si>
    <t>75.5% W / 24.5% M</t>
  </si>
  <si>
    <t>48.75% minority / 51.25% non-minority; 1.9% two or more races, .7% other</t>
  </si>
  <si>
    <t>"The roles our associates play and their performance, experience and geographic locationâ€”not gender or ethnicityâ€”are what drive our compensation programs", "recently partnered with an independent third party to conduct a complex gender/pay-equity analysis that confirmed that the factors noted above are the main predictors of annual pay" continual monitoring to confirm eqaul pay</t>
  </si>
  <si>
    <t>"If we become aware that any party to our business transactions is denying basic human rights, we must report the concern. Denied human rights can include lack of access to food and water, forced labor, child labor and other illegal and/or unethical activities"</t>
  </si>
  <si>
    <t>"comprehensive benefits package, which includes medical, dental, vision and disability coverage, we offer our associates a range of programs to help them get and stay healthy"</t>
  </si>
  <si>
    <t>Anthem</t>
  </si>
  <si>
    <t>R_9AcC7XQmxeOSwZ0</t>
  </si>
  <si>
    <t>Microchip Technology Incorporated</t>
  </si>
  <si>
    <t>MCHP</t>
  </si>
  <si>
    <t>COVID</t>
  </si>
  <si>
    <t>Further, determination by a government that we have failed to comply with trade regulations or anti-bribery regulations can result in penalties which may include denial of export privileges, fines, penalties, and seizure of products, any of which could have a material adverse effect on our business, sales and earnings. A change in laws and regulations could restrict our ability to transfer product to previously permitted countries, customers, distributors or others. For example, in fiscal 2019, the U.S. Commerce Department banned U.S. companies from selling products or transferring technology to ZTE, a Chinese company, and certain subsidiaries. This ban was lifted in July 2018. In fiscal 2020, the U.S. Commerce Department banned U.S. companies from selling products or transferring technology to certain Chinese companies, including Huawei and certain subsidiaries. In fiscal 2020, the U.S. Federal Acquisition Regulation prohibited U.S. governmental agencies from buying equipment using covered telecommunications equipment as a substantial component or critical technology where the technology came from certain Chinese companies.</t>
  </si>
  <si>
    <t>While we hope that business will return to a new normal soon, we are also paying close attention to ensure that we apply the lessons we are learning now for future disruptions that may result from climate change and other sustainability challenges.</t>
  </si>
  <si>
    <t>Microchip management is committed to the development, implementation and continual improvement of the environmental, health and safety programs.</t>
  </si>
  <si>
    <t>Further, sustained adverse change in climate could have a direct adverse economic impact on us, such as utility shortages, and higher costs of utilities. Certain of our operations are located in arid or tropical regions, which some experts believe may become vulnerable to fires, storms, severe floods and droughts. While our business recovery plans are intended to allow us to recover from natural disasters or other disruptive events, our plans may not protect us from all events.</t>
  </si>
  <si>
    <t>Climate change regulations could require us to limit emissions, change manufacturing processes, substitute materials which may cost more or be less available, fund offset projects, obtain new permits or undertake other costly activities. Failure to obtain permits could result in fines, suspension or cessation of production. Restrictions on emissions could result in significant costs such as higher energy costs, carbon taxes, and emission cap and trade programs. The cost of compliance with such regulations could restrict our manufacturing operations, and have an adverse effect on our operating results._x000D_
Further, sustained adverse change in climate could have a direct adverse economic impact on us, such as utility shortages, and higher costs of utilities. Certain of our operations are located in arid or tropical regions, which some experts believe may become vulnerable to fires, storms, severe floods and droughts. While our business recovery plans are intended to allow us to recover from natural disasters or other disruptive events, our plans may not protect us from all events.</t>
  </si>
  <si>
    <t>The Board of Directors and the Board committees oversee risk management in a number of ways. The Audit Committee oversees the management of financial and accounting related risks as an integral part of its duties. Similarly, the Compensation Committee considers risk management when setting the compensation policies and programs for Microchip's executive officers. As part of this process, our Compensation Committee concluded that our compensation policies and practices do not create risks that are reasonably likely to have a material adverse effect on Microchip. The Board periodically assesses the programs and initiatives that support the environment, health, safety, innovation and technology objectives of our business. As discussed below, we have formed an ESG Steering Committee to assist the Nominating, Governance, and Sustainability Committee in its oversight of sustainability matters.</t>
  </si>
  <si>
    <t>This commitment to measure and report helps us to identify emissions and energy reduction opportunities and be more transparent in communicating our environmental performance to stakeholders. Over the next 12 months we will be announcing emission and energy reduction targets and goals which will inform part of our future reporting.</t>
  </si>
  <si>
    <t>total 43</t>
  </si>
  <si>
    <t>The ratio of the annual total compensation of our former CEO to the median of the annual total compensation of employees was 217 to 1.</t>
  </si>
  <si>
    <t>healthcare and retirement plans, employee stock purchase plans, and paid time off and family leave.</t>
  </si>
  <si>
    <t>R_9TAS0r6HmkVi5ro</t>
  </si>
  <si>
    <t>Oracle Corporation</t>
  </si>
  <si>
    <t>ORCL</t>
  </si>
  <si>
    <t>68389X105</t>
  </si>
  <si>
    <t>36% of our Board_x000D_
members are women_x000D_
or come from a_x000D_
diverse background</t>
  </si>
  <si>
    <t>Upholding the highest standards of ethical business conduct; Safeguarding the privacy and security of the data we manage; Providing a workplace that is diverse, inclusive, and safe; Engaging employees to help them make a positive impact; Educating students and advancing technological inclusion globally</t>
  </si>
  <si>
    <t>"Trains employees to conduct business ethically and in accordance with applicable anticorruption_x000D_
laws and Oracle policy. "</t>
  </si>
  <si>
    <t>Alspo do scope 1 &amp; 2 combined emissions. _x000D_
Market Based: 459516 MT CO2e _x000D_
Location Based:</t>
  </si>
  <si>
    <t>The Board provides oversight to all environmental considerations: "Reviewing and_x000D_
guiding strategy, Overseeing major capital expenditures, acquisitions and divestitures"</t>
  </si>
  <si>
    <t>"Oracleâ€™s co-CEO is responsible for climate-related issues relevant to Oracle." Also a sustainability committee (ESC)</t>
  </si>
  <si>
    <t>"Oracle has not yet conducted a formal climate-related scenario analysis in alignment with the TCFD Recommendations, because_x000D_
several climate change impacts are already included in our existing Risk Management and Resiliency Program (RMRP) planning_x000D_
process"</t>
  </si>
  <si>
    <t>"Integrated into multi-disciplinary company-wide risk identification, assessment, and management processes...Climate-related materiality assessments are performed by Oracle's Environmental Steering Committee (ESC), which meets every_x000D_
quarter to address any climate-related risks, opportunities, and issues that have been identified in the previous three months."</t>
  </si>
  <si>
    <t>"Climate-related materiality assessments are performed by Oracle's Environmental Steering Committee (ESC), which meets every quarter to address any climate-related risks, opportunities, and issues that have been identified in the previous three months...In addition, Oracle has several_x000D_
processes in place to identify and assess climate-related risks, both at company and asset level"</t>
  </si>
  <si>
    <t>Oracleâ€™s management of climate-related risks is integrated into company-wide_x000D_
processes via the Environmental Steering Committee, whose members represent a wide range of business units (</t>
  </si>
  <si>
    <t>Also report US only which is 31.2% women</t>
  </si>
  <si>
    <t>Use word "ethnic"</t>
  </si>
  <si>
    <t>Oracle</t>
  </si>
  <si>
    <t>R_9sHucOUmsTyuGCa</t>
  </si>
  <si>
    <t>Morgan Stanley</t>
  </si>
  <si>
    <t>MS</t>
  </si>
  <si>
    <t>stakeholder engagement in order to gain insight, employee engagement through training</t>
  </si>
  <si>
    <t>"The Nominating and Governance (N&amp;G) Committee of the Morgan Stanley Board of Directors oversees corporate governance principles, and environmental, social and governance (ESG) initiatives"</t>
  </si>
  <si>
    <t>"Our CEO is the Chairman of our Board of Directors. The Board receives periodic updates from the firmâ€™s Chief Sustainability Officer. Our CEO also chairs the Morgan Stanley Institute for Sustainable Investing Advisory Board which meets twice a year. The Advisory Board reviews the firmâ€™s overall sustainability performance, and also helps to ensure that our sustainability strategy, including our climate strategy, is comprehensive, rigorous and innovative"</t>
  </si>
  <si>
    <t>opps: interest in climate related investments (s), sustainable bonds (currennt), financing opportunities in climate related jobs for governements etc (current), drive the development of low-carbon solutions in partnership with our clients (current), We are well-placed to respond to this increasing institutional investor interest in climate change-focused investments (s); only list opportunities</t>
  </si>
  <si>
    <t>"climate change is an economic reality and a growing risk that businesses and investors are learning to address. At Morgan Stanley, we see tremendous opportunity to be part of the solution, working alongside public policy makers, regulators, civil society and the private sector, and are factoring this opportunity into our business decisions</t>
  </si>
  <si>
    <t>"The results of the pilot scenarios did not identify climate risks likely to have a substantive financial impact on our business over the time frame tested"</t>
  </si>
  <si>
    <t>"Where Morgan Stanley may potentially face substantial transition and physical risks from the impacts of climate change we seek to deploy expertise and resources from many parts of the business to explore these issues. Through the multidisciplinary companywide risk identification, assessment, and management processes described above, we continually monitor climate risks on an ongoing basis and assess time horizons ranging from immediate to long term on a case-by-case basis"</t>
  </si>
  <si>
    <t>"We seek to facilitate the low-carbon transition through policies, activities, products and services that support the mitigation of climate risks. We also seek to catalyze market-driven low-carbon opportunities"</t>
  </si>
  <si>
    <t>"in addition, GSF focuses on the integration of sustainability into the firmâ€™s operations, disclosure to investors, and reporting to and engagement with stakeholders. GSF reports to the Vice Chairman through the CSO who leads the GSF team."</t>
  </si>
  <si>
    <t>SASB metrics, GHG emissions, etc</t>
  </si>
  <si>
    <t>three emissions based targets listed on CDP with progress</t>
  </si>
  <si>
    <t>UK 31.5% median gender pay gap UK, Robust practices to support fair and consistent compensation_x000D_
and reward decisions based on merit</t>
  </si>
  <si>
    <t>"We offer a range of high-quality health care options, including medical, vision, dental and prescription drug coverage, along with Flexible Spending and Health Savings Accounts. We also care deeply about your physical, mental and emotional wellbeing and provide additional high-value programs, many at no cost, to you and your family"</t>
  </si>
  <si>
    <t>R_abXh6rit8eM7yh8</t>
  </si>
  <si>
    <t>NextEra Energy, Inc.</t>
  </si>
  <si>
    <t>NEE</t>
  </si>
  <si>
    <t>65339F101</t>
  </si>
  <si>
    <t>Energy Affordability, Energy Reliability, Fuel Source Diversity, Innovation, Investment in Infrastructure, Renewable Energy; Cybersecurity and Risk Management, Ethics, Integrity &amp; Transparency; Community Engagement, Emergency Preparedness and Resilience, Safety (Public &amp; Employee), Workforce Development and Wellness; Air Emissions, Biodiversity and Habitat, Energy Conservation, Waste Management, Water Stewardship</t>
  </si>
  <si>
    <t>"Each year, all employees are required to review our Code of Business Conduct_x000D_
&amp; Ethics and certify compliance via an annual Code of Conduct required_x000D_
training session."</t>
  </si>
  <si>
    <t>annual Code of Conduct training session</t>
  </si>
  <si>
    <t>Risk assessment activities and results reported to Board's audit committee; all market, credit and operational_x000D_
issues associated with energy trading reported to finance and investment committee.</t>
  </si>
  <si>
    <t>CEO and executive management monitors opportunities and risks related to strategy. Corporate risk management committee provides oversight and support for risk management activities, meets with risk lead team, reports to Board. Exposure management committee has policy oversight of the risk profiles of energy marketing and trading and power marketing businesses.</t>
  </si>
  <si>
    <t>severe storms and weather events disrupting operations; cost savings, efficiency, and company growth from providing renewable energy, increased efficiency from strengthening power grid</t>
  </si>
  <si>
    <t>"In 2019, the [risk management] committee participated in enterprise risk management roundtables with companies both within and outside of the utility industry." Exposure management committee oversees risk profiles of energy marketing and trading and power marketing businesses. Investments at utilities guided through well-established integrated resource planning process, which incorporates climate-related risks.</t>
  </si>
  <si>
    <t>Current large portfolio of renewable energy and company strategy aligns well with future reduced costs of renewable energy</t>
  </si>
  <si>
    <t>Corporate risk management committee provides oversight and support for risk management activities; risks are assessed based on impact, probability and speed of onset.</t>
  </si>
  <si>
    <t>Corporate risk management committee meets with risk lead team to review and provide feedback on risk assessment results. Results of risk assessments and market, credit and operational issues associated with energy trading reported to Board. Investments at utilities guided through well-established integrated resource planning process, which incorporates climate-related risks.</t>
  </si>
  <si>
    <t>Power generation and energy trading included in corporate risk management. All market, credit and operational issues associated with energy trading reported to Board.</t>
  </si>
  <si>
    <t>GHG emissions, energy use, sourcing</t>
  </si>
  <si>
    <t>Reduce CO2 emissions rate 67% by 2025, 2005 baseline (achieved 52.5%).</t>
  </si>
  <si>
    <t>36% minorities</t>
  </si>
  <si>
    <t>health, dental and vision coverage options. on-site fitness centers and medical services</t>
  </si>
  <si>
    <t>NextEra Energy</t>
  </si>
  <si>
    <t>R_b2b1C5XJMe1Bl9c</t>
  </si>
  <si>
    <t>Principal Financial Group, Inc.</t>
  </si>
  <si>
    <t>PFG</t>
  </si>
  <si>
    <t>74251V102</t>
  </si>
  <si>
    <t>5/11, including only independent directors</t>
  </si>
  <si>
    <t>ESG/ socially responsible products,  diversity and inclusion, integration of ESG analysis, energy use and GHG emissions, etc (full matrix on ESG report)</t>
  </si>
  <si>
    <t>"â€¢ Continued risk assessments on key risk areas such as_x000D_
 anti-bribery and corruption and ethics" global code of conduct</t>
  </si>
  <si>
    <t>not currently calculated because there is no agreed upon methodology for the financial services sector</t>
  </si>
  <si>
    <t>"The Charter of_x000D_
the Nominating and Governance Committee is charged to â€œreview environmental_x000D_
and corporate social responsibility matters of significance to the Company.â€_x000D_
The review process includes the performance of Principal against specific_x000D_
sustainability metrics, such as carbon emissions reductions, waste diversion, and_x000D_
water consumption"</t>
  </si>
  <si>
    <t>"Senior management reports the progress of Principal toward_x000D_
its carbon emissions reduction goal twice per year during two of the quarterly_x000D_
Nominating and Governance board of director committee meetings. "</t>
  </si>
  <si>
    <t>risks: changes in regulations (L), real estate in areas with mandatory regulaitons (S), increase in occurance and severity of natural disasters (L). opps: inherent opportunities from changing regulation (L), recruiting employees that want to work for an environmentally friendly company (S), more efficiently manage client owned properties (S)</t>
  </si>
  <si>
    <t>the responses and strategies for each risk and opportunities are available on CDP response, more general information on how environmental factors are a part of strategy is on ESG report</t>
  </si>
  <si>
    <t>"The E&amp;S management team actively_x000D_
monitors changes in regulation and works with Principalâ€™s Corporate Relations team to_x000D_
manage communications to employees, associates and those that work for Principal in_x000D_
order to help promote a company that is environmentally responsible. For risks and_x000D_
opportunities related to physical climate parameters, the BC team provides oversight_x000D_
and coordination for BC activities throughout the company. "</t>
  </si>
  <si>
    <t>"Principal Real Estate Investors has dedicated resources and policies in place to identify_x000D_
and assess climate-related risks and opportunities to its business. These include staff_x000D_
whose responsibilities include monitoring any changes to the regulatory environment,_x000D_
and any legal impacts they may have on its portfolio. The Responsible Property_x000D_
Investing Policies that have been put into place aim to address many issues related to_x000D_
Environmental, Social, and Governance (ESG)"</t>
  </si>
  <si>
    <t>"Integrated into multi-disciplinary company-wide risk management process" more detail previously given within their identification and management processes</t>
  </si>
  <si>
    <t>scope 1 and 2 GHG emissions,</t>
  </si>
  <si>
    <t>reduce GHG emissions by 30% by 2020 compared to 2010 baseline - exceeded this goal, meet or exceed LEED guidelines for water efficiency, waste, and recycling; 40% reduction in GHG emissions over next 10 years, zero net carbon emissions by 2050</t>
  </si>
  <si>
    <t>11.9% POC</t>
  </si>
  <si>
    <t>review pay practices annually, have global pay practices statement and pay   transparency statement on website</t>
  </si>
  <si>
    <t>Principal Financial</t>
  </si>
  <si>
    <t>R_b8ccIO6dWjmfi1E</t>
  </si>
  <si>
    <t>U.S. Bancorp</t>
  </si>
  <si>
    <t>USB</t>
  </si>
  <si>
    <t>ethics and business conduct, workforce of the future, financial well-being, data protection and privacy, climate change impact</t>
  </si>
  <si>
    <t>employees responsible for "Successfully completing required and/or assigned training and associated_x000D_
certifications (for example, ethics and compliance training, among other topics)"</t>
  </si>
  <si>
    <t>"The GEO utilizes a variety of methods to connect with employees and infuse ethical thinking in our_x000D_
daily work, including in-person and virtual town halls as well as intranet content in written, audio_x000D_
and video formats. We closely monitor feedback about our communications and analyze metrics to_x000D_
refine our strategy and messaging for maximum impact."</t>
  </si>
  <si>
    <t>CDP linked directly on website</t>
  </si>
  <si>
    <t>"The Boardâ€™s oversight of climate change impacts on the company occurs primarily in the Risk_x000D_
Management Committee and the Public Responsibility Committee. "</t>
  </si>
  <si>
    <t>"The management-level risk oversight structure under the Boardâ€™s Risk Management Committee_x000D_
is headed up by the Executive Risk Committee (ERC). Senior operating committees support_x000D_
the ERC. We formed a Climate Risk Working Group in 2020 as a centralized, integrated forum_x000D_
for information sharing and discussion on topics related to climate change risk, both financial_x000D_
and reputational."</t>
  </si>
  <si>
    <t>RISK: increased opperating costs (S), credit risk (S), reputational risk (M),  environmentally sensitive industries credit exposure occurs (M); OPPS: Increased revenues resulting from increased demand for products and services (S), assist in financial rebuilding after natural disasters (S), U.S. Bancorp's CDC is a leader in the renewable energy investment tax credit space (S)</t>
  </si>
  <si>
    <t>"Management of climate change risks and opportunities is integrated into U.S. Bank's business strategy due to its_x000D_
broad array of potential impacts (both positive and negative), whether direct or indirect" financial impacts of each one of the risks/opportunities also discussed on CDP</t>
  </si>
  <si>
    <t>"U.S. Bank risk management procedures vary across types of potential risks (asset level, portfolio risk, reputational risk, etc.) In general, the time frame looks out up to 20_x000D_
years depending on the product type and length of commitment. Depending on nature and severity of the risk identified, the results are reported through the impacted_x000D_
business line risk division, the corporate-wide risk division, the Environmental Working Group (EWG), the Climate Risk Working Group (CRWG) and the Reputation Risk_x000D_
Oversight Committee (RROC)"</t>
  </si>
  <si>
    <t>"U.S. Bank risk management procedures vary across types of potential risks (asset level, portfolio risk, reputational risk, etc.) In general, the time frame looks out up to 20_x000D_
years depending on the product type and length of commitment. Depending on nature and severity of the risk identified, the results are reported through the impacted_x000D_
business line risk division, the corporate-wide risk division"</t>
  </si>
  <si>
    <t>" Climate risk is integrated into our emerging risk process and is included as an_x000D_
emerging risk that is assessed and managed."</t>
  </si>
  <si>
    <t>measuring financial impacts, GHG emissions</t>
  </si>
  <si>
    <t>GHG reduction 40% reduction by 2029 and 60% reduction by 2044</t>
  </si>
  <si>
    <t>.4% native american, 2.5% two or more races, .4% Pacific Islander</t>
  </si>
  <si>
    <t>"To ensure diverse employees are fairly compensated, we have processes in place to address any_x000D_
gender and racial pay inequities within our workforce." " We also conduct periodic exams of our employeesâ€™_x000D_
pay levels across gender and racial categories, with the assistance of a third-party consultant. When_x000D_
gender- or race-based disparities in pay are identified, we adjust to eliminate those disparities."</t>
  </si>
  <si>
    <t>" our policies, procedures and practices align with the United Nations Global_x000D_
Compact principles. This includes prohibitions against employing underage children,_x000D_
forced labor and any form of physical punishment or abuse."</t>
  </si>
  <si>
    <t>"Healthcare benefits represent a key component of our employment value proposition, and limiting_x000D_
the rising cost burden on our employees is important. In the U.S., we kept employee healthcare_x000D_
premiums flat in both 2020 and 2021 and have enhanced mental health, physical wellness and_x000D_
virtual health offerings."</t>
  </si>
  <si>
    <t>R_bC9Gl6YcbYJQw5g</t>
  </si>
  <si>
    <t>BlackRock, Inc.</t>
  </si>
  <si>
    <t>BLK</t>
  </si>
  <si>
    <t>09247X101</t>
  </si>
  <si>
    <t>BlackRock employees are required to complete a mandatory compliance training annually on topics that cover employee_x000D_
responsibilities included in the Code and the Global Policy for_x000D_
Reporting Illegal and Unethical Conduct.</t>
  </si>
  <si>
    <t>mandatory employee training, has policy for reporting unethical conduct</t>
  </si>
  <si>
    <t>The Risk Committee reviews and discusses with management levels of risk, risk assessement/management, and related policies. Nominating &amp; Gonvernance comittee periodically reviews corporate and investment stewardship-related policies, pgrogams, and significiant publications relating to envrionmental, social and other sustainability matters.</t>
  </si>
  <si>
    <t>Global executive commitee oversees sustainability strategy. Investment sub-committee oversees investment process consistency, including ESG integration.</t>
  </si>
  <si>
    <t>Risks: market, regulatory, and reputational risks, as well as physical risks.                                                                Opps: increased demand for sustainable investment producs and Aladdin, operating efficiencies.</t>
  </si>
  <si>
    <t>Management of climat-related risks and opportunities is embedded across investment process, business strategy, and operations.</t>
  </si>
  <si>
    <t>Developed climate scenario,_x000D_
leveraging available scenarios (in particular the UN PRI Inevitable Policy Response) as a starting point. The emphasis in the first order was on 2Â°C or lower_x000D_
scenarios, in line with the TCFD recommendations.</t>
  </si>
  <si>
    <t>Internal Audit objectively assesses the adequacy and effectiveness of BlackRockâ€™s internal control_x000D_
environment as the third line of defense. RQA evaluates material ESG risks, including climate risk, during its_x000D_
regular reviews with portfolio managers to provide oversight of portfolio managersâ€™ consideration of these risks in their investment processes.</t>
  </si>
  <si>
    <t>BlackRock Sustainable Investing (â€œBSIâ€) partners with RQA to monitor and review ESG risk exposure at the portfolio level, providing rigor and consistency across our diverse investment_x000D_
platform, while seeking to ensure that risk taking is deliberate, diversified, scaled, and in line with the clientsâ€™objectives.</t>
  </si>
  <si>
    <t>ESG risks are evaluated in operational processes, including considering ESG risks in risk and_x000D_
control self-assessments, product development, and incident management. Risks associated with ESG investment and operational processes are represented in risk profiles shared with risk oversight committees.</t>
  </si>
  <si>
    <t>BlackRock reports three main categories of metrics: Business Indicators, Corporate GHG Emissions, and Product-Level Carbon Footprint metrics.</t>
  </si>
  <si>
    <t>BlackRockâ€™s medical plans are designed to help benefitseligible employees maintain their health and well-being, with a focus on comprehensive coverage, preventive care, and virtual access where available. Throughout 2020,_x000D_
BlackRock focused on enhancing access to telemedicine support, where available. BlackRockâ€™s global well-being platform, powered by Virgin Pulse, helps employees build healthy habits so they can be more successful in their everyday lives.</t>
  </si>
  <si>
    <t>BlackRock Inc.</t>
  </si>
  <si>
    <t>R_bQrGt2L8XuORFFI</t>
  </si>
  <si>
    <t>Broadcom Inc.</t>
  </si>
  <si>
    <t>AVGO</t>
  </si>
  <si>
    <t>11135F101</t>
  </si>
  <si>
    <t>energy use and efficiency, ghg emisisons, water management, waste management and reduction of hazardous materials, inclusion/diversity and non-discrimination, talent recruitment/development/retention, employee health and safety, supply chain, ethics and integrity,  corporate governance, data privacy and cyber security, product quality</t>
  </si>
  <si>
    <t>Comprehensive annual training program, 800 partner employees trained</t>
  </si>
  <si>
    <t>"We strive to create an environment where_x000D_
employees can speak openly about our_x000D_
business practices, including ESG-related_x000D_
matters. We have an Open Door Policy and_x000D_
communicate regularly with our employees_x000D_
on ethics and integrity matters and strongly_x000D_
encourage our employees to ask questions_x000D_
about our policies, seek guidance on specific_x000D_
situations, and report concerns."</t>
  </si>
  <si>
    <t>"The NCGC is_x000D_
responsible for reviewing and reporting to the_x000D_
Board on matters of corporate responsibility and_x000D_
sustainability, including potential long and shortterm trends and impacts to our business of ESG_x000D_
issues, and our public reporting on these topics. "</t>
  </si>
  <si>
    <t>"Our environmental management_x000D_
system, which is aligned with_x000D_
the international certification,_x000D_
International Organization for_x000D_
Standardization (ISO) 14001, guides our_x000D_
efforts in achieving the expectations set forth by_x000D_
our Environment and Sustainability Policy"</t>
  </si>
  <si>
    <t>"Managing our environmental_x000D_
impact is not only beneficial from a sustainability perspective and_x000D_
enhances our resilience to climate change, but it can also improve our_x000D_
operational performance and reduce costs"</t>
  </si>
  <si>
    <t>"These initiatives as well as our other continuous_x000D_
improvement initiatives are deeply integrated_x000D_
within our ISO 14001 aligned management_x000D_
approach and are prioritized by their return-oninvestment."</t>
  </si>
  <si>
    <t>fuel and energy consumption, GHG emissions, water withdrawl and conservation, recyling,</t>
  </si>
  <si>
    <t>"As a testament to our robust pay practices,_x000D_
this evaluation revealed that pay was equitable_x000D_
for over 99% of the employees reviewed, after_x000D_
accounting for factors such as job category,_x000D_
location, time in role and performance. "</t>
  </si>
  <si>
    <t>"We found no instances of forced labor, child_x000D_
labor, slavery or human trafficking, as a_x000D_
result of this survey. However, we did identify_x000D_
four suppliers who use fines to discipline_x000D_
employees, which are legally permissible in_x000D_
their respective jurisdictions and are part_x000D_
of an escalating disciplinary process, and_x000D_
one supplier that does not permit collective_x000D_
bargaining. No other significant human_x000D_
rights risks were identified during the survey"</t>
  </si>
  <si>
    <t>â€¢ Healthcare benefits (e.g., medical, dental, vision);</t>
  </si>
  <si>
    <t>Broadcom</t>
  </si>
  <si>
    <t>R_brOTIgL0KYI6AgS</t>
  </si>
  <si>
    <t>Dominion Energy, Inc.</t>
  </si>
  <si>
    <t>D</t>
  </si>
  <si>
    <t>25746U109</t>
  </si>
  <si>
    <t>13 financial, 8 environmental</t>
  </si>
  <si>
    <t>Climate Change, Clean Energy, Community Vitality, Customer Relations, Cyber &amp; Physical Security, Diversity &amp; Inclusion, Employee Engagement, Energy Value, Energy Reliability &amp; Resiliency, Financial Health, Greenhouse Gas Emissions, Grid Modernization, Habitat &amp; Wildlife, Innovation, Public Policy &amp; Government Relations, Risk Management, Safety &amp; Health, Stakeholder Trust, Strategic Governance, Supply Chain, Talent Management, Waste, Water</t>
  </si>
  <si>
    <t>"All employees, officers, and Board members receive_x000D_
annual training on the companyâ€™s Code of Ethics and_x000D_
Business Conduct. New hires also receive this training."</t>
  </si>
  <si>
    <t>Annual training for employees, officers, and Board; interactive ethics and compliance training_x000D_
and education events throughout the year</t>
  </si>
  <si>
    <t>Board oversees environmental performance and sustainability initiatives, along with long-term growth strategy; received reports on innovation, technology, and sustainability initiatives across the company. Sustainability and Corporate Responsibility (SCR) committee meet to discuss charitable-contribution and community-service program, environmental justice, ESG risk assessment, updates on carbon and methane emission targets, and other ESG-related matters; also reviews SCR report and progress toward commitments.</t>
  </si>
  <si>
    <t>chief environmental officer and chief innovation officer reports to Board. Chief risk officer and other members of management conduct risk assessment and management</t>
  </si>
  <si>
    <t>Risks: regulatory risk, such as compliance costs; developing state carbon regulations; physical and climatic risks, like weather fluctuations; financial risks - reduced competitiveness of nuclear, gov't could outperform company; technology risk. Opportunities: electrification, electric vehicles, shore power, generation opportunities, microgrids, heating and cooling, grid modernization</t>
  </si>
  <si>
    <t>Investing aggressively in renewable energy production and other emissions reduction programs. 2020, announced sale of all natural gas transmission and storage assets. Developing the largest offshore wind farm in the Americas. Extending nuclear facilities</t>
  </si>
  <si>
    <t>"We identify and assess, at least annually, major risks associated with each of our key business units." Risk assessments also conducted on a corporate level. â€œchief risk officerâ€ coordinates and facilitates system-level efforts to reduce and manage risk.</t>
  </si>
  <si>
    <t>Board oversees risk management, including for climate risks, and management executes risk policies; Board receives reports from members of management who conduct risk assessment and management, includes climate risks. â€œall hazardsâ€ approach for physical risk and general resiliency, deployment of tech and techniques. Received legislative approval for its 10-year, $2 billion strategic undergrounding program. Power Delivery Crisis Response Plan.</t>
  </si>
  <si>
    <t>Board oversees risk management, including for climate risks; receives reports from members of management who conduct risk assessment and management, includes climate risks.</t>
  </si>
  <si>
    <t>GHG emissions, energy consumption, energy portfolio</t>
  </si>
  <si>
    <t>19% minorities</t>
  </si>
  <si>
    <t>(from proxy)</t>
  </si>
  <si>
    <t>robust health-benefits package, free health screenings, onsite_x000D_
fitness centers at many locations, and wellness programs</t>
  </si>
  <si>
    <t>Dominion Energy</t>
  </si>
  <si>
    <t>R_cMWs2nv09naH9ie</t>
  </si>
  <si>
    <t>Facebook, Inc.</t>
  </si>
  <si>
    <t>META</t>
  </si>
  <si>
    <t>30303M102</t>
  </si>
  <si>
    <t>4 W / 5 M</t>
  </si>
  <si>
    <t>"All Facebook officers and employees, as well as certain contingent workers and third parties, as determined by Global Ethics &amp; Compliance, must familiarize themselves with and complete training on the Code."</t>
  </si>
  <si>
    <t>Audit &amp; Risk Oversight Committee "will review with management, at least annually, the Companyâ€™s programs, policies, and risks related to environmental sustainability and the steps the Company has taken to monitor or mitigate such exposures."</t>
  </si>
  <si>
    <t>Global Sustainability team uses insights from risk assessments to identify opportunities to incorporate climate-related considerations into our overall sustainability strategy</t>
  </si>
  <si>
    <t>Sea level rise, heat stress, typhoon and hurricanes and water stress</t>
  </si>
  <si>
    <t>In 2019, expanded climate risk assessment portfolio to 260 total sites, also working with suppliers. Collaborating with industry-leading companies and nonprofit organizations. Integrates data into programs - Disaster Maps, Climate Conversation Map</t>
  </si>
  <si>
    <t>On track to reach 2020 target of reducing GHG emissions by 75% and sourcing 100% renewable energy; set goal for zero emissions by 2030. Risk assessments with suppliers, ensured high-risk suppliers had climate resilience integrated into emergency planning and continuity practices.</t>
  </si>
  <si>
    <t>Conducts a climate-related risks and opportunities assessment, using models and analysis of potential risk scenarios, including a business-as-usual pathway (RCP 8.5)</t>
  </si>
  <si>
    <t>Insights from climate-related risks and opportunitites assessment "helps inform our operational strategy and identify key opportunities for us to weave climate-related considerations into our overall plan"</t>
  </si>
  <si>
    <t>WRI/WBCSD Greenhouse Gas Protocol for emissions, science-based target</t>
  </si>
  <si>
    <t>37% W / 63% M</t>
  </si>
  <si>
    <t>0.4% additional groups, 4% 2 or more</t>
  </si>
  <si>
    <t>UK mean gender pay gap is 5.0% and median gender pay gap is 12.3%</t>
  </si>
  <si>
    <t>autism coverage, cancer care program, dental, dependent care FSA, healthcare FSA, fertility coverage, maternity benefits and paid parental leave, medical, medical second opinion, mental health coverage, transgender coverage, virtual doctor, vision, wellness centers, wellness reimbursement</t>
  </si>
  <si>
    <t>Facebook</t>
  </si>
  <si>
    <t>R_cVjKjqvSzhThNNc</t>
  </si>
  <si>
    <t>Aptiv PLC</t>
  </si>
  <si>
    <t>APTV</t>
  </si>
  <si>
    <t>G6095L109</t>
  </si>
  <si>
    <t>Carbon Footprint, Attracting and Retaining the Best Talent, Ethics and Anti-Corruption, Health and Safety, Compliance and Regulation, Product _x000D_
Quality, Safe Mobility, Customer Satisfaction, ...</t>
  </si>
  <si>
    <t>"We train employees on ethical best practices annually, and in the process they repledge their commitment to ethics and compliance. The Board receives compliance training, and new directors are briefed on compliance policies upon onboarding. Suppliers and business partners are assessed against our Code of Conduct for Business Partners when onboarded. We have begun a process to engage suppliers annually to review our policies."</t>
  </si>
  <si>
    <t>322,870 tons of Scope 1 and 2 market-based emissions</t>
  </si>
  <si>
    <t>(Proxy) "The full Board oversees certain sustainability matters directly as part of its strategic review of growth, products and innovation."  "The Audit Committee discusses ethics and compliance and receives regular reporting regarding business risks. The Nominating and Governance Committee oversees our environmental, healthand safety practices and our stewardship outreach to investors, and our Innovation and Technology Committee oversees the development of safe, green and connected products."</t>
  </si>
  <si>
    <t>"Aptiv business presidents and senior executives ensure proper measurements and reporting of progress. Operational leads at each _x000D_
business unit collect data and report quarterly progress to corporate leaders using standardized scorecards. Our Sustainability Committee, made up of cross-functional executive sponsors and team leads, educates the Executive Leadership Team on sustainability topics and shares best practices across the global enterprise."</t>
  </si>
  <si>
    <t>"Aptiv has not performed a climate scenario analysis yet but plan to perform one in FY2022."</t>
  </si>
  <si>
    <t>GHG emissions, emissions intensity, renewable energy sourcing, energy intensity</t>
  </si>
  <si>
    <t>1055 ML from water-stressed areas / 1900 ML</t>
  </si>
  <si>
    <t>40% minority</t>
  </si>
  <si>
    <t>To help identify and close gaps, _x000D_
we conduct pay equity studies on _x000D_
gender globally and on race in the _x000D_
United States. Our next recurring _x000D_
comprehensive pay equity study _x000D_
is scheduled for mid-2021.</t>
  </si>
  <si>
    <t>2,279:1 when looking at 2020 CEO compensation in the absence of required accounting adjustments</t>
  </si>
  <si>
    <t>R_cZsdfis2FzK6WvY</t>
  </si>
  <si>
    <t>Chubb Limited</t>
  </si>
  <si>
    <t>CB</t>
  </si>
  <si>
    <t>H1467J104</t>
  </si>
  <si>
    <t>approximately 31,000 employees affirmed/reaffirmed they know, understand and accept the standards expected of them in the Code of Conduct</t>
  </si>
  <si>
    <t>adopted a Code of Conduct</t>
  </si>
  <si>
    <t>Nominating and Governance Committee reviews ESG issues, including climate change; Risk and Finance Committee helps execute the Boardâ€™s supervisory responsibilities pertaining to ERM (which includes climate risks)</t>
  </si>
  <si>
    <t>Executive Committee, consisting of Chairman and CEO and most senior leaders responsible for ensuring that climate and other ESG and citizenship activities are consistent with the companyâ€™s culture, values, and business objectives; "execution of underwriting and portfolio management decisions and responses related to climate change." Risk and Underwriting Committee, product boards, and riskâ€“related committees meet  to evaluate specific risks in business activities and investments. "Vice Chairman, Global Underwriting and Claims has management oversight of climate and environmental sustainability strategy and response and execution of underwriting and portfolio management decisions." "Assistant Vice President, Climate Sustainability Manager is responsible for identifying and implementing opportunities for climate-related products and services"; chairs Operational Climate Committee and Climate Advisory Group.</t>
  </si>
  <si>
    <t>Risks: direct weatherâ€“related events, rapid repricing of carbonâ€“intensive financial assets and expanding market demand for lowâ€“carbon industry, thirdâ€“party claims against insureds alleging damages related to climate change. Opp: "insuring the developing areas of regulated GHG emissions, enhancements to existing products _x000D_
or" new product lines due to increased regulation of greenhouse gases; other insurance such as flood, renewable energy, crop, etc.</t>
  </si>
  <si>
    <t>plans to encourage transition to carbon neutral economy "through its products and service offerings and through its decisions on specific underwriting and investment risks"; will continue assessing coverage of carbonâ€“intensive industries and their related strategies for transitioning to a lowerâ€“carbon economy. Engaged in research and advocacy both internally and externally through industry institutions and international organizations. Recent policy to not make new debt or equity investments "in companies that generate more than 30% of revenues from thermal coal mining or energy production from coal."</t>
  </si>
  <si>
    <t>Risks identified through evaluation. Risk assessment performed by executiveâ€“level risk owners and business management. Level and type of risk analysis depends on various factors. Risks quantified by severity and likelihood. Climate Advisory Group works cross-divisionally to utilize this risk assessment  to develop and expand climateâ€“relevant products and services. Catastrophe models and scenario analyses.</t>
  </si>
  <si>
    <t>Climate Advisory Group uses risk assessment to develop and expand climateâ€“relevant products and services. Insurance contracts renewed annually, allows for quick response to changes; regularly applies exclusions, which may include ESG matters; hedging catastrophe risk in reinsurance markets; diversified portfolio</t>
  </si>
  <si>
    <t>"Because the potential effects of climate change present a significant risk to Chubb, analysis thereof has been integrated into our overall enterprise risk management process." ERM function also stress tests impact of climate change on balance sheet, liquidity, and operations.</t>
  </si>
  <si>
    <t>GHG emissions, energy use, catastrophe losses</t>
  </si>
  <si>
    <t>R_dhfLFEkFdgHkrwW</t>
  </si>
  <si>
    <t>The Boeing Company</t>
  </si>
  <si>
    <t>BA</t>
  </si>
  <si>
    <t>2 W / 8 M</t>
  </si>
  <si>
    <t>Products greenhouse gas (GHG) emissions; fuel efficiency; operational efficiency; sustainable aviation fuel. Operations GHG emissions; energy conservation; water management; solid waste management/waste to landfill</t>
  </si>
  <si>
    <t>"Every year, all employees sign the Boeing Code of Conduct, reaffirming our commitment to integrity, transparency, safety and respect, and pledging to follow all applicable laws, regulations and company policies. In 2020, we amplified the message in our annual ethics training, which featured leaders and employees who spoke candidly about hard lessons learned and their commitment to our values."</t>
  </si>
  <si>
    <t>On-site direct emissions = 676,000 tonnes</t>
  </si>
  <si>
    <t>Location-based = 960,000 tonnes _x000D_
Market-based = 808,000 tonnes</t>
  </si>
  <si>
    <t>Emissions from business travel = 320,000 tonnes</t>
  </si>
  <si>
    <t>"The Board of Directors reviews top-level, strategic operational and compliance risks, which includes environment-related risks. Boeingâ€™s environmental strategy and policies are guided by the Environment, Health &amp; Safety (EHS) Policy Council, composed of Boeingâ€™s Executive Council and led by the president and chief executive officer.  The Policy Council ensures that strategy and performance targets are set and monitored. A team of 20 executives across our businesses and product lines meets twice a month to advance our strategy and plan."</t>
  </si>
  <si>
    <t>"In 2020, Boeing appointed a Chief Sustainability Officer, a leadership position dedicated to galvanizing and advancing our environmental, social and governance priorities. ... The EHS team also works with our business unit and operational leaders to drive an integrated, enterprise wide strategy that addresses our products, services, processes, operations, contractors and employees."</t>
  </si>
  <si>
    <t>"We anticipate that our R&amp;D investments will lead to next-generation aircraft that offer higher performance while being more efficient, more environmentally friendly, and easier to maintain and reconfigureâ€”all while offering a lower total cost of ownership"</t>
  </si>
  <si>
    <t>"One Policy Council meeting each year is focused on setting targets that are aligned with corporate long-range business planning; another annual meeting focuses on detailed planning and reviewing the companyâ€™s environmental and safety performance."</t>
  </si>
  <si>
    <t>"The EHS team also works with our business unit and operational leaders to drive an integrated, enterprisewide strategy that addresses our products, services, processes, operations, contractors and employees. This highly integrated and coordinated approach drives continuous improvement in the environmental performance of our products and operations around the world."</t>
  </si>
  <si>
    <t>Boeingâ€™s governance includes reviewing and assessing significant environmental challenges and risks to the company and industry, such as climate and policy change. Boeingâ€™s Enterprise Risk Management process reviews other potential climate related risks, including (but not limited to) changes in reputation, changing consumer behavior, business continuity and uncertainty."</t>
  </si>
  <si>
    <t>Aviation industryâ€™s emissions reduction goals; Task Force_x000D_
on Climate-related Financial Disclosures (TCFD); GHG emission; Global 2024 Strategy for Environmental Leadership</t>
  </si>
  <si>
    <t>"We are also publishing our diversity metrics for the first time in Boeingâ€™s history and will continue to do so annually. A few of the near-term aspirations we aim to reach by 2025 are to achieve parity in retention rates of all groups, increase Black representation by 20% in the U.S. and close representation gaps for historically underrepresented groups."</t>
  </si>
  <si>
    <t>"We foster a diverse, collaborative and inclusive environment that empowers employees to do their best. Equal pay for equal work is a foundational element of our approach. We take action through ongoing pay reviews to ensure that employees are compensated equitably throughout their careersâ€”independent of race, gender or ethnicity"</t>
  </si>
  <si>
    <t>Boeing</t>
  </si>
  <si>
    <t>R_e3OCKtjGyf9k46y</t>
  </si>
  <si>
    <t>T-Mobile US, Inc.</t>
  </si>
  <si>
    <t>TMUS</t>
  </si>
  <si>
    <t>Wireless Telecommunication Services</t>
  </si>
  <si>
    <t>"""To ensure we have our finger on the pulse when it comes_x000D_
to the evolving environmental, social, and governance_x000D_
landscape, in early 2021 we commissioned a third-party_x000D_
materiality assessment to identify and prioritize the_x000D_
most significant ESG issues to our business and to our_x000D_
stakeholders. The results are shown in the matrix to the_x000D_
right, which shows the most material topics to be: ENVIRONMENTAL_x000D_
â€” Greenhouse gas emissions and climate change â€” Waste and recycling_x000D_
â€” Natural resource management_x000D_
â€” Energy management_x000D_
â€” Product lifecycle management_x000D_
SOCIAL_x000D_
â€” Health, wellness and society_x000D_
â€” Digital equity_x000D_
â€” Employee diversity (equity and inclusion)_x000D_
â€” Employee attraction, development, and engagement â€” Responsible use of products and services_x000D_
â€” Philanthropy and community engagement_x000D_
GOVERNANCE_x000D_
â€” Digital security and privacy_x000D_
â€” Ethical business practices_x000D_
â€” Human rights_x000D_
â€” Open internet and competitive behavior â€” Business continuity and network resilience â€” Sustainable and responsible supply chain â€” Responsible marketing_x000D_
â€” Corporate governance_x000D_
â€” Economic contribution_x000D_
â€” Partnerships and collaboration"""</t>
  </si>
  <si>
    <t>All officers and employees receive ongoing training on company values and important Code topicsâ€”such as Data Privacy, Anti-Corruption, Health and Safety,_x000D_
Harassment and Discrimination, and our non-Retaliation policy</t>
  </si>
  <si>
    <t>training for all officers and employees, Speak Up Policy that outlines how people are protected from retaliation when they report, monitors suppliers</t>
  </si>
  <si>
    <t>The Nominating and Corporate Governance Committee and the Audit Committee have oversight regarding the assessment and management of climate-related issues among other issues and risks.</t>
  </si>
  <si>
    <t>The President of Technology and the EVP Chief Communications, Brand &amp; Community Officer have the highest level of responsibility and oversight related to the assessment and management of climate-related issues that impact the business. Reporting directly to the EVP Chief Communications Brand &amp; Community Officer, the Vice President of Social Impact and Sustainability leads the development and refinement of the corporate purpose strategy, which includes the companyâ€™s sustainability and climate action strategy. The President of Technology oversees the companyâ€™s network resilience strategy work, which includes addressing potential climate-related risks and developing risk mitigation strategies that underpin business continuity planning and investment.</t>
  </si>
  <si>
    <t>'-Risks: increased severity and frequency of extreme weather events, regulatory action on existing services, suppliers failing to recover from climate shock                 -Opps: use of lower-emission sources of energy, use of more efficient production and distribution process, shift in consumer preferences</t>
  </si>
  <si>
    <t>set goals to decrease carbon footprint, took steps to increase transparency in supply chain by investing new screening tools to evaluate the social and env. risk of suppliers, joined RE100,planning to cut energy cost by joining the renewable energy space.</t>
  </si>
  <si>
    <t>Our Enterprise Risk Management team assesses the potential_x000D_
size and scope of climate-related risks as part of our broader quarterly Enterprise Risk Assessment process. A full read-out is reported to the Audit Committee of T-Mobileâ€™s Board of Directors on a quarterly basis. Identified enterprise risks are characterized in the context of likelihood and potential impact, with the report to the audit committee including risks with a substantive financial impact.</t>
  </si>
  <si>
    <t>Enterprise Continuity Program develops risk mitigation and business continuity strategies;Enterprise Risk Management (ERM) team partners with groups across the company to track progress on network resiliency; The President of Technology oversees the companyâ€™s network resilience strategy work, which includes evaluating climate-related impacts and developing risk mitigation plans.</t>
  </si>
  <si>
    <t>GHG emissions, energy consumption, renewable energy, water, waste, total recycled</t>
  </si>
  <si>
    <t>Reduce combined absolute scope 1 and scope 2 GHG emissions by 2025 from a 2016 base year (23.4% done); reduce Scope 3 emissions 15% per customer by 2025 from 2016 (97% done); source 100% of total electricity usage with renewable energy by the end of 2021 (25.6% done)</t>
  </si>
  <si>
    <t>CEO: $54,931,184 | Median Employee: $63,949</t>
  </si>
  <si>
    <t>https://s29.q4cdn.com/310188824/files/doc_financials/2020/ar/TMUS-2021-Proxy-Statement.pdf</t>
  </si>
  <si>
    <t>Medical, dental, and vision are just the start. We also offer health pro consultants, flexible spending accounts, and more</t>
  </si>
  <si>
    <t>T-Mobile Us Inc.</t>
  </si>
  <si>
    <t>R_eQbZNwiaVLPoCnY</t>
  </si>
  <si>
    <t>MSCI Inc.</t>
  </si>
  <si>
    <t>MSCI</t>
  </si>
  <si>
    <t>55354G100</t>
  </si>
  <si>
    <t>at least annually, targeted anti-corruption training to applicable employees. "Annually, all employees are required to complete training on the Code of Conduct and related Compliance policies, as well as certify that they have read and agree to adhere to them"; new employees also trained on the Code of Conduct and related Compliance policies; "Our directors are also required to annually certify to the MSCI Inc. Code of Ethics and Business Conduct." "Compliance staff conducts periodic testing of applicable policies and procedures to ensure availability and effectiveness."</t>
  </si>
  <si>
    <t>Board oversees managementâ€™s execution of identifying, assessing and managing ESG and climate-related risks and opportunities. Chair and CEO ensures alignment between management and the Board. Nominating and Corporate Governance Committee oversees ESG matters relating to business and long-term strategy. Audit Committee reviews: "(i) key business risks, (ii) policies and practices for risk governance, risk assessment, and risk management, and (iii) steps taken to monitor and mitigate such risks". Strategy and Finance Committee "provides management with guidance on MSCIâ€™s business strategy, which may include sustainability-related opportunities."</t>
  </si>
  <si>
    <t>"Our management team has day-to-day responsibility for identifying, assessing and managing ESG and climate-related risks and opportunities." Enterprise Risk Oversight Committee (EROC) "oversees MSCIâ€™s risk-management governance to ensure that MSCI has an effective process designed to identify, evaluate and manage risks." Corporate Responsibility Committee (CRC), led by Chief Responsibility Officer, "identifies and supports ESG initiatives that promote sustainability."</t>
  </si>
  <si>
    <t>Risks: increased severity and frequency of extreme weather events, Changes in precipitation patterns and extreme variability in weather patterns, Changing customer behavior. Opps: Development of new products or services through R&amp;D and innovation, Use of more efficient production and distribution processes, Participation in renewable energy programs and adoption of energy-efficiency measures</t>
  </si>
  <si>
    <t>significant opportunities for climate-related products and services, "An increasing portion of our revenues comes from products that relate to certain trends, such as ESG investing, including climate change." Identifying multiple sourcing of critical services to reduce the impact of supply chain disruptions. Operational changes such as energy-efficient offices, recyling, etc.</t>
  </si>
  <si>
    <t>conducted a detailed climate-related scenario analysis in 2020 using MSCI ESG Researchâ€™s Climate VaR Model to quantitatively analyze climate-related risks and opportunities; composed of four sub-models: Direct Emissions, Electricity Use, Value Chain, and Technology Opportunity</t>
  </si>
  <si>
    <t>conducted a detailed climate-related scenario analysis in 2020 using MSCI ESG Researchâ€™s Climate VaR Model to quantitatively analyze climate-related risks and opportunities. ESG Research assesses future climate-change risks and opportunities. Business Resiliency team assesses the severity, probability, and scale of extreme climate events in geographies that it operates within and develops, implements and tests technology systems to support MSCIâ€™s business continuity plans. EROC monitors risks impacting operations. CRC identifies ESG initiatives that promote sustainability and align MSCIâ€™s actions with its solutions</t>
  </si>
  <si>
    <t>climate-related issues impacting operations or financial performance  are addressed as part of MSCIâ€™s overall business continuity and IT disaster recovery planning; Business Resiliency team assesses the severity, probability, and scale of extreme climate events in geographies that it operates within and develops, implements and tests technology systems to support MSCIâ€™s business continuity plans. Crisis Management Team and Technology Service Operations Service Management Team are responsible for all aspects of disaster response and recovery response efforts. "The process for managing climate-related commercial opportunities is done at a product line level."</t>
  </si>
  <si>
    <t>"Our climate-related risk and opportunity identification, assessment and management processes are integrated into a multidisciplinary, companywide risk management process."</t>
  </si>
  <si>
    <t>Reduce Scope 1 and Scope 2 emissions by 50% and Scope 3 emissions by 20% by 2035, starting in 2019;</t>
  </si>
  <si>
    <t>(also found in SFDR)</t>
  </si>
  <si>
    <t>"MSCI believes it doesnâ€™t face significant risks of child labor." "MSCI believes itdoesnâ€™t face significant risks of forced labor."</t>
  </si>
  <si>
    <t>Health and welfare benefits, including an Employee Assistance Program, Enhanced maternity and paternity leave policies, Health Savings Accounts, global wellness initiative, offices in Americas have AEDs and offer CPR training, Ergonomic equipment and desk assessments, wellness rooms</t>
  </si>
  <si>
    <t>MSCI Inc. (Class A)</t>
  </si>
  <si>
    <t>R_eet9pQYlAu2lZJA</t>
  </si>
  <si>
    <t>Comcast Corporation</t>
  </si>
  <si>
    <t>CMCSA</t>
  </si>
  <si>
    <t>20030N101</t>
  </si>
  <si>
    <t>3 W / 7 M</t>
  </si>
  <si>
    <t>all employees receive access and training on the code of conduct</t>
  </si>
  <si>
    <t>"We interact honestly and_x000D_
with integrity in the marketplace and expect our business_x000D_
partners to do the same", "the Company_x000D_
maintains procedures designed to ensure that our_x000D_
suppliers and business partners are reputable, do not_x000D_
engage in bribery, and comply with applicable laws_x000D_
and Company policies."</t>
  </si>
  <si>
    <t>goal towards zero emissions fleet of vehicles in order to do their part towards climate change</t>
  </si>
  <si>
    <t>one target listed for zero emission fleet of vehicles; NOTE: comcast did fill out a CDP questionairre for 2020 but it is not linked on their sustainability website/values report and is not publicly available</t>
  </si>
  <si>
    <t>35% W / 65% M</t>
  </si>
  <si>
    <t>19% Black; 15% Hispanic; 7% Asian American; 3% Multiple Races; &lt;1% Native American; 56% White; 4% other</t>
  </si>
  <si>
    <t>mention efforts againt modern slavery and forced labor in code of conduct</t>
  </si>
  <si>
    <t>Comcast</t>
  </si>
  <si>
    <t>R_6GvotXIT7Yjvw7c</t>
  </si>
  <si>
    <t>The PNC Financial Services Group, Inc.</t>
  </si>
  <si>
    <t>PNC</t>
  </si>
  <si>
    <t>33% of the independent directors are women</t>
  </si>
  <si>
    <t>PNCâ€™s analysis confirmed that data privacy and protection, ethical conduct, risk management, customer relations, innovation and talent management are the issues of greatest importance and impact to PNC and its stakeholders.</t>
  </si>
  <si>
    <t>At least once each year, PNC's corporate executives and Corporate Social Responsibility team formally present our CSR progress_x000D_
and results to date to the Board of Directors.</t>
  </si>
  <si>
    <t>The Executive Vice President and Head of C&amp;IB reports directly to the CEO, and takes a leadership role in defining the strategic approach to climate change from a lending perspective, and communicating this to the Board. At least once per year, representatives from PNC's Corporate Social Responsibility (CSR) team are invited to directly address the_x000D_
Board of Directors on sustainability issues.</t>
  </si>
  <si>
    <t>RISKS: extreme weather events, negative impact on reputation due to not addressing climate change,  policy changes                                                                                                OPPS: building and opearing green, responding well to climate change, use of lower-emission sources of energy, investment in low-emission technology, green bonds could be a future revenue generator</t>
  </si>
  <si>
    <t>PNC continues to invest in hiring staff in both operational sustainability, climate-focused risk management, and corporate social responsibility departments, and is also more formally leveraging existing internal talent to work on climate-related risks and opportunities as part of working groups such as the recently formed Sustainable Finance Working Group.</t>
  </si>
  <si>
    <t>PNC has developed a framework to assess, mitigate and manage climate related risks at both the individual transaction and portfolio_x000D_
levels. This framework includes robust and regular screening, portfolio analysis, stress testing, and the establishment of policies and_x000D_
procedures governing our underwriting and portfolio management practices</t>
  </si>
  <si>
    <t>At a transaction level, PNC utilizes an Environmental and Social Risk Management (ESRM) Rapid Risk Screen for use across all of_x000D_
Corporate &amp; Institutional Banking. At a portfolio level, PNC's credit portfolio management team, using an internally developed environmental framework, conducts portfolio analysis, including scenario analysis and stress assessments, to help us better understand how certain credit risks could potentially impact the wholesale credit portfolio.</t>
  </si>
  <si>
    <t>GHG emissions, energy consumption, water consumption, renewable energy, paper consumption, etc.</t>
  </si>
  <si>
    <t>reduce absolute Scope1+2, 100% renewable energy by 2025, reduce paper usage by 10% annually, reduce water consumption by 30% by 2020 using a 2012 baseline (goal met in 2018), reduce water consumption by 50% by 2035</t>
  </si>
  <si>
    <t>We are proud that, on average_x000D_
among our employees, women are paid 99% of what men are paid and minorities are paid 100% of what non-minorities are paid within like roles</t>
  </si>
  <si>
    <t>PNC Financial Services Group</t>
  </si>
  <si>
    <t>R_6Mc7ga0GJgoduTk</t>
  </si>
  <si>
    <t>JPMorgan Chase &amp; Co.</t>
  </si>
  <si>
    <t>JPM</t>
  </si>
  <si>
    <t>46625H100</t>
  </si>
  <si>
    <t>10 with financial expertise</t>
  </si>
  <si>
    <t>19 topics under 5 categories: governance, customers, employees, communities, and sustainability</t>
  </si>
  <si>
    <t>"All new hires are assigned Code training and all employees are required to affirm their compliance with the Code periodically. Each member of the Board also periodically affirms his or her compliance with the Code."</t>
  </si>
  <si>
    <t>Code of Conduct, conduct risk management. Board committee overseeing governance framework of company culture and periodic joint session with Risk Committee.</t>
  </si>
  <si>
    <t>81,655 MTCO2e</t>
  </si>
  <si>
    <t>692,299 MTCO2e (location-based); 556,142 MTCO2e (market-based)</t>
  </si>
  <si>
    <t>181,004 MTCO2e (from employee air and rail travel)</t>
  </si>
  <si>
    <t>Public Responsibility Committee (PRC) "provides oversight of the Firmâ€™s positions and practices on sustainability matters and other public policy issues that reflect JPMorgan Chaseâ€™s values and character and that affect the Firmâ€™s reputation with our stakeholders." Directorsâ€™ Risk Policy Committee (DRPC) "approves and periodically reviews the Firmâ€™s primary risk management policies, and oversees the operations of the global risk management framework."</t>
  </si>
  <si>
    <t>Operating Committee (execs) responsible for overall management. Teams tasked with managing the environmental impacts of operations and resilience to potential business disruptions: Firmwide Business Resiliency (FBR) and Global Technology Resiliency Management (GTRM), Global Crisis Management (GCM), Global Real Estate (GRE). Additional teams with responsibilities for environmental issues: Sustainable Finance, Global Environmental and Social Risk Management (GESRM).</t>
  </si>
  <si>
    <t>Transitioning to a lower-carbon economy, natural disasters and extreme weather events</t>
  </si>
  <si>
    <t>Facilitate $200 billion in clean financing by 2025 to support clients' sustainability initiatives. Allocating green bonds. Launched its ESG fixed income index and data suite, which includes climate investment strategies. Asset and Wealth Management businesses aligning investments with sustainability objectives. Collaborating with other organizations to encourage leadership on sustainability and promote best practices across industries; with policymakers on efforts address climate change.</t>
  </si>
  <si>
    <t>Restrict financing for some of the most carbon-intensive activities. Source renewable energy for 100% of the Firmâ€™s global power needs by 2020. Continues supporting Center for Climate and Energy Solutions, which helps companies understand and implement TCFD's scenario-analysis recommendation.</t>
  </si>
  <si>
    <t>Independent Risk Management (IRM) function manages and categorizes risks according to type. Assess financial impact of natural disaster and analyze exposures across lines of business that may be vulnerable in the event of a natural disaster.</t>
  </si>
  <si>
    <t>Independent Risk Management (IRM) function manages and categorizes risks according to type. Global Environmental and Social Risk Management (GESRM) team establishes governance standards and restrictions for E&amp;S industries and sectors deemed higher risk and performs E&amp;S due diligence on certain clients and transactions.</t>
  </si>
  <si>
    <t>Climate risks part of Independent Risk Management (IRM) function and Global Environmental and Social Risk Management (GESRM) team. Losses from factors like natural disaster captured through Firmâ€™s operational risk management processes. Firmwide business resiliency program assesses, responds to and manages recovery from disruptions such as extreme weather events.</t>
  </si>
  <si>
    <t>Energy use, GHG emissions and water consumption,renewable power, Info on credit exposure to various carbon-intensive industries</t>
  </si>
  <si>
    <t>Total square footage: 57,205,977</t>
  </si>
  <si>
    <t>49% W / 51% M</t>
  </si>
  <si>
    <t>16% Asian, 13% Black, 20% Hispanic, 2% Other, 49% white</t>
  </si>
  <si>
    <t>Women paid 99% of what men were paid (globally)</t>
  </si>
  <si>
    <t>393 to 1</t>
  </si>
  <si>
    <t>Health care coverage. Parental and adoption leave programs. 34 on-site health and wellness centers. All benefits-eligible employees and their covered spouses/domestic partners have access to annual wellness assessments and screenings. Confidential counseling and manager consultations.</t>
  </si>
  <si>
    <t>JP Morgan Chase</t>
  </si>
  <si>
    <t>R_8oazijFX9FTq182</t>
  </si>
  <si>
    <t>American Electric Power Compnay Inc.</t>
  </si>
  <si>
    <t>AEP</t>
  </si>
  <si>
    <t>clean energy transition electrification; public safety D&amp;I, Equity Electrification; customer experience, data privacy, reliability &amp; resilience, cyber/physical secruity; safety&amp;health, D&amp;I, Equity Ethics&amp;Compliance</t>
  </si>
  <si>
    <t>launched new workshops, ethics and compliance hotline,  copany-wide required training</t>
  </si>
  <si>
    <t>" AEP's Board of Directors is_x000D_
directly responsible for managing AEP's response to climate change risk. The Chair_x000D_
of the Board of Directors has direct oversight over corporate strategy, structure and_x000D_
management. The Committee on Directors &amp; Corporate Governance of AEP's Board_x000D_
of Directors has oversight over sustainability performance reporting and environmental performance."</t>
  </si>
  <si>
    <t>AEP's CEO and CFO are members of the Executive Council which includes AEP's top executives; the group meets regularly to discuss all major business decisions affecting AEP's operations, employees, customers and investors. Climate-related issues are often discussed in these meetings, including climate policy risks and opportunities as well as stakeholder engagement on climate issues.</t>
  </si>
  <si>
    <t>Risks: regulations that impose a cost of GHGs, customers seeking low- or no-carbon generation resources, regulations and mandates                       Opps: opprotunities for electrification, investment in low-emission technology</t>
  </si>
  <si>
    <t>AEP continues to reduce its greenhouse gas footprint and add renewable energy to its system, , AEPâ€™s renewable generating portfolio will represent approximately 51% our total capacity by 2030, renewable resources capturing larger shares of AEP's integrated resource plans.</t>
  </si>
  <si>
    <t>AEP routinely reviews its business strategy, evaluating potential scenarios that could affect the companyâ€™s future. We have historically included a carbon price as a proxy for potential future climate regulations. Upon completion of AEP's Climate Impact Analysis, we recognize there_x000D_
are other climate change influences that could significantly affect our business beyond climate regulations. The Climate Impact Analysis also allowed us to re-evaluate our carbon emission reduction goals.</t>
  </si>
  <si>
    <t>"Enterprise Risk Oversight (ERO) defines and oversees the consistent application of AEPâ€™s risk management process in coordination with our business units and operating_x000D_
companies. "</t>
  </si>
  <si>
    <t>"Enterprise Risk Oversight (ERO) defines and oversees the consistent application of_x000D_
AEPâ€™s risk management process in coordination with our business units and operating_x000D_
companies. "</t>
  </si>
  <si>
    <t>Integrated into multi-discplinary company-wide risk management process</t>
  </si>
  <si>
    <t>owned generation capacity, owned net generation, GHG emissions, water withdrawal, water discharge, water consumption, facility waste generation</t>
  </si>
  <si>
    <t>1 to 10</t>
  </si>
  <si>
    <t>19% minority</t>
  </si>
  <si>
    <t>American Electirc Power</t>
  </si>
  <si>
    <t>R_bvV4b4xCDCL7f14</t>
  </si>
  <si>
    <t>Intel Corporation</t>
  </si>
  <si>
    <t>INTC</t>
  </si>
  <si>
    <t>will increase to 33% if new directors are approved</t>
  </si>
  <si>
    <t>worker health &amp; safety, energy efficiency, financial/economic growth, physical impact of climate change, business ethics, water management, data privacy, diversity, employee retention, etc.</t>
  </si>
  <si>
    <t>In 2019, for example, over 97% of our global employee population took Code of Conduct training, 95% received training on information security awareness, and about 90% took training on harassment avoidance. Approximately 29% of our workforce received additional training on other topics such as anti-corruption and/or antitrust.</t>
  </si>
  <si>
    <t>required annual ethics and compliance training, regular communications throughout the year, company-wide ethics culture surveys, awareness trainings, annual ethics and compliance summits, and educational resources</t>
  </si>
  <si>
    <t>1,489,000 mt CO2e</t>
  </si>
  <si>
    <t>1,299,000 MT CO2 e</t>
  </si>
  <si>
    <t>20,342,000 MT CO2e</t>
  </si>
  <si>
    <t>The Boardâ€™s Corporate Governance and Nominating (CGN) Committee has primary responsibility for oversight of ESG issues at Intel, with additional topics also reviewed by other committee</t>
  </si>
  <si>
    <t>Management provides formal updates to the CGN Committee at least twice each year and at least annually to the full Board on the companyâ€™s corporate responsibility performance and disclosure. Sustainability committee</t>
  </si>
  <si>
    <t>Risks: future regulations (S), frequency and intensity of natural disasters (M), changing customer behavior (M). Opportunities: enable data to address climate issues (M), use of more efficient production process (S),  Development of new products or services through R&amp;D and innovation (M)</t>
  </si>
  <si>
    <t>We focus on reducing our own direct climate â€œfootprintâ€â€”the emissions resulting from our own operations, our supply chain, and the marketing and use of our products. We also focus on increasing_x000D_
our â€œhandprintâ€â€”the ways in which IntelÂ® technologies help others reduce their footprints. In addition, we collaborate with others to drive industry-wide improvements and policy change. For two decades, we have set aggressive greenhouse gas (GHG) reduction goals to conserve energy and minimize air emissions.</t>
  </si>
  <si>
    <t>Has GHG emission reduction goal;  investments in green power, energy conservation, and product energy efficiency. does not do formal scenario analysis but expect to in coming years</t>
  </si>
  <si>
    <t>Our overall approach to risk management is described in our Proxy Statement and our risk factors are described in our Annual Report on Form 10-K. Additional detail on our proactive efforts to reduce our climate change impacts is included in our Corporate Responsibility Report, primarily in the Climate and Energy section as well as our CDP Climate Change Survey.</t>
  </si>
  <si>
    <t>"The Board has oversight of risk management and receives periodic briefings from management on types of risks the company faces and enterprise risk management. Management is responsible for identifying risk related to significant business activities, mapping risks to company strategy, and developing programs and recommendations to determine the sufficiency of risk identification, the balance of potential risk to reward, and the appropriate ways to control risk"</t>
  </si>
  <si>
    <t>"In terms of governance and strategy, we follow an integrated approach to addressing climate change, with multiple teams responsible for managing climate-related activities"</t>
  </si>
  <si>
    <t>GHG emissions,energy use,water management,manufacturing waste</t>
  </si>
  <si>
    <t>23035 megaliters withdrawn from high or extremely high</t>
  </si>
  <si>
    <t>5203 megaliters consumed from high or extremely high stress</t>
  </si>
  <si>
    <t>document on their site with pay level disclosures broken up by gender and ethnicity. no exact ratios reported</t>
  </si>
  <si>
    <t>Construction industry identified as one of highest industry to have forced labor.</t>
  </si>
  <si>
    <t>exposed risks in Korea in Japan, where foreign interns often pay fees to intern.</t>
  </si>
  <si>
    <t>We also offer comprehensive health benefits, including_x000D_
medical, dental, and vision insurance plans, and a_x000D_
365/24/7 Employee Assistance Program for employees_x000D_
and their families</t>
  </si>
  <si>
    <t>Intel</t>
  </si>
  <si>
    <t>169.232.83.114</t>
  </si>
  <si>
    <t>R_Z96rOzfdo0IVLKF</t>
  </si>
  <si>
    <t>MAA2020@g.ucla.edu</t>
  </si>
  <si>
    <t>MAA2020</t>
  </si>
  <si>
    <t>Mid-America Apartment Communities, Inc.</t>
  </si>
  <si>
    <t>MAA</t>
  </si>
  <si>
    <t>59522J103</t>
  </si>
  <si>
    <t>Residential REITs</t>
  </si>
  <si>
    <t>https://d18rn0p25nwr6d.cloudfront.net/CIK-0000912595/1aada3cb-c4bb-472a-a141-01c3b1b91c79.pdf</t>
  </si>
  <si>
    <t>"Real Estate Industry - Investment_x000D_
Real Estate Industry - Development/Construction_x000D_
Public Company Platforms_x000D_
Financial Literacy _x000D_
Capital MArkets_x000D_
Strategic Planning and Oversight_x000D_
Risk Oversight_x000D_
Organization Laadership_x000D_
Corporate Governance"</t>
  </si>
  <si>
    <t>â€œclimate change mitigation and resilience strategies, sustainable procurement practices, board diversity, occupant health and safety, green building certifications, occupant health and safety, etcâ€</t>
  </si>
  <si>
    <t>https://s1.q4cdn.com/498755859/files/doc_downloads/sustainability/MAA.ESG2020.Final.pdf</t>
  </si>
  <si>
    <t>â€œWe are committed to achieving high standards of personal and ethical conduct. 'Doing the right thing' is an important part of our culture and we aim to reflect integrity, fairness, respect for others and accountability in our activities and interactions. Our company Code of Conduct guides directors and associates alike, as well as our vendors, in ethical business practices and procedures. All new associates, as part of their onboarding process, receive and review a copy of the Code of Conduct and all associates undergo mandatory annual training to review these guidelines. Directors and executive officers annually affirm their compliance with the Code of Conduct. To help enforce the code we provide guidance in our company policies and procedures for associates and have established a Whistleblower Policy and hotline for associates and vendors to facilitate anonymous, non-retaliatory reporting of illegal or unethical accounting, internal accounting controls or auditing mattersâ€</t>
  </si>
  <si>
    <t>"Our ESG executive steering committee, which is led by our CEO, includes climate-related agenda items at regular intervals... The scope of their oversight also includes guiding major plans of action, as evidenced by our commitment to reporting to GRESB and the publication of our annual corporate responsibility report. As our risk management operations continue to overlap with our climate change and resilience efforts, the committee has become involved with reviewing and guiding risk management policies."</t>
  </si>
  <si>
    <t>"Our ESG executive steering committee is responsible for defining all aspects of our ESG strategy including data management, performance against our environmental_x000D_
targets (including climate-related targets), green building certifications, and stakeholder engagement programs. Climate-related issues are monitored through a variety_x000D_
of channels, including reports from ENERGY STAR Portfolio Manager and our ESG data management software platform, as well as direct reports from our third-party ESG_x000D_
consultant. Responsibilities for climate-related issues have been assigned to this committee because of members' high-level positions within our company and their_x000D_
ability to drive ESG efforts from the top-down."</t>
  </si>
  <si>
    <t>"In assessing climate-related risks, MAA considers short-term risks to be those projected to occur within 5 years, medium-term risks to be those projected to occur within_x000D_
5 to 10 years, and long-term risks to be those projected to occur 10 or more years from present._x000D_
In the short term, material risks we have identified include increased severity and frequency of extreme weather events like cyclones and floods and rising mean_x000D_
temperatures. We also anticipate short-term opportunities such as reduced water consumption. In the medium term, we anticipate material risks including but not limited_x000D_
to enhanced emissions-reporting obligations. In the long term, we have identified rising sea levels and increased stakeholder concern regarding climate change as_x000D_
material risks. We also anticipate long-term opportunities such as the use of supportive policy incentives for renewable energy."</t>
  </si>
  <si>
    <t>"Climate-related risks and opportunities have influenced our strategy, including the installation of efficient LED lighting systems, ENERGY STAR appliances and EPA_x000D_
WaterSense faucets. Additionally, we have committed to a minimum green building standard of NAHB NGBS Bronze in our development activities to build high-_x000D_
performance assets as we expand our portfolio footprint. In addition, to adapt to physical risks of climate change, we implement a robust emergency preparedness_x000D_
program for our standing properties. This includes implementing property-level emergency plans at all properties. Moreover. during the initial stages of our new_x000D_
development projects. MAA conducts a thorough site analysis to understand potential flooding risks. Findings from the analysis are incorporated into the design to_x000D_
protect the asset from water damage, as feasible._x000D_
MAA currently invests in a technology-focused limited partnership that researches and develops technologies aimed at more efficient real estate operations. We are_x000D_
deploying smart home technology (including thermostat and lighting controls as well as leak detection) and a mobile maintenance platform that were developed through_x000D_
this venture_x000D_
In the medium term (next 5 to 10 years), we anticipate an increase in CapEx budgets as we continue to incorporate energy efficiency strategies to reduce our carbon_x000D_
footprint during the transition to a low-carbon economy."</t>
  </si>
  <si>
    <t>"MA leverages a risk assessment tool to assess over 50 climate risk indicators including physical, transition and social risks. We inventory our operating properties_x000D_
and identify critical vulnerabilities and risks. This risk assessment includes sea level rise risks/scenarios that are aligned with Representative Concentration Pathways_x000D_
2.6 (1-foot sea level rise by 2065), 4.5 (2-foot sea level rise by 2100) and 8.5 (3-foot sea level rise after 2100). As part of our risk assessment reports, we plan to assign_x000D_
a resilience score of 1 to 100 for each asset and an average score for the portfolio for both regional and building level risks. We also overlay our properties over maps_x000D_
showing our risk assessment results, using ArcGIS. In our most recent risk assessment, we determined that none of our standing properties are projected to be under sea_x000D_
level in any of these three sea level rise scenarios. However, going forward, we will update our risk assessment annually and will consider implementing climate mitigation_x000D_
and adaptation measures for high-risk assets as feasible."</t>
  </si>
  <si>
    <t>"MAA conducts an annual resilience risk assessment to identify, assess, and mitigate potential climate related risks. The risk assessment is conducted at an asset level and covers three main risk categories transition, physical, and social - in alignment with GRESB and TCFD. This assessment allows us to identify high-risk assets and take the necessary measures to mitigate any potential impacts, where feasible. The results of the risk assessment are communicated to our executive ESG steering committee, who elevates the risks if deemed to have a substantive financial or strategic impact on our business. On an ongoing basis, the MAA risk management team also tracks the financial impact of extreme weather events through property insurance claims filed and financial losses incurred due to incidents at our owned properties. In addition, MAA conducts a regular Catastrophic Exposure Review as part of our annual property insurance renewal process. Furthermore, during the initial stages of our new development projects, MAA conducts a thorough site analysis to understand potential flooding risks."_x000D_
"See SASB Index: Climate Change Adaptation metric IF-RE-450a.2."</t>
  </si>
  <si>
    <t>"To manage rising mean temperatures, we install effective insulation and double-pane windows with insulating spacers, where feasible. To prepare for extreme weather_x000D_
events, we implement a robust emergency preparedness program for standing investments. This includes implementing property-level emergency plans at all properties._x000D_
In addition, findings from our pre-construction flooding analyses are incorporated into property design to protect assets from water damage, as feasible._x000D_
To manage transition risks, for our new construction projects, MAA adheres to minimum green building standards that help us reduce our energy use and emissions. For_x000D_
our standing investments, we have tracked and complied with all energy benchmarking regulations._x000D_
We determine which risks are material by assessing the percentage of the portfolio exposed to each risk_x000D_
Refer to SASB Index: Climate Change Adaptation metric IF-RE-450a.2 for additional discussion."</t>
  </si>
  <si>
    <t>"Key metrics used to measure physical risks include but are not limited to changes to property insurance premiums and losses due to property damage. To measure_x000D_
transition risks and opportunities, we use metrics such as noncompliance costs associated with energy benchmarking regulations, return on Investment from our unit_x000D_
redevelopment (energy and water efficiency projects, and tax incentives for achieving green building certifications."</t>
  </si>
  <si>
    <t>"Energy Use: Reduce energy use intensity of our common areas 15% by 2028 from a 2018 baseline_x000D_
Greenhouse Gas Emissions: Reduce greenhouse gas emissions intensity of our common areas 15% by 2028 from a 2018 baseline_x000D_
Water: Reduce indoor water use intensity 10% by 2028 from a 2018 baseline"_x000D_
_x000D_
"Progress Toward Environmental Targets_x000D_
Energy Intensity: _x000D_
BASELINE 27.91 kWh/sg ft_x000D_
GOAL 23.72 kWh/sq ft_x000D_
PROGRESS 22.29 kWh/sq ft_x000D_
GHG Intensity:_x000D_
BASELINE .0107 MTCOâ‚‚e/sq ft_x000D_
GOAL .0091 MTCOâ‚‚e/sq ft_x000D_
PROGRESS .0081 MTCOâ‚‚e/sq ft_x000D_
Water Intensity: _x000D_
BASELINE 0.143 mÂ³/sq ft_x000D_
GOAL 0.129 mÂ³/sq ft_x000D_
PROGRESS 0.148 mÂ³/_x0010_sq ft"</t>
  </si>
  <si>
    <t>17,551,559 cubic meters</t>
  </si>
  <si>
    <t>"Markets          Female_x000D_
Coastal            217_x000D_
Corporate        165_x000D_
East                  201_x000D_
North                151_x000D_
South                234_x000D_
West                  208"</t>
  </si>
  <si>
    <t>Diverse Ethnicity:_x000D_
46% - Associates</t>
  </si>
  <si>
    <t>Ratio: 3% variance in average Compa-Ratio between female and male associates _x000D_
Percentage: -3%</t>
  </si>
  <si>
    <t>CEO: $4,725,312 /  Median Employee Wage: 47,432</t>
  </si>
  <si>
    <t>https://d18rn0p25nwr6d.cloudfront.net/CIK-0000912595/61180721-fc72-4cfb-80bb-b067974c250a.pdf</t>
  </si>
  <si>
    <t>"We take a comprehensive approach to supporting our associates' health, financial and professional well- being. Our associates are eligible for medical, dental and vision insurance, life and disability insurance, various wellness programs, an employee assistance program, for which we pay part or all of the cost, as well as other benefits."_x000D_
_x000D_
"Health and Well-Being_x000D_
Â» Comprehensive Medical*, Dental and Vision Insurance (with 100%_x000D_
coverage for routine preventive care and wellness incentives for_x000D_
associates and their covered spouse)_x000D_
Virtual Care Services (for minor medical and behavioral/mental health_x000D_
virtual care, including virtual counseling)*_x000D_
Company provided Basic Life, Basic AD&amp;D, Short-Term Disability and_x000D_
Long-Term Disability Insurance_x000D_
Optional Life and AD&amp;D Insurance* (for eligible associates and_x000D_
dependents)_x000D_
Â» Flexible Spending Accounts_x000D_
Optional Accident, Hospital, Indemnity, and Critical Illness Insurance*_x000D_
Company-provided Employee Assistance Program (mental wellness_x000D_
program)*_x000D_
Â» Access to Company-paid Care.com Membership_x000D_
Leave Programs*_x000D_
Pet insurance*"</t>
  </si>
  <si>
    <t>Mid America Apartment Communities Inc.</t>
  </si>
  <si>
    <t>R_2znWGLkttLIRtMv</t>
  </si>
  <si>
    <t>NDAQ2021@g.ucla.edu</t>
  </si>
  <si>
    <t>NDAQ2021</t>
  </si>
  <si>
    <t>Nasaq, Inc.</t>
  </si>
  <si>
    <t>NDAQ</t>
  </si>
  <si>
    <t>https://app.quotemedia.com/data/downloadFiling?webmasterId=90423&amp;ref=116653230&amp;type=PDF&amp;symbol=NDAQ&amp;companyName=Nasdaq+Inc.&amp;formType=DEF+14A&amp;formDescription=Other+definitive+proxy+statements&amp;dateFiled=2022-04-28&amp;CK=1120193</t>
  </si>
  <si>
    <t>Capital Markets, Client Experience, Corporate Governance, Cybersecurity, Global Leadership, M&amp;A, Risk Management, Technology and Innovation</t>
  </si>
  <si>
    <t>"1. Anti-Financial Crime and Anti-Money Laundering_x000D_
2. Board Composition and Governance_x000D_
3. Business Ethics_x000D_
4. Climate Change Strategy_x000D_
5. Community Engagement_x000D_
6. Data Privacy_x000D_
&amp; Cybersecurity_x000D_
7. Diversity, Equity &amp; Culture_x000D_
8. Employee Engagement &amp; Satisfaction_x000D_
9. Environmental Management_x000D_
10. ESG Products_x000D_
11. Executive Compensation &amp; Incentives_x000D_
12. Greenhouse Gas (GHG) Emissions_x000D_
13. Human Capital Management_x000D_
14. Labor Practices_x000D_
15. Occupational Health &amp; Safety_x000D_
16. Policy Influence_x000D_
17. Risk Management"</t>
  </si>
  <si>
    <t>https://www.nasdaq.com/nasdaq-esg-sustainability-report-2021</t>
  </si>
  <si>
    <t>"Nasdaq embraces good governance by striving to hold ourselves to the highest ethical standards in all interactions. Our Global Ethics Program supports and promotes meaningful implementation of the Code of Ethics throughout our business. The program is based on industry-leading practices and led by our Chief Legal, Regulatory &amp; Risk Officer, and is supported by a cross-functional, geographically diverse team, with oversight by our Audit and Risk Committee."_x000D_
" The Code is applicable to the Board, all of our full-time and part-time employees, (including the principal executive officer, the principal financial officer and the controller and principal accounting officer), contract workers and others who conduct work on behalf of Nasdaq. There is also a separate Nasdaq Code of Conduct for the Board, which contains supplemental provisions specifically applicable to directors."</t>
  </si>
  <si>
    <t>"all newly hired employees are required to complete ethics and compliance training as part of initial on-boarding, and town hall events provide detailed training to all employees on a quarterly basis."</t>
  </si>
  <si>
    <t>"Nasdaqâ€™s anti-corruption program is implemented at an enterprise, global level across all business units in a risk-based manner. The program includes policies, procedures, monitoring and periodic risk assessments aligned to leading practices and standards including those published by the U.S. Department of Justice and The Organization for Economic Co-operation and Development (OECD). As set forth in Nasdaqâ€™s Code of Ethics and relevant policies, it has zero-tolerance for violation of bribery and corruption laws._x000D_
Every year, the Code of Ethics and the Gifts, Business-Related Events &amp; Anti-Bribery and Corruption Policy is reviewed with updates approved by executive management and the Board of Directors. The updated documents are communicated to all employees and certified by them on an annual basis._x000D_
Nasdaq conducts screening of all vendors/agents for corruption risk and monitors all payments including vendor payments and employee reimbursed expenses for compliance. Nasdaqâ€™s Supplier Code outlines our expectations for Business Partners including those expectations related to bribery and corruption."</t>
  </si>
  <si>
    <t>"The Nominating &amp; ESG Committee ofthe Boardâ€”comprised of independent directorsâ€”oversees sustainability and ESG issues at Nasdaq, and is responsible for leading our climate strategy. The Nominating &amp; ESG Committee also guides and reviews ESG performance objectives, and reviews and approves our annual Corporate Sustainability Report, TCFD report, and related indexes."</t>
  </si>
  <si>
    <t>"Nasdaqâ€™s operational climate-related management_x000D_
is led by the Corporate ESG Steering Committee,_x000D_
which is co-chaired by the Chief Financial Officer and Chief Marketing Officer. The Corporate ESG Steering Committee is responsible for assessing and managing climate-related issues and our environmental and social strategy, and regularly reports to the Nominating &amp; ESG Board Committee. The Corporate ESG Steering Committee meets on a bi-monthly basis and is comprised of geographically diverse subject matter experts from various business units. "</t>
  </si>
  <si>
    <t xml:space="preserve"> Short-term: 0-1 years (up to 2023)_x000D_
Medium-term: 1-3 years (up to 2025)_x000D_
Long-term: 3+ years (up to 2040)_x000D_
"Transition risks refer to risks associated with achieving a lower-carbon economy, encompassing disruption due to changing policy/legal, technology, market, and/or reputational conditions. Physical risks refer to risks from the physical impacts of climate change, including event- driven (acute) and risks resulting from longer-term shifts in climate patterns (chronic)."</t>
  </si>
  <si>
    <t>"Our low-carbon transition plan is a key strategy as part of our efforts to mitigate our business risks associated with climate change. This plan is extensive and includes:_x000D_
1) calculating our greenhouse gas emissions since 2018;_x000D_
2) benchmarking our global real estate portfolio to identify opportunities for energy efficiency;_x000D_
3) implementing identified energy efficiency strategies;_x000D_
4) pursuing green building certifications;_x000D_
5) minimizing emissions resulting from business travel; _x000D_
6) purchasing renewable electricity; and_x000D_
7) committing to setting Science-Based Targets_x000D_
We are also developing a supplier engagement strategy to address climate risk, while seeking to build resilience and hedge against future price or market instability."</t>
  </si>
  <si>
    <t>"In the scenarios applied, government climate-related policies are proxied through carbon prices, which vary significantly depending on the scenario. The risks relating to mandatory carbon pricing were quantitatively assessed by applying the global carbon prices delineated in the transition scenarios, with respect to our Scope 1, 2, and 3 emissions. We investigated the possible impacts of carbon pricing against our emissions, under a future trajectory in line with the ambitions of our Science-Based Target commitment. We assumed that Nasdaq would bear the full cost of emissions, as opposed to, for example, suppliers absorbing some of the costs of carbon pricing._x000D_
As shown in results summary in Table 5 below, we found that under all scenarios assessed, the annual cost of emissions remained &lt;1% of 2021 Net Income Attributable to Nasdaq across the short- to long-term horizons. In the long-term to 2050, Nasdaq performs best under a Net Zero 2050 scenario, where costs peak around 2030."</t>
  </si>
  <si>
    <t>"nder the leadership of the Group Risk Management Team (the Risk Team), Nasdaq uses an industry standard approach for assessing risks and their estimated potential impacts, using defined criteria across multiple risk domains to quantify potential risk factors and their likelihood/probability of materializing. We annually review the criteria for assessing the impact and likelihood of risks, and recalibrate as required. Financial impacts are considered both independently and in aggregate across the reporting year._x000D_
The assessment methodology considers both financial and non-financial impacts (including Legal and Regulatory, Client, Operational, and Reputation), providing a consistent approach for Nasdaq to assess risks of all types, including climate-related risks. Our Risk Rating Matrix methodology assigns a Low, Moderate, Elevated, or High risk level for each assessed risk."</t>
  </si>
  <si>
    <t>"As outlined in Nasdaqâ€™s Business Continuity Management Framework, the heads of business units and individual subject matter experts and their appointed Business Continuity Plan coordinatorsâ€”as the â€œfirst line of risk managementâ€â€”are responsible for establishing plans and procedures to secure continuity of business through Business Continuity Plans."_x000D_
" The Risk Team, as the â€œsecond line of risk managementâ€, reviews and challenges the Business Continuity Plans to ensure the plans are comprehensive in mitigating the risks. If a Business Continuity Plans is invoked, the event causing the invocation is reported as an incident in Nasdaqâ€™s Governance Risk and Compliance tool. The incidentâ€™s impact is captured, and management actions are tracked from incident reporting through case closure. Lessons learned from the incident are tracked and inform future Business Continuity Plans iterations."</t>
  </si>
  <si>
    <t>"Nasdaqâ€™s Real Estate Team considers climate risk analysis in our building and location selection process. Business disruption is considered when determining lease length and, consistent with the market, we have begun to shift to shorter lease lengths for adaptability. We are also developing an internationally recognized Environmental Management System, based on ISO14001 structure, that will cover all Nasdaq real estate and data center operations. The Environmental Management System will be in place by 2023 and will ensure we have the policies and procedures in place to maximize and manage our environmental and sustainable objectives."</t>
  </si>
  <si>
    <t>"Ongoing commitment to the calculation and disclosure of_x000D_
our greenhouse gas emissions inventory across Scopes_x000D_
1, 2 and 3_x000D_
Enhanced Scope 3 GHG disclosure by expanding_x000D_
analysis to additional categories"</t>
  </si>
  <si>
    <t>"In 2021, Nasdaq committed to setting Science-Based Targets for ambitious emissions reductions across our emissions inventory. Once our targets are approved by the Science-Based Target initiativeâ€™s governing body, company-wide progress towards anticipated transition risk factors will be tracked through continuous data collection metrics."</t>
  </si>
  <si>
    <t>2021 TCFD Report</t>
  </si>
  <si>
    <t>https://www.nasdaq.com/nasdaq-esg-sustainability-report-tcfd-2021</t>
  </si>
  <si>
    <t>GRI Content Index</t>
  </si>
  <si>
    <t>https://www.nasdaq.com/nasdaq-esg-sustainability-report-gri-2021</t>
  </si>
  <si>
    <t>Under 30: Female 25.9%, Male 19.2% | 30-50: Female 59.7%, Male 62.9% | Over 50: Female 14.4%, Male 17.9%</t>
  </si>
  <si>
    <t>Number of permanent contract - male employees: 3,227_x000D_
Number of permanent contract - female employees: 1,807_x000D_
Number of permanent contract - undisclosed employees: 3_x000D_
Number of permanent contract - non-binary employees: 1_x000D_
Number of fixed term or temporary contract - male employees: 13_x000D_
Number of fixed term or temporary contract - female employees: 12</t>
  </si>
  <si>
    <t>White - 65.4%_x000D_
Asian - 16.5%_x000D_
Black - 7.5%_x000D_
Hispanic - 5.8%_x000D_
Two or More - 2.1%_x000D_
Pacific Islander - 0.2%_x000D_
Native American - 0.2%_x000D_
Not disclosed - 2.4%</t>
  </si>
  <si>
    <t>CEO Compensation: $19,965,893 | Median Employee Wage: $98,946</t>
  </si>
  <si>
    <t>CSR and Proxy Statement (2022)</t>
  </si>
  <si>
    <t>https://www.nasdaq.com/nasdaq-esg-sustainability-report-2021 |  https://app.quotemedia.com/data/downloadFiling?webmasterId=90423&amp;ref=116653230&amp;type=PDF&amp;symbol=NDAQ&amp;companyName=Nasdaq+Inc.&amp;formType=DEF+14A&amp;formDescription=Other+definitive+proxy+statements&amp;dateFiled=2022-04-28&amp;CK=1120193</t>
  </si>
  <si>
    <t>"Due to the nature of its business (skilled financial services and technology), Nasdaq has not faced significant risk of suppliers engaging in child labor. As part of our supplier onboarding and ongoing monitoring process, we would be alerted to any regulatory or legal actions related to this conduct. Our commitment against child labor is reflected in our Code of Ethics and Supplier Code of Conduct."</t>
  </si>
  <si>
    <t>"Benefits provided to full-time employees that are not provided to temporary or part-time employees, by significant locations of operations:_x000D_
	Life insurance_x000D_
	Accident insurance_x000D_
	Adoption or fertility assistance programs_x000D_
	Disability/invalidity insurance_x000D_
	Maternity and/or paternity leave_x000D_
	Vacation_x000D_
	Paid sick days_x000D_
	PTO (including any of the following: unspecified, vacation and/or sick days)_x000D_
	Insurance: Healthcare Employee_x000D_
	Insurance: Healthcare Family_x000D_
	Insurance: Healthcare Domestic Partner_x000D_
	Insurance: Dental_x000D_
	Insurance: Vision_x000D_
	Insurance: AD&amp;D_x000D_
	Insurance: Short Term Disability_x000D_
	Insurance: Long Term Disability"</t>
  </si>
  <si>
    <t>Nasdaq, Inc.</t>
  </si>
  <si>
    <t>169.232.83.113</t>
  </si>
  <si>
    <t>R_0OCXMTovqNQYUTf</t>
  </si>
  <si>
    <t>NRG2021@g.ucla.edu</t>
  </si>
  <si>
    <t>NRG2021</t>
  </si>
  <si>
    <t>NRG Energy, Inc.</t>
  </si>
  <si>
    <t>NRG</t>
  </si>
  <si>
    <t>https://www.nrg.com/assets/documents/sustainability/2021-sustainability-report.pdf</t>
  </si>
  <si>
    <t>https://investors.nrg.com/static-files/b5be68b6-dd81-4929-a936-a833e8291c4b</t>
  </si>
  <si>
    <t>"The NRG Ethics Helpline (888-263-0463) and Alertline (www.nrg.alertline.com) are_x000D_
available 24 hours a day, seven days a week. They are administered by an outside company to ensure confidentiality and anonymity, if desired. Calls are not traced or recorded, and the Company does not keep any identifiable information regarding the sender of an online communication."</t>
  </si>
  <si>
    <t>Powering our Values, a Field Guide</t>
  </si>
  <si>
    <t>https://www.nrg.com/assets/documents/about/Code-of-Conduct-NRG.pdf</t>
  </si>
  <si>
    <t>"NRGâ€™s Board of Directors has responsibility for overall risk oversight, which includes understanding the material risks of the business and what steps management is taking or should take to manage those risks, as well as understanding and determining the appropriate risk appetite for the company. To define NRG's risk appetite, the Board reviews and approves the annual budget and longer-term plan, strategic initiatives, material acquisitions and divestitures, and capital allocation plan. Climate-related issues are considered to the extent they are material. The Board may incorporate climate-related issues into relevant strategic decisions, particularly those related to power generating assets and to customer preferences."</t>
  </si>
  <si>
    <t>"NRGâ€™s President and CEO has overall responsibility for the company's climate change-related issues and management, including creating and approving emissions reduction goals. The CEO reviews all sustainability-related strategies, goals, targets, and metrics, which are then reviewed and approved by the Company's G&amp;N Committee and the full Board of Directors. The CEO is directly involved with creating and approving NRG's emissions reductions goals."_x000D_
"The position of CSO was formalized in 2013 as the strategic importance of sustainability was recognized, as was the need for sustainability to be integrated across the business. NRGâ€™s CSO reports to the SVP, Administration, Chief Compliance Officer &amp; Chief of Staff, who reports to the Chief Executive Officer. The CSO also maintains a direct line of communication to the CEO through standing one-on-one meetings. The CSO leads the development and implementation of all sustainability-related strategies and programs and is responsible for the development of NRGâ€™s climate change policy positions and coordination between policy and commercial initiatives."</t>
  </si>
  <si>
    <t>Short-, medium-, and long-term:_x000D_
"Regulations, taxes, and/or incentives that directly or indirectly impact the relative prices and quantities of various forms of energy_x000D_
New technologies impacting electrification, including power generation, residential and business power consumption, and electric mobility)_x000D_
New technologies impacting natural gas including production, transport, storage, and residential and business consumption_x000D_
Environmental regulations and laws._x000D_
Changing customer preferences and behavior driven by a desire to combat climate change_x000D_
Increased stakeholder concern or negative stakeholder feedback. Stigmatization of power sector._x000D_
Increased severity and frequency of extreme weather events such as hurricanes and floods."_x000D_
Full impact analysis on 2021 TCFD Report</t>
  </si>
  <si>
    <t>"While we currently face certain climate risks, we believe that our strategy is increasing the companyâ€™s resilience to climate risks while positioning it to realize climate opportunities..._x000D_
There are many paths to increasing renewable supply in our portfolio and we have chosen to actively pursue renewable contracts with third-parties through medium- and long-term power purchase agreements (PPAs) rather than by building and operating our own renewable generation and storage assets like many of our peers. As of the end of Q3 2021, NRG had procured 2.7 GW of renewable power through PPAs and is actively expanding such procurement. Over time, NRG aspires to become one of the largest enablers of new, renewable power generation through wind and solar facilities. Our engagement with developers early in the project development lifecycle provides them with the commercial assurance they need to begin construction, thereby serving to catalyze the creation of high-quality renewables._x000D_
To realize climate-related opportunities, NRG is focused on growing retail products and services. In early 2021, we acquired Direct Energy, furthering this evolution. Direct Energy did not own and operate any power generation facilities, but instead relied on market purchases of electricity that it resold to its customers. This, coupled with NRGâ€™s capital light strategy, means that the Direct Energy acquisition further diversifies our business away from traditional power generation."</t>
  </si>
  <si>
    <t>"To meet NRGâ€™s 1.5Â°C-aligned net-zero by 2050 goal, NRG is using multiple transition levers. These transition levers can be grouped into four main categories:_x000D_
â€¢ DECARBONIZATION of existing business lines_x000D_
â€¢ DIVERSIFICATION into low emissions businesses_x000D_
â€¢ DIVESTMENT of select high emissions assets_x000D_
â€¢ DEPLOYMENT of new technologies and innovations"_x000D_
Full strategy breakdown in 2021 TCFD Report</t>
  </si>
  <si>
    <t>"The EVP, Residential Retail Solutions, SVP of Business Retail Solutions, and their respective heads of our retail brands and subsidiaries identify commercial opportunities and risks to all of NRG's retail businesses, including from climate change._x000D_
_x000D_
The EVP &amp; General Counsel and the heads of the Environment, Government Affairs, and Regulatory Affairs teams are responsible for assessing and managing regulatory risks and opportunities at federal, regional, and local agencies. NRG's SVP, Operations and SVP Environment are responsible for identifying and managing environmental risks to operations._x000D_
_x000D_
NRG's Chief Risk Officer reports to the CFO and monitors commercial risks to domestic revenues from commodity and electric power availability and pricing, carbon and emission trading, and renewable energy credits._x000D_
_x000D_
Asset Management, Commercial Operations, and Plant Operations identify risks and opportunities for each of our wholesale generation assets arising from weather exposure and other physical risks and directly report these to the CEO. In addition, the Structuring and Fundamentals group uses carbon price scenario analysis both to assess risk for internal financial purposes as well as for evaluating transition risk._x000D_
_x000D_
The Financial Risk Management Committee monitors risks and opportunities on an ongoing basis and meets quarterly to review risks and approve mitigation initiatives. In addition to monitoring climate risk at a high-level, the Committee specifically tracks renewable electricity credit (REC) purchases and retirements required to meet mandatory renewable portfolio standards (RPS) in the states in which NRG operates. NRGâ€™s CEO and Executive Management Team communicate opportunities, risks, and risk mitigation strategies and activities to NRGâ€™s Board of Directors quarterly._x000D_
_x000D_
Externally, NRG reports material risks to investors and other stakeholders through quarterly earnings calls, quarterly SEC filings, CDP questionnaires, and NRGâ€™s annual Sustainability Report among other disclosures. Risks are specifically discussed in Item 1A of NRGâ€™s annual 10-K, and the 10-K and other reports include NRGâ€™s annual greenhouse gas emission inventories. NRGâ€™s Financial Reporting and Analysis function governs the drafting process for Item 1A â€“ Risk Factors in our 10-K as well as for any updates deemed material enough to include in our 10-Q filings throughout the year. NRGâ€™s Disclosure Committee ultimately decides how to disclose risks in our filings to the U.S. Securities and Exchange Commission."</t>
  </si>
  <si>
    <t>"NRGâ€™s Enterprise Risk Management process enables leadership to address uncertainty, to enhance or preserve enterprise value, and to facilitate the mitigation of risk while pursuing opportunity. NRGâ€™s strategy addresses long- and short-term risks and opportunities and aims to reduce the companyâ€™s own GHG risks and those of its customers. As previously discussed, NRG is increasingly focused on providing retail energy solutions to its residential and business customers and this includes various clean energy products and services. These offerings can save money for our customers, increase the reliability and resiliency of the energy they consume, and reduce their carbon footprints. We also have modernized our generation fleet in a manner that reduces CO2 emissions by repowering or retiring older, uneconomic power plants."</t>
  </si>
  <si>
    <t>"Total CO2e (U.S. carbon dioxide equivalent) emissions (Scope 1)_x000D_
GHG emissions intensity (Scope 1)_x000D_
Total CO2e emissions (Scope 2)_x000D_
Total CO2e emissions (Scope 3; Business Travel Only)_x000D_
GHG Intensity of Total Electricity Sales_x000D_
SOx_x000D_
NOx_x000D_
Mercury_x000D_
Net generation_x000D_
Scope 1 emissions covered under emissions-limiting regulations Scope 1 emissions covered under emissions-reporting regulations Total Water Withdrawn_x000D_
Total Water Consumed_x000D_
Coal combustion residuals generated Coal combustion residuals recycled</t>
  </si>
  <si>
    <t>"50% reduction of greenhouse gas emissions (Scope 1, 2, and the employee business portion of Scope 3) by 2025, from its current 2014 baseline, and_x000D_
Net-zero emissions by 2050."_x000D_
"As depicted in Figure 6 below, from 2014 to 2020, the Company's CO2e emissions decreased from 63 million metric tons to 28 million metric tons, representing a cumulative 55% reduction."</t>
  </si>
  <si>
    <t>https://www.nrg.com/assets/documents/sustainability/2020-TCFD.pdf</t>
  </si>
  <si>
    <t>2,937,669 (thousands of cubic meters)</t>
  </si>
  <si>
    <t>151,647 (thousands of cubic meters)</t>
  </si>
  <si>
    <t>Additionally:_x000D_
"No Election - 4%_x000D_
Two or more -1%_x000D_
American Indian or Alaskan Native - &lt;1%_x000D_
Native Hawaiian or Other Pacific Islander - &lt;1%"</t>
  </si>
  <si>
    <t>CEO: $10,854,224 | Employee: $126,289</t>
  </si>
  <si>
    <t>R_2CKbW2xWD2u5kYz</t>
  </si>
  <si>
    <t>NOV2021@g.ucla.edu</t>
  </si>
  <si>
    <t>NOV Inc.</t>
  </si>
  <si>
    <t>NOV</t>
  </si>
  <si>
    <t>62955J103</t>
  </si>
  <si>
    <t>https://investors.nov.com/static-files/1fc9df69-4aef-4819-bf18-a9923229b706</t>
  </si>
  <si>
    <t>Operations, international business, risk management, strategic planning, oil &amp; gas industry, engineering/technology, sales/marketing</t>
  </si>
  <si>
    <t>Energy Transition and its Impact on Business Mix_x000D_
- Climate-Related Risk and Greenhouse Gas (GHG) Emissions_x000D_
- Diversity, Equity, and Inclusion_x000D_
- Attracting, Retaining, and Developing Talent_x000D_
- Workforce Health and Safety_x000D_
- Corporate Governance and Board Oversight_x000D_
- Ethics and Compliance</t>
  </si>
  <si>
    <t xml:space="preserve">Our specialized ethics and compliance training group provides standardized, scheduled_x000D_
training on business conduct and ethics to ensure our Board directors, executives, and employees are wellinformed and well-educated on topics including, but not limited to, the business conduct, anti-corruption and_x000D_
anti-bribery, trade compliance, and human trafficking and modern slavery. In 2021, we delivered over 68,815_x000D_
compliance trainings covering these topics to employees globally, either in-person or online. We believe a_x000D_
proactive, effective training program is a critical tool for ensuring strict compliance with NOVâ€™s policies and_x000D_
procedures and relevant local, state, federal, and global laws, rules, and regulations._x000D_
Consistent schedules, relevant content, and refreshed materials contribute to higher rates of participation and_x000D_
completion of compliance training. We ask employees to regularly participate in training, delivered in-person and_x000D_
online, specific to their roles and responsibilities. Since the laws and best practices we follow continue to evolve,_x000D_
we regularly refresh and update training to reflect current business requirements and regulatory changes and_x000D_
promote better employee engagement. For example, for our annual anti-corruption and anti-bribery training,_x000D_
we limit required participation to employees who are in management, accounting, sales, purchasing, marketing,_x000D_
legal, are involved in the selection and/or supervision of agents, representatives, and joint venture partners of the_x000D_
Company, or have control over the Companyâ€™s funds or have responsibility for recording transactions that impact_x000D_
the Companyâ€™s books and records. In October 2021, we also presented the course with completely refreshed_x000D_
content. Over 92% of applicable employees completed the training before year-end. </t>
  </si>
  <si>
    <t>We are committed to conducting business ethically and we absolutely_x000D_
prohibit bribery, improper payments, or corruption of any kind in any business sector and with any individuals or_x000D_
company of any kind whether private, public, or government owned. We comply with all anti-corruption and antibribery laws, rules, and regulations, which means that we never accept kickbacks or exchange anything of value_x000D_
to secure an unfair business advantage. We expect the same level of integrity from our suppliers, agents, and_x000D_
business partners working on behalf of the company. It is important that we abide by not only the letter, but also_x000D_
the spirit of all compliance-related laws. Our Anti-Corruption and Anti-Bribery policies and procedures reflect the_x000D_
highest global standards, simplifying compliance across our global organization. Our Ethics &amp; Compliance Group_x000D_
monitors the effectiveness of these policies and procedures and continues to enhance them as required.</t>
  </si>
  <si>
    <t>https://www.nov.com/-/media/nov/files/about/sustainability/2021-nov-sustainability-report.pdf</t>
  </si>
  <si>
    <t>We will work to manage and mitigate our GHG emissions where practical. Pursuing operational efficiency_x000D_
across our manufacturing and service locations drives environmental and business benefits alike, lowering_x000D_
emissions, increasing output, and reducing costs. In our efforts to navigate a prolonged industry downturn over_x000D_
the past several years, we have aggressively driven cost reductions and consolidated into our most efficient_x000D_
facilities. Since the fourth quarter 2014, we reduced costs by $12.6B, including $2.0B of fixed costs, and closed_x000D_
nearly 660 facilities with material, concomitant GHG reductions. In doing so, we believe we have reduced our_x000D_
carbon footprint by more than 50% over the past eight years. We intend to continue running lean, efficient_x000D_
operations in the near-term, reducing emissions from our own manufacturing and service efforts.</t>
  </si>
  <si>
    <t>scope 1 and 2 ghg emissions, total energy use</t>
  </si>
  <si>
    <t>338,632,591 gallons</t>
  </si>
  <si>
    <t>ceo pay: $5,035,577.02. median employee pay: $59,494.86</t>
  </si>
  <si>
    <t xml:space="preserve">In todayâ€™s increasingly competitive labor market, we are_x000D_
adapting our policies to support the changing needs of our employees. We believe our new flexible work_x000D_
programs and mental health resources, along with more traditional benefits plans, will support more_x000D_
successful talent recruitment and retention._x000D_
We believe all employees, regardless of role, function, or location, may benefit from the improved work-life_x000D_
balance flexibility affords, and we are actively seeking ways to support them more effectively while balancing_x000D_
the needs of our business. In 2021, we introduced a formal Flexible Workplace Arrangement to U.S. employees_x000D_
that provides an option to continue working from home on certain days where our business allows it. We_x000D_
place a high value on the work accomplished, ideas generated, and relationships fostered through in-person_x000D_
collaboration at the Companyâ€™s office locations; however, we also believe that flexible workplace arrangements_x000D_
can have a positive impact on employee attraction, engagement, and retention. Certain roles and functions_x000D_
are unable to perform their essential job functions remotely, including manufacturing, R&amp;D development, and_x000D_
field-based service technicians, so we are looking at alternate ways to introduce more flexibility, like improved_x000D_
schedules and compressed shifts. Throughout 2021, many of our international locations still operated under_x000D_
COVID restrictions, encouraging roles to work from home where possible. With 65% of our workforce residing_x000D_
outside the U.S., we are evaluating opportunities for longer-term flexible workplace arrangements globally,_x000D_
recognizing the benefits flexibility can provide._x000D_
The COVID-19 pandemic has affected both business operations and the mental health and wellness of our_x000D_
employees and their families. In recent years, we have increased education and awareness for our managers_x000D_
and employees around the importance of mental health. In 2021, we introduced an Employee Assistance_x000D_
Program in countries with the largest employee presence to offer resources and support for challenges_x000D_
our workforce may face. In 2022, we plan to introduce a global solution that provides every NOV employee,_x000D_
regardless of location, access to similar resources when they require emotional and mental support. As we_x000D_
continue to power through the pandemic, we have a responsibility to our employees to address mental health_x000D_
and provide helpful communications, resources, and tips for staying connected with each other and their work_x000D_
in a socially distanced world._x000D_
We believe successful recruitment and retention requires competitive and comprehensive benefits packages_x000D_
to meet the needs of our employees and their families. NOV offers locally competitive health benefits, paid_x000D_
holidays and time off, and retirement benefits to our employees. In the U.S., we provide health, vision and_x000D_
dental insurance, life and accident insurance, short- and long-term disability benefits, and paid parental leave,_x000D_
in addition to the employee assistance and wellness program described above. To ensure benefits remain_x000D_
affordable for all employees, NOV pays the majority of our health-plan premiums. For U.S. employees, we also_x000D_
offer a 401(k)-retirement savings plan. In 2021, we reinstated our employer match to the companyâ€™s 401(K) plan._x000D_
In January 2022, all participants began receiving the company match in addition to a lump sum contribution of_x000D_
4th quarter 2021 eligible earnings into their 401(k) accounts._x000D_
Consistent with our organizational focus on DE&amp;I, in November 2021 we introduced a new Flexible Holiday benefit_x000D_
to US employees allowing more flexibility to observe the cultural and religious dates most meaningful to them. </t>
  </si>
  <si>
    <t>NOV Inc</t>
  </si>
  <si>
    <t>R_DULlV8FS6FIxrVL</t>
  </si>
  <si>
    <t>NTAP2021@g.ucla.edu</t>
  </si>
  <si>
    <t>NTAP2021</t>
  </si>
  <si>
    <t>NetApp, Inc.</t>
  </si>
  <si>
    <t>NTAP</t>
  </si>
  <si>
    <t>64110D104</t>
  </si>
  <si>
    <t>https://investors.netapp.com/static-files/6b3b9ae8-9653-4a72-a47c-1b63bac3d7db</t>
  </si>
  <si>
    <t>Executive level leadership, strategy, sales &amp; marketing, technology, risk management</t>
  </si>
  <si>
    <t>Since our founding in 1992, NetApp has been committed to building a model, values-led_x000D_
company. Our values are the foundation of our Code of Conduct. This declaration reflects_x000D_
our culture and our commitment to doing things the right way, for the right reasons, everywhere_x000D_
we operate._x000D_
This Code enables us to live our values and meet our obligations to our stakeholders â€” employees,_x000D_
customers, shareholders, partners, and communities. By living our values every day, we foster an_x000D_
environment of mutual trust and respect and advance a reputation for integrity. Our Code applies_x000D_
to everyone who works at NetApp, including all directors, officers, and employees. We also_x000D_
expect our partners, service providers, customers, suppliers, vendors, and contractors to work_x000D_
ethically and in a manner that is consistent with the standards in our Code and our policies._x000D_
All employees are required to complete a Code of Conduct course upon hire and then annually._x000D_
The course evolves to address key priorities, which may include:_x000D_
â€“ Antibribery and anticorruption_x000D_
â€“ Data privacy and security_x000D_
â€“ Diversity and antidiscrimination_x000D_
â€“ Human rights_x000D_
â€“ Charitable and political activities</t>
  </si>
  <si>
    <t>https://www.netapp.com/media/60152-netapp-2021-esg-report.pdf</t>
  </si>
  <si>
    <t xml:space="preserve">NetApp has a board-level Audit Committee that provides oversight to the Enterprise Risk Management (ERM) program,_x000D_
which includes a risk sub-category that focuses on climate. </t>
  </si>
  <si>
    <t>NetApp maintains a robust Enterprise Risk Management (ERM) Program and Policy. NetApp's ERM Program has two_x000D_
governing bodies â€“ the Audit Committee and the Executive Risk Committee (ERC). The Executive Risk Committee_x000D_
is the coordinating body that oversees NetApp's response to risks that could impact NetApp's ability to achieve its_x000D_
overarching strategic goals, as well as its underlying business objectives. The Executive Risk Committee consists of_x000D_
selected members from each of the five risk pillars (strategic, operational, financial, compliance, human capital â€” Vice_x000D_
President / Executive Vice President level, cross-functional membership), Executive Management, and ERM Risk_x000D_
Manager. Individual Risk Owners share their function's top risks with the ERC every quarter. If the risk is significant, the_x000D_
board is informed at the Annual Audit Committee Meeting or even sooner, if necessary._x000D_
The ERC is responsible for accountability and oversight of our ERM process in:_x000D_
(1) Identifying climate-related risks;_x000D_
(2) Ownership for identification of climate-related risks;_x000D_
(3) Approval of risk mitigation strategies and resource allocations to manage risks as appropriate;_x000D_
(4) Ensuring stakeholders are adequately informed about the long-term, risk-adjusted business strategy; and_x000D_
(5) Escalation of significant risks and risk events to the board._x000D_
NetApp's Risk Manager holds a central role in coordinating ongoing global ERM program activities. The life cycle of_x000D_
our enterprise risk program includes steps to identify, assess, decide, act, respond, recover, and monitor individual_x000D_
risks related to climate. NetApp has a governance structure in place to address climate change. If a significant climaterelated risk is identified, the Executive Risk Committee would inform the board. The Risk Committee and Risk Manager_x000D_
would provide detailed information to the board about the risk/incident and the timeline for response and next steps.</t>
  </si>
  <si>
    <t>NetApp does have a process for identifying, assessing, and responding to climate-related risks and opportunities. The_x000D_
short-, medium-, and long-term time horizons are defined as 0 to 2 years, 2 to 5 years, and 5 to ten years. To determine_x000D_
risks and opportunities about climate change, we define substantive financial or strategic impact as impacts that could_x000D_
interrupt the supply chain to cause significant downtime._x000D_
NetApp has identified the following risks:_x000D_
- current regulations such as WEEE and REACH,_x000D_
- emerging regulation,_x000D_
- technology innovations,_x000D_
- market risk, including supply chain oversight of our vendors' initiatives to reduce our carbon footprint, and_x000D_
- acute and chronic physical risks._x000D_
NetApp has identified the following opportunities:_x000D_
- developing more energy-efficient lab and data center facilities, and_x000D_
- procurement of renewable energy for facilities' power source.</t>
  </si>
  <si>
    <t>NetApp's inability to deliver products to its customers would directly impact its ability to collect revenue and procure_x000D_
new orders. Extreme weather events caused by climate change (storms, droughts) could affect our supply chain._x000D_
However, NetApp has not identified any inherent climate-related risks with the potential to have a substantive financial_x000D_
or strategic impact on our business. NetApp's policies and objectives help mitigate any *substantive* financial or_x000D_
strategic impact resulting from climate change. We believe that risks exist, but they are not substantive to us at this_x000D_
time.</t>
  </si>
  <si>
    <t>Specific climate change-related scenario analysis are being considered to inform our business strategy in the future._x000D_
We anticipate using qualitative and/or quantitative climate-related scenario analysis in the next two years to inform our_x000D_
organization's strategy._x000D_
We have an existing Enterprise Risk Management (EMS) system which includes a risk sub-category that focuses on_x000D_
climate. Our robust Business Continuity Plan ensures we have geographic resilience in our supply chain, operations,_x000D_
and human capital (Americas, APAC, EMEA). Our EMS provides us the framework for setting, monitoring, and_x000D_
continuously improving our environmental goals and objectives, helping to mitigate potential risk.</t>
  </si>
  <si>
    <t xml:space="preserve">NetApp has implemented a robust Business Continuity Plan with its key vendors to ensure a resilient supply chain._x000D_
NetAppâ€™s Business Continuity Plan conducts Criticality Surveys for Critical Resources &amp; Processes. Our Business_x000D_
Continuity Plan helps NetApp to be proactive and avoid any substantive financial or strategic impacts on our business._x000D_
If a potential climate related risk is identified by a risk owner(s), the likelihood and frequency of the risk is assessed_x000D_
using a rating scale. This rating scale assigns a score to this risk which then determines the necessary actions and the_x000D_
pace at which these actions need to be executed. </t>
  </si>
  <si>
    <t>NetApp believes in being proactive rather than reactive, and is able to foresee climate related risks and to mitigate_x000D_
these risks by placing necessary procedures and processes in place. Extreme weather events caused by climate_x000D_
change (storms, droughts) could affect our supply chain. However, our suppliers have been diversified to a point where_x000D_
the impact is mitigated. Our key suppliers and contract manufacturers are located in all three geographies (Americas,_x000D_
EMEA and APAC). If one location were impacted due to any man-made or natural disaster, the other two locations_x000D_
could pick up the workload and help meet our customers' requirements. Our Business Continuity Plan prepares NetApp_x000D_
for any unforeseen incidents and reduces potential financial and strategic impacts. We do not consider climate risks at_x000D_
this point to have the potential to have a substantive financial or strategic impact on our business.</t>
  </si>
  <si>
    <t>As enterprise data centers continue to migrate to the cloud, NetApp is uniquely positioned in this market_x000D_
transformation. The benefit of the migration to the cloud is that data centers in locations that have significant risk_x000D_
to climate change can transition to data centers in locations with less risk of climate change. NetApp is uniquely_x000D_
positioned with our Data Fabric product strategy to increase market share significantly and increases our opportunity_x000D_
as customers use the cloud as part of their climate change risk mitigation. NetApp's portfolio of Data Fabric products_x000D_
is not directly marketed as low carbon products. However, the efficiency gains of higher utilization and improved_x000D_
optimization of IT infrastructure and data management systems are in effect going to contribute to customers GHG_x000D_
reduction. Additionally, NetApp's All Flash Fabric-attached storage (AFF) is our data storage system that utilizes solidstate flash drives in place of traditional spinning disk drives. The NetApp AFF configuration reduces the size of IT data_x000D_
storage equipment and avoids GHG emissions by reducing the energy the IT equipment uses to perform the same task_x000D_
if using a different solution._x000D_
Our investment in research and development is demonstrated through our commitment to maintaining ENERGY_x000D_
STARÂ® certifications for our Data Center Storage products. Additionally, our long-term strategy (5+ years) is focused_x000D_
on ensuring our labs and data centers use energy efficiently. Future facilities are designed to green building standards_x000D_
(LEED), and our products are as or more energy-efficient than others storage products.</t>
  </si>
  <si>
    <t>NetApp measures Scope 1, 2, and 3 emissions in metric tons CO2_x000D_
e. Our Scope 2 emissions are solely electricity_x000D_
purchased. We use data provided by each utility where we purchase electricity directly from the supplier. To calculate_x000D_
our Scope 3 emissions, we collected energy and emissions data from our two largest Contract Manufacturing partners._x000D_
NetApp does not manufacture the products it sells, so emissions from our contract manufacturing partners are relevant_x000D_
Scope 3 sources.</t>
  </si>
  <si>
    <t>NetApp has an intensity target for emissions and plans to set a science-based target in the fiscal year. As part of our_x000D_
corporate strategy to reduce energy we set out to reduce electricity consumption in North America by 20% within five_x000D_
years compared to the base year of 2016. The electricity consumed by our North American operations constitutes_x000D_
approximately 70% of Scope 2 emissions. We have reduced Scope 2 emissions in this category by 16,427 tCO2_x000D_
e,_x000D_
meeting over 100% of the goal within 4 years. The largest impact to the reduction is the relocation and consolidation of_x000D_
our lab and data center equipment to more efficient facilities with lower energy costs.</t>
  </si>
  <si>
    <t>ceo pay: $14,358,852. median employee pay: $188,438</t>
  </si>
  <si>
    <t>NetAppâ€™s healthcare options offer competitive, comprehensive coverage for you and your family._x000D_
_x000D_
National medical plans: a high-deductible plan linked to a tax-advantaged Health Savings Account and a conventional PPO_x000D_
Regional medical plan: an HMO for those who reside in Northern California_x000D_
Expert advice from world-renowned doctors through our medical second opinion program_x000D_
National dental plan_x000D_
National vision plan with two levels of coverage to choose from_x000D_
Robust wellness program</t>
  </si>
  <si>
    <t>https://www.netapp.com/company/careers/#benefits</t>
  </si>
  <si>
    <t>NetApp Inc.</t>
  </si>
  <si>
    <t>R_3Pp25Tb8XKIdJxp</t>
  </si>
  <si>
    <t>MMM2019@g.ucla.edu</t>
  </si>
  <si>
    <t>MMM2019</t>
  </si>
  <si>
    <t>3M Company</t>
  </si>
  <si>
    <t>MMM</t>
  </si>
  <si>
    <t>88579Y101</t>
  </si>
  <si>
    <t>"Shareholder engagement is fundamental_x000D_
to our commitment to good governance_x000D_
and essential to maintaining our strong_x000D_
corporate governance practices"</t>
  </si>
  <si>
    <t>climate change, community health &amp; safety / development, water quality, energy use</t>
  </si>
  <si>
    <t>"The programâ€™s training modules are_x000D_
assigned to employees based on_x000D_
their role and area of responsibility_x000D_
within the company. Most courses are_x000D_
mandatory for approximately 46,000_x000D_
global employees. "</t>
  </si>
  <si>
    <t>collaboration with employees, legal team etc "These processes help identify risks in the_x000D_
target company before an acquisition_x000D_
or investment is initiated. This process_x000D_
accelerates our efforts to integrate an_x000D_
acquired companyâ€™s employees into_x000D_
3Mâ€™s compliance program and culture."</t>
  </si>
  <si>
    <t>"The highest level of climate risk governance is the responsibility of the 3M Science, Technology &amp;_x000D_
Sustainability Committee of the Board of Directors, formed in 2019 as one of four committees of the_x000D_
Board of Directors. The committee will oversee the twin demands of developing products to meet_x000D_
the ever-changing needs of our customers while doing so in an environmentally responsible way. "</t>
  </si>
  <si>
    <t>"the 3M CEO has the highest level of direct responsibility for assessing and_x000D_
managing climate-related issues. The CEO will carry on the companyâ€™s history of proactive_x000D_
leadership in addressing both the challenges and the opportunities presented by climate change_x000D_
and energy conservation."</t>
  </si>
  <si>
    <t>following risk facors listed: regulatory, technology, legal, market, reputation, physical (acute and chronic), upstream, and downstream. details for all of these factors listed on report, but specific time frame not given</t>
  </si>
  <si>
    <t>"At 3M, we continually evaluate our approach to opportunity and risk. We believe the whole concept_x000D_
of risk appetite and tolerance is an essential component of strategic planning. This includes broad_x000D_
risk oversight by the Board and its committees, with committee-level risk analyses reported to_x000D_
the full Board and executive-level internal General Auditor and Chief Ethics &amp; Compliance Officer_x000D_
appointed by and reporting directly to the Audit Committee."</t>
  </si>
  <si>
    <t>"Climate-related risk is also assessed as part of our analysis of physical risk to our manufacturing_x000D_
sites. For example, our analysis of physical risk to our manufacturing sites from sea level rise is based_x000D_
on modeling for 1.5o, 2o, and 4oC temperature increases. Based on our analysis of physical risks to_x000D_
individual 3M manufacturing sites, none are deemed to create overall enterprise risk due in part to_x000D_
the diversity of 3Mâ€™s global capabilities and our robust business continuity plan. "; "For this reason, we are incorporating_x000D_
the findings of the Special Report on_x000D_
Global Warming of 1.5Â°C, published_x000D_
by the Intergovernmental Panel on_x000D_
Climate Change (IPCC), in setting_x000D_
our goals and actions."</t>
  </si>
  <si>
    <t>"Managing risk requires integrating a multidisciplinary, company-wide risk identification, assessment,_x000D_
and management process. The Vice President and General Auditor, Corporate Auditing, whose_x000D_
appointment and performance is reviewed and evaluated by the Audit Committee, is responsible for_x000D_
leading the formal risk assessment and management process within the company"</t>
  </si>
  <si>
    <t>"Managing risk requires integrating a multidisciplinary, company-wide risk identification, assessment,_x000D_
and management process. The Vice President and General Auditor, Corporate Auditing, whose_x000D_
appointment and performance is reviewed and evaluated by the Audit Committee, is responsible for_x000D_
leading the formal risk assessment and management process within the company."</t>
  </si>
  <si>
    <t>"3M operates in more than 70 countries and derives approximately 60% of its revenues from outside_x000D_
the United States. Our company results are impacted by the effects of, and changes in, worldwide_x000D_
economic, political, regulatory, capital markets, and other external conditions."</t>
  </si>
  <si>
    <t>"We have established key Sustainability metrics to measure and manage climate risk that go beyond_x000D_
compliance to thinking holistically about our operations and products. We report on historical_x000D_
periods to allow for trend analysis with a clear description of the methodologies we use to calculate_x000D_
or estimate limitations and assumptions."</t>
  </si>
  <si>
    <t>Improve energy efficiency, indexed to net sales, by 30% by 2025.; Increase renewable energy to 50% of total electricity use by 2025.;  Help our customers reduce their GHGs by 250 million tons of CO2 equivalent emissions through the use of 3M products by 2025.; Ensure GHG emissions at least 50% below our 2002 baseline, while growing our business, by 2025.;</t>
  </si>
  <si>
    <t>"Outside of 3Mâ€™s EMS, 3M has completed environmental site assessments at most sites, with the goal of identifying potential historical liabilities. Because of these assessments, we can identify sensitive biodiverse areas. Where applicable, 3M conducts searches of public databases, which includes a wetland database. Site visits also identify areas such as rivers, creeks, and potential  wetlands that are on or near the manufacturing sites. Sites throughout the world practice good land stewardship."</t>
  </si>
  <si>
    <t>18 Sites located inwater stress/scarceareas</t>
  </si>
  <si>
    <t>approximate (given on graph with no labels) by generation: 7% boomers, 56% gen x, 32% gen y, 5% gen z</t>
  </si>
  <si>
    <t>18% diverse</t>
  </si>
  <si>
    <t>"3M has implemented a supplier risk evaluation process for existing suppliers to help assure that we assess_x000D_
prioritized suppliers that could be at risk for non-conformance with our Supplier Responsibility Code,_x000D_
including the human rights elements. The risk factors used in this process include geographic risk,_x000D_
commodity/category risk, business risk, type of operations, and annual 3M purchases. We conduct this_x000D_
internal supplier risk evaluation process on an annual basis. New suppliers in higher risk regions and_x000D_
categories are qualified using the same criteria 3M uses for existing supplier assessments, which include_x000D_
their working conditions and employment practices, such as forced labor and human trafficking. 3M_x000D_
internal staff conduct announced on-site audits. Suppliers who do not pass this assessment do not qualify_x000D_
to supply 3M. We expect our suppliers to periodically assess themselves and their suppliers for_x000D_
conformance to our expectations."</t>
  </si>
  <si>
    <t>" higher-risk countries, such as in the Asia Pacific region."</t>
  </si>
  <si>
    <t>"3M is committed to promoting a_x000D_
culture of health by identifying and_x000D_
controlling potential stressors in_x000D_
the workplace that impact health_x000D_
and well-being. Employees are_x000D_
encouraged to take advantage of_x000D_
3Mâ€™s health and well-being programs_x000D_
that promote disease prevention and_x000D_
health improvement. "</t>
  </si>
  <si>
    <t>3M</t>
  </si>
  <si>
    <t>R_7QJ0eBVy9PVRMJj</t>
  </si>
  <si>
    <t>AOS2019@g.ucla.edu</t>
  </si>
  <si>
    <t>AOS2019</t>
  </si>
  <si>
    <t>A.O. Smith Corporation</t>
  </si>
  <si>
    <t>AOS</t>
  </si>
  <si>
    <t>conducts compliance audits every year, training for new employees</t>
  </si>
  <si>
    <t>set GHG reduction goal in 2020, has award program to drive resource efficiency across business, has incorporated steps to reduce plastic waste.</t>
  </si>
  <si>
    <t>GHG emission, energy intensity, water intensity</t>
  </si>
  <si>
    <t>10% GHG emissions intensity reduction by 2025</t>
  </si>
  <si>
    <t>26% in USA, 49% rest of the world</t>
  </si>
  <si>
    <t>Medical, dental and vision plan, health savings accounts, employee assitance program, disability plans, life insurance</t>
  </si>
  <si>
    <t>A. O. Smith</t>
  </si>
  <si>
    <t>R_tMyNdmBI4PSNp2F</t>
  </si>
  <si>
    <t>ACN2019@g.ucla.edu</t>
  </si>
  <si>
    <t>ACN2019</t>
  </si>
  <si>
    <t>Accenture plc</t>
  </si>
  <si>
    <t>ACN</t>
  </si>
  <si>
    <t>G1151C101</t>
  </si>
  <si>
    <t>Data Privacy &amp; Cyber Security; Ethics &amp; Integrity; Climate Change &amp; Carbon Emissions; Responsible Technology &amp; Innovation; Inclusion, Diversity &amp; Equal Opportunity; Enabling Clientsâ€™ Sustainability; Employee Well-being &amp; Engagement; Working Conditions; ESG Management; Talent Attraction, Retention &amp; Development</t>
  </si>
  <si>
    <t>"annual required Ethics &amp; Compliance trainings, a Making Good Decisions tool, our COBE toolkit with downloadable job aids, an ethics helpline, an on-demand anonymous chatbot, and internal and external platforms for people to raise concerns"; global Conduct Counts survey; 3-year cycle of risk assessments for global compliance programs</t>
  </si>
  <si>
    <t>Audit Committee receives quarterly briefings from the COO on enterprise risk, including climate-related. Nominating and Governance Committee periodically reviews the Companyâ€™s policies and practices on significant corporate social responsibility issues</t>
  </si>
  <si>
    <t>COO assesses and manages climate-related risks, briefs on ERM to Audit Committee. "Global Environment Director 1) meets monthly with our network of Environment Leads to discuss emerging risks, 2) meets at least quarterly with the ERM lead to discuss changing risk _x000D_
conditions across all time horizons, 3) drives an annual, operational environmental risk assessment with the Environment Leads"</t>
  </si>
  <si>
    <t>Risks: increased severity of extreme weather events such as cyclones and floods. Opp: Development and/or expansion of low emission goods and services; Use of lower emissions through R&amp;D and innovation</t>
  </si>
  <si>
    <t>Expanded and scaled cloud-based services, made cloud-based acquisitions; committed to procuring 100% renewable energy across global facilities by 2023; continued to invest in growing cloud computing; working toward science-based targets and real estate strategy and workforce planning</t>
  </si>
  <si>
    <t>Used NDCs for climate-related scenario analysis, results were "a list of priority Accenture countries in _x000D_
which to focus on pursuing additional purchases of renewable energy over the next 5-10 years"</t>
  </si>
  <si>
    <t>Environment Leads and the Environment Director monitor short-medium term changing conditions. "Global Environment Director 1) meets monthly with our network of Environment Leads to discuss emerging risks, 2) meets at least quarterly with the ERM lead to discuss changing risk conditions across all time horizons, 3) drives an annual, operational environmental risk assessment with the Environment Leads"</t>
  </si>
  <si>
    <t>identify high-priority risks, then decide how to respond with visibility from the CEO and COO; look to mitigate and control risk; also have risk transfer strategies in place. For reporting obligations, geographic Legal and Environment Leads monitor emerging regulation and report new requirements to the Environment Director as needed. For extreme weather, have several teams</t>
  </si>
  <si>
    <t>significant risks "may also be escalated for consideration in the Company-wide ERM assessment"</t>
  </si>
  <si>
    <t>GHG emissions, energy usage, water use</t>
  </si>
  <si>
    <t>"By 2025 reduce our absolute greenhouse gas emissions by 11% and our scope 1 and 2 greenhouse gas emissions by 65%" (achieved 32% and 39%); 100% renewable energy by 2023 (achieved 30%); require 90% of suppliers to disclose emissions reduction targets and actions</t>
  </si>
  <si>
    <t>788:1 without cost-of-living adjustment</t>
  </si>
  <si>
    <t>"provide employees and their dependents access to company-sponsored health programs such as medical checks, preventative care, outpatient and inpatient medical, dental and prescription drug coverage"; in some countries, programs "such as healthy pregnancy, stress management, critical illness, chronic condition management, _x000D_
biometrics, health risk assessments, nutritional counseling and fitness"</t>
  </si>
  <si>
    <t>Accenture Plc (Class A)</t>
  </si>
  <si>
    <t>R_3EczDen7x9KeCim</t>
  </si>
  <si>
    <t>ATVI2019@g.ucla.edu</t>
  </si>
  <si>
    <t>ATVI2019</t>
  </si>
  <si>
    <t>Activision Blizzard, Inc.</t>
  </si>
  <si>
    <t>ATVI</t>
  </si>
  <si>
    <t>00507V109</t>
  </si>
  <si>
    <t>"The right way to play starts with our Code of Conduct, which is our ethical foundation outlining our guiding principles and key ethics and compliance policies. Our Code requires that we obey all applicable laws and conduct our business with integrity, and it outlines our expectations of all employees. We have multiple other policies which support or elaborate on the principles of our Code._x000D_
We operate a robust global ethics and compliance program known as the â€œWay2Playâ€ program. The Corporate Ethics &amp; Compliance team (known as the â€œWay2Play Teamâ€) creates policies, trainings, communications, and initiatives, and provides other resources that help employees navigate the â€œright way to playâ€ while working at the Company. Although the core Way2Play Team is based at the Companyâ€™s headquarters, the broader team extends globally and includes individuals from various offices and across the Legal team, Human Resources team, and other corporate functions._x000D_
"</t>
  </si>
  <si>
    <t>"The full Board receives reports on our ESG matters, strategy, and activities, including a discussion of our annual ESG report."</t>
  </si>
  <si>
    <t>"In 2020, our management established a cross-functional, enterprise-wide ESG working group, which includes members of_x000D_
our executive management team and employees from all of our business units and corporate functions. The working group supports the steering committee by identifying the ESG matters that are most relevant to our business. As part of our long- term strategy, we continue to expand our internal ESG expertise, advance our reporting activities, and identify new partnership opportunities to highlight our key ESG issues."</t>
  </si>
  <si>
    <t>"We understand that our business impacts our global and local environment and that we have an obligation to operate_x000D_
sustainably. We commit to the well-being of our planet by taking steps to reduce our own environmental footprint and to_x000D_
promote sustainable behaviors throughout our supply chain. "</t>
  </si>
  <si>
    <t>ESG steering committee is responsible for identifying and assessing</t>
  </si>
  <si>
    <t>Board of directors committees are responsible for esg management</t>
  </si>
  <si>
    <t>reduce our plastic consumption by 50% over the next five years, net zero emissions by 2050</t>
  </si>
  <si>
    <t>34% underrepresented groups</t>
  </si>
  <si>
    <t>We seek out pioneer partners who give our employees modern benefit experiences that encompass holistic_x000D_
healthâ€”mind, body, financial, and overall wellness. While benefits vary by geography, one example of these benefits, where_x000D_
applicable, are the ways we support both current and hopeful parents.</t>
  </si>
  <si>
    <t>Activision Blizzard</t>
  </si>
  <si>
    <t>R_TiuZ7WqTLG3riZr</t>
  </si>
  <si>
    <t>ADBE2019@g.ucla.edu</t>
  </si>
  <si>
    <t>ADBE2019</t>
  </si>
  <si>
    <t>Adobe Inc.</t>
  </si>
  <si>
    <t>ADBE</t>
  </si>
  <si>
    <t>00724F101</t>
  </si>
  <si>
    <t>other competencies are available on proxy but none relating to environmental or social</t>
  </si>
  <si>
    <t>employee diversity equity and inclusion, enabling inclusive opportunity, transparent and ethical business practices, data privacy &amp; security, community engagement, renewables and energy efficiency strategy, climate change and GHG emissions</t>
  </si>
  <si>
    <t>code of business conduct, global anti bribery and anti corruption policy, anti trust policy etc</t>
  </si>
  <si>
    <t>"There is board-level oversight of climate-related issues including the climate_x000D_
change risks and sustainability initiatives that are described in our regular filings_x000D_
with the SEC. Our Board also reviews engagement with the companyâ€™s_x000D_
stockholders on climate-related issues"</t>
  </si>
  <si>
    <t>sustainability committe responsible for both assessing and managing climate related risks and opps</t>
  </si>
  <si>
    <t>RISKS: locations where data centers are located may be vulnerable to climate change effects (s), Adobe faces increasing interest in its climate-related impacts and actions from its_x000D_
stakeholders (s), may be unable on decarbonization commitments (m). OPPS: use tech to enable their customers to reduce emissions and other environmental impacts across_x000D_
their value chains (m), low carbon energy sources becoming more cheap as fossil fuels become more expensive (m), substantial reputational and brand enhancement opportunities for companies_x000D_
who commit themselves to fighting climate change and to delivering sustainable_x000D_
performance (m)</t>
  </si>
  <si>
    <t>the financial impacts of each risk are listed on CDP, and the risks and opportunities have helped shape business strategy</t>
  </si>
  <si>
    <t>"Adobe uses the same short, medium and long-term time horizons as_x000D_
described in 2.2 to be consistent across our risk identification and scenario_x000D_
analysis for planning purposes. We have undertaken Greenpeaceâ€™s_x000D_
quantitative assessment of digital supply chain energy consumption and_x000D_
estimates of renewable energy"</t>
  </si>
  <si>
    <t>"The Adobe Sustainability Committee reviews risks and opportunities relevant to our_x000D_
operations, supply chain and products twice per year and acts accordingly to the type of_x000D_
risk. Findings of the risk and opportunity assessment are reported to the C-suite officers_x000D_
with executive level oversight for climate related issues at Adobe"</t>
  </si>
  <si>
    <t>"Major risks are communicated to and coordinated with Governance, Legal, and_x000D_
Enterprise Risk Management. For lower impact risks and opportunities, depending on_x000D_
the KPI, target, or anticipated outcome, a subcommittee or appropriate point person_x000D_
takes the lead to implement measures to address the risks and opportunities identified."</t>
  </si>
  <si>
    <t>integrated into overall risk management</t>
  </si>
  <si>
    <t>scope 1-3 ghg emissions, total energy consumption, water use and management, waste generation</t>
  </si>
  <si>
    <t>full list of their benefits is linked to on CSR, has information about all their different health and wellness resources for employees</t>
  </si>
  <si>
    <t>R_2rIxzzylHlsfV8s</t>
  </si>
  <si>
    <t>AAP2019@g.ucla.edu</t>
  </si>
  <si>
    <t>AAP2019</t>
  </si>
  <si>
    <t>Advance Auto Parts, Inc.</t>
  </si>
  <si>
    <t>AAP</t>
  </si>
  <si>
    <t>00751Y106</t>
  </si>
  <si>
    <t>Automotive Retail</t>
  </si>
  <si>
    <t>other competencies available on proxy, but not relating to environmental or social</t>
  </si>
  <si>
    <t>"Our ethics and compliance (E&amp;C) team delivers_x000D_
annual training on our Code of Ethics and Business_x000D_
Conduct and Fair and Respectful Workplace policies_x000D_
to make clear the companyâ€™s expectations of ethical_x000D_
conduct wherever we do business. In addition, the_x000D_
E&amp;C team creates and delivers custom training and_x000D_
communications on selected compliance topics and_x000D_
works across functions to establish our enterprisewide compliance training curriculum that helps to_x000D_
drive team member awareness and compliance with_x000D_
applicable laws and regulations. We promote our_x000D_
company values and Speak Up Cultural Belief_x000D_
through our Open Door Policy, and we encourage_x000D_
team members to report any concerns to managers,_x000D_
our HR team and our anonymous team member_x000D_
hotline."</t>
  </si>
  <si>
    <t>"Representatives of that working group regularly_x000D_
provide updates to and engage in dialogue with_x000D_
both our executive committee and our Nominating_x000D_
and Corporate Governance Committee, which has_x000D_
oversight responsibility of our ESG programs. "</t>
  </si>
  <si>
    <t>"Senior leaders from_x000D_
several functions, including HR, risk and EHS, investor_x000D_
relations, communications and legal meet regularly to_x000D_
discuss and address ESG initiatives and disclosures."</t>
  </si>
  <si>
    <t>planet is one of their pillars for ESG, focus on energy conservation and emissions reductions</t>
  </si>
  <si>
    <t>scope 1 emissions, recyling amounts by material, total energy consumed, percent grid electricity</t>
  </si>
  <si>
    <t>36.1% POC</t>
  </si>
  <si>
    <t>Advance Auto Parts</t>
  </si>
  <si>
    <t>R_1lgbHJ5B7xskftB</t>
  </si>
  <si>
    <t>AMD2019@g.ucla.edu</t>
  </si>
  <si>
    <t>AMD2019</t>
  </si>
  <si>
    <t>Advanced Micro Devices, Inc.</t>
  </si>
  <si>
    <t>AMD</t>
  </si>
  <si>
    <t>5 financial</t>
  </si>
  <si>
    <t>energy efficiency of products, product security, forced labor in supply chain, child labor in supply chain, product quality, ethical conduct, employee diversity &amp; inclusion, raw material sourcing, GHG reduction solutions for customers, tech for good, innovation &amp; IP, financial/economic growth, supply chain security, employee talent acquisition</t>
  </si>
  <si>
    <t>ethics and compliance training when hired and every 3 years, leadership teams surveyed twice a year over possible conflicts of interest</t>
  </si>
  <si>
    <t>Board receives reports from and engages with management on ESG issues. Nominations and Governance Committee has oversight over ESG</t>
  </si>
  <si>
    <t>Executive Team receives regular updates on ESG; members participate in setting ESG strategic priorities and goals for their departments and demonstrate progress. Executive Steering Committee (ESC) oversees ESG progress, communicates with ET; comprised of cross-functional leaders. "CR team works closely with supply chain, product engineers, regulatory affairs and EHS to coordinate initiatives related to energy use and GHG emissions across" value chain; meetings held "to identify issues and opportunities as well as track progress related to reducing energy use and/or GHG emissions."</t>
  </si>
  <si>
    <t>Risks: extreme weather events such as floods, heatwaves and freezes. Opp: advancing product energy efficiency, helping customers reduce emissions, reducing energy/emissions impacts in the supply chain and sourcing renewable energy.</t>
  </si>
  <si>
    <t>Accelerating product energy efficiency; set science-based targets to reduce GHG emissions; R&amp;D into energy efficiency; conservation projects and sourcing renewable energy. "Financial planning for climate-related risks/opportunities occurs on an annual basis with quarterly and monthly reviews."</t>
  </si>
  <si>
    <t>"...AMD is charting a bold path to advance energy efficiency for Accelerated Computing applications; setting a science-based GHG emissions reductions goal for our operations (aligned with a 1.5 degree Celsius scenario); and working with our manufacturing suppliers to increase efficient use of resources and renewable energy."_x000D_
"For absolute scopes 1 and2 reductions, we applied the assumptions, inputs and analytical methods in the â€œ3% Solution: Driving Profits Through Carbon Reductionsâ€ publication from CDP and WWF." "For the normalized supply chain and product use goals, we worked with the Science-based Targets Initiative to follow the RCP 2.6 scenario analysis" to assess whether targets were achievable.</t>
  </si>
  <si>
    <t>"We use materiality assessments to prioritize ESG-related issues, set our strategy and continuously _x000D_
strengthen our engagement with key stakeholders. This approach allows us to prioritize where we _x000D_
need to focus our efforts to have the most impact and operationalize our goals into the business."</t>
  </si>
  <si>
    <t>"AMD takes a multi-faceted approach to ESG-related risk management and the advancement of _x000D_
opportunities. For example, a cross-functional team focused on product energy efficiency meets bi-weekly to discuss regulatory and standards developments that may pose short, medium or longer-term risks (or opportunities). The team is led by our Corporate Vice President of Government Affairs _x000D_
and Corporate Responsibility, with the participation of product engineering, corporate responsibility _x000D_
and relevant business teams. _x000D_
Business continuity planning is another area of risk management that brings together EHS, Finance, _x000D_
Global Operations, Human Resources, Information Technology and other teams to identify and plan _x000D_
for events that could disrupt AMD operations and/or supplier operations."</t>
  </si>
  <si>
    <t>"integrated into multi-disciplinary company-wide risk management process"</t>
  </si>
  <si>
    <t>energy use, energy efficiency, GHG emissions, water use</t>
  </si>
  <si>
    <t>1% iGen (born 1997 or later), 53% (born 1981-1996), 37% Gen X (born 1965-1980), 9% Baby Boomers (born 1946-1964), &lt;1% Traditionalists (born 1927-1945)</t>
  </si>
  <si>
    <t>"comprehensive healthcare coverage"; "fertility, adoption and surrogacy as well as transgender-inclusive benefits"</t>
  </si>
  <si>
    <t>Advanced Micro Devices Inc.</t>
  </si>
  <si>
    <t>R_1eY1ChExSYK71It</t>
  </si>
  <si>
    <t>AFL2019@g.ucla.edu</t>
  </si>
  <si>
    <t>AFL2019</t>
  </si>
  <si>
    <t>Aflac Incorporated</t>
  </si>
  <si>
    <t>AFL</t>
  </si>
  <si>
    <t>environmental and social competencies not given; proxy statement listed on ESG index to find info on board of directors</t>
  </si>
  <si>
    <t>4 women; proxy directly listed on ESG index for info on board</t>
  </si>
  <si>
    <t>"The Corporate Social Responsibility and Sustainability (CSR and Sustainability) Committee of Aflac Incorporatedâ€™s Board of Directors (the Board) provides guidance and oversight of the Company's_x000D_
sustainability actions, which includes climate change. This committee is charged with monitoring and reviewing the Companyâ€™s policies, procedures and practices to foster the sustainable growth of_x000D_
the Company on a global basis. As climate change and its associated risks and opportunities have become more material, the committee has more frequently addressed climate-related issues"</t>
  </si>
  <si>
    <t>"The highest level of oversight for climate-related issues is the Company's Chief Operating Officer (COO) who reports into the CSR and Sustainability Committee. The COO_x000D_
oversees how climate-related (and more broadly ESG) issues are incorporated into the Companyâ€™s business strategy. The COOâ€™s direct reports include individuals who work_x000D_
on ESG, facilities and energy consumption and investor relations topics"</t>
  </si>
  <si>
    <t>declare they have identified no climate related risks or opportunities that could have substansial impact on their company, explain why on CDP report</t>
  </si>
  <si>
    <t>"The Company conducts an annual risk assessment, taking both a top down and bottom up approach. The risk identification process requires that_x000D_
all business units be interviewed to examine risks. Additionally, questionnaires are sent to each business unit to proactively identify any emerging risks with the potential to_x000D_
substantively impact the business"</t>
  </si>
  <si>
    <t>"After risks have been identified, the Companyâ€™s risk management team undertakes a filtering process to determine_x000D_
which are the most substantive using the Companyâ€™s risk matrix. This process considers whether the identified risk is already being mitigated, if the risk is being brought up_x000D_
by multiple stakeholders and the magnitude and likelihood of the identified risk." full detail on CDP</t>
  </si>
  <si>
    <t>conducted in overall risk assesment process</t>
  </si>
  <si>
    <t>recylcing of materials, scope 1-3 GHG emissions, emissions reductions</t>
  </si>
  <si>
    <t>Aflac</t>
  </si>
  <si>
    <t>R_27IsgkwXft79y9w</t>
  </si>
  <si>
    <t>reenterA2020@gmail.com</t>
  </si>
  <si>
    <t>A2020</t>
  </si>
  <si>
    <t>Agilent Technologies, Inc.</t>
  </si>
  <si>
    <t>A</t>
  </si>
  <si>
    <t>00846U101</t>
  </si>
  <si>
    <t>NOTE: # of directors in proxy 2020 and 2021 is 11, but CSR report states 10</t>
  </si>
  <si>
    <t>Very high: Ethical business conduct, Innovation &amp; R+D, Product sustainability, Climate change &amp; energy, Product safety &amp; quality, Customer satisfaction &amp; engagement, Diversity &amp; inclusion</t>
  </si>
  <si>
    <t>"100% of management and non-management employees _x000D_
were required to receive anti-corruption training during _x000D_
the reporting period."</t>
  </si>
  <si>
    <t>"One hundred percent of all Agilent business units were analyzed for risks related to corruption during the reporting period." "100% of management and non-management employees were required to receive anti-corruption training during the reporting period."</t>
  </si>
  <si>
    <t>Vice President, Workplace Services and VP, Vice President, Workplace Services overall responsibility for CSR and sustainability; VP Workplace Services responsible for environmental issues. Director, Global Security responsible for risk management</t>
  </si>
  <si>
    <t>Risks: Emission reporting obligations, Cap and trade schemes, Change in mean (average) precipitation, Sea level rise, Air pollution limits, Shift to renewable energy demand. Opps: Air pollution limits, Air pollution limits, Shift to lower carbon based chemical industries, Reputation as a sustainable company.</t>
  </si>
  <si>
    <t>ISO 14001 environmental management system works to "monitor and reduce our environmental impacts from energy consumption and the associated CO2 emissions"; build reputation as an environmental leader; participates in many external surveys to communicate achievements; projects to conserve energy and improve energy efficiency;  invest in owned renewable energy generation; supplier selection influenced by climate change considerations</t>
  </si>
  <si>
    <t>Environmental Management System (EMS) "provides a structure for identifying and mitigating Agilent's environmental risks. The systematic identification of its significant aspects and impacts, implementation of controls, measurement of performance and the setting of improvement objectives ensures that Agilent continues to operate in an environmentally sustainable manner."</t>
  </si>
  <si>
    <t>energy use, renewable energy, fuel type, GHG emissions,</t>
  </si>
  <si>
    <t>no overall numbers, broken down by Leadership, Tech, and Non-Tech</t>
  </si>
  <si>
    <t>health and welfare benefits; benefits vary by country, part-time employees meeting minimum requirements and full-time employees eligible. Benefits such as flexible hours, paid FTO, paid time off for volunteering, considerations for life events, fitness centers and counseling</t>
  </si>
  <si>
    <t>Agilent Technologies Inc.</t>
  </si>
  <si>
    <t>R_DT54nM2SGkYMNmF</t>
  </si>
  <si>
    <t>ADP2021@g.ucla.edu</t>
  </si>
  <si>
    <t>ADP2021</t>
  </si>
  <si>
    <t>Air Products and Chemicals, Inc.</t>
  </si>
  <si>
    <t>APD</t>
  </si>
  <si>
    <t>safety&amp;health, energy&amp;climate, economic performance, innovation, diversity&amp;inclusion, responsible consumption &amp; production, water conservation, partnerships</t>
  </si>
  <si>
    <t>100% employee completion of code of conduct training and certification</t>
  </si>
  <si>
    <t>We do not tolerate ethics violations and have put strong policies and programs in place to prevent, detect, report, and address these issues. This includes Air Productsâ€™ Code of Conduct and Business Ethics (Code of Conduct). Every employee is required to comply_x000D_
with the Code of Conduct, complete mandatory training and certify their understanding of the Code of Conduct annually.</t>
  </si>
  <si>
    <t>Air Productsâ€™ Board of Directors has accountability for oversight of environmental and safety performance, which it reviews at least quarterly. The Corporate Governance and Nominating Committee of the Board of Directors has responsibility for monitoring our response to corporate governance matters and important public policy issues, including sustainability, which it reviews on a routine basis.</t>
  </si>
  <si>
    <t>Climate-related risks and opportunities have been reviewed with the Board for input. Air Productsâ€™ Sustainability Leadership Council sets the companyâ€™s sustainability strategy, reviews programs and performance, and is engaged in identifying and managing risks and opportunities related to climate change.</t>
  </si>
  <si>
    <t>'-Risks: legislative, regulatory and societal responses to global climate change; disruption in the supply of energy, components, or raw materials; catastrophic events                                                -Opps: development of low emission goods and services; use of lower-emission sources of energy (specifically hydrogen); boostin demand for oxygen</t>
  </si>
  <si>
    <t>Our strategy focuses on creating value in the markets we serve,_x000D_
particularly energy, environmental and emerging markets. We see_x000D_
significant opportunities to solve todays and tomorrowâ€™s energy and_x000D_
environmental challenges through gasification, carbon capture technologies and hydrogen for mobility and energy transition. Our business planning processes consider growth opportunities related_x000D_
to climate change as well as climate risk management through energy efficiency and GHG emissions reduction efforts.</t>
  </si>
  <si>
    <t>Air Products is examining several climate scenarios, which are in line_x000D_
with the recommendations of the Intergovernmental Panel on Climate Change (IPCC) and TCFD, to understand the potential implications of climate-related risks and opportunities on our businesses.</t>
  </si>
  <si>
    <t>Regional environmental experts identify and assess policy and legal rissk and share the information with potentially impacted businesses as well as colleagues from other regions. Physcial risks are identified and assessed at the corporate level for existing facilities, and by engineering for new facilities, based on facility locations.</t>
  </si>
  <si>
    <t>Regulatory risks are managed at the regional level as regulations vary by jurisdiction. Regional experts asses the risks and work with potentially impacted businesses to address them. Physical risks are addressed through plant design and engineering aimed at minimizing severe weather impacts. The Company's Business Continuity Planning process supports the response to severe weather events.</t>
  </si>
  <si>
    <t>The Company uses a multi-discplinary approach to identy, asses and manage risk, incuding climate-related risk.</t>
  </si>
  <si>
    <t>Air Products assesses GHG emissions, progress against energy and GHG goals, avoided emissions and sales of offerings that enable customers to be more sustainable.</t>
  </si>
  <si>
    <t>24% U.S. minroities in the workforce</t>
  </si>
  <si>
    <t>A gender pay equity analysis completed by a third-party in 2020 resulted in no significant findings for minorities in the U.S. and for females globally.</t>
  </si>
  <si>
    <t>accident insurance, health plans, life insurance</t>
  </si>
  <si>
    <t>Air Products And Chemicals Inc.</t>
  </si>
  <si>
    <t>R_OClvqHIl8JgRF2F</t>
  </si>
  <si>
    <t>reenterAAL2019@gmail.com</t>
  </si>
  <si>
    <t>AAL2019</t>
  </si>
  <si>
    <t>American Airlines Group Inc.</t>
  </si>
  <si>
    <t>AAL</t>
  </si>
  <si>
    <t>02376R102</t>
  </si>
  <si>
    <t>Climate change and fuel efficiency; Customer satisfaction and operational performance; Diversity, equity and inclusion; Safety (including flight safety and team member health and safety); Team member and labor relations</t>
  </si>
  <si>
    <t>36280 mainland + 4863 regional (in thousands)</t>
  </si>
  <si>
    <t>market: 259 mainland + 15 regional; location: 278 mainland + 18 regional (in thousands)</t>
  </si>
  <si>
    <t>14243 mainland + 7799 regional (in thousands)</t>
  </si>
  <si>
    <t>Board oversees risk management, including climate-related risks. Corporate Governance and Public Responsibility Committee primarily responsible for climate-related risks, meets every quarter and is a standing agenda item.</t>
  </si>
  <si>
    <t>Corporate Affairs group, led by Executive VP, manages and coordinates ESG efforts, including climate-related. Managing Director for ESG leads sustainability group, facilitates the enterprisewide climate risk assessment and scenario-planning process. Sustainability Steering Committee focuses on identifying, assessing and making recommendations for addressing climate-related risks and opportunities.</t>
  </si>
  <si>
    <t>Risks: regulation addressing climate change, emerging tech for low-carbon transition, shifting supply and demand, damage to brand value and customer loss, increasing severity of weather events, longer-term changes in weather patterns_x000D_
Opp: resource efficiency, shift to SAF - diversifying fuel sources, customer demand for low-carbon travel, increased scheduled flights at lower-risk areas, network and hub expansion with reduced climate change risk</t>
  </si>
  <si>
    <t>Focused on reducing GHG emissions by continuously improving fuel efficiency and substituting petroleum-based fuels with lower-carbon alternatives. Will use market-based mechanisms such as carbon offsets.</t>
  </si>
  <si>
    <t>Details mitigation strategies for risks and realization strategies for opportunities. Fleet renewal effort will have the greatest near-term impact on emissions, but expects to rely on future tech long-term. significant challenges remain to the availability of SAF and prices necessary to materially reduce emissions in short-term.</t>
  </si>
  <si>
    <t>Launched a process focused specifically on identifying and assessing climate-related risks in short, medium, and long-terms; physical risk analysis of 10 key sites for acute and chronic risk using RCP 8.5 emissions scenario and down-scaled climate data and projections; transition risk analysis based on International Energy Agencyâ€™s (IEAâ€™s) 2019 World Energy Outlook global climate change scenarios.</t>
  </si>
  <si>
    <t>initial qualitative phase (identifies physical and transition risks) informs future quantitative analysis. Using results to guide climate_x000D_
change strategy and goals, develop mitigation strategies and inform future analysis of the financial impacts of the risks identified</t>
  </si>
  <si>
    <t>"Through our existing enterprisewide risk management process, American monitors and manages a broad range of strategic, financial and operational risks, including certain climate change risks"</t>
  </si>
  <si>
    <t>GHG emissions, fuel efficiency, energy consumption</t>
  </si>
  <si>
    <t>(for mainland US employees) 10236 under 30, 33712 30-50, 58112 over 50,  102060 total</t>
  </si>
  <si>
    <t>0.7% American Indian/Alaskan Native, 0.8% Native Hawaiian/Other Pacific Islander, 2.1% Two or More Races, 5.4% Not Specified</t>
  </si>
  <si>
    <t>new health care option (DFW ConnectedCare) offers lower monthly premiums and reduced copays; health benefits navigator, Accolade; telemedicine and discount prescription services; well-being program includes biometric screenings, online well-being assessments;</t>
  </si>
  <si>
    <t>American Airlines Group</t>
  </si>
  <si>
    <t>R_2PC3ENjbjHvS5ni</t>
  </si>
  <si>
    <t>ALGN2020@g.ucla.edu</t>
  </si>
  <si>
    <t>ALGN2020</t>
  </si>
  <si>
    <t>Align Technology, Inc.</t>
  </si>
  <si>
    <t>ALGN</t>
  </si>
  <si>
    <t>4 finance, 1 experience in philantropic and civic orgs</t>
  </si>
  <si>
    <t>Nominating and Governance Committee has oversight over ESG efforts (Proxy)</t>
  </si>
  <si>
    <t>"In 2019 we remained focused on reducing our impact on the environment and our climate with efforts to reduce product packaging, recycling plastics, decreasing waste and emissions, and increasing renewable energy usage."</t>
  </si>
  <si>
    <t>"Our locally designed health and wellness programs will help you balance work and life demands", Month of Wellness (wellness activities and initiatives in areas such as nutrition, fitness, financial planning, and stress management)</t>
  </si>
  <si>
    <t>Align Technology Inc.</t>
  </si>
  <si>
    <t>R_3kNuWamkMchfX5a</t>
  </si>
  <si>
    <t>ZTS2019@g.ucla.edu</t>
  </si>
  <si>
    <t>ZTS2019</t>
  </si>
  <si>
    <t>Zoetis Inc.</t>
  </si>
  <si>
    <t>ZTS</t>
  </si>
  <si>
    <t>98978V103</t>
  </si>
  <si>
    <t>animal welfare; product quality and safety; ethical behavior; R&amp;D, Pipeline and Innovation; Human_x000D_
Health Risk; Occupational Health, Safety &amp; Wellness;Disease Awareness and Treatment; Colleague Development</t>
  </si>
  <si>
    <t>annual and additional targeted training to employees on Code of Conduct, workplace harassment and discrimination, pharmacovigilance, data protection, and anti-bribery and anti-corruption; compliance program "includes dedicated anti-bribery and anti-corruption, monitoring and testing, operations, and investigations functional areas"</t>
  </si>
  <si>
    <t>Board oversees overall sustainability program and exercises oversight through committees, which receive regular updates on respective topics; receives regular updates on enterprise risk management program, including risks related to climate change; receives regular updates from Head of Sustainability</t>
  </si>
  <si>
    <t>"Head of Sustainability helps define the ESG _x000D_
agenda and provides daily management _x000D_
and oversight of our global sustainability _x000D_
initiatives and goals", reports to Executive Team,</t>
  </si>
  <si>
    <t>Risks: increased air and water temperatures, rising water levels, and increased incidence of disease in livestock, new or expanded laws and regulations. Opp: "reductions in operating costs resulting from efficiency improvements, increased demand for innovative products and services to support customer sustainability objectives, increased need for new medicines as animals experience new health challenges related to climate impact, and increased revenues through demand from new and emerging markets as disease patterns shift"</t>
  </si>
  <si>
    <t>To mitigate physical impacts, taken steps to reduce GHG emissions and energy consumption, aim to influence other companies to reduce emissions. Integrating energy efficiency measures in facilities and sourcing renewable energy, adopt more remote working practices</t>
  </si>
  <si>
    <t>To mitigate physical impacts, taken steps to reduce GHG emissions and energy consumption. Integrating energy efficiency measures in facilities and sourcing renewable energy, adopt more remote working practices. Robust and proactive process to assess risk _x000D_
and lessen environmental impacts in operations, including "mitigating active _x000D_
pharmaceutical ingredients (API) releases to the environment; energy and waste _x000D_
minimization projects; and scenario plans for weather events".</t>
  </si>
  <si>
    <t>"We maintain an enterprise risk management program (ERM) consistent with industry leading practices, to standardize, simplify, and improve the process of identifying, assessing, managing, monitoring, and reporting enterprise level risks across Zoetis." "ERM program will increasingly focus on the impact of our operations on the climate (e.g., our greenhouse gas emissions) as well as the potential impact of climate change on our business", such as severe weather events, higher temperatures, etc.</t>
  </si>
  <si>
    <t>"ERM program will increasingly focus on the impact of our operations on the climate (e.g., our greenhouse gas _x000D_
emissions) as well as the potential impact of climate change on our business"</t>
  </si>
  <si>
    <t>energy use, GHG emissions, water use</t>
  </si>
  <si>
    <t>Source 100% renewable energy by 2050 (currently 4.3% energy). Reduce energy intensity in manufacturing and R&amp;D by 5% by 2025 (currently 2.2%). Reduce transportation-related emissions by 25%</t>
  </si>
  <si>
    <t>2020 review: "no noteworthy or unexplainable pay gaps _x000D_
related to gender or race/ethnicity"</t>
  </si>
  <si>
    <t>"competitive healthcare" benefits, "an array of benefits, policies and _x000D_
programs to support employee well-being in every sense, from health _x000D_
and financial wellness to family and lifestyle resources"</t>
  </si>
  <si>
    <t>Zoetis Inc. Class A</t>
  </si>
  <si>
    <t>R_Oxvn6KkhaG7JClb</t>
  </si>
  <si>
    <t>WHR2019@g.ucla.edu</t>
  </si>
  <si>
    <t>WHR2019</t>
  </si>
  <si>
    <t>Whirlpool Corporation</t>
  </si>
  <si>
    <t>WHR</t>
  </si>
  <si>
    <t>full list of expertise on report</t>
  </si>
  <si>
    <t>4/13 women</t>
  </si>
  <si>
    <t>"Continue ongoing_x000D_
dialogue and_x000D_
engagement with_x000D_
our stakeholders_x000D_
to understand_x000D_
and address_x000D_
impacts, risks and_x000D_
opportunities."</t>
  </si>
  <si>
    <t>technology and innovation inclusive of design for environment, product life cycle and end of life,  ghg emissions from products and plants, energy management, diversity and equal opportunity, local communities,  occupational health and safety, product safety and quality, corporate governance and ethics, responsible sourcing</t>
  </si>
  <si>
    <t>"Whirlpool Corporation launched our Global Anti-Bribery/Anti-Corruption online_x000D_
training (the â€œGlobal ABAC Trainingâ€) to more than 15,000 employees, representing_x000D_
potential high-risk roles or functions."</t>
  </si>
  <si>
    <t>"Our Board of Directors is committed to overseeing the integration of ESG principles throughout Whirlpool_x000D_
Corporation, as reflected in our Corporate Governance Guidelines, which provides for Board oversight of our_x000D_
ESG strategy and initiatives, including those related to climate risks and opportunities. In line with the guidelines,_x000D_
the Board reviews and receives updates on our sustainability strategy and key long-term ESG initiatives every_x000D_
year. The Board oversees the integration of ESG principles throughout the company to drive long-term value. "</t>
  </si>
  <si>
    <t>"At the management level, our ESG efforts are guided by our two ESG Councils - one covering Environmental_x000D_
Sustainability, one covering Social and Governance topics. The ESG Councils are composed of regional and_x000D_
senior leaders from our key operational areas and Executive Committee Sponsors that meet on a quarterly_x000D_
basis. The ESG Councils evaluate our strategic priorities on relevant ESG issues based on the results of our_x000D_
Materiality Assessment and input from our ESG Task Force. They work with the Corporate Controller and Chief_x000D_
Legal Officer to communicate with the Executive Committee and Board of Directors. The Councils approve ESG_x000D_
goals and track progress on our journey to carbon neutrality, material alternatives and phaseouts, product_x000D_
take-back, community impact, gender and racial equality, and circular economy matters."</t>
  </si>
  <si>
    <t>RISKS: acute and chronic physical risks (S), dependence on supplies from around the world (S), climate change regulations (M), increased pricing of GHG emissions (M), financial and social consequences of climate change (M). OPPS: improving product efficiency (S), leverage global scale in order to drive best in class energy performance (S)</t>
  </si>
  <si>
    <t>the strategy for handling/realzing each risk and opportunity is discussed after the identification of each one, as well as the financial impacts of risks</t>
  </si>
  <si>
    <t>"Strong mitigation actions to reduce emissions to half of current levels_x000D_
by 2080. This scenario is more likely than not to result in warming in_x000D_
excess of 2Â°C by 2100" more detail on TCFD implementation section of esg report</t>
  </si>
  <si>
    <t>"The ESG Task Force is composed of individuals representing a functional cross section, including Sustainability,_x000D_
Legal, Investor Relations, Risk Management and other relevant functions. The ESG Task Force is responsible for_x000D_
monitoring emerging ESG trends and overseeing progress against the strategic priority framework established_x000D_
by our ESG Councils. "</t>
  </si>
  <si>
    <t>"The ESG Task Force is composed of individuals representing a functional cross section, including Sustainability,_x000D_
Legal, Investor Relations, Risk Management and other relevant functions. The ESG Task Force is responsible for_x000D_
monitoring emerging ESG trends and overseeing progress against the strategic priority framework established_x000D_
by our ESG Councils."</t>
  </si>
  <si>
    <t>"Our ESG Task Force is responsible for ensuring that ESG,_x000D_
including climate-related issues, is effectively integrated into regional and functional strategies and the group_x000D_
is composed of individuals representing a functional cross section, including Enterprise Risk Management_x000D_
(ERM). Additionally, to improve organizational resilience to physical risks, a cross-regional EHSS group has been_x000D_
established and is prioritizing actions to address risks and opportunities related to our assets and infrastructure."</t>
  </si>
  <si>
    <t>GHG emissions, total energy, renewable energy, waste, % waste recycled, water consumption and discharge</t>
  </si>
  <si>
    <t>"20% for products in use (Scope 3 category 11) and 50% for plants by 2030_x000D_
from a 2016 baseline, with higher internal targets. Additionally, we set targets on energy intensity, water_x000D_
intensity and zero waste to manage costs, and impacts related to climate and water."</t>
  </si>
  <si>
    <t>46.8 white collar, 38.1 blue collar</t>
  </si>
  <si>
    <t>21% minority white collar, 25% minority blue collar</t>
  </si>
  <si>
    <t>US</t>
  </si>
  <si>
    <t>"No instances_x000D_
of child labor or young workers exposed_x000D_
to hazardous work were found in any of_x000D_
the audited supplier facilities. We audit_x000D_
our suppliers to check for any child_x000D_
labor instances per our policy"</t>
  </si>
  <si>
    <t>"All of our U.S._x000D_
facilities have on-site health clinics." "Whirlpool also offers on-site health_x000D_
coaches at all of our U.S. facilities. The_x000D_
health coaches are staffed full time and_x000D_
are available to meet with employees_x000D_
and their families to help create effective_x000D_
wellness plans and sustainable habits_x000D_
to improve employee health."</t>
  </si>
  <si>
    <t>Whirlpool</t>
  </si>
  <si>
    <t>R_33EFz3VCpBdMuHD</t>
  </si>
  <si>
    <t>reenterWRK2019@gmail.com</t>
  </si>
  <si>
    <t>WRK2019</t>
  </si>
  <si>
    <t>WestRock Company</t>
  </si>
  <si>
    <t>WRK</t>
  </si>
  <si>
    <t>96145D105</t>
  </si>
  <si>
    <t>11 financial, 4 sustainability</t>
  </si>
  <si>
    <t>Business Performance, Energy, Health and Safety, Communities, Fiber Certifications, Innovation, Diversity and Inclusion, Fiber Sourcing, Waste Recycling, Ethics and Conduct, Greenhouse Gas Emissions, Water</t>
  </si>
  <si>
    <t>"All salaried employees are required to complete annual training on the Code." "Our Board of Directors reviews and approves the WestRock Code of Conduct annually and has received anti-corruption training delivered by an external, national expert in the subject."</t>
  </si>
  <si>
    <t>annual training on Code, employees at risk take training on bribery and corruption.</t>
  </si>
  <si>
    <t>(Annual Report) increased costs for or inadequate availability of raw materials, energy, and transportation, which may be impacted by climate change; compliance costs to laws and regulation</t>
  </si>
  <si>
    <t>Medical, Prescription, Dental, Vision, Health Savings Account, Employee wellness program, including physical and mental health programs and incentives for a healthy lifestyle</t>
  </si>
  <si>
    <t>Westrock</t>
  </si>
  <si>
    <t>R_3HvKKxCGkGIwE7f</t>
  </si>
  <si>
    <t>WDC2019@g.ucla.edu</t>
  </si>
  <si>
    <t>WDC2019</t>
  </si>
  <si>
    <t>Western Digital Corporation</t>
  </si>
  <si>
    <t>WDC</t>
  </si>
  <si>
    <t>anti-corruption, chemicals and hazardous substances, climate change, critical materials and metals, data privacy and security, diversity and inclusion, energy and emissions, global giving and doing, health and safety, human rights and labor practices, labor and management relations, lifecycle impacts, talent attraction engagement and retention</t>
  </si>
  <si>
    <t>99.8% completion by "professional and managerial employees_x000D_
assigned online Global Code of Conduct training"</t>
  </si>
  <si>
    <t>engage stakeholders in materiality assessment, where anti-corruption is listed as one of the main issues that was material to stakeholders</t>
  </si>
  <si>
    <t>"The Audit Committee of the Board has specific responsibility for reviewing the companyâ€™s enterprise risk management program, including as it relates to climate risk, and oversees the companyâ€™s strategy for mitigating those risks. The Governance Committee of the Board has specific responsibility for sustainability issues and opportunities, including climate change, and oversees the company's strategy for sustainability generally."</t>
  </si>
  <si>
    <t>vice president global operations, responsible for Both assessing and managing climate-related risks and opportunities</t>
  </si>
  <si>
    <t>RISK: Increased monitoring and compliance costs of various greenhouse gas emission schemes (S), Enhanced emissions-reporting obligations causing an increase in labor/fees to support compliance (S), As a result of climate change, Western Digital is experiencing patterns of more severe extreme weather at all of our global operations (M), Adverse weather in affected regions has the potential to cause physical damage to our property and other assets, to directly harm our employees, and to disrupt our owned and contracted operations (S), Adverse weather in affected regions has the potential to cause physical damage to our property and other assets (S), Ever since we established our environmental programs, we have recognized that our customers have expectations for us to invest in reducing our environmental impact (S), Climate change has the potential to cause natural disasters which may disrupt production and transportation of raw materials (L), External factors may affect customer and stakeholder perceptions of Western Digital, which may impact the demand for Western Digital products (L), Western Digital's Real Estate Operations (REO) team is tasked with the installation and maintenance of infrastructure equipment, etc, etc (rest of risks and opportunities discussed on CDP)</t>
  </si>
  <si>
    <t>"When addressing whether the liabilities related to risks and opportunities are substantive, Western Digital takes into account both quantitative and qualitative factors. Quantitatively, we consider the impact on various financial metrics depending on the circumstances, such as: revenue; total, current or fixed assets; cash and cash equivalents; operating income; working capital; and net income."</t>
  </si>
  <si>
    <t>"Western Digital conducted a study to identify and mitigate the effects of any future â€œBlack Swanâ€ or other events that may disrupt manufacturing operations in Asia and United States. Steps include a high-level identification of potential external hazards, hazardous situations and/or events that can cause harm to assets at a given facility." full detail given on CDP</t>
  </si>
  <si>
    <t>"Western Digital assesses climate-related risks in a multitude of ways, including: (1) Business forecast from strategic planning; (2) Business continuity planning by various business units within the company, including business impact analyses and risk assessments; (3) Energy, water and other resource evaluations; (4) Severe weather events; (5) Customer requests. "</t>
  </si>
  <si>
    <t>"Climate-related risks and opportunities are evaluated in the less than 1 year to 5 year time frame as part of this process, and monitored by Internal Audit, REO and other potentially impacted business units (e.g., Global Procurement, Global Supply Chain)."</t>
  </si>
  <si>
    <t>"Reviewing and guiding strategy_x000D_
Reviewing and guiding major plans of action_x000D_
Reviewing and guiding risk management policies_x000D_
Reviewing and guiding annual budgets_x000D_
Reviewing and guiding business plans_x000D_
Monitoring implementation and performance of objectives"</t>
  </si>
  <si>
    <t>energy intensity, energy consumption, GHG emissions and intensity</t>
  </si>
  <si>
    <t>&gt;1.5% energy reduction of energy use throughout FY2019</t>
  </si>
  <si>
    <t>"We also conduct periodic enterprise-wide risk_x000D_
assessments to specifically cover forced and child_x000D_
labor, and consider the types and locations of our_x000D_
operations, among other factors. The assessments_x000D_
help us ensure our practices are aligned with our_x000D_
deep commitment to protect the rights of our_x000D_
workforce and supply chain workers and create a_x000D_
positive and safe working environment for everyone. "</t>
  </si>
  <si>
    <t>mention of risks concerned with migrant workers in Thailand</t>
  </si>
  <si>
    <t>life insurance and health care included in most benefit packages</t>
  </si>
  <si>
    <t>Western Digital</t>
  </si>
  <si>
    <t>R_3q8A5CoUEYmcgWc</t>
  </si>
  <si>
    <t>WELL2019@g.ucla.edu</t>
  </si>
  <si>
    <t>WELL2019</t>
  </si>
  <si>
    <t>Welltower Inc.</t>
  </si>
  <si>
    <t>WELL</t>
  </si>
  <si>
    <t>95040Q104</t>
  </si>
  <si>
    <t>other competencies on proxy, not related to environmental or social</t>
  </si>
  <si>
    <t>economic performance, anti corruption, energy, water, occupational health and safety, training and education, socio-economic compliance</t>
  </si>
  <si>
    <t>Integrity and ethical compliance with all applicable laws, regulations, and_x000D_
policies is the standard of conduct required by our directors, officers, and_x000D_
employees. Our Code of Business Conduct and Anti-Corruption Policies_x000D_
detail the responsible business conduct we expect from our employees_x000D_
and those doing business on behalf of Welltower. These documents_x000D_
outline policies and resources employees have if they have questions or_x000D_
concerns. We also distribute the Anti-Corruption Policy upon hire and_x000D_
annually in our employee handbook and intranet"</t>
  </si>
  <si>
    <t>"Once a strategy is prepared, it is presented_x000D_
to the Board of Directors for its ultimate oversight. The Assistant_x000D_
Vice President of Sustainability and ESG is actively involved in the_x000D_
risk identification process, participation in the ERM program, and the_x000D_
presentation of climate risk information to the Board of Directors."</t>
  </si>
  <si>
    <t>"Welltower has an established Enterprise Risk Management_x000D_
(ERM) program that includes a committee made up of cross-functional_x000D_
management personnel. This team reaches out consistently to each_x000D_
functional team, including ESG, about their most relevant risks and_x000D_
conducts meetings with them to discuss the magnitude of the risk and_x000D_
related mitigation strategies"</t>
  </si>
  <si>
    <t>"Key physical risks related to climate change that have been identified to_x000D_
date include extreme variability in weather patterns, increased severity_x000D_
of weather events, and the impacts of rising sea levels." "Transitional risks for Welltower include increasing energy and carbon_x000D_
policy and legislation across the U.S., Canada, and the U.K. as well as_x000D_
reputational risk and evolving customer and investor preference for_x000D_
doing business with companies that are more sustainable." risks only,  no time frames</t>
  </si>
  <si>
    <t>All these risks carry the potential impact of property damage/loss. An inherent strategy for mitigating climate risk is the diversified footprint of the Welltower portfolio. As such, there is limited exposure to coastal and other highrisk areas, indicating a low level of climate change risk for the portfolio. In addition to having a diversified portfolio that helps mitigate climaterelated risks, our portfolio-level assessment helps inform our long-term strategy and we have begun conducting climate risk assessment at the individual asset level.</t>
  </si>
  <si>
    <t>Enterprise Risk Management (ERM) program that includes a committee made up of cross-functional management personnel. This team reaches out consistently to each functional team, including ESG, about their most relevant risks and conducts meetings with them to discuss the magnitude of the risk and related mitigation strategies. Once a strategy is prepared, it is presented to the Board of Directors for its ultimate oversight. The Assistant Vice President of Sustainability and ESG is actively involved in the risk identification process, participation in the ERM program, and the presentation of climate risk information to the Board of Directors.</t>
  </si>
  <si>
    <t>mitigation of specific risks is given after their description, general risk mitigation is a responsibility of ERM</t>
  </si>
  <si>
    <t>key metrics are scope 1-3 ghg emissions</t>
  </si>
  <si>
    <t>" Welltower has a goal to reduce greenhouse gas_x000D_
emissions, energy, and water usage 10% by 2025 over a 2018 baseline."</t>
  </si>
  <si>
    <t>"We believe in empowering our employees with the knowledge and tools_x000D_
to make healthy and positive lifestyle decisions through our signature_x000D_
wellness program, WELL+Being. Our program focuses on mental and_x000D_
physical health challenges that commonly affect employees, and offers_x000D_
tools such as fitness classes, gym membership reimbursements, healthy_x000D_
meal options, stress relief programs, seminars, and health screenings to_x000D_
address those issues. With employees shifting to work from home, we_x000D_
leveraged the WELL+Being program to encourage our employees to be_x000D_
active, such as providing at-home wellness challenges and trivia nights to_x000D_
educate employees about health and wellness."</t>
  </si>
  <si>
    <t>Welltower</t>
  </si>
  <si>
    <t>R_1InGxNUXhf1e4Do</t>
  </si>
  <si>
    <t>WFC2019@g.ucla.edu</t>
  </si>
  <si>
    <t>WFC2019</t>
  </si>
  <si>
    <t>Wells Fargo &amp; Company</t>
  </si>
  <si>
    <t>WFC</t>
  </si>
  <si>
    <t>1/12 ESG qualifications, 5/12 financial services expertise</t>
  </si>
  <si>
    <t>3 W / 9 M</t>
  </si>
  <si>
    <t>business ethics, business policies and practics, climate risk management, community development, compensation and benefits, corporate governance, corporare risk management and compliance, customer privacy and data security, diversity and inclusion, employee incentives and risk-taking, environmental and social due diligence, fair and responsible lending and pricing, stakeholder engagement, transparent information and fair advice for customers</t>
  </si>
  <si>
    <t>"Every employee completes Code training annually" referring to their Code of Ethics and Business Conduct, which lays out their stance on anti-corruption and ethical behavior</t>
  </si>
  <si>
    <t>Conduct Management performs customer impact assesments</t>
  </si>
  <si>
    <t>91,993 metric tons</t>
  </si>
  <si>
    <t>771,327 metric tons (location based) 4,988 metric tons (market based); 776,315 metric tons total</t>
  </si>
  <si>
    <t>2,304,829 metric tons (purchased goods and services), 455,599 metric tons (capital goods), 148,420 metric tons (fuel and energy related), 9,921 metric tons (waste generated) 78,277 metric tons (business travel), 613,405 metric tons (employee commuting); 3,610,451 metric tons total</t>
  </si>
  <si>
    <t>corporate responsibility committee has oversight responsibilities on ESG issues, receives regular ESG related updates, Board Risk Committee, Human Resources Committee, and Governance and Nominating committee may also weigh in on ESG topics</t>
  </si>
  <si>
    <t>Cheif Sustainability Officer responsible for both assessing and managing climate related risks and opportunities, ESG disclosure council</t>
  </si>
  <si>
    <t>short term: increased severity and and frequency of extreme weather events, emerging regulation re carbon pricing mechanisms, development and expansion of low emission goods and services, development of climate adaptation solutions; Medium term: changes in precipitation patterns and extreme variability in weather patterns;</t>
  </si>
  <si>
    <t>impacts on many areas of business strategy such as products and services decisions, supply chain and value chain, investment in R&amp;D, operations, and revenues</t>
  </si>
  <si>
    <t>"We are in consultation with various external strategic partners_x000D_
and initiatives on this topic. We are exploring temperature_x000D_
alignment, portfolio coverage, and other methodologies for_x000D_
identifying inter-temporal portfolio alignment choices that meet_x000D_
the Paris Agreement's requirement for keeping the planet well_x000D_
below 2 degrees of additional warming by 2100"</t>
  </si>
  <si>
    <t>Environmental and Social Risk Management team coordinates climate related initiatives, Sustainability meets with Corporate Risk "to better understand how the physical and transition dimensions of climate change drive traditional financial and non-financial risk types"</t>
  </si>
  <si>
    <t>management strategy given after each identified risk in CDP questionaire</t>
  </si>
  <si>
    <t>climate related risk strategy is listed as "Integrated into multi-disciplinary company-wide risk management process"</t>
  </si>
  <si>
    <t>energy use: 2,238,138 MWh; as well as other TCFD recommended metrics ie Scope 1-3 GHG emissions</t>
  </si>
  <si>
    <t>GHG emissions reduction target: 45% decrease from 2008 levels (1,953,466 metric tons); electricity consumption: purchase 100% renewable energy</t>
  </si>
  <si>
    <t>.3% Silent Generation; 14.8% Boomers; 34.2% Gen X; 49% Millenial; 1.8% Gen Z</t>
  </si>
  <si>
    <t>55.2% W / 44.8% M</t>
  </si>
  <si>
    <t>4% other</t>
  </si>
  <si>
    <t>"Female employees earn more than 99 cents for every $1 earned by their male peers."</t>
  </si>
  <si>
    <t>increased health care and time off benefits during COVID-19</t>
  </si>
  <si>
    <t>Wells Fargo</t>
  </si>
  <si>
    <t>R_6PB1iokSTrm4zyp</t>
  </si>
  <si>
    <t>DIS2019@g.ucla.edu</t>
  </si>
  <si>
    <t>DIS2019</t>
  </si>
  <si>
    <t>The Walt Disney Company</t>
  </si>
  <si>
    <t>DIS</t>
  </si>
  <si>
    <t>4 W / 6 M; 60% ethinic/gender diversity</t>
  </si>
  <si>
    <t>COVID-19, changes in global economic conditions, consumer consumption of technology, matinence of intellectual property rights, price of electornically storing data, uncontrollable events, discontinuation of LIBOR</t>
  </si>
  <si>
    <t>"Our Standards of Business Conduct apply_x000D_
to all employees and provide the resources_x000D_
and tools necessary to promote ethical_x000D_
conduct and compliance with the law. Our_x000D_
Board of Directors is expected to uphold_x000D_
these principles, as well as our Code of_x000D_
Business Conduct and Ethics for Directors. "</t>
  </si>
  <si>
    <t>"A subset of the board is engaged in reviewing progress against environmental, social, and governance topics and providing strategic guidance in regards to these issues, including environmental actions related to climate impacts."</t>
  </si>
  <si>
    <t>"In FY2020, CSR at Disney was overseen_x000D_
directly by our Chief Financial Officer, in_x000D_
close coordination with our Chief Executive_x000D_
Officer, Chief Human Resources Officer,_x000D_
Chief Diversity Officer, General Counsel and_x000D_
our business leaders. These individuals are_x000D_
supported by a network of teams addressing_x000D_
policy development, strategy, program_x000D_
management, business integration and_x000D_
compliance."</t>
  </si>
  <si>
    <t>All risks in the CDP questions have a time frame</t>
  </si>
  <si>
    <t>"The company models our climate impacts and necessary reductions over a 10+ year time horizon based on scientific guidance, including 2-degree and 1.5-degree scenarios."</t>
  </si>
  <si>
    <t>The Executive Environmental Council (sustainability committee) identifies risks..."Climate-related risk identification and assessment is conducted on an on-going basis by a number of teams within the company."</t>
  </si>
  <si>
    <t>"Regular updates are provided to these executives on an individual basis when relevant to the specific business segments have oversight. In addition, twice annual meetings with the committee together occur to review  matters of both immediate concern and on topics of long term strategy. "</t>
  </si>
  <si>
    <t>GHG emissions, GRI Index, SEC fillings, UN</t>
  </si>
  <si>
    <t>"By 2020, reduce net_x000D_
greenhouse gas (GHG) emissions by_x000D_
50% from 2012 total levels; By 2020, achieve 60% waste_x000D_
diverted from landfills and incineration6</t>
  </si>
  <si>
    <t>women represented 51% of our global_x000D_
employee population</t>
  </si>
  <si>
    <t>In FY20, 46% of our U.S._x000D_
employees identified as people of color</t>
  </si>
  <si>
    <t>0% in data table FY20; "The International Labor Standards (ILS) Program works towards ongoing and_x000D_
sustainable improvement in working conditions at facilities producing Disney-branded_x000D_
products. All Code of Conduct violations identified in active facilities as the result of_x000D_
audits or assessments must be corrected or remediated within the time periods and_x000D_
in the manner established by the ILS Program as a condition of continued use of the_x000D_
facility for the production of Disney-branded products."</t>
  </si>
  <si>
    <t>We also covered 100% of healthcare, life and disability_x000D_
insurance employee premium costs for_x000D_
furloughed employees...We expanded the virtual healthcare_x000D_
services available to employees, resulting in_x000D_
increased utilization of more than 400% since_x000D_
inception"</t>
  </si>
  <si>
    <t>Walt Disney</t>
  </si>
  <si>
    <t>R_bQ6OSBXRI307SUN</t>
  </si>
  <si>
    <t>WBA2019@g.ucla.edu</t>
  </si>
  <si>
    <t>WBA2019</t>
  </si>
  <si>
    <t>Walgreens Boots Alliance, Inc.</t>
  </si>
  <si>
    <t>WBA</t>
  </si>
  <si>
    <t>5 W / 7 M; Senior Directors and Above: 69% M / 31% W</t>
  </si>
  <si>
    <t>access to affordable and high quality healthcare, product safety, consumer health education and marketing, responsible and ethical supply chain, employee health safety and wellbeing, perscription drug abuse, data privacy and security, product labelling and transparency, corporate governance, environmental impacts of materials</t>
  </si>
  <si>
    <t>"accountable for implementation of the companyâ€™s policy on this issue, including ensuring ongoing, tailored communication for relevant employees. Each business and corporate function must also ensure that appropriate training is available to employees and associated persons whose roles involve risk related to this area. Our board of directors expects directors to act ethically at all times and to adhere to the Code and other applicable policies"</t>
  </si>
  <si>
    <t>375,000 metric tons</t>
  </si>
  <si>
    <t>1,507,000 metric tons</t>
  </si>
  <si>
    <t>89,000 metric tons</t>
  </si>
  <si>
    <t>"The board exercises oversight of the_x000D_
companyâ€™s strategic, operational and financial matters, including the_x000D_
elements and dimensions of major risks facing the company"</t>
  </si>
  <si>
    <t>"Each WBA division, business and corporate function must_x000D_
designate a director from its management or operating committee, to hold_x000D_
specific responsibility for management of all health, safety and environmental_x000D_
matters in its operations"</t>
  </si>
  <si>
    <t>overall risk management strategies and financial/business effects of this included in ESG report and 10-K; not specific to climate related risks</t>
  </si>
  <si>
    <t>"The board exercises oversight of the_x000D_
companyâ€™s strategic, operational and financial matters, including the_x000D_
elements and dimensions of major risks facing the company"; more info in risk management secticon, nothing specific to climate related risks</t>
  </si>
  <si>
    <t>general risk management info given in risk management section of ESG report - not specific to climate related risks</t>
  </si>
  <si>
    <t>info on general risk management done by the company in ESG report and 10-K report - "Examples of emerging issues that are being monitored by the company are climate change related risks"</t>
  </si>
  <si>
    <t>using SASB standards to implement their metric</t>
  </si>
  <si>
    <t>UNGC SDGs used to give metrics and sustainability goals; progress dashboard available on ESG report</t>
  </si>
  <si>
    <t>37% under 30 years; 42% 30-50 years; 21% over 50 years</t>
  </si>
  <si>
    <t>68% W / 32% M</t>
  </si>
  <si>
    <t>49% POC / 1% other</t>
  </si>
  <si>
    <t>Boots UK median gender pay gap: 3.5%; Alliance Healthcare UK median gender pay gap: 11%; not reported for locations other than UK; 96.5 / 89 (UK)</t>
  </si>
  <si>
    <t>"high risk of forced or child labor in the_x000D_
extraction of minerals such as mica and talc - which are used in a number of our owned brand products - we have an ongoing requirement that suppliers of these materials"</t>
  </si>
  <si>
    <t>all full time employees generally receive following benefits: comprehensive medical and other healthcare benefits, employer match to contributions to 401k, paid time off and holidays, paid disability leave, paid parental leave, employee stock purchase programs, life insurance and employee discount; more detail on employee benefits and scope available on ESG report</t>
  </si>
  <si>
    <t>Walgreens Boots Alliance</t>
  </si>
  <si>
    <t>R_2tAyvo0zAu5DjZw</t>
  </si>
  <si>
    <t>V2019@g.ucla.edu</t>
  </si>
  <si>
    <t>V2019</t>
  </si>
  <si>
    <t>Visa Inc.</t>
  </si>
  <si>
    <t>V</t>
  </si>
  <si>
    <t>92826C839</t>
  </si>
  <si>
    <t>Empowering People, Communities &amp; Economies_x000D_
Securing Commerce &amp; Protecting Customers_x000D_
Investing in Our Workforce_x000D_
Protecting the Planet_x000D_
Operating Responsibly</t>
  </si>
  <si>
    <t>"achieved 100% completion rate for all eligible employees"</t>
  </si>
  <si>
    <t>Speak Up Campaign, An updated Global Ethical Manager Toolkit, Tailored compliance reference guides for specific programs and regions, A revised Code of Business Conduct and Ethics_x000D_
training</t>
  </si>
  <si>
    <t>approx guess from graph</t>
  </si>
  <si>
    <t>approx from graph</t>
  </si>
  <si>
    <t>the Nominating and Corporate Governance Committee of the Board has formal responsibility for and oversight of ESG policies, programs and reporting.</t>
  </si>
  <si>
    <t>At the management level, Visaâ€™s Corporate Responsibility and Sustainability Leadership Council has served as the central coordinating body facilitating our ESG strategy and reporting efforts.</t>
  </si>
  <si>
    <t>responded to CDP, Obtained independent verification of our energy and emissions data, improved carbon intensity, achieved carbon neutrality in 2020</t>
  </si>
  <si>
    <t>achieved carbon neutrality in 2020, which is the result of ongoing energy efficiency initiatives, our transition to 100% renewable electricity and limited use of carbon offsets to cover our residual footprint</t>
  </si>
  <si>
    <t>As a payments technology company, we organize_x000D_
our approach to managing environmental impacts within Visa into three focus areas: facilities/data centers, operations and employees.</t>
  </si>
  <si>
    <t>GRI, SASB Index</t>
  </si>
  <si>
    <t>41% for U.S.</t>
  </si>
  <si>
    <t>At Visa, men and women earn the same pay for_x000D_
the same work globally, and the same is true for_x000D_
under-represented minorities and their white peers in the U.S.</t>
  </si>
  <si>
    <t>Visa</t>
  </si>
  <si>
    <t>R_4Jlldyyr6uJQ1NL</t>
  </si>
  <si>
    <t>VIAC2020@g.ucla.edu</t>
  </si>
  <si>
    <t>VIAC2020</t>
  </si>
  <si>
    <t>ViacomCBS Inc.</t>
  </si>
  <si>
    <t>PARA</t>
  </si>
  <si>
    <t>92556H206</t>
  </si>
  <si>
    <t>diverse and inclusive content, content accuracy and independence, business model distruption, IP and copyright, workforce diversity and inclusion, harassment and discrimination, employee safety and security, culture and transformation, data privacy and information security</t>
  </si>
  <si>
    <t>"The business affairs of Viacom are managed under the direction of the Board, which represents and is accountable to Viacomâ€™s stockholders. The Boardâ€™s responsibilities are active and not passive, and include the responsibility to regularly evaluate the strategic direction of Viacom, management policies and the effectiveness with which management implements its policies. The Board of Directors will have at least six regularly scheduled meetings each year, and will have such additional meetings as it believes are necessary to properly discharge its responsibilities." detail also given on sustainability report, but less so</t>
  </si>
  <si>
    <t>"Day-to-day management of ESG issues is led by_x000D_
the Executive Vice President, Chief Communications_x000D_
and Corporate Marketing Officer; the Senior Vice_x000D_
President of Culture &amp; Corporate Social Responsibility;_x000D_
and the Director of ESG Strategy and Reporting"</t>
  </si>
  <si>
    <t>RISK: Increased costs and/or reduced demand for products and services resulting from fines and judgments (S), Increased severity of extreme weather events such as cyclones and floods (S), increased capital costs (L); OPPS: reduced opperating costs (current), Reduced exposure to future fossil fuel price increases (S), Use of more efficient modes of transport (S), Better competitive position to reflect shifting consumer preferences, resulting in increased revenues (M)</t>
  </si>
  <si>
    <t>"Viacomâ€™s east coast operations are influenced by the need to reduce energy consumption, and our west coast operations are influenced by water scarcity and fire risks. An example of climate change influencing our business strategy is Paramountâ€™s Active Green Team, which is dedicated to reducing waste, recycling, conserving resources, and using energy-efficient technologies."</t>
  </si>
  <si>
    <t>"Climate-related risks are initially identified by the individual facility manager at each asset. At a company level, Viacom is concerned with identifying risks that have the potential to disrupt our continuous broadcasting capability."</t>
  </si>
  <si>
    <t>"Viacom has a Disaster Recovery Plan which identifies various strategies for Viacom owned facilities, as well as tenant-owned spaces, to assess and respond appropriately to disasters that may occur. Weather related disasters can have a profound impact on buildings and facilities which are essential to conducting our business."</t>
  </si>
  <si>
    <t>"Reviewing and guiding risk management policies_x000D_
Reviewing and guiding annual budgets_x000D_
Reviewing and guiding business plans_x000D_
Overseeing major capital expenditures, acquisitions and divestitures. Integrated into overall risk management"</t>
  </si>
  <si>
    <t>GHG emissions, electricity, renewable electricity, natural gas, steam, diesel</t>
  </si>
  <si>
    <t>48.9 US</t>
  </si>
  <si>
    <t>2.5% two or more races, .3% native Hawaiian or Pacific Islander, .2% American Indian or Alaska Native</t>
  </si>
  <si>
    <t>supply chain risks "There are labor impacts along our_x000D_
licenseesâ€™ supply chains. All licenses_x000D_
require our licensees to comply with our_x000D_
Licensee/Supplier Compliance Policy,_x000D_
which includes strict requirements_x000D_
regarding labor standards."</t>
  </si>
  <si>
    <t>" Employee benefits include_x000D_
health, life, and disability insurance;_x000D_
matching retirement contributions; flexible_x000D_
paid time off; and paid volunteer time."</t>
  </si>
  <si>
    <t>ViacomCBS</t>
  </si>
  <si>
    <t>R_Y62sC2acn3I4wFj</t>
  </si>
  <si>
    <t>VRTX2019@g.ucla.edu</t>
  </si>
  <si>
    <t>VRTX2019</t>
  </si>
  <si>
    <t>Vertex Pharmaceuticals Incorporated</t>
  </si>
  <si>
    <t>VRTX</t>
  </si>
  <si>
    <t>92532F100</t>
  </si>
  <si>
    <t>"Our global environmental, health, safety and sustainability team, along with an internal, cross-functional Sustainability Committee, oversees and implements" programs reducing environmental impact.</t>
  </si>
  <si>
    <t>34% Racial and Ethnic Minorities</t>
  </si>
  <si>
    <t>"fertility and adoption assistance, telemedicine consultations..., wellness offerings like a subsidized on-site fitness center and healthy food options"</t>
  </si>
  <si>
    <t>R_24kIHEk12a81NkK</t>
  </si>
  <si>
    <t>VZ2020@g.ucla.edu</t>
  </si>
  <si>
    <t>VZ2020</t>
  </si>
  <si>
    <t>Verizon Communications Inc.</t>
  </si>
  <si>
    <t>VZ</t>
  </si>
  <si>
    <t>92343V104</t>
  </si>
  <si>
    <t>available on website on each directors bio page; not listed for social or environmental</t>
  </si>
  <si>
    <t>3 W / 6 M</t>
  </si>
  <si>
    <t>most important issues are as follows: access to connectivity, climate change mitigation, employee inclusion and diversity, employee growth and development, network mobile and data security, privacy, sustainable product innovation</t>
  </si>
  <si>
    <t>training of employees in "relevant" roles, updated code of conduct applicable to all employees, zero tolerance policy for corruption and bribery, supplement general compliance training with targetted communications and in-person instruction based on need</t>
  </si>
  <si>
    <t>385,241 metric tons (2018 data)</t>
  </si>
  <si>
    <t>4,033,579 metric tons (2018 data)</t>
  </si>
  <si>
    <t>98,188 metric tons (2018 data - exclusively business travel)</t>
  </si>
  <si>
    <t>"Each of our Boardâ€™s four standing committees oversees the management of specific risks and opportunities, including climate-related risks and opportunities, that fall within that committeeâ€™s areas of responsibility"; the four committees are: audit committee, corporate governance and policy committee, finance committee, human rights committee</t>
  </si>
  <si>
    <t>"members of our senior management team also serve on several cross-functional governance councils"; overseen by CEO, addressing many issues: developing strategy, determining resource allocation, ensuring socially and environmentally repsonsible business, overseeing and approving tech initiatives, oversee development of company portfolio, reviewing potential aquisitions, overseeing brand strategy and consumer experience. specific executives responsibilities listed on TCFD report</t>
  </si>
  <si>
    <t>short term: policy and legal risk, market risk, reputational risk, acute physical risk. medium term: chronic physical risk. long term: acute physical risk</t>
  </si>
  <si>
    <t>discussion of integration of climate related risks/opportunites into overall risk management, which is taken into account by the audit committee, who is responisble for certain financial decisions/advice</t>
  </si>
  <si>
    <t>transitioning off electric grid towards renewable sources, renewable energy procurement strategy, avoids policy impact. based on their studied scenario, Verizon believes they are resilient in a 2 degree scenario</t>
  </si>
  <si>
    <t>short-term: Each year we conduct a formal Business Impact Analysis (BIA), an assessment that helps us determine the operational impact resulting from a major disruption of services. We evaluate five climate-related events during the assessment: storm surge from hurricanes,_x000D_
flooding, wildfire, high straight-line wind, and tornadoes. long-term: we are also integrating_x000D_
longer-term climate-related risks into our planning tools given that historical and current weather patterns are not always indicators of future conditions.</t>
  </si>
  <si>
    <t>Verizon has an integrated environmental, health and safety management system, which provides_x000D_
guidance, instruction, and best management practices that exceed regulatory requirements_x000D_
while striving for continuous improvement</t>
  </si>
  <si>
    <t>enterprise risk management, corporate policy, environmental health and safety management system</t>
  </si>
  <si>
    <t>GHG emissions, carbon intensity, renewable energy, on-site green energy</t>
  </si>
  <si>
    <t>Achieve carbon neutrality by 2035, reduce carbon intensity by 50% by 2025, save more than double the amount of global emissions by 2022, source or generate renwable energy equivalent to 50% of total electricity consumption by 2025</t>
  </si>
  <si>
    <t>33.5% W / 66.5% M</t>
  </si>
  <si>
    <t>.4% Native American/Alaskan; 9.1% Asian; .3% Native Hawaiin/Pacific Islander; 19.3% Black; 11.2% Hispanic/Latinx; 2.4% Two Races or more; 2.7% Unknown/Unreported; 54.6% White;</t>
  </si>
  <si>
    <t>"Today, across the globe and across all of Verizon,_x000D_
we have 100% pay equity in salary for women and men"</t>
  </si>
  <si>
    <t>medical, dental, and vision care; disibality and insurance programs; mental health and emotional wellness programs</t>
  </si>
  <si>
    <t>Verizon Communications</t>
  </si>
  <si>
    <t>R_d6emBiEcLK4cqxX</t>
  </si>
  <si>
    <t>VLO2019@g.ucla.edu</t>
  </si>
  <si>
    <t>VLO2019</t>
  </si>
  <si>
    <t>Valero Energy Corporation</t>
  </si>
  <si>
    <t>VLO</t>
  </si>
  <si>
    <t>91913Y100</t>
  </si>
  <si>
    <t>3 W / 8 M</t>
  </si>
  <si>
    <t>ESG summary mentions stakeholder engagement and lists company's ESG highlights</t>
  </si>
  <si>
    <t>2020, conducting a renewed comprehensive risk assessment to reevaluate and recalibrate internal compliance controls and procedures and update policies and training</t>
  </si>
  <si>
    <t>24.8M MTCO2e</t>
  </si>
  <si>
    <t>6.3M MTCO2e (doesn't specify location- or market-based)</t>
  </si>
  <si>
    <t>Nominating/Governance and Public Policy Committee oversees climate-related risks and opportunities. Reviews strategy and performance with management.</t>
  </si>
  <si>
    <t>Executive management has formal strategic planning meeting with Board; interdisciplinary approach that coordinates the views of our commercial, operational, regulatory, legal and government affairs groups into long-term strategic planning, overseen by senior executive who reports to CEO and Board. Has multiple risk management structures</t>
  </si>
  <si>
    <t>Risks: reduced consumer demand due to fuel efficiency standards and electric vehicles, increased product costs and operating costs from climate policy, rising sea levels and extreme weather events. Opportunities: increased demand for fuels, production growth from greater biofuel demand, midstream operations benefiting from increased export volumes, reduced operating costs from new efficiency measures and tech, adapting to growing demand for petrochemical feedstocks and improved fuel efficiency from shift to high octane fuels</t>
  </si>
  <si>
    <t>Executing refining projects and initiatives that take advantage of current market opportunities and that will retain their value in a 450 Scenario. Invested approximately $50 million into companies and research efforts to support commercializing techs for low-carbon fuels.</t>
  </si>
  <si>
    <t>Believes strategy to be a low-cost, efficient and reliable supplier of transportation fuels and petrochemical feedstocks is durable in both the strong future demand conditions they expect and in a 450 Scenario. Needs technology advancements in advanced biofuels to meet demand under 450 Scenario. Midstream assets concentrated to serve refineries in the U.S. Gulf Coast and Mid-Continent regions, expected to be advantageous under 450 Scenario.</t>
  </si>
  <si>
    <t>Long-term product supply and demand scenarios and forecasts. Stakeholder engagement. Commitment to Excellence Management System (CTEMS) - proprietary systematic approach to planning, executing, checking and acting to improve work activities across all operations; assesses physical and regulatory risks.</t>
  </si>
  <si>
    <t>Four stage â€œphase-gateâ€ process for project development and execution considers risks and opportunities before a project continues.</t>
  </si>
  <si>
    <t>Climate-related risks and opportunities incorporated in risk management structures: long-term product supply and demand scenarios and forecasts; four stage "phase-gate" process for project development, CTEMS, and stakeholder engagement</t>
  </si>
  <si>
    <t>450 Scenario. Operating costs, GHG emissions reductions, flaring reductions, energy efficiency</t>
  </si>
  <si>
    <t>Producing low-carbon renewable diesel - currently 275 million gallons per year with a planned expansion to 675 million gallons by late 2021 + investing in other renewable energy. Reducing air emissions - 32% since 2008. Eliminate flaring - 89% reduction since 2008. Increased energy efficiency - 24% reduction in energy use per barrel since 2008.</t>
  </si>
  <si>
    <t>19% W / 81% M</t>
  </si>
  <si>
    <t>34% from minorities (US)</t>
  </si>
  <si>
    <t>Comprehensive health care and wellness programs, annual wellness assessments, paid childbirth leave and parental leave, on-site employee wellness centers, on-site family wellness center, fitness center access or stipend, on-site child care center or subsidy</t>
  </si>
  <si>
    <t>Valero Energy</t>
  </si>
  <si>
    <t>R_2t57zrH3xzR8mn2</t>
  </si>
  <si>
    <t>BF.B2020@g.ucla.edu</t>
  </si>
  <si>
    <t>BF.B2020</t>
  </si>
  <si>
    <t>Brown-Forman Corporation</t>
  </si>
  <si>
    <t>BF.B</t>
  </si>
  <si>
    <t>https://www.brown-forman.com/sites/default/files/team_resources/2021-08/BFB_AR2021-Integrated-Annual-Report-Final.pdf</t>
  </si>
  <si>
    <t>https://d18rn0p25nwr6d.cloudfront.net/CIK-0000014693/4e42c18e-30f2-41e6-be65-2ee5bcd6cd2b.pdf</t>
  </si>
  <si>
    <t>GHG verification statement</t>
  </si>
  <si>
    <t>https://www.brown-forman.com/sites/default/files/team_resources/2021-08/F20%20Brown%20Forman%20GHG%20Verification%20Statement_1.pdf</t>
  </si>
  <si>
    <t>"In fiscal 2021, we established ambitious new sustainability_x000D_
commitments that are intended to align our efforts with industry_x000D_
best practices and the most current climate change science. Our_x000D_
new goals broaden our focus beyond business operations to our_x000D_
supply chain, where the majority of our environmental footprint_x000D_
resides. We believe partnerships are critical to helping us make_x000D_
progress in these areas beyond our operational control. With this_x000D_
new strategy, we now have a roadmap for continued progress_x000D_
over the next quarter-century."</t>
  </si>
  <si>
    <t>GHG emissions scopes 1-3, total water use, energy use and type</t>
  </si>
  <si>
    <t>We are working to reduce GHG emissions from our operations_x000D_
by 15% by 2023 compared to a 2012 baseline., goals to source 100%_x000D_
of electricity from renewable_x000D_
sources and reduce_x000D_
operational and supply chain_x000D_
emissions by 2030.</t>
  </si>
  <si>
    <t>Integrated Annual Report</t>
  </si>
  <si>
    <t>913000000 gallons</t>
  </si>
  <si>
    <t>https://www.brown-forman.com/sites/default/files/team_resources/2021-08/Brown-Forman%202021%20ESG%20Scorecard%20FINAL%208-10-21.pdf</t>
  </si>
  <si>
    <t>Only provides racial diversity by employee level. For "professionals", 10% Black, 6% Hispanic, 79% White, 2% Asian</t>
  </si>
  <si>
    <t>ceo pay:  $9,112,109. median employee pay: $57,080</t>
  </si>
  <si>
    <t>pre tax medical, pre tax dental, health care and dependent care flexible spending accounts</t>
  </si>
  <si>
    <t>https://brown-forman.jobs/our-competitive-offer/</t>
  </si>
  <si>
    <t>R_Z8AjTeIK06vl2wN</t>
  </si>
  <si>
    <t>AMP2021@g.ucla.edu</t>
  </si>
  <si>
    <t>AMP2021</t>
  </si>
  <si>
    <t>Ameriprise Financial, Inc.</t>
  </si>
  <si>
    <t>AMP</t>
  </si>
  <si>
    <t>03076C106</t>
  </si>
  <si>
    <t>Asset Management &amp; Custody Banks</t>
  </si>
  <si>
    <t>https://www.ameriprise.com/binaries/content/assets/ampcom/2021-responsible-business-report-ameriprise.pdf</t>
  </si>
  <si>
    <t>real estate and investment expertise, corporate governance, strategic planning, etc.</t>
  </si>
  <si>
    <t>https://s25.q4cdn.com/634255556/files/doc_financials/2021/proxy/2021-Ameriprise-Financial-Proxy-Statement.pdf</t>
  </si>
  <si>
    <t>All employees, contractors and financial advisors are required to complete_x000D_
mandatory compliance training annually and attest to their fulfillment of regulatory_x000D_
and company-wide requirements. Mandatory compliance education and training covers topics, including:_x000D_
â€¢ Global Code of Conduct and Code_x000D_
of Ethics_x000D_
â€¢ Anti-Money Laundering, Anti-Fraud_x000D_
and Anti-Bribery_x000D_
â€¢ Privacy and Information Security_x000D_
â€¢ Internal Fraud Awareness and_x000D_
Reporting_x000D_
â€¢ Workplace Health &amp; Safety_x000D_
â€¢ Life Safety and Business Continuity_x000D_
Management</t>
  </si>
  <si>
    <t>https://www.ameriprise.com/binaries/content/assets/ampcom/2020-amp-cdp-submission.pdf</t>
  </si>
  <si>
    <t>In 2017, the Nominating and Governance Committee of the Ameriprise Financial Board amended its by-laws to oversee the firm's corporate social responsibility (CSR) efforts</t>
  </si>
  <si>
    <t>The Chief Risk Officer (CRO) is responsible for the companyâ€™s global risk management processes. The CRO reports on material risks to the Ameriprise Board of Directors. In_x000D_
2020, Ameriprise added climate as a strategic risk.</t>
  </si>
  <si>
    <t>'-Risks: shifts in consumer preferences, mandates on and regulation of existing products and services_x000D_
-Opps: development of and/or expansion of low emission goods and services, reputational benefits resulting in increased demand for goods/services</t>
  </si>
  <si>
    <t>Beginning in 2020, climate-related issues are considered as part of the long-term strategic risk evaluation process. Therefore, climate risks have not yet presented_x000D_
impacts to significantly affect financial planning for the firm.</t>
  </si>
  <si>
    <t>In 2020, Enterprise Risk Management (ERM) approved the expansion of management and oversight for climate risk. Beginning this year, climate will be considered as a_x000D_
long-term strategic risk within this framework. While we currently use scenario analysis in our risk management processes, we have not taken this specific step with climate related scenario analysis.</t>
  </si>
  <si>
    <t>In 2020, Ameriprise began considering climate as a long-term strategic risk. More broadly, the company formally reviews long-term strategic risks as part of its enterprise_x000D_
risk management process annually. However, throughout the year, the company reviews strategic risk and the actions to mitigate the potential impact of those risks as part_x000D_
of its long-range planning process.</t>
  </si>
  <si>
    <t>$18737000 for CEO, $125720 for employee</t>
  </si>
  <si>
    <t>Our benefits include medical, dental, vision, life and disability insurance, flexible work_x000D_
arrangements, tuition reimbursement, commuting assistance and programs to support a healthy work-life balance.</t>
  </si>
  <si>
    <t>Ameriprise Financial</t>
  </si>
  <si>
    <t>R_RXKD2Nhj5YFlLzz</t>
  </si>
  <si>
    <t>ABBV2019@gmail.com</t>
  </si>
  <si>
    <t>ABBV2019</t>
  </si>
  <si>
    <t>AbbVie Inc.</t>
  </si>
  <si>
    <t>ABBV</t>
  </si>
  <si>
    <t>00287Y109</t>
  </si>
  <si>
    <t>https://investors.abbvie.com/static-files/a7335bdf-48b2-44a2-b0bd-21ec26843d05</t>
  </si>
  <si>
    <t>These are the other competencies specifically mentioned in the reporting, healthcare industry, leadership, global business strategy, corporate governance, and government regulations. Finance or accounting was already mentioned above.</t>
  </si>
  <si>
    <t>https://www.abbvie.com/content/dam/abbvie-dotcom/uploads/PDFs/responsibility/abbvie-responsible-action-report.pdf</t>
  </si>
  <si>
    <t>â€¢ Product innovation and R&amp;D productivity_x000D_
â€¢ Drug pricing, reimbursement, intellectual property and_x000D_
biosimilar landscape_x000D_
â€¢ Product quality and security_x000D_
â€¢ Transparency, ethics, and compliance_x000D_
â€¢ Health and well-being at all ages_x000D_
â€¢ Environmental stewardship</t>
  </si>
  <si>
    <t>In 2019, as in past years, all employees received AbbVieâ€™s annual training on our Code of Business Conduct, and employees in relevant functions received mandatory training on topics such as anti-corruption and anti-bribery, conflicts_x000D_
of interest, recognizing and reporting safety information, appropriate product promotion, and appropriate interactions with health care providers and patient groups</t>
  </si>
  <si>
    <t>29160 employees</t>
  </si>
  <si>
    <t>Office of Ethics and Compliance (OEC) led by Chief Ethics and Compliance Officer; Global Compliance Insights Forum (GCIF) meetings held to discuss compliance matters</t>
  </si>
  <si>
    <t>https://www.abbvie.com/our-company/ethics-compliance/ethics-compliance-program.html</t>
  </si>
  <si>
    <t>The AbbVie Board of Directors and its Public Policy Committee oversee our corporate responsibility strategy.</t>
  </si>
  <si>
    <t>"Since 2015, we have reduced our absolute carbon dioxide emissions (scope 1 and 2) by more than 16 percent, over halfway to our 2025 target of 25 percent . We increased the percentage of purchased electricity from renewable sources_x000D_
to more than 24 percent, up from 9 percent in 2016 and almost halfway to our 2025 target of 50 percent ."</t>
  </si>
  <si>
    <t>We use robust environmental and energy management systems . All of our manufacturing sites have ISO 14001 certification for effective environmental management systems, ten have ISO 50001 certification for effective energy management systems and we are working toward two additional ISO 50001 certifications .</t>
  </si>
  <si>
    <t>total energy consumption; GHG emissions; water consumption; total hazardous/non-hazardous waste</t>
  </si>
  <si>
    <t>Reduce absolute carbon emissions (scope 1+2) 25% by 2025 50% b7 2035; increase percentage of electricity purchased from renewable sources 50% by 2025 100% 2035; reduce absolute water withdrawal 20% by 2025 50% by 2035; reduce absolute total hazardous and non-hazardous waste generated 20% by 2025; achieve and maintain combined recycling rate 50% by 2025; achieve zero wate to landfill by 2035</t>
  </si>
  <si>
    <t>31.7 million cubic meters</t>
  </si>
  <si>
    <t>4.33 million cubic meters</t>
  </si>
  <si>
    <t>Environment and Safety Performance</t>
  </si>
  <si>
    <t>https://www.abbvie.com/content/dam/abbvie-dotcom/uploads/PDFs/responsibility/abbvie-environment-and-safety-report.pdf</t>
  </si>
  <si>
    <t>32.0% from underrepresented populations</t>
  </si>
  <si>
    <t>https://investors.abbvie.com/static-files/9bfd445d-31ec-470e-997c-afb4daa5f1d2</t>
  </si>
  <si>
    <t>All regular employees scheduled to work at least 20 hours per week are eligible for health coverage. Employees may cover themselves, their spouse or domestic partner and their children. All health plans require an employee contribution, which is deducted from an employeeâ€™s pay before taxes are taken out; AbbVie Vitality program and the AbbVie in Motion program</t>
  </si>
  <si>
    <t>https://www.abbvie.com/content/dam/abbviecorp/careers/docs/TotalRewardsHighlights1-27-2016.pdf</t>
  </si>
  <si>
    <t>AbbVie</t>
  </si>
  <si>
    <t>R_vvKGGhuujGHKUEN</t>
  </si>
  <si>
    <t>CFG2020@g.ucla.edu</t>
  </si>
  <si>
    <t>CFG2020</t>
  </si>
  <si>
    <t>Citizens Financial Group, Inc.</t>
  </si>
  <si>
    <t>CFG</t>
  </si>
  <si>
    <t>174610 105</t>
  </si>
  <si>
    <t>https://www.citizensbank.com/assets/pdf/2020-corporate_responsibility.pdf</t>
  </si>
  <si>
    <t>https://www.sec.gov/Archives/edgar/data/759944/000119312522072887/d292341ddef14a.htm#toc292341_6</t>
  </si>
  <si>
    <t>"Our materiality assessment reviewed a comprehensive set of ESG topics that intersect with our business. We interviewed our external stakeholders and completed a landscape review of industry trends and research to understand the importance of each ESG issue to our stakeholders. We also interviewed our executive team and surveyed internal subject matter experts to assess which topics have or may have the most significant impact on our business success. To ensure objectivity and a best practice approach, we engaged an independent firm to complete the assessment. Through this process, we confirmed our priority issues â€” those deemed most critical to our business success and to the interests and expectations of our key stakeholder groups. We also confirmed five important issues which are increasing in visibility among stakeholders and which we aim to focus on in our corporate responsibility strategy."_x000D_
_x000D_
Priority Issues: Climate Change, Data Privacy and Protection, Diversity, Equity, and Inclusion, Ethics and Compliance, Innovation and Technology, Talent Attraction, Development, and Engagement_x000D_
Important Issues: Community Development, Corporate Citizenship, Fair and Responsible Banking, Financial Access and Inclusion, Responsible Investment</t>
  </si>
  <si>
    <t>"On an annual basis, every Citizens colleague must certify that they have read, understand, _x000D_
and agree to comply with the Code. All of our colleagues receive annual training in Anti-Money-Laundering, Anti-Bribery and Corruption, Privacy, Cybersecurity, and Fraud &amp; Identity Theft, among other topics in our mandatory training program. _x000D_
All business lines have established procedures for key processes and controls that facilitate compliance with our Anti-Bribery and Corruption Policy and any relevant laws and regulations, including performing a risk assessment that considers various risk factors for corruption and also includes an assessment of high-risk vendors (such as operations, activities, geography, and interaction with customers). The Conduct and Ethics Office assists the business lines in complying with this Policy by providing the necessary advice and guidance needed and will provide management information reporting relevant to this policy, including trend analysis and escalation to senior management of non-compliance."</t>
  </si>
  <si>
    <t>https://www.citizensbank.com/assets/CB_PDF/community/Citizens_Financial_Group_Inc_-_CDP_Climate_Change_Questionnaire_2020.pdf</t>
  </si>
  <si>
    <t>"he CROâ€™s primary mandate is to provide monitoring and oversight of enterprise_x0002_wide risks at Citizens. The CRO reports to the Board Risk Committee and administratively to the CEO, has equal stature with the lines of business, and is a member of the Executive Committee. Citizens Financial Group considers risk management as a strategic priority, therefore the CRO receives overt support from the CEO and the Board Risk Committee in fulfilling this role. The CRO provides an independent view of Citizensâ€™ material risks to executive management, shareholders, and the Board through the Risk Committees of the Board. The CRO is included in decisions regarding strategy, business performance, incentive compensation plans, and new product and strategic transaction decisions. Climate-related risks and opportunities, should they be deemed material or substantive, _x000D_
would fall under this purview as well."</t>
  </si>
  <si>
    <t>"Citizens Financial Group, Inc operates an independent Risk Management Division (RMD), led by a Chief Risk Officer (CRO) who reports directly to the Risk Committee of the Board of Directors. The Chief Risk Officer monitors and oversees all risks for Citizens Financial Group, Inc, including climate-related risks, should they be deemed substantive. Opportunities to improve the performance of Citizensâ€™ corporate real estate portfolio are identified and managed through the Property Services team, which operates in the Business Services line of business."</t>
  </si>
  <si>
    <t xml:space="preserve">Risks: Carbon pricing mechanisms, Enhanced emissions-reporting obligations, Increased severity and frequency of extreme weather events such as cyclones and floods, Shifts in consumer preferences_x000D_
Opportunities: Use of lower-emission sources of energy, Resource efficiency, Shift in consumer preferences, </t>
  </si>
  <si>
    <t>"development of a renewable energy investing practices and continued enhancement of online banking options to decrease our energy consumption at physical locations". "Currently no significant or material impacts have manifested themselves within our supply chain.... [...] Citizens does encourage our suppliers to optimize resources and adopt low-carbon technologies. Citizens Bank has engaged with suppliers during the development of its new headquarters to expand on low-carbon and sustainability services available to this state-of-the-art facility." "development of new bank branch prototypes to be more energy efficient and investments in renewable energy technologies." "continued focus on improving operational efficiency at our locations and monitoring and management of severe weather interruptions."</t>
  </si>
  <si>
    <t>"Citizens has not yet utilized climate-related scenario analysis in the development of its targets or overall business strategy. Citizens has determined other scenarios related to market and trading risks are the most relevant aspects to our overall business strategy. While climate-related scenario analysis may be material enough to include in Citizens strategy in the future, a timeline cannot yet be determined."</t>
  </si>
  <si>
    <t>"To enable our Board to carry out its objectives, it has delegated authority for risk _x000D_
management activities, as well as governance and oversight of those activities, to multiple Board and executive management level risk committees. The Executive Risk Committee (â€œERCâ€), chaired by the Chief Risk Officer, is responsible for oversight of risk across the enterprise and actively considers our inherent material risks, analyzes our overall risk profile and seeks confirmation that the risks are being appropriately identified, assessed and mitigated. Reporting to the ERC are the following additional committees, covering specific areas of risk: Compliance and Operational Risk Committee, Model Risk Committee, Credit Policy Committee, Asset/Liability Committee, Business Initiatives Review Committee, and the Ethics Oversight Committee. Citizens uses an enterprise risk management (ERM) framework to manage and evaluate company and asset level risks and to identify opportunities for business development or expansion. This enterprise-level approach ensures consistency by providing a common set of tools and processes to further evaluate risks. At the company level, the ERM framework uses a tiered-committee structure to identify risks relevant to Citizens as well as to communicate risks to senior management and the Board of Directors, as appropriate, including climate-related risks that have the potential to have substantive impact. Business Units responsible for developing products and services regularly evaluate the marketplace for opportunities to design and build products and services to meet customer needs."</t>
  </si>
  <si>
    <t>"Our environmental policy requires that we measure and track our environmental performance on our journey of continuous improvement. We have a comprehensive data-gathering program that includes energy, water, paper, waste, recycling, greenhouse gas emissions, and business travel."</t>
  </si>
  <si>
    <t>"reduce our Scope 1 and 2 GHG emissions 30% by 2025 and 50% by 2035, based on our 2016 baseline"</t>
  </si>
  <si>
    <t>Silent: .14%, Baby Boomers: 18.70%, Gen X: 37.66%, Millennials: 39.50%, Gen Z: 3.99%</t>
  </si>
  <si>
    <t>27.8% people of color</t>
  </si>
  <si>
    <t>CEO compensation = $14,335,323, median employee wage = $69,582</t>
  </si>
  <si>
    <t>"In addition to the required pay ratio calculation, we have calculated an alternative pay ratio that compares compensation for our median employee to our CEO compensation excluding the $4,434,064 value attributable to the modification of his 2020 PSU award, as further described in â€œCompensation Discussion and Analysisâ€”Section 1. Executive Compensation Overviewâ€”Variable Compensation Mixâ€”2020 PSU Modification.â€ When calculated without this value, our CEOâ€™s adjusted pay is $9,901,259, resulting in an alternative pay ratio of 142 to 1."</t>
  </si>
  <si>
    <t>https://investor.citizensbank.com/~/media/Files/C/CitizensBank-IR/reports-and-presentations/2021-proxy-statement.pdf</t>
  </si>
  <si>
    <t xml:space="preserve">"Through our comprehensive myWELLNESS hub, we provide resources to help colleagues get and stay healthy, along with incentives for completing wellness activities."_x000D_
_x000D_
Medical - Cigna Health Savings Plan or Standard Plan. Dental - "two dental plans through Delta Dentalâ€”a Standard Option and a High Option. Both options are with the Delta Dental PPO Plus Premier Network." Vision - "The Vision Plan offers comprehensive coverage for eye exams and a benefit toward the purchase of glasses and contact lenses." Health Care Reimbursement Plan if "in the Standard Plan and/or if you and/or your spouse is not enrolled in a medical plan with a Health Savings Account." Critical illness insurance. Hospital care insurance. </t>
  </si>
  <si>
    <t>Citizens Financial Group Inc.</t>
  </si>
  <si>
    <t>R_2Pdkd4FJDbNEL5C</t>
  </si>
  <si>
    <t>DRI2021@g.ucla.edu</t>
  </si>
  <si>
    <t>DRI2021</t>
  </si>
  <si>
    <t>Darden Restaurants, Inc.</t>
  </si>
  <si>
    <t>DRI</t>
  </si>
  <si>
    <t>https://d18rn0p25nwr6d.cloudfront.net/CIK-0000940944/2df4f70a-b788-4453-9f78-31f7d6171b86.pdf</t>
  </si>
  <si>
    <t>"We require all of our officers, director-level employees, and certain other employees to complete an annual training course and certification regarding compliance with the Employee Code of Conduct and other Company policies."</t>
  </si>
  <si>
    <t>774,200 total metric tons CO2e Scope 1 &amp; 2</t>
  </si>
  <si>
    <t>https://www.darden.com/our-impact/communities/sustainability/climate-risks</t>
  </si>
  <si>
    <t>"more severe, volatile weather or extended droughts, which could increase the frequency and duration of weather impacts on our operations. [...] Climate change and government regulation relating to climate change could result in construction delays and increased costs, interruptions to the availability or increases in the cost of utilities, and shortages or interruptions in the supply or increases to the costs of food items and other supplies."</t>
  </si>
  <si>
    <t>"To help us manage climate risks, we commit to:_x000D_
Measuring and reporting our Scope 3 emissions by the end of fiscal 2022. This is in addition to Scope 1 &amp; 2, which are already publicly reported._x000D_
Aligning our climate approach to the Task Force on Climate-related Financial Disclosures (TCFD) by creating a framework that covers Governance, Strategy, Risk Management, and Metrics &amp; Targets._x000D_
To help us tackle the climate impacts of our business, we commit to:_x000D_
Creating a strategy to address Scope 1 &amp; 2 GHG emissions with the goal of achieving 100% renewable energy for our restaurants by 2030_x000D_
Developing and publicly reporting a Science-based target for both direct operations (Scope 1 &amp; 2) and broader value chain impacts (Scope 3)"_x000D_
_x000D_
"To date, here is how we reduce GHGs in our business:_x000D_
We build sustainable restaurants as cost-effectively as possible using green building guidelines._x000D_
We focus on energy conservation at the restaurant level and use energy efficient lighting, kitchen equipment and energy management systems._x000D_
Our reliance on local utility grids has helped lower GHG emissions because of their measures to increase efficiency and renewables."_x000D_
_x000D_
Severe Weather Task Force "works with a weather intelligence firm to forecast storm activity and model data to predict their impact on our restaurants._x000D_
This allows the Task Force team to provide 24/7 coordinated support for Operations leaders and their restaurant teams across all our brands."</t>
  </si>
  <si>
    <t>GHG emissions, GHG intensity, energy use, renewable energy sourcing</t>
  </si>
  <si>
    <t>"100% renewable energy for our restaurants by 2030"</t>
  </si>
  <si>
    <t>2,456 kgal per restaurant</t>
  </si>
  <si>
    <t>https://www.darden.com/our-impact/communities/sustainability/conserving-energy-water</t>
  </si>
  <si>
    <t>2020 EEO-1 Report</t>
  </si>
  <si>
    <t>https://www.darden.com/our-impact/team-members/ensuring-an-inclusive-and-diverse-culture</t>
  </si>
  <si>
    <t>CEO compensation = $10,128,186, median employee wage = $17,855</t>
  </si>
  <si>
    <t xml:space="preserve">"Access to Health Benefits â€“ Eligible team members can choose from a wide variety of plans, coverages and insurance carriers to meet their needs and those of their family." PDFs of benefits for hourly restaurant and salaried team workers on website_x000D_
_x000D_
For COVID, _x000D_
"ï‚· Permanent paid sick leave program so team members can stay home if they do not feel well;_x000D_
ï‚· COVID-19 emergency pay and covering insurance payments and benefits deductions for team members who were furloughed when our dining rooms were closed;_x000D_
ï‚· Paid time off to get the COVID-19 vaccine;_x000D_
ï‚· And a one-time bonus for nearly 90,000 of our hourly restaurant team members to thank them for their hard work." (10-K)_x000D_
_x000D_
_x000D_
</t>
  </si>
  <si>
    <t>https://www.darden.com/our-impact/team-members/investing-in-their-success</t>
  </si>
  <si>
    <t>R_1DRVFsyyJsIzZ2h</t>
  </si>
  <si>
    <t>EXPD2022@g.ucla.edu</t>
  </si>
  <si>
    <t>EXPD2022</t>
  </si>
  <si>
    <t>Expeditors International of Washington, Inc.</t>
  </si>
  <si>
    <t>EXPD</t>
  </si>
  <si>
    <t>https://otp.tools.investis.com/clients/us/expeditors/SEC/sec-show.aspx?FilingId=14819639&amp;Cik=0000746515&amp;Type=PDF&amp;hasPdf=1</t>
  </si>
  <si>
    <t>"In addition to the Code of Business Conduct, Expeditors streamlined our _x000D_
policies into an internal Policy Handbook distributed at the start of 2019. _x000D_
The Handbook created an enterprise-wide framework to harmonize _x000D_
existing Expeditors policies, categorize them into relevant themes, link the _x000D_
themes to more detailed operational standards, and provide overall policy _x000D_
guidance."_x000D_
_x000D_
"We require periodic training for our _x000D_
employees to ensure that we remain compliant with the most up-to-date _x000D_
standards. Every employee goes through a one-hour Code of Business _x000D_
Conduct training course annually. In general, we ask employees to _x000D_
complete a total of 52 hours of training per year, with more than 10 hours _x000D_
of that being mandatory training, based on role."</t>
  </si>
  <si>
    <t>https://www.expeditors.com/media/2203/2020-sustainability-report_final-032321.pdf</t>
  </si>
  <si>
    <t>"Expeditorsâ€™ Board of Directors meets quarterly, with climate-related issues discussed at least annually through _x000D_
the work of the Nominating and Corporate Governance Committee. One of our independent board members is _x000D_
Director and Chairperson of this Committee, which, by its charter, has the responsibility and authority to oversee _x000D_
the Companyâ€™s sustainability/ESG efforts. The Committee regularly engages with the Companyâ€™s management on _x000D_
climate-related issues."</t>
  </si>
  <si>
    <t>"Expeditors has an active Environment, Social and Governance (â€œESGâ€) _x000D_
Committee. This committee is headed by our Vice President, Associate General Counsel, who serves as Executive _x000D_
Sponsor for ESG and provides updates to the CEO and the Nominating and Corporate Governance Committee of the _x000D_
Board of Directors on all ESG-related activities. Climate-related risks and opportunities are assessed and managed by _x000D_
the ESG Committee working in concert with the Global Environment Committee, as further described below._x000D_
Within the ESG Committee, the Companyâ€™s President of Global Products is sponsor of the Global Environment _x000D_
Team, which has been led by a Global Environmental Manager since its inception in 2007. The President of Global _x000D_
Products reports directly to the Chief Executive Officer, and takes recommendations and other information from _x000D_
the Global Environment Team to all senior levels of the Company. The Global Environmental Manager helps lead the _x000D_
Global Environment Team that consists of representatives from diverse geographies, departments, and leadership _x000D_
levels. The Global Environmental Manager has direct responsibility for all of the Companyâ€™s internal, external, and _x000D_
industry engagement for environmental sustainability, working in conjunction with the Executive Sponsor for ESG._x000D_
In addition to the Global Environment Team, Expeditors has branch Green Teams in all regions and most of our District _x000D_
offices around the globe. These local teams execute the initiatives of the Global Environment Team as well as provide _x000D_
new ideas that emerge from field operations. The Global Environment Team collects data from the District offices via _x000D_
online tools and monthly check-ins to track progress toward the teamâ€™s goals within set deadlines."</t>
  </si>
  <si>
    <t>"As market changes arise in the short, medium and long-term related to climate change, we anticipate making _x000D_
assessments of their potential impact on our operations and responding accordingly, leveraging our non-asset _x000D_
model, which provides flexibility to work with a range of air, ocean, and road carrier partners, as we do not own _x000D_
airplanes, ships, or trucks. We monitor climate-related risks and opportunities by engaging with our customers and _x000D_
service providers, and by staying abreast of key governmental and industry developments related to sustainability. _x000D_
Expeditorsâ€™ operational model and success is based on our ability to meet our customersâ€™ logistics needs, wherever _x000D_
in the world they may arise, using a flexible, non-asset approach. To meet customersâ€™ needs, our offices are spread _x000D_
throughout the globe, including all continents except Antarctica, and we maintain relationships with a wide variety _x000D_
of service providers to improve flexibility. In addition, we seek out partnerships with service providers that operate _x000D_
fuel-efficient fleets and use equipment supported by strong environmental programs, as described on Page 10 _x000D_
above. We believe these solutions will improve over time as carriers replace their assets with more fuel-efficient _x000D_
aircraft, ships, and trucks. Our global operations allow our network and operating systems to continue operating as _x000D_
a whole even when a local operation may be impacted by acute events, including flooding or other weather issues. _x000D_
Relying on the strength of our global network and business continuity plan to continue operations has proven to _x000D_
be successful throughout a number of regional, national, and global disruptions."</t>
  </si>
  <si>
    <t>"At this time, we do not perceive any material risks or opportunities related to climate change beyond risks and _x000D_
opportunities inherent in our business. A primary driver of this is our geographically diversified, non-asset business _x000D_
model. While some operations and offices (such as, for example, a warehouse facility located in an area expected to _x000D_
experience gradual changes in sea-level) could be impacted in the long-run by climate change, it is unlikely that this _x000D_
type of change would have a substantive financial or strategic impact on our overall business. We anticipate that _x000D_
major port operators and governments would adapt their facilities and infrastructure in response to such climate_x0002_related changes, and adjacent warehouse and office space may shift accordingly. It is also possible that certain _x000D_
ports may become more or less advantageous than other ports over time. Similarly, it is possible that customers _x000D_
will seek out more fuel-efficient routings or options, such as those provided by our consolidation services and multi_x0002_modal options, which could create opportunities. Our flexible footprint and our ability to change locations, modes, _x000D_
and carriers based on evolving operating conditions and customer preferences translate into a model that may be _x000D_
less potentially prone to acute climate-related risks than more asset-heavy models. Leveraging our business model, _x000D_
we analyze customer supply chains and provide suggestions on sustainability best practices, including modal shifts, _x000D_
supply chain speed optimization, warehouse space optimization, freight consolidation, and data-based decision _x000D_
making. To enable our customers to understand the environmental impacts of their value chains, we offer carbon _x000D_
emissions data through our reporting. This information allows customers to analyze their supply chain impact on a _x000D_
mode and lane basis."</t>
  </si>
  <si>
    <t>"We are confident that our Business Continuity Plan and Enterprise Risk Management Framework around _x000D_
Catastrophic Risks are sufficient for identifying, assessing, and responding to potential disruptions, including _x000D_
climate-related risks and opportunities. We have a business model that is flexible since we are non-asset based, _x000D_
and we have a geographically diverse network. As indicated above, for example, while some operations and offices _x000D_
(such as, for example, a warehouse facility located in an area expected to experience gradual changes in sea-level) could be impacted in the long-run by climate change, it is unlikely that this change would have a substantive _x000D_
financial or strategic impact on our overall business. Similarly, it is possible that customers will seek out more fuel-efficient routings or options, such as those provided by our consolidation services and multi-modal options, which _x000D_
could create opportunities."</t>
  </si>
  <si>
    <t>"We identify and assess climate-related risks through our ESG Committee in conjunction with certain of our _x000D_
enterprise risks, which are reviewed as part of our Enterprise Risk Management framework that is overseen by our _x000D_
Nominating and Corporate Governance Committee. We utilize our Business Continuity Plan and Enterprise Risk _x000D_
Management Framework around Catastrophic Risks to identify and assess potential disruptions, including _x000D_
climate-related risks."</t>
  </si>
  <si>
    <t>"We manage climate-related risks through our ESG Committee in conjunction with certain of our enterprise risks, _x000D_
which are reviewed as part of our Enterprise Risk Management framework that is overseen by our Nominating _x000D_
and Corporate Governance Committee. We utilize our Business Continuity Plan and Enterprise Risk Management _x000D_
Framework around Catastrophic Risks to manage potential disruptions, including climate-related risks."</t>
  </si>
  <si>
    <t>"Based on our current assessment _x000D_
of climate-related risks and opportunities, Expeditors does not have climate-related metrics that are material _x000D_
from a financial perspective. That said, we remain committed to continued GHG reduction and environmental _x000D_
efficiency efforts, in keeping with our culture of efficiency and our reputation as a good corporate citizen. As part _x000D_
of our overall Sustainability Program, Expeditors tracks a number of goals, initiatives, and data points in order for _x000D_
Management to continuously assess our progress in the area of sustainability."_x000D_
_x000D_
GHG emissions, energy use</t>
  </si>
  <si>
    <t>"As of 2020 we are actively evaluating whether targets might be appropriate for our Company, focusing on all _x000D_
aspects of our GHG footprint that we control and can change. To help facilitate this evaluation process, we recently _x000D_
completed a full facility inventory. We have not established formal targets, though we are working to establish _x000D_
our current emissions baseline for all facilities worldwide. We are evaluating quantitative, intensity-based CO2 _x000D_
emissions targets as well as water usage reduction targets, solid waste reduction targets, and softer targets such as _x000D_
percentage of employees who have completed climate-related training. We are also evaluating the extent to which _x000D_
a science-based target may or may not be appropriate for an organization with our non-asset model, and given the _x000D_
that fact that our ability, as a small consumer, to alter the mix of energy sources that utilities select in order to feed _x000D_
power into the municipal grids that serve the cities where we operate is virtually non-existent."</t>
  </si>
  <si>
    <t>56,598,692.6 gallons</t>
  </si>
  <si>
    <t>37% racially/ethnically diverse</t>
  </si>
  <si>
    <t>CEO = $7,405,851, median employee = $48,187</t>
  </si>
  <si>
    <t>Expeditors International Of Washington Inc</t>
  </si>
  <si>
    <t>R_2qwO6IykFDMo6z9</t>
  </si>
  <si>
    <t>F2019@g.ucla.edu</t>
  </si>
  <si>
    <t>F2019</t>
  </si>
  <si>
    <t>Ford Motor Company</t>
  </si>
  <si>
    <t>F</t>
  </si>
  <si>
    <t>"Electrification and alternative fuels; customer satisfaction; vehicle quality and safety; vehicle carbon footprint/fuel economy; climate change/resilience strategy/energy future; supply chain management/capacity building and performance/responsible sourcing of raw materials"</t>
  </si>
  <si>
    <t xml:space="preserve">Code of Ethics for Board of Directors, Code of Conduct Handbook. </t>
  </si>
  <si>
    <t>nA</t>
  </si>
  <si>
    <t>Sustainability and Innovation Committee meets ~3 times/year; primary responsibility is assessing progress on ESG issues and the degree sustainability is integrated into skill teams; evaluates and advises on innovations and technologies that improve economic, environmental and social sustainability</t>
  </si>
  <si>
    <t>Enterprise Risk Management (ERM) process. Vice President/CSO oversees multiple groups and leads senior-level team. Monthly Business Reviews (MRB and MRB-ST). Sustainability and Vehicle Environmental Matters team coordinates sustainability strategy, reports, helps skill teams integrate sustainability. Additional governance forums (listed on CDP)</t>
  </si>
  <si>
    <t>"Risks: mandates on and regulation of existing products and services, increased severity and frequency of extreme weather events, changes in precipitation patterns and extreme variability in weather patterns, changing customer behavior_x000D_
Opp.: shift in consumer preferences, more efficient buildings, development and/or expansion of low emission goods and services, more efficient production and distribution processes"</t>
  </si>
  <si>
    <t>"investment in fuel efficiency, electrification, Autonomous Vehicles and Smart City Solutions" and various energy efficiency projects, founded Ford Smart Mobility LLC, shares best practices with suppliers through PACE and FastPACE programs, water strategy for 2020s-2030s, renewable energy for facilities, risk mitigation strategies. Analyzed 1.5 degree C and 2 degree C scenarios</t>
  </si>
  <si>
    <t>Enterprise Risk Management Process, which includes a sustainability Business Plan Review and Special Attention Review process; Supply Risk Management process + predictive tool (SRi). (CDP)</t>
  </si>
  <si>
    <t>Focusing on vehicle use, suppliers and factories to achieve carbon neutrality. Addressing "many external factors, including government policies, technical solutions, energy price fluctuations and changes in consumer demand." Integrating ESG risk into overall risk management and disclosing ESG risk factors</t>
  </si>
  <si>
    <t xml:space="preserve">Climate risks included in Enterprise Risk Management, Monthly Business Review, and Monthly Business Review of Special Topics (CDP 1.2). </t>
  </si>
  <si>
    <t>"Scope 1-3 emissions (ISO 14064-1; The Greenhouse Gas Protocol: A Corporate Accounting and Reporting Standard (Revised_x000D_
Edition))"</t>
  </si>
  <si>
    <t>List of absolute and intensity emissions targets, targets to increase low-carbon energy consumption or production in CDP (4.1-4.2). Climate goals in sustainability report: carbon neutrality by 2050, 100 percent locally sourced renewable energy for all manufacturing plants globally by 2035, zero air emissions from facilities. Implementing targets approved by the Science Based Targets Initiative</t>
  </si>
  <si>
    <t>19400000.00 Cubic Meters</t>
  </si>
  <si>
    <t>31.6% from minority groups (US)</t>
  </si>
  <si>
    <t>CEO: $17,355,505; median employee wage:  $110,706</t>
  </si>
  <si>
    <t>"Given the size and complexity of our supply chain, we focus on suppliers in locations that pose the highest risk for substandard working conditions. To identify these locations, we conduct an annual risk analysis, incorporating internal data and input from external experts and stakeholders. Our list of 22 high-priority countries remained unchanged in 2020."</t>
  </si>
  <si>
    <t>Consultation offered for advice but employees referred to personal MD for treatment, Quarterly Wellness Programs</t>
  </si>
  <si>
    <t>R_r8sxrjU006YvMjv</t>
  </si>
  <si>
    <t>CTVA2020@g.ucla.edu</t>
  </si>
  <si>
    <t>CTVA2020</t>
  </si>
  <si>
    <t>Corteva, Inc.</t>
  </si>
  <si>
    <t>CTVA</t>
  </si>
  <si>
    <t>22052L104</t>
  </si>
  <si>
    <t>https://investors.corteva.com/static-files/86697367-ac1e-4e9a-a79b-8b688a3d2f36</t>
  </si>
  <si>
    <t>https://www.corteva.com/content/dam/dpagco/corteva/global/corporate/files/sustainability/DOC-CORTEVA_2020_SUSTAINABILITY_REPORT_v2-Global.pdf</t>
  </si>
  <si>
    <t>"Corteva sought internal and external stakeholder input to assess the non-financial materiality of relevant environmental and social topics (â€œsustainability topicsâ€), and publicly disclosed those results. That stakeholder engagement informed the development of the companyâ€™s sustainability goals." 2018-2019 materiality assessment released as separate document_x000D_
Issues identified: Climate Adaptation/Resilience, Ag Innovation &amp; Productivity, Human/Worker Rights, Climate Mitigation, Nutrition &amp; Food Security, Crop Diversity &amp; Resiliency, Biodiversity, Tech Acceptance/Social License, Workplace Health &amp; Safety,_x000D_
Deforestation/Land Use, Product Sustainability &amp; Traceability, Womenâ€™s Rights &amp; Empowerment, Water Use &amp; Stewardship, Smallholder Farmers, Local Communities_x000D_
Nutrient Management, Rural Livelihoods, Employee Engagement, Food Loss &amp; Waste, Supply Chain Responsibility, Product Safety (Food Stewardship), Responsible Enterprise â€“ Op. Footprint, Soil Health</t>
  </si>
  <si>
    <t>https://www.corteva.com/content/dam/dpagco/corteva/global/corporate/files/sustainability/Corteva-Sustainability_Materiality-Assessment_2018-2019.pdf</t>
  </si>
  <si>
    <t>"The Board of Directors (â€œthe Boardâ€) maintains oversight of climate-related risks and _x000D_
opportunities. The Boardâ€™s Sustainability, Safety, &amp; Innovation Committee oversees Cortevaâ€™s performance against our sustainability goals and sustainability-related matters. The committeeâ€™s charter explicitly designates committee responsibility for oversight of climate-related risks and opportunities, with the responsibility to review and monitor the Companyâ€™s climate change risks, plans, goals and targets, and review the progress against such goals and targets annually on behalf of the Board."</t>
  </si>
  <si>
    <t>"Cortevaâ€™s Chief Sustainability Officer reports directly to our Chief Executive Officer and _x000D_
updates the Sustainability, Safety &amp; Innovation (â€œSS&amp;Iâ€) Committee of the Board on sustainability matters including climate-related topics at least annually, and usually quarterly. In addition, the Vice President of Global Environment, Health, Safety &amp; Security and the Chief Technology Officer provide reports directly to the SS&amp;I Committee and are responsible for driving progress on certain climate-related matters. Other executive management are also responsible for advancing strategic decision making within their departments on climate-related matters and are responsible for related business results._x000D_
_x000D_
A cross-functional committee comprised of senior management and chaired by the Chief _x000D_
Sustainability Officer meets at least annually, and usually quarterly, to gain alignment and _x000D_
discuss sustainability strategy and metrics, including climate-related matters._x000D_
_x000D_
At Corteva, climate-related risks and opportunities are assessed and managed across all _x000D_
business functions on a regular basis. Management regularly assesses and manages climate-related issues, as risks and as strategic opportunities for innovation and operational efficiency. One example is the opportunity for existing and new products and service offerings to meet the anticipated demands of climate-smart agriculture and mitigate the impact of extreme and volatile weather. Climate-related management spans multiple functions across Corteva, including R&amp;D, operations and others. R&amp;D considers long-term climate change impacts and opportunities in the development of the next generation of products. Operations monitors, manages, and responds to short-term and medium-term climate-related impacts and opportunities, and others. _x000D_
_x000D_
Across the business, key individuals who are responsible for climate-related initiatives have annual performance goals tied to the delivery of projects related to these initiatives."</t>
  </si>
  <si>
    <t xml:space="preserve">Risks: "Failure to innovate and commercialize products to meet farmer customer needs in the face of changing climate-related growing conditions, could potentially reduce sales _x000D_
and earnings. | Potential risk of changes in precipitation patterns and extreme weather volatility, resulting in potential increased costs and/or limited supply of raw material inputs necessary for the products and services we sell, potentially increasing cost of production and impacting margins. | Potential risk of limited progress in managing our Scopes 1, 2, and 3 GHG emissions or potential lack of timely adoption of climate-smart operational practices."_x000D_
_x000D_
Opportunities: "Product innovations that apply Green Chemistry Principles, including â€œdesign for energy efficiencyâ€ and â€œuse of renewable feedstocksâ€. | Support of resilient, climate positive agriculture practices by farmers. | Use of product, manufacturing, and packaging innovations to manage reliance on raw material inputs. | Contribution to the mitigation of global climate change impacts by managing our Scopes 1, 2, and 3 GHG emissions and timely adoption of climate-smart operational practices. | </t>
  </si>
  <si>
    <t>Corteva's sustainability goals, which are detailed in the sustainability report. These include: Provide training to 25 million farmers on soil health, nutrient and water stewardship, and productivity best practices by 2030; Increase the productivity, incomes, and sustainable farming practices of 500 million smallholder farmers cumulatively through 2030; Enable farmers to sustainably increase crop yields by 20 percent while also reducing greenhouse gas emissions by 20 percent within cropping systems compared to 2020; Improve soil health on 30 million hectares by 2030; Accelerate improvement in nitrogen use efficiency (NUE) across global agricultural land by 2030. Reduce water consumption while increasing yields on 2.5 million hectares of seed production and water stressed agricultural land by 2030 compared to 2020; Enhance biodiversity on over 10 million hectares of grazing lands and natural ecosystems globally through sustainable management practices and habitat conservation by 2030; ...</t>
  </si>
  <si>
    <t>"Corteva integrates processes for identifying, assessing and managing climate-related risk into its enterprise-wide risk management. We specifically included climate-related risks and opportunities in our monitoring and management processes when Corteva became an independent public company. With oversight by the Sustainability, Safety, &amp; Innovation Committee, Chief Sustainability Officer, and Chief Technology Officer, climate-related risks are monitored, managed and mitigated across all business and operational functions on a regular basis._x000D_
_x000D_
In 2019, Corteva completed its first non-financial materiality assessment and developed a global environmental metrics tracking system to gather data from sites globally related to _x000D_
GHG emissions and other environmental factors related to climate. Such processes enable us to make risk-informed decisions over the short-, medium-, and long-term across all business functions and geographies._x000D_
_x000D_
Management regularly assesses and manages climate-related issues, as a risk and as a _x000D_
strategic opportunity for innovation and operational efficiency, with delegation of monitoring at multiple levels of the organization. This spans multiple areas across Corteva â€“ including R&amp;D, operations and others. R&amp;D considers usually long-term climate change impacts and opportunities in the development of the next generation of products. Operations monitors, manages, and responds to usually short-term and medium-term climate-related impacts and opportunities."</t>
  </si>
  <si>
    <t xml:space="preserve">"Corteva integrates processes for identifying, assessing and managing climate-related risk _x000D_
into its enterprise-wide risk management. We specifically included climate-related risks _x000D_
and opportunities in our monitoring and management processes when Corteva became _x000D_
an independent public company." </t>
  </si>
  <si>
    <t>"In 2020, on our one-year anniversary as an independent public company, Corteva set _x000D_
14 ten-year sustainability goals. For each goal, we established key performance indicators _x000D_
and criteria to achieve the goals." _x000D_
Some metrics include: Number of farmers trained; Number of smallholder farmers whose livelihoods were improved; % increase in cropping system yields and % decrease in simultaneous GHG emissions; Number of hectares with improved soil health; Rate of improvement in unit yield per unit applied; Number of hectares where water conserving solutions are applied; Number of hectares where we have helped develop a sustainable management plan; ...</t>
  </si>
  <si>
    <t>27,568 thousand cubic meters</t>
  </si>
  <si>
    <t>22,903 thousand cubic meters</t>
  </si>
  <si>
    <t>CEO = $10,749,544, median employee = $88,083</t>
  </si>
  <si>
    <t>"comprehensive health, dental and vision insurance plans, flexible spending account programs and disability coverage." PrÃ³spera Wellness Program "offers each employee a health risk assessment, online tools and a mobile app to help track progress." (Website)</t>
  </si>
  <si>
    <t>Corteva Inc</t>
  </si>
  <si>
    <t>R_u3bgrBrLMGuya5j</t>
  </si>
  <si>
    <t>NWSA2021@g.ucla.edu</t>
  </si>
  <si>
    <t>NWSA2021</t>
  </si>
  <si>
    <t>News Corporation</t>
  </si>
  <si>
    <t>NWSA</t>
  </si>
  <si>
    <t>65249B109</t>
  </si>
  <si>
    <t>https://newscorp.com/news-corp-leadership/</t>
  </si>
  <si>
    <t>https://newscorp.com/wp-content/uploads/2021/10/News-Corp-2021-Proxy-Statement.pdf</t>
  </si>
  <si>
    <t>On February 24, 2021, the Board of Directors of News Corporation (the â€œCompanyâ€) amended and restated the Companyâ€™s Standards of Business Conduct (â€œSOBCâ€). Certain provisions of the SOBC were reorganized or reworded to improve clarity and readability, or updated to provide additional resources or guidance (e.g., by updating references to specific Company policies or resources that may be relevant). Substantive amendments reflect the following:_x000D_
_x000D_
Added the Compliance Department as another key contact for purposes of the SOBC (in addition to the Legal and Human Resources Departments);_x000D_
Enhanced discussion of  the Companyâ€™s efforts to address the risks of modern slavery;_x000D_
Enhanced description of the Global Environmental Initiative, the Companyâ€™s comprehensive environmental sustainability program, and the Companyâ€™s environment, health and safety management system;_x000D_
Updated discussion on conflicts of interest to provide guidance on personal relationships at work;_x000D_
Updated discussion on corruption and bribery to provide guidance on what is considered â€œanything of valueâ€;_x000D_
Added additional details regarding the Companyâ€™s insider trading policy, including that that policyâ€™s prohibitions extend to trading in other companies such as customers, suppliers, strategic partners and competitors, a definition of what is considered â€œmaterial, non-public informationâ€ and that the policy prohibits hedging and pledging of any directly held Company securities;_x000D_
Added terms of employment as another example of prohibited discussion topics under antitrust and competition laws;_x000D_
Clarified approval procedures for political contributions of Company assets; and_x000D_
Made clear that no one has the authority to permit SOBC violations outside of the designated waiver process._x000D_
The above is only a summary of changes to the SOBC. Please refer to the full text of the SOBC, which is available by clicking the link above._x000D_
_x000D_
"The Standards of Business Conduct are complemented by business unit- and topic-specific policies and trainings, including on journalistic integrity, anti-bribery and anti-corruption, sanctions and import/export, antitrust and competition, and respectful workplace conduct."</t>
  </si>
  <si>
    <t>https://newscorp.com/corporate-governance/standards-of-business-conduct/</t>
  </si>
  <si>
    <t>News-Corp-2021-ESG-Report.pdf (newscorp.com)</t>
  </si>
  <si>
    <t xml:space="preserve">"Climate-related issues have been recently elevated to the Board of Directors, with oversight by the Nominating and Corporate Governance (NCG) Committee. The NCG Committee reviews Environmental, Social, &amp; Governance (ESG) issues as a standard agenda item during their scheduled meetings, and relevant items are reviewed with the board chair. [...] Members of the board are periodically updated on GEI activities, and the CEO is ultimately responsible to make any final decisions on sustainability matters" </t>
  </si>
  <si>
    <t>"News Corp's Global Head of Government Affairs, who reports to News Corp's CEO, a member of the Board of Directors, has direct responsibility for our GEI program. Day to day implementation and management of relevant climate change programs within the company are handled by the corporate GEI Committee. The GEI Committee is made up of environmental team leaders at each business, led by News Corp's VP of Environmental, Health and Safety (EHS) &amp; Sustainability. The VP of EHS &amp; Sustainability provides EHS strategic and operational leadership for the global enterprise, including stewardship of the GEI sustainability initiatives, and reports to News Corp's Global Head of Government Affairs. [...] GEI Committee works with C-level executives at each business unit to nominate an executive sponsor within each business. The GEI Committee leaders and their executive sponsors act as drivers of the initiative at the business unit level."</t>
  </si>
  <si>
    <t xml:space="preserve">Risks: Carbon pricing mechanisms, Enhanced emissions-reporting obligations, Increased cost of raw materials, Increased severity and frequency of extreme weather events such as cyclones and floods, Changes in precipitation patterns and extreme variability in weather patterns, Partner and customer concerns and demands, Shifts in consumer preferences, Increased stakeholder concern or negative stakeholder feedback_x000D_
_x000D_
Opportunities: Use of more efficient production and distribution processes, Supply chain resiliency, Shift in consumer preferences, Ability to diversify business activities, Partnerships, Talent base. </t>
  </si>
  <si>
    <t>For the purposes of this CDP response, News Corp has defined "substantive " to mean noteworthy or caused by something other than mere chance, but does not necessarily include the concept of materiality within the meaning of the securities laws nor would it necessarily have meaningful financial impact. Substantial strategic impact would involve important, real and tangible risks that can be measured in our supply chain, such as the increased costs of paper supply if sustainable sources are reduced by market forces. For paper supply cost metrics, any increase of 5% or more would be a substantial change that would negatively affect our business._x000D_
As a result of rigorous and transparent measurement, improvements in operational efficiency, investments in renewable energy and engagement with our customers, employees, suppliers and partners on sustainability outcomes, News Corp has reduced our environmental impact, saved millions of dollars across our operations and supply chain, and been recognized by third parties as a corporate leader. / In 2014, News Corp conducted a scenario analysis to better understand our climate-related risks and opportunities and inform our climate strategy going forward. The assessment revealed risks related to carbon pricing, cost of raw materials, changes to weather patterns and increased frequency of extreme weather events, and shifts in stakeholder expectations, as well as opportunities related to resource efficiency, supply chain resiliency, increased demand and potential partnerships involving sustainable goods and services and employee attraction and retention. This work has informed our climate strategy and has been crucial in formulating our ambitious climate and emissions goals. _x000D_
_x000D_
low-carbon transition plan, shift to digital, emissions reduction goals.</t>
  </si>
  <si>
    <t>In 2014, News Corp conducted a scenario analysis to better understand our climate-related risks and opportunities and inform our climate strategy going forward. [...] This work has informed our climate strategy and has been crucial in formulating our ambitious climate and emissions goals."</t>
  </si>
  <si>
    <t>"climate change risks and opportunities are reviewed on an ongoing basis by appointed environmental teams at each unit. The teams monitor business impacts from climate change-related issues, identify opportunities or risks with the help of cross functional teams, and report these to their respective senior management, and to the corporate GEI committee. [...] At the enterprise level, News Corp uses a risk assessment process to identify and track substantive business risks."</t>
  </si>
  <si>
    <t>"GEI Committee reviews risks and opportunities each year to determine priority areas and assigns resources accordingly."</t>
  </si>
  <si>
    <t xml:space="preserve">Integrated into multi-disciplinary company-wide risk management processes_x000D_
At the company level, aspects of climate change that have the potential to impact News Corp include disruptions to supply chain or production, increasing costs, regulatory risks, changes in customer preferences, reputational and competitive advantages/ disadvantages etc. To identify these transitional risks, we use the same process used to identify and monitor other pressures that could similarly impact the business. At the enterprise level, News Corp uses a risk assessment process to identify and track substantive business risks. The enterprise risk framework includes an analysis including those risks that may be a result of climate change related impacts. _x000D_
_x000D_
</t>
  </si>
  <si>
    <t>regulations, finances, physical events; GHG emissions, waste, energy.</t>
  </si>
  <si>
    <t>replace with more relevant text: reduce Scope 1+2 emissions by 60% by 2030, reduce Scope 3 emissions by 20% by 2030, achieve net zero carbon emissions by 2050</t>
  </si>
  <si>
    <t>News-Corp-2021-ESG-Report.pdf (newscorp.com) Microsoft Word - News_Corp_CDP_Climate_Change_Questionnaire_2021_final (1).docx (newscorp.com) Microsoft Word - NewsCorp_CarbonFootprintFY20.docx</t>
  </si>
  <si>
    <t xml:space="preserve">U.S workforce- 50% women _x000D_
Women in senior leadership positions- 40% women _x000D_
Independent directors- 50% women _x000D_
</t>
  </si>
  <si>
    <t>ESG Report</t>
  </si>
  <si>
    <t>https://newscorp.com/wp-content/uploads/2021/10/News-Corp-2021-ESG-Report.pdf</t>
  </si>
  <si>
    <t>CEO = $23,024,845, median employee = $68,984</t>
  </si>
  <si>
    <t xml:space="preserve">Products provided by suppliers - They vary both in terms of size and amount spent with them, but one of the key raw products that we require for our business is paper, and News Corp is one of the major purchasers of paper in the publishing sector. The Group also purchases quantities of printed material._x000D_
Other categories of third party suppliers that are used across the Group include, but are not limited to: information technology hardware; distribution and logistics; print; property and facilities; and may from time to time involve purchase of garments for discrete brand merchandising._x000D_
Services provided by suppliers - Categories of service providers that are used across the Group include, but are not limited to: advertising and marketing agents and consultants, agents (licensing and rights); financial services providers; information technology providers; professional service providers; facilities services such as cleaning contractors at most sites across the Group; transmission provider service costs (for cable, satellite and OTT)._x000D_
Products and services used by indirect suppliers in News Corpâ€™s supply chains - News Corp is aware that some of its indirect suppliers are based in certain sectors in which are recognized as having higher modern slavery risk. Included in those are forestries (paper and forest products), IT hardware (electronic equipment, instruments and components); and wholesale and trade (which may include textiles, and apparel). As one of News Corpâ€™s key raw products, the supply of paper is subject to a supplier code of conduct ensuring that the paper procured for News Corp printed publications contains fiber that is verified and documented as coming from a traceable source, down to the origin forest. During FY20 we conducted a survey of our Business Units to start to better understand the detail of these products and services used by our indirect suppliers._x000D_
</t>
  </si>
  <si>
    <t xml:space="preserve">Risks that News Corp may cause modern slavery practices - There are no risks that News Corpâ€™s operations may directly result in modern slavery practices._x000D_
Risks that News Corp may contribute to modern slavery practices - No risks have been identified that News Corpâ€™s operations and/or actions in its supply chains may contribute to modern slavery. There are no identified acts or omissions undertaken at any of our Business Units that may facilitate or incentivize modern slavery._x000D_
Risks that News Corp may be directly linked to modern slavery practices - On the basis that our business relationships include all of the entities in our supply chain, including entities we do not have a direct contractual relationship with, there may be risks that News Corpâ€™s operations, products or services are connected to modern slavery through the activities of another entity. For example, at many of our premises we engage contractors to provide facilities services such as cleaning and maintenance, and there may be a risk that those contractors may use unskilled or temporary labor, an indicator of modern slavery risk. News Corp procures IT hardware that may have been manufactured by an entity using minerals sourced from a party that may have been mined by a business using forced labor. We have had no cause for concern during FY20 regarding such risks, however, during FY20 we commenced a process to review the nature of these risks by issuing a questionnaire to all of the Business Units in the Group, but will use FY21 to develop a more comprehensive process to help better understand risks beyond Tier 1. We regularly conduct Compliance Risk Councils at our businesses during which we assess whether there are any modern slavery risks and none have been identified, other than cleaning contractors and where we may have subcontracted print facilities such as in India in our book publishing business. We are not required to and do not conduct any assessment of customers who purchase our products and services. However we do make assessments of customers for other compliance risks such as corruption and sanctions, for example._x000D_
</t>
  </si>
  <si>
    <t xml:space="preserve">https://newscorp.com/wp-content/uploads/2020/11/News-Corp-Modern-Slavery-Statement-Final-FY2020.pdf </t>
  </si>
  <si>
    <t xml:space="preserve">"We also offer a range of health and wellness benefits competitive with regional benchmarks to meet the needs of our employees. These include health insurance or supplemental insurance schemes as is regionally relevant, life and disability insurance, paid time off, flexible working arrangements, generous parental leave policies, and physical and mental health benefits. We further enhanced our benefits programs to support our employees during the COVID-19 pandemic."_x000D_
</t>
  </si>
  <si>
    <t>Risks that News Corp may cause modern slavery practices - There are no risks that News Corpâ€™s operations may directly result in modern slavery practices. Risks that News Corp may contribute to modern slavery practices - No risks have been identified that News Corpâ€™s operations and/or actions in its supply chains may contribute to modern slavery. There are no identified acts or omissions undertaken at any of our Business Units that may facilitate or incentivize modern slavery. Risks that News Corp may be directly linked to modern slavery practices - On the basis that our business relationships include all of the entities in our supply chain, including entities we do not have a direct contractual relationship with, there may be risks that News Corpâ€™s operations, products or services are connected to modern slavery through the activities of another entity. For example, at many of our premises we engage contractors to provide facilities services such as cleaning and maintenance, and there may be a risk that those contractors may use unskilled or temporary labor, an indicator of modern slavery risk. News Corp procures IT hardware that may have been manufactured by an entity using minerals sourced from a party that may have been mined by a business using forced labor. We have had no cause for concern during FY20 regarding such risks, however, during FY20 we commenced a process to review the nature of these risks by issuing a questionnaire to all of the Business Units in the Group, but will use FY21 to develop a more comprehensive process to help better understand risks beyond Tier 1. We regularly conduct Compliance Risk Councils at our businesses during which we assess whether there are any modern slavery risks and none have been identified, other than cleaning contractors and where we may have subcontracted print facilities such as in India in our book publishing business. We are not required to and do not conduct any assessment of customers who purchase our products and services. However we do make assessments of customers for other compliance risks such as corruption and sanctions, for example.</t>
  </si>
  <si>
    <t>R_27fg5SxmAqNW5SZ</t>
  </si>
  <si>
    <t>LH2021@g.ucla.edu</t>
  </si>
  <si>
    <t>LH2021</t>
  </si>
  <si>
    <t>Laboratory Corporation of America Holdings</t>
  </si>
  <si>
    <t>LH</t>
  </si>
  <si>
    <t>50540R409</t>
  </si>
  <si>
    <t>Health Care Services</t>
  </si>
  <si>
    <t>https://ir.labcorp.com/static-files/3a704175-bfa7-40d2-ba1c-2d5f820a5d35</t>
  </si>
  <si>
    <t>https://ir.labcorp.com/static-files/0779fc5b-f44d-4a7a-90be-e4563d76fc18</t>
  </si>
  <si>
    <t>"In 2021, Labcorp conducted an ESG Materiality Assessment to identify and prioritize the issues that reflect the most significant environmental, social and governance impacts to our stakeholders._x000D_
â€¢ Affordability and Fair Pricing _x000D_
â€¢ Animal Care and Welfare_x000D_
â€¢ Business Ethics _x000D_
â€¢ Community Relations _x000D_
â€¢ Corporate Governance _x000D_
â€¢ Cybersecurity _x000D_
â€¢ Diversity and Inclusion_x000D_
â€¢ Employee Engagement, Recruitment and Retention _x000D_
â€¢ Employee Wellbeing _x000D_
â€¢ Energy Management _x000D_
â€¢ Global Privacy _x000D_
â€¢ Greenhouse Gas Emissions _x000D_
â€¢ Human Rights _x000D_
â€¢ Manufacturing and Supply Chain Quality Management _x000D_
â€¢ Quality and Patient (Client) Satisfaction _x000D_
â€¢ Safety of Clinical Trial Participants_x000D_
â€¢ Waste Management_x000D_
â€¢ Water Use"</t>
  </si>
  <si>
    <t>"Annual compliance training, including Code of Conduct training and privacy training, _x000D_
is required for all employees as stipulated by our mandatory Compliance Training Policy. Targeted training on health care fraud and abuse topics, anti-corruption, insider trading and HIPAA are required of select employee populations."</t>
  </si>
  <si>
    <t>"Labcorpâ€™s corporate compliance department partners with our business teams to _x000D_
advance delivery of world-class services and innovation with integrity by promoting _x000D_
practices that comply with laws, regulations and high ethical standards. The corporate _x000D_
compliance department supports Labcorp by proactively identifying, assessing and _x000D_
remediating risks, as well as by fostering a culture of commitment to compliance and _x000D_
accountability among all employees."_x000D_
"Risk assessments are an integral part of process improvement and to identify and _x000D_
prioritize health care compliance and anti-corruption risks. Labcorp conducts annual risk assessments at a global and regional level. Our corporate compliance department has a designated audit team that develops and executes an annual audit plan, and additional audit reviews are conducted by Internal Audit. Results from risk assessments and auditing are reported to relevant stakeholders, and remediation plans are completed and tracked in a timely manner."</t>
  </si>
  <si>
    <t>"The highest level of direct responsibility for climate change resides with the Chief Executive Officer and Chairman of the Board. Information on climate change issues affecting business continuity is led and communicated primarily by the Environmental Health &amp; Safety and Facilities Management (EHS) and Enterprise Risk Management (ERM) teams, and the ESG Executive Steering Committee (ESG Committee). The ESG Committee, EHS and ERM Leadership report key enterprise EHS risks, opportunities and progress on key initiatives including climate-related initiatives to the Board of Directors, CEO and the Executive Committee at least annually."</t>
  </si>
  <si>
    <t>"The highest-level management positions with responsibility for climate-related issues are the Executive Vice President, Chief Legal Officer (CLO), Chief Compliance Officer &amp; Secretary and the Vice President of EHS, Real Estate, and Facilities. The CLO and VP of EHS, Real Estate, and Facilities serve as Co-Chairs of Labcorpâ€™s Environmental, Social &amp; Governance (ESG) Executive Steering Committee, which is comprised of senior management personnel with direct responsibility for setting general ESG strategy, and recommending policies, practices, and disclosures that conform with the strategy._x000D_
Additionally, the Steering Committee puts systems in place, as deemed necessary and appropriate, to monitor ESG matters. The CLO and VP of EHS, Real Estate, and Facilities report to the Executive Committee and Board of Directors on ESG matters. Climate change risks and opportunities are prioritized in the same manner as other substantive risks to Labcorpâ€™s operations and have been assigned to the ESG Committee for coordination and alignment with action as well as broader company goals and initiatives. In addition to the ESG Committee, Risk Management has a formal process to review and discuss issues identified through the existing risk management framework, including _x000D_
climate risks, and uses an internal methodology to rank each risk based on impact, probability, and mitigation plans. Issues identified as meeting these criteria are elevated to high priority and specific measures are implemented to mitigate the risk or capitalize on opportunities throughout Labcorpâ€™s operations. Risk Management reports to the CEO on a regular basis and to the Board at least once a year regarding top risks elevated through the ERM framework. _x000D_
Other departments who may assess local issues related to climate change, such as Facilities (i.e., carbon pricing compliance in the UK) and Supply Chain (i.e., impacts on continuity &amp; cost of supply chain), report to Supply Chain leadership. Supply Chain assesses these issues and completes ERM surveys, which are used as part of risk management."</t>
  </si>
  <si>
    <t>"Labcorp has identified short, medium and long-term risks involving the following climate-related scenarios: emerging regulation and carbon pricing mechanisms, acute physical and increased severity and frequency of extreme weather and chronic physical and rising mean temperatures._x000D_
Labcorp has identified the following opportunities involving the following climate-related scenarios: resource efficiency via organizational transition to more efficient buildings, resource efficiency via reduction of water usage and consumption, and resource efficiency via use of more efficient modes of transportation, including the increased purchasing of hybrid or electric vehicles for Labcorpâ€™s logistics and supply chain fleet."</t>
  </si>
  <si>
    <t>"Labcorp analyzes the physical impacts of climate change, such as the likely scenario of increased severity and frequency of extreme weather events, as a tool in evaluating business resilience. This risk is mitigated through crisis response plans and risk management procedures. Business continuity plans are created for each site and linked to a crisis management plan. Review of these plans is ongoing and undergoes at least one annual review. At the facility level, crisis advisory teams are appointed in advance, risk assessments are performed, practice events for likely scenarios are held, and monitoring and reporting occur on an ongoing basis. Risk Management, Facilities Leaders and Corporate Real Estate meet annually to examine risk trends and determine processes and measures to further reduce risk and increase resilience in the organization._x000D_
Similarly, changes in the technology landscape have led Labcorp to conduct scenario analysis when evaluating the use of more efficient modes of transport in an uncertain regulatory environment. Labcorp used Business as Usual (BAU) scenario (the minimum value reported) and a Low Carbon Scenario (the maximum value reported) to calculate business impacts. _x000D_
We recognize the benefits of further integrating climate-related scenario analysis in our business strategy, and we are currently using scenario planning as part of our Science Based Targets setting process to help us achieve our desired carbon impact."</t>
  </si>
  <si>
    <t>"Risk and opportunity identification processes are incorporated throughout Labcorpâ€™s _x000D_
overall existing risk management framework. Risk assessments are undertaken annually with third-party insurers to model catastrophes such as hurricanes, earthquakes, inland flooding and storm surges. We also partner with these providers to evaluate local conditions and implement mitigation measures. [...] _x000D_
Risks are also reviewed top-down through a risk management program. Led by Enterprise Risk Management leadership, this group examines larger systemic issues and how they may impact Labcorp. This includes risks that may impact Labcorpâ€™s reputation and brand value and newly identified short- and long-term risks to physical assets. This group also evaluates Labcorpâ€™s preparedness for these scenarios and recommends processes and procedures to improve Labcorpâ€™s performance. Risk Management, EHS, Facilities and Real Estate leaders meet annually to examine risk trends and determine processes and measures to further reduce risk in the organization._x000D_
In parallel to dedicated risk management efforts, EHS also assesses climate change risks and opportunities on an ongoing basis for reporting to clients, customers and investors. EHS works with third-party consultants to help identify long-term climate trends and implement measures to mitigate risk."</t>
  </si>
  <si>
    <t>"[...] we maintain a _x000D_
comprehensive Business Resilience program aligned to the International Organization _x000D_
for Standardization: Security and resilienceâ€”Business continuity management _x000D_
systemsâ€”Requirements (ISO 2230). The Business Resilience program includes _x000D_
business continuity and disaster recovery assessments and planning to prepare our _x000D_
business and technology teams to respond to adverse events and crisis management _x000D_
to lead our response when those adverse events happen. We leveraged these plans to _x000D_
respond to global, regional and local events over the last several years to support the _x000D_
continued resilience of our people, patients and customers._x000D_
[...] Labcorp regularly reviews identified risks and creates scenarios to determine potential _x000D_
outcomes. Based on these scenarios, we create business continuity plans for risks and crisis management plans for events that could impede Labcorpâ€™s ability to do business. These plans are reviewed and updated on an ongoing basis. These risks are categorized, prioritized and reviewed at the business unit level and major risks are ultimately reported to the Board of Directors. Crisis advisory teams are appointed at sites in advance and teams practice event preparation on a regular basis._x000D_
[...] Our business continuity practices, such as diverting specimens and using a network _x000D_
of vendors to procure equipment to keep our employees safe and operations running, _x000D_
minimized the impact of these events."</t>
  </si>
  <si>
    <t>"Risk and opportunity identification processes are incorporated throughout Labcorpâ€™s _x000D_
overall existing risk management framework."</t>
  </si>
  <si>
    <t>GHG emissions, fleet fuel efficiency, energy use, waste, water consumption</t>
  </si>
  <si>
    <t>"Labcorp established a divisional-level goal for Drug Development to reduce emissions 15% from 2014 to the end of 2020. As of 2020, Drug Development achieved a 14.5% reduction of its Scope 1 and 2 emissions since 2014. _x000D_
[...] In November of 2021, Labcorp joined the growing group of leading companies that are setting emissions reduction targets. We intend to develop a target aligned with the SBTi criteria, submit the target to the SBTi for validation and publish our approved targets within a maximum of 24 months."</t>
  </si>
  <si>
    <t>1,615 cubic meters</t>
  </si>
  <si>
    <t>$14,735,561; $41,670</t>
  </si>
  <si>
    <t>"To help, Labcorp was proud to provide significant benefits and services, with particular _x000D_
emphasis on improving U.S. health-related programs to support our employeesâ€™ safety _x000D_
and well-being._x000D_
â€¢ Expanded health benefit programs by adding company paid short-and long-term disability insurance coverage in the United States_x000D_
â€¢ Held payroll contributions flat for our U.S. Healthy Value medical, dental and vision insurance plans, benefiting approximately 36,000 covered employees and more than 30,000 dependents_x000D_
â€¢ Reduced the cost of monthly insurance contributions by $240 per year for U.S. employees earning less than $50,000 per year_x000D_
â€¢ Provided up to $4,560 in annual medical plan contributions discounts for over 36,000 employees and their spouses/partners for committing to and maintaining a healthy and tobacco-free lifestyle_x000D_
â€¢ Encouraged health and wellness education and activities by providing up to $1,000 in Health Reimbursement Account contributions to approximately 31,000 U.S. employees and their spouses/partners, which included $100 for COVID-19 vaccines and $50 for flu vaccines_x000D_
â€¢ Reimbursed up to $300 in fitness-related costs for approximately 16,000 employees"</t>
  </si>
  <si>
    <t>LabCorp</t>
  </si>
  <si>
    <t>R_1dtQBDKft7cBYyZ</t>
  </si>
  <si>
    <t>IT2020@g.ucla.edu</t>
  </si>
  <si>
    <t>IT2020</t>
  </si>
  <si>
    <t>Gartner, Inc.</t>
  </si>
  <si>
    <t>IT</t>
  </si>
  <si>
    <t>IT Consulting &amp; Other Services</t>
  </si>
  <si>
    <t>https://emtemp.gcom.cloud/ngw/globalassets/en/about/documents/gartner_csr_report_2020.pdf</t>
  </si>
  <si>
    <t>https://investor.gartner.com/static-files/4ff5d945-e8bb-43c1-929f-1dece2ce2a3f</t>
  </si>
  <si>
    <t>"In 2020, we conducted a materiality assessment to identify topics that reflect Gartnerâ€™s significant economic, environmental and social impacts, or substantively influence the assessments and decisions of stakeholders. To integrate perspectives of our stakeholders, we have surveyed our associates, performed benchmarking and incorporated external perspectives through a variety of touchpoints, including vendor requests and assessments regarding our corporate responsibility practices. We have referenced leading reporting frameworks, including the Global Reporting Initiative (GRI) and the Sustainability Accounting Standards Board (SASB) for the professional services sector._x000D_
Through this assessment, we identified the following topics as top priorities:_x000D_
â€¢ Diversity, equity and inclusion_x000D_
â€¢ Talent attraction and development_x000D_
â€¢ Employee compensation, well-being and benefits_x000D_
â€¢ Innovation_x000D_
â€¢ Client satisfaction_x000D_
â€¢ Employee engagement_x000D_
â€¢ Work-life balance_x000D_
â€¢ Transparency_x000D_
â€¢ Community giving/social impact_x000D_
â€¢ Travel and transport"</t>
  </si>
  <si>
    <t>"The Ethics &amp; Compliance team creates and maintains a robust set of compliance training programs that are taken when associates join Gartner. In 2020, anti-bribery was added to the core compliance new hire training curriculum, which includes Code of Conduct, Sexual Harassment Prevention and Data Privacy training modules. The team also evaluates our approach to the annual Code of Conduct training each year, ensuring that the content and delivery remain fresh. _x000D_
Additionally in 2020, we launched a series of five short training programs released throughout the year, each with an accompanying resource center to provide a centralized source of materials related to the topic (examples of topics include Anti-Financial Crime, Communications and Social Media, Fiscal Care, Preventing Sexual Harassment, and Privacy &amp; Data Protection)."</t>
  </si>
  <si>
    <t>"Gartner retains a team of legal and compliance professionals who are stewards of the Ethics &amp; Compliance Program. This team identifies and prioritizes risks by conducting risk assessments, and determines whether such risks are effectively managed and mitigated. Its activities both reduce the likelihood of noncompliance with Gartner policies and applicable laws and enhance our culture, providing a productive and safe environment for _x000D_
our associates._x000D_
[...] Senior management partners with the [Ethics and Compliance] team to set a consistent tone at the top that facilitates our â€œspeak upâ€ culture. The Ethics &amp; Compliance team works to create, maintain, communicate, and implement the policies and procedures noted above to ensure that associates conduct business both ethically and lawfully."_x000D_
"Gartnerâ€™s Office of the Ombuds, a key component of the Gartner compliance infrastructure and a reliable resource for associates to bring forward questions and concerns, works to ensure that associates operate with independence, objectivity, ethics and integrity. The Ombuds team follows a rigorous process to evaluate concerns and undertake root-cause analysis when appropriate, with an eye toward maintaining the deep trust our clients have in Gartner."_x000D_
"Rounding out this team are our Ambassadors â€” members of the Commercial Legal team worldwide who dedicate a percentage of their time to ethics and compliance. Ambassadors serve the countries in which they are either resident or proximate, and generally speak the local language or work with their team members who do. They are well-known and trusted advisors within these countries. [...]"</t>
  </si>
  <si>
    <t>"As we develop programs to reduce our environmental footprint, we have started work on calculating and disclosing Scope 1 and 2 carbon emissions, starting with North America (see Appendix for details) and Scope 3 (business travel) globally. In 2022, we expect to fully disclose our emissions in line with TCFD._x000D_
In 2020, we began transitioning to renewable energy as a step toward the larger goal of reducing our total carbon footprint. We moved to purchasing 100% renewable power for our most prominent sites â€” our global headquarters in Stamford, Connecticut, USA, and our EMEA headquarters in the U.K."_x000D_
"When normal levels of travel resume, we will continue to decrease the impact of our business travel by eliminating travel where possible and continuing partnerships with vendors that have strong sustainability programs. _x000D_
As of now, we partner with hotels and airlines that have sustainability and green certifications. In 2020, more than 81% of Gartnerâ€™s preferred hotels reported sustainability initiatives or certifications, up from 64% in 2019. We strive to limit the environmental impact of these activities."</t>
  </si>
  <si>
    <t>$12,595,105; $120,511</t>
  </si>
  <si>
    <t>"In the U.S., our comprehensive benefits package is available to all regular associates working 20 or more hours per week and their dependents, including domestic partners."_x000D_
"â€¢ Comprehensive health coverage, including fertility treatment, treatment for autism, transgender-inclusive benefits (including transgender healthcare coverage) and same-sex marriage/domestic partner coverage, as well as dental and vision plans. We also covered _x000D_
testing and treatment of COVID-19 in full, including telemedicine. _x000D_
â€¢ Reimbursement for wellness-related purchases"</t>
  </si>
  <si>
    <t>Gartner</t>
  </si>
  <si>
    <t>R_9nn5iUzCmtGeO6R</t>
  </si>
  <si>
    <t>FFIV2020@g.ucla.edu</t>
  </si>
  <si>
    <t>FFIV2020</t>
  </si>
  <si>
    <t>F5, Inc.</t>
  </si>
  <si>
    <t>FFIV</t>
  </si>
  <si>
    <t>https://s23.q4cdn.com/171843108/files/doc_downloads/AUGUST-FINAL_FY19-20-ESG-Report.pdf</t>
  </si>
  <si>
    <t>https://s23.q4cdn.com/171843108/files/doc_financials/2020/ar/2020-Proxy-Statement.pdf</t>
  </si>
  <si>
    <t>"For FY19-20, a materiality assessment was carried out internally. The focus of this assessment was twofold: determine what _x000D_
impacts F5 can have on our external stakeholders and what data is of most interest to our stakeholders. An item was deemed _x000D_
material to report if we determined F5â€™s business operations could have a direct and significant impact on that area. _x000D_
Additionally, an item may be deemed material if it is of significant interest to stakeholders, even if F5â€™s impact is not _x000D_
significant."</t>
  </si>
  <si>
    <t>2021 Diversity &amp; Inclusion Report (2020 numbers)</t>
  </si>
  <si>
    <t>https://www.f5.com/pdf/f5/f5-open-house-on-diversity-inclusion.pdf</t>
  </si>
  <si>
    <t>CEO = $10,879,235, median employee =  $199,130</t>
  </si>
  <si>
    <t>Health benefits listed for each country F5 operates in_x000D_
_x000D_
US: _x000D_
"Comprehensive medical, dental, and vision coverage_x000D_
Paid employee life and disability insurance_x000D_
Employee Assistance Program (EAP) for personal and family issues, financial and legal questions, childcare referrals, etc."</t>
  </si>
  <si>
    <t>https://www.f5.com/company/careers/benefits</t>
  </si>
  <si>
    <t>F5 Inc</t>
  </si>
  <si>
    <t>R_3ZV4MdlaBbvihFf</t>
  </si>
  <si>
    <t>AIZ2021@g.ucla.edu</t>
  </si>
  <si>
    <t>AIZ2021</t>
  </si>
  <si>
    <t>Assurant, Inc.</t>
  </si>
  <si>
    <t>AIZ</t>
  </si>
  <si>
    <t>04621X108</t>
  </si>
  <si>
    <t>Multi-Line Insurance</t>
  </si>
  <si>
    <t>https://s26.q4cdn.com/174437413/files/doc_downloads/2021/03/v1/AIZ-09329-2021-Assurant-Social-Responsibility-Report_031521_Final.pdf</t>
  </si>
  <si>
    <t>12 with industry experience, 12 with global background or experience, 7 with risk management skill, 12 with leadership skill, 7 with consumer focus skill, 4 with technology skill</t>
  </si>
  <si>
    <t>https://ir.assurant.com/corporate-governance/board-of-directors/default.aspx</t>
  </si>
  <si>
    <t>has comprehensive ethics training, refreshed supplier code of conduct</t>
  </si>
  <si>
    <t>https://s26.q4cdn.com/174437413/files/doc_downloads/2020/v2020.pdf</t>
  </si>
  <si>
    <t>The Board, directly and through its committees as described below and in their charters, oversees our risk management policies and practices and regularly discusses risk-related issues, including climate-related risk. The Audit Committee reviews the companyâ€™s policies with respect to risk assessment and risk management and coordinates with the Finance and Risk (F&amp;R) Committee with respect to Board oversight of risk management and enterprise risk management activities. The F&amp;R Committee receives regular risk management updates and also focuses on risks relating to investments, capital management and catastrophe insurance. This includes oversight of our climate-related risk appetite and the integrity and adequacy of our risk mitigation strategies</t>
  </si>
  <si>
    <t>The Chief Strategy and Risk Officer, Chief Administrative Officer and Chief Financial Officer, who each report directly to our CEO, oversee functions responsible for climate-related actions, policies, and risk mitigation and management. Risk Management coordinates our risk management activities and is headed by our Global Head of Risk, who reports to the Chief Strategy and Risk Officer. Climate-related issues inherent in Assurantâ€™s property insurance writings are monitored by the Reinsurance Risk Committee (RRC), which reports into the Enterprise Risk Committee (ERC), and subsequently the F&amp;R Committee of the Board.</t>
  </si>
  <si>
    <t>costs associated with tracking and reporting on climate-related aspects of operations on increasing mandatory disclosure, policy and regulatory environments encouraging electric vehicles, regulatory changes and re-zoning in response to climate risk, costs associated with transitioning towards low-emissions operations, increasing pressure to disclose and act on climate risk and broader ESG considerations, may encounter physical damage to offices and prolonged outages due to climate hazards, etc. has opportunity to invest in renewable energy and energy efficiency programs</t>
  </si>
  <si>
    <t>We integrate several strategies into our business approach to mitigate these risks and seize opportunities, including:_x000D_
_x000D_
Most Substantial Business Decision: As part of our strategy, we have continued to diversify our portfolio toward products and services with lower catastrophe exposure,_x000D_
including the overall growth of the Connected Living and Global Automotive businesses. Assurantâ€™s multiyear strategy to position the company for longer-term profitable growth is focused on growing business where we can maintain or reach market-leading positions, advancing our diversification and shift to capital-light and fee-based offerings that provide greater stability and predictability, and less climate-related risk. Catastrophe-exposed businesses accounted for only 31% of Assurantâ€™s net operating income at year-end 2020, compared to 54% in 2015._x000D_
_x000D_
Risk Transfer and Diversification: Relative specifically to its insurance policy writings, responsible and diversified risk transfer forms the foundation of Assurantâ€™s catastrophe risk mitigation strategy. For exposure to catastrophe risk above its internally established risk appetite thresholds, Assurant works with a leading reinsurance broker and more than 40 global reinsurers to transfer risk. Assurant may additionally transfer its weather-related catastrophe risk through private equity or capital markets, including the insurance-linkedsecurities (ILS) market. Risk is also transferred to the Florida Hurricane Catastrophe Fund. Assurantâ€™s exposure to acute risk in the change of its risk transfer strategies is mitigatedby the procurement of reinsurance arrangements which have a multi-year duration. As of January 1, 2021, more than half of Assurantâ€™s reinsurance arrangements are multi-year._x000D_
_x000D_
Catastrophe Modeling: Assurant employs a proprietary view of risk, which combines and adjusts results from several models to arrive at a comprehensive assessment of our climate-related risk, policy rates and reinsurance costs. Assurantâ€™s total exposure to catastrophe risk is reviewed on a quarterly basis._x000D_
_x000D_
Model Risk: Reinsurance catastrophe models rely on, in part, catastrophe losses to project the future. As the impact of climate change has the potential to exponentially grow the frequency and severity of insured damage from weather events, reliance on historical data inherently implies there is a model risk. Additionally, the modeled futuristic view(beyond one year) of catastrophe risk is continually modified as more favorable historical loss years in the loss data set are replaced, year by year, by less favorable recent years.</t>
  </si>
  <si>
    <t>The process of screening for climate-related risks and opportunities across operations and business units informed our preliminary scenario analysis activities. We conducted initial scenario analysis, with third-party support, to identify and analyze the various climate-related risks faced by 10 of Assurantâ€™s critical and/ or highly vulnerable facilities across the globe. We also explored climate-related opportunities for Assurantâ€™s operations to enhance resilience. Key modeling assumptions related to asset values and GHG emissions associated with each site. In alignment with the TCFD recommendations, we reviewed impacts in the near-term (2020-2029) and how they may evolve in the longer-term (2030-2039) under a â€œtwo-degreeâ€ scenario and a â€œbusiness-as-usualâ€ scenario.</t>
  </si>
  <si>
    <t xml:space="preserve">The company conducted a risk and opportunities screening analysis to identify potential climate-related issues for Assurant businesses. As part of that process, the major lines of business were reviewed and assessed based on current climate change trends, the varying degrees of potential downside and upside, and the additional information and analysis required to gain greater understanding of the risks. Assurant prioritizes risks and opportunities based upon each business unitâ€™s exposure to catastrophe, flood, fire and other climate-related events. Assurant is most prone to_x000D_
climate change impacts related to the homes for which we provide lender-placed, voluntary and flood insurance through Assurant Global Housing. To enhance our understanding of our significant risk exposure to catastrophic events, we purchase aftermarket information that provides us with additional building characteristics, which we include in our modelling process and supply to our panel of more than 40 reinsurers. We employ catastrophe models for various geographic regions that contain long-term (5-year) projections, which allow us to make more accurate assumptions on the frequency of hurricanes or other climate-related events to determine pricing and guide appropriate risk-taking within the company. </t>
  </si>
  <si>
    <t xml:space="preserve">Risk Management coordinates the companyâ€™s internal risk management activities and is headed by our Global Head of Risk, who reports to the Chief Strategy and Risk Officer. Risk Management develops risk assessment and risk management policies and facilitates identification, management, measurement and reporting of risks. Risk Management also coordinates with compliance and other departments and internal committees overseeing risk to develop recommendations for risk limits. Periodic reporting and discussion of climate risk occurs at the ERC and subcommittees, as warranted. </t>
  </si>
  <si>
    <t xml:space="preserve">Climate-related risk identification is integrated into a multidisciplinary, company-wide risk identification, assessment and management processes. </t>
  </si>
  <si>
    <t>We monitor absolute energy use and Scope 1 + Scope 2 emissions, and emissions intensity relative to sales.</t>
  </si>
  <si>
    <t>At an operational level, we set and achieved a goal to reduce energy consumption at our facilities by a minimum of 2% annually for 2010-2020. We are currently in the process of_x000D_
developing a new long-term emissions reduction goal that includes Scope 3 emissions.</t>
  </si>
  <si>
    <t>$11,855,966 for CEO and $45,128 for employee</t>
  </si>
  <si>
    <t>Total Rewards program supports physical, mental and financial health of employees; provides wellbeing resources</t>
  </si>
  <si>
    <t>Assurant</t>
  </si>
  <si>
    <t>R_2wzYwWkhmJxXEuP</t>
  </si>
  <si>
    <t>ALK2020@g.ucla.edu</t>
  </si>
  <si>
    <t>ALK2020</t>
  </si>
  <si>
    <t>Alaska Air Group, Inc.</t>
  </si>
  <si>
    <t>ALK</t>
  </si>
  <si>
    <t>https://investor.alaskaair.com/static-files/ec8f9082-793e-4860-9362-cb7e91434bc2</t>
  </si>
  <si>
    <t>https://alaskaairgroupinc.gcs-web.com/corporate-governance/board-of-directors</t>
  </si>
  <si>
    <t>Each director is expected to hold shares of Alaska Air Group stock equivalent to six_x000D_
times his or her annual cash retainer.</t>
  </si>
  <si>
    <t xml:space="preserve">"As part of Alaska Air Groupâ€™s commitment to disclose information about our sustainability_x000D_
performance, below is a compilation of environmental and social indicators including our greenhouse gas emissions, energy and water consumption, philanthropic activities, and employee numbers"_x000D_
Goals and progress metrics stated for the following categories: Carbon, Advancing Racial Equity, Waste, Water, Labor Practices, Community Involvement, Safety, Crisis Management, Privacy &amp; Data Security, Responsible Political Engagement, Financial Management Principles. </t>
  </si>
  <si>
    <t>https://flysustainably.com/wp-content/uploads/2021/05/CR_032921_2021-Lift-Report_Final-1.pdf</t>
  </si>
  <si>
    <t xml:space="preserve">It is unlawful for anyone representing AAG, Alaska, or Horizon to offer anything of value to a foreign official to influence them, induce them to violate their duties, or otherwise gain an improper business advantage. The laws in this area are strict: even minor favors like complimentary upgrades, Lounge passes, and fee waivers may be viewed as an illegal bribe. We are responsible for the conduct of vendors acting on our behalf, so watch for red flags such as overly familiar relationships with foreign officials, a reputation for corruption, unusual or suspicious financial arrangements, or refusal to be audited. Anti-corruption laws also require us to keep meticulous records about any payments we or our vendors make to foreign officials. It isnâ€™t always easy to tell if a guest, vendor, or potential business partner is a foreign official, so if youâ€™re contemplating a new business arrangement outside the U.S., start by working with Legal or Supply Chain Management to assess the situation._x000D_
</t>
  </si>
  <si>
    <t>Code of Ethics</t>
  </si>
  <si>
    <t>https://investor.alaskaair.com/static-files/f5268975-0fea-4ef3-94fa-6e760f104085</t>
  </si>
  <si>
    <t xml:space="preserve">The full Board has given guidance that sustainability and ESG be leading parts of our company strategy and have regular discussions about this work including specific to_x000D_
climate impact._x000D_
The Governance and Nominating Committee of the Board is responsible for overseeing the companyâ€™s practices and reporting with respect to the breadth of ESG matters, including voluntary ESG goals and disclosure, annual reporting, and environmental and climate impacts. _x000D_
The Governance and Nominating Committee reviews our ESG / sustainability performance quarterly, including our performance on enterprise-wide publicly reported sustainability goals and climate-related issues. Other board committees receive relevant updates on issues such as CORSIA, and climate risks that may elevate through our enterprise risk management program. </t>
  </si>
  <si>
    <t>Our Sustainability and ESG team uses multiple avenues to identify and evaluate climate risks, including input from employees, investors, governments, NGOs, reporting organizations, trade associations, and key stakeholders within and outside of the aviation industry._x000D_
Our Executive Committee of senior management engaged in education on sustainability issues and the company included sustainability education in employeesâ€™ annual compliance training. Climate risks and opportunities factor into key business decisions, such as fleet decisions and fuel efficiency.</t>
  </si>
  <si>
    <t xml:space="preserve">Alaska is committed to regaining its position as the top US airline in fuel efficiency while maintaining carbon-neutral growth through 2025. _x000D_
We are also setting our course for net zero carbon footprint by 2040._x000D_
</t>
  </si>
  <si>
    <t>We know our future depends not only on how we care for our people and business but also on how we care for the health of the planet and the communities where we live and fly.</t>
  </si>
  <si>
    <t xml:space="preserve">The Governance and Nominating Committee reviews our ESG / sustainability performance quarterly, including our performance on enterprise-wide publicly reported sustainability goals and climate-related issues. Other board committees receive relevant updates on issues such as CORSIA, and climate risks that may elevate through our enterprise risk management program. Alaskaâ€™s enterprise-wide risk analysis and oversight program is designed to identify the various risks faced by the organization, assign responsibility for managing those risks to individual executives as well as align these risks with Board oversight. The Safety Committee receives regular updates on environmental risk, and the Compensation and Leadership Development is responsible for oversight of advancing_x000D_
diversity, equity, and inclusion in our employee population including recruitment, hiring, retention, development, and culture._x000D_
_x000D_
At a management level, a member of our Executive Committee has formal responsibility for driving progress and disclosure in Sustainability and ESG. And because this work is inherently cross-functional, we have also formalized governance and oversight of ESG at the management level. An ESG Executive Steering Committee meets monthly for oversight of performance and work toward our goals and is responsible for ensuring progress. Additional Steering Committees focused on reducing carbon emissions and advancing racial equity, respectively, bring explicit focus and reports progress to the ESG Executive Steering Committee. </t>
  </si>
  <si>
    <t>1. Improved technology, including the deployment and more local availability and manufacturing of sustainable low-carbon fuels_x000D_
2. More efficient aircraft operations_x000D_
3. Infrastructure improvements, including modernized air traffic management systems_x000D_
4. A single global market-based measure to fill the remaining emissions gap on international routes (CORSIA)._x000D_
_x000D_
We fly an efficient fleet and have invested in efficiency where possible. In 2017 we finalized installation of split scimitar winglets on all our eligible 737 aircraft, improving average fuel efficiency by over 34,000 gallons per aircraft each year. Aircraft fitted with split scimitar winglets are 3-5% more fuel efficient than those without winglets. In 2019, the scimitar winglets modification saved approximately 4.5 million gallons of fuel. Our recent announcement to purchase sixty-eight 737 MAX aircraft will reduce our per passenger CO2 significantly over the airplanes they are replacing._x000D_
_x000D_
We are working with the airports, other industry leaders, local and state government representatives, and major producers to develop the strategy for a sustainable fuels_x000D_
path for SeaTac, San Francisco and other airports on the West Coast. We use SAF (sustainable aviation fuel) on an ongoing basis at San Francisco. We continue to make_x000D_
progress by partnering with alternative fuel companies, stakeholder groups, and industry steering committees to accelerate innovation._x000D_
_x000D_
We also look beyond the impact of jet fuel to greenhouse gas emission reductions in other aspects of our operations and corporate footprint. For example, we partner with airports on the adoption and growth of the use of electric ground-service equipment and other efforts that require collaborative effort. In addition, we pursue green building and energy efficiency in our building footprint including LEED certification for new buildings and retrofitting existing buildings with more energy-efficient lighting and technology.</t>
  </si>
  <si>
    <t xml:space="preserve">Other board committees receive relevant updates on issues such as CORSIA, and climate risks that may elevate through our enterprise risk management program. Alaskaâ€™s enterprise-wide risk analysis and oversight program is designed to identify the various risks faced by the organization, assign responsibility for managing those risks to individual executives as well as align these risks with Board oversight. </t>
  </si>
  <si>
    <t>We annually report our greenhouse gas impact in our LIFT Report, as well as submitting our climate metrics to the CDP. For CORSIA, we have submitted our baseline calculation and are assessing efficiency and offset options._x000D_
We have instituted a metric of carbon efficiency in our all employee incentive pay plan, because we know that what gets measured gets managed. _x000D_
2025 ESG Goals_x000D_
Category: Carbon, Progress Metrics: CO2/RTM; Tons CO2e; CO2e_x000D_
Category: Waste, Progress Metrics: % recyclables sorted, # items minimized and optimized_x000D_
Category: Water, Progress Metrics: % water galloons consumed offset_x000D_
_x000D_
SASB Data for 2020:_x000D_
Greenhouse Gas Emissions: accounting metric: Gross global Scope 1 emissions; Discussion of long-term and short-term strategy or plan to manage Scope 1 emissions, emissions reduction targets, and an analysis of performance against those targets; (1) Total fuel consumed, (2) percentage alternative, (3) percentage sustainable</t>
  </si>
  <si>
    <t xml:space="preserve">These were all in tables:_x000D_
_x000D_
2020 Goal Summary:_x000D_
Category: reduce emissions; 2020 goal: Reduce aircraft emissions by 17% per RTM over 2009 baseline through flying efficiencies and biofuel (CO2/RTM); FY2020: 20% worsening over 2012; 2020 progress: We were near our goal in 2019, at a 16% improvement (goal of 17%), but the pandemic-related lack of business significantly impacted this per passenger metric. Most of the negative progress will be reversed as travel returns closer to normal._x000D_
Category: reducing inflight waste; 2020 goal: Inflight waste to landfill reduced by 70% per passenger over 2010 baseline (rate/10,000 departures); FY2020: did not meet; 2020 Progress: We were trending near goal before the pandemic, but stopped recycling in spring of 2020 as well as our waste audits that measure our performance, both due to safety concerns. In 2019, we had achieved a 62% reduction._x000D_
Category: reduce paper consumption; 2020 goal: Paper consumption reduced by 50% per departure over 2012.; FY 2020: 60% improvement over 2012; 2020 Progress: We exceeded our goal in 2019 and continue to make improvements in 2020._x000D_
_x000D_
2025 ESG Goals:_x000D_
Category: Carbon, 2025 Goal: Be the most fuel-efficient domestic airline; reduce GSE climate emissions by 50%; Carbon Neutral Growth through 2025; Be net zero in our carbon footprint by 2040._x000D_
Category: Waste, 2025 Goal: Minimize &amp; optimize packaging for top 5 inflight food &amp; beverage items; Continue inflight recycling sorting performance at 2019 level_x000D_
Category: Water, 2025 Goal: Offset 100% of our water consumption via local habitat restoration projects_x000D_
</t>
  </si>
  <si>
    <t>9,895,428 gallons</t>
  </si>
  <si>
    <t>â€¢ Asian 8.4%_x000D_
â€¢ Black 5.8%_x000D_
â€¢ Hispanic 10.4%_x000D_
â€¢ Islander 3.5%_x000D_
â€¢ Multiple 2.1%_x000D_
â€¢ Native 1.6%_x000D_
â€¢ Unknown 0.1%_x000D_
â€¢ White 68.1%</t>
  </si>
  <si>
    <t xml:space="preserve">Any vendor that wishes to do business with Alaska or Horizon shall fully implement and integrate this Code and applicable laws into its business and shall submit to verification and monitoring on request by Alaska or Horizon. Non compliance with this code shall be grounds for terminating the business relationship. _x000D_
_x000D_
CHILD LABOR:_x000D_
Vendor does not employ individuals below the age of 16, except if allowed by local law and such exception is consistent with International Labour Organization guidelines. Vendor maintains documentation of each individualâ€™s date of birth or has legitimate means of confirming each individualâ€™s age._x000D_
VOLUNTARY EMPLOYMENT/FORCED LABOR:_x000D_
Vendor employs all employees on a voluntary basis and does not use any prison, slave, bonded, forced or indentured labor, or engage in any other forms of compulsory labor, or any other form of slavery or human trafficking. </t>
  </si>
  <si>
    <t>Alaska Air Group Airport Vendor Code of Labor Standards</t>
  </si>
  <si>
    <t>https://resource.alaskaair.net/-/media/Files/pdf/csr/AAG-Airports-Vendors-Code-of-Labor-Standards?v=1</t>
  </si>
  <si>
    <t xml:space="preserve">Health &amp; wellness:_x000D_
Health care_x000D_
Paid time off_x000D_
Family and medical leave_x000D_
Programs that focus on our employeesâ€™ overall physical, emotional, and financial well-being_x000D_
ACTive Well-Being Programs_x000D_
</t>
  </si>
  <si>
    <t>Alaska Air Group</t>
  </si>
  <si>
    <t>R_1fjW4EJtJmpa9Pq</t>
  </si>
  <si>
    <t>KMI2020@g.ucla.edu</t>
  </si>
  <si>
    <t>KMI2020</t>
  </si>
  <si>
    <t>Kinder Morgan, Inc.</t>
  </si>
  <si>
    <t>KMI</t>
  </si>
  <si>
    <t>49456B101</t>
  </si>
  <si>
    <t>Oil &amp; Gas Storage &amp; Transportation</t>
  </si>
  <si>
    <t>https://s24.q4cdn.com/126708163/files/doc_financials/2020/ar/KMI-2021-Proxy-Statement.pdf</t>
  </si>
  <si>
    <t>https://www.kindermorgan.com/getmedia/b87cb3e5-d8d5-4d42-8e27-dd66c895768d/2020-ESG-Report.pdf</t>
  </si>
  <si>
    <t>"We maintain programs to prevent and detect potential violations. Annually, each of our employees, including management, is required to demonstrate an understanding of or undergo additional training on our Code of Business Conduct and Ethics, including sections on anti-corruption and human rights. The training explicitly promotes an open feedback culture. Our Internal Audit department distributes an annual Code of Business Conduct and Ethics questionnaire, to both employees and contractors, which provides an opportunity to report violations. The questionnaire responses received are evaluated by our Internal Audit department."_x000D_
"As part of our management system for preventing corruption and bribery, our internal controls require that transactions be: _x000D_
â€¢ accurately described with an explanation of the purpose of the transaction;_x000D_
â€¢ sufficiently supported by documentation; and_x000D_
â€¢ appropriately approved by the required level of management, based on the dollar value of the transaction, prior to entering into a commitment and again before processing for payment. _x000D_
Additionally, we have internal controls for adding payees to our accounting system and for approving payments to vendors. Our controls require review and approval by one or more individual(s) a level higher in our accounting system reporting chain than the person requesting the new payee or payment."</t>
  </si>
  <si>
    <t>"As part of its responsibilities, our Board oversees the assessment of our major business risks and opportunities, and the measures we take to mitigate and address such risks and opportunities. [...]_x000D_
In reviewing and providing guidance in each of these areas, our Board assesses our assets and long-term business strategy for resilience and adaptability to various risks and opportunities. We believe our Boardâ€™s collective skill set is well-suited to identifying the key risks and opportunities we face during the next decade, as our Board has members with significant experience in risk management and capital planning, both of which are essential to meeting our industryâ€™s potential disruptors. [...]_x000D_
[...] Our EHS Committee assists our Board with oversight of EHS risk and opportunity management, which may include climate-related risks and opportunities. [...]_x000D_
Through our EHS Committee, our Board also provides direction to management about ESG disclosures in conjunction with our ESG Disclosure Committee. [...] Through the EHS _x000D_
Committee, our Board provides direction to our COO on ESG, sustainability, and climate-related issues. Our Board and EHS Committee also establish performance expectations with our CEO, President, and COO for the management of these issues."</t>
  </si>
  <si>
    <t>"Our business segment presidents, corporate function heads, and subject matter personnel are responsible for assessing and managing actual and potential risks and opportunities, including those related to climate. These individuals use various management systems to assist them with their responsibilities. In 2020, we created a Kinder Morgan COO position and re-organized our corporate structure under the COO to centralize our engineering, project management, and environmental teams. [...]_x000D_
Our COO is responsible for engaging with investors, regulators, employees, lenders, and customers on ESG-related matters, including our risks and opportunities. Our COO provides strategic leadership for EHS matters, including matters related to climate. Our COO is also responsible for implementing procedures and controls to track the data necessary for the preparation of our Report, and for sharing our results with other senior management and our Boardâ€™s EHS Committee. [...]_x000D_
Our CEO and our President hold a series of regularly scheduled meetings to engage with our business segment presidents, corporate function heads, and subject matter personnel on issues related to our business. We use those meetings to monitor progress and performance and to discuss risks and opportunities, including, where appropriate, climate-related risks and opportunities and plans to address such risks and opportunities. The frequency of these meetings creates a cycle of ongoing assessment and improvement, as action plans are initiated and adjusted based on new information and past experience."</t>
  </si>
  <si>
    <t>Risks: _x000D_
Increased climate change-related regulation and policies; Substitution of customersâ€™ existing products with lower emission options; Lower potential demand for existing products due to greater energy efficiencies; Changing consumer behavior reducing demand for customersâ€™ products; Uncertainty in market signals; Increased cost of raw materials; Stigmatization of sector; Increased stakeholder concern or negative stakeholder feedback; More frequent and severe weather events, including floods, droughts, extreme heat, extreme cold, extreme snow and ice, hurricanes, and tornadoes; Larger and more frequent wildfires; Long-term shifts in climate patterns; Rising sea levels and tidal fluctuations_x000D_
Opportunities:_x000D_
Using more efficient equipment; Using more efficient production and distribution processes; Using lower-emission sources of energy; Using supportive policy incentives; Using new technologies; Participating in the carbon markets; Shifting toward decentralized energy generation; Developing and/or expanding low emission goods and services; Diversifying business activities; Responding to shifting consumer preferences; Increased demand for natural gas services; Increased demand for natural gas storage and pipeline services to backstop intermittent renewable power supply; Using public-sector incentives for carbon sequestration; Increased demand for reliable fuel for power generation; Responding quickly to market changes resulting from natural disasters; Participating in renewable energy programs and adoption of energy efficiency measures</t>
  </si>
  <si>
    <t>"When potential climate-related risks are more likely, such as reduced demand for our customersâ€™ products as a result of changing consumer behavior, we may reduce estimated or projected revenue after initial contract expiration and/or adjust terminal value. [...] When we are less certain of a projectâ€™s risks or opportunities, we adjust our financial model to, for example, increase the hurdle rate for investment in the project and reduce the terminal value expectations."_x000D_
Responses to climate-related risks and opportunities further detailed in the sustainability report's TCFD section and other sections of the report.</t>
  </si>
  <si>
    <t>"To better assess the resilience of our business strategy and understand the impact that climate change could have on our business, we performed a high-level assessment of the impact of 1.5-2 Â°C and 4 Â°C global warming scenarios." Transition risk and physical risk analyses conducted._x000D_
Transition risk analysis results: "As noted above, our business strategy is to focus on stable fee-based energy transportation and storage assets and to operate them safely and in an environmentally sound manner. We allocate capital to our assets in a disciplined manner and typically operate under multi-year contracts with our customers. We seek to be proactive in adapting to changing circumstances. Thus far, our business strategy is proving effective in adapting to climate-related risks and opportunities. [...]"_x000D_
Physical risk analysis results: "[...] we work to continuously improve our processes and procedures for mitigating acute physical climate change risks. We routinely drill scenarios that include these acute risks. To further address chronic risks identified through the 4 Â°C Scenario analysis, we evaluated which of our assets could likely be affected by the rising sea levels projected in a 4 Â°C Scenario. As a result of this analysis, we reviewed our engineering standards and made adjustments, where warranted, to address potential future risk due to rising sea levels, changes in tidal patterns, wildfires, hurricanes, and other extreme weather events."</t>
  </si>
  <si>
    <t>"Our management system is designed to help us monitor and assess various types of risks and opportunities, including those related to climate. We identify and evaluate risks and opportunities based on both actual and potential likelihood and significance. Depending on the nature of the risk or opportunity being considered, we evaluate consequences based on a variety of attributes such as:_x000D_
â€¢ health and safety,_x000D_
â€¢ financial,_x000D_
â€¢ operational, and _x000D_
â€¢ environmental._x000D_
Our management system promotes continuous improvement and adjustment to changing conditions, including actual and potential risks and opportunities in the near-, medium-, and long-term. This integrated and comprehensive approach helps facilitate resiliency in our assets and business strategy. Our management system establishes intentional, routine risk and opportunity management activities that are designed to achieve the following objectives: _x000D_
â€¢ maintain financial and operational discipline; _x000D_
â€¢ reveal and manage risks and opportunities, increasingly including climate-related risks and opportunities; and _x000D_
â€¢ continually improve our performance and culture."_x000D_
Management system processes covered in fuller detail in subsequent tables.</t>
  </si>
  <si>
    <t>Scope 1 and 2 GHG emissions, GHG emissions intensity, methane emissions, R&amp;D, energy consumption, renewable energy, GHG emissions credits</t>
  </si>
  <si>
    <t>methane emission intensity target of 0.31% by 2025, 2012 baseline; "In 2020, our methane emission intensity rate represented an 87% reduction from our target and a 91% reduction from the 2012 transmission and storage industry segment rate."_x000D_
"we set a target to voluntarily conduct 35 additional leak surveys each year from 2017 through 2021 at our natural gas transmission and storage compressor stations that were not subject to the EPAâ€™s GHGRP. [...] In 2021, we set an additional leak survey target to conduct annual leak surveys at each of our approximate 110 natural gas gathering and boosting compressor stations by the end of 2025. [...] In each of the past three years, we exceeded our leak survey target."_x000D_
"We exceeded our GHG reduction targets, which are targets for methane emissions mitigated or avoided that would otherwise have been emitted, of 2 Bcf and 2.25 Bcf of methane for 2019 and 2020, respectively. For 2021, we have increased our GHG reduction target to 2.35 Bcf of methane and have set a GHG reduction target for 2022 of 2.5 Bcf of methane."</t>
  </si>
  <si>
    <t>30% of land company operates is within or near areas of protected conservation status or endangered species habitat</t>
  </si>
  <si>
    <t>1,208 thousand cubic meters</t>
  </si>
  <si>
    <t>30% minority employee representation</t>
  </si>
  <si>
    <t>CEO = $1, median employee = $117,413</t>
  </si>
  <si>
    <t>"As discussed in footnotes to the Summary Compensation Table, the value of dividend equivalents in respect of RSU awards are factored into the grant date fair values reported for such awards; therefore, dividend equivalents paid to Mr. Kean in 2020 are not separately reportable as part of his total compensation for 2020. An alternative CEO pay ratio calculation based on the sum of Mr. Keanâ€™s dividend equivalents received in 2020 ($938,383) and his compensation reportable in the Summary Compensation Table ($1), fora total of $938,384 would be 8 to 1."</t>
  </si>
  <si>
    <t>Kinder Morgan</t>
  </si>
  <si>
    <t>R_3qDV5GdHTIir4hu</t>
  </si>
  <si>
    <t>ES2020@g.ucla.edu</t>
  </si>
  <si>
    <t>ES2020</t>
  </si>
  <si>
    <t>Eversource Energy</t>
  </si>
  <si>
    <t>ES</t>
  </si>
  <si>
    <t>30040W108</t>
  </si>
  <si>
    <t>https://d18rn0p25nwr6d.cloudfront.net/CIK-0000072741/e388c594-14d7-4a5e-8384-d9717b420b90.pdf</t>
  </si>
  <si>
    <t>community and charitable ties, management senior executive and director experience, regulatory, risk management</t>
  </si>
  <si>
    <t xml:space="preserve">Ghg emissions, environmental accountability, water, community engagement, customer satisfaction, emergency preparedness, energy efficiency, reliability, fuel diversity, renewables, innovation &amp; technology, regulatory policy, ethics, finance, safety, workforce development &amp; employee engagement, cybersecurity &amp; data protection, supply chain  _x000D_
</t>
  </si>
  <si>
    <t>https://www.eversource.com/content/docs/default-source/community/2020-sustainability-report.pdf</t>
  </si>
  <si>
    <t>All trustees, officers and employees must_x000D_
abide by the principles of our recently updated_x000D_
and enhanced Code of Business Conduct._x000D_
Additionally, the Board has adopted a Code of_x000D_
Ethics for Senior Financial Officers, a Related_x000D_
Party Transactions Policy, a Political Activity_x000D_
Policy, a Conflict of Interest Policy, an Insider_x000D_
Trading Policy, and a Financial Disclosure Policy._x000D_
These policies collectively address day-today activities and reflect our commitment to_x000D_
ethical, respectful and transparent conduct._x000D_
Our Compliance and Ethics Committee,_x000D_
chaired by the Chief Compliance Officer,_x000D_
guides management to ensure adherence_x000D_
to applicable laws, regulations, industry_x000D_
standards, and our Code of Business Conduct._x000D_
Our Corporate Compliance Program reviews_x000D_
key compliance topics and issues that could_x000D_
materially impact Eversource, and interfaces_x000D_
with leaders throughout the company to_x000D_
monitor the effective mitigation of compliance_x000D_
risks and reinforce the tone at the top for_x000D_
ethical conduct and decision-making._x000D_
All officers and employees receive_x000D_
communication and training on the Code of_x000D_
Business Conduct, which includes corporate_x000D_
policies such as Conflict of Interest, Fraud_x000D_
Prevention and Detection, Prevention of_x000D_
Discriminatory Harassment, and Fitness for Work.</t>
  </si>
  <si>
    <t>Physical risks from climate change may include an increase in sea level and changes in weather conditions, such_x000D_
as changes in precipitation, more frequent and severe storms, and drought. To the extent weather conditions_x000D_
are affected by climate change, customersâ€™ energy and water usage could increase or decrease depending on_x000D_
the duration and magnitude of the changes. For residential customers, heating and cooling is the largest energy_x000D_
use. For water customers, conservation measures imposed by the communities we serve could impact water_x000D_
usage._x000D_
We offer programs that advance energy efficiency in buildings and contribute to related state and regional policy_x000D_
priorities. This work, coupled with our storm hardening and emergency response activities, allows us to respond_x000D_
to the impacts of climate change so that we are able to serve our customers today and into the future._x000D_
We are also pursuing climate-related opportunities that enable continued business success while serving the_x000D_
needs of our customers. Our clean energy investments help reduce regional emissions while improving_x000D_
shareholder value. Our energy efficiency solutions and electric vehicle infrastructure investments allow our_x000D_
customers to make choices that minimize climate-related impacts. Also, resource efficiencies, such as making_x000D_
our buildings more efficient and transitioning to electric vehicle technologies in our fleet, help lower our_x000D_
operational costs and emissions. Finally, our actions to improve system reliability and resiliency allow our_x000D_
business to operate under changing conditions and ensure customer satisfaction.</t>
  </si>
  <si>
    <t xml:space="preserve">To maintain resiliency across our system in the face of climate change, weâ€™re pursuing the following actions:_x000D_
â€¢ Working with our regulators to gain approval for new programs that will help improve our system resiliency in_x000D_
response to climate change, including vegetation management, pole and wire strengthening, flood proofing,_x000D_
and other system hardening measures_x000D_
â€¢ Implementing a grid modernization plan that will enhance our electric distribution infrastructure to improve_x000D_
resiliency and reliability and facilitate integration of distributed energy resources_x000D_
â€¢ Focusing on improving the efficiency of our electric and gas distribution systems, preparing for the_x000D_
opportunities that clean energy advancements create, and providing customers with ways to minimize their_x000D_
energy use_x000D_
â€¢ Investigating emerging technologies such as energy storage and automation programs that improve_x000D_
reliability_x000D_
â€¢ Implementing programs to address risks that may impact water availability and water quality_x000D_
</t>
  </si>
  <si>
    <t xml:space="preserve">Eversource continuously assesses the physical and transitional impacts related to climate change and_x000D_
develops mitigation strategies. Our assessment includes evaluating the impacts of more severe weather events,_x000D_
regulatory and financial risks, changing customer behavior, and opportunities to reduce emissions in our_x000D_
operations and for the region through clean energy investments, energy efficiency programs, and the pursuit of_x000D_
emerging technologies. </t>
  </si>
  <si>
    <t xml:space="preserve">The Board is responsible for the oversight of our_x000D_
Enterprise Risk Management (ERM) program,_x000D_
which applies a well-defined enterprise-wide_x000D_
methodology to identify, categorize, prioritize_x000D_
and mitigate principal enterprise-wide risks,_x000D_
including key risk areas such as environmental,_x000D_
social and governance, operations, information_x000D_
technology, compliance, and business </t>
  </si>
  <si>
    <t>scope 1 and 2 GHG emissions, emissions by source, non GHG air emissions, electricity consumption, waste, water use</t>
  </si>
  <si>
    <t>Achieve 14.5% reduction in miles of bare steel and cast-iron main from 2017 baseline_x000D_
by 2020 _x000D_
Transition 50% of facility square footage to LED or other energy-efficient lighting as_x000D_
compared to a 2017 baseline. By the end of 2021 we aim to have 70% of our facilities_x000D_
transitioned to LED lighting, with 100% by the end of 2022_x000D_
Replace 100% of our overhead trucks with plug-in hybrid electric vehicles by 2030_x000D_
Replace 50% of all fleet vehicles with hybrid EVs (including some plug-ins) by 2030_x000D_
Replace % of fleet diesel with the biofuel blend_x000D_
EEI commitment: 5% of our annual fleet spend on plugin electric technologies</t>
  </si>
  <si>
    <t>https://www.eversource.com/content/ema-c/residential/about/doing-business-with-us/real-estate/land-management/our-land</t>
  </si>
  <si>
    <t xml:space="preserve">31,985,048,370 gallons </t>
  </si>
  <si>
    <t xml:space="preserve">23,426,328 gallons </t>
  </si>
  <si>
    <t xml:space="preserve">19% minority employees </t>
  </si>
  <si>
    <t>ceo pay: $14,575,276. median employee pay: $140,054</t>
  </si>
  <si>
    <t>https://www.eversource.com/content/docs/default-source/investors/2021-proxy-statement.pdf?sfvrsn=f40dc62_4</t>
  </si>
  <si>
    <t>Medical, prescription, dental, and vision plans_x000D_
Health and dependent care FSAs_x000D_
Health Savings Account (high deductible health plan enrollment only)_x000D_
Provides incentives for employees and spouses to adopt and maintain healthy lifestyles_x000D_
Sick, Short-Term and Long-Term Disability Programs</t>
  </si>
  <si>
    <t>169.232.83.116</t>
  </si>
  <si>
    <t>R_yQ0FN3AS6qtf0sx</t>
  </si>
  <si>
    <t>NVR2021@g.ucla.edu</t>
  </si>
  <si>
    <t>NVR2021</t>
  </si>
  <si>
    <t>NVR, Inc.</t>
  </si>
  <si>
    <t>NVR</t>
  </si>
  <si>
    <t>62944T105</t>
  </si>
  <si>
    <t>https://sec.report/Document/0000906163-21-000049/nvrdef14a_2021.htm#ia09121dde6204c2cbb10cbd7210bac0e_7</t>
  </si>
  <si>
    <t>Executive leadership experience_x000D_
Knowledge of capital markets_x000D_
Mergers and acquisitions experience_x000D_
Public company board experience_x000D_
Turn-around/restructuring experience_x000D_
Construction, development, and real estate experience_x000D_
Land development experience_x000D_
Governmental and financial regulatory expertise_x000D_
Brand marketing expertise_x000D_
Homebuilding Experience_x000D_
Strategic planning_x000D_
Operations_x000D_
Information technology and other systems_x000D_
Accounting and financial controls_x000D_
Enterprise risk management</t>
  </si>
  <si>
    <t>"In cases where it may not be appropriate to discuss an issue with your supervisor, or where you do not feel comfortable approaching your supervisor with your question, you may confidentially contact any member of Senior Management, including the Chief Executive Officer, the Chief Financial Officer, the Chief Administrative Officer, the Chief Accounting Officer, the Ethics Officer, NV's Vice President of Internal Audit, or call the independently- staffed NV Sarbanes-Oxley Hotline at 1-888-475-9971."</t>
  </si>
  <si>
    <t>NVR Human Resources Policies and Procedures</t>
  </si>
  <si>
    <t>https://nvri.gcs-web.com/static-files/62e12b81-3666-471b-b812-3caf8ce06ec8</t>
  </si>
  <si>
    <t>"The Nominating Committee is responsible for setting our ESG strategy and overseeing the mitigation of ESG risks as part of our strong governance framework. In 2021, management briefed our Nominating Committee on ESG matters in each of the four regularly scheduled meetings, including a discussion of the following topics:_x000D_
â€¢Disclosure of our Responsible Building Policy and Practices, which describes our commitment to responsible building practices including sustainability and energy efficiency;_x000D_
â€¢Shareholder feedback and priorities related to ESG matters; and_x000D_
â€¢Monitoring of ESG industry developments, including, but not limited to, the various ESG reporting frameworks._x000D_
_x000D_
The Nominating Committee considers our shareholdersâ€™ views and perspectives as part of the decision-making process on key ESG issues, taking into account the feedback from our managementâ€™s active monitoring of the broader ESG environment."</t>
  </si>
  <si>
    <t>SASB Disclosures</t>
  </si>
  <si>
    <t>https://nvri.gcs-web.com/static-files/9d8e2a96-ce6f-440b-a245-60892ad2b323</t>
  </si>
  <si>
    <t>CEO: $4,162,400 | Employee: $71,417</t>
  </si>
  <si>
    <t>https://sec.report/Document/0000906163-22-000021/nvrdef14a_2022.htm#i77d121e9c73a4479b553a9915238d4a7_85</t>
  </si>
  <si>
    <t>R_1rwbrsqgFWCEivw</t>
  </si>
  <si>
    <t>NWL2021@g.ucla.edu</t>
  </si>
  <si>
    <t>NWL2021</t>
  </si>
  <si>
    <t>Newell Brands Inc.</t>
  </si>
  <si>
    <t>NWL</t>
  </si>
  <si>
    <t>https://ir.newellbrands.com/static-files/43843b61-1dd0-4fee-93f3-a66a0a6f7a4d</t>
  </si>
  <si>
    <t>https://ir.newellbrands.com/static-files/dc73ad46-3e5e-42dd-8788-1d2fc6d7782c</t>
  </si>
  <si>
    <t>https://newell.brightspotcdn.com/bd/1c/f97af4fe407cbca8db076b083293/newell-ccr-report-2021-final.pdf</t>
  </si>
  <si>
    <t>"Tier I_x000D_
â€¢ Product life cycle innovation_x000D_
â€¢ Climate change and emissions_x000D_
â€¢ Energy reduction_x000D_
â€¢ Diversity, inclusion and belonging_x000D_
â€¢ Materials management_x000D_
â€¢ Responsible sourcing_x000D_
â€¢ Human rights_x000D_
â€¢ Recyclable/reusable packaging_x000D_
â€¢ Climate risk management_x000D_
â€¢ Employee engagement_x000D_
â€¢ Product safety_x000D_
_x000D_
Tier II_x000D_
â€¢ Future of work_x000D_
â€¢ Employee wellbeing_x000D_
â€¢ Supplier environmental impact_x000D_
â€¢ Corporate citizenship_x000D_
â€¢ governance_x000D_
â€¢ Product recycling and takeback_x000D_
â€¢ Transportation and logistics emission_x000D_
â€¢ Philanthropy/employee volunteerism_x000D_
â€¢ Workplace health and safety_x000D_
â€¢ Training and development_x000D_
_x000D_
Tier III_x000D_
â€¢ Operational waste minimization and diversion_x000D_
â€¢ Water stewardship_x000D_
â€¢ Responsible marketing and advertising_x000D_
â€¢ Consumer health and wellness_x000D_
â€¢ Customer and consumer satisfaction_x000D_
â€¢ Biodiversity preservation_x000D_
â€¢ Business continuity_x000D_
â€¢ Civic engagement_x000D_
â€¢ Environmental regulatory_x000D_
compliance</t>
  </si>
  <si>
    <t>"The training covers various topics from our Code of Conduct such as cultivating a respectful workplace, conducting business in an ethical and legal manner and reporting issues. We review Hotline reports to ensure that Code of Conduct training topics address areas where compliance may be a concern."</t>
  </si>
  <si>
    <t>"Our goal is for 100 percent of eligible employees to complete the online Code of Conduct_x000D_
training each year. In 2021, over 99 percent of these employees completed training."</t>
  </si>
  <si>
    <t>"Over the past several years, Newell Brands has enhanced the process for handling, documenting and tracking reports of employee misconduct. Our Ethics &amp; Compliance team reviews all reports as they are received, informs individuals of the status of reports they have made, follows our internal procedure to thoroughly investigate all reports and conducts analysis to understand reporting trends. We provide a quarterly summary of reports received to the Board's Audit Committee and Nominating and Governance Committee. Additionally, we regularly promote our Ethics Hotline and ensure that employees are aware of our anti-retaliation policy."_x000D_
_x000D_
"We have several policies that provide guidance to our employees and suppliers on ethical behavior and legal compliance. Key policies include our Employee Code of Conduct, Vendor Code of Conduct, International Export Compliance Policy and Global Anti-Bribery and Anti-Corruption Policy."</t>
  </si>
  <si>
    <t>299,421 MT Scope 1 &amp; 2 Emissions</t>
  </si>
  <si>
    <t>"As part of Newell Brandâ€™s sustainability journey and advancement, a Corporate Social Responsibility Council was created to develop and implement a strategy that compliments the mission of Newell Brands and our commitment to making the world a better place. The Council was developed with senior leaders across Newell Brands with a direct link to the Board of Directors. To demonstrate the importance we place on corporate citizenship, the Council has seven executive sponsors: Our Chief Legal &amp; Administrative Officer, Chief Procurement Officer, Chief Supply Chain Officer, Chief Customer Officer, Chief Human Resources Officer, Business Unit CEO, Home Appliances and SVP, Design &amp; Innovation. Members of the Sustainability Council, including executive sponsors, provide periodic reports to the Nominating/Governance Committee of the Board. We leverage the council to discover and drive global strategies to reduce the environmental impacts of our products and operations, evaluate our productâ€™s life cycle, and to continue to instil a culture of sustainability throughout our organization where sustainability is everyoneâ€™s responsibility. The Corporate Social Responsibility (CSR) Council convenes monthly to review progress on Operational Sustainability and goals, Social Compliance and Responsible Sourcing, Diversity &amp; Inclusion, Philanthropy, and Product Stewardship. Our current sustainability goals align with our larger materiality impacts that directly link to climate change such as energy, GHG, and waste. Beyond our CSR Council we also have a Sustainability Council that convenes monthly to take a deeper dive into sustainability. This council covers operational sustainability, our sustainability champions program, sustainable packaging and promoting an active culture of sustainability across the organization. In 2021, we formed a Climate Task Force to monitor standards and disclosure requirements as well as to address climate issues. In 2020 we kicked off a partnership with the Arbor Day Foundation where we will have 15,000 trees planted in the US in support of mitigating the impacts of climate change."</t>
  </si>
  <si>
    <t>"The strategic vision for our Sustainability program is driven through our Corporate Social Responsibility Council and is chaired by our Director of Global Corporate Social Responsibility.  This council is made up of senior-level leaders across Newell Brands. This groups convenes on a monthly basis to discuss Sustainability and other key topics related to Corporate Social Responsibility. To better understand our program and progress please review our 2020 Corporate Citizenship Report found here.  _x000D_
The CSR Council has broad executive-level sponsorship with executive sponsors including: _x000D_
Chief Legal &amp; Administrative Officer, Chief Procurement Officer, Chief Supply Chain Officer, Chief Customer Officer, Chief Human Resources Officer, Business Unit CEO, Home Appliances and SVP, Design &amp; Innovation. The Council is also made up of functional leads that cover all the elements of CSR, as well as our Chief Securities Counsel who serves as a liaison to the Nominating/Governance Committee of the Board.   Beyond the CSR Council, we have a Sustainability Council that convenes on a monthly basis to discuss Sustainability in operations, products, packaging, logistics and employee engagement. "</t>
  </si>
  <si>
    <t>"A short-term horizon climate-change opportunity that is easily addressable through operational or supply chain changes, partnerships, and employee engagements within one to two years. EX: Short term efficiency projects that requires little to no capital investment and can be implemented quickly and are scalable._x000D_
A medium-term horizon climate-change opportunity is defined by something that requires three to five years to fully implement, capital investment, external expertise, and moderate stakeholder engagement. Opportunities that relate to product changes traditionally fall within medium-term due to their complexity and consumer effects._x000D_
Long-term horizon climate-change opportunities are categorized as an initiative requiring significant operational or strategy changes and large capital investments."</t>
  </si>
  <si>
    <t>"Risk type &amp; Primary climate-related risk driver:_x000D_
Current regulation, Mandates on and regulation of existing products and services_x000D_
Primary potential financial impact:_x000D_
Decreased revenues due to reduced demand for products and services"_x000D_
"we have identified opportunities but are unable to realize them"</t>
  </si>
  <si>
    <t>"Short-term: Each quarter we conduct a key performance indicator analysis of our sustainability KPI which includes energy, water, waste, and GHG. Our portfolio of more than 40 million square feet spans the globe across 20 countries and empowers us to leverage our scale to locate opportunities to lower our carbon impact and to encourage the transition to a lower carbon economy. We mitigate the short-term risks of our energy consumption by securing key expert partnerships and alliances with local utility providers to ensure our energy consumption and demand is in alignment with all stakeholders. When we discover a change is needed, we work with site personal and utility providers to increase our energy efficiency, adjust operations, and assess our needs for alternative energy sources. Medium-term: We are investigating how best to incorporate our vast supply chain and logistical impacts into our sustainability strategy to identify and respond to climate-related risks and opportunities. Long-term: We participate and sponsor groups that are addressing increased curb side recycling of plastics and expanding the use of easier to recycle or contain higher amounts of recycled content plastic in our products."</t>
  </si>
  <si>
    <t>"The first step in our journey was to stand up our Climate? Taskforce. Filled with key stakeholder leaders across the organization, they are responsible for aligning climate change awareness and change through our organization. The first deliverables from the group (in 2021) is our new Carbon Neutral Goal being announced later this year and increasing our governance as it relates to sustainability using TCFD guidelines. As of this submission we are undergoing a Materiality Assessment and will be incorporating its findings into our strategy and pathways. Later this year we will be conducting a climate risk assessment and its findings will too be included in our future planning."</t>
  </si>
  <si>
    <t>"We continue to pursue our established 2025 sustainability goals. With Newell Brands' commitment to carbon neutrality, our previously established 2025 goal to reduce energy consumption by 25 percent will be replaced with an ambition to shift 30 percent of our global electricity to renewable sources by 2030.''_x000D_
In 2021 their cumulative reduction of GHG emissions was 28%</t>
  </si>
  <si>
    <t>CDP</t>
  </si>
  <si>
    <t>https://www.cdp.net/en/formatted_responses/responses?campaign_id=74241094&amp;discloser_id=898051&amp;locale=en&amp;organization_name=Newell+Brands&amp;organization_number=13121&amp;program=Investor&amp;project_year=2021&amp;redirect=https%3A%2F%2Fcdp.credit360.com%2Fsurveys%2F2021%2Fdbbr64mv%2F141415&amp;survey_id=73557641</t>
  </si>
  <si>
    <t>460,000,000 liters</t>
  </si>
  <si>
    <t>Black/African American (U.S.) - 10.70%_x000D_
Latino/Hispanic (U.S.) - 11.20%_x000D_
Asian (U.S.) - 7.00%_x000D_
Two or More Races (U.S.) - 1.80%_x000D_
American Indian/ Alaskan (U.S.) - 0.70%_x000D_
Native Hawaiian/ Pacific Islander (U.S.) - 0.50%</t>
  </si>
  <si>
    <t>CEO: $9,804,500 | Employee: $28,891</t>
  </si>
  <si>
    <t>"We offer competitive benefits and resources that empower employees to_x000D_
prioritize their health and wellbeing and thrive inside and_x000D_
outside of work. Based on our global employee engagement survey, we know that_x000D_
wellbeing is an area where employees would like to see us improve and we are_x000D_
working to identify new solutions._x000D_
Through the well@newell program, we provide health insurance and dental_x000D_
and vision coverage for our full-time, U.S.-based employees and equivalent_x000D_
benefits to our full-time team members globally... In late 2021,_x000D_
we made enhancements to our 2022 U.S. benefits program, including:_x000D_
â€¢ A simplified medical plan premium structure for hourly employees_x000D_
â€¢ Automatic enrollment in 401 (k) plans for new hires_x000D_
â€¢ No cap on short-term disability for hourly employees_x000D_
A new mental wellness tool, known as digital cognitive behavioral_x000D_
therapy, with self-guided modules to help employees cope with_x000D_
stress, anger, anxiety, depression and low self-esteem_x000D_
A plan comparison tool that makes it easier for employees_x000D_
to choose the plans that meet their needs"_x000D_
See Careers site for a full listing of benefits</t>
  </si>
  <si>
    <t>R_2VIwGyYfBoCNBBy</t>
  </si>
  <si>
    <t>NTRS2021@g.ucla.edu</t>
  </si>
  <si>
    <t>NTRS2021</t>
  </si>
  <si>
    <t>Northern Trust Corporation</t>
  </si>
  <si>
    <t>NTRS</t>
  </si>
  <si>
    <t>https://www.sec.gov/Archives/edgar/data/73124/000119312522077803/d270435ddef14a.htm#toc270435_4</t>
  </si>
  <si>
    <t>Financial services, global/international, leadership, public company board, regulatory, risk management, talent management and development, technology/innovation/cybersecurity/digital</t>
  </si>
  <si>
    <t>We expect all employees to uphold_x000D_
our core values, exercise the highest_x000D_
ethical judgment and comply with_x000D_
the laws and regulations that govern_x000D_
our business. All information should_x000D_
be treated appropriately based on its_x000D_
classification. Breaches of highly_x000D_
sensitive client or business_x000D_
information may result in disciplinary_x000D_
action. Employees are required to_x000D_
take the following five courses_x000D_
annually: â€œAnti-Money Laundering_x000D_
(AML) &amp; Economic Sanctions,â€_x000D_
â€œAntibribery, Corruption and Fraud,â€_x000D_
â€œGlobal Privacy and Data Protection,â€_x000D_
â€œInformation Securityâ€ and_x000D_
â€œStandards of Conduct.â€ They are also_x000D_
required to certify their compliance_x000D_
with the Code of Business Conduct_x000D_
and Ethics. Each of the training courses was completed by more than_x000D_
99 percent of employees in 2021._x000D_
Additionally, certain employees are_x000D_
required to complete periodic_x000D_
certifications and attestations_x000D_
regarding personal securities_x000D_
transactions, political contributions_x000D_
and the provision of gifts and_x000D_
entertainment. Employees in the_x000D_
APAC and EMEA regions complete_x000D_
expanded AML, conduct and privacy_x000D_
training in accordance with the_x000D_
regulatory characteristics of those_x000D_
respective regions.</t>
  </si>
  <si>
    <t>https://www.northerntrust.com/japan/about-us/corporate-social-responsibility</t>
  </si>
  <si>
    <t>https://cdn.northerntrust.com/pws/nt/documents/about-us/ghg-statement.pdf</t>
  </si>
  <si>
    <t>Not only do we develop sustainable_x000D_
investment strategies and_x000D_
innovative products for our clients_x000D_
that reflect and advance their_x000D_
environmental priorities, manage_x000D_
climate-related risks and realize_x000D_
investment opportunities in the_x000D_
transition to a greener worldâ€”we_x000D_
also embed sustainability principles_x000D_
and continually improve our_x000D_
practices across products, services_x000D_
and processes._x000D_
The fundamental principle of_x000D_
sustainability is to meet the needs of_x000D_
the present generation without_x000D_
compromising the abilities of future_x000D_
generations to meet their own needs._x000D_
We align our business to this concept_x000D_
by integrating environmental_x000D_
considerations into company-wide_x000D_
processes, continually improving our_x000D_
business practices and delivering_x000D_
tangible, positive results related to_x000D_
the environment._x000D_
In addition to our desire to preserve_x000D_
the environment for future_x000D_
generations, we know the long-term_x000D_
viability of our business and the_x000D_
success of our clients are tied to the_x000D_
health and well-being of our planet._x000D_
Thatâ€™s why we commit to protecting_x000D_
the environment and mitigating_x000D_
negative environmental impacts from_x000D_
our operations.</t>
  </si>
  <si>
    <t>We align our business to this concept_x000D_
by integrating environmental_x000D_
considerations into company-wide_x000D_
processes, continually improving our_x000D_
business practices and delivering_x000D_
tangible, positive results related to_x000D_
the environment.</t>
  </si>
  <si>
    <t xml:space="preserve">disclose scope 1-3 ghg emissions </t>
  </si>
  <si>
    <t>In 2017, the Corporation reset a goal to reduce total Scope 1, Scope 2 (using the Market-Based Approach), and Scope 3 carbon emissions by 25% by 2020_x000D_
compared to the 2015 base year. In 2020, the Corporation exceeded that goal, reducing emissions by 64% per FTE compared to the base year. In 2021,_x000D_
carbon emissions were reduced by 69% per FTE compared to the base year.</t>
  </si>
  <si>
    <t xml:space="preserve">ceo pay: $10,449,233. median employee pay: $72,300	</t>
  </si>
  <si>
    <t>https://www.sec.gov/Archives/edgar/data/73124/000119312522077803/d270435ddef14a.htm#toc270435_50</t>
  </si>
  <si>
    <t>Northern Trust Company</t>
  </si>
  <si>
    <t>R_BQkpPVBOwh4CNIB</t>
  </si>
  <si>
    <t>O2021@g.ucla.edu</t>
  </si>
  <si>
    <t>O2021</t>
  </si>
  <si>
    <t>Realty Income Corporation</t>
  </si>
  <si>
    <t>O</t>
  </si>
  <si>
    <t>https://otp.tools.investis.com/clients/us/realty_income_corporation/SEC/sec-show.aspx?FilingId=15703834&amp;Cik=0000726728&amp;Type=PDF&amp;hasPdf=1</t>
  </si>
  <si>
    <t xml:space="preserve">Senior leadership experience, global exposure, board experience,  investment management, capital markets, strategic planning, risk management, human capital management, technology </t>
  </si>
  <si>
    <t>Direct environmental impacts, water (portfolio), materials and waste (portfolio), emissions and air quality (portfolio), biodiversity, client sustainability impacts, energy use (portfolio), community support, client health and safety, economic performance, indirect economic impacts, local hiring, diversity equity and inclusion, hiring and retention, training and development, employee engagement, employee health safety and wellbeing, governance, ethical and responsible business conduct, risk management, climate change adaptation/strategy, supply chain management,  data privacy and security, investment diligence, regulatory compliance, economic performance, stakeholder engagement</t>
  </si>
  <si>
    <t>https://www.realtyincome.com/sites/realty-income/files/realty-income/sustainability/sustainability-report/Realty-Income-Corporation-2021-Sustainability-Report.pdf</t>
  </si>
  <si>
    <t>We are committed to conducting our business according to_x000D_
the highest moral and ethical standards and to upholding_x000D_
our corporate responsibilities as a public company operating_x000D_
for the benefit of our stockholders. Our Code of Business_x000D_
Ethics includes our responsibility to deal fairly with our_x000D_
clients, service providers, suppliers, and competitors. This_x000D_
is facilitated through annual trainings conducted across our_x000D_
workforce, including with directors and officers, who are_x000D_
required to acknowledge the terms of and abide by our Code_x000D_
of Business Ethics. We also are committed to a harassmentfree workplace, expecting every employee to behave_x000D_
professionally and respectfully._x000D_
As we continue to expand our operational footprint_x000D_
internationally, it is increasingly important that we operate_x000D_
in compliance with the U.S. Foreign Corrupt Practices Act_x000D_
(FCPA) and the UK Bribery Act, among others. We also have_x000D_
adopted an Anti-Corruption &amp; Foreign Trade Control Policy as_x000D_
well as an Anti-Money Laundering &amp; Anti-Terrorist Financing_x000D_
Policy. These policies prohibit team members and third_x000D_
parties acting on behalf of our company from paying, offering,_x000D_
promising, authorizing, taking, soliciting, or accepting for_x000D_
personal benefit any bribe, kickback, illicit payment, or_x000D_
advantage, in money or in kind, to or from any foreign official_x000D_
or to or from any other person or entity, including terroristrelated groups._x000D_
During periodic mandatory staff meetings, the Executive Vice_x000D_
President, Chief Legal Officer, General Counsel &amp; Secretary_x000D_
and Human Resources team members present an overview_x000D_
of the Code of Business Ethics and the Employee Handbook,_x000D_
which includes standards of conduct and disciplinary actions._x000D_
Prevention of unethical behavior â€“ whether discrimination,_x000D_
harassment, information security breaches, or corrupt_x000D_
activities â€“ is aligned with specific ESG efforts. Employees_x000D_
who obstruct these efforts will be disciplined and/or_x000D_
terminated from employment. Employees are encouraged_x000D_
report any known or suspected violations to a supervisor or_x000D_
the General Counsel. In addition, anonymous reporting is_x000D_
available through our whistleblower hotline, which is tested_x000D_
annually, and reports are relayed quarterly to our Audit_x000D_
Committee or Nominating/Corporate Governance Committee,_x000D_
as appropriate.</t>
  </si>
  <si>
    <t>The Boardâ€™s Nominating/Corporate Governance Committee oversees ESG efforts, which are led by our Sustainability_x000D_
Department. This allows for oversight and deeper engagement on ESG matters.</t>
  </si>
  <si>
    <t>Since our Sustainability Department was formed in 2019, it has continued to work cross-functionally to propel our program_x000D_
forward by strengthening our infrastructure and technological capabilities and formalizing our policies, procedures, and_x000D_
management systems to ensure we can efficiently take action and enable long-term success.</t>
  </si>
  <si>
    <t>Opportunities: Numerous opportunities to partner more closely with our clients to scale greenhouse gas emissions reduction_x000D_
efforts, for instance, we are developing a menu of options that can be a component of our newly established green retrofit_x000D_
program, managed in conjunction with our sustainability department and real estate operations. We have continued to_x000D_
incorporate leases with green lease clauses and are working to evolve our practice to identify_x000D_
climate-related risks across our portfolio._x000D_
A Green Financing Framework has been developed, verified by DNV, and released to the public, with the goal of directing_x000D_
proceeds to our environmental initiatives; new systems and processes have been implemented; and we continue to use our_x000D_
headquarters to pilot mitigation efforts._x000D_
Short Term: next 10 years_x000D_
Medium Term: 10 â€“ 30 years_x000D_
Long Term: 30+ years</t>
  </si>
  <si>
    <t xml:space="preserve">Scientifically formulated tools and internal working documents have been deployed to proactively track certain risks_x000D_
associated with potential casualty events such as hurricanes, tornadoes, floods, and other severe weather events, while also_x000D_
considering ways in which to explore opportunities for change. We identify, analyze, and manage potential environmental and_x000D_
social risks during our acquisition due diligence process and throughout the term of our leases, with a focus on increasing_x000D_
the return on investment while complying with changes in federal, state, and international laws and regulations on climate_x000D_
change._x000D_
As a result, we envision our stewardship facilitating a property acquisition and asset management approach that meets the_x000D_
needs of shifting market needs, produces long-term value creation, and distinguishes us as a sector leader. </t>
  </si>
  <si>
    <t>Realty Income discloses greenhouse gas emissions and energy consumption in the annual Sustainability Report and in_x000D_
various surveys and investor ratings and rankings submissions. As of 2021, we have published three years of data. Data_x000D_
quality remains a challenge, however, in developing a Scope 3 inventory and associated target. Our lack of legal access_x000D_
to activity data that supports the development of an inventory is a key barrier. For the 2020 reporting year, we were_x000D_
able to obtain activity data for only 3.6% of our portfolioâ€™s square footage. In 2021, we took a significant step forward by_x000D_
estimating the portfolioâ€™s remaining activity data. This enabled us to complete an inventory of our Scope 3 emissions from_x000D_
downstream leased properties owned during the reporting year. Our approach to estimation leveraged data from the U.S._x000D_
EIAâ€™s Commercial Buildings Energy Consumption Survey (CBECS) 2012. Our objective is to increase the percentage of actual_x000D_
data reported year-over-year.</t>
  </si>
  <si>
    <t>In our 2020 Sustainability Report, published in April 2021, we made a public commitment to seek to offset approximately_x000D_
100% of our headquartersâ€™ electricity consumption by 2023, by investing in photovoltaic panels._x000D_
As noted, we are currently working to expand the breadth of utility data we can collect from tenants and/or to calculate_x000D_
estimates for properties across our portfolio. As soon as a sizable portion of our portfolio is within our data management_x000D_
system, we will be able to assess trends and set targets for improvement.</t>
  </si>
  <si>
    <t>901,833 kgal</t>
  </si>
  <si>
    <t xml:space="preserve">43% split between under 30 and over 50, specifics not given </t>
  </si>
  <si>
    <t>33% diverse</t>
  </si>
  <si>
    <t>ceo pay: $12,861,011. median employee pay: $136,304.</t>
  </si>
  <si>
    <t xml:space="preserve">Retaining the members of our team is vital to maintaining a robust_x000D_
and cohesive workforce. To that end, we provide competitive_x000D_
compensation and a generous benefits package, including:_x000D_
â€¢ Medical, dental, and vision benefits for all employees and their_x000D_
families_x000D_
â€¢ Participation in a 401(k) plan with a matching contribution_x000D_
â€¢ Competitive paid time off_x000D_
â€¢ Disability and life insurance_x000D_
Our Employee Handbook addresses our DE&amp;I values, parental_x000D_
leave, and support for disability leave among other things. Our_x000D_
employees (excluding continuing employees from our merger with_x000D_
VEREIT in November 2021) have an average tenure of approximately_x000D_
4.5 years and our leadership, including Senior Vice President and_x000D_
above, have an average tenure of approximately 9.5 years. Weâ€™ve_x000D_
seen high return-to-work rates following parental leave taken_x000D_
during the pandemic as well, which demonstrates a high level of_x000D_
employee satisfaction driven by the various support we extend to_x000D_
our workforce._x000D_
</t>
  </si>
  <si>
    <t>172.251.51.167</t>
  </si>
  <si>
    <t>R_25Ta2JP182A1HmH</t>
  </si>
  <si>
    <t>ODFL2021@g.ucla.edu</t>
  </si>
  <si>
    <t>ODFL2021</t>
  </si>
  <si>
    <t>Old Dominion Freight Line, Inc.</t>
  </si>
  <si>
    <t>ODFL</t>
  </si>
  <si>
    <t>https://ir.odfl.com/all-sec-filings/content/0001564590-22-014579/0001564590-22-014579.pdf</t>
  </si>
  <si>
    <t xml:space="preserve">company leadership_x000D_
public policy_x000D_
administration_x000D_
legislative affairs_x000D_
entrepreneurship_x000D_
strategic planning _x000D_
business management_x000D_
thought leadership_x000D_
LTL industry leadership_x000D_
 business strategy_x000D_
</t>
  </si>
  <si>
    <t>https://d1io3yog0oux5.cloudfront.net/_328b61cfcf2d9cc2d10a7bab56732efd/odfl/db/417/2956/pdf/OD_2020_ESG_Report_Final_.pdf</t>
  </si>
  <si>
    <t>https://d1io3yog0oux5.cloudfront.net/_328b61cfcf2d9cc2d10a7bab56732efd/odfl/db/417/2955/pdf/ODFL+ESG+Data+Supplement_Final_29Aug2022.pdf</t>
  </si>
  <si>
    <t>CEO: $10,577,833 | Employee: $72,726</t>
  </si>
  <si>
    <t>"OD provides a strong benefit package that includes health care insurance, where our employee-only plan requires no additional premium, dental insurance, vision insurance, Company-paid life insurance, paid time off, a birthday holiday, Company-paid holidays, family medical leave, and a 401(k) with a Company match and the opportunity for a further additional Company discretionary match."</t>
  </si>
  <si>
    <t>https://ir.odfl.com/employee-engagement</t>
  </si>
  <si>
    <t>R_pgAAf9K3w8iaEY9</t>
  </si>
  <si>
    <t>OGN2021@g.ucla.edu</t>
  </si>
  <si>
    <t>OGN2021</t>
  </si>
  <si>
    <t>Organon &amp; Co.</t>
  </si>
  <si>
    <t>OGN</t>
  </si>
  <si>
    <t>68622V106</t>
  </si>
  <si>
    <t>https://d18rn0p25nwr6d.cloudfront.net/CIK-0001821825/a9df1c8b-9772-4df6-ba67-4671f4584819.pdf</t>
  </si>
  <si>
    <t xml:space="preserve">Leadership/CEO experience, global healthcare, public policy/regulatory/marketing, corporate governance / public company, global business experience </t>
  </si>
  <si>
    <t xml:space="preserve">Product quality &amp; safety, customer practices, access to healthcare &amp; medicine, customer privacy &amp; data security, ethical corporate behavior, access &amp; affordability, employee health &amp; safety, ethics in R&amp;D, management of the legal &amp; regulatory environment </t>
  </si>
  <si>
    <t>https://www.organon.com/wp-content/uploads/sites/2/2022/06/Organon_ESG_Report_FINAL_Updated.pdf</t>
  </si>
  <si>
    <t>At Organon, we build relationships; we do not buy them. Our policies_x000D_
and practices prohibit bribery and corruption in all its forms. Our_x000D_
employees are expected to follow the law to the letter and spirit._x000D_
That means never promising, offering, paying, asking for, or accepting_x000D_
anything of value in order to improperly influence decisions or actions_x000D_
with respect to our business._x000D_
We expect these standards from our third-party partners as well. We strive to conduct business with_x000D_
individuals and organizations who share our commitment to high ethical standards and who_x000D_
operate in a socially and environmentally responsible manner. To reinforce the standards, we_x000D_
developed a Business Partner Code of Conduct founded upon the Pharmaceutical Supply Chain_x000D_
Initiativeâ€™s Pharmaceutical Industry Principles, the 10 Principles of the UN Global Compact, and our_x000D_
Code of Conduct.</t>
  </si>
  <si>
    <t>Our cross-functional EHS Council and ESG Council are_x000D_
responsible for oversight of developing and implementing our_x000D_
environmental sustainability strategy</t>
  </si>
  <si>
    <t>scope 1 and scope 2 ghg emissions, hazardous and non-hazardous waste, water use</t>
  </si>
  <si>
    <t>2025 Goals: _x000D_
We aim to reduce water usage in_x000D_
our operations by &gt;5% from_x000D_
adjusted 2020 levels._x000D_
Our goal is that at least 70% of our_x000D_
overall spending with suppliers will_x000D_
be devoted to those that have water_x000D_
reduction programs._x000D_
We plan to characterize the water_x000D_
usage of our value chain and_x000D_
regularly update it to reflect our_x000D_
value chain._x000D_
We aim to reduce Scope 1 and 2_x000D_
GHG emissions5 by &gt;25% from_x000D_
adjusted 2020 levels._x000D_
Our goal is that at least 70% of our_x000D_
supplier spending will be devoted_x000D_
to suppliers that have GHG_x000D_
emission reduction programs._x000D_
We plan to characterize our Scope_x000D_
3 emissions6 and regularly update_x000D_
them to reflect our supply chain._x000D_
Our goal is that at least 80% of the_x000D_
operational waste at our six owned_x000D_
manufacturing sites will be reused,_x000D_
recycled, or otherwise used_x000D_
beneficially._x000D_
We aim to have 30% of our legacy_x000D_
packaging reviewed against the_x000D_
Sustainable Packaging guidelines to_x000D_
identify opportunities to reduce_x000D_
environmental impact.</t>
  </si>
  <si>
    <t>31% Underrepresented Ethnic Groups, 6% not declared</t>
  </si>
  <si>
    <t>We provide benefits that aim to enrich the health,_x000D_
well-being, and security of our employees around_x000D_
the world so that they can rise to the challenge of_x000D_
our mission._x000D_
For example, our benefits packages include retirement plans with_x000D_
generous employer contributions, financial planning services,_x000D_
tuition reimbursement, and more. As part of our 401(k) plan in the_x000D_
United States, employees can contribute up to 6% of their total_x000D_
pay and receive a matching employer contribution up to 4.5% of_x000D_
their total pay, and we also offer additional retirement_x000D_
contributions based on years of service and age._x000D_
In addition to financial health, we also want to help employees_x000D_
improve their physical and mental health and well-being. To that_x000D_
end, we offer additional benefits to support our employees,_x000D_
promote work/life balance, and have established flexible work_x000D_
options based upon employee needs._x000D_
We also offer paid time-off and leave policies for employees to_x000D_
take the time to care for themselves and their loved ones_x000D_
throughout various life stages. These benefits include 12-week,_x000D_
gender-neutral paid leave for birth, adoptive, and surrogate_x000D_
parents globally, and 20 days of bereavement leave to support_x000D_
employees who have experienced a pregnancy loss. In the United_x000D_
States, our enhanced fertility benefit includes no limit on the_x000D_
lifetime insurance maximum. Together with our adoption and_x000D_
surrogacy benefits, our employees have the financial resources_x000D_
and support to help build their families._x000D_
Our health benefits typically include preventive health check-ups_x000D_
and screening, vaccine and flu shots, age- and genderappropriate cancer screenings, and more. We also offer access to_x000D_
specialized services to help employees navigate complex_x000D_
diagnoses or accelerate appointments for top-notch cancer care._x000D_
We also provide coverage for a full range of transgender-related_x000D_
services and procedures. Since only a limited number of expert_x000D_
medical professionals specialize in trans-care, employees can use_x000D_
any accredited provider, regardless of their location or whether_x000D_
they accept insurance, and receive coverage as if it were innetwork. This includes behavioral health therapists who specialize_x000D_
in working with transgender patients._x000D_
To maintain mental health, employees receive access to online_x000D_
meditation services, free professional counseling, work-life_x000D_
services, and speaker-led workshops on topics such as time_x000D_
management through our global Employee Assistance Program_x000D_
(EAP) provider, Resources for Living._x000D_
In addition to our global work-life benefits portfolio, we offer a_x000D_
wide range of country-specific work-life programs in each market_x000D_
aimed at supporting working parents or employees with other_x000D_
caregiving responsibilities._x000D_
ABOUT_x000D_
ORGANON_x000D_
TABLE OF_x000D_
CONTENTS SOCIAL ENVIRONMENT GOVERNANCE_x000D_
In the United States, we also offer several benefits targeted to support_x000D_
employee caregivers, including access to specialized caregiver support_x000D_
through our partner Wellthy, Inc. We also provide a backup care_x000D_
benefit through LifeCare, Inc., which employees can utilize if their_x000D_
usual child or eldercare arrangement falls through. And via MilkStork,_x000D_
Inc., we provide new mothers who travel for business a way to deliver_x000D_
milk home quickly and at no cost._x000D_
We have also created an internal employee well-being index, which is_x000D_
a set of survey questions within our engagement survey. We use these_x000D_
responses to help guide our human resources initiatives and ensure_x000D_
we are responding to employee needs.</t>
  </si>
  <si>
    <t>R_3rOnrlISFVEA97Y</t>
  </si>
  <si>
    <t>OKE2020@g.ucla.edu</t>
  </si>
  <si>
    <t>OKE2020</t>
  </si>
  <si>
    <t>ONEOK, Inc.</t>
  </si>
  <si>
    <t>OKE</t>
  </si>
  <si>
    <t>https://otp.tools.investis.com/clients/us/oneok_inc2/SEC/sec-show.aspx?FilingId=14857666&amp;Cik=0001039684&amp;Type=PDF&amp;hasPdf=1</t>
  </si>
  <si>
    <t>Accounting/auditing, business operations, capital management, corporate governance leadership, capital markets, public company executive experience, recent public company board experience, regulatory/risk management</t>
  </si>
  <si>
    <t>Air emissions_x000D_
Ecological impact_x000D_
Effluent management_x000D_
Energy management_x000D_
Environmental compliance_x000D_
GHG emissions and climate change_x000D_
Producer flaring_x000D_
Product stewardship_x000D_
Remediation and decommissioning _x000D_
Spills and releases_x000D_
Waste management_x000D_
Water supply and compliance_x000D_
Attraction and retention_x000D_
Community investments_x000D_
Contractor and supplier management_x000D_
Diversity and inclusion_x000D_
Human capital development _x000D_
Human rights_x000D_
Labor management relations_x000D_
Occupational health and safety_x000D_
Security practices_x000D_
Stakeholder engagement_x000D_
Board leadership and diversity_x000D_
Comprehensive enterprise risk management_x000D_
Corporate compliance and ethics_x000D_
Corporate governance_x000D_
Customer policy_x000D_
Investor engagement_x000D_
Politcal advocacy _x000D_
Public policy_x000D_
Shareholder relations_x000D_
Tax policy</t>
  </si>
  <si>
    <t>https://www.oneok.com/assets/pdfs/ONEOK_CSR.pdf</t>
  </si>
  <si>
    <t>All ONEOK board members complete annual corporate compliance training that covers our Anti-corruption Policy, Code of Business Conduct_x000D_
and Ethics, Securities and Insider Trading Policy, Statement of Policy Regarding Conflict of Interest and Antitrust Guidelines._x000D_
All ONEOK employees complete annual Corporate Compliance training and acknowledgements that cover our Code of Business Conduct_x000D_
and Ethics and included Non-retaliation Policy; our Securities and Insider Trading Policy; and our Statement of Policy Regarding Conflict of_x000D_
Interest._x000D_
Additionally, employees directly impacted by the Anti-corruption Policy must acknowledge the policy and complete training every other year._x000D_
This group is made up of those whose responsibilities may involve international business dealings, including those working in accounting,_x000D_
audit, legal, treasury, finance and commercial roles. In 2020, 100% of the employees required to take anti-corruption training completed_x000D_
it. The ONEOK Anti-corruption Policy reinforces our commitment to conducting business in an ethical manner and in full compliance with_x000D_
applicable U.S. and foreign laws. Effective training on the policy is one of the many ways that ONEOK manages corruption risks and potential_x000D_
fraud._x000D_
A targeted group of employees also receives training on and acknowledges our Antitrust Guidelines every year. ONEOKâ€™s Antitrust Guidelines_x000D_
help our employees identify conduct they must avoid and activities with potential antitrust risks. These guidelines are part of our commitment_x000D_
to upholding antitrust laws and a competitive marketplace.</t>
  </si>
  <si>
    <t>ETHICS, COMPLIANCE AND REPORTING_x000D_
ONEOK is committed to operating in an ethical manner and in compliance with related applicable laws and regulations. Several ethics and_x000D_
compliance policies and a Code of Business Conduct and Ethics govern our business practices and set expectations for integrity and lawful_x000D_
behaviors._x000D_
The ONEOK Hotline provides a forum for the submission of complaints or concerns regarding improper or unethical business behavior,_x000D_
questionable accounting or auditing matters or other matters arising under the Code of Business Conduct and Ethics. Those using the hotline_x000D_
have the option to report anonymously._x000D_
The ONEOK Whistleblower Policy and the Non-retaliation Policy within the Code of Business Conduct and Ethics prohibit any form of_x000D_
retaliation against employees for raising a concern honestly and in good faith, or truthfully participating in a company investigation. All_x000D_
reports, including those of retaliation, are investigated. As part of our commitment to transparency, ONEOK issues an annual internal report to_x000D_
update employees on Code of Business Conduct and Ethics investigations and actions taken including warnings, coaching, policy reminders,_x000D_
demotions or terminations. No identifying information is included in this update._x000D_
Ethics and Compliance Training_x000D_
All ONEOK board members complete annual corporate compliance training that covers our Anti-corruption Policy, Code of Business Conduct_x000D_
and Ethics, Securities and Insider Trading Policy, Statement of Policy Regarding Conflict of Interest and Antitrust Guidelines._x000D_
All ONEOK employees complete annual Corporate Compliance training and acknowledgements that cover our Code of Business Conduct_x000D_
and Ethics and included Non-retaliation Policy; our Securities and Insider Trading Policy; and our Statement of Policy Regarding Conflict of_x000D_
Interest._x000D_
Additionally, employees directly impacted by the Anti-corruption Policy must acknowledge the policy and complete training every other year._x000D_
This group is made up of those whose responsibilities may involve international business dealings, including those working in accounting,_x000D_
audit, legal, treasury, finance and commercial roles. In 2020, 100% of the employees required to take anti-corruption training completed_x000D_
it. The ONEOK Anti-corruption Policy reinforces our commitment to conducting business in an ethical manner and in full compliance with_x000D_
applicable U.S. and foreign laws. Effective training on the policy is one of the many ways that ONEOK manages corruption risks and potential_x000D_
fraud._x000D_
A targeted group of employees also receives training on and acknowledges our Antitrust Guidelines every year. ONEOKâ€™s Antitrust Guidelines_x000D_
help our employees identify conduct they must avoid and activities with potential antitrust risks. These guidelines are part of our commitment_x000D_
to upholding antitrust laws and a competitive marketplace._x000D_
Human Exploitation_x000D_
Human exploitation traps millions of people, including children, in horrific situations around the world, including here in the U.S. Individuals_x000D_
who engage in human exploitation use violence, threats, deception, debt bondage and other manipulative tactics for the purpose of exploiting_x000D_
people, sexually and otherwise, for profit. ONEOK is committed to conducting business in an environment free from human exploitation of_x000D_
any kind and has adopted the ONEOK Human Exploitation Policy to reinforce our commitment._x000D_
We expect our employees, suppliers and others with whom we do business, to respect the human rights of all people and engage in ethical_x000D_
labor practices that are free of child labor, forced labor and other forms of exploitation._x000D_
To strengthen employee understanding and awareness around human rights and exploitation and to help clarify ONEOKâ€™s expectations for_x000D_
identification and reporting of potential instances, we released a training video to all employees in April 2020. In addition to the training_x000D_
video, policy reminders and information are posted to our website, employee intranet and at common work areas across our operations.</t>
  </si>
  <si>
    <t>ONEOK recognizes that climate change may pose a number of risks and opportunities to our business. Our board of directors and_x000D_
executive management team evaluate climate-related risks and opportunities in connection with corporate strategic planning, including_x000D_
discussions related to reducing emissions and energy transition and transformation. ONEOKâ€™s board of directors is involved in our_x000D_
companyâ€™s Enterprise Risk Management (ERM) process and the evaluation of its effectiveness. Climate-related considerations are included_x000D_
as part of our ERM process</t>
  </si>
  <si>
    <t xml:space="preserve">ONEOK recognizes that climate change may pose a number of risks and opportunities to our business. Our board of directors and_x000D_
executive management team evaluate climate-related risks and opportunities in connection with corporate strategic planning, including_x000D_
discussions related to reducing emissions and energy transition and transformation. ONEOKâ€™s board of directors is involved in our_x000D_
companyâ€™s Enterprise Risk Management (ERM) process and the evaluation of its effectiveness. Climate-related considerations are included_x000D_
as part of our ERM process_x000D_
Our assets and key market positions provide the ability to use current infrastructure for future alternative energy_x000D_
projects. In 2020, we created the Renewables and International Business Development Group to focus on the_x000D_
commercial development of renewable energy and lower-carbon projects. The leadership of this group reports_x000D_
directly to our chief operating officer and is actively evaluating opportunities that are designed to complement our_x000D_
extensive midstream assets and expertise, lower ONEOKâ€™s greenhouse gas emissions and provide platforms for_x000D_
sustainable future growth. </t>
  </si>
  <si>
    <t>To manage our emissions, we focus on operational efficiencies, investments in emission-reducing process improvements, leveraging new_x000D_
technologies and exploring lower-carbon business opportunities. Our current GHG reduction efforts include:_x000D_
â€¢ Improving the efficiency of various pipelines, natural gas processing facilities and NGL fractionation facilities._x000D_
â€¢ Implementing emissions control technologies where practical and evaluating opportunities for carbon capture._x000D_
â€¢ Implementing practices and engineering controls designed to reduce the loss of methane from facilities._x000D_
â€¢ Collaborating with producers to reduce well-head flaring._x000D_
â€¢ Collaborating with electricity generators to transition to lower-carbon sources._x000D_
â€¢ Increasing the use of electric-powered compression across ONEOKâ€™s operations._x000D_
â€¢ Pursuing renewable natural gas (RNG) opportunities. ONEOK is currently connected with three RNG facilities, resulting in a reduction_x000D_
of more than 600,000 metric tons of CO2e from being released, with more connections expected in 2021._x000D_
â€¢ Leveraging technology that facilitates the fast detection of carbon emissions including optical gas imaging cameras, photoionization_x000D_
detectors, flame ionization detectors and ultrasonic technology.</t>
  </si>
  <si>
    <t>ONEOK recognizes that climate change may pose a number of risks and opportunities to our business. Our board of directors and_x000D_
executive management team evaluate climate-related risks and opportunities in connection with corporate strategic planning, including_x000D_
discussions related to reducing emissions and energy transition and transformation. ONEOKâ€™s board of directors is involved in our_x000D_
companyâ€™s Enterprise Risk Management (ERM) process and the evaluation of its effectiveness. Climate-related considerations are included_x000D_
as part of our ERM process._x000D_
Managing greenhouse gas (GHG) emissions and the expectations of our stakeholders regarding responsible climate stewardship is vital_x000D_
to our long-term success. ONEOK has identified GHG emissions as an important area of focus, and we look for opportunities to reduce_x000D_
emissions through strategic programs and initiatives.</t>
  </si>
  <si>
    <t>scope 1-3 ghg emissions</t>
  </si>
  <si>
    <t>ONEOK uses an internal environmental metric that promotes continued reductions in releases and emission events_x000D_
reportable to a state or federal agency. To emphasize the importance of environmentally responsible operations and drive_x000D_
continuous improvement, the Agency Reportable Environmental Event Rate (AREER) metric is an element of ONEOKâ€™s Short-Term_x000D_
Incentive (STI) Plan for all employees._x000D_
We have achieved annual reductions in our AREER since establishing the metric. In 2020, we exceeded our annual target and_x000D_
improved 47%, compared with 2019, achieving our best AREER performance on record.</t>
  </si>
  <si>
    <t>5% 25 or under, 25% 26-34, 29% 35-44, 21% 45-54, 20% 55 or over</t>
  </si>
  <si>
    <t>approximately 20%</t>
  </si>
  <si>
    <t>approximately 16% minority</t>
  </si>
  <si>
    <t>ceo pay: $10,143,927. median employee pay:  $112,696</t>
  </si>
  <si>
    <t>Your health and the health of your family are important. ONEOK offers the following health benefits to fulltime employees:_x000D_
_x000D_
Health Benefits - View the 2022 New Hire Guide for details._x000D_
View the full-time Perks Guide for more details._x000D_
_x000D_
Medical coverage (PPO or HDHP)_x000D_
Dental and vision insurance coverage_x000D_
Health navigation/concierge service_x000D_
Virtual visits_x000D_
On-site clinic (Plaza)_x000D_
Expert second medical opinion service_x000D_
Hypertension management program_x000D_
Diabetes management program_x000D_
Fertility benefits_x000D_
Parenting/maternity support_x000D_
Diabetes and heart disease prevention program_x000D_
Flexible spending account and health savings account options_x000D_
Financial wellness program_x000D_
Enhanced family support and elder care program_x000D_
_x000D_
Life Insurance_x000D_
Basic, supplemental and dependent life insurance_x000D_
Accidental death and dismemberment coverage_x000D_
Business travel insurance coverage_x000D_
_x000D_
Wellness Program_x000D_
Resources and information to help employees achieve physical, mental and financial fitness_x000D_
Race and challenge entry fees_x000D_
Free annual flu shots_x000D_
Employee Assistance Program_x000D_
The Employee Assistance Program is a convenient, 100% confidential counseling platform and online resource that is free for ONEOK employees and dependents. You can find help when you need it when dealing with lifeâ€™s daily challenges and concerns such as stress, anxiety, family issues, grief, work-life balance, relationship issues, work- or school-related pressures, depression, substance abuse, anger management and more._x000D_
_x000D_
Income Replacement_x000D_
Employees unable to work for five consecutive days dues to injury may receive income replacement through Short- and Long-term Disability policies._x000D_
_x000D_
Benefits for New Parents_x000D_
Six weeks paid maternity, paternity and adoption leave.</t>
  </si>
  <si>
    <t>Oneok, Inc</t>
  </si>
  <si>
    <t>R_cvS3ZSkzhgYUqXf</t>
  </si>
  <si>
    <t>OTIS2021@g.ucla.edu</t>
  </si>
  <si>
    <t>OTIS2021</t>
  </si>
  <si>
    <t>Otis Worldwide Corporation</t>
  </si>
  <si>
    <t>OTIS</t>
  </si>
  <si>
    <t>68902V107</t>
  </si>
  <si>
    <t>https://www.otisinvestors.com/static-files/f98ddcbd-4300-4330-a161-6d222949829b</t>
  </si>
  <si>
    <t>Report 9/9 directors with ESG competency. _x000D_
_x000D_
Senior industry leadership, innovation and optimization, risk management, global, diversity</t>
  </si>
  <si>
    <t xml:space="preserve">Workforce well-being, health &amp; safety_x000D_
Product quality &amp; reliability _x000D_
Emissions, energy &amp; climate change _x000D_
Diversity, equity &amp; inclusion_x000D_
Regulatory, compliance &amp; anti-corruption_x000D_
Ethics &amp; integrity_x000D_
Sustainable supply chain_x000D_
Cybersecurity, data privacy &amp; intellectual property </t>
  </si>
  <si>
    <t>https://www.otisinvestors.com/2021esgreport</t>
  </si>
  <si>
    <t>Targeted online ethics training_x000D_
courses for salaried colleagues based_x000D_
on compliance risk: 97%_x000D_
_x000D_
Annual certification by salaried_x000D_
colleagues attesting that they have_x000D_
read, understand and will comply with_x000D_
The Otis Absolutes, and understand_x000D_
and will comply with Otis policies: 98%</t>
  </si>
  <si>
    <t xml:space="preserve">With every stakeholder interaction, we act with an unwavering_x000D_
commitment to doing business right â€“ ethically, lawfully and honestly._x000D_
The Board, through its Audit Committee, receives reports from_x000D_
management, the Chief Compliance Officer and the companyâ€™s_x000D_
internal auditor on any significant issues regarding noncompliance_x000D_
with The Otis Absolutes or other company policies._x000D_
ETHICS AND COMPLIANCE TRAINING_x000D_
To maintain our culture of integrity and trust and to drive compliance to our Absolutes_x000D_
and company policies, we conduct online risk-based training on a quarterly basis. In_x000D_
2021 we supplemented training on such topics as antitrust, cybersecurity, data protection,_x000D_
anti-harassment, discrimination and bribery with a custom-built course specific to The Otis_x000D_
Absolutes â€“ Living the Absolutes, Today and Everyday â€“ for all salaried colleagues. We_x000D_
also launched Ethics Talk, an annual global initiative where supervisors lead their teams in_x000D_
conversations about ethical challenges. Nearly all colleagues participated in Ethics Talk_x000D_
in 2021, with 99% of supervisors leading the program. </t>
  </si>
  <si>
    <t>Otisâ€™ Board of Directors receives regular progress_x000D_
updates on ESG matters, including climate-related risks_x000D_
and opportunities. The Nominations and Governance_x000D_
Committee, composed exclusively of independent_x000D_
directors, has oversight over climate-related issues. In 2021_x000D_
the Committee received information from management at_x000D_
every meeting concerning key ESG objectives._x000D_
For example, the Committee reviewed the companyâ€™s_x000D_
sustainability- and climate-related performance_x000D_
including: optimizing our ecological footprint and fleet_x000D_
management, strengthening supplier partnerships and_x000D_
becoming the green product of choice.</t>
  </si>
  <si>
    <t xml:space="preserve">Otis has established a dedicated ESG Council composed_x000D_
of senior leaders representing the Communications;_x000D_
Engineering; Human Resources; Investor Relations;_x000D_
Legal; and Operations (EH&amp;S, Sustainability, Supply_x000D_
Chain and Quality &amp; Continuous Improvement) functions._x000D_
The Council works closely with an internal ESG Working_x000D_
Group, inclusive of cross-functional subject matter_x000D_
experts, and reports regularly to the ELT and CEO. The_x000D_
CEOâ€™s responsibilities include assessing and monitoring_x000D_
climate-related issues as an element of their role_x000D_
managing the operations of the company._x000D_
Through our ESG Council and Working Group, Otis_x000D_
regularly discusses our longer-term ESG approach,_x000D_
with each body meeting at least monthly. </t>
  </si>
  <si>
    <t xml:space="preserve">In 2021 Otis engaged a leading third-party to conduct a_x000D_
Climate Risks and Opportunities scenario analysis, which_x000D_
identified the risks and opportunities most relevant to_x000D_
Otis through a combination of data analysis, stakeholder_x000D_
interviews and third-party expertise._x000D_
Risks and opportunities were evaluated over the shortterm (five years), mid-term (2030) and long-term (2050+)_x000D_
time horizons. The impact and likelihood of each risk or_x000D_
opportunity was considered under two scenarios: a 2ËšC_x000D_
or lower scenario and a Ë®business-as-usualË® scenario. The_x000D_
scenarios followed well-defined international models based_x000D_
on the Intergovernmental Panel on Climate Changeâ€™s_x000D_
Representative Concentration Pathways (RCP), the Shared_x000D_
Socioeconomic Pathways (SSP) and the International_x000D_
Energy Agency (IEA). The RCP focuses on climate data; the_x000D_
SSP integrates social and economic outputs; and the IEA_x000D_
estimates energy and fuel supply transitions._x000D_
Through this exercise, four risks and two opportunities_x000D_
were prioritized for further discussion regarding both_x000D_
disclosure and business strategy._x000D_
Risks:_x000D_
Risk 1: Disruptions to critical suppliers/supply_x000D_
infrastructure due to climate-related changes (e.g.,_x000D_
sea level rise)_x000D_
Impact: Chronic changes like sea level rise impact_x000D_
suppliers and shipping; flooding in critical regions_x000D_
where Otis operates_x000D_
Resilience: Otis is looking to expand its sourcing_x000D_
beyond current suppliers to boost resilience and_x000D_
reduce exposure_x000D_
Risk 2: Increased costs due to changing input prices (e.g.,_x000D_
energy, water) and output requirements (e.g., carbon_x000D_
pricing and waste treatment)_x000D_
Impact: Changing energy markets increase input costs;_x000D_
waste disposal requirements increase costs of product_x000D_
end-of-life management; carbon pricing will require_x000D_
payment for emissions_x000D_
Resilience: Otis has set a 2030 emissions reduction_x000D_
goal which could lead to cost savings associated with_x000D_
carbon pricing, and there are processes in place to_x000D_
monitor regulatory trends_x000D_
Risk 3: Extreme heat impacting productivity and_x000D_
availability of employees and production portfolio_x000D_
(shutdowns, increased cooling costs)_x000D_
Impact: Extreme heat lowers employee productivity_x000D_
in the field; damages to machinery, increased costs to_x000D_
cool machines and shorter part lifetimes_x000D_
Resilience: Deployment of IoT connectivity and remote_x000D_
servicing; existing safety procedures and business_x000D_
continuity practices in place_x000D_
Risk 4: Increased frequency and severity of coastal flooding_x000D_
and extreme weather events causing business disruptions_x000D_
Impact: Supply chain and operations disruptions from_x000D_
more frequent and severe extreme weather events;_x000D_
damages to Otisâ€™ facilities_x000D_
Resilience: Otis has begun to invest in climate impact_x000D_
data to support decisions on long-term location and_x000D_
real-estate strategy._x000D_
Opportunities:_x000D_
Opportunity 1: Increased demand for Otis products and_x000D_
services due to growing populations in urban areas and_x000D_
extreme weather events_x000D_
Impact: Increased revenue through demand for_x000D_
Otis products to accommodate a growth in urban_x000D_
population and land constraints_x000D_
Resilience: Planning for long-term investment to scale_x000D_
services and new products most appropriate for the_x000D_
type of new building demand_x000D_
Opportunity 2: Increased market demand for revitalization_x000D_
and Otis energy efficient equipment, due to increases in_x000D_
climate pressures, consumer demand, and in response to_x000D_
current and emerging mandates and regulations_x000D_
Impact: Increased revenue through demand for energy_x000D_
efficient products and modernization of existing products_x000D_
Resilience: Striving for 40% â€“ 50% of sales to be_x000D_
connected units_x000D_
</t>
  </si>
  <si>
    <t>impacts are given along with the risks, refer to 8c</t>
  </si>
  <si>
    <t xml:space="preserve">A number of ESG risks are considered as part of_x000D_
Otisâ€™ ERM process. Several ESG risks are expressly_x000D_
considered during risk identification and assessment,_x000D_
including climate change, meeting stakeholder ESG_x000D_
expectations and ESG reporting. ESG risks and_x000D_
corresponding mitigation actions that do not make_x000D_
the list of Top ERM Risks are managed by the ESG_x000D_
Council and ESG Working Group._x000D_
While specific climate-related risks have not been_x000D_
identified as top ERM risks, the need for better disaster_x000D_
preparedness plans, which include climate related risks,_x000D_
was noted, and these risks are being mitigated. </t>
  </si>
  <si>
    <t>Otis monitors several metrics to measure progress_x000D_
toward achieving our 2030 targets including emissions_x000D_
generated, energy consumption and intensity metrics.</t>
  </si>
  <si>
    <t>Achieve a 50% reduction of Scope 1 and Scope 2 emissions_x000D_
by 2030 â— 7.0% reduction since 2019_x000D_
Reach carbon neutrality for factory electricity by 2030 â— 41% of factory electricity consumed is_x000D_
carbon neutralL_x000D_
Achieve 100% factory eligibility for zero-waste-to-landfill_x000D_
certification by 2025 â— 23% of program elements implemented_x000D_
Complete ISO 14001 certification for all factories by 2025 â— 100% of global factories certified</t>
  </si>
  <si>
    <t>42500000 gallons</t>
  </si>
  <si>
    <t>. We currently have five production facilities located in extremely scarce-water regions, two production facilities in scarce-water regions and six production facilities in stressed-water regions. The remaining locations are in areas categorized as water abundant.</t>
  </si>
  <si>
    <t>ceo pay: $13,770,306. median employee pay: $49,941</t>
  </si>
  <si>
    <t>Otis Worldwide Corp</t>
  </si>
  <si>
    <t>R_3KZ7KVRpeFcfZtS</t>
  </si>
  <si>
    <t>PAYX2021@g.ucla.edu</t>
  </si>
  <si>
    <t>PAYX2021</t>
  </si>
  <si>
    <t>Paychex, Inc.</t>
  </si>
  <si>
    <t>PAYX</t>
  </si>
  <si>
    <t>https://investor.paychex.com/sec-filings/all-sec-filings/content/0001193125-22-237057/0001193125-22-237057.pdf</t>
  </si>
  <si>
    <t>Capital markets literacy, industry knowledge, global experience, leadership experience, product marketing, risk management, technology expertise</t>
  </si>
  <si>
    <t>What does it mean to work for a better world? At Paychex, itâ€™s something weâ€™ve been doing since_x000D_
we first opened our doors for business in 1971. Back then, it meant helping a segment of the B2B_x000D_
market that had been overlooked â€“ small businesses â€“ with payroll processing services geared to_x000D_
their unique needs._x000D_
As weâ€™ve grown to the company we are today, with nearly 16,000 employees serving 730,000_x000D_
clients, weâ€™ve remained steadfast in holding ourselves to the highest standards of ethics. After all,_x000D_
our clients trust us with their most confidential data about their employees and their business._x000D_
That integrity is foundational â€“ and is felt in every area of our business. Our employees live and_x000D_
breathe our integrity value, our processes and policies revolve around it, and weâ€™re known for_x000D_
our commitment to doing business the right way._x000D_
So while ethical behavior will always be table stakes for us, ESG is about applying that integrity_x000D_
across everything that touches our business â€“ from how we use energy in our operations; to_x000D_
how we contribute to the quality of life in the communities we serve; to how we establish our_x000D_
governance framework; to how our workplace is a place of diversity, equity, and inclusion._x000D_
As chief ethics officer, Iâ€™m incredibly proud of what weâ€™ve accomplished since beginning our_x000D_
official corporate social responsibility journey just a few years ago. With business, social, and_x000D_
geopolitical environments facing tremendous challenges as we emerge from the pandemic,_x000D_
working for a better world has never been more important.</t>
  </si>
  <si>
    <t>https://www.paychex.com/sites/default/files/2022-09/FY22-Paychex-ESG-Report.pdf</t>
  </si>
  <si>
    <t>https://www.paychex.com/sites/default/files/2022-08/2022-cdp-climate-change-response.pdf</t>
  </si>
  <si>
    <t xml:space="preserve">The Nominating and ESG Committee (the "Committee") of the Board of Directors is responsible for overseeing climate-related issues. Among other things, the Committee is responsible for: - developing and overseeing sustainability priorities, objectives, and strategy with the goal of further integrating sustainability into the Companyâ€™s strategy and operations; - overseeing the Companyâ€™s_x000D_
policies and programs on issues of corporate citizenship, such as environmental sustainability, philanthropic and political activities, and any related expenditures; - overseeing the Companyâ€™s risks,_x000D_
reporting, and disclosure with respect to corporate social responsibility ("CSR") and environmental, social and governance ("ESG") matters, including climate-related risks and opportunities; - annually_x000D_
reviewing and providing ongoing oversight of the companyâ€™s programs on CSR and ESG, including the activities of the companyâ€™s Ethics and CSR Steering Committee (the "CSR Steering_x000D_
Committee"). The CSR Steering Committee is chaired by the Vice President, Chief Legal &amp; Ethics Officer, and Secretary. The CSR Steering Committeeâ€™s primary function is to review and_x000D_
recommend to Senior Management objectives, policies and procedures that best serve the companyâ€™s interests in maintaining a business environment committed to high standards of ethics_x000D_
and integrity, corporate responsibility, and legal compliance. </t>
  </si>
  <si>
    <t>The VP, Chief Legal &amp; Ethics Officer, and Secretary reports to the Chief Financial Officer, who reports to the Chief Executive Officer. The VP, Chief Legal &amp; Ethics Officer, and_x000D_
Secretary chairs the Ethics and Corporate Social Responsibility Steering Committee (CSR Steering Committee). The CSR Steering Committee is comprised of members_x000D_
representing Legal, Human Resources, Business Operations, Compliance, Finance, Marketing, Enterprise Risk Management, Sustainability, Enterprise Security, and_x000D_
Communications. These business units at Paychex are stakeholders in sustainability strategy and policy setting._x000D_
The purpose of the CSR Steering Committee is to assist Senior Management in the development and sustenance of a world-class Ethics and Corporate Social Responsibility_x000D_
Program. The CSR Steering Committeeâ€™s primary function is to review and recommend to Senior Management objectives, policies and procedures that best serve the_x000D_
companyâ€™s interests in maintaining a business environment committed to high standards of ethics and integrity, corporate responsibility, legal compliance, and assessment_x000D_
and management of climate-related issues. There are currently 25 members in the CSR Steering Committee, including Vice President - Service Excellence and Operations,_x000D_
Vice President - Chief Human Resources Officer, Vice President - Marketing, Vice President &amp; Controller - Accounting and Forecasting, Director - Legal, Director -_x000D_
Compliance Risk, Director - Business Operations, Director - Benefits &amp; Wellbeing, Director of Internal Audit, Director of Corporate Communications and Senior Managers._x000D_
Greenhouse Gas (GHG) emissions is one of the metrics we use for measuring climate-related risks and opportunities, and the business units represented on the committee_x000D_
provide data for the GHG emissions reporting, and lead GHG emission mitigation activities. The CSR Steering Committee meets at least four times per year, and reviews_x000D_
climate-related issues and mitigation initiatives. In this reporting year, the CSR Steering Committee performed an analysis of Political, Climate, Social, Legal, and Business_x000D_
Continuity risks that might affect the company, and assessed the mitigation initiatives being taken. An Environmental Risks Assessment was performed and the results and_x000D_
recommendations were presented to the CSR Steering Committee.</t>
  </si>
  <si>
    <t>Paychex is exposed to climate-related risks. In particular, climate-related weather events threaten the entire U.S. and could have an impact on our ability to service our clients, and on our client's_x000D_
1 but none ability to sustain operations. Our fulfillment centers are most impacted by rising sea levels, hurricanes and extreme rainfall. It is imperative that we remain able to service our clients even during_x000D_
with climaterelated events. To mitigate these risks and ensure business continuity for our clients, we have various disaster recovery and business continuity plans that are reviewed to confirm_x000D_
potential to business operations are not significantly impacted by climate-related disasters. Testing of these plans is completed routinely throughout the year for numerous potential events. In addition,_x000D_
we have a have over 730,000 clients throughout the U.S. and parts of Europe with no one client contributing a significant portion of our revenue. It would require extreme weather events hitting clients in_x000D_
substantive many areas at once to have a significant impact to revenue. Reputational risks and the risk of lost business if the Company does not minimize environmental impacts are continuously evaluated._x000D_
financial or Currently, climate-related risks do not have the potential to have a substantive financial impact on our business based on our risk assessments and the evaluation of potential risks individually for_x000D_
strategic materiality. Criteria used in evaluating a potential risk for materiality include: (1) the nature of the risk including risk to the reputation of our business, risk to operations, and financial loss; (2) the_x000D_
impact on likelihood of occurrence and magnitude of the event; and (3) the scope of the potential impact on stakeholders including clients, shareholders, employees, and the communities in which we_x000D_
_x000D_
business serve. Paychex consistently evaluates climaterelated impacts on Paychexâ€™ reputation and potential financial loss. Risks are identified through the normal course of business, industry sources,_x000D_
and the annual Environmental Risk Assessments.</t>
  </si>
  <si>
    <t>Because they state that they do not have risks/opportunities related to climate which will be material to their business, no real strategy to address/incorporate climate related risks/opps into their business</t>
  </si>
  <si>
    <t xml:space="preserve">The goal of the analysis is to ensure that in the case of a climate-related weather event, we maintain the ability to provide services to our clients, preserve revenue_x000D_
and protect employee safety. Paychex uses specific climate-related scenario analysis twice annually to assess service center facility impact and data center impact._x000D_
Hurricanes and winter storms are the foundation of each analysis. U.S. based operations that are prone to severe rain/flooding/wind damage/power interruptions are_x000D_
reinforced with auxiliary power and partner locations that are assigned to transfer client support. This planning assures the client service operations will continue_x000D_
without impacts due to severe climate related events. Data center facilities are hardened against meteorological events with raised flooring, N+1 HVAC equipment,_x000D_
redundant network and power feeds, physical security, and adequate infrastructure capacity to run 100% of critical workload from any single location. BCP planning_x000D_
is invoked multiple times each year in response to unplanned events and protects Paychex assets and the service that Paychex provides to its clients. </t>
  </si>
  <si>
    <t xml:space="preserve">Paychex is actively engaged in assessing the climate-related risks and opportunities. We perform an enterprise-wide risk assessment, at least annually, that includes an_x000D_
environmental-focused risk assessment to identify climate-related risks and opportunities. The CSR Steering Committee (composition of the committee described in C1.2a)_x000D_
performs an annual assessment of political, environmental, social, compliance, legal, and business continuity risks and opportunities that may affect the company, and the_x000D_
current control environments in place. Included in the Environmental Risk Assessment are identified risks, such as acute and chronic physical risks, energy consumption and_x000D_
spend, waste management activities, reputation risks, etc. Management identifies specific climate-related risks and the impact to different areas of the business including,_x000D_
but not limited to, our facilities, data centers, etc. The risks and opportunities may reside within the short-, medium- or long-term horizons. We then assess each risk or_x000D_
opportunity individually. Criteria used in this assessment include, but are not limited to: (1) the nature of the potential risk or opportunity including risk to the reputation of_x000D_
our business and financial loss; (2) the likelihood of occurrence and magnitude of the event; (3) the scope of the potential impact on stakeholders including clients,_x000D_
shareholders, employees, and the communities in which we serve; (4) the investment required to implement changes; and (5) the potential financial and environmental_x000D_
return on investment. Risks and opportunities are ranked by the residual risk rating. Residual risk is the net risk calculated after factoring in the existing control_x000D_
environment and related practices. The assessment includes evaluations of the control environment. The CSR Steering Committee recognizes these risks and opportunities_x000D_
as management issues that require enterprise-wide efforts in response and so establishes risk response plans and monitors progress. Each assessment involves reviewing_x000D_
previously identified items as well as any new assessments. All findings and activities are reported to the Board of Directors. We disclose risks or opportunities in line with_x000D_
the United States Generally Accepted Accounting Principles. In relation to risks, we determine whether the risk of loss is remote, reasonably possible, or probable. If a loss_x000D_
is considered probable and reasonably estimable, we record a liability in the amount of our best estimate of the loss. If a loss is considered reasonably possible, we disclose_x000D_
the risk and our estimate, or range of estimates of loss, if material. Our commitments and contingencies disclosure in our Annual Report on Form 10-K would include this_x000D_
disclosure, if applicable. If a potential opportunity is identified, it is not recognized in the financial statements until it has been realized. Disclosure of the opportunity would_x000D_
be considered if it were determined to have a substantive impact on business trends, results of operations, or financial position. </t>
  </si>
  <si>
    <t xml:space="preserve">integrated into enterprise risk management, reviewing and guiding strategy </t>
  </si>
  <si>
    <t>scope 1-3 ghg emissions, ghg emissions intensity, energy consumption</t>
  </si>
  <si>
    <t>50% Reduction in_x000D_
Scope 1 Emissions_x000D_
by 2030 and 70%_x000D_
reduction by 2040._x000D_
_x000D_
50% Reduction in_x000D_
Scope 2 Emissions_x000D_
by 2030 and 70%_x000D_
reduction by 2040_x000D_
_x000D_
50% Reduction in Scope 3 category_x000D_
Business Travel by 2030 and_x000D_
70% reduction by 2040_x000D_
_x000D_
50% Reduction in Scope 3_x000D_
category Upstream_x000D_
Leased Assets Emissions_x000D_
by 2030 and 70%_x000D_
reduction by 2040_x000D_
_x000D_
50% Reduction in Scope 3 category_x000D_
Employee Commuting by 2030_x000D_
and 70% reduction by 2040_x000D_
_x000D_
50% Reduction in Scope 3_x000D_
category Downstream_x000D_
transportation and_x000D_
Distribution Emissions_x000D_
by 2030 and 70%_x000D_
reduction by 2040_x000D_
_x000D_
Net zero by 2050</t>
  </si>
  <si>
    <t>ceo pay: $11,025,027. median employee pay: $ 56,960</t>
  </si>
  <si>
    <t xml:space="preserve">Group health insurance, individual health insurance, retirement services, flexible spending accounts, health savings accounts, dental and vision insurance, ancillary benefits </t>
  </si>
  <si>
    <t>https://www.paychex.com/employee-benefits</t>
  </si>
  <si>
    <t>Paychex, Inc</t>
  </si>
  <si>
    <t>R_3e4ulUdPGFhtFbb</t>
  </si>
  <si>
    <t>PEAK2021@g.ucla.edu</t>
  </si>
  <si>
    <t>PEAK2021</t>
  </si>
  <si>
    <t>Healthpeak Properties, Inc.</t>
  </si>
  <si>
    <t>PEAK</t>
  </si>
  <si>
    <t>42250P103</t>
  </si>
  <si>
    <t>https://app.quotemedia.com/data/downloadFiling?webmasterId=101533&amp;ref=116561583&amp;type=PDF&amp;symbol=PEAK&amp;companyName=Healthpeak+Properties&amp;formType=DEF+14A&amp;dateFiled=2022-03-17&amp;CK=765880</t>
  </si>
  <si>
    <t>88% listed with ESG experience_x000D_
_x000D_
Risk oversight/management, human capital management, public company board, REIT/real estate experience, investment expertise, legal/regulatory, healthcare industry, public company executive, cybersecurity oversight</t>
  </si>
  <si>
    <t>Workplace culture_x000D_
Diversity, equity and inclusion_x000D_
Training and development_x000D_
Health, wellness and safety_x000D_
Topics affecting the business _x000D_
ESGâ€¨Corporate governance_x000D_
Executive compensation_x000D_
Building performance and amenities_x000D_
Leasing and management_x000D_
Sustainability trends and initiatives_x000D_
Health and safety_x000D_
Cybersecurity _x000D_
Community health and welfare_x000D_
Philanthropy and volunteerism_x000D_
Disaster relief_x000D_
Educational opportunities_x000D_
Community outreach</t>
  </si>
  <si>
    <t>https://www.healthpeak.com/esg/</t>
  </si>
  <si>
    <t xml:space="preserve">Healthpeak promotes the highest standards of business ethics through policies that require consistent and_x000D_
transparent corporate governance practices. Integrity and ethics are paramount for ensuring the sound_x000D_
operation of our company and mitigation of potential risks. We are also dedicated to serving as good_x000D_
partners to, and dealing fairly and ethically with, our operating partners, tenants and vendors._x000D_
</t>
  </si>
  <si>
    <t>https://www.healthpeak.com/esg/historical-reports/</t>
  </si>
  <si>
    <t>Our CEO, who is also a Director on the Board, serves in the highest position in our_x000D_
corporate structure and is responsible for making the ultimate day-to-day decisions_x000D_
regarding climate-related issues for our company based on climate-related data_x000D_
provided by members of the ESG Committee. Responsibilities for climate-related_x000D_
issues were assigned to the CEO as a member of the Board to ensure that our_x000D_
sustainability initiatives and targets are aligned with our business strategy, and that_x000D_
climate-related risks and opportunities are monitored at the Board level in addition_x000D_
to the management level. Our ESG Committee, which is appointed by our Director_x000D_
and CEO, chaired by our Chief Operating Officer and Chief Legal Officer, and_x000D_
comprised of management and other employees, meets regularly to oversee and_x000D_
implement climate-related practices, review and measure performance and provide_x000D_
updates to the Board. For example, under the oversight of our Director and CEO_x000D_
and direction of our Board, the ESG Committee reviewed and implemented longterm science-based targets aligned with "well below" 2 degree Celsius scenario_x000D_
planning and validated by the Science Based Targets initiative (which was adopted_x000D_
in December 2019 and implemented in 2020), as well as implemented an annual,_x000D_
independent physical climate risk assessment aligned with the RPC 8.5 scenario in_x000D_
2020 and 2021._x000D_
In addition, our Vice Chair of the Board, who is also the Chair of the Nominating_x000D_
and Corporate Governance Committee of the Board of Directors, has oversight of_x000D_
ESG matters. As described on pages 30-31 of our 2021 ESG Report, our Board_x000D_
oversees ESG matters through the mandate in the Nominating and Corporate_x000D_
Governance Committee Charter, and this Board-level Committee receives at least_x000D_
regular quarterly updates regarding climate-related strategy, goals, metrics,_x000D_
performance, opportunities and risks. After reviewing feedback from engagement_x000D_
with investors, tenants and employees, the Board reviews ESG performance to_x000D_
help set strategic direction, working directly with our Director and CEO identified in_x000D_
the first part of this question. For example, under the leadership of our Board, we_x000D_
issued two green bonds in 2021 with total gross proceeds of $950 million, with net_x000D_
proceeds we use toward efficiency projects and LEED Gold certified properties.</t>
  </si>
  <si>
    <t>Our Chief Operating Officer ("COO") is also the Chair of our ESG Committee and reports_x000D_
directly to our CEO. The COO is responsible for the day-to-day operational management of_x000D_
climate-related matters within the Company, including the assessment and management of_x000D_
climate-related risks and opportunities and implementation of related decisions, projects and_x000D_
initiatives. The COO monitors climate-related issues through quarterly updates from (i) the_x000D_
leaders of each of our business segments regarding progress on sustainability initiatives at our_x000D_
properties, as well as any climate-related issues affecting them; and (ii) the ESG Committee_x000D_
regarding progress on goals and objectives, and the performance metrics associated with the_x000D_
Companyâ€™s sustainability initiatives. The COO is also responsible for managing the Companyâ€™s_x000D_
sustainability efforts including, among other things, increasing performance and efficiency_x000D_
across our properties, and tracking energy, water, waste, and greenhouse gas (GHG) data._x000D_
The COO, working with members of the ESG Committee (which includes representatives from_x000D_
different levels and functions, including Legal, Human Resources, Finance and Capital Asset_x000D_
Management) is responsible for publishing the Companyâ€™s annual ESG Report aligned with the_x000D_
Global Reporting Initiative (GRI), Task Force on Climate-Related Financial Disclosure (TCFD),_x000D_
Sustainability Accounting Standards Board (SASB) and United Nations Sustainable_x000D_
Development Goals (SDG) frameworks, as well as the Companyâ€™s responses to CDP, the Dow_x000D_
Jones Sustainability Index CSA Assessment (DJSI), and the Global Real Estate Sustainability_x000D_
Benchmark Survey (GRESB), among other assessments. The ESG Committee, under the_x000D_
COO's leadership, is responsible for climate-related initiatives, including establishing our_x000D_
climate-related strategy, setting goals, monitoring climate-related performance, measuring_x000D_
progress, reviewing climate-related risks and sharing best practices and emerging trends._x000D_
Responsibilities and oversight for day-to-day climate-related issues were assigned to the COO_x000D_
to ensure that our climate-related initiatives and targets, as well as risks and opportunities, are_x000D_
monitored at the management level (in addition to the Board level, which is monitored by our_x000D_
CEO and Director). In addition, the VP - Capital Asset Management and VP - Corporate_x000D_
Counsel &amp; ESG provide the COO with direct updates several times each quarter (real-time_x000D_
updates) on assessment of climate-related risks and opportunities, efforts to manage climaterelated risks and opportunities, ESG initiatives, return on investment, payback, cost savings,_x000D_
peer benchmarking and best-practice sharing. These overall responsibilities and oversight are_x000D_
assigned to the COO since the COO is responsible for oversight and influence of day-to-day_x000D_
operations, as well as capital investments related to existing properties, new construction and_x000D_
redevelopment of existing properties.</t>
  </si>
  <si>
    <t>Risks_x000D_
Increased severity of extreme weather events (M)â€¨Changes in physical climate parameters such as rising mean temperatures (L)_x000D_
Repetitional risks driven by shifts in consumer preferences (M)_x000D_
_x000D_
Opportunities_x000D_
Increased revenues resulting from increased demand for products and services (M)_x000D_
Reduced indirect operating costs (M)_x000D_
Development and/or expansion of low emission goods and services (M)</t>
  </si>
  <si>
    <t xml:space="preserve">Financial impacts of each risk/opportunity are given on the CDP response_x000D_
developing a transition plan and their overall strategy has been impacted by climate-related risks and opportunities </t>
  </si>
  <si>
    <t>Using a decarbonization pathway that relies on GHG_x000D_
intensity (kgCO2e/m2/year), we performed a_x000D_
company-wide transition risk assessment through_x000D_
GRESB and the Carbon Risk Real Estate Monitor_x000D_
(CRREM) project for each asset. This transition_x000D_
analysis is a top-down, science-based_x000D_
decarbonization pathway for developed real estate_x000D_
markets across the globe._x000D_
These decarbonization pathways are particularly_x000D_
useful because they translate high-level global_x000D_
commitments (e.g. Paris agreement, global carbon_x000D_
budgets, Net-Zero targets) into actionable reference_x000D_
points against which individual assets can be_x000D_
assessed. Because they are science-based, the_x000D_
CRREM decarbonization pathways are suitable for_x000D_
Paris goal or Net-Zero alignment purposes. Both the_x000D_
UN-convened Net-Zero Asset Owner Alliance (NZ_x000D_
AOA) and the Institutional Investors Group on_x000D_
Climate Change (IIGCC) recommend the use of the_x000D_
CRREM decarbonization pathways to monitor real_x000D_
estate compliance with their framework criteria._x000D_
While the 1.5Â°C CRREM pathways donâ€™t actually_x000D_
decrease to 0 CO2e/m2 by 2050, they get close and_x000D_
are considered ambitious enough to be the gold_x000D_
standard for Net-Zero alignment in combination with_x000D_
the other alignment measures of these frameworks._x000D_
The CRREM transition risk analysis reviews the_x000D_
entire portfolio of properties (company-wide) and is_x000D_
limited to those regions and property types for which_x000D_
CRREM_x000D_
decarbonization pathways exist. The report includes_x000D_
estimated energy and GHG intensity values for all_x000D_
assets, regardless of the existence of corresponding_x000D_
decarbonization pathways. The decarbonization_x000D_
pathway is a floor_x000D_
areaâ€“weighted aggregation of the top down,_x000D_
property type- and region-specific decarbonization_x000D_
pathways derived by CRREM._x000D_
Performance calculations are built from available_x000D_
asset-level energy data provided by GRESB_x000D_
Participant Members as part of the 2021 Real Estate_x000D_
Assessment. Where data was not available, the_x000D_
calculations include estimations modeled by_x000D_
GRESB. GHG emissions are calculated using the_x000D_
location-based method and include emissions_x000D_
related to the whole portfolio, regardless of their_x000D_
Scopes. Portfolio performance is projected into the_x000D_
future assuming a â€œdo nothingâ€ scenario by the_x000D_
participant._x000D_
As a result of this analysis, Healthpeak reviewed the_x000D_
assets that would be "stranded" over the next_x000D_
decade, which informed where additional_x000D_
investments should be made through efficiency_x000D_
upgrades, renewable energy or otherwise, to lower_x000D_
GHG and energy intensities for those assets._x000D_
As disclosed on page 10 of Healthpeak's 2021 ESG_x000D_
Report, and as part of our climate strategy, we_x000D_
conduct a company-wide annual physical climate_x000D_
risk assessment. This detailed independent, thirdparty physical climate risk assessment of our_x000D_
portfolio allows us to better understand and prioritize_x000D_
potential business risks and impacts, as well as_x000D_
enhance our risk mitigation strategies._x000D_
The assessment reflects properties under our_x000D_
operational control as of December 31, 2021. Data_x000D_
and scoring are from Measurablâ€™s Climate Risk_x000D_
Module powered by Moodyâ€™s ESG Solutions (Four_x000D_
Twenty Seven). This scenario analysis and physical_x000D_
risk scoring are based on the RCP 8.5 climate_x000D_
change scenario, a worst-case, high emissions_x000D_
scenario under a time horizon of up to 2040._x000D_
Utilizing this company-wide physical climate risk_x000D_
data and drilling down to risks at the property level,_x000D_
as well as other sources of_x000D_
information, we proactively identify properties with_x000D_
higher climate risks and implement preventative_x000D_
strategies to mitigate the potential impacts on our_x000D_
properties, tenants and the surrounding_x000D_
communities._x000D_
As a result, we enhanced our processes to identify _x000D_
properties eligible for:_x000D_
â€¢ Natural disaster planning enhancements, including_x000D_
flood control and mitigation for properties in the_x000D_
South and Southeast United States that are more_x000D_
prone to sea level rise_x000D_
â€¢ Life safety enhancements, including working with_x000D_
property managers and tenants on protocols_x000D_
â€¢ Utility performance optimization, including lighting_x000D_
retrofits, building automation, HVAC efficiency_x000D_
upgrades and emergency energy generation_x000D_
â€¢ Renewable energy sources._x000D_
For example, in constructing new Life Science_x000D_
developments in the San Diego, CA market, our_x000D_
Development team took heat stress risk into_x000D_
consideration to implement energy-saving_x000D_
technologies. These technologies include energy efficient HVAC systems, â€œsmartâ€ view glass windows_x000D_
that control temperature and onsite renewable_x000D_
energy in order to mitigate heightened energy costs_x000D_
or power outage risks while decreasing energy_x000D_
consumption.</t>
  </si>
  <si>
    <t>As described on pages 8-12, 14-19 and 30-32 of our 2021 ESG Report, from a macro_x000D_
level, we proactively analyze the risks that may adversely affect our business,_x000D_
operations, or financial condition. Our Board believes that effective risk management_x000D_
involves our entire corporate governance framework. The Board oversees risk_x000D_
management process, including ESG matters, informed by regular updates from the_x000D_
Board committees and management. The Board committees oversee risks within_x000D_
respective areas of oversight and accountability (such as audit/accounting, corporate_x000D_
governance and ESG, and human capital management), working with management and_x000D_
reporting back to the Board. Management also helps identify material risks from an_x000D_
operational perspective and implements management and mitigation strategies,_x000D_
reporting to the Board and working with the Board committees._x000D_
Risk Management Process Overview: We have an integrated, multidisciplinary company-wide risk Enterprise Risk Management (ERM) process. Climate-related risks_x000D_
and opportunities are integrated into this process. Our Vice President of Internal Audit,_x000D_
who leads the internal audit function and reports directly to the Audit Committee of our_x000D_
Board, works with our C-level executives, including our CEO, President and Chief_x000D_
Investment Officer, CFO, Chief Operating Officer, Chief Legal Officer and other crossfunctional teams representing asset management and development, with the specific_x000D_
process explained in detail below. Internal Audit reviews and updates our risk_x000D_
scorecard/heat map. Existing risks are evaluated for changes to risk likelihood or_x000D_
impact, and mitigation strategies are updated as needed. Detailed overviews of each_x000D_
risk and mitigating strategies are included in the materials. New risks are discussed and_x000D_
evaluated for potential inclusion on the scorecard/heat map. Results are discussed with_x000D_
our Board of Directors at applicable quarterly board meetings as detailed below. _x000D_
continued on cdp response</t>
  </si>
  <si>
    <t xml:space="preserve">integrated into overall enterprise risk management system </t>
  </si>
  <si>
    <t>scope 1-3 ghg emissions, energy consumption (direct and indirect), emissions intensity</t>
  </si>
  <si>
    <t>Over the last 11 years, our environmental initiatives have resulted in a cumulative_x000D_
38.7% reduction in Scope 1 and Scope 2 GHG emissions. We plan to build on this_x000D_
momentum by continuing to focus on innovative and cost-effective solutions to_x000D_
reduce our carbon footprint using our validated science-based GHG emissions_x000D_
reduction targets as a step in our journey toward carbon neutrality. In 2021, we_x000D_
also established ambitious new long-term goals for energy, water and waste, as_x000D_
discussed on page 16 of this ESG Report._x000D_
_x000D_
Reduce GHG emissions 37.5% by 2033_x000D_
Reduce energy use by 15% by 2030_x000D_
Reduce water use by 10% by 2030_x000D_
Reduce waste to landfill by 10% by 2030_x000D_
Increase waste recycled by 10% by 2030</t>
  </si>
  <si>
    <t>1,105,268,310 gallons</t>
  </si>
  <si>
    <t>ceo pay: $11,713,883. median employee pay: $177,521</t>
  </si>
  <si>
    <t xml:space="preserve">Our employees are our greatest asset, and attracting and retaining them is a high priority. We offer competitive compensation and benefit packages, and extend portions of our benefit plan to immediate families and domestic partners. We also offer a 401(k) plan with generous matched funds for retirement plans._x000D_
_x000D_
Other benefits include:_x000D_
_x000D_
Medical, Dental, and Vision Insurance_x000D_
Paid Parental Leave Program_x000D_
Student Loan Repayment Benefit_x000D_
Paid vacation and sick leave_x000D_
Paid holidays and paid volunteer opportunities_x000D_
Fitness Stipend_x000D_
Health and Dependent Care Flexible Spending Accounts (FSA)_x000D_
Health Savings Accounts (HSA)_x000D_
Rideshare Program_x000D_
Employer-paid Life Insurance_x000D_
Short-term and long-term disability benefits_x000D_
Paid bereavement leave_x000D_
Paid time off for jury duty and voting_x000D_
Leave of absence for family care_x000D_
Additional leave for personal health and pregnancy-related disability_x000D_
Employee gift matching of up to $2,500 to charitable organizations and $1,000 to non-profit educational institutions per calendar year_x000D_
</t>
  </si>
  <si>
    <t>https://www.healthpeak.com/careers/overview/</t>
  </si>
  <si>
    <t>Healthpeak Properties, Inc</t>
  </si>
  <si>
    <t>R_2ZIiH8Lo7chhk52</t>
  </si>
  <si>
    <t>PAYC2021@g.ucla.edu</t>
  </si>
  <si>
    <t>PAYC2021</t>
  </si>
  <si>
    <t>Paycom Software, Inc.</t>
  </si>
  <si>
    <t>PAYC</t>
  </si>
  <si>
    <t>70432V102</t>
  </si>
  <si>
    <t>https://d18rn0p25nwr6d.cloudfront.net/CIK-0001590955/b0faf4a2-dee6-4346-a248-ebcdb6b57981.pdf</t>
  </si>
  <si>
    <t>Leadership_x000D_
Public Company Board_x000D_
Industry_x000D_
Government Relations/Regulation_x000D_
Risk Management</t>
  </si>
  <si>
    <t>https://s21.q4cdn.com/281483445/files/doc_downloads/csr_reports/2021/Corporate_Social_Responsibility_Report.pdf</t>
  </si>
  <si>
    <t>"To foster this, we provide a myriad of health and benefits programs to all employees, including a $1 employee health insurance plan with mental health coverage. Additionally, employees at our corporate facilities have access to a number of Paycom's health and wellness opportunities, such as fully equipped fitness centers."</t>
  </si>
  <si>
    <t>R_2rTaqMTTVbKAGmA</t>
  </si>
  <si>
    <t>PEG2021@g.ucla.edu</t>
  </si>
  <si>
    <t>PEG2021</t>
  </si>
  <si>
    <t>Public Service Enterprise Group Incorporated</t>
  </si>
  <si>
    <t>PEG</t>
  </si>
  <si>
    <t>https://d18rn0p25nwr6d.cloudfront.net/CIK-0000788784/4fa2348e-c31a-4a3f-8b66-c557f41ccac4.pdf</t>
  </si>
  <si>
    <t>Construction/engineering/manufacturing_x000D_
Corporate governance_x000D_
Customer satisfaction &amp; sales_x000D_
Government/policy/regulatory_x000D_
Industrial operations_x000D_
Risk management_x000D_
Technology/cybersecurity</t>
  </si>
  <si>
    <t xml:space="preserve">Energy efficiency &amp; renewable energy_x000D_
Cybersecurity _x000D_
Climate change &amp; air emissions_x000D_
Human capital management_x000D_
Well-being, health &amp; safety_x000D_
Ethics &amp; compliance </t>
  </si>
  <si>
    <t>https://corporate.pseg.com/-/media/pseg/corporate/corporate-citzenship/environmentalpolicyandinitiatives/sustainability/pseg_sustainability_report.ashx</t>
  </si>
  <si>
    <t>The PSEG Standards of Conduct,_x000D_
reviewed and approved by the PSEG_x000D_
board of directors, describes the_x000D_
companyâ€™s expectation of employee and_x000D_
contractor conduct in the workplace._x000D_
Our Standards of Conduct set common_x000D_
expectations for interaction with investors,_x000D_
customers, coworkers, competitors,_x000D_
vendors, government officials, the_x000D_
media and others. Our entire staff of_x000D_
management, administrative, supervisory_x000D_
and technical associates are required_x000D_
to complete training on the Standards_x000D_
of Conduct annually and the results_x000D_
are reported to the Audit Committee_x000D_
of the board of directors. We ensure_x000D_
accountability by defining responsibility,_x000D_
reporting breaches, tracking results and_x000D_
responding to issues._x000D_
Our goal, as always, is to be a better_x000D_
company and a better workplace â€“ in_x000D_
short, a better PSEG. In keeping with_x000D_
this focus, our employees engage_x000D_
in wide-ranging efforts across our_x000D_
organization each day to bolster a_x000D_
culture based on learning and improving_x000D_
as the key to creating sustained value._x000D_
The full PSEG Standards of Conduct are_x000D_
online at: https://corporate.pseg.com/-/_x000D_
media/pseg/corporate/standardsofconduct/_x000D_
standards_conduct.ashx</t>
  </si>
  <si>
    <t>https://s24.q4cdn.com/601515617/files/doc_downloads/ESG-Assessments/2021/CDP-2021.pdf</t>
  </si>
  <si>
    <t>Our board oversees how PSEG integrates sustainability, environmental, social and governance (ESG) matters and corporate citizenship commitments into our overall corporate strategy. Board_x000D_
members are responsible for oversight of key aspects of climate strategy. Our board understands the importance of this focus for PSEGâ€™s future growth as well as how we prepare our business to_x000D_
adapt to the effects of a climate challenged world. Representing a diverse skill set, our board members have considerable environmental and scientific expertise. This background and experience are_x000D_
particularly useful to the members who serve on the Corporate Governance Committee. This committee holds the primary responsibility, as outlined in its charter, of overseeing matters related to_x000D_
sustainability and our ESG practices, including climate change risk and also has oversight of enterprise responsibility for risk policies and practices. The committee is specifically responsible for_x000D_
overseeing PSEGâ€™s transition to a net-zero future and discusses ESG and climate issues regularly at its meetings. Our board has overseen the evolution of PSEG into an industry leader in delivering_x000D_
low-carbon energy. Looking ahead, the board understands that climate change is of critical importance to our investors and other stakeholders.</t>
  </si>
  <si>
    <t>(1) The Executive Officers Group (EOG), comprised of our most senior executives, has direct responsibility for governance and oversight of PSEGâ€™s climate change strategy_x000D_
and associated Green House Gas (GHG) and climate change programs. These programs focus on GHG mitigation within our own operations, contributing to reducing overall_x000D_
emissions from the energy sector, and driving climate change adaptation and resiliency efforts. Responsibility for sustainability sits within the Corporate Citizenship_x000D_
organization to ensure that sustainability is considered in the decision-making at the highest levels within the organization._x000D_
(2) Sustainability and ESG Steering Committee and Council: Given the urgency of climate change, our commitment to climate action is a core pillar of how we operate. The_x000D_
Sustainability and ESG Steering Committee, consisting of our executive officers that meet regularly, assists both the board and executive management in developing_x000D_
strategies, overseeing internal and external stakeholder communications, and incorporating ESG-related initiatives into PSEGâ€™s long-term business strategy. To ensure_x000D_
climate and other ESG considerations are integrated into all facets of our organization, the steering committee works in tandem with, and is supported by, the Sustainability_x000D_
and ESG Council, which is composed of a wide representation of individuals appointed by executive officers to bring together cross-functional expertise. The council is tasked_x000D_
with coordinating and implementing ESG strategies and deliverables, including the companyâ€™s multiple streams of ESG data requests, corporate commitments, external_x000D_
disclosures and external stakeholder engagement on sustainability and ESG. This group is co-chaired by the head of ESG and Sustainability and the VP of Investor Relations._x000D_
This group presents sustainability strategy updates at least annually to the Board of Directors. These materials include performance on goals and Key Performance_x000D_
Indicators, including climate change related metrics and emission reduction targets._x000D_
(3) Stakeholder Engagement Council: The Stakeholder Engagement Council facilitates our understanding of the interests and concerns of our key stakeholder groups. Led_x000D_
by an executive of the Corporate Citizenship organization and representatives from across our company, the council facilitates constructive and open dialogue with our_x000D_
stakeholders, devising engagement strategies to find areas of commonality and advance mutually beneficial strategies. The council actively solicits feedback from our_x000D_
stakeholders, making sure voices in our community are heard and can better inform our understanding of our material issues. These stakeholder conversations are essential_x000D_
in shaping our understanding of the risks and opportunities of the business landscape and our approach to addressing climate change._x000D_
(4) The environmental policy group, which reports to the General Counsel, is responsible for data collection, monitoring climate issues from an internal and external_x000D_
perspective, and for the coordination of engagement with stakeholders in the environmental regulatory arena._x000D_
(5) Additionally, we have formed a Climate Engagement Council chaired by the VP Federal &amp; State Governmental Affairs, in order to ensure all of the corporate objectives and_x000D_
strategies are aligned with our climate priorities as well as with NJâ€™s clean energy and climate goals.</t>
  </si>
  <si>
    <t>Risks_x000D_
Rising sea levels (L)_x000D_
Increased severity and frequency of extreme weather events such as cyclones and floods (S)â€¨Changes in precipitation patterns and extreme variability in weather patterns (Unknown)_x000D_
Increased stakeholder concern or negative stakeholder feedback (Unknown)_x000D_
_x000D_
Opportunities_x000D_
Use of more efficient production and distribution processes (S)â€¨Use of lower-emissions sources of energy (S)â€¨Shift in consumer preferences (S)â€¨Reduced indirect operating costs (S)â€¨Increased access to capital (S)â€¨</t>
  </si>
  <si>
    <t>strategy and financial impacts regarding each risk/opportunity is on the CDP response</t>
  </si>
  <si>
    <t>PSEG has already adjusted its business strategy in reaction to increasingly aggressive federal and state public policies related to climate change. For the purposes of its Climate Report issued in 2020,_x000D_
PSEG evaluated our business strategy against a scenario to limit global average temperature increases to less than 2Â°C, as recommended by the Taskforce on Climate related Financial Disclosure_x000D_
(TCFD) guidance. PSEG considered several third-party climate scenarios and decided to use the International Energy Agencyâ€™s (IEA) 2Â°C Scenario (2DS) to analyze the business implications of a_x000D_
â€œdeep decarbonizationâ€ scenario. The types of changes analyzed in the NJ2DS (specific to the state of New Jersey) highlight the critical role for PSEG to help enable the transition to a low-carbon_x000D_
economy and to meet New Jerseyâ€™s emissions goals. Analysis of the NJ2DS also highlights the critical role for policy to provide clear market structures, price signals, and regulatory frameworks for the_x000D_
scale of change envisioned by the scenario.</t>
  </si>
  <si>
    <t>We have two assessments as part of the Enterprise Risk Management life cycle: we look at events that may impact the company from 1-5 years and we also look at_x000D_
emerging risks 5+ years.</t>
  </si>
  <si>
    <t>integrated into enterprise risk management program</t>
  </si>
  <si>
    <t>scope 1-3 ghg emissions, emissions intensity, waste,  energy usage</t>
  </si>
  <si>
    <t>Carbon-free generation and net-zero for operations_x000D_
(Scope 1 and 2 emissions) by 2030._x000D_
21.7% reduction from 2018 Subpart W reported_x000D_
emissions_x000D_
Updated and on track. N.J. regulators approved $1_x000D_
billion of EE spend over three years, designed to_x000D_
help N.J. achieve its updated framework for EE and_x000D_
Peak Demand Reduction programs, setting fiveyear savings targets of 2% for electric distribution_x000D_
and 0.75% for gas distribution companies._x000D_
Convert all passenger vehicles, such as sedans_x000D_
and SUVs, 60% of medium-duty vehicles and 90%_x000D_
of heavy-duty vehicles by 2030 to battery electric_x000D_
vehicles, plug-in hybrids or anti-idle job site work_x000D_
systems.</t>
  </si>
  <si>
    <t>8.5 million cubic meters</t>
  </si>
  <si>
    <t>ceo pay: $14,308,254. median employee pay: $142,464</t>
  </si>
  <si>
    <t>People select companies that_x000D_
share their values. We find that job_x000D_
candidates are drawn to us because_x000D_
of our reputation and stability along_x000D_
with our clean energy initiatives,_x000D_
environmental stewardship and_x000D_
role in the community. PSEG has_x000D_
provided opportunities for our_x000D_
employees to grow with us for more_x000D_
than 100 years, and we will continue_x000D_
to foster a workplace environment_x000D_
that contributes to this success. Our_x000D_
comprehensive benefits package_x000D_
empowers employees to be their best._x000D_
In addition to our competitive pay,_x000D_
incentives and benefits programs, our_x000D_
Total Rewards offerings consider the_x000D_
safety, health and overall well-being_x000D_
of our employees. By supporting_x000D_
our employees through everyday_x000D_
challenges, critical life events, and_x000D_
new and changing life experiences,_x000D_
we create an environment that_x000D_
supports emotional, social and_x000D_
financial wellness. We believe this_x000D_
focus ultimately drives higher levels_x000D_
of engagement and productivity, as_x000D_
well as better business results. Our_x000D_
health and wellness approach also_x000D_
recognizes that a safety-first culture_x000D_
is built upon the well-being of_x000D_
our employees._x000D_
We offer an array of programs_x000D_
designed to support a healthy_x000D_
workplace. PSEGâ€™s Be Well program_x000D_
is focused on not only physical wellbeing, but also includes information_x000D_
on stress management and personal_x000D_
growth. We also partner with health_x000D_
and well-being providers such as_x000D_
VirginPulse, Retrofit and Briotix Health_x000D_
to ensure that our employees have_x000D_
access to the services they need_x000D_
when it is most needed.</t>
  </si>
  <si>
    <t>Public Service Enterprise Group Inc</t>
  </si>
  <si>
    <t>R_3sgcnti9l514LdA</t>
  </si>
  <si>
    <t>PENN2021@g.ucla.edu</t>
  </si>
  <si>
    <t>PENN2021</t>
  </si>
  <si>
    <t>PENN Entertainment, Inc.</t>
  </si>
  <si>
    <t>PENN</t>
  </si>
  <si>
    <t>https://pennnationalgaming.gcs-web.com/static-files/5a1189aa-3240-4b8d-89c6-3ea24ae9e654</t>
  </si>
  <si>
    <t xml:space="preserve">Industry and business, technology and digital, sales and marketing, strategic planning/M&amp;A, risk management </t>
  </si>
  <si>
    <t>https://www.pennentertainment.com/investors/corporate-governance</t>
  </si>
  <si>
    <t>The Corporate Compliance Committee meets quarterly at a minimum and as necessary as important compliance matters arise._x000D_
Among other responsibilities, the Compliance Committee reviews and oversees the following:_x000D_
â€¢ The onboarding of significant vendors and status of new developments;_x000D_
â€¢ Personnel changes related to directors, executive officers, and key gaming employees;_x000D_
â€¢ Review of political contributions and lobbying expenditures;_x000D_
â€¢ Review of any material transactions;_x000D_
â€¢ Review of material litigation;_x000D_
â€¢ Updates on responsible gaming and Bank Secrecy Act (BSA)/Title 31 matters including IRS audit reports_x000D_
and trend analysis;_x000D_
â€¢ Review and discussion of regulatory violations and associated fines and actions taken to mitigate future_x000D_
occurrences;_x000D_
â€¢ Discussion of any significant complaints or allegations received through the Companyâ€™s Ethics Hotline;_x000D_
â€¢ Discussion of any alleged or actual instances of employee misconduct;_x000D_
â€¢ Review of any owners of Company stock of 5% or more;_x000D_
â€¢ Compliance related to new federal or state laws or regulations that significantly impact the Companyâ€™s_x000D_
operations;_x000D_
â€¢ General evaluation of regulatory risk and the maintenance of ethical and socially responsible operations_x000D_
across the entire company_x000D_
The Companyâ€™s compliance function is overseen on a day-to-day basis by the Vice President, Chief Compliance Officer_x000D_
and a 41-person staff of other experienced gaming compliance professionals with diverse backgrounds including casino_x000D_
operations, law and finance. The Chief Compliance Officer reports to the Compliance Committee and regularly consults_x000D_
with its members on significant matters.</t>
  </si>
  <si>
    <t>https://www.pennentertainment.com/-/media/Project/PNG-Tenant/Corporate/PNG-Corp/2021esgreportdraftpages42322.pdf</t>
  </si>
  <si>
    <t>The Nominating and Corporate Governance Committee of the Board is responsible for overseeing the Companyâ€™s practices_x000D_
relating to corporate social responsibility, including ESG programs and reporting for environmental and sustainability_x000D_
initiatives, social responsibility to communities, the Companyâ€™s culture, talent strategy, and diversity, equity, and_x000D_
inclusion initiatives, and receives regular reports from the chair of the Companyâ€™s ESG Committee.</t>
  </si>
  <si>
    <t>total tons recycled, gallons of water saved, emissions avoided</t>
  </si>
  <si>
    <t>ceo pay:  $65,887,214.  median employee pay: $33,930</t>
  </si>
  <si>
    <t>Benefits also include:_x000D_
Paid Time Off_x000D_
401(k)_x000D_
Medical, Dental, Vision_x000D_
Wellness Credits_x000D_
Short and Long-term Disability_x000D_
Life Insurance/AD&amp;D_x000D_
Health Savings Account/Flexible Spending Account_x000D_
Tuition Reimbursement_x000D_
Legal Services_x000D_
Identity Theft Protection_x000D_
Employee Assistance Program_x000D_
Hospital Indemnity_x000D_
Critical Illness_x000D_
Discounts at our resorts and hotels, Barstool merchandise, and other retailers_x000D_
Diversity Scholarship Program_x000D_
Wellbeing Program_x000D_
Some things are just more fun with friends. PENN team members have access to our free wellbeing program to help get active, eat healthier and live their best life!</t>
  </si>
  <si>
    <t>https://www.pennentertainment.com/careers/life-at-penn</t>
  </si>
  <si>
    <t>PENN Entertainment Inc.</t>
  </si>
  <si>
    <t>72.134.252.178</t>
  </si>
  <si>
    <t>R_2rTrPBJzKvJYZzB</t>
  </si>
  <si>
    <t>PHM2021@g.ucla.edu</t>
  </si>
  <si>
    <t>PHM2021</t>
  </si>
  <si>
    <t>PulteGroup, Inc.</t>
  </si>
  <si>
    <t>PHM</t>
  </si>
  <si>
    <t>https://d18rn0p25nwr6d.cloudfront.net/CIK-0000822416/1d1bc182-ab4f-473d-b150-0728971c6ba3.pdf</t>
  </si>
  <si>
    <t xml:space="preserve">Public company leadership, public company board experience, real estate and housing, consumer markets experience, corporate governance, strategic risk management </t>
  </si>
  <si>
    <t xml:space="preserve">Our Board of Directors and all company employees are subject to PulteGroupâ€™s Code of Ethical Business_x000D_
Conduct. To ensure new and existing employees operate in compliance with our policies, all employees must_x000D_
annually certify that they have reviewed our code of conduct. PulteGroup also maintains an ethics hotline that_x000D_
allows employees, customers and/or members of the public, named or anonymously, to alert the Board of possible_x000D_
issues or abuses in any areas of our operations. All complaints are thoroughly investigated and properly reviewed. </t>
  </si>
  <si>
    <t>https://pultegroupcares.com/sustainability/2021-report/</t>
  </si>
  <si>
    <t xml:space="preserve">scope 1-3 ghg emissions by category </t>
  </si>
  <si>
    <t>ceo pay: $16,149,555. median employee pay: $136,630</t>
  </si>
  <si>
    <t>R_1IZ8t6GhQ1kcn6e</t>
  </si>
  <si>
    <t>PKG2021@g.ucla.edu</t>
  </si>
  <si>
    <t>PKG2021</t>
  </si>
  <si>
    <t>Packaging Corporation of America</t>
  </si>
  <si>
    <t>PKG</t>
  </si>
  <si>
    <t>https://ir.packagingcorp.com/static-files/06e0a216-7907-408c-9da8-4cb1d05e36a7</t>
  </si>
  <si>
    <t>Energy management &amp; transition to carbon neutral economy_x000D_
Water &amp; wastewater management_x000D_
Product responsibility_x000D_
Climate change &amp; GHG emissions _x000D_
Air emissions_x000D_
Employee well-being, health &amp; safety</t>
  </si>
  <si>
    <t>https://www.packagingcorp.com/filebin/pdf/PCA_2021_Responsibility_Report.pdf</t>
  </si>
  <si>
    <t>PCA holds ethics, integrity and lawful conduct as essential behaviors. To ensure that_x000D_
our high standards are upheld, we require salaried and supervisory employees to_x000D_
participate in and complete periodic online education on topics such as antitrust laws,_x000D_
protecting confidential information and intellectual property, conflicts of interest,_x000D_
financial integrity and fraud, insider trading, sexual harassment, and employment law._x000D_
We also conduct in-person training for sexual harassment. In total, 8,472 hours of ethics_x000D_
and compliance training were completed in 2021.</t>
  </si>
  <si>
    <t xml:space="preserve">January 1, 2022, PCA established a Corporate Sustainability and ESG department_x000D_
upon the promotion of our Vice President, Tax to Senior Vice President, Tax, ESG_x000D_
and Government Affairs. This newly established role has management responsibility for the Board Sustainability Committee, which is scheduled to meet five times in_x000D_
2022. The Corporate Sustainability and ESG department is responsible for evaluating long-term ESG risks, benchmarking company performance, establishing metrics_x000D_
and targets, working collaboratively with our Carbon Neutrality Team and developing_x000D_
strategies to effectively manage risks and realize opportunities. This department also_x000D_
engages with and communicates our performance on ESG issues to a wide array of_x000D_
stakeholders. Additionally, this department works cross-functionally to educate internal and external stakeholders and implement sustainability initiatives for the company. </t>
  </si>
  <si>
    <t>scope 1-3 ghg emissions, energy consumption, water, waste</t>
  </si>
  <si>
    <t>PCAâ€™s operational performance helped the industry achieve many of the American_x000D_
Forest &amp; Paper Associationâ€™s Better Practices, Better Planet 2020 goals. PCA will_x000D_
continue to build on this progress and is committed to helping the industry achieve_x000D_
the ambitious AF&amp;PA 2030 goal of reducing total scope 1 and 2 greenhouse gas_x000D_
emissions intensity by 50% from a 2005 baseline. We also support AF&amp;PAâ€™s 2030_x000D_
goals of Advancing a Circular Value Chain, Zero Injuries, Drive Water Stewardship,_x000D_
and Resilient Forests, in addition to supporting AF&amp;PAâ€™s DE&amp;I Principles. For more_x000D_
information on these goals, please visit the sustainability section of the AF&amp;PA_x000D_
website at afandpa.org/2030.</t>
  </si>
  <si>
    <t>274.9 billion liters</t>
  </si>
  <si>
    <t>908 liters/ton of production</t>
  </si>
  <si>
    <t>ceo pay: $12,157,313. median employee pay: $78,062</t>
  </si>
  <si>
    <t>Subsidized full-time employee benefits include medical, dental and vision insurance;_x000D_
access to an Employee Assistance Program (EAP); short-term disability; life insurance_x000D_
and health screening services. The EAP addresses mental and general health concerns_x000D_
and is available for employees and family members. Communication for these services_x000D_
is provided through posters, e-mail, and in our annual benefits enrollment materials._x000D_
PCA partners with Catapult Health Service, whose goal is to empower individuals to_x000D_
improve their health through preventive health checkups and health fairs held at the_x000D_
worksite. Events are free to employees and families.</t>
  </si>
  <si>
    <t>Packaging Corp Of America</t>
  </si>
  <si>
    <t>R_2ZOfHaxA1kMEWFQ</t>
  </si>
  <si>
    <t>PKI2021@g.ucla.edu</t>
  </si>
  <si>
    <t>PKI2021</t>
  </si>
  <si>
    <t>PerkinElmer, Inc.</t>
  </si>
  <si>
    <t>PKI</t>
  </si>
  <si>
    <t>https://d18rn0p25nwr6d.cloudfront.net/CIK-0000031791/b3d81a24-fc00-407d-bbe6-d3c1d678c8fd.pdf</t>
  </si>
  <si>
    <t xml:space="preserve">Strategic &amp; executive leadership_x000D_
CEO of public company_x000D_
Investment management_x000D_
Mergers and acquisitions _x000D_
International experience _x000D_
Industry_x000D_
Public company board experience </t>
  </si>
  <si>
    <t xml:space="preserve">PerkinElmer does business directly or indirectly in more than 190_x000D_
countries, each of which has its own unique laws, customs, and_x000D_
business practices. We require all our employees and business_x000D_
partners to conduct their affairs with absolute integrity and do not_x000D_
tolerate corrupt activities of any kind. We comply with the laws and_x000D_
regulations of each country where we conduct business, as described_x000D_
in PerkinElmerâ€™s Standards of Business Conduct (SoBC). All employees_x000D_
are required to review our SoBC and complete a related course through_x000D_
our Learning Management System on an annual basis. Additionally,_x000D_
PerkinElmer is committed to competing fairly in all markets in which_x000D_
we do business, and we place the highest importance on maintaining_x000D_
compliance with competition laws globally._x000D_
Furthermore, in order to communicate PerkinElmerâ€™s standards_x000D_
for ethical and lawful business conduct to those third parties_x000D_
with whom we engage around the globe, weâ€™ve developed a_x000D_
Code of Business Conduct for Dealers and Agents. This document_x000D_
summarizes the values and principles that PerkinElmer expects_x000D_
of those third parties as they conduct business relating_x000D_
to PerkinElmer. </t>
  </si>
  <si>
    <t>https://resources.perkinelmer.com/corporate/pdfs/downloads/perkinelmer-2021-corporate-social-responsibility-report.pdf</t>
  </si>
  <si>
    <t>approx 37,500 metric tons combined scope 1 and scope 2</t>
  </si>
  <si>
    <t>Additionally, climate change strategy and risk management_x000D_
are well integrated into PerkinElmerâ€™s corporate structure._x000D_
Sustainability starts at the top, with our full Board of Directors_x000D_
and its Nominating and Corporate Governance Committee_x000D_
reviewing our efforts and our CEO being accountable for overall_x000D_
risk management in connection with ESG matters.</t>
  </si>
  <si>
    <t xml:space="preserve">The CEO is_x000D_
informed by an ESG Steering Committee which includes our Chief_x000D_
Financial Officer, General Counsel, and Senior VPs of Research &amp;_x000D_
Development, Global Operations, Chief Commercial Officer, Chief_x000D_
People and Culture Officer, VP, Corporate Communications and VP,_x000D_
Investor Relations._x000D_
The ESG Steering Committee oversees the Companyâ€™s_x000D_
assessment of risks and opportunities related to climate change_x000D_
and environmental social and governance matters. It drives improvements in how we measure PerkinElmerâ€™s environmental impact and_x000D_
how we engage key stakeholders in developing our goals and strategies._x000D_
The committee monitors climate-related issues including customer and_x000D_
investor expectations, risks to our supply chain, and infrastructure risks due_x000D_
to floods and extreme storms. </t>
  </si>
  <si>
    <t>The ESG Steering Committee identifies the risks and opportunities_x000D_
associated with sustainability issues including climate change in the_x000D_
short, medium, and long terms. This Committee along with our Board of_x000D_
Directors considers any impacts that could materially impact the Companyâ€™s_x000D_
operations or its reputation with customers and others._x000D_
Based on internal efforts to date, we have focused on topics including:_x000D_
carbon emissions and energy management, solid waste reduction, diversity,_x000D_
equity and inclusion, and talent management. We surveyed external and_x000D_
internal stakeholders to help define the issues, which formed the foundation_x000D_
of our current corporate social responsibility strategy. We plan to update_x000D_
this analysis periodically._x000D_
PerkinElmer monitors changes in market trends, requirements and/or_x000D_
attitudes of our customers and investors relating to climate change. We use_x000D_
these determinants to assess reputational risk. PerkinElmer experiences_x000D_
a growing trend of customers requiring us to have climate-change_x000D_
management strategies in place, with goals and demonstration of progress._x000D_
This is also true of PerkinElmerâ€™s investors and talent pool. Some prospects_x000D_
and customers are including renewable energy or efficiency goals in supplier_x000D_
assessments. Understanding and satisfying those expectations will help_x000D_
PerkinElmer remain competitive and grow market share.</t>
  </si>
  <si>
    <t>The ESG Steering Committee identifies the risks and opportunities_x000D_
associated with sustainability issues including climate change in the_x000D_
short, medium, and long terms. This Committee along with our Board of_x000D_
Directors considers any impacts that could materially impact the Companyâ€™s_x000D_
operations or its reputation with customers and others.</t>
  </si>
  <si>
    <t>PerkinElmer monitors changes in market trends, requirements and/or_x000D_
attitudes of our customers and investors relating to climate change. We use_x000D_
these determinants to assess reputational risk. PerkinElmer experiences_x000D_
a growing trend of customers requiring us to have climate-change_x000D_
management strategies in place, with goals and demonstration of progress._x000D_
This is also true of PerkinElmerâ€™s investors and talent pool. Some prospects_x000D_
and customers are including renewable energy or efficiency goals in supplier_x000D_
assessments. Understanding and satisfying those expectations will help_x000D_
PerkinElmer remain competitive and grow market share</t>
  </si>
  <si>
    <t>assessed by board and executives along with other enterprise risks</t>
  </si>
  <si>
    <t>scope 1 and 2 ghg emissions, disclose to CDP but not publicly</t>
  </si>
  <si>
    <t>We are also committed to achieving our goals of reducing_x000D_
Scope 1 and 2 carbon emissions by 2030, and reaching_x000D_
carbon neutrality by 2040 through a formalized approach_x000D_
with executive oversight.</t>
  </si>
  <si>
    <t xml:space="preserve">approximately 190,000 cubic meters </t>
  </si>
  <si>
    <t>ceo pay: $9,017,969. median employee pay: $48,620</t>
  </si>
  <si>
    <t>Perkinelmer, Inc.</t>
  </si>
  <si>
    <t>R_2OTFOz37Ve0wgR8</t>
  </si>
  <si>
    <t>PNR2021@g.ucla.edu</t>
  </si>
  <si>
    <t>PNR2021</t>
  </si>
  <si>
    <t>Pentair plc</t>
  </si>
  <si>
    <t>PNR</t>
  </si>
  <si>
    <t>G7S00T104</t>
  </si>
  <si>
    <t>https://d18rn0p25nwr6d.cloudfront.net/CIK-0000077360/51ba7292-a323-4e3b-8e0c-dbda0296549e.pdf</t>
  </si>
  <si>
    <t>https://www.pentair.com/content/dam/extranet/enterprise/resources/reports/2021-pentair-csr-report.pdf</t>
  </si>
  <si>
    <t xml:space="preserve">Energy management in operations _x000D_
Scope 1 and 2 GHG emissions from operations_x000D_
Hazardous and nonhazardous waste management in operations _x000D_
Product design for sustainability_x000D_
Water consumption in operations _x000D_
Wastewater effluent from operations_x000D_
Employee engagement_x000D_
Employee health and safety_x000D_
Inclusion and diversity_x000D_
Supplier code of conduct_x000D_
Senior leadership/board-level ESG oversight_x000D_
SMART ESG goals and targets_x000D_
Supplier assessment and engagement </t>
  </si>
  <si>
    <t>At Pentair, we compete based on our product/_x000D_
service quality, pricing, and reputation. As_x000D_
outlined in the Pentair Code, we forbid offering_x000D_
or accepting bribes or other unlawful payments_x000D_
as a way to get new business or to retain_x000D_
existing business. Bribery is prohibited not_x000D_
just for all Pentair employees, but also for third_x000D_
parties that conduct business on our behalf._x000D_
Pentair employees are required to abide by our_x000D_
Code and complete various compliance and jobrelated trainings annually. Each member of our_x000D_
Board of Directors also certifies annually to the_x000D_
Code and completes annual training. In addition,_x000D_
we communicate our anti-corruption policies and_x000D_
procedures on our employee intranet site as well as_x000D_
through annual and new-hire compliance trainings_x000D_
(online and in person), with 100% of our active_x000D_
professional-level employees fully completing_x000D_
the 2021 training and Code certification.</t>
  </si>
  <si>
    <t>â€¢ Deliberation and decision-making on sustainability risk are conducted for all management activities, including climate change issues._x000D_
â€¢ At the regular Board of Directors meeting held in February 2022, climate change issues and plans to respond to those issues were announced</t>
  </si>
  <si>
    <t xml:space="preserve">â€¢ Pentairâ€™s cross-functional ESG team is led by the Chief Social Responsibility Officer, with oversight and direction from the Board of Directors._x000D_
Additionally, leaders throughout the organization maintain frequent and open communication with employees to facilitate and help ensure_x000D_
alignment with our ESG strategies, initiatives, and efforts. </t>
  </si>
  <si>
    <t>report that all risks are listed on their 10-K, no specific discussion of climate related risks</t>
  </si>
  <si>
    <t>Pentair is committed to the transition to a low-carbon economy through reducing our emissions impacts. Using tools developed by the Science_x000D_
Based Target initiative (SBTi), and in alignment with the United Nations (U.N.) Intergovernmental Panel on Climate Change (IPCC) 1.5Â°C scenario:_x000D_
â€¢ We are targeting reducing our Scope 1 and 2 GHG emissions by 50% from a 2019 baseline by 2030 and aim to achieve carbon neutrality by 2050.</t>
  </si>
  <si>
    <t xml:space="preserve">integrated into risk management program_x000D_
</t>
  </si>
  <si>
    <t>integrated into risk management program</t>
  </si>
  <si>
    <t>integrated into risk management system</t>
  </si>
  <si>
    <t>We are targeting reducing our GHG emissions by 50% from a 2019 baseline by 2030 and aim to achieve carbon neutrality by 2050, in each case_x000D_
relating to Scope 1 and 2 GHG emissions.</t>
  </si>
  <si>
    <t>â€¢ Scope 1 and 2 GHG emissions (MTCO2e) were reduced by 11.8% in 2021 from the 2019 market-based baseline._x000D_
â€¢ Scope 1 and 2 GHG emissions (MTCO2e) were reduced by 8.2% in 2021 from the 2019 location-based baseline._x000D_
â€¢ Pentair completed Companyâ€™s first Scope 1 and 2 GHG inventory, which is laying the foundation for developing our Low-carbon Transition Plan to_x000D_
reach net zero Scope 1 and 2 GHG emissions by 2050, designed to be resilient under likely decarbonization pathways and the global aspiration to_x000D_
limit warming to 1.5Â°C.</t>
  </si>
  <si>
    <t>174,687,112 gallons</t>
  </si>
  <si>
    <t>43% POC in US workforce</t>
  </si>
  <si>
    <t>ceo pay: $9,429,546. median employee pay: $57,343</t>
  </si>
  <si>
    <t>When this process detects potential_x000D_
risk in the supply chain, Pentair works_x000D_
to mitigate risk, as appropriate. Pentair_x000D_
does not have a direct relationship with_x000D_
smelters and/or refiners; most of the work_x000D_
is carried out indirectly through Pentairâ€™s_x000D_
suppliers or through our involvement with_x000D_
industry working groups and coalitions.</t>
  </si>
  <si>
    <t>At Pentair, we understand the long-term advantages of offering competitive benefits, including programs, services, and_x000D_
resources to help our employees achieve a healthy balance at work and in life. Our standard offerings are available to all fulltime employees but may vary due to country regulation or collective bargaining agreements. We provide employees and their_x000D_
families with a wide range of benefits, including insurance plans, a retirement savings plan, wellness programs, and paid time_x000D_
off (PTO). We monitor pay and salary norms by region and assess and adjust our compensation structures accordingly _x000D_
â€¢ Disability Insurance_x000D_
â€¢ Life Insurance_x000D_
â€¢ Supplemental Life Insurance_x000D_
â€¢ Voluntary Accident and_x000D_
Critical Illness Insurance_x000D_
â€¢ Pretax Flexible and Health_x000D_
Saving Accounts_x000D_
â€¢ Wellness Programs_x000D_
â€¢ Teladoc Support_x000D_
â€¢ Health Insurance (Medical,_x000D_
Pharmacy, Dental, Vision)_x000D_
â€¢ Eight Weeksâ€™ Paid Parental Leave for_x000D_
Birth and Adoptive Parents (All Genders)_x000D_
â€¢ Two Weeksâ€™ Paid Caregiver Leave_x000D_
â€¢ Legal Services_x000D_
â€¢ Employee Assistance Program_x000D_
â€¢ Retirement Provision/401(k)_x000D_
Plan With Employer Match_x000D_
â€¢ Stock Ownership_x000D_
â€¢ Fitness Reimbursement_x000D_
â€¢ Tuition Reimbursement_x000D_
â€¢ Vacation, Holidays, and Sick Time_x000D_
â€¢ Bereavement, Jury Duty,_x000D_
and Military Leave_x000D_
â€¢ Employee Emergency Fund_x000D_
â€¢ Flexible Work Arrangements</t>
  </si>
  <si>
    <t>Pentair PLC</t>
  </si>
  <si>
    <t>R_2wuZtCWfgPrpvs4</t>
  </si>
  <si>
    <t>POOL2021@g.ucla.edu</t>
  </si>
  <si>
    <t>POOL2021</t>
  </si>
  <si>
    <t>Pool Corporation</t>
  </si>
  <si>
    <t>POOL</t>
  </si>
  <si>
    <t>73278L105</t>
  </si>
  <si>
    <t>https://s3.amazonaws.com/sec.irpass.cc/603/0000945841-22-000055.pdf</t>
  </si>
  <si>
    <t xml:space="preserve">Senior executive management _x000D_
Strategic planning/business development_x000D_
Marketing_x000D_
Mergers and acquisitions _x000D_
Operational expertise_x000D_
International operations_x000D_
Corporate governance/compliance_x000D_
Information technology _x000D_
Distribution expertise </t>
  </si>
  <si>
    <t xml:space="preserve">Improve energy efficiency _x000D_
Reduce waste_x000D_
Protect natural resources_x000D_
Employee care and safety _x000D_
Diversity, equity, and inclusion_x000D_
Give back to community_x000D_
Ethics and compliance_x000D_
Aligned compensation_x000D_
Data privacy and security </t>
  </si>
  <si>
    <t>https://www.poolcorp.com/pdf/esg-report-2021Web.pdf</t>
  </si>
  <si>
    <t>We adhere to a high standard of integrity and_x000D_
transparency in financial reporting, requiring_x000D_
honest and accurate recording and reporting of_x000D_
information. We expect and require our employees_x000D_
to report illegal or unethical behavior. All employees_x000D_
have access to a toll-free hotline whereby they may_x000D_
anonymously report an ethical issue and/or possible_x000D_
violation of our Code of Conduct. Our legal and_x000D_
human resources teams review these reports and_x000D_
disclose them quarterly to the Audit Committee of_x000D_
our Board of Directors. Additionally, our employees_x000D_
complete annual ethics and compliance training to_x000D_
ensure that they understand our expectations and_x000D_
their responsibilities._x000D_
Public policy issues have the potential to impact our_x000D_
business, employees and the communities in which_x000D_
we operate. Our policies prohibit any director,_x000D_
officer or employee from using company funds or_x000D_
assets as political contributions to any political party_x000D_
or committee in or outside of the United States_x000D_
or to any candidate for, or holder of, any office of_x000D_
any national, state or local government, including_x000D_
purchases of tickets to fundraising activities._x000D_
Given our international presence, we adhere_x000D_
to various global and country-specific laws and_x000D_
regulations, including the Foreign Corrupt Practices_x000D_
Act and UK Anti-Bribery Act. We conduct annual_x000D_
employee trainings on these rules to prepare our_x000D_
employees to ethically represent our business.</t>
  </si>
  <si>
    <t>8600 mt co2e from fleet</t>
  </si>
  <si>
    <t xml:space="preserve"> Our goal is to reduce our carbon footprint 5% by 2025</t>
  </si>
  <si>
    <t>ceo pay: $5,575,384. median employee pay: $61,709</t>
  </si>
  <si>
    <t>Our employees may choose from an extensive offering of benefits â€“ some available from day one. Benefits include:_x000D_
_x000D_
Comprehensive medical, dental, and vision care_x000D_
Company-paid life, accidental death and dismemberment, and long-term disability insurance_x000D_
Prescription drug coverage_x000D_
Flexible Spending Accounts that provide tax-efficient savings for medical and childcare expenses_x000D_
A Health Savings Account with a company contribution that can be used for eligible medical expenses_x000D_
A full range of mental health benefits_x000D_
Employee Assistance Program_x000D_
Voluntary benefits such as whole life insurance, accident insurance, critical illness insurance, short-term disability, automobile, homeowners, and pet insurance_x000D_
401(k) Plan with company match_x000D_
Employee Stock Purchase Plan with 15% discount_x000D_
Paid Time Off_x000D_
Education Reimbursement_x000D_
Salary continuation in the event of illness_x000D_
Identity Theft coverage_x000D_
Relocation benefits</t>
  </si>
  <si>
    <t>https://www.poolcorp.com/careers/compensation-benefits/</t>
  </si>
  <si>
    <t>R_1QL984uncNnHTQX</t>
  </si>
  <si>
    <t>PPL2021@g.ucla.edu</t>
  </si>
  <si>
    <t>PPL2021</t>
  </si>
  <si>
    <t>PPL Corporation</t>
  </si>
  <si>
    <t>PPL</t>
  </si>
  <si>
    <t>69351T106</t>
  </si>
  <si>
    <t>https://app.quotemedia.com/data/downloadFiling?webmasterId=101533&amp;ref=116607990&amp;type=PDF&amp;formType=DEF+14A&amp;dateFiled=2022-04-06&amp;cik=0000922224&amp;CK=922224&amp;symbol=0000922224&amp;companyName=PPL+Corp</t>
  </si>
  <si>
    <t>Global business perspective _x000D_
Risk Management _x000D_
Regulated industry _x000D_
Operations experience_x000D_
Technology/cybersecurity_x000D_
Senior executive leadership</t>
  </si>
  <si>
    <t>Cybersecurity and grid protection_x000D_
Economic viability_x000D_
Governance, compliance and ethics_x000D_
Reliability_x000D_
Customer satisfaction_x000D_
Safety &amp; health_x000D_
Decarbonization_x000D_
Research and development_x000D_
Infrastructure investments_x000D_
Environmental stewardship_x000D_
Affordability_x000D_
Energy efficiency_x000D_
Diversity, equity and inclusion_x000D_
Employee engagement _x000D_
Human capital_x000D_
Community support_x000D_
Supply diversity_x000D_
Emergency preparedness</t>
  </si>
  <si>
    <t>https://www.pplweb.com/wp-content/uploads/2022/07/PPL-Corporation-2021-Sustainability-Report.pdf</t>
  </si>
  <si>
    <t>To fulfill our obligation to shareowners and all others who_x000D_
have a stake in PPLâ€™s business and the communities we_x000D_
serve, we (and our contractors) must adhere to high ethical_x000D_
standards, work safely and responsibly, and comply with_x000D_
both the spirit and the letter of all laws and regulations that_x000D_
govern our business. We recognize that to do otherwise_x000D_
would be costly to our company â€” not just financially, but_x000D_
also in terms of the strong reputation built by generations_x000D_
of PPL employees._x000D_
PPL has established a compliance and ethics program that_x000D_
is founded upon PPLâ€™s Standards of Integrity. The Standards_x000D_
of Integrity, along with our Vision and Values, define the way_x000D_
that we conduct our business. They apply in all situations,_x000D_
at all times, guiding the decisions we make and the actions_x000D_
we take._x000D_
Working with integrity_x000D_
PPL is committed to strong governance practices and high_x000D_
ethical standards that apply to all of our employees. Directors_x000D_
and all PPL officers are always expected to act ethically and_x000D_
adhere to the policies set forth in the Standards of Integrity._x000D_
Every member of the board of directors receives a copy of_x000D_
the Standards of Integrity. It is the responsibility of each_x000D_
director to advise the corporate secretary of any actual or_x000D_
potential conflict of interest, and any affiliation with public or_x000D_
privately held enterprises, including for-profit and nonprofit_x000D_
entities that may create a potential conflict of interest to the_x000D_
company or inconsistency with applicable laws, company_x000D_
policies or values._x000D_
Every employee is expected to read, understand and comply_x000D_
with the Standards of Integrity and associated company_x000D_
policies. In addition, employees are expected to report any_x000D_
compliance or ethics concerns to their immediate supervisors_x000D_
or via another appropriate reporting mechanism, including_x000D_
anonymous reporting mechanisms that are in place and _x000D_
publicized to employees. PPL takes any instance of_x000D_
noncompliance seriously. Failure to obey laws and_x000D_
regulations or violations of company policies may result in_x000D_
employee discipline to the extent permissible under_x000D_
applicable law, up to and including termination._x000D_
Employees receive annual training on the Standards of_x000D_
Integrity. As part of the training, every employee, including_x000D_
management, is required to certify that they understand the_x000D_
expectation to report misconduct and understand that PPL_x000D_
will not tolerate any form of retaliation for any report made in_x000D_
good faith. All training is tracked, recorded and reported to_x000D_
executive leadership and the Audit Committee. Targeted_x000D_
communications on key compliance and ethics topics are_x000D_
also issued throughout the year as needed.</t>
  </si>
  <si>
    <t xml:space="preserve">The Boardâ€™s Governance and Nominating Committee_x000D_
(GNC) oversees the Companyâ€™s practices and_x000D_
positions to further its corporate citizenship, including_x000D_
sustainability, environmental and corporate social_x000D_
responsibility initiatives. The GNC has regularly_x000D_
scheduled meetings during which sustainability_x000D_
strategy is discussed and climate-related issues are_x000D_
regularly incorporated into those discussions._x000D_
The full Board receives reports from the GNC after_x000D_
each GNC meeting. Management also provides the_x000D_
full Board with periodic updates on climate and other_x000D_
ESG matters, including in conjunction with the_x000D_
publication of the Corporate Sustainability Report._x000D_
The Board periodically reviews climate and ESGrelated issues as part of strategy discussions,_x000D_
including carbon emissions-related goals. </t>
  </si>
  <si>
    <t xml:space="preserve">The four C-suite positions stated above (PPLâ€™s CEO, COO, CFO and General Counsel)_x000D_
together form PPLâ€™s Corporate Leadership Council. The CEO and these other key leadership_x000D_
positions have overall responsibility for setting corporate business strategy, including the_x000D_
companyâ€™s low-carbon transition strategy. The business strategy incorporates the allocation_x000D_
and deployment of capital, adoption of long-term and short-term goals (including carbon_x000D_
reduction goals), and identification and management of climate-related risks and opportunities._x000D_
CLC is informed by operating company presidents and senior leaders from across the_x000D_
company. </t>
  </si>
  <si>
    <t>Risks_x000D_
- Regulations that impose cost of carbon (long-term)_x000D_
- Shifts in demand due to changing consumer preferences (long-term)_x000D_
- Increasingly frequent and severe storms and storm systems (short-term)_x000D_
_x000D_
Opps_x000D_
- Increased value of fixed assets (short-term)_x000D_
- Ability to diversity business activities (short-term)</t>
  </si>
  <si>
    <t xml:space="preserve">financial details for each risk and opportunity is listed on cdp response. they have integrated climate related issues into their business strategy and have developed a low carbon transition plan </t>
  </si>
  <si>
    <t xml:space="preserve">imate-related scenario analyses and predictive analytics are used at the_x000D_
enterprise level as well as at the operating company level. At the enterprise level, these analyses guide overall business investment and strategy. At the_x000D_
operating company level, these analyses guide operational strategies and_x000D_
decisions._x000D_
In 2017, PPL conducted a detailed assessment of how future requirements_x000D_
and technological advances aimed at limiting global warming to 2 degrees_x000D_
Celsius above pre-industrial levels could impact PPL. In conducting the_x000D_
assessment, PPL considered the recommendations of the Task Force on_x000D_
Climate-Related Financial Disclosures. The assessment examined several_x000D_
policy and technology scenarios, including a scenario consistent with limiting_x000D_
global temperatures to an increase of 2 degrees Celsius over pre-industrial_x000D_
levels as set forth in IEA 450. A report of the assessment is publicly available_x000D_
on PPLâ€™s website. PPL recognizes that decarbonization pathways and policy_x000D_
proposals continue to evolve. This will be reflected in PPLâ€™s updated climate_x000D_
assessment expected in 2021. The 2017 assessment formed the basis for_x000D_
PPLâ€™s first carbon reduction goal, and PPL will continue to use these_x000D_
assessments to guide PPLâ€™s long-term business strategy._x000D_
At the operating company level, all companies monitor their reliability_x000D_
performance and conduct planning analyses of their systems, looking at_x000D_
trends in weather, vegetation management and other impacts to system_x000D_
reliability under various scenarios. For example, as part of these analyses in_x000D_
Pennsylvania, PPL Electric is using LIDAR technology that maps individual_x000D_
trees along transmission rights-of-way. This helps identify any tree that is_x000D_
damaged or diseased before it falls across a power line. </t>
  </si>
  <si>
    <t>A Corporate Sustainability Committee is responsible for reviewing and guiding the development_x000D_
of PPLâ€™s sustainability strategy, providing oversight and establishing the priorities and_x000D_
performance metrics. This committee consists of senior leaders throughout the corporation_x000D_
from the operating companies as well corporate departments including controller, audit, legal,_x000D_
investor relations, compliance, risk, public affairs and human resources. Company leadership,_x000D_
including CLC and operating company presidents, reviews, provides strategic input and_x000D_
approves the companyâ€™s sustainability strategy, commitments and priorities. The Boardâ€™s GNC_x000D_
has specific oversight over ESG and the companyâ€™s sustainability strategy</t>
  </si>
  <si>
    <t>Climate-related issues are incorporated into PPLâ€™s overall enterprise risk management (ERM)_x000D_
and business strategy processes. Operating company leadership has primary accountability for_x000D_
identifying, assessing and managing climate-related risks and opportunities. Each operating_x000D_
company has a representative involved in the enterprise risk management process which_x000D_
provides a business portfolio view of material risks that may impact achievement of PPLâ€™s_x000D_
business strategy. PPLâ€™s Risk Management group manages this process and reports to the_x000D_
Boardâ€™s Audit Committee quarterly and as needed. The ERM process is overseen by the Chief_x000D_
Financial Officer._x000D_
Climate-related issues are also incorporated in PPLâ€™s overall business strategy. The company_x000D_
has adopted five strategic objectives including: Achieve industry-leading performance in safety,_x000D_
reliability, customer satisfaction and operational efficiency; Advance a clean energy transition_x000D_
while maintaining affordability and reliability; Maintain a strong financial foundation and create_x000D_
long-term value for our shareowners; Foster a diverse and exceptional workplace; Build strong_x000D_
communities in the areas we serve. PPLâ€™s sustainability strategy is the Corporate Sustainability_x000D_
Core Team, a cross-functional and enterprise-wide team of subject matter experts who conduct_x000D_
analysis of sustainability priority issues and environmental, social and governance trends. The_x000D_
Sustainability Core Team is also responsible for developing environmental, social and_x000D_
governance disclosures</t>
  </si>
  <si>
    <t>scope 1-3 ghg emissions, power generation sources</t>
  </si>
  <si>
    <t>PPL set a new goal to achieve net-zero carbon emissions by 2050 and is on track to_x000D_
achieve an 80% reduction from 2010 levels by 2040 and a 70% reduction by 2035._x000D_
In 2022, PPL also committed to not burn unabated coal by 2050.</t>
  </si>
  <si>
    <t>https://www.pplweb.com/wp-content/uploads/2021/11/PPL-Corporation-CDP-Climate-Change-Questionnaire-2021-1.pdf</t>
  </si>
  <si>
    <t>12.1 racial or ethnic minorities in the workforce</t>
  </si>
  <si>
    <t>ceo pay:  $11,356,481. median employee pay: $147,670</t>
  </si>
  <si>
    <t>PPL values the well-being of employees and_x000D_
offers many programs and activities to support its_x000D_
employeesâ€™ pursuit of happier, healthier lives,_x000D_
including:_x000D_
â€¢ Nationally recognized health and wellbeing_x000D_
program_x000D_
â€¢ Virtual mental health support services_x000D_
â€¢ Tele-health and online medical services_x000D_
â€¢ Virus testing protocols_x000D_
â€¢ Personal protective equipment_x000D_
â€¢ Regular updates on COVID-19 information _x000D_
In addition to challenging careers and competitive_x000D_
salaries, PPL offers an excellent benefits program_x000D_
that helps to attract and retain talent and supports_x000D_
employeesâ€™ well-being, including:_x000D_
â€¢ Medical, dental and vision coverage at date of hire_x000D_
â€¢ Paid vacation and sick leave_x000D_
â€¢ Matching 401(k) plan_x000D_
â€¢ Health Care and Dependent Care Reimbursement_x000D_
Accounts_x000D_
â€¢ Basic life and supplemental employee and_x000D_
dependent life insurance_x000D_
â€¢ Family assistance programs, eldercare,_x000D_
childcare, legal and financial referrals, and_x000D_
adoption assistance</t>
  </si>
  <si>
    <t>R_1Lp0weDu5pBtWsV</t>
  </si>
  <si>
    <t>PRGO2021@g.ucla.edu</t>
  </si>
  <si>
    <t>PRGO2021</t>
  </si>
  <si>
    <t>Perrigo Company plc</t>
  </si>
  <si>
    <t>PRGO</t>
  </si>
  <si>
    <t>G97822103</t>
  </si>
  <si>
    <t>https://app.quotemedia.com/data/downloadFiling?webmasterId=101533&amp;ref=115767142&amp;type=PDF&amp;symbol=PRGO&amp;companyName=Perrigo+Company+plc&amp;formType=DEF+14A&amp;dateFiled=2021-04-01&amp;CK=1585364</t>
  </si>
  <si>
    <t>Senior leadership _x000D_
Industry_x000D_
OTC/Consumer Commercial_x000D_
Manufacturing/Supply Chain_x000D_
Global/International _x000D_
IT/Cybersecurity_x000D_
Governance</t>
  </si>
  <si>
    <t>Core to Perrigoâ€™s Global Compliance &amp; Ethics Program is the adherence to our Core Values: Integrity, Respect and_x000D_
Responsibility. These values are supported within Perrigoâ€™s Code of Conduct, with which all employees are expected_x000D_
to comply. Perrigoâ€™s Compliance &amp; Ethics Program is driven by the Global Ethics &amp; Privacy Team and supported by the_x000D_
Board of Directors, the Audit Committee and the Compliance &amp; Corporate Values Committee._x000D_
Perrigoâ€™s Compliance &amp; Ethics program empowers our colleagues to conduct business_x000D_
in an informed, responsible and ethical manner by:_x000D_
â€¢ Encouraging a culture of â€œdoing the right thingâ€_x000D_
â€¢ Operating according to applicable laws and regulations_x000D_
â€¢ Demonstrating commitment to company values_x000D_
â€¢ Protecting the companyâ€™s reputation_x000D_
â€¢ Providing avenues for anyone to safely raise potential concerns and issues_x000D_
â€¢ Assuring that personnel understand their individual accountability in raising issues for non-compliance_x000D_
â€¢ Detecting risk and preventing non-compliance_x000D_
â€¢ Protecting the personal data that has been entrusted to us</t>
  </si>
  <si>
    <t>https://s3.eu-west-3.amazonaws.com/perrigo.com/perrigo_com_assets/documents/inline-documents/2021%20CSR%20Report_Final.pdf?VersionId=h9LjNk1sQ0NDK1cTG00BQuv2cpAExEEZ</t>
  </si>
  <si>
    <t>The Boardâ€™s Nominating &amp; Governance Committee_x000D_
provides board oversight of sustainability and_x000D_
environmental matters</t>
  </si>
  <si>
    <t>Perrigoâ€™s Operating Committee is responsible for driving key_x000D_
sustainability &amp; ESG priorities, including carbon reduction and_x000D_
renewable energy goals</t>
  </si>
  <si>
    <t>Climate is included as part of Perrigoâ€™s Enterprise Risk_x000D_
Management (ERM) and while not identified as a substantive_x000D_
business risk in the near to mid-term, it does present_x000D_
opportunities to our business and operations</t>
  </si>
  <si>
    <t>not considered a material risk at the moment</t>
  </si>
  <si>
    <t>Climate is included on Perrigoâ€™s ERM, which includes two_x000D_
multi-disciplinary assessments: a short-term assessment by_x000D_
upper management and longer term by the board</t>
  </si>
  <si>
    <t>â€¢ Scope 1 emissions: 49,588 Metric tons of CO2-e_x000D_
 â€¢ Scope 2 emissions: 104,330 Metric tons of CO2-e_x000D_
â€¢ Natural gas consumption: 271,376 mWh_x000D_
â€¢ Electricity consumption: 215,359 mWh_x000D_
â€¢ Sustainable Operations (pages 6-9)_x000D_
â€¢ See CDP climate report sections C4 to C9</t>
  </si>
  <si>
    <t>â€¢ 2015 to 2020: 15% reduction in energy and GHG emissions_x000D_
â€¢ 2020 to 2026: 10% reduction in energy, 15% reduction in_x000D_
GHG emissions, 100% renewable electricity</t>
  </si>
  <si>
    <t>399,051,000 gallons</t>
  </si>
  <si>
    <t>22% POC representation in the US</t>
  </si>
  <si>
    <t>ceo pay: $10,967,230. median employee pay: $93,355</t>
  </si>
  <si>
    <t xml:space="preserve">While non-conformances were identifi ed in several of these audits, none were related to modern slavery, child labor,_x000D_
or were critical in nature. Corrective and preventative actions were implemented to remediate any gaps or observations_x000D_
identifi ed during audits, with additional audits performed as appropriate to verify the completion and eff ectiveness. </t>
  </si>
  <si>
    <t>Perrigoâ€™s health and well-being culture is reinforced_x000D_
through a global well-being program designed to inspire_x000D_
colleagues and their household members to improve_x000D_
or maintain their health, benefits that provide personal_x000D_
support for a range of needs and on-site medical and_x000D_
well-being centers at our Allegan, Michigan campus._x000D_
Global Employee Assistance_x000D_
Program (EAP)_x000D_
Perrigo offers a suite of self-care resources through_x000D_
our partnership with Magellan Healthcareâ€™s Employee_x000D_
Assistance Program solution in 34 countries. Resources_x000D_
empower the self-care and well-being journeys of both_x000D_
Perrigo colleagues and their household members in_x000D_
six well-being dimensions â€“ Physical,_x000D_
Emotional, Financial, Work-Life, Community,_x000D_
and Educational._x000D_
Colleagues and their household members can talk to_x000D_
professionals in their preferred language for formal_x000D_
counseling, lifestyle coaching, legal and financial_x000D_
resources and referrals, mindfulness training and more,_x000D_
24 hours a day, 7 days a week. Magellanâ€™s best-in-class_x000D_
website also offers on-demand and live webinars and_x000D_
tools intended to support people wherever they are on_x000D_
their self-care journeys._x000D_
Health and Well-Being_x000D_
HEALTHYyou_x000D_
Well-Being Program_x000D_
Launched in 2016, Perrigoâ€™s HEALTHYyou well-being_x000D_
program continues to support colleagues and their_x000D_
enrolled spouses as they navigate their own self-care_x000D_
and well-being journeys. Our people value this program_x000D_
and it continues to be recognized externally as well._x000D_
For the fourth year in a row, the HEALTHYyou well-being_x000D_
program has earned the Best and Brightest in Wellnessâ„¢_x000D_
Award. This award recognizes employers for excellence_x000D_
in building a well-being culture that makes their business_x000D_
and communities healthier places to live and work._x000D_
2020 HEALTHYyou_x000D_
Program Highlights:_x000D_
â€¢ Adjusted the initial strategy of the program to_x000D_
better support the unique needs of individuals_x000D_
caused by the COVID-19 pandemic. This_x000D_
resulted in the addition of a significant number_x000D_
of new resources and activities to the program,_x000D_
and removal of the programâ€™s requirement to_x000D_
complete an in-person biometric screening_x000D_
â€¢ Found new ways of communicating COVID-19_x000D_
related information and resources through a_x000D_
dedicated COVID-19 intranet page, well-being_x000D_
portal, newsletters, and targeted communications._x000D_
â€¢ Incorporated Magellan EAP resources directly_x000D_
in the well-being program platform_x000D_
â€¢ Hosted monthly financial and emotional_x000D_
well-being educational opportunities, in_x000D_
collaboration with our vendor partners_x000D_
â€¢ Partnered with the Diversity &amp; Inclusion team_x000D_
for Perrigoâ€™s global Pride Month and Movember_x000D_
campaigns</t>
  </si>
  <si>
    <t>Perrigo Company PLC</t>
  </si>
  <si>
    <t>R_2xXXuIqVnJtWyOt</t>
  </si>
  <si>
    <t>PTC2020@g.ucla.edu</t>
  </si>
  <si>
    <t>PTC2020</t>
  </si>
  <si>
    <t>PTC Inc.</t>
  </si>
  <si>
    <t>PTC</t>
  </si>
  <si>
    <t>69370C100</t>
  </si>
  <si>
    <t>https://d18rn0p25nwr6d.cloudfront.net/CIK-0000857005/51e04fa4-bacf-4a0c-b25f-45c54d343aae.pdf</t>
  </si>
  <si>
    <t>Leadership_x000D_
Strategy _x000D_
Global _x000D_
Software Industry_x000D_
Manufacturing _x000D_
Marketing_x000D_
R&amp;D</t>
  </si>
  <si>
    <t>PTC is committed to conducting its business with integrity and in_x000D_
compliance with all applicable laws and regulations and expects its_x000D_
directors, executives, employees, contractors, and business partners_x000D_
acting on its behalf to do the same._x000D_
Code of Business Conduct and Ethics_x000D_
Our Code of Business Conduct and Ethics (the â€œCodeâ€) applies to all_x000D_
PTC employees, executives, consultants, and our Board of Directors._x000D_
We also expect our business partners and suppliers to abide by all_x000D_
of the principles in our Code. Failure to comply with the Code may_x000D_
result in disciplinary actions up to and including termination. Our Chief_x000D_
Compliance Officer provides our Board of Directors periodic reports,_x000D_
on the operation and effectiveness of the companyâ€™s ethics and_x000D_
compliance program._x000D_
Any employee who is aware of suspected misconduct, illegal activities,_x000D_
fraud, abuse of PTCâ€™s assets, or violations of the standards outlined in_x000D_
the Code is responsible for reporting the incident to their immediate_x000D_
supervisor and/or our People team. Employees can also report to a_x000D_
member of our compliance or legal teams, or anonymously through_x000D_
the PTC Open-Door Helpline via phone or online, 24 hours a day, seven_x000D_
days a week, from anywhere in the world._x000D_
PTC is committed to investigating and dealing with all concerns,_x000D_
complaints, or incidents of wrongdoing in a fair and timely manner_x000D_
while respecting the confidences and sensitivities of all persons_x000D_
involved. If disclosure is required to investigate the incident or to_x000D_
take appropriate action, including disciplinary measures, we seek_x000D_
to balance those needs with those of the persons involved and all_x000D_
applicable privacy laws._x000D_
All PTC employees, regardless of title or role, are prohibited from_x000D_
retaliating or taking adverse action against anyone for raising_x000D_
suspected conduct violations or for cooperating in an investigation_x000D_
of a report of such violations. Any individual who has been found to_x000D_
have engaged in retaliation against someone for raising, in good faith,_x000D_
a conduct concern or for participating in the investigation of such a_x000D_
concern, may be subject to discipline, up to and including termination_x000D_
of employment or other business relationship</t>
  </si>
  <si>
    <t>https://www.ptc.com/-/media/Files/PDFs/About/PTC-Corporate-Social-Responsibility-Report-2020-2021.pdf</t>
  </si>
  <si>
    <t>In 2020, PTC signed on to the Carbon Reduction in Manufacturing_x000D_
Initiative launched by the Advanced Manufacturing and Production_x000D_
Platform community of the World Economic Forum._x000D_
The Initiative convenes global leaders in_x000D_
manufacturing to accelerate key actionable_x000D_
solutions, Fourth Industrial Revolution (4IR)_x000D_
technology innovation and incubate new partnerships_x000D_
to cut global carbon emissions in the sector by 50%_x000D_
by 2030.</t>
  </si>
  <si>
    <t>Based on our initial assessments, a significant portion of PTCâ€™s real estate footprint, by square feet, are in areas designated as â€œHighâ€ or â€œExtremely Highâ€ baseline water stress by the WRI Water Risk Atlas Tool</t>
  </si>
  <si>
    <t>ceo pay: $13,048,375. median employee pay:  $109,266.38</t>
  </si>
  <si>
    <t xml:space="preserve">Actions Taken to Assess and Address Modern Slavery Risks_x000D_
 _x000D_
PTC takes a global framework approach in combatting modern slavery in our operations and supply chain. The following section provides an overview of actions taken by PTC to assess and address risks in our operations and supply chains, and the policies and processes currently in place to facilitate risk assessment, prevention, and mitigation across the globe:  _x000D_
_x000D_
Policies and Standards_x000D_
PTC Supplier Sustainability Policy. To ensure the integrity of supplier relationships across the globe, as part of PTCâ€™s standard procurement process, PTCâ€™s suppliers are required to operate in accordance with our Supplier Sustainability Policy (or an equivalent code) and to apply this Policy in all dealings with PTC. The Supplier Sustainability Policy applies to third parties supplying goods or services to or on behalf of PTC, including staffing agencies and independent contractors, and it incorporates PTCâ€™s commitments regarding health and safety, labor and human rights, ethics, and other responsible business practices. The Supplier Code is publicly available on PTCâ€™s website at the following link: https://www.ptc.com/-/media/Files/PDFs/supplier-sustainability-policy-2021.pdf _x000D_
Code of Business Conduct and Ethics (Code of Conduct). The PTC Code of Conduct is the cornerstone of PTCâ€™s compliance program that provides our employees and Partners with a clear understanding of the high standards for ethical conduct by which we conduct our business globally. PTC requires that all employees of PTC Inc., and its subsidiaries, and Partners to comply with this Code of Conduct, other Company Policies, and all laws, rules, and regulations applicable to PTC wherever it does business. The Code of Conduct also requires employees and, officers and directors and Partners of PTC to deal honestly, ethically and fairly with its suppliers, customers, competitors and employees, and to ask questions, seek guidance, report suspected violations, and express any concerns regarding compliance with it. Employees are asked to certify that they understand and will follow the ethical principles and compliance rules outlined in the Code of Conduct upon hire, followed by annual re-certification each subsequent year._x000D_
Employee Training. PTCâ€™s Annual Compliance and Ethics Training program is also a part of PTC's commitment to maintaining a culture of compliance and ethical business practices in accordance with our Code of Conduct. Each year, PTC employees around the globe are required to complete compliance and ethics training on a variety of ethics and compliance topics. In the future, we will evaluate how we can enhance this training in order to more effectively address human rights and modern slavery issues across the organization. _x000D_
_x000D_
Due Diligence Actions to Identify Modern Slavery Risks_x000D_
Supplier Certification. As part of our standard procurement process, PTC suppliers must agree to comply with the Supplier Sustainability Policy, or make an equivalent commitment, at the outset of the relationship. The Supplier Sustainability Policy expressly states that the supplier â€œPTC expects our suppliers to uphold internationally recognized human rights, especially those banning child labor, forced labor, slavery, discrimination, harassment and human trafficking.â€_x000D_
Supplier and Business Partner Due Diligence. All PTC suppliers and partners are subject to various forms of due diligence, including the verification of information provided to PTC. Additional selective, risk-based due diligence exercises are also performed on both PTC business partners and suppliers. PTC Inc.â€™s Vendor Risk Management processes, for both existing and new suppliers, which incorporates a new supplier questionnaire and risk assessments._x000D_
Employee Certification. As noted above, all PTC employees are required to complete annual Compliance and Ethics Training, which requires all employees to review and re-certify their commitment to the Code of Conduct. _x000D_
Reporting Mechanisms. In order to encourage and foster a culture of reporting, PTC maintains a number of policies and reporting channels enabling employees, suppliers and Partners to report potential violations of our standards, including illegal or unethical business practices. PTC policies also prohibit retaliation or other adverse action against those that raise concerns in accordance with these policies. Reporting channels include a global Compliance and Ethics Hotline that is available 24 hours a day, seven days a week and allows for reporting on a confidential or anonymous basis. We continuously monitor these reporting mechanisms. To-date, we have received no reports involving complaints of modern slavery risks or incidents via these reporting channels.  _x000D_
_x000D_
Assessment of Effectiveness _x000D_
_x000D_
In future years, PTC will continue to assess the effectiveness of our actions in combatting risks of Modern Slavery, including those policies, standards and due diligence actions outlined above. PTC is always seeking to improve in this area, and it continues to review its human rights efforts, as well as best practices across different regions, to understand how we can further strengthen our commitment to ensure modern slavery and human trafficking are not taking place within our organization or our supply chains globally. PTC will continue to implement our third-party due diligence processes. We will also continue to monitor our reporting mechanisms (including any whistle-blower reports received through our Compliance and Ethics Hotline) to identify whether any of the reports reflect modern slavery incidents or risks. _x000D_
_x000D_
Board Approval _x000D_
_x000D_
This statement is being published in satisfaction of the statutory obligations under section 54 of the UK Modern Slavery Act (2015) on behalf of Parametric Technology (UK) Limited, a wholly owned subsidiary of PTC Inc. </t>
  </si>
  <si>
    <t>Modern Slavery Statement</t>
  </si>
  <si>
    <t>https://www.ptc.com/en/documents/policies/modern-slavery-statement</t>
  </si>
  <si>
    <t>PTC is committed to providing a flexible benefits program that allows_x000D_
employees to choose the benefits that meet their unique needs. Our_x000D_
THRIVE program is a re-imagined benefits journey helping employees_x000D_
take care of their health, wealth, and well-being. The holistic benefits_x000D_
we offer are designed to attract, motivate, recognize, and retain talent._x000D_
Financial Benefits_x000D_
We offer competitive market-based pay including sales incentives_x000D_
and company equity. PTC also sponsors an Employee Stock Purchase_x000D_
Program and various retirement savings programs around the world._x000D_
Medical Benefits*_x000D_
We provide comprehensive medical benefits that offer flexibility for_x000D_
the diverse and changing needs of our employees and their family_x000D_
members. Benefits include:_x000D_
â€¢ Health savings accounts_x000D_
â€¢ Flexible spending accounts_x000D_
â€¢ Dental and vision benefits_x000D_
â€¢ Employee Assistance Program_x000D_
â€¢ Life and Accident Insurance_x000D_
â€¢ Disability Insurance_x000D_
â€¢ Transition-related care and services_x000D_
Other Benefits*_x000D_
â€¢ Online wellness resources_x000D_
â€¢ Mental health and resilience resources_x000D_
â€¢ Fitness center discounts_x000D_
â€¢ Time off: paid holiday, vacation, birthday, wellness &amp; sick leave,_x000D_
jury duty, and volunteer days_x000D_
â€¢ Parental leave_x000D_
â€¢ Bereavement leave_x000D_
â€¢ Recognition programs_x000D_
*Benefits apply to our U.S.-based employees. Benefits may differ_x000D_
outside the United States.</t>
  </si>
  <si>
    <t>PTC Inc</t>
  </si>
  <si>
    <t>R_23ggAxgB8SXClB0</t>
  </si>
  <si>
    <t>PWR2021@g.ucla.edu</t>
  </si>
  <si>
    <t>PWR2021</t>
  </si>
  <si>
    <t>Quanta Services, Inc.</t>
  </si>
  <si>
    <t>PWR</t>
  </si>
  <si>
    <t>Construction &amp; Engineering</t>
  </si>
  <si>
    <t>https://investors.quantaservices.com/sec-filings/all-sec-filings/content/0001193125-22-104904/0001193125-22-104904.pdf</t>
  </si>
  <si>
    <t>6 directors listed with environmental/social/governance skills_x000D_
_x000D_
Industry experience_x000D_
Risk oversight and management_x000D_
Operations/Strategic planning_x000D_
Senior leadership_x000D_
Government/Regulatory_x000D_
Legal/Compliance_x000D_
Other public company board experience</t>
  </si>
  <si>
    <t>Occupational health &amp; safety_x000D_
Ethics &amp; integrity_x000D_
Workforce training &amp; development_x000D_
Supporting the energy transition_x000D_
Business resilience_x000D_
Ethics &amp; integrity _x000D_
Product quality &amp; safety_x000D_
Labor relations_x000D_
Corporate governance_x000D_
Diversity, equity &amp; inclusion</t>
  </si>
  <si>
    <t>https://sustainability.quantaservices.com/wp-content/uploads/2022/09/2021-Quanta-Sustainability-Report-2.pdf</t>
  </si>
  <si>
    <t>Quanta is committed to complying with all applicable anticorruption and anti-bribery laws. This Policy includes guidance_x000D_
and requirements concerning, among other things, interactions_x000D_
with government officials; provision of gifts, entertainment and_x000D_
travel; due diligence on certain high-risk service providers and_x000D_
business partners and charitable and political contributions._x000D_
Annual training on the Anti-Corruption Compliance Policy is_x000D_
conducted as part of the Companyâ€™s comprehensive ethics and_x000D_
compliance training program.</t>
  </si>
  <si>
    <t>Quantaâ€™s Board of Directors understands and regularly_x000D_
discusses the importance of risks and opportunities associated_x000D_
with climate change, as well as the significance of climate_x000D_
change-related issues to our employees, customers, investors_x000D_
and other stakeholders._x000D_
The Board recognizes that although climate change poses a_x000D_
challenge to broader society, it also creates significant new_x000D_
business opportunities for Quanta. The Board recognizes the_x000D_
importance of ensuring that the Companyâ€™s overall business_x000D_
strategy is designed to create long-term, sustainable value_x000D_
for stockholders and to balance the risks and opportunities_x000D_
associated with climate change._x000D_
While the formulation and implementation of Quantaâ€™s strategy_x000D_
is primarily the responsibility of management, the Board plays_x000D_
an active oversight role, carried out through regular reviews and_x000D_
discussions with management. These discussions include broadbased presentations and in-depth analyses of specific focus_x000D_
areas and evolving business, industry, societal, operating and_x000D_
economic conditions.</t>
  </si>
  <si>
    <t>For purposes of this report, climate change risks and opportunities_x000D_
were examined through three separate lenses: physical, transition_x000D_
and regulatory or compliance risks and opportunities with unique_x000D_
causes, controls and recovery measures examined within the_x000D_
broader climate risk categories. These risks and opportunities are_x000D_
described below and summarized in the table â€œClimate Change_x000D_
Risks &amp; Opportunitiesâ€ on page 149._x000D_
Physical Risks_x000D_
Changes in climate have caused, and are expected to continue_x000D_
to cause, among other things, increasing temperatures, rising_x000D_
sea levels and changes to patterns and intensity of wildfires,_x000D_
hurricanes, floods, severe storms, severe weather-related events_x000D_
and natural disasters. Our operating results can be significantly_x000D_
influenced by the climates in which we operate and severe_x000D_
weather events, and these changes have and could continue to_x000D_
impact our future operating results. A greater amount of rainfall,_x000D_
snow, ice or other less accommodating weather conditions,_x000D_
as well as an increase in severe weather events and natural_x000D_
disasters, could reduce our productivity and cause delays and_x000D_
cancellations of our ongoing projects. While we seek to mitigate_x000D_
our risks associated with climate change, we recognize that there_x000D_
are inherent climate-related risks regardless of how and where_x000D_
we conduct our operations. A natural disaster has the potential_x000D_
to disrupt our and our customersâ€™ businesses and may cause us_x000D_
to experience work stoppages, project delays, financial losses_x000D_
and additional costs to resume operations, including increased_x000D_
insurance costs or loss of coverage, legal liability and reputational_x000D_
losses. For example, hurricanes and tropical storms in the U.S._x000D_
Gulf Coast region have impacted our ability to perform industrial_x000D_
services operations during certain periods._x000D_
Physical risks associated with climate change have also increased_x000D_
hazards associated with certain of our operations, which has_x000D_
increased the potential for liability and the costs associated with_x000D_
such operations. For example, severe drought and high winds_x000D_
in the western United States, Australia and other locations have_x000D_
significantly increased the risk of wildfires, exposing the contracting_x000D_
industry to increased liability risk in connection with our operations_x000D_
in those locations, as these events can potentially be started by_x000D_
the failure of electrical power and other infrastructure. Given the_x000D_
potentially significant liabilities associated with these events, to_x000D_
the extent we are deemed liable for a wildfire event, it could have_x000D_
a materially adverse impact on our business. Furthermore, these_x000D_
climate conditions have also increased costs for wildfire-related_x000D_
third-party insurance and reduced the amount insurance carriers_x000D_
are willing to make available to us under such policies. _x000D_
Physical Opportunities_x000D_
An increase in certain of these physical events, such as hurricanes,_x000D_
tropical storms, wildfires, hurricanes, floods, winter storms and_x000D_
other storms and severe weather-related events and natural_x000D_
disasters, creates opportunities for us to perform a greater amount_x000D_
of emergency restoration services and can increase customer_x000D_
spending on modernization, grid hardening and other infrastructure_x000D_
improvements, such as fire hardening programs in California_x000D_
and the western United States and storm hardening in coastal_x000D_
regions. For example, in 2021, several strong hurricanes and other_x000D_
severe weather events resulted in emergency restoration services_x000D_
revenues at levels comparable to 2020. Additionally, changes in_x000D_
climate could result in more accommodating weather patterns for_x000D_
greater periods in certain areas, which may enable us to increase_x000D_
our productivity in those areas._x000D_
Transition Risks_x000D_
The increasing focus on climate change has impacted markets_x000D_
within our Underground Utility and Infrastructure Solutions_x000D_
segment. Certain services within this segment have experienced_x000D_
challenges associated with the transition toward a carbon-neutral_x000D_
economy. For example, concerns about the impact of certain large_x000D_
pipeline projects on the environment, among other things, have_x000D_
contributed to significant delays and cancellations of projects in_x000D_
recent years. Consequently, we have decreased our focus on_x000D_
these service offerings. Furthermore, a longer-term decline in_x000D_
demand for fossil fuels or refined products due to climate change_x000D_
concerns and regulations could negatively impact these projects_x000D_
or demand for our midstream and industrial services operations._x000D_
Certain of our operations within our Underground Utility and_x000D_
Infrastructure Solutions segment could also result in reputational_x000D_
risks, such as how our values and practices regarding a lowcarbon transition are viewed by external and internal stakeholders._x000D_
Transition Opportunities_x000D_
Climate change has caused, and is expected to continue to_x000D_
cause, changes in the markets we operate in. For example, in_x000D_
support of the transition to a carbon-neutral economy, utility_x000D_
customers are transitioning toward more sustainable sources_x000D_
of power generation, such as renewables like wind and solar,_x000D_
coupled with battery storage technology, and are replacing_x000D_
aging, less efficient infrastructure. Concerns regarding climate_x000D_
change are also leading to the increased electrification of_x000D_
consumer goods, such as electric vehicles, which is expected_x000D_
to provide continued demand for new and expanded electric_x000D_
power infrastructure and reengineering of existing electric_x000D_
power infrastructure. We believe these market dynamics and_x000D_
technological advances provide significant opportunities for_x000D_
us, including increased demand for our renewable energy_x000D_
infrastructure services, which we have significantly expanded_x000D_
through our acquisition of Blattner and our portfolio of electric_x000D_
power infrastructure services._x000D_
Regulatory &amp; Compliance Cost Risk_x000D_
New legislation or regulation related to climate change could_x000D_
increase our costs. We maintain a large fleet of vehicles and_x000D_
construction machinery, and the costs associated therewith could_x000D_
significantly increase as a result of regulations related to GHG_x000D_
emissions from such sources or regulations that increase fuel_x000D_
prices. New regulations addressing GHG emissions from mobile_x000D_
sources could also significantly render portions of our fleet of_x000D_
vehicles obsolete or reduce the availability of vehicles we need_x000D_
to perform our services._x000D_
Additionally, with respect to certain services in our Underground_x000D_
Utility and Infrastructure Solutions segment, concerns about_x000D_
climate-related issues could potentially result in new legislation,_x000D_
regulation, regulatory actions or other requirements at the local,_x000D_
state or federal level, which could negatively affect customers_x000D_
and decrease demand for their services, result in increased costs_x000D_
associated with our operations or impact the prices we charge_x000D_
our customers. Any new requirements to reduce, or taxes on_x000D_
the production and consumption of, fossil fuels could negatively_x000D_
impact the hydrocarbon production volumes of our customers,_x000D_
which could in turn negatively impact demand for certain of our_x000D_
services. In addition, if a portion of our operations is perceived to_x000D_
result in high GHG emissions, our reputation could suffer.</t>
  </si>
  <si>
    <t>described in metric 8c along with the risks and opportunities</t>
  </si>
  <si>
    <t>Climate change risks and associated mitigation strategies are identified,_x000D_
analyzed and communicated as part of our risk management programs and_x000D_
processes. Our corporate risk management function defines and oversees the consistent application of Quantaâ€™s risk management process in coordination_x000D_
with our operating companiesâ€™ risk management functions and teams. This_x000D_
risk management process helps us identify and evaluate strategic, financial,_x000D_
operational and regulatory risks, assess threats and controls, plan mitigation_x000D_
strategies and monitor for changing conditions._x000D_
Operating companies and corporate support functions report risks and_x000D_
associated mitigation strategies to the corporate management personnel_x000D_
that oversee the risk management program. The Chief Compliance Officer_x000D_
regularly reports on enterprise-level risks and mitigation strategies to senior_x000D_
executive leadership, operating company leadership, corporate support_x000D_
function leads and our Board of Directors</t>
  </si>
  <si>
    <t>The Board oversees an enterprise-wide approach to risk_x000D_
management, including risks related to sustainability_x000D_
and the impact of climate change, which is designed to_x000D_
support the achievement of long-term organizational_x000D_
objectives and enhance stakeholder value. The annual_x000D_
enterprise risk management assessment, managed_x000D_
by Quantaâ€™s Chief Executive Officer, General Counsel,_x000D_
Chief Financial Officer and Chief Compliance Officer,_x000D_
provides visibility to the Board about the identification,_x000D_
assessment, monitoring and management of critical risks_x000D_
and managementâ€™s risk mitigation strategies._x000D_
In this process, risks are assessed throughout the_x000D_
business. These include operational, industry, financial_x000D_
and reputational risks and legal and regulatory risks, all_x000D_
of which can be impacted by climate change-related_x000D_
issues. The involvement of the full Board in setting_x000D_
Quantaâ€™s business strategy, both short-term and longterm, is a key part of its understanding of Quantaâ€™s risks_x000D_
and how those risks may evolve in response to changes_x000D_
in strategy or business environment, as well as what_x000D_
constitutes an appropriate level of risk for Quanta.</t>
  </si>
  <si>
    <t>Quanta does not report operational sites owned, leased, managed in, or adjacent to, protected areas and areas of high biodiversity value outside protected areas.</t>
  </si>
  <si>
    <t>30390000 gallons</t>
  </si>
  <si>
    <t>32% ethnic diversity</t>
  </si>
  <si>
    <t>ceo pay: $10,967,217. median employee pay: $106,665</t>
  </si>
  <si>
    <t xml:space="preserve">Health Coverage_x000D_
MEDICAL_x000D_
Quanta offers three medical plans with the same expansive provider network._x000D_
_x000D_
PPO Plan_x000D_
2 High Deductible Health Plans (100% Coinsurance after deductible is met)_x000D_
PRE-TAX SAVINGS ACCOUNTS_x000D_
Flexible Spending Accounts (FSA)_x000D_
Health Savings Accounts (HSA) â€“ Includes annual employer contributions_x000D_
DENTAL_x000D_
Dental PPO plan with one of the largest provider networks_x000D_
_x000D_
Includes comprehensive restorative care_x000D_
Adult and Child Orthodontia benefits_x000D_
VISION_x000D_
Annual benefits include comprehensive exams, eyeglasses or contact lenses and discounts on the following:_x000D_
_x000D_
Laser eye surgery_x000D_
Purchasing contact lenses online_x000D_
Frames, lenses, etc._x000D_
Safety glasses_x000D_
 </t>
  </si>
  <si>
    <t>https://www.quantaservices.com/careers/benefits/</t>
  </si>
  <si>
    <t>Quanta Services Inc</t>
  </si>
  <si>
    <t>75.84.39.178</t>
  </si>
  <si>
    <t>R_vqVGkleE7fVHyVj</t>
  </si>
  <si>
    <t>PXD2021@g.ucla.edu</t>
  </si>
  <si>
    <t>PXD2021</t>
  </si>
  <si>
    <t>Pioneer Natural Resources Company</t>
  </si>
  <si>
    <t>PXD</t>
  </si>
  <si>
    <t>https://investors.pxd.com/static-files/54c00cba-5fbd-4828-ba45-fc60c9fc7dd2</t>
  </si>
  <si>
    <t>Senior exec experience_x000D_
E&amp;P industry ops_x000D_
Science / tech / eng / R&amp;D_x000D_
M&amp;A /Comm. Transactions_x000D_
Strategic planning / risk management _x000D_
Marketing / sales_x000D_
Global business / international _x000D_
Legal / government / regulatory _x000D_
Other public boards</t>
  </si>
  <si>
    <t xml:space="preserve">Emissions management _x000D_
Workforce health, safety, and security _x000D_
Water management_x000D_
Advancing social value_x000D_
Landscape stewardship </t>
  </si>
  <si>
    <t>https://www.pxd.com/sites/default/files/reports/0018021_SustainabilityReport_FINAL_3.pdf</t>
  </si>
  <si>
    <t xml:space="preserve">Pioneer and its employees are committed to upholding our core values of RESPECT. These_x000D_
guiding principles establish the exemplary standards that must be achieved by each of us_x000D_
as representatives of Pioneer and serves as the cultural foundation of our Code of Business_x000D_
Conduct and Ethics._x000D_
The Code states that Pioneer will tolerate nothing less than honesty, fair dealing, and_x000D_
sound business ethics while outlining the ethical standards that every Pioneer employee,_x000D_
officer, director, contractor, and supplier has the duty to follow. Pioneer cares about how_x000D_
business results are obtained, not just that they are obtained. The Code is our resource to_x000D_
help understand what Pioneer expects of each of us. It identifies circumstances where you_x000D_
should seek guidance from your supervisor, the appropriate Pioneer policy, department, or_x000D_
representative as well as encourages employees to report concerns using various reporting_x000D_
methods. With your commitment to our code, we can continue to prevent, detect, and resolve_x000D_
unethical and unlawful conduct._x000D_
Each one of you contributes to the advancement of Pioneer and I hope that you share my_x000D_
pride for our culture -- it is our key strength. By fulfilling our high standards of integrity,_x000D_
Pioneer is best positioned for long-term success. Your fellow employees, shareholders and_x000D_
community are counting on you._x000D_
Pioneer is committed to maintaining a culture that promotes honesty and integrity, which_x000D_
includes the prevention, detection and resolution of unethical and unlawful conduct. Our Code_x000D_
of Conduct is designed to provide you with guidance on how to comply with the Companyâ€™s high_x000D_
standards of doing business. We also encourage you to report concerns or conduct that may_x000D_
violate our Code or the law without fear of retaliation or retribution from the Company or others. </t>
  </si>
  <si>
    <t>Code of Business Conduct and Ethics</t>
  </si>
  <si>
    <t>https://www.pxd.com/sites/default/files/reports/code-of-conduct-2020.pdf</t>
  </si>
  <si>
    <t>Pioneerâ€™s Board is actively engaged in overseeing and_x000D_
monitoring the companyâ€™s enterprise risks and longterm strategy. Over the past several years, climaterelated discussions by the Board have increased in_x000D_
frequency as climate-related risks and opportunities_x000D_
have become more embedded in the Boardâ€™s business_x000D_
oversight function and are evaluated at least quarterly,_x000D_
if not more often. As part of our strategic planning_x000D_
process, management periodically prepares and reviews_x000D_
scenarios with the Board under varying assumptions_x000D_
to stress-test the companyâ€™s business outlook for_x000D_
potential risks, including climate-related risks.</t>
  </si>
  <si>
    <t>Pioneerâ€™s Management Committee, which includes the_x000D_
Chief Executive Officer and 14 additional members, is_x000D_
responsible for establishing and executing the companyâ€™s_x000D_
climate-related strategy, assessing climate-related risks_x000D_
and opportunities, and establishing and tracking climaterelated targets, all of which are overseen by the Board._x000D_
The Management Committee remains apprised of the_x000D_
latest climate issues by reviewing internal climaterelated research and participating in climate-related_x000D_
discussions with Pioneer subject-matter experts and_x000D_
outside experts on a variety of oil and gas supply-anddemand scenarios and energy-transition topics._x000D_
With oversight of the Board, the Management Committee_x000D_
establishes annual targets and goals and routinely assesses_x000D_
performance, including measurement of progress against_x000D_
the companyâ€™s climate-related targets and goals. Through_x000D_
Pioneerâ€™s annual incentive program, Management_x000D_
Committee members have financial incentives related_x000D_
to emission-reduction targets and other climate-related_x000D_
improvement objectives. Beginning in 2021, the weighting_x000D_
of HSE and ESG performance in executive incentive_x000D_
compensation goals increased from 10% to 20%. During_x000D_
annual goal setting, management, with input and approval_x000D_
from the Board, defines measures of attainment for each_x000D_
goal to objectively evaluate performance. This proactive,_x000D_
incentive-based approach focuses the organization on_x000D_
key climate-related goals to achieve Pioneer objectives_x000D_
and targets.</t>
  </si>
  <si>
    <t>Risks_x000D_
Energy and financial market volatility (short medium and long)_x000D_
Carbon price implementation (medium and long)_x000D_
Restrictive regulatory regime (short and medium)_x000D_
Technology advancements accelerate energy transition (medium and long)_x000D_
Attract and retain talented workforce (medium and long)_x000D_
Negative perception of company (medium and long term)_x000D_
Increased severity of extreme weather events (short medium and long)_x000D_
Shift in climate patterns (medium and long)_x000D_
_x000D_
Opps_x000D_
Increase revenue through improved methane capture_x000D_
Increase production efficiencies and lower overall energy intensity _x000D_
Improve water management flexibility through addition non-freshwater sourcing _x000D_
Reduce energy costs and improve reliability _x000D_
Improve product pricing_x000D_
Bolster relevant global markets access by producing responsibly extracted oil and gas_x000D_
Invest in and increase exposure to the energy transitions and low-carbon technologies</t>
  </si>
  <si>
    <t xml:space="preserve">Today, hydrocarbons account for the largest share of_x000D_
primary energy demand globally â€“ products derived_x000D_
from hydrocarbons are found in virtually every aspect_x000D_
of society. As communities around the world continue_x000D_
to realize the benefits of available, reliable and affordable_x000D_
energy, we expect hydrocarbons will remain critical to_x000D_
the overall energy landscape for some time. Pioneer_x000D_
addresses this hydrocarbon demand with responsibly_x000D_
developed, low-emission and low-cost sources of_x000D_
supply, and we anticipate Pioneer will continue to_x000D_
play a crucial role in the energy transition._x000D_
Pioneerâ€™s business strategy is to be the lowest-cost_x000D_
U.S. shale oil and gas producer, with the lowest emissions_x000D_
footprint. We are proactively managing climate-related_x000D_
risks by employing leading operational practices,_x000D_
deploying emissions-reduction technologies,_x000D_
collaborating with companies throughout our value_x000D_
chain, and investing in technologies to enable Pioneer_x000D_
to thrive during the energy transition, while continuing_x000D_
to evaluate future energy demand scenarios and their_x000D_
impact on potential energy transition pathways._x000D_
We believe integrating climate-related risks and_x000D_
opportunities improves our existing systems, processes_x000D_
and culture, enabling better decision-making while_x000D_
positioning Pioneer to continue delivering long-term_x000D_
shareholder value through the responsible deployment_x000D_
of capital and talent. </t>
  </si>
  <si>
    <t>As part of the Pioneer strategic planning process for_x000D_
the medium- to long-term future, the company leverages_x000D_
a combination of internal, proprietary scenarios in_x000D_
conjunction with expert analysis from the IEA to assess_x000D_
potential implications on our business model, including_x000D_
operating costs, capital expenditures, regulatory_x000D_
and environmental/climate-related developments,_x000D_
commodity price outlooks, and supply and demand_x000D_
changes. These efforts help to assess the potential_x000D_
risks to our portfolio in a lower-carbon energy world._x000D_
IEAâ€™s World Energy Outlook (WEO) helps to examine_x000D_
supply and demand, along with related commodity_x000D_
and carbon pricing. Since 1993, the IEA has provided_x000D_
medium- to long-term energy projections using the_x000D_
World Energy Model (WEM) â€“ a large-scale simulation_x000D_
model designed to replicate how energy markets function._x000D_
The WEM is the principal tool used to generate_x000D_
detailed sector-by-sector and region-by-region_x000D_
projections for the WEO scenarios.</t>
  </si>
  <si>
    <t>Pioneer utilizes a comprehensive enterprise risk management process to identify, assess, manage and report our risks_x000D_
and opportunities, with the objective of aligning our risk management policies and procedures with our strategy._x000D_
The Board oversees Pioneerâ€™s enterprise risk management program, while the Management Committee evaluates,_x000D_
manages and executes day-to-day management activities across the major risk categories comprised of strategic,_x000D_
general business and industry, operational, financial, HSE, and regulatory risks. Key business and other relevant risks_x000D_
are tracked and monitored in a detailed enterprise risk management matrix that aligns those risks with any associated_x000D_
climate-related risks and the appropriate management oversight processes and practices. An annual assessment of_x000D_
these risks is supplemented by quarterly, or as needed, updates on selected issues.</t>
  </si>
  <si>
    <t xml:space="preserve">Each principal risk identified has an assigned_x000D_
owner, generally an officer of the company whose_x000D_
responsibilities are most impacted by the potential risk_x000D_
or whose function aligns with the mitigation of the risk._x000D_
Each owner is responsible for managing the overall_x000D_
risk and the associated mitigation plan. Additionally,_x000D_
the company reviews each principal risk for associated_x000D_
climate-related risk. Potential climate-related risks are_x000D_
further divided into transition risks that stem from_x000D_
the worldâ€™s transition to a lower-carbon economy or_x000D_
physical risks that stem from the physical impacts of_x000D_
climate change._x000D_
Our Internal Audit organization facilitates an annual_x000D_
risk identification and assessment process that includes_x000D_
input from all business groups and corporate functions_x000D_
through surveys and interviews. During this process,_x000D_
new risks are identified and discussed based on industry_x000D_
and regulatory developments, stakeholder engagement,_x000D_
and insights from external experts. Additionally, risk_x000D_
ratings, the likelihood and potential impact of all_x000D_
identified and assigned risks, as well as mitigation_x000D_
plans, are reassessed and updated by the owners._x000D_
The updated enterprise risk management matrix is_x000D_
then distributed to the Management Committee for a_x000D_
holistic review to achieve alignment on risk identification,_x000D_
assessment and response._x000D_
Following review by the Management Committee,_x000D_
the updated enterprise risk management matrix is_x000D_
presented to the Board. </t>
  </si>
  <si>
    <t xml:space="preserve">Pioneer believes that the most effective approach_x000D_
to managing climate-related risks is by integrating_x000D_
assessment of these risks into our existing enterprise_x000D_
risk management process. Many of the risks associated_x000D_
with climate change (e.g., implementation of a carbon_x000D_
pricing tax) have been previously identified as part_x000D_
of our ERM process and categorized according to the_x000D_
underlying risk to the enterprise.. We believe that the_x000D_
most robust management of enterprise risks occurs_x000D_
by fostering a corporate culture that encourages_x000D_
regular discussion and consideration of identified and_x000D_
emerging risks, including climate-related risks. We also_x000D_
ensure that the conclusions developed in our strategic_x000D_
and scenario planning processes are used to inform_x000D_
our ERM process in evaluating climate and other risks_x000D_
that could impact our business. </t>
  </si>
  <si>
    <t xml:space="preserve">We have set goals to reduce our GHG emissions intensity by 50% and our methane emissions intensity by 75% by_x000D_
2030 from our 2019 baseline, placing Pioneer on a path to net zero Scope 1 and Scope 2 emissions by 2050. Our focus_x000D_
is managing GHG emissions from our own operations. Reducing our Scope 1 (direct) and Scope 2 (indirect from the_x000D_
purchase of energy) emissions is fundamental to decreasing our companyâ€™s climate-related risk, meeting shareholder_x000D_
expectations and contributing to the global decline of GHG emissions. Additionally, if we acquire assets, we will work_x000D_
diligently to have those operations meet Pioneerâ€™s performance standards expeditiously.  </t>
  </si>
  <si>
    <t>Climate Risk Report</t>
  </si>
  <si>
    <t>https://www.pxd.com/sites/default/files/reports/0024821_CRR_AnnualReport_FINAL.pdf</t>
  </si>
  <si>
    <t xml:space="preserve">6.2% 19-26 years old 26.7% 27-34 years old 28.4% 35-42 years old 19.5% 43-50 years old 12.2% 51-58 years old 6.7% 69-66 years old .2% 67-69 years old .1% 70 and over </t>
  </si>
  <si>
    <t>38% minority representation in workforce</t>
  </si>
  <si>
    <t>ceo pay: $13,396,571. median employee pay: $213,370</t>
  </si>
  <si>
    <t>Our employees are our greatest asset, and we encourage_x000D_
them to take full advantage of the great benefits and_x000D_
programs we offer. To ensure we attract and retain top_x000D_
talent, we set ourselves apart from other employers by_x000D_
carefully selecting an outstanding benefits package._x000D_
 â€¢ Comprehensive medical, dental and vision plans_x000D_
 â€¢ Company-provided life insurance, short-term_x000D_
 disability and long-term disability_x000D_
â€¢ Paid maternity and paternity leave_x000D_
â€¢ 12 weeks of 100% pay for primary caregiver_x000D_
â€¢ Two weeks of 100% pay for secondary_x000D_
 caregiver_x000D_
 â€¢ Flexible work schedule and compressed work week_x000D_
 â€¢ Generous paid-time-off program, including paid_x000D_
 sick leave_x000D_
 â€¢ 401(k) employer match_x000D_
Pioneer continually reviews and implements benefits to_x000D_
attract and retain a highly skilled workforce. Two recent_x000D_
changes in 2021 include adopting a Remote Work program_x000D_
and adding Juneteenth as a paid company holiday.</t>
  </si>
  <si>
    <t>Pioneer Natural Resources Co</t>
  </si>
  <si>
    <t>R_3CJUyyyzpzHsmfm</t>
  </si>
  <si>
    <t>PNW2022@g.ucla.edu</t>
  </si>
  <si>
    <t>PNW2022</t>
  </si>
  <si>
    <t>Pinnacle West Capital Corporation</t>
  </si>
  <si>
    <t>PNW</t>
  </si>
  <si>
    <t>Regulated Electric</t>
  </si>
  <si>
    <t>https://d18rn0p25nwr6d.cloudfront.net/CIK-0000764622/b4f1e406-757a-48f0-82b7-63e7458c0eaf.pdf</t>
  </si>
  <si>
    <t>Audit Expertise_x000D_
Financial Literacy/ Accounting_x000D_
Investment Experience_x000D_
CEO/Senior Leadership_x000D_
Public Board Service_x000D_
Business Strategy_x000D_
Complex Operations Experience_x000D_
Corporate Governance_x000D_
Extensive Knowledge of Companyâ€™s Business Environment_x000D_
Nuclear Experience_x000D_
Utility Industry Experience_x000D_
Government/Public Policy/Regulatory_x000D_
Risk Oversight and Risk Management</t>
  </si>
  <si>
    <t>https://d18rn0p25nwr6d.cloudfront.net/CIK-0000764622/063064a7-1188-42ac-aeda-4b863698ed08.pdf</t>
  </si>
  <si>
    <t>"Clean Energy_x000D_
Safety &amp; Health_x000D_
Customer Experience_x000D_
Energy Access &amp; Reliability_x000D_
Assets &amp; Operations_x000D_
Grid Modernization_x000D_
Cyber &amp; Physical Security_x000D_
Financial Performance_x000D_
Energy_x000D_
Affordability_x000D_
Water_x000D_
ESG Transparency_x000D_
Employee Experience_x000D_
Skilled Workforce_x000D_
Greenhouse Gas Emissions_x000D_
Diversity &amp; Inclusion_x000D_
Innovation_x000D_
Strategic Governance_x000D_
Public Policy Relations_x000D_
Community Vitality_x000D_
Waste_x000D_
Supply Chain_x000D_
Climate Change_x000D_
Habitat &amp; Biodiversity"</t>
  </si>
  <si>
    <t>https://s22.q4cdn.com/464697698/files/doc_downloads/2022/04/2022-Corporate-Responsibility-Report-Overview.pdf</t>
  </si>
  <si>
    <t>https://s22.q4cdn.com/464697698/files/doc_downloads/performance_summary/2022/2022-CDP-Climate.pdf#page=27</t>
  </si>
  <si>
    <t>"The Nuclear and Operating Committee has primary responsibility for the Companyâ€™s sustainability initiatives and strategies, including climate change, environmental matters, and associated operational risks. The Committee reports regularly to the Board on its activities. The Committee also periodically reviews with management the principal risks related to the Companyâ€™s nuclear, fossil generation, transmission and distribution, environmental, health and safety operations, and other matters, including security policies, programs and controls for protection of cyber and physical assets. One of the physical risks related to climate change that the Nuclear and Operating Committee monitored in 2021 was the risk of catastrophic fire events, which were identified as an enterprise top risk in 2021 due to higher temperatures and extreme drought. The Company uses a Comprehensive Fire Mitigation Plan, a multi-faceted approach to wildfire mitigation in our service territory with a central focus on prevention, mitigation, and response to manage the risk of catastrophic fire events. In addition, the Boardâ€™s Corporate Governance and Public Responsibility Committee is responsible for the adoption and maintenance of good governance practices. This Committee also is responsible for reviewing significant environmental, social and governance (ESG) trends that may impact the Company (including climate-related trends and risks), ensuring the oversight of relevant ESG issues by the Board and its Committees, and making recommendations to the Board as appropriate."_x000D_
"The Companyâ€™s Executive Risk Committee, comprised of cross-functional Company leadership and chaired by the Chief Administrative Officer, responsible for ensuring that the Board receives timely information concerning the Companyâ€™s material risks and risk management processes, including climate change-related risk. The Executive Risk Committee provides the Board with a list of the Companyâ€™s top risks on an annual basis, and each Board Committee receives periodic presentations from management about its assigned risk areas and discusses their risk reviews with the Board at least annually."</t>
  </si>
  <si>
    <t>"CEO. The CEOâ€™s full title is Chairman of the Board, President and Chief Executive Officer of Pinnacle West, and Chairman of the Board and CEO of APS. The CEO and other Senior Officers participate in a Senior Officer forum. The Senior Officer forum, which meets twice a month, is comprised of senior executives who review, evaluate, assess, discuss and determine strategy on energy-related issues, including ESG and climate-related issues, risks and opportunities, and establish policies that support our long-term corporate strategy. The CEO is responsible for leading the Senior Officer forum and is responsible for ESG and climate-related decisions and the implementation of strategies, policies and initiatives on climate-related issues._x000D_
CFO. The full title is Chief Financial Officer (CFO). This position reports directly to the CEO. The CFO, as a member of the Executive Risk Committee (ERC), is responsible for assessing and managing climate-related risks and opportunities as they are presented to the members of the Senior Officer forum and/or to the ERC. In addition, the CFO meets regularly with the CEO to review climate-related issues that are being monitored by the Sustainability department (which is responsible for ESG policy and reporting)._x000D_
Senior Vice President of Public Policy (SVP). This position reports directly to the CEO. The SVP is the sponsor of the ESG Executive Council. The ESG Executive Council provides governance and oversight for ESG-related activities and initiatives. The SVP is responsible for ensuring that ESG strategies align with the overall corporate strategic direction, including the consideration of climate-related risks and opportunities. The SVP also participates in the Senior Officer forum, whose members determine strategy on energy-related issues, including ESG and climate-related issues, risks and opportunities, and establish policies that support our long-term corporate strategy._x000D_
CSO. The CSOâ€™s full title is the Vice President of Sustainability, APS. This position reports directly to the SVP. The CSO has responsibility for both assessing and managing ESG policy and climate-related risks and opportunities. As a member and Chair of the ESG Executive Council, the CSO ensures cross functional oversight and alignment on ESG policy and reporting, emergent ESG issues, and climate-related risks and opportunities. The Council meets at least quarterly. The CSO also meets monthly with the Director to discuss and assess climate-related issues. The CSO is tasked with ensuring the SVP and COO are informed of material climate-related risks, and that mitigation measures are sufficient to ensure business continuity._x000D_
Director of ESG Policy and Reporting (Director). The Directorâ€™s full title is Director of ESG Policy and Reporting and he has responsibility for the Sustainability department. This position reports directly to the CSO. The Director is responsible for both assessing and managing climate related risks and opportunities. The Director is responsible for ensuring that the CSO is informed of material climate-related risks and that mitigation measures are sufficient to ensure business continuity. The Director has a team of employees who are subject matter experts responsible for monitoring climate-related policy, driving Business Unit climate mitigation initiatives, assessing climate-related risks and opportunities, and briefing the Director at least monthly or as issues and concerns arise. Periodically, the Director provides updates on climate-related issues, including risks and opportunities, to the ESG Executive Council and/or the Senior Officer forum._x000D_
To support the Human Resources Committeeâ€™s (HRC) request to develop a carbon reduction metric within the Long-Term Incentive Plan (LTIP), the CEO asked the Sustainability department to develop some options. In 2021, the Director lead a cross-functional team to develop and evaluate options and make a recommendation to executive management, including the CSO, SVP, CFO, CEO, and other officers. In 2021, our CEO recommended, and the HRC subsequently adopted, a new Clean Megawatts (MW) Installed metric that ties a portion of executive long-term incentive compensation to progress towards our Clean Energy Commitment interim milestones. (Our interim milestones are to achieve a 65% clean resource mix by 2030, 45% of our generation portfolio coming from renewable energy.) The new Clean MW Installed metric establishes targets and measures performance related to the installation of clean, renewable, or other carbon-free resources over a rolling three-year average, commencing in 2022."</t>
  </si>
  <si>
    <t xml:space="preserve">Description of climate-related risks and opportunities over the short, medium, and long terms can be found in 2022 CDP report, C2.3 &amp; C2.4_x000D_
</t>
  </si>
  <si>
    <t xml:space="preserve">Description of the impact of climate-related risks and opportunities on its business strategy and financial planning. can be found in 2022 CDP report, C2.3 &amp; C2.4 as well as estimated cost of the response to risk/cost to realize opportunity along with explanations._x000D_
</t>
  </si>
  <si>
    <t>"The Enterprise Risk Management (ERM) department facilitates the establishment and implementation of governance over and process(es) related to identifying, assessing and reporting material risks inherent to the Companyâ€™s business, including both physical and transitional climate-related risks. Risks are identified, defined, assessed and prioritized based on the likelihood and impact of their occurrence. Due to the complexity of operational, financial and regulatory environments, APS has numerous risk objectives and obligations, which are addressed by policies, controls, processes and programs. Risks are identified, defined, assessed and mitigated at an asset level. APS identifies and assesses climate-related risks in a manner consistent with our overall enterprise risk management framework. The ERM framework is a depiction of how the Company identifies, assesses, mitigates and controls risks. The ERM process is one of the Companyâ€™s efforts within this framework. The ERM process at APS is a formal process by which Business Units and the ERM group support the Executive Risk Committee (ERC) as it carries out responsibilities set forth in the ERC charter. This includes the following and includes climate-related risks: No less than annually, the ERC, in conjunction with the ERM group develops an enterprise risk management profile of the organization based on risk identification and assessments from the organizationâ€™s Business Units and ERM group. The chairperson of the ERC or his designee presents that profile to the Chairman of the Board &amp; Chief Executive Officer. No less than annually, the ERC presents highly critical risks to the Board of Directors. No less than quarterly, or as often as the Chairperson determines to be necessary, the Business Unit, which is assigned ownership of the risk, with support from the ERM group, reviews and monitors relevant material organizational risks with members, participants and delegates of the ERC. Business Units maintain an inventory of their most significant short-term, medium-term, and long-term risks and associated risk response plans. This includes significant risks on our direct operations as well as our upstream and downstream value chains. On an annual basis, Business Units record this information in a prescribed format, for analysis, categorization and prioritization of risks to support development of an enterprise risk profile. Risk prioritization can include an assessment of likelihood, impact, risk direction, velocity, external evidence, feasibility and cost of mitigation. Quantitative correlation analysis is used for Company projects and business scenarios to provide probability distributions of cost contingencies and schedule uncertainties for multiple risk drivers. Additionally, the Company utilizes qualitative analysis through periodic risk workshops, focusing on risk drivers, potential consequences and existing mitigation efforts. These types of sensitivity analyses are used to identify factors affecting the budget and timing of projects, leading to more effective and efficient mitigation strategies. Opportunities are prioritized based on their ability to assist in meeting or exceeding targets. The ERM process receives input from and provides output to the execution and implementation of the Companyâ€™s risk policies and controls, the business planning process and Business Unitsâ€™ specific risk management programs. However, the ERM process does not direct or control these policies, processes or programs, as they are exclusively within the control and purview of the responsible Business Units.</t>
  </si>
  <si>
    <t>"The Enterprise Risk Management (ERM) department facilitates the establishment and implementation of governance over and process(es) related to identifying, assessing and reporting material risks inherent to the Companyâ€™s business, including both physical and transitional climate-related risks. Risks are identified, defined, assessed and prioritized based on the likelihood and impact of their occurrence. Due to the complexity of operational, financial and regulatory environments, APS has numerous risk objectives and obligations, which are addressed by policies, controls, processes and programs. Risks are identified, defined, assessed and mitigated at an asset level. APS identifies and assesses climate-related risks in a manner consistent with our overall enterprise risk management framework. The ERM framework is a depiction of how the Company identifies, assesses, mitigates and controls risks. The ERM process is one of the Companyâ€™s efforts within this framework. The ERM process at APS is a formal process by which Business Units and the ERM group support the Executive Risk Committee (ERC) as it carries out responsibilities set forth in the ERC charter. This includes the following and includes climate-related risks: No less than annually, the ERC, in conjunction with the ERM group develops an enterprise risk management profile of the organization based on risk identification and assessments from the organizationâ€™s Business Units and ERM group. The chairperson of the ERC or his designee presents that profile to the Chairman of the Board &amp; Chief Executive Officer. No less than annually, the ERC presents highly critical risks to the Board of Directors. No less than quarterly, or as often as the Chairperson determines to be necessary, the Business Unit, which is assigned ownership of the risk, with support from the ERM group, reviews and monitors relevant material organizational risks with members, participants and delegates of the ERC. Business Units maintain an inventory of their most significant short-term, medium-term, and long-term risks and associated risk response plans. This includes significant risks on our direct operations as well as our upstream and downstream value chains. On an annual basis, Business Units record this information in a prescribed format, for analysis, categorization and prioritization of risks to support development of an enterprise risk profile."_x000D_
"The ERM process receives input from and provides output to the execution and implementation of the Companyâ€™s risk policies and controls, the business planning process and Business Unitsâ€™ specific risk management programs. However, the ERM process does not direct or control these policies, processes or programs, as they are exclusively within the control and purview of the responsible Business Units."_x000D_
Full description on 2021 CDP, C2.2</t>
  </si>
  <si>
    <t>"APS identifies and assesses climate-related risks in a manner consistent with our overall enterprise risk management framework. The ERM framework is a depiction of how the Company identifies, assesses, mitigates and controls risks. The ERM process is one of the Companyâ€™s efforts within this framework. The ERM process at APS is a formal process by which Business Units and the ERM group support the Executive Risk Committee (ERC) as it carries out responsibilities set forth in the ERC charter"_x000D_
Full description on 2021 CDP, C2.2</t>
  </si>
  <si>
    <t>Scope 1 and 2 emissions_x000D_
Full description on 2021 CDP, C4.1</t>
  </si>
  <si>
    <t xml:space="preserve">_x000D_
"Scope(s):_x000D_
Scope 1 Scope 2_x000D_
Scope 2 accounting method:_x000D_
Market-based_x000D_
Base year_x000D_
2005_x000D_
Base year Scope 1 emissions covered by target (metric tons CO2e)_x000D_
16557441_x000D_
Base year Scope 2 emissions covered by target (metric tons CO2e)_x000D_
126614_x000D_
Total base year emissions covered by target in all selected Scopes (metric tons CO2e)_x000D_
16684055_x000D_
Base year Scope 1 emissions covered by target as % of total base year emissions in Scope 1_x000D_
99.5_x000D_
Base year Scope 2 emissions covered by target as % of total base year emissions in Scope 2_x000D_
99.5_x000D_
Base year emissions covered by target in all selected Scopes as % of total base year emissions in all selected Scopes_x000D_
99.5_x000D_
Target year_x000D_
2032_x000D_
Targeted reduction from base year (%)_x000D_
70_x000D_
Total emissions in target year covered by target in all selected Scopes (metric tons CO2e) [auto-calculated]_x000D_
5005216.5_x000D_
Scope 1 emissions in reporting year covered by target (metric tons CO2e)_x000D_
11329468_x000D_
Scope 2 emissions in reporting year covered by target (metric tons CO2e)_x000D_
131917_x000D_
Total emissions in reporting year covered by target in all selected scopes (metric tons CO2e)_x000D_
11461385_x000D_
% of target achieved relative to base year [auto-calculated]_x000D_
44.7190874332238"_x000D_
</t>
  </si>
  <si>
    <t>CDP Water Security Response 2022</t>
  </si>
  <si>
    <t>https://s22.q4cdn.com/464697698/files/doc_downloads/2022/08/2022-CDP-Water.pdf</t>
  </si>
  <si>
    <t>"33% are ethnically or racially diverse"</t>
  </si>
  <si>
    <t>CEO Compensation: $8,100,157 | Employee Wage: $136,805</t>
  </si>
  <si>
    <t>"Health savings account with a high deductible health plan_x000D_
Income protection plans (in the form of paid sick time, short-term and long-term disability coverage)_x000D_
Vision and dental plans_x000D_
Wellness program"_x000D_
"We offer a full suite of Company-subsidized benefits to assure our employees and their families have appropriate benefits to meet needs."</t>
  </si>
  <si>
    <t>https://www.pinnaclewest.com/corporate-responsibility/social/employees/default.aspx</t>
  </si>
  <si>
    <t>Pinnacle West Capital Corp</t>
  </si>
  <si>
    <t>R_DjEtr4MX4cKIx21</t>
  </si>
  <si>
    <t>CRM2020@g.ucla.edu</t>
  </si>
  <si>
    <t>CRM2020</t>
  </si>
  <si>
    <t>Salesforce, Inc.</t>
  </si>
  <si>
    <t>CRM</t>
  </si>
  <si>
    <t>79466L302</t>
  </si>
  <si>
    <t>Report contents shaped by materiality assessment; report broken into "Operating with Integrity", "Protecting Our Planet", "Workforce Development", "Equality for All", and "Supporting Our Communities"</t>
  </si>
  <si>
    <t>100% employees acknowledge Code</t>
  </si>
  <si>
    <t>Scope 3: 946400 location-based + 185000 Carbon Neutral Cloud-Related emissions</t>
  </si>
  <si>
    <t>Nominating and Governance Committee provides oversight over ESG issues</t>
  </si>
  <si>
    <t>ESG Steering Committee oversees overall ESG reporting strategy, works closely with ESG Advisory Council, which handles program strategy, implementation, and management. "CEO and senior leadership in Finance, Corporate Relations, and Legal are involved in setting and executing our climate action strategy. Day-to-day management of climate-related activities is managed by our Sustainability team and practitioners across the company."</t>
  </si>
  <si>
    <t>"Based on Salesforceâ€™s enterprise risk management (ERM) methodology and current business model, the transition and physical risks are unlikely to have a material impact on our business." However, has strategies in place to address risks with the potential to accelerate, "plan to revisit these transitions and physical risks annually as the business, geopolitical, and social contexts continue to evolve in order to ensure no significant changes have occurred." Also had third-party review data for this year's report</t>
  </si>
  <si>
    <t>"Our dedicated Sustainability team works across the company to regularly identify and mitigate climate-related risks. Additionally, it works with the Risk Management team on at least an annual basis to evaluate climate-related transition and physical risks over various time horizons, in alignment with our company-wide process."</t>
  </si>
  <si>
    <t>Sustainability team "works with the Risk Management team on at least an annual basis to evaluate climate-related transition and physical risks over various time horizons, in alignment with our company-wide process."</t>
  </si>
  <si>
    <t>GHG emissions, energy data</t>
  </si>
  <si>
    <t>50% reduction emissions from 2019 baseline by 2031 (48% achieved for Scope 1 and 2, -1.5% for Scope 3), science-based targets for upstreams suppliers (28% covered). Plant 100 million trees by 2031 (10 million achieved). 100% renewable energy by 2022 (75% achieved)</t>
  </si>
  <si>
    <t>5% extremely high, 5% high</t>
  </si>
  <si>
    <t>2.8% 2 or more races, 2.7% undisclosed, 0.3% Hawaiian/Pacific Islander, 0.2% American Indian/Alaska Native</t>
  </si>
  <si>
    <t>Salesforce</t>
  </si>
  <si>
    <t>R_2Qu0wAjUye5yWuI</t>
  </si>
  <si>
    <t>RCL2021@g.ucla.edu</t>
  </si>
  <si>
    <t>RCL2021</t>
  </si>
  <si>
    <t>Royal Caribbean Cruises Ltd.</t>
  </si>
  <si>
    <t>RCL</t>
  </si>
  <si>
    <t>V7780T103</t>
  </si>
  <si>
    <t>https://app.quotemedia.com/data/downloadFiling?webmasterId=101533&amp;ref=116628622&amp;type=PDF&amp;symbol=RCL&amp;companyName=Royal+Caribbean+Group&amp;formType=DEF+14A&amp;dateFiled=2022-04-19&amp;CK=884887</t>
  </si>
  <si>
    <t xml:space="preserve">Industry_x000D_
Executive leadership _x000D_
Regulated business_x000D_
Government / public policy_x000D_
Global enterprise_x000D_
Technology / innovation / cybersecurity _x000D_
Consumer business_x000D_
Risk management </t>
  </si>
  <si>
    <t>Ethics, integrity, and compliance_x000D_
Guest safety, health, and wellness _x000D_
Greenhouse gas emissions and energy _x000D_
Ocean stewardship_x000D_
Employee health, safety, and wellness_x000D_
Climate strategy _x000D_
Other air emissions_x000D_
Wastewater management _x000D_
Risk management_x000D_
Guest satisfaction and experience</t>
  </si>
  <si>
    <t>https://www.royalcaribbeangroup.com/wp-content/uploads/2022/06/RCG-ESG-Report-2021_06.pdf</t>
  </si>
  <si>
    <t>Our commitment to integrity and maintaining an_x000D_
ethical culture is a cornerstone of how we do business._x000D_
Weâ€™re committed to doing the right thing. We believe_x000D_
in leading with integrity by creating an inspiring,_x000D_
inclusive, and ethical work environment. This means_x000D_
not only being good at what we do, but in how we do_x000D_
it._x000D_
CODE OF BUSINESS CONDUCT AND ETHICS_x000D_
We are committed to conducting our operations_x000D_
ethically and in accordance with the law wherever_x000D_
we do business, and we expect all Royal Caribbean_x000D_
Group employees, officers, and members of our_x000D_
Board of Directors to act in accordance with the_x000D_
highest standards of business ethics. Our Code of_x000D_
Business Conduct and Ethics connects our high ethical_x000D_
standards and values to our actions and behaviors,_x000D_
shapes our culture, and defines the character of our_x000D_
organization.</t>
  </si>
  <si>
    <t>ESG management and performance at the Board level_x000D_
is monitored by our Board as a whole, but in 2021, we_x000D_
revamped our Board committee charters to ensure_x000D_
ESG topics receive dedicated attention by all of our_x000D_
Board committees. Primary oversight falls to our Safety,_x000D_
Environment, Sustainability, and Health Committee and_x000D_
our Talent and Compensation Committee._x000D_
Our corporate ESG Steering Committee, newly formed_x000D_
in 2021, oversees our commitment to responsible_x000D_
environmental, social, and governance policies and_x000D_
practices. The cross-functional committee provides a_x000D_
staff-level, company-wide framework and organizational_x000D_
structure to help guide our strategy and progress._x000D_
Membership in the committee consists of corporate_x000D_
officers representing all relevant departments across_x000D_
the organization. The committee is chaired by Royal_x000D_
Caribbean Group CEO Jason Liberty. Additional_x000D_
subject matter experts, including external parties, may_x000D_
supplement the committee on an ad hoc basis.</t>
  </si>
  <si>
    <t>Our corporate ESG Steering Committee, newly formed_x000D_
in 2021, oversees our commitment to responsible_x000D_
environmental, social, and governance policies and_x000D_
practices. The cross-functional committee provides a_x000D_
staff-level, company-wide framework and organizational_x000D_
structure to help guide our strategy and progress._x000D_
Membership in the committee consists of corporate_x000D_
officers representing all relevant departments across_x000D_
the organization. The committee is chaired by Royal_x000D_
Caribbean Group CEO Jason Liberty. Additional_x000D_
subject matter experts, including external parties, may_x000D_
supplement the committee on an ad hoc basis.</t>
  </si>
  <si>
    <t xml:space="preserve">Our Enterprise Risk Management team within our Audit_x000D_
and Advisory Services department performs enterprisewide risk assessments at least twice per year, or more_x000D_
frequently as needed, and continuously monitors risk_x000D_
drivers and variables that can affect the achievement_x000D_
of our goals and strategies. Risk assessments generally_x000D_
begin with research, which includes consideration_x000D_
of internal and externally published risk reports._x000D_
Risk topics and trends identified are then discussed_x000D_
and further evaluated with business leaders and key_x000D_
stakeholders through dynamic surveys, round-table_x000D_
discussions, and interviews. Outreach also includes_x000D_
obtaining input from the Audit Committee and_x000D_
individuals with health, safety, environmental, social,_x000D_
and governance responsibilities.Results are reported to_x000D_
management, our Chief ESG Officer, our ESG Steering_x000D_
Committee, and the Board of Directors for effective risk_x000D_
oversight._x000D_
Furthermore, our enterprise-wide risk assessment_x000D_
results give us an updated and prioritized inventory of_x000D_
risks, sub-risks, and risk drivers, including risks related_x000D_
to our ESG and IT security goals. </t>
  </si>
  <si>
    <t>scope 1 and 2 ghg emissions, emissions intensity, energy consumption, energy intensity, SOx and NOx emissions</t>
  </si>
  <si>
    <t>In October 2021, we announced an ambitious initiative_x000D_
to advance sustainable innovation at Royal Caribbean_x000D_
Group with Destination Net Zero, our goal to achieve_x000D_
a net zero emissions target no later than 2050. Weâ€™re_x000D_
assessing near- and long-term emissions reduction_x000D_
targets informed by the Science-Based Target_x000D_
initiativeâ€™s (SBTI) methodologies._x000D_
Building on the progress weâ€™ve already made in reducing_x000D_
our carbon footprintâ€”including cutting GHG emissions_x000D_
by up to 35% compared with our 2005 baselineâ€”_x000D_
Destination Net Zero represents a journey of innovation_x000D_
and collaboration. Two important milestones are:_x000D_
â€¢ Launch a net zero cruise ship by 2035_x000D_
â€¢ Achieve net zero emissions by 2050_x000D_
Weâ€™re also developing new near-term science-based_x000D_
emission reductions targets that will be submitted to_x000D_
the SBTi for validation._x000D_
In announcing this initiative, weâ€™re joining an_x000D_
international coalition of countries and companies_x000D_
pledging to meet the objectives of the Paris Agreement,_x000D_
which aims to limit the global temperature increase to at_x000D_
least well below 2Â°C above pre-industrial levels</t>
  </si>
  <si>
    <t>.9998 for shoreside US employees</t>
  </si>
  <si>
    <t xml:space="preserve">ceo pay: $15,812,027. median employee pay:$14,706 </t>
  </si>
  <si>
    <t>We maintain a world-class benefits package that_x000D_
recognizes the value of our employees. Our benefits_x000D_
contribute to our recognition as a 2021 top employer_x000D_
by Forbes and Glassdoor._x000D_
Highlights of our shoreside benefits package include:_x000D_
â€¢ Medical, dental, and vision insurance_x000D_
â€¢ Flexible Spending Accounts (FSA)_x000D_
â€¢ Health Savings Accounts (HSAs)_x000D_
â€¢ Domestic partner benefits_x000D_
â€¢ Long- and short-term disability_x000D_
â€¢ Employee vacation/PTO_x000D_
â€¢ Free onsite clinic_x000D_
â€¢ Diabetes management system_x000D_
â€¢ Life insurance policies for spouses and dependents_x000D_
â€¢ Benefit eligibility for part-time employees_x000D_
â€¢ Onsite childcare at our corporate office in Miami_x000D_
â€¢ Pet insurance_x000D_
â€¢ 401K with Roth IRA retirement contributions_x000D_
â€¢ Tuition reimbursement for MBA program ($10,000 per_x000D_
year) and undergrad ($6,000 per year)_x000D_
Our shipboard employees work with us for specified_x000D_
contract periods and are also eligible for benefits._x000D_
These include medical coverage for the duration of the_x000D_
contract and access to a range of onboard amenities_x000D_
and services that vary by staff ranking and position._x000D_
Eligible officers have access to year-round medical_x000D_
coverage under a group plan at their discretion._x000D_
Expanded Benefits_x000D_
Our human resources department continually listens_x000D_
to our employees so we can better understand the_x000D_
opportunities we have to contribute to their health_x000D_
and wellbeing. In many cases, we adjust our benefits_x000D_
to reflect their needs and desiresâ€”and to make Royal_x000D_
Caribbean Group a better place to work._x000D_
In 2015, we expanded our benefit package to include_x000D_
the transgender community. The benefits ensure_x000D_
culturally appropriate, knowledgeable primary care_x000D_
from medical professionals familiar with transgender_x000D_
topics, along with access to gender-specific care,_x000D_
therapy, and mental health resources. We also offer_x000D_
coverage for gender affirmation surgery._x000D_
In addition, we expanded our parental leave policies to_x000D_
provide all full-time U.S. shoreside employees 12 weeks_x000D_
of paid maternal, paternal, and adoption leave, with the_x000D_
option for additional unpaid time off.</t>
  </si>
  <si>
    <t>Royal Caribbean Cruises Ltd</t>
  </si>
  <si>
    <t>R_1CKfWQWFhDvdIxK</t>
  </si>
  <si>
    <t>QRVO2022@g.ucla.edu</t>
  </si>
  <si>
    <t>QRVO2022</t>
  </si>
  <si>
    <t>Qorvo, Inc.</t>
  </si>
  <si>
    <t>QRVO</t>
  </si>
  <si>
    <t>74736K101</t>
  </si>
  <si>
    <t>Semiconductors</t>
  </si>
  <si>
    <t>https://ir.qorvo.com/static-files/a2b8e614-2e5a-4c55-b574-4abccbf24636</t>
  </si>
  <si>
    <t xml:space="preserve">Governance/Public Company Experience_x000D_
Semiconductor/Wireless Communication Experience_x000D_
International Experience_x000D_
Strategic Planning_x000D_
CEO or Executive Leadership Experience_x000D_
Cybersecurity and Information Technology_x000D_
Manufacturing/Operations_x000D_
</t>
  </si>
  <si>
    <t>"Qorvo completes an annual enterprise risk assessment (ERA) to identify material topics. Bribery, corruption and information security are some of the risks included in the assessment. We integrate feedback from the assessment to drive improvements in our overall compliance program."</t>
  </si>
  <si>
    <t>https://www.google.com/url?sa=t&amp;rct=j&amp;q=&amp;esrc=s&amp;source=web&amp;cd=&amp;cad=rja&amp;uact=8&amp;ved=2ahUKEwjZmp2nofX6AhWNMEQIHaBlAPcQFnoECBEQAQ&amp;url=https%3A%2F%2Fwww.qorvo.com%2Fresources%2Fd%2Fqorvo-corporate-social-responsibility-report-fy22&amp;usg=AOvVaw2luRQwD5QCXZIc4isvYsnm</t>
  </si>
  <si>
    <t>"All new employees, including part-time and temporary workers, complete Code training within the first 60 days of employment. After that, workers complete an annual review of the Code and acknowledge acceptance through our online system. It is the responsibility of managers to ensure their workers review and understand our policy. In FY22, 100% of Qorvo employees completed Code training."_x000D_
"Qorvoâ€™s policies on anti-corruption and anti-bribery can be found in the Code. "</t>
  </si>
  <si>
    <t>"Oversight related to environmental, social and governance (ESG) activities begins at the Board (Governance and Nominating Committee) and includes engagement from executive leadership, ESG Steering Committee and factory management._x000D_
The ESG Committee is comprised of the Chief Financial Officer, General Counsel and Corporate Secretary, Corporate Vice President and Chief Human Resources Officer, Corporate Vice President, Marketing and Corporate Vice President of Global Operations. Progress toward various ESG business objectives is monitored monthly at the business level and reported to the Board on a periodic basis, but no less than annually._x000D_
Individuals in the ESG Steering Committee report directly to the Chief Executive Officer (CEO) on ESG-related items listed in the Governance section of the report. In FY22, the ESG Steering Committee completed three quarterly meetings to review ESG-related topics, including progress related to environmental business objectives."</t>
  </si>
  <si>
    <t>"Qorvo defines short, medium, and long-term horizons as: Short-term: 0-3 years;_x000D_
Medium-term: 3-10 years;_x000D_
Long-term: 10-20 years._x000D_
Climate-related risks and opportunities are described in our Sustainability Report as well as the risk-factors section of our Annual Report on Form 10-K. We have not conducted a formal Scenario Analysis but continue to use online tools to investigate impacts on Qorvo related to a 1.5-degree scenario._x000D_
Identified risks, as stated in our annual report, include current and_x000D_
emerging regulations, acute physical and reputation. Opportunities identified by Qorvo include abatement, investment in renewable energy and clean technology offerings. Using FY20 as our baseline, Qorvo established annual targets to reduce its GHG emissions across locations. We focus on both Scope 1 and Scope 2 emission reduction initiatives at our sites (abatement projects and process improvements). In FY22, we achieved our target, which resulted in a total emission reduction of 16% from base year FY20._x000D_
We participate in organizations such as the RBA to drive industry-wide_x000D_
improvements on GHG targets and disclosure. Additionally, we partner with our suppliers to encourage GHG emission reductions at their locations as part of an overall environmental management system. Lastly, we focus on offering products that can reduce customersâ€™ environmental footprint"</t>
  </si>
  <si>
    <t>"Identified risks, as stated in our annual report, include current and_x000D_
emerging regulations, acute physical and reputation. Opportunities identified by Qorvo include abatement, investment in renewable energy and clean technology offerings. Using FY20 as our baseline, Qorvo established annual targets to reduce its GHG emissions across locations. We focus on both Scope 1 and Scope 2 emission reduction initiatives at our sites (abatement projects and process improvements). In FY22, we achieved our target, which resulted in a total emission reduction of 16% from base year FY20."</t>
  </si>
  <si>
    <t>"Climate-related risks and opportunities are described in our Sustainability Report as well as the risk-factors section of our Annual Report on Form 10-K. We have not conducted a formal Scenario Analysis but continue to use online tools to investigate impacts on Qorvo related to a 1.5-degree scenario."</t>
  </si>
  <si>
    <t>"ESG is included in our overall risk management process, and this information is provided to stakeholders through our annual Proxy Statement and Annual Report on Form 10-K. Risk is assessed based on its impact on Qorvoâ€™s business and its importance to stakeholders._x000D_
How we address risk is dependent on the type of risk identified. For example, asset-related risk is addressed through a business continuity plan. Our plan addresses site-specific physical climate risks such as flooding, tornados, etc. We carry commercial property damage and business interruption insurance against various risks, with limits we deem adequate, for reimbursement for damage to our fixed assets and the resulting disruption of our operations._x000D_
Our Sustainability report details specific initiatives undertaken in FY22 to reduce our Scope 1 and Scope 2 emissions. These actions include GHG abatement. Also mentioned is our companyâ€™s focus on energy conservation and renewable energy. We continue to pursue opportunities offered by local and federal governments to source clean energy where possible"</t>
  </si>
  <si>
    <t>"How we address risk is dependent on the type of risk identified. For example, asset-related risk is addressed through a business continuity plan. Our plan addresses site-specific physical climate risks such as flooding, tornados, etc. We carry commercial property damage and business interruption insurance against various risks, with limits we deem adequate, for reimbursement for damage to our fixed assets and the resulting disruption of our operations."</t>
  </si>
  <si>
    <t>"ESG is included in our overall risk management process, and this_x000D_
information is provided to stakeholders through our annual Proxy Statement and Annual Report on Form 10-K. "</t>
  </si>
  <si>
    <t>"Waste Reduction_x000D_
Scope 1 &amp; Scope 2 GHG Emissions_x000D_
Clean Energy"</t>
  </si>
  <si>
    <t>"WASTE REDUCTION_x000D_
5% Waste reduction target, measured in absolute numbers from base year (FY20)_x000D_
12% Reduction achieved from base year"_x000D_
"Scope 1 &amp; Scope 2 GHG Emissions_x000D_
CO2e reduction target, measured in absolute numbers from base year (FY20)_x000D_
16% Overall reduction in GHG emissions"_x000D_
"Clean Energy_x000D_
We strive to increase our clean energy usage across sites_x000D_
11% Energy was renewable in FY22"</t>
  </si>
  <si>
    <t>2,439 Thousand Cubic Meters</t>
  </si>
  <si>
    <t>421 Thousand Cubic Meters</t>
  </si>
  <si>
    <t>"We identified the use of labor agents by our suppliers as a heightened risk related to human rights abuses. In FY22, Qorvo utilized the RBAâ€™s tools and training to engage with suppliers and their labor agents. We focused our efforts on suppliers and labor agents in identified high-risk migration corridors."</t>
  </si>
  <si>
    <t>https://www.google.com/url?sa=t&amp;rct=j&amp;q=&amp;esrc=s&amp;source=web&amp;cd=&amp;cad=rja&amp;uact=8&amp;ved=2ahUKEwiZmeyvmPX6AhWFMUQIHWysBZ8QFnoECA4QAQ&amp;url=https%3A%2F%2Fwww.qorvo.com%2Fresources%2Fd%2Fqorvo-corporate-social-responsibility-report-fy22&amp;usg=AOvVaw2luRQwD5QCXZIc4isvYsnm</t>
  </si>
  <si>
    <t>"Our health and well-being programs focus on four pillars of health - physical, mental, financial and community - emphasizing preventive care. Providing employees with innovative plans and programs allows them to take ownership of their health to achieve optimal well-being and a high-performing workplace. The goal of Qorvoâ€™s Life+ program is to provide programs and resources to help employees get and stay healthy."_x000D_
"Health Care_x000D_
Qorvo believes a healthy person can thrive in an innovative environment. We provide comprehensive medical, dental and vision plans from the date of hire, and we cover a majority of the costs for employees and their families._x000D_
_x000D_
For U.S. employees, UnitedHealthcare (Qorvo's health insurance carrier), publishes machine-readable data about their in-network negotiated rates and out-of-network allowed amounts in compliance with the U.S. government's Transparency In Coverage rule. For more information, click here and search for "Qorvo"."</t>
  </si>
  <si>
    <t>CSR and Website</t>
  </si>
  <si>
    <t>https://www.google.com/url?sa=t&amp;rct=j&amp;q=&amp;esrc=s&amp;source=web&amp;cd=&amp;cad=rja&amp;uact=8&amp;ved=2ahUKEwiZmeyvmPX6AhWFMUQIHWysBZ8QFnoECA4QAQ&amp;url=https%3A%2F%2Fwww.qorvo.com%2Fresources%2Fd%2Fqorvo-corporate-social-responsibility-report-fy22&amp;usg=AOvVaw2luRQwD5QCXZIc4isvYsnm | https://www.qorvo.com/careers/life-at-qorvo</t>
  </si>
  <si>
    <t>R_1MYsw2SgMPTYI5S</t>
  </si>
  <si>
    <t>RE2021@g.ucla.edu</t>
  </si>
  <si>
    <t>RE2021</t>
  </si>
  <si>
    <t>Everest Re Group, Ltd.</t>
  </si>
  <si>
    <t>RE</t>
  </si>
  <si>
    <t>G3223R108</t>
  </si>
  <si>
    <t>https://d18rn0p25nwr6d.cloudfront.net/CIK-0001095073/9c07d4cf-feb0-43d5-b073-132b87489d9e.pdf</t>
  </si>
  <si>
    <t>Executive Leadership_x000D_
Insurance Industry Experience_x000D_
Reinsurance Industry Experience_x000D_
Claims_x000D_
Risk Management_x000D_
Regulatory_x000D_
Corporate Governance_x000D_
Business Operations_x000D_
International_x000D_
Investments_x000D_
Merger &amp; Acquisition_x000D_
Information Technology/Cyber Security Legal_x000D_
Marketing &amp; Branding</t>
  </si>
  <si>
    <t>45% of board has served 10+ years, 33% of board has served 5-10 years, 22% of board has served 0-4 years</t>
  </si>
  <si>
    <t>"ECONOMIC PERFORMANCE (GRI-201), ANTI-CORRUPTION (GRI-205), ENERGY (GRI-302), EMISSIONS (GRI-305), ENVIRONMENTAL COMPLIANCE (GRI-307), EMPLOYMENT (GRI-401), OCCUPATIONAL HEALTH AND SAFETY (403), TRAINING AND EDUCATION (404), DIVERSITY AND EOUAL OPPORTUNITY (405), CUSTOMER PRIVACY (418)"_x000D_
More information on 2021 CSR (page 52)</t>
  </si>
  <si>
    <t>https://www.everestre.com/-/media/Files/Everests-Corporate-Responsibility/Everest-CSR-2021.pdf</t>
  </si>
  <si>
    <t>185.1 tCO2e location based |  206.3 tCO2e market based | 644,936 kWh</t>
  </si>
  <si>
    <t>"Our Board maintains an active role in managing our climate risk and controlling how climate change considerations are incorporated into our business and operations."</t>
  </si>
  <si>
    <t>"Everest has also been at the forefront of developing advanced insurance solutions and products related to environmental risks for our clients. Everest offers various types of pollution and remediation liability insurance products for industrial and commercial manufacturers, environmental consultants and engineers and recycling and waste management site owners and operators."_x000D_
"Everest continues to evolve its underwriting strategies to properly respond to the transition to a low-carbon economy, including restricting its participation to certain industries with consideration to ESG and climate-related risks."</t>
  </si>
  <si>
    <t>"Everest is also aligned with MSCI's Implied Temperature Rise metric, which is designed to show the temperature alignment of companies, portfolios and funds with global climate goals. With this tool, a company's projected emissions are translated to how much the temperature of the world would increase if the whole economy had the same carbon foot- print as the company in question. Under the MSCI analysis, as of December 2021, Everest has an Implied Temperature Rise of 1.37Â°C, which is compliant with the goal of keeping warming well below 2Â°C by 2100, as delineated by the Paris addition, Everest is rated as a 'Climate Outperformer' by ISS Corporate Solutions, a major ESG ratings provider."</t>
  </si>
  <si>
    <t>"As a (re)insurance company, we are at the forefront of identifying and limiting climate change risks. We have established a robust risk management process to identify, research, assess and address climate-related risks."_x000D_
"Our view of climate risk draws upon cedant data, internal claims and a diverse set of external data sources. Our convergence of catastrophe modeling knowledge, traditional actuarial analysis, statistical analysis and underwriting experience opens up a competitive advantage. We utilize the aforementioned components and meteorological data to calibrate multiple vendor models and construct our in-house models and processes. This combination of third- party and in-house catastrophe models, informed by a broad range of data and our distinctive skillet, is referred to as our Everest Cat Curves. Moreover, we constantly update our view of risk in line with changes in loss and hazard trends. The continuous reevaluation allows us to be nimble and often quicker to react than vendor models. Climate change is an inherent component in these adjustments. To advance our loss decomposition efforts and hazard-level analyses for perils influenced by climate change, we prioritize research in areas that are most impacted for current and long-term underwriting. Our team approach to assessing the impact of climate risk ensures that we are most accurately and responsibly providing specialized coverage to our clients' environment-related risks."</t>
  </si>
  <si>
    <t>"The Company's Enterprise Risk Management ("ERM") framework is a group-wide systemic approach to managing and assessing all of the Company's key risks and_x000D_
opportunities. Overseen by our Chief Risk Officer, ERM is staffed and supported by seasoned and accredited actuarial, accounting and management staff. Quarterly, the Risk Committee reviews the status and plans of the ERM department."</t>
  </si>
  <si>
    <t>Bermuda F: 14, M: 11_x000D_
Brazil F:1, Not Declared: 3_x000D_
Chile M: 5, Not Declared: 3_x000D_
Dublin F: 12, M: 13_x000D_
London F: 52, M: 100, Not Declared: 14_x000D_
Montreal, QC F: 2_x000D_
Remote. Brussels F: 1_x000D_
Remote, London Not Declared: 2_x000D_
Remote, Netherlands F: 3, M: 6, Not Declared: 1_x000D_
Remote, AC M: 2_x000D_
Remote, Toronto F: 1_x000D_
Singapore F: 16, M: 6, Not Declared: 1_x000D_
Toronto F: 41, M: 35, Not Declared: 3_x000D_
Zurich F: 7, M: 16_x000D_
Atlanta, GA F: 14, M: 15_x000D_
Boston MA F: 15, M: 15_x000D_
Chicago, IL F: 24, M: 32_x000D_
Houston, TX F: 9, M: 7_x000D_
Indianapolis, IN F: 28, M: 9_x000D_
Los Angeles, CA F: 7, M: 12_x000D_
Miami, FL F: 17, M: 22_x000D_
New York NY F: 65, M: 88_x000D_
Orange, CA F: 22, M: 16_x000D_
Philadelphia, PA F: 15, M: 15_x000D_
Remote, AL M: 1, F: 1_x000D_
Remote, AZ F: 4, M: 4_x000D_
Remote, CA M: 4_x000D_
Remote, CO M: 1_x000D_
Remote, CT M: 2_x000D_
Remote, DE M: 1_x000D_
Remote, FL F: 8, M: 7_x000D_
Remote, GA F: 2, M: 2_x000D_
Remote, IL F: 2, M: 4_x000D_
Remote, IN F: 3, M: 3_x000D_
Remote, KS F: 2_x000D_
Remote, Ml F: 1, M: 1_x000D_
Remote MN F: 1, M: 2</t>
  </si>
  <si>
    <t>CEO: $8,864,322 | Median Employee: $151,276</t>
  </si>
  <si>
    <t>https://d18rn0p25nwr6d.cloudfront.net/CIK-0001095073/8e6655e5-d3a3-4e83-b751-f6bb44a6be98.pdf</t>
  </si>
  <si>
    <t>"Weâ€™ve carefully designed our benefits to meet the needs of our people and their families. We offer:_x000D_
 _x000D_
Health insurance _x000D_
Retirement benefits _x000D_
Life insurance_x000D_
Short and long-term disability_x000D_
An employee assistance program"</t>
  </si>
  <si>
    <t>https://www.everestre.com/Careers</t>
  </si>
  <si>
    <t>Everest Re Group Ltd</t>
  </si>
  <si>
    <t>R_2SAZOABNCIAi0ab</t>
  </si>
  <si>
    <t>REG2021@g.ucla.edu</t>
  </si>
  <si>
    <t>REG2021</t>
  </si>
  <si>
    <t>Regency Centers Corporation</t>
  </si>
  <si>
    <t>REG</t>
  </si>
  <si>
    <t>https://investors.regencycenters.com/static-files/841e662a-c6e7-4fb8-92f6-2d38ed3b32ff</t>
  </si>
  <si>
    <t>BUSINESS/STRATEGIC LEADERSHIP_x000D_
REAL ESTATE/REIT_x000D_
CAPITAL MARKETS/INVESTMENTS_x000D_
CONSUMER RETAIL_x000D_
CORPORATE GOVERNANCE/PUBLIC BOARD_x000D_
TECHNOLOGY/CYBER</t>
  </si>
  <si>
    <t>"Topics Aligning Across All Four Pillars:_x000D_
Long-Term Value Creation_x000D_
Corporate Culture_x000D_
Brand &amp; Reputation_x000D_
_x000D_
Our People:_x000D_
Diversity, Equity, &amp; Inclusion_x000D_
Talent Attraction &amp; Retention_x000D_
_x000D_
Our Communities:_x000D_
Community Engagement_x000D_
Local Economic Impacts_x000D_
Tenant &amp; Center Experience_x000D_
_x000D_
Ethics and Governance:_x000D_
Corporate Governance_x000D_
Business Continuity Management_x000D_
_x000D_
Environmental Stewardship:_x000D_
Sustainable Operations &amp; Resource_x000D_
Efficiency_x000D_
Climate-Related Risks &amp; Opportunities"</t>
  </si>
  <si>
    <t>https://www.regencycenters.com/corporate-responsibility/stakeholder-engagement</t>
  </si>
  <si>
    <t>"The Code of Conduct requires that_x000D_
all directors, ofcers and full and part-time employees comply with applicable laws, rules and regulations, but it also provides specifc guidance with respect to particular areas of ethics and compliance, such as our stance against bribery and corruption and our approach to topics such as political contributions, each of which managementâ€™s Executive Committee must approve (and which have been de minimus in recent years). In addition, our Code of Conduct requires that every employee is trained at new-hire orientation and annually thereafter."</t>
  </si>
  <si>
    <t>"every employee is trained at new-hire orientation and annually thereafter."</t>
  </si>
  <si>
    <t>"_x000D_
Regency Centers encourages all employees to report any concerns or improper conduct to their manager, Human Resources, Legal, Internal Audit, or anonymously through our Regency Alert Line. Our Alert Line is an ethics hotline managed by an independent third party, and is available either by phone or online 24 hours a day, seven days_x000D_
a week. In addition, â€œSpeak Upâ€ training is conducted annually to ensure our employees know the numerous reporting channels available to them, while reiterating that retaliation is not and will not be tolerated."</t>
  </si>
  <si>
    <t>https://issuu.com/regencycenters/docs/regencycenters-2021-corporateresponsibility-report?fr=sZmViNjUwMTYyMjc</t>
  </si>
  <si>
    <t>"Climate-related analyses and actions are a key focus of our Corporate Responsibility program. Regencyâ€™s Board of Directorsâ€™ Nominating and Governance Committee has been delegated oversight of our Corporate Responsibility program and its contribution to our business by our Board of Directors, which oversees direction of our Corporate Responsibility strategy and business alignment._x000D_
Our Corporate Responsibility Committee, which is comprised of senior leaders from key areas of our business, reports to our CEO, Lisa Palmer, who is on our Board_x000D_
and has ultimate senior management responsibility for the program. The Corporate Responsibility Committee works with managementâ€™s Operating and Executive Committees to embed our Corporate Responsibility strategy and objectives throughout Regencyâ€™s business decisions, processes and activities."</t>
  </si>
  <si>
    <t>"As part of their role to drive the implementation of our Corporate Responsibility program and achievement of the associated goals and objectives, these management Committees also ensure that climate change, and the risks and opportunities it may present, are considered in our property management and investment processes, and ultimately our strategic plan._x000D_
The Corporate Responsibility Committee meets at least quarterly, and its Chair reports regularly to our CEO and twice annually to the Boardâ€™s Nominating and Governance Committee. Updates are provided to this Committee and to the full Board at each of their quarterly meetings, and Compensation Committee is also updated on progress toward our goals as part of executive compensation evaluation. These reports_x000D_
ensure Board oversight of the Corporate Responsibility program and specifically our consideration of, and actions to address, climate-related impacts on our business."</t>
  </si>
  <si>
    <t>"This work provided us a comprehensive understanding of the risks and opportunities at both the portfolio and geographic market levels, under the two different climate scenarios and over the medium and long term. The key risks and opportunities identified at the portfolio level are outlined below together with our approach to managing them." _x000D_
Risks and Opportunities identified can be found on the 2021 TCFD report, page 6</t>
  </si>
  <si>
    <t>"The results of our climate change scenario analysis are being used for strategic planning by our Operating and Executive Committees, with oversight from our Board, and the analysis will be revisited periodically as changes in circumstances and information warrant._x000D_
In addition, we are using the results of our scenario analysis to guide site-specific analysis and planning. We are partnering with an expert consultant to perform climate risk analyses on all properties in our portfolio progressively over the next few years, starting with a representative group that will help Regency better understand climate-related risks at the property-level. We are also obtaining these reports as part of our investment due diligence process when we analyze potential acquisitions and re/development projects."_x000D_
"At this time, we have not identified a material climate-related risk to our business._x000D_
Our geographically diverse portfolio and conservative approach to risk management aims to ensure that we are responsive and resilient to the effects of climate change. However, we continue to monitor the impacts of climate risk on our business and revisit our analysis periodically, and as warranted, to ensure climate resilience continues to play a central role in our proactive strategic and property-level planning, and that we are mindful of the future risks our portfolio might face."</t>
  </si>
  <si>
    <t>"During 2020, we built on that work, and expanded our analysis to our entire_x000D_
portfolio and business over the medium to long term (2030-2100), including a robust assessment of a comprehensive range of climate-related risks and opportunities. Our analysis looked at two scenarios: One assuming low levels of greenhouse gas emissions that will limit average temperature increases to 1.5 to 2 degrees Celsius (a â€˜sustainable growthâ€™ scenario) and another where greenhouse gas emissions continue to rise (a_x000D_
â€˜current trendsâ€™ scenario)._x000D_
This work provided us a comprehensive understanding of the risks and opportunities at both the portfolio and geographic market levels, under the two different climate scenarios and over the medium and long term. The key risks and opportunities identified at the portfolio level are outlined below together with our approach to managing them._x000D_
The results of our climate change scenario analysis are being used for strategic planning by our Operating and Executive Committees, with oversight from our Board, and the analysis will be revisited periodically as changes in circumstances and information warrant."</t>
  </si>
  <si>
    <t>"Our 2020 scenario analysis leveraged globally recognized sources for building the sustainable growth and current trends scenario models. The IEAâ€™s World Energy Outlook 2018 was the main reference for transitional changes and the IPCC Fifth Assessment Report (AR5) and the Fourth National Climate Assessment (NCA) were foundational references for physical risks. Additionally, climate data and projections from open governmental and academic sources such as Partnership for Resilience_x000D_
and Preparedness data, the National Oceanic and Atmospheric Administration (NOAA) Climate Explorer, and World Resources Institute Aqueduct, as well as widely cited studies referenced by the IPCC and NCA provided useful visualization tools_x000D_
and guidance._x000D_
Transitional risks, such as policy and legal risks, market risks, and reputational risks were analyzed, as well as physical risks such as severe storms and sea levels rising, in accordance with TCFD recommendations. Both risks that directly impact Regency, for example through damage to properties and indirect risks, such as impaired tenant operations were factored into our analysis."</t>
  </si>
  <si>
    <t>"Risk management is embedded in all that we do and our risk management practices are set out in our Corporate Responsibility Policies and Practices._x000D_
Our 2018 sea level rise analysis informed how we manage risks to our Florida properties. The results from our 2020 work, described in the graphic below, updated that analysis and informs climate risk management across our entire portfolio. It is also integrated into strategic planning and guiding our site-specific analysis as described above._x000D_
All of these actions to identify and manage climate risk at the property and portfolio level are monitored and coordinated by our Operating and Executive Committees, with oversight from our Board. This ensures that a holistic strategy guides the approaches in our business lines."</t>
  </si>
  <si>
    <t>"In our 2020 portfolio scenario analysis, we used indicator and vulnerability metrics such as the following to develop a robust understanding of all the risks and opportunities to our portfolio, and their relative ranking._x000D_
_x000D_
Indicator metrics included:_x000D_
_x001F_ Costs of fossil fuel_x000D_
_x001F_ Electricity prices_x000D_
_x001F_ Stakeholder awareness_x000D_
_x001F_ Weather-related metrics associated with temperature, precipitation,_x000D_
sea level rise, etc._x000D_
_x000D_
Vulnerability metrics included:_x000D_
_x001F_ Costs to adapt and mitigate risks_x000D_
_x001F_ Costs to recover from potential risks_x000D_
_x001F_ Costs to take advantage of opportunities _x001F_ Potential revenue from opportunities"</t>
  </si>
  <si>
    <t>TCFD Report 2021</t>
  </si>
  <si>
    <t>https://issuu.com/regencycenters/docs/regencycenters-2021-tcfd-report?fr=sMGNjNTM5NTM5MDk</t>
  </si>
  <si>
    <t>1,678,064.26 cubic meters</t>
  </si>
  <si>
    <t>1,678,064 cubic meters</t>
  </si>
  <si>
    <t>"Other Underrepresentated Minority 3%"</t>
  </si>
  <si>
    <t>CEO: $7,026,315 Employee: $111,237</t>
  </si>
  <si>
    <t>"Our Benefts Committee strives to provide a benefts package that is comprehensive, competitive, and thoughtfully designed to attract and retain the best in the business, with allowances for parental leave and volunteer time of. We host an annual Health Fair, and have a partnership that ofers biometric screening and incentives for employees to maintain a healthy lifestyle. Virgin PulseÂ®, a complimentary online platform, has provided our employees with access to tools that focus on health and wellness education and awareness."</t>
  </si>
  <si>
    <t>R_yqn95vVMV2cxyWR</t>
  </si>
  <si>
    <t>RF2021@g.ucla.edu</t>
  </si>
  <si>
    <t>RF2021</t>
  </si>
  <si>
    <t>Regions Financial Corporation</t>
  </si>
  <si>
    <t>RF</t>
  </si>
  <si>
    <t>7591EP100</t>
  </si>
  <si>
    <t>https://www.corporatereport.com/regions/esg-hub/downloads/Regions-2021-Annual-Review-and-ESG-Report.pdf</t>
  </si>
  <si>
    <t>Business Operations and Technology Innovation/AI_x000D_
Continuous Improvement_x000D_
Corporate Governance_x000D_
Customer Focus and Community Engagement_x000D_
Executive Compensation and Benefits_x000D_
Information/ Cyber Security_x000D_
Regulatory Compliance_x000D_
Risk Management_x000D_
Strategic Planning and Strategy Development</t>
  </si>
  <si>
    <t>https://otp.tools.investis.com/clients/us/regions_financial_corporation/SEC/sec-show.aspx?FilingId=15634894&amp;Cik=0001281761&amp;Type=PDF&amp;hasPdf=1</t>
  </si>
  <si>
    <t>Full Stakeholder engagement grid w/ breakdown on 2021 ESG report pages 31-32_x000D_
"Â» Financial performance_x000D_
Â» Strategy_x000D_
Â» Executive compensation_x000D_
Â» ESG_x000D_
Â» Human capital_x000D_
management_x000D_
Â» Climate change_x000D_
Â» DEI_x000D_
Â» Customer access to banking solutions_x000D_
Â» Fair and responsible_x000D_
banking_x000D_
Â» Product needs,_x000D_
characteristics, and_x000D_
limitations_x000D_
Â» Financial literacy_x000D_
Â» ESG_x000D_
Â» Associate engagement_x000D_
Â» Associate well-being_x000D_
Â» Company strategy_x000D_
Â» DEI_x000D_
Â» Financial performance_x000D_
Â» Learning and development opportunities_x000D_
Â» Continuous improvement focus_x000D_
Â» Organizational changes_x000D_
Â» Capital planning and positions_x000D_
Â» Liquidity management and positions_x000D_
Â» Governance and controls_x000D_
Â» Regulatory compliance_x000D_
Â» Trade association engagement on legislation and_x000D_
regulatory policy_x000D_
Â» Legislation and regulatory policy_x000D_
Â» Risk management (Credit, Model, Operational, etc.)_x000D_
Â» Economic and community development_x000D_
Â» Education and workforce readiness_x000D_
Â» Financial wellness_x000D_
Â» Disaster relief and recovery_x000D_
Â» DEI"</t>
  </si>
  <si>
    <t>"In addition to job-specific training, we require that associates complete six Mandatory Annual Compliance (MAC) training courses. Additional MAC courses are required for many associates based on their business units, roles, and functions. All of Regions' MAC online courses are reviewed and updated as necessary in response to regulatory changes, industry events, and evolving risks. Completion of MAC training is a condition of continued employment at Regions; new hires must complete this training within 30 calendar days of_x000D_
their start date, and then again annually. In 2021, Regions associates completed over 238,000 total hours of MAC training."</t>
  </si>
  <si>
    <t>"Regions encourages and expects all associates to voice ethical concerns about matters such as accounting, internal controls, auditing, discrimination, and harassment; to report violations or suspected violations of laws or regulations, the Code of Conduct, or other Regions policies or procedures; and to report potentially unlawful or illegal conduct by customers, associates, or vendors. We offer several channels through which associates and others may raise such concerns:_x000D_
Â» Associates may choose to report the activity directly to our HR Connect team via telephone or using the HR Connect online messaging function._x000D_
Â» Two other channels, the Report It! Hotline and the Report It! website, are administered by a third party and are available 24 hours a day, seven days a week to enable associates to make reports anonymously._x000D_
Â» The Raise the Red Flag online referral form allows associates to immediately refer potentially suspicious activity or behavior to internal investigators._x000D_
Â» Associates may also anonymously send a letter directly to the Associate Conduct Officer._x000D_
We also recognize the important role our customers can play in ensuring we are meeting the obligations of our Code of Conduct. The Regions CCC Program is used to identify opportunities to enhance our products, services, and the customer experience. This enterprise-wide program helps us ensure_x000D_
that each individual customer complaint is timely addressed, and it also allows us to identify complaint trends and areas for improvement."</t>
  </si>
  <si>
    <t xml:space="preserve">"The full Board provides the foundation for the Companyâ€™s management of climate- related risks and opportunities through oversight of_x000D_
the strategic plan, annual budget, and capital planning process. The Board considers and approves the environmental objectives proposed by management in the Companyâ€™s strategic plan, and subsequently oversees managementâ€™s implementation of those objectives. The Board also reviews and approves the Companyâ€™s annual budget and capital plan, ensuring the appropriate allocation of the Companyâ€™s resources to environmental efforts and initiatives that the Company has deemed to hold strategic importance._x000D_
The Board believes that cognizance of current and emerging environmental risks and opportunities, and their impact on long-term value, are inextricably linked to proper Company oversight. For that reason, each Director self-evaluates their competency in environmental sustainability each year."_x000D_
_x000D_
"the Boardâ€™s NCG Committee is formally charged in its Charter with overseeing the Companyâ€™s environmental practices and reporting._x000D_
This includes reviewing the Companyâ€™s environmental strategy, initiatives, policies, and practices through multiple presentations throughout the year. The NCG Committee also receives a recurring quarterly update that includes issues and events related to environmental governance."_x000D_
_x000D_
"RISK COMMITTEE. The oversight of matters related to environmental risk management, such as climate change risk, are expressly delegated to the Boardâ€™s Risk Committee in its Charter. Environmental risk is a growing area of emphasis in articulating the Companyâ€™s Enterprise Risk Appetite Statement, which the Risk Committee reviews and approves at least annually."_x000D_
"The Boardâ€™s Audit Committee considers climate-related issues through its oversight of our evolving financial disclosures on climate-related risks. These include our annual and quarterly financial reports as well as our earnings releases."_x000D_
"_x000D_
_x000D_
</t>
  </si>
  <si>
    <t>"Management established the ESG Leadership Council in 2021 that convenes regularly to consider, discuss, and provide guidance on initiatives aimed at environment-related risks and opportunities from a variety of standpoints. The cross-functional Council is overseen by the Companyâ€™s Executive Leadership Team, thus providing an additional layer of management- level administration. Management also implements environmental directives that are considered initially at the Board level. The aforementioned Environmental Sustainability Policy Statement affirms Regionsâ€™ responsibility_x000D_
to address environmental challenges through our long-term plan to create sustainable value for our stakeholders."_x000D_
For more information on management's role, see pages 8-9 of 2021 TCFD report</t>
  </si>
  <si>
    <t>"As the development for the strategic plan occurs across the company, Regions incorporates strategic pillars from the enterprise-level down to the business group level plans to ensure alignment and synergies going forward. For the creation of our most recent strategic plan, ESG was highlighted within this strategy to support our core competencies. This process included integrating ESG templates to the business group and support function level to promote the development of ESG strategies, including documentation of ESG successes, plans that are underway, considerations of identified risks and opportunities, and longer-term evaluation about how ESG strategies will impact delivering products and services to our customers. This ensures that an ESG focus, including climate-related risks and opportunities, is deeply integrated into our strategic plans. The ESG elements of the strategic plan were vetted and shared through the ESG Leadership Council during the planning process and following approval by the Board of Directors. We continue to monitor progress against those plans."</t>
  </si>
  <si>
    <t>"As part of the analysis of transition risks in our portfolio, Regions continues to expand its capabilities and techniques to provide additional insights. In conjunction with the selected NGFS scenarios, Regions leverages an internal, qualitative assessment of transition risk at the NAICS code level to develop portfolio, sector, and industry views of hypothetical incremental expected loss under both the â€œBelow 2Â°Câ€ and â€œDelayed Transitionâ€ scenarios, assuming a portfolio composition similar to that of the present state."_x000D_
"â€¢ We focused on a hypothetical Disorderly scenario designated as â€œDelayed Transitionâ€ by the NGFS, since that type of scenario would be most relevant for the assessment of transition risks in our Commercial &amp; Industrial portfolio._x000D_
â€¢ The two sectors most exposed to a â€œDelayed Transitionâ€ scenario are Energy and Transportation &amp; Warehousing, which cumulatively represent 11.3% of the Commercial &amp; Industrial loan commitments and 10.5% of outstanding Commercial &amp; Industrial balances, as of December 31, 2021. Under such a hypothetical scenario, we would expect significant negative rating migration in those portfolios._x000D_
â€¢ For the rest of the sectors in the Commercial &amp; Industrial portfolio, we would expect moderate to no impact should there be an acceleration in the transition to a lower-carbon economy._x000D_
â€¢ Overall, we qualitatively assess the sensitivity of our Commercial &amp; Industrial portfolio to transition risk as moderate in the medium term, if events occurred in a manner similar to the â€œDelayed Transitionâ€ scenario."</t>
  </si>
  <si>
    <t>"Risk identification is an ongoing process that spans from a granular, transactional view to a wider view of large threats to the entire Company. Programs and tools such as scenario analysis, risk assessments, and metrics are implemented to effectively identify risks, including early warning indicators that monitor external developments and key risk indicators that track our internal exposure."</t>
  </si>
  <si>
    <t>"FIRST LINE OF DEFENSE_x000D_
Business Group_x000D_
â€¢ Works with Strategic Planning and Risk Management on desired customer profile._x000D_
â€¢ Engages in transactions with clients and is responsible for the identification and ownership of all risks, including_x000D_
those related to climate change._x000D_
â€¢ Monitors risk performance in conjunction with partners from Risk Management, and reports on an as-needed basis on topics such as environmental risk to applicable Business Risk Committees with participation across the lines of defense._x000D_
_x000D_
SECOND LINE OF DEFENSE_x000D_
Risk Management_x000D_
â€¢ Creates policies and guidance as part of aggregate oversight of risk (e.g., environmental risk)._x000D_
â€¢ Monitors performance against limits and engages with Business Group when action should be taken to lessen or mitigate an exposure._x000D_
â€¢ Reports on material environmental risks and issues (e.g., policy exceptions and limit breaches) to aggregate risk oversight committees chaired by Risk Management leadership._x000D_
_x000D_
THIRD LINE OF DEFENSE_x000D_
Internal Audit_x000D_
â€¢ Independently reviews adherence to policies and risk limits by the first line of defense and the quality of risk_x000D_
oversight from the second line of defense._x000D_
â€¢ Issues audit findings when deficiencies are identified to ensure corrective actions are taken."</t>
  </si>
  <si>
    <t>"As the development for the strategic plan occurs across the company, Regions incorporates strategic pillars from the enterprise-level down to the business group level plans to ensure alignment and synergies going forward. For the creation of our most recent strategic plan, ESG was highlighted within this strategy to support our core competencies. This process included integrating ESG templates to the business group and support function level to promote the development of ESG strategies, including documentation of ESG successes, plans that are underway, considerations of identified risks and opportunities, and longer-term evaluation about how ESG strategies will impact delivering products and services to our customers."</t>
  </si>
  <si>
    <t>"As detailed previously within this report, development of Regionsâ€™ environmental strategy relies on the identification of risks and opportunities to drive strategic initiatives. This strategy considers all three scopes of GHG emissions, as defined by the U.S. Environmental Protection Agency."</t>
  </si>
  <si>
    <t xml:space="preserve">Gross Scope 1 and Scope 2 GHGs (Location- Based)_x000D_
50% Reduction by 2030 against a 2019 baseline_x000D_
33%, On Track_x000D_
_x000D_
Energy Use Electricity and natural gas MWh _x000D_
30% Reduction by 2023 against a 2015 baseline_x000D_
34%, Completed </t>
  </si>
  <si>
    <t>https://www.regions.com/-/media/pdfs/about-regions/ESG/Regions---2021-TCFD-Report.pdf</t>
  </si>
  <si>
    <t>CEO: $13,457,541 | Employee Wage: $12,964</t>
  </si>
  <si>
    <t>"We provide access to health insurance coverage to associates working at least 30 hours per week that_x000D_
is both comprehensive and affordable to them and their families. Associate health insurance costs are progressively aligned with compensation so that entry-level associates pay the lowest available out- of-pocket premium. We also offer wellness programs and incentives that encourage associates to make healthy choices._x000D_
The Regions Corporate Wellness program, Wellness@ Regions, gives associates access to multiple options for improving and maintaining a healthy lifestyle. The program includes initiatives in the areas of nutrition, physical well-being, emotional health, and overall well- being, providing associates with resources to enjoy life to the fullest with a healthy focus."</t>
  </si>
  <si>
    <t>https://www.regions.com/-/media/pdfs/about-regions/ESG/Regions---2021-SASB-Index.pdf</t>
  </si>
  <si>
    <t>R_2EhHYyQL1qsXqo7</t>
  </si>
  <si>
    <t>IBM2020@g.ucla.edu</t>
  </si>
  <si>
    <t>IBM2020</t>
  </si>
  <si>
    <t>International Business Machines Corporation</t>
  </si>
  <si>
    <t>IBM</t>
  </si>
  <si>
    <t>11/13 business and tech qualifications; 2/13 public policy qualifications</t>
  </si>
  <si>
    <t>2 W / 11 M</t>
  </si>
  <si>
    <t>"In early 2019, Business for Social Responsibility â€” a nonprofit consultancy dedicated to sustainability â€” conducted a nonfinancial materiality assessment for IBM. The results provided guidance for this report and will be used to inform our_x000D_
ongoing corporate responsibility strategy"</t>
  </si>
  <si>
    <t>"IBM achieved 100% participation in its annual Business Conduct_x000D_
Guidelines program in 2019. Each year, employees worldwide_x000D_
certify to our BCG policy", "IBMâ€™s Trust and Compliance officers, lawyers and_x000D_
management provided in-person compliance and ethics training to_x000D_
nearly 33,000 IBMers around the world on topics including public_x000D_
procurement, business amenities, anti-corruption, ethics, and_x000D_
fraud prevention"</t>
  </si>
  <si>
    <t>"Directors and Corporate Governance Committee of_x000D_
the IBM Board of Directors oversees IBMâ€™s environmental_x000D_
programs and performance and is responsible for reviewing_x000D_
and considering IBMâ€™s position and practices on issues_x000D_
related to corporate responsibility such as protection of_x000D_
the environment"</t>
  </si>
  <si>
    <t>"Vice President of Corporate Environmental Affairs_x000D_
and Product Safety is the top environmental executive_x000D_
of IBM. This person is authorized to set IBMâ€™s strategy_x000D_
for environmental affairs, including those matters_x000D_
related to climate change, and to establish the companyâ€™s_x000D_
environmental requirements, goals, and management_x000D_
system to drive consistent execution across IBMâ€™s_x000D_
global operations and achieve results consistent_x000D_
with environmental leadership"</t>
  </si>
  <si>
    <t>short term: Development and/or expansion of low emission goods and services, Use of more efficient production and distribution processes; Medium term: mandates on and regulation of existing products and services, changing customer behavior, increased stakeholder concern or negative stakeholder feedback, access to new markets;</t>
  </si>
  <si>
    <t>"Our global Environmental Management System (EMS) drives internal operational excellence,_x000D_
informing &amp; influencing our business strategy, product roadmaps &amp; service offerings with_x000D_
regards to environmental issues including those related climate change"</t>
  </si>
  <si>
    <t>using global trends surrounding the 2 degree celcius scenario, IBM aims to reduce GHG emissions by at least 2.3% each year between 2010 and 2030; more detail available on CDP report</t>
  </si>
  <si>
    <t>"IBM senior management assesses the significance of environmental and climate-related risks. "</t>
  </si>
  <si>
    <t>"They [senior management] also manage these risks and provide regular updates to the IBM Board of Directors and its Directors and Corporate Governance Committee"; specific management to each risk avaialble on CDP</t>
  </si>
  <si>
    <t>"IBMâ€™s overall enterprise risk management process considers_x000D_
environmental risks, including those related to climate_x000D_
change, and helps establish plans for business continuity_x000D_
and asset protection"</t>
  </si>
  <si>
    <t>energy conserved v total energy consumed in % (3.2%), all other CDP/TCFD metrics ie waste, GHG emissions (metric tons), water use, etc</t>
  </si>
  <si>
    <t>2% decrease from previous year</t>
  </si>
  <si>
    <t>https://www.ibm.com/impact/files/reports-policies/2019/IBM-2019_Corporate_Responsibility_Report.pdf</t>
  </si>
  <si>
    <t>International Business Machines</t>
  </si>
  <si>
    <t>169.232.83.115</t>
  </si>
  <si>
    <t>R_WuJWZNIfFCTlJct</t>
  </si>
  <si>
    <t>RHI2021@g.ucla.edu</t>
  </si>
  <si>
    <t>RHI2021</t>
  </si>
  <si>
    <t>Robert Half International Inc.</t>
  </si>
  <si>
    <t>RHI</t>
  </si>
  <si>
    <t>Human Resource &amp; Employment Services</t>
  </si>
  <si>
    <t>https://www.roberthalf.com/sites/default/files/ny20001654x1_def14a_RobertHalf_Clean_AsFiled.pdf</t>
  </si>
  <si>
    <t>Leadership_x000D_
Industry Knowledge_x000D_
Global/International _x000D_
Government/Legal/Regulatory_x000D_
Sales and Marketing Technology</t>
  </si>
  <si>
    <t>https://www.roberthalf.com/sites/default/files/nc10020598x1_def14a_RobertHalf_Clean_AsFiled.pdf</t>
  </si>
  <si>
    <t>"Robert Half evaluated the current state of ESG to build our list of potentially material ESG topics. Our work included assessing emerging concerns in our industry and reviewing leading global reporting guidelines, such as the:_x000D_
â€¢ Sustainability Accounting Standards Board (SASB) Materiality MapÂ® for the professional services sector_x000D_
â€¢ Global Reporting Initiative (GRI) Standards_x000D_
â€¢ Taskforce on Climate-Related Financial Disclosures (TCFD)"_x000D_
_x000D_
"Accountability_x000D_
Board Structure_x000D_
Ethics and Integrity_x000D_
Maintaining Trust Through IT Security and Protection_x000D_
Diverse Workforce and Inclusive Workplace_x000D_
Talent Attraction, Retention and Development_x000D_
Talent Engagement and Well-Being_x000D_
Community Investment_x000D_
Emerging Technology and Innovation_x000D_
Supplier Diversity and Inclusion_x000D_
Sustainable Ecosystem Impact"</t>
  </si>
  <si>
    <t>https://www.roberthalf.com/sites/default/files/documents_not_indexed/RH-ESG-Report-2021.pdf</t>
  </si>
  <si>
    <t>"We encourage employees, suppliers, partners and others to report concerns regarding the company by using our anonymous third-party hotline. This hotline is available 24/7 via phone at 1.800.251.4621 or online at roberthalfethicsline.com. Robert Half does not tolerate direct or indirect retaliation, in any form, against an individual for making a good faith report of potential or actual misconduct or violations of the Code."</t>
  </si>
  <si>
    <t>"The Board of Directors is apprised of climate-related issues through various reporting lines, and the Board of Directors provides feedback as necessary and appropriate. The Board of Directors receives an update on Robert Half's ESG program, including environmental aspects, at least annually. The Board of Directors is also provided updates on our environmental reporting as a component of our Compliance and Ethics Program. Finally, any material risks to our business related to climate change, if any, are evaluated by senior executives and our internal audit department (which reports to our board's audit committee)."</t>
  </si>
  <si>
    <t>"Robert Half's Chief Administrative Officer (the equivalent of a COO) is responsible for managing climate-related risks and opportunities. Our Senior Vice President &amp; Global Privacy Officer and the Senior Director, ESG support the CAO in this endeavor and work across the enterprise to implement processes and programs to address this. Frequency of reporting to the board on climate-related issues is at least annually or as important issues arise."</t>
  </si>
  <si>
    <t>For full list of risks and opportunites identified over the short, medium, and long terms please refer to 2022 Climate Change CDP report C2.3a &amp; C2.4a</t>
  </si>
  <si>
    <t>"Robert Half continues to actively identify strategies to lower emissions tied to our operations. We continue to prioritize LEED and Energy Star certified office spaces that are located near public transportation. We are increasing the amount of renewable energy that we procure, including investments in both Europe and the United States. We also use sustainable office materials whenever commercially reasonable and possible, including recycled carpets and furniture."_x000D_
"Protiviti has a growing ESG solutions practice that spans all aspects of sustainability, including addressing governance, risk, and compliance, strategy and planning, performance and reporting, data management and tools including supporting other companies with their emissions reporting, operational improvements, and stakeholder engagement."</t>
  </si>
  <si>
    <t>"Our full Board of Directors has responsibility for the oversight of the Companyâ€™s risk assessment and risk management, including ESG policies and programs. Additionally, the Companyâ€™s management is responsible for monitoring and managing risks on a day-to-day basis and reporting on them to the Board of Directors. The Board of Directors receives reports on ESG activity at least annually, including the annual UN Global Compact Communication on Progress, our annual CDP response, human capital management policies and programs, DEI initiatives, cybersecurity and privacy updates, and related compliance topics. Each year, the Board of Directors considers risks as it reviews and approves the Companyâ€™s annual strategic plan. Historically, at the companyâ€™s management level, our Environmental Committee held quarterly meetings to review the climate impact of our direction operations and throughout our value chain, and monitored our annual CDP reporting, which guides our climate strategy, processes and targets. Our Environmental Committee is currently shifting to become a cross-functional ESG Steering Committee that will meet regularly to provide guidance and make decisions on ESG risks and opportunities that are material to our business and stakeholders. The ESG Steering Committee will continue to leverage the Companyâ€™s robust risks management framework to monitor both physical and transition risks, as well as climate opportunities, throughout our operations and value chain."</t>
  </si>
  <si>
    <t>"Historically, at the companyâ€™s management level, our Environmental Committee held quarterly meetings to review the climate impact of our direction operations and throughout our value chain, and monitored our annual CDP reporting, which guides our climate strategy, processes and targets. Our Environmental Committee is currently shifting to become a cross-functional ESG Steering Committee that will meet regularly to provide guidance and make decisions on ESG risks and opportunities that are material to our business and stakeholders. The ESG Steering Committee will continue to leverage the Companyâ€™s robust risks management framework to monitor both physical and transition risks, as well as climate opportunities, throughout our operations and value chain."</t>
  </si>
  <si>
    <t>"Our full Board of Directors has responsibility for the oversight of the Companyâ€™s risk assessment and risk management, including ESG policies and programs. Additionally, the Companyâ€™s management is responsible for monitoring and managing risks on a day-to-day basis and reporting on them to the Board of Directors. The Board of Directors receives reports on ESG activity at least annually, including the annual UN Global Compact Communication on Progress, our annual CDP response, human capital management policies and programs, DEI initiatives, cybersecurity and privacy updates, and related compliance topics."</t>
  </si>
  <si>
    <t>https://www.cdp.net/en/formatted_responses/responses?campaign_id=79520704&amp;discloser_id=984067&amp;locale=en&amp;organization_name=Robert+Half+International+Inc.&amp;organization_number=15878&amp;program=Investor&amp;project_year=2022&amp;redirect=https%3A%2F%2Fcdp.credit360.com%2Fsurveys%2F2022%2F6wz4wms4%2F186060&amp;survey_id=78646008</t>
  </si>
  <si>
    <t xml:space="preserve">19.6 megaliters for 10% of Robert Half's total real estate portfolio </t>
  </si>
  <si>
    <t>14.7% Asian/Pacific Islander _x000D_
2.9% Other</t>
  </si>
  <si>
    <t>CEO: $8,971,474 | Median Employee: $28,191</t>
  </si>
  <si>
    <t>"In contrast, if we exclude temporary employees from our calculations, the median annual total employee compensation increases to $67,346, making our internal pay ratio 133 to 1, which we believe would be a more accurate representation of how our Chief Executive Officerâ€™s pay compares to that of our regular workforce."</t>
  </si>
  <si>
    <t>"We have a nationwide Injury and Illness Prevention Program (IIPP) for both internal employees and contract talent. This program also constitutes our training for safety and is also a part of the annual Awareness Training."_x000D_
See Benefits Guide on Robert Half Resources Site for more information</t>
  </si>
  <si>
    <t>Robert Half International</t>
  </si>
  <si>
    <t>76.33.141.136</t>
  </si>
  <si>
    <t>R_R4FiysqnKNEyI25</t>
  </si>
  <si>
    <t>ROL2020@g.ucla.edu</t>
  </si>
  <si>
    <t>ROL2020</t>
  </si>
  <si>
    <t>Rollins, Inc.</t>
  </si>
  <si>
    <t>ROL</t>
  </si>
  <si>
    <t>Environmental &amp; Facilities Services</t>
  </si>
  <si>
    <t>https://www.sec.gov/Archives/edgar/data/84839/000117120021000108/i21135_rol-def14a.htm</t>
  </si>
  <si>
    <t>Proxy Statement + 2020 ESG Report</t>
  </si>
  <si>
    <t>https://www.sec.gov/Archives/edgar/data/84839/000117120021000089/i21079_rol-pre14a.htm</t>
  </si>
  <si>
    <t>https://s3.amazonaws.com/content.stockpr.com/rollins/db/856/7655/pdf/Rollins+2020.pdf</t>
  </si>
  <si>
    <t>5,475,194; 46,121</t>
  </si>
  <si>
    <t>172.91.81.129</t>
  </si>
  <si>
    <t>R_3szS81sQenrUUVL</t>
  </si>
  <si>
    <t>RJF2021@g.ucla.edu</t>
  </si>
  <si>
    <t>RJF2021</t>
  </si>
  <si>
    <t>Raymond James Financial, Inc.</t>
  </si>
  <si>
    <t>RJF</t>
  </si>
  <si>
    <t>Investment Banking &amp; Brokerage</t>
  </si>
  <si>
    <t>https://www.raymondjames.com/-/media/rj/dotcom/files/about-us/2021-cr-report.pdf</t>
  </si>
  <si>
    <t>https://sec.report/Document/0001193125-22-007401/#toc271677_5</t>
  </si>
  <si>
    <t>https://sec.report/Document/0001193125-22-007401/#toc271677_7</t>
  </si>
  <si>
    <t>https://sec.report/Document/0001193125-21-004623/</t>
  </si>
  <si>
    <t>"The company maintains a reporting hotline (888.686.8351), where employees and individuals outside the company can anonymously submit a complaint or concern regarding compliance with applicable laws, rules or regulations, the Code of Ethics, as well as accounting, auditing, ethical or other concerns."</t>
  </si>
  <si>
    <t>"Our Crisis Management team assesses and directs the companyâ€™s response to potentially disruptive events, seeking to ensure the safety of all associates and the continuity of critical business processes. Our Emerging Compliance Risk team has identified climate risk as an emerging compliance risk, and it will continue to monitor the regulatory landscape for changes that may impact the firm."</t>
  </si>
  <si>
    <t>Two or more races - 2.48%</t>
  </si>
  <si>
    <t>CEO: $13,901,046 | Median Employee: $106,782</t>
  </si>
  <si>
    <t>https://sec.report/Document/0001193125-22-007401/#toc271677_55</t>
  </si>
  <si>
    <t>"Our benefits decisions are informed by associate engagement and their solicited input. Even before the pandemic highlighted the importance of comprehensive support, this collaboration had helped us maintain a high level of benefits for health, wellness and financial support for our employees in and outside of the office."_x000D_
"Health:_x000D_
â€¢ Insurance benefits start within one month of hiring_x000D_
â€¢ Employees who work over 25 hours a week are eligible to participate_x000D_
â€¢ Benefits include eight covered mental health counseling sessions_x000D_
â€¢ Plan enrollees can access Sanvello mental health management and Talkspace digital therapy apps_x000D_
â€¢ Support for managing weight, hypertension and Type 2 diabetes through Omada at no additional cost_x000D_
â€¢ Support for managing Type 2 diabetes through Virta included at no extra cost_x000D_
â€¢ Coverage for gender-affirming treatments is included in our health plans"</t>
  </si>
  <si>
    <t>Raymond James Financial</t>
  </si>
  <si>
    <t>169.232.71.162</t>
  </si>
  <si>
    <t>R_x6psV92iGqffc2t</t>
  </si>
  <si>
    <t>SEE2021@g.ucla.edu</t>
  </si>
  <si>
    <t>SEE2021</t>
  </si>
  <si>
    <t xml:space="preserve">Sealed Air Corporation </t>
  </si>
  <si>
    <t>SEE</t>
  </si>
  <si>
    <t>81211K100</t>
  </si>
  <si>
    <t>ESG report</t>
  </si>
  <si>
    <t>https://ir.sealedair.com/static-files/524cb4c7-779c-45ff-927c-3069019230b5</t>
  </si>
  <si>
    <t xml:space="preserve">33% Gender and racial/ethnic diversity </t>
  </si>
  <si>
    <t>ESG</t>
  </si>
  <si>
    <t xml:space="preserve">Current State Assessment: Global and industry trends analyzed as they related to SEE to develop_x000D_
a list of relevant environmental, social and governance (ESG) topics. This list was then put in front of_x000D_
key stakeholders for refinement._x000D_
_x000D_
Stakeholder input and survey: Inputs were gathered from key internal and external stakeholders_x000D_
of SEE. This allowed for refinement and prioritization of the ESG topic list and informed the topic_x000D_
summary outputs._x000D_
_x000D_
Scoring and prioritization: The information gained from the first two phases was aggregated to map and develop a materiality matrix and topic summaries. </t>
  </si>
  <si>
    <t>GIR Report</t>
  </si>
  <si>
    <t>https://www.sealedair.com/content/dam/corporate/legal-documents/see-global-impact-report-2022-final.pdf</t>
  </si>
  <si>
    <t>The Audit Committee reviews and advises the Board regarding_x000D_
proposed changes to our Code of Conduct, with the Board having_x000D_
ultimate approval of the Code of Conduct._x000D_
_x000D_
The Audit Committee also oversees SEEâ€™s ethics and integrity program,_x000D_
which is administered through the Integrity Committee comprised of_x000D_
a cross-functional team of executives and senior leaders. The Audit Committee also oversees the investigation of and acts, or recommends Board action, on any violations or potential violations of the Code of Conduct involving any executive officer. The Audit Committee receives regular updates on ethics and integrity matters from management....._x000D_
_x000D_
SEEâ€™s commitment to doing business with integrity means avoiding corruption or bribery in any form and complying with the anti-corruption laws of every country in which the company conducts business. This expectation extends to those who conduct business on SEEâ€™s behalf or desire to conduct business with SEE. _x000D_
_x000D_
All SEE employees are expected to read, understand, and adhere to the principles within the companyâ€™s Code of Conduct and its Global Anti-bribery and Anti-corruption Policy. The anti-bribery and anticorruption compliance program encompasses screening and monitoring controls, as well as an education component comprised of training on various anti-corruption and anti-bribery topics, such as guidance on transacting with intermediaries and foreign officials._x000D_
pg(43)</t>
  </si>
  <si>
    <t>Global Impact Report</t>
  </si>
  <si>
    <t>Sustainability was discussed at regularly scheduled Board meetings in 2021.Management reported to the board of directors on sustainability matters including sustainability goals, reduction of GHG emissions and water dependency, sustainability plans/accomplishments and product benefits. The board of directors reviews progress to these goals including strategy and plans of action as well as oversees the risks to accomplish it and support management in problem solving. SEE is dedicating innovation, research and development resources to design or advance packaging materials to be recyclable or reusable and contain more recycled and or renewable content and has announced a goal to reach net-zero carbon emissions within our operations by 2040. The Company will continue to reduce Scope 1 and 2 carbon emissions through investments in renewable energy and by increasing efficiencies across its operations. Additionally, the company will focus on reducing water use, energy use, and waste in our operations and throughout the supply chain while innovating, manufacturing and delivering high-performance packaging solutions. In 2014, we launched an ambitious plan to achieve a set of 2020 Sustainability Goals within our own internal operations, most of which have been met or exceeded. We sought to embed sustainability into the fabric of our operational excellence by reducing greenhouse gas emissions, energy and water intensity of our operations and by diverting product and process waste from landfills. We hold our suppliers to the same high standards we have for our own operations. More recently, these goals have been expanded for continued reductions through 2025 and beyond. The board of directors is highly engaged in assessing sustainability opportunities, as well as formulating Sealed Airâ€™s sustainability goals and strategy and regularly receives updates on Sealed Airâ€™s sustainability performance, innovations and challenges. Recognizing the importance of these matters, the board of directors in late 2020 designated the Nominating and Corporate Governance Committee as having responsibility to oversee our sustainability strategies and other matters concerning environmental, social, governance and public policy issues affecting Sealed Air.</t>
  </si>
  <si>
    <t>The CEO has responsibility for climate-related issues because he sets strategy, major plans of action, response to analysis of risk and opportunities related to climate-change, annual budgets, business plans and communicates the corporate vision of making the world better than we find it to all stakeholders. Under his leadership it is clear that sustainability is in everything Sealed Air does and drives commercial programs to enable global growth including in regions affected by extreme weather and disease events resulting from climate-change.  He drives innovation of new products that are designed to have measurable sustainability advantages over the products they replace as well as reduce product damage and food waste and thus climate-related greenhouse emissions.  _x000D_
_x000D_
_x000D_
_x000D_
The Senior Vice President, Chief Operating Officer reports to the President/CEO and has responsibility for climate-related issues because he leads continued progress of best-in-class safety results, improved manufacturing quality, supply chain contributions to EBITDA, further deployment of a lean culture, and management of cost reduction throughout the organization with annual operations goals related to year over year climate-related greenhouse gas emissions reductions at all operating locations.   Sealed Air has a company-wide competition to reduce operational environmental impact called the Keys to Success which is one example of the incentives overseen by the Senior Vice President and Chief Operating Officer that have resulted in achievement of Sealed Airâ€™s 2020 GHG, energy and water intensity reduction goals and on target for our 2025 goals.  Progress towards climate related goals such as GHG emissions, water, energy and waste results are monitored during monthly calls with the supply chain management organization. _x000D_
_x000D_
_x000D_
_x000D_
The Senior Vice President and Chief Growth and Strategy Officer reports to the President/CEO and has responsibility for climate-related issues because he leads the company's sustainability strategy to enable global growth including regions affected by climate-change and those experiencing increased demands for packaging products, processes and equipment designed to reduce product waste and thus greenhouse emissions and water dependency.   He is also responsible for embedding ESG and sustainability into the strategic planning process including new ventures, strategic investment to promote circularity and business development. Climate-related benefits and waste reduction solutions are part of the company strategy with a focus on energy, waste, GHG emissions, water, labor and financial benefits.  A large portion of the sustainability organization reports directly to him and strategy and progress are reviewed in the normal course of doing business. Regular strategy planning sessions include a review of progress towards sustainability goals and how best to achieve them.</t>
  </si>
  <si>
    <t xml:space="preserve">Short-term:  _x000D_
_x000D_
Significant risks and opportunities are included in the strategic planning process, which is typically a 3-year plan. Business continuity and supply chain resilience in the event of acute or chronic changes, including those related to climate, are included. In the short term, Sealed Air has considered risks associated with drought conditions, global economic and political conditions, currency translation and devaluation effects, changes in raw material pricing and availability, competitive conditions, the success of new product offerings, consumer preferences, the effects of animal and food-related health issues, the effects of epidemics or pandemics, changes in energy costs, environmental matters, the success of our restructuring activities, the success of our financial growth, profitability, cash generation and manufacturing strategies and our cost reduction and productivity efforts, changes in our credit ratings, regulatory actions and legal matters._x000D_
_x000D_
Medium-term:  _x000D_
_x000D_
In the medium term, the risks and opportunities considered in the short term are included as well as those related to making necessary capital investments to ensure business continuity and resiliency under unpredictable demands related to customer needs, climate-related and legislative events are considered for the next 5 years. Sealed Air is also actively pursuing a circular approach to materials so that what was once considered waste becomes a valuable resource with a time horizon of 2025.    _x000D_
_x000D_
Long-term:    _x000D_
_x000D_
In the long term, with a time horizon of 2026-2040, Sealed Air has established a new set of goals to improve resource efficiency in the face of increasing population, urbanization and a growing middle class. These include reductions in GHG emissions, energy use, water use and generated waste; supply chain responsibility, chemicals of concern, sustainability in innovation and providing sustainability benefits to customers through innovative products while improving resource efficiency throughout the supply chain.   </t>
  </si>
  <si>
    <t>Revenues: In addition to natural and physical risks, customer labor scarcity was seen as a growing risk. We used our knowledge-based systems on a poultry cutting operation to provide real time feedback to workers, thus optimizing high value meat recovery while training operators leading to new revenue producing opportunities to Sealed Air. Innovations that prevent waste and energy use in our customersâ€™ operations such as FlexPrepÂ® for quick serve restaurant condiments or KorrvuÂ® for protection of fragile products during transportation are also factored into Sealed Airâ€™s revenue expectations. This competitive advantage also supports the price of our products when climate-related weather events cause product protection benefits to be valued for shelf-life extension or protection during export. Revenue planning and risk assessment is a relatively short-term process and is typically evaluated on a 1-3 year cycle due to the acute nature of potential issues. Direct costs: Previous analysis of storm severity indicated a need for a strong electronic tracking system and professionals to protect personnel, operations and customer service and the costs associated with these functions are integrated into financial plans. Sealed Air invested in systems to monitor emissions as part of our goal to reduce GHG emissions 30% by 2025 from a baseline of 2019 and invested in a more robust data and metrics reporting system that provides more timely feedback. Extreme weather conditions have become an annual occurrence and the costs associated with planning for changes in demand for certain types of packaging are incorporated into current financial plans. Financial planning for direct costs is evaluated both in the near and long term. Acute risks such as interruptions to raw materials or significant price disruptions require annual planning on a three year cycle while more transitional risks are evaluated closer to the 5-10 year cycle depending on the severity and likelihood of occurrence. Capital expenditures: Sealed Air uses the goal of reducing landfill and incentives to reduce cost of goods sold to drive innovation in our operations. Our operations in North America made capital investments to implement new technology, equipment and systems to allow us to use our own reprocessed scrap including our investment in Ameripak, a recycling facility in SC. Due to the nature of our business, capital planning varies significantly with the type of investment. Capital investment is part of our annual planning process with less expensive investments of several hundred thousand dollars planned on an annual basis while larger investments will typically be planned 3-5 years or beyond although execution of those plans may be longer. Capital Allocation: Sealed Air allocated 20% of the capital investment budget for climate related projects. As examples, several solar arrays have been funded at production facilities, large scale replacement of energy inefficient production equipment, VOC capture systems to reduce GHG emissions and entire location replacement of current lighting with LEDs. Acquisitions and divestments: Acquisitions have been both regional and global based on providing additional focused product solutions. One example is the acquisition of Automated Packaging Systems (APS) in 2019. APS is a leading manufacturer of automatic bagging systems, pre-opened bags on a roll and protective air pillows with recycle content. These products are designed to have a reduced carbon footprint compared to alternatives they are replacing. Magnitude can be estimated by considering that APS generated $290 million in sales in 2018, an increase of more than 6% over Sealed Air sales of $4.7 billion that same year. Financial planning for acquisitions and divestment more closely aligns with our capital investment strategy. As such, it is part of our annual planning process but is typically forward looking 3-5 years although execution of those plans may be longer.</t>
  </si>
  <si>
    <t>Sealed Air's climate-related scenario analysis considers both short and long-term impact. Our current and future products are designed to better protect our customers products while having a reduced environmental impact. As environmental conditions change, our strategy is to offer materials that mitigate or take advantage of those potential changes. Our global supply chain and manufacturing base allows us to minimize the risk to a disruption of goods and services due to local or regional issues. Sealed Air has also committed to reducing our GHG intensity by 30% (2025) and 46% (2030) to further minimize this risk as well as to be net-zero CO2 emissions within our operations by 2040. We deliberately offer a broad portfolio of products to minimize the impact to shifts in market demand or the availability of animal feedstock. As a leader in the packaging industry, we are committed to delivering essential solutions that minimize food waste, maximize food safety and protect valuable goods shipped around the world, thus reducing GHG emissions. Sealed Air has also allocated capital funding to projects that further reduce our environmental impact._x000D_
_x000D_
Also Table (c3.3)</t>
  </si>
  <si>
    <t>To optimize Sealed Airâ€™s governance of key risks, executive leaders established the Enterprise Risk Management Steering Committee (ERM SteerCo), whose purpose is to provide oversight and guidance to management regarding the companyâ€™s risk management strategies and activities. Fundamental to the ERM process is that management owns, actively evaluates, and proactively manages Sealed Airâ€™s top risks. A facilitated approach is used to identify and prioritize risks for risk assessments, which capture mitigation plans, mitigation effectiveness, risk exposure and trends. Reviews are conducted with senior management and the Board. In addition, climate-related risks are assessed by the Global Sustainability Action Team during monthly meetings. Sub-teams meet more frequently depending upon topics. Responsibilities include monitoring and reporting progress against corporate energy/GHG goals, maintaining current awareness of external leadership practices, competitive activity, market trends, risks and opportunities, some of which relate to climate change. The Global Sustainability Action Team is cross-functional to facilitate involvement to incorporate appropriate climate-related risk mitigation into strategic business plans. This approach of risk management is applied for both physical and transitional risks. As examples of case studies for addressing such risk: Case Study 1: Physical Risk (Natural Disaster) Situation: Sealed Air has a number of facilities located in the Southwest region of the US that could potentially experience natural disasters due to climate related events such as a hurricane, tornado or flood. In addition, key suppliers in this same region, our supply chain or our information systems are potentially at risk for such events. If such events were to affect our ability to operate in this region then there could be an adverse effect on our consolidated financial condition. Task: In order to minimize this risk, Sealed Air had to address ways to mitigate or minimize the disruption of operations that might occur as a result of a local or regional disaster. Issues such as disruption of operations, inability to source raw materials and disruption of communications and transportation were part of the risk planning process. Action: As a result of this potential risk, a number of strategies and actions were initiated by Sealed Air including: redundancy in our manufacturing processes and locations so that the same products could be produced at different sites or within different regions in the event of problem, strategic development of a global footprint both for markets and manufacturing to minimize the risk, redundant raw materials and suppliers to assure a ready supply and the development of emergency response plans to address issues not mentioned here. Result: Sealed Air is confident that it has minimized the potential risk to continued operations in the event of a local or regional disaster. Case Study 2: Transitional Risk (Chronic Environmental Shift) Situation: With the advent of the Covid-19 pandemic, several areas of Sealed Air's business could have been heavily impacted. Similarly, there is the potential to experience other regional or global pandemics as a result of shifting climate conditions. As with Covid-19, the impact on Sealed Air's business could include the availability of raw materials, operational capability, employee and customer safety, customer demand and consumer preferences. As a result, Sealed Air developed and implemented a series of emergency response initiatives to assure business continuity as well as minimize the impact on our customers and employees. Task: Develop redundant production capabilities and plans anticipating potential material shortages or production shutdowns. Develop safety protocols to be used at all Sealed locations to minimize the risk to our employees while still maintaining production schedules. Action: Sealed Air operations and market staff manage the risk of sales loss due to pandemic-related disruptions by monitoring local, regional and country specific conditions and reporting to global management responsible for business continuity. Local, regional and company-wide crisis management teams are alerted as needed. These teams then manage the response by working with customers to shift production to regions not impacted by the immediate risk. In addition, Sealed Air proactively anticipates potential market shifts as part of our strategic planning and manages a diverse product portfolio to better adapt to potential changes in the market. Sealed Air also developed robust safety protocols designed to protect both employees and customers while still maintaining a high level of service. In addition, Sealed Air's balanced portfolio of ecommerce solutions and food protection packaging offered opportunities for increased sales and markets. Result: Sealed Air was able to appropriately protect our employees and customers while still meeting production and customer demands. Case Study 3: Transitional Risk (Chronic Environmental Shift) Situation: One of our largest markets is that of fresh protein packaging. Changes in precipitation patterns and extreme variability in weather patterns can detrimentally impact our food processor and service customers as well as alter disease transmission such as African Swine Fever or Avian Influenza. Changes in ambient temperatures can also impact insect or disease agent life cycles. In the long term, these issues may also influence or shift consumer buying patterns which may also have an impact on financial performance. Weather patterns in protein producing regions such as Midwest US, Australia/New Zealand and several countries in South America at times could all be susceptible to these issues. Task: Develop a redundant, global footprint for customers and consumers that will allow food production to shift to regions not impacted by these issues as well as anticipate and plan for potential market shifts. Action: Sealed Air operations and market staff manage the risk of sales loss due to climate-related disease outbreaks by monitoring local, regional and country specific livestock conditions and reporting to global management responsible for business continuity. Local, regional and company-wide crisis management teams are alerted. These teams then manage the response by working with customers to shift production to regions not impacted by the immediate risk. In addition, Sealed Air proactively anticipates potential market shifts as part of our strategic planning and also manages a diverse product portfolio to better adapt to potential changes in the market. Result: Sealed Air is confident that it has minimized the impact or potential risk that may occur because of this or similar transitional issues.</t>
  </si>
  <si>
    <t xml:space="preserve">(C4.1) Did you have an emissions target that was active in the reporting year?_x000D_
Absolute target_x000D_
Intensity target_x000D_
...._x000D_
_x000D_
(C4.1a) Provide details of your absolute emissions target(s) and progress made against those targets._x000D_
_x000D_
Target reference number_x000D_
Abs 1....._x000D_
_x000D_
....Please explain target coverage and identify any exclusions_x000D_
_x000D_
Target coverage includes all Sealed Air manufacturing facilities, warehouses and offices with significant energy use. Small warehouses and offices were determined to account for less than 1.5% of total emissions. We consider our coverage to be 100%._x000D_
_x000D_
Plan for achieving target, and progress made to the end of the reporting year_x000D_
_x000D_
The plan is to continue to identify and execute projects to reduce energy use and greenhouse gas emissions in our operations to reduce scope 1 and scope 2 emissions. We reduced scope 1 and 2 emissions by 7% through execution of emissions reduction projects at all facilities and the use of renewable energy credits in some locations to reduce scope 2 emissions. Emissions reduction initiatives include use of LED lighting, replacement of HVAC equipment, replacement of production equipment, the use of energy controllers, replacement of compressors and the use of monitoring and gas capture equipment._x000D_
_x000D_
Target reference number_x000D_
Abs 2...._x000D_
_x000D_
....Please explain target coverage and identify any exclusions_x000D_
_x000D_
Target coverage includes 100% of category 11, Use of Sold Products, and 82% of category 1, Purchased Goods and Services. (100% X 1,229,598) + (82% X 1,685,559) = 2,611,756 tCO2eq. This value represents 72.9% of Sealed Air's total scope 3 emissions in the 2019 baseline year. Total scope 3 = 2,611,756 / 3,584,515 X 100% = 72.9% of base year scope 3 emissions and the target is a reduction of 15.2% by 2030 or a total reduction of 396,987. In 2021 Sealed Air had a value of 2,128,331 tCO2eq for Category 1 and 82% is 1,745,231 plus 100% of category 11 (496,834 tCO2e) = 2,242,065 which is a reduction of 369,691 tCO2eq or 369,691 / 396,987 = 93.1% of the target._x000D_
_x000D_
Plan for achieving target, and progress made to the end of the reporting year_x000D_
_x000D_
Sealed Air established a team to engage with suppliers of our most emissions intensive raw materials in order to identify opportunities to reduce the emissions associated with these raw materials. We have a goal of working with at least 10 suppliers each year. This goals was achieved in 2021 and continues. Sealed Air engineers identify energy efficient motors and other devices to replace less efficient units on our new and rebuilt equipment. Sealed Air engineers also seek to use develop energy efficient packaging materials to assist our customers in utilizing less energy to process our packaging....._x000D_
_x000D_
(C4.1b) Provide details of your emissions intensity target(s) and progress made against those target(s)._x000D_
_x000D_
Target reference number_x000D_
Int 1...._x000D_
_x000D_
....Please explain target coverage and identify any exclusions_x000D_
_x000D_
The target covers all Sealed Air scope 1 and scope 2 emissions using market based emissions factors for scope 2._x000D_
_x000D_
Plan for achieving target, and progress made to the end of the reporting year_x000D_
_x000D_
The plan is to continue to identify and execute projects to reduce energy use and greenhouse gas emissions in our operations to reduce scope 1 and scope 2 emissions. We reduced scope 1 and 2 emissions by 5% through execution of emissions reduction projects at all facilities and the use of renewable energy credits in some locations to reduce scope 2 emissions. Emissions reduction initiatives include use of LED lighting, replacement of HVAC equipment, replacement of production equipment, the use of energy controllers, replacement of compressors and the use of monitoring and gas capture equipment._x000D_
_x000D_
....(C4.2b) Provide details of any other climate-related targets, including methane reduction targets._x000D_
_x000D_
Target reference number_x000D_
Oth 1...._x000D_
_x000D_
....Please explain target coverage and identify any exclusions_x000D_
_x000D_
Our energy reduction goal is to reduce energy intensity in 100% of our production operations by 46% using a baseline year of 2019. These intensity numbers and those reported in our sustainability report use a denominator normalized to 2019 net trade sales to account for currency fluctuations._x000D_
_x000D_
Plan for achieving target, and progress made to the end of the reporting year_x000D_
_x000D_
The plan is to continue to identify and execute projects to reduce energy use in our operations. We reduced our use of energy in our operations through execution of energy reduction projects at all facilities. Energy reduction initiatives include use of LED lighting, replacement of HVAC equipment, replacement of production equipment, the use of energy controllers and replacement of air compressors ._x000D_
_x000D_
_x000D_
_x000D_
</t>
  </si>
  <si>
    <t>CDP Sealed Air Corp. - Climate Change 2022</t>
  </si>
  <si>
    <t>https://www.cdp.net/en/formatted_responses/responses?campaign_id=79520704&amp;discloser_id=964713&amp;locale=en&amp;organization_name=Sealed+Air+Corp.&amp;organization_number=16606&amp;program=Investor&amp;project_year=2022&amp;redirect=https%3A%2F%2Fcdp.credit360.com%2Fsurveys%2F2022%2F6wz4wms4%2F188114&amp;survey_id=78646008</t>
  </si>
  <si>
    <t>cubic meters</t>
  </si>
  <si>
    <t>GIR report</t>
  </si>
  <si>
    <t>"Non-White" 34%</t>
  </si>
  <si>
    <t>$11,782,432:$54,875</t>
  </si>
  <si>
    <t>https://www.sec.gov/Archives/edgar/data/1012100/000119312521106737/d848130ddef14a.htm#toc848130_27</t>
  </si>
  <si>
    <t>Sealed Air</t>
  </si>
  <si>
    <t>R_3F2nPIycLroQdXz</t>
  </si>
  <si>
    <t>SJM2022@g.ucla.edu</t>
  </si>
  <si>
    <t>SJM2022</t>
  </si>
  <si>
    <t>The J. M. Smucker Company</t>
  </si>
  <si>
    <t>SJM</t>
  </si>
  <si>
    <t>https://app.quotemedia.com/data/downloadFiling?webmasterId=101533&amp;ref=115977462&amp;type=PDF&amp;symbol=SJM&amp;companyName=J.M.+Smucker+Company+%28The%29&amp;formType=DEF+14A&amp;dateFiled=2021-07-01&amp;CK=91419</t>
  </si>
  <si>
    <t>Adherence to the Companyâ€™s Basic Beliefs_x000D_
Leadership and Operating Experience_x000D_
Independence_x000D_
Public Company Board and Corporate Governance Experience_x000D_
Operations Experience_x000D_
Knowledge of the Company_x000D_
Diversity_x000D_
Marketing or Public Relations Experience_x000D_
Mergers and Acquisition Experience</t>
  </si>
  <si>
    <t>0-4 Years: 4 Board Members | 5-11 Years: 2 Board Members | 12+ Years: 5 Board Members</t>
  </si>
  <si>
    <t>"We believe it is critically important that we understand the expectations of our constituents around key corporate responsibility initiatives. In this spirit, we conducted an issues assessment which informed our evolved Thriving Together agenda. With this structure in place, we have further solidified our vision and commitments while helping to maximize our resources to support our areas of focus in the most impactful manner. Recognizing how societal needs evolve, we will maintain an awareness of what is most important to our stakeholders and how we can most meaningfully support the work to address these critical issues."_x000D_
" Farmer Livelihoods_x000D_
â€¢ Food Access and Security_x000D_
â€¢ Food Safety and Quality_x000D_
â€¢ Health and Nutrition_x000D_
â€¢ Philanthropy_x000D_
â€¢ Product Innovation_x000D_
â€¢ Responsible Labeling and Marketing_x000D_
â€¢ Risk, Crisis Management, &amp; Business Continuity_x000D_
â€¢ SupplyChainResilience_x000D_
â€¢ Community Involvement â€¢ Employee Development â€¢ Philanthropy_x000D_
â€¢ Community Involvement_x000D_
â€¢ Employee Health and Wellness â€¢ Philanthropy_x000D_
â€¢ Animal Welfare_x000D_
â€¢ Corporate Culture_x000D_
â€¢ Corporate Governance and Ethics_x000D_
â€¢ Diversity and Inclusion â€¢ Farmer Livelihoods_x000D_
â€¢ Human Rights_x000D_
â€¢ Philanthropy_x000D_
â€¢ Women Empowerment_x000D_
â€¢ Climate Change_x000D_
â€¢ Deforestation_x000D_
â€¢ Packaging Footprint_x000D_
â€¢ Philanthropy_x000D_
â€¢ Renewable Energy_x000D_
â€¢ Supply Chain Resilience â€¢ Sustainable Agriculture â€¢ Waste Reduction_x000D_
â€¢ Water Stewardship"</t>
  </si>
  <si>
    <t>https://s3.us-east-2.amazonaws.com/jms-s3-com-jms-p-pmc6/assets/news-stories/corporate-publications/2022-corporate-impact-report.pdf</t>
  </si>
  <si>
    <t>"The Company Integrity Portal is an independent resource provided by a_x000D_
third party, that offers a safe, entirely confidential way to report concerns_x000D_
anonymously. All reports made through the Portal are collected by our partner,_x000D_
and then provided to Ethics &amp; Compliance at the Company. When submitting_x000D_
a report, we encourage you to provide your contact information so Ethics &amp;_x000D_
Compliance can follow up with you as needed to ensure the issue is addressed_x000D_
effectively. If preferred, you can submit a report anonymously, with confidence_x000D_
that your identity and contact information will be protected."</t>
  </si>
  <si>
    <t>https://filecache.investorroom.com/mr5ir_jmsmucker/645/JMS_Code%20of%20Conduct%202022_alt-22042022.pdf</t>
  </si>
  <si>
    <t>"The Board meets regularly with senior management, including executive officers, to discuss strategy and risks facing the Company, including new and potentially disruptive risks such as those posed by the COVID-19 pandemic. Senior management attends the Board's quarterly meetings, as well as certain meetings of the Committees of the Board (each, a "Committee"), to address any questions or concerns raised by the Board on risk management and any other matters. Each quarter, the Board receives presentations from senior management on business operations; financial results; and strategic, risk, and compliance issues. In addition, senior management holds regular strategic planning sessions to discuss strategies, key challenges, and risks and opportunities for the Company. Senior management then reviews the results of each strategic planning session with the Board."</t>
  </si>
  <si>
    <t>"Our Vice President, ESG, Deputy General Counsel and Assistant Secretary ("VP-ESG"), which is an elected officer position, has the highest level of direct responsibility for climate change within the Company. The VP-ESG is the executive sponsor of the Company's cross-functional Sustainability Steering Committee. The Steering Committee, which is chaired by our Director- Sustainability, leads our sustainability goal-setting efforts, including actions to assess and manage climate-related risks and opportunities. The Steering Committee is comprised of key leaders from our Operations, Supply Chain, Finance, Legal, Enterprise Risk Management, Marketing, Corporate Communications, Product Development, and Sustainability teams. This cross-functional approach facilitates the monitoring of climate-related issues by providing a broad range of visibility and perspectives. The Steering Committee meets on a quarterly basis to prioritize and report progress on the various sustainability efforts throughout the Company. Our strategy on sustainability is reviewed by the Steering Committee on a regular basis. Prioritization of risks and opportunities, including those associated with climate change, are a key element of these discussions."</t>
  </si>
  <si>
    <t>"The J.M. Smucker Co. considers climate change risks across the following time horizons, which are consistent with our other business practices. We typically consider the next 1 to 3 years to be our short-term horizon for detailed operational and financial planning purposes; 3 to 5 years as a medium-term horizon for strategic and capital planning; and up to 100 years for our long-term time horizons. As a Company that was founded over 120 years ago, we strive to maintain a balanced approach of considering both the near-term and long-term."_x000D_
_x000D_
See 2021 TCFD Report Page 7 data matrix for full breakdown</t>
  </si>
  <si>
    <t>"Climate change has also influenced our short-term strategy. Our Sustainability Steering Committee has identified a series of near-term sustainability priorities that include a number of items related to climate change such as continued evaluation of our goals and metrics, along with opportunities to continually improve data collection, reporting, and attainment of such goals. A team of leaders across the Company has been assembled to support and drive actions within each area of focus... Our long-term strategy has been influenced by climate change in several ways. The creation of the cross-functional Sustainability Steering Committee reflects sustainability being identified as one of our strategic initiatives. In addition, we have also recognized our responsibility to reduce greenhouse gas emissions. Climate change has further influenced our long-term strategy with the establishment of a "Sustainability Pillar Owner" at each of our manufacturing facilities."_x000D_
"Certain expenses and cost offsets from sustainability-related projects are included in our annual and long-range financial plans. While not considered material, they include items such as our use of basis, futures, and options contracts to manage commodity price volatility; partnerships with third parties and farmers on projects aimed at improving disease resistance, weather tolerance, and yields; and the impact of the vPPA from the Plum Creek Wind Farm in Nebraska."</t>
  </si>
  <si>
    <t>"Specifically, our executive leadership team has overall responsibility for identification and management of the risks and opportunities that we face, including those associated with climate change. In addition, the Board meets regularly with senior management to discuss strategy as well as risks and opportunities. Our executive leadership team holds regular strategic planning sessions to discuss strategies, key challenges, and risks and opportunities, during which sustainability has been identified as one of our strategic initiatives. Accordingly, we maintain a cross-functional Sustainability Steering Committee that leads the Company's sustainability goal-setting efforts, including actions to further identify and mitigate climate change risks and pursue opportunities. Our strategy on sustainability is reviewed by the Sustainability Steering Committee on a regular basis. Prioritization of risks and opportunities, including those associated with climate change, are a key element of these discussions. Activities of the Sustainability Steering Committee are reported to our executive leadership team, including the Chief Executive Officer."</t>
  </si>
  <si>
    <t>"Our enterprise risk management program uses a framework that guides our junior and senior executive management teams to consider the impact of fundamental reputational, environmental, and business continuity risk among several others. We not only evaluate these risks in terms of stand-alone events that could occur but also as compound risk_x000D_
events. For example, while we understand the strength of our business continuity program and mitigating controls at a facility level, our risk analysis also looks at climate change_x000D_
trends in the regions where we manufacture and distribute our products to customers, to help us plan the timing and nature of additional mitigating controls and related business decisions."</t>
  </si>
  <si>
    <t>"In 2014, we adopted 2020 environmental sustainability goals for greenhouse gas emissions intensity (Scope 1 and 2, market-based), water use intensity, and landfill diversion, using 2014 as our baseline. Thanks to the commitment of our employees and business partners, we are proud to have exceeded each of these goals.</t>
  </si>
  <si>
    <t>. In 2020, we announced new packaging goals. And, as part of our 2021 Corporate Impact Report, we introduced our newest environmental impact goals:_x000D_
- Reduce absolute scope 1 and scope 2 GHG emissions 28% by 2030 from a 2019 base year (the target boundary includes biogenic emissions and removals from bioenergy feedstocks);_x000D_
- Reduce scope 3 GHG emissions 22% per unit of sold product by 2030 from a 2019 base year;_x000D_
- Achieve TRUE certification at 100% of sites by 2030;_x000D_
- Reduce energy intensity at Company-owned facilities 5% by 2025 from a 2019 base year; and _x000D_
- Reduce water intensity at Company-owned facilities 5% by 2025 from a 2019 base year."_x000D_
"From a 2014 baseline to 2020, GHG emissions intensity was reduced by 26.1%, exceeding our 10% reduction goal."_x000D_
"We achieved a 96.2% divergence of waste to landfills, exceeding our 95% diversion rate target."_x000D_
"From a 2014 baseline through 2019, our water use intensity has decreased by 18.7%, exceeding our 15% reduction goal."_x000D_
"Through our efforts, we have been able to make progress against our goal to strive for 100% recyclable, compostable or reusable packaging materials by 2025. As of calendar_x000D_
year 2020, more than 75% of our packaging materials by weight are recyclable*."</t>
  </si>
  <si>
    <t>https://filecache.investorroom.com/mr5ir_jmsmucker/620/TCFD_2021.pdf</t>
  </si>
  <si>
    <t>2021 Employer Information Report</t>
  </si>
  <si>
    <t>https://s3.us-east-2.amazonaws.com/jms-s3-com-jms-p-pmc6/assets/news-stories/corporate-publications/2021-EEO-Report.pdf</t>
  </si>
  <si>
    <t>CEO: $8,511,639 | Median Employee: $86,742</t>
  </si>
  <si>
    <t>https://app.quotemedia.com/data/downloadFiling?webmasterId=101533&amp;ref=116814094&amp;type=PDF&amp;symbol=SJM&amp;companyName=J.M.+Smucker+Company+%28The%29&amp;formType=DEF+14A&amp;dateFiled=2022-07-07&amp;CK=91419</t>
  </si>
  <si>
    <t>"Smucker provides benefit opportunities that are focused on the long-term health and well-being of our employees and their families, such as:_x000D_
_x000D_
Heath care (including preventive)_x000D_
Prescription drug coverage_x000D_
Dental and vision_x000D_
Flexible Spending Accounts (FSA)_x000D_
Employee Assistance Program (EAP)_x000D_
Disability benefits_x000D_
Life insurance options_x000D_
Pet insurance_x000D_
As part of our focus on well-being, we emphasize the need for employees to embrace healthy lifestyles. We offer a variety of wellness education opportunities and on-site conveniences, including our wellness facility and Child Development Center. In addition, Smucker is a tobacco-free workplace."</t>
  </si>
  <si>
    <t>https://www.jmsmucker.com/careers/why-smucker/employee-benefits</t>
  </si>
  <si>
    <t>JM Smucker</t>
  </si>
  <si>
    <t>R_3pnAAxzmTD0sPLy</t>
  </si>
  <si>
    <t>RSG2021@g.ucla.edu</t>
  </si>
  <si>
    <t>RSG2021</t>
  </si>
  <si>
    <t>Republic Services, Inc.</t>
  </si>
  <si>
    <t>RSG</t>
  </si>
  <si>
    <t xml:space="preserve"> Waste Management</t>
  </si>
  <si>
    <t>https://www.republicservices.com/cms/documents/sustainability_reports/2021-Republic-Services-Sustainability-Report.pdf</t>
  </si>
  <si>
    <t>https://www.sec.gov/Archives/edgar/data/1060391/000156459022012242/rsg-def14a_20220516.htm#PROPOSAL_1_ELECTION_DIRECTORS</t>
  </si>
  <si>
    <t>https://www.sec.gov/Archives/edgar/data/1060391/000119312521107574/d122656ddef14a.htm#tx122656_2a</t>
  </si>
  <si>
    <t>{6 Directors: &lt;5Yrs},{5 Directors: 5-10yrs},{1 Director: &gt;10yrs}}</t>
  </si>
  <si>
    <t>https://www.sec.gov/Archives/edgar/data/1060391/000156459022012242/rsg-def14a_20220516.htm#BOARD_DIRECTORS_CORPORATE_GOVERNANCE</t>
  </si>
  <si>
    <t>"Our latest materiality assessment was completed in early 2022. In addition to stakeholder interviews, it included an analysis of previous surveys and engagements, sustainability standards and frameworks, media and peersâ€™ disclosures. From this analysis, a materiality matrix (next page) was created to plot sustainability topics based on two axes, â€œImportance to Businessâ€ and â€œImportance to Stakeholders.â€ The assessment was conducted in conjunction with KPMG, using KPMGâ€™s proprietary materiality tool to rank sustainability topics. While all of the topics are important, weâ€™ve categorized the top five as priority topics:_x000D_
SAFETY, GREENHOUSE GAS EMISSIONS, TALENT ATTRACTION &amp; RETENTION, CIRCULAR ECONOMY, FLEET MODERNIZATION &amp; ELECTRIFICATION_x000D_
The results showed that, overall, Republicâ€™s sustainability elements â€“ Safety, Talent, Climate Leadership and Communities â€“ and our 2030 goals are aligned with the top five topics identified in the assessment."</t>
  </si>
  <si>
    <t>"Code of Business Ethics and Conduct training is completed by 100% of employees. This training is reaffirmed every year with company-wide communications, required quizzes and/or other measures to ensure employees are acting with the Code in mind. In 2021, we distributed Ethical Decision-Making Wallet Cards to every employee. We also hosted our inaugural Ethics Awareness Week, which was a company-wide event for all employees that featured events, a panel discussion and communications focused on acting ethically and in compliance with the Code."</t>
  </si>
  <si>
    <t>GRI 2021</t>
  </si>
  <si>
    <t>https://www.republicservices.com/cms/documents/sustainability_reports/2021-Republic-Services-GRI-Report.pdf</t>
  </si>
  <si>
    <t>2021 GRI</t>
  </si>
  <si>
    <t>"""The Board receives quarterly updates from the Sustainability &amp; Corporate Responsibility Committee of the Board. The Board, either through the Sustainability Committee or directly, oversees the enterprise risk management (ERM) program and Sustainability programs with respect to business resiliency, strategy and long-term value creation._x000D_
The ERM Council provides governance over the ERM program with overseeing program effectiveness and monitoring key enterprise risks and opportunities and their associated mitigation plans. The Council includes select executives and was established to support the strategic plan and objectives of the Company."""</t>
  </si>
  <si>
    <t>The ERM Team consists of key business leaders representing multiple functions including Engineering, Environmental Compliance, Finance Support, Operations Support and so on. These functional representatives provide risks and opportunities that are then aggregated, assessed and prioritized based on their impact to the strategy/organization. Outcomes of the ERM process, as described in the Risk Management section of this report and depicted in Exhibit G1, are provided to the Executive Team. This process informs strategy development and ensures the resilience of our strategy, contributing to long-term value creation aligned with business objectives. _x000D_
_x000D_
Also see "Exhibit G3: Management Oversight"</t>
  </si>
  <si>
    <t>Risks_x000D_
_x000D_
â€¢ Transition, Policy &amp; Legal: Price on carbon (medium to long-term, see further discussion in Strategy and page 22 â€“ 23 of 10-K)_x000D_
â€¢ Transition, Policy &amp; Legal: Permitting landfill expansion (short-term, see page 20 â€“ 21 of 10-K)_x000D_
â€¢ Transition, Technology: Costs associated with emerging recycling technologies (medium-term, see page 26 of 10-K)_x000D_
â€¢ Transition, Market: Reduced revenue from landfill diversion (long-term, see page 21 of 10-K)_x000D_
â€¢ Transition, Reputation: Inability to achieve sustainability goals (medium-term, see page 22 of 10-K)_x000D_
â€¢ Physical, Acute: Storms, hurricanes, wildfires, floods (short-term, see further discussion in Strategy and page 20 of 10-K)_x000D_
â€¢ Physical, Chronic: Temperature change, Precipitation change, sea level rise, chronic heat waves (long-term, see further discussion in Strategy and_x000D_
page 20 of 10-K)_x000D_
_x000D_
Opportunities_x000D_
_x000D_
â€¢ Resource Efficiency: Landfill bioremediation (short- to medium-term)_x000D_
â€¢ Energy Source: On-site solar (short-term)_x000D_
â€¢ Energy Source: Landfill gas to energy (short-term, see more below)_x000D_
â€¢ Products &amp; Services: Recycling and Organics (short-term, see more throughout Strategy)_x000D_
â€¢ Products &amp; Services: Low-carbon fleet (short to medium-term, see more throughout Strategy)_x000D_
â€¢ Products &amp; Services: Community cleanup (short-term, see more throughout Strategy)_x000D_
â€¢ Markets: Environmental solutions (short-term)_x000D_
â€¢ Markets: Mechanical recycling (short to medium-term)_x000D_
â€¢ Resilience: Fleet electrification (medium-term)</t>
  </si>
  <si>
    <t>See "Exhibit S4: Overview of Impact"</t>
  </si>
  <si>
    <t>"Although the impact to operating costs due to this type of policy is difficult to model, we can discuss the_x000D_
actions we are taking to continue to build resiliency in the face of this type of policy. Examples of our mitigation and resiliency tactics include:_x000D_
â€¢ Maximizing the amount of gas collected at each site. By safely collecting the maximum amount, we minimize gas escaping as fugitive emissions. The_x000D_
collected landfill gas is either converted into renewable energy or combusted in a flare. As of December 31, 2021, Republic was engaged in 69 landfill_x000D_
gas-to-energy projects that beneficially reuse biogas, and we expect to have 116 projects by the end of 2027._x000D_
â€¢ Advancing our recycling and organics service offerings. Consumer demand for recycling services continues to increase in an effort to divert emissionsgenerating materials away from the landfill, and we have responded by integrating recycling components into our array of service offerings. Our goal is_x000D_
to provide a complete waste stream management solution to our customers in a vertically integrated, environmentally sustainable way._x000D_
â€¢ Investing in proven technologies to control costs and to simplify and streamline recycling for our customers. For example, robotics and advanced sorting_x000D_
equipment, such as disk screens, magnets and optical sorters, identify and separate different kinds of paper, metals, plastics and other materials to_x000D_
increase efficiency and maximize our recycling efforts."</t>
  </si>
  <si>
    <t>"Climate-related risks are identified via two separate methods, then integrated into the ERM process for assessment and prioritization. These methods are_x000D_
via a) traditional business processes and b) dedicated climate-risk tracking as part of the sustainability function; see Exhibit G1._x000D_
â€¢ Traditional business processes include presentations from field and corporate teams, such as quarterly business reviews and annual operating reviews._x000D_
Local teams and area reviews tend to focus on short-term risks, within a 0 â€“ 5 year time frame; however, long-term investments such as recycling facilities or landfills are also addressed._x000D_
_x000D_
â€¢ The sustainability team uses processes such as the Materiality Assessment to gather risks and opportunities from relevant stakeholders. This team focuses on risks across all time frames and topics across the organization, including but not limited to, climate-related topics. The process for identifying material topics includes review of key internal and external documentation, an analysis of sustainability standards and frameworks, stakeholder interviews, peer benchmarking and media analysis._x000D_
_x000D_
..._x000D_
_x000D_
Once identified and aggregated, risks are assessed for severity and prioritization within existing ERM processes using a ranking that includes financial, legal/regulatory/compliance, operational and brand/reputational impacts. Each risk is scored by impact, resulting in a negligible, minor, moderate, major or catastrophic risk categorization. The likelihood and probability are then estimated, and the risks are plotted into a matrix that facilitates discussions about_x000D_
risk management. For the purposes of assessing climate-related risks, these analyses consider financial impacts at or above $1M. Risks at this level are included in the risk matrix."</t>
  </si>
  <si>
    <t>"The process for managing business risks and opportunities, including those that are climzaaate-related, is handled by the ERM team and the appropriate functional owners throughout the organization. The ERM team determines the management approach and assigns a functional leader/owner. The functional leader creates a mitigation plan and is responsible for reporting out on progress. This process is completed at least once a year, or more often if new risks emerge or the nature or severity of a risk changes, which requires an adjustment to the previously developed management approach. _x000D_
_x000D_
Any risks that fall into the high significance and/or high likelihood categories, and that are likely to impact the business in the short-term (1 â€“ 5 years), are monitored and managed in the following ongoing forums. It is at these forums that these teams develop mitigation plans such as our Summer Safety Program and our Stormwater Management Plans._x000D_
â€¢ Monthly and as-needed Sustainability Steering Committee meetings_x000D_
â€¢ Area operating reviews with the Executive Team_x000D_
â€¢ Monthly CEO staff meetings_x000D_
â€¢ Quarterly corporate operating reviews_x000D_
â€¢ Quarterly Board meetings_x000D_
â€¢ Annual reviews of risks identified in Form 10-K_x000D_
â€¢ Periodic interviews with Senior Management_x000D_
â€¢ Day-to-day oversight of risks by functional leaders throughout the organization"</t>
  </si>
  <si>
    <t>"As described earlier, the ERM matrix is populated with risks and_x000D_
opportunities from a variety of business functions and processes._x000D_
These risks include those originating from climate-related issues._x000D_
Aggregated risks and opportunities are then assessed and_x000D_
prioritized based on their impact to the strategy and organization_x000D_
by the ERM Team, which consists of multiple functional_x000D_
representatives. This group, which leads the ERM process, also_x000D_
identifies and defines emerging risks, assigns risk owners, tracks_x000D_
risk-mitigation activities and reports to the ERM Council. The ERM_x000D_
Team is led by the Deputy General Counsel."</t>
  </si>
  <si>
    <t>See "Exhibit M1: Sample of Metrics and Targets"_x000D_
_x000D_
Category:  Safety_x000D_
Metric for Safety:_x000D_
â€¢ # of Heat-Related Incidents_x000D_
â€¢ # of Inclement Weather Days_x000D_
â€¢ TRIR_x000D_
_x000D_
Targets for Safety:_x000D_
_x000D_
â€¢ TRIR â‰¤2.0 by 2030_x000D_
â€¢ Zero Employee Fatalities_x000D_
_x000D_
Category: Financials_x000D_
Metrics for Financials: _x000D_
_x000D_
â€¢ Revenue; by market vertical, Area, etc._x000D_
â€¢ Operating Expenses_x000D_
â€¢ Free Cash Flow_x000D_
â€¢ IRR_x000D_
â€¢ ROIC_x000D_
Targets for Financials:_x000D_
â€¢ Not published_x000D_
_x000D_
Category: Climate_x000D_
Metrics for Climate: _x000D_
_x000D_
â€¢ GHGs; Scope 1, 2, 3_x000D_
â€¢ Biogas recovered (scf)_x000D_
â€¢ Recycling and Organics (tons sold,_x000D_
processed, collected, etc.)_x000D_
_x000D_
Targets for Climate:_x000D_
_x000D_
(2030 Goals w/ 2017 baseline)_x000D_
â€¢ 35% Scope 1+2 Reduction (SBTi Approved)_x000D_
â€¢ 50% Increase in Beneficial Reuse of Biogas_x000D_
â€¢ 40% Increase in Circularity of Key Materials</t>
  </si>
  <si>
    <t>"See ""Exhibit M1: Sample of Metrics and Targets""_x000D_
_x000D_
Category:  Safety_x000D_
Metric for Safety:_x000D_
â€¢ # of Heat-Related Incidents_x000D_
â€¢ # of Inclement Weather Days_x000D_
â€¢ TRIR_x000D_
_x000D_
Targets for Safety:_x000D_
_x000D_
â€¢ TRIR â‰¤2.0 by 2030_x000D_
â€¢ Zero Employee Fatalities_x000D_
_x000D_
Category: Financials_x000D_
Metrics for Financials: _x000D_
_x000D_
â€¢ Revenue; by market vertical, Area, etc._x000D_
â€¢ Operating Expenses_x000D_
â€¢ Free Cash Flow_x000D_
â€¢ IRR_x000D_
â€¢ ROIC_x000D_
Targets for Financials:_x000D_
â€¢ Not published_x000D_
_x000D_
Category: Climate_x000D_
Metrics for Climate: _x000D_
_x000D_
â€¢ GHGs; Scope 1, 2, 3_x000D_
â€¢ Biogas recovered (scf)_x000D_
â€¢ Recycling and Organics (tons sold,_x000D_
processed, collected, etc.)_x000D_
_x000D_
Targets for Climate:_x000D_
_x000D_
(2030 Goals w/ 2017 baseline)_x000D_
â€¢ 35% Scope 1+2 Reduction (SBTi Approved)_x000D_
â€¢ 50% Increase in Beneficial Reuse of Biogas_x000D_
â€¢ 40% Increase in Circularity of Key Materials"</t>
  </si>
  <si>
    <t>2021 TCFD report</t>
  </si>
  <si>
    <t>https://www.republicservices.com/cms/documents/sustainability_reports/2021-Republic-Services-TCFD-Report.pdf</t>
  </si>
  <si>
    <t>*These volumes do not include withdrawn well water or collected stormwater.</t>
  </si>
  <si>
    <t>"Ethnic Minority" 47%</t>
  </si>
  <si>
    <t>https://www.republicservices.com/cms/documents/sustainability_reports/2020-Republic-Services-Sustainability-Report.pdf</t>
  </si>
  <si>
    <t>CEO: $8,548,699 | Median Employee: $68,217</t>
  </si>
  <si>
    <t>https://www.sec.gov/Archives/edgar/data/1060391/000119312521107574/d122656ddef14a.htm#tx122656_51</t>
  </si>
  <si>
    <t>"""Personal_x000D_
Competitive pay_x000D_
401(k) with employer match_x000D_
Insurance_x000D_
Medical_x000D_
Dental_x000D_
Vision_x000D_
Short- and Long-Term Disability_x000D_
Accidental Death &amp; Dismemberment_x000D_
Life_x000D_
Health Care and Dependent Care Spending Accounts_x000D_
Paid time off_x000D_
Holidays_x000D_
Vacation_x000D_
Sick Time_x000D_
Paid parental leave_x000D_
Employee and Family Assistance Program (EAP)_x000D_
Employee stock purchase plan (ESPP)_x000D_
Employee discount programs"""</t>
  </si>
  <si>
    <t>https://www.republicservices.jobs/benefits/</t>
  </si>
  <si>
    <t xml:space="preserve">Republic Services, Inc. </t>
  </si>
  <si>
    <t>R_xb9qaXQENpAhx8R</t>
  </si>
  <si>
    <t>ROK2019@g.ucla.edu</t>
  </si>
  <si>
    <t>ROK2019</t>
  </si>
  <si>
    <t>Rockwell Automation, Inc.</t>
  </si>
  <si>
    <t>ROK</t>
  </si>
  <si>
    <t>https://www.rockwellautomation.com/content/dam/rockwell-automation/sites/downloads/pdf/en/company/about-us/sustainability/2021-Sustainability-Proxy-Statement.pdf</t>
  </si>
  <si>
    <t>company reports groups with less than 4 years, 4-6 years, 7-9 years and 10+ years</t>
  </si>
  <si>
    <t>"""The teamâ€™s expansion follows our 2020 materiality assessment and updated sustainability strategy and priorities, including a new goal to be carbon neutral for Scope 1 (direct) and Scope 2 (indirect)_x000D_
emissions by 2030."" ""â€¢ Customer Sustainability_x000D_
â€¢ Energy &amp; Emissions Management_x000D_
â€¢ Responsible Supply Chain_x000D_
â€¢ Talent &amp; Culture_x000D_
â€¢ Diversity, Equity &amp; Inclusion_x000D_
â€¢ Workforce of Tomorrow_x000D_
â€¢ Occupational Health &amp; Safety_x000D_
â€¢ Ethics &amp; Compliance_x000D_
â€¢ Cybersecurity_x000D_
â€¢ Product Quality &amp; Safety_x000D_
â€¢ Enterprise Risk Management_x000D_
â€¢ Corporate Governance"""</t>
  </si>
  <si>
    <t>https://www.rockwellautomation.com/en-us/company/about-us/sustainability.html</t>
  </si>
  <si>
    <t xml:space="preserve">In 2021, we provided a comprehensive introduction to our_x000D_
new Code in our Annual Ethics Training, which 100% of our_x000D_
Board of Directors, employees, and contractors completed._x000D_
Typically, each yearâ€™s training focuses on several topics_x000D_
within the Code, but for 2021 we reviewed each of the Codeâ€™s_x000D_
nearly two dozen sections including workplace safety,_x000D_
diversity and inclusion, and anti-corruption and bribery. </t>
  </si>
  <si>
    <t xml:space="preserve">Ethics and integrity are among our highest scoring drivers_x000D_
of employee engagement, nurtured and cultivated through a_x000D_
strong â€œspeak upâ€ mindset. A hallmark of that mindset is our_x000D_
independent Ombuds program that reports directly to the_x000D_
Audit Committee of our Board of Directors._x000D_
Since 1985, our Ombuds has become a trusted resource_x000D_
for colleagues and others to seek advice, share concerns,_x000D_
and report allegations of wrong-doing and possible Code of_x000D_
Conduct violations. We were one of the first U.S. companies_x000D_
to form an Ombuds office, which now includes regional_x000D_
Ombuds in Latin America; the Europe, Middle East, and_x000D_
Africa region; and Asia Pacific. </t>
  </si>
  <si>
    <t>https://www.rockwellautomation.com/en-us/company/about-us/sustainability/report.html</t>
  </si>
  <si>
    <t>https://www.cdp.net/en/formatted_responses/responses?campaign_id=74241094&amp;discloser_id=893960&amp;locale=en&amp;organization_name=Rockwell+Automation&amp;organization_number=15913&amp;program=Investor&amp;project_year=2021&amp;redirect=https%3A%2F%2Fcdp.credit360.com%2Fsurveys%2F2021%2Fdbbr64mv%2F146751&amp;survey_id=73557641</t>
  </si>
  <si>
    <t>"""The Board of Directors and its committees oversee and quide all elements of the_x000D_
company strategy._x000D_
The Board of Directors reviews (i) the adequacy of the company's Enterprise Risk_x000D_
Management (ERM) program () receives periodic reports from management regarding_x000D_
the ERM process; and (ill) receives reports from management regarding the risks that_x000D_
management has assessed as most significant._x000D_
The Board Composition and Corporate Governance Committee oversees our Sustainability_x000D_
program, including our Social and Governance pillars."""</t>
  </si>
  <si>
    <t xml:space="preserve">Executive Leadership Executive Leadership Team The Executive Leadership Team is comprised of the CEO and his direct reports. The_x000D_
Executive Leadership Team owns the overall strategy and risk management responsibilities_x000D_
for the company, including to: (i) ensure that the company is devoting the appropriate_x000D_
resources to risk management activities; (ii) review risk management / mitigation_x000D_
strategies for effectiveness; (iii) actively participate in the annual risk assessment process;_x000D_
(iv) review and challenge the critical enterprise risks identified during the risk assessment_x000D_
process; (v) determine which risks are top company risks that require regular oversight by_x000D_
the Executive Leadership Team and the Board of Directors; and, (vi) appoint senior level_x000D_
employees as risk owners for the identified top Risks._x000D_
Chief Financial Officer, and Chief_x000D_
People and Legal Officer_x000D_
The Chief Financial Officer and the Chief People and Legal Officer are executive sponsors_x000D_
of the ERM program. Our Chief People and Legal Officer is the owner of the enterprise risk,_x000D_
Impact of Climate Change, for Rockwell Automation._x000D_
Vice President, Sustainability The Vice President, Sustainability is responsible for the holistic sustainability strategy for_x000D_
the company and the execution of that strategy._x000D_
Management_x000D_
Committees and_x000D_
leaders_x000D_
Risk Council Senior leaders who represent business groups and functions of the company who evaluate_x000D_
input from our enterprise risk management process and make recommendations to the_x000D_
Executive Leadership Team on key risks the company faces._x000D_
Risk Managers Leaders within the company who represent all of the business groups and functions who facilitate the identification and prioritization of key risks the company faces._x000D_
Sustainability Council A cross-section of senior leaders from across the company with direct responsibility for our sustainability program. The committee is chaired by our Director of Environmental_x000D_
Health and Safety, who reports to our Vice President, Sustainability._x000D_
</t>
  </si>
  <si>
    <t>See Business Analysis Matrix, page 8 of 2021 TCFD report</t>
  </si>
  <si>
    <t xml:space="preserve">Three significant takeaways emerged from our climate scenario assessment:_x000D_
1. The outcome of this analysis supported our expectations that the most immediate and significant impact of climate_x000D_
change are transition risks and opportunities rather than physical. Transition risks are those risks associated with_x000D_
changing strategies, policies, or investments as governments and industry work to reduce carbon dependence._x000D_
At the same time more opportunities for our sustainability offerings, solutions, and services will emerge from our_x000D_
manufacturing customers as they address these same transition risks. Physical risks are increasing in the near term_x000D_
with more frequent severe weather events, presenting real, tangible challenges for us and our customers. However,_x000D_
the more significant physical risks resulting from a sustained increase in temperature and rising sea levels are not_x000D_
anticipated by most experts until the middle of the century._x000D_
2. Given our product portfolio, solutions and service offerings, we are well positioned to help our customers mitigate_x000D_
risks, increase efficiency, and achieve their own climate goals. Our analysis predicts that this will provide both risks_x000D_
and opportunities for our business in the short, medium, and long term. Much of the near-term opportunity comes_x000D_
from helping our customers transition to a lower or net zero emissions economy and to help them meet sustainability_x000D_
related goals by harnessing the solutions and innovations we offer._x000D_
3. The most significant near-term impact to our own business operations comes from our net neutral GHG emissions_x000D_
goal, which is a key element of our strategy to manage risk in our own operations. However, on an annual basis, the_x000D_
investments required are not projected to be material to our operating costs. </t>
  </si>
  <si>
    <t>Leveraging our cross-functional team experience with our operations, our products and solutions and our risk_x000D_
management approach and philosophy, we undertook an assessment of the risks and opportunities associated with_x000D_
climate change that is premised on the Paris Agreement goal of limiting the global temperature increase to 1.5 degrees_x000D_
Celsius. Our assessment was based on two key assumptions, drawn from our initial analysis:_x000D_
1. Assume policy and legal requirements to achieve the Paris Agreement goal would drive companies, including our_x000D_
own, to establish or increase carbon neutral and sustainability goals, having an impact on risk mitigation and buying_x000D_
behavior immediately._x000D_
2. Assume, despite these changes in behavior, adverse weather events would continue to increase year over year in the_x000D_
near term having an impact on customer buying behavior and increasing risks to our supply chain and our operations.</t>
  </si>
  <si>
    <t>Rockwell Automation has taken a proactive approach to risk management. We were an early adopter of the COSO_x000D_
framework as we built out our ERM program in the early 2000s. Out of that process we identified aspects of business_x000D_
continuity as a risk to our enterprise and built out a business continuity program that assesses, mitigates, and manages_x000D_
a variety of threats, including severe weather events. Because we have been assessing risks associated with severe_x000D_
weather events and the increasing intensity and frequency of those events, our team has been managing one aspect of_x000D_
climate change risk well before this most recent risk assessment._x000D_
Our Environmental Health and Safety team has been reviewing our own impact on climate change and have been_x000D_
implementing measures to reduce our energy usage, waste, and carbon footprint for many years._x000D_
Identifying climate change as a key risk has led us to sharpen the focus and increase our efforts to both reduce our_x000D_
own emissions as well as help our customers quantify and achieve their own climate goals. In part, as a result of the_x000D_
climate change risk assessment recently completed, day-to-day responsibility for management of climate change risks_x000D_
and opportunities is assigned to our VP, Sustainability, with the support of appropriate business and functional teams,_x000D_
and overseen by our Sustainability Council and Executive Leadership Team. Our Board Composition and Corporate_x000D_
Governance Committee will continue to provide input on our goals and get annual updates on our progress.</t>
  </si>
  <si>
    <t>Rockwell Automation has taken a proactive approach to risk management. We were an early adopter of the COSO_x000D_
framework as we built out our ERM program in the early 2000s. Out of that process we identified aspects of business_x000D_
continuity as a risk to our enterprise and built out a business continuity program that assesses, mitigates, and manages_x000D_
a variety of threats, including severe weather events. Because we have been assessing risks associated with severe_x000D_
weather events and the increasing intensity and frequency of those events, our team has been managing one aspect of_x000D_
climate change risk well before this most recent risk assessment._x000D_
Our Environmental Health and Safety team has been reviewing our own impact on climate change and have been_x000D_
implementing measures to reduce our energy usage, waste, and carbon footprint for many years._x000D_
Identifying climate change as a key risk has led us to sharpen the focus and increase our efforts to both reduce our_x000D_
own emissions as well as help our customers quantify and achieve their own climate goals. In part, as a result of the_x000D_
climate change risk assessment recently completed, day-to-day responsibility for management of climate change risks_x000D_
and opportunities is assigned to our VP, Sustainability, with the support of appropriate business and functional teams,_x000D_
and overseen by our Sustainability Council and Executive Leadership Team. Our Board Composition and Corporate_x000D_
Governance Committee will continue to provide input on our goals and get annual updates on our progress</t>
  </si>
  <si>
    <t>Our Enterprise Risk Management (ERM) process is designed to identify and address significant risks that might impact_x000D_
our strategy. Our ERM process assesses, manages, and monitors risks consistent with the integrated risk framework in_x000D_
the Enterprise Risk Management â€“ Integrated Framework (2017) issued by the Committee of Sponsoring Organizations_x000D_
of the Treadway Commission (COSO). After a process that engages all areas of our business and operations, and based_x000D_
on the recommendations of our Risk Council, the Executive Leadership Team prioritizes identified risks and assigns_x000D_
an executive to address each major identified risk area and lead action plans to manage risks. Our Board of Directors_x000D_
provides oversight of the ERM process and regularly reviews both the process itself and significant identified risks. _x000D_
_x000D_
Once we identify a possible significant risk to our enterprise and a senior executive is assigned, the next step in our_x000D_
ERM process is to assemble the right team to further assess the risk and any opportunities, determine what mitigation_x000D_
plans we have in place already, and develop a list of additional actions or changes we believe we need to make to address_x000D_
a given risk</t>
  </si>
  <si>
    <t xml:space="preserve">We use most of our energy for electricity to light, heat, and cool our buildingsâ€”which means most of our CO2e emissions_x000D_
are indirect. Known as Scope 2, these emissions are generated by the utilities, not our locations. We measure and report_x000D_
energy use and carbon emissions at our largest locations including core manufacturing and office sites. We calculate the_x000D_
balance of our carbon footprint using emission factors based on location and occupied office space. Energy is a minor_x000D_
percentage of the total operational costs at these locations. </t>
  </si>
  <si>
    <t>We met our 2022 goal to reduce emissions normalized to sales by_x000D_
30% four years early. In late 2020, we announced a new goal to be_x000D_
carbon neutral by 2030 for Scope 1 (direct) and Scope 2 (indirect)_x000D_
emissions. Our plan to achieve this goal is to continue to pursue_x000D_
best practices to reduce energy demand through ongoing monitoring, efficiency, and optimization at our sites. Weâ€™ll look for new_x000D_
opportunities that build on our previous efforts, which included green and reflective roofs, solar energy fields, geothermal heating and cooling, sensing technologies, and HVAC and lighting upgrades</t>
  </si>
  <si>
    <t>https://literature.rockwellautomation.com/idc/groups/literature/documents/br/esap-br030_-en-p.pdf</t>
  </si>
  <si>
    <t>https://www.rockwellautomation.com/en-us/company/about-us/sustainability/report.html |https://www.cdp.net/en/formatted_responses/responses?campaign_id=74241104&amp;discloser_id=892935&amp;locale=en&amp;organization_name=Rockwell+Automation&amp;organization_number=15913&amp;program=Water&amp;project_year=2021&amp;redirect=https%3A%2F%2Fcdp.credit360.com%2Fsurveys%2F2021%2F9fdr39mp%2F138237&amp;survey_id=73557651</t>
  </si>
  <si>
    <t>1% Multiracial, Native American and Pacific Islander | 2% Undisclosed</t>
  </si>
  <si>
    <t>https://www.rockwellautomation.com/en-us/company/about-us/sustainability/report.html#gate-a3a52586-79a3-484b-baf0-3c72f96462d3</t>
  </si>
  <si>
    <t>CEO: $13,583,470 | Median Employee: $59,041</t>
  </si>
  <si>
    <t>"""Rockwell Automation prioritizes employee health and well-being. Employee assistance and work life benefits are provided to_x000D_
all global employees. Our comprehensive benefits include healthcare benefits, protection benefits, paid time off, and leave_x000D_
programs. Rockwell Automation offers plans and resources to help employees meet future savings goals through defined_x000D_
benefit and retirement savings plans. We offer flextime, remote work, and part-time arrangements whenever business_x000D_
conditions permit."""</t>
  </si>
  <si>
    <t>GRI Index Report</t>
  </si>
  <si>
    <t>https://literature.rockwellautomation.com/idc/groups/literature/documents/sp/esap-sp002_-en-p.pdf</t>
  </si>
  <si>
    <t>R_3jcC5uWBxcb3R6w</t>
  </si>
  <si>
    <t>SIVB2022@g.ucla.edu</t>
  </si>
  <si>
    <t>SIVB2022</t>
  </si>
  <si>
    <t>SVB Financial Group</t>
  </si>
  <si>
    <t>SIVBQ</t>
  </si>
  <si>
    <t>78486Q101</t>
  </si>
  <si>
    <t>https://www.sec.gov/Archives/edgar/data/719739/000119312522064940/d299123ddef14a.htm</t>
  </si>
  <si>
    <t>Client Industry; Global; Leadership; Public Company Governance; Regulatory/Government</t>
  </si>
  <si>
    <t>https://www.svb.com/globalassets/library/uploadedfiles/svb-environmental-social-governance-report-2022.pdf</t>
  </si>
  <si>
    <t>"""We identified the most relevant ESG priorities based on our purpose and strategy, stakeholder feedback, ESG reporting frameworks and standards, and industry best practices. The results of our assessment informed our approach to address critical, long-term needs for our business and stakeholders. We grouped these ESG priorities into six strategic initiatives to focus our ESG efforts: _x000D_
Engaging and Empowering Employees: Our people are key to our success, and we invest to support their growth and well-being. _x000D_
Building a Culture of Diversity, Equity and Inclusion at SVB: We embrace diverse perspectives and foster a culture of belonging. _x000D_
Championing Inclusion in the Innovation Economy: We are committed to advancing inclusion and opportunity in the innovation economy._x000D_
Supporting Communities Where We Live and Work: We invest in and give back to the community to help those in need._x000D_
Advancing the Transition to a Sustainable, Low-Carbon World: We support companies driving positive environmental change while reducing our own carbon footprint._x000D_
Practicing Responsible Corporate Governance: We uphold ethical standards and act with transparency and accountability."""</t>
  </si>
  <si>
    <t>Our Anti-Bribery and Corruption (ABC) Compliance Policy, which is designed to ensure compliance with anti-bribery and corruption laws and regulations in the areas where we operate, is part of our commitment to acting with integrity. All employees must adhere to our ABC Compliance Policy and the related sections of our Code of Conduct. We require all employees and senior management to receive ABC compliance training upon hire and annually. In 2021, 100% of SVB employees were assigned and completed our ABC course. We implement internal controls designed to provide reasonable assurance of compliance with all BSA/AML regulatory requirements. We also require our Internal Audit department or an independent third party to review our compliance with BSA/AML regulations and our BSA/AML Policy on an annual basis. In addition, we require all employees, senior management and the Board of Directors to receive appropriate BSA/AML training, consisting of new-hire training, annual training and supplemental training designed for functional responsibilities</t>
  </si>
  <si>
    <t>"""You may report violations or suspected violations of this Code of Conduct to your immediate Supervisor, your Group Manager or any people manager, your Human Resources Business Partner, the Employee Relations team, the Chief Human Resources Officer, the General Counsel or any member of the Legal team, or any member of the Executive Committee. You may also send a letter to the Chairman of the Audit Committee of the SVBFG Board of Directors at the following address: SVB Financial Group, 3003 Tasman Drive HC 130, Santa Clara, CA 95054._x000D_
Additionally, you may make anonymous and confidential reports of unethical conduct by logging onto www.ethicspoint.com from any computer with access to the Internet or by calling their toll-free Hotline at 866-ETHICSP (866-384-4277). All reports are taken seriously and are promptly investigated."""</t>
  </si>
  <si>
    <t>https://www.svb.com/globalassets/content/corporate/us-code-of-conduct-june-2022.pdf</t>
  </si>
  <si>
    <t>Board Governance Committee updated the Committee Charter to include responsibility for overseeing ESG strategy, including climate, with Committee to receive updates at least annually;  Executive Committee, chaired by CEO Greg Becker, is responsible for the oversight of our ESG program and providing insight on ESG risks and opportunities related to SVBâ€™s business; Chief Marketing and Strategy Officer designated as ESG Executive Sponsor, including responsibility for climate strategy; Business unit leaders of the Climate Tech and Sustainability team and the Project Finance team, who ultimately_x000D_
report to the SVB President through the Head of Life Sciences and Technology Banking, are responsible for growing our climate finance business; Established ESG Program Office, reporting to the Head of Corporate Social Responsibility (CSR), to coordinate_x000D_
ESG working groups, strategy and implementation enterprise-wide, including hiring a Director of Climate Risk and Strategy in the ESG Program Office to facilitate our enterprise-wide climate strategy; Established a cross-functional, senior management level ESG Advisory Committee to guide enterprise-wide ESG, including climate strategy; Established cross-functional working groups to develop and implement climate strategy, including Climate Risk Working Group, Communications and Disclosure Working Group, Investments Working Group, Operational Climate Working Group and Risk Working Group</t>
  </si>
  <si>
    <t>"""SVBâ€™s management structure guides our climate strategy. Chief Executive Officer (CEO). As a member of the Board of Directors and SVBâ€™s Executive Committee, SVB Financial Groupâ€™s_x000D_
President and CEO is regularly briefed on climate-related issues and opportunities and approves the direction of SVBâ€™s ESG programs, including the climate strategy. In 2020, the CEO approved the formal creation of the ESG Program Office, which is responsible for developing and coordinating SVBâ€™s enterprise-wide climate strategy, a core part of SVBâ€™s enterprise ESG strategy. Chief Marketing and Strategy Officer (CMSO). The CMSO_x000D_
is the executive sponsor of SVBâ€™s ESG strategy, responsible for championing and guiding the climate strategy. The CMSO provides executive-level oversight, sponsorship and accountability for the ESG program, including climate-related issues, across the enterprise. The CMSO reviews and approves, along with additional Executive Committee members also_x000D_
reporting directly to the CEO, decisions regarding SVBâ€™s climate strategy, climate-related disclosures and governance of the overall ESG program. In addition, the CMSO advocates for climate-related issues and opportunities to be integrated into the overall business strategy. Head of Corporate Social Responsibility (CSR) and the ESG Program Office. The Head of CSR, who reports to the CMSO through SVBâ€™s Head of Corporate Communication &amp; Reputation, manages SVBâ€™s ESG Program Office, which is responsible for SVBâ€™s enterprise-wide ESG strategy, including climate."" See 2021 TCFD Report page 42-43 for more information"</t>
  </si>
  <si>
    <t>"Climate risks â€” both physical and transition â€” and opportunities will have an impact on SVBâ€™s business and operations now and in the future. Based on SVBâ€™s business model and TCFD guidance, we have identified the short-, medium- and long-term time frames through which to evaluate climate risks and opportunities. The short-term time frame aligns with the largest portion of our lending portfolio, comprising primarily loans to clients in our Global Funds Banking Practice. The longer-term time frame aligns with the maturity of our longest-term products, primarily Private Bank mortgages and loans to premium wine clients, many of which are real estateâ€“secured. These time frames align with how we report remaining contractual maturity of loans on our Form 10-K. Percentage of Portfolio by Remaining Contractual Maturity of Loans (Year End 2020): Short Term: &lt; 1 Year 61%; Medium Term:_x000D_
1 â€“ 5 Years 27%; Long Term: &gt; 5 Years 12%. "</t>
  </si>
  <si>
    <t>"The opportunity is significant. Deep decarbonization of the economy will necessitate innovative technology and business models in every sector. Foundational technology in clean energy solutions is now proven and on a levelized cost parity with fossil fuel sources. Enabling technology exists to support the development and the growth of new climate tech and sustainability innovations. Globally, and increasingly in the United States, policymakers and regulators are taking action to support technology-based solutions for a decarbonized economy. Consumers are making purchase and brand loyalty decisions based on companiesâ€™ environmental and social impacts, and investors are committing increasingly large amounts of capital to climate tech and sustainability solutions. The result of these intertwining drivers is unprecedented demand and support for climate tech solutions." For more information on impacts see 2021 TCFD report page 49-55</t>
  </si>
  <si>
    <t>"""To date, SVB has reviewed climate modeling results showing the increased potential for wildfire using the four different KBDI metrics across the six different temperature and time frame scenarios. Across time frames, temperature scenarios and wildfire metrics, the risk of wildfire increases in most locations, although to varying degrees._x000D_
Because of the baseline elevated level ofwildfire risk, in some respects physical risks to our portfolio do not change significantly over time. Rather, the potential for wildfire to have an impact on our Private Bank mortgage and premium wine portfolios is already present, and, while recent wildfires have had very limited impact on our clients and portfolio, physical risk modeling illustrates that the risk will not abate. For example, the following maps from the High RCP 4.5 scenario illustrate the risk, comparing average annual number of extreme KBDI days in 2030 and 2050 with the baseline. The black dots denote the 25 representative locations selected for this analysis."" See 2021 TCFD 56-59 for more information"</t>
  </si>
  <si>
    <t>Our business teams, supported by our risk, compliance, legal, finance and internal_x000D_
audit functions, work together to identify and manage risks applicable to our_x000D_
business, as well as to enhance our control environment._x000D_
For example, SVB Private Bankâ€™s Credit Risk team conducted risk reviews of the_x000D_
impact of Californiaâ€™s 2020 wildfires on the portfolio. SVB conducts annual and_x000D_
quarterly assessments of the mortgage portfolio, including product, property type_x000D_
and geographical concentration analysis tracking key metrics, such as loan-to-value_x000D_
(LTV) and LTV trends. As part of that review, we regularly monitor natural disaster_x000D_
risks, including climate-related disasters, to the mortgage portfolio</t>
  </si>
  <si>
    <t>Our business teams, supported by our risk, compliance, legal, finance and internal audit functions, work together to identify and manage risks applicable to our business, as well as to enhance our control environment._x000D_
For example, SVB Private Bankâ€™s Credit Risk team conducted risk reviews of the impact of Californiaâ€™s 2020 wildfires on the portfolio. SVB conducts annual and quarterly assessments of the mortgage portfolio, including product, property type and geographical concentration analysis tracking key metrics, such as loan-to-value (LTV) and LTV trends. As part of that review, we regularly monitor natural disaster risks, including climate-related disasters, to the mortgage portfolio. _x000D_
In 2020, the Credit Risk team identified wildfires in California as a risk to the mortgage portfolio. The team tracks natural disasters by overlaying the affected area against the mortgage portfolio to determine risks and develop a client call and action plan. When a wildfire is likely to affect SVB mortgage clients, credit risk officers implement procedures to reach out to those clients at risk, assess their safety and determine the impacts on their mortgages.</t>
  </si>
  <si>
    <t>"""We currently manage climate, environmental and social risks through our enterprise risk_x000D_
management (ERM) framework. SVBâ€™s ERM framework defines essential risk management_x000D_
components, specifies key ERM principles and concepts, advocates for consistent risk_x000D_
definitions and language, and provides clear direction and guidance for ERM. Moreover,_x000D_
it ensures appropriate coverage for all risk types and both the top-down and the bottom-up risk management infrastructure to enable capture, prioritization and management of_x000D_
risks. The 1st line of defense (LoD) identifies and manages risks within their appropriate_x000D_
domains; the 2nd LoD sets the standards and monitors and challenges the 1st LoD._x000D_
SVBâ€™s ERM framework is designed to identify and manage our risk exposure â€” including_x000D_
to credit, market, operational, compliance, strategic and reputational risks â€” all of_x000D_
which may be impacted by climate change and other environmental and social risks._x000D_
The framework enables risks and their drivers, such as climate change, to be identified,_x000D_
prioritized and managed, which is guided by our metrics, Risk Appetite Statement, and_x000D_
risk taxonomy and supporting policies."""</t>
  </si>
  <si>
    <t>"""We committed to provide at least $5 billion in loans, investments and other financing by 2027 to support client companies focused on climate tech and sustainability solutions_x000D_
We set a goal for SVB to achieve carbon-neutral operations by 2025_x000D_
In 2021, SVBâ€™s Project Finance team completed 18 renewable-energy deals that will collectively avoid more than 4.5 million tons of CO2_x000D_
We revised our 2019 and 2020 GHG emissions inventory to reflect the 2021 acquisition of Boston Private_x000D_
SVB received limited assurance of 2019-2021 GHG emissions inventories"""</t>
  </si>
  <si>
    <t>See ESG Report page 12 for information on targets</t>
  </si>
  <si>
    <t>https://www.svb.com/globalassets/library/uploadedfiles/tcfd-report.pdf | https://www.svb.com/globalassets/library/uploadedfiles/svb-environmental-social-governance-report-2022.pdf</t>
  </si>
  <si>
    <t>To align with government reporting requirements, the data uses gender categories of male and female. SVB recognizes that this does not reflect all genders including people identifying as trans and non-binary</t>
  </si>
  <si>
    <t>Diversity, Equity and Inclusion at SVB overview</t>
  </si>
  <si>
    <t>https://www.svb.com/globalassets/library/uploadedfiles/diversity-equity-and-inclusion-at-svb_october-2022.pdf</t>
  </si>
  <si>
    <t>"""Since 2018, SVB has engaged an external expert to complete an annual fair-pay analysis to ensure that all employees are paid fairly and there are no discrepancies across gender and race. In the handful of instances where we could not explain minor differences in compensation, we adjusted salaries as part of the review process."""</t>
  </si>
  <si>
    <t>9,922,132; 125,638</t>
  </si>
  <si>
    <t>https://www.sec.gov/Archives/edgar/data/719739/000119312522064940/d299123ddef14a.htm#rom299123_17</t>
  </si>
  <si>
    <t>See company website's "global careers" page for medical and healthcare services broken down by region</t>
  </si>
  <si>
    <t>https://www.svb.com/careers/global-careers</t>
  </si>
  <si>
    <t>R_3fYKWoJ2LCSZVI2</t>
  </si>
  <si>
    <t>WST2021@g.ucla.edu</t>
  </si>
  <si>
    <t>WST2021</t>
  </si>
  <si>
    <t>West Pharmaceutical Services, Inc.</t>
  </si>
  <si>
    <t>WST</t>
  </si>
  <si>
    <t>Medical Instruments &amp; Supplies</t>
  </si>
  <si>
    <t>https://www.sec.gov/Archives/edgar/data/105770/000110465922045728/tm223484-1_def14a.htm</t>
  </si>
  <si>
    <t>"Healthcare Industry_x000D_
International Experience_x000D_
Global Operations/â€‹ Supply Chain_x000D_
Science &amp; Technology_x000D_
Marketing_x000D_
Mergers &amp; AcquisitionsRegulatory_x000D_
â€‹_x000D_
"</t>
  </si>
  <si>
    <t>https://www.sec.gov/Archives/edgar/data/105770/000110465922045728/tm223484-1_def14a.htm#tEOD</t>
  </si>
  <si>
    <t>company reports in intervals of 5 years (0-5, 6-10, 11-15)</t>
  </si>
  <si>
    <t>"The 2020 materiality assessment results showed that both internal and external stakeholders remained mostly in agreement with the overall importance of the listed material issues to Westâ€™s operations... The [ESG Steering] Committee assessed the 44 topics, using the processes of risk assessment, opportunity analysis, leadership maturity model, and cost/ benefit analysis. They looked at each of these topics through the lens of our key guiding principles, which include Customers, Philanthropy, Quality, Safety, Senior Leadership and Transparency. Out of this assessment, and using these guiding principles, the Committee came up with the priority topics where they feel we should focus most of our efforts, and where we can have the greatest impact over the next 3â€“5 years."</t>
  </si>
  <si>
    <t>https://www.westpharma.com/-/media/westpharma/files/corporate/2021-west-cr-report-final.pdf</t>
  </si>
  <si>
    <t>"West conducted its annual Code recertification training process, which requires team members to review and agree to the Companyâ€™s expectations related to their business-related conduct. In 2021, our training completion and Code recertification rate was nearly 98%, which is consistent with prior years."</t>
  </si>
  <si>
    <t>"The Code compels team members to report their concerns using any of several reporting avenues and prohibits retaliation for reports made in good faith. Those reporting choices include the team memberâ€™s manager or any other manager at the Company, Human Resources, the Compliance and Ethics Office or the Law Department. West also provides the option to report anonymously through its Integrity Helpline, toll free or online, available 24/7 from anywhere in the world in multiple languages."_x000D_
_x000D_
"Throughout the year, we continued to share frequent communications on the importance of â€œSpeaking Upâ€ and reminders on the non-retaliation policy and available reporting avenues. We held trainings for all people managers, led by an external trainer with the theme of â€œManagers Matterâ€”3 Ways to Strengthen a Culture of Integrity.â€ This training focused on building an open-door culture where communication, feedback, and personal discussions are encouraged. West also has a Business Partner Code of Conduct in place, and in 2021 we launched a new third party online training platform, helping to ensure third parties understand our expectations and hold them accountable to our own standards. This new training platform provided expanded reach and an improved user experience. Also, as noted above, one of the priorities identified going forward is a greater emphasis on a more responsible supply chain, which includes diversity, sustainability and compliance considerations."</t>
  </si>
  <si>
    <t>"Looking ahead, West will continue to focus on renewable energy opportunities and the utilization of green energy electricity. We are in the process of conducting a global energy analysis to identify renewable opportunities in every market which we operate. We are also working on an updated set of environmental targets with a focus on energy and waste, as well as an increased focus on R&amp;D for the environment, as climate change and waste in our operational processes have become priority focus areas within our ESG Strategy."</t>
  </si>
  <si>
    <t>"""â€¢ While overall energy output increased because of the increase in production to meet the healthcare demand, our 2023 Energy Intensity Goal realized a 10.18% reduction percentageâ€”an improvement from 8.44% in 2020, and well on our way to achieving our 2023 goal of 15%. This means that we are realizing a higher output of product per unit of energy consumed. _x000D_
â€¢ Although 2021 saw a 6.2% increase in the overall energy consumption compared to 2020, there was an improvement of 1.9% in energy intensity ratio. _x000D_
â€¢ Similar to energy, higher production demand resulted in an increase of our overall water usage, however, our water intensity factor had a 4.46% improvement over prior year, meaning we are using less water for each product produced. _x000D_
â€¢ Westâ€™s six Contract Manufacturing sites recycled 97% of their total waste in 2021. _x000D_
â€¢ Global waste to landfill for all West manufacturing sites continues to improve, with 85% of global waste diverted from landfill, up from 77% the prior year."""</t>
  </si>
  <si>
    <t>"""Reduce Energy Intensity by 15% Reduce Absolute Emissions by 10% Reduce Water Intensity by 10% Reduce Waste-to Landfill by 90%""_x000D_
""â€¢ While overall energy output increased because of the increase in production to meet the healthcare demand, our 2023 Energy Intensity Goal realized a 10.18% reduction percentageâ€”an improvement from 8.44% in 2020, and well on our way to achieving our 2023 goal of 15%. This means that we are realizing a higher output of product per unit of energy consumed. _x000D_
â€¢ Although 2021 saw a 6.2% increase in the overall energy consumption compared to 2020, there was an improvement of 1.9% in energy intensity ratio. _x000D_
â€¢ Similar to energy, higher production demand resulted in an increase of our overall water usage, however, our water intensity factor had a 4.46% improvement over prior year, meaning we are using less water for each product produced. _x000D_
â€¢ Westâ€™s six Contract Manufacturing sites recycled 97% of their total waste in 2021. _x000D_
â€¢ Global waste to landfill for all West manufacturing sites continues to improve, with 85% of global waste diverted from landfill, up from 77% the prior year.""_x000D_
- performance is visualized in the bar graphs on page 9 of CSR report"</t>
  </si>
  <si>
    <t>Gallons</t>
  </si>
  <si>
    <t>"45% of West's employees in the U.S. represent traditionally underrepresented minority groups"</t>
  </si>
  <si>
    <t xml:space="preserve">Mr. Greenâ€™s 2021 pay, as indicated in our 2021 Summary Compensation Table was $9,467,111 and our median team memberâ€™s pay calculated in the same manner was $57,357. </t>
  </si>
  <si>
    <t>https://www.sec.gov/Archives/edgar/data/105770/000110465922045728/tm223484-1_def14a.htm#tCPR</t>
  </si>
  <si>
    <t>"Health plan coverage is available after day 1 of employment, with costs shared by the company which include three medical plan options through Aetna. The health plans have varying levels of coverage depending on how much you want to contribute through payroll and the deductible level you elect. It also includes: â€¢ Health Reimbursement Account (HA) and Health Savings Account (HSA) options Health Care and Dependent Care Flexible Spending Accounts (FSA)â€¢ Prescription Drug coverage through Express Scripts â€¢ Two dental plan options through MetLife â€¢ Vision coverage through EyeMed â€¢ Company paid Short-Term Disability and optional Long-"</t>
  </si>
  <si>
    <t>https://careers.westpharma.com/content/US-Benefits/?locale=en_US</t>
  </si>
  <si>
    <t>R_1CjUG6a9pt8aDAU</t>
  </si>
  <si>
    <t>WU2021@g.ucla.edu</t>
  </si>
  <si>
    <t>WU2021</t>
  </si>
  <si>
    <t>The Western Union Company</t>
  </si>
  <si>
    <t>WU</t>
  </si>
  <si>
    <t>https://www.sec.gov/Archives/edgar/data/1365135/000156459022013367/wu-def14a_20220519.htm</t>
  </si>
  <si>
    <t>https://corporate.westernunion-microsites.com/wp-content/uploads/2022/06/WU-ESG-Report-2021.pdf</t>
  </si>
  <si>
    <t>"The 2020 materiality assessment considered the perspectives and expectations of stakeholders including investors, business partners, financial services peers, ESG ratings agencies and standard setters, Company leadership, and members of the Corporate Governance, ESG, and Public Policy Committee of our Board of Directors. The process involved interviews with key internal and external stakeholders, stakeholder surveys, benchmarking, a landscape assessment, and research on megatrends. Our materiality matrix highlights 21 ESG topics identified as important to our business and stakeholders. While all of these topics continue to be part of our ESG efforts, we identified three that were of greatest importance: furthering economic prosperity; advancing diversity, equity, and inclusion (DEI); and promoting the integrity of global money movement."</t>
  </si>
  <si>
    <t>"All employees receive anti-corruption training as part of their annual compliance training. We also deliver targeted instructor-led training in multiple languages to employees who serve in management positions, perform key gatekeeper roles, or are involved in functions that may encounter identified corruption risk areas. In addition, we deliver anticorruption training annually to our Board of Directors along with periodic training to third parties such as Western Union agents or vendors. Our training reinforces the requirements of our anti-corruption compliance program and aims to empower participants to identify suspicious activity and prevent corruption."</t>
  </si>
  <si>
    <t>"""All employees, agents, and business partners performing services on Western Unionâ€™s behalf are required to report violations or suspected violations of our Global Anti-Corruption Policy. Multiple reporting channels are available, including the Anti-Corruption Office, the Ethics Office, and the Ethics Helpline.""_x000D_
_x000D_
""Innovating to Identify and Prevent Illicit Activity -Using sophisticated technology to identify and combat illicit activity, e.g., our patented Real Time Risk Assessment engine, which helps us identify prohibited parties and stop potential fraud and other potentially illicit transactions. Implementing a Risk-based Approach -Establishing a framework for our compliance program based on global policies and procedures aligned with international standards, e.g., the Financial Action Task Force (FATF), along with an annual Compliance Enterprise Risk Assessment for evaluating current and emerging risks and the effectiveness of controls... Rigorous Due Diligence and Verification -Complying with applicable economic and trade sanctions, implementing rigorous due diligence procedures to vet agents and partners, and implementing Know Your Customer (KYC) requirements. Screening and Monitoring Transactions -Monitoring and real-time screening against a range of government sanctions and other watch lists, help us identify prohibited parties and potentially illicit activity, allowing for real-time collection of data to separate false positives from true matches."""</t>
  </si>
  <si>
    <t>"""In 2021, Western Unionâ€™s Enterprise Risk Management team undertook an initial Climate Risks and Opportunities Assessment aligned with recommendations of the TCFD. The objectives were to:_x000D_
â€¢ Identify relevant climate-related risks and opportunities_x000D_
â€¢ Assess potential impacts on Western Unionâ€™s business_x000D_
â€¢ Inform next steps for disclosure against the TCFD reporting framework""_x000D_
_x000D_
""This assessment has enabled us to examine the potential impacts of physical risks, including severe weather and wildfires, along with transition risks such as emerging regulation and reputational risks. It provided us with foundational understanding of common practices within our industry and the key areas for consideration in prioritizing our climate risk and opportunities roadmap."""</t>
  </si>
  <si>
    <t>"""In 2021, we focused on mitigating our environmental impact by reducing our emissions from our working spaces... To drive corporate value and be a responsible corporate citizen, we continue to manage and seek to reduce our environmental footprint. We have several mitigation initiatives in place to reduce GHG emissions from our operations and business travel, including: Hybrid Working Capabilities During 2021, the majority of our employees continued to work flexibly, split between home and office. We plan to continue to evolve this hybrid working model to improve productivity and employee well-being.""_x000D_
_x000D_
""Our move to reduce our footprint extends to our data centers. In 2019, we announced a plan to consolidate and move a significant portion of our infrastructure to the cloud, migrating from our own physical data centers and reducing our carbon emissions by partnering with a third-party cloud provider that has efficiency programs. Electronic Waste Reduction We monitor our usage of energy and water across our offices and aim to reduce and properly dispose of e-wasteâ€” outdated or broken electronic equipmentâ€” as part of our responsible business practices. We work with a global electronics recycling and e-waste specialist certified according to the e-Stewards standard for responsible e-waste management. Our equipment is collected, wiped clean of any data, and safely reused, remanufactured, or recycled."""</t>
  </si>
  <si>
    <t>Through 2021, we continued to develop our ERM capabilities and performance in line with our business model, industry practice, and the current regulatory environment. Our management team, led by the Chief Risk Officer, used a range of processes to identify risks associated with our strategy and business, financial activities and reporting, legal and regulatory issues, information technology, and people-related skills and availability. We included ESG risks within our enterprise risk assessments.</t>
  </si>
  <si>
    <t>"To take informed action and improve our environmental impact, we measure our GHG emissions and assess our climate- related risks and opportunities."</t>
  </si>
  <si>
    <t>0.5% - Third gender or nonbinary (Global Gender Diversity)</t>
  </si>
  <si>
    <t>1% - Not self-identify</t>
  </si>
  <si>
    <t>CEO: $10,834,600| Median Employee: $36,393</t>
  </si>
  <si>
    <t>"To support employee well-being â€” including physical, mental, social, and financial well-being â€” weâ€™ve continued offering benefits and employee development resources. Some of our benefits that are available to eligible employees in line with market practices and laws include: Online well-being webinars and access to an award-winning meditation and sleep application â€¢ An Employee Assistance Program providing nocost emotional and psychological support for all employees globally â€¢ Health insurance â€¢ Vision insurance â€¢ Dental insurance â€¢ Business Travel Insurance â€¢ Mothersâ€™ rooms for nursing mothers, wellness rooms for personal health needs, quiet rooms for physical, spiritual, and religious needs â€¢ Fitness centers on-site or special rates at off-site fitness centers"</t>
  </si>
  <si>
    <t>Western Union</t>
  </si>
  <si>
    <t>R_214buED7IsOkcLc</t>
  </si>
  <si>
    <t>ABMD2020@g.ucla.edu</t>
  </si>
  <si>
    <t>ABMD2020</t>
  </si>
  <si>
    <t>Abiomed, Inc.</t>
  </si>
  <si>
    <t>ABMD</t>
  </si>
  <si>
    <t>https://d18rn0p25nwr6d.cloudfront.net/CIK-0000815094/9c1a680f-3f33-48cb-a3fa-01f6f1dc28d2.pdf</t>
  </si>
  <si>
    <t>OUTSIDE PUBLIC BOARD LEADERSHIP_x000D_
SENIOR EXECUTIVE LEADERSHIP_x000D_
HEALTHCARE OR LIFE SCIENCES INDUSTRY_x000D_
SCIENTIFIC OR MEDICAL TECHNOLOGY EXPERTISE_x000D_
MEDICAL DEVICE COMPANY OPERATIONS_x000D_
DIRECT PATIENT CARE EXPERIENCE</t>
  </si>
  <si>
    <t>"At Abiomed, we speak up if we learn about actual or potential unethical conduct or violations of the Code of Conduct. You should always feel that you can report your concerns to your manager, the Chief Compliance Officer or the Compliance Hotline (by phone in the U.S. at 888-475 8376 or online around the world at Abiomed.EthicsPoint.com). If the Chief Compliance Officer is party to the concern, Abiomed Representatives should report the concern to Abiomed's General Counsel or Head of Human Resources."</t>
  </si>
  <si>
    <t>https://s29.q4cdn.com/396247436/files/doc_downloads/governance/2022/08/Abiomed-US-Code-of-Conduct-(August-2022).pdf</t>
  </si>
  <si>
    <t>CEO: $16,612,766 | Median Employee: $112,393</t>
  </si>
  <si>
    <t>https://d18rn0p25nwr6d.cloudfront.net/CIK-0000815094/085dfe76-3291-49c6-83ee-c056f57905bd.pdf</t>
  </si>
  <si>
    <t>Abiomed</t>
  </si>
  <si>
    <t>R_1jJOOnUG0kJI561</t>
  </si>
  <si>
    <t>BXP2020@g.ucla.edu</t>
  </si>
  <si>
    <t>BXP2020</t>
  </si>
  <si>
    <t>Boston Properties, Inc.</t>
  </si>
  <si>
    <t>BXP</t>
  </si>
  <si>
    <t>Office REITs</t>
  </si>
  <si>
    <t>https://investors.bxp.com/static-files/6b342ddc-61f4-4c74-9140-3c9548bc28f4</t>
  </si>
  <si>
    <t>Strategic Planning and Leadership_x000D_
CEO/Executive Management_x000D_
Risk Oversight_x000D_
REIT and/or Real Estate_x000D_
Asset Management_x000D_
Capital Markets and Investment Banking_x000D_
Other Public Company Board Experience_x000D_
Government and Public Policy_x000D_
International_x000D_
Technology Industry_x000D_
Corporate Governance_x000D_
Talent Management</t>
  </si>
  <si>
    <t>"We refreshed our materiality assessment in 2019, with more input from stakeholders, including customers, investors, community members and BXP employees. In defining material aspects, BXP has evaluated the main sustainability interests, topics and indicators raised by stakeholders. We then used the results of the 2019 materiality assessment and input received during 2020 to (i) establish and confirm sustainability- related performance indicators for our organization, (ii) prioritize resources and (iii) determine the contents of this report."_x000D_
"1. Non-Discrimination_x000D_
2. Customer Satisfaction_x000D_
3. Economic Performance_x000D_
4. Carbon Emissions_x000D_
5. Energy Consumption/Efficiency _x000D_
6. Ethical Business/Whistleblower Protection_x000D_
7. Anti-Harassment Policy_x000D_
8. Employee Well-Being_x000D_
9. Employee Satisfaction_x000D_
10. Health Benefits/Impact of Buildings on Occupants_x000D_
11. Environmental Violations_x000D_
12. Transparency &amp; Disclosure of ESG _x000D_
13. Green Building Certifications_x000D_
14. Environmental Impact/Life Cycle of Materials Used_x000D_
15. Cyber Risk &amp; Security_x000D_
16. Employee Occupational Health &amp;_x000D_
Safety_x000D_
17. Waste/Recycling/Composting_x000D_
18. Equal Pay_x000D_
19. Access to Public Transit_x000D_
20. Racial Diversity_x000D_
21. Board of Directors Management of ESG _x000D_
22. Walkability &amp; Access to Amenities_x000D_
23. Climate-related Risks_x000D_
24. Water Consumption/Efficiency_x000D_
25. Gender Diversity_x000D_
26. Human Rights"</t>
  </si>
  <si>
    <t>https://www.bxp.com/wp-content/uploads/2021/03/2020-BXP-ESG-Report.pdf</t>
  </si>
  <si>
    <t>"Across the Company, every employee receives online training regarding their obligations under the Code annually. Employees who deal specifically with the government receive in-person training regarding the requirements of the Code as it relates to the Federal Government every year. Additionally, all employees must certify in writing at the time they are hired that they will abide by the Code, and each employee must provide a re-certification every time they are trained."</t>
  </si>
  <si>
    <t>"BXP requires employees to report any suspected violations of the Code, including using the EthicsPointTM Reporting System. Through EthicsPoint, any employee can anonymously report any suspected or observed violations of the Code 24 hours per day, 365 days per year, either online or via telephone. In addition, BXP includes a provision highlighting the requirements of our Code in vendor contracts, including how to file a complaint on our hotline if they become aware of any inappropriate activity."</t>
  </si>
  <si>
    <t>"Material topics identified in our materiality assessment are governed by BXPâ€™s (i) executive management, (ii) Board of Directors, (iii) Board-level Sustainability Committee, (iv) Vice President, Sustainability, (v) Corporate Sustainability Steering Committee, (vi) Sustainability Committee, (vii) regional management and (viii) its Property Management, Human Resources, Risk Management, Development, Construction and Information Services departments."</t>
  </si>
  <si>
    <t>"The event-driven (acute) and longer-term (chronic) physical risks resulting from climate change could have a material adverse effect on our properties, operations and business. To the extent climate change causes changes in weather patterns, our U.S. coastal markets of Boston, Los Angeles, New York, San Francisco and Washington, DC could experience increases in storm intensity, extreme temperatures, rising sea levels and/or drought. Climate change may have indirect effects on our business, including financial implications. These effects may result in:_x000D_
â€¢ Direct damage to properties;_x000D_
â€¢ Supply chain disruption;_x000D_
â€¢ Costs associated with infrastructure-related remediation projects;_x000D_
â€¢ Making unavailable property insurance or Increased costs of (i)_x000D_
property insurance (ii) real estate taxes or other assessments, (iii)_x000D_
energy and water, and/or (iv) property maintenance;_x000D_
â€¢ Decreased business continuity at our properties; and_x000D_
â€¢ Declining demand for office space in our buildings."</t>
  </si>
  <si>
    <t>"In 2019 the SBTi Target Validation Team classified BXPâ€™s emissions reduction target ambition and determined that it is in line with a 1.5Â°C trajectory, currently the most ambitious designation available."</t>
  </si>
  <si>
    <t>"""our experienced real estate professionals are identifying_x000D_
risks, including business continuity risks and loss exposure related to severe_x000D_
storms and flooding. These efforts begin with training and implementation of_x000D_
Emergency Response Plans at the property level. At the portfolio level, we carry all-risk property insurance on our properties,_x000D_
including those under development, for natural catastrophes such as flood, fire,_x000D_
earthquake and wind events._x000D_
As a long-term owner and active manager of real estate assets in operation_x000D_
and under development, BXP intends to demonstrate adaptive capacity by_x000D_
continuing to proactively implement measures and planning and decisionmaking processes to protect our investments by improving resilience. We are_x000D_
preparing for long-term climate risk by considering climate change scenarios._x000D_
Across our portfolio we will continue to assess climate change vulnerabilities_x000D_
by modeling and anticipating future climate scenario and sea level rise."""</t>
  </si>
  <si>
    <t>"Energy Use Intensity"_x000D_
"Scope 1 and Scope 2 GHG Emissions intensity"_x000D_
"Water use intensity"_x000D_
"Waste Diversion"_x000D_
See pages 21-22 of BXP's 2020 ESG Report for a detailed breakdown of environmental metrics/performance</t>
  </si>
  <si>
    <t>"Reduce energy use intensity, targets a 32% reduction by 2025."_x000D_
"In 2020, we exceeded our 32% energy reduction target. We were on track to meet the target by 2025 through energy conservation measures."_x000D_
_x000D_
"Reduce Scope 1 and Scope 2 GHG emissions intensity, targets a 45% reduction by 2025."_x000D_
"We have reduced actively managed office portfolio carbon emissions intensity by 86% and have met our second goal, a 45% intensity reduction by 2025, six years early."_x000D_
_x000D_
"Reduce Scope 1 and Scope 2 GHG emissions intensity 39% by 2024 and Scope 3 GHG emissions intensity 14% by 2025."_x000D_
"We have aligned emissions reduction targets with the climate science. In 2019 the SBTi Target Validation Team classified BXPâ€™s emissions reduction target ambition and determined that it is in line with a 1.5Â°C trajectory, currently the most ambitious designation available. The science-based target for Scopes 1 and 2 has been met. Scope 3 calculations are in the process of completion."_x000D_
_x000D_
"Reduce Scope 1 and Scope 2 GHG emissions intensity, targets net-zero carbon emissions from operations by 2025."_x000D_
"We have committed to achieving carbon-neutral operations, or net-zero carbon dioxide equivalent emissions, by 2025. The commitment includes direct and indirect Scope 1 and Scope 2 emissions from our actively managed office portfolio."_x000D_
_x000D_
"Commitment to reduce water use intensity, targets a 30% reduction by 2025."_x000D_
"In 2020 we exceeded our 30% water reduction target. We were on track to meet the target by 2025 through water conservation measures. The combined impacts of efficiency measures and reduced physical occupancy due to the COVID-19 pandemic have resulted in a 53% decrease in water use intensity."_x000D_
_x000D_
"Increase waste diverted from landfill, targets a 60% diversion rate by 2025."_x000D_
"In 2016 we established a bold commitment to achieve a 65% diversion rate by 2020. Unfortunately, we fell short of that goal by a margin of around 10%. We have reset this goal to 60% by 2025."</t>
  </si>
  <si>
    <t>385,486 kgal</t>
  </si>
  <si>
    <t>Boston -  62 Women, 49 Men_x000D_
Corporate - 75 Women, 107 Men_x000D_
Los Angeles - 6 Women, 5 Men_x000D_
New York - 46 Women, 56 Men_x000D_
San Francisco - 46 Women, 27 Men_x000D_
Washington DC - 62 Women, 110 Men</t>
  </si>
  <si>
    <t>68% White_x000D_
32% Ethnic Minorities</t>
  </si>
  <si>
    <t>CEO: $10,737,289 | Median Employee: $108,126</t>
  </si>
  <si>
    <t>"The BXP benefit programs are designed to meet the needs of our diverse workforce. These programs help to protect and enhance the well-being, work and personal life balance, and financial security of our employeeâ€™s and their families. BXPâ€™s benefit offerings include health, dental and vision insurance, a 401(k) plan with a generous matching contribution, an employee stock purchase plan, health care and dependent care reimbursement accounts, income protection through our sick pay, salary continuation and long-term disability policies, a scholarship program for the children of employees, a commuter subsidy to support the use of public transportation, tuition reimbursement, and paid vacation, holiday and personal days to balance work and personal life. Our Employee Wellness Program, established to encourage employees to improve their health and well-being, offers wellness activities facilitated through an engaging and personalized approach."</t>
  </si>
  <si>
    <t>Boston Properties</t>
  </si>
  <si>
    <t>R_ZqJryrunwvcTgiZ</t>
  </si>
  <si>
    <t>CBOE2020@g.ucla.edu</t>
  </si>
  <si>
    <t>CBOE2020</t>
  </si>
  <si>
    <t>Cboe Global Markets, Inc.</t>
  </si>
  <si>
    <t>CBOE</t>
  </si>
  <si>
    <t>12503M108</t>
  </si>
  <si>
    <t>Financial Exchanges &amp; Data</t>
  </si>
  <si>
    <t>https://otp.tools.investis.com/clients/us/cboe4/SEC/sec-show.aspx?FilingId=14050843&amp;Cik=0001374310&amp;Type=PDF&amp;hasPdf=1</t>
  </si>
  <si>
    <t xml:space="preserve">Companyâ€™s Mission_x000D_
Independence_x000D_
Strategy_x000D_
Management_x000D_
Government Relations_x000D_
Corporate Governance_x000D_
Risk Management_x000D_
Technology_x000D_
Fresh Perspective_x000D_
</t>
  </si>
  <si>
    <t>"All associates receive computer-based training on our anti-corruption and anti-bribery policy on an annual basis and are required to acknowledge understanding of its contents._x000D_
More detailed policies concerning anti-corruption and anti-bribery can be found in our Global Anti-Corruption Policy."</t>
  </si>
  <si>
    <t>"The most effective way for officers and associates at the Companies to address issues or concerns is to speak with their manager and/or supervisor, department head or division head. Additionally, officers and associates may always speak with a representative from the Companyâ€™s Human Resources Department._x000D_
In addition, should an officer or associate of the Companies not feel comfortable addressing concerns utilizing traditional communication channels, an anonymous confidential resource is also available through NAVEX Global, Inc. (â€œNAVEXâ€), an independent company. NAVEX operates a telephone hotline that is available twenty-four (24) hours a day, seven (7) days a week as well as a web resource to submit a confidential and anonymous report. The toll-free number and web resource to reach NAVEX is available to officers and associates of the Company on the Companyâ€™s intranet. When an individual elects to utilize this reporting service, the individual is not required to give their name and the call is not recorded. Information provided by the individual is conveyed by NAVEX in a report to appropriate representatives of the Companies for further investigation. The individual is given a reference number by NAVEX to inquire at a future date to respond to any additional questions and/or to learn if the concern has been addressed._x000D_
Finally, the Company has established a Complaints Working Group (â€œCWGâ€), which is comprised of a cross-section of representatives from each of the Companyâ€™s control functions. The CWG strikes to keep these control functions timely notified, as appropriate, of the existence, and subsequent status, of complaints, as well as other non-routine concerns or allegations of wrongdoing regarding the Companies and/or its associates."</t>
  </si>
  <si>
    <t xml:space="preserve">CODE OF BUSINESS CONDUCT AND ETHICS  </t>
  </si>
  <si>
    <t>https://ir.cboe.com/sites/cboe-ir-v1/files/cboe/corporate-governance/governance-documents/cboe-global-markets-code-of-business-conduct-and-ethics-2-10-22-adopted.pdf</t>
  </si>
  <si>
    <t>https://cdn.cboe.com/resources/aboutcboe/Cboe_2020_ESG_Report_11-23-20.pdf</t>
  </si>
  <si>
    <t>"The Board oversees our Environmental, Social, &amp; Governance (ESG) program. Within the Board,_x000D_
the Nominating and Governance Committee oversees the implementation of our ESG strategy. Internally, the Global Market Policy and Government Affairs department leads our ESG efforts and collaborates closely with our Human Resources, Technology and Operations, Corporate Marketing and Communications, Internal Audit, Compliance, Risk Management and Information Security, Investor Relations, and Legal departments."</t>
  </si>
  <si>
    <t>"For this abridged ESG report, we have collected data from our main office and data center facilities in order to calculate our energy consumption, Greenhouse Gas (GHG) emissions, water consumption, and waste diversion rates. We operate and maintain geographically diverse disaster recovery facilities for all of our markets."</t>
  </si>
  <si>
    <t>1,130,843 Gallons</t>
  </si>
  <si>
    <t>Silent Generation &amp; Baby Boomers - 16.6%, Generation X - 46%, Generation Y/Millennials - 37%, Generation Z - 0.4%</t>
  </si>
  <si>
    <t xml:space="preserve">Asia - 67% M, 33% F_x000D_
Ecuador - 77% M, 23% F_x000D_
Europe - 78% M, 22% F_x000D_
USA - 72% M, 28% F_x000D_
TOTAL - 73% M, 27% F_x000D_
</t>
  </si>
  <si>
    <t>CEO: $9,062,411 | Median Employee: $177,330</t>
  </si>
  <si>
    <t>https://otp.tools.investis.com/clients/us/cboe4/SEC/sec-show.aspx?FilingId=14844727&amp;Cik=0001374310&amp;Type=PDF&amp;hasPdf=1</t>
  </si>
  <si>
    <t>Cboe Global Markets</t>
  </si>
  <si>
    <t>R_oYmHHUR3eSKJRkt</t>
  </si>
  <si>
    <t>CF2020@g.ucla.edu</t>
  </si>
  <si>
    <t>CF2020</t>
  </si>
  <si>
    <t>CF Industries Holdings, Inc.</t>
  </si>
  <si>
    <t>CF</t>
  </si>
  <si>
    <t>https://d18rn0p25nwr6d.cloudfront.net/CIK-0001324404/1d649855-f883-4b40-9981-e27cbbd7f818.pdf</t>
  </si>
  <si>
    <t>Public Company Governance_x000D_
Senior Executive Leadership_x000D_
Operations_x000D_
Industry Focus_x000D_
International Business_x000D_
Strategic Initivatives_x000D_
Risk Management</t>
  </si>
  <si>
    <t>"Management shares the feedback received from shareholders with the Board. Our chairman, our committee chairs, and other members of the Board are available to participate in meetings with shareholders as appropriate. Requests for such a meeting are considered on a case-by-case basis. Our engagement activities have resulted in valuable feedback that has contributed to our decision-making with respect to these matters."</t>
  </si>
  <si>
    <t xml:space="preserve">"CFâ€™s material issues fall under four key dimensions: energy, emissions and climate change; workplaces and communities; food security and product stewardship; and ethics and governance. We identified these material issues through internal and external stakeholder engagement by aligning with long-term business strategy and emerging trends and issues of importance._x000D_
We believe an issue is material if it meets two conditions: if it impacts our business significantly in terms of growth, cost or risk and if it is important to our stakeholders and they expect us to take action on the issue."_x000D_
"GHG Emissions_x000D_
Diversity and Inclusion_x000D_
Energy Management_x000D_
Community Relations_x000D_
Air Quality_x000D_
Safety &amp; Environmental Stewardship of Chemicals_x000D_
Climate Change_x000D_
Environmental Compliance_x000D_
Water Management_x000D_
Food Security_x000D_
Workforce Health &amp; Safety_x000D_
Product Design for Use-Phase Efficiency_x000D_
Process Safety, Emergency Preparedness &amp; Response_x000D_
Ethics_x000D_
Training and Development_x000D_
Management of Legal_x000D_
and Regulatory Environment"_x000D_
</t>
  </si>
  <si>
    <t>https://www.cfindustries.com/globalassets/cf-industries/media/documents/2020-downloads/cf-industries-2020-sustainability-report.pdf</t>
  </si>
  <si>
    <t>"Annually require 100% of employees to be trained on_x000D_
and certify compliance with Anti-corruption Compliance Policy"</t>
  </si>
  <si>
    <t>"We each have a responsibility to report suspected misconduct and ask questions when we need help or guidance. Doing so helps our Company resolve problems more quickly and avoid the serious consequences of any legal or ethical misconduct. It can also stop a situation from escalating and help us prevent future misconduct and protect our culture._x000D_
To make a report or ask for help, you can contact any of the following:_x000D_
â€¢ Your supervisor, manager, or another manager_x000D_
â€¢ Human Resources_x000D_
â€¢ Legal Department_x000D_
â€¢ A Compliance Officer_x000D_
_x000D_
Our Compliance Helpline is managed by an outside company and is available 24 hours a day, 7 days a week."</t>
  </si>
  <si>
    <t>CSR &amp; Code of Conduct</t>
  </si>
  <si>
    <t>https://www.cfindustries.com/globalassets/cf-industries/media/documents/2020-downloads/cf-industries-2020-sustainability-report.pdf | https://s1.q4cdn.com/264428898/files/doc_downloads/governance/2022/02/cfindustries-code-of-corporate-conduct.pdf</t>
  </si>
  <si>
    <t>"In October 2020, our Board of Directors established a new committee, the Environmental Sustainability and Community Committee, which held its first meeting in December 2020. This committee oversees all aspects of the progress toward net- zero carbon emissions, sustainability activities and reporting, and the Companyâ€™s active involvement in the communities in which it operates. Going forward, the committee will meet five times per year and hold management accountable for meeting the Companyâ€™s new goals."_x000D_
_x000D_
See page 18 of CF Industries' 2020 Sustainability Report for their EHS Organization chart</t>
  </si>
  <si>
    <t>"An EHS Steering Committee, comprised of the_x000D_
EHS Managers of our locations, sets Company EHS Standards and ensures business alignment, promotes shared practices and helps drive harmonization of EHS processes, and ensures continuous innovation and improvement of our EHS systems. EHS Councils create internal networking opportunities to share best practice ideas and lessons learned and to_x000D_
review incident/near-miss data trends to identify improvement opportunities. We also benchmark externally via various professional associations and engage external stakeholders at certain locations to evaluate our workplace safety and health culture._x000D_
Our Vice President, Environmental, Health, Safety and Quality, reports to the Senior Vice President of Manufacturing and Distribution, who provides briefings to the CF Industries Board of Directors at every meeting. Our corporate EHS programs are also supported by a team of auditors who conduct audits and facilitate best practices across all CF operations."</t>
  </si>
  <si>
    <t>"In 2020, the Board of Directors established the Environmental Sustainability and Community Committee, to oversee CFâ€™s strategies and activities relating to energy, emissions and climate change and other material dimensions. For a full description of the committee, please see the Sustainability Governance section within this report._x000D_
Management has established an internal cross- functional team to track and manage these issues, which reports to Ashraf Malik, Senior Vice President, Manufacturing and Distribution. This team is focused on:_x000D_
â–· GHG reduction projects _x000D_
â–· Green ammonia projects _x000D_
â–· Blue ammonia projects _x000D_
â–· Partnerships_x000D_
â–· Advocacy"</t>
  </si>
  <si>
    <t>CEO $9,705,007 | Median Employee $116,781</t>
  </si>
  <si>
    <t>https://d18rn0p25nwr6d.cloudfront.net/CIK-0001324404/0ed9fa36-6603-452f-b31f-560da3bc1080.pdf</t>
  </si>
  <si>
    <t>"We offer employees a safe, challenging and rewarding workplace, attractive salaries and competitive health, retirement and lifestyle benefits."</t>
  </si>
  <si>
    <t>CF Industries</t>
  </si>
  <si>
    <t>R_10OsO6nw6Ag3e9Y</t>
  </si>
  <si>
    <t>CNP2020@g.ucla.edu</t>
  </si>
  <si>
    <t>CNP2020</t>
  </si>
  <si>
    <t>CenterPoint Energy, Inc.</t>
  </si>
  <si>
    <t>CNP</t>
  </si>
  <si>
    <t>15189T107</t>
  </si>
  <si>
    <t>https://sustainability.centerpointenergy.com/wp-content/uploads/2021/09/CNP-Corporate-Responsbility-Report-2020.pdf</t>
  </si>
  <si>
    <t>Regulated Electric / Natural Gas Distribution Utility Experience  Public Company Board Service _x000D_
Current or Recent Public Company Senior Executive Officer _x000D_
Legal and Regulatory Experience _x000D_
Strategic Planning / Mergers and Acquisitions Experience Corporate Governance Experience _x000D_
 Risk Management Experience _x000D_
 Human Capital Management Experience _x000D_
 Business Operations Experience _x000D_
Natural Gas / Oil Midstream Experience _x000D_
Executive Compensation Experience _x000D_
Technology Experience _x000D_
Community Relationships / Non-Profit or Charitable Board Service</t>
  </si>
  <si>
    <t>2020 &amp; 2021 Proxies due to mid-year additions</t>
  </si>
  <si>
    <t>https://investors.centerpointenergy.com/static-files/6685959f-a17e-48af-b868-ace44f6e27b5 | https://investors.centerpointenergy.com/static-files/a7683876-972d-41e5-9e5b-67b652b949d9</t>
  </si>
  <si>
    <t>https://investors.centerpointenergy.com/static-files/6685959f-a17e-48af-b868-ace44f6e27b5</t>
  </si>
  <si>
    <t>"Annually, our officers, Board members and employees complete Ethics and Compliance training, which includes anti-corruption and anti-trust policies and procedures, among other subjects."</t>
  </si>
  <si>
    <t>"100% of active employees and Board members received training on our Code in 2020"</t>
  </si>
  <si>
    <t>"Employees are encouraged to talk with their supervisors openly about business ethics and compliance concerns and grievances, but confidential and anonymous resources are available via the Concerns Helpline. Employees, customers, contractors and vendors can reach the Helpline at 888-888-3155, online at https://centerpointenergy.ethicspoint.com or via mobile."</t>
  </si>
  <si>
    <t>https://sustainability.centerpointenergy.com/documents/CenterPoint-Energy-2021-Corporate-Sustainability-Report.pdf</t>
  </si>
  <si>
    <t>"The ESG Council includes senior leadership representation from businesses and functions across the company â€“ including Electric and Natural Gas Operations, Power Generation, Safety, Human Resources and Finance, along with regional leaders. The council is led by the Vice President of Environmental and Corporate Responsibility, who provides regular reports on environmental compliance and sustainability and other related matters to the Governance Committee of the Board of Directors._x000D_
The Governance Committee is responsible for assessing the companyâ€™s sustainability strategy and initiatives. Senior management executes the companyâ€™s ESG strategy, which includes our commitment to a clean energy future by working with partners, customers, employees and other stakeholders to reduce carbon emissions across our operations and throughout the supply chain."</t>
  </si>
  <si>
    <t>"We use forward-looking scenario analyses to support our IRP efforts for new power generation to the IURC. These scenarios also assess the feasibility of reducing emissions 70% by 2035, while providing CenterPoint Energy with achievable pathways for meeting carbon reduction targets that are aligned with a multitude of pathways that the scientific community has identified as capable of limiting global warming to less than 2Â° Celsius above pre-industrial levels._x000D_
The actions being taken today as part of our electric generation transition_x000D_
plan are expected to meet both the short-and long-term targets set by the Intergovernmental Panel on Climate Change (IPCC) to limit global temperature increases to 2Â° Celsius by 2100, as well as the alternative short-term target aimed at limiting global warming to 1.5Â° Celsius. CenterPoint Energy will continue to assess steps to achieve the IPCCâ€™s target of limiting global warming to 1.5Â° Celsius."</t>
  </si>
  <si>
    <t>"In 2020, CenterPoint Energy announced new carbon policy goals_x000D_
to reduce our operational emissions by 70% by 2035 and emissions attributable to natural gas usage within the residential and commercial sectors by 20-30% by 2040._x000D_
The reduction targets and goals are based on our 2005 emission levels."</t>
  </si>
  <si>
    <t>236,301 thousand cubic meters</t>
  </si>
  <si>
    <t>8,746 thousand cubic meters</t>
  </si>
  <si>
    <t>CEO: $12,621,295 | Median Employee: $103,993</t>
  </si>
  <si>
    <t>https://investors.centerpointenergy.com/static-files/a7683876-972d-41e5-9e5b-67b652b949d9</t>
  </si>
  <si>
    <t>"CenterPoint Energy is committed to providing health and wellness initiatives to our employees. As a responsible employer, we provide a robust, comprehensive benefits package that is competitive for our industry. We offer retirement and savings plans, in addition to benefits such as medical, dental, vision, life, disability, accident and sick leave coverage. Visit the Careers section on CenterPointEnergy.com for more details."</t>
  </si>
  <si>
    <t>Centerpoint Energy</t>
  </si>
  <si>
    <t>R_2wt3iyECHDPaxeA</t>
  </si>
  <si>
    <t>COG2020@g.ucla.edu</t>
  </si>
  <si>
    <t>COG2020</t>
  </si>
  <si>
    <t>Cabot Oil &amp; Gas Corporation</t>
  </si>
  <si>
    <t>CBT</t>
  </si>
  <si>
    <t>Merged</t>
  </si>
  <si>
    <t>https://www.sec.gov/Archives/edgar/data/858470/000130817920000038/lcog2020_def14a.htm</t>
  </si>
  <si>
    <t xml:space="preserve">Public Company C-Suite_x000D_
Private Company C-Suite_x000D_
Exploration &amp; Production_x000D_
Related Industry Experience_x000D_
Other Public Company Boards_x000D_
Legal_x000D_
Operating/Strategic Responsibility_x000D_
HSE Responsibility </t>
  </si>
  <si>
    <t>" The content focuses on the 11 sustainability topics that were found to be most relevant through a comprehensive materiality assessment completed in 2017. Dedicated sections describe our performance and vision for improvement in each of these areas. Our material topics are organized into three chapters reflecting the focus areas of our sustainability commitment, including Caring for Our People and Communities, Acting Responsibly for the Planet, and Building a Better Future Together."_x000D_
_x000D_
"OCCUPATIONAL HEALTH &amp; SAFETY_x000D_
Reduce injuries and significant process safety events by 50%._x000D_
RETENTION, DIVERSITY &amp; DEVELOPMENT_x000D_
Foster inclusion and support development. Increase diverse representation._x000D_
COMMUNITY ENGAGEMENT_x000D_
100% of our locations engaged in communities. Invest $10M to help our communities thrive._x000D_
ENVIRONMENTAL COMPLIANCE_x000D_
100% of facilities certified with an environmental management system._x000D_
ENERGY_x000D_
Export 200% of the amount of energy imported. Reduce energy intensity by 10%._x000D_
EMISSIONS_x000D_
Reduce greenhouse gas emissions intensity by 20%. Reduce NOX emissions intensity by 50%._x000D_
Reduce SO2 emissions intensity by 40%._x000D_
WASTE &amp; SPILLS_x000D_
Reduce waste disposal from operations by 20% and ultimately eliminate manufacturing waste._x000D_
WATER_x000D_
Reduce water withdrawal intensity by 20%._x000D_
ECONOMIC VALUE GENERATED &amp; DISTRIBUTED_x000D_
Invest $1B in capital and technology._x000D_
PRODUCT SUSTAINABILITY_x000D_
Assess sustainability impacts of our top product applications._x000D_
100% of our new products and processes will have a sustainability benefit._x000D_
SUPPLIERSâ€™ SUSTAINABILITY_x000D_
Engage our key suppliers on sustainability."</t>
  </si>
  <si>
    <t>https://www.google.com/url?sa=t&amp;rct=j&amp;q=&amp;esrc=s&amp;source=web&amp;cd=&amp;ved=2ahUKEwiSqM2Vk5n8AhUkJkQIHekcA1cQFnoECCQQAQ&amp;url=https%3A%2F%2Fwww.cabotcorp.com%2F-%2Fmedia%2Ffiles%2Freports%2Fresponsibility%2Fcabot-corporation-sustainability-report-2020.pdf%3Fla%3Den%26rev%3Ddeaed8eae5344160b8b34f17c8c4f945&amp;usg=AOvVaw1SVWxPhXsYOkmLEocg-3pN</t>
  </si>
  <si>
    <t>"All employees are required to undergo training on the Code of Business Ethics on an annual basis, through which they learn how to identify potential risks of corruption and how such matters should be addressed."</t>
  </si>
  <si>
    <t>"In addition, to facilitate the reporting of potential or suspected misconduct or noncompliance, including bribery-related activities, we provide a reporting hotline through which Cabot employees can confidentially report issues or matters of concern."</t>
  </si>
  <si>
    <t xml:space="preserve">"The overall management strategy for our emission reduction program is led by our business segments working closely with our individual facilities and SH&amp;E team. In the broadest sense, we continue to advance cost-effective technologies that help meet both our emission reduction and our operational efficiency goals. Our approach toward reducing our greenhouse gases and other emissions is focused on four main areas: capturing waste energy for use, increasing the energy efficiency of our processes and equipment, sourcing alternative feedstocks and procurement of renewable or low-carbon energy where feasible, and installing emission control systems when necessary."_x000D_
</t>
  </si>
  <si>
    <t>"OCCUPATIONAL HEALTH &amp; SAFETY_x000D_
Reduce injuries and significant process safety events by 50%._x000D_
RETENTION, DIVERSITY &amp; DEVELOPMENT_x000D_
Foster inclusion and support development. Increase diverse representation._x000D_
COMMUNITY ENGAGEMENT_x000D_
100% of our locations engaged in communities. Invest $10M to help our communities thrive._x000D_
ENVIRONMENTAL COMPLIANCE_x000D_
100% of facilities certified with an environmental management system._x000D_
ENERGY_x000D_
Export 200% of the amount of energy imported. Reduce energy intensity by 10%._x000D_
EMISSIONS_x000D_
Reduce greenhouse gas emissions intensity by 20%. Reduce NOX emissions intensity by 50%._x000D_
Reduce SO2 emissions intensity by 40%._x000D_
WASTE &amp; SPILLS_x000D_
Reduce waste disposal from operations by 20% and ultimately eliminate manufacturing waste._x000D_
WATER_x000D_
Reduce water withdrawal intensity by 20%._x000D_
 ECONOMIC VALUE GENERATED &amp; DISTRIBUTED_x000D_
Invest $1B in capital and technology._x000D_
PRODUCT SUSTAINABILITY_x000D_
Assess sustainability impacts of our top product applications._x000D_
100% of our new products and processes will have a sustainability benefit._x000D_
SUPPLIERSâ€™ SUSTAINABILITY_x000D_
Engage our key suppliers on sustainability."_x000D_
_x000D_
See pages 29 and 31 of 2020 Sustainability report for information about energy targets and performance against them.</t>
  </si>
  <si>
    <t>55.68 MM m3</t>
  </si>
  <si>
    <t>9.37 MM m3</t>
  </si>
  <si>
    <t>10% Under 30 years old, 32% 30-39 YO, 27% 40-49 YO, 23% 50-59 YO, 8% 60 years or older</t>
  </si>
  <si>
    <t>CEO: $14,194,706 | Median Employee: $75,986</t>
  </si>
  <si>
    <t>https://www.sec.gov/Archives/edgar/data/858470/000130817921000037/lcog2021_def14a.htm#lcoga029</t>
  </si>
  <si>
    <t>"Our comprehensive benefits programs are designed to be a competitive supplement to Social Security or other social welfare benefits provided by the countries where our operations are located. While our benefits vary by location, these typically include healthcare, life and accidental insurance; disability; retirement and pension plans; business travel accident insurance; medical travel insurance; vacation, holiday_x000D_
and leave entitlement; educational financial assistance; and access to retiree medical coverage."</t>
  </si>
  <si>
    <t>Cabot Oil &amp; Gas</t>
  </si>
  <si>
    <t>72.211.235.86</t>
  </si>
  <si>
    <t>R_AMWxsAXckZIkAed</t>
  </si>
  <si>
    <t>STT2021@g.ucla.edu</t>
  </si>
  <si>
    <t>STT2021</t>
  </si>
  <si>
    <t>State Street Corporation</t>
  </si>
  <si>
    <t>STT</t>
  </si>
  <si>
    <t>https://www.statestreet.com/web/about/our-impact/documents/SSC-ESG-2021-Final-Full.pdf</t>
  </si>
  <si>
    <t>Cyber, Tech and Data Management; Global Business Perspective; Leadership; Legal &amp; Regulatory; Risk Management; Strategic Development; Operational Transformation</t>
  </si>
  <si>
    <t>https://www.sec.gov/Archives/edgar/data/93751/000114036122013372/ny20002049x1_def14a.htm#tBC</t>
  </si>
  <si>
    <t>Role of Independent Lead Director: "Represents the Board in discussions with stakeholders and communicates with regulators"</t>
  </si>
  <si>
    <t>A central component of our stakeholder engagement is our materiality mapping process. This exercise is an integral part of our own ESG management, and we work to lead by example for our clients on best practices in identifying and addressing ESG factors. Material ESG issues are those that are most relevant to an organization's ESG impacts and ultimately its ability to create long-term value. Every two years, we conduct a robust materiality assessment to help us understand the ESG issues we face. These results help inform how we report on our performance according to certain ESG metrics. Our assessment process includes an in-depth analysis of potentially material issues, resulting from the review of inputs from multiple reporting frameworks and benchmarking exercises, as well as feedback gathered from surveys and stakeholder interviews. In 2021, we conducted a materiality review to update our ESG issues. In this latest assessment, our stakeholders determined the following ESG topics are material to State Street;</t>
  </si>
  <si>
    <t>100% of governance body members and employees have had our anti-corruption policies and procedures communicated to them. Region Completion Rate: North America 99.99%; EMEA 99.99%; APAC 99.96%; Latin America 100%. Members of the board of directors receive information on corruption risks through their review and approval of the Standard of Conduct, which includes key elements of the firmâ€˜s Anti-Bribery and Corruption Policy. The Examining and Audit Committee of the board also receives a formal annual report and periodic updates on the Compliance program, which includes our anti-bribery and corruption program.</t>
  </si>
  <si>
    <t xml:space="preserve">Our â€œSpeak Up/Listen Upâ€ initiative encourages employees as well as business partners to report complaints, grievances, including any observed instances of corruption, misconduct, fraud, and potential violations of policy through â€œthe Speak Up line,â€ a confidential reporting hotline that promptly routes issues to the Conduct Office and in certain cases, to the lead director of the board. Additionally, Corporate Compliance, Global Human Resources, Legal, and Global Security maintain open channels through which to report concerns. We also conduct regular risk assessments that target certain organizational risk indicators. _x000D_
There are many options for escalating concerns highlighted in the State Street_x000D_
Standard of Conduct for Employees. For example, our Speak Up line is active_x000D_
24/7 if there are concerns about known or suspected violations of laws or_x000D_
regulations, questionable business conduct, and breaches of the Standard_x000D_
of Conduct â€” such as breaches pertaining to accounting practices, internal_x000D_
accounting controls, or auditing._x000D_
The Speak Up line is operated by an independent third party. An employee can_x000D_
report anonymously (except where local law does not permit), although identifying_x000D_
oneself allows State Street to act as quickly and appropriately as possible._x000D_
State Street does not tolerate retaliation against anyone who reports a potential_x000D_
violation in good faith. Unlawful retaliation includes negative job consequences_x000D_
against any employee or contingent worker for acting upon a reasonable belief to:_x000D_
â€¢ Report a potential violation of company policy or applicable law_x000D_
â€¢ Participate in any internal or external investigation_x000D_
To report an actual or possible violation of policy or law, an employee can contact:_x000D_
â€¢ Their manager_x000D_
â€¢ Corporate Compliance_x000D_
â€¢ Legal_x000D_
â€¢ Global Security_x000D_
â€¢ Lead director of the board (via the confidential Speak Up line) </t>
  </si>
  <si>
    <t xml:space="preserve">In 2018, State Streetâ€™s board of directors took on responsibility for oversight of_x000D_
material ESG issues including greenhouse gas (GHG) emissions and climate-related_x000D_
risks. State Streetâ€™s overall corporate responsibility efforts are overseen by the_x000D_
Executive Corporate Responsibility Committee (ECRC), which reports to the board_x000D_
of directors at least once per year. The ECRC is charged with setting our corporate_x000D_
responsibility strategy, monitoring issues and practices related to our material ESG_x000D_
issues, and promoting and facilitating communication about our ESG activities. The_x000D_
ECRC has also been charged with supporting State Streetâ€™s responses to TCFD and_x000D_
the European Unionâ€™s Directive on Non-Financial Reporting._x000D_
On March 31, 2021, Rick Lacaille was appointed to serve as global head of ESG_x000D_
to lead and coordinate ESG efforts across the firm as we work towards a wellcoordinated and optimized approach to our ESG policies, products, initiatives, and_x000D_
thought leadership. He works across business lines to fully leverage ESG capabilities stemming from_x000D_
a range of areas at State Street. Rick also acts as chair of the ECRC, which is_x000D_
comprised of representatives from across the corporation, including Global Realty,_x000D_
Procurement, Global Technology Services, Human Resources, Risk Management_x000D_
and more._x000D_
In 2021, the Risk Committee of the board of directors added responsibility for_x000D_
the risk management components (including climate risk) of State Streetâ€™s ESG_x000D_
obligations, initiatives, and activities to its mandate. State Streetâ€™s climate risk_x000D_
management efforts are overseen by the Management Risk and Capital Committee_x000D_
(MRAC), which is the senior oversight and decision-making body for financial risk_x000D_
and capital and liquidity management, and which oversees the firmâ€™s management_x000D_
of climate risks and climate risk regulatory requirements. A dedicated Climate Risk_x000D_
Working Group provides oversight for the development of risk identification, risk_x000D_
assessment, and scenario analysis.From the investment side, State Street Global Advisorsâ€™ ESG investments team also_x000D_
regularly reports on its climate change-related activities, including stewardship_x000D_
efforts and corporate engagements, to State Street Global Advisorsâ€™ chief_x000D_
investment officer and chief executive officer, as well as State Streetâ€™s board of_x000D_
directors. In 2021, State Street announced the appointment of Karen Wong, who_x000D_
joined State Street Global Advisors in the newly created role of global head of ESG_x000D_
and sustainable investing. As noted previously, State Streetâ€™s board of directors_x000D_
has explicit oversight responsibilities for climate change as described in the Risk_x000D_
Committeeâ€™s Charter. State Streetâ€™s board and senior management receive regular_x000D_
reports on ESG matters, including climate change, from internal groups including_x000D_
the ESG investments team._x000D_
We find that the TCFDâ€™s guidance on climate-related disclosure is the most_x000D_
effective framework that companies can leverage to help inform strategies to_x000D_
plan for climate-related risks and make their businesses more resilient to the_x000D_
impacts of climate change. In addition to our own progress incorporating the TCFD_x000D_
principles, our asset stewardship team within Global Advisors engages regularly_x000D_
with their portfolio companies on how they are addressing climate change within_x000D_
the framework of the TCFD principles. In early 2022, State Street Global Advisors_x000D_
adopted a proxy voting guideline encouraging the adoption of TCFD disclosure_x000D_
recommendations in the following areas:_x000D_
â€¢ Board oversight of climate-related risks and opportunities_x000D_
â€¢ Total Scope 1 and Scope 2 GHG emissions_x000D_
â€¢ Targets for reducing GHG emissions_x000D_
</t>
  </si>
  <si>
    <t xml:space="preserve">From the investment side, State Street Global Advisorsâ€™ ESG investments team also_x000D_
regularly reports on its climate change-related activities, including stewardship_x000D_
efforts and corporate engagements, to State Street Global Advisorsâ€™ chief_x000D_
investment officer and chief executive officer, as well as State Streetâ€™s board of_x000D_
directors. In 2021, State Street announced the appointment of Karen Wong, who_x000D_
joined State Street Global Advisors in the newly created role of global head of ESG_x000D_
and sustainable investing. As noted previously, State Streetâ€™s board of directors_x000D_
has explicit oversight responsibilities for climate change as described in the Risk_x000D_
Committeeâ€™s Charter. State Streetâ€™s board and senior management receive regular_x000D_
reports on ESG matters, including climate change, from internal groups including_x000D_
the ESG investments team._x000D_
If a company fails to adequately meet our expectations, State Street Global Advisors_x000D_
may vote against the independent board leader. We view this policy as a natural_x000D_
escalation of our previously stated expectations on climate-related disclosure_x000D_
and history of supporting TCFD-based disclosures through proxy voting and_x000D_
engagement. </t>
  </si>
  <si>
    <t>see page 142 of 2021 Sustainability report for a detailed breakdown</t>
  </si>
  <si>
    <t>See page 135-137 of Sustainability Report</t>
  </si>
  <si>
    <t>Some of the steps we have taken or will consider taking to mitigate climate-related_x000D_
risks to our infrastructure include:_x000D_
â€¢ Locating critical infrastructure on higher floors of buildings_x000D_
â€¢ Adapting business continuity plans to include scenarios of extreme weather incidents_x000D_
â€¢ Embracing innovative approaches to energy efficiency_x000D_
â€¢ Instituting flexible commuting options for employees_x000D_
We are currently assessing the potential of climate-related scenario analysis as a tool_x000D_
to inform our decision-making regarding our existing locations, including evaluating_x000D_
the potential impacts to our building critical systems as a result of certain climate_x000D_
scenarios, including sea level rise under a 3.6â° C and a 1.5â° C scenario, as well as_x000D_
evaluating potential severe weather event impacts and water stress resulting from_x000D_
the effects of climate change in the medium to long term._x000D_
We also include the evaluation of climate-related event risks in our Operational_x000D_
Risk scenario analysis program, where such events are incorporated as part of our_x000D_
evaluation of potential operational risk losses.</t>
  </si>
  <si>
    <t>Identification of significant climate-related drivers was facilitated through a bottom up approach involving a series of structured global workshops across State Streetâ€™s_x000D_
major business units and functional areas. The workshops, which included senior_x000D_
business unit and control function executives, had the goal of identifying impactful_x000D_
climate-related risk drivers and understanding their transmission mechanisms for_x000D_
State Street. Workshop discussions were supported by educational materials on_x000D_
types of climate risk, climate scenarios, risk transmission channels, and climate specific market and regulatory developments. _x000D_
See pages 144-151 of Sustainability report for assessment processes.</t>
  </si>
  <si>
    <t>State Streetâ€™s approach to risk involves all levels of management, from the board_x000D_
and its committees to each business unit and each employee. Responsibility for risk_x000D_
oversight is allocated so that risk decisions are made at an appropriate level, and_x000D_
are subject to robust and effective review and challenge. Risk management is the_x000D_
responsibility of each employee, and is implemented through three lines of defense:_x000D_
(1) the business units, which own and manage the risks inherent in their business,_x000D_
are considered the first line of defense; (2) Enterprise Risk Management and other_x000D_
support functions, which provide the second line of defense; and (3) Corporate audit,_x000D_
which assesses the effectiveness of the first two lines of defense. State Streetâ€™s risk_x000D_
framework accounts for the impacts of climate event risk on our operational risk_x000D_
and resiliency, but as a global financial institution that provides services to clients_x000D_
and counterparties across the world, climate change has the potential to impact us_x000D_
much more broadly, including through the strategic positioning of our business, the_x000D_
value of the investments on our balance sheet, the locations in which we operate,_x000D_
the financial condition of our clients, our global regulatory obligations, and our_x000D_
reputation in the market. Climate Risk Quadrants: Direct Financial (Balance sheet and loan book + Identification/qualification of assets with direct exposure to climate risks), Operational Resiliency (Impacts on our locations and ability to provide services + Identification of exposure areas and risk mitigation), Product (Controls, standards, monitoring for climate-related products and â€˜greenâ€™ designations), &amp; Disclosure (Oversight of consistency, accuracy and meeting of public commitments)</t>
  </si>
  <si>
    <t>In 2021, the Risk Committee of the board of directors added responsibility for_x000D_
the risk management components (including climate risk) of State Streetâ€™s ESG_x000D_
obligations, initiatives, and activities to its mandate. State Streetâ€™s climate risk_x000D_
management efforts are overseen by the Management Risk and Capital Committee_x000D_
(MRAC), which is the senior oversight and decision-making body for financial risk_x000D_
and capital and liquidity management, and which oversees the firmâ€™s management_x000D_
of climate risks and climate risk regulatory requirements. A dedicated Climate Risk_x000D_
Working Group provides oversight for the development of risk identification, risk_x000D_
assessment, and scenario analysis.</t>
  </si>
  <si>
    <t>See pages 153-157 of Sustainability Report</t>
  </si>
  <si>
    <t>A 2030 target of 27.5 percent reduction in metric tons of CO2e from a 2019 baseline was set in 2020 after State Street achieved our 2025 2Â°C-aligned carbon emissions reduction target at the end of 2019. Paired with State Streetâ€™s commitment to be carbon neutral, this two-pronged approach involves procuring green power and carbon offsets for all energy consumption while looking to reduce overall energy consumption each year. The target covers all of State Streetâ€™s Scope 1 and 2 emissions under operational control following the location-based method. In 2021, for the second year in a row, State Street achieved carbon neutrality for Scope 1 and 2 emissions through infrastructure retrofitting, purchasing renewable energy certificates (RECs) and carbon offsets, and by utilizing renewable energy sources wherever possible. As part of State Streetâ€™s commitment to environmental sustainability, we set an 80 percent waste recycling goal in 2017 that covered waste from all of our facilities globally. For the first time in 2021, State Street not only achieved our goal of an 80 percent global recycling rate, but exceeded it by nearly 6 percent. While total waste volumes are lower due to decreased office occupancy, we increased our percentage of recycling in large part due to: Engaging our workforce through a widespread globally aligned, but locally tailored, campaign in all of our offices, Working with our vendors to implement project management initiatives around recycling, Implementing a program of reusing office furniture, rather than disposing of these items when we exit locations</t>
  </si>
  <si>
    <t>75,548 cubic meters</t>
  </si>
  <si>
    <t>US Employees of Color: 34%</t>
  </si>
  <si>
    <t>https://www.sec.gov/Archives/edgar/data/93751/000114036122013372/ny20002049x1_def14a.htm#tSOO</t>
  </si>
  <si>
    <t>14,113,660:61,463</t>
  </si>
  <si>
    <t xml:space="preserve">In our business operations, we do not allow forced or compulsory labor. Additionally, all of our potential suppliers must provide information about social compliance audits of their own suppliers and subcontractors, with reference to risks for incidents of forced and compulsory labor. State Street remains committed to rejecting child labor. This commitment requires our potential suppliers to provide information about social compliance audits for their suppliers and subcontractors including reference to risks for incidents of child labor. </t>
  </si>
  <si>
    <t>https://www.statestreet.com/web/about/our-impact/documents/SSC-ESG-2021-Final-Full.pdfm</t>
  </si>
  <si>
    <t xml:space="preserve">We continued to provide a host of resources and services to help our employees maintain a healthy work/life balance. We offer tailored benefits packages to our employees based on their geographic location, as well as well-being and flexible benefit programs. Our BeWell Program offers employees a variety of resources and tools to help manage their physical, emotional, and financial wellness. The benefits vary from country to country, but may include tuition assistance, fitness reimbursements, and online wellness programs. We also sponsor â€œhealthy challengesâ€ to create enthusiasm, where participants can earn rewards such as additional paid days off. </t>
  </si>
  <si>
    <t>R_2uuL8ygWRAhNGiR</t>
  </si>
  <si>
    <t>CTAS2020@g.ucla.edu</t>
  </si>
  <si>
    <t>CTAS2020</t>
  </si>
  <si>
    <t>Cintas Corporation</t>
  </si>
  <si>
    <t>CTAS</t>
  </si>
  <si>
    <t>https://cintas.gcs-web.com/static-files/964df3c4-8c0b-4027-b9f0-65d344b3cc79</t>
  </si>
  <si>
    <t>https://www.cintascares.com/wp-content/uploads/2020/12/Cintas_ESG_Summary_2020.pdf</t>
  </si>
  <si>
    <t>"Anti-corruption policies are communicated to 100% of governance body members and employees, all of whom receive training on the subject. They are not specifically communicated to other board members. Global Sanctions Compliance ensures that the appropriate vendors are aware of Cintasâ€™ policies. As necessary, suppliers are compliant with Cintasâ€™ policies or provide an example of their robust policy."</t>
  </si>
  <si>
    <t>"When you believe there a situation needs to be addressed, I ask that you speak up. If you experience, witness or learn of a situation or issue that you believe violates the law, our company policies or our core principles, please let us know as soon as possible._x000D_
Partners have several options to report any concerns or ask any questions. You can speak with your supervisor, your Human Resources representative, or a partner in the Risk &amp; Compliance Department._x000D_
You can also report it through the Cintas Direct Line."</t>
  </si>
  <si>
    <t>https://www.cintas.com/pdf/cintas-coc-english.pdf</t>
  </si>
  <si>
    <t>11.9 million cubic meters</t>
  </si>
  <si>
    <t>CEO: $6,698,520 | Median Employee: $55,712</t>
  </si>
  <si>
    <t>"During Cintasâ€™ FY â€˜20, Cintas conducted approximately 200 audits of suppliers through third-party auditors. Each facility compliance audit has a Corrective Action Plan (CAP) report issued to report any issues identified and required corrective actions (includes documentation and timeline requirements)."_x000D_
"There are varying certifications that weâ€™ve accepted based on this process such as the following: industry brand/company certifications, Worldwide Responsible Apparel Production ( WRAP), Intertek and SA8000. Audits are performed as per the Cintas Vendor Code of Conduct, policy C-49, and the timing is at Cintasâ€™ discretion. There has never been a report of child_x000D_
labor violation."</t>
  </si>
  <si>
    <t>"a. Benefits which are standard for full-time employees of the organization but are not provided to temporary or part-time employees, by significant locations of operation. These include, as a minimum:_x000D_
i. life insurance;_x000D_
ii. health care;_x000D_
iii. disability and invalidity coverage;_x000D_
iv. parental leave;_x000D_
v. retirement provision;_x000D_
vi. stock ownership;_x000D_
vii. others._x000D_
b. The definition used for â€˜significant locations of operationâ€™._x000D_
All benefits except parental leave are offered to all employees (full time and part time), but not to temporary workers. Significant locations of operation are defined as by the Cintas Corporation."</t>
  </si>
  <si>
    <t>R_rqGEF6sAwamo40h</t>
  </si>
  <si>
    <t>DFS2020@g.ucla.edu</t>
  </si>
  <si>
    <t>DFS2020</t>
  </si>
  <si>
    <t>Discover Financial Services</t>
  </si>
  <si>
    <t>DFS</t>
  </si>
  <si>
    <t>https://d18rn0p25nwr6d.cloudfront.net/CIK-0001393612/3cf83c9e-8590-4fa2-9e24-c14af9b4510f.pdf</t>
  </si>
  <si>
    <t xml:space="preserve">CEO or CFO_x000D_
Risk Management_x000D_
Public Board_x000D_
Corporate Governance_x000D_
International_x000D_
Technology_x000D_
Marketing_x000D_
Strategy and Business Development_x000D_
Government/Regulatory_x000D_
Compensation and Succession Planning_x000D_
      </t>
  </si>
  <si>
    <t>"Under these guidelines, the Code of Ethics and Business Conduct addresses anti-money laundering, counter-terrorist financing, and sanctions programs; anti-bribery and corruption; and consumer protection. Discover employees are required to complete compliance training on an annual basis."</t>
  </si>
  <si>
    <t>"Our Code of Ethics and Business Conduct asks employees to report any misconduct, including concerns related to ethical or business conduct matters. They can do this through the Discover Integrity Hotline, which is operated by an independent party to maintain anonymity and confidentiality."</t>
  </si>
  <si>
    <t>https://www.corporatereport.com/discover/2020/crr/discover_2020_crr.pdf</t>
  </si>
  <si>
    <t>Discover ESG at a glance tear sheet</t>
  </si>
  <si>
    <t>https://s23.q4cdn.com/669804705/files/doc_downloads/2022/04/Discover-ESG-Tear-Sheet.pdf</t>
  </si>
  <si>
    <t>Undisclosed: 7%</t>
  </si>
  <si>
    <t>"Based on our latest review, women and minorities at Discover earn on average between $0.99 and $1.02 for every $1 earned by men and non-minorities."</t>
  </si>
  <si>
    <t>CEO: $:10,357,259 | Median Employee: $61,430</t>
  </si>
  <si>
    <t>https://d18rn0p25nwr6d.cloudfront.net/CIK-0001393612/23178f77-d479-4022-b8c5-087cff34450c.pdf</t>
  </si>
  <si>
    <t>See page 31 of the 2020 corporate sustainability report for a full breakdown of "Health", "Wealth", and "Balance" resources and services offered as "our three pillars of employee well-being"</t>
  </si>
  <si>
    <t>R_2q9MO13C3nJJiay</t>
  </si>
  <si>
    <t>LW2021@g.ucla.edu</t>
  </si>
  <si>
    <t>LW2021</t>
  </si>
  <si>
    <t>Lamb Weston Holdings, Inc.</t>
  </si>
  <si>
    <t>LW</t>
  </si>
  <si>
    <t>https://esg.lambweston.com/LambWeston_2021_ESG.pdf</t>
  </si>
  <si>
    <t>Leadership, Operations, M&amp;A or Strategic, Retail or CPG, International, QSR, Corporate Governance, Information Security</t>
  </si>
  <si>
    <t>https://www.sec.gov/Archives/edgar/data/1679273/000110465921099182/tm2112428-1_def14a.htm</t>
  </si>
  <si>
    <t>https://www.sec.gov/Archives/edgar/data/1679273/000110465921099182/tm2112428- 1_def14a.htm#tBLS</t>
  </si>
  <si>
    <t xml:space="preserve"> (see pages 8-9 of Sustainability Report for materiality map + chart of stakeholder material issues) _x000D_
Lamb Weston updated our materiality assessment in 2021, engaging internal and external stakeholders, including employees, customers, investors, growers, and suppliers, to understand whether we are targeting the right issues with our goals, programs, and resources. Following the update, we found Food Safety &amp; Quality, Ethics &amp; Integrity, and Sustainable Agriculture remained highly important to all stakeholders. Occupational Health &amp; Safety and Environmental Compliance rounded out the top-five most important issues. Although external stakeholders ranked Diversity, Equity, &amp; Inclusion (DEI) lower than other issues, Lamb Weston executives considered it a priority, highlighting DEIâ€™s importance to our workforce and business. We have used the findings and adjacent matrix to inform our strategy, update our goals, and validate that Lamb Weston is working on what matters most.</t>
  </si>
  <si>
    <t>Employees can report concerns or ask questions by speaking to their immediate manager or other managers in their organization, their HR representative, or the capital department. They can also report concerns through the Lamb Weston Ethics Helpline, which is managed by an independent third party, has the option to report anonymously and is available 24/7. Employees can access the Helpline via phone or online in more than 70 languages. It is also open to customers, suppliers, and other stakeholders. In 2021, we received 108 reports to the Helpline, an increase from 2020. Reports are initially handled by specially trained third-party staff then investigated by authorized Lamb Weston personnel. We do not tolerate retaliation against any employee or party who reports a concern in good faith or participates in an ethics investigation.</t>
  </si>
  <si>
    <t>The Lamb Weston Executive Leadership Team and the Board of Directors regularly receive ESG updates and take time to understand the critical resources needed to make meaningful progress in the coming years. Although the entire Board reviews our ESG reporting initiatives, our Nominating and Corporate Governance Committee regularly reviews our performance and progress against targets.</t>
  </si>
  <si>
    <t>Lamb Westonâ€™s Senior Director of ESG Administration oversees ESG topics with the help of a cross-functional team and executive oversight. The ESG team consists of leaders from across the business, nominated by members of the Executive Leadership Team, and is responsible for strategy development, management, and communication of our ESG programs. The team works directly with subject matter experts throughout the business to execute strategy and drive progress toward our goals. Additionally, the ESG team keeps senior executives informed.</t>
  </si>
  <si>
    <t>There is growing concern that carbon dioxide and other greenhouse gases in the atmosphere may have an adverse impact on global temperatures, weather patterns, the frequency and severity of extreme weather, and natural disasters. In the event that climate change has a negative effect on agricultural productivity, we may be subject to decreased availability or less favorable pricing for certain commodities that are necessary for our products, such as potatoes and edible oils. In addition, water is an important part of potato processing. In times of water stress, we may be subject to decreased availability or less favorable pricing for water, which could impact our manufacturing and distribution operations. Further, a decrease in the availability of water in certain regions caused by droughts or other factors could increase competition for land and resources in areas that have more favorable growing conditions, and thereby increase costs for such land and resources._x000D_
The increasing concern over climate change also may result in more regional, federal, and/or global legal and regulatory requirements to reduce or mitigate the effects of greenhouse gases, as well as more stringent regulation of water rights. In the event that such regulation is enacted and is more aggressive than the sustainability measures that we are currently undertaking to monitor our emissions, improve our energy efficiency, and reduce and reuse water, we may be subject to curtailment or reduced access to resources or experience significant increases in our costs of operation and delivery. As a result, climate change could negatively affect our business and operations._x000D_
Our primary input is potatoes and every year, we must procure potatoes that meet the quality standards for processing into value-added products. Environmental and climate conditions, such as soil quality, moisture, and temperature, affect the yield and quality of the potato crop on a year-to-year basis. As a result, we source potatoes from specific regions of the United States and specific countries abroad, including Australia, Austria, Belgium, Canada, China, France, Germany, the Netherlands, Russia, and the United Kingdom, where we believe the optimal potato growing conditions exist. However, severe weather conditions, including protracted periods of extreme heat or cold, during the planting and growing season in these regions can significantly affect potato crop performance, such as the drought in Europe during our fiscal year 2019 that resulted in poor crop and significantly limited supply. Potatoes are also susceptible to pest diseases and insects that can cause crop failure, decreased yields, and negatively affect the physical appearance of the potatoes. We have deep experience in agronomy and actively work to monitor the potato crop. However, if a weather or pest-related event occurs in a particular crop year, and our agronomic programs are insufficient to mitigate the impacts thereof, we may have insufficient potatoes to meet our existing customersâ€™ needs and new customer opportunities, and our competitiveness and profitability could decrease. Alternatively, overly favorable growing conditions can lead to high per acre yields and over-supply. An increased supply of potatoes could lead to overproduction of finished goods and associated increased storage costs or destruction of unused potatoes at a loss.</t>
  </si>
  <si>
    <t>(see page 10-11 of ESG Report)</t>
  </si>
  <si>
    <t>https://otp.tools.investis.com/clients/us/lamb_weston_holdings/SEC/sec-show.aspx?FilingId=15113587&amp;Cik=0001679273&amp;Type=PDF&amp;hasPdf=1</t>
  </si>
  <si>
    <t>2,207 m3</t>
  </si>
  <si>
    <t>4% Not Available or Not Disclosed; 59% male</t>
  </si>
  <si>
    <t>10% Other, Not Disclosed, or Not Available</t>
  </si>
  <si>
    <t>6,407,382:55,656</t>
  </si>
  <si>
    <t>Lamb Weston</t>
  </si>
  <si>
    <t>R_2AYlG5HlMYCGruc</t>
  </si>
  <si>
    <t>EFX2020@g.ucla.edu</t>
  </si>
  <si>
    <t>EFX2020</t>
  </si>
  <si>
    <t>Equifax Inc.</t>
  </si>
  <si>
    <t>EFX</t>
  </si>
  <si>
    <t>https://investor.equifax.com/sec-filings/all-sec-filings/content/0001308179-20-000090/efx2020-def14a.htm#efx2020def14aa001</t>
  </si>
  <si>
    <t>Accounting	_x000D_
Consumer Marketing	_x000D_
Corporate Governance	_x000D_
Cybersecurity	 	 	 _x000D_
Data &amp; Analytics	 	 	 _x000D_
Equifax Industry Knowledge_x000D_
Executive Leadership &amp; Business Operations_x000D_
CEO Experience_x000D_
CFO Experience_x000D_
International Business_x000D_
Legal/Regulatory	_x000D_
Mergers &amp; Acquisitions _x000D_
Risk Management	_x000D_
Strategy Development	_x000D_
Technology</t>
  </si>
  <si>
    <t>"Discuss any questions or concerns about anti-corruption_x000D_
and bribery with the Legal Department or the Corporate_x000D_
Ethics Officer."</t>
  </si>
  <si>
    <t>https://assets.equifax.com/assets/corp/code_of_conduct.pdf</t>
  </si>
  <si>
    <t>"Other (US) - 2%_x000D_
Total Minority (US) - 42%"</t>
  </si>
  <si>
    <t>2020 SASB Index</t>
  </si>
  <si>
    <t>https://assets.equifax.com/marketing/US/assets/sasb-disclosure-october-2021.pdf</t>
  </si>
  <si>
    <t>CEO: $13,701,224 | Median Employee: $75,573</t>
  </si>
  <si>
    <t>https://investor.equifax.com/sec-filings/all-sec-filings/content/0001308179-21-000102/lefx2021_def14a.htm#lefxa016</t>
  </si>
  <si>
    <t>For a complete breakdown of on-occupational medical and healthcare services, as well as the scope of access provided, please refer to pages 8-20 of the 2020 Annual Benefits Enrollment Guide</t>
  </si>
  <si>
    <t>2020 Annual Benefits Enrollment Guide</t>
  </si>
  <si>
    <t>https://assets.equifax.com/healthywealthywise/assets/EFX_2020_Benefit_Guide_FINAL_102919.pdf</t>
  </si>
  <si>
    <t>Equifax Inc</t>
  </si>
  <si>
    <t>R_3hgA0sYaPyi3YpR</t>
  </si>
  <si>
    <t>PBCT2020@g.ucla.edu</t>
  </si>
  <si>
    <t>PBCT2020</t>
  </si>
  <si>
    <t>People's United Financial, Inc.</t>
  </si>
  <si>
    <t>PBCT</t>
  </si>
  <si>
    <t>Thrifts &amp; Mortgage Finance</t>
  </si>
  <si>
    <t>https://www.sec.gov/Archives/edgar/data/1378946/000119312520099488/d853060ddef14a.htm</t>
  </si>
  <si>
    <t>https://www.sec.gov/Archives/edgar/data/1378946/000119312520099488/d853060ddef14a.htm#toc853060_2</t>
  </si>
  <si>
    <t>We take the values of trust, respect, and ethical behavior very seriously. As a responsible fiduciary of customer finances and information, all employees, including executive management, take annual training on: Safety, Ethics (including Anti-Bribery and Anti-Corruption), Privacy, Information Security, and BSA/AML (Bank Secrecy Act/Anti-Money Laundering)</t>
  </si>
  <si>
    <t>https://www.responsibilityreports.com/HostedData/ResponsibilityReports/PDF/NASDAQ_PBCT_2020.pdf</t>
  </si>
  <si>
    <t>30% RACIALLY/ETHNICALLY DIVERSE</t>
  </si>
  <si>
    <t>5,800,085:68,190</t>
  </si>
  <si>
    <t>https://www.sec.gov/Archives/edgar/data/1378946/000119312520099488/d853060ddef14a.htm#toc853060_36</t>
  </si>
  <si>
    <t>A Health &amp; Safety site plan was created for all work locations, and a mandatory Health &amp; Safety online pre-screen survey was implemented for all employees prior to entering_x000D_
a Peopleâ€™s United worksite._x000D_
To assist employees with balancing their personal and work responsibilities during this time, we created an additional Paid-Time-Off (PTO) award program (10 days) for employees who did not have the ability to work remotely due to the nature of their jobs._x000D_
To support employee health and well-being, we implemented the CARES Act (Coronavirus Aid, Relief, and Economic Security Act) changes to our Medical plan covering telehealth services at 100% regardless of diagnosis and waiving member out-of-pocket costs for COVID-related approved testing and treatment.</t>
  </si>
  <si>
    <t>People's United Financial</t>
  </si>
  <si>
    <t>R_2ay8nfiNjzBjxyO</t>
  </si>
  <si>
    <t>PH2020@g.ucla.edu</t>
  </si>
  <si>
    <t>PH2020</t>
  </si>
  <si>
    <t>Parker-Hannifin Corporation</t>
  </si>
  <si>
    <t>PH</t>
  </si>
  <si>
    <t>https://www.sec.gov/Archives/edgar/data/76334/000119312520255629/d83861ddef14a.htm</t>
  </si>
  <si>
    <t>Public Company CEO, Public Company Senior Leadership, Sales &amp; Marketing, Manufacturing, Technology/Digital, Corporate Strategy, Industrial/Aerospace Industry, International, Risk Management</t>
  </si>
  <si>
    <t>Our ESG program takes into account the interests of our key stakeholders, including our team members, customers, our communities and our shareholders. ESG issues that we focus on include, among others, workplace health and safety, energy efficiency, waste management, climate risk, human capital management, diversity and inclusion, supply chain management and business ethics and compliance. Our Board maintains oversight over ESG matters at the full Board level and through our relevant committees, while senior management manages and monitors our ESG matters on a day-to-day basis throughout the year.</t>
  </si>
  <si>
    <t>Our Board maintains oversight over ESG matters at the full Board level and through our relevant committees, while senior management manages and monitors our ESG matters on a day-to-day basis throughout the year.</t>
  </si>
  <si>
    <t>https://www.sec.gov/Archives/edgar/data/76334/000119312520255629/d83861ddef14a.htm#toc83861_12</t>
  </si>
  <si>
    <t>R_eqvwBN1SZaPfEtz</t>
  </si>
  <si>
    <t>MPWR2020@g.ucla.edu</t>
  </si>
  <si>
    <t>MPWR2020</t>
  </si>
  <si>
    <t>Monolithic Power Systems, Inc.</t>
  </si>
  <si>
    <t>MPWR</t>
  </si>
  <si>
    <t>https://www.sec.gov/Archives/edgar/data/1280452/000143774920008817/mpwr20200427_def14a.htm#prop1</t>
  </si>
  <si>
    <t>https://www.sec.gov/Archives/edgar/data/1280452/000143774920008817/mpwr20200427_def14a.htm#classified</t>
  </si>
  <si>
    <t>https://www.monolithicpower.com/about-mps/investor-relations/esg-report/environment.html</t>
  </si>
  <si>
    <t>18-25:8.4%, 26-35:56.6%, 36-45:23.5%, 45+:11.5%</t>
  </si>
  <si>
    <t>https://www.monolithicpower.com/about-mps/investor-relations/esg-report/social.html</t>
  </si>
  <si>
    <t>9,356,946:36,848</t>
  </si>
  <si>
    <t>https://www.sec.gov/Archives/edgar/data/1280452/000143774920008817/mpwr20200427_def14a.htm#ceopay</t>
  </si>
  <si>
    <t xml:space="preserve">MPS does not use child labor and expects its suppliers to follow this policy. The term â€œchildâ€ refers to any person employed under the age of 15 (or 14 according to country law), or under the age for completing compulsory education, or under the minimum age of employment in the country, whichever is greatest.  MPS supports the use of legitimate _x000D_
apprenticeship programs in accordance with applicable laws and regulations.  Workers under the age of 18 cannot perform hazardous work, and can be restricted from night work depending on educational needs. </t>
  </si>
  <si>
    <t>MONOLITHIC POWER SYSTEMS, INC. CODE OF SOCIAL RESPONSIBILITY</t>
  </si>
  <si>
    <t>https://media.monolithicpower.com/mps_cms_document/s/o/social_responsibility_report_2019_.pdf?_gl=1*1aykmbb*_ga*MTg2MzEzNTQyMy4xNjcyNTM5ODcz*_ga_XNRPF6L9DD*MTY3MjYyNTQyMS40LjEuMTY3MjYyNTUwMC41MS4wLjA.&amp;_ga=2.233540830.196966639.1672539873-1863135423.1672539873</t>
  </si>
  <si>
    <t>We are committed to providing a healthy and safe environment for all our workers. Within our company, among other efforts, we conduct annual internal audits to ensure that our business operations comply with our health and safety standards, and we identify and correct the root cause of any nonconformance. Through our Vendor Code of Conduct, we demand that our key manufacturing suppliers adopt similar standards for their employeesâ€™ health and safety._x000D_
Our Worker Health and Safety Plan is certified to ISO45001 standards, the worldâ€™s voluntary, international standard for occupational health and safety. We believe that certifying to these standards enables our company to provide safe and healthy workplaces by preventing work-related injuries and health issues.</t>
  </si>
  <si>
    <t>R_3n6KSN6wucd2Ekg</t>
  </si>
  <si>
    <t>STE2020@g.ucla.edu</t>
  </si>
  <si>
    <t>STE2020</t>
  </si>
  <si>
    <t>STERIS plc</t>
  </si>
  <si>
    <t>STE</t>
  </si>
  <si>
    <t>G8473T100</t>
  </si>
  <si>
    <t>https://www.sec.gov/Archives/edgar/data/1757898/000119312520162230/d917998ddef14a.htm#rom917998_14</t>
  </si>
  <si>
    <t>https://www.sec.gov/Archives/edgar/data/1757898/000119312520162230/d917998ddef14a.htm#rom917998_13</t>
  </si>
  <si>
    <t>As part of STERIS's anti-corruption program, STERIS employees and third-party intermediaries receive comprehensive anti-bribery and anti-corruption training online and in-person. The training covers the various forms that corruption can take, red flags, and individuals' roles in STERIS's anti-bribery and anti-corruption efforts.</t>
  </si>
  <si>
    <t>STERIS communicates its bribery and corruption policies and expectations to its officers, directors, employees, dealers, distributors and agents. It is the expectation of the Company that all of the aforementioned individuals comply with these requirements set forth by STERIS and relevant rules and regulations. Any individual who suspects a violation of STERIS's policies regarding bribery and corruption are encouraged to report using STERIS's Integrity Helpline or Integrity Webline.</t>
  </si>
  <si>
    <t>https://www.steris.com/sustainability/corporate-governance/anti-bribery-and-anti-corruption</t>
  </si>
  <si>
    <t>6,495,539:61,717</t>
  </si>
  <si>
    <t>https://www.sec.gov/Archives/edgar/data/1757898/000119312520162230/d917998ddef14a.htm#rom917998_31</t>
  </si>
  <si>
    <t>Steris PLC</t>
  </si>
  <si>
    <t>R_3qqDWDGfQLOIRiQ</t>
  </si>
  <si>
    <t>STX2020@g.ucla.edu</t>
  </si>
  <si>
    <t>STX2020</t>
  </si>
  <si>
    <t>Seagate Technology Holdings Public Limited Company</t>
  </si>
  <si>
    <t>STX</t>
  </si>
  <si>
    <t>G7997R103</t>
  </si>
  <si>
    <t>https://www.sec.gov/Archives/edgar/data/1137789/000119312520236399/d48092ddef14a.htm#rom48092_3</t>
  </si>
  <si>
    <t xml:space="preserve">(see page 9 of ESG Report for materiality map)_x000D_
In FY2020, Seagate conducted a sustainability materiality assessment to identify, prioritize, and validate the aspects that are most significant to our business and our stakeholders. This included reviewing industry standards and external trends covering environmental, social, and governance (ESG) topic areas, and speaking with both internal and external stakeholders to develop a comprehensive understanding of Seagateâ€™s significant impacts, where those impacts occur, and how various issues may influence the assessments and decisions of stakeholders. This assessment considered aspects of our business activity that resulted in both direct and indirect (through business relationships) impacts on issues internal and external to Seagate. The third party who conducted the assessment covered a wide range of issues to validate those which were of highest importance to Seagate and our stakeholders, and those which were of lower priority. No aspect was intentionally excluded from the scope of the assessment. Stakeholder feedback gathered during the materiality assessment helped to shape the content of this report. Seagateâ€™s materiality assessment considered global citizenship impacts both inside and outside the company, such_x000D_
as impacts to our customers, employees, global partners, and supply chain. </t>
  </si>
  <si>
    <t>https://www.seagate.com/files/www-content/global-citizenship/en-us/docs/fy-2020-gc-annual-report.pdf</t>
  </si>
  <si>
    <t>Our Code of Conduct serves as Seagateâ€™s guide for conducting ourselves legally and ethically every day and in every place where we do business. It explains the standards all Seagate team members are expected to embody in meeting our corporate values and complying with Seagate policies and the specific laws, and regulations that apply to us. Seagateâ€™s Code of Conduct is supplemented by our Code of Ethics for Senior Financial Officers, both of which are publicly available on our website._x000D_
As noted in our Global Anti-Bribery and Anti-Corruption Policy, we require all Seagate Board members, officers, employees, business partners, and suppliers to follow all applicable laws and regulations, including the U.S. Foreign Corrupt Practices Act and the United Kingdom Bribery Act.</t>
  </si>
  <si>
    <t>(See page 3-4 of CDP Report)</t>
  </si>
  <si>
    <t>i. The incorporation of climate change into our business strategy is overseen by Seagateâ€™s Senior Vice President (â€œother C-Suiteâ€ in the C1.2 dropdown) who reports directly to the CEO quarterly on climate-related issues to then brief the board. This role is supported by our sustainability department in efforts to establish the companyâ€™s climate change and sustainability strategies, ensure adherence to laws, ethical standards and international norms and embrace responsibility for how the companyâ€™s activities affect stakeholders. The sustainability department is comprised of: [a] Seagateâ€™s senior director responsible for sustainability (â€œEnvironment/Sustainability managerâ€ in the C1.2 dropdown) oversees communication between the Sustainability department and the CEO as they relate to climate issues. [b] The Sustainability Manager (â€œprocess operation managerâ€ in the C1.2 dropdown) reports to the senior director and collects the information across facilities to track company-level sustainability KPIs. [c] Facility Managers have responsibility for tracking and managing environmental impacts through measuring KPIs daily, including greenhouse gas emissions, waste generation, as well as water withdrawal, consumption and discharge.</t>
  </si>
  <si>
    <t>(See page 12-17 of CDP Report for risks)_x000D_
(See page 17-22 of CDP Report for opportunities)</t>
  </si>
  <si>
    <t>(See page 24-26 of CDP Report for strategy)_x000D_
Financial Planning: _x000D_
Our financial planning has been influenced by climate-related risks and opportunities. Our budget has been influenced by several climate-related risks and opportunities, including our ISO certifications and carbon tax planning. In 2019, we planned for the Singapore Carbon Tax that will impact our Singapore facilities. To avoid increasing operating expenses from this tax, Seagate has been working to identify, test, and deploy the use of a lower-emissions process chemicals for the Singapore facility. The original chemical failed our evaluation, and we are reviewing an additional replacement chemical. In 2019 we focused on efficiency of the process thus reducing tax implications with a long-term plan to replace the chemical. We have included budget for the carbon tax in our financial planning. The tax is set from 2020-2023 but is likely to increase after 2023 and we are considering that potential budget impact as well. We have also included carbon consideration in facilities capital project_x000D_
evaluation and access to capital. The potential interruption by natural disasters such as floods and earthquakes have been included in our financial planning as a result of_x000D_
the severe flooding in Thailand in October 2011 which had a material impact on the production and availability of many components that go into our products. We estimate that the financial implications of a severe storm could be in excess of $25 million, depending on the severity of the event and the geographic diversity of our suppliers.</t>
  </si>
  <si>
    <t>By achieving absolute emission reductions, our target exceeds the level of ambition needed to achieve the 2Â° scenario, and meets the well-below 2Â° scenario. Seagate analyzed requirements to meet several scenarios, including 2Â°, well-below 2Â°, and 1.5Â° . We used this information to inform our business strategy such that, even in the worst-case scenario modeled, if all companies were able to reduce their emissions consistent with our 2025 and 2040 commitments, the world would be on track to avoid a 2Â° C increase in global average temperatures by 2100. The results of this analysis indicated that we need to reduce our Scope 1, Scope 2, and Scope 3 emissions by 2.5% per year to be consistent with the well-below 2Â° scenario and prevent the worst impacts of climate change. This translates to an absolute reduction in Seagate GHG Scope 1 and 2 emissions of approximately 230,000 tCO2e and 2.8 million tCO2e Scope 3 emissions by 2025 across our operations (e.g., manufacturing and R&amp;D facilities), suppliers and customers.</t>
  </si>
  <si>
    <t>Seagate conducts multiple risk assessment processes that identify and assess climate change and related risks and opportunities in our direct operations, upstream, and downstream. These processes are integrated into the enterprise risk management process which is conducted annually at a corporate level. The processes that feed into the corporate level risk assessment at the facility level occur more than once a year: at the site level, then again at the asset level for ISO 140001 review and at the corporate level for ISO 140001. At the asset level, EH&amp;S and operations staff at all production facilities conduct an environmental impact analysis, which considers climate change and related factors, as part of annual reviews in relation to ISO 140001 certification. This assessment considers local conditions in the evaluation of climate change and related risks; results are used to inform facility-level plans for the upcoming year. The team uses a matrix approach that considers impacts to gross margins, revenue and net income to determine the severity of each risk over the medium -term, in the next 1 -3 years. These results are then reviewed by each business group. Seagateâ€™s sustainability department reviews recent studies on climate change, inquiries from stakeholders, and global events as they relate to the companyâ€™s operations and products as part of its annual sustainability risk review and planning. The results of these different processes are discussed with and prioritized by senior leadership to inform company -wide risk assessment. Risks and opportunities are prioritized for different reasons, one of which is substantive financial or strategic impact on our business. If the risk or opportunity is evaluated and may impact our ability to successfully deliver product to 100% of our customers, based on the type, magnitude, and likelihood, it is considered substantive. We make conservative estimates to quantify the financial impact, based on our professional judgement. For our direct operations we use a severity matrix to assess potential changes in our business, rating risks on a scale of 1 to 5, 1 being a minimum of $100 million in potential impact and 5 being $500 million or more in potential impact. Seagate follows this process for our direct operations, upstream and downstream_x000D_
business activities. Once identified, substantive risks and opportunities are reported more frequently than once a year, as necessary.</t>
  </si>
  <si>
    <t>Seagateâ€™s decision process to mitigate, transfer, accept or control the risks or capitalize on opportunities depends primarily on what is within our control, and if the risk mitigation can be mutually beneficial. Seagate will take the action to mitigate substantive risks when they are within our control. For example, in the case of carbon tax in Singapore, we're mitigating it by improving efficiencies in the short term and finding a replacement chemical in the long term. Occasionally we will transfer the risk through increased product costs where that is the only option. However, in other cases, where we see an opportunity to support our customers to achieve mutual benefit, we will engage as we have done on a number of circularity efforts.</t>
  </si>
  <si>
    <t>The incorporation of climate change into our business strategy is overseen by Seagateâ€™s Senior Vice President (â€œother C-Suiteâ€ in the C1.2 dropdown) who reports directly to the CEO quarterly on climate-related issues to then brief the board. This role is supported by our sustainability department in efforts to establish the companyâ€™s climate change and sustainability strategies, ensure adherence to laws, ethical standards and international norms and embrace for how the companyâ€™s activities affect stakeholders. Responsibility for climate- and sustainability-related issues has been assigned to our Senior Vice President responsible for business excellence because it is an integral part of our business strategy.</t>
  </si>
  <si>
    <t>(See page 12-22 of CDP Report)</t>
  </si>
  <si>
    <t>https://www.seagate.com/files/www-content/global-citizenship/environmental/files/seagate-cdp-climate-change-questionnaire-2020.pdf</t>
  </si>
  <si>
    <t>CDP Water Report</t>
  </si>
  <si>
    <t>https://www.seagate.com/files/www-content/global-citizenship/environmental/files/seagate-cdp-water-security-questionnaire-2020.pdf</t>
  </si>
  <si>
    <t>(See chart on page 90 of Sustainability Report for age breakdown)</t>
  </si>
  <si>
    <t>(See page 90 of Sustainability Report for ethnic breakdown)</t>
  </si>
  <si>
    <t>We also review on an annual basis our compensation practices to ensure pay is fair and equitable. In partnership with an independent third-party, we look at pay parity based on gender</t>
  </si>
  <si>
    <t>11,698,767:9,471</t>
  </si>
  <si>
    <t>Through RBA Validated Audit Program (VAP) audits there have been no cases of child labor found in our operations, and our controls keep such cases at a low risk. Through RBA VAP audits there have been no cases of forced labor found in our operations, and our controls keep such cases at a low risk.</t>
  </si>
  <si>
    <t xml:space="preserve">Regular employees at our major locations (sites that have more than 500 Seagate employees) are offered comprehensive benefits coverage, including health care, wellness programs, parental leave, paid time off, retirement savings opportunities, life insurance and equity ownership opportunities. We also offer a Healthy Journeys wellness program, which seeks to educate, encourage, and support our employees as they work on achieving their health and wellness goals. </t>
  </si>
  <si>
    <t>Seagate Technology</t>
  </si>
  <si>
    <t>R_1LYSUQDxX4ULj4r</t>
  </si>
  <si>
    <t>SWK2020@g.ucla.edu</t>
  </si>
  <si>
    <t>SWK2020</t>
  </si>
  <si>
    <t xml:space="preserve">Stanley Black &amp; Decker, Inc.	</t>
  </si>
  <si>
    <t>SWK</t>
  </si>
  <si>
    <t>https://www.sec.gov/Archives/edgar/data/93556/000120677420000687/stanley3655671-def14a.htm#page1b</t>
  </si>
  <si>
    <t>Active Executive, CEO experience, Public Company/Corporate Governance, Digital, Legal/Regulatory/Government Affairs, Product Development, Manufacturing/Logistics/Supply Chain, Global Operations, M&amp;A and Corporate Strategy, Risk Management, Innovation/Technology/Cybersecurity, Sales/Marketing/Brand Management</t>
  </si>
  <si>
    <t>https://www.sec.gov/Archives/edgar/data/93556/000120677420000687/stanley3655671-def14a.htm#page10c</t>
  </si>
  <si>
    <t>Stanley Black and Decker has a long-standing commitment to environmental, social and governance (ESG) issues, including human rights, fair labor practices, the environment and_x000D_
anti-corruption. As a signatory to the United Nations Global Compact (UNGC), Stanley Black and Decker supports the UNGCâ€™s 10 principles. We have applied these principles in the strategy and operations of our company, and our action on these topics is expressed throughout our reporting materialsâ€”including the CEO letter in our annual consolidated ESG report.</t>
  </si>
  <si>
    <t>https://www.stanleyblackanddecker.com/sites/default/files/2022-07/sbd-2020-esg-highlights.pdf</t>
  </si>
  <si>
    <t xml:space="preserve">in the U.S., approximately 33% of employees are racially or ethnically diverse. </t>
  </si>
  <si>
    <t>https://s29.q4cdn.com/245094436/files/doc_financials/2020/ar/SWK_Annual-Report-2020.pdf</t>
  </si>
  <si>
    <t>CEO: $16,289,894 | Median Employee: $58,362</t>
  </si>
  <si>
    <t>https://www.sec.gov/Archives/edgar/data/93556/000120677420000687/stanley3655671-def14a.htm#page62</t>
  </si>
  <si>
    <t>R_1CBFLJVzGIAJVzm</t>
  </si>
  <si>
    <t>SWKS2020@g.ucla.edu</t>
  </si>
  <si>
    <t>SWKS2020</t>
  </si>
  <si>
    <t>Skyworks Solutions, Inc.</t>
  </si>
  <si>
    <t>SWKS</t>
  </si>
  <si>
    <t>83088M102</t>
  </si>
  <si>
    <t>https://investors.skyworksinc.com/static-files/6c8a1032-2252-4df9-94f3-b129dce06f19</t>
  </si>
  <si>
    <t>Executive Leadership_x000D_
Manufacturing / Operations_x000D_
Technology_x000D_
Sales / Marketing_x000D_
Mergers and Acquisitions</t>
  </si>
  <si>
    <t>"If you have knowledge of a potential or suspected violation of this Code or the law, you have an obligation to report all relevant information to one or more of the contacts listed below. Any such question or concern may be directed to any or all of the following contacts, and if you are not satisfied with the resolution, you may raise any such question or concern to one or more of the other contacts: _x000D_
a supervisor or human resources_x000D_
representative;_x000D_
 in-house legal counsel or internal audit;_x000D_
_x000D_
the Company via the "Whistleblower" reporting procedures identified on the Company's intranet site, Skylink;_x000D_
the Company's Compliance Officer, who is currently designated as Robert Terry, and whose telephone number is (949) 231-3140; or_x000D_
the Audit Committee of the Board of Directors."</t>
  </si>
  <si>
    <t>https://investors.skyworksinc.com/static-files/b5febe3e-4c1c-4abe-9621-d0a68cd09ca4</t>
  </si>
  <si>
    <t>https://www.skyworksinc.com/-/media/SkyWorks/Documents/Brochures/SustainabilityReport2020.pdf</t>
  </si>
  <si>
    <t>1,867,667 cubic meters</t>
  </si>
  <si>
    <t>EEO-1</t>
  </si>
  <si>
    <t>https://www.skyworksinc.com/-/media/SkyWorks/Documents/EEO/Skyworks-EEO1-2020.pdf</t>
  </si>
  <si>
    <t>CEO: $21,800,439 | Median Employee: $17,148</t>
  </si>
  <si>
    <t>https://investors.skyworksinc.com/static-files/e584fec6-2f7b-4e5f-bba9-29b067fcaee9</t>
  </si>
  <si>
    <t>Skyworks Solutions</t>
  </si>
  <si>
    <t>131.179.61.152</t>
  </si>
  <si>
    <t>R_2EEjjY4x6yktlyI</t>
  </si>
  <si>
    <t>TAP2020@g.ucla.edu</t>
  </si>
  <si>
    <t>TAP2020</t>
  </si>
  <si>
    <t>Molson Coors Beverage Company</t>
  </si>
  <si>
    <t>TAP</t>
  </si>
  <si>
    <t>60871R209</t>
  </si>
  <si>
    <t>Brewers</t>
  </si>
  <si>
    <t>https://d18rn0p25nwr6d.cloudfront.net/CIK-0000024545/85b2d00e-e90b-4f11-96cd-329580fe96a9.pdf</t>
  </si>
  <si>
    <t>CEO/COO/P&amp;L Experience_x000D_
Brand Management_x000D_
Human Resource_x000D_
Management_x000D_
International_x000D_
Manufacturing_x000D_
M&amp;A_x000D_
Product &amp; Innovation_x000D_
Regulatory Affairs_x000D_
Vendor Experience_x000D_
Consumer Products_x000D_
Beverages Industry_x000D_
Digital</t>
  </si>
  <si>
    <t>" At Molson Coors, we engaged stakeholders globally in 2017 to help identify the issues most important to our business through a comprehensive materiality assessment. This assessment informed the development of Our Imprint strategy"_x000D_
"As we progress on our goals, we also continue to identify key emerging trends through ongoing engagement with our external stakeholders, including investors, suppliers and retail partners. Through regular discussions with_x000D_
our customer-facing teams and through our direct distributor engagement, we believe our continuous listening approach allows us to keep a pulse on emerging issues and what is expected of us as a corporate citizen. To attempt to ensure our focus areas remain relevant, we aim to reassess our material risks and opportunities every three to five years."_x000D_
_x000D_
Materiality Map referenced in the 2020 ESG report can be found here: https://www.molsoncoors.com/sustainability/materiality-and-stakeholder-engagement</t>
  </si>
  <si>
    <t>"All Molson Coors employees have access to our Ethics_x000D_
and Compliance helpline, 24 hours a day. The helpline is_x000D_
administered by a third-party provider, EthicsPoint, and_x000D_
enables employees and any other stakeholder to ask a question_x000D_
or raise a concern in complete confidence and/or anonymity._x000D_
Users can contact the helpline by phone or internet in their_x000D_
native language. All questions and issues raised are addressed_x000D_
by the Molson Coors Ethics and Compliance Office, and both_x000D_
the law and company policy prohibit any retaliation against_x000D_
anyone who raises a concern in good faith."</t>
  </si>
  <si>
    <t>https://www.molsoncoors.com/sites/molsonco/files/ESG-Report_2020_EN_1.pdf</t>
  </si>
  <si>
    <t>"The Molson Coors Board of Directors has oversight responsibility for our sustainability governance, including Our Imprint. Specifically, the Audit Committee of the Board reviews performance against Our Imprint 2025 goals, sustainability trends and stakeholder views on a quarterly basis. The Audit Committee of the Board is also responsible for risk oversight and identification, including risks associated with climate change, and the operations of the global risk management framework."</t>
  </si>
  <si>
    <t>"Our Global Senior Director of Sustainability &amp; Enterprise Risk Management is responsible for overseeing sustainability issues that impact our business and for driving day-to-day progress against our 2025 strategy and goals. Our sustainability performance is regularly reported to our Chief Legal &amp; Government Affairs Officer, Global Chief Supply Chain Officer, Chief People &amp; Diversity Officer and Chief Communications &amp; Corporate Affairs Officer, and at least annually to the Executive Leadership Team (ELT) and the Board of Directors._x000D_
In 2018, we launched a Sustainability Leadership Council (SLC), composed of executive leaders from across_x000D_
key functions, to provide comprehensive oversight of sustainability topics across our global organization."</t>
  </si>
  <si>
    <t>"An analysis using the ERM process is performed every six months to identify emerging risks for which we can develop mitigation plans, with the results reported to our ELT and our Board of Directors."_x000D_
_x000D_
"Molson Coors uses a combination of interviews, benchmarking and external analysis to conduct initial qualitative assessments. Risk interactions are evaluated for the highest risks and assessments are refined with the Chief Executive Officer, Chief Financial Officer and Chief Legal Officer"</t>
  </si>
  <si>
    <t>"Molson Coors uses a combination of interviews, benchmarking and external analysis to conduct initial qualitative assessments. Risk interactions are evaluated for the highest risks and assessments are refined with the Chief Executive Officer, Chief Financial Officer and Chief Legal Officer. Our ERM system, which is based on the Committee of Sponsoring Organizations of the Treadway Commission (COSO) Enterprise Risk Management Framework â€“ Integrating with Strategy and Performance supplement, drives a collaborative and holistic approach with ERM, strategy, business continuity and internal audit."</t>
  </si>
  <si>
    <t>"We measure our water performance by the intensity of water used per unit of beer produced."_x000D_
"We measure our performance based on absolute carbon emissions."_x000D_
"Central to our sustainability strategy is our aim to achieve a circular economy in our operations and throughout our supply chain. We work to consistently reduce the waste that we send_x000D_
to landfill, and evaluate alternative materials that are more sustainable for our planet. We are also identifying ways to recapture, recycle and reuse water in our breweries, reducing our impact on local watersheds, especially in our at-risk brewing sites."</t>
  </si>
  <si>
    <t>"By 2025, we aim to improve water-use efficiency at our large breweries7 to reach a 2.8 hl/hl water-to-beer ratio._x000D_
In 2019, we reached a water-use ratio of 3.41 hl/ hl, achieving a 5% decrease in our water use from 2016."_x000D_
"Energy_x000D_
In 2019, we used 8.85 billion MJ total energy across all our operational sites, versus an internal target of 8.86 billion MJ. This is a decrease in total energy_x000D_
of 5.8% from 2018._x000D_
Emissions_x000D_
In 2019, we achieved a 4.5% reduction in Scope 1 and Scope 2 emissions from 2018._x000D_
As we work toward our 2025 goal of reducing our emissions in our direct operations by 50% and in our value chain by 20%, we will continue to reduce our energy usage and aim to expand the use of on-site renewable energy, where possible. We are currently working on developing a robust portfolio for off-site purchased renewable electricity to help us reach our 2025 goals."</t>
  </si>
  <si>
    <t>217338 khl</t>
  </si>
  <si>
    <t>UK and Ireland: Mean, 0.79%, Pure pay gap, ~0.5%</t>
  </si>
  <si>
    <t>CEO: $6,940,645 | Median Employee: $73,603</t>
  </si>
  <si>
    <t>https://d18rn0p25nwr6d.cloudfront.net/CIK-0000024545/94c9941f-953d-4c5a-bfaa-56a6a1b97f85.pdf</t>
  </si>
  <si>
    <t>"Across our company, we apply health and safety standards that are based on industry best practices, as well as applicable regulatory requirements. We promote healthy lifestyles across our global enterprise by offering our employees numerous health benefits, and wellness and work/life balance programs that are tailored to employeesâ€™ needs and culture by work location. Full-time employees have access to benefits such as medical plans, dental and vision coverage, and in many locations, on-site medical care and confidential assistance for personal matters. All of Molson Coorsâ€™ business units comply with minimum required parental leave laws, and in many countries we go further to provide flexible work schedules and extended leave for new parents."</t>
  </si>
  <si>
    <t>131.179.61.163</t>
  </si>
  <si>
    <t>R_5gurfQLqz9zHAmB</t>
  </si>
  <si>
    <t>TFX2020@g.ucla.edu</t>
  </si>
  <si>
    <t>TFX2020</t>
  </si>
  <si>
    <t>Teleflex Incorporated</t>
  </si>
  <si>
    <t>TFX</t>
  </si>
  <si>
    <t>https://www.sec.gov/Archives/edgar/data/96943/000119312520088794/d852993ddef14a.htm#toc852993_3</t>
  </si>
  <si>
    <t>https://www.sec.gov/Archives/edgar/data/96943/000119312520088794/d852993ddef14a.htm#toc852993_26</t>
  </si>
  <si>
    <t>"""Together with our Code of Ethics and Anti-Corruption Policy, our Corporate Compliance Program Charter and Integrity Code provide a framework for our global approach to compliance. Our regional and country specific Integrity Policies and Procedures (IPPs) provide clear and easy to follow guidelines on topics such as business meals, educational grants, health care professional consultant engagement, market research and product samples.""_x000D_
""Our employees and Third-Party Representatives are required to report concerns about potential misconduct and violations of law and our policies. There are multiple channels available for reporting such concerns or seeking guidance, including an individual's manager, our Human Resources, Legal, and_x000D_
Compliance departments, and the Teleflex Ethics Line. The Ethics Line is available online and via phone 24 hours a day, 7 days a week in multiple languages. Reports can be made anonymously via the Ethics_x000D_
Line, but to encourage people to freely voice their concerns, Teleflex maintains a strict policy of non-_x000D_
retaliation for reports made in good faith."""</t>
  </si>
  <si>
    <t>https://www.teleflex.com/global/about-us/csr/MCI-2021-0374_Teleflex_2020_Global_Impact_Report_Interactive_Medium_Res.pdf</t>
  </si>
  <si>
    <t>CEO: $6,328,349 | Median Employee: $48,067</t>
  </si>
  <si>
    <t>https://d18rn0p25nwr6d.cloudfront.net/CIK-0000096943/40b4c002-d56e-45a6-b90d-c2818a2c2a5b.pdf</t>
  </si>
  <si>
    <t>Occupational health management is a critical component of effective safety management, and we are aware of the interface of non-occupational health and wellness (the active process of becoming aware of and making choices toward a healthy and fulfilling life)._x000D_
Our EHS Group collaborates with our global functions like Human Resources, harnessing talent and reach to cooperate on health and wellness programs, including working initiatives related to nutrition, building-in adequate physical activity, stress management, heart health and more in an effort to help our employees improve their health and wellbeing.</t>
  </si>
  <si>
    <t>Teleflex Inc.</t>
  </si>
  <si>
    <t>R_1INp8mYMOKaf7pt</t>
  </si>
  <si>
    <t>TRMB2020@g.ucla.edu</t>
  </si>
  <si>
    <t>TRMB2020</t>
  </si>
  <si>
    <t>Trimble Inc.</t>
  </si>
  <si>
    <t>TRMB</t>
  </si>
  <si>
    <t>Electronic Equipment &amp; Instruments</t>
  </si>
  <si>
    <t>https://investor.trimble.com/static-files/8dc8d35d-c4af-41c3-a2eb-6443a3bd5af2</t>
  </si>
  <si>
    <t>"In 2018, we conducted a materiality assessment to identify and understand the importance of ESG issues to our stakeholders and our company. The process included identification of internal and external stakeholders, benchmarking of competitors/peers, analysis of reporting frameworks, and an internal survey of functions that interact regularly with external stakeholders. In 2020, we revisited the materiality assessment results to validate the continued relevance of topics and refine the assessment based on organizational priorities, awareness of stake- holder needs, and macro-environmental drivers."_x000D_
"MATERIAL TOPICS_x000D_
ECONOMIC_x000D_
Shareholder value and return_x000D_
TRIMBLE SOLUTIONS_x000D_
Innovation_x000D_
End-market solution contributions_x000D_
PEOPLE_x000D_
Employee training and education Diversity and equal opportunity Occupational health and safety_x000D_
ENVIRONMENT_x000D_
Energy and emissions Climate change_x000D_
GOVERNANCE, COMPLIANCE, ETHICS_x000D_
Brand and company reputation Data security and customer privacy Ethics and values_x000D_
Supply chain management"</t>
  </si>
  <si>
    <t>https://dl.trimble.com/www/trimble-sustainability-report-2020.pdf</t>
  </si>
  <si>
    <t>"In 2020, we made a number of changes related to how sustainability and ESG will be managed and monitored. We added both Head of Sustainability and Director of ESG positions. This development will help to lay a strong foundation for our sustainability program moving forward. Sustainability and ESG will coordinate in conjunction with our executive leadership and Board of Directors to fortify the governance and decision-making structure and provide beneficial impacts to the business, the planet, and our stakeholders while mitigating elements of risk."</t>
  </si>
  <si>
    <t>See page 35 of the 2020 Sustainability report for gender diversity broken down by job level</t>
  </si>
  <si>
    <t>Not Declared - 6.1%</t>
  </si>
  <si>
    <t>CEO: $12,590,537 | Median Employee: $71,242</t>
  </si>
  <si>
    <t>https://investor.trimble.com/static-files/1a1553c8-a1ab-48f5-b942-4f805613573d</t>
  </si>
  <si>
    <t>Trimble</t>
  </si>
  <si>
    <t>172.91.169.14</t>
  </si>
  <si>
    <t>R_DV1PAJslu3jl0KR</t>
  </si>
  <si>
    <t>TER2020@g.ucla.edu</t>
  </si>
  <si>
    <t>TER2020</t>
  </si>
  <si>
    <t>Teradyne, Inc.</t>
  </si>
  <si>
    <t>TER</t>
  </si>
  <si>
    <t>Semiconductor Equipment</t>
  </si>
  <si>
    <t>https://www.sec.gov/Archives/edgar/data/97210/000119312520087828/d864258ddef14a.htm#rom864258_2</t>
  </si>
  <si>
    <t>C-Level Experience; Global Business Experience; Semiconductor and Electronics Industry Experience; Industrial Automation Industry Experience; M&amp;A Experience; Sales/Marketing Experience; Technical Product Development Expertise; Legal/Regulatory Compliance and Risk Oversight</t>
  </si>
  <si>
    <t>Teradyne management is responsible for promoting awareness and enforcing this anti-corruption policy. Teradyne management performs this responsibility by administering anti-corruption training, providing a confidential hotline for employees to report any violations, and conducting investigations regarding potential violations. Employees are not subject to retaliation for reporting in good faith a potential violation. Employees who violate this anti-corruption policy are subject to disciplinary action, which may include termination of employment.</t>
  </si>
  <si>
    <t>Teradyneâ€™s Global Anti-Corruption Policy</t>
  </si>
  <si>
    <t>https://teradyne.com/wp-content/uploads/2020/02/Global-Anti-Corruption-Policy.pdf</t>
  </si>
  <si>
    <t>CEO: $10,366,962 | Median Employee: $102,455</t>
  </si>
  <si>
    <t>https://investors.teradyne.com/static-files/92363889-0605-4f71-961b-3af58da8c41c</t>
  </si>
  <si>
    <t>Teradyne Inc.</t>
  </si>
  <si>
    <t>R_2TObENBAuTic0ls</t>
  </si>
  <si>
    <t>TXT2020@g.ucla.edu</t>
  </si>
  <si>
    <t>TXT2020</t>
  </si>
  <si>
    <t>Textron Inc.</t>
  </si>
  <si>
    <t>TXT</t>
  </si>
  <si>
    <t>https://d18rn0p25nwr6d.cloudfront.net/CIK-0000217346/8ebe0832-c06d-4ce7-a46b-517367bad350.pdf</t>
  </si>
  <si>
    <t>AEROSPACE AND DEFENSE_x000D_
INTERNATIONAL BUSINESS_x000D_
MARKETING AND SALES_x000D_
OPERATIONS AND MANUFACTURING_x000D_
PUBLIC COMPANY BOARD EXPERIENCE_x000D_
SENIOR LEADERSHIP_x000D_
STRATEGIC PLANNING_x000D_
TECHNOLOGY / R&amp;D</t>
  </si>
  <si>
    <t>Under 5 Years: 4 | 6-10 Years: 1 | 11-15 Years: 2 | Over 15 Years: 3</t>
  </si>
  <si>
    <t>"Training and awareness are an integral part of the Ethics and Compliance Program. Live and/or online compliance training are required for employees, including management. More than 113,000 online training modules on various ethics and compliance topics were completed by our employees in 2020, including trainings on the prevention of sexual harassment, prevention of corruption and on the importance of IT security. Each of these training topics was available in English and multiple other languages and dialects."</t>
  </si>
  <si>
    <t>"Multiple avenues exist to raise issues, ask questions or report violations without fear of retaliation, including through our third- party administered confidential Ethics and Compliance Helpline. Helpline reports may be made online as well as by phone. Telephonic reports are taken by trained professionals and are relayed to Textronâ€™s compliance professionals for appropriate resolution. Availability and use of the Helpline to report compliance concerns are promoted on Textronâ€™s intranet and on posters displayed in the common areas of each Textron facility."</t>
  </si>
  <si>
    <t>https://www.textron.com/assets/CR/2020/Textron_2020_Corporate_Responsibility_Report.pdf</t>
  </si>
  <si>
    <t>"ENERGY AND FUEL CONSUMPTION", "ENERGY INTENSITY", "TOTAL ENERGY CONSUMED", "GREENHOUSE GAS EMISSIONS", "GHG INTENSITY", "WASTE PROFILE", "WATER [CONSUMPTION]"</t>
  </si>
  <si>
    <t>946368200 gallons</t>
  </si>
  <si>
    <t>41.2% Diverse_x000D_
58.8% Non-Diverse</t>
  </si>
  <si>
    <t>CEO: $17,793,202 | Median Wage: $22,421</t>
  </si>
  <si>
    <t>https://d18rn0p25nwr6d.cloudfront.net/CIK-0000217346/a3319861-001f-4665-b0e6-c8c1e0483651.pdf</t>
  </si>
  <si>
    <t>"We offer our U.S.-based employees healthcare benefits, including medical, prescriptions, dental and vision coverage, income protection, retirement benefits, education assistance_x000D_
and more. In addition, we offer a number of programs and policies designed for the well-being of our employees in general and at specific times in their lives, including Employee Assistance Program, Adoption Assistance, Parental Leave Policy, Education Assistance and Scholarship Programs."</t>
  </si>
  <si>
    <t>Textron</t>
  </si>
  <si>
    <t>R_2w17De8u5CcmYP2</t>
  </si>
  <si>
    <t>TYL2020@g.ucla.edu</t>
  </si>
  <si>
    <t>TYL2020</t>
  </si>
  <si>
    <t>Tyler Technologies, Inc.</t>
  </si>
  <si>
    <t>TYL</t>
  </si>
  <si>
    <t>https://d18rn0p25nwr6d.cloudfront.net/CIK-0000860731/ab3a89fa-f6bf-404f-b887-02bd55af02e6.pdf</t>
  </si>
  <si>
    <t>"We determined the focus of this report through a combination of a streamlined sustainability materiality assessment conducted in 2020, and through ongoing engagement and consultation with our ESG Council and key advisors."_x000D_
"Tylerâ€™s priority ESG topics include:_x000D_
Environmental_x000D_
â€¢ Products and services enabling positive impact â€¢ Emissions, energy, and waste_x000D_
Social_x000D_
â€¢ Diversity, equity, and inclusion â€¢ Training and education_x000D_
Governance_x000D_
â€¢ Customer privacy"</t>
  </si>
  <si>
    <t>https://www.tylertech.com/Portals/0/Tyler-2020-CSR-Report.pdf</t>
  </si>
  <si>
    <t>"Tyler requires 100% of our board members to complete anti-bribery/corruption training. Additionally, Tyler requires 100% of our employees complete online training on our Code of Conduct during the onboarding process to ensure the code is well socialized."</t>
  </si>
  <si>
    <t>"Should there be concerns of an accounting or auditing nature, any person may anonymously report these through a toll-free hotline or third-party website as outlined by our supporting Whistleblower Policy. Tyler is committed to ensuring that any person reporting violations will be protected from retaliation."</t>
  </si>
  <si>
    <t>Only Business Travel Accounted</t>
  </si>
  <si>
    <t>"In 2020, Tyler made a significant effort to create a formalized structure in support of our environmental initiatives. As a part of this, we launched our Environmental Task Force (ETF), composed of facilities managers representing Tylerâ€™s seven division office locations._x000D_
Bringing together the ETF was an important opportunity to document the types of initiatives pursued at each of these offices, ranging from energy efficiency, renewable energy, water conservation, and waste minimization. The structure of the task force also allows for offices to learn from each other, such as developing a shared understanding of investments, project management, and technologies needed to align on our approach to responsible environmental practices."</t>
  </si>
  <si>
    <t>"The structure of the task force also allows for offices to learn from each other, such as developing a shared understanding of investments, project management, and technologies needed to align on our approach to responsible environmental practices."</t>
  </si>
  <si>
    <t>"Carbon Footprint", "Energy Consumption", "Waste"</t>
  </si>
  <si>
    <t>CEO: $5,273,732 | Median Employee: $90,219</t>
  </si>
  <si>
    <t>https://d18rn0p25nwr6d.cloudfront.net/CIK-0000860731/ccd2ad5a-137a-4add-bbf5-de98f0a6a8a1.pdf</t>
  </si>
  <si>
    <t>"With a workforce that has remained mainly remote since the onset of the pandemic,_x000D_
Tylerâ€™s normal health and fitness offerings have evolved to meet the current needs. Our office fitness centers and cafeterias took a backseat_x000D_
to resources promoting at-home workouts, ergonomic home offices, and avoiding illness. Our health and fitness offerings in 2020 included:_x000D_
Well onTarget â€” A fitness incentive program for U.S. team members based on completing health challenges and earning points to redeem for prizes and discounts_x000D_
Blue Points Discount Program â€” A program that provides U.S. team members with discounts on health and wellness products and servicesWith a workforce that has remained mainly remote since the onset of the pandemic,_x000D_
Tylerâ€™s normal health and fitness offerings have evolved to meet the current needs. Our office fitness centers and cafeterias took a backseat_x000D_
to resources promoting at-home workouts, ergonomic home offices, and avoiding illness. Our health and fitness offerings in 2020 included:_x000D_
Well onTarget â€” A fitness incentive program for U.S. team members based on completing health challenges and earning points to redeem for prizes and discounts_x000D_
Blue Points Discount Program â€” A program that provides U.S. team members with discounts on health and wellness products and services"</t>
  </si>
  <si>
    <t>Tyler Technologies</t>
  </si>
  <si>
    <t>R_Zkm5kRsUK49xUBz</t>
  </si>
  <si>
    <t>UDR2020@g.ucla.edu</t>
  </si>
  <si>
    <t>UDR2020</t>
  </si>
  <si>
    <t>UDR, Inc.</t>
  </si>
  <si>
    <t>UDR</t>
  </si>
  <si>
    <t>https://d18rn0p25nwr6d.cloudfront.net/CIK-0000074208/5c659e78-1ffa-4c8c-b06b-417da04cb241.pdf</t>
  </si>
  <si>
    <t>Real Estate Experience_x000D_
Current or Former CEOs_x000D_
Current or Former Public Company Officer_x000D_
Construction and Development Expertise_x000D_
Professional Certification_x000D_
Risk Assessment and Management</t>
  </si>
  <si>
    <t>"To address this, we performed a Materiality Assessment in 2018 that included feedback from investors, Associates, resident engagement surveys, and senior management to better understand which ESG topics were important to UDRâ€™s business, strategic goals, and stakeholders. UDRâ€™s Corporate Responsibility Committee, which consists of the CEO and senior management from across the Company, prioritized the ESG sustainability topics that have the greatest benefit to UDR and our stakeholders._x000D_
In 2019, we enhanced our Materiality Assessment by incorporating all SASB materiality topics for the Real Estate sector as well as additional sustainability- related topics to address a broad set of stakeholder interests."_x000D_
For a list of material issues identified, see page 9 of the 2020 Sustainability Report for the Materiality Map</t>
  </si>
  <si>
    <t>https://www.udr.com/globalassets/corporate/corporate-responsibility/udr-2020-corporate-responsibility-report.pdf</t>
  </si>
  <si>
    <t>"Provide 100% of Associates training and confirm 90% or higher completion at any given time for the following training courses in 2020: Business Ethics, Diversity and Inclusion, Fair Housing, IT Security Awareness, Sexual Harassment, and Workplace Harassment."</t>
  </si>
  <si>
    <t>"We have a hotline with a 1-800 number and a third-party anonymous reporting system at www.mysafeworkplace.com available to all employees. Our Audit and Risk Management Committee has procedures in place for the anonymous submission of any employee complaint, including those relating to accounting, internal controls, or auditing matters. Instructions for making a report are published in the Corporate Governance subsection of the Investor Relations page of the Companyâ€™s website at ir.udr.com."</t>
  </si>
  <si>
    <t>"UDR's Board of Directors has oversight responsibility with respect to risk management. The Board's role in the Company's risk oversight process includes receiving regular reports from members of senior management on areas of material risk to the Company, including but not limited to, operational, financial, legal, strategic, cybersecurity, climate change, etc."</t>
  </si>
  <si>
    <t>"UDR formed a Corporate Responsibility Committee made up of members of senior management and headed by our Chairman and Chief Executive Officer. The Committee was formed to formalize our efforts with respect to environmental, social, and governance initiatives and to allow us to better recognize and manage risks and opportunities. The Committee receives ESG performance reports and trends, including energy, emissions, regulatory, etc. to evaluate environment opportunities to enhance short and long-term goals and targets."</t>
  </si>
  <si>
    <t>"UDR utilizes external climate change data firms to assess current and future climate change risk to our communities and the markets in which we operate. Risk categories used to assess, and then score, each UDR community and market for climate change risk include Heat Stress, Water Stress, Sea-Level Rise, Flooding Risk, Hurricane Risk, and Earthquake Risk. Once risk parameters are known, an analysis is undertaken where we assess whether these risks are short-term or long-term in nature and how each community or market scores with regard to these metrics on a relative basis as well as versus multifamily peer portfolios. These findings are considered when making buy and sell capital decisions (i.e., influence portfolio strategy decisions); to better understand the future cost of hardening communities against these risks; and to better assess the potential for higher/lower insurance premiums and overall insurability moving forward."</t>
  </si>
  <si>
    <t>"UDR uses asset and market-level climate change risk scores as part of the portfolio strategy model. The portfolio strategy model is used to help make more informed buy and sell capital decisions (i.e., influence portfolio strategy decisions); to better understand the future cost of hardening communities against climate change risk factors (i.e., what is our Return on Investment); and to better assess the potential for higher or lower insurance premiums and overall insurability moving forward."</t>
  </si>
  <si>
    <t>"The goal of the 2015 Paris Agreement is to limit global warming to below 2 degrees C and to pursue efforts to limit global warming to 1.5 degree C by 2050. These goals are based on Science Based Target initiatives (SBTi). These targets are designed to reduce GHG emissions. As shown on Page 10 of our Report, we have established long- term goals to reduce the Company's carbon footprint and we have established reporting criteria in accordance with the World Resource Institute Greenhouse Gas Protocol guidelines which align with the goal of the 2015 Paris Agreement."</t>
  </si>
  <si>
    <t>"Peridically, UDR reassesses climate change risk for each of its assets and markets, which is considered in the Company's Enterprise Risk Management process. This helps Senior Management and the Board of Directors to better evaluate overall risk to the Enterprise from climate change and whether our operating, capital allocation, or balance sheet strategies should be adjusted."</t>
  </si>
  <si>
    <t>"The Company's identified climate-related risks discussed above are integrated into our overall ESG, ERM, and strategic business plan processes. The metrics used to assess the significance or materially of those related risks are disclosed on Pages 8-10 of our Report."</t>
  </si>
  <si>
    <t>See pages 16-17 of the 2020 Sustainability Report for a description of targets as well as performance against these targets.</t>
  </si>
  <si>
    <t>2205181 kgal</t>
  </si>
  <si>
    <t>643,233 kgal</t>
  </si>
  <si>
    <t>7% Other*_x000D_
*American Indian or Alaskan Native, Asian, Two or more Races, or Non-specified are included in "Other"</t>
  </si>
  <si>
    <t>CEO: $6,394,379 | Median Employee: $72,755</t>
  </si>
  <si>
    <t>https://d18rn0p25nwr6d.cloudfront.net/CIK-0000074208/1541ef15-ef8d-4ea8-8aaa-b79fc8ed9067.pdf</t>
  </si>
  <si>
    <t>"88% of Associates, when surveyed, believe UDR offers benefits that meet their needs. We appreciate that our team works hard, and that is why we offer a comprehensive selection of benefits for full time Associates. Part time Associates are eligible for those benefits denoted with an asterisk (*)._x000D_
Highlights:_x000D_
â€¢ Medical Insurance*_x000D_
â€¢ Dental Insurance_x000D_
â€¢ Vision Insurance_x000D_
â€¢ Disability Insurance_x000D_
â€¢ Voluntary Cancer Insurance Long Term Care Plan_x000D_
â€¢ Vacation Time_x000D_
â€¢ Sick Time_x000D_
â€¢ Personal Time_x000D_
â€¢ Bereavement Benefit*_x000D_
â€¢ 401(k) Retirement Plan (which includes a matching component)*_x000D_
â€¢ Medical Flexible Spending Account_x000D_
â€¢ Commuter Expense Reimbursement Plan*_x000D_
â€¢ Tuition Reimbursement_x000D_
â€¢ Associate Rent Discount*_x000D_
â€¢ Business Travel Insurance*_x000D_
â€¢ Identity Theft Program"</t>
  </si>
  <si>
    <t>R_3iqyNZGcHL7g0Wx</t>
  </si>
  <si>
    <t>UNM2020@g.ucla.edu</t>
  </si>
  <si>
    <t>UNM2020</t>
  </si>
  <si>
    <t>Unum Group</t>
  </si>
  <si>
    <t>UNM</t>
  </si>
  <si>
    <t>91529Y106</t>
  </si>
  <si>
    <t>https://www.sec.gov/Archives/edgar/data/5513/000114036120008995/nc10007030x1_def14a.htm#tI2</t>
  </si>
  <si>
    <t>Accounting/Auditing, Business Operations, Capital Management, Industry Experience, International, Investment Markets, Recent Public Board Experience, Public Company Executive Experience, Regulatory/Risk Management, Technology/Digital Transformation</t>
  </si>
  <si>
    <t>"""In late 2019 and early 2020, in partnership with an consultant, we conducted our first formal materiality assessment to better understand which environmental, social, governance and emerging issues matter most to Unumâ€™s stakeholders, including investors, customers, employees and community partners. The materiality assessment provided valuable feedback and has allowed us to continue to expand our dialogue with stakeholders.""_x000D_
(Refer to page 15 of the UNUM 2020 ESG Report for a description of each material issue identified)"</t>
  </si>
  <si>
    <t>https://s201.q4cdn.com/630564768/files/gov_documents/gov_documents/2020-Unum-ESG-Report.pdf</t>
  </si>
  <si>
    <t>All employees are required to complete annual training on our Code of Conduct; conflicts of interest; anti-harassment; inclusion and diversity; privacy and information security; and financial crimes and fraud awareness.</t>
  </si>
  <si>
    <t>(see page 17-18 of ESG report for anti-corruption initiatives)</t>
  </si>
  <si>
    <t>2021 ESG Report</t>
  </si>
  <si>
    <t>(see page 60 of ESG Report for governance over climate-related risks)</t>
  </si>
  <si>
    <t>The executive risk management committee is responsible for overseeing our enterprise-wide risk management (ERM) program. The chief risk officer, who is a member of the executive risk management committee, has primary responsibility for our_x000D_
ERM program and is supported by management committees and other governing bodies._x000D_
Senior management who sit on the ERM committee, are updated quarterly on all current and emerging risks including climate change. A sustainability working council of leaders across key functions and business areas throughout the enterprise was established_x000D_
to recommend and oversee sustainability issues, including climate change. As climate-related risks materialize, â€œrisk ownersâ€ are identified and charged with providing the relevant committees with regular updates on changes to the inherent risk level and the status of mitigating initiatives.</t>
  </si>
  <si>
    <t>(see page 61 of ESG report for climate-related risks)</t>
  </si>
  <si>
    <t>We analyzed the sensitivities of our key insurance risk factors, e.g. morbidity, mortality, persistency and longevity of policyholders, to climate change impacts under different warming scenarios across multiple time horizons. Our ability to reprice group contracts is a significant mitigant against climate change-related risks. Furthermore, our business is diversified across geographies and we perform regular concentration risk studies to limit the impacts from hurricanes, wildfires, extreme heat and flooding. Our exposure to higher risk industries is relatively limited and we have the ability to replace any lost business with new sectors that are likely_x000D_
to emerge. While climate change could potentially lead to unfavorable life and short-term claims under certain scenarios due to increased mortality and incidence, in these scenarios the impacts would not be universally adverse across our diverse product portfolio, and under other scenarios some claims experience may be favorable based on changing customer behavior and technological advances.</t>
  </si>
  <si>
    <t>Risk identification and prioritization is an ongoing process, whereby we identify and assess our risk positions and exposures, including notable risk events. ERM and other second-line bodies rely on the collective observation, acumen and diligence of the entire enterprise to identify new and emerging risks related to climate change. Knowing our potential risks allows us to monitor and manage their possible effects by adjusting our strategies as appropriate._x000D_
In addition, the Company seeks additional inputs and perspectives from various outside parties like trade groups, consultants, business periodicals_x000D_
and networks. The risks identified through these channels are generally introduced in risk committees to leverage the subject matter expertise in assessing the potential impacts of identified risk to Unumâ€™s operations. As part of our climate risk identification process, we engaged with a consultant to complete a formal TCFD assessment._x000D_
Climate risks can manifest themselves in different ways and in different combinations depending on how climate change scenarios materialize.</t>
  </si>
  <si>
    <t>We have formal investment policies and guidelines that include overall quality and diversification objectives and establish limits by asset class, investment rating and single issuer. Our investment policies and guidelines require integration of ESG factors into our credit risk assessment making ESG a key part of our investment decision-making process._x000D_
Our investment research analysts use a variety of ESG data to assign an ESG Risk rating to substantially all the securities in our portfolio on at least a semi-annual basis. Climate risk assessment is intrinsic to the environmental pillar, and analysts consider both physical and transition risk in relation to climate change._x000D_
Annually, we apply a stress test to our asset portfolio using historical default rates and downgrade patterns similar to what occurred during the 2008-2010 recession. Doing so not only ensures that we can withstand a credit shock but tracks evolving credit quality of the portfolio over time, including the impacts of climate change.</t>
  </si>
  <si>
    <t>"""Climate change is currently identified as an emerging risk and opportunity in our quarterly risk reporting. Within this report, we monitor the increasing pressure on Unum to disclose climate- related information and confirm levels of integration of climate change into business processes. Furthermore, we monitor shifting customer preferences and demand for Unum products. As climate change contributes to increased spread of infectious or contagious diseases and increases demand for our products, Unum is responding by including additional diagnoses covered in our products, allowing for modularity in benefits selection and plan design across various geographies, and continuing to build our support around return-to- work services and overall employee well-being. In addition, while climate change introduces a risk of higher lapse rates in industries most impacted, it also presents an opportunity for Unum to expand into new sectors (e.g. renewable energy) that may see more value in the products that we offer.""_x000D_
""The executive risk management committee is responsible for overseeing our enterprise-wide risk management (ERM) program. The chief risk officer, who is a member of the executive risk management committee, has primary responsibility for our ERM program and is supported by management committees and other governing bodies. Senior management who sit on the ERM committee, are updated quarterly on all current and emerging risks including climate change. A sustainability working council of leaders across key functions and business areas throughout the enterprise was established to recommend and oversee sustainability issues, including climate change. As climate-related risks materialize, 'risk owners' are identified and charged with providing the relevant committees with regular updates on changes to the inherent risk level and the status of mitigating initiatives."""</t>
  </si>
  <si>
    <t>38,769 kgal</t>
  </si>
  <si>
    <t>13.9% BabyBoomers(1946-1964); 34.4% Generation X (1965-1980); 48.7% GenerationY/Millennials (1981-1996); 3.0% Generation Z (1997 &amp; onwards)</t>
  </si>
  <si>
    <t>17.2% Racial/ethnic</t>
  </si>
  <si>
    <t>CEO: 13,258,738 | Median Employee: $68,394</t>
  </si>
  <si>
    <t>https://d18rn0p25nwr6d.cloudfront.net/CIK-0000005513/9eb9ec86-1a1d-4317-8924-5ab8b34e35bf.pdf</t>
  </si>
  <si>
    <t>â€¢ Paid parental leave for six weeks and $25,000 per employee in fertility benefits or adoption assistance;_x000D_
â€¢ Telehealth program via Teladoc, available 24x7;_x000D_
â€¢ Virtual fitness classes, introduced in 2020;_x000D_
â€¢ Diet and nutrition support via registered dietitian nutritionists at our major campuses;_x000D_
â€¢ Mothersâ€™ rooms and lactation support programs are available at all main campuses and field offices;_x000D_
â€¢ Tobacco-free campuses and tobacco cessation programs;_x000D_
â€¢ Subsidized healthy foods at cafeterias in our home offices by discounting our BeWell entrees and salads at a significant savings. Typically, approximately one-quarter of all meals sold qualify for the healthy foods subsidy;_x000D_
â€¢ Work-Life Balance employee assistance program provides free counseling for employees and their spouses, children and in-laws on a range of issues; and_x000D_
â€¢ Mental health hub that simplifies the access to available resources for employees, including rapid access to care and virtual behavioral health visits.</t>
  </si>
  <si>
    <t>https://s201.q4cdn.com/630564768/files/gov_documents/gov_documents/2020-Unum-ESG-Report.pdft</t>
  </si>
  <si>
    <t>131.179.55.129</t>
  </si>
  <si>
    <t>R_3LjQHZHIBKdHt94</t>
  </si>
  <si>
    <t>VMC2020@g.ucla.edu</t>
  </si>
  <si>
    <t>VMC2020</t>
  </si>
  <si>
    <t>Vulcan Materials Company</t>
  </si>
  <si>
    <t>VMC</t>
  </si>
  <si>
    <t>https://s201.q4cdn.com/142563501/files/doc_financials/2019/ar/bc80163e-1ee0-4aac-9657-722892ad726e.pdf</t>
  </si>
  <si>
    <t>government and regulatory</t>
  </si>
  <si>
    <t>"Maintaining a Business Conduct Hotline to address any ethics complaints, whistleblower_x000D_
concerns or personnel issues where protection of confidentiality is an issue." (See page 39 of 2020 CSR Report)</t>
  </si>
  <si>
    <t>https://s3.amazonaws.com/content.vulcanmaterials.com/vulcan-materials-company-social-responsibility/2021/05/2020-Corporate-Social-Responsibility-Report-Vulcan-Materials-Company.pdf</t>
  </si>
  <si>
    <t>See page 17 of 2020 CSR Report for key environmental programs (not categorized by term)</t>
  </si>
  <si>
    <t>See pages 18- 32 of 2020 CSR Report for management of climate related risks</t>
  </si>
  <si>
    <t>See tables in Environmental Stewardship Section pages 21-32 of 2020 CSR Report</t>
  </si>
  <si>
    <t>1% &lt;20, 17% 21-30, 21% 31-40, 22% 41-50, 27% 51-60, 11% 61-70, 1% &gt;70</t>
  </si>
  <si>
    <t>CEO: $9,904,061 | Median Employee: $81,935</t>
  </si>
  <si>
    <t>https://s201.q4cdn.com/142563501/files/doc_financials/2020/ar/63085b7a-5b53-407f-bfb9-23d3f0df0c96.pdf</t>
  </si>
  <si>
    <t>Vulcan Materials</t>
  </si>
  <si>
    <t>R_3HFrpuIy2haBNER</t>
  </si>
  <si>
    <t>TDG2020@g.ucla.edu</t>
  </si>
  <si>
    <t>TDG2020</t>
  </si>
  <si>
    <t>TransDigm Group Incorporated</t>
  </si>
  <si>
    <t>TDG</t>
  </si>
  <si>
    <t>https://transdigmgroupinc.gcs-web.com/static-files/fd730cb2-7e38-49a0-8be2-57f55ccbf8f7</t>
  </si>
  <si>
    <t>manufacturing, aerospace, international management</t>
  </si>
  <si>
    <t>https://transdigmgroupinc.gcs-web.com/static-files/a8030b27-b18a-467d-9aa1-8bb0db09a715</t>
  </si>
  <si>
    <t>"We provide employees with continuous training, education and resources that support our policies. Our outwardly- facing employees, as well as some intermediaries, are required to complete annual ethics training, and we conduct in-person ethics training at our annual sales, operations and finance conferences. At the operating unit level, each conducts sexual harassment training for all employees. TransDigm also conducts anti-corruption auditing and fraud auditing and provides semi-annual compliance reports to the Audit Committee."</t>
  </si>
  <si>
    <t>"TransDigm also has a 24-hour Ethics Whistleblower Hotline that allows reports of illegal or unethical behavior to be made confidentially and anonymously via the internet or by phone..._x000D_
TransDigm also conducts anti-corruption auditing and fraud auditing and provides semi-annual compliance reports to the Audit Committee. We continually assess our ethics program, including training opportunities, and modify as appropriate." (See page 13 of 2021 Stakeholder Report)</t>
  </si>
  <si>
    <t>https://www.transdigm.com/wp-content/uploads/2021/02/TransDigm-2020-Stakeholder-Report-FINAL.pdf</t>
  </si>
  <si>
    <t>33892 t CO2e</t>
  </si>
  <si>
    <t>"Our approach will continue to evolve as we look for opportunities to expand and we take a more active role in and increase corporate oversight of our operating unitsâ€™ sustainability efforts. In addition to Board oversight, we have appointed an experienced Executive Vice President, Paula Wheeler, to oversee and coordinate our environmental initiatives with our operating units."</t>
  </si>
  <si>
    <t>"In addition to Board oversight, we have appointed an experienced Executive Vice President, Paula Wheeler, to oversee and coordinate our environmental initiatives with our operating units."</t>
  </si>
  <si>
    <t>"As a whole, because our manufacturing facilities primarily engage in assembly and light manufacturing and because we do not maintain any transportation infrastructure, our emissions primarily fall into Scope 2 and Scope 3 emissions. Accordingly, we do not anticipate any material adverse impact from increased carbon regulation. (see Our Assessment of Sustainability Risks on page 29 of 2021 Stakeholder Report)</t>
  </si>
  <si>
    <t xml:space="preserve">"Our approach continues to evolve as we look for opportunities to expand our environmental sustainability initiatives and increase corporate_x000D_
oversight of our operating unitsâ€™ sustainability efforts." (see page 19 of 2020 Stakeholder Report)_x000D_
</t>
  </si>
  <si>
    <t>See Our Stewardship and Company-Wide Efforts to Reduce Energy Usage subsections on page 21 and 22 of 2020 Stakeholder Report</t>
  </si>
  <si>
    <t>See Summary Tables and Figures for Energy and Water Consumption, Scope GHG Emissions on page 20 of 2020 Stakeholder Report)</t>
  </si>
  <si>
    <t>https://www.transdigm.com/wp-content/uploads/2021/02/Transdigm-2020-Stakeholder-Report-2.8.21-FINAL.pdf</t>
  </si>
  <si>
    <t>154,245 thousand US Gallons</t>
  </si>
  <si>
    <t>Executive Officer Diversity: 43% Diverse, 57% Non-Diverse_x000D_
Corporate Office Diversity: 55% Diverse, 45% Non-Diverse_x000D_
(p. 15 of 2020 Stakeholder Report)</t>
  </si>
  <si>
    <t>CEO: $22,060,463 | Median Employee: $52,202</t>
  </si>
  <si>
    <t>https://transdigmgroupinc.gcs-web.com/static-files/753559ff-5cba-4898-a3e6-92cd92e13ea9</t>
  </si>
  <si>
    <t>"""We are proud to offer attractive benefits packages that attract, retain, motivate and reward our talent, and we are committed to providing our employees and their families with programs that support their overall health and wellbeing."" ""OUR U.S. BENEFIT_x000D_
OFFERINGS INCLUDE_x000D_
A number of medical plans to the serve_x000D_
the various needs of employees_x000D_
Dental and vision coverage_x000D_
Life, survivor and accidental death and_x000D_
dismemberment insurance_x000D_
Short-and long-term disability benefits_x000D_
Tuition assistance programs_x000D_
Various voluntary benefits"""</t>
  </si>
  <si>
    <t>Transdigm Group</t>
  </si>
  <si>
    <t>R_b8lmIuVOFcNDrmF</t>
  </si>
  <si>
    <t>SNA2020@g.ucla.edu</t>
  </si>
  <si>
    <t>SNA2020</t>
  </si>
  <si>
    <t>Snap-on Incorporated</t>
  </si>
  <si>
    <t>SNA</t>
  </si>
  <si>
    <t>https://www.sec.gov/Archives/edgar/data/91440/000119312520069207/d875315ddef14a.htm</t>
  </si>
  <si>
    <t>https://www.sec.gov/Archives/edgar/data/91440/000119312520069207/d875315ddef14a.htm#tx875315_2</t>
  </si>
  <si>
    <t>https://www.sec.gov/Archives/edgar/data/91440/000119312521078114/d106928ddef14a.htm#toc106928_2</t>
  </si>
  <si>
    <t>https://www.sec.gov/Archives/edgar/data/91440/000119312521078114/d106928ddef14a.htm#toc</t>
  </si>
  <si>
    <t>"Determinations of materiality are undertaken by considering whether there is a substantial likelihood that the information, including transition and other risks, would have been viewed by the reasonable investor as having significantly altered the total mix of information made available. _x000D_
_x000D_
Snap-on assesses the materiality of transition risks related to climate change for reporting purposes by first undertaking a quantitative assessment of the potential impact of such risk. After considering the potential quantitative impact, the company then considers qualitative factors, including the potential effects on relationships with customers and suppliers, changes in customer behavior and the impact on these and other stakeholders."</t>
  </si>
  <si>
    <t>CORRESP 1</t>
  </si>
  <si>
    <t>https://www.sec.gov/Archives/edgar/data/91440/000009144021000043/filename1.htm</t>
  </si>
  <si>
    <t>"Snap-on has not seen significant credit risks as a direct result of climate change. The industries we serve will likely require greater inflows of capital as the world transitions to renewable energy sources. In addition, we expect that the financial health of vehicle technicians will continue to outpace wage growth of the general workforce population, as we anticipate a higher demand for skilled technicians to service growing renewable energy fleets and the new technologies they will incorporate._x000D_
Transition risks related to climate change have not had a meaningful impact on Snap-on to this point. However, we continue to closely monitor these risks and will update our future disclosures in the event those transition risks are identified, quantified and determined to be material to our businesses."</t>
  </si>
  <si>
    <t>7560073:60721</t>
  </si>
  <si>
    <t>https://www.sec.gov/Archives/edgar/data/91440/000119312520069207/d875315ddef14a.htm#tx875315_29</t>
  </si>
  <si>
    <t>Snap-On Inc</t>
  </si>
  <si>
    <t>R_1OUkSkjbK6BM2dH</t>
  </si>
  <si>
    <t>UHS2020@g.ucla.edu</t>
  </si>
  <si>
    <t>UHS2020</t>
  </si>
  <si>
    <t>Universal Health Services, Inc.</t>
  </si>
  <si>
    <t>UHS</t>
  </si>
  <si>
    <t>Health Care Facilities</t>
  </si>
  <si>
    <t>https://ir.uhs.com/static-files/097e6d31-2b6f-40f5-a995-bf55dfff906a</t>
  </si>
  <si>
    <t>CEO: $51,337,313 | Median Employee: $43,337</t>
  </si>
  <si>
    <t>https://ir.uhs.com/static-files/20b7077c-58ea-4d93-9abd-89030c40df69</t>
  </si>
  <si>
    <t>Universal Health Services</t>
  </si>
  <si>
    <t>R_12n03EZYUM2agxl</t>
  </si>
  <si>
    <t>VNO2020@g.ucla.edu</t>
  </si>
  <si>
    <t>VNO2020</t>
  </si>
  <si>
    <t>Vornado Realty Trust</t>
  </si>
  <si>
    <t>VNO</t>
  </si>
  <si>
    <t>https://d18rn0p25nwr6d.cloudfront.net/CIK-0000899689/830f142f-54cb-4d7c-b85b-2493b1e83c5d.pdf</t>
  </si>
  <si>
    <t xml:space="preserve"> Operational_x000D_
Public company experience_x000D_
Industry expertise_x000D_
Experience over several business cycles_x000D_
Capital markets expertise_x000D_
Investment management_x000D_
Risk/crisis management_x000D_
Accounting expertise_x000D_
Government/business conduct/legal</t>
  </si>
  <si>
    <t>For information on stakeholder engagement and assessment processes to determine material issues as well as a materiality map containing these issues please refer to page 29 of the 2020 ESG report.</t>
  </si>
  <si>
    <t>https://books.vno.com/books/idpn/#p=1</t>
  </si>
  <si>
    <t>" Any trustee, officer, or employee who becomes aware of any existing or potential violation of Vornadoâ€™s Code of Ethics is required to notify their Code of Ethics contact person promptly. Violations may be reported anonymously and all communications will be kept confidential. Our Code of Business Conduct and Ethics is found on our website at www.vno. com/governance/conduct-and-ethics. Our policies are found in our employee handbook, which our employees must review and acknowledge on an annual basis."</t>
  </si>
  <si>
    <t>"Vornado became a signatory of the TCFD in February 2019, among the first American real estate companies to do so. Our Boardâ€™s Corporate Governance and Nominating Committee oversees environmental matters, including climate change risk. The Board is part of the top-down strategy on ESG risk management, which includes execution by our Corporate ESG Team, senior management, divisional leaders, and integration throughout all divisions of our business. Further discussion on our governance around climate-related risks and opportunities can be found in the ESG Governance section of this report."</t>
  </si>
  <si>
    <t>Refer to page 5 of the 2020 ESG report for a complete breakdown of climate related risks and opportunities over the time periods.</t>
  </si>
  <si>
    <t>"Where acute physical risk for a property is noted, we manage this risk through measures of climate resilience and adaptation. Our primary means of managing transitional risk is through our energy efficiency program, because energy consumption at our properties drives our ability to comply with regulations such as the Climate Mobilization Act (CMA) in New York City. The costs of energy efficiency work, electrification, and other efforts to comply for each of our buildings are factored into our risk analysis. We will forgo disclosure of these costs until compliance requirements for CMA and other climate regulations are more definitively known, although we do not expect these costs to be material."</t>
  </si>
  <si>
    <t>"We have identified IPCC Representative Concentration Pathway (RCP) 2.6 (targeting a 1.5 -to-2-degree scenario) as the primary scenario to assess transitional risk and opportunities over the short-, medium-, and long-term horizon, as informed by the regulatory frameworks in the communities where our properties are located. We identify a â€œbusiness-as-usualâ€ scenario of RCP 6.0 to assess the physical risks of climate change, due to the possibility of failure of global efforts to mitigate. The impact of such risks informs strategies of our current and future development projects, as well as financial planning for our stabilized assets. More information can be found in our SASB disclosures on climate change risk."</t>
  </si>
  <si>
    <t>"We identify and assess physical risks through the use of data models and resources that use both historical and forward-looking climate data to determine potential exposure to climate-related events. We identify and assess transitional risk through analyzing our exposure to local climate regulations, which are imposed upon buildings to mitigate their emissions to contribute to climate scenarios aligned with RCP 2.6."</t>
  </si>
  <si>
    <t>"Where acute physical risk for a property is noted, we manage this risk through measures of climate resilience and adaptation. Our primary means of managing transitional risk is through our energy efficiency program, because energy consumption at our properties drives our ability to comply with regulations such as the Climate Mobilization Act (CMA) in New York City. The costs of energy efficiency work, electrification, and other efforts to comply for each of our buildings are factored into our risk analysis. We will forgo disclosure of these costs until compliance requirements for CMA and other climate regulations are more definitively known, although we do not expect these costs to be material. Our climate risk assessment informs the risk profiles for our properties and is a component of our annual Enterprise Risk Management process. Further discussion on our climate risk assessment is found in the Resilience and Adaptation section of this report, as well as our SASB disclosures on climate change risk."</t>
  </si>
  <si>
    <t>"Our climate risk assessment informs the risk profiles for our properties and is a component of our annual Enterprise Risk Management process. Further discussion on our climate risk assessment is found in the Resilience and Adaptation section of this report, as well as our SASB disclosures on climate change risk."</t>
  </si>
  <si>
    <t>Refer to page 9 and 10 of the 2020 ESG report for a breakdown of the metrics used by the company to assess climate related risks and opportunities.</t>
  </si>
  <si>
    <t>Refer to page 8 of the 2020 ESG report for a breakdown of the targets and performance against those targets.</t>
  </si>
  <si>
    <t>3378035 cubic meters</t>
  </si>
  <si>
    <t>30% Racial Minorities</t>
  </si>
  <si>
    <t>CEO: $11,047,233 | Median Employee: $60,516</t>
  </si>
  <si>
    <t>https://d18rn0p25nwr6d.cloudfront.net/CIK-0000899689/d764b94a-5189-47ba-843b-594a6746d7cb.pdf</t>
  </si>
  <si>
    <t>"Health and Wellness_x000D_
Medical. Dental, and Vision_x000D_
Coverage_x000D_
Health Savings Account_x000D_
Life Insurance_x000D_
Short-Term and Long-Term_x000D_
Disability Insurance_x000D_
Employee Wellness Incentives_x000D_
Healthcare Flexible Spending Account_x000D_
Subsidized Gym Memberships_x000D_
Biometric Screenings_x000D_
In-Workplace Flu Vaccination_x000D_
CPR Trainings"</t>
  </si>
  <si>
    <t>76.33.141.120</t>
  </si>
  <si>
    <t>R_3Rm67AwmfjIY5dJ</t>
  </si>
  <si>
    <t>VRSN2020@g.ucla.edu</t>
  </si>
  <si>
    <t>VRSN2020</t>
  </si>
  <si>
    <t>Verisign, Inc.</t>
  </si>
  <si>
    <t>VRSN</t>
  </si>
  <si>
    <t>https://investor.verisign.com/static-files/971a9dbc-bd7b-43d0-8dcc-02033802c8ea</t>
  </si>
  <si>
    <t>well-versed in national security issues, policy and legal</t>
  </si>
  <si>
    <t>"The Board is actively engaged in risk oversight for the Company, including the risks associated with the ongoing COVID-19 crisis._x000D_
Throughout the year, the Board and senior management discuss the areas of material risk to the Company, including operational, financial,_x000D_
legal and regulatory, and strategic and reputational risks" (see page 15 of 2020 Proxy Statement).</t>
  </si>
  <si>
    <t>"Our Code of Conduct outlines our approach to ethical conduct and compliance with local and international laws and regulations, including our approach to anti-corruption, non-retaliation, and related policies" (p. 16 2020 Proxy Statement)</t>
  </si>
  <si>
    <t>CEO: $10,098,502 | Median Employee: $194,590</t>
  </si>
  <si>
    <t>https://investor.verisign.com/static-files/7f959eb5-e0c5-4429-adca-f8d677e2e09e</t>
  </si>
  <si>
    <t>We provide our U.S.-based employees with comprehensive medical, dental, vision and other benefits and provide our employees based in other countries with comprehensive medical and other benefits._x000D_
We provide our U.S.-based employees with a 401(k) plan with immediate vesting that includes a company match and generally provide our employees based in other countries with pension contributions._x000D_
We provide eligible employees with the opportunity to purchase our common stock at a discount through our employee stock purchase plan._x000D_
We provide extensive wellness offerings (focusing on physical, emotional and financial wellness) to our U.S.-based employees._x000D_
Our Reston corporate offices operate a subsidized cafeteria with locally sourced food._x000D_
Our Reston corporate offices have an on-site fitness center._x000D_
(see Employee Benefits section on p. 16 of Proxy Statement)</t>
  </si>
  <si>
    <t>Verisign</t>
  </si>
  <si>
    <t>R_1LXq0pE37KxO8NR</t>
  </si>
  <si>
    <t>VTR2020@g.ucla.edu</t>
  </si>
  <si>
    <t>VTR2020</t>
  </si>
  <si>
    <t>Ventas, Inc.</t>
  </si>
  <si>
    <t>VTR</t>
  </si>
  <si>
    <t>92276F100</t>
  </si>
  <si>
    <t>Health Care REITs</t>
  </si>
  <si>
    <t>https://www.ventasreit.com/sites/default/files/pdf/2020_Proxy_Statement_vA.pdf</t>
  </si>
  <si>
    <t xml:space="preserve">public policy, strategic planning, non-for-profit organizations, biopharmaceutical </t>
  </si>
  <si>
    <t>"In accordance with GRI guidelines, the most widely used sustainability framework, Ventas conducted an in-depth prioritization assessment (materiality assessment ) to identify the ESG topics that matter most to Ventas. This exercise is_x000D_
an evidence-based, objective process that gathers input from a wide variety of internal and external stakeholders which is used to identify and prioritize relevant topics and validate findings with senior leaders" (see page 5 of 2020 Proxy Statement)</t>
  </si>
  <si>
    <t>"We are committed to ethical business conduct and expect our directors, officers and employees to act with integrity and to conduct themselves and our business in a way that protects our reputation for fairness and honesty. Consistent with these_x000D_
principles, in our Global Code of Ethics and Business Conduct, our Global Anti-Corruption Policy and our Political Contribution, Expenditure and Activity Policy, we have established the policies and practices described below with respect_x000D_
to political contributions and other public policy matters" (see page 34 of 2020 Proxy).</t>
  </si>
  <si>
    <t>2020 Detailed Environmental Data - Ventas</t>
  </si>
  <si>
    <t>https://www.ventasreit.com/sites/default/files/pdf/Environmental-Data-Tables_vC.pdf</t>
  </si>
  <si>
    <t>"Our ESG Steering Committee, chaired by Ventas Chair man and CEO, Debra A. Cafaro, has direct oversight of climate-related issues and provides regular updates to our Board. Climate change risks and opportunities are evaluated and prioritized through a collaborative process that includes our executive leadership team, risk management, investments, asset management, legal and sustainability department" (See page 36 of 2020 CSR Report).</t>
  </si>
  <si>
    <t>See Environmental Performance section on page 31-33 TCFD Alignment section on page 36 of 2020 CSR Report</t>
  </si>
  <si>
    <t>See Strategy section of TCFD Alignment on page 36 of 2020 CSR Report</t>
  </si>
  <si>
    <t>"Evaluating and prioritizing climate change risks and opportunities across our real estate portfolio is a collaborative process that includes our executive leadership team, risk management, investments, asset management, legal and our Director of Sustainability" (See page 35 of 2020 CSR Report).</t>
  </si>
  <si>
    <t>See environmental performance section page 31 of 2020 CSR Report</t>
  </si>
  <si>
    <t>These risks and opportunities are taken into account during business planning, including those posed by the transition to a lower-carbon economy and the physical impacts of climate change. Climate change risks are also included in our enterprise risk management process" (See p. 35 of 2020 CSR Report)</t>
  </si>
  <si>
    <t>"In 2020, Ventas set ambitious new targets to reduce our GHG emissions (aligned to a well below 2 Â°scenario), energy, water and waste. We also have company goals to maintain emergency plans for all assets in our operating control and have a target to limit high flood risk properties to less than10 percent of NOI (3% in 2019)" (See page 31 of 2020 CSR Report)</t>
  </si>
  <si>
    <t>https://www.ventasreit.com/sites/default/files/pdf/VentasCSRNov2020_vG.pdf</t>
  </si>
  <si>
    <t>2020 Detailed Environmental Data</t>
  </si>
  <si>
    <t>CEO: $12,628,714 | Median Employee: $99,569</t>
  </si>
  <si>
    <t>https://d18rn0p25nwr6d.cloudfront.net/CIK-0000740260/53b5ccf5-1566-4e03-8bbf-6863f576bdfd.pdf</t>
  </si>
  <si>
    <t>Ventas</t>
  </si>
  <si>
    <t>R_cCIPnh5fXcf3umt</t>
  </si>
  <si>
    <t>TSCO2021@g.ucla.edu</t>
  </si>
  <si>
    <t>TSCO2021</t>
  </si>
  <si>
    <t>Tractor Supply Company</t>
  </si>
  <si>
    <t>TSCO</t>
  </si>
  <si>
    <t>Specialty Stores</t>
  </si>
  <si>
    <t>https://www.sec.gov/Archives/edgar/data/916365/000091636521000073/a2021proxy-def14a.htm</t>
  </si>
  <si>
    <t>CEO/President Experience; Public Company Directorship; Retail; Technology/E-Commerce; Marketing/Brand Management; Regulatory/Legal; Corporate Governance</t>
  </si>
  <si>
    <t>"We encourage Team Members to speak up to_x000D_
report any violations of the Code of Ethics. There_x000D_
are several ways to report a concern:_x000D_
â€¢ Speaking with oneâ€™s supervisor or another_x000D_
supervisor_x000D_
â€¢ Speaking to Human Resources_x000D_
â€¢ Emailing the â€˜We Are Listeningâ€™ team_x000D_
â€¢ Reporting confidentially via our OUT HERE_x000D_
HOTLINE_x000D_
The anonymous OUT HERE HOTLINE is operated_x000D_
by an independent third-party service who listens_x000D_
to Team Member concerns and reports them_x000D_
to company management for investigation. The_x000D_
Hotline is available 24 hours a day, seven days_x000D_
a week. "</t>
  </si>
  <si>
    <t>https://s23.q4cdn.com/539497486/files/doc_downloads/2022/04/Tractor-Supply-Sustainability-Report-FY2021.pdf</t>
  </si>
  <si>
    <t xml:space="preserve">The Executive Committee (EC) is comprised of the most senior business unit leaders across the organization and has_x000D_
responsibility for the execution of the companyâ€™s strategic direction, known as Life Out Here. It is comprised of the Executive_x000D_
Vice President and Chief Financial Officer; Executive Vice President, Chief Human Resources Officer; Executive Vice President,_x000D_
Chief Merchandising Officer; Executive Vice President, Chief Stores Officer; Executive Vice President, Chief Supply Chain Officer;_x000D_
Executive Vice President, Chief Technology, Digital Commerce and Strategy Officer; Senior Vice President and General Manager_x000D_
of Petsense; Senior Vice President, Marketing; Senior Vice President, General Counsel and Corporate Secretary. The EC reports to_x000D_
our Chief Executive Officer (CEO) and interacts daily to fulfill our business objectives including climate-related goals, i.e., reducing_x000D_
carbon emissions in our operational footprint. As a member of the EC, the General Counsel has oversight over the functional_x000D_
areas of Legal, Sustainability, and Compliance which includes Risk Management. Reporting to the General Counsel is our_x000D_
Director of Sustainability who has direct responsibility for the development of the Companyâ€™s sustainability strategy and platform_x000D_
implementation._x000D_
Climate related risks and opportunities are shared with the EC and CEO annually by the General Counsel and the Director of_x000D_
Sustainability. The General Counsel is provided a focused update on climate-related risks and opportunities on a semi-annual_x000D_
basis by the Director of Sustainability who also provides regular progress reports on the Companyâ€™s sustainability platform. In_x000D_
addition, the Company has an Environmental, Social and Governance (ESG) Committee, and several other committees critical to_x000D_
the implementation and success of the sustainability platform. The ESG committee is a cross-functional committee composed_x000D_
of representatives from key areas of the company including energy management, Quality Assurance, Information Technology,_x000D_
Human Resources, Government Relations, Investor Relations, Internal Audit, Transportation, Supply Chain, Risk Management,_x000D_
Environmental and Safety, Merchandising and Product Sourcing. </t>
  </si>
  <si>
    <t>As a rural lifestyle retailer, climate change impacts our business in a number of ways, from our operations and supply chain_x000D_
to our product offerings. Operationally, we have invested significantly in making our facilities more energy efficient. We have_x000D_
also made substantial investments in sustainable products and sourcing. We are committed to helping our customers lead a_x000D_
more sustainable lifestyle and have expanded the number of products we offer that are more energy efficient, incorporate solar_x000D_
cells as well as recycled content. In our supply chain, we continue to look for ways to drive efficiency and reduce impact on the_x000D_
environment. This includes striving towards more local and regional sourcing of products, adding new distribution centers and_x000D_
mixing centers (mini-distribution centers for high velocity products), increasing use of rail transportation, participating in the_x000D_
EPAâ€™s Smart Way program and implementing other steps to reduce our fuel consumption.</t>
  </si>
  <si>
    <t>Tractor Supply evaluates and identifies climate-related risks and opportunities through our company-wide Enterprise Risk_x000D_
Management (ERM) process and through business unit or department level specific evaluations._x000D_
Our ERM process uses periodic surveys, external research, planning processes, analytics and other tools to identify and evaluate_x000D_
the operational, financial, environmental, reputational, strategic and other risks that could adversely affect our business._x000D_
Our General Counsel, with assistance from the Director of Risk Management administers our ERM process. The Companyâ€™s_x000D_
leadership is refining the ERM process to include a deeper review of potential climate-related risks. Tractor Supply recognizes_x000D_
that climate change is one of the most pressing issues of our generation. In response, we established ambitious carbon_x000D_
reduction goals in September of 2021 in an effort to make our business more resilient._x000D_
This commitment will reduce carbon emissions from our operations by 20% by 2025; 50% by 2030 and achieve net zero_x000D_
emissions by 2040. At the same time, the Company developed a holistic view of sustainability and strategic roadmap for_x000D_
achieving greenhouse reduction goals. The carbon roadmap provides a systematic approach to reducing our carbon footprint_x000D_
by actively pursuing opportunities to reduce energy consumption through efficiency measures, transitioning fossil fuels to_x000D_
renewables and finding operational improvements that contribute to carbon reduction._x000D_
Business units also consider climate-risks and opportunities as part of their strategic planning. For example, our energy_x000D_
management team is actively pursuing opportunities to procure renewable energy, manage our energy usage and set energy_x000D_
goals for the Company. These considerations are taken into account during the design, construction and maintenance of_x000D_
our distribution centers and stores. For example, the Company has 3 LEEDÂ® Silver Certified buildings and we are currently_x000D_
constructing a new distribution center that is planned to be LEEDÂ® Gold Certified. Tractor Supply is also a member of the_x000D_
Environmental Protection Agencyâ€™s SmartWay program. This program is focused on reducing our carbon footprint, improving_x000D_
freight efficiency in ways that reduce costs while benefiting the environment and strengthening our nationâ€™s economy and_x000D_
energy security. During negotiations with carriers, the SmartWay relationship is discussed in depth and is a crucial factor_x000D_
when considering onboarding a carrier. We are proud to say that in reporting year 2021, 100% of Tractor Supplyâ€™s carriers were_x000D_
SmartWay carriers, compared to an average of 97% among our peers. Effective in 2022, it is a requirement that new carriers_x000D_
for Tractor Supply become SmartWay certified. Using higher performing SmartWay carriers is one way that we reduce our total_x000D_
emissions. In addition, our Merchandising team, led by our Executive Vice President, Chief Merchandising Officer, evaluates_x000D_
opportunities to add products to our assortment that support our customersâ€™ desire to live more sustainably.</t>
  </si>
  <si>
    <t>We set new absolute carbon reduction goals in September 2021 to_x000D_
further reduce emissions from our operations by 20% by 2025 and_x000D_
by 50% by 2030 from a 2020 baseline. We will rely on a portfolio_x000D_
of solutions to achieve the needed reductions to meet our goals._x000D_
The largest portion of our Scope 1 emissions â€“ natural gas and_x000D_
propane used to heat stores and distribution centers â€“ will be_x000D_
reduced over time by transitioning to alternatives such as electric_x000D_
heat pumps and the use of renewable energy sources while_x000D_
continuing to increase efficiency measures. Tractor Supply is also_x000D_
committed to reducing emissions from our owned-vehicles fleet_x000D_
by transitioning to electric, hybrid and alternative-fueled vehicles_x000D_
as they become more widely available in the market. Improving_x000D_
efficiency across our buildings, installing renewable energy_x000D_
technologies such as solar, and purchasing renewable energy,_x000D_
when needed, will reduce Tractor Supplyâ€™s Scope 2 emissions._x000D_
Additionally, we have set a goal of net zero emissions across all_x000D_
operations by 2040. In this next phase of our sustainability journey,_x000D_
we will continue investments in energy efficiency and renewable_x000D_
energy technologies. To avoid future emissions, we will_x000D_
incorporate better design in both stores and distribution centers._x000D_
We will also continue to refine our Scope 3 emissions through our_x000D_
new supplier engagement program. That program will allow us to_x000D_
better quantify our Scope 3 emissions and identify interventions to_x000D_
reduce our Scope 3 footprint</t>
  </si>
  <si>
    <t>TCFD report</t>
  </si>
  <si>
    <t>https://s23.q4cdn.com/539497486/files/doc_downloads/esg/2021/Tractor-Supply-TCFD-Report-2022-Final.pdf</t>
  </si>
  <si>
    <t xml:space="preserve">1,104,373 cubic meters </t>
  </si>
  <si>
    <t>16.5% People of Color</t>
  </si>
  <si>
    <t>we provide competitive medical, dental and vision benefits to both eligible full- and part-time Team Members. Domestic partners are eligible for coverage as well as spouses.</t>
  </si>
  <si>
    <t>Tractor Supply Co.</t>
  </si>
  <si>
    <t>R_21oAbHqF1hBvJpe</t>
  </si>
  <si>
    <t>VRSK2020@g.ucla.edu</t>
  </si>
  <si>
    <t>VRSK2020</t>
  </si>
  <si>
    <t>Verisk Analytics, Inc.</t>
  </si>
  <si>
    <t>VRSK</t>
  </si>
  <si>
    <t>92345Y106</t>
  </si>
  <si>
    <t>Research &amp; Consulting Services</t>
  </si>
  <si>
    <t>https://d18rn0p25nwr6d.cloudfront.net/CIK-0001442145/9261e642-25b3-48cf-9760-d8b62217aa22.pdf</t>
  </si>
  <si>
    <t>"Commitments Day courses included:_x000D_
â€¢ Active Shooter Preparedness_x000D_
â€¢ Anti-Bribery and Corruption..."</t>
  </si>
  <si>
    <t>"Most employees completed their assigned training on the designated day for the event; virtually every Verisk employee completed their assigned training modules within several weeks thereafter."</t>
  </si>
  <si>
    <t>https://www.verisk.com/siteassets/media/corporate-social-responsibility/downloads/verisk-csr-report-2020.pdf</t>
  </si>
  <si>
    <t>Refer to page 24 of the 2020 Company Sustainability Report for a list of governance responsibilities and the individuals responsible for specific responsibilities.</t>
  </si>
  <si>
    <t>Refer to page 24 of the 2020 Company Sustainability Report for a list of governance responsibilities and management roles responsible for specific responsibilities.</t>
  </si>
  <si>
    <t>"Nine risk areas were included in_x000D_
the assessment: Economic/Market, Financial, Human Resources, Litigation/ Regulation, Operational, Physical, Reputation, Supply Chain, and Technology._x000D_
The Sustainability Council concluded that none of the aforementioned areas currently constitute a material risk to Verisk. The Council also concluded that even the four most likely risks to occur would do so well into the future and have a low likelihood of posing a material risk to Verisk, noting that the company has already taken many steps to mitigate their consequences should they arise."</t>
  </si>
  <si>
    <t>"Verisk professionals in multiple disciplines conduct research to_x000D_
better understand the global and hydrometeorological environment, including the impacts of climate change, and develop sophisticated simulation models to capture how natural catastrophes such as wind- storm, wildfire, and flood behave and affect the built environment. We perform research on related subjects, including how the physical risks posed by climate change affect agricultural crop yields. Advisory insurance pricing and coverage information, a staple of our business for 50 years, helps P&amp;C insurance markets protect clients from economic loss caused by numerous perils."</t>
  </si>
  <si>
    <t>"Verisk responded to CDPâ€™s 2020 climate change question- naire, reporting that purposeful energy-saving initiatives and investments in renewable energy certificates and carbon off- sets helped balance 100% of the companyâ€™s reported Scope 1, Scope 2, and Scope 3 (business air travel) greenhouse gas emissions for the third consecutive year."</t>
  </si>
  <si>
    <t>Gen Z (1996-): 6%, Gen Y (1983-1995): 45%, Gen X (1963-1982): 41%, Baby Boomers (1945-1962): 8%</t>
  </si>
  <si>
    <t>CEO: $10,013,372 | Median Employee: $76,385</t>
  </si>
  <si>
    <t>https://d18rn0p25nwr6d.cloudfront.net/CIK-0001442145/b84e963f-3632-49f9-a9fd-e11ff53d9a74.pdf</t>
  </si>
  <si>
    <t>"During the reporting year, more than 15,000 suppliers were subject to continuous screening. Nearly 800 risk alerts were triggered; all were researched before being cleared. None of the risk alerts involved allegations of modern slavery."</t>
  </si>
  <si>
    <t>"The Statement also reports on Veriskâ€™s third-party credentialing process, where the company has contracted with a leading risk and compliance organizat_x0010__x0010_ion to determine whether our Tier 1 suppliers are subject to sanctions, and to scan content daily from news sources in approximately 200 countries to identify instances where such suppliers have been implicated in unlawful activity, including modern slavery or other human rights abuses."</t>
  </si>
  <si>
    <t>Verisk Analytics</t>
  </si>
  <si>
    <t>R_3kFatDzfkREj2uD</t>
  </si>
  <si>
    <t>VTRS2020@g.ucla.edu</t>
  </si>
  <si>
    <t>VTRS2020</t>
  </si>
  <si>
    <t>Viatris Inc.</t>
  </si>
  <si>
    <t>VTRS</t>
  </si>
  <si>
    <t>92556V106</t>
  </si>
  <si>
    <t>https://investor.viatris.com/static-files/1977afc5-ed7c-4c88-a532-0fb8b7a02962</t>
  </si>
  <si>
    <t>CEO Experience and Public Company Management_x000D_
Corporate Governance/CSR_x000D_
Global Business Experience_x000D_
Healthcare Industry_x000D_
Human Capital Management_x000D_
Information Security_x000D_
Legal and Regulatory Oversight_x000D_
Risk Oversight/Compliance_x000D_
Strategy and M&amp;A</t>
  </si>
  <si>
    <t>"We encourage open communication, provide a variety of channels for reporting potential compliance violations and strictly prohibit retaliation of any reports made in good faith._x000D_
â€¢ Employees are encouraged to discuss compliance matters with their supervisor, Human Relations, the Legal department, their local compliance support or the compliance department._x000D_
â€¢ They also can use the companyâ€™s Compliance Line, which is operated by an external party. It is available 24/7 and permits anonymous reports in all countries in local languages where permitted by law."</t>
  </si>
  <si>
    <t>https://www.viatris.com/-/media/project/common/viatris/csrpromo/pdfs/viatris_2020sustainabilityreport.pdf</t>
  </si>
  <si>
    <t>"The Viatris President oversees operations within the company_x000D_
and provides guidance and strategic direction on sustainability, including environmental and climate change related topics. Together with senior executive management, he also approves energy and climate-related budget and capital expenditures projects. Meetings are scheduled based on reporting, project scope and business needs. Management briefs the Viatris Boardâ€™s Risk Oversight Committee on climate-related issues such as regulatory or compliance activities, external and internal reporting requirements, hurricane preparedness and response, and site specific energy projects, among other topics."</t>
  </si>
  <si>
    <t>"Management briefs the Viatris Boardâ€™s Risk Oversight Committee on climate-related issues such as regulatory or compliance activities, external and internal reporting requirements, hurricane preparedness and response, and site specific energy projects, among other topics. The Global EHS function is integrated across the organization_x000D_
and reports into the Chief Operating Officer (COO), through vertical leaders. The COO reports to the President and chairs the companyâ€™s EHS Governance Committee, overseeing programs, performance and initiatives, including environmental programs on energy, climate change and water management. The Global EHS team oversees the data collection, management and monitoring of climate-related activities through a global database and system. The team also monitors relevant environmental issues and opportunities including climate change impacts â€“ and reports relevant information to the COO and the Corporate Social Responsibility Advisory Committee."</t>
  </si>
  <si>
    <t>"We are committed to doing our part to mitigate our impact on and risk from climate change. To us, addressing climate change includes systematic work to reduce carbon emissions, enhance efficiency in our operations, as well as to manage any risks to our operations. We assess the risks to our network on an ongoing basis and take measures to help ensure our ability to uphold a stable supply of medicines."_x000D_
"We are committed to responsible energy and greenhouse gas (GHG) emissions management through strategic energy sourcing and ongoing improvement of our energy management systems. We continuously evaluate and identify opportunities to lower our energy demand usage and decrease GHG emissions. Examples_x000D_
of efforts undertaken are the phase out of ozone depleting substances and energy sourcing and reliability for manufacturing._x000D_
Individual operation sites have set various short- term strategies that support the companyâ€™s overall commitment and several initiatives have been implemented throughout the organization."</t>
  </si>
  <si>
    <t>"Internal assessment and audit are core components of our EHS management approach and serve several purposes, including identifying risks to employees, the environment and the company; fostering continuous improvement; and promoting knowledge transfer. We routinely conduct assessments and on-site audits, including reviews of our systems, procedures, programs and data. Every site has a 1- to 5-year auditing frequency, with the actual schedule established per a risk-based approach which incorporates EHS performance trends, facility design, regulatory compliance and other EHS program requirements. In case of observations, the audited facility develops and implements action plans, which are tracked by the EHS function."</t>
  </si>
  <si>
    <t>"We have completed more than 956 environmental hazard assessments of our products since implementing the program in 2016. The evaluation criteria were based on sources such as the U.S. Environmental Protection Agency, the Stockholm County Council, EMA, the European Unionâ€™s CLP (classification, labeling and packaging) standards and third-party experts. Products and compounds are compared to the criteria and classified_x000D_
as representing low, moderate or high risk. Assessments then are compared to internal guidance documents to determine appropriate levels of control within our manufacturing processes."</t>
  </si>
  <si>
    <t>"The companyâ€™s enterprise risk management (ERM) and business crisis management processes and associated programs are supported by multiple functional areas including Global Internal Audit, Global Information Technology, Global Information Security, Global Compliance, Global EHS, Global Security, Finance, Quality and Product Safety. Global Internal Audit and Global Compliance report into the Audit and Compliance committees of the Viatris Board, respectively. Other stakeholders support the companyâ€™s ERM activities as needed. These programs are designed to support the business and ensure that the company is prepared to respond to a variety of events that may adversely impact it, such as legal or regulatory matters, supply disruptions, pandemics, environmental_x000D_
events - including those related to climate change (e.g., flooding, drought, extreme temperatures, severe storms) or other significant business interruptions."</t>
  </si>
  <si>
    <t xml:space="preserve">Refer to pages 84 and 85 of the 2020 Sustainability Report for metrics used to assess climate related risks and opportunities. </t>
  </si>
  <si>
    <t>Under 25: 4.4%, 25-34: 34.6%, 35-44: 30.8%, 45-54: 20.7%, 55-64: 9%, 65 and over: 0.5%</t>
  </si>
  <si>
    <t>Developed Markets: 48.6%_x000D_
Emerging Markets: 16.6%_x000D_
Greater China: 50.2%_x000D_
JANZ: 30%</t>
  </si>
  <si>
    <t>"A competitive rewards package helped employees to continue to take charge of their personal and financial well-being. Throughout the year, we hosted fairs at sites worldwide, including virtual events as practical, to inform employees about their benefits, both health and financial, and how to use them to their fullest. We also added an ESG fund to the U.S. 401(k) plan to provide employees with more options for growing their savings while investing in socially responsible companies._x000D_
Benefits offered included educational webinars on topics ranging from mindfulness to healthy eating to budgeting. We sponsored activities to encourage employees to live healthier lifestyles, including vision screenings, flu shots and exercise challenges, among other health and wellness programming. We also supplemented employee wellness initiatives with support ranging from fitness center discounts to employee assistance programs (EAP). Wellness will be an important element of Viatrisâ€™ engagement strategy in support of our mission and the well-being of our workforce."</t>
  </si>
  <si>
    <t>Viatris</t>
  </si>
  <si>
    <t>R_3NEOtCuOVmW5WZX</t>
  </si>
  <si>
    <t>WAB2020@g.ucla.edu</t>
  </si>
  <si>
    <t>WAB2020</t>
  </si>
  <si>
    <t>Westinghouse Air Brake Technologies Corporation</t>
  </si>
  <si>
    <t>WAB</t>
  </si>
  <si>
    <t>Construction Machinery &amp; Heavy Trucks</t>
  </si>
  <si>
    <t>https://ir.wabteccorp.com/static-files/7c291a86-1d51-4bff-9e4b-78ffd977ae19</t>
  </si>
  <si>
    <t>"Our stakeholders â€” from investors to employees â€” are increasingly interested in how we are addressing environmental, social, and governance (ESG) issues. To that end, we are working collaboratively with governments, customers, employees, and other stakeholders to identify the issues most relevant to the transportation industry and the role Wabtec must play to build a more sustainable future."</t>
  </si>
  <si>
    <t>https://www.wabteccorp.com/2020_Sustainability_Report?inline</t>
  </si>
  <si>
    <t>"We manage operational, strategic, financial, and compliance risks in several ways including, but not limited to, the Enterprise Risk Management (ERM) program, our compliance program, and Speak Up employee hotline."</t>
  </si>
  <si>
    <t>"This governance framework starts with Wabtecâ€™s Board of Directors and its committees who oversee the execution of the companyâ€™s environmental, social, and governance (ESG) strategy as part of their oversight of Wabtecâ€™s overall business, and extends to Wabtecâ€™s Sustainability Task Force â€” a dedicated team with overall responsibility for the companyâ€™s sustainability strategy. In particular, the companyâ€™s Nominating and Governance_x000D_
Committee assists the Board in its oversight of Wabtecâ€™s sustainability strategy and execution against ESG goals; review of climate-related risks and opportunities; enterprise risk strategy and management systems; environmental, health, and safety matters; and public policy and advocacy efforts."</t>
  </si>
  <si>
    <t>""This governance framework starts with Wabtecâ€™s Board of Directors and its committees who oversee the execution of the companyâ€™s environmental, social, and governance (ESG) strategy as part of their oversight of Wabtecâ€™s overall business, and extends to Wabtecâ€™s Sustainability Task Force â€” a dedicated team with overall responsibility for the companyâ€™s sustainability strategy. In particular, the companyâ€™s Nominating and Governance_x000D_
Committee assists the Board in its oversight of Wabtecâ€™s sustainability strategy and execution against ESG goals; review of climate-related risks and opportunities; enterprise risk strategy and management systems; environmental, health, and safety matters; and public policy and advocacy efforts.""</t>
  </si>
  <si>
    <t>"This_x000D_
governance framework starts with Wabtecâ€™s Board of Directors and its committees who oversee the execution of the companyâ€™s environmental, social, and governance (ESG) strategy as part of their oversight of Wabtecâ€™s overall business, and extends to Wabtecâ€™s Sustainability Task Force â€” a dedicated team with overall responsibility for the companyâ€™s sustainability strategy. In particular, the companyâ€™s Nominating and Governance_x000D_
Committee assists the Board in its oversight of Wabtecâ€™s sustainability strategy and execution against ESG goals; review of climate-related risks and opportunities; enterprise risk strategy and management systems; environmental, health, and safety matters; and public policy and advocacy efforts."</t>
  </si>
  <si>
    <t>"Greenhouse Gas Emissions"_x000D_
"Energy Use"_x000D_
"Water consumption in areas of water scarcity"</t>
  </si>
  <si>
    <t>39.6 million gallons</t>
  </si>
  <si>
    <t>25% representation among people of color across total U.S. workforce</t>
  </si>
  <si>
    <t>CEO: $11,044,418 | Median Employee: $44,832</t>
  </si>
  <si>
    <t>"Wabtec has audited approximately 10 percent of our suppliers in high-risk countries. By 2030, it is our goal to increase the audit coverage of all suppliers in high-risk countries to more than 90 percent."</t>
  </si>
  <si>
    <t>Wabtec</t>
  </si>
  <si>
    <t>131.179.59.72</t>
  </si>
  <si>
    <t>R_1HoP6dOKmvjWfDy</t>
  </si>
  <si>
    <t>TECH2022@g.ucla.edu</t>
  </si>
  <si>
    <t>TECH2022</t>
  </si>
  <si>
    <t>Bio-Techne Corporation</t>
  </si>
  <si>
    <t>TECH</t>
  </si>
  <si>
    <t>09073M104</t>
  </si>
  <si>
    <t xml:space="preserve">Biotechnology </t>
  </si>
  <si>
    <t>https://resources.bio-techne.com/bio-techne-assets/docs/pdfs/bio-techne-sustainability-report-2022.pdf?_ga=2.105613699.1081394428.1675561238-672210950.1675561238&amp;_gl=1*1736qfy*_ga*NjcyMjEwOTUwLjE2NzU1NjEyMzg.*_ga_CYEWFH8CXG*MTY3NTYyOTA0My4yLjEuMTY3NTYyOTE4OS4zNy4wLjA.</t>
  </si>
  <si>
    <t>https://www.sec.gov/Archives/edgar/data/842023/000130817922000356/ltech2022_def14a.htm</t>
  </si>
  <si>
    <t xml:space="preserve">The Code highlights multiple ways for_x000D_
employees and others to raise questions or_x000D_
report any concerns about improper conduct â€“_x000D_
see the Code of Ethics and Business Conduct._x000D_
Most employees can report any concerns directly_x000D_
to their manager or to Human Resources;_x000D_
others may choose to use Bio-Techneâ€™s Integrity_x000D_
Line, which allows reporting anonymously. We_x000D_
encourage all employees to ask questions, raise_x000D_
concerns and report situations that they do not_x000D_
believe comply with our high standards of ethical_x000D_
conduct. Our policy also includes a firm policy of_x000D_
non-retaliation. Concerns that are raised will be_x000D_
treated seriously and without fear of retribution. </t>
  </si>
  <si>
    <t>To foster climate resilience, we are_x000D_
integrating climate risk management into all of_x000D_
our key business processes, such as strategic_x000D_
planning, prioritization, mergers and acquisition_x000D_
evaluation and diligence, and our enterprise risk_x000D_
management program</t>
  </si>
  <si>
    <t>30-39 years: 28.8%| 40-49 years: 22.2%| 50-59 years: 17.5%|60+:7.4%|70+:0.4%</t>
  </si>
  <si>
    <t>US Supervisor &amp; Above: 47% Female, 53% Male, 0.2% Non-Binary_x000D_
US Individual Contributor Employee: 48% Female, 51% Male, 0.2% Non-Binary</t>
  </si>
  <si>
    <t>"non-white:" 36%</t>
  </si>
  <si>
    <t>Bio-Techne Corp</t>
  </si>
  <si>
    <t>R_22Su0ov14TNfGHY</t>
  </si>
  <si>
    <t>ZION2021@g.ucla.edu</t>
  </si>
  <si>
    <t>ZION2021</t>
  </si>
  <si>
    <t>Constellation Brands, Inc.</t>
  </si>
  <si>
    <t>STZ</t>
  </si>
  <si>
    <t>21036P108</t>
  </si>
  <si>
    <t>https://www.sec.gov/Archives/edgar/data/16918/000001691820000149/stz652020proxystatement.htm</t>
  </si>
  <si>
    <t>https://www.sec.gov/Archives/edgar/data/16918/000001691822000129/stz622022proxystatement.htm</t>
  </si>
  <si>
    <t>https://cdn.shopify.com/s/files/1/0614/2797/4201/files/2022-ESG-Impact-Report_48ffda6b-7c14-40b8-9cf3-86bd93c7fa7f.pdf?v=1667289331</t>
  </si>
  <si>
    <t>Quarterly, our Corporate Reputation and CSR VP reports to the Executive Management Committee (EMC) on environmental sustainability initiatives and strategies, such as climate-related risks and opportunities identified by our Global Environmental Sustainability Group. The EMC is led by our CEO and as a Board member, the CEO provides the linkage between the Board and our management level CSR group._x000D_
_x000D_
For example, in FY20 the EMC and the Board discussed the increasing importance of climate-related and sustainability issues to consumers, suppliers, and investors. A path forward was approved to execute a comprehensive company-wide CSR/ESG approach, including climate-related actions such as developing organizational climate-related goals and targets, consistent climate-related measurement / tracking, and an increased focus on climate-related disclosures such as the annual CDP report. In addition, a future vision was created for our CSR/ESG focus areas including climate-related and sustainability areas.</t>
  </si>
  <si>
    <t>Our CEO leads the Executive Management Committee (EMC) to monitor CC-related issues through the Reputation/Corporate Social Responsibility (R/CSR) group, which provides centralized oversight and operational responsibility for sustainability strategy implementation. With cross-functional input, the R/CSR group is responsible for identifying risks and opportunities, developing goals, tracking regulations, formulating strategic plans, and implementing projects to manage those opportunities and risks. This group updates the EMC on progress against corporate level sustainability objectives set by the EMC. The R/CSR groupâ€™s criteria for identifying priorities and defining relative significance of CC risks include level of environmental impact, cost, risk to the company and level of environmental return/benefit (e.g. regulatory risk identified by the EMC or R/CSR group is given high priority)._x000D_
_x000D_
The ERM requires facility management teams to evaluate and manage site-specific CC-related risks. Site managersâ€™ report on risk profiles through standard ERM processes. Vineyard managers regularly use published climate projections and viticulture impact data for commercial risk management, e.g. deciding what varietals to plant and where. Each facility maintains a business continuity plan (BCP), tested annually using table-top risk scenarios. Mitigation actions have named owners and timescales (e.g. for local urban flooding)._x000D_
_x000D_
Individual BCPs are used to mitigate potential severity of material risks at an enterprise level. This process reviews business unitsâ€™ activities by each main risk category.</t>
  </si>
  <si>
    <t>If water available to our operations becomes scarcer or the quality of that water deteriorates, we may face manufacturing constraints which could negatively affect our business and financial performance._x000D_
_x000D_
Our internal water risk screening process that took place in 2020 (composite analysis of facility water risk surveys and watershed database tools such as WRI Aqueduct) has also identified risk of water stress at 3 of our wineries in California and one brewery in Mexico._x000D_
_x000D_
An estimated financial impact from the potential risk is calculated considering a range from 8% to 31% of our FY21 total wine revenue ($2,540.3M) and 13% of our FY21 total beer revenue ($6,075M). This estimation is based on liters of product produced and annual sales at the four sites identified as at risk from water stress. The assumption used for this risk analysis was the company would lose complete ability to produce at these locations for 3 months and that production at this winery / brewery cannot be replaced by production at another facility, which is highly unlikely._x000D_
The suppliers of the agricultural raw materials we purchase, which are material to our business, are dependent upon sufficient amounts of quality water in the form of rainfall or other sources of water to irrigate their vineyards and fields in order to grow the crops (mainly barley, hops and also grapes) that are the essential ingredients used in the production of our wine and beer products._x000D_
_x000D_
If water available to the operations of our suppliers becomes scarce or the quality of that water deteriorates, it is possible that a supplier may not be able to provide materials or product components that meet our required standards for product quality, safety and integrity._x000D_
_x000D_
Additionally, climate change conditions such as drought and frosts, as well as various diseases, pests, fungi, and viruses could affect the quality and quantity of barley, hops, grapes and other agricultural raw materials available, decreasing the supply and quality of raw materials and driving up prices._x000D_
_x000D_
Furthermore, low quality raw materials could lead to low beverage quality as well as illness among, or injury to, consumers of our products and may result in reduced sales of the affected brand or all our brands, increased production costs, or manufacturing constraints.</t>
  </si>
  <si>
    <t>Our ERM Governance Committee, including senior executives, meets quarterly to monitor changes (progress, risk treatment effectiveness, internal/external influencing factors) to major risk categories, including CC. The committee assigns category ownership to appropriate internal functions to evaluate risks and report on key risk indicators._x000D_
_x000D_
Our CEO leads the Executive Management Committee (EMC) to monitor CC-related issues through the Reputation/Corporate Social Responsibility (R/CSR) group, which provides centralized oversight and operational responsibility for sustainability strategy implementation. With cross-functional input, the R/CSR group is responsible for identifying risks and opportunities, developing goals, tracking regulations, formulating strategic plans, and implementing projects to manage those opportunities and risks. This group updates the EMC on progress against corporate level sustainability objectives set by the EMC.</t>
  </si>
  <si>
    <t>As an agricultural-based company, CBI takes a broad view of sustainable practices; our process for managing physical and transitional CC risks is integrated into our multi-disciplinary, company-wide risk management processes, considering short, medium and long-term time horizons across the value chain. Our framework integrates a top-down and bottom-up approach. Central to this process is our ISO-31000 aligned enterprise risk management (ERM) system, which we use to determine how risks should be identified, analyzed in terms of likelihood and consequences, and evaluated in relation to the established risk criteria._x000D_
_x000D_
As per our ERM framework, risks are evaluated and prioritized using a matrix where hazard likelihood, financial impact and velocity/time horizon are ranked as high, medium or low. In determining impact magnitude, CBI considers magnitude of potential revenue/production volume loss and impact occurrence likelihood._x000D_
_x000D_
Our ERM process is integral to decision-making and integrated into our structure, operations and processes with defined steps for identifying, evaluating, treating and monitoring risks through these steps: 1. Establish ERM &amp; business continuity (BC) management. 2. Provide discipline/structure to address broad spectrum of present &amp; future risks, incl. CC. 3. Assist management to improve risk treatment (e.g. risk transfer such as insurance) and business performance. 4. Build confidence to take advantage of upside opportunities, including CC-related. 5. Engage &amp; collaborate with other corporate functions. 6. Implement leading industry practices for continuous improvement in risk management, incl. CC mitigation/resilience.</t>
  </si>
  <si>
    <t>CDP Constellation Brands, Inc. - Climate Change 2022</t>
  </si>
  <si>
    <t>https://cdn.shopify.com/s/files/1/0614/2797/4201/files/20_CB_CSR_PDF_R2V1_Interactive_FINAL_52f1d29c-e99a-4667-9bb2-0a0ef88e58ef.pdf</t>
  </si>
  <si>
    <t>CDP Constellation Brands, Inc. - Water Security 2022</t>
  </si>
  <si>
    <t>"Other People of Color": 2%</t>
  </si>
  <si>
    <t>https://cdn.shopify.com/s/files/1/0614%20/2797/4201/files/2022-ESG-Impact-Report_48ffda6b-7c14-40b8-9cf3-86bd93c7fa7f.pdf?v=1667289331</t>
  </si>
  <si>
    <t>R_YQ4zwB8Qu04mQj7</t>
  </si>
  <si>
    <t>WEC2020@g.ucla.edu</t>
  </si>
  <si>
    <t>WEC2020</t>
  </si>
  <si>
    <t>WEC Energy Group, Inc.</t>
  </si>
  <si>
    <t>WEC</t>
  </si>
  <si>
    <t>92939U106</t>
  </si>
  <si>
    <t>Trinity Consultants, Inc.</t>
  </si>
  <si>
    <t>https://d18rn0p25nwr6d.cloudfront.net/CIK-0000783325/4a9baa2d-c7c4-4a4e-bf80-42a48c3daca4.pdf</t>
  </si>
  <si>
    <t>CEO/Senior Leadership_x000D_
Corporate Governance_x000D_
Risk Management_x000D_
Strategic Planning_x000D_
Talent Management/Exec Comp_x000D_
Government/Public Policy_x000D_
Knowledge of Company's Industry_x000D_
Regulated Industry Knowledge_x000D_
Technology/Security</t>
  </si>
  <si>
    <t>"In 2020, we concluded an in-depth assessment to identify the sustainability issues that are most important to our company and our stakeholders, considering both current and potential long-term impacts. This comprehensive assessment strengthened our existing commitment to sustainability and established a foundation upon which to develop programs that address these priority sustainability issues._x000D_
The Electric Power Research Institute conducted the assessment, using a methodology that had been developed and refined through previous research projects. It defined sustainability as the way our company balances economic, environmental and social issues and decisions to support the long-term viability of our business, the community and the environment. The assessment took place in four phases over seven months, incorporating industry research as well as feedback from:_x000D_
Internal stakeholders, including executive leadership and select employees from across the organization, both management and represented._x000D_
Key external stakeholders, including regulators, investors, nongovernmental organizations, customers, academic institutions and suppliers."</t>
  </si>
  <si>
    <t>https://www.wecenergygroup.com/csr/cr2020/wec-corporate-responsibility-report-2020.pdf</t>
  </si>
  <si>
    <t>"We encourage employees to seek advice in doubtful situations, express concerns or report suspected violations through any established channels without fear of retaliation. The established channels include: supervisors, confidential EthicsLine (phone and web portal), compliance officer and Corporate Security. It is the responsibility of the Ethics and Compliance office to maintain the integrity of the reporting channels and to address any potential for retaliation, in accordance with our Non-Retaliation Policy."</t>
  </si>
  <si>
    <t>"Throughout the year, the board engages in substantive discussions with management about the companyâ€™s long-term strategy, which the board must evaluate within the context of the many risks and opportunities facing the utility sector, including those related to climate change. Management routinely reports to the board on both high-level and narrowly focused risks, which serve as important input as the directors evaluate the impact of strategic alternatives._x000D_
While the board delegates specified duties to its committees, the board retains collective responsibility for comprehensive risk oversight, including short-term and long-term critical risks that could impact the companyâ€™s sustainability. The board believes that certain risks should be contemplated by the full board, such as oversight of environmental and social risks, including the potential impact of climate change on the utility sector as a whole and the company in particular, and review and approval of significant capital projects and investments, including those projects and investments that will enable the company to meet its carbon and methane emission reduction goals. The full board also reviews the companyâ€™s Corporate Responsibility Report each year before it is published as a mechanism to affirm that management has appropriately captured the tone and essence of the company's commitment to sustainable decision- making."</t>
  </si>
  <si>
    <t>"Managementâ€™s enterprise-wide approach to managing risk and compliance is facilitated through our Enterprise Risk Steering Committee (ERSC), which consists of senior-level management employees. ERSC members regularly review the companyâ€™s key risk areas and provide input into the development and implementation of effective compliance and risk management practices._x000D_
The separate Climate Risk Committee brings together senior-level officers responsible for aspects of overall corporate strategy to ensure more focused, executive-level attention on this area of enterprise risk. Our Environmental team provides reports at the committee meetings, which occur at least quarterly, to discuss goals and initiatives that involve climate-related risks and opportunities."</t>
  </si>
  <si>
    <t>Refer to pages 10-26 of the 2020 CDP for a full breakdown of 11 climate-related risks and opportunities identified over the time horizons.</t>
  </si>
  <si>
    <t>Refer to pages 10-26 of the 2020 CDP for a full breakdown of 11 climate-related risks and opportunities identified over the time horizons as well as their substantive financial or strategic business impact.</t>
  </si>
  <si>
    <t>" Our midterm goals exceed the global benchmark discussed in the IPCC report and are aligned with the more aggressive reduction pathways for the U.S. electric power sector embedded in global climate scenarios that are consistent with the goals of the Paris Agreement._x000D_
Helpful points of reference include the International Energy Agencyâ€™s (IEA) Sustainable Development Scenario (SDS) from the World Energy Outlook, and the 2 Degree Scenario (2DS) and Beyond 2 Degree Scenario (B2DS) from the Energy Technology Perspectives. By 2030, IEA projects that the average global carbon intensity (CO2 emissions per megawatt-hour of electricity production) will decline to roughly 0.23 metric tons of CO2 per megawatt-hour (metric tons/MWh) in the B2DS scenario and the 2DS scenario. By comparison, we estimate a carbon intensity of 0.17 metric tons/MWh for our operations by 2030, as we work toward our 80% reduction goal."</t>
  </si>
  <si>
    <t>"and compliance is facilitated through our Enterprise Risk Steering Committee (ERSC), which consists of senior-level management employees. ERSC members regularly review the companyâ€™s key risk areas and provide input into the development and implementation of effective compliance and risk management practices._x000D_
The separate Climate Risk Committee brings together senior-level officers responsible for aspects of overall corporate strategy. Our Environmental team provides reports at the committee meetings, which occur at least quarterly, to discuss goals and initiatives that involve climate-related risks and opportunities. Assessing risks/opportunities is part of the mission of the Climate Risk Committee."</t>
  </si>
  <si>
    <t xml:space="preserve">"Broader environmental risk oversight remains the responsibility of the full board. Throughout the year, the board engages in substantive discussions with management about the companyâ€™s long-term strategy, which the board must evaluate within the context of the many risks and opportunities facing the utility sector, including those related to climate change._x000D_
While the board delegates specified duties to its committees, the board retains collective responsibility for comprehensive risk oversight, including short-term and long-term critical risks that could impact the companyâ€™s sustainability. The board believes that certain risks should be contemplated by the full board, such as oversight of environmental and social risks, including the potential impact of climate change on the utility sector as a whole and the company in particular, and review and approval of significant capital projects and investments, including those projects and investments that will enable the company to meet its carbon and methane emission reduction goals. Management routinely reports to the board on both high-level and narrowly focused risks, which serve as important input as the directors evaluate the impact of strategic alternatives. The full board also reviews the companyâ€™s Corporate Responsibility Report each year before it is published as a mechanism to affirm that management has appropriately captured the tone and essence of its commitment to sustainable decision making."_x000D_
</t>
  </si>
  <si>
    <t>"Managementâ€™s enterprise-wide approach to identifying, assessing and managing risk and compliance is facilitated through our Enterprise Risk Steering Committee (ERSC), which consists of senior-level management employees. ERSC members regularly review the companyâ€™s key risk areas and provide input into the development and implementation of effective compliance and risk management practices."</t>
  </si>
  <si>
    <t>Refer to pages 24-28 of the 2020 Corporate Responsibility Report for metrics used to assess climate related risks and opportunities in line with their strategy and risk management process</t>
  </si>
  <si>
    <t>"Our generation transition efforts are achieving strong results. We exceeded our 40% carbon dioxide reduction goal in 2019, well in advance of our 2030 target."</t>
  </si>
  <si>
    <t>CDP report and Company Sustainability Report</t>
  </si>
  <si>
    <t>https://www.wecenergygroup.com/csr/cdp2020-climate-change.pdf | https://www.wecenergygroup.com/csr/cr2020/wec-corporate-responsibility-report-2020.pdf</t>
  </si>
  <si>
    <t>5362000000 cubic meters</t>
  </si>
  <si>
    <t>0.5% of water withdrawn</t>
  </si>
  <si>
    <t>26% Minority</t>
  </si>
  <si>
    <t>CEO: $18,136,171 | Median Employee: $138,849</t>
  </si>
  <si>
    <t>https://d18rn0p25nwr6d.cloudfront.net/CIK-0000783325/beba38fc-996b-4f25-97a8-9b8a7164c66a.pdf</t>
  </si>
  <si>
    <t>"Our compensation package offers a variety of benefits to both full- and part-time employees. Full- time benefits include:_x000D_
â€¢ Medical insurance_x000D_
â€¢ Prescription drug coverage_x000D_
â€¢ Health savings accounts_x000D_
â€¢ Employee Assistance Program (including mental health counseling)_x000D_
â€¢ Dental insurance_x000D_
â€¢ Vision insurance_x000D_
â€¢ Employee retirement savings plan â€” 401(k)_x000D_
â€¢ Life insurance_x000D_
â€¢ Accidental death and dismemberment insurance_x000D_
â€¢ Business travel accident insurance_x000D_
â€¢ Flexible spending accounts_x000D_
â€¢ Long-term disability benefits_x000D_
â€¢ Vacation/paid time off days_x000D_
â€¢ Payable absence plan_x000D_
â€¢ Sick leave/short-term disability benefits_x000D_
â€¢ Pension plan_x000D_
â€¢ Tuition reimbursement_x000D_
â€¢ Commuter benefits_x000D_
â€¢ Wellness incentives_x000D_
â€¢ Service awards_x000D_
â€¢ Adoption assistance_x000D_
â€¢ Matching gifts program"</t>
  </si>
  <si>
    <t>Wec Energy Group</t>
  </si>
  <si>
    <t>R_2rPK7eav9zzVKC3</t>
  </si>
  <si>
    <t>WLTW2020@g.ucla.edu</t>
  </si>
  <si>
    <t>WLTW2020</t>
  </si>
  <si>
    <t>WTW</t>
  </si>
  <si>
    <t>G96629103</t>
  </si>
  <si>
    <t>https://investors.wtwco.com/static-files/dda6b255-258d-482d-9686-dab8b26f0057</t>
  </si>
  <si>
    <t xml:space="preserve">â€¢ CEO/management experience_x000D_
â€¢ Relevant board and committee experience_x000D_
â€¢ Marketing experience_x000D_
â€¢ International business experience_x000D_
â€¢ Relevant public company board and committee experience_x000D_
â€¢ Extensive industry and business knowledge gained from both a management and director perspective_x000D_
</t>
  </si>
  <si>
    <t>"Where ESG factors are most likely to influence investment risk and return, we encourage and expect fund managers to have a demonstrable process in place that identifies_x000D_
and assesses material ESG factors and the impact on their investment strategy and end portfolio. We explore how they identify, assess and act on the sustainability risks inherent in their portfolio. The degree to which these risks are relevant to any given strategy is a function of time horizon, investment style, philosophy and particular exposures which we take into account in our assessment. Where sustainability themes could realistically impact asset prices over the possible holding period we expect managers to reflect this in their investment thesis, financial models and/ or ownership activities."</t>
  </si>
  <si>
    <t>"Our asset research team forms capital market and economic views, including on sustainability risks and opportunities, long-term themes and trends, and current market pricing dynamics. Our portfolio managers use this research to build diversified exposures for our clients, and also to manage these dynamically over time. They engage with our asset and manager research teams to understand and incorporate their research, to help our portfolios integrate SI effectively and enable opportunities to be identified in a timely manner."</t>
  </si>
  <si>
    <t>Sustainable Investment Report 2020</t>
  </si>
  <si>
    <t>https://www.google.com/url?sa=t&amp;rct=j&amp;q=&amp;esrc=s&amp;source=web&amp;cd=&amp;cad=rja&amp;uact=8&amp;ved=2ahUKEwj_9KG04YT9AhWhDEQIHYZqAFMQFnoECBEQAQ&amp;url=https%3A%2F%2Fwww.wtwco.com%2F-%2Fmedia%2FWTW%2FInsights%2F2020%2F07%2Fsustainable-investment-report-2020-US.pdf%3Fmodified%3D20200708213904&amp;usg=AOvVaw1Rb3CPUqzAZRip7owbN13q</t>
  </si>
  <si>
    <t>CEO: $20,732,005 | Median Employee: $69,718</t>
  </si>
  <si>
    <t>https://investors.wtwco.com/static-files/581ba088-671c-4c61-b107-b186e3649fe5</t>
  </si>
  <si>
    <t>Willis Towers Watson</t>
  </si>
  <si>
    <t>R_s72VLTu7HqHukqB</t>
  </si>
  <si>
    <t>WMB2020@g.ucla.edu</t>
  </si>
  <si>
    <t>WMB2020</t>
  </si>
  <si>
    <t>The Williams Companies, Inc.</t>
  </si>
  <si>
    <t>WMB</t>
  </si>
  <si>
    <t>https://d18rn0p25nwr6d.cloudfront.net/CIK-0000107263/c21f6a87-9cf3-4f7b-a42b-351e83510044.pdf</t>
  </si>
  <si>
    <t>Energy Industry_x000D_
Executive Leadership_x000D_
Engineering and Construction_x000D_
Strategy Development and Risk Management_x000D_
Operating_x000D_
Marketplace Knowledge_x000D_
Securities and Capital_x000D_
Markets_x000D_
Diversity_x000D_
Information Technology_x000D_
Corporate Governance_x000D_
Legal_x000D_
Public Policy and Government</t>
  </si>
  <si>
    <t>"In 2020, we engaged a leading sustainability consultancy to lead a materiality assessment to help Williams verify focus areas, reveal opportunity areas and prioritize sustainability topics that matter most to the company and our stakeholders. This process applied the Global Reporting Initiative (GRI) stakeholder inclusiveness and materiality principles._x000D_
After completing a benchmarking assessment to narrow the list of potential topics, we collected data from a variety of inputs, including interviews with senior leaders and board members; an employee survey; and interviews with external stakeholders such as customers, investors and community organizations. We supplemented our stakeholder engagement with analysis of numerous written sources to provide further evidence of the importance of each environmental, social and governance (ESG) topic."_x000D_
Refer to page 104 and 105 of the 2020 Sustainability Report for a description of each material topic identified.</t>
  </si>
  <si>
    <t>https://www.williams.com/wp-content/uploads/sites/6/2021/07/Williams_2020SustainabilityReport_Pages-2.pdf</t>
  </si>
  <si>
    <t>"The Code is our primary mechanism to drive compliance with all laws, avoid conflicts of interest, maintain a safe and inclusive workforce and report ethical concerns. As outlined in the Code, we strictly prohibit any act of corruption, including bribery, the making of facilitation payments, fraud, extortion, conflicts of interest and the giving or receiving of gifts designed to influence the recipientâ€™s judgment._x000D_
All employees must annually complete Code of Business Conduct training. As part of this computer-based training, employees must acknowledge that they have read and understand the Codeâ€™s expectations."</t>
  </si>
  <si>
    <t>"New employees must complete the training within the first 30 days of employment. In 2020, 100% of our employees completed compliance and ethics training courses."</t>
  </si>
  <si>
    <t>"We encourage our employees to report suspected violations of any law, regulation or company policy._x000D_
It is against our policy for employees to engage in or tolerate retaliation_x000D_
or any form of harassment directed against an employee who reports_x000D_
a suspected problem in good faith. Williams offers several confidential mechanisms for reporting, including the Williams Business Ethics Resource Center, the Williams Action Line and our online ethics reporting site. Employees can access the Action Line 24 hours_x000D_
a day, seven days a week._x000D_
An independent third party operates the Action Line to ensure confidentiality. We proactively communicate these resources through the Williams Ethics and Compliance program and on our internal and external websites."</t>
  </si>
  <si>
    <t>"Sustainability topics may be in the purview of each of our board committees as well as the full board of directors._x000D_
Â» The governance and sustainability committee has primary responsibility for providing oversight and guidance on ESG matters. This committee also receives progress updates on the development of our sustainability report during regularly scheduled committee meetings._x000D_
Â» The environmental, health and safety committee is responsible for reviewing, monitoring and reporting to the full board on the companyâ€™s environmental, health and safety performance, including setting and reviewing key metrics and compliance with applicable regulations._x000D_
Â» The full board of directors reviews Williamsâ€™ annual sustainability report prior to publication."</t>
  </si>
  <si>
    <t>"Williamsâ€™ management level ESG director is responsible for developing and executing our ESG integration strategy and engaging with Williamsâ€™ shareholders to understand ESG expectations and communicate our performance. Additionally, our ESG steering committee is a designated leadership team tasked with supporting the development and implementation of Williamsâ€™ sustainability initiatives across the business._x000D_
The Williams Integrated Management System and corporate policies drive integrated ESG practices into our everyday operations with the goal of making Williams a more sustainable company. The Williams Integrated Management System applies to all Williams employees, contractors, operating assets, projects and offices. We reference how we use our Integrated Management System to manage Williamsâ€™ key ESG topics throughout this report."</t>
  </si>
  <si>
    <t>"Our business continuity planning and training includes potential impacts from future weather and climate events, and helps Williams employees appropriately respond when such challenges arise. As part of our operating process, we incorporate sufficient resiliency into our operations and systems based on historical weather patterns in the different regions where we operate. We have observed an increase in annual severe weather events impacting our facilities, and we are taking that into account in our evaluations. We are actively assessing both acute and chronic physical risk trends in our areas of operations."_x000D_
"Our strategy to address the risks and opportunities of climate change includes:_x000D_
Â» Connecting the best natural gas supplies to the lowest cost markets to maximize transportation efficiency, improve cost-effectiveness and significantly reduce emissions;_x000D_
Â» Funding and participating in research related to emissions detection, quantification and reduction technologies;_x000D_
Â» Exploring and implementing clean energy opportunities, including renewable natural gas, solar energy, hydrogen and carbon capture and storage;_x000D_
Â» Advocating for sound, actionable energy and climate change policies; and_x000D_
Â» Collaborating with peer companies through key industry initiatives and trade organization involvement to uncover and implement innovative best practices."</t>
  </si>
  <si>
    <t xml:space="preserve">"An annual Strategic Risk survey is conducted to assess, score and prioritize risks that could impact Williamsâ€™ strategic objectives. Williams has identified 30 risk categories that are consolidated into four classifications: Strategic, Operational, Compliance and Reporting. Elements of climate change risk are integrated into the 30 risk categories."_x000D_
</t>
  </si>
  <si>
    <t>"The Williams Integrated Management System and corporate policies drive integrated ESG practices into our everyday operations with the goal of making Williams a more sustainable company. The Williams Integrated Management System applies to all Williams employees, contractors, operating assets, projects and offices. We reference how we use our Integrated Management System to manage Williamsâ€™ key ESG topics throughout this report.""</t>
  </si>
  <si>
    <t>Refer to pages 38-53 of the 2020 Sustainability Report for metrics used to assess climate related risks and opportunities in line with their strategy and risk management process.</t>
  </si>
  <si>
    <t>15% ethnically diverse</t>
  </si>
  <si>
    <t>CEO: $15,590,338 | Median Employee: $177,403</t>
  </si>
  <si>
    <t xml:space="preserve">Median Employee Compensation Value from 2017_x000D_
</t>
  </si>
  <si>
    <t>"Williams provides a comprehensive total rewards program that includes base salary, an all-employee annual incentive program, retirement benefits and a health and wellness program. In 2020, a third party assessed our benefits package_x000D_
to make sure plans and programs were meeting the needs of our diverse workforce. Our benefits program exceeds the benchmarks for both our industry segment and the energy industry as a whole._x000D_
Williams provides employees_x000D_
with company-paid life insurance, disability coverage and paid parental leave for both birth and non-birth parents. In 2020, we increased_x000D_
paid parental leave to six weeks."</t>
  </si>
  <si>
    <t>Williams Companies</t>
  </si>
  <si>
    <t>R_3m2JiwQLKLYzQFo</t>
  </si>
  <si>
    <t>WRB2020@g.ucla.edu</t>
  </si>
  <si>
    <t>WRB2020</t>
  </si>
  <si>
    <t>W. R. Berkley Corporation</t>
  </si>
  <si>
    <t>WRB</t>
  </si>
  <si>
    <t>Property &amp; Casualty Insurance</t>
  </si>
  <si>
    <t>https://d18rn0p25nwr6d.cloudfront.net/CIK-0000011544/21e39004-a3b2-46c0-add3-bfb5b1d31356.pdf</t>
  </si>
  <si>
    <t>Board of Directors / Senior Leadership Experience_x000D_
Insurance Industry Expertise_x000D_
Risk Assessment &amp; Management_x000D_
Start-ups/Entrepreneurial Expertise_x000D_
Investments_x000D_
Distribution_x000D_
Human Capital Management/Compensation_x000D_
Regulatory, Government Affairs &amp; Public Policy_x000D_
Digital Communication</t>
  </si>
  <si>
    <t>"Berkley began its ESG reporting process with an assessment identifying the most important ESG-related topics to our Company, which informed the disclosure set forth in our Sustainability Report (see Strategic Priorities in table below). The assessment process included benchmarking peer ESG disclosures and best practices, and reviewing guidance from providers of commonly used reporting frameworks of ESG ratings and standards. During 2021, the Company continued to enhance its data collection processes to further its ESG reporting and alignment with widely accepted frameworks."_x000D_
"â€¢ Employment practices_x000D_
â€¢ Employee well-being_x000D_
â€¢ Employee engagement_x000D_
â€¢ Professional development and training_x000D_
â€¢ Diversity and inclusion_x000D_
â€¢ Innovation_x000D_
â€¢ COVID-19 response_x000D_
â€¢ Anti-money laundering, anti- corruption and anti-bribery policies_x000D_
â€¢ Code of Ethics and Business Conduct_x000D_
â€¢ Whistleblower and non-retaliation policies and hotline_x000D_
â€¢ Compliance resources and training_x000D_
â€¢ Policies on lobbying and political involvement_x000D_
â€¢ Membership and senior leadership positions in trade organizations_x000D_
â€¢ Corporate Federal Government Affairs function_x000D_
â€¢ Data security and privacy policies_x000D_
â€¢ Information security training_x000D_
â€¢ Data protection systems_x000D_
â€¢ Governance and controls_x000D_
â€¢ Risk management governance_x000D_
â€¢ Weather risk measurement and management_x000D_
â€¢ Climate change risk modeling and analysis_x000D_
â€¢ Climate change risks and opportunities_x000D_
â€¢ Business continuity planning_x000D_
â€¢ Energy and water conservation_x000D_
â€¢ Emissions trends_x000D_
â€¢ Recycling programs_x000D_
â€¢ Physical plant_x000D_
â€¢ Travel_x000D_
â€¢ Fleet conversion to [electric] vehicles_x000D_
â€¢ Specialized businesses that support clients in ESG-related fields_x000D_
â€¢ Insurance products that address client ESG risks_x000D_
â€¢ Small business insurance_x000D_
â€¢ Responsible claims practices_x000D_
â€¢ Loss control services that support clientâ€™s ESG issues_x000D_
â€¢ Investment policies_x000D_
â€¢ ESG risk mitigation and reporting_x000D_
â€¢ Exclusions for investing in certain countries or issuers_x000D_
â€¢ ESG sector investments_x000D_
â€¢ Volunteerism and charitable giving_x000D_
â€¢ Collaboration with community organizations_x000D_
â€¢ Leadership in charitable organizations_x000D_
â€¢ COVID-19 response"</t>
  </si>
  <si>
    <t>https://s29.q4cdn.com/304856890/files/Sustainability/WR-Berkley-Sustainability-Report-2021-Data-of-2020-FINAL.pdf</t>
  </si>
  <si>
    <t>"The EthicsLine is available 24 hours a day, seven days a week on an anonymous basis for all Berkley employees, contractors, customers and suppliers worldwide to report legal or ethical concerns. Reports to the EthicsLine are typically responded to within 24 hours of receipt. The EthicsLine also serves as a resource for employees to ask anonymous questions about ethical concerns for specific business scenarios._x000D_
Reports received through the EthicsLine and related investigations are reviewed by Berkleyâ€™s Chief Compliance Officer and its General Counsel and presented to the Board of Directors on a quarterly basis. The number of reports received by the EthicsLine is reported to our external auditor on a quarterly basis and the EthicsLine is also tested quarterly by our external auditor to ensure comprehensiveness, credibility and compliance."</t>
  </si>
  <si>
    <t>"W. R. Berkley Corporationâ€™s Board of Directors believes that risk oversight, including risks arising from ESG issues like climate change, is a key responsibility of the entire Board of Directors. It is a critical responsibility of the President and Chief Executive Officer and of every other senior officer of the Company and its businesses. The Board of Directors oversees managementâ€™s assessment of business risks relating to the Companyâ€™s insurance operations and investment portfolio._x000D_
Our senior officers are responsible for risks and potential risks as they arise in their various operational areas. Berkleyâ€™s Senior Vice President - Enterprise_x000D_
Risk Management reports on areas of material risk to the Company, including risks related to climate change. These reports are provided regularly to W. R. Berkley Corporationâ€™s President and CEO and its Board of Directors."</t>
  </si>
  <si>
    <t>"Our senior officers are responsible for risks and potential risks as they arise in their various operational areas. Berkleyâ€™s Senior Vice President - Enterprise_x000D_
Risk Management reports on areas of material risk to the Company, including risks related to climate change. These reports are provided regularly to W. R. Berkley Corporationâ€™s President and CEO and its Board of Directors._x000D_
W. R. Berkley Corporation enlists the support and oversight of the Companyâ€™s Enterprise Risk Management (ERM) management committee, which includes the President and CEO, the Senior Vice President for ERM and the Executive Vice President of Investments. The committee meets quarterly or more frequently if necessary, to review and monitor levels of risk. Our CEO is also a member of the W. R. Berkley Corporation Board of Directors, and reports regularly on ERM to the entire Board."</t>
  </si>
  <si>
    <t>"Periodically, the ERM team produces a report based on pertinent scientific literature that updates the potential for climate change impact to the Company over defined short, medium- and long-term time periods. This report typically identifies specific monitoring and actions that Berkley may wish to consider implementing to manage the potential financial implications of climate risk. The report is shared with Berkleyâ€™s ERM committee, CFO and General Counsel, and relevant extracts are shared more widely._x000D_
Climate Change Risks_x000D_
A growing scientific consensus points to climate change as responsible for the increased frequency and severity of catastrophic weather events, such as hurricanes, windstorms, wildfires, floods and other natural disasters. As a property casualty insurance company, key potential risks of climate change to Berkley include coastal floods, wildfires, regional variability in peril change, regulatory change and reputational risk which may affect our operations, our exposures, our investments and our insureds. Berkley tracks trends in all of these areas, as well as changes in our exposures to the enterprises that are the worldâ€™s most significant GHG producers._x000D_
Berkley considers the potential impacts of climate change on our Company over three time periods: the next five years, five to twenty years, and beyond 20 years."</t>
  </si>
  <si>
    <t>"Berkley considers operational risks â€“ our ability to provide services uninterrupted and uncompromised â€“ for which we have developed what we believe to be a comprehensive business continuity plan. Floods, wildfires and other natural disasters could affect one or more of Berkleyâ€™s office locations. To prevent business interruptions, we have developed business continuity plans at each of our Berkley businesses (both domestic and international) to maintain functionality during significant disruptions. Remote access testing is the responsibility of each business to ensure employees can work from home or remotely if required. Additionally, we follow policies for business continuity set by insurance industry regulators and review and consider those recommended by industry trade associations."_x000D_
_x000D_
"As part of the catastrophe modeling described above,_x000D_
W. R. Berkley Corporation estimates probabilities that estimated losses from a single event will equal or_x000D_
exceed specific loss amounts. The Company sets risk appetites for catastrophe losses, among other risks, and regularly monitors its utlization against those tolerances. Businesses are expected to take appropriate action on any policy that gives rise to too great a catastrophe exposure; such actions may include the introduction of peril-specific deductibles and / or sublimits, the non-renewal of specific policies, the re-underwriting of particular segments of the portfolio, and the purchase of additional reinsurance."</t>
  </si>
  <si>
    <t>"Periodically, the ERM team produces a report based on pertinent scientific literature that updates the potential for climate change impact to the Company over defined short, medium- and long-term time periods. This report typically identifies specific monitoring and actions that Berkley may wish to consider implementing to manage the potential financial implications of climate risk. The report is shared with Berkleyâ€™s ERM committee, CFO and General Counsel, and relevant extracts are shared more widely."_x000D_
"To predict and manage the effects of climate change on catastrophe risks in our business, Berkleyâ€™s ERM team studies scientific reports on the potential impacts of climate change and conducts sophisticated modeling and analysis. This process enables us to evaluate the possible effects of climate change on potential insured losses, invested assets and operations."</t>
  </si>
  <si>
    <t>"In response_x000D_
to Berkleyâ€™s ERM teamâ€™s catastrophe and climate change analyses and reports, we are taking several actions to manage our exposure, including the following: the use of peril-specific deductibles and/ or sublimits, the non-renewal of specific policies, the re-underwriting of particular segments of the portfolio and the purchase of additional reinsurance protection. In addition, our decentralized operating structure and our standard one-year policy term generally create the nimbleness to quickly enter and exit business as dictated by the risk landscape."_x000D_
"W. R. Berkley Corporation enlists the support and oversight of the Companyâ€™s Enterprise Risk Management (ERM) management committee, which includes the President and CEO, the Senior Vice President for ERM and the Executive Vice President of Investments. The committee meets quarterly or more frequently if necessary, to review and monitor levels of risk. Our CEO is also a member of the W. R. Berkley Corporation Board of Directors, and reports regularly on ERM to the entire Board."</t>
  </si>
  <si>
    <t>"W. R. Berkley Corporation enlists the support and oversight of the Companyâ€™s Enterprise Risk Management (ERM) management committee, which includes the President and CEO, the Senior Vice President for ERM and the Executive Vice President of Investments. The committee meets quarterly or more frequently if necessary, to review and monitor levels of risk. Our CEO is also a member of the W. R. Berkley Corporation Board of Directors, and reports regularly on ERM to the entire Board."</t>
  </si>
  <si>
    <t>"In 2020, we continued to focus on minimizing our environmental impacts in these three areas (see â€œImpact Categoriesâ€ on left). In addition, our products and services provide support for clients with environmental and climate change-related risks in various ways. More detailed information on this is available in the chapters on Climate Risk Management on pages 58-66 and Products &amp; Services on pages 67-73._x000D_
Among other climate-related issues, our 2020 response to the National Association of Insurance Commissioners (NAIC) Climate Risk Survey details Berkleyâ€™s wide- ranging efforts to: reduce paper use; recycle; donate used items to charities and schools; reduce chemical impacts on the environment; carefully manage_x000D_
water use; and utilize energy-saving measures for heating, cooling, lighting and office computers. More information on Berkleyâ€™s NAIC climate risk response can be found in the chapter on Climate Risk Management on pages 58-66."_x000D_
Refer to the graphic on page 51 of the 2021 Sustainability Report for the three areas of focus.</t>
  </si>
  <si>
    <t>30 and under: 12%, 31-40: 23%, 41-50: 25%, 51-60: 28%, 61 and over: 12%</t>
  </si>
  <si>
    <t>CEO: $9,982,728 | Median Employee: $92,457</t>
  </si>
  <si>
    <t>https://d18rn0p25nwr6d.cloudfront.net/CIK-0000011544/518aec6b-054d-4750-9e9c-9ef2b4c6359d.pdf</t>
  </si>
  <si>
    <t>"The Company offers employees a comprehensive benefits package, including health and wellness, financial, educational and life management benefits. Benefits are geographically_x000D_
customized based on the laws and practices of the countries in which our employees are located. In the U.S., where the large majority of our employees are located, we have approximately 87% participation in our medical care benefits program."_x000D_
"Other wellness resources (tobacco cessation, health and mental well-being coaching, fitness challenges, health and wellness education, reducing stress, staying active, being productive, eating healthy and sleeping well) include webinars and reading materials."</t>
  </si>
  <si>
    <t>R_vict0BIPoV1X9jH</t>
  </si>
  <si>
    <t>WY2020@g.ucla.edu</t>
  </si>
  <si>
    <t>WY2020</t>
  </si>
  <si>
    <t>Weyerhaeuser Company</t>
  </si>
  <si>
    <t>WY</t>
  </si>
  <si>
    <t>https://app.quotemedia.com/data/downloadFiling?webmasterId=101533&amp;ref=114924793&amp;type=PDF&amp;symbol=WY&amp;companyName=Weyerhaeuser+Company&amp;formType=DEF+14A&amp;dateFiled=2020-04-03&amp;CK=106535</t>
  </si>
  <si>
    <t>Significant Leadership Experience_x000D_
Public Company Board Experience_x000D_
Timber &amp; Land Management_x000D_
Manufacturing or Capital-Intensive Industry_x000D_
Government, Regulatory &amp; Legal_x000D_
International Business</t>
  </si>
  <si>
    <t>"To determine what is important to include in our sustainability strategy and reporting, we consider the relevance of the topics to our company and how those topics affect our ability to create value. For example, where we operate, what we make, and who we hire are topics relevant to our company. How we practice sustainable forest management, attract investors and employees, and make and sell our products affect our ability to create value. We solicit feedback from stakeholders throughout the year and review our assessment annually to ensure the identified topics are still relevant, significant and aligned with our companywide enterprise risk assessment."_x000D_
Refer to page 10 of the Printable 2020 Sustainability Report for a list of significant topics</t>
  </si>
  <si>
    <t>https://www.weyerhaeuser.com/download_file/view/5538/</t>
  </si>
  <si>
    <t>"We regularly train employees on anti-bribery. Our contracts and_x000D_
purchasing policies require agents, contractors, suppliers, service  providers and joint-venture partners to comply with our Anti-Bribery Policy, as well as all statutes and regulations regarding corruption and bribery. We require 100% of targeted employees and third-party intermediaries to take anti-bribery training. The target audience for anti-bribery training is all senior management team members and their direct reports; all salaried employees who might be expected to interact with foreign government officials..."</t>
  </si>
  <si>
    <t>"Weyerhaeuser's board of directors is focused on informed, thorough and proactive management of the company's sustainability strategy over the long term._x000D_
The Governance and Corporate Responsibility Committee provides oversight of our sustainability strategy, including matters related to climate change,_x000D_
and annually reviews our performance and progress toward our goals. The committee also provides oversight for environmental and safety matters, ethics and business conduct, political activities and human resources practices. Based on guidance from this committee, our chief administration officer_x000D_
has accountability for the implementation of our sustainability strategy._x000D_
We also complete an annual sustainability significance assessment, performance review and trend analysis. This assessment is managed by our corporate sustainability director and reviewed by our board of directors and senior management team."</t>
  </si>
  <si>
    <t>"The Governance and Corporate Responsibility Committee provides oversight of our sustainability strategy, including matters related to climate change,_x000D_
and annually reviews our performance and progress toward our goals. The committee also provides oversight for environmental and safety matters, ethics and business conduct, political activities and human resources practices. Based on guidance from this committee, our chief administration officer_x000D_
has accountability for the implementation of our sustainability strategy._x000D_
We also complete an annual sustainability significance assessment, performance review and trend analysis. This assessment is managed by our corporate sustainability director and reviewed by our board of directors and senior management team."</t>
  </si>
  <si>
    <t>"Making the right decisions for our business requires understanding risk. We use disciplined processes to manage our environmental, safety, social and public-policy risks so our leaders and employees can make safe and informed decisions._x000D_
Our annual enterprise risk assessment evaluates the likelihood of various risks and determines the potential magnitude of impact to our company. The analysis is conducted under the guidance of our chief compliance officer with assistance from other members of the management team and is reviewed_x000D_
by our board of directors. We share our business and industry risks in our annual report each year."</t>
  </si>
  <si>
    <t>"Our annual enterprise risk assessment evaluates the likelihood of various risks and determines the potential magnitude of impact to our company. The analysis is conducted under the guidance of our chief compliance officer with assistance from other members of the management team and is reviewed by our board of directors. We share our business and industry risks in our annual report each year._x000D_
We conduct internal audits regularly to ensure compliance with environmental, safety, financial, disclosure and other regulations; voluntary standards; and our own company policies. When noncompliance issues are identified, we develop, implement and track corrective action plans to ensure timely resolution."</t>
  </si>
  <si>
    <t>"Practicing Sustainable Forestry_x000D_
We responsibly manage our forests to ensure a_x000D_
sustainable supply of wood for our customers, while_x000D_
protecting the other important benefits forests_x000D_
provide._x000D_
Contributing to Clean Water_x000D_
Our forests are critical to providing clean water to_x000D_
communities in our watersheds, and we're committed_x000D_
to protecting waterways and other aquatic ecosystems_x000D_
on our land._x000D_
Making Better Energy Choices_x000D_
We meet most of our energy needs from renewable_x000D_
biomass and constantly look to improve our energy_x000D_
efficiency. We also have a growing solar and wind_x000D_
power lease program._x000D_
Minimizing Waste_x000D_
Waste is not a word we use often. We find beneficial_x000D_
uses for our residuals and work to reduce any waste_x000D_
we do produce._x000D_
Protecting Biodiversity_x000D_
Our forests provide much more than timber. They are_x000D_
thriving, healthy ecosystems that we are honored to_x000D_
steward._x000D_
Storing Carbon_x000D_
Sustainable forests and wood products play an_x000D_
important role in absorbing carbon dioxide and_x000D_
storing carbon, which helps mitigate the challenges_x000D_
posed by climate change._x000D_
Improving Air Quality_x000D_
We continuously seek ways to decrease our_x000D_
contribution to greenhouse gas emissions and reduce_x000D_
air emissions from other sources._x000D_
Verifying with Certification_x000D_
We prove our strong performance in sustainable forest_x000D_
management and wood fiber procurement through_x000D_
externally validated certification programs."</t>
  </si>
  <si>
    <t>573,000,000 gallons</t>
  </si>
  <si>
    <t>CEO: $11,159,069 | Median Employee: $92,789</t>
  </si>
  <si>
    <t>https://app.quotemedia.com/data/downloadFiling?webmasterId=101533&amp;ref=115762249&amp;type=PDF&amp;symbol=WY&amp;companyName=Weyerhaeuser+Company&amp;formType=DEF+14A&amp;dateFiled=2021-03-31&amp;CK=106535</t>
  </si>
  <si>
    <t>Weyerhaeuser</t>
  </si>
  <si>
    <t>R_BMwW1EjETebuXwl</t>
  </si>
  <si>
    <t>XEL2020@g.ucla.edu</t>
  </si>
  <si>
    <t>XEL2020</t>
  </si>
  <si>
    <t>Xcel Energy Inc.</t>
  </si>
  <si>
    <t>XEL</t>
  </si>
  <si>
    <t>98389B100</t>
  </si>
  <si>
    <t>https://d18rn0p25nwr6d.cloudfront.net/CIK-0000072903/31046946-97bf-4799-b4c2-923d638ddc62.pdf</t>
  </si>
  <si>
    <t>Regulated Industry_x000D_
Risk Management_x000D_
Leadership &amp; Strategy</t>
  </si>
  <si>
    <t>"We revised our materiality assessment in early 2021 and updated our sustainability priority issues, focusing on what is currently most relevant to stakeholders. To inform this work, we considered what we learn from stakeholders through regular engagement. We also reviewed the following:_x000D_
â€¢ Sustainability standards and frameworks, especially those tailored by industry sector, such as the Sustainability Accounting Standards Board_x000D_
â€¢ Research from the Electric Power Research Institute and its Sustainability Interest Group, as well as research from our industry associations, including the Edison Electric Institute and its sustainability working group_x000D_
â€¢ The priorities of our industry peers_x000D_
From this research and review, we identified 16 sustainability priorities that are important to our company and its stakeholders. The revised list of topics is in line with previous sustainability priorities identified during our last materiality assessment in 2017. In the future, we plan to refresh formal research with our stakeholders to further refine and validate the revised priorities."_x000D_
_x000D_
Refer to page 135-136 of the 2020 Sustainability Report for details on how these issues were identified. Refer to page 137 of the report for a materiality matrix of the 16 identified issues.</t>
  </si>
  <si>
    <t>https://www.xcelenergy.com/staticfiles/xe-responsive/Company/Sustainability%20Report/2020%20SR/2020-Sustainability-Report-Full.pdf</t>
  </si>
  <si>
    <t>"When things do not seem right, employees are encouraged to seek help. We know reporting a potential issue can be difficult, so we offer multiple reporting options including:_x000D_
â€¢ The Equal Employment Opportunity and Employee Relations or Workforce Relations departments â€¢ An employeeâ€™s next level of management_x000D_
â€¢ The Compliance Hotline, available 24 hours a day, with the option to remain anonymous_x000D_
â€¢ Our Corporate Compliance and Business Conduct Office_x000D_
â€¢ Legal Services_x000D_
â€¢ Xcel Energyâ€™s Board of Directors_x000D_
Employees working at our nuclear generating plants have additional reporting options that include completing a Nuclear Corrective Action Request form, reporting issues to the Employee Concerns program or contacting the Nuclear Regulatory Commission._x000D_
Our Compliance Hotline also offers employees the opportunity to ask questions about decisions they are unsure about."</t>
  </si>
  <si>
    <t>"The board of directors plays a key part in the oversight, management and mitigation of risk. Oversight of critical risks is assigned to each of the four board committees to ensure these risks are well understood and given appropriate focus. New risks are considered and assigned as appropriate during the annual board of directors and committee evaluation process, resulting in updates to the committee charters and annual work plans. Additionally, the board of directors conducts an annual strategy session where the companyâ€™s plans and initiatives are reviewed._x000D_
Each board committee has a role in aspects of managing risks associated with climate change, but the Operations, Nuclear, Environmental and Safety (ONES) Committee has specific responsibilities for the oversight of climate- related risks. The ONES Committee oversees all operational aspects of the business including those related to Xcel Energyâ€™s environmental strategy and performance, which includes the companyâ€™s clean energy strategy and carbon reduction initiatives."</t>
  </si>
  <si>
    <t>"Within the company, the senior vice president, Strategy, Planning and External Affairs serves the role of chief sustainability officer. This position reports to the chairman and CEO and is responsible for environmental policy, strategy, governance and reporting, including the management of climate-related risks, and regular briefings and discussions with the board._x000D_
The entire management team leads an annual risk assessment and business planning process to identify and analyze risks. The risk assessment process determines the materiality and other attributes, such as timing, probability and controllability of key risks and is informed by the financial disclosure process, hazard risk procedures, internal audit, compliance with financial and operational controls, and other factors. Annual business planning is designed to develop goals, establish key performance indicators and identify barriers to implementing the companyâ€™s strategy._x000D_
Management communicates regularly with the board of directors and key stakeholders regarding risks. Executive management presents and communicates the results of the risk assessment to the board of directors for review, which includes areas of existing and future macroeconomic, financial, operational, policy, environmental and security risks, and the effectiveness of our risk mitigation efforts."</t>
  </si>
  <si>
    <t>Refer to pages 5-7 of the 2020 TCFD repot for a description of the company's strategy related to climate related risks and opportunities.</t>
  </si>
  <si>
    <t>"Our science-based goal was developed with input from climate modeling experts to evaluate how our_x000D_
vision relates to global temperature goals. These experts consulted the newest Intergovernmental Panel_x000D_
on Climate Change emission scenarios database and analyzed carbon emissions for the electric sector in industrialized countries, within the scenarios that have a high (66% or greater) probability of achieving the 2 C goal. Based on this expert analysis, our reduction targets are clearly consistent with â€” even on the low end of â€” the electric sector reductions in scenarios that achieve the international 2 C goal. This analysis further demonstrates that our emission trajectory is also consistent with the more aggressive 1.5 C goal."_x000D_
Refer to pages 15-21 of the 2020 TCFD report for a more detailed breakdown of all considerations.</t>
  </si>
  <si>
    <t>"The entire management team leads an annual risk assessment and business planning process to identify and analyze risks. The risk assessment process determines the materiality and other attributes, such as timing, probability and controllability of key risks and is informed by the financial disclosure process, hazard risk procedures, internal audit, compliance with financial and operational controls, and other factors. Annual business planning is designed to develop goals, establish key performance indicators and identify barriers to implementing the companyâ€™s strategy._x000D_
Management communicates regularly with the board of directors and key stakeholders regarding risks. Executive management presents and communicates the results of the risk assessment to the board of directors for review, which includes areas of existing and future macroeconomic, financial, operational, policy, environmental and security risks, and the effectiveness of our risk mitigation efforts."</t>
  </si>
  <si>
    <t>"Lastly, management plans and executes on strategies designed to achieve Xcel Energyâ€™s priorities, including environmental and clean energy responsibilities and initiatives. They are responsible for the execution of the strategic direction of the company and set key initiatives, such as the clean energy strategy. The team considers evolving customer trends and preferences, industry and technology needs affecting our business, developments in the external landscape, and policy considerations. Strategies and key initiatives are crafted and executed to strike a balance among reliability, affordability and environmental impact."</t>
  </si>
  <si>
    <t>"For our electric business, the primary metric we use to track progress is the total carbon dioxide emitted from electricity used to serve customers, including both owned and purchased power. By incorporating owned and purchased power, we measure nearly all the emissions associated with delivering our product to customers. We also include associated metrics, such as energy mix, capacity and carbon intensity."</t>
  </si>
  <si>
    <t>2020 TCFD Response</t>
  </si>
  <si>
    <t>https://www.xcelenergy.com/staticfiles/xe-responsive/Company/Corporate%20Responsibility%20Report/2019%20CRR/Xcel%20Energy_Managing-Risk-Opportunities-in-a-Clean-Energy-Future_TCFD-Response.pdf</t>
  </si>
  <si>
    <t>585.67 billion gallons</t>
  </si>
  <si>
    <t>20.37 billion gallons</t>
  </si>
  <si>
    <t>Baby Boomer: 24%, Gen X: 39%, Millenial: 35%, Gen Z: 2%</t>
  </si>
  <si>
    <t>4% Other</t>
  </si>
  <si>
    <t>CEO: $16,805,589 | Median Employee: $120,597</t>
  </si>
  <si>
    <t>https://d18rn0p25nwr6d.cloudfront.net/CIK-0000072903/b8695eba-f846-4af3-93cf-fbfe41ae33e0.pdf</t>
  </si>
  <si>
    <t>"We offer multiple benefits to support the health of our employees, including medical, dental and vision plans, as well as programs to encourage healthy lifestyles._x000D_
Our medical plan provides comprehensive coverage and encourages preventive care to identify health issues early. The plan also offers employees and their covered dependents the option for online and virtual or telephone visits with a medical professional 24 hours a day, seven days a week._x000D_
The plan for bargaining* and non-bargaining employees includes the following:_x000D_
â€¢ High Deductible Healthcare Plan (HDHP) with reasonable and affordable premiums and pretax Health Savings Account (HSA); our medical coverage covers 100% of coronavirus testing and treatment costs, and we provide up to 80 hours of pandemic paid time off to employees who test positive, are presumed positive or who are exposed to the virus_x000D_
â€¢ Dental plan that includes subsidized basic and enhanced dental plan options_x000D_
â€¢ An optional vision plan_x000D_
â€¢ Well-being programs that support healthy behaviors and offer fitness center reimbursements, wellness coaching, tobacco cessation, weight management, diabetes management and flu shots"</t>
  </si>
  <si>
    <t>Xcel Energy</t>
  </si>
  <si>
    <t>131.179.61.157</t>
  </si>
  <si>
    <t>R_0Pd7YdySolEiPi9</t>
  </si>
  <si>
    <t>XRAY2020@g.ucla.edu</t>
  </si>
  <si>
    <t>XRAY2020</t>
  </si>
  <si>
    <t>Dentsply Sirona Inc.</t>
  </si>
  <si>
    <t>XRAY</t>
  </si>
  <si>
    <t>24906P109</t>
  </si>
  <si>
    <t>Health Care Supplies</t>
  </si>
  <si>
    <t>https://investor.dentsplysirona.com/static-files/0f42cf2c-412b-43be-b806-9c1271acbc32</t>
  </si>
  <si>
    <t xml:space="preserve">Large Company Experience as Executive or Board Member_x000D_
Extensive Knowledge of DENTSPLY SIRONA History and Industry_x000D_
Medical Device or Industry Experience_x000D_
Dental Device or Industry Experience_x000D_
International Business Experience_x000D_
Public Company Governance Experience_x000D_
Experience in Marketing and Sales_x000D_
Manufacturing Experience_x000D_
Understanding and Previous Work with Information Technology_x000D_
Experience in Capital Allocation and Deployment_x000D_
Business Development Experience (including M&amp;A)_x000D_
Quality and Regulatory Experience _x000D_
Prior Work in Research and Development_x000D_
Qualified Financial Experts_x000D_
Enterprise Risk Management_x000D_
</t>
  </si>
  <si>
    <t>"What is the Ethics and Compliance hotline?_x000D_
A service that enables employees and third parties to report malpractice, unlawful or unethical behavior within the workplace in situations when they donâ€™t feel comfortable with reporting_x000D_
it directly to their manager, senior manager or HR"</t>
  </si>
  <si>
    <t>https://assets.dentsplysirona.com/master/corporate/communications/corporate-social-responsibility/CORP-Report-Sustainability-2020.pdf</t>
  </si>
  <si>
    <t>"Dentsply Sironaâ€˜s Board of Directors (the â€œBoardâ€) has oversight of the Companyâ€™s sustainability strategy._x000D_
The Corporate Governance and Nominating Committee of the Board oversees the management of risks related to our environmental and governance practices, and coordinates with the Human Resources Committee on management of risks related to our social practices. Additionally, the Audit and Finance Committee of the Board oversees and assesses risks related to the Company with respect to cyber security and data privacy matters._x000D_
The Board currently receives regular updates on sustainability topics and coordinates with its committees to ensure active Board and Committee level oversight of the Companyâ€™s management of sustainability-related risks."</t>
  </si>
  <si>
    <t>" The Board schedules periodic reviews of all Enterprise Risk Management topics including Business Continuity Planning. Our Chief Supply Chain Officer is directly responsible for reporting to the Board on all topics impacting business continuity, which include supplier failure associated with climate-related risks. Written objectives and performance relative to those objectives are provided to the Board for regular review. During 2020 we engaged on numerous climate-related issues: we established a full global GHG inventory, undertook an environmental audit, developed our understanding of climate-related risks to the supply chain, and monitored for climate-related regulatory impact."</t>
  </si>
  <si>
    <t>"â€¢ Go Beyond local and regional actions, driving a strategic global sustainability program and safeguarding our planet for future generations to come._x000D_
â€¢ Going Beyond the standard stakeholder requirements and expectations whenever we can, striving for excellence in our own operations through clear and transparent reporting, embracing change, and future- proofing our business through responsible practices. This is how we will make a meaningful difference for ourselves, our planet, and future generations, while ensuring a healthy business. Our ESG committee reviews our sustainability goals regularly and assesses if and how targets can be accelerated."</t>
  </si>
  <si>
    <t>"The Board schedules periodic reviews of all Enterprise Risk Management topics including Business Continuity Planning. Our Chief Supply Chain Officer is directly responsible for reporting to the Board on all topics impacting business continuity, which include supplier failure associated with climate-related risks."</t>
  </si>
  <si>
    <t>"ENERGY AND GREENHOUSE GAS (GHG) EMISSION"_x000D_
"OUR TOTAL GROSS GLOBAL SCOPE 1 EMISSIONS BY REGION"_x000D_
"OUR TOTAL GROSS GLOBAL SCOPE 2 EMISSIONS BY REGION"_x000D_
"WASTE"_x000D_
"WATER"</t>
  </si>
  <si>
    <t>287,802 cubic meters</t>
  </si>
  <si>
    <t>CEO: $5,539,334 | Median Employee: $55,380</t>
  </si>
  <si>
    <t>https://investor.dentsplysirona.com/static-files/d8efd2ae-da1e-400a-baed-43f1df9de10b</t>
  </si>
  <si>
    <t>"All our employee health and wellbeing activities are supported by robust health and safety programs at site level, and our Environmental Health and Safety Management System, including policies and global standards, training, and culture."_x000D_
Refer to page 51 of the 2020 Sustainability Report for a breakdown of different types of workplace benefits.</t>
  </si>
  <si>
    <t>Dentsply Sirona</t>
  </si>
  <si>
    <t>R_1PXg4JzNJeAWjAq</t>
  </si>
  <si>
    <t>XYL2020@g.ucla.edu</t>
  </si>
  <si>
    <t>XYL2020</t>
  </si>
  <si>
    <t>Xylem Inc.</t>
  </si>
  <si>
    <t>XYL</t>
  </si>
  <si>
    <t>98419M100</t>
  </si>
  <si>
    <t>https://xyleminc.gcs-web.com/static-files/2eef054b-2e58-4920-b994-2631477ba319</t>
  </si>
  <si>
    <t>C-Suite Leadership_x000D_
Operational Expertise_x000D_
Diversity of Thought &amp; Background_x000D_
Corporate Governance _x000D_
Technology &amp; Innovation Financial_x000D_
Strategy_x000D_
Relevant Industry Expertise_x000D_
Risk Management_x000D_
Global Business_x000D_
Sales &amp; Marketing_x000D_
Talent Management</t>
  </si>
  <si>
    <t xml:space="preserve">"We pool all material issues based on past matrixes, media reports, peer benchmarking, global standards and initiatives on sustainable management, and expert opinions. Then we identify the most meaningful and relevant material issues through an expert internal and external review and discussion. In identifying the most important issues to inform Xylemâ€™s sustainability strategy, we applied the sustainability management criteria for the Resource Transformation: Industrial Machinery &amp; Goods specified by the Sustainability Accounting Standards Board (SASB) Materiality Map._x000D_
"This yearâ€™s assessment reflects our learnings from the past three years and reflects our evolving approach to sustainability and its central role within our business strategy. We grouped the 43 ESG issues we identified in the materiality assessment into six different categories:_x000D_
Board Oversight &amp; Governance â€” Overseeing strategy and execution to build long-term sustainable value_x000D_
Environmental Operations â€” Reducing our own GHG, Water and Waste footprint matters_x000D_
Global Community Impact &amp; Thought Leadership â€” Water leadership multiplies our community work_x000D_
Products &amp; Services â€” Our solutions uniquely advance environmental and social benefits for our customers_x000D_
Social Operations â€” Our people are key to our success Supply Chain â€” Our suppliers are important partners"_x000D_
Refer to pages 17-21 of the 2020 Sustainability Report for more details on the materiality assessment and the issues identified. </t>
  </si>
  <si>
    <t>https://www.xylem.com/siteassets/sustainability/2020/xylem-sustainability-report-2020.pdf</t>
  </si>
  <si>
    <t>"Our goal is to make the reporting of concerns about ethics-related issues as frictionless as possible, allowing maximum opportunity to eliminate misconduct efficiently and quickly. There are various mechanisms for employees and other stakeholders to easily report their concerns and instances of observed or suspected misconduct without delay. Multiple reporting channels allow individuals to report in a way most comfortable for them:_x000D_
â€¢ Xylem Integrity Line. This 24-hour confidential reporting portal is available to_x000D_
all employees, suppliers and customers. Language support is provided in all of Xylemâ€™s key languages. Reports can be made through the website or by phone, and can be anonymous, where legally permitted, through the same mechanisms._x000D_
â€¢ Ombudsperson network. Globally, over 75 ombudpersons are available to receive employeesâ€™ questions and reports relating to ethics and compliance concerns. Ombudspersons are required to take all reasonable and legally permissible steps to protect the identity of all those who report possible violations in good faith._x000D_
â€¢ Management, Human Resources, Legal, Internal Audit, and Ethics and Compliance Teams (including the Chief Ethics and Compliance Officer). Employees are encouraged to raise concerns directly with any of these internal parties._x000D_
â€¢ Audit Committee of the Board. Concerns can be brought directly to this committee, which is independent of management."</t>
  </si>
  <si>
    <t>"The Board hears regularly from customers, investors, financial advisors, relevant third-party advisors and external thought leaders in the water sector. In addition, Board members connect during the year with employees at various levels through facility visits, as well as engagement during Board meetings and other events"_x000D_
"The Board, primarily through its Nominating and Governance Committee, provides oversight of our overall approach to sustainability, including corporate citizenship and social value creation. In connection with this oversight, the Board and the Nominating and Governance Committee have reviewed the companyâ€™s sustainability strategy and regularly discuss this strategy with management."</t>
  </si>
  <si>
    <t>"Our Senior Leadership Team (SLT), under the direction_x000D_
of our President &amp; CEO, Patrick Decker, leads businesses, sales teams and functional areas â€” all of which integrate sustainable processes into their strategies. In 2020, our President &amp; CEO named Claudia Toussaint, then SVP and General Counsel, as our Chief Sustainability Officer &amp; General Counsel to advance our work on sustainability._x000D_
The role recognizes Xylemâ€™s commitment to sustainability as defined in our sustainability framework, including a financially resilient base. Additionally, we restructured our internal team to align with our holistic approach_x000D_
to sustainability, which includes diversity, equity and inclusion and social impact efforts._x000D_
As part of our efforts to drive accountability and executive oversight of our 2025 Sustainability Goals and other critical ESG topics, in 2020 we refreshed our ESG governance approach at the management level of the Sustainability Report and our other ESG reporting and presentations prior to release. This is intended to drive accountability and enhance the quality of our disclosures and reporting."</t>
  </si>
  <si>
    <t xml:space="preserve">Refer to pages 62-67 of the 2020 Sustainability Report for a description of the impact of climate-related risks and opportunities on the organization's business strategy </t>
  </si>
  <si>
    <t>"We pool all material issues based on past matrixes, media reports, peer benchmarking, global standards and initiatives on sustainable management, and expert opinions. Then we identify the most meaningful and relevant material issues through an expert internal and external review and discussion. In identifying the most important issues to inform Xylemâ€™s sustainability strategy, we applied the sustainability management criteria for the Resource Transformation: Industrial Machinery &amp; Goods specified by the Sustainability Accounting Standards Board (SASB) Materiality Map."</t>
  </si>
  <si>
    <t>"Water Discharge and Intensity and Water Consumption"_x000D_
"Waste by Type and Disposal Method"_x000D_
"Energy Consumption"_x000D_
"Scope 1 Emissions"_x000D_
"Scope 2 Emissions"_x000D_
"Energy Indirect (Scope 3) GHG Emissions"_x000D_
"Total Greenhouse Gas (GHG) Emissions Intensity"_x000D_
"Air Emissions"</t>
  </si>
  <si>
    <t>Refer to pages 37-40 of the 2020 Sustainability Report for a full list of targets, performance against those targets, and additional commentary</t>
  </si>
  <si>
    <t>Refer to page 92 of the 2020 Sustainability report for a breakdown of age groups by employee level</t>
  </si>
  <si>
    <t>"24% U.S. Minority"_x000D_
Refer to page 92 for a breakdown of ethnicity by employee level</t>
  </si>
  <si>
    <t>CEO: $8,800,000 | Median Employee: $54,766</t>
  </si>
  <si>
    <t>https://xyleminc.gcs-web.com/static-files/c837a024-99fe-424e-b729-764d5790cc7e</t>
  </si>
  <si>
    <t>"U.S. employees who work 30 or more hours per week are eligible for competitive benefits, including comprehensive health and wellness programs, telemedicine, disability and life insurances, paid time off, flexible work arrangements, employee assistance programs, adoption assistance and other offerings. Temporary or less-than-full-time employees are eligible for pro-rated paid time off and our retirement program after completing either 1,000 hours of service in a calendar year or 500 hours during each of three consecutive 12-month periods (only hours worked on or after January 1, 2021 count for eligibility purposes). Outside of the U.S., the definition of full-time, temporary or part-time employees can vary, as well as the differentiated benefits, which may be provided in that given country."</t>
  </si>
  <si>
    <t>Xylem</t>
  </si>
  <si>
    <t>131.179.18.244</t>
  </si>
  <si>
    <t>R_2PAvcwf3Fqac56W</t>
  </si>
  <si>
    <t>URI2020@g.ucla.edu</t>
  </si>
  <si>
    <t>URI2020</t>
  </si>
  <si>
    <t>United Rentals, Inc.</t>
  </si>
  <si>
    <t>URI</t>
  </si>
  <si>
    <t>https://www.sec.gov/Archives/edgar/data/1067701/000156459020012546/uri-def14a_20200507.htm#PROPOSAL_1</t>
  </si>
  <si>
    <t>Public Company CEO; P&amp;L Owner; Digital; Sales &amp; Marketing; Product Development &amp; Distribution; Rental Industry; Capital Intensive Industry</t>
  </si>
  <si>
    <t>We conducted a high-level materiality assessment during our previous_x000D_
reporting cycle to reconfirm and build upon the material topics identified._x000D_
The review process applied the GRI Reporting Principles to help identify and_x000D_
prioritize topics for reporting and for informing our sustainability strategy and_x000D_
improvement initiatives._x000D_
Through our internal due diligence and enterprise risk management processes,_x000D_
we continue to monitor the internal and external environments in which we_x000D_
operate for sustainability-related risks and opportunities and for shifts in_x000D_
stakeholder interests. Attention to climate change, workplace safety, human_x000D_
capital development, and diversity, equity and inclusion, for example, continued_x000D_
to increase in 2020, reinforcing the importance of these topics within our_x000D_
strategies and reporting.</t>
  </si>
  <si>
    <t>https://www.unitedrentals.com/csr-2020/images/United_Rentals-CRR2020.pdf</t>
  </si>
  <si>
    <t>We also have an anti-bribery program that provides anti-corruption training to all_x000D_
relevant employees, including, but not limited to, all vice presidents and above, regional_x000D_
vice presidents, members of the HR, Legal and Risk Departments, and members of_x000D_
our Sales team.</t>
  </si>
  <si>
    <t>(see page 16 of ESG Report)</t>
  </si>
  <si>
    <t>The Companyâ€™s Enterprise Risk Management (ERM) Council, comprised of_x000D_
senior representatives from field operations and from each of the primary_x000D_
corporate functions, is responsible for the Companyâ€™s comprehensive risk_x000D_
management program, including review of environmental and social risks._x000D_
Together, the General Counsel and the Chief Administrative Officer manage_x000D_
the Companyâ€™s environmental performance, strategy and disclosure, including_x000D_
monitoring performance against the companyâ€™s GHG intensity reduction goal._x000D_
They also oversee programs and initiatives that address climate-related risks_x000D_
and opportunities. Under the General Counsel, the Companyâ€™s environmental_x000D_
management department is responsible for tracking business operations that_x000D_
might affect sustainability outcomes. This involves tracking and monitoring_x000D_
performance areas such as energy use, waste and delivery optimization._x000D_
In addition, in 2021, we established a Sustainability Steering Committee, a_x000D_
cross-functional team whose primary purpose is to oversee our sustainability_x000D_
program. Members will provide high-level oversight of our climate strategy_x000D_
and progress toward achieving our 2030 GHG emissions intensity reduction_x000D_
goal.</t>
  </si>
  <si>
    <t>(see page 65 of ESG report for climate-related risks and opportunities without time frames)</t>
  </si>
  <si>
    <t>(see page 73 of ESG Report for impact of climate-related risks and opportunities on strategy and financial planning)</t>
  </si>
  <si>
    <t>Substantive financial or strategic impact on United Rentals is determined by a_x000D_
combination of each risk or opportunityâ€™s likelihood, potential financial impact,_x000D_
and reputational impact. Our ERM Council evaluates risks and opportunities and_x000D_
reviews with each risk owner the mitigation strategies in place to lessen the_x000D_
risk. The quantifiable measures we use to determine impact on our business_x000D_
include, among others, changes in revenue, changes in used equipment sales_x000D_
or total original equipment cost (OEC) on rent, financial impact due to loss of_x000D_
productivity to our people, property damage, and additional expenses.</t>
  </si>
  <si>
    <t>Energy consumption (plus intensity measured as MWh/$M in revenue), and_x000D_
greenhouse gas emissions scopes 1 and 2 (market and location based, plus_x000D_
intensity measured as MWh/$M in revenue) against a 2030 reduction target</t>
  </si>
  <si>
    <t>In late 2019, we launched a comprehensive initiative to better understand our_x000D_
full carbon footprint and to identify and assess abatement strategies. This work_x000D_
informed the setting of a time-bound target to drive a significant reduction in_x000D_
the carbon footprint of our direct operations, which covers our buildings and_x000D_
fleet of delivery, sales and service vehicles (scopes 1 and 2)._x000D_
After completing a scope 3 emissions inventory, we have widened the boundary_x000D_
to include the scope 3 emissions associated with the delivery of rental_x000D_
equipment outsourced to third-party haulers, a key business activity that we_x000D_
also perform in-house. This adjustment aligns with our management approach_x000D_
and enables more accurate year-over-year comparison of results. Our goal is to_x000D_
reduce the GHG emissions intensity of our direct operations (scopes 1 and 2 plus_x000D_
scope 3 for third-party hauling) by 35% by 2030, using 2018 as the baseline. We_x000D_
measure GHG emissions intensity relative to our annual revenue.</t>
  </si>
  <si>
    <t>(see page 46 of ESG Report for table "2020 DIVERSITY BY JOB GROUP")</t>
  </si>
  <si>
    <t>6,215,83:73,881</t>
  </si>
  <si>
    <t>https://www.sec.gov/Archives/edgar/data/1067701/000156459020012546/uri-def14a_20200507.htm#CEO_PAY_RATIO</t>
  </si>
  <si>
    <t>We developed and implemented a full safety plan with enhanced protocols and_x000D_
location-specific guidelines to keep employees and customers safe at all branches_x000D_
(page 35)._x000D_
We provided four additional hours of paid time off for employees to get vaccinated_x000D_
and created an additional leave program of up to 40 hours._x000D_
Through our paid-time-off donation program, employees were able to donate_x000D_
their unused vacation time to employees in need of paid time off. In 2020, 100% of_x000D_
our executives donated their accrued vacation time to our paid-time-off donation_x000D_
program. During the pandemic, we also allowed employees to donate accrued_x000D_
sick time._x000D_
We promoted our telehealth program, which is offered year-round to medically_x000D_
enrolled employees and their families and includes a behavioral health component._x000D_
In addition, all employee and family telehealth copays and coinsurance were_x000D_
waived from April through September 2020._x000D_
We encouraged employees to utilize our free and confidential Employee_x000D_
Assistance Program to access resources to help manage the increased levels of_x000D_
stress and responsibilities many were experiencing.</t>
  </si>
  <si>
    <t>United Rentals</t>
  </si>
  <si>
    <t>R_1KxmAIwRXncFOjX</t>
  </si>
  <si>
    <t>YUM2020@g.ucla.edu</t>
  </si>
  <si>
    <t>YUM2020</t>
  </si>
  <si>
    <t>Yum! Brands, Inc.</t>
  </si>
  <si>
    <t>YUM</t>
  </si>
  <si>
    <t>Restaurants</t>
  </si>
  <si>
    <t>None Indicated</t>
  </si>
  <si>
    <t>https://d18rn0p25nwr6d.cloudfront.net/CIK-0001041061/cca65b53-e1a2-4aed-b0ad-423dfc2e991b.pdf</t>
  </si>
  <si>
    <t>Leadership Experience_x000D_
Global Experience_x000D_
Industry/Operations_x000D_
Marketing/Brand management_x000D_
Technology or Digital</t>
  </si>
  <si>
    <t xml:space="preserve">"In 2021, we worked with a third party to conduct a new materiality assessment, using the topic list from Yum!â€™s last materiality assessment as a starting point. We then benchmarked these topics against more recent internal and external sources to identify additional relevant topics. These topics were grouped into categories to capture broader impacts. For example, Climate Impact encompasses energy/energy consumption, climate change, renewable energy and emissions. Equity, Inclusion and Belonging and Employee Health and Safety, previously part of Talent Attraction, Retention and Engagement, are now separate topics. Through this exercise, a final list of_x000D_
20 topics was identified, which we segmented into categories aligned with Yum!â€™s sustainability pillars (People, Food and Planet), as well as Governance._x000D_
The materiality assessment solicited the input of key internal and external stakeholders, including company leaders, investors, franchisees, suppliers, NGOs, industry associations and thought leaders. Based on the evidence provided through interviews and other source material, we mapped the relative priority of topics to Yum! and external stakeholders"_x000D_
Refer to page 9 of the 2020 Sustainability Report for the materiality map that includes all material issues identified </t>
  </si>
  <si>
    <t>https://www.yum.com/wps/wcm/connect/yumbrands/b9c0d469-b459-483f-b87b-aba32184002e/Citizenship-Report_FINAL-spreads-V2-082521.pdf?MOD=AJPERES&amp;CVID=nLfZyTU</t>
  </si>
  <si>
    <t>"_x000D_
We encourage both employees and non-employees to raise concerns related to ethics, human rights and interactions with other employees. An independent third party operates an ethics hotline, known as The Speak Up Helpline, on our behalf. The Speak Up Helpline is available 24/7 globally, with translation services available to handle grievances in more than 15 languages. The Audit Committee of our board of directors has additional procedures for handling employee concerns related to accounting and auditing matters."</t>
  </si>
  <si>
    <t>"Yum! Brands believes that good corporate governance is a critical factor in achieving business success and embraces practices that align with management and shareholder interests. Oversight for environmental, social and governance (ESG) issues ultimately resides with the Yum! Brands Board of Directors, which is briefed through its Audit Committee on an annual basis. Issues related to climate change are brought to their attention as warranted and elevated by governance and management mechanisms within the company. Not all climate-related issues are elevated nor do all business actions have material climate-related impact. Historically, the brief has been conducted by our Vice President of Global Government Affairs and Sustainability (Chief Sustainability Officer) and/or General Counsel. Key topics for the reporting year included setting of our updated sustainability strategy, and reporting progress against goals including our energy and climate targets."</t>
  </si>
  <si>
    <t>"At the operational level, the chief communications &amp; public affairs officer oversees Yum!â€™s global reputation, assesses and manages ESG risks and shapes the Global Citizenship &amp; Sustainability strategy in partnership with the chief sustainability officer &amp; vice president of Global Government Affairs and other senior leaders who comprise our ESG Council, including:_x000D_
â€¢ Chief Operating Officer &amp; Chief People Officer_x000D_
â€¢ Chief Financial Officer_x000D_
â€¢ Chief Communications &amp; Public Affairs Officer_x000D_
â€¢ Chief Sustainability Officer &amp; Vice President of Global Government Affairs_x000D_
â€¢ Chief Strategy Officer_x000D_
â€¢ Chief Food Safety Officer_x000D_
â€¢ Chief Equity &amp; Inclusion Officer_x000D_
â€¢ Chief Legal &amp; Franchise Officer &amp; Corporate Secretary â€¢ Chief Food Innovation Officer_x000D_
â€¢ Chief Development Officer_x000D_
â€¢ Vice President, Supply Chain_x000D_
The ESG Council plays a key role in championing and governing our overall citizenship and sustainability strategy and priorities. We also convene cross- functional working groups that meet regularly throughout the year and include employees from food safety, human resources, supply chain, development, sustainability, communications and legal teams at the corporate and brand division levels to advance priority-area agendas. This includes an ESG Working Group that helps manage ongoing efforts such as our materiality assessment, disclosures to sustainability ratings and rankings agencies and our Global Citizenship &amp; Sustainability Report."</t>
  </si>
  <si>
    <t>Refer to pages 5-13 of the 2021 (2020 Reporting Year) CDP report for a full breakdown of climate-related risks and opportunities identified over these time horizons.</t>
  </si>
  <si>
    <t>"The duties of Vice President of Global Government Affairs and Sustainability (Chief Sustainability Officer) include the representation of sustainability issues, such as climate change, on the Yum! risk committee. This senior level committee is responsible for the evaluation and as appropriate, reporting of possible corporate risk to the Audit Committee of the Board of Directors for inclusion in our public filings. This committee, which looks at short, medium and long-term risks, prioritizes risks based on a number of factors that impact the business including, but not limited to, financial, operational and reputational factors. More specifically, the size and scope of the potential impact are considered as are the possible duration, and whether the impact is likely to be a one-time occurrence or recurring in nature. We then consider the effect of the risk on business strategy given the risks and opportunities in both the short and long term. Therefore, water related risks, which are embodied at the restaurant and supply chain level, are incorporated into the Company's broader risk management process."_x000D_
Refer to page 15-16 of the 2021 CDP Report for additional details</t>
  </si>
  <si>
    <t>"Our 2030 science-based targets (SBTs) are consistent with reductions required to keep warming to 1.5Â°C and have been approved by the Science Based Targets initiative (SBTi). Yum! also aspires to reach Net-Zero emissions by 2050. Furthermore, Yum! has reviewed different scenarios and have identified that combinations of physical and transition risks will vary by geography versus being globally harmonized. This insight was used as a fundamental component of our comprehensive TCFD-aligned global risk and opportunity assessment of global restaurants and suppliers. If a business as usual (BAU) or Current Policy (CP) scenario plays out, then global temperatures will be well above 2Â°C and physical climate risks could be more frequent and intense. If, on the other hand, the transition to a low carbon economy is significantly accelerated, then global warming will be slowed and ultimately reversed. This scenario could result in physical risks being less frequent or intense with companies facing greater transition risks. The Yum! approach to assessing and managing climate-related risks and opportunities accounts for these different climate-related scenarios."</t>
  </si>
  <si>
    <t>"We disclose annually on our sustainability progress and include risk evaluation into our standard review processes to better manage our environmental footprint as a global company. Our Risk Committee addresses a wide range of topics including food safety, nutrition, operations, and other environmental and social factors. Exercises conducted by the committee contain a certain level of stress testing on a number of items on our risk spectrum. This senior level committee is responsible for the evaluation and reporting (as appropriate) of possible corporate risk to the Audit Committee of the Board of Directors for inclusion in our public filings. Our Chief Sustainability Officer represents sustainability issues, such as climate change, on the Yum! Risk Committee. In addition to the risk assessment described above, we prepare a TCFD disclosure to identify and evaluate climate-related risks. Our approach is structured around the four pillars of the TCFD framework. We look at physical and transition risks as they apply to our individual restaurants as well as supply chain partners."</t>
  </si>
  <si>
    <t>Refer to page 38 of the 2020 Sustainability Report for a description of metrics the company used to assess climate-related risks and opportunities in line with their strategy and risk management process.</t>
  </si>
  <si>
    <t xml:space="preserve">Refer to page 38 of the 2020 Sustainability Report for a description of these targets as well as the performance against these targets. </t>
  </si>
  <si>
    <t>2021 CDP &amp; 2020 Sustainability Report</t>
  </si>
  <si>
    <t>https://www.yum.com/wps/wcm/connect/yumbrands/804ea1b7-3081-47d2-9dac-29610b1a51aa/Climate+Change+2021.pdf?MOD=AJPERES&amp;CVID=nHOy68K | https://www.yum.com/wps/wcm/connect/yumbrands/b9c0d469-b459-483f-b87b-aba32184002e/Citizenship-Report_FINAL-spreads-V2-082521.pdf?MOD=AJPERES&amp;CVID=nLfZyTU</t>
  </si>
  <si>
    <t>Not Specified: 3%</t>
  </si>
  <si>
    <t>Board: 42% Female_x000D_
Executive: 49% Female_x000D_
Leadership: 32% Female_x000D_
Management: 49% Female_x000D_
Non-Management (Above Restaurant): 55%_x000D_
Non-Management (Restaurant): 55%</t>
  </si>
  <si>
    <t>"In the U.S., where a significant portion of our population resides, we run an annual statistical regression analysis to establish that pay disparities by gender and ethnicity do not exist. Taking into account all job- and performance-related factors used in making pay decisions, the analysis finds we do not have any statistically significant variances in pay for any gender or ethnic group. We are committed to continuing to review and refine our practices and processes to establish we are rewarding our employees fairly."</t>
  </si>
  <si>
    <t>CEO: $14,631,451 | Median Employee: $11,377</t>
  </si>
  <si>
    <t>https://d18rn0p25nwr6d.cloudfront.net/CIK-0001041061/c6bc9c5e-9f16-4552-bf3b-1fce7db8f291.pdf</t>
  </si>
  <si>
    <t>"Yum! and our franchisees offer restaurant employees a range of medical benefits, childcare discounts, educational scholarships and tuition reimbursement, and gym discounts, as well as training and development opportunities. Our corporate above-restaurant employees benefit from a total rewards package that includes wellness programs, flexible working hours, a generous 401(k) match and more. Most of the employee programs and benefits are applicable in the U.S. Internationally, benefits are tailored by market and role."</t>
  </si>
  <si>
    <t>Yum! Brands</t>
  </si>
  <si>
    <t>R_1OUeUiuAPGNRl33</t>
  </si>
  <si>
    <t>ZBRA2020@g.ucla.edu</t>
  </si>
  <si>
    <t>ZBRA2020</t>
  </si>
  <si>
    <t>Zebra Technologies Corporation</t>
  </si>
  <si>
    <t>ZBRA</t>
  </si>
  <si>
    <t>https://s23.q4cdn.com/838148541/files/doc_downloads/2020/06/ZBRA003_PXY_2020_Web-new-version.pdf</t>
  </si>
  <si>
    <t>https://www.zebra.com/content/dam/zebra_new_ia/en-us/corporate-and-brand/compliance/policy-environment/zebra-2021-cdp-submittal.pdf</t>
  </si>
  <si>
    <t>"Zebraâ€™s Board of Directors oversee ESG (Environmental, Social &amp; Governance) risks and opportunities. The focus ESG areas for Zebra include, but are not limited to, climate, resource conservation, and human capital management. The Board receives a quarterly briefing on ESG matters."_x000D_
"Zebra has established a cross-functional Sustainability Council with executive sponsorship to advance ESG efforts. The executive sponsor is the Chief Legal Officer and Corporate Secretary (CLO). The CLO and the Sustainability Council brief the Board on ESG, including climate as a regularly scheduled agenda item at least annually. The Board also receives a quarterly briefing on ESG topics."</t>
  </si>
  <si>
    <t>"_x000D_
We leverage our cross-functional Sustainability Council team to drive innovation and collaboration in reducing carbon emissions, assessing climate-related risks and opportunities, and accelerating circular economy products and services, among other initiatives. The functional areas are responsible for ESG performance, including climate._x000D_
The newly-created position of Director, Sustainability &amp; Social Responsibility, along with VP-Finance (Investor Relations), provides ESG program oversight and reporting to stakeholders. The Sustainability Council meets with the Executive Leadership team quarterly to review progress."</t>
  </si>
  <si>
    <t>Refer to pages 5-6 of the 2021 (2020 Reporting Year) CDP Report for a description of climate-related opportunities identified within these time horizons.</t>
  </si>
  <si>
    <t>"Climate assessment shows that risks exist, but none with the potential to have a substantive financial or strategic impact on business in the next 5-10 years, the typical time horizon for Zebraâ€™s long-term risk assessment. Note: There is considerable uncertainty in climate modeling extreme typhoon events combined with rising sea levels. The interplay is not well understood in the scientific community. Given the uncertainty, we are engaging with our key suppliers in that region to understand better how they manage climate-related risks."</t>
  </si>
  <si>
    <t>"We utilize climate scenario analysis as outlined in the Task Force on Climate-Related Financial Disclosureâ€™s (TCFD) Technical Supplement: The Use of Scenario Analysis in Disclosure of Climate-Related Risks and Opportunities, June 2017. Zebraâ€™s scenario analysis focuses on the range of uncertainty, encompassing a well below 2 Â°C specific warming level and a level of 4 Â°C, by the end of the century consistent with the Intergovernmental Panel on Climate Change (IPCC) recommendations."</t>
  </si>
  <si>
    <t>Management: 18% Female_x000D_
Technical Staff: 18% Female_x000D_
All Other Employees: 39% Female</t>
  </si>
  <si>
    <t>2020 SASB Report</t>
  </si>
  <si>
    <t>https://www.zebra.com/content/dam/zebra_new_ia/en-us/corporate-and-brand/compliance/policy-environment/zebra-report-sustainability-accounting-standards-board-en-us.pdf</t>
  </si>
  <si>
    <t>CEO: $10,077,727 | Median Employee: $64,887</t>
  </si>
  <si>
    <t>https://d18rn0p25nwr6d.cloudfront.net/CIK-0000877212/e347e555-7085-455e-adef-b45f1f86d026.pdf</t>
  </si>
  <si>
    <t>Zebra Technologies</t>
  </si>
  <si>
    <t>R_1jqRnUoDHnAV7Yq</t>
  </si>
  <si>
    <t>ZION2020@g.ucla.edu</t>
  </si>
  <si>
    <t>ZION2020</t>
  </si>
  <si>
    <t>Zion Bancorporation, National Association</t>
  </si>
  <si>
    <t>ZION</t>
  </si>
  <si>
    <t>https://app.quotemedia.com/data/downloadFiling?webmasterId=90423&amp;ref=114888679&amp;type=PDF&amp;symbol=ZION&amp;companyName=Zions+Bancorporation+N.A.&amp;formType=DEF+14A&amp;formDescription=Other+definitive+proxy+statements&amp;dateFiled=2020-03-19&amp;CK=109380</t>
  </si>
  <si>
    <t>CEO: $4,795,416 | Median Employee: $71,231</t>
  </si>
  <si>
    <t>https://app.quotemedia.com/data/downloadFiling?webmasterId=90423&amp;ref=115732615&amp;type=PDF&amp;symbol=ZION&amp;companyName=Zions+Bancorporation+N.A.&amp;formType=DEF+14A&amp;formDescription=Other+definitive+proxy+statements&amp;dateFiled=2021-03-18&amp;CK=109380</t>
  </si>
  <si>
    <t>Zions Bancorp</t>
  </si>
  <si>
    <t>R_YaE6BlBsidk7vtn</t>
  </si>
  <si>
    <t>ZBH2020@g.ucla.edu</t>
  </si>
  <si>
    <t>ZBH2020</t>
  </si>
  <si>
    <t>Zimmer Biomet Holdings, Inc.</t>
  </si>
  <si>
    <t>ZBH</t>
  </si>
  <si>
    <t>98956P102</t>
  </si>
  <si>
    <t>https://www.sec.gov/Archives/edgar/data/1136869/000119312520085322/d877781ddef14a.htm#tx877781_6</t>
  </si>
  <si>
    <t xml:space="preserve">Team_x000D_
members and business partners are empowered to speak_x000D_
up whenever thereâ€™s a concern about a potential or actual_x000D_
violation of organizational policies, procedures or internal_x000D_
controls, or applicable laws, regulations and industry codes._x000D_
Concerns can be raised directly to managers, Compliance,_x000D_
HR or through the Companyâ€™s Compliance Hotline. The_x000D_
Code strictly prohibits retaliation related to Compliance_x000D_
reporting. Zimmer Biometâ€™s Compliance function tracks and oversees_x000D_
all reported concerns from investigation to resolution. The_x000D_
Company has developed a robust and rigorous remediation_x000D_
process to ensure appropriate corrective actions are_x000D_
implemented following all substantiated investigations,_x000D_
such as team member separations, documented warnings_x000D_
and retraining. </t>
  </si>
  <si>
    <t>https://investor.zimmerbiomet.com/~/media/Files/Z/ZimmerBiomet-IR/documents/sustainability-reports/sustainability-report-2020.pdf</t>
  </si>
  <si>
    <t>73,495 combined scope 1&amp;2</t>
  </si>
  <si>
    <t>https://investor.zimmerbiomet.com/~/media/Files/Z/ZimmerBiomet-IR/documents/sustainability-reports/3821-1-glbl-en-2021-sustainability-report-interactive.pdf</t>
  </si>
  <si>
    <t>In setting our science-based targets, we are focusing on Scope 1, 2 and 3 emissions.</t>
  </si>
  <si>
    <t>our environmental targets, including reductions in greenhouse gas (GHG) emissions, landfill waste and water usage</t>
  </si>
  <si>
    <t>People of Color (POC) made up 24.5 percent of our total employee population in the U.S.</t>
  </si>
  <si>
    <t>11,176,720:69,683</t>
  </si>
  <si>
    <t>https://www.sec.gov/Archives/edgar/data/1136869/000119312520085322/d877781ddef14a.htm#tx877781_53</t>
  </si>
  <si>
    <t>The physical and mental health, financial well-being_x000D_
and work/life balance of our team members is vital to_x000D_
accomplishing our Mission and achieving our goals. We_x000D_
sponsor wellness programs designed to enhance physical,_x000D_
financial and mental well-being, and encourage participation_x000D_
in these programs through regular communications,_x000D_
educational sessions and other incentives._x000D_
We are also acutely focused on the health and safety of our_x000D_
team members in the workplace. Our environmental, health_x000D_
and safety team constantly monitors various metrics to_x000D_
ensure we are providing the safest environment in which to_x000D_
work. In 2020, our Total Recordable Incident Rate was 0.27_x000D_
and our Lost Time Incident Rate was 0.11.</t>
  </si>
  <si>
    <t>Zimmer Biomet</t>
  </si>
  <si>
    <t>174.81.24.237</t>
  </si>
  <si>
    <t>R_Ck2i1v0yVVQFvwJ</t>
  </si>
  <si>
    <t>GPS5@g.ucla.edu</t>
  </si>
  <si>
    <t>GPS5</t>
  </si>
  <si>
    <t>The Gap, Inc.</t>
  </si>
  <si>
    <t>GPS</t>
  </si>
  <si>
    <t>https://www.gapinc.com/en-us/about/leadership/board-of-directors#:~:text=Board%20of%20Directors%201%20Bob%20L.%20Martin%20Interim,A.%20Hall%20Director%20since%202022.%20...%20More%20items</t>
  </si>
  <si>
    <t>The board is broken down into committees:_x000D_
Audit and Finance_x000D_
Compensation and Management Development_x000D_
Governance and Sustainability</t>
  </si>
  <si>
    <t>https://www.gapinc.com/en-us/about/leadership/board-committee-composition</t>
  </si>
  <si>
    <t>https://www.gapinc.com/en-us/about/leadership/board-of-directors</t>
  </si>
  <si>
    <t xml:space="preserve">A majority of Gap Inc.'s board members are independent of the company and its management, and we are committed to_x000D_
maintaining at least two-thirds of independent directors. Currently, our board has 12 directors and has determined that 10_x000D_
are independent under NYSE rules._x000D_
ï‚· At every board meeting, time is set aside for the non-management or independent directors to meet in executive session. _x000D_
_x000D_
</t>
  </si>
  <si>
    <t>https://gapinc-prod.azureedge.net/gapmedia/gapcorporatesite/media/images/docs/corporate-governance-fact-sheet.pdf</t>
  </si>
  <si>
    <t>We integrate sustainability deeply into our business by understanding the environmental, social and governance (ESG) issues that matter most to our stakeholders and business. These are our material issues and they guide our ESG strategy and sustainability programs._x000D_
_x000D_
We conduct materiality assessments to define these topics and identify the value, risks and opportunities they present for our business. This informs our sustainability commitments and activities and strengthens Gap Inc.â€™s engagement with external stakeholders._x000D_
_x000D_
Building on our 2015 materiality work, we refreshed our materiality assessment in 2021 to align our strategy with the shifting needs and expectations of stakeholders, our business and society, and to adapt to new market developments and trends._x000D_
_x000D_
Note: Materiality on this site refers to the identification of material issues that guide our sustainability strategy and programs, and is not the definition of materiality used for filings with the U.S. Securities and Exchange Commission (SEC)._x000D_
_x000D_
Materiality Process_x000D_
_x000D_
We carried out our most recent materiality analysis in 2021 with a third-party sustainability expert consultancy. The process included three stages:_x000D_
_x000D_
Research: We identified an initial list of material issues through extensive desk-based research, peer review, sustainability thought leadership, and assessment of international standards, including the Global Reporting Initiative (GRI), Sustainability Accounting Standards Board (SASB), the World Economic Forum (WEF), the United Nations Sustainable Development Goals (SDGs) and the Task Force on Climate-related Financial Disclosures (TCFD)._x000D_
Survey: Through a survey, external and internal stakeholders ranked the issues most material to them._x000D_
Prioritize: At materiality workshops, external and internal stakeholders discussed the results of the survey and finalized the order of Gap Inc.â€™s material issues, which were reviewed by our executive team._x000D_
_x000D_
Materiality Results_x000D_
_x000D_
Our materiality assessment identified the top 14 material issues to guide our strategy. The ESG areas considered most important were sourcing sustainably; labor practices; supplier responsibility; diversity, equity and inclusion; climate change, sustainable materials and human capital development._x000D_
_x000D_
Several new issues were identified in this yearâ€™s assessment: womenâ€™s empowerment, responsible marketing and sustainable consumer behavior, and product quality and safety._x000D_
_x000D_
Although these issues have been placed on a matrix, they are all important to the future success of Gap Inc. Given the interconnectivity of these topics, they should be viewed holistically, rather than individually or in silos. Additional topics that do not appear in our top issues are still important and are reflected in our programming.</t>
  </si>
  <si>
    <t>https://www.gapinc.com/en-us/values/sustainability/esg-resources/governance-and-strategy/management-approach/materiality</t>
  </si>
  <si>
    <t xml:space="preserve">Our companywide system monitors and  addresses anti-corruption risks and  enforces our internal Anti-Corruption  and Anti-Bribery Policies. We deliver  anti-corruption training (available to all  employees) to specific levels and high-risk  markets to help employees recognize and  avoid corrupt practices. Our Legal team  carries out a risk assessment exercise  with corruption as a critical component._x000D_
_x000D_
We encourage our employees to report  any suspected violations through our  Open Door process. Employees can raise  concerns with their manager, next-level  manager, local human resources, our  Global Integrity team, or our confidential  COBC Hotline. The hotline is a telephone  and web-based reporting system  available 24/7 to employees and anyone  who conducts business with Gap Inc.  or is affected by our busines responsibly, ethically, and honestly. Our  global COBC, which is published in 10  languages, sets out the policies, values, and  principles we expect all Gap Inc. employees  to uphold and comply with. The Global  Integrity team oversees our COBC program. </t>
  </si>
  <si>
    <t>https://www.gapinc.com/en-us/values/sustainability/esg-resources/past-reports-and-disclosures</t>
  </si>
  <si>
    <t>https://www.gapinc.com/CMSPages/GetAzureFile.aspx?path=%7E%5Cgapcorporatesite%5Cmedia%5Cimages%5Cgap_inc-_cdp_climate_change_questionnaire_2021.pdf&amp;hash=421caa9876bfe64f15f3209b292a85e0dd39ce939ebb8c67074e3c4ffefd93c0</t>
  </si>
  <si>
    <t>As we integrate sustainability throughout our business, we hold ourselves accountable with our strong governance structure and management oversight approach._x000D_
_x000D_
Our policies and sustainability frameworks guide as as we strive to meet the company's social and environmental goals. We take a forward-looking approach to governance, prioritizing a structure that includes Board oversight facilitated and enabled by the Strategic Growth Office (SGO). Our robust management processes and policies are the foundation of a responsible, future-fit business. In 2021, Gap Inc. transformed our organizational structure to place the ESG team within Gap Inc.â€™s SGO, a unit of the company charged with thinking beyond its core business to meet the consumer and industry demands of the future. The SGO brings together Gap Inc.â€™s Strategy, Environment, Social &amp; Governance, Government Affairs, Corporate Development, and New Business functions to drive sustainable growth aligned with the companyâ€™s mission and values. We have established an ESG steering committee of leaders from critical functions across our organization. Bringing ESG into the SGO was designed to maximize cross-departmental_x000D_
collaboration, a crucial part of our ESG teamâ€™s work. The ESG team engages a broad spectrum of teams across Gap Inc., including our brandsâ€™ Product and Marketing teams and our Equality &amp; Belonging, Human Resources, Supply Chain Strategy, Government Affairs, Legal, and Gap Foundation teams.</t>
  </si>
  <si>
    <t>At Gap Inc., good governance begins with a strong Board of Directors that has delegated its oversight of our Sustainability Program to its Governance and Sustainability Committee, which comprises independent directors. The Governance and Sustainability Committee provides an independent perspective on our Sustainability Program in concert_x000D_
with our overarching strategic objective and oversees our internal ESG teamâ€™s management of the Program._x000D_
_x000D_
GOVERNANCE AND SUSTAINABILITY COMMITTEE OF GAP INC.â€™S BOARD OF DIRECTORS_x000D_
Board of Directors_x000D_
Oversight of Gap Inc.â€™s ESG Program is overseen by the Governance and Sustainability Committee of the Board of Directors, which provides regular updates to the Board of Directors regarding Gap Inc.â€™s sustainability programs. To assist in its oversight responsibilities, the Governance and Sustainability Committee receives updates from our Chief Growth Transformation Officer. _x000D_
Sally Gilligan, Chief Growth Transformation Officer_x000D_
Meets with leaders across the company from Sourcing, Production, Brand and Operations, and the ESG team._x000D_
_x000D_
------_x000D_
The Gap Inc. Governance and Sustainability Committee (the â€œCommitteeâ€) of its_x000D_
Board of Directors (the â€œBoardâ€) assists the Board in fulfilling its oversight_x000D_
responsibilities relating to the Companyâ€™s corporate governance matters, including_x000D_
the development of corporate governance guidelines, periodic evaluation of the_x000D_
Board, oversight of the Companyâ€™s programs, policies and practices relating to_x000D_
social and environmental issues and impacts, and such other duties as directed by_x000D_
the Board._x000D_
Specifically related to sustainability, the Committee's responsibilities mandates that_x000D_
they review and evaluate Company programs, policies and practices relating to_x000D_
social and environmental issues and impacts to support the sustainable growth of_x000D_
the Companyâ€™s businesses. The Committee executed the review of enterprise goals_x000D_
for addressing climate change, which included our 50% Scope 1 and 2 reductions_x000D_
targets, new science-based targets that aim to reduce absolute Scope 1 and 2_x000D_
GHG emissions by 90%, and Scope 3 GHG emissions from purchased goods and_x000D_
services by 30% by 2030, respectively, compared to the Companyâ€™s 2017 levels._x000D_
As part of this science-based target, the Company has committed to increase its_x000D_
annual sourcing of renewable electricity from 0% in 2017 to 100% by 2030 for our_x000D_
owned and operated facilities globally</t>
  </si>
  <si>
    <t>Current regulation_x000D_
Current regulation directly impacts our operations, manufacturing and_x000D_
sourcing, and is considered within our risk assessments. Current_x000D_
regulation on climate change can impact energy prices, compliance_x000D_
costs, sourcing availability and costs as well as ability to operate in_x000D_
markets. Specifically, in our supply chain, China has implemented the_x000D_
Chinese Environmental Law, which sets regional caps on GHG_x000D_
emissions. This has affected the textile mills and cut-sew facilities from_x000D_
which we source, thus requiring shifts in sourcing location or causing_x000D_
delays in production. We consider existing regulations in where we_x000D_
source and how we aim for compliance. We use our supplier selection_x000D_
process, combined with monitoring of regulatory landscapes to monitor_x000D_
potential impacts._x000D_
_x000D_
Emerging regulation_x000D_
Emerging regulation potentially impacts our operations, manufacturing_x000D_
and sourcing, and is considered within our risk assessments._x000D_
Emerging regulation on climate change can impact energy prices,_x000D_
compliance costs, sourcing availability and material costs as well as_x000D_
ability to operate in markets. For example, California has an emerging_x000D_
Senate Bill 260 (Climate Corporation Accountability Act), which seeks_x000D_
to mandate corporations operating in California and generating over $1_x000D_
billion in revenue to disclosure annual Scope 1, 2 and 3 emissions_x000D_
starting in 2025. The passing of this Bill has the potential to lead to_x000D_
increased compliance costs for Gap Inc._x000D_
_x000D_
Technology_x000D_
Technological improvements and innovations in materials and textiles_x000D_
for our products can impact our ability to achieve our climate change_x000D_
goals. For example, we are currently collaborating with the Hong Kong_x000D_
Research Institute of Textiles and Apparel (â€œHKRITAâ€) to foster the_x000D_
development of recycled polyester fibres, specifically, to identify a_x000D_
separation method of spandex from used garments and denim_x000D_
decolourisation for recycling. Recycled polyester fibres require less_x000D_
energy to produce than traditional polyester, and by enabling the_x000D_
development of this process, we believe it will help to achieve our_x000D_
climate change goals and further ourwimission to develop eco-friendly_x000D_
production processes and technology solutions throughout the_x000D_
industry._x000D_
_x000D_
Legal_x000D_
We may face legal risks from claims made on our products in_x000D_
connection with our marketing and communication efforts associated_x000D_
with the climate impact of our products. An example of this are risks_x000D_
related to greenwashing, which can potentially damage our brand_x000D_
reputation. To counteract the possibilities of greenwashing, we train_x000D_
our product and marketing teams to adhere to the U.S. Federal Trade_x000D_
Commissionâ€™s (â€œFTCâ€) â€œGreen Guidesâ€ to ensure that product climate_x000D_
change-related information is accurate and. Further, our Global_x000D_
Sustainability and Legal team regularly conduct risk assessments by_x000D_
reviewing public-facing language in accordance with the FTC â€œGreen_x000D_
Guides.â€_x000D_
_x000D_
Market_x000D_
Market shifts have implications for our sourcing, production and_x000D_
business. As climate impacts such as extreme weather, drought, or_x000D_
flooding, may cause shifts in raw materials, we may face_x000D_
transportation, sourcing availability risk or increased costs. An_x000D_
example is one of our most reliant raw materials, cotton. As a result of_x000D_
our cotton sources facing high risk from climate impacts, apparel and_x000D_
textile industries have shifted to build resiliency around cotton, such as_x000D_
BCI, which is captured in our goals to source more sustainable cotton._x000D_
Awareness of the competitive landscape based on the Companyâ€™s_x000D_
benchmarking efforts demonstrates that many retail and apparel_x000D_
companies have begun to address market risk from climate-related_x000D_
impacts._x000D_
In 2018, we completed and rolled out our Preferred Fiber &amp; Materials_x000D_
Toolkit. The tool empowers product teams to select the best fibers_x000D_
based on sustainability impacts such as emissions / energy, alongside_x000D_
water, chemicals, land use, biodiversity, social conditions, animal_x000D_
welfare, potential for circularity, improved conditions for women, and_x000D_
commercial and performance considerations. We updated this toolkit_x000D_
periodically as industry research becomes available and our product_x000D_
teams continue to be trained on how to use this resource. This toolkit_x000D_
was gifted to Textile Exchange in 2020 with the hope of open-sourcing_x000D_
this information to guide the industry towards meaningful change._x000D_
_x000D_
Reputation_x000D_
We believe that doing our part to address the global issue of climate_x000D_
change may also affect our reputation with customers, employees and_x000D_
investors, as well as environmental and human rights organizations_x000D_
and other stakeholders. In 2020, we conducted a sustainability_x000D_
customer insights study to better understand the reactions and_x000D_
motivations of customers towards sustainability â€“ the results of this_x000D_
Gap Inc. CDP Climate Change Questionnaire 2021 Tuesday, August 10, 2021_x000D_
11_x000D_
survey were used to guide investment and programmatic resources_x000D_
into our brands sustainability initiatives. We have also actively_x000D_
leveraged our membership in Ceres' BICEP initiative and our_x000D_
membership in the Retail Industry Leaders Association (â€œRILAâ€) to_x000D_
advocate for progressive policy action on climate and energy issues at_x000D_
the local, state and federal level, and have also publicly affirmed our_x000D_
commitment to the Paris Climate Agreement and the #wearestillin_x000D_
movement. We assess our reputation through monitoring media_x000D_
inquiries and stories, performing customer insight evaluations and_x000D_
scoring of investor-facing disclosures and rankings, such as CDP,_x000D_
DJSI, IPE CITI Report, MSCI, ISS, and others._x000D_
_x000D_
Acute physical_x000D_
The supply and cost of certain agricultural commodities, particularly_x000D_
cotton, is critical to our business. Cotton is used in the majority of our_x000D_
products, and Gap Inc. is a major buyer of cotton in the apparel_x000D_
industry. Acute physical climate-related events such as droughts or_x000D_
extreme heat can cause changes in agricultural production,_x000D_
precipitation or weather in key cotton-producing countries (e.g., China,_x000D_
India, Pakistan, U.S.). This could impact the availability and cost of the_x000D_
cotton that is used to make many of our apparel products. We use_x000D_
forecasting to predict risks, and use tools such as our Preferred Fiber_x000D_
Toolkit to shift our sourcing choices to those that have lower climate_x000D_
change risks and impacts. We also work with suppliers, such as BCI,_x000D_
to evaluate how to build resilient supply chains._x000D_
_x000D_
Chronic physical_x000D_
Chronic physical climate-related events such as flooding, droughts or_x000D_
another extreme precipitation events that affect a substantial share of_x000D_
the global cotton supply could lead to a significant increase in the cost_x000D_
of sourcing our products. In 2011, a severe drought in a major cotton_x000D_
producing country contributed to lowering our gross profit margin by_x000D_
several percentage points, which could occur again given that cotton_x000D_
prices have risen over the last few years._x000D_
Chronic physical risks are assessed by our Business Continuity_x000D_
Planning team at the asset level, using predictive and actual models_x000D_
from the NOAA and other national and international agencies. When_x000D_
impacted from events such as hurricanes, we evaluate financial and_x000D_
physical impacts and build those risks into future planning processes.</t>
  </si>
  <si>
    <t>Risks:_x000D_
Increased indirect (operating) costs_x000D_
The Company is mandated by Building Energy Compliance Services in several states_x000D_
across the country including California, New York, Maine, Colorado, Texas and Ontario,_x000D_
CA to benchmark and disclose energy and water consumption and GHG emissions for_x000D_
some of its operations. For example, per California Assembly Bill 802 (CA AB 802),_x000D_
businesses are required to report energy data for buildings in California that are larger_x000D_
than 50,000 square feet. Since 2017, the Company has been reporting requested data_x000D_
for the EPAâ€™s EnergyStar program (24 sites were included in 2020). Additional_x000D_
emissions reporting regulations, such as these are expected to contribute to an increase_x000D_
in indirect operational costs related to reporting and procuring the energy that is needed_x000D_
to run our 3,000+ stores, office locations, and distribution centers (â€œDCsâ€) in the U.S._x000D_
and international markets. Our stores and DCs account for a majority of the Scope 2_x000D_
climate emissions and energy consumption for the Companyâ€™s owned and operated_x000D_
facilities. Inability to comply with additional emissions reporting obligations may result in_x000D_
fines._x000D_
_x000D_
Increased direct costs_x000D_
A high percentage of Gap Inc.â€™s product is made from cotton, primarily grown in_x000D_
countries such as China, United States, India and Pakistan, all of which face climate related impacts to production. As climate impacts may cause shifts in availability for raw_x000D_
materials that we use in our products, especially cotton due to extreme weather, drought_x000D_
or flooding, we may face sourcing risk or costs. For 2020, we saw a 60% year-over-year_x000D_
increase in direct costs from our cotton suppliers in the Indian states of Madhya Pradesh_x000D_
and Maharashtra due drought and heat in these areas._x000D_
We focus our cotton strategy around building fiber security and maintaining a_x000D_
comprehensive evaluation of cotton sourcing risks, as well as building a more_x000D_
sustainable source of cotton that is better for people and the planet._x000D_
We are working closely with our top suppliers to support our company-wide policy to_x000D_
eliminate our use of wood-derived fibers from ancient and endangered forests.. This_x000D_
commitment helps protect critical forests and also supports our efforts to tackle climate_x000D_
change, as forest ecosystems are vital natural resources that promote biodiversity,_x000D_
protect watersheds and help mitigate the release of carbon dioxide into the atmosphere._x000D_
_x000D_
Decreased revenues due to reduced production capacity_x000D_
With over 3,900 stores (in 2020) and other owned &amp; operated facilities globally, Gap_x000D_
Inc.â€™s operations are at physical risk to the changing climate including fires, floods,_x000D_
droughts and other extreme weather events that damage facilities and make them_x000D_
unable to operate their normal business functions. For example, in response to_x000D_
Hurricanes Maria, Irma and Harvey, Gap Inc. stores were evacuated due to flood and_x000D_
damage risk and employees provided with support during recovery periods._x000D_
_x000D_
Opportunities:_x000D_
Use of lower-emission sources of energy_x000D_
In June 2018, we finalized an agreement to develop an additional 3-megawatt solar_x000D_
array at our Fresno, California distribution center. The project, which we believe will_x000D_
result in the equivalent of removing 254 passenger cars from the road, annually, is_x000D_
anticipated to offset more than half of the energy load at our Fresno facility and is_x000D_
projected to reduce energy expenses. Construction of this array is now complete and is_x000D_
generating power. We are continuing to explore the possibility of combined renewable_x000D_
energy and storage opportunities in our distribution center network._x000D_
In 2019, together with four other companiesâ€”Bloomberg, Cox Enterprises, Salesforce,_x000D_
and Workdayâ€”we formed a first-of-its-kind Virtual Power Purchasing Agreement (a_x000D_
â€œVPPAâ€) partnership that is enabling us to procure a total of 42.5 megawatts of a 100-_x000D_
megawatt solar project in North Carolina. Historically, it has been difficult for individual_x000D_
companies with smaller energy needs to procure solar from large projects due to high_x000D_
transaction costs and complicated contract processes. By joining forces, however, we_x000D_
have expanded our buying power, and we will able to share best practices with other_x000D_
companies that wish to replicate this innovative model. Each company is projected to_x000D_
receive approximately the same amount of energy from the project. Gap Inc. has_x000D_
contracted for 7.5 megawatts of solar energy, which we believe will offset 100 percent of_x000D_
the energy load for our Athleta brandâ€™s retail stores. The project began generating_x000D_
energy in Dec 2020._x000D_
In August 2019, we signed a 90 Megawatt (MW) VPPA for the Aurora Wind Project with_x000D_
Enel Green Power North America, marking one of the largest offsite renewable energy_x000D_
contracts by an apparel retailer. We believe that the 12-year agreement will enable us to_x000D_
reach our 2020 goal to reduce absolute Scope 1 and 2 greenhouse gas (GHG)_x000D_
emissions for owned and operated facilities by 50 percent compared to 2015 by_x000D_
providing us an estimated 374-gigawatt hours of renewable energy (GWh) each year._x000D_
The project came online in late 2020 due to COVID related construction delays._x000D_
_x000D_
Reduced water usage and consumption_x000D_
We require all Tier 1 suppliers of branded products, and our identified strategic Tier 2_x000D_
mills, to report on energy consumption, emissions and other environment indicators_x000D_
using the Sustainable Apparel Coalition's (â€œSACâ€) Higg Index Facility Environment_x000D_
Module (â€œFEMâ€). Our Environmental Capability Building and Supplier Sustainability field_x000D_
teams actively engage suppliers to encourage and assist them with reporting. We are_x000D_
also working on integrating environmental data, including water use, into our sourcing_x000D_
scorecards and decisions for suppliers._x000D_
In 2020, 89 percent of our cut and sew manufacturers and 80 percent of strategic fabric_x000D_
mills and dyehouses suppliers completed the Higg FEM questionnaire. Since 2017, we_x000D_
have expanded our use of the FEM 3.0 to collect data from millsâ€™ self-assessments._x000D_
Increasingly, these self-assessments are verified by third parties. We use this data to_x000D_
help understand our impact and identify specific opportunities to work with our suppliers_x000D_
to achieve better resource efficiency._x000D_
_x000D_
Development and/or expansion of low emission goods and services_x000D_
Our brands are committed to integrating sustainability into their end-2-end process: from_x000D_
the materials they source, to the suppliers they work with, while educating and_x000D_
communicating sustainability directly with our customers, through our products, on our_x000D_
e-commerce sites and in our stores about our efforts to produce responsibly. We have_x000D_
committed to sustainability goals &amp; targets that reduce the impact of the fibers we use in_x000D_
our product. We have done this, by committing to sourcing more sustainable fibers,_x000D_
including Better Cotton , recycled cotton and recycled polyester, as well as cellulosic_x000D_
fiber that is not from High Carbon Stock or High Conservation Value forests, all of which_x000D_
have opportunities to realize reduced carbon emissions through the supply chain.</t>
  </si>
  <si>
    <t>We utilize multiple avenues for identifying, assessing and responding to climate change_x000D_
risks and opportunities._x000D_
At the enterprise level, the Risk Management and Internal Audit teams across various_x000D_
business departments (operations, supply chain, and etc.) conduct annual climate_x000D_
assessments to identify and assess climate-related risks across our upstream,_x000D_
downstream, and direct operations. Risk identification is conducted through methods_x000D_
such as interviews with the Companyâ€™s top executives and Board members,_x000D_
benchmarking, supply chain risk mapping, and engagement with sustainability experts_x000D_
and stakeholders. On an annual basis, the Risk Management and Internal Audit teams_x000D_
communicate the risk assessment findings to our Global Sustainability team and other_x000D_
company executives. The Global Sustainability team, reporting into our Chief Growth_x000D_
Transformation Officer, regularly evaluates the climate-related risks with the Risk_x000D_
Management and Internal Audit teams to develop recommendations and mitigate_x000D_
potential risks. The process we use to evaluate these risks includes climate resiliency_x000D_
strategy work, goal-setting and coordination with our brands and business functions_x000D_
(store audits, logistics, sourcing) to ensure that we are appropriately assessing the risk,_x000D_
possible interventions and associated investments prior to making a decision._x000D_
Specifically, within our supply chain, we require Tier 1 suppliers of branded products,_x000D_
and strategic Tier 2 suppliers, to use the SAC's Higg index to perform environmental_x000D_
self-assessments that are then verified by third-party verifiers._x000D_
At the asset level, our Business Continuity Planning (â€œBCPâ€) team analyzes, prioritizes_x000D_
and helps to mitigate asset risks resulting from extreme weather, natural hazards and_x000D_
other external events. The BCP team uses predictive and actual models from the_x000D_
National Oceanic and Atmospheric Administration (â€œNOAAâ€) and other national and_x000D_
international agencies as well as integrated Google Earth tracking tools that are overlaid_x000D_
against all of Gap Inc.â€™s facilities for tracking potential and actual impacts. The team_x000D_
uses a Risk Assessment Tool (â€œRATâ€) to determine the event, Company risk and the_x000D_
residual risk remaining after preparedness plans are developed._x000D_
Physical Risk Case Study_x000D_
Through our Supply Chain Risk Management team, it was identified through supply_x000D_
chain risk mapping and research from sustainability experts that there was a potential_x000D_
for extreme weather events, such as flooding or drought, in countries in which we_x000D_
source cotton. This was assessed as a likely risk, with a medium magnitude of impact._x000D_
Through engagement with the sustainability department, it was determined that in order_x000D_
to mitigate cotton-related sourcing risks, we must refocus our textile fiber strategy to be_x000D_
more diversified. As such, we took steps to source fibers that are more sustainable (i.e._x000D_
have a lower carbon footprint, reduced impact on biodiversity or lower water footprint_x000D_
compared to conventional materials), such as recycled polyester, recycled nylon,_x000D_
organic, recycled, Better Cotton Initiative (BCI) cotton, and man-made cellulosic_x000D_
materials (Lenzing). In 2020, 35% of our fibers were sourced from these more_x000D_
sustainable sources._x000D_
Transitional Risk Case Study_x000D_
Through benchmarking, the Risk Management team has identified the transitional risks_x000D_
of current and emerging regulations as it relates to climate change and the GHG_x000D_
emissions of Gap Inc. This was assessed as a likely risk, with a large magnitude of_x000D_
impact as non-compliance to these mandates can follow extreme fines. Through the_x000D_
Global Sustainability team leveraging benchmarking and current research on climate_x000D_
scenarios, we were able to make a decision to push for 100% renewables for our owned_x000D_
and operated facilities globally to reduce our dependence on fossil fuels and mitigate_x000D_
potential impacts resulting from use of fossil fuels. In addition, we incorporated climate_x000D_
impacts in our evaluation of preferred fibers within our raw materials sourcing strategy_x000D_
with a goal to reduce Scope 3 emissions related to purchased goods and services to_x000D_
minimize both the climate and water impacts of our raw materials. This process was_x000D_
also incorporated in setting our science-based target, which used the science-based_x000D_
target initiativeâ€™s tool to assess overall ambition in line with the Absolute Contraction_x000D_
Method, which had a range of 16% (2-degree scenario) to 32.5% (WB2C).</t>
  </si>
  <si>
    <t>Each year, management and Internal Audit work together to identify and assess the greatest existing and emerging risks that could impact the companyâ€™s operations or ability to achieve its objectives. The Risk Committee, made up of leaders that represent the Senior Leadership team, provides oversight of the annual Enterprise Risk Assessment (ERA) process:_x000D_
â€¢ Senior executives and VPs provide input on risks and mitigations via an online questionnaire or an interview._x000D_
â€¢ The Risk Committee reviews results, identifies any other key risks, and prioritizes them in the appropriate quadrants based on risk exposure and mitigation maturity._x000D_
â€¢ The CEO, Board of Directors, and Senior Leadership team use the ERA to monitor and mitigate risks, as well as to update policies and include in Business Continuity Planning where required._x000D_
We also develop country-specific strategies that take into consideration local context, and we are setting up a new Risk Intelligence Office to focus on supply chain-related risks.</t>
  </si>
  <si>
    <t>he Global Sustainability team, reporting into our Chief Growth_x000D_
Transformation Officer, regularly evaluates the climate-related risks with the Risk_x000D_
Management and Internal Audit teams to develop recommendations and mitigate_x000D_
potential risks. The process we use to evaluate these risks includes climate resiliency_x000D_
strategy work, goal-setting and coordination with our brands and business functions_x000D_
(store audits, logistics, sourcing) to ensure that we are appropriately assessing the risk,_x000D_
possible interventions and associated investments prior to making a decision._x000D_
Specifically, within our supply chain, we require Tier 1 suppliers of branded products,_x000D_
and strategic Tier 2 suppliers, to use the SAC's Higg index to perform environmental_x000D_
self-assessments that are then verified by third-party verifiers.</t>
  </si>
  <si>
    <t>Where in the value chain does the risk driver occur?_x000D_
Risk type &amp; Primary climate-related risk driver_x000D_
Primary potential financial impact_x000D_
Time horizon_x000D_
Likelihood_x000D_
Magnitude of impact_x000D_
Potential financial impact figure (currency)_x000D_
Potential financial impact figure â€“ minimum (currency)_x000D_
Potential financial impact figure â€“ maximum (currency)_x000D_
Explanation of financial impact figure_x000D_
Cost of response to risk_x000D_
Description of response and explanation of cost calculation</t>
  </si>
  <si>
    <t>C4. Targets and performance_x000D_
C4.1_x000D_
(C4.1) Did you have an emissions target that was active in the reporting year?_x000D_
Absolute target_x000D_
_x000D_
C4.1a_x000D_
(C4.1a) Provide details of your absolute emissions target(s) and progress made_x000D_
against those targets._x000D_
_x000D_
Target reference number_x000D_
Abs 1_x000D_
Year target was set_x000D_
2015_x000D_
Target coverage_x000D_
Company-wide_x000D_
Scope(s) (or Scope 3 category)_x000D_
Scope 1+2 (market-based)_x000D_
Base year_x000D_
2015_x000D_
Covered emissions in base year (metric tons CO2e)_x000D_
481,670_x000D_
Covered emissions in base year as % of total base year emissions in selected_x000D_
Scope(s) (or Scope 3 category)_x000D_
100_x000D_
Target year_x000D_
2020_x000D_
Targeted reduction from base year (%)_x000D_
50_x000D_
Covered emissions in target year (metric tons CO2e) [auto-calculated]_x000D_
240,835_x000D_
Covered emissions in reporting year (metric tons CO2e)_x000D_
240,724_x000D_
% of target achieved [auto-calculated]_x000D_
100.0460896464_x000D_
Target status in reporting year_x000D_
Achieved_x000D_
Is this a science-based target?_x000D_
No, but we are reporting another target that is science-based_x000D_
Target ambition_x000D_
Please explain (including target coverage)_x000D_
This target covers our owned and operated facilities. We have revised this baseline from_x000D_
previously reported numbers to account for our acquisition of Janie and Jack which_x000D_
occurred in March of 2019._x000D_
_x000D_
Target reference number_x000D_
Abs 2_x000D_
Year target was set_x000D_
2019_x000D_
Target coverage_x000D_
Company-wide_x000D_
Scope(s) (or Scope 3 category)_x000D_
Scope 1+2 (market-based)_x000D_
Base year_x000D_
2017_x000D_
Covered emissions in base year (metric tons CO2e)_x000D_
391,671_x000D_
Covered emissions in base year as % of total base year emissions in selected_x000D_
Scope(s) (or Scope 3 category)_x000D_
100_x000D_
Target year_x000D_
2030_x000D_
Targeted reduction from base year (%)_x000D_
90_x000D_
Covered emissions in target year (metric tons CO2e) [auto-calculated]_x000D_
39,167.1_x000D_
Covered emissions in reporting year (metric tons CO2e)_x000D_
240,724_x000D_
% of target achieved [auto-calculated]_x000D_
42.8213702033_x000D_
Target status in reporting year_x000D_
Underway_x000D_
Is this a science-based target?_x000D_
Yes, and this target has been approved by the Science-Based Targets initiative_x000D_
Target ambition_x000D_
1.5Â°C aligned_x000D_
Please explain (including target coverage)_x000D_
This target covers our Scope 1 + 2 emissions (market-based). In 2021, we announced_x000D_
the divestitures of Janie and Jack and Intermix. We will revise the baseline in next year's_x000D_
response to account for this change._x000D_
_x000D_
Target reference number_x000D_
Abs 3_x000D_
Year target was set_x000D_
2019_x000D_
Target coverage_x000D_
Company-wide_x000D_
Scope(s) (or Scope 3 category)_x000D_
Scope 3: Purchased goods &amp; services_x000D_
Base year_x000D_
2017_x000D_
Covered emissions in base year (metric tons CO2e)_x000D_
5,182,808_x000D_
Covered emissions in base year as % of total base year emissions in selected_x000D_
Scope(s) (or Scope 3 category)_x000D_
100_x000D_
Target year_x000D_
2030_x000D_
Targeted reduction from base year (%)_x000D_
30_x000D_
Covered emissions in target year (metric tons CO2e) [auto-calculated]_x000D_
3,627,965.6_x000D_
Covered emissions in reporting year (metric tons CO2e)_x000D_
0_x000D_
% of target achieved [auto-calculated]_x000D_
333.3333333333_x000D_
Target status in reporting year_x000D_
Underway_x000D_
Is this a science-based target?_x000D_
Yes, and this target has been approved by the Science-Based Targets initiative_x000D_
Target ambition_x000D_
1.5Â°C aligned_x000D_
Please explain (including target coverage)_x000D_
Our Scope 3 emission reduction target focuses on purchased goods &amp; services. Our_x000D_
purchased goods &amp; services impacts include emissions from our Tier 1 &amp; 2 suppliers_x000D_
(i.e., cut &amp; sew facilities, dying facilities, fabric mills etc) as well as the embodied carbon_x000D_
of our products (the upstream impact of the cotton, wool, leather, polyester, etc. supply_x000D_
chains). Our target is intended toaddress the main sources of these GHG emissions by_x000D_
reducing our supply chainâ€™s energy and emission footprint, shifting to renewable sources_x000D_
of energy, encouraging our suppliers to set their own SBTs when feasible, and using_x000D_
less carbon-intensive materials in the design phase (such as organic cotton or recycled_x000D_
inputs)._x000D_
While the consumer use of sold products can comprise as much as 26% of emissions,_x000D_
our influence is low (i.e., consumer behaviour drives how clothes are washed and at_x000D_
what frequency) and policies to reduce this may increase emissions from a systems_x000D_
basis (for example, making a garment less durable reduces its use phase emissions but_x000D_
increases other categories). The Apparel and Footwear Sector Science-based Target_x000D_
Guidance (November 2018 V2.0) has the provision to exclude use of sold products from_x000D_
scope 3 calculations for these reasons. In accordance with this sector guidance, we are_x000D_
excluding this scope 3 category from the overall calculations to derive the 66% criteria_x000D_
for setting a Science-based target. Purchased goods &amp; services comprises 81% of all_x000D_
scopes when product use phase is excluded and meets the criteria for scope 3 targets_x000D_
(&gt;66% of all scope 3 categories).</t>
  </si>
  <si>
    <t>No other breakdowns by region_x000D_
_x000D_
Data is doubtful - the 76 / 24 breakdown has not changed from 2019 - 2021.</t>
  </si>
  <si>
    <t>https://www.gapinc.com/en-us/values/sustainability/esg-resources/data</t>
  </si>
  <si>
    <t>Since the pandemic hit in 2020, we have_x000D_
taken several steps to support our supply_x000D_
chain partners and prioritize the health and_x000D_
safety of people working in our supply chain. _x000D_
We continue to distribute COVID-19 guidelines to our_x000D_
suppliers and factories and, when needed, we adapt our_x000D_
social and labor programs, offering virtual options that_x000D_
ensure continuity while keeping everyone safe._x000D_
We have also continued to enforce important COVC_x000D_
standards, including the provision of sick leave and other_x000D_
relevant benefits, functioning grievance mechanisms,_x000D_
requirements related to non-discriminatory employment_x000D_
practices and ethical practices around virus-related layoffs_x000D_
and furloughs._x000D_
We support vaccine distribution and uptake in key sourcing_x000D_
markets as part of the Business Roundtableâ€™s CEO COVID-19_x000D_
Task Force. This group has mobilized the private sector to_x000D_
urge governments to invest in vaccine funding and get more_x000D_
vaccines into underserved markets. In addition, we have_x000D_
integrated vaccine education into the P.A.C.E. platform.</t>
  </si>
  <si>
    <t>https://gapinc-prod.azureedge.net/gapmedia/gapcorporatesite/media/images/values/sustainability/documents/2021/gap-inc-2021-esg-report.pdf</t>
  </si>
  <si>
    <t>R_3CO5kisQL94tnWd</t>
  </si>
  <si>
    <t>SLB2020@g.ucla.edu</t>
  </si>
  <si>
    <t>SLB2020</t>
  </si>
  <si>
    <t>Schlumberger N.V. (Schlumberger Limited)</t>
  </si>
  <si>
    <t>SLB</t>
  </si>
  <si>
    <t>https://www.sec.gov/Archives/edgar/data/87347/000130817920000009/lslb2020_def14a.htm</t>
  </si>
  <si>
    <t>Current or former CEO or president; Energy industry expertise; Risk management experience; Academic relations; Scientific and technological innovation experience; M&amp;A experience; Experience in key Schlumberger markets; Government, public policy and regulatory insights</t>
  </si>
  <si>
    <t>In 2020, 88% of our workforce completed Code of Conduct and anticorruption training.</t>
  </si>
  <si>
    <t>"Schlumbergerâ€™s anticorruption program includes a well-defined anticorruption policy, as outlined in our Code of Conduct, as well as supporting internal controls, and applies to all of our operating locations and geographies as well as our employees, contractors, suppliers, and agents. Our E&amp;C function manages enforcement of the policy and related internal controls, with oversight from the Board and its Nominating &amp; Governance Committee. We review the governance and effectiveness of our anticorruption program at least annually."_x000D_
"Schlumberger also maintains a robust allegation and incident review program, consisting of a confidential and anonymous EthicsLine hotline (including online reporting options), which supports independent review of employee grievances, as outlined in our Code of Conduct and in our Human Rights Position Statement."</t>
  </si>
  <si>
    <t>https://www.slb.com/-/media/files/sustainability/2020/2020-slb-sustainability-report.ashx</t>
  </si>
  <si>
    <t>1,125 thousands of metric tonnes</t>
  </si>
  <si>
    <t>38,127 thousands of metric tonnes</t>
  </si>
  <si>
    <t>(see page 16-17 of ESG Report for "Board and Management Oversight of Climate Change" section of Governance)</t>
  </si>
  <si>
    <t>The ERC comprises top company executives from various functions, including the Vice President of Sustainability, each of whom supervises day-to-day risk management throughout the company. The ERCâ€™s purpose is to identify those risks that have the potential to significantly affect our business over the short-, medium-, and longer termsâ€”and therefore to impact our strategic objectiveâ€”and to implement appropriate mitigation measures. The ERC reports directly to our Chief Executive Officer (CEO) and to the Board, and annually presents to the Board a comprehensive report of its risk mapping efforts for that year. Additional information regarding the Boardâ€™s role in risk oversight including climate-related risk is included in our 2021 Proxy Statement (p. 14). _x000D_
The CEO and Chief Financial Officer (CFO) annually approve the capital investment budget, including investments in technology to reduce emissions in oil and gas, and low-carbon businesses in the Schlumberger New Energy portfolio. The aggregate planned investment budget is approved by the Board. Reporting to the CEO, the Chief Strategy &amp; Sustainability Officer (CSSO) oversees our corporate strategy, sustainability, marketing, and investment_x000D_
activities</t>
  </si>
  <si>
    <t xml:space="preserve">Short term: With respect to unpredictable weather patterns including_x000D_
cyclones, hurricanes, and tropical storms that have the potential to_x000D_
affect our bases in coastal areas, we assess these risks on a 1- to 3-year_x000D_
timeframe.;_x000D_
Medium term: Schlumberger considers capital expenditures and operational_x000D_
planning, including development of new technologies that have the potential_x000D_
to reduce our customersâ€™ greenhouse gas (GHG) emissions, over a 3- to_x000D_
10-year timeframe.;_x000D_
Long term: The Board and senior management take a longer view in_x000D_
considering strategic planning, including climate-related risks and_x000D_
opportunities that have the potential to negatively or positively affect_x000D_
our business over the medium term (3 to 10 years) and long term (10 to 20_x000D_
years). Included in long-term risks are energy transition and climate change. </t>
  </si>
  <si>
    <t xml:space="preserve">Medium term: Schlumberger considers capital expenditures and operational_x000D_
planning, including development of new technologies that have the potential_x000D_
to reduce our customersâ€™ greenhouse gas (GHG) emissions, over a 3- to_x000D_
10-year timeframe.;_x000D_
Long term: The Board and senior management take a longer view in_x000D_
considering strategic planning, including climate-related risks and_x000D_
opportunities that have the potential to negatively or positively affect_x000D_
our business over the medium term (3 to 10 years) and long term (10 to 20_x000D_
years). Included in long-term risks are energy transition and climate change. </t>
  </si>
  <si>
    <t>(see page 20 of ESG Report "Risk Management" for the process of identifying and assessing climate related risks)</t>
  </si>
  <si>
    <t xml:space="preserve">A corporate risk map is developed and reviewed with the CEO and his_x000D_
leadership team. Climate change and energy transition are two enterpriselevel risks. Enterprise-level risks are developed into various scenarios, guided_x000D_
by subject matter experts, and these scenarios are modeled to assess potential_x000D_
financial impacts. Results of any financial stress tests are discussed with_x000D_
our banks to assess liquidity needs over a three-year time span, along with_x000D_
probable effects on credit ratings and options to deal with each scenario. In_x000D_
the case of acute physical risk, crisis management scenarios are created and_x000D_
tested in desktop exercises at the local and corporate level by the respective_x000D_
management. At the asset level, risks are included in the operational risk_x000D_
maps, which help to identify and assess potential threats to the mid- to_x000D_
long-term strategic objectives of the various business units. These risks are_x000D_
monitored and embedded into the business planning cycle. Risks are scored_x000D_
on likelihood, severity, time horizon, and financial impact. Where applicable,_x000D_
management objectives are set to reflect completion of mitigation plans. </t>
  </si>
  <si>
    <t>In June 2021, we announced our commitment to reach net-zero emissions by 2050. This 2050 target is inclusive of all three scopes of emissions</t>
  </si>
  <si>
    <t>In June 2021, we announced our commitment to reach net-zero emissions_x000D_
by 2050. This 2050 target is inclusive of all three scopes of emissions, and_x000D_
is supported by a comprehensive near-term road map with the following_x000D_
interim milestones:_x000D_
â€¢ By 2025, a 30% carbon emissions reduction in Scopes 1 and 2. A portion of_x000D_
the 2020 short-term cash incentive compensation opportunity for our CEO_x000D_
and other members of our senior management was based on achieving an_x000D_
annual internal emissions reduction objective as part of this 2025 goal._x000D_
â€¢ By 2030, a 50% reduction in Scopes 1 and 2._x000D_
â€¢ By 2030, a 30% reduction in Scope 3._x000D_
We aim to net the balance of emissions we produce in 2050 with carbonnegative actions.</t>
  </si>
  <si>
    <t>4,651 thousands of cubic meters</t>
  </si>
  <si>
    <t>In the United States, 34% of our employees identified as a member of an_x000D_
underrepresented group as of December 2020.</t>
  </si>
  <si>
    <t>22,247,160:71,021</t>
  </si>
  <si>
    <t>https://www.sec.gov/Archives/edgar/data/87347/000130817920000009/lslb2020_def14a.htm#lslba044</t>
  </si>
  <si>
    <t>(see page 48 of ESG report)</t>
  </si>
  <si>
    <t>Schlumberger NV</t>
  </si>
  <si>
    <t>R_26gNpg4YmR8mI9W</t>
  </si>
  <si>
    <t>CE2020@g.ucla.edu</t>
  </si>
  <si>
    <t>CE2020</t>
  </si>
  <si>
    <t>Celanese Corporation</t>
  </si>
  <si>
    <t>CE</t>
  </si>
  <si>
    <t>https://www.sec.gov/Archives/edgar/data/1306830/000130683020000071/ce-2020def14a.htm#se29164ce1f584adb9d2c4cd91560b40c</t>
  </si>
  <si>
    <t>Relevant senior leadership/C-Suite experience; Global business experience; Extensive knowledge of the Company's business and/or chemical industry; Experience in innovation-focused businesses; Experience in customer-driven businesses; Government/regulatory/geopolitical exposure; Operational expertise; Strategy development experience; Risk oversight/management expertise</t>
  </si>
  <si>
    <t>Celaneseâ€™s â€œthird-party intermediariesâ€ or direct suppliers,_x000D_
contractors, and joint venture partners receive a copy of Celaneseâ€™s_x000D_
Supplier Code of Conduct, which is a simplified version of the BCP_x000D_
and contains language about anti-corruption. Both the Supplier_x000D_
Code of Conduct and the BCP are available on Celaneseâ€™s website,_x000D_
celanese.com. Celanese contracts with third-party intermediaries_x000D_
also include anti-corruption language or clauses, and third parties_x000D_
that meet a certain risk threshold, based on factors such as_x000D_
contractual value and country corruption risk levels, must complete_x000D_
an anti-corruption due-diligence review and a refresher every_x000D_
three years.</t>
  </si>
  <si>
    <t>Our new BCP posters â€œEthical Choices are Excellent Choices,â€ which are_x000D_
displayed throughout our facilities and offices, now contain a QR code to make_x000D_
the Ethics Helpline easy to access from mobile devices.</t>
  </si>
  <si>
    <t>https://sustainability.celanese.com/-/media/sustainabilitysite/files/celanese-esg-report-20-21.pdf</t>
  </si>
  <si>
    <t>Chaired by the Senior Vice President and General Counsel and_x000D_
consisting of a cross-functional team of senior leaders from each_x000D_
function and region, the ESG Council meets monthly to develop our_x000D_
strategy and make recommendations to executive leadership on_x000D_
key developments. The Council, with the input from our 10 expert_x000D_
committees with experience across ESG priority topics, has made_x000D_
recommendations on best practice standards and reporting, while_x000D_
supporting key performance indicators (KPIs) and goals for our_x000D_
priority issues. The Council has also led the Sustainability website_x000D_
redevelopment, as well as the creation of this report. The Council_x000D_
will continue to recommend new or updated targets and reporting as_x000D_
regulations, technology, and stakeholder interest continue to evolve</t>
  </si>
  <si>
    <t>Chaired by the Senior Vice President and General Counsel and_x000D_
consisting of a cross-functional team of senior leaders from each_x000D_
function and region, the ESG Council meets monthly to develop our_x000D_
strategy and make recommendations to executive leadership on_x000D_
key developments. The Council, with the input from our 10 expert_x000D_
committees with experience across ESG priority topics, has made_x000D_
recommendations on best practice standards and reporting, while_x000D_
supporting key performance indicators (KPIs) and goals for our_x000D_
priority issues. The Council has also led the Sustainability website_x000D_
redevelopment, as well as the creation of this report. The Council_x000D_
will continue to recommend new or updated targets and reporting as_x000D_
regulations, technology, and stakeholder interest continue to evolve.</t>
  </si>
  <si>
    <t>https://sustainability.celanese.com/-/media/sustainabilitysite/files/celanese-esg-report-20-21.pdfxt</t>
  </si>
  <si>
    <t>CEO: $7,067,446 | Median Employee: $81,859</t>
  </si>
  <si>
    <t>https://investors.celanese.com/websites/celanese/English/4021/sec-filings.html?format=convpdf&amp;shortDesc=Proxy%20Statement%20%28definitive%29&amp;secFilingId=8d5615ad-ee02-4147-98a6-920ea3fa9146</t>
  </si>
  <si>
    <t>Celanese</t>
  </si>
  <si>
    <t>131.179.55.0</t>
  </si>
  <si>
    <t>R_26mXjWoPskc07My</t>
  </si>
  <si>
    <t>XLNX2020@g.ucla.edu</t>
  </si>
  <si>
    <t>XLNX2020</t>
  </si>
  <si>
    <t>Xilinx, Inc.</t>
  </si>
  <si>
    <t>XLNX</t>
  </si>
  <si>
    <t>https://www.xilinx.com/content/dam/xilinx/publications/about/corporate-responsibility-2020.pdf</t>
  </si>
  <si>
    <t>semiconductor industry</t>
  </si>
  <si>
    <t>https://www.sec.gov/Archives/edgar/data/743988/000074398820000027/xlnx2020def14a.htm#s7865C622DBA64692ABA8C0B31E8627EA</t>
  </si>
  <si>
    <t>"Our Code of Conduct includes protections for employees who report violations of the Code of Conduct, corporate policies, laws, rules, and requlations. We strongly encourage employees to use our open-door communication channels to report concerns about business practices at Xilinx that do not seem right to them. Our web-based anonymous reporting process allows employees, as well as external parties, to report violations they may not feel comfortable bringing up directly with management. The anonymous reporting channel is another wav to communicate concerns if. for whatever reason, employees or external parties are not willing or able to use other communication channels. The site can be accessed from our intranet and Corporate Governance web page."</t>
  </si>
  <si>
    <t>https://www.xilinx.com/content/dam/xilinx/publications/about/xilinx-cdp-climate-change-2021.pdf</t>
  </si>
  <si>
    <t>"Xilinx's CFO monitors and provides climate-related program input at regular_x000D_
management reviews on the company's environmental performance to the Xilinx_x000D_
board. This is also part of our overall ISO 14001 and ISO 45001 certification_x000D_
management system and Environmental, Social, and Governance (ESG)_x000D_
initiatives"_x000D_
(See C1.1a, page 3 of 2021 CDP Report - data from year 2020)</t>
  </si>
  <si>
    <t>"CFO provides direction on major capital expenditures requiring approval from the Xilinx board (this has included building renovations which incorporated climate reduction solutions such as solar panel investments and recent Solar Panel parking lot and battery storage investments). The CFO also monitors progress against climate-related goals and targets on a regular basis and presents to the Xilinx board..."_x000D_
(See C1.1b and C1.2 on page 3 &amp; 4 of 2021 CDP Report - data from year 2020)</t>
  </si>
  <si>
    <t>See section C2.3 pages 8-11 for risks and C2.4 pages 11-13 for opportunities_x000D_
 of 2021 CDP Report</t>
  </si>
  <si>
    <t>See C3.3 and C3.4 tables on pages 15-16 of 2021 CDP Report</t>
  </si>
  <si>
    <t>"Our Board has overall responsibility for risk oversight at the Company and may delegate particular risk areas to the appropriate Committees of the Board. The Boardâ€™s role in risk oversight builds upon managementâ€™s risk management process. The Company conducts a formal annual risk assessment as well as coordinates on-going risk management activities throughout the year to identify, analyze, respond to, monitor and report on risks. Risks reviewed by the Company includes operational risks, financial risks, legal and compliance risks, IT risks, strategic risks, and business continuity risks. _x000D_
_x000D_
The management team then reviews with the Board any significant risks identified during the process, together with plans to mitigate such risks. In response, the Board or the relevant Committee may request that management conduct additional review of or reporting on select enterprise risks. The process and risks are reviewed at least annually with the Board or any of its Committees. In addition, our business continuity plan serves as a framework for managing and responding quickly to unanticipated events and interruptions that may impact our business operations and customers..."_x000D_
See C2.1 on pages 6-7 for description of process in 2021 CDP Report</t>
  </si>
  <si>
    <t>See "Description of response and explanation of cost calculation" section on pages 9-12 of 2021 CDP Report</t>
  </si>
  <si>
    <t>See "Governance mechanisms into which climate-related issues are integrated" column of table C1.1b of 2021 CDP Report</t>
  </si>
  <si>
    <t xml:space="preserve">See C2.3a section on risks, pages 9-13, of 2021 CDP Report </t>
  </si>
  <si>
    <t>In support of limiting global warming by minimizing generation of greenhouse gases (GHGs) in our operations as we continue to expand our business, we have a set a new carbon emissions target of 25% CO2 reduction per employee over ten years from 2016 to 2025 with our baseline year of CY2015. Energy-efficient building design, conservation initiatives, and energy reduction projects have helped us achieve our carbon reduction goal along with sourcing global electricity use from renewable energy with continued company growth. In late 2016, we began rapidly increasing our use of renewable energy, and by the end of 2020, renewable_x000D_
energy sources have supplied 45% of our total energy needs at headquarters in San Jose, California. We are currently evaluating market-based renewable energy options for alignment to the 1.5-degree Celsius warming scenario which will aid in meeting our 25% CO2 reduction goal from Scope 1 and 2 emissions by the end of CY2025, and put us on track for 50% reduction of total emissions by 2030."_x000D_
See page 18 Target ambition explained of 2021 CDP Report</t>
  </si>
  <si>
    <t>https://www.xilinx.com/content/dam/xilinx/publications/about/cdp_water-2021.pdf</t>
  </si>
  <si>
    <t>Numbers are for New Hires</t>
  </si>
  <si>
    <t>Global Workforce: 22.4%, Individual Contributors: 23.6%, Managers: 17.5%, Leaders: 16.2%, Executive Officers: 27.3%</t>
  </si>
  <si>
    <t>See table on page 24 of 2020 Corporate Responsibility Report 2020</t>
  </si>
  <si>
    <t>CEO: $14,601,228 | Median Employee: $139,582</t>
  </si>
  <si>
    <t>https://www.sec.gov/Archives/edgar/data/743988/000074398821000026/xlnx2021def14a.htm#i12e2df8f81624e6da0658a37b1c72ea2_202</t>
  </si>
  <si>
    <t>"We have introduced a new global wellbeing program and technology platform that includes on-demand mental health and resiliency support as well as ways for employees to keep up their physical, financial, and mental health for themselves and their families."_x000D_
See Rewards section on page 14 of 2020 Corporate Responsibility Report</t>
  </si>
  <si>
    <t>Xilinx</t>
  </si>
  <si>
    <t>R_Dd8dsQBITzsCj9n</t>
  </si>
  <si>
    <t>HES2020@g.ucla.edu</t>
  </si>
  <si>
    <t>HES2020</t>
  </si>
  <si>
    <t>Hess Corporation</t>
  </si>
  <si>
    <t>HES</t>
  </si>
  <si>
    <t>42809H107</t>
  </si>
  <si>
    <t>Integrated Oil &amp; Gas</t>
  </si>
  <si>
    <t>https://www.sec.gov/Archives/edgar/data/4447/000119312520119090/d884853ddef14a.htm#toc884853_16</t>
  </si>
  <si>
    <t>"""In 2020, we completed an updated materiality assessment, facilitated by third party experts, to help us prioritize the_x000D_
key sustainability topics most relevant_x000D_
to our company. The assessment was consistent with approaches and guidance provided by leading standards bodies, including GRI, IPIECA and the International Organization for Standardization; it also considered the SASB materiality profile for the oil and gas industry as an additional reference point._x000D_
The prioritization process helped us to determine the top eight material issues, which were then used to develop focused initiatives aimed at driving continuous improvement in our environment, health, safety and social responsibility (EHS &amp; SR) strategy for the next five years."" ""Based on the materiality assessment, the eight most material sustainability issues for our company are as follows:_x000D_
â€¢ Climate Related Risk and Greenhouse Gas (GHG) Emissions_x000D_
â€¢ Community and Stakeholder Engagement_x000D_
â€¢ Diversity, Equity and Inclusion â€¢ Emergency Preparedness and_x000D_
Response_x000D_
â€¢ Occupational Health and Safety_x000D_
â€¢ Process Safety and Release Prevention_x000D_
â€¢ Supply Chain and Contractor Management_x000D_
â€¢ Water Management"""</t>
  </si>
  <si>
    <t>https://www.hess.com/docs/default-source/sustainability/hess-2020-sustainability-report.pdf</t>
  </si>
  <si>
    <t xml:space="preserve">At year end 2020, 99% of active employees had completed the Code of Conduct training, and 99% had completed the ABAC training. </t>
  </si>
  <si>
    <t>"""Hessâ€™ grievance mechanisms facilitate stronger relationships with communities, landowners and other stakeholders and allow for a more effective response to community concerns. We have reached out to community members through forums, such as community meetings, town halls and local hearings, to share information about our grievance mechanisms and to establish channels of communication. As an additional step in the process, we survey stakeholders who communicate concerns to assess whether they are satisfied with our response._x000D_
Through one of the grievance mechanisms at our Bakken asset, we accept feedback and complaints (anonymously, if desired) through several access points, including our Grievance Officer, the Hess Owner Solutions team, our North Dakota front desk staff and our Surface Land team. We receive and address concerns relating to employee and contractor performance, behavior and activities related to external stakeholders. We may also receive feedback on environment, health and safety (EHS) concerns and workplace, procurement and supplier issues. The most commonly raised topics include road conditions, erosion, land reclamation, fencing, cattle guards and weed control. In 2020, we received 311 grievances through this process."""</t>
  </si>
  <si>
    <t>3.3 Million tonnes CO2e</t>
  </si>
  <si>
    <t>.4 Million tonnes CO2e</t>
  </si>
  <si>
    <t>53.1 Million tonnes CO2e</t>
  </si>
  <si>
    <t>The Boardâ€™s EHS Committee is tasked_x000D_
with assisting the Board in identifying,_x000D_
evaluating and monitoring EHS risks and_x000D_
strategies with the potential to affect the_x000D_
people, environment or communities where_x000D_
we operate, or our companyâ€™s business_x000D_
activities, performance or reputation. The_x000D_
Board is routinely briefed by experts to help_x000D_
ensure members remain climate change_x000D_
literate and that climate change related_x000D_
risks are considered in the development_x000D_
of company strategies and policies. Our_x000D_
Vice President of EHS continued to meet_x000D_
regularly with the Boardâ€™s EHS Committee_x000D_
in 2020 to provide updates on climate_x000D_
change related issues and strategic_x000D_
initiatives, to review external drivers for_x000D_
strategy and reporting, and to prioritize_x000D_
ongoing and future actions. (See page 12_x000D_
of the How We Operate section for more_x000D_
detail on governance.)_x000D_
In late 2020, Hess established a new_x000D_
task force to lead our climate change_x000D_
strategy implementation and to evaluate_x000D_
the medium and longer term aspects_x000D_
of our strategy. The task force is_x000D_
comprised of nine senior executives_x000D_
from multiple disciplines throughout_x000D_
the company, with oversight provided_x000D_
by our Chief Operating Officer and_x000D_
members of his operating committee._x000D_
The task force will evaluate three main_x000D_
areas: (1) GHG, methane and flare data_x000D_
reporting and metrics; (2) opportunities for_x000D_
Scope 1 and 2 GHG emissions and flaring_x000D_
reduction; and (3) feasibility of achieving_x000D_
net zero GHG emissions by 2050.2</t>
  </si>
  <si>
    <t>"In late 2020, Hess established a new task force to lead our climate change strategy implementation and to evaluate the medium and longer term aspects of our strategy. The task force is comprised of nine senior executives from multiple disciplines throughout the company, with oversight provided by our Chief Operating Officer and members of his operating committee. The task force will evaluate three main areas: (1) GHG, methane and flare data reporting and metrics; (2) opportunities for Scope 1 and 2 GHG emissions and flaring reduction; and (3) feasibility of achieving net zero GHG emissions by 2050."</t>
  </si>
  <si>
    <t>"""All significant new investment proposals, as presented for approval to senior management, incorporate the cost of carbon as set out in our planning guidance documentation. In geographies where there is an established regulatory_x000D_
framework in relation to carbon dioxide (CO2) cost, impacts are included in the base case of the investment analysis. Where there is currently no regulatory framework, we evaluate the potential impact of carbon cost as set out in our planning guidance. In April 2021, we updated our planning guidance to expand the evaluation for all significant investment decisions to include a sensitivity using the IEAâ€™s SDS carbon pricing. """</t>
  </si>
  <si>
    <t>We account for the cost of carbon in significant new capital_x000D_
investment decisions. We conduct scenario planning that includes_x000D_
the SDS, developed by the IEA, to test the resilience of Hessâ€™_x000D_
portfolio against a range of energy supply and demand,_x000D_
environmental policies and market conditions. According to the_x000D_
IEAâ€™s 2020 World Energy Outlook (WEO), oil and gas are essential_x000D_
to meet the worldâ€™s growing energy demand through 2040 â€“ even_x000D_
with the ambitious GHG reductions assumed within the IEAâ€™s well_x000D_
below 2Â°C scenario (the SDS). In 2020, we once again tested_x000D_
Hessâ€™ portfolio under the SDS and confirmed the robustness of_x000D_
our portfolio and our inventory of forward investments. These_x000D_
2020 IEA scenarios, although they are long term in nature, reflect_x000D_
the global impact of COVID-19 on short term energy supply and_x000D_
demand. We also consider potential physical risks associated with_x000D_
climate change, such as increased severity of storms, drought and_x000D_
flooding, for new projects and existing operations.</t>
  </si>
  <si>
    <t>"The Boardâ€™s EHS Committee is tasked_x000D_
with assisting the Board in identifying,_x000D_
evaluating and monitoring EHS risks and_x000D_
strategies with the potential to affect the_x000D_
people, environment or communities where_x000D_
we operate, or our companyâ€™s business_x000D_
activities, performance or reputation. The_x000D_
Board is routinely briefed by experts to help_x000D_
ensure members remain climate change_x000D_
literate and that climate change related_x000D_
risks are considered in the development_x000D_
of company strategies and policies. "</t>
  </si>
  <si>
    <t>(see page 41-42 of ESG Report "Risk Management" section)</t>
  </si>
  <si>
    <t>Through our enterprise risk management_x000D_
(ERM) process, we have developed risk_x000D_
profiles for each of our assets that identify_x000D_
key risks including those related to climate_x000D_
change. For each risk scenario, we estimate_x000D_
the likelihood and potential impact that_x000D_
the identified risks, including physical,_x000D_
reputational and transition related climate_x000D_
change risks, could have on our business._x000D_
We compile all identified risks on an_x000D_
integrated risk register that catalogs actions_x000D_
for managing or mitigating each risk.</t>
  </si>
  <si>
    <t>â€¢ Set and disclose targets to reduce the carbon intensity of our operations, applying the TFCD's_x000D_
considerations for target setting_x000D_
â€¢ Design GHG reduction targets to exceed the 22% carbon intensity reduction by 2030 in the IEAâ€™s_x000D_
SDS, which is consistent with the Paris Agreementâ€™s less than 2Â°C ambition_x000D_
â€¢ Reduce operated Scope 1 and 2 GHG emissions intensity by approximately 44% from a 2017 baseline_x000D_
to 17 kilograms carbon dioxide equivalent per barrels of oil equivalent by 2025_x000D_
â€¢ Reduce operated methane emissions intensity by approximately 52% from a 2017 baseline to 0.19%_x000D_
by 2025_x000D_
â€¢ Consider the medium and long term aspects of our climate change strategy through a new executive_x000D_
led task force</t>
  </si>
  <si>
    <t>3.6 Million cubic meters</t>
  </si>
  <si>
    <t>22% "Minorities" (page 36 of ESG Report)</t>
  </si>
  <si>
    <t>CEO: $11,147,723 | Median Employee: $204,876</t>
  </si>
  <si>
    <t>https://www.sec.gov/Archives/edgar/data/4447/000119312520119090/d884853ddef14a.htm#toc884853_53</t>
  </si>
  <si>
    <t xml:space="preserve">At Hess, we prioritize the health of our_x000D_
employees and contractors both on_x000D_
and off the job. In key locations â€“ such_x000D_
as Houston and North Dakota â€“ and for_x000D_
eligible employees and their spouses,_x000D_
we offer a comprehensive wellness_x000D_
program that encompasses emotional,_x000D_
social, physical and financial wellbeing._x000D_
The program includes annual on site flu_x000D_
vaccines and biometric screenings._x000D_
In 2020, COVID-19 was the central focus_x000D_
of our employee health and wellness_x000D_
efforts. In addition to the safety protocols_x000D_
we implemented to protect employees_x000D_
from COVID-19 (see below), we provided_x000D_
enhanced mental health and work life_x000D_
balance support. </t>
  </si>
  <si>
    <t>R_2w5hGYLc6tS442A</t>
  </si>
  <si>
    <t>TDY2020@g.ucla.edu</t>
  </si>
  <si>
    <t>TDY2020</t>
  </si>
  <si>
    <t>Teledyne Technologies Incorporated</t>
  </si>
  <si>
    <t>TDY</t>
  </si>
  <si>
    <t>https://www.sec.gov/Archives/edgar/data/1094285/000119312520068530/d865066ddef14a.htm</t>
  </si>
  <si>
    <t>CEO/C-Suite; Legal and Compliance; Governance; Government, Defense or Military; Energy; Information Technology and Cybersecurity; Other Industry</t>
  </si>
  <si>
    <t>CEO: $4,699,584 | Median Employee: $67,008</t>
  </si>
  <si>
    <t>https://www.sec.gov/Archives/edgar/data/1094285/000119312521071697/d92487ddef14a.htm#toc92487_26</t>
  </si>
  <si>
    <t>Teledyne Technologies</t>
  </si>
  <si>
    <t>174.210.99.183</t>
  </si>
  <si>
    <t>R_3EMVx9ww1VvDVN4</t>
  </si>
  <si>
    <t>BAC2020@g.ucla.edu</t>
  </si>
  <si>
    <t>BAC2020</t>
  </si>
  <si>
    <t>Bank of America Corporation</t>
  </si>
  <si>
    <t>BAC</t>
  </si>
  <si>
    <t>https://d1io3yog0oux5.cloudfront.net/_c4fabdfc6e036c3cf0eb752f972d8958/bankofamerica/db/867/9129/proxy_statement/BAC_2021_ProxyStatement.pdf</t>
  </si>
  <si>
    <t>corporate governance, international business, risk management, geopolitical insights, and strategic planning</t>
  </si>
  <si>
    <t>"100% of Bank of America employees are required to take training_x000D_
on anti-bribery and anti-corruption policies as part of Bank of_x000D_
Americaâ€™s Code of Conduct training." _x000D_
(See page 40 of Annual Report 2020)_x000D_
"Direct Response: 100% of business units are analyzed for risks_x000D_
related to corruption."_x000D_
(See page 19 of 2020 GRI Content Index)</t>
  </si>
  <si>
    <t>Annual Report 2020 and 2020 GRI Content Index</t>
  </si>
  <si>
    <t>https://d1io3yog0oux5.cloudfront.net/_a5df578bea1250b7b7a152df7f31a7d5/bankofamerica/db/867/9129/annual_report/BAC_2020_Annual_Report.pdf; https://about.bankofamerica.com/content/dam/about/report-center/esg/2020/2020-gri-content-index.pdf</t>
  </si>
  <si>
    <t>https://about.bankofamerica.com/content/dam/about/report-center/esg/2020/esg-performance-data-summary-2020.pdf</t>
  </si>
  <si>
    <t>"Governance of climate-related risks takes place at various levels throughout Bank of America, with ultimate responsibility resting with our Chairman of the Board of Directors and Chief Executive Officer._x000D_
The Corporate Governance, ESG, and Sustainability Committee of the Board of Directors has specific responsibility for reviewing our activities and practices relating to ESG matters, including climate change._x000D_
The Enterprise Risk Committee has primary responsibility for overseeing management's handling of material risks facing the bank and the implementation of the enterprise Risk Framework._x000D_
_x000D_
Each quarter the Enterprise Risk Committee and the full Board receive a summary of key risks facing the bank, including emerging risks. Climate change is a risk theme that is being actively monitored as part of this process. A Climate Risk Steering Council oversees our climate risk management practices and shapes our approach to managing climate-related risks in line with our enterprise Risk Framework."_x000D_
_x000D_
(see page 19-20 of Responsible Growth and a Low-Carbon Economy - 2020 TCFD Report AND page 12 of 2021 CDP Report - https://about.bankofamerica.com/content/dam/about/report-center/esg/2020/cdp-climate-change-report-2020.pdf)</t>
  </si>
  <si>
    <t>"With regard to commercial credit risk, we have identified the sectors that are likely most exposed to climate-related risks based on transition and physical risk attributes such as material contributors to greenhouse gas emissions, revenue streams highly sensitive to physical impacts..."_x000D_
Figure 8: Percent of Committed Commercial Credit Exposure to Sectors Most Exposed to Climate Risks_x000D_
(See page 16 of Responsible Growth and a Low-Carbon Economy - 2020 TCFD Report)</t>
  </si>
  <si>
    <t>"Within each sector portfolio, sub-sectors and specific clients will be impacted differently. For instance, within the Utilities sector, companies that have or are investing in power generation from solar, wind, hydro, nuclear and other low-carbon fuels may benefit from the transition to a low-carbon economy._x000D_
Within Automobiles and Components, companies focused on electric vehicle production may similarly benefit. Further, within real estate, coastal areas will likely be negatively impacted while other areas may be positively impacted. We categorized all of Real Estate as being exposed given the potential transition risks as well as the physical risks. Our continued research is intended to help us determine the specific impacts at a sub-sector and client level and inform the actions we take to address them."_x000D_
(See page 16-17 of Responsible Growth and a Low-Carbon Economy - 2020 TCFD Report)</t>
  </si>
  <si>
    <t>To understand how climate-related impacts could affect us and our clients we have evaluated various scenarios, including those associated with a 2, 3 or 4Â°C rise in global temperatures. Our evaluations draw from the leading assessments in the scientific community, as well as BofA Global Research, on how global temperature rises will drive a range of economic, physical and ecological changes by the end of this century._x000D_
According to the US Fourth National Climate Assessment, a scenario in which temperatures increase by roughly 2.5Â°C by 2090 could result in U.S. based economic losses of $280 billion a year while warming closer to 5Â°C over the same period would result in annual economic losses of over half a trillion dollars. The circles in Figure 2 represent projected annual economic damages in 2090 in the U.S. by sector in 2015 dollars assuming a 5Â°C temperature rise (RCP48.5/5Â°C) scenario; lighter areas signify damages avoided under a 2.5Â°C (RCP4.5/2.5Â°C) scenario indicating the significant economic expense that can be prevented by limiting the temperature rise."_x000D_
(See page 5-6 of Responsible Growth and a Low-Carbon Economy - 2020 TCFD Report)</t>
  </si>
  <si>
    <t>"Assessing and managing climate-related risks_x000D_
_x000D_
Climate-related risks are divided into two major categories: (1) risks related to the transition to a lower-carbon economy, which may entail extensive policy, legal, technology and market changes, and (2) risks related to the physical impacts of climate change, driven by extreme weather events, such as hurricanes and floods, as well as chronic longer-term shifts, such as temperature increases and sea level rise.These changes and events can have broad impacts to operations, supply chains, distribution networks, customers, and markets and are otherwise reverred to as transition risk and physical risk."_x000D_
_x000D_
(See page 5 of Responsible Growth and a Low-Carbon Economy - 2020 TCFD Report)</t>
  </si>
  <si>
    <t>See "Supporting and accelerating our clients' low-carbon transition" section of page 11 of Responsible Growth and a Low-Carbon Economy - 2020 TCFD Report</t>
  </si>
  <si>
    <t>See "Risk identification and measurement" Section of pages 16-18 of Responsible Growth and a Low-Carbon Economy - 2020 TCFD Report</t>
  </si>
  <si>
    <t>See Metrics and Targets section of page 20-24 of Responsible Growth and a Low-Carbon Economy - 2020 TCFD Report</t>
  </si>
  <si>
    <t>Responsible Growth and a Low-Carbon Economy - 2020 TCFD Report</t>
  </si>
  <si>
    <t>https://about.bankofamerica.com/content/dam/about/pdfs/task-force-climate-financial-disclosures-report.pdf</t>
  </si>
  <si>
    <t>1.77 Billion US gallons, 6.69 Million cubic meters</t>
  </si>
  <si>
    <t>0.39 Billion US gallons, 1.49 Million cubic metrics</t>
  </si>
  <si>
    <t>US workforce by gender: _x000D_
% total employees: 53% women_x000D_
% officials and managers: 48% women_x000D_
% workforce excluding officials and managers: 54%</t>
  </si>
  <si>
    <t>Diverse races/ethnic backgrounds:_x000D_
% U.S. workforce 48_x000D_
% U.S. officials &amp; managers 35_x000D_
% workforce excluding officials &amp; managers 50</t>
  </si>
  <si>
    <t>CEO: $25,951,521 : Median employee: $94,866</t>
  </si>
  <si>
    <t>https://about.bankofamerica.com/annualmeeting/static/media/BAC_2021_ProxyStatement_ADA.612694a6.pdf</t>
  </si>
  <si>
    <t>Bank of America</t>
  </si>
  <si>
    <t>107.77.208.14</t>
  </si>
  <si>
    <t>R_1mkK3fRiiCJz41r</t>
  </si>
  <si>
    <t>WMT2020@g.ucla.edu</t>
  </si>
  <si>
    <t>WMT2020</t>
  </si>
  <si>
    <t>Walmart Inc.</t>
  </si>
  <si>
    <t>WMT</t>
  </si>
  <si>
    <t>Retailing</t>
  </si>
  <si>
    <t>https://corporate.walmart.com/media-library/document/2020-environmental-social-and-governance-report/_proxyDocument?id=0000017a-85af-d7dc-ad7a-bfaf6cd70000</t>
  </si>
  <si>
    <t>https://www.sec.gov/Archives/edgar/data/104169/000120677420001271/wmt3661691-def14a.htm</t>
  </si>
  <si>
    <t>We routinely engage with stakeholders to_x000D_
understand and benefit from their perspectives_x000D_
on human rights in retail and retail supply chains._x000D_
For example, last year we met with several subject_x000D_
matter experts in the human rights field, including_x000D_
representatives from ICCR, the Institute for Human_x000D_
Rights and Business and Shift._x000D_
In addition, we participated in forums that address_x000D_
human rights issues. For example, Walmart leaders_x000D_
participated in the U.N. Business and Human Rights_x000D_
Conference and the Engaging Business Forum on_x000D_
Business and Human Rights hosted by The CocaCola Company. Such forums offer an opportunity_x000D_
to learn more about what is expected of businesses_x000D_
with respect to human rights. _x000D_
_x000D_
As part of our ongoing work on initiatives such as_x000D_
Retail Opportunity and Responsible Recruitment,_x000D_
our teams engage stakeholders with experience_x000D_
addressing salient human rights issues, for example,_x000D_
the Issara Institute and International Justice Mission.</t>
  </si>
  <si>
    <t xml:space="preserve">Walmart prohibits bribery in any form, including_x000D_
through the business actions of our partners._x000D_
Our global anti-corruption program drives the_x000D_
highest standards of integrity in our business and_x000D_
in the global business marketplace. We train our_x000D_
associates to be able to recognize the various forms_x000D_
of bribery, to know and understand the proper_x000D_
procedures for handling government interactions_x000D_
and international donations, and to know whom to_x000D_
contact with questions or concerns. Associates who_x000D_
interact directly with foreign government officials_x000D_
on Walmartâ€™s behalf are given in-depth, targeted_x000D_
training on our policy, their obligations under our_x000D_
anti-corruption programs and their duty to report_x000D_
suspected violations. </t>
  </si>
  <si>
    <t>https://www.cdp.net/en/formatted_responses/responses?campaign_id=70692136&amp;discloser_id=856613&amp;locale=en&amp;organization_name=Walmart%2C+Inc.&amp;organization_number=20402&amp;program=Investor&amp;project_year=2020&amp;redirect=https%3A%2F%2Fcdp.credit360.com%2Fsurveys%2F2020%2F6sc15v4h%2F86700&amp;survey_id=68887525</t>
  </si>
  <si>
    <t>Carbon-related initiatives continue to be managed at the executive (C-suite) leadership level. Walmartâ€™s Chief Sustainability Officer (CSO) and Executive Vice President of Corporate Affairs (who reports directly to the company CEO) provides oversight of Walmartâ€™s ESG initiatives, which includes climate-related issues, strategies, goals and targets. The CSO also assesses the risks and opportunities that climate-related issues pose for the company. The CSO engages the business units to identify the potential impacts to their areas of the business and to develop management strategies in response. The CSO position was selected because of their access to executive leadership and business unit leaders who can act on the opportunities and risks identified. Climate-related issues are monitored in a number of ways from measuring and reporting greenhouse gas (GHG) emissions in our own operations and value chain, to tracking the frequency and magnitude of severe weather-related events and the effects they have on our operations and the communities in which our associates and customers live. _x000D_
_x000D_
In addition to our CSO and Executive Vice President of Corporate Affairs, review of climate-related issues is also the responsibility of the Nominating and Governance Committee (NGC) of the board. The board has five primary standing committees, including the NGC, which reviews and advises management on Walmartâ€™s social, community and sustainability initiatives. The NGC is comprised of members of the board. The CSO meets with the NGC at least annually to review the companyâ€™s progress and performance on ESG initiatives. The committee charter is available on our corporate website. (http://stock.walmart.com/investors/corporate-governance/board-of-directors-committee-information/nominating--governance-committee/).</t>
  </si>
  <si>
    <t>Programs that we are implementing to ensure we achieve our emissions targets in our operations include investments in energy optimization initiatives such as installing LED lighting and energy management systems, installing more efficient HVAC, increasing our use of more sustainable refrigerants, scaling new technologies and operational practices to reduce trucking fleet impacts, installing onsite renewable energy generation and purchasing of offsite renewable energy._x000D_
_x000D_
Within our business day-to-day, and over the longer term, we monitor impacts related to weather and the changing climate in our operations and supply chains. Walmart is constantly monitoring weather conditions and taking action to ensure that we are prepared for weather related events and risks. These actions include investing in back-up power generation in hurricane and flood prone facilities.</t>
  </si>
  <si>
    <t>In 2017 we conducted our first formal climate risk assessment. As part of the assessment we chose to use Scenario 6 (RCP8.5) from the IPCC Representative Concentration Pathway (RCP) because it is referenced by the TCFD. This scenario is widely accepted as the business-as-usual scenario and it is consistent with a future where no policy changes have been implemented to reduce emissions. This scenario is characterized by increasing GHG emissions leading to high atmospheric concentrations of greenhouse gases and resulting in a global temperature increase of less than 4oC by 2100 according to the IPCC. Inputs: Revenue, category mix, location of assets, energy consumption, commodity sourcing regions and direct import regions and volumes. Assumptions: The analysis was limited to four primary physical hazards based on which hazards could potentially have the greatest impact to our operations and value chains â€“ temperature change, extreme weather events, drought and water stress and sea level rise. The areas of the company considered for this scenario include: Walmart retail operations, direct imports and food (five commodities â€“ bananas, corn, lettuce, tomatoes and wheat) and non-food categories (cotton). Analytical Methods: Temperature â€“ For temperature impacts on energy expenses we used historical annual energy costs per format by state and non-U.S. countries, and applied the percentage increase in energy cost as determined by the heating and cooling days analysis, assuming a 1 to 1 relationship between change heating and cooling days and energy expenses. Extreme Weather Events â€“ For extreme weather impacts on operations we assessed the projections of the annual probability of occurrence for Cat 1 to 5 hurricanes and extreme gale force winds for 32 extreme weather regions covering the seven major global hurricane basins and tornado valley in the U.S. Drought and water stress â€“ Similar approaches were used to evaluate drought and water stress impacts on direct imports, food and non-food categories and pre-tax earnings were completed. An overlay of WRIâ€™s Aqueduct Water Stress projections and crop production areas and yields from EarthStat was performed. Sea Level Rise â€“ Projections of sea level rise for the 2030s and 2050s were extracted from the NOAA sea level rise viewer. A proximity search of assets within a 2 mile radius was performed to identify potential vulnerable assets. Descriptions of the time horizons: The scenario analysis was run for two time horizons 2030 and 2050. These time horizons were chosen to be consistent with the climate model data sets and to make results comparable with other analysis._x000D_
Summary of Results and Outcomes: This analysis helped to confirm what we already knew from previous investigations and validated our current business strategies and initiatives around energy demand, commodity sourcing, value chain innovation, water management and resilience. This analysis was based on the latest climate model datasets and was intended to provide directional insights regarding future long-term climate conditions and implications for business operations. Based on these data sets, the physical hazards analysis concluded that none of the individual impacts were material for Walmart in aggregate in 2030 and 2050. Case examples: Two examples help highlight how initiatives Walmart already has underway are positively influencing this analysis and are reflected in Walmartâ€™s execution and business strategy. First, in our own operations we have rolled out glass doors for multi-deck refrigerated cases in several markets including the U.S. These medium temperature cases used to be open; the doors help maintain cooling in the cases by reducing heat gain. Second, in the value chain we established a process to track and report continuous improvement across environmental KPIâ€™s for 20 key agricultural commodities (e.g. tomatoes, corn, bananas, coffee, grapes etc.) by 2025.</t>
  </si>
  <si>
    <t>First, at an enterprise level, on an annual basis, the companyâ€™s Ethics and Compliance and Corporate Strategy teams conducts an enterprise risk assessment that considers strategic, reputational, financial and regulatory and compliance risks. The assessment receives input from various Segment and Functional teams in the business (e.g., Sourcing, Corporate Affairs and Technology). As part of these assessments, we consider climate and other environmental issues. The results of these assessment are shared with the senior managementâ€™s Ethics, Compliance and Risk Committee (ECRC) and with the Walmart board, and issues are prioritized for management action (see below). Major issues coming out of these annual enterprise-level risk assessments get assigned to business teams to address (mitigate, adapt, etc.) and report back to Walmart Ethics, Compliance and Risk Committee (ECRC) and/or the Walmart board. Enterprise-level climate-related risks to date have not arisen from this process; however, the company does have enterprise-level goals, approved by the Executive Committee and overseen by the board, related to emissions and energy._x000D_
_x000D_
Second, individual business segments and functions also assess climate-related issues as part of developing their annual strategic and operating plans. These initiatives are cascaded down through the organization through team goals and individual performance goals and evaluations and day-to-day operations management processes. For instance, Walmartâ€™s Emergency Operations Center (EOC) monitors minute-by-minute and seasonal weather forecasts and other natural phenomena that could impact operations and supply lines. The EOC helps our store managers, distribution centers and Logistics Division minimize the effects on operations in the face of these unexpected near-term physical hazards (e.g., hurricanes, floods). Similarly, our apparel merchants use predictive weather data to manage and adjust product assortment, replenishment rates in response to climate-related phenomena and our Food Sourcing teams manage commodity supply continuity risks (e.g., droughts and changes in temperatures) using a combination of technology innovation and sourcing diversification. Assets are generally managed centrally in each market, which allows specialists to prioritize risk areas_x000D_
_x000D_
Third, the Sustainability team conducts a periodic sustainability stakeholder materiality review which helps Walmart prioritize opportunities as well as risks for the company to pursue at both the enterprise and segment and function level. Our first formal materiality review was completed in 2014. We validated and further refined our sustainability agenda in 2016, including an ambitious emissions reduction plan that was approved by the Science-based Target initiative making Walmart the first North American and global retailer to achieve such recognition. This target was a direct result of our ongoing climate-related risk assessments and how our processes have influenced our business strategy.</t>
  </si>
  <si>
    <t>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On an adjusted basis, between 2015 calendar year baseline and 2019, Walmart reduced its absolute Scope 1 and 2 emissions by 10.15%, equivalent to 1.98 million metric tons of CO2e. Several factors contributed to this reduction. These include, but are not limited to, reductions in electricity and transport fuel related emissions as a result of investments in energy efficiency projects, renewable energy sourcing and fleet efficiency strategies._x000D_
_x000D_
_x000D_
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This target is often referred to our Walmartâ€™s Gigaton Goal. Walmart launched Project Gigaton in April of 2017 to engage suppliers to commit to emissions reductions across pillars including energy, waste, packaging, deforestation and product use. Collectively, these actions can help us to achieve our science-based emissions target and to reduce or avoid emissions throughout our value chain by 1 billion metric tons by 2030. Since its launch three years ago, over 2,300 Walmart suppliers from 40 countries have signed up to participate in Project Gigaton. Suppliers reported cumulative avoided emissions of over 230 million metric tons of GHG emissions (calculated in accordance with Walmartâ€™s Project Gigaton Methodology.</t>
  </si>
  <si>
    <t>107.77.208.123</t>
  </si>
  <si>
    <t>R_PTi6JibwKtVgTId</t>
  </si>
  <si>
    <t>UNH2020@g.ucla.edu</t>
  </si>
  <si>
    <t>UNH2020</t>
  </si>
  <si>
    <t>UnitedHealth Group Incorporated</t>
  </si>
  <si>
    <t>UNH</t>
  </si>
  <si>
    <t>91324P102</t>
  </si>
  <si>
    <t>https://www.unitedhealthgroup.com/content/dam/UHG/PDF/sustainability/final/2020_SustainabilityReport.pdf</t>
  </si>
  <si>
    <t>https://www.sec.gov/Archives/edgar/data/731766/000104746920002403/a2241322zdef14a.htm#dc16101_2020_director_nominees</t>
  </si>
  <si>
    <t>We solicit input from a diverse group of stakeholders â€“_x000D_
including consumers, employees, customers, health care_x000D_
professionals, suppliers, policy-makers, shareholders_x000D_
and nonprofit partners â€“ through a variety of formal_x000D_
and informal methods including forums, surveys and_x000D_
individual meetings.</t>
  </si>
  <si>
    <t>Collectively, the expectations set forth in our Code_x000D_
of Conduct provide a clear guide for our employees_x000D_
to navigate potentially challenging ethical situations,_x000D_
including corruption and bribery, discrimination,_x000D_
confidentiality of information, conflicts of interest, and_x000D_
anti-competitive practices. The Code of Conduct applies_x000D_
to all employees, contractors and subsidiaries. New team_x000D_
members are required to complete training on the code as_x000D_
part of their onboarding, and employees confirm annually_x000D_
they have read the code and will adhere to its principles</t>
  </si>
  <si>
    <t xml:space="preserve">To implement low cost/no cost energy_x000D_
conservation projects and to identify_x000D_
capital investment opportunities, our_x000D_
facilities management team works in_x000D_
partnership with the Environmental_x000D_
Management Team. For instance â€“ at_x000D_
the Optum Headquarters in Eden_x000D_
Prairie, Minnesota â€“ our upgrade of_x000D_
fluorescent lamps to LED has helped to_x000D_
reduce our overall electricity usage._x000D_
Additionally, we strive to apply high performance design and construction_x000D_
best practices across our real estate_x000D_
portfolio. _x000D_
_x000D_
We identify water efficiency opportunities through_x000D_
construction standards that routinely incorporate water_x000D_
efficient fixtures and fittings for planned projects. In_x000D_
response to COVID-19 and with a special focus on_x000D_
employee health and well-being, we deployed touchless_x000D_
fixtures and upgraded restrooms across the U.S. </t>
  </si>
  <si>
    <t>R_1IX9i6u0K7bfp2k</t>
  </si>
  <si>
    <t>MPC2020@g.ucla.edu</t>
  </si>
  <si>
    <t>MPC2020</t>
  </si>
  <si>
    <t>Marathon Petroleum Corporation</t>
  </si>
  <si>
    <t>MPC</t>
  </si>
  <si>
    <t>https://www.marathonpetroleum.com/content/documents/Responsibility/Sustainability_Report/2020_MPC_Sustainability_Report.pdf</t>
  </si>
  <si>
    <t>Senior_x000D_
Leadership,Industry,Sustainability &amp;_x000D_
Public Policy,Finance &amp;_x000D_
Accounting,Risk_x000D_
Management,Operations,Government,_x000D_
Legal &amp;_x000D_
Regulatory,Public_x000D_
Company_x000D_
Governance,</t>
  </si>
  <si>
    <t>In determining the content for our_x000D_
report, we conducted a materiality_x000D_
assessment to prioritize the_x000D_
environmental, social and governance_x000D_
(ESG) reporting topics that are most_x000D_
important to our stakeholders and to our_x000D_
business. Consistent with Sustainability_x000D_
Accounting Standards Board (SASB) and_x000D_
Global Reporting Initiative (GRI) Core_x000D_
reporting guidelines, we focus on topics_x000D_
that reflect significant ESG impacts_x000D_
and enable stakeholders to assess our_x000D_
company performance._x000D_
We engaged both external and_x000D_
internal stakeholders to understand_x000D_
their perspectives on a broad range_x000D_
of identified topics. We combined_x000D_
the information gathered from these_x000D_
engagements with insights from_x000D_
industry benchmarking, governmental_x000D_
regulations, voluntary initiatives and_x000D_
analysis of online news and social_x000D_
media trends to create a more nuanced_x000D_
understanding of priority reporting_x000D_
topics. To accomplish this, we utilized_x000D_
DatamaranÂ®, a digital tool that uses realtime data and artificial intelligence to_x000D_
track meta trends and issue relevance_x000D_
over time. The insights and analysis_x000D_
described above resulted in a list of_x000D_
significant reporting topics for MPC_x000D_
and MPLX</t>
  </si>
  <si>
    <t>All new employees are required to take Code of_x000D_
Business Conduct training and complete a newhire questionnaire. Salaried employees are required_x000D_
to complete an annual Code of Business Conduct_x000D_
certification that enables employees to disclose issues_x000D_
that could present a violation of the Code._x000D_
Business partners â€” including suppliers, consultants,_x000D_
and contract workers â€” are expected to comply with_x000D_
both the Code of Business Conduct and the law, and_x000D_
to support effective compliance programs in their own_x000D_
organizations. Suppliers must also comply with our_x000D_
Supplier Code of Conduct.</t>
  </si>
  <si>
    <t>We maintain a zero-tolerance policy for bribes_x000D_
or facilitation payments in any form and require_x000D_
compliance with all applicable laws regarding_x000D_
bribery and corruption, including the U.S. Foreign_x000D_
Corrupt Practices Act. Our Whistleblowing as to Accounting Matters_x000D_
Policy specifically addresses complaints we may_x000D_
receive regarding accounting, internal accounting_x000D_
controls or auditing matters._x000D_
This policy establishes procedures for the receipt,_x000D_
retention and treatment of allegations of unethical_x000D_
behavior and provides for the confidential,_x000D_
anonymous submission of concerns regarding_x000D_
questionable accounting matters</t>
  </si>
  <si>
    <t>million tonnes</t>
  </si>
  <si>
    <t xml:space="preserve">We carefully review, evaluate and manage climaterelated risks and opportunities to ensure our ability_x000D_
to adapt and strengthen our resiliency. These include_x000D_
both transitional and physical risks, which we routinely_x000D_
discuss with the Boardâ€™s Sustainability and Public_x000D_
Policy Committee and executive and senior leadership_x000D_
committees. </t>
  </si>
  <si>
    <t>Baby Boomers,Generation X,Millenials,Generation Z</t>
  </si>
  <si>
    <t>Our Corporate Health Services team operates 21_x000D_
clinics across our locations with medical professionals_x000D_
providing on-site access to health services. We also_x000D_
provide a nurse hotline, available 24/7/365, on-site_x000D_
amenities such as fitness and wellness resources,_x000D_
and virtual and on-site educational sessions on_x000D_
a variety of health topics delivered by a team of_x000D_
dedicated health and wellness professionals.Our Well ALL Ways program is part of our ongoing_x000D_
wellness program. Its mission is to inspire and_x000D_
empower our employees and their families to thrive_x000D_
in all areas of well-being. That became particularly_x000D_
important during the pandemic as employees_x000D_
sought out ways to maintain the health of their_x000D_
families, even as they dealt with stress from_x000D_
working at home._x000D_
The Well ALL Ways program places a significant_x000D_
emphasis on preventive health â€” with a financial_x000D_
incentive. For example, eligible employees who_x000D_
complete an online health assessment and a_x000D_
preventive physical exam with an approved health_x000D_
care provider can earn a $400 payroll stipend.</t>
  </si>
  <si>
    <t>107.77.206.112</t>
  </si>
  <si>
    <t>R_xFamthrwUzcfPEt</t>
  </si>
  <si>
    <t>T2020@g.ucla.edu</t>
  </si>
  <si>
    <t>T2020</t>
  </si>
  <si>
    <t>AT&amp;T Inc.</t>
  </si>
  <si>
    <t>T</t>
  </si>
  <si>
    <t>00206R102</t>
  </si>
  <si>
    <t>Joint Audit Cooperation</t>
  </si>
  <si>
    <t>https://www.sec.gov/Archives/edgar/data/732717/000119312520070302/d867502ddef14a.htm#toc867502_3</t>
  </si>
  <si>
    <t>Description of process: To assess climate-related risk to our operations, we use the AT&amp;T Climate Change Analysis Tool (CCAT). Developed with the U.S. Dept. of Energy's Argonne National Labs, CCAT allows us to visualize and identify the location of infrastructure at risk for physical climate-related impacts, including sea level rise. CCAT helps us anticipate potential impacts of climate change on our network infrastructure and business operations up to 30 years into the future by combining Argonneâ€™s regional climate modeling data with sophisticated mapping capabilities and allows us to visualize climate change risk on company infrastructure and make climate-informed decisions for the future. We use CCAT on an ongoing basis (more than once a year).</t>
  </si>
  <si>
    <t xml:space="preserve">Depending upon temperature changes there could be a 5-50% water cost increase, commensurate increased water usage. We estimate that a 5% increase of $21M is $1,050,000; for a total of $22,050,000; whereas a 50% increase would amount to $10,500,000; for a total of $31,500,000. We work to insulate ourselves from increasing energy prices, whether those prices increase due to taxes or other policies. It is difficult to estimate the exact increase in cost any GHG pricing policy may cause._x000D_
_x000D_
In 2019, our market-based emissions from electrical power were 5,517,501 MT CO2e. If we use the guidance of the Regional Greenhouse Gas Initiativeâ€™s 2019 allowance price of $5.61 per ton of CO2, we estimate that annual operating costs could easily increase by over $20 million if that allowance price were to apply nation-wide. (5,517,501 MT CO2e * $5.61 /ton = $30.94 million); however, a portion of our purchased electricity is already subject to RGGI allowance prices and therefore would not incur a duplicated charge; hence a $20 M estimate to apply to purchased electricity not currently subject to RGGI. As reported in our 2019 corporate Annual Report, we did not experience increased operating costs due to major natural disaster items over the reporting year. However, this expense was $181M in 2018, and $626M in 2017, reflecting the major natural disasters experienced in those years. As extreme weather and natural disaster events vary year-to-year, so do our related operating costs in response to these events. We would anticipate that this number would change relative to the frequency and severity of natural disasters impacting our network._x000D_
</t>
  </si>
  <si>
    <t xml:space="preserve">Description_x000D_
Energy usage_x000D_
Metric value_x000D_
26.33_x000D_
Metric numerator_x000D_
Total Scope 1+2 emissions_x000D_
Metric denominator (intensity metric only)_x000D_
AT&amp;T Employees_x000D_
</t>
  </si>
  <si>
    <t xml:space="preserve">Target reference number_x000D_
Abs 1_x000D_
Year target was set_x000D_
2011_x000D_
Target coverage_x000D_
Company-wide_x000D_
Scope(s) (or Scope 3 category)_x000D_
Scope 1_x000D_
Base year_x000D_
2008_x000D_
Covered emissions in base year (metric tons CO2e)_x000D_
1354054_x000D_
Covered emissions in base year as % of total base year emissions in selected Scope(s) (or Scope 3 category)_x000D_
100_x000D_
Target year_x000D_
2020_x000D_
Targeted reduction from base year (%)_x000D_
20_x000D_
Covered emissions in target year (metric tons CO2e) [auto-calculated]_x000D_
1083243.2_x000D_
Covered emissions in reporting year (metric tons CO2e)_x000D_
990955_x000D_
% of target achieved [auto-calculated]_x000D_
134.078478406326.  _x000D_
Target reference number_x000D_
Abs 2_x000D_
Year target was set_x000D_
2009_x000D_
Target coverage_x000D_
Country/region_x000D_
Scope(s) (or Scope 3 category)_x000D_
Scope 1_x000D_
Base year_x000D_
2008_x000D_
Covered emissions in base year (metric tons CO2e)_x000D_
865777_x000D_
Covered emissions in base year as % of total base year emissions in selected Scope(s) (or Scope 3 category)_x000D_
64_x000D_
Target year_x000D_
2020_x000D_
Targeted reduction from base year (%)_x000D_
30_x000D_
Covered emissions in target year (metric tons CO2e) [auto-calculated]_x000D_
606043.9_x000D_
Covered emissions in reporting year (metric tons CO2e)_x000D_
597179_x000D_
% of target achieved [auto-calculated]_x000D_
103.413080581566.   _x000D_
Target reference number_x000D_
Abs 3_x000D_
Year target was set_x000D_
2019_x000D_
Target coverage_x000D_
Company-wide_x000D_
Scope(s) (or Scope 3 category)_x000D_
Scope 1+2 (market-based)_x000D_
Base year_x000D_
2015_x000D_
Covered emissions in base year (metric tons CO2e)_x000D_
8766803_x000D_
Covered emissions in base year as % of total base year emissions in selected Scope(s) (or Scope 3 category)_x000D_
100_x000D_
Target year_x000D_
2030_x000D_
Targeted reduction from base year (%)_x000D_
26_x000D_
Covered emissions in target year (metric tons CO2e) [auto-calculated]_x000D_
6487434.22_x000D_
Covered emissions in reporting year (metric tons CO2e)_x000D_
6525042_x000D_
% of target achieved [auto-calculated]_x000D_
98.3500791828868_x000D_
</t>
  </si>
  <si>
    <t>https://www.cdp.net/en/formatted_responses/responses?campaign_id=70692136&amp;discloser_id=854904&amp;locale=en&amp;organization_name=AT%26T+Inc.&amp;organization_number=1113&amp;program=Investor&amp;project_year=2020&amp;redirect=https%3A%2F%2Fcdp.credit360.com%2Fsurveys%2F2020%2F6sc15v4h%2F97121&amp;survey_id=68887525</t>
  </si>
  <si>
    <t>"people of color: 46%"</t>
  </si>
  <si>
    <t>https://about.att.com/ecms/dam/csr/2019/library/corporate-responsibility/2020-2021-summary.final.pdf</t>
  </si>
  <si>
    <t>99.98.196.238</t>
  </si>
  <si>
    <t>R_2chKVk3fwJxPJGg</t>
  </si>
  <si>
    <t>GOOGL2020@g.ucla.edu</t>
  </si>
  <si>
    <t>GOOGL2020</t>
  </si>
  <si>
    <t>Alphabet Inc.</t>
  </si>
  <si>
    <t>GOOGL</t>
  </si>
  <si>
    <t>02079K305</t>
  </si>
  <si>
    <t>https://www.sec.gov/Archives/edgar/data/1652044/000130817920000203/lgoog2020_def14a.htm</t>
  </si>
  <si>
    <t>https://www.cdp.net/en/formatted_responses/responses?campaign_id=70692136&amp;discloser_id=852694&amp;locale=en&amp;organization_name=Alphabet%2C+Inc.&amp;organization_number=7616&amp;program=Investor&amp;project_year=2020&amp;redirect=https%3A%2F%2Fcdp.credit360.com%2Fsurveys%2F2020%2F6sc15v4h%2F96633&amp;survey_id=68887525</t>
  </si>
  <si>
    <t>On behalf of Alphabet and Googleâ€™s CFO and Googleâ€™s Senior VP of Technical Infrastructure, our GSO collaborates with risk management and operations teams to ensure risks and opportunities are identified and evaluated across the company for mitigation of and adaptation to climate change. Geographical areas considered in risk and opportunities management include Googleâ€™s Bay Area headquarters, its major global office operations, and 21 global data center locations. Results of risk and opportunity assessments are reported to a cross-functional group of key internal stakeholders, including executives in operations and finance._x000D_
_x000D_
The scope of the process considers regulatory risks due to climate change that could increase energy costs, across all of Alphabet's operations globally. Results are reported to the CFO for Alphabet and Google, who can bring up climate-related issues to the Board as needed. These risks and opportunities are primarily assessed at a company level by modeling likely future energy cost scenarios under climate change regulation, and applying these scenarios to estimate the cost impact to our overall operations.</t>
  </si>
  <si>
    <t xml:space="preserve">If a carbon price of e.g. $14/metric tonne were established through regulation (price of carbon/tonne at AB32 Auction in May 2014), this could increase our costs by ~$12.1M [66,686 metric tons CO2 (2019 Scope 1 emissions) + 794,267 metric tons CO2 (2019 Scope 2 market-based) x $14 = $12,053,342], assuming these costs were passed through to electricity consumers and we were not further able to reduce our carbon footprint. The financial impact would likely be less as we already voluntarily purchase carbon offsets. Note that this is a hypothetical example and not our actual internal carbon price. An elimination of policies that enable corporate end users to purchase clean energy or a rollback in state renewable energy and clean energy standards would make it more difficult for Google to meet its renewable energy goals by decreasing access to renewable energy in states where we operate. This would mean we would have to find other alternatives to procure renewable power, which are likely to be more expensive than taking it directly from the grid. If new carbon regulations are implemented, Google is in a position to grow its products and services as a Google data center is, on average, twice as energy efficient as a typical enterprise data center. For illustrative purposes, if a new energy efficiency regulation resulted in a hypothetical regulatory advantage for Google and yielded an unpredictable 0.1% increase in revenue, it is hypothetically possible that we could experience a similar increase in annual revenue. Based on our FY2019 revenue of approximately $162 billion, 0.1% would equate to approximately $162 million. In 2019, Google made a commitment to invest approximately $150 million into renewable energy projects in key manufacturing regions, bringing our total committed capital from approximately $2.5 billion to nearly $2.7 billion. Our recent $150 million investment commitment, alongside partners, aims to catalyze roughly $1.5 billion of capital into renewable energy. With these investments, we expect to help generate renewable energy that is equivalent to the amount of electricity used to manufacture our Google consumer hardware products._x000D_
</t>
  </si>
  <si>
    <t>As an example of a case study, based on this climate baseline data, the research team identified the climate exposure for each of Googleâ€™s sites that were included in this assessment and developed high-level recommendations and priorities to help shape Googleâ€™s next steps toward developing a climate resilience strategy. In collaboration with external consultants and other key stakeholders, our GSO led development of a climate resilience strategy for Google, including a global assessment of the impacts of sea level rise, precipitation, temperature and water stress on our major real estate operations (our top 23 sites by headcount) and 15 data center sites. The two key results of the scenario analysis were: exposure to increased temperatures is likely to impact many of our global sites and combined effects of sea level rise and flooding could be significant in our San Francisco Bay Area headquarters, both as early as 2050. As a result, the scenario analysis has primarily informed our real estate development objectives and strategy in the Bay Area, including our campuses in Mountain View and Sunnyvale, California.</t>
  </si>
  <si>
    <t xml:space="preserve">On behalf of Alphabet and Googleâ€™s CFO and Googleâ€™s Senior VP of Technical Infrastructure, our GSO collaborates with risk management and operations teams to ensure risks and opportunities are identified and evaluated across the company for mitigation of and adaptation to climate change. Geographical areas considered in risk and opportunities management include Googleâ€™s Bay Area headquarters, its major global office operations, and 21 global data center locations. Results of risk and opportunity assessments are reported to a cross-functional group of key internal stakeholders, including executives in operations and finance._x000D_
_x000D_
The scope of the process considers regulatory risks due to climate change that could increase energy costs, across all of Alphabet's operations globally. Results are reported to the CFO for Alphabet and Google, who can bring up climate-related issues to the Board as needed. These risks and opportunities are primarily assessed at a company level by modeling likely future energy cost scenarios under climate change regulation, and applying these scenarios to estimate the cost impact to our overall operations._x000D_
For our global office locations, Google assesses risk and opportunity based on specific climate risk factors. To prioritize each risk and opportunity identified, we consider three key factors: its potential impact on our financial bottom line, its potential impact to our company's reputation, and progress towards our renewable energy and greenhouse gas emissions reduction targets. We weigh these and other factors on a case by case basis, depending on the risk/opportunity being prioritized._x000D_
</t>
  </si>
  <si>
    <t>Primary responsibility for managing climate-related issues is delegated to our GSO, who leads sustainability across Googleâ€™s worldwide operations, products and supply chain and ensures alignment of our climate strategy across different business units. Our GSO reports up to our CFO and provides updates as needed. Our GSO has responsibility for climate-related issues because she has extensive expertise in sustainability and climate change. The GSO oversees the global sustainability team, which leads much of Alphabet's work on assessing and managing climate-related risks and opportunities, including programs such as carbon accounting and reporting, carbon offsets management, our 10+ year commitment to carbon neutrality, our climate resilience strategy (including our climate scenario analysis), climate disclosure, and engagement with employees on sustainability issues. _x000D_
Our GSO leads cross-functional strategy and collaboration with sustainability teams across the companyâ€”including teams such as real estate sustainability, data center sustainability, and consumer hardware sustainabilityâ€”and the leads for these teams have a dotted line report to our GSO. Our GSO facilitates a monthly meeting between dozens of employees with key sustainability leadership roles across various departments, including designated sustainability representatives from teams such as Google Earth, policy, and Cloud marketing. Our GSO also coordinates development and monitoring of company-wide sustainability objectives and targets, including financial planning. Lastly, our GSO engages with government policy-makers at a local, federal, and international level on sustainability topics as needed to support efforts led by our policy team._x000D_
The Audit Committee of Alphabetâ€™s Board of Directors regularly reviews and discusses with management Alphabetâ€™s major risk exposures, and the steps Alphabet takes to detect, monitor, and actively manage such exposures. This includes climate-related issues on an as-needed basis. Googleâ€™s Sustainability Officer (GSO) provides a scheduled annual update, which includes climate-related issues, to the Audit Committee. Our CFO also has responsibility for overseeing climate-related issues, including signing our CDP report, as she has visibility across all company operations. Our CFO meets with Alphabet's Board of Directors regularly and brings up climate-related issues on an as-needed basis. Primary responsibility for managing climate-related issues is delegated to our GSO, who reports up to our CFO. An example of a climate-related decision made by our CFO in 2019 was approving a package of 18 new renewable energy deals totaling 1.6 GW.</t>
  </si>
  <si>
    <t>Climate-related issues are a scheduled agenda item for all meetings of our Sustainability Board. Through the Sustainability Board, climate-related risks are integrated into our organizational strategy, plans of action, management policies, performance objectives; and how we monitor progress against targets and goals.</t>
  </si>
  <si>
    <t xml:space="preserve">Every year, we have a goal of being carbon neutral. As of December 31, 2019, we reached carbon neutrality for 100% of our FY2019 operational emissions, which represent Scope 1 + Scope 2 (market-based) + Scope 3 (business travel, candidate travel, and employee commuting)._x000D_
_x000D_
Abs1 covers Scope 1 + Scope 2 (market-based) + Scope 3 (business travel, candidate travel, and employee commuting). We committed to being carbon neutral in 2007 and we have achieved this goal each year since then. We maintain our commitment to carbon neutrality of our operational footprint first through energy efficiency, second, by signing long-term contracts for renewable energy directly from our utility providers and from renewable energy facilities in the same grid regions as our data centers, and lastly, by investing in high-quality carbon offset projects. _x000D_
_x000D_
Abs2 includes Scope 1 emissions, and is our interim target for Abs3. On July 27, 2015, Google committed to tripling our purchases of renewables (then 1.1GW) by 2025 (see: https://www.whitehouse.gov/the-press-office/2015/07/27/fact-sheet-white-house-launches-american-business-act-climate-pledge). This was expected to result in installed production capacity of 3.4GW of renewable power and an annual GHG emissions reduction of approximately 2.7 million tCO2 by 2025, of which an increase of 1.8 million tCO2 in our annual GHG emissions reduction (from 0.9 million tCO2/year to 2.7 million tCO2/year) will be achieved by 2025._x000D_
_x000D_
We exceeded this target in 2018, seven years early. From 2010 to 2019, weâ€™ve signed 52 agreements totaling nearly 5.5 gigawatts of renewable energy. As of the end of 2019, our annual greenhouse gas emissions reductions from our renewable energy projects were 4.3 million metric tons, which puts us 238% of the way towards this goal from an emissions reduction perspective, and 191% of the way towards this goal from a renewable energy perspective. Our calculations assume that the grid emissions factors in the target year remain the same._x000D_
_x000D_
Our overall energy usage from base year to target year is expected to increase, so this target is expected to result in an equivalent annual reduction of emissions from base year to target year of 124% by 2025, though we have written 100% as that is the maximum value possible for this field. Our % reduction from base year represents annual emissions reductions in our target year due to additional purchases of renewables (1.8 million tCO2), as compared to our annual base year emissions covered by this target (1.5 million tCO2). [(1.8 million tCO2/1.5 million tCO2) x 100 = 124%]. Our market-based Scope 2 emissions represented 92.2% of our combined Scope 1 and market-based Scope 2 emissions in 2019._x000D_
_x000D_
Abs3 includes Low1, as well as Scope 1 emissions. In 2012, we set a long-term goal to purchase enough renewable energy to match all the electricity we consume globally on an annual basis. For the past three years (2017-2019) we achieved it: Googleâ€™s total purchase of energy from sources like wind and solar exceeded the amount of electricity used by our operations around the world, including offices, data centers, and networking infrastructure. While weâ€™re still drawing power from the grid, some of which is from fossil fuel resources, weâ€™re purchasing enough wind and solar energy to match every megawatt-hour (MWh) of electricity our data center and office operations consume annually. In 2019, our annual GHG reductions from our renewable energy projects were 4.3 million metric tons. This puts us 191% of the way towards this goal from an emissions reduction perspective. Google is the largest cumulative corporate purchaser of renewable energy in the world. From 2010 to 2019, weâ€™ve signed 52 agreements totaling nearly 5.5 gigawatts of renewable energy._x000D_
_x000D_
Low1 is the Scope 2 portion of Abs3. In 2012, we set a long-term goal to purchase enough renewable energy to match all the electricity we consume globally on an annual basis. In 2019, we achieved it for the third year in a row: Googleâ€™s total purchase of energy from sources like wind and solar exceeded the amount of electricity used by our operations around the world, including offices, data centers, and networking infrastructure. While weâ€™re still drawing power from the grid, some of which is from fossil fuel resources, weâ€™re purchasing enough wind and solar energy to match every megawatt-hour (MWh) of electricity our data center and office operations consume annually. Google is the largest corporate purchaser of renewable energy in the world. Since 2010, weâ€™ve signed 52 agreements totaling nearly 5.5 gigawatts of renewable energy. Reaching our 100% renewable purchasing goal means that Google buys on an annual basis the same amount of megawatt-hours (MWh) of renewable energyâ€”both the physical energy and its corresponding renewable energy certificates (RECs)â€”as the amount of MWh of electricity that we consume for our operations around the world. Where possible, we buy this energy directly from our utility providers and from green energy facilities in the same grid regions as our data centers._x000D_
_x000D_
_x000D_
</t>
  </si>
  <si>
    <t>https://www.sec.gov/Archives/edgar/data/1652044/000130817920000203/lgoog2020_def14a.htm#lgooga008</t>
  </si>
  <si>
    <t>R_1qVSOz3s1hMB6yS</t>
  </si>
  <si>
    <t>XOM2020@g.ucla.edu</t>
  </si>
  <si>
    <t>XOM2020</t>
  </si>
  <si>
    <t>Exxon Mobil Corporation</t>
  </si>
  <si>
    <t>XOM</t>
  </si>
  <si>
    <t>30231G102</t>
  </si>
  <si>
    <t>https://www.sec.gov/Archives/edgar/data/34088/000119312520102226/d869473ddef14a.htm</t>
  </si>
  <si>
    <t>169.232.71.164</t>
  </si>
  <si>
    <t>R_1QapzoXZklKUvVe</t>
  </si>
  <si>
    <t>DISH2020@g.ucla.edu</t>
  </si>
  <si>
    <t>DISH2020</t>
  </si>
  <si>
    <t>DISH Network Corporation</t>
  </si>
  <si>
    <t>DISH</t>
  </si>
  <si>
    <t>25470M109</t>
  </si>
  <si>
    <t>Cable &amp; Satellite</t>
  </si>
  <si>
    <t>https://www.sec.gov/Archives/edgar/data/1001082/000110465920036891/a20-1570_1def14a.htm</t>
  </si>
  <si>
    <t>R_3OiddgngFXwGGq6</t>
  </si>
  <si>
    <t>AES2020@g.ucla.edu</t>
  </si>
  <si>
    <t>AES2020</t>
  </si>
  <si>
    <t>The AES Corporation</t>
  </si>
  <si>
    <t>AES</t>
  </si>
  <si>
    <t>00130H105</t>
  </si>
  <si>
    <t>Independent Power Producers &amp; Energy Traders</t>
  </si>
  <si>
    <t>https://www.sec.gov/Archives/edgar/data/874761/000087476120000017/a2020definitiveproxystatem.htm#s088C6303CBEB59796B3E3D71EFF14C9B</t>
  </si>
  <si>
    <t>https://www.aes.com/sites/default/files/2021-09/2020%20Performance%20Indicators.pdf</t>
  </si>
  <si>
    <t>The AES Board of Directors, which includes the_x000D_
Company CEO, has oversight and direct input to_x000D_
ensure that factors related to climate change are_x000D_
incorporated in the Companyâ€™s decision making._x000D_
Specifically, the Governance Committee oversees_x000D_
all environmental, social and governance issues and_x000D_
regularly provides Committee updates to the full_x000D_
Board of Directors. In addition, the Innovation and_x000D_
Technology Committee oversees AESâ€™ efforts to foster_x000D_
innovation as we seek to lead the industry in new_x000D_
sustainable solutions.</t>
  </si>
  <si>
    <t>Net zero â€“ We have a target to achieve net zero_x000D_
carbon emissions from electricity sales by 204011, one_x000D_
of the most ambitious announcements to date by any_x000D_
major company in our industry that owns a significant_x000D_
portion of thermal generation today. We also have a_x000D_
broader target to achieve net zero carbon emissions for_x000D_
all business scopes by 2050._x000D_
Renewable growth â€“ In 2020 we set a target to_x000D_
sign 2,000 to 3,000 MW of new wind, solar and energy_x000D_
storage contracts, which we exceeded by signing 3,017_x000D_
MW of Power Purchase Agreements (PPA), more than_x000D_
ever before in our history. As of the end of 2020 our_x000D_
6,909 MW backlog of projects (defined as projects_x000D_
under construction or with signed contracts) was_x000D_
entirely renewables. Going forward, we have increased_x000D_
our target to sign 3,000-4,000 MW of new renewables_x000D_
contracts per year through 2025. AES supports the_x000D_
objectives of the Paris Agreement to limit the average_x000D_
rise in global temperatures to well below 2Â°C above_x000D_
preindustrial levels and to pursue efforts to limit it to_x000D_
1.5Â°C, and sees the growth in renewable energy as key_x000D_
to meeting those objectives._x000D_
Coal generation â€“ In 2020, we setâ€”and achievedâ€”a_x000D_
goal to reduce our generation from coal to under 25% of_x000D_
our total portfolio on a proforma basis13, down from 50%_x000D_
of generation in 2018. We are now focused on further_x000D_
reducing our proforma coal-fired generation to less than_x000D_
10% by 2025. Since 2017 we have announced the sale_x000D_
or retirement of more than 10 GW of coal generation._x000D_
Carbon intensity â€“ We have updated our target to_x000D_
reduce the carbon intensity of our portfolio set in 2018_x000D_
to align with a well below 2Â°C scenario by 203014 based_x000D_
on the Sectoral Decarbonization Approach for power_x000D_
generation. This approach sets an intensity target for_x000D_
power generation of 0.16 t CO2e/MWh based on 2016_x000D_
baseline and modeled 2030 portfolios that includes_x000D_
renewables growth and the feasibility of multiple_x000D_
possible asset scenarios._x000D_
Other air emissions â€“ In line with our portfolio_x000D_
changes, we also have 2030 targets to reduce the_x000D_
following sources of air emissions (versus a 2016_x000D_
baseline)14:  _x000D_
Non-hazardous waste â€“ The largest component of_x000D_
our non-hazardous waste is coal combustion residuals_x000D_
(CCRs). As we continue to transform our portfolio to_x000D_
more renewable sources, we expect to reduce our_x000D_
CCRs by ~48% by 2030, versus a 2016 baseline, which_x000D_
represents an expected intensity reduction of ~77%)14.</t>
  </si>
  <si>
    <t>4309208702 Cubic Meters</t>
  </si>
  <si>
    <t>m3</t>
  </si>
  <si>
    <t>https://www.sec.gov/Archives/edgar/data/874761/000087476120000017/a2020definitiveproxystatem.htm</t>
  </si>
  <si>
    <t xml:space="preserve">Our target is to have zero fatalities and though one_x000D_
fatality is one too many, we have seen a gradual decline_x000D_
in the number of fatalities. In 2020 we experienced one_x000D_
fatal event - one AES construction contractor employee_x000D_
(Table 40). The incident was immediately investigated_x000D_
using our newly deployed methodology of TapRooT,_x000D_
which allowed us to identify the right root causes, and_x000D_
to develop the corrective actions plans to mitigate these_x000D_
root causes._x000D_
_x000D_
AES businesses take a proactive approach to safety_x000D_
management with safety metrics that include safety_x000D_
Walk performance, identification of unsafe behaviors_x000D_
and conditions, reporting and investigation of near-miss_x000D_
incidents, and setting of and tracking the progress of_x000D_
SMS goals and action plans. </t>
  </si>
  <si>
    <t>Aes Corp</t>
  </si>
  <si>
    <t>R_3QFAaG0enRzX0AV</t>
  </si>
  <si>
    <t>WAT2022@g.ucla.edu</t>
  </si>
  <si>
    <t>WAT2022</t>
  </si>
  <si>
    <t>Waters Corporation</t>
  </si>
  <si>
    <t>WAT</t>
  </si>
  <si>
    <t>https://www.sec.gov/Archives/edgar/data/1000697/000119312522104969/d205693ddef14a.htm#toc</t>
  </si>
  <si>
    <t>Finance/Accounting,Operational,Science/Technology</t>
  </si>
  <si>
    <t xml:space="preserve">Our multi-step materiality process in 2021 included internal research to identify key material topics, stakeholder_x000D_
engagement, and feedback, and the development of a methodology to prioritize issues and opportunities. To_x000D_
ensure that our strategy was aligned with industry best practices as well as an independent point of view,_x000D_
we engaged independent consultants to assist with the assessment and validate our findings. Our research_x000D_
included a peer review of customers and a review of prior outreach from customers and investors. We surveyed_x000D_
and interviewed a broad array of stakeholders, including customers, investors, and suppliers, and distributed_x000D_
a company-wide survey to over 7,000 Waters colleagues around the world. We will continue to engage with_x000D_
stakeholders to ensure that our ESG strategy is appropriately aligned. For more information, see A Fresh_x000D_
Perspective on page 7. </t>
  </si>
  <si>
    <t>https://www.waters.com/webassets/other/Waters-2022-Environmental-Social-and-Governance-Report.pdf</t>
  </si>
  <si>
    <t xml:space="preserve">Waters (including our subsidiaries and affiliates) is committed to the highest standards of integrity and ethical_x000D_
business conduct. Our Global Anti-Bribery and Anti-Corruption Compliance Policy prohibits any conduct that_x000D_
amounts to requesting, accepting, giving, or offering anything of value to or from anyone to reward improper_x000D_
performance or to obtain unfair business advantage. All Waters parties and third-party business partners are_x000D_
expected to conduct their activities in full compliance with all applicable anti-corruption and bribery laws, including_x000D_
without limitation: U.S. Foreign Corrupt Practices Act (â€œFCPAâ€), the UK Bribery Act (â€œUKBAâ€), the Anti-Unfair_x000D_
Competition Law of the PRC (â€œAUCLâ€), and any other anti-corruption and anti-bribery laws that are in effect in the_x000D_
countries in which the Company does business. All Waters employees receive annual training on this policy....._x000D_
....Employees may consult with their supervisor, legal, or compliance at any time to discuss concerns or report_x000D_
any violations by utilizing the Waters Ethics Helpline (waters.ethicspoint.com). This helpline is available 24/7 via_x000D_
telephone or web in 11 languages and is confidentially operated by a third-party vendor. Similarly, Waters maintains_x000D_
an email inbox, ethics@waters.com, for questions. </t>
  </si>
  <si>
    <t>metric ton CO2e x 1,000</t>
  </si>
  <si>
    <t>(&lt;20,20-30,30-40,40-50,50-60,&gt;60)=(0%,10%,32%,29%,21%,8%)</t>
  </si>
  <si>
    <t>"Not Specified" 1%</t>
  </si>
  <si>
    <t>116.2:1</t>
  </si>
  <si>
    <t>8,653,559:74,470</t>
  </si>
  <si>
    <t>https://www.sec.gov/Archives/edgar/data/1000697/000119312522104969/d205693ddef14a.htm#toc205693_26</t>
  </si>
  <si>
    <t>We periodically conduct global supply chain risk assessments, sometimes with the support of third-party_x000D_
consultants, to explore emerging issues including human rights. When doing such assessments, we consider four_x000D_
key factors that drive the risk of forced labor in our supply chains: sector and industry risks, product-specific risks,_x000D_
geographic risks, and company-specific risks._x000D_
Our expectations are communicated to suppliers as part of our supplier onboarding process and are included_x000D_
in the standard terms and conditions of our purchasing contracts. As part of our ongoing supplier management_x000D_
process, suppliers may be required to demonstrate conformance with our expectations</t>
  </si>
  <si>
    <t>98.154.89.94</t>
  </si>
  <si>
    <t>R_O6CObmecUzkJQlz</t>
  </si>
  <si>
    <t>CVS2020@g.ucla.edu</t>
  </si>
  <si>
    <t>CVS2020</t>
  </si>
  <si>
    <t>CVS Health Corporation</t>
  </si>
  <si>
    <t>CVS</t>
  </si>
  <si>
    <t>https://s2.q4cdn.com/447711729/files/doc_financials/2019/annual/FINAL-CVS-proxy-bookmarked.pdf</t>
  </si>
  <si>
    <t>Business Development and Corporate Transactions, Business Operations, Health Care and Regulated Industries, International Business Operations, Senior Leadership, Legal Regulator Compliance, Public Company Board Service, Public Policy and Government Affairs, Risk Management, Technology and Innovation</t>
  </si>
  <si>
    <t>"In a year when our nation battled an unparalleled public health crisis and faced the realities of deeply rooted racial inequality, we conducted a refresh of our most recent materiality assessment. Our aim was to more fully understand how these pivotal events influenced the areas where our business has the most significant impacts, and the assessments and decisions of our many stakeholders. In 2020, we developed meaningful goals and performance targets that expand access to affordable care, address racial inequities and combat a changing climate."_x000D_
(page A-5 of 2021 Proxy Statement)_x000D_
..._x000D_
"Of most significance was the increase in importance and prioritization of patient and customer safety; data protection and privacy; and diversity, equity, inclusion and justice"_x000D_
(CSR Material Topics, page 19 of 2020 CSR Report)</t>
  </si>
  <si>
    <t>https://s2.q4cdn.com/447711729/files/doc_financials/2021/ar/2021-Proxy.pdf</t>
  </si>
  <si>
    <t>Environmental Data Verification Statement</t>
  </si>
  <si>
    <t>https://www.cvshealth.com/content/dam/enterprise/cvs-enterprise/pdfs/2020/cvs-health-ghg-verification-statement-2020.pdf</t>
  </si>
  <si>
    <t>See "Our Climate Action Strategy"_x000D_
(page 107 of 2020 CSR Report)</t>
  </si>
  <si>
    <t>See "Governance of Our Climate and Sustainability Strategy" subsection of "Our Climate Action Strategy" section _x000D_
(page 107 of 2020 CSR Report)</t>
  </si>
  <si>
    <t>Opportunities outlined in "Key Accomplishments" sections on pages 114-125 of 2020 CSR Report</t>
  </si>
  <si>
    <t>"In 2020, we established an ESG Steering Committee to better advance our strategic priorities in the area of sustainability..."_x000D_
See Our Climate Action Strategy on page 107 of CSR Report</t>
  </si>
  <si>
    <t>See Key Accomplishments Section on pages: 114, 123, 125 of 2020 CSR Report</t>
  </si>
  <si>
    <t>See Our Climate Action Strategy (page 107), Key Accomplishments: Reducing Resource Consumption (page 114)</t>
  </si>
  <si>
    <t>See Goal 13: Climate Action  (page 15) and Our Climate Action Strategy (page 107) for description of scope targets in 2020 CSR Report</t>
  </si>
  <si>
    <t>https://www.cvshealth.com/content/dam/enterprise/cvs-enterprise/pdfs/2020/2020-csr-report.pdf</t>
  </si>
  <si>
    <t>up to 24: 16%, 24 to 54: 68%, 55+: 16%</t>
  </si>
  <si>
    <t>2020 Strategic Diversity Management Report</t>
  </si>
  <si>
    <t>https://www.cvshealth.com/content/dam/enterprise/cvs-enterprise/pdfs/2020/cvs-health-sdm-report-2020.pdf</t>
  </si>
  <si>
    <t>CEO: $11,900,000 ; Median Employee: $55,716</t>
  </si>
  <si>
    <t>"Reducing Health Care Costs for Colleagues_x000D_
In 2020, we took the important step of moving to salary-based contributions toward health care for all colleagues. This approach allowed tens of thousands of colleagues to see significant decreases in paycheck contributions toward health care coverage and keep more money in their own pockets..."_x000D_
(page 43 of 2020 CSR Report)</t>
  </si>
  <si>
    <t>CVS Health</t>
  </si>
  <si>
    <t>R_2bTrFHrC6ZhxOBK</t>
  </si>
  <si>
    <t>RTX2020@g.ucla.edu</t>
  </si>
  <si>
    <t>RTX2020</t>
  </si>
  <si>
    <t>Raytheon Technologies Corporation</t>
  </si>
  <si>
    <t>RTX</t>
  </si>
  <si>
    <t>https://investors.rtx.com/static-files/17c0545b-62cc-4d0b-aa8a-bc1fc9ad9788</t>
  </si>
  <si>
    <t>Senior Leadership, knowledge of company/industry, risk management/oversight, international, technology and innovation, government</t>
  </si>
  <si>
    <t>https://investors.rtx.com/static-files/225310fa-b108-4298-aa1c-177fd526041e</t>
  </si>
  <si>
    <t>"We provide leadership and resources to continuously improve our Environment,_x000D_
Health and Safety (EH&amp;S) programs and performance through innovative initiatives_x000D_
and a proactive safety culture. Together, we integrate environment, health and safety considerations into all aspects of our business..._x000D_
_x000D_
Historically, UTC and Raytheon Company each used a metrics-based and goals-driven approach to EH&amp;S, including environmental sustainability. We integrated our legacy programs into an EH&amp;S Management System for more efficient tracking, assured compliance and continuous improvement..._x000D_
_x000D_
In addition to the performance metrics and goals outlined here, we implemented an enterprisewide initiative to begin monitoring, assessing and disclosing our performance against a broader range of sustainability reporting elements for our industry as established by SASB."_x000D_
_x000D_
(see page 17 of 2020 Annual Report)</t>
  </si>
  <si>
    <t>See 2025 environmental sustainability performance goals _x000D_
(page 17 of 2020 Annual Report)</t>
  </si>
  <si>
    <t>CEO:  $20,970,890 | Median Employee: $108,914</t>
  </si>
  <si>
    <t>https://investors.rtx.com/static-files/a7df3122-8f76-4aea-9a39-eb41acd7913a</t>
  </si>
  <si>
    <t>Raytheon Technologies</t>
  </si>
  <si>
    <t>Average Disclosure</t>
  </si>
  <si>
    <t>S&amp;P</t>
  </si>
  <si>
    <t>Av. Nonexec</t>
  </si>
  <si>
    <t>Av % independent</t>
  </si>
  <si>
    <t>Av % women</t>
  </si>
  <si>
    <t xml:space="preserve">Average underrep </t>
  </si>
  <si>
    <t>av disc econ</t>
  </si>
  <si>
    <t>S&amp;P 500</t>
  </si>
  <si>
    <t>Average disclosure non exec</t>
  </si>
  <si>
    <t>Average Nonexec</t>
  </si>
  <si>
    <t>Average disclosure independent</t>
  </si>
  <si>
    <t>average % independent</t>
  </si>
  <si>
    <t>Average disclosure women</t>
  </si>
  <si>
    <t>Governance</t>
  </si>
  <si>
    <t>Average % women</t>
  </si>
  <si>
    <t>Environment</t>
  </si>
  <si>
    <t>Average disclosure under rep</t>
  </si>
  <si>
    <t>Social</t>
  </si>
  <si>
    <t>Average % underrep</t>
  </si>
  <si>
    <t>Average disclosure econ</t>
  </si>
  <si>
    <t>average percent econ</t>
  </si>
  <si>
    <t>average disclosure enviro</t>
  </si>
  <si>
    <t>average percent enviro</t>
  </si>
  <si>
    <t>Average disclosure social</t>
  </si>
  <si>
    <t>average percent social</t>
  </si>
  <si>
    <t>Average disclosure non shareholder</t>
  </si>
  <si>
    <t>average nonshareholder</t>
  </si>
  <si>
    <t>Average disclosure re reporting on material issues</t>
  </si>
  <si>
    <t>average disclosure materiality map</t>
  </si>
  <si>
    <t>average disclosure board, ees and partners trained on anticorrup</t>
  </si>
  <si>
    <t>% board trained</t>
  </si>
  <si>
    <t>% Ees trained</t>
  </si>
  <si>
    <t>% partners trained</t>
  </si>
  <si>
    <t>Average disclosure anticorrup initiatives</t>
  </si>
  <si>
    <t>% with Enviro</t>
  </si>
  <si>
    <t>TCFD average</t>
  </si>
  <si>
    <t>TCFD New</t>
  </si>
  <si>
    <t>Water Sum</t>
  </si>
  <si>
    <t>Water amount Index</t>
  </si>
  <si>
    <t>water stress sum</t>
  </si>
  <si>
    <t>water stress index</t>
  </si>
  <si>
    <t>Revised Governance</t>
  </si>
  <si>
    <t>Revised Planet</t>
  </si>
  <si>
    <t>Revised People</t>
  </si>
  <si>
    <t>Revised Overall</t>
  </si>
  <si>
    <r>
      <t>estimating from graph.</t>
    </r>
    <r>
      <rPr>
        <sz val="11"/>
        <color rgb="FFFF0000"/>
        <rFont val="Calibri"/>
        <family val="2"/>
        <scheme val="minor"/>
      </rPr>
      <t xml:space="preserve"> Not acceptable</t>
    </r>
  </si>
  <si>
    <t>% aud some part</t>
  </si>
  <si>
    <t>Black</t>
  </si>
  <si>
    <t>Hispanic</t>
  </si>
  <si>
    <t>White</t>
  </si>
  <si>
    <t>Asian</t>
  </si>
  <si>
    <t>Planet</t>
  </si>
  <si>
    <t>People</t>
  </si>
  <si>
    <t>Overall</t>
  </si>
  <si>
    <t>S&amp;P Consumer Discretionary (n=63)</t>
  </si>
  <si>
    <t>10a1 &amp; 10c0</t>
  </si>
  <si>
    <t>10c =1.5</t>
  </si>
  <si>
    <t>Number of companies reporting any info</t>
  </si>
  <si>
    <t>Average disclosure scores</t>
  </si>
  <si>
    <t>10a1&amp;10c.5</t>
  </si>
  <si>
    <t>Only 10c</t>
  </si>
  <si>
    <t>Scope 1</t>
  </si>
  <si>
    <t>10a1&amp;10c1</t>
  </si>
  <si>
    <t>10a=1.5</t>
  </si>
  <si>
    <t>Scope 2</t>
  </si>
  <si>
    <t>10a0&amp;10c0</t>
  </si>
  <si>
    <t>Only 10a</t>
  </si>
  <si>
    <t>Scope 1 + 2</t>
  </si>
  <si>
    <t>Scope 3</t>
  </si>
  <si>
    <t>10a.5&amp;10c</t>
  </si>
  <si>
    <t>both</t>
  </si>
  <si>
    <t>% scope 1 + 2</t>
  </si>
  <si>
    <t>Both 1</t>
  </si>
  <si>
    <t>None</t>
  </si>
  <si>
    <t xml:space="preserve">Scope 3 </t>
  </si>
  <si>
    <t>%</t>
  </si>
  <si>
    <t>Sector</t>
  </si>
  <si>
    <t>Pay Ratio</t>
  </si>
  <si>
    <t>Location-Based Only (n=44)</t>
  </si>
  <si>
    <t>Market-Based Only (n=23)</t>
  </si>
  <si>
    <t>Location + Market (n=182)</t>
  </si>
  <si>
    <t>9 have a 1</t>
  </si>
  <si>
    <t>Uncategorized Only (n=151)</t>
  </si>
  <si>
    <t>6 have a .5</t>
  </si>
  <si>
    <t>No Scope 2 Reporting (n=100)</t>
  </si>
  <si>
    <t>location + uncategorized</t>
  </si>
  <si>
    <t>market + uncategorized</t>
  </si>
  <si>
    <t>No Scope 2</t>
  </si>
  <si>
    <t>Full Scope 2</t>
  </si>
  <si>
    <t>Partial Scope 2</t>
  </si>
  <si>
    <t>average scope 1</t>
  </si>
  <si>
    <t>No scope 3</t>
  </si>
  <si>
    <t>Yes Scope 3</t>
  </si>
  <si>
    <t>% reporting scope 3</t>
  </si>
  <si>
    <t>Total Scope 1</t>
  </si>
  <si>
    <t>Percent of US  emisisons from S&amp;P 500</t>
  </si>
  <si>
    <t>Resorted</t>
  </si>
  <si>
    <t>Both Location + Market (n=182)</t>
  </si>
  <si>
    <t>Pacific</t>
  </si>
  <si>
    <t>Native</t>
  </si>
  <si>
    <t>2 or more</t>
  </si>
  <si>
    <t>Total</t>
  </si>
  <si>
    <t>% Women Employees</t>
  </si>
  <si>
    <t>% Women Board Members</t>
  </si>
  <si>
    <t>Other</t>
  </si>
  <si>
    <t>% Diverse Board Members</t>
  </si>
  <si>
    <t>% White Employees</t>
  </si>
  <si>
    <t>% Diverse Employees</t>
  </si>
  <si>
    <t>Some Assurance</t>
  </si>
  <si>
    <t>Not Assured</t>
  </si>
  <si>
    <t>Homebuilders</t>
  </si>
  <si>
    <t>Number of companies</t>
  </si>
  <si>
    <t>Number who do not assess report</t>
  </si>
  <si>
    <t>Percent who do assess at least a portion of their report</t>
  </si>
  <si>
    <t>KB Home</t>
  </si>
  <si>
    <t>Fully assessed</t>
  </si>
  <si>
    <t>Partially assessed</t>
  </si>
  <si>
    <t>% Econ comp</t>
  </si>
  <si>
    <t>% Enviro Comp</t>
  </si>
  <si>
    <t>% social competency</t>
  </si>
  <si>
    <t>2a Econ comp Dis</t>
  </si>
  <si>
    <t>2a % Econ Comp perf</t>
  </si>
  <si>
    <t>2a enviro comp disc</t>
  </si>
  <si>
    <t>2a% enviro comp perf</t>
  </si>
  <si>
    <t>2a social comp disc</t>
  </si>
  <si>
    <t>2a social comp perf</t>
  </si>
  <si>
    <t>2b Non exec disc</t>
  </si>
  <si>
    <t>2b % nonexec perf</t>
  </si>
  <si>
    <t>S&amp;P Consumer Discretionary</t>
  </si>
  <si>
    <t xml:space="preserve"> S&amp;P Household Durables</t>
  </si>
  <si>
    <t>S&amp;P Home builders</t>
  </si>
  <si>
    <t>GHG1 disc</t>
  </si>
  <si>
    <t>Average GHG_1</t>
  </si>
  <si>
    <t>GHG2 disc</t>
  </si>
  <si>
    <t>Average GHG_2 Market</t>
  </si>
  <si>
    <t>Average GHG_2 Location</t>
  </si>
  <si>
    <t>Average GHG_2 Uncategorized</t>
  </si>
  <si>
    <t>GHG3 disc</t>
  </si>
  <si>
    <t>GHG _3</t>
  </si>
  <si>
    <t>8a</t>
  </si>
  <si>
    <t>8b</t>
  </si>
  <si>
    <t>8c</t>
  </si>
  <si>
    <t>8d</t>
  </si>
  <si>
    <t>8e</t>
  </si>
  <si>
    <t>8f</t>
  </si>
  <si>
    <t>8g</t>
  </si>
  <si>
    <t>8h</t>
  </si>
  <si>
    <t>8i</t>
  </si>
  <si>
    <t>8k</t>
  </si>
  <si>
    <t>Land use disclosure</t>
  </si>
  <si>
    <t>Water wtihdrawn disc</t>
  </si>
  <si>
    <t>water withdrawn sstress</t>
  </si>
  <si>
    <t xml:space="preserve">water consum </t>
  </si>
  <si>
    <t>water consumed stress</t>
  </si>
  <si>
    <t>Home Builders</t>
  </si>
  <si>
    <t>Count</t>
  </si>
  <si>
    <t>S&amp;P 500 (n=418)</t>
  </si>
  <si>
    <t>S&amp;P Consumer Discretionary (n=50)</t>
  </si>
  <si>
    <t>S&amp;P Household Durables (n=4)</t>
  </si>
  <si>
    <t>S&amp;P Home Builders (n=1)</t>
  </si>
  <si>
    <t>Percent White employees</t>
  </si>
  <si>
    <t>S&amp;P 500 (n=288)</t>
  </si>
  <si>
    <t>S&amp;P Consumer Discretionary (n=37)</t>
  </si>
  <si>
    <t>ESG Snapshot Data</t>
  </si>
  <si>
    <t>EE by Ethnic Group</t>
  </si>
  <si>
    <t>Ethnicity Disclosure Rate</t>
  </si>
  <si>
    <t>Gender Disclosure Rate</t>
  </si>
  <si>
    <t>Percent Women Employees</t>
  </si>
  <si>
    <t>CEO to Median EE</t>
  </si>
  <si>
    <t>Mean</t>
  </si>
  <si>
    <t>GHG Disclosure Rate</t>
  </si>
  <si>
    <t>Scope 2 
(Location-Based)</t>
  </si>
  <si>
    <t>S&amp;P500 (n=412)</t>
  </si>
  <si>
    <t>S&amp;P Consumer Discretionary (n=45)</t>
  </si>
  <si>
    <t>S&amp;P Household Durables (n=3)</t>
  </si>
  <si>
    <t>Home Builders (n=1)</t>
  </si>
  <si>
    <t>Scope 2 Market</t>
  </si>
  <si>
    <t>S&amp;P500 (n=203)</t>
  </si>
  <si>
    <t>S&amp;P Consumer Discretionary (n=26)</t>
  </si>
  <si>
    <t>S&amp;P Household Durables</t>
  </si>
  <si>
    <t>S&amp;P Home Builders</t>
  </si>
  <si>
    <t>Scope 2 location</t>
  </si>
  <si>
    <t>count</t>
  </si>
  <si>
    <t>S&amp;P500 (n=226)</t>
  </si>
  <si>
    <t>S&amp;P Consumer Discretionary (n=27)</t>
  </si>
  <si>
    <t>S&amp;P Household Durables (n=1)</t>
  </si>
  <si>
    <t>S&amp;P Home Builders (n=0)</t>
  </si>
  <si>
    <t>scope 2 uncat</t>
  </si>
  <si>
    <t>S&amp;P500 (n=155)</t>
  </si>
  <si>
    <t>S&amp;P Consumer Discretionary (n=14)</t>
  </si>
  <si>
    <t>S&amp;P Household Durables (n=2)</t>
  </si>
  <si>
    <t>S&amp;P500 (n=284)</t>
  </si>
  <si>
    <t>S&amp;P Consumer Discretionary (n=34)</t>
  </si>
  <si>
    <t xml:space="preserve">BD </t>
  </si>
  <si>
    <t>Percent</t>
  </si>
  <si>
    <t>Scope 2 (location-based)</t>
  </si>
  <si>
    <t>Willis Towers Watson Public Limited Company</t>
  </si>
  <si>
    <t>The Estee Lauder Companies Inc.</t>
  </si>
  <si>
    <t>Archer Daniels Midland Company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</si>
</sst>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164" formatCode="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u/>
      <sz val="11"/>
      <color theme="10"/>
      <name val="Calibri"/>
      <family val="2"/>
      <scheme val="minor"/>
    </font>
    <font>
      <sz val="11"/>
      <name val="Calibri"/>
      <family val="2"/>
    </font>
  </fonts>
  <fills count="5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5"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rgb="FFFFFFFF"/>
        <bgColor indexed="64"/>
      </patternFill>
    </fill>
    <fill>
      <patternFill patternType="solid">
        <fgColor theme="5" tint="-0.249977111117893"/>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101">
    <xf numFmtId="0" fontId="0" fillId="0" borderId="0" xfId="0"/>
    <xf numFmtId="22" fontId="0" fillId="0" borderId="0" xfId="0" applyNumberFormat="1"/>
    <xf numFmtId="0" fontId="0" fillId="0" borderId="0" xfId="0" applyAlignment="1">
      <alignment wrapText="1"/>
    </xf>
    <xf numFmtId="11" fontId="0" fillId="0" borderId="0" xfId="0" applyNumberFormat="1"/>
    <xf numFmtId="9" fontId="0" fillId="0" borderId="0" xfId="0" applyNumberFormat="1"/>
    <xf numFmtId="3" fontId="0" fillId="0" borderId="0" xfId="0" applyNumberFormat="1"/>
    <xf numFmtId="6" fontId="0" fillId="0" borderId="0" xfId="0" applyNumberFormat="1"/>
    <xf numFmtId="4" fontId="0" fillId="0" borderId="0" xfId="0" applyNumberFormat="1"/>
    <xf numFmtId="16" fontId="0" fillId="0" borderId="0" xfId="0" applyNumberFormat="1"/>
    <xf numFmtId="46" fontId="0" fillId="0" borderId="0" xfId="0" applyNumberFormat="1"/>
    <xf numFmtId="0" fontId="0" fillId="0" borderId="0" xfId="0" applyAlignment="1">
      <alignment vertical="top"/>
    </xf>
    <xf numFmtId="0" fontId="0" fillId="0" borderId="0" xfId="0" applyAlignment="1">
      <alignment vertical="top" wrapText="1"/>
    </xf>
    <xf numFmtId="3" fontId="0" fillId="0" borderId="0" xfId="0" applyNumberFormat="1" applyAlignment="1">
      <alignment vertical="top"/>
    </xf>
    <xf numFmtId="9" fontId="0" fillId="0" borderId="0" xfId="0" applyNumberFormat="1" applyAlignment="1">
      <alignment vertical="top"/>
    </xf>
    <xf numFmtId="6" fontId="0" fillId="0" borderId="0" xfId="0" applyNumberFormat="1" applyAlignment="1">
      <alignment vertical="top"/>
    </xf>
    <xf numFmtId="11" fontId="0" fillId="0" borderId="0" xfId="0" applyNumberFormat="1" applyAlignment="1">
      <alignment vertical="top"/>
    </xf>
    <xf numFmtId="16" fontId="0" fillId="0" borderId="0" xfId="0" applyNumberFormat="1" applyAlignment="1">
      <alignment vertical="top"/>
    </xf>
    <xf numFmtId="46" fontId="0" fillId="0" borderId="0" xfId="0" applyNumberFormat="1" applyAlignment="1">
      <alignment vertical="top"/>
    </xf>
    <xf numFmtId="0" fontId="0" fillId="33" borderId="0" xfId="0" applyFill="1"/>
    <xf numFmtId="0" fontId="14" fillId="0" borderId="0" xfId="0" applyFont="1" applyAlignment="1">
      <alignment vertical="top"/>
    </xf>
    <xf numFmtId="0" fontId="0" fillId="34" borderId="0" xfId="0" applyFill="1" applyAlignment="1">
      <alignment vertical="top"/>
    </xf>
    <xf numFmtId="0" fontId="0" fillId="34" borderId="0" xfId="0" applyFill="1"/>
    <xf numFmtId="0" fontId="0" fillId="35" borderId="0" xfId="0" applyFill="1" applyAlignment="1">
      <alignment vertical="top"/>
    </xf>
    <xf numFmtId="0" fontId="0" fillId="36" borderId="0" xfId="0" applyFill="1"/>
    <xf numFmtId="0" fontId="14" fillId="0" borderId="0" xfId="0" applyFont="1"/>
    <xf numFmtId="0" fontId="0" fillId="37" borderId="0" xfId="0" applyFill="1" applyAlignment="1">
      <alignment vertical="top"/>
    </xf>
    <xf numFmtId="0" fontId="0" fillId="37" borderId="0" xfId="0" applyFill="1"/>
    <xf numFmtId="0" fontId="0" fillId="35" borderId="0" xfId="0" applyFill="1"/>
    <xf numFmtId="0" fontId="0" fillId="38" borderId="0" xfId="0" applyFill="1"/>
    <xf numFmtId="0" fontId="0" fillId="35" borderId="0" xfId="0" applyFill="1" applyAlignment="1">
      <alignment vertical="top" wrapText="1"/>
    </xf>
    <xf numFmtId="0" fontId="0" fillId="34" borderId="0" xfId="0" applyFill="1" applyAlignment="1">
      <alignment vertical="top" wrapText="1"/>
    </xf>
    <xf numFmtId="0" fontId="0" fillId="34" borderId="0" xfId="0" applyFill="1" applyAlignment="1">
      <alignment wrapText="1"/>
    </xf>
    <xf numFmtId="0" fontId="0" fillId="39" borderId="0" xfId="0" applyFill="1"/>
    <xf numFmtId="0" fontId="0" fillId="40" borderId="0" xfId="0" applyFill="1"/>
    <xf numFmtId="0" fontId="0" fillId="41" borderId="0" xfId="0" applyFill="1"/>
    <xf numFmtId="0" fontId="0" fillId="42" borderId="0" xfId="0" applyFill="1" applyAlignment="1">
      <alignment wrapText="1"/>
    </xf>
    <xf numFmtId="0" fontId="0" fillId="42" borderId="0" xfId="0" applyFill="1"/>
    <xf numFmtId="0" fontId="0" fillId="42" borderId="0" xfId="0" applyFill="1" applyAlignment="1">
      <alignment vertical="top" wrapText="1"/>
    </xf>
    <xf numFmtId="0" fontId="0" fillId="35" borderId="0" xfId="0" applyFill="1" applyAlignment="1">
      <alignment wrapText="1"/>
    </xf>
    <xf numFmtId="0" fontId="0" fillId="43" borderId="0" xfId="0" applyFill="1"/>
    <xf numFmtId="10" fontId="0" fillId="0" borderId="0" xfId="0" applyNumberFormat="1"/>
    <xf numFmtId="0" fontId="0" fillId="44" borderId="0" xfId="0" applyFill="1"/>
    <xf numFmtId="0" fontId="14" fillId="34" borderId="0" xfId="0" applyFont="1" applyFill="1"/>
    <xf numFmtId="0" fontId="14" fillId="42" borderId="0" xfId="0" applyFont="1" applyFill="1"/>
    <xf numFmtId="0" fontId="14" fillId="35" borderId="0" xfId="0" applyFont="1" applyFill="1"/>
    <xf numFmtId="0" fontId="19" fillId="0" borderId="0" xfId="42"/>
    <xf numFmtId="0" fontId="14" fillId="35" borderId="0" xfId="0" applyFont="1" applyFill="1" applyAlignment="1">
      <alignment vertical="top"/>
    </xf>
    <xf numFmtId="0" fontId="14" fillId="0" borderId="10" xfId="0" applyFont="1" applyBorder="1" applyAlignment="1">
      <alignment vertical="center"/>
    </xf>
    <xf numFmtId="0" fontId="18" fillId="0" borderId="0" xfId="0" applyFont="1"/>
    <xf numFmtId="0" fontId="0" fillId="45" borderId="0" xfId="0" applyFill="1"/>
    <xf numFmtId="0" fontId="0" fillId="42" borderId="0" xfId="0" applyFill="1" applyAlignment="1">
      <alignment vertical="top"/>
    </xf>
    <xf numFmtId="3" fontId="0" fillId="42" borderId="0" xfId="0" applyNumberFormat="1" applyFill="1"/>
    <xf numFmtId="3" fontId="0" fillId="42" borderId="0" xfId="0" applyNumberFormat="1" applyFill="1" applyAlignment="1">
      <alignment vertical="top"/>
    </xf>
    <xf numFmtId="4" fontId="0" fillId="42" borderId="0" xfId="0" applyNumberFormat="1" applyFill="1"/>
    <xf numFmtId="11" fontId="0" fillId="42" borderId="0" xfId="0" applyNumberFormat="1" applyFill="1"/>
    <xf numFmtId="0" fontId="0" fillId="46" borderId="0" xfId="0" applyFill="1"/>
    <xf numFmtId="0" fontId="18" fillId="46" borderId="0" xfId="0" applyFont="1" applyFill="1"/>
    <xf numFmtId="0" fontId="0" fillId="47" borderId="0" xfId="0" applyFill="1"/>
    <xf numFmtId="0" fontId="18" fillId="47" borderId="0" xfId="0" applyFont="1" applyFill="1"/>
    <xf numFmtId="2" fontId="0" fillId="45" borderId="0" xfId="0" applyNumberFormat="1" applyFill="1"/>
    <xf numFmtId="2" fontId="0" fillId="37" borderId="0" xfId="0" applyNumberFormat="1" applyFill="1"/>
    <xf numFmtId="2" fontId="0" fillId="41" borderId="0" xfId="0" applyNumberFormat="1" applyFill="1"/>
    <xf numFmtId="2" fontId="0" fillId="39" borderId="0" xfId="0" applyNumberFormat="1" applyFill="1"/>
    <xf numFmtId="2" fontId="0" fillId="42" borderId="0" xfId="0" applyNumberFormat="1" applyFill="1"/>
    <xf numFmtId="2" fontId="0" fillId="47" borderId="0" xfId="0" applyNumberFormat="1" applyFill="1"/>
    <xf numFmtId="1" fontId="0" fillId="36" borderId="0" xfId="0" applyNumberFormat="1" applyFill="1"/>
    <xf numFmtId="1" fontId="0" fillId="39" borderId="0" xfId="0" applyNumberFormat="1" applyFill="1"/>
    <xf numFmtId="1" fontId="0" fillId="33" borderId="0" xfId="0" applyNumberFormat="1" applyFill="1"/>
    <xf numFmtId="1" fontId="0" fillId="45" borderId="0" xfId="0" applyNumberFormat="1" applyFill="1"/>
    <xf numFmtId="1" fontId="0" fillId="37" borderId="0" xfId="0" applyNumberFormat="1" applyFill="1"/>
    <xf numFmtId="1" fontId="0" fillId="41" borderId="0" xfId="0" applyNumberFormat="1" applyFill="1"/>
    <xf numFmtId="1" fontId="0" fillId="0" borderId="0" xfId="0" applyNumberFormat="1"/>
    <xf numFmtId="3" fontId="0" fillId="36" borderId="0" xfId="0" applyNumberFormat="1" applyFill="1"/>
    <xf numFmtId="3" fontId="0" fillId="39" borderId="0" xfId="0" applyNumberFormat="1" applyFill="1"/>
    <xf numFmtId="3" fontId="0" fillId="33" borderId="0" xfId="0" applyNumberFormat="1" applyFill="1"/>
    <xf numFmtId="3" fontId="0" fillId="37" borderId="0" xfId="0" applyNumberFormat="1" applyFill="1"/>
    <xf numFmtId="3" fontId="0" fillId="45" borderId="0" xfId="0" applyNumberFormat="1" applyFill="1"/>
    <xf numFmtId="3" fontId="0" fillId="41" borderId="0" xfId="0" applyNumberFormat="1" applyFill="1"/>
    <xf numFmtId="3" fontId="0" fillId="46" borderId="0" xfId="0" applyNumberFormat="1" applyFill="1"/>
    <xf numFmtId="3" fontId="0" fillId="47" borderId="0" xfId="0" applyNumberFormat="1" applyFill="1"/>
    <xf numFmtId="164" fontId="0" fillId="0" borderId="0" xfId="0" applyNumberFormat="1"/>
    <xf numFmtId="0" fontId="16" fillId="0" borderId="0" xfId="0" applyFont="1"/>
    <xf numFmtId="3" fontId="20" fillId="48" borderId="11" xfId="0" applyNumberFormat="1" applyFont="1" applyFill="1" applyBorder="1" applyAlignment="1">
      <alignment vertical="center" wrapText="1"/>
    </xf>
    <xf numFmtId="0" fontId="20" fillId="48" borderId="11" xfId="0" applyFont="1" applyFill="1" applyBorder="1" applyAlignment="1">
      <alignment vertical="center" wrapText="1"/>
    </xf>
    <xf numFmtId="1" fontId="0" fillId="0" borderId="0" xfId="0" applyNumberFormat="1" applyAlignment="1">
      <alignment vertical="top"/>
    </xf>
    <xf numFmtId="10" fontId="0" fillId="0" borderId="0" xfId="0" applyNumberFormat="1" applyAlignment="1">
      <alignment vertical="top"/>
    </xf>
    <xf numFmtId="10" fontId="0" fillId="34" borderId="0" xfId="0" applyNumberFormat="1" applyFill="1" applyAlignment="1">
      <alignment vertical="top"/>
    </xf>
    <xf numFmtId="1" fontId="0" fillId="35" borderId="0" xfId="0" applyNumberFormat="1" applyFill="1" applyAlignment="1">
      <alignment vertical="top"/>
    </xf>
    <xf numFmtId="2" fontId="0" fillId="0" borderId="0" xfId="0" applyNumberFormat="1"/>
    <xf numFmtId="1" fontId="0" fillId="35" borderId="0" xfId="0" applyNumberFormat="1" applyFill="1"/>
    <xf numFmtId="3" fontId="0" fillId="37" borderId="0" xfId="0" applyNumberFormat="1" applyFill="1" applyAlignment="1">
      <alignment vertical="top"/>
    </xf>
    <xf numFmtId="0" fontId="0" fillId="38" borderId="0" xfId="0" applyFill="1" applyAlignment="1">
      <alignment wrapText="1"/>
    </xf>
    <xf numFmtId="0" fontId="0" fillId="45" borderId="0" xfId="0" applyFill="1" applyAlignment="1">
      <alignment wrapText="1"/>
    </xf>
    <xf numFmtId="0" fontId="0" fillId="37" borderId="0" xfId="0" applyFill="1" applyAlignment="1">
      <alignment wrapText="1"/>
    </xf>
    <xf numFmtId="0" fontId="0" fillId="41" borderId="0" xfId="0" applyFill="1" applyAlignment="1">
      <alignment wrapText="1"/>
    </xf>
    <xf numFmtId="0" fontId="0" fillId="46" borderId="0" xfId="0" applyFill="1" applyAlignment="1">
      <alignment wrapText="1"/>
    </xf>
    <xf numFmtId="0" fontId="0" fillId="47" borderId="0" xfId="0" applyFill="1" applyAlignment="1">
      <alignment wrapText="1"/>
    </xf>
    <xf numFmtId="1" fontId="0" fillId="34" borderId="0" xfId="0" applyNumberFormat="1" applyFill="1"/>
    <xf numFmtId="1" fontId="14" fillId="34" borderId="0" xfId="0" applyNumberFormat="1" applyFont="1" applyFill="1"/>
    <xf numFmtId="0" fontId="0" fillId="49" borderId="0" xfId="0" applyFill="1"/>
    <xf numFmtId="0" fontId="0" fillId="49" borderId="0" xfId="0" applyFill="1" applyAlignment="1">
      <alignment vertical="top"/>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7.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8.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9.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0.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1.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2.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4.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5.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6.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7.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8.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9.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0.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1.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2.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3.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Ex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Governance</a:t>
            </a:r>
            <a:r>
              <a:rPr lang="en-US" baseline="0"/>
              <a:t> Metrics Average Disclosure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Dataset_Board'!$IR$506:$IR$510</c:f>
              <c:strCache>
                <c:ptCount val="2"/>
                <c:pt idx="0">
                  <c:v>S&amp;P 500</c:v>
                </c:pt>
                <c:pt idx="1">
                  <c:v>S&amp;P Consumer Discretionary (n=63)</c:v>
                </c:pt>
              </c:strCache>
            </c:strRef>
          </c:cat>
          <c:val>
            <c:numRef>
              <c:f>'Full Dataset_Board'!$IS$506:$IS$510</c:f>
              <c:numCache>
                <c:formatCode>General</c:formatCode>
                <c:ptCount val="5"/>
                <c:pt idx="0">
                  <c:v>0.55319999999999914</c:v>
                </c:pt>
                <c:pt idx="1">
                  <c:v>0.55079365079365072</c:v>
                </c:pt>
              </c:numCache>
            </c:numRef>
          </c:val>
          <c:extLst>
            <c:ext xmlns:c16="http://schemas.microsoft.com/office/drawing/2014/chart" uri="{C3380CC4-5D6E-409C-BE32-E72D297353CC}">
              <c16:uniqueId val="{00000000-8554-4A0E-AD8A-43439E0D5E2A}"/>
            </c:ext>
          </c:extLst>
        </c:ser>
        <c:dLbls>
          <c:showLegendKey val="0"/>
          <c:showVal val="1"/>
          <c:showCatName val="0"/>
          <c:showSerName val="0"/>
          <c:showPercent val="0"/>
          <c:showBubbleSize val="0"/>
        </c:dLbls>
        <c:gapWidth val="182"/>
        <c:axId val="925452688"/>
        <c:axId val="396569360"/>
      </c:barChart>
      <c:catAx>
        <c:axId val="925452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569360"/>
        <c:crosses val="autoZero"/>
        <c:auto val="1"/>
        <c:lblAlgn val="ctr"/>
        <c:lblOffset val="100"/>
        <c:noMultiLvlLbl val="0"/>
      </c:catAx>
      <c:valAx>
        <c:axId val="396569360"/>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4526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Environmental Metrics Average Disclosure Rate</a:t>
            </a:r>
          </a:p>
        </c:rich>
      </c:tx>
      <c:layout>
        <c:manualLayout>
          <c:xMode val="edge"/>
          <c:yMode val="edge"/>
          <c:x val="0.1222899670504406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Dataset_Board'!$IR$506:$IR$510</c:f>
              <c:strCache>
                <c:ptCount val="2"/>
                <c:pt idx="0">
                  <c:v>S&amp;P 500</c:v>
                </c:pt>
                <c:pt idx="1">
                  <c:v>S&amp;P Consumer Discretionary (n=63)</c:v>
                </c:pt>
              </c:strCache>
            </c:strRef>
          </c:cat>
          <c:val>
            <c:numRef>
              <c:f>'Full Dataset_Board'!$IT$506:$IT$510</c:f>
              <c:numCache>
                <c:formatCode>General</c:formatCode>
                <c:ptCount val="5"/>
                <c:pt idx="0">
                  <c:v>0.52457142857142924</c:v>
                </c:pt>
                <c:pt idx="1">
                  <c:v>0.4637188208616782</c:v>
                </c:pt>
              </c:numCache>
            </c:numRef>
          </c:val>
          <c:extLst>
            <c:ext xmlns:c16="http://schemas.microsoft.com/office/drawing/2014/chart" uri="{C3380CC4-5D6E-409C-BE32-E72D297353CC}">
              <c16:uniqueId val="{00000000-F2A9-4C52-8E9C-3F24F488E099}"/>
            </c:ext>
          </c:extLst>
        </c:ser>
        <c:dLbls>
          <c:showLegendKey val="0"/>
          <c:showVal val="1"/>
          <c:showCatName val="0"/>
          <c:showSerName val="0"/>
          <c:showPercent val="0"/>
          <c:showBubbleSize val="0"/>
        </c:dLbls>
        <c:gapWidth val="182"/>
        <c:axId val="493684240"/>
        <c:axId val="604847120"/>
      </c:barChart>
      <c:catAx>
        <c:axId val="493684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847120"/>
        <c:crosses val="autoZero"/>
        <c:auto val="1"/>
        <c:lblAlgn val="ctr"/>
        <c:lblOffset val="100"/>
        <c:noMultiLvlLbl val="0"/>
      </c:catAx>
      <c:valAx>
        <c:axId val="604847120"/>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684240"/>
        <c:crosses val="autoZero"/>
        <c:crossBetween val="between"/>
        <c:majorUnit val="0.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Social Metrics Average</a:t>
            </a:r>
            <a:r>
              <a:rPr lang="en-US" baseline="0"/>
              <a:t> Disclosure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Dataset_Board'!$IR$506:$IR$510</c:f>
              <c:strCache>
                <c:ptCount val="2"/>
                <c:pt idx="0">
                  <c:v>S&amp;P 500</c:v>
                </c:pt>
                <c:pt idx="1">
                  <c:v>S&amp;P Consumer Discretionary (n=63)</c:v>
                </c:pt>
              </c:strCache>
            </c:strRef>
          </c:cat>
          <c:val>
            <c:numRef>
              <c:f>'Full Dataset_Board'!$IU$506:$IU$510</c:f>
              <c:numCache>
                <c:formatCode>General</c:formatCode>
                <c:ptCount val="5"/>
                <c:pt idx="0">
                  <c:v>0.6855</c:v>
                </c:pt>
                <c:pt idx="1">
                  <c:v>0.65873015873015872</c:v>
                </c:pt>
              </c:numCache>
            </c:numRef>
          </c:val>
          <c:extLst>
            <c:ext xmlns:c16="http://schemas.microsoft.com/office/drawing/2014/chart" uri="{C3380CC4-5D6E-409C-BE32-E72D297353CC}">
              <c16:uniqueId val="{00000000-6E96-40B5-B9B8-AD73D25379F4}"/>
            </c:ext>
          </c:extLst>
        </c:ser>
        <c:dLbls>
          <c:showLegendKey val="0"/>
          <c:showVal val="1"/>
          <c:showCatName val="0"/>
          <c:showSerName val="0"/>
          <c:showPercent val="0"/>
          <c:showBubbleSize val="0"/>
        </c:dLbls>
        <c:gapWidth val="182"/>
        <c:axId val="397821216"/>
        <c:axId val="396565040"/>
      </c:barChart>
      <c:catAx>
        <c:axId val="3978212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565040"/>
        <c:crosses val="autoZero"/>
        <c:auto val="1"/>
        <c:lblAlgn val="ctr"/>
        <c:lblOffset val="100"/>
        <c:noMultiLvlLbl val="0"/>
      </c:catAx>
      <c:valAx>
        <c:axId val="396565040"/>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821216"/>
        <c:crosses val="autoZero"/>
        <c:crossBetween val="between"/>
        <c:majorUnit val="0.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 Disclosure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Dataset_Board'!$IR$506:$IR$510</c:f>
              <c:strCache>
                <c:ptCount val="2"/>
                <c:pt idx="0">
                  <c:v>S&amp;P 500</c:v>
                </c:pt>
                <c:pt idx="1">
                  <c:v>S&amp;P Consumer Discretionary (n=63)</c:v>
                </c:pt>
              </c:strCache>
            </c:strRef>
          </c:cat>
          <c:val>
            <c:numRef>
              <c:f>'Full Dataset_Board'!$IV$506:$IV$510</c:f>
              <c:numCache>
                <c:formatCode>General</c:formatCode>
                <c:ptCount val="5"/>
                <c:pt idx="0">
                  <c:v>0.58775714285714264</c:v>
                </c:pt>
                <c:pt idx="1">
                  <c:v>0.55774754346182909</c:v>
                </c:pt>
              </c:numCache>
            </c:numRef>
          </c:val>
          <c:extLst>
            <c:ext xmlns:c16="http://schemas.microsoft.com/office/drawing/2014/chart" uri="{C3380CC4-5D6E-409C-BE32-E72D297353CC}">
              <c16:uniqueId val="{00000000-B327-4963-BF69-B6C748A7F5B5}"/>
            </c:ext>
          </c:extLst>
        </c:ser>
        <c:dLbls>
          <c:dLblPos val="outEnd"/>
          <c:showLegendKey val="0"/>
          <c:showVal val="1"/>
          <c:showCatName val="0"/>
          <c:showSerName val="0"/>
          <c:showPercent val="0"/>
          <c:showBubbleSize val="0"/>
        </c:dLbls>
        <c:gapWidth val="182"/>
        <c:axId val="89529360"/>
        <c:axId val="1561479312"/>
      </c:barChart>
      <c:catAx>
        <c:axId val="89529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479312"/>
        <c:crosses val="autoZero"/>
        <c:auto val="1"/>
        <c:lblAlgn val="ctr"/>
        <c:lblOffset val="100"/>
        <c:noMultiLvlLbl val="0"/>
      </c:catAx>
      <c:valAx>
        <c:axId val="1561479312"/>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29360"/>
        <c:crosses val="autoZero"/>
        <c:crossBetween val="between"/>
        <c:majorUnit val="0.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Percentage of Board Members</a:t>
            </a:r>
            <a:r>
              <a:rPr lang="en-US" baseline="0"/>
              <a:t> Identified as being from Underrepresented Social Groups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Dataset_Board'!$T$506:$T$510</c:f>
              <c:strCache>
                <c:ptCount val="2"/>
                <c:pt idx="0">
                  <c:v>S&amp;P 500</c:v>
                </c:pt>
                <c:pt idx="1">
                  <c:v>S&amp;P Consumer Discretionary (n=63)</c:v>
                </c:pt>
              </c:strCache>
            </c:strRef>
          </c:cat>
          <c:val>
            <c:numRef>
              <c:f>'Full Dataset_Board'!$BZ$506:$BZ$510</c:f>
              <c:numCache>
                <c:formatCode>0.00</c:formatCode>
                <c:ptCount val="5"/>
                <c:pt idx="0">
                  <c:v>25.655092847468982</c:v>
                </c:pt>
                <c:pt idx="1">
                  <c:v>21.560359891005049</c:v>
                </c:pt>
                <c:pt idx="2">
                  <c:v>12.820512820512819</c:v>
                </c:pt>
                <c:pt idx="3">
                  <c:v>6.666666666666667</c:v>
                </c:pt>
                <c:pt idx="4">
                  <c:v>45.454545454545453</c:v>
                </c:pt>
              </c:numCache>
            </c:numRef>
          </c:val>
          <c:extLst>
            <c:ext xmlns:c16="http://schemas.microsoft.com/office/drawing/2014/chart" uri="{C3380CC4-5D6E-409C-BE32-E72D297353CC}">
              <c16:uniqueId val="{00000000-53EA-4E25-997A-A90FC0323630}"/>
            </c:ext>
          </c:extLst>
        </c:ser>
        <c:dLbls>
          <c:showLegendKey val="0"/>
          <c:showVal val="1"/>
          <c:showCatName val="0"/>
          <c:showSerName val="0"/>
          <c:showPercent val="0"/>
          <c:showBubbleSize val="0"/>
        </c:dLbls>
        <c:gapWidth val="219"/>
        <c:overlap val="-27"/>
        <c:axId val="828773327"/>
        <c:axId val="828774575"/>
      </c:barChart>
      <c:catAx>
        <c:axId val="82877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774575"/>
        <c:crosses val="autoZero"/>
        <c:auto val="1"/>
        <c:lblAlgn val="ctr"/>
        <c:lblOffset val="100"/>
        <c:noMultiLvlLbl val="0"/>
      </c:catAx>
      <c:valAx>
        <c:axId val="8287745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7733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CEO to Median Employee Pay</a:t>
            </a:r>
            <a:r>
              <a:rPr lang="en-US" baseline="0"/>
              <a:t>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Dataset_Board'!$T$506:$T$510</c:f>
              <c:strCache>
                <c:ptCount val="2"/>
                <c:pt idx="0">
                  <c:v>S&amp;P 500</c:v>
                </c:pt>
                <c:pt idx="1">
                  <c:v>S&amp;P Consumer Discretionary (n=63)</c:v>
                </c:pt>
              </c:strCache>
            </c:strRef>
          </c:cat>
          <c:val>
            <c:numRef>
              <c:f>'Full Dataset_Board'!$GX$506:$GX$510</c:f>
              <c:numCache>
                <c:formatCode>#,##0</c:formatCode>
                <c:ptCount val="5"/>
                <c:pt idx="0">
                  <c:v>386.1997409638555</c:v>
                </c:pt>
                <c:pt idx="1">
                  <c:v>1384.4942857142858</c:v>
                </c:pt>
              </c:numCache>
            </c:numRef>
          </c:val>
          <c:extLst>
            <c:ext xmlns:c16="http://schemas.microsoft.com/office/drawing/2014/chart" uri="{C3380CC4-5D6E-409C-BE32-E72D297353CC}">
              <c16:uniqueId val="{00000000-BCFD-4C8D-933B-030BB80467AD}"/>
            </c:ext>
          </c:extLst>
        </c:ser>
        <c:dLbls>
          <c:dLblPos val="outEnd"/>
          <c:showLegendKey val="0"/>
          <c:showVal val="1"/>
          <c:showCatName val="0"/>
          <c:showSerName val="0"/>
          <c:showPercent val="0"/>
          <c:showBubbleSize val="0"/>
        </c:dLbls>
        <c:gapWidth val="182"/>
        <c:axId val="806313343"/>
        <c:axId val="806293791"/>
      </c:barChart>
      <c:catAx>
        <c:axId val="806313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293791"/>
        <c:crosses val="autoZero"/>
        <c:auto val="1"/>
        <c:lblAlgn val="ctr"/>
        <c:lblOffset val="100"/>
        <c:noMultiLvlLbl val="0"/>
      </c:catAx>
      <c:valAx>
        <c:axId val="80629379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3133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Scope 2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89-4D46-BB8B-C394F2C947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89-4D46-BB8B-C394F2C947D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E89-4D46-BB8B-C394F2C947D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E89-4D46-BB8B-C394F2C947D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('Full Dataset_Board'!$AF$523:$AF$527,'Full Dataset_Board'!$DB$523:$DB$527)</c:f>
              <c:strCache>
                <c:ptCount val="10"/>
                <c:pt idx="0">
                  <c:v>Location-Based Only (n=44)</c:v>
                </c:pt>
                <c:pt idx="1">
                  <c:v>Market-Based Only (n=23)</c:v>
                </c:pt>
                <c:pt idx="2">
                  <c:v>Location + Market (n=182)</c:v>
                </c:pt>
                <c:pt idx="3">
                  <c:v>Uncategorized Only (n=151)</c:v>
                </c:pt>
                <c:pt idx="4">
                  <c:v>No Scope 2 Reporting (n=100)</c:v>
                </c:pt>
                <c:pt idx="5">
                  <c:v>44</c:v>
                </c:pt>
                <c:pt idx="6">
                  <c:v>23</c:v>
                </c:pt>
                <c:pt idx="7">
                  <c:v>182</c:v>
                </c:pt>
                <c:pt idx="8">
                  <c:v>151</c:v>
                </c:pt>
                <c:pt idx="9">
                  <c:v>100</c:v>
                </c:pt>
              </c:strCache>
            </c:strRef>
          </c:cat>
          <c:val>
            <c:numRef>
              <c:f>'Full Dataset_Board'!$DD$523:$DD$526</c:f>
              <c:numCache>
                <c:formatCode>0%</c:formatCode>
                <c:ptCount val="4"/>
                <c:pt idx="0">
                  <c:v>8.7999999999999995E-2</c:v>
                </c:pt>
                <c:pt idx="1">
                  <c:v>4.5999999999999999E-2</c:v>
                </c:pt>
                <c:pt idx="2">
                  <c:v>0.36399999999999999</c:v>
                </c:pt>
                <c:pt idx="3">
                  <c:v>0.30199999999999999</c:v>
                </c:pt>
              </c:numCache>
            </c:numRef>
          </c:val>
          <c:extLst>
            <c:ext xmlns:c16="http://schemas.microsoft.com/office/drawing/2014/chart" uri="{C3380CC4-5D6E-409C-BE32-E72D297353CC}">
              <c16:uniqueId val="{00000000-3DC0-425A-BA95-EAE53783B53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Disclosure Rate by Scope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Dataset_Board'!$DF$515:$DF$517</c:f>
              <c:strCache>
                <c:ptCount val="3"/>
                <c:pt idx="0">
                  <c:v>Scope 1</c:v>
                </c:pt>
                <c:pt idx="1">
                  <c:v>Scope 2</c:v>
                </c:pt>
                <c:pt idx="2">
                  <c:v>Scope 3</c:v>
                </c:pt>
              </c:strCache>
            </c:strRef>
          </c:cat>
          <c:val>
            <c:numRef>
              <c:f>'Full Dataset_Board'!$DG$515:$DG$517</c:f>
              <c:numCache>
                <c:formatCode>General</c:formatCode>
                <c:ptCount val="3"/>
                <c:pt idx="0">
                  <c:v>82.8</c:v>
                </c:pt>
                <c:pt idx="1">
                  <c:v>80.800000000000011</c:v>
                </c:pt>
                <c:pt idx="2">
                  <c:v>56.399999999999991</c:v>
                </c:pt>
              </c:numCache>
            </c:numRef>
          </c:val>
          <c:extLst>
            <c:ext xmlns:c16="http://schemas.microsoft.com/office/drawing/2014/chart" uri="{C3380CC4-5D6E-409C-BE32-E72D297353CC}">
              <c16:uniqueId val="{00000000-2AD6-4EEE-8DA0-F00F2FFB571D}"/>
            </c:ext>
          </c:extLst>
        </c:ser>
        <c:dLbls>
          <c:showLegendKey val="0"/>
          <c:showVal val="1"/>
          <c:showCatName val="0"/>
          <c:showSerName val="0"/>
          <c:showPercent val="0"/>
          <c:showBubbleSize val="0"/>
        </c:dLbls>
        <c:gapWidth val="219"/>
        <c:overlap val="-27"/>
        <c:axId val="503653456"/>
        <c:axId val="608727504"/>
      </c:barChart>
      <c:catAx>
        <c:axId val="5036534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727504"/>
        <c:crosses val="autoZero"/>
        <c:auto val="1"/>
        <c:lblAlgn val="ctr"/>
        <c:lblOffset val="100"/>
        <c:noMultiLvlLbl val="0"/>
      </c:catAx>
      <c:valAx>
        <c:axId val="608727504"/>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6534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Scope 1 Emissions by Sector</a:t>
            </a:r>
            <a:r>
              <a:rPr lang="en-US" baseline="0"/>
              <a:t> (MT CO</a:t>
            </a:r>
            <a:r>
              <a:rPr lang="en-US" baseline="-25000"/>
              <a:t>2</a:t>
            </a:r>
            <a:r>
              <a:rPr lang="en-US" baseline="0"/>
              <a:t>e)</a:t>
            </a:r>
            <a:endParaRPr lang="en-US"/>
          </a:p>
        </c:rich>
      </c:tx>
      <c:layout>
        <c:manualLayout>
          <c:xMode val="edge"/>
          <c:yMode val="edge"/>
          <c:x val="0.22777959629023459"/>
          <c:y val="4.82954545454545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dLbl>
              <c:idx val="0"/>
              <c:layout>
                <c:manualLayout>
                  <c:x val="4.4981722190758633E-3"/>
                  <c:y val="-3.384094754653130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4B3-44D1-A577-DC0723E3E3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Dataset_Board'!$Z$538:$Z$548</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'Full Dataset_Board'!$AA$538:$AA$548</c:f>
              <c:numCache>
                <c:formatCode>#,##0</c:formatCode>
                <c:ptCount val="11"/>
                <c:pt idx="0">
                  <c:v>208644.58166666667</c:v>
                </c:pt>
                <c:pt idx="1">
                  <c:v>730355.50244444446</c:v>
                </c:pt>
                <c:pt idx="2">
                  <c:v>1248344.918275862</c:v>
                </c:pt>
                <c:pt idx="3">
                  <c:v>10150183.172761904</c:v>
                </c:pt>
                <c:pt idx="4">
                  <c:v>503601.42333333334</c:v>
                </c:pt>
                <c:pt idx="5">
                  <c:v>242250.60930000001</c:v>
                </c:pt>
                <c:pt idx="6">
                  <c:v>3858146.5781355933</c:v>
                </c:pt>
                <c:pt idx="7">
                  <c:v>152372.01038461542</c:v>
                </c:pt>
                <c:pt idx="8">
                  <c:v>4780394</c:v>
                </c:pt>
                <c:pt idx="9">
                  <c:v>71831.781428571427</c:v>
                </c:pt>
                <c:pt idx="10">
                  <c:v>20079193.375</c:v>
                </c:pt>
              </c:numCache>
            </c:numRef>
          </c:val>
          <c:extLst>
            <c:ext xmlns:c16="http://schemas.microsoft.com/office/drawing/2014/chart" uri="{C3380CC4-5D6E-409C-BE32-E72D297353CC}">
              <c16:uniqueId val="{00000000-69AD-44E1-8720-F5711350CB6B}"/>
            </c:ext>
          </c:extLst>
        </c:ser>
        <c:dLbls>
          <c:dLblPos val="outEnd"/>
          <c:showLegendKey val="0"/>
          <c:showVal val="1"/>
          <c:showCatName val="0"/>
          <c:showSerName val="0"/>
          <c:showPercent val="0"/>
          <c:showBubbleSize val="0"/>
        </c:dLbls>
        <c:gapWidth val="219"/>
        <c:overlap val="-27"/>
        <c:axId val="921393104"/>
        <c:axId val="609111056"/>
      </c:barChart>
      <c:catAx>
        <c:axId val="92139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111056"/>
        <c:crosses val="autoZero"/>
        <c:auto val="1"/>
        <c:lblAlgn val="ctr"/>
        <c:lblOffset val="100"/>
        <c:noMultiLvlLbl val="0"/>
      </c:catAx>
      <c:valAx>
        <c:axId val="609111056"/>
        <c:scaling>
          <c:orientation val="minMax"/>
          <c:max val="21000000"/>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393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Scope 3 Disclosure Rate</a:t>
            </a:r>
            <a:r>
              <a:rPr lang="en-US" baseline="0"/>
              <a:t> by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Dataset_Board'!$DK$544:$DK$554</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'Full Dataset_Board'!$DP$544:$DP$554</c:f>
              <c:numCache>
                <c:formatCode>0.00%</c:formatCode>
                <c:ptCount val="11"/>
                <c:pt idx="0">
                  <c:v>0.45454545454545453</c:v>
                </c:pt>
                <c:pt idx="1">
                  <c:v>0.55555555555555558</c:v>
                </c:pt>
                <c:pt idx="2">
                  <c:v>0.74193548387096775</c:v>
                </c:pt>
                <c:pt idx="3">
                  <c:v>0.31818181818181818</c:v>
                </c:pt>
                <c:pt idx="4">
                  <c:v>0.65671641791044777</c:v>
                </c:pt>
                <c:pt idx="5">
                  <c:v>0.44615384615384618</c:v>
                </c:pt>
                <c:pt idx="6">
                  <c:v>0.49315068493150682</c:v>
                </c:pt>
                <c:pt idx="7">
                  <c:v>0.67567567567567566</c:v>
                </c:pt>
                <c:pt idx="8">
                  <c:v>0.59259259259259256</c:v>
                </c:pt>
                <c:pt idx="9">
                  <c:v>0.62068965517241381</c:v>
                </c:pt>
                <c:pt idx="10">
                  <c:v>0.62962962962962965</c:v>
                </c:pt>
              </c:numCache>
            </c:numRef>
          </c:val>
          <c:extLst>
            <c:ext xmlns:c16="http://schemas.microsoft.com/office/drawing/2014/chart" uri="{C3380CC4-5D6E-409C-BE32-E72D297353CC}">
              <c16:uniqueId val="{00000000-CE11-4FD8-89FF-9699D213350F}"/>
            </c:ext>
          </c:extLst>
        </c:ser>
        <c:dLbls>
          <c:showLegendKey val="0"/>
          <c:showVal val="0"/>
          <c:showCatName val="0"/>
          <c:showSerName val="0"/>
          <c:showPercent val="0"/>
          <c:showBubbleSize val="0"/>
        </c:dLbls>
        <c:gapWidth val="219"/>
        <c:overlap val="-27"/>
        <c:axId val="907702880"/>
        <c:axId val="526900624"/>
      </c:barChart>
      <c:catAx>
        <c:axId val="90770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900624"/>
        <c:crosses val="autoZero"/>
        <c:auto val="1"/>
        <c:lblAlgn val="ctr"/>
        <c:lblOffset val="100"/>
        <c:noMultiLvlLbl val="0"/>
      </c:catAx>
      <c:valAx>
        <c:axId val="52690062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702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CEO to Median Employee Pay Ratio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'Full Dataset_Board'!$HA$521</c:f>
              <c:strCache>
                <c:ptCount val="1"/>
                <c:pt idx="0">
                  <c:v>Pay Ratio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Dataset_Board'!$GZ$522:$GZ$532</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'Full Dataset_Board'!$HA$522:$HA$532</c:f>
              <c:numCache>
                <c:formatCode>0</c:formatCode>
                <c:ptCount val="11"/>
                <c:pt idx="0">
                  <c:v>345.03186363636365</c:v>
                </c:pt>
                <c:pt idx="1">
                  <c:v>1384.4942857142858</c:v>
                </c:pt>
                <c:pt idx="2">
                  <c:v>352.12903225806451</c:v>
                </c:pt>
                <c:pt idx="3">
                  <c:v>147.04545454545453</c:v>
                </c:pt>
                <c:pt idx="4">
                  <c:v>271.46119402985079</c:v>
                </c:pt>
                <c:pt idx="5">
                  <c:v>247.03650793650795</c:v>
                </c:pt>
                <c:pt idx="6">
                  <c:v>205.13520547945205</c:v>
                </c:pt>
                <c:pt idx="7">
                  <c:v>295.72635135135135</c:v>
                </c:pt>
                <c:pt idx="8">
                  <c:v>230.95222222222222</c:v>
                </c:pt>
                <c:pt idx="9">
                  <c:v>130.91724137931035</c:v>
                </c:pt>
                <c:pt idx="10">
                  <c:v>100.75925925925925</c:v>
                </c:pt>
              </c:numCache>
            </c:numRef>
          </c:val>
          <c:extLst>
            <c:ext xmlns:c16="http://schemas.microsoft.com/office/drawing/2014/chart" uri="{C3380CC4-5D6E-409C-BE32-E72D297353CC}">
              <c16:uniqueId val="{00000000-DC69-43ED-80FA-C7F6D67F6C55}"/>
            </c:ext>
          </c:extLst>
        </c:ser>
        <c:dLbls>
          <c:dLblPos val="outEnd"/>
          <c:showLegendKey val="0"/>
          <c:showVal val="1"/>
          <c:showCatName val="0"/>
          <c:showSerName val="0"/>
          <c:showPercent val="0"/>
          <c:showBubbleSize val="0"/>
        </c:dLbls>
        <c:gapWidth val="219"/>
        <c:overlap val="-27"/>
        <c:axId val="1204736448"/>
        <c:axId val="705492128"/>
      </c:barChart>
      <c:catAx>
        <c:axId val="120473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492128"/>
        <c:crosses val="autoZero"/>
        <c:auto val="1"/>
        <c:lblAlgn val="ctr"/>
        <c:lblOffset val="100"/>
        <c:noMultiLvlLbl val="0"/>
      </c:catAx>
      <c:valAx>
        <c:axId val="705492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4736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Scope 3 Disclosure Rate by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Dataset_Board'!$DK$562:$DK$572</c:f>
              <c:strCache>
                <c:ptCount val="11"/>
                <c:pt idx="0">
                  <c:v>Energy</c:v>
                </c:pt>
                <c:pt idx="1">
                  <c:v>Health Care</c:v>
                </c:pt>
                <c:pt idx="2">
                  <c:v>Communication Services</c:v>
                </c:pt>
                <c:pt idx="3">
                  <c:v>Industrials</c:v>
                </c:pt>
                <c:pt idx="4">
                  <c:v>Consumer Discretionary</c:v>
                </c:pt>
                <c:pt idx="5">
                  <c:v>Materials</c:v>
                </c:pt>
                <c:pt idx="6">
                  <c:v>Real Estate</c:v>
                </c:pt>
                <c:pt idx="7">
                  <c:v>Utilities</c:v>
                </c:pt>
                <c:pt idx="8">
                  <c:v>Financials</c:v>
                </c:pt>
                <c:pt idx="9">
                  <c:v>Information Technology</c:v>
                </c:pt>
                <c:pt idx="10">
                  <c:v>Consumer Staples</c:v>
                </c:pt>
              </c:strCache>
            </c:strRef>
          </c:cat>
          <c:val>
            <c:numRef>
              <c:f>'Full Dataset_Board'!$DL$562:$DL$572</c:f>
              <c:numCache>
                <c:formatCode>0.00%</c:formatCode>
                <c:ptCount val="11"/>
                <c:pt idx="0">
                  <c:v>0.31818181818181818</c:v>
                </c:pt>
                <c:pt idx="1">
                  <c:v>0.44615384615384618</c:v>
                </c:pt>
                <c:pt idx="2">
                  <c:v>0.45454545454545453</c:v>
                </c:pt>
                <c:pt idx="3">
                  <c:v>0.49315068493150682</c:v>
                </c:pt>
                <c:pt idx="4">
                  <c:v>0.55555555555555558</c:v>
                </c:pt>
                <c:pt idx="5">
                  <c:v>0.59259259259259256</c:v>
                </c:pt>
                <c:pt idx="6">
                  <c:v>0.62068965517241381</c:v>
                </c:pt>
                <c:pt idx="7">
                  <c:v>0.62962962962962965</c:v>
                </c:pt>
                <c:pt idx="8">
                  <c:v>0.65151515151515149</c:v>
                </c:pt>
                <c:pt idx="9">
                  <c:v>0.67567567567567566</c:v>
                </c:pt>
                <c:pt idx="10">
                  <c:v>0.74193548387096775</c:v>
                </c:pt>
              </c:numCache>
            </c:numRef>
          </c:val>
          <c:extLst>
            <c:ext xmlns:c16="http://schemas.microsoft.com/office/drawing/2014/chart" uri="{C3380CC4-5D6E-409C-BE32-E72D297353CC}">
              <c16:uniqueId val="{00000000-9656-4B13-9DF1-0D7BD179622C}"/>
            </c:ext>
          </c:extLst>
        </c:ser>
        <c:dLbls>
          <c:dLblPos val="outEnd"/>
          <c:showLegendKey val="0"/>
          <c:showVal val="1"/>
          <c:showCatName val="0"/>
          <c:showSerName val="0"/>
          <c:showPercent val="0"/>
          <c:showBubbleSize val="0"/>
        </c:dLbls>
        <c:gapWidth val="219"/>
        <c:overlap val="-27"/>
        <c:axId val="184060944"/>
        <c:axId val="518538880"/>
      </c:barChart>
      <c:catAx>
        <c:axId val="184060944"/>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38880"/>
        <c:crosses val="autoZero"/>
        <c:auto val="1"/>
        <c:lblAlgn val="ctr"/>
        <c:lblOffset val="100"/>
        <c:noMultiLvlLbl val="0"/>
      </c:catAx>
      <c:valAx>
        <c:axId val="518538880"/>
        <c:scaling>
          <c:orientation val="minMax"/>
          <c:max val="1"/>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60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Scope</a:t>
            </a:r>
            <a:r>
              <a:rPr lang="en-US" baseline="0"/>
              <a:t> 1 Emissions by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Dataset_Board'!$T$537:$T$547</c:f>
              <c:strCache>
                <c:ptCount val="11"/>
                <c:pt idx="0">
                  <c:v>Utilities</c:v>
                </c:pt>
                <c:pt idx="1">
                  <c:v>Energy</c:v>
                </c:pt>
                <c:pt idx="2">
                  <c:v>Materials</c:v>
                </c:pt>
                <c:pt idx="3">
                  <c:v>Industrials</c:v>
                </c:pt>
                <c:pt idx="4">
                  <c:v>Consumer Staples</c:v>
                </c:pt>
                <c:pt idx="5">
                  <c:v>Consumer Discretionary</c:v>
                </c:pt>
                <c:pt idx="6">
                  <c:v>Financials</c:v>
                </c:pt>
                <c:pt idx="7">
                  <c:v>Health Care</c:v>
                </c:pt>
                <c:pt idx="8">
                  <c:v>Communication Services</c:v>
                </c:pt>
                <c:pt idx="9">
                  <c:v>Information Technology</c:v>
                </c:pt>
                <c:pt idx="10">
                  <c:v>Real Estate</c:v>
                </c:pt>
              </c:strCache>
            </c:strRef>
          </c:cat>
          <c:val>
            <c:numRef>
              <c:f>'Full Dataset_Board'!$U$537:$U$547</c:f>
              <c:numCache>
                <c:formatCode>#,##0</c:formatCode>
                <c:ptCount val="11"/>
                <c:pt idx="0">
                  <c:v>20079193.375</c:v>
                </c:pt>
                <c:pt idx="1">
                  <c:v>10150183.172761904</c:v>
                </c:pt>
                <c:pt idx="2">
                  <c:v>4780394</c:v>
                </c:pt>
                <c:pt idx="3">
                  <c:v>3858146.5781355933</c:v>
                </c:pt>
                <c:pt idx="4">
                  <c:v>1248344.918275862</c:v>
                </c:pt>
                <c:pt idx="5">
                  <c:v>730355.50244444446</c:v>
                </c:pt>
                <c:pt idx="6">
                  <c:v>512976.75207547168</c:v>
                </c:pt>
                <c:pt idx="7">
                  <c:v>242250.60930000001</c:v>
                </c:pt>
                <c:pt idx="8">
                  <c:v>208644.58166666667</c:v>
                </c:pt>
                <c:pt idx="9">
                  <c:v>152372.01038461542</c:v>
                </c:pt>
                <c:pt idx="10">
                  <c:v>71831.781428571427</c:v>
                </c:pt>
              </c:numCache>
            </c:numRef>
          </c:val>
          <c:extLst>
            <c:ext xmlns:c16="http://schemas.microsoft.com/office/drawing/2014/chart" uri="{C3380CC4-5D6E-409C-BE32-E72D297353CC}">
              <c16:uniqueId val="{00000000-DC40-47D8-A540-C82B5B39408E}"/>
            </c:ext>
          </c:extLst>
        </c:ser>
        <c:dLbls>
          <c:dLblPos val="outEnd"/>
          <c:showLegendKey val="0"/>
          <c:showVal val="1"/>
          <c:showCatName val="0"/>
          <c:showSerName val="0"/>
          <c:showPercent val="0"/>
          <c:showBubbleSize val="0"/>
        </c:dLbls>
        <c:gapWidth val="219"/>
        <c:overlap val="-27"/>
        <c:axId val="203774864"/>
        <c:axId val="1190651312"/>
      </c:barChart>
      <c:catAx>
        <c:axId val="2037748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GICS</a:t>
                </a:r>
                <a:r>
                  <a:rPr lang="en-US" baseline="0"/>
                  <a:t> Sector</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651312"/>
        <c:crosses val="autoZero"/>
        <c:auto val="1"/>
        <c:lblAlgn val="ctr"/>
        <c:lblOffset val="100"/>
        <c:noMultiLvlLbl val="0"/>
      </c:catAx>
      <c:valAx>
        <c:axId val="11906513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Tonnes CO</a:t>
                </a:r>
                <a:r>
                  <a:rPr lang="en-US" baseline="-25000"/>
                  <a:t>2</a:t>
                </a:r>
                <a:r>
                  <a:rPr lang="en-US"/>
                  <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74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Disclosure</a:t>
            </a:r>
            <a:r>
              <a:rPr lang="en-US" baseline="0"/>
              <a:t> Rate by Category in the S&amp;P 500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'Full Dataset_Board'!$IT$515:$IT$517</c:f>
              <c:strCache>
                <c:ptCount val="3"/>
                <c:pt idx="0">
                  <c:v>Environment</c:v>
                </c:pt>
                <c:pt idx="1">
                  <c:v>Governance</c:v>
                </c:pt>
                <c:pt idx="2">
                  <c:v>Social</c:v>
                </c:pt>
              </c:strCache>
            </c:strRef>
          </c:cat>
          <c:val>
            <c:numRef>
              <c:f>'Full Dataset_Board'!$IU$515:$IU$517</c:f>
              <c:numCache>
                <c:formatCode>0%</c:formatCode>
                <c:ptCount val="3"/>
                <c:pt idx="0">
                  <c:v>0.52457142857142924</c:v>
                </c:pt>
                <c:pt idx="1">
                  <c:v>0.55319999999999914</c:v>
                </c:pt>
                <c:pt idx="2">
                  <c:v>0.6855</c:v>
                </c:pt>
              </c:numCache>
            </c:numRef>
          </c:val>
          <c:extLst>
            <c:ext xmlns:c16="http://schemas.microsoft.com/office/drawing/2014/chart" uri="{C3380CC4-5D6E-409C-BE32-E72D297353CC}">
              <c16:uniqueId val="{00000000-4278-4CB5-ACBD-B06FB80CC69C}"/>
            </c:ext>
          </c:extLst>
        </c:ser>
        <c:dLbls>
          <c:showLegendKey val="0"/>
          <c:showVal val="0"/>
          <c:showCatName val="0"/>
          <c:showSerName val="0"/>
          <c:showPercent val="0"/>
          <c:showBubbleSize val="0"/>
        </c:dLbls>
        <c:gapWidth val="219"/>
        <c:overlap val="-27"/>
        <c:axId val="579896144"/>
        <c:axId val="1219765856"/>
      </c:barChart>
      <c:catAx>
        <c:axId val="5798961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Disclosure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765856"/>
        <c:crosses val="autoZero"/>
        <c:auto val="1"/>
        <c:lblAlgn val="ctr"/>
        <c:lblOffset val="100"/>
        <c:noMultiLvlLbl val="0"/>
      </c:catAx>
      <c:valAx>
        <c:axId val="121976585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Disclosure</a:t>
                </a:r>
                <a:r>
                  <a:rPr lang="en-US" baseline="0"/>
                  <a:t> Rate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896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Scope 2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EC-4149-9E37-EDCAFDC2C5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8EED-4610-96B8-B31D20ACF9E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1-8EED-4610-96B8-B31D20ACF9E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EC-4149-9E37-EDCAFDC2C5B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4EC-4149-9E37-EDCAFDC2C5B1}"/>
              </c:ext>
            </c:extLst>
          </c:dPt>
          <c:dLbls>
            <c:dLbl>
              <c:idx val="1"/>
              <c:layout>
                <c:manualLayout>
                  <c:x val="0.1069456455438338"/>
                  <c:y val="-2.546611731658738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8EED-4610-96B8-B31D20ACF9E4}"/>
                </c:ext>
              </c:extLst>
            </c:dLbl>
            <c:dLbl>
              <c:idx val="2"/>
              <c:layout>
                <c:manualLayout>
                  <c:x val="-0.13949432027456582"/>
                  <c:y val="-6.91223184307371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EED-4610-96B8-B31D20ACF9E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'Scope 2'!$B$5:$B$9</c:f>
              <c:strCache>
                <c:ptCount val="5"/>
                <c:pt idx="0">
                  <c:v>Both Location + Market (n=182)</c:v>
                </c:pt>
                <c:pt idx="1">
                  <c:v>Market-Based Only (n=23)</c:v>
                </c:pt>
                <c:pt idx="2">
                  <c:v>Uncategorized Only (n=151)</c:v>
                </c:pt>
                <c:pt idx="3">
                  <c:v>Location-Based Only (n=44)</c:v>
                </c:pt>
                <c:pt idx="4">
                  <c:v>No Scope 2 Reporting (n=100)</c:v>
                </c:pt>
              </c:strCache>
            </c:strRef>
          </c:cat>
          <c:val>
            <c:numRef>
              <c:f>'Scope 2'!$C$5:$C$9</c:f>
              <c:numCache>
                <c:formatCode>0%</c:formatCode>
                <c:ptCount val="5"/>
                <c:pt idx="0">
                  <c:v>0.36399999999999999</c:v>
                </c:pt>
                <c:pt idx="1">
                  <c:v>4.5999999999999999E-2</c:v>
                </c:pt>
                <c:pt idx="2">
                  <c:v>0.30199999999999999</c:v>
                </c:pt>
                <c:pt idx="3">
                  <c:v>8.7999999999999995E-2</c:v>
                </c:pt>
                <c:pt idx="4">
                  <c:v>0.2</c:v>
                </c:pt>
              </c:numCache>
            </c:numRef>
          </c:val>
          <c:extLst>
            <c:ext xmlns:c16="http://schemas.microsoft.com/office/drawing/2014/chart" uri="{C3380CC4-5D6E-409C-BE32-E72D297353CC}">
              <c16:uniqueId val="{00000000-8EED-4610-96B8-B31D20ACF9E4}"/>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a:solidFill>
                  <a:srgbClr val="002060"/>
                </a:solidFill>
              </a:rPr>
              <a:t>Percent Women</a:t>
            </a:r>
            <a:r>
              <a:rPr lang="en-US" baseline="0">
                <a:solidFill>
                  <a:srgbClr val="002060"/>
                </a:solidFill>
              </a:rPr>
              <a:t> Employees and Board Members</a:t>
            </a:r>
            <a:endParaRPr lang="en-US">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lotArea>
      <c:layout/>
      <c:barChart>
        <c:barDir val="col"/>
        <c:grouping val="clustered"/>
        <c:varyColors val="0"/>
        <c:ser>
          <c:idx val="0"/>
          <c:order val="0"/>
          <c:tx>
            <c:strRef>
              <c:f>Diversity!$C$513</c:f>
              <c:strCache>
                <c:ptCount val="1"/>
                <c:pt idx="0">
                  <c:v>% Women Employees</c:v>
                </c:pt>
              </c:strCache>
            </c:strRef>
          </c:tx>
          <c:spPr>
            <a:solidFill>
              <a:schemeClr val="accent1"/>
            </a:solidFill>
            <a:ln>
              <a:noFill/>
            </a:ln>
            <a:effectLst/>
          </c:spPr>
          <c:invertIfNegative val="0"/>
          <c:dLbls>
            <c:dLbl>
              <c:idx val="0"/>
              <c:tx>
                <c:rich>
                  <a:bodyPr/>
                  <a:lstStyle/>
                  <a:p>
                    <a:fld id="{AE9F2B1D-CC76-4CC0-9F33-566D79003B6D}"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C7A9-4AB3-893D-41F904B6AA88}"/>
                </c:ext>
              </c:extLst>
            </c:dLbl>
            <c:dLbl>
              <c:idx val="1"/>
              <c:tx>
                <c:rich>
                  <a:bodyPr/>
                  <a:lstStyle/>
                  <a:p>
                    <a:fld id="{F3EFCFE1-1990-45CC-88F0-0710D1714AF5}"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C7A9-4AB3-893D-41F904B6AA88}"/>
                </c:ext>
              </c:extLst>
            </c:dLbl>
            <c:dLbl>
              <c:idx val="2"/>
              <c:tx>
                <c:rich>
                  <a:bodyPr/>
                  <a:lstStyle/>
                  <a:p>
                    <a:fld id="{F30C7FC4-7968-42E9-A3F7-B4B1F0B956EF}"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C7A9-4AB3-893D-41F904B6AA88}"/>
                </c:ext>
              </c:extLst>
            </c:dLbl>
            <c:dLbl>
              <c:idx val="3"/>
              <c:layout>
                <c:manualLayout>
                  <c:x val="-7.5650118203310383E-3"/>
                  <c:y val="1.3434089000839569E-2"/>
                </c:manualLayout>
              </c:layout>
              <c:tx>
                <c:rich>
                  <a:bodyPr/>
                  <a:lstStyle/>
                  <a:p>
                    <a:fld id="{DD9BF6AC-E534-4C71-896E-09C41FA41982}"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C7A9-4AB3-893D-41F904B6AA88}"/>
                </c:ext>
              </c:extLst>
            </c:dLbl>
            <c:dLbl>
              <c:idx val="4"/>
              <c:tx>
                <c:rich>
                  <a:bodyPr/>
                  <a:lstStyle/>
                  <a:p>
                    <a:fld id="{356CE6E6-E7F2-4BD1-AF8D-5E59B10C81CE}"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C7A9-4AB3-893D-41F904B6AA88}"/>
                </c:ext>
              </c:extLst>
            </c:dLbl>
            <c:dLbl>
              <c:idx val="5"/>
              <c:tx>
                <c:rich>
                  <a:bodyPr/>
                  <a:lstStyle/>
                  <a:p>
                    <a:fld id="{2AA6E700-E7DB-43D0-BAA6-69C6D21D749E}"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C7A9-4AB3-893D-41F904B6AA88}"/>
                </c:ext>
              </c:extLst>
            </c:dLbl>
            <c:dLbl>
              <c:idx val="6"/>
              <c:tx>
                <c:rich>
                  <a:bodyPr/>
                  <a:lstStyle/>
                  <a:p>
                    <a:fld id="{B3397536-4597-4352-A47E-C9145BD5D61A}"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C7A9-4AB3-893D-41F904B6AA88}"/>
                </c:ext>
              </c:extLst>
            </c:dLbl>
            <c:dLbl>
              <c:idx val="7"/>
              <c:layout>
                <c:manualLayout>
                  <c:x val="-3.7825059101654845E-3"/>
                  <c:y val="1.0075566750629723E-2"/>
                </c:manualLayout>
              </c:layout>
              <c:tx>
                <c:rich>
                  <a:bodyPr/>
                  <a:lstStyle/>
                  <a:p>
                    <a:fld id="{17FEAF36-26D0-4FC7-9FFE-F10B98545EDD}"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C7A9-4AB3-893D-41F904B6AA88}"/>
                </c:ext>
              </c:extLst>
            </c:dLbl>
            <c:dLbl>
              <c:idx val="8"/>
              <c:layout>
                <c:manualLayout>
                  <c:x val="-9.4562647754138501E-3"/>
                  <c:y val="2.0151133501259445E-2"/>
                </c:manualLayout>
              </c:layout>
              <c:tx>
                <c:rich>
                  <a:bodyPr/>
                  <a:lstStyle/>
                  <a:p>
                    <a:fld id="{8B8FE3AE-F151-419C-907C-BA55A860B322}"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2-C7A9-4AB3-893D-41F904B6AA88}"/>
                </c:ext>
              </c:extLst>
            </c:dLbl>
            <c:dLbl>
              <c:idx val="9"/>
              <c:tx>
                <c:rich>
                  <a:bodyPr/>
                  <a:lstStyle/>
                  <a:p>
                    <a:fld id="{616A6E5C-05B9-4EDF-A697-1151ABAB93DD}"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4-C7A9-4AB3-893D-41F904B6AA88}"/>
                </c:ext>
              </c:extLst>
            </c:dLbl>
            <c:dLbl>
              <c:idx val="10"/>
              <c:layout>
                <c:manualLayout>
                  <c:x val="-9.4562647754137114E-3"/>
                  <c:y val="1.0075566750629662E-2"/>
                </c:manualLayout>
              </c:layout>
              <c:tx>
                <c:rich>
                  <a:bodyPr/>
                  <a:lstStyle/>
                  <a:p>
                    <a:fld id="{D6E75E8C-F6A2-483B-839E-151D7D272CA1}"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6-C7A9-4AB3-893D-41F904B6AA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Diversity!$B$514:$B$524</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Diversity!$C$514:$C$524</c:f>
              <c:numCache>
                <c:formatCode>0</c:formatCode>
                <c:ptCount val="11"/>
                <c:pt idx="0">
                  <c:v>40.726470588235294</c:v>
                </c:pt>
                <c:pt idx="1">
                  <c:v>47.846199999999996</c:v>
                </c:pt>
                <c:pt idx="2">
                  <c:v>40.371851851851851</c:v>
                </c:pt>
                <c:pt idx="3">
                  <c:v>24.13684210526316</c:v>
                </c:pt>
                <c:pt idx="4">
                  <c:v>49.977818181818186</c:v>
                </c:pt>
                <c:pt idx="5">
                  <c:v>51.12685185185186</c:v>
                </c:pt>
                <c:pt idx="6">
                  <c:v>28.637843137254912</c:v>
                </c:pt>
                <c:pt idx="7">
                  <c:v>32.5679104477612</c:v>
                </c:pt>
                <c:pt idx="8">
                  <c:v>22.917199999999994</c:v>
                </c:pt>
                <c:pt idx="9">
                  <c:v>44.521428571428565</c:v>
                </c:pt>
                <c:pt idx="10">
                  <c:v>24.76</c:v>
                </c:pt>
              </c:numCache>
            </c:numRef>
          </c:val>
          <c:extLst>
            <c:ext xmlns:c16="http://schemas.microsoft.com/office/drawing/2014/chart" uri="{C3380CC4-5D6E-409C-BE32-E72D297353CC}">
              <c16:uniqueId val="{00000000-C7A9-4AB3-893D-41F904B6AA88}"/>
            </c:ext>
          </c:extLst>
        </c:ser>
        <c:ser>
          <c:idx val="1"/>
          <c:order val="1"/>
          <c:tx>
            <c:strRef>
              <c:f>Diversity!$D$513</c:f>
              <c:strCache>
                <c:ptCount val="1"/>
                <c:pt idx="0">
                  <c:v>% Women Board Members</c:v>
                </c:pt>
              </c:strCache>
            </c:strRef>
          </c:tx>
          <c:spPr>
            <a:solidFill>
              <a:schemeClr val="accent4"/>
            </a:solidFill>
            <a:ln>
              <a:noFill/>
            </a:ln>
            <a:effectLst/>
          </c:spPr>
          <c:invertIfNegative val="0"/>
          <c:dLbls>
            <c:dLbl>
              <c:idx val="0"/>
              <c:layout>
                <c:manualLayout>
                  <c:x val="1.134751773049642E-2"/>
                  <c:y val="0"/>
                </c:manualLayout>
              </c:layout>
              <c:tx>
                <c:rich>
                  <a:bodyPr/>
                  <a:lstStyle/>
                  <a:p>
                    <a:fld id="{58AD0705-73ED-4AA8-AF64-5DB1A8EF0502}"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7A9-4AB3-893D-41F904B6AA88}"/>
                </c:ext>
              </c:extLst>
            </c:dLbl>
            <c:dLbl>
              <c:idx val="1"/>
              <c:layout>
                <c:manualLayout>
                  <c:x val="1.134751773049642E-2"/>
                  <c:y val="0"/>
                </c:manualLayout>
              </c:layout>
              <c:tx>
                <c:rich>
                  <a:bodyPr/>
                  <a:lstStyle/>
                  <a:p>
                    <a:fld id="{D2AED85E-46F1-4EFE-948C-FBCFBF3021E8}"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C7A9-4AB3-893D-41F904B6AA88}"/>
                </c:ext>
              </c:extLst>
            </c:dLbl>
            <c:dLbl>
              <c:idx val="2"/>
              <c:layout>
                <c:manualLayout>
                  <c:x val="9.456264775413642E-3"/>
                  <c:y val="1.0075566750629723E-2"/>
                </c:manualLayout>
              </c:layout>
              <c:tx>
                <c:rich>
                  <a:bodyPr/>
                  <a:lstStyle/>
                  <a:p>
                    <a:fld id="{EE5F3E9C-CDC2-43A2-81A2-A854AA130195}"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C7A9-4AB3-893D-41F904B6AA88}"/>
                </c:ext>
              </c:extLst>
            </c:dLbl>
            <c:dLbl>
              <c:idx val="3"/>
              <c:layout>
                <c:manualLayout>
                  <c:x val="7.5650118203309689E-3"/>
                  <c:y val="0"/>
                </c:manualLayout>
              </c:layout>
              <c:tx>
                <c:rich>
                  <a:bodyPr/>
                  <a:lstStyle/>
                  <a:p>
                    <a:fld id="{57283D96-1D0E-4D24-B178-BCAC77EAD437}"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C7A9-4AB3-893D-41F904B6AA88}"/>
                </c:ext>
              </c:extLst>
            </c:dLbl>
            <c:dLbl>
              <c:idx val="4"/>
              <c:layout>
                <c:manualLayout>
                  <c:x val="7.5650118203309689E-3"/>
                  <c:y val="6.7170445004198151E-3"/>
                </c:manualLayout>
              </c:layout>
              <c:tx>
                <c:rich>
                  <a:bodyPr/>
                  <a:lstStyle/>
                  <a:p>
                    <a:fld id="{93443803-96AB-42A2-9A4B-BCAE0E46D79B}"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C7A9-4AB3-893D-41F904B6AA88}"/>
                </c:ext>
              </c:extLst>
            </c:dLbl>
            <c:dLbl>
              <c:idx val="5"/>
              <c:layout>
                <c:manualLayout>
                  <c:x val="7.5650118203309689E-3"/>
                  <c:y val="6.7171767257052564E-3"/>
                </c:manualLayout>
              </c:layout>
              <c:tx>
                <c:rich>
                  <a:bodyPr/>
                  <a:lstStyle/>
                  <a:p>
                    <a:fld id="{461125A5-92A5-4F21-8572-331F44E2F0B0}"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layout>
                    <c:manualLayout>
                      <c:w val="4.0765882988030751E-2"/>
                      <c:h val="4.6969065894470995E-2"/>
                    </c:manualLayout>
                  </c15:layout>
                  <c15:dlblFieldTable/>
                  <c15:showDataLabelsRange val="0"/>
                </c:ext>
                <c:ext xmlns:c16="http://schemas.microsoft.com/office/drawing/2014/chart" uri="{C3380CC4-5D6E-409C-BE32-E72D297353CC}">
                  <c16:uniqueId val="{0000000D-C7A9-4AB3-893D-41F904B6AA88}"/>
                </c:ext>
              </c:extLst>
            </c:dLbl>
            <c:dLbl>
              <c:idx val="6"/>
              <c:layout>
                <c:manualLayout>
                  <c:x val="1.1347517730496385E-2"/>
                  <c:y val="1.0075566750629662E-2"/>
                </c:manualLayout>
              </c:layout>
              <c:tx>
                <c:rich>
                  <a:bodyPr/>
                  <a:lstStyle/>
                  <a:p>
                    <a:fld id="{7DDCE807-09BA-490A-B709-13205F0E6345}"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C7A9-4AB3-893D-41F904B6AA88}"/>
                </c:ext>
              </c:extLst>
            </c:dLbl>
            <c:dLbl>
              <c:idx val="7"/>
              <c:layout>
                <c:manualLayout>
                  <c:x val="1.1347517730496455E-2"/>
                  <c:y val="-6.1572196633245311E-17"/>
                </c:manualLayout>
              </c:layout>
              <c:tx>
                <c:rich>
                  <a:bodyPr/>
                  <a:lstStyle/>
                  <a:p>
                    <a:fld id="{637BBEA5-88D1-4491-87D9-5B1C2E500355}"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C7A9-4AB3-893D-41F904B6AA88}"/>
                </c:ext>
              </c:extLst>
            </c:dLbl>
            <c:dLbl>
              <c:idx val="8"/>
              <c:tx>
                <c:rich>
                  <a:bodyPr/>
                  <a:lstStyle/>
                  <a:p>
                    <a:fld id="{2E1B0A54-1F45-41C6-ADA4-9B9FE5A9A193}"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C7A9-4AB3-893D-41F904B6AA88}"/>
                </c:ext>
              </c:extLst>
            </c:dLbl>
            <c:dLbl>
              <c:idx val="9"/>
              <c:layout>
                <c:manualLayout>
                  <c:x val="9.4562647754137114E-3"/>
                  <c:y val="-6.1572196633245311E-17"/>
                </c:manualLayout>
              </c:layout>
              <c:tx>
                <c:rich>
                  <a:bodyPr/>
                  <a:lstStyle/>
                  <a:p>
                    <a:fld id="{206F0451-A081-48DC-B4E8-F55A7D4C314E}"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C7A9-4AB3-893D-41F904B6AA88}"/>
                </c:ext>
              </c:extLst>
            </c:dLbl>
            <c:dLbl>
              <c:idx val="10"/>
              <c:tx>
                <c:rich>
                  <a:bodyPr/>
                  <a:lstStyle/>
                  <a:p>
                    <a:fld id="{45BDFE69-7531-47EF-86F5-A7B511FAD7DC}"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C7A9-4AB3-893D-41F904B6AA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Diversity!$B$514:$B$524</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Diversity!$D$514:$D$524</c:f>
              <c:numCache>
                <c:formatCode>0</c:formatCode>
                <c:ptCount val="11"/>
                <c:pt idx="0">
                  <c:v>29.044579158215527</c:v>
                </c:pt>
                <c:pt idx="1">
                  <c:v>31.570902216063487</c:v>
                </c:pt>
                <c:pt idx="2">
                  <c:v>31.729914350882083</c:v>
                </c:pt>
                <c:pt idx="3">
                  <c:v>24.983164983164983</c:v>
                </c:pt>
                <c:pt idx="4">
                  <c:v>30.213592867665263</c:v>
                </c:pt>
                <c:pt idx="5">
                  <c:v>29.842272464055547</c:v>
                </c:pt>
                <c:pt idx="6">
                  <c:v>25.038796819618728</c:v>
                </c:pt>
                <c:pt idx="7">
                  <c:v>28.582430871163258</c:v>
                </c:pt>
                <c:pt idx="8">
                  <c:v>27.263312818868368</c:v>
                </c:pt>
                <c:pt idx="9">
                  <c:v>28.249327301051441</c:v>
                </c:pt>
                <c:pt idx="10">
                  <c:v>28.881305660151813</c:v>
                </c:pt>
              </c:numCache>
            </c:numRef>
          </c:val>
          <c:extLst>
            <c:ext xmlns:c16="http://schemas.microsoft.com/office/drawing/2014/chart" uri="{C3380CC4-5D6E-409C-BE32-E72D297353CC}">
              <c16:uniqueId val="{00000001-C7A9-4AB3-893D-41F904B6AA88}"/>
            </c:ext>
          </c:extLst>
        </c:ser>
        <c:dLbls>
          <c:dLblPos val="outEnd"/>
          <c:showLegendKey val="0"/>
          <c:showVal val="1"/>
          <c:showCatName val="0"/>
          <c:showSerName val="0"/>
          <c:showPercent val="0"/>
          <c:showBubbleSize val="0"/>
        </c:dLbls>
        <c:gapWidth val="219"/>
        <c:overlap val="-27"/>
        <c:axId val="520610736"/>
        <c:axId val="2100155904"/>
      </c:barChart>
      <c:catAx>
        <c:axId val="52061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155904"/>
        <c:crosses val="autoZero"/>
        <c:auto val="1"/>
        <c:lblAlgn val="ctr"/>
        <c:lblOffset val="100"/>
        <c:noMultiLvlLbl val="0"/>
      </c:catAx>
      <c:valAx>
        <c:axId val="2100155904"/>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610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S&amp;P</a:t>
            </a:r>
            <a:r>
              <a:rPr lang="en-US" sz="1800" baseline="0"/>
              <a:t> 500 Average Employee Diversity</a:t>
            </a:r>
            <a:endParaRPr lang="en-US" sz="1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2"/>
              </a:solidFill>
              <a:ln w="19050">
                <a:solidFill>
                  <a:schemeClr val="lt1"/>
                </a:solidFill>
              </a:ln>
              <a:effectLst/>
            </c:spPr>
            <c:extLst>
              <c:ext xmlns:c16="http://schemas.microsoft.com/office/drawing/2014/chart" uri="{C3380CC4-5D6E-409C-BE32-E72D297353CC}">
                <c16:uniqueId val="{00000004-19BB-483A-86FF-53D84871805D}"/>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5-19BB-483A-86FF-53D84871805D}"/>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3-19BB-483A-86FF-53D84871805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19BB-483A-86FF-53D84871805D}"/>
              </c:ext>
            </c:extLst>
          </c:dPt>
          <c:dPt>
            <c:idx val="4"/>
            <c:bubble3D val="0"/>
            <c:spPr>
              <a:solidFill>
                <a:schemeClr val="accent3"/>
              </a:solidFill>
              <a:ln w="19050">
                <a:solidFill>
                  <a:schemeClr val="lt1"/>
                </a:solidFill>
              </a:ln>
              <a:effectLst/>
            </c:spPr>
            <c:extLst>
              <c:ext xmlns:c16="http://schemas.microsoft.com/office/drawing/2014/chart" uri="{C3380CC4-5D6E-409C-BE32-E72D297353CC}">
                <c16:uniqueId val="{00000001-19BB-483A-86FF-53D84871805D}"/>
              </c:ext>
            </c:extLst>
          </c:dPt>
          <c:dLbls>
            <c:dLbl>
              <c:idx val="0"/>
              <c:tx>
                <c:rich>
                  <a:bodyPr/>
                  <a:lstStyle/>
                  <a:p>
                    <a:fld id="{07963583-7743-4033-9E64-A0B5D5A9AA20}" type="VALUE">
                      <a:rPr lang="en-US" b="1">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19BB-483A-86FF-53D84871805D}"/>
                </c:ext>
              </c:extLst>
            </c:dLbl>
            <c:dLbl>
              <c:idx val="1"/>
              <c:tx>
                <c:rich>
                  <a:bodyPr/>
                  <a:lstStyle/>
                  <a:p>
                    <a:fld id="{BD46C061-4D4D-4E75-BB04-56BE6FDE8C4C}" type="VALUE">
                      <a:rPr lang="en-US" b="1">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9BB-483A-86FF-53D84871805D}"/>
                </c:ext>
              </c:extLst>
            </c:dLbl>
            <c:dLbl>
              <c:idx val="2"/>
              <c:tx>
                <c:rich>
                  <a:bodyPr/>
                  <a:lstStyle/>
                  <a:p>
                    <a:fld id="{05A88BB7-1EF5-483F-A341-F7510A1C05AD}" type="VALUE">
                      <a:rPr lang="en-US" b="1">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9BB-483A-86FF-53D84871805D}"/>
                </c:ext>
              </c:extLst>
            </c:dLbl>
            <c:dLbl>
              <c:idx val="3"/>
              <c:tx>
                <c:rich>
                  <a:bodyPr/>
                  <a:lstStyle/>
                  <a:p>
                    <a:fld id="{D14B751C-C85E-45B3-A18C-7C3C05E92BB4}" type="VALUE">
                      <a:rPr lang="en-US" b="1"/>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9BB-483A-86FF-53D84871805D}"/>
                </c:ext>
              </c:extLst>
            </c:dLbl>
            <c:dLbl>
              <c:idx val="4"/>
              <c:layout>
                <c:manualLayout>
                  <c:x val="7.0165463692038493E-2"/>
                  <c:y val="-9.4266658150929286E-2"/>
                </c:manualLayout>
              </c:layout>
              <c:tx>
                <c:rich>
                  <a:bodyPr/>
                  <a:lstStyle/>
                  <a:p>
                    <a:fld id="{F963A8AB-87EE-430B-962E-8D9F3EF7D3CA}" type="VALUE">
                      <a:rPr lang="en-US" b="1">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9BB-483A-86FF-53D8487180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Diversity!$I$513:$I$517</c:f>
              <c:strCache>
                <c:ptCount val="5"/>
                <c:pt idx="0">
                  <c:v>Black</c:v>
                </c:pt>
                <c:pt idx="1">
                  <c:v>Hispanic</c:v>
                </c:pt>
                <c:pt idx="2">
                  <c:v>Asian</c:v>
                </c:pt>
                <c:pt idx="3">
                  <c:v>Other</c:v>
                </c:pt>
                <c:pt idx="4">
                  <c:v>White</c:v>
                </c:pt>
              </c:strCache>
            </c:strRef>
          </c:cat>
          <c:val>
            <c:numRef>
              <c:f>Diversity!$J$513:$J$517</c:f>
              <c:numCache>
                <c:formatCode>0%</c:formatCode>
                <c:ptCount val="5"/>
                <c:pt idx="0">
                  <c:v>0.1</c:v>
                </c:pt>
                <c:pt idx="1">
                  <c:v>0.12</c:v>
                </c:pt>
                <c:pt idx="2">
                  <c:v>0.14000000000000001</c:v>
                </c:pt>
                <c:pt idx="3">
                  <c:v>0.03</c:v>
                </c:pt>
                <c:pt idx="4">
                  <c:v>0.61</c:v>
                </c:pt>
              </c:numCache>
            </c:numRef>
          </c:val>
          <c:extLst>
            <c:ext xmlns:c16="http://schemas.microsoft.com/office/drawing/2014/chart" uri="{C3380CC4-5D6E-409C-BE32-E72D297353CC}">
              <c16:uniqueId val="{00000000-19BB-483A-86FF-53D84871805D}"/>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1583245844269461"/>
          <c:y val="0.2924849225828231"/>
          <c:w val="0.12523429898365507"/>
          <c:h val="0.4751690221804545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 Diverse Employees</a:t>
            </a:r>
            <a:r>
              <a:rPr lang="en-US" baseline="0"/>
              <a:t> and Board Members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Diversity!$M$520</c:f>
              <c:strCache>
                <c:ptCount val="1"/>
                <c:pt idx="0">
                  <c:v>% Diverse Board Members</c:v>
                </c:pt>
              </c:strCache>
            </c:strRef>
          </c:tx>
          <c:spPr>
            <a:solidFill>
              <a:schemeClr val="accent1"/>
            </a:solidFill>
            <a:ln>
              <a:noFill/>
            </a:ln>
            <a:effectLst/>
          </c:spPr>
          <c:invertIfNegative val="0"/>
          <c:dLbls>
            <c:dLbl>
              <c:idx val="0"/>
              <c:layout>
                <c:manualLayout>
                  <c:x val="-5.4139405131563021E-3"/>
                  <c:y val="0"/>
                </c:manualLayout>
              </c:layout>
              <c:tx>
                <c:rich>
                  <a:bodyPr/>
                  <a:lstStyle/>
                  <a:p>
                    <a:fld id="{F31F983C-BD29-4776-8E8C-D45DE0CC882D}"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6F4E-4AC7-9981-8CAF56E8ADE5}"/>
                </c:ext>
              </c:extLst>
            </c:dLbl>
            <c:dLbl>
              <c:idx val="1"/>
              <c:layout>
                <c:manualLayout>
                  <c:x val="-7.2185873508750689E-3"/>
                  <c:y val="6.8027210884353114E-3"/>
                </c:manualLayout>
              </c:layout>
              <c:tx>
                <c:rich>
                  <a:bodyPr/>
                  <a:lstStyle/>
                  <a:p>
                    <a:fld id="{72E3AB37-EF66-4D44-989A-52442481AA09}"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6F4E-4AC7-9981-8CAF56E8ADE5}"/>
                </c:ext>
              </c:extLst>
            </c:dLbl>
            <c:dLbl>
              <c:idx val="2"/>
              <c:layout>
                <c:manualLayout>
                  <c:x val="-9.0232341885938365E-3"/>
                  <c:y val="-6.2357556284179556E-17"/>
                </c:manualLayout>
              </c:layout>
              <c:tx>
                <c:rich>
                  <a:bodyPr/>
                  <a:lstStyle/>
                  <a:p>
                    <a:fld id="{A85DC367-F72F-4C3C-9C84-3529462EBD3C}"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6F4E-4AC7-9981-8CAF56E8ADE5}"/>
                </c:ext>
              </c:extLst>
            </c:dLbl>
            <c:dLbl>
              <c:idx val="3"/>
              <c:layout>
                <c:manualLayout>
                  <c:x val="-5.4139405131563021E-3"/>
                  <c:y val="0"/>
                </c:manualLayout>
              </c:layout>
              <c:tx>
                <c:rich>
                  <a:bodyPr/>
                  <a:lstStyle/>
                  <a:p>
                    <a:fld id="{37C3DFD1-3B57-4CC8-B43B-1575183C776D}"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6F4E-4AC7-9981-8CAF56E8ADE5}"/>
                </c:ext>
              </c:extLst>
            </c:dLbl>
            <c:dLbl>
              <c:idx val="4"/>
              <c:layout>
                <c:manualLayout>
                  <c:x val="-3.6092936754375344E-3"/>
                  <c:y val="6.8027210884353739E-3"/>
                </c:manualLayout>
              </c:layout>
              <c:tx>
                <c:rich>
                  <a:bodyPr/>
                  <a:lstStyle/>
                  <a:p>
                    <a:fld id="{45B6CBA0-C556-408F-936C-7B545C7B6D4A}"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6F4E-4AC7-9981-8CAF56E8ADE5}"/>
                </c:ext>
              </c:extLst>
            </c:dLbl>
            <c:dLbl>
              <c:idx val="5"/>
              <c:layout>
                <c:manualLayout>
                  <c:x val="-5.413940513156368E-3"/>
                  <c:y val="6.8027210884353739E-3"/>
                </c:manualLayout>
              </c:layout>
              <c:tx>
                <c:rich>
                  <a:bodyPr/>
                  <a:lstStyle/>
                  <a:p>
                    <a:fld id="{6B3CD53E-A667-447A-99D6-D348F7681F41}"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6F4E-4AC7-9981-8CAF56E8ADE5}"/>
                </c:ext>
              </c:extLst>
            </c:dLbl>
            <c:dLbl>
              <c:idx val="6"/>
              <c:layout>
                <c:manualLayout>
                  <c:x val="-3.6092936754376667E-3"/>
                  <c:y val="6.8027210884353739E-3"/>
                </c:manualLayout>
              </c:layout>
              <c:tx>
                <c:rich>
                  <a:bodyPr/>
                  <a:lstStyle/>
                  <a:p>
                    <a:fld id="{779BC9DB-8048-4094-A2C2-EC7C7BAE150F}"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6F4E-4AC7-9981-8CAF56E8ADE5}"/>
                </c:ext>
              </c:extLst>
            </c:dLbl>
            <c:dLbl>
              <c:idx val="7"/>
              <c:tx>
                <c:rich>
                  <a:bodyPr/>
                  <a:lstStyle/>
                  <a:p>
                    <a:fld id="{955C9761-F04F-4264-883B-0C1A6E61DB26}"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6F4E-4AC7-9981-8CAF56E8ADE5}"/>
                </c:ext>
              </c:extLst>
            </c:dLbl>
            <c:dLbl>
              <c:idx val="8"/>
              <c:layout>
                <c:manualLayout>
                  <c:x val="-3.6092936754375344E-3"/>
                  <c:y val="1.020408163265306E-2"/>
                </c:manualLayout>
              </c:layout>
              <c:tx>
                <c:rich>
                  <a:bodyPr/>
                  <a:lstStyle/>
                  <a:p>
                    <a:fld id="{ACD1AF6B-3394-4E43-A72B-05D00BCE7543}"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2-6F4E-4AC7-9981-8CAF56E8ADE5}"/>
                </c:ext>
              </c:extLst>
            </c:dLbl>
            <c:dLbl>
              <c:idx val="9"/>
              <c:tx>
                <c:rich>
                  <a:bodyPr/>
                  <a:lstStyle/>
                  <a:p>
                    <a:fld id="{723F8BDF-BE7E-4FAB-910B-7585C720CDC1}"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4-6F4E-4AC7-9981-8CAF56E8ADE5}"/>
                </c:ext>
              </c:extLst>
            </c:dLbl>
            <c:dLbl>
              <c:idx val="10"/>
              <c:layout>
                <c:manualLayout>
                  <c:x val="-3.6092936754375344E-3"/>
                  <c:y val="6.8027210884353739E-3"/>
                </c:manualLayout>
              </c:layout>
              <c:tx>
                <c:rich>
                  <a:bodyPr/>
                  <a:lstStyle/>
                  <a:p>
                    <a:fld id="{16191199-A682-45B5-A8F4-AA74DADF84A7}"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6-6F4E-4AC7-9981-8CAF56E8AD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Diversity!$L$521:$L$531</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Diversity!$M$521:$M$531</c:f>
              <c:numCache>
                <c:formatCode>0</c:formatCode>
                <c:ptCount val="11"/>
                <c:pt idx="0">
                  <c:v>33.8013838013838</c:v>
                </c:pt>
                <c:pt idx="1">
                  <c:v>21.913808413808411</c:v>
                </c:pt>
                <c:pt idx="2">
                  <c:v>25.750999000998998</c:v>
                </c:pt>
                <c:pt idx="3">
                  <c:v>21.987179487179485</c:v>
                </c:pt>
                <c:pt idx="4">
                  <c:v>25.293870719422188</c:v>
                </c:pt>
                <c:pt idx="5">
                  <c:v>26.039576010803625</c:v>
                </c:pt>
                <c:pt idx="6">
                  <c:v>25.718549127640028</c:v>
                </c:pt>
                <c:pt idx="7">
                  <c:v>28.337480420813748</c:v>
                </c:pt>
                <c:pt idx="8">
                  <c:v>26.352932781504208</c:v>
                </c:pt>
                <c:pt idx="9">
                  <c:v>27.153833820500488</c:v>
                </c:pt>
                <c:pt idx="10">
                  <c:v>25.637501387501384</c:v>
                </c:pt>
              </c:numCache>
            </c:numRef>
          </c:val>
          <c:extLst>
            <c:ext xmlns:c16="http://schemas.microsoft.com/office/drawing/2014/chart" uri="{C3380CC4-5D6E-409C-BE32-E72D297353CC}">
              <c16:uniqueId val="{00000000-6F4E-4AC7-9981-8CAF56E8ADE5}"/>
            </c:ext>
          </c:extLst>
        </c:ser>
        <c:ser>
          <c:idx val="1"/>
          <c:order val="1"/>
          <c:tx>
            <c:strRef>
              <c:f>Diversity!$O$520</c:f>
              <c:strCache>
                <c:ptCount val="1"/>
                <c:pt idx="0">
                  <c:v>% Diverse Employees</c:v>
                </c:pt>
              </c:strCache>
            </c:strRef>
          </c:tx>
          <c:spPr>
            <a:solidFill>
              <a:schemeClr val="accent4"/>
            </a:solidFill>
            <a:ln>
              <a:noFill/>
            </a:ln>
            <a:effectLst/>
          </c:spPr>
          <c:invertIfNegative val="0"/>
          <c:dLbls>
            <c:dLbl>
              <c:idx val="0"/>
              <c:tx>
                <c:rich>
                  <a:bodyPr/>
                  <a:lstStyle/>
                  <a:p>
                    <a:fld id="{97556C0C-CCFC-4E87-8E53-0D2CE6C5A151}"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F4E-4AC7-9981-8CAF56E8ADE5}"/>
                </c:ext>
              </c:extLst>
            </c:dLbl>
            <c:dLbl>
              <c:idx val="1"/>
              <c:layout>
                <c:manualLayout>
                  <c:x val="-3.3084809826297719E-17"/>
                  <c:y val="1.3605442176870748E-2"/>
                </c:manualLayout>
              </c:layout>
              <c:tx>
                <c:rich>
                  <a:bodyPr/>
                  <a:lstStyle/>
                  <a:p>
                    <a:fld id="{F825BEE9-11EE-4F3D-AC43-B957C29CE398}"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6F4E-4AC7-9981-8CAF56E8ADE5}"/>
                </c:ext>
              </c:extLst>
            </c:dLbl>
            <c:dLbl>
              <c:idx val="2"/>
              <c:tx>
                <c:rich>
                  <a:bodyPr/>
                  <a:lstStyle/>
                  <a:p>
                    <a:fld id="{959BF1C2-761B-418A-8D78-9CF21AF1643C}"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6F4E-4AC7-9981-8CAF56E8ADE5}"/>
                </c:ext>
              </c:extLst>
            </c:dLbl>
            <c:dLbl>
              <c:idx val="3"/>
              <c:tx>
                <c:rich>
                  <a:bodyPr/>
                  <a:lstStyle/>
                  <a:p>
                    <a:fld id="{4FF0FCBF-8589-4E77-A4A5-D06E4561DDE0}"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6F4E-4AC7-9981-8CAF56E8ADE5}"/>
                </c:ext>
              </c:extLst>
            </c:dLbl>
            <c:dLbl>
              <c:idx val="4"/>
              <c:layout>
                <c:manualLayout>
                  <c:x val="3.6092936754375344E-3"/>
                  <c:y val="1.0204081632653029E-2"/>
                </c:manualLayout>
              </c:layout>
              <c:tx>
                <c:rich>
                  <a:bodyPr/>
                  <a:lstStyle/>
                  <a:p>
                    <a:fld id="{8C920C0F-BE68-4BCC-829F-5C988B6115BA}"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6F4E-4AC7-9981-8CAF56E8ADE5}"/>
                </c:ext>
              </c:extLst>
            </c:dLbl>
            <c:dLbl>
              <c:idx val="5"/>
              <c:tx>
                <c:rich>
                  <a:bodyPr/>
                  <a:lstStyle/>
                  <a:p>
                    <a:fld id="{268B0F26-87C5-4901-A544-8591BDD37513}"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6F4E-4AC7-9981-8CAF56E8ADE5}"/>
                </c:ext>
              </c:extLst>
            </c:dLbl>
            <c:dLbl>
              <c:idx val="6"/>
              <c:tx>
                <c:rich>
                  <a:bodyPr/>
                  <a:lstStyle/>
                  <a:p>
                    <a:fld id="{E7555DC2-8676-4955-8D4F-719E176B190F}"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6F4E-4AC7-9981-8CAF56E8ADE5}"/>
                </c:ext>
              </c:extLst>
            </c:dLbl>
            <c:dLbl>
              <c:idx val="7"/>
              <c:layout>
                <c:manualLayout>
                  <c:x val="0"/>
                  <c:y val="1.020408163265306E-2"/>
                </c:manualLayout>
              </c:layout>
              <c:tx>
                <c:rich>
                  <a:bodyPr/>
                  <a:lstStyle/>
                  <a:p>
                    <a:fld id="{122E6F43-2663-466A-8F29-B75A0F1DB500}"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6F4E-4AC7-9981-8CAF56E8ADE5}"/>
                </c:ext>
              </c:extLst>
            </c:dLbl>
            <c:dLbl>
              <c:idx val="8"/>
              <c:layout>
                <c:manualLayout>
                  <c:x val="7.2185873508750689E-3"/>
                  <c:y val="0"/>
                </c:manualLayout>
              </c:layout>
              <c:tx>
                <c:rich>
                  <a:bodyPr/>
                  <a:lstStyle/>
                  <a:p>
                    <a:fld id="{528AB48C-40CE-445E-8AEC-73DC29CE7FD6}"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6F4E-4AC7-9981-8CAF56E8ADE5}"/>
                </c:ext>
              </c:extLst>
            </c:dLbl>
            <c:dLbl>
              <c:idx val="9"/>
              <c:tx>
                <c:rich>
                  <a:bodyPr/>
                  <a:lstStyle/>
                  <a:p>
                    <a:fld id="{CE0472F0-974C-4A5D-89E8-F745E46854BF}"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6F4E-4AC7-9981-8CAF56E8ADE5}"/>
                </c:ext>
              </c:extLst>
            </c:dLbl>
            <c:dLbl>
              <c:idx val="10"/>
              <c:layout>
                <c:manualLayout>
                  <c:x val="5.4139405131561694E-3"/>
                  <c:y val="-6.2357556284179556E-17"/>
                </c:manualLayout>
              </c:layout>
              <c:tx>
                <c:rich>
                  <a:bodyPr/>
                  <a:lstStyle/>
                  <a:p>
                    <a:fld id="{654D0EA1-F0E8-4C4A-8602-325F8A789352}"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6F4E-4AC7-9981-8CAF56E8AD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Diversity!$L$521:$L$531</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Diversity!$O$521:$O$531</c:f>
              <c:numCache>
                <c:formatCode>0</c:formatCode>
                <c:ptCount val="11"/>
                <c:pt idx="0">
                  <c:v>42.74666666666667</c:v>
                </c:pt>
                <c:pt idx="1">
                  <c:v>46.845945945945942</c:v>
                </c:pt>
                <c:pt idx="2">
                  <c:v>39.624117647058817</c:v>
                </c:pt>
                <c:pt idx="3">
                  <c:v>30.900000000000006</c:v>
                </c:pt>
                <c:pt idx="4">
                  <c:v>35.543404255319132</c:v>
                </c:pt>
                <c:pt idx="5">
                  <c:v>37.458750000000002</c:v>
                </c:pt>
                <c:pt idx="6">
                  <c:v>33.426923076923089</c:v>
                </c:pt>
                <c:pt idx="7">
                  <c:v>45.585818181818176</c:v>
                </c:pt>
                <c:pt idx="8">
                  <c:v>28.216666666666669</c:v>
                </c:pt>
                <c:pt idx="9">
                  <c:v>40.01857142857142</c:v>
                </c:pt>
                <c:pt idx="10">
                  <c:v>27.488235294117644</c:v>
                </c:pt>
              </c:numCache>
            </c:numRef>
          </c:val>
          <c:extLst>
            <c:ext xmlns:c16="http://schemas.microsoft.com/office/drawing/2014/chart" uri="{C3380CC4-5D6E-409C-BE32-E72D297353CC}">
              <c16:uniqueId val="{00000001-6F4E-4AC7-9981-8CAF56E8ADE5}"/>
            </c:ext>
          </c:extLst>
        </c:ser>
        <c:dLbls>
          <c:dLblPos val="outEnd"/>
          <c:showLegendKey val="0"/>
          <c:showVal val="1"/>
          <c:showCatName val="0"/>
          <c:showSerName val="0"/>
          <c:showPercent val="0"/>
          <c:showBubbleSize val="0"/>
        </c:dLbls>
        <c:gapWidth val="219"/>
        <c:overlap val="-27"/>
        <c:axId val="520598208"/>
        <c:axId val="909228288"/>
      </c:barChart>
      <c:catAx>
        <c:axId val="52059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228288"/>
        <c:crosses val="autoZero"/>
        <c:auto val="1"/>
        <c:lblAlgn val="ctr"/>
        <c:lblOffset val="100"/>
        <c:noMultiLvlLbl val="0"/>
      </c:catAx>
      <c:valAx>
        <c:axId val="909228288"/>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598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Women Employees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dLbl>
              <c:idx val="0"/>
              <c:tx>
                <c:rich>
                  <a:bodyPr/>
                  <a:lstStyle/>
                  <a:p>
                    <a:fld id="{B86C395D-8E91-4D40-AC9D-6C4870212D64}"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6EB-4446-8EDA-67C4D997C0DC}"/>
                </c:ext>
              </c:extLst>
            </c:dLbl>
            <c:dLbl>
              <c:idx val="1"/>
              <c:tx>
                <c:rich>
                  <a:bodyPr/>
                  <a:lstStyle/>
                  <a:p>
                    <a:fld id="{225BE83F-3393-4C13-AFAE-9A9973CEFD3C}"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36EB-4446-8EDA-67C4D997C0DC}"/>
                </c:ext>
              </c:extLst>
            </c:dLbl>
            <c:dLbl>
              <c:idx val="2"/>
              <c:tx>
                <c:rich>
                  <a:bodyPr/>
                  <a:lstStyle/>
                  <a:p>
                    <a:fld id="{39919442-4EA7-45A3-828A-19DB73D14510}"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6EB-4446-8EDA-67C4D997C0DC}"/>
                </c:ext>
              </c:extLst>
            </c:dLbl>
            <c:dLbl>
              <c:idx val="3"/>
              <c:tx>
                <c:rich>
                  <a:bodyPr/>
                  <a:lstStyle/>
                  <a:p>
                    <a:fld id="{1937A1C5-849F-4B07-ACDC-3FAFAA726ED0}"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36EB-4446-8EDA-67C4D997C0DC}"/>
                </c:ext>
              </c:extLst>
            </c:dLbl>
            <c:dLbl>
              <c:idx val="4"/>
              <c:tx>
                <c:rich>
                  <a:bodyPr/>
                  <a:lstStyle/>
                  <a:p>
                    <a:fld id="{C0D4BEF1-4470-49B3-92B4-C2E924DF42C9}"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6EB-4446-8EDA-67C4D997C0DC}"/>
                </c:ext>
              </c:extLst>
            </c:dLbl>
            <c:dLbl>
              <c:idx val="5"/>
              <c:tx>
                <c:rich>
                  <a:bodyPr/>
                  <a:lstStyle/>
                  <a:p>
                    <a:fld id="{394D1014-D4B3-4A0B-9F01-3084C6C53069}"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36EB-4446-8EDA-67C4D997C0DC}"/>
                </c:ext>
              </c:extLst>
            </c:dLbl>
            <c:dLbl>
              <c:idx val="6"/>
              <c:tx>
                <c:rich>
                  <a:bodyPr/>
                  <a:lstStyle/>
                  <a:p>
                    <a:fld id="{5C5843B2-15D0-4860-BC09-7C189FF615D3}"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36EB-4446-8EDA-67C4D997C0DC}"/>
                </c:ext>
              </c:extLst>
            </c:dLbl>
            <c:dLbl>
              <c:idx val="7"/>
              <c:tx>
                <c:rich>
                  <a:bodyPr/>
                  <a:lstStyle/>
                  <a:p>
                    <a:fld id="{BE1299C9-936A-41E9-B2AC-766E90E084D3}"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36EB-4446-8EDA-67C4D997C0DC}"/>
                </c:ext>
              </c:extLst>
            </c:dLbl>
            <c:dLbl>
              <c:idx val="8"/>
              <c:tx>
                <c:rich>
                  <a:bodyPr/>
                  <a:lstStyle/>
                  <a:p>
                    <a:fld id="{5960C794-0707-4E60-9637-D0FE4A424523}"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36EB-4446-8EDA-67C4D997C0DC}"/>
                </c:ext>
              </c:extLst>
            </c:dLbl>
            <c:dLbl>
              <c:idx val="9"/>
              <c:tx>
                <c:rich>
                  <a:bodyPr/>
                  <a:lstStyle/>
                  <a:p>
                    <a:fld id="{345D38CA-A8BD-4873-945A-12699FCA8B39}"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36EB-4446-8EDA-67C4D997C0DC}"/>
                </c:ext>
              </c:extLst>
            </c:dLbl>
            <c:dLbl>
              <c:idx val="10"/>
              <c:tx>
                <c:rich>
                  <a:bodyPr/>
                  <a:lstStyle/>
                  <a:p>
                    <a:fld id="{87C6BB7B-FE96-4BBF-9D97-505A89550440}"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36EB-4446-8EDA-67C4D997C0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Diversity!$B$567:$B$577</c:f>
              <c:strCache>
                <c:ptCount val="11"/>
                <c:pt idx="0">
                  <c:v>Materials</c:v>
                </c:pt>
                <c:pt idx="1">
                  <c:v>Energy</c:v>
                </c:pt>
                <c:pt idx="2">
                  <c:v>Utilities</c:v>
                </c:pt>
                <c:pt idx="3">
                  <c:v>Industrials</c:v>
                </c:pt>
                <c:pt idx="4">
                  <c:v>Information Technology</c:v>
                </c:pt>
                <c:pt idx="5">
                  <c:v>Consumer Staples</c:v>
                </c:pt>
                <c:pt idx="6">
                  <c:v>Communication Services</c:v>
                </c:pt>
                <c:pt idx="7">
                  <c:v>Real Estate</c:v>
                </c:pt>
                <c:pt idx="8">
                  <c:v>Consumer Discretionary</c:v>
                </c:pt>
                <c:pt idx="9">
                  <c:v>Financials</c:v>
                </c:pt>
                <c:pt idx="10">
                  <c:v>Health Care</c:v>
                </c:pt>
              </c:strCache>
            </c:strRef>
          </c:cat>
          <c:val>
            <c:numRef>
              <c:f>Diversity!$C$567:$C$577</c:f>
              <c:numCache>
                <c:formatCode>0</c:formatCode>
                <c:ptCount val="11"/>
                <c:pt idx="0">
                  <c:v>23</c:v>
                </c:pt>
                <c:pt idx="1">
                  <c:v>24</c:v>
                </c:pt>
                <c:pt idx="2">
                  <c:v>25</c:v>
                </c:pt>
                <c:pt idx="3">
                  <c:v>28.637843137254912</c:v>
                </c:pt>
                <c:pt idx="4">
                  <c:v>32.5679104477612</c:v>
                </c:pt>
                <c:pt idx="5">
                  <c:v>40.371851851851851</c:v>
                </c:pt>
                <c:pt idx="6">
                  <c:v>40.726470588235294</c:v>
                </c:pt>
                <c:pt idx="7">
                  <c:v>44.521428571428565</c:v>
                </c:pt>
                <c:pt idx="8">
                  <c:v>47.846199999999996</c:v>
                </c:pt>
                <c:pt idx="9">
                  <c:v>49.977818181818186</c:v>
                </c:pt>
                <c:pt idx="10">
                  <c:v>51.12685185185186</c:v>
                </c:pt>
              </c:numCache>
            </c:numRef>
          </c:val>
          <c:extLst>
            <c:ext xmlns:c16="http://schemas.microsoft.com/office/drawing/2014/chart" uri="{C3380CC4-5D6E-409C-BE32-E72D297353CC}">
              <c16:uniqueId val="{00000000-36EB-4446-8EDA-67C4D997C0DC}"/>
            </c:ext>
          </c:extLst>
        </c:ser>
        <c:dLbls>
          <c:showLegendKey val="0"/>
          <c:showVal val="0"/>
          <c:showCatName val="0"/>
          <c:showSerName val="0"/>
          <c:showPercent val="0"/>
          <c:showBubbleSize val="0"/>
        </c:dLbls>
        <c:gapWidth val="219"/>
        <c:overlap val="-27"/>
        <c:axId val="775667392"/>
        <c:axId val="834906288"/>
      </c:barChart>
      <c:catAx>
        <c:axId val="775667392"/>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906288"/>
        <c:crosses val="autoZero"/>
        <c:auto val="1"/>
        <c:lblAlgn val="ctr"/>
        <c:lblOffset val="100"/>
        <c:noMultiLvlLbl val="0"/>
      </c:catAx>
      <c:valAx>
        <c:axId val="834906288"/>
        <c:scaling>
          <c:orientation val="minMax"/>
          <c:max val="100"/>
        </c:scaling>
        <c:delete val="0"/>
        <c:axPos val="r"/>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667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Diversity!$C$599</c:f>
              <c:strCache>
                <c:ptCount val="1"/>
                <c:pt idx="0">
                  <c:v>% Women Board Members</c:v>
                </c:pt>
              </c:strCache>
            </c:strRef>
          </c:tx>
          <c:spPr>
            <a:solidFill>
              <a:schemeClr val="accent1"/>
            </a:solidFill>
            <a:ln>
              <a:noFill/>
            </a:ln>
            <a:effectLst/>
          </c:spPr>
          <c:invertIfNegative val="0"/>
          <c:dLbls>
            <c:dLbl>
              <c:idx val="0"/>
              <c:tx>
                <c:rich>
                  <a:bodyPr/>
                  <a:lstStyle/>
                  <a:p>
                    <a:fld id="{8EE801C8-3822-424A-8860-61AAAC0FDAB3}"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6A2-4B56-B50C-7B7F816EBF8B}"/>
                </c:ext>
              </c:extLst>
            </c:dLbl>
            <c:dLbl>
              <c:idx val="1"/>
              <c:tx>
                <c:rich>
                  <a:bodyPr/>
                  <a:lstStyle/>
                  <a:p>
                    <a:fld id="{FF34D09D-339F-4BB4-AC61-16ECDF236D60}"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A6A2-4B56-B50C-7B7F816EBF8B}"/>
                </c:ext>
              </c:extLst>
            </c:dLbl>
            <c:dLbl>
              <c:idx val="2"/>
              <c:tx>
                <c:rich>
                  <a:bodyPr/>
                  <a:lstStyle/>
                  <a:p>
                    <a:fld id="{C515984A-810E-4BAB-AA7C-3D064F4F7047}"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6A2-4B56-B50C-7B7F816EBF8B}"/>
                </c:ext>
              </c:extLst>
            </c:dLbl>
            <c:dLbl>
              <c:idx val="3"/>
              <c:tx>
                <c:rich>
                  <a:bodyPr/>
                  <a:lstStyle/>
                  <a:p>
                    <a:fld id="{705D9561-D83C-4BB1-9DC5-34BA7288EACE}"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A6A2-4B56-B50C-7B7F816EBF8B}"/>
                </c:ext>
              </c:extLst>
            </c:dLbl>
            <c:dLbl>
              <c:idx val="4"/>
              <c:tx>
                <c:rich>
                  <a:bodyPr/>
                  <a:lstStyle/>
                  <a:p>
                    <a:fld id="{03918001-4D19-4DB5-93AF-FB38E19801AC}"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A6A2-4B56-B50C-7B7F816EBF8B}"/>
                </c:ext>
              </c:extLst>
            </c:dLbl>
            <c:dLbl>
              <c:idx val="5"/>
              <c:tx>
                <c:rich>
                  <a:bodyPr/>
                  <a:lstStyle/>
                  <a:p>
                    <a:r>
                      <a:rPr lang="en-US"/>
                      <a:t>%</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A6A2-4B56-B50C-7B7F816EBF8B}"/>
                </c:ext>
              </c:extLst>
            </c:dLbl>
            <c:dLbl>
              <c:idx val="6"/>
              <c:tx>
                <c:rich>
                  <a:bodyPr/>
                  <a:lstStyle/>
                  <a:p>
                    <a:fld id="{66620FC6-EACD-4BD9-A450-2390BF734EAC}"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A6A2-4B56-B50C-7B7F816EBF8B}"/>
                </c:ext>
              </c:extLst>
            </c:dLbl>
            <c:dLbl>
              <c:idx val="7"/>
              <c:tx>
                <c:rich>
                  <a:bodyPr/>
                  <a:lstStyle/>
                  <a:p>
                    <a:fld id="{1DD7DFE8-30E0-4A76-A13F-A61964C32C8B}"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A6A2-4B56-B50C-7B7F816EBF8B}"/>
                </c:ext>
              </c:extLst>
            </c:dLbl>
            <c:dLbl>
              <c:idx val="8"/>
              <c:tx>
                <c:rich>
                  <a:bodyPr/>
                  <a:lstStyle/>
                  <a:p>
                    <a:fld id="{5CD85277-71BC-4D77-8ED0-2D84FD2F6779}"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A6A2-4B56-B50C-7B7F816EBF8B}"/>
                </c:ext>
              </c:extLst>
            </c:dLbl>
            <c:dLbl>
              <c:idx val="9"/>
              <c:tx>
                <c:rich>
                  <a:bodyPr/>
                  <a:lstStyle/>
                  <a:p>
                    <a:fld id="{96A3EA90-E861-4237-8358-AD59E9A1FE99}"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A6A2-4B56-B50C-7B7F816EBF8B}"/>
                </c:ext>
              </c:extLst>
            </c:dLbl>
            <c:dLbl>
              <c:idx val="10"/>
              <c:tx>
                <c:rich>
                  <a:bodyPr/>
                  <a:lstStyle/>
                  <a:p>
                    <a:fld id="{DA2C0B4F-E843-419F-BE64-82E27BF9F805}"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A6A2-4B56-B50C-7B7F816EBF8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Diversity!$B$600:$B$610</c:f>
              <c:strCache>
                <c:ptCount val="11"/>
                <c:pt idx="0">
                  <c:v>Consumer Discretionary</c:v>
                </c:pt>
                <c:pt idx="1">
                  <c:v>Consumer Staples</c:v>
                </c:pt>
                <c:pt idx="2">
                  <c:v>Financials</c:v>
                </c:pt>
                <c:pt idx="3">
                  <c:v>Health Care</c:v>
                </c:pt>
                <c:pt idx="4">
                  <c:v>Communication Services</c:v>
                </c:pt>
                <c:pt idx="5">
                  <c:v>Information Technology</c:v>
                </c:pt>
                <c:pt idx="6">
                  <c:v>Utilities</c:v>
                </c:pt>
                <c:pt idx="7">
                  <c:v>Real Estate</c:v>
                </c:pt>
                <c:pt idx="8">
                  <c:v>Materials</c:v>
                </c:pt>
                <c:pt idx="9">
                  <c:v>Energy</c:v>
                </c:pt>
                <c:pt idx="10">
                  <c:v>Industrials</c:v>
                </c:pt>
              </c:strCache>
            </c:strRef>
          </c:cat>
          <c:val>
            <c:numRef>
              <c:f>Diversity!$C$600:$C$610</c:f>
              <c:numCache>
                <c:formatCode>0</c:formatCode>
                <c:ptCount val="11"/>
                <c:pt idx="0">
                  <c:v>31.570902216063487</c:v>
                </c:pt>
                <c:pt idx="1">
                  <c:v>31.729914350882083</c:v>
                </c:pt>
                <c:pt idx="2">
                  <c:v>30.213592867665263</c:v>
                </c:pt>
                <c:pt idx="3">
                  <c:v>29.842272464055547</c:v>
                </c:pt>
                <c:pt idx="4">
                  <c:v>29.044579158215527</c:v>
                </c:pt>
                <c:pt idx="5">
                  <c:v>28.582430871163258</c:v>
                </c:pt>
                <c:pt idx="6">
                  <c:v>28.881305660151813</c:v>
                </c:pt>
                <c:pt idx="7">
                  <c:v>28.249327301051441</c:v>
                </c:pt>
                <c:pt idx="8">
                  <c:v>27.263312818868368</c:v>
                </c:pt>
                <c:pt idx="9">
                  <c:v>24.983164983164983</c:v>
                </c:pt>
                <c:pt idx="10">
                  <c:v>25.038796819618728</c:v>
                </c:pt>
              </c:numCache>
            </c:numRef>
          </c:val>
          <c:extLst>
            <c:ext xmlns:c16="http://schemas.microsoft.com/office/drawing/2014/chart" uri="{C3380CC4-5D6E-409C-BE32-E72D297353CC}">
              <c16:uniqueId val="{00000000-A6A2-4B56-B50C-7B7F816EBF8B}"/>
            </c:ext>
          </c:extLst>
        </c:ser>
        <c:dLbls>
          <c:showLegendKey val="0"/>
          <c:showVal val="0"/>
          <c:showCatName val="0"/>
          <c:showSerName val="0"/>
          <c:showPercent val="0"/>
          <c:showBubbleSize val="0"/>
        </c:dLbls>
        <c:gapWidth val="219"/>
        <c:overlap val="-27"/>
        <c:axId val="556596528"/>
        <c:axId val="752220240"/>
      </c:barChart>
      <c:catAx>
        <c:axId val="55659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220240"/>
        <c:crosses val="autoZero"/>
        <c:auto val="1"/>
        <c:lblAlgn val="ctr"/>
        <c:lblOffset val="100"/>
        <c:noMultiLvlLbl val="0"/>
      </c:catAx>
      <c:valAx>
        <c:axId val="752220240"/>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596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Diversity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Diversity!$AF$510</c:f>
              <c:strCache>
                <c:ptCount val="1"/>
                <c:pt idx="0">
                  <c:v>White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Diversity!$AE$511:$AE$521</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Diversity!$AF$511:$AF$521</c:f>
              <c:numCache>
                <c:formatCode>0.00</c:formatCode>
                <c:ptCount val="11"/>
                <c:pt idx="0">
                  <c:v>0.57253333333333334</c:v>
                </c:pt>
                <c:pt idx="1">
                  <c:v>0.53154054054054056</c:v>
                </c:pt>
                <c:pt idx="2">
                  <c:v>0.60375882352941179</c:v>
                </c:pt>
                <c:pt idx="3">
                  <c:v>0.69099999999999995</c:v>
                </c:pt>
                <c:pt idx="4">
                  <c:v>0.64456595744680867</c:v>
                </c:pt>
                <c:pt idx="5">
                  <c:v>0.62541249999999993</c:v>
                </c:pt>
                <c:pt idx="6">
                  <c:v>0.66573076923076913</c:v>
                </c:pt>
                <c:pt idx="7">
                  <c:v>0.54414181818181828</c:v>
                </c:pt>
                <c:pt idx="8">
                  <c:v>0.71783333333333332</c:v>
                </c:pt>
                <c:pt idx="9">
                  <c:v>0.59981428571428586</c:v>
                </c:pt>
                <c:pt idx="10">
                  <c:v>0.72511764705882353</c:v>
                </c:pt>
              </c:numCache>
            </c:numRef>
          </c:val>
          <c:extLst>
            <c:ext xmlns:c16="http://schemas.microsoft.com/office/drawing/2014/chart" uri="{C3380CC4-5D6E-409C-BE32-E72D297353CC}">
              <c16:uniqueId val="{00000000-3A53-49D2-B673-1DD55A6ED715}"/>
            </c:ext>
          </c:extLst>
        </c:ser>
        <c:ser>
          <c:idx val="1"/>
          <c:order val="1"/>
          <c:tx>
            <c:strRef>
              <c:f>Diversity!$AG$510</c:f>
              <c:strCache>
                <c:ptCount val="1"/>
                <c:pt idx="0">
                  <c:v>Black</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Diversity!$AE$511:$AE$521</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Diversity!$AG$511:$AG$521</c:f>
              <c:numCache>
                <c:formatCode>0.00</c:formatCode>
                <c:ptCount val="11"/>
                <c:pt idx="0">
                  <c:v>0.1104888888888889</c:v>
                </c:pt>
                <c:pt idx="1">
                  <c:v>0.1363125</c:v>
                </c:pt>
                <c:pt idx="2">
                  <c:v>0.12319999999999999</c:v>
                </c:pt>
                <c:pt idx="3">
                  <c:v>6.1500000000000006E-2</c:v>
                </c:pt>
                <c:pt idx="4">
                  <c:v>0.11203076923076923</c:v>
                </c:pt>
                <c:pt idx="5">
                  <c:v>0.11438518518518517</c:v>
                </c:pt>
                <c:pt idx="6">
                  <c:v>0.13789473684210526</c:v>
                </c:pt>
                <c:pt idx="7">
                  <c:v>4.3418181818181821E-2</c:v>
                </c:pt>
                <c:pt idx="8">
                  <c:v>7.3428571428571426E-2</c:v>
                </c:pt>
                <c:pt idx="9">
                  <c:v>0.11911250000000001</c:v>
                </c:pt>
                <c:pt idx="10">
                  <c:v>0.10840000000000001</c:v>
                </c:pt>
              </c:numCache>
            </c:numRef>
          </c:val>
          <c:extLst>
            <c:ext xmlns:c16="http://schemas.microsoft.com/office/drawing/2014/chart" uri="{C3380CC4-5D6E-409C-BE32-E72D297353CC}">
              <c16:uniqueId val="{00000001-3A53-49D2-B673-1DD55A6ED715}"/>
            </c:ext>
          </c:extLst>
        </c:ser>
        <c:ser>
          <c:idx val="2"/>
          <c:order val="2"/>
          <c:tx>
            <c:strRef>
              <c:f>Diversity!$AH$510</c:f>
              <c:strCache>
                <c:ptCount val="1"/>
                <c:pt idx="0">
                  <c:v>Hispanic</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Diversity!$AE$511:$AE$521</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Diversity!$AH$511:$AH$521</c:f>
              <c:numCache>
                <c:formatCode>0.00</c:formatCode>
                <c:ptCount val="11"/>
                <c:pt idx="0">
                  <c:v>0.11909999999999998</c:v>
                </c:pt>
                <c:pt idx="1">
                  <c:v>0.21284848484848484</c:v>
                </c:pt>
                <c:pt idx="2">
                  <c:v>0.14558666666666664</c:v>
                </c:pt>
                <c:pt idx="3">
                  <c:v>18.225000000000001</c:v>
                </c:pt>
                <c:pt idx="4">
                  <c:v>8.7953846153846147</c:v>
                </c:pt>
                <c:pt idx="5">
                  <c:v>10.705599999999999</c:v>
                </c:pt>
                <c:pt idx="6">
                  <c:v>10.678947368421055</c:v>
                </c:pt>
                <c:pt idx="7">
                  <c:v>7.446545454545455</c:v>
                </c:pt>
                <c:pt idx="8">
                  <c:v>17.599999999999998</c:v>
                </c:pt>
                <c:pt idx="9">
                  <c:v>17.483750000000001</c:v>
                </c:pt>
                <c:pt idx="10">
                  <c:v>10.678181818181818</c:v>
                </c:pt>
              </c:numCache>
            </c:numRef>
          </c:val>
          <c:extLst>
            <c:ext xmlns:c16="http://schemas.microsoft.com/office/drawing/2014/chart" uri="{C3380CC4-5D6E-409C-BE32-E72D297353CC}">
              <c16:uniqueId val="{00000002-3A53-49D2-B673-1DD55A6ED715}"/>
            </c:ext>
          </c:extLst>
        </c:ser>
        <c:ser>
          <c:idx val="3"/>
          <c:order val="3"/>
          <c:tx>
            <c:strRef>
              <c:f>Diversity!$AI$510</c:f>
              <c:strCache>
                <c:ptCount val="1"/>
                <c:pt idx="0">
                  <c:v>Asian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Diversity!$AE$511:$AE$521</c:f>
              <c:strCache>
                <c:ptCount val="11"/>
                <c:pt idx="0">
                  <c:v>Communication Services</c:v>
                </c:pt>
                <c:pt idx="1">
                  <c:v>Consumer Discretionary</c:v>
                </c:pt>
                <c:pt idx="2">
                  <c:v>Consumer Staples</c:v>
                </c:pt>
                <c:pt idx="3">
                  <c:v>Energy</c:v>
                </c:pt>
                <c:pt idx="4">
                  <c:v>Financials</c:v>
                </c:pt>
                <c:pt idx="5">
                  <c:v>Health Care</c:v>
                </c:pt>
                <c:pt idx="6">
                  <c:v>Industrials</c:v>
                </c:pt>
                <c:pt idx="7">
                  <c:v>Information Technology</c:v>
                </c:pt>
                <c:pt idx="8">
                  <c:v>Materials</c:v>
                </c:pt>
                <c:pt idx="9">
                  <c:v>Real Estate</c:v>
                </c:pt>
                <c:pt idx="10">
                  <c:v>Utilities</c:v>
                </c:pt>
              </c:strCache>
            </c:strRef>
          </c:cat>
          <c:val>
            <c:numRef>
              <c:f>Diversity!$AI$511:$AI$521</c:f>
              <c:numCache>
                <c:formatCode>0.00</c:formatCode>
                <c:ptCount val="11"/>
                <c:pt idx="0">
                  <c:v>15.706666666666669</c:v>
                </c:pt>
                <c:pt idx="1">
                  <c:v>8.7312121212121205</c:v>
                </c:pt>
                <c:pt idx="2">
                  <c:v>5.2893333333333334</c:v>
                </c:pt>
                <c:pt idx="3">
                  <c:v>8.65</c:v>
                </c:pt>
                <c:pt idx="4">
                  <c:v>13.846410256410255</c:v>
                </c:pt>
                <c:pt idx="5">
                  <c:v>13.10576923076923</c:v>
                </c:pt>
                <c:pt idx="6">
                  <c:v>5.85</c:v>
                </c:pt>
                <c:pt idx="7">
                  <c:v>28.526909090909086</c:v>
                </c:pt>
                <c:pt idx="8">
                  <c:v>3.5666666666666669</c:v>
                </c:pt>
                <c:pt idx="9">
                  <c:v>8.8393333333333342</c:v>
                </c:pt>
                <c:pt idx="10">
                  <c:v>4.471000000000001</c:v>
                </c:pt>
              </c:numCache>
            </c:numRef>
          </c:val>
          <c:extLst>
            <c:ext xmlns:c16="http://schemas.microsoft.com/office/drawing/2014/chart" uri="{C3380CC4-5D6E-409C-BE32-E72D297353CC}">
              <c16:uniqueId val="{00000003-3A53-49D2-B673-1DD55A6ED715}"/>
            </c:ext>
          </c:extLst>
        </c:ser>
        <c:dLbls>
          <c:dLblPos val="outEnd"/>
          <c:showLegendKey val="0"/>
          <c:showVal val="1"/>
          <c:showCatName val="0"/>
          <c:showSerName val="0"/>
          <c:showPercent val="0"/>
          <c:showBubbleSize val="0"/>
        </c:dLbls>
        <c:gapWidth val="219"/>
        <c:overlap val="-27"/>
        <c:axId val="775669312"/>
        <c:axId val="759254448"/>
      </c:barChart>
      <c:catAx>
        <c:axId val="77566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254448"/>
        <c:crosses val="autoZero"/>
        <c:auto val="1"/>
        <c:lblAlgn val="ctr"/>
        <c:lblOffset val="100"/>
        <c:noMultiLvlLbl val="0"/>
      </c:catAx>
      <c:valAx>
        <c:axId val="759254448"/>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66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External</a:t>
            </a:r>
            <a:r>
              <a:rPr lang="en-US" baseline="0"/>
              <a:t> Assurance (Consumer Discretionary)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4"/>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1-259F-47AB-85F8-BCCD5F882A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'Consumer Discretionary'!$G$66:$G$67</c:f>
              <c:strCache>
                <c:ptCount val="2"/>
                <c:pt idx="0">
                  <c:v>Some Assurance</c:v>
                </c:pt>
                <c:pt idx="1">
                  <c:v>Not Assured</c:v>
                </c:pt>
              </c:strCache>
            </c:strRef>
          </c:cat>
          <c:val>
            <c:numRef>
              <c:f>'Consumer Discretionary'!$H$66:$H$67</c:f>
              <c:numCache>
                <c:formatCode>General</c:formatCode>
                <c:ptCount val="2"/>
                <c:pt idx="0">
                  <c:v>17</c:v>
                </c:pt>
                <c:pt idx="1">
                  <c:v>46</c:v>
                </c:pt>
              </c:numCache>
            </c:numRef>
          </c:val>
          <c:extLst>
            <c:ext xmlns:c16="http://schemas.microsoft.com/office/drawing/2014/chart" uri="{C3380CC4-5D6E-409C-BE32-E72D297353CC}">
              <c16:uniqueId val="{00000000-259F-47AB-85F8-BCCD5F882A9E}"/>
            </c:ext>
          </c:extLst>
        </c:ser>
        <c:dLbls>
          <c:showLegendKey val="0"/>
          <c:showVal val="0"/>
          <c:showCatName val="0"/>
          <c:showSerName val="0"/>
          <c:showPercent val="0"/>
          <c:showBubbleSize val="0"/>
        </c:dLbls>
        <c:gapWidth val="25"/>
        <c:overlap val="-27"/>
        <c:axId val="1727641151"/>
        <c:axId val="1746102255"/>
      </c:barChart>
      <c:catAx>
        <c:axId val="1727641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102255"/>
        <c:crosses val="autoZero"/>
        <c:auto val="1"/>
        <c:lblAlgn val="ctr"/>
        <c:lblOffset val="100"/>
        <c:noMultiLvlLbl val="0"/>
      </c:catAx>
      <c:valAx>
        <c:axId val="1746102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6411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Percentage of Board Members with Economic Competencies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Old_Board!$A$508:$A$512</c:f>
            </c:multiLvlStrRef>
          </c:cat>
          <c:val>
            <c:numRef>
              <c:f>Old_Board!$AJ$508:$AJ$512</c:f>
            </c:numRef>
          </c:val>
          <c:extLst>
            <c:ext xmlns:c16="http://schemas.microsoft.com/office/drawing/2014/chart" uri="{C3380CC4-5D6E-409C-BE32-E72D297353CC}">
              <c16:uniqueId val="{00000000-065F-495C-A9DE-B6D25AFA1392}"/>
            </c:ext>
          </c:extLst>
        </c:ser>
        <c:dLbls>
          <c:dLblPos val="outEnd"/>
          <c:showLegendKey val="0"/>
          <c:showVal val="1"/>
          <c:showCatName val="0"/>
          <c:showSerName val="0"/>
          <c:showPercent val="0"/>
          <c:showBubbleSize val="0"/>
        </c:dLbls>
        <c:gapWidth val="182"/>
        <c:axId val="1643951119"/>
        <c:axId val="1733416943"/>
      </c:barChart>
      <c:catAx>
        <c:axId val="1643951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3416943"/>
        <c:crosses val="autoZero"/>
        <c:auto val="1"/>
        <c:lblAlgn val="ctr"/>
        <c:lblOffset val="100"/>
        <c:noMultiLvlLbl val="0"/>
      </c:catAx>
      <c:valAx>
        <c:axId val="17334169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9511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Percentage of Board Members with Environmental Competencies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Old_Board!$A$508:$A$512</c:f>
            </c:multiLvlStrRef>
          </c:cat>
          <c:val>
            <c:numRef>
              <c:f>Old_Board!$AM$508:$AM$512</c:f>
            </c:numRef>
          </c:val>
          <c:extLst>
            <c:ext xmlns:c16="http://schemas.microsoft.com/office/drawing/2014/chart" uri="{C3380CC4-5D6E-409C-BE32-E72D297353CC}">
              <c16:uniqueId val="{00000000-0D0E-41C9-B86B-DB9A8FB8D704}"/>
            </c:ext>
          </c:extLst>
        </c:ser>
        <c:dLbls>
          <c:showLegendKey val="0"/>
          <c:showVal val="0"/>
          <c:showCatName val="0"/>
          <c:showSerName val="0"/>
          <c:showPercent val="0"/>
          <c:showBubbleSize val="0"/>
        </c:dLbls>
        <c:gapWidth val="182"/>
        <c:axId val="1349790351"/>
        <c:axId val="1476173215"/>
      </c:barChart>
      <c:catAx>
        <c:axId val="1349790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173215"/>
        <c:crosses val="autoZero"/>
        <c:auto val="1"/>
        <c:lblAlgn val="ctr"/>
        <c:lblOffset val="100"/>
        <c:noMultiLvlLbl val="0"/>
      </c:catAx>
      <c:valAx>
        <c:axId val="14761732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7903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Percentage of Board Members with Social</a:t>
            </a:r>
            <a:r>
              <a:rPr lang="en-US" baseline="0"/>
              <a:t> Competencies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Old_Board!$A$508:$A$512</c:f>
            </c:multiLvlStrRef>
          </c:cat>
          <c:val>
            <c:numRef>
              <c:f>Old_Board!$AP$508:$AP$512</c:f>
            </c:numRef>
          </c:val>
          <c:extLst>
            <c:ext xmlns:c16="http://schemas.microsoft.com/office/drawing/2014/chart" uri="{C3380CC4-5D6E-409C-BE32-E72D297353CC}">
              <c16:uniqueId val="{00000000-C84A-4FB5-8484-5098AA47248E}"/>
            </c:ext>
          </c:extLst>
        </c:ser>
        <c:dLbls>
          <c:dLblPos val="outEnd"/>
          <c:showLegendKey val="0"/>
          <c:showVal val="1"/>
          <c:showCatName val="0"/>
          <c:showSerName val="0"/>
          <c:showPercent val="0"/>
          <c:showBubbleSize val="0"/>
        </c:dLbls>
        <c:gapWidth val="182"/>
        <c:axId val="1295927279"/>
        <c:axId val="708500223"/>
      </c:barChart>
      <c:catAx>
        <c:axId val="1295927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500223"/>
        <c:crosses val="autoZero"/>
        <c:auto val="1"/>
        <c:lblAlgn val="ctr"/>
        <c:lblOffset val="100"/>
        <c:noMultiLvlLbl val="0"/>
      </c:catAx>
      <c:valAx>
        <c:axId val="7085002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9272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Percentage of Non-Executive Board Members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Old_Board!$A$508:$A$512</c:f>
            </c:multiLvlStrRef>
          </c:cat>
          <c:val>
            <c:numRef>
              <c:f>Old_Board!$AW$508:$AW$512</c:f>
            </c:numRef>
          </c:val>
          <c:extLst>
            <c:ext xmlns:c16="http://schemas.microsoft.com/office/drawing/2014/chart" uri="{C3380CC4-5D6E-409C-BE32-E72D297353CC}">
              <c16:uniqueId val="{00000000-0244-4EB9-985A-3E5C5E360D67}"/>
            </c:ext>
          </c:extLst>
        </c:ser>
        <c:dLbls>
          <c:dLblPos val="outEnd"/>
          <c:showLegendKey val="0"/>
          <c:showVal val="1"/>
          <c:showCatName val="0"/>
          <c:showSerName val="0"/>
          <c:showPercent val="0"/>
          <c:showBubbleSize val="0"/>
        </c:dLbls>
        <c:gapWidth val="182"/>
        <c:axId val="1350979647"/>
        <c:axId val="916943471"/>
      </c:barChart>
      <c:catAx>
        <c:axId val="1350979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6943471"/>
        <c:crosses val="autoZero"/>
        <c:auto val="1"/>
        <c:lblAlgn val="ctr"/>
        <c:lblOffset val="100"/>
        <c:noMultiLvlLbl val="0"/>
      </c:catAx>
      <c:valAx>
        <c:axId val="9169434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9796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Percentage of Independent Board Members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Old_Board!$A$508:$A$512</c:f>
            </c:multiLvlStrRef>
          </c:cat>
          <c:val>
            <c:numRef>
              <c:f>Old_Board!$BC$508:$BC$512</c:f>
            </c:numRef>
          </c:val>
          <c:extLst>
            <c:ext xmlns:c16="http://schemas.microsoft.com/office/drawing/2014/chart" uri="{C3380CC4-5D6E-409C-BE32-E72D297353CC}">
              <c16:uniqueId val="{00000000-1BD8-4743-B544-C6B30BC3C24E}"/>
            </c:ext>
          </c:extLst>
        </c:ser>
        <c:dLbls>
          <c:dLblPos val="outEnd"/>
          <c:showLegendKey val="0"/>
          <c:showVal val="1"/>
          <c:showCatName val="0"/>
          <c:showSerName val="0"/>
          <c:showPercent val="0"/>
          <c:showBubbleSize val="0"/>
        </c:dLbls>
        <c:gapWidth val="182"/>
        <c:axId val="907877391"/>
        <c:axId val="707809631"/>
      </c:barChart>
      <c:catAx>
        <c:axId val="907877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809631"/>
        <c:crosses val="autoZero"/>
        <c:auto val="1"/>
        <c:lblAlgn val="ctr"/>
        <c:lblOffset val="100"/>
        <c:noMultiLvlLbl val="0"/>
      </c:catAx>
      <c:valAx>
        <c:axId val="7078096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8773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Percentage of Women on the Board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Old_Board!$A$508:$A$512</c:f>
            </c:multiLvlStrRef>
          </c:cat>
          <c:val>
            <c:numRef>
              <c:f>Old_Board!$BS$508:$BS$512</c:f>
            </c:numRef>
          </c:val>
          <c:extLst>
            <c:ext xmlns:c16="http://schemas.microsoft.com/office/drawing/2014/chart" uri="{C3380CC4-5D6E-409C-BE32-E72D297353CC}">
              <c16:uniqueId val="{00000000-0B26-427D-A9A3-EAA2E8D03C67}"/>
            </c:ext>
          </c:extLst>
        </c:ser>
        <c:dLbls>
          <c:dLblPos val="outEnd"/>
          <c:showLegendKey val="0"/>
          <c:showVal val="1"/>
          <c:showCatName val="0"/>
          <c:showSerName val="0"/>
          <c:showPercent val="0"/>
          <c:showBubbleSize val="0"/>
        </c:dLbls>
        <c:gapWidth val="182"/>
        <c:axId val="2037110655"/>
        <c:axId val="2042810607"/>
      </c:barChart>
      <c:catAx>
        <c:axId val="2037110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810607"/>
        <c:crosses val="autoZero"/>
        <c:auto val="1"/>
        <c:lblAlgn val="ctr"/>
        <c:lblOffset val="100"/>
        <c:noMultiLvlLbl val="0"/>
      </c:catAx>
      <c:valAx>
        <c:axId val="2042810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1106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 of Underrepresented</a:t>
            </a:r>
            <a:r>
              <a:rPr lang="en-US" baseline="0"/>
              <a:t> Social Groups on the Board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multiLvlStrRef>
              <c:f>Old_Board!$A$508:$A$512</c:f>
            </c:multiLvlStrRef>
          </c:cat>
          <c:val>
            <c:numRef>
              <c:f>Old_Board!$BZ$508:$BZ$512</c:f>
            </c:numRef>
          </c:val>
          <c:extLst>
            <c:ext xmlns:c16="http://schemas.microsoft.com/office/drawing/2014/chart" uri="{C3380CC4-5D6E-409C-BE32-E72D297353CC}">
              <c16:uniqueId val="{00000000-9D42-491A-B584-48436D530AF3}"/>
            </c:ext>
          </c:extLst>
        </c:ser>
        <c:dLbls>
          <c:showLegendKey val="0"/>
          <c:showVal val="0"/>
          <c:showCatName val="0"/>
          <c:showSerName val="0"/>
          <c:showPercent val="0"/>
          <c:showBubbleSize val="0"/>
        </c:dLbls>
        <c:gapWidth val="182"/>
        <c:axId val="1355375311"/>
        <c:axId val="1312139391"/>
      </c:barChart>
      <c:catAx>
        <c:axId val="1355375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139391"/>
        <c:crosses val="autoZero"/>
        <c:auto val="1"/>
        <c:lblAlgn val="ctr"/>
        <c:lblOffset val="100"/>
        <c:noMultiLvlLbl val="0"/>
      </c:catAx>
      <c:valAx>
        <c:axId val="13121393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3753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Percent Women Employees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4"/>
            <c:invertIfNegative val="0"/>
            <c:bubble3D val="0"/>
            <c:spPr>
              <a:solidFill>
                <a:schemeClr val="accent4"/>
              </a:solidFill>
              <a:ln>
                <a:solidFill>
                  <a:schemeClr val="accent4"/>
                </a:solidFill>
              </a:ln>
              <a:effectLst/>
            </c:spPr>
            <c:extLst>
              <c:ext xmlns:c16="http://schemas.microsoft.com/office/drawing/2014/chart" uri="{C3380CC4-5D6E-409C-BE32-E72D297353CC}">
                <c16:uniqueId val="{00000002-CDEE-4E29-9DB4-3759CAFD452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snapshot'!$B$4:$B$8</c:f>
              <c:strCache>
                <c:ptCount val="5"/>
                <c:pt idx="0">
                  <c:v>S&amp;P 500 (n=418)</c:v>
                </c:pt>
                <c:pt idx="1">
                  <c:v>S&amp;P Consumer Discretionary (n=50)</c:v>
                </c:pt>
                <c:pt idx="2">
                  <c:v>S&amp;P Household Durables (n=4)</c:v>
                </c:pt>
                <c:pt idx="3">
                  <c:v>S&amp;P Home Builders (n=1)</c:v>
                </c:pt>
                <c:pt idx="4">
                  <c:v>KB Home</c:v>
                </c:pt>
              </c:strCache>
            </c:strRef>
          </c:cat>
          <c:val>
            <c:numRef>
              <c:f>'Diversity &amp; snapshot'!$C$4:$C$8</c:f>
              <c:numCache>
                <c:formatCode>0%</c:formatCode>
                <c:ptCount val="5"/>
                <c:pt idx="0">
                  <c:v>0.38861913875598103</c:v>
                </c:pt>
                <c:pt idx="1">
                  <c:v>0.47846199999999994</c:v>
                </c:pt>
                <c:pt idx="2">
                  <c:v>0.39500000000000002</c:v>
                </c:pt>
                <c:pt idx="3">
                  <c:v>0.38</c:v>
                </c:pt>
                <c:pt idx="4">
                  <c:v>0.41</c:v>
                </c:pt>
              </c:numCache>
            </c:numRef>
          </c:val>
          <c:extLst>
            <c:ext xmlns:c16="http://schemas.microsoft.com/office/drawing/2014/chart" uri="{C3380CC4-5D6E-409C-BE32-E72D297353CC}">
              <c16:uniqueId val="{00000000-CDEE-4E29-9DB4-3759CAFD4528}"/>
            </c:ext>
          </c:extLst>
        </c:ser>
        <c:dLbls>
          <c:dLblPos val="outEnd"/>
          <c:showLegendKey val="0"/>
          <c:showVal val="1"/>
          <c:showCatName val="0"/>
          <c:showSerName val="0"/>
          <c:showPercent val="0"/>
          <c:showBubbleSize val="0"/>
        </c:dLbls>
        <c:gapWidth val="182"/>
        <c:axId val="806301279"/>
        <c:axId val="806315007"/>
      </c:barChart>
      <c:catAx>
        <c:axId val="806301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315007"/>
        <c:crosses val="autoZero"/>
        <c:auto val="1"/>
        <c:lblAlgn val="ctr"/>
        <c:lblOffset val="100"/>
        <c:noMultiLvlLbl val="0"/>
      </c:catAx>
      <c:valAx>
        <c:axId val="806315007"/>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Percentage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3012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Percent White Employees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4"/>
            <c:invertIfNegative val="0"/>
            <c:bubble3D val="0"/>
            <c:spPr>
              <a:solidFill>
                <a:schemeClr val="accent4"/>
              </a:solidFill>
              <a:ln>
                <a:solidFill>
                  <a:schemeClr val="accent4"/>
                </a:solidFill>
              </a:ln>
              <a:effectLst/>
            </c:spPr>
            <c:extLst>
              <c:ext xmlns:c16="http://schemas.microsoft.com/office/drawing/2014/chart" uri="{C3380CC4-5D6E-409C-BE32-E72D297353CC}">
                <c16:uniqueId val="{00000002-1C3C-4D08-A918-F897F8CAB3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snapshot'!$B$13:$B$17</c:f>
              <c:strCache>
                <c:ptCount val="5"/>
                <c:pt idx="0">
                  <c:v>S&amp;P 500 (n=288)</c:v>
                </c:pt>
                <c:pt idx="1">
                  <c:v>S&amp;P Consumer Discretionary (n=37)</c:v>
                </c:pt>
                <c:pt idx="2">
                  <c:v>S&amp;P Household Durables (n=4)</c:v>
                </c:pt>
                <c:pt idx="3">
                  <c:v>S&amp;P Home Builders (n=1)</c:v>
                </c:pt>
                <c:pt idx="4">
                  <c:v>KB Home</c:v>
                </c:pt>
              </c:strCache>
            </c:strRef>
          </c:cat>
          <c:val>
            <c:numRef>
              <c:f>'Diversity &amp; snapshot'!$C$13:$C$17</c:f>
              <c:numCache>
                <c:formatCode>0%</c:formatCode>
                <c:ptCount val="5"/>
                <c:pt idx="0">
                  <c:v>0.61</c:v>
                </c:pt>
                <c:pt idx="1">
                  <c:v>0.53</c:v>
                </c:pt>
                <c:pt idx="2">
                  <c:v>0.69</c:v>
                </c:pt>
                <c:pt idx="3">
                  <c:v>0.75</c:v>
                </c:pt>
                <c:pt idx="4">
                  <c:v>0.62</c:v>
                </c:pt>
              </c:numCache>
            </c:numRef>
          </c:val>
          <c:extLst>
            <c:ext xmlns:c16="http://schemas.microsoft.com/office/drawing/2014/chart" uri="{C3380CC4-5D6E-409C-BE32-E72D297353CC}">
              <c16:uniqueId val="{00000000-1C3C-4D08-A918-F897F8CAB346}"/>
            </c:ext>
          </c:extLst>
        </c:ser>
        <c:dLbls>
          <c:dLblPos val="outEnd"/>
          <c:showLegendKey val="0"/>
          <c:showVal val="1"/>
          <c:showCatName val="0"/>
          <c:showSerName val="0"/>
          <c:showPercent val="0"/>
          <c:showBubbleSize val="0"/>
        </c:dLbls>
        <c:gapWidth val="182"/>
        <c:axId val="828748783"/>
        <c:axId val="828747951"/>
      </c:barChart>
      <c:catAx>
        <c:axId val="82874878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747951"/>
        <c:crosses val="autoZero"/>
        <c:auto val="1"/>
        <c:lblAlgn val="ctr"/>
        <c:lblOffset val="100"/>
        <c:noMultiLvlLbl val="0"/>
      </c:catAx>
      <c:valAx>
        <c:axId val="8287479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7487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 Employees by Ethnic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'Diversity &amp; snapshot'!$B$38</c:f>
              <c:strCache>
                <c:ptCount val="1"/>
                <c:pt idx="0">
                  <c:v>S&amp;P 500</c:v>
                </c:pt>
              </c:strCache>
            </c:strRef>
          </c:tx>
          <c:spPr>
            <a:solidFill>
              <a:schemeClr val="accent1">
                <a:lumMod val="40000"/>
                <a:lumOff val="60000"/>
              </a:schemeClr>
            </a:solidFill>
            <a:ln>
              <a:noFill/>
            </a:ln>
            <a:effectLst/>
          </c:spPr>
          <c:invertIfNegative val="0"/>
          <c:dLbls>
            <c:dLbl>
              <c:idx val="0"/>
              <c:layout>
                <c:manualLayout>
                  <c:x val="1.1111111111111112E-2"/>
                  <c:y val="1.385681293302532E-2"/>
                </c:manualLayout>
              </c:layout>
              <c:tx>
                <c:rich>
                  <a:bodyPr/>
                  <a:lstStyle/>
                  <a:p>
                    <a:fld id="{DD9A6EA2-E118-4E28-87C6-F0742E3D877A}"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9D34-4AA2-8E2C-AD24139953DC}"/>
                </c:ext>
              </c:extLst>
            </c:dLbl>
            <c:dLbl>
              <c:idx val="1"/>
              <c:tx>
                <c:rich>
                  <a:bodyPr/>
                  <a:lstStyle/>
                  <a:p>
                    <a:fld id="{AAAD7F98-1C4C-427F-8BED-E7A19D07B425}"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9D34-4AA2-8E2C-AD24139953DC}"/>
                </c:ext>
              </c:extLst>
            </c:dLbl>
            <c:dLbl>
              <c:idx val="2"/>
              <c:tx>
                <c:rich>
                  <a:bodyPr/>
                  <a:lstStyle/>
                  <a:p>
                    <a:fld id="{67E479C5-4A7A-49B5-B111-2B01859FDC4E}"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9D34-4AA2-8E2C-AD24139953DC}"/>
                </c:ext>
              </c:extLst>
            </c:dLbl>
            <c:dLbl>
              <c:idx val="3"/>
              <c:tx>
                <c:rich>
                  <a:bodyPr/>
                  <a:lstStyle/>
                  <a:p>
                    <a:fld id="{8D357A07-D05B-42D0-BA24-91B1FC26E8C3}"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9D34-4AA2-8E2C-AD24139953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snapshot'!$C$37:$F$37</c:f>
              <c:strCache>
                <c:ptCount val="4"/>
                <c:pt idx="0">
                  <c:v>Black</c:v>
                </c:pt>
                <c:pt idx="1">
                  <c:v>Hispanic</c:v>
                </c:pt>
                <c:pt idx="2">
                  <c:v>White</c:v>
                </c:pt>
                <c:pt idx="3">
                  <c:v>Asian</c:v>
                </c:pt>
              </c:strCache>
            </c:strRef>
          </c:cat>
          <c:val>
            <c:numRef>
              <c:f>'Diversity &amp; snapshot'!$C$38:$F$38</c:f>
              <c:numCache>
                <c:formatCode>0</c:formatCode>
                <c:ptCount val="4"/>
                <c:pt idx="0">
                  <c:v>10.045064377682401</c:v>
                </c:pt>
                <c:pt idx="1">
                  <c:v>12.184439655172415</c:v>
                </c:pt>
                <c:pt idx="2">
                  <c:v>61.171875000000014</c:v>
                </c:pt>
                <c:pt idx="3">
                  <c:v>14.335521739130439</c:v>
                </c:pt>
              </c:numCache>
            </c:numRef>
          </c:val>
          <c:extLst>
            <c:ext xmlns:c16="http://schemas.microsoft.com/office/drawing/2014/chart" uri="{C3380CC4-5D6E-409C-BE32-E72D297353CC}">
              <c16:uniqueId val="{00000000-9D34-4AA2-8E2C-AD24139953DC}"/>
            </c:ext>
          </c:extLst>
        </c:ser>
        <c:ser>
          <c:idx val="1"/>
          <c:order val="1"/>
          <c:tx>
            <c:strRef>
              <c:f>'Diversity &amp; snapshot'!$B$39</c:f>
              <c:strCache>
                <c:ptCount val="1"/>
                <c:pt idx="0">
                  <c:v>S&amp;P Consumer Discretionary</c:v>
                </c:pt>
              </c:strCache>
            </c:strRef>
          </c:tx>
          <c:spPr>
            <a:solidFill>
              <a:srgbClr val="002060"/>
            </a:solidFill>
            <a:ln>
              <a:noFill/>
            </a:ln>
            <a:effectLst/>
          </c:spPr>
          <c:invertIfNegative val="0"/>
          <c:dLbls>
            <c:dLbl>
              <c:idx val="0"/>
              <c:tx>
                <c:rich>
                  <a:bodyPr/>
                  <a:lstStyle/>
                  <a:p>
                    <a:fld id="{867549D7-8F40-4131-8A1B-B22D9A9B48BF}"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9D34-4AA2-8E2C-AD24139953DC}"/>
                </c:ext>
              </c:extLst>
            </c:dLbl>
            <c:dLbl>
              <c:idx val="1"/>
              <c:tx>
                <c:rich>
                  <a:bodyPr/>
                  <a:lstStyle/>
                  <a:p>
                    <a:fld id="{E986DEEB-8CAD-498D-AF14-9BD89B1EF6BD}"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9D34-4AA2-8E2C-AD24139953DC}"/>
                </c:ext>
              </c:extLst>
            </c:dLbl>
            <c:dLbl>
              <c:idx val="2"/>
              <c:tx>
                <c:rich>
                  <a:bodyPr/>
                  <a:lstStyle/>
                  <a:p>
                    <a:fld id="{3AD8881E-D6F0-441D-BF98-D9A05E022DEB}"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9D34-4AA2-8E2C-AD24139953DC}"/>
                </c:ext>
              </c:extLst>
            </c:dLbl>
            <c:dLbl>
              <c:idx val="3"/>
              <c:layout>
                <c:manualLayout>
                  <c:x val="0"/>
                  <c:y val="-1.8475750577367205E-2"/>
                </c:manualLayout>
              </c:layout>
              <c:tx>
                <c:rich>
                  <a:bodyPr/>
                  <a:lstStyle/>
                  <a:p>
                    <a:fld id="{D62EC03F-635F-4E39-9997-574401568C93}"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D34-4AA2-8E2C-AD24139953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snapshot'!$C$37:$F$37</c:f>
              <c:strCache>
                <c:ptCount val="4"/>
                <c:pt idx="0">
                  <c:v>Black</c:v>
                </c:pt>
                <c:pt idx="1">
                  <c:v>Hispanic</c:v>
                </c:pt>
                <c:pt idx="2">
                  <c:v>White</c:v>
                </c:pt>
                <c:pt idx="3">
                  <c:v>Asian</c:v>
                </c:pt>
              </c:strCache>
            </c:strRef>
          </c:cat>
          <c:val>
            <c:numRef>
              <c:f>'Diversity &amp; snapshot'!$C$39:$F$39</c:f>
              <c:numCache>
                <c:formatCode>0</c:formatCode>
                <c:ptCount val="4"/>
                <c:pt idx="0">
                  <c:v>13.63125</c:v>
                </c:pt>
                <c:pt idx="1">
                  <c:v>21.284848484848485</c:v>
                </c:pt>
                <c:pt idx="2">
                  <c:v>53.154054054054058</c:v>
                </c:pt>
                <c:pt idx="3">
                  <c:v>8.7312121212121205</c:v>
                </c:pt>
              </c:numCache>
            </c:numRef>
          </c:val>
          <c:extLst>
            <c:ext xmlns:c16="http://schemas.microsoft.com/office/drawing/2014/chart" uri="{C3380CC4-5D6E-409C-BE32-E72D297353CC}">
              <c16:uniqueId val="{00000001-9D34-4AA2-8E2C-AD24139953DC}"/>
            </c:ext>
          </c:extLst>
        </c:ser>
        <c:ser>
          <c:idx val="2"/>
          <c:order val="2"/>
          <c:tx>
            <c:strRef>
              <c:f>'Diversity &amp; snapshot'!$B$40</c:f>
              <c:strCache>
                <c:ptCount val="1"/>
                <c:pt idx="0">
                  <c:v>KB Home</c:v>
                </c:pt>
              </c:strCache>
            </c:strRef>
          </c:tx>
          <c:spPr>
            <a:solidFill>
              <a:schemeClr val="accent4"/>
            </a:solidFill>
            <a:ln>
              <a:noFill/>
            </a:ln>
            <a:effectLst/>
          </c:spPr>
          <c:invertIfNegative val="0"/>
          <c:dLbls>
            <c:dLbl>
              <c:idx val="2"/>
              <c:tx>
                <c:rich>
                  <a:bodyPr/>
                  <a:lstStyle/>
                  <a:p>
                    <a:fld id="{5236F421-B8F9-429E-9656-8685AEA15BE6}" type="VALUE">
                      <a:rPr lang="en-US"/>
                      <a:pPr/>
                      <a:t>[VALUE]</a:t>
                    </a:fld>
                    <a:r>
                      <a:rPr lang="en-US"/>
                      <a:t>%</a:t>
                    </a:r>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9D34-4AA2-8E2C-AD24139953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snapshot'!$C$37:$F$37</c:f>
              <c:strCache>
                <c:ptCount val="4"/>
                <c:pt idx="0">
                  <c:v>Black</c:v>
                </c:pt>
                <c:pt idx="1">
                  <c:v>Hispanic</c:v>
                </c:pt>
                <c:pt idx="2">
                  <c:v>White</c:v>
                </c:pt>
                <c:pt idx="3">
                  <c:v>Asian</c:v>
                </c:pt>
              </c:strCache>
            </c:strRef>
          </c:cat>
          <c:val>
            <c:numRef>
              <c:f>'Diversity &amp; snapshot'!$C$40:$F$40</c:f>
              <c:numCache>
                <c:formatCode>0</c:formatCode>
                <c:ptCount val="4"/>
                <c:pt idx="2">
                  <c:v>62</c:v>
                </c:pt>
              </c:numCache>
            </c:numRef>
          </c:val>
          <c:extLst>
            <c:ext xmlns:c16="http://schemas.microsoft.com/office/drawing/2014/chart" uri="{C3380CC4-5D6E-409C-BE32-E72D297353CC}">
              <c16:uniqueId val="{00000002-9D34-4AA2-8E2C-AD24139953DC}"/>
            </c:ext>
          </c:extLst>
        </c:ser>
        <c:dLbls>
          <c:dLblPos val="outEnd"/>
          <c:showLegendKey val="0"/>
          <c:showVal val="1"/>
          <c:showCatName val="0"/>
          <c:showSerName val="0"/>
          <c:showPercent val="0"/>
          <c:showBubbleSize val="0"/>
        </c:dLbls>
        <c:gapWidth val="182"/>
        <c:axId val="1762598175"/>
        <c:axId val="1614715183"/>
      </c:barChart>
      <c:catAx>
        <c:axId val="1762598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715183"/>
        <c:crosses val="autoZero"/>
        <c:auto val="1"/>
        <c:lblAlgn val="ctr"/>
        <c:lblOffset val="100"/>
        <c:noMultiLvlLbl val="0"/>
      </c:catAx>
      <c:valAx>
        <c:axId val="16147151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59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 Ethnicity Disclosure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4"/>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63A7-41F5-96FD-C0BFC81352A8}"/>
              </c:ext>
            </c:extLst>
          </c:dPt>
          <c:dPt>
            <c:idx val="1"/>
            <c:invertIfNegative val="0"/>
            <c:bubble3D val="0"/>
            <c:spPr>
              <a:solidFill>
                <a:srgbClr val="002060"/>
              </a:solidFill>
              <a:ln>
                <a:noFill/>
              </a:ln>
              <a:effectLst/>
            </c:spPr>
            <c:extLst>
              <c:ext xmlns:c16="http://schemas.microsoft.com/office/drawing/2014/chart" uri="{C3380CC4-5D6E-409C-BE32-E72D297353CC}">
                <c16:uniqueId val="{00000002-63A7-41F5-96FD-C0BFC81352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snapshot'!$B$44:$B$46</c:f>
              <c:strCache>
                <c:ptCount val="3"/>
                <c:pt idx="0">
                  <c:v>S&amp;P 500</c:v>
                </c:pt>
                <c:pt idx="1">
                  <c:v>S&amp;P Consumer Discretionary</c:v>
                </c:pt>
                <c:pt idx="2">
                  <c:v>KB Home</c:v>
                </c:pt>
              </c:strCache>
            </c:strRef>
          </c:cat>
          <c:val>
            <c:numRef>
              <c:f>'Diversity &amp; snapshot'!$C$44:$C$46</c:f>
              <c:numCache>
                <c:formatCode>0%</c:formatCode>
                <c:ptCount val="3"/>
                <c:pt idx="0">
                  <c:v>0.60699999999999998</c:v>
                </c:pt>
                <c:pt idx="1">
                  <c:v>0.61904761904761907</c:v>
                </c:pt>
                <c:pt idx="2">
                  <c:v>0.5</c:v>
                </c:pt>
              </c:numCache>
            </c:numRef>
          </c:val>
          <c:extLst>
            <c:ext xmlns:c16="http://schemas.microsoft.com/office/drawing/2014/chart" uri="{C3380CC4-5D6E-409C-BE32-E72D297353CC}">
              <c16:uniqueId val="{00000000-63A7-41F5-96FD-C0BFC81352A8}"/>
            </c:ext>
          </c:extLst>
        </c:ser>
        <c:dLbls>
          <c:dLblPos val="outEnd"/>
          <c:showLegendKey val="0"/>
          <c:showVal val="1"/>
          <c:showCatName val="0"/>
          <c:showSerName val="0"/>
          <c:showPercent val="0"/>
          <c:showBubbleSize val="0"/>
        </c:dLbls>
        <c:gapWidth val="94"/>
        <c:overlap val="-27"/>
        <c:axId val="1538858799"/>
        <c:axId val="1737563919"/>
      </c:barChart>
      <c:catAx>
        <c:axId val="15388587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563919"/>
        <c:crosses val="autoZero"/>
        <c:auto val="1"/>
        <c:lblAlgn val="ctr"/>
        <c:lblOffset val="100"/>
        <c:noMultiLvlLbl val="0"/>
      </c:catAx>
      <c:valAx>
        <c:axId val="17375639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8587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 Gender Disclosure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1-A239-422E-9B18-864AD3EDF293}"/>
              </c:ext>
            </c:extLst>
          </c:dPt>
          <c:dPt>
            <c:idx val="1"/>
            <c:invertIfNegative val="0"/>
            <c:bubble3D val="0"/>
            <c:spPr>
              <a:solidFill>
                <a:srgbClr val="002060"/>
              </a:solidFill>
              <a:ln>
                <a:noFill/>
              </a:ln>
              <a:effectLst/>
            </c:spPr>
            <c:extLst>
              <c:ext xmlns:c16="http://schemas.microsoft.com/office/drawing/2014/chart" uri="{C3380CC4-5D6E-409C-BE32-E72D297353CC}">
                <c16:uniqueId val="{00000002-A239-422E-9B18-864AD3EDF293}"/>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3-A239-422E-9B18-864AD3EDF29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snapshot'!$B$49:$B$51</c:f>
              <c:strCache>
                <c:ptCount val="3"/>
                <c:pt idx="0">
                  <c:v>S&amp;P 500</c:v>
                </c:pt>
                <c:pt idx="1">
                  <c:v>S&amp;P Consumer Discretionary</c:v>
                </c:pt>
                <c:pt idx="2">
                  <c:v>KB Home</c:v>
                </c:pt>
              </c:strCache>
            </c:strRef>
          </c:cat>
          <c:val>
            <c:numRef>
              <c:f>'Diversity &amp; snapshot'!$C$49:$C$51</c:f>
              <c:numCache>
                <c:formatCode>0%</c:formatCode>
                <c:ptCount val="3"/>
                <c:pt idx="0">
                  <c:v>0.84099999999999997</c:v>
                </c:pt>
                <c:pt idx="1">
                  <c:v>0.81746031746031744</c:v>
                </c:pt>
                <c:pt idx="2">
                  <c:v>1</c:v>
                </c:pt>
              </c:numCache>
            </c:numRef>
          </c:val>
          <c:extLst>
            <c:ext xmlns:c16="http://schemas.microsoft.com/office/drawing/2014/chart" uri="{C3380CC4-5D6E-409C-BE32-E72D297353CC}">
              <c16:uniqueId val="{00000000-A239-422E-9B18-864AD3EDF293}"/>
            </c:ext>
          </c:extLst>
        </c:ser>
        <c:dLbls>
          <c:dLblPos val="outEnd"/>
          <c:showLegendKey val="0"/>
          <c:showVal val="1"/>
          <c:showCatName val="0"/>
          <c:showSerName val="0"/>
          <c:showPercent val="0"/>
          <c:showBubbleSize val="0"/>
        </c:dLbls>
        <c:gapWidth val="219"/>
        <c:overlap val="-27"/>
        <c:axId val="1930800559"/>
        <c:axId val="1737546639"/>
      </c:barChart>
      <c:catAx>
        <c:axId val="1930800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546639"/>
        <c:crosses val="autoZero"/>
        <c:auto val="1"/>
        <c:lblAlgn val="ctr"/>
        <c:lblOffset val="100"/>
        <c:noMultiLvlLbl val="0"/>
      </c:catAx>
      <c:valAx>
        <c:axId val="17375466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8005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 Women Employees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48A5-48DA-91F9-A7349625E254}"/>
              </c:ext>
            </c:extLst>
          </c:dPt>
          <c:dPt>
            <c:idx val="1"/>
            <c:invertIfNegative val="0"/>
            <c:bubble3D val="0"/>
            <c:spPr>
              <a:solidFill>
                <a:srgbClr val="002060"/>
              </a:solidFill>
              <a:ln>
                <a:noFill/>
              </a:ln>
              <a:effectLst/>
            </c:spPr>
            <c:extLst>
              <c:ext xmlns:c16="http://schemas.microsoft.com/office/drawing/2014/chart" uri="{C3380CC4-5D6E-409C-BE32-E72D297353CC}">
                <c16:uniqueId val="{00000002-48A5-48DA-91F9-A7349625E254}"/>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1-48A5-48DA-91F9-A7349625E2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snapshot'!$B$54:$B$56</c:f>
              <c:strCache>
                <c:ptCount val="3"/>
                <c:pt idx="0">
                  <c:v>S&amp;P 500</c:v>
                </c:pt>
                <c:pt idx="1">
                  <c:v>S&amp;P Consumer Discretionary</c:v>
                </c:pt>
                <c:pt idx="2">
                  <c:v>KB Home</c:v>
                </c:pt>
              </c:strCache>
            </c:strRef>
          </c:cat>
          <c:val>
            <c:numRef>
              <c:f>'Diversity &amp; snapshot'!$C$54:$C$56</c:f>
              <c:numCache>
                <c:formatCode>0%</c:formatCode>
                <c:ptCount val="3"/>
                <c:pt idx="0">
                  <c:v>0.38861913875598098</c:v>
                </c:pt>
                <c:pt idx="1">
                  <c:v>0.47846200000000005</c:v>
                </c:pt>
                <c:pt idx="2">
                  <c:v>0.41</c:v>
                </c:pt>
              </c:numCache>
            </c:numRef>
          </c:val>
          <c:extLst>
            <c:ext xmlns:c16="http://schemas.microsoft.com/office/drawing/2014/chart" uri="{C3380CC4-5D6E-409C-BE32-E72D297353CC}">
              <c16:uniqueId val="{00000000-48A5-48DA-91F9-A7349625E254}"/>
            </c:ext>
          </c:extLst>
        </c:ser>
        <c:dLbls>
          <c:dLblPos val="outEnd"/>
          <c:showLegendKey val="0"/>
          <c:showVal val="1"/>
          <c:showCatName val="0"/>
          <c:showSerName val="0"/>
          <c:showPercent val="0"/>
          <c:showBubbleSize val="0"/>
        </c:dLbls>
        <c:gapWidth val="219"/>
        <c:overlap val="-27"/>
        <c:axId val="1935008367"/>
        <c:axId val="1737539439"/>
      </c:barChart>
      <c:catAx>
        <c:axId val="193500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539439"/>
        <c:crosses val="autoZero"/>
        <c:auto val="1"/>
        <c:lblAlgn val="ctr"/>
        <c:lblOffset val="100"/>
        <c:noMultiLvlLbl val="0"/>
      </c:catAx>
      <c:valAx>
        <c:axId val="1737539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0083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GHG Emissions (Metric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'Diversity &amp; snapshot'!$B$75</c:f>
              <c:strCache>
                <c:ptCount val="1"/>
                <c:pt idx="0">
                  <c:v>S&amp;P 500</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snapshot'!$C$74:$E$74</c:f>
              <c:strCache>
                <c:ptCount val="3"/>
                <c:pt idx="0">
                  <c:v>Scope 3</c:v>
                </c:pt>
                <c:pt idx="1">
                  <c:v>Scope 2 
(Location-Based)</c:v>
                </c:pt>
                <c:pt idx="2">
                  <c:v>Scope 1</c:v>
                </c:pt>
              </c:strCache>
            </c:strRef>
          </c:cat>
          <c:val>
            <c:numRef>
              <c:f>'Diversity &amp; snapshot'!$C$75:$E$75</c:f>
              <c:numCache>
                <c:formatCode>#,##0</c:formatCode>
                <c:ptCount val="3"/>
                <c:pt idx="0">
                  <c:v>37924176</c:v>
                </c:pt>
                <c:pt idx="1">
                  <c:v>663540</c:v>
                </c:pt>
                <c:pt idx="2">
                  <c:v>2827644</c:v>
                </c:pt>
              </c:numCache>
            </c:numRef>
          </c:val>
          <c:extLst>
            <c:ext xmlns:c16="http://schemas.microsoft.com/office/drawing/2014/chart" uri="{C3380CC4-5D6E-409C-BE32-E72D297353CC}">
              <c16:uniqueId val="{00000000-5A85-4C87-9E37-E7875112C5D5}"/>
            </c:ext>
          </c:extLst>
        </c:ser>
        <c:ser>
          <c:idx val="1"/>
          <c:order val="1"/>
          <c:tx>
            <c:strRef>
              <c:f>'Diversity &amp; snapshot'!$B$76</c:f>
              <c:strCache>
                <c:ptCount val="1"/>
                <c:pt idx="0">
                  <c:v>S&amp;P Consumer Discretionary</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snapshot'!$C$74:$E$74</c:f>
              <c:strCache>
                <c:ptCount val="3"/>
                <c:pt idx="0">
                  <c:v>Scope 3</c:v>
                </c:pt>
                <c:pt idx="1">
                  <c:v>Scope 2 
(Location-Based)</c:v>
                </c:pt>
                <c:pt idx="2">
                  <c:v>Scope 1</c:v>
                </c:pt>
              </c:strCache>
            </c:strRef>
          </c:cat>
          <c:val>
            <c:numRef>
              <c:f>'Diversity &amp; snapshot'!$C$76:$E$76</c:f>
              <c:numCache>
                <c:formatCode>#,##0</c:formatCode>
                <c:ptCount val="3"/>
                <c:pt idx="0">
                  <c:v>33176973</c:v>
                </c:pt>
                <c:pt idx="1">
                  <c:v>1273621</c:v>
                </c:pt>
                <c:pt idx="2">
                  <c:v>730356</c:v>
                </c:pt>
              </c:numCache>
            </c:numRef>
          </c:val>
          <c:extLst>
            <c:ext xmlns:c16="http://schemas.microsoft.com/office/drawing/2014/chart" uri="{C3380CC4-5D6E-409C-BE32-E72D297353CC}">
              <c16:uniqueId val="{00000001-5A85-4C87-9E37-E7875112C5D5}"/>
            </c:ext>
          </c:extLst>
        </c:ser>
        <c:ser>
          <c:idx val="2"/>
          <c:order val="2"/>
          <c:tx>
            <c:strRef>
              <c:f>'Diversity &amp; snapshot'!$B$77</c:f>
              <c:strCache>
                <c:ptCount val="1"/>
                <c:pt idx="0">
                  <c:v>KB Home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snapshot'!$C$74:$E$74</c:f>
              <c:strCache>
                <c:ptCount val="3"/>
                <c:pt idx="0">
                  <c:v>Scope 3</c:v>
                </c:pt>
                <c:pt idx="1">
                  <c:v>Scope 2 
(Location-Based)</c:v>
                </c:pt>
                <c:pt idx="2">
                  <c:v>Scope 1</c:v>
                </c:pt>
              </c:strCache>
            </c:strRef>
          </c:cat>
          <c:val>
            <c:numRef>
              <c:f>'Diversity &amp; snapshot'!$C$77:$E$77</c:f>
              <c:numCache>
                <c:formatCode>#,##0</c:formatCode>
                <c:ptCount val="3"/>
                <c:pt idx="0">
                  <c:v>3984020</c:v>
                </c:pt>
                <c:pt idx="1">
                  <c:v>9221</c:v>
                </c:pt>
                <c:pt idx="2">
                  <c:v>1761</c:v>
                </c:pt>
              </c:numCache>
            </c:numRef>
          </c:val>
          <c:extLst>
            <c:ext xmlns:c16="http://schemas.microsoft.com/office/drawing/2014/chart" uri="{C3380CC4-5D6E-409C-BE32-E72D297353CC}">
              <c16:uniqueId val="{00000002-5A85-4C87-9E37-E7875112C5D5}"/>
            </c:ext>
          </c:extLst>
        </c:ser>
        <c:dLbls>
          <c:dLblPos val="outEnd"/>
          <c:showLegendKey val="0"/>
          <c:showVal val="1"/>
          <c:showCatName val="0"/>
          <c:showSerName val="0"/>
          <c:showPercent val="0"/>
          <c:showBubbleSize val="0"/>
        </c:dLbls>
        <c:gapWidth val="182"/>
        <c:axId val="1731890943"/>
        <c:axId val="1737549519"/>
      </c:barChart>
      <c:catAx>
        <c:axId val="1731890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549519"/>
        <c:crosses val="autoZero"/>
        <c:auto val="1"/>
        <c:lblAlgn val="ctr"/>
        <c:lblOffset val="100"/>
        <c:noMultiLvlLbl val="0"/>
      </c:catAx>
      <c:valAx>
        <c:axId val="173754951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890943"/>
        <c:crosses val="autoZero"/>
        <c:crossBetween val="between"/>
      </c:valAx>
      <c:spPr>
        <a:noFill/>
        <a:ln>
          <a:noFill/>
        </a:ln>
        <a:effectLst/>
      </c:spPr>
    </c:plotArea>
    <c:legend>
      <c:legendPos val="r"/>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GHG Disclosure Rate</a:t>
            </a:r>
          </a:p>
        </c:rich>
      </c:tx>
      <c:layout>
        <c:manualLayout>
          <c:xMode val="edge"/>
          <c:yMode val="edge"/>
          <c:x val="0.38543575735559304"/>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'Diversity &amp; snapshot'!$B$70</c:f>
              <c:strCache>
                <c:ptCount val="1"/>
                <c:pt idx="0">
                  <c:v>S&amp;P 500</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snapshot'!$C$69:$E$69</c:f>
              <c:strCache>
                <c:ptCount val="3"/>
                <c:pt idx="0">
                  <c:v>Scope 1</c:v>
                </c:pt>
                <c:pt idx="1">
                  <c:v>Scope 2</c:v>
                </c:pt>
                <c:pt idx="2">
                  <c:v>Scope 3</c:v>
                </c:pt>
              </c:strCache>
            </c:strRef>
          </c:cat>
          <c:val>
            <c:numRef>
              <c:f>'Diversity &amp; snapshot'!$C$70:$E$70</c:f>
              <c:numCache>
                <c:formatCode>0%</c:formatCode>
                <c:ptCount val="3"/>
                <c:pt idx="0">
                  <c:v>0.82799999999999996</c:v>
                </c:pt>
                <c:pt idx="1">
                  <c:v>0.80800000000000005</c:v>
                </c:pt>
                <c:pt idx="2">
                  <c:v>0.56399999999999995</c:v>
                </c:pt>
              </c:numCache>
            </c:numRef>
          </c:val>
          <c:extLst>
            <c:ext xmlns:c16="http://schemas.microsoft.com/office/drawing/2014/chart" uri="{C3380CC4-5D6E-409C-BE32-E72D297353CC}">
              <c16:uniqueId val="{00000000-765F-451A-89A0-15176BE4BAC4}"/>
            </c:ext>
          </c:extLst>
        </c:ser>
        <c:ser>
          <c:idx val="1"/>
          <c:order val="1"/>
          <c:tx>
            <c:strRef>
              <c:f>'Diversity &amp; snapshot'!$B$71</c:f>
              <c:strCache>
                <c:ptCount val="1"/>
                <c:pt idx="0">
                  <c:v>S&amp;P Consumer Discretionary</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snapshot'!$C$69:$E$69</c:f>
              <c:strCache>
                <c:ptCount val="3"/>
                <c:pt idx="0">
                  <c:v>Scope 1</c:v>
                </c:pt>
                <c:pt idx="1">
                  <c:v>Scope 2</c:v>
                </c:pt>
                <c:pt idx="2">
                  <c:v>Scope 3</c:v>
                </c:pt>
              </c:strCache>
            </c:strRef>
          </c:cat>
          <c:val>
            <c:numRef>
              <c:f>'Diversity &amp; snapshot'!$C$71:$E$71</c:f>
              <c:numCache>
                <c:formatCode>0%</c:formatCode>
                <c:ptCount val="3"/>
                <c:pt idx="0">
                  <c:v>0.75396825396825395</c:v>
                </c:pt>
                <c:pt idx="1">
                  <c:v>0.73015873015873012</c:v>
                </c:pt>
                <c:pt idx="2">
                  <c:v>0.54761904761904767</c:v>
                </c:pt>
              </c:numCache>
            </c:numRef>
          </c:val>
          <c:extLst>
            <c:ext xmlns:c16="http://schemas.microsoft.com/office/drawing/2014/chart" uri="{C3380CC4-5D6E-409C-BE32-E72D297353CC}">
              <c16:uniqueId val="{00000001-765F-451A-89A0-15176BE4BAC4}"/>
            </c:ext>
          </c:extLst>
        </c:ser>
        <c:ser>
          <c:idx val="2"/>
          <c:order val="2"/>
          <c:tx>
            <c:strRef>
              <c:f>'Diversity &amp; snapshot'!$B$72</c:f>
              <c:strCache>
                <c:ptCount val="1"/>
                <c:pt idx="0">
                  <c:v>KB Home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 &amp; snapshot'!$C$69:$E$69</c:f>
              <c:strCache>
                <c:ptCount val="3"/>
                <c:pt idx="0">
                  <c:v>Scope 1</c:v>
                </c:pt>
                <c:pt idx="1">
                  <c:v>Scope 2</c:v>
                </c:pt>
                <c:pt idx="2">
                  <c:v>Scope 3</c:v>
                </c:pt>
              </c:strCache>
            </c:strRef>
          </c:cat>
          <c:val>
            <c:numRef>
              <c:f>'Diversity &amp; snapshot'!$C$72:$E$72</c:f>
              <c:numCache>
                <c:formatCode>0%</c:formatCode>
                <c:ptCount val="3"/>
                <c:pt idx="0">
                  <c:v>1</c:v>
                </c:pt>
                <c:pt idx="1">
                  <c:v>1</c:v>
                </c:pt>
                <c:pt idx="2">
                  <c:v>1</c:v>
                </c:pt>
              </c:numCache>
            </c:numRef>
          </c:val>
          <c:extLst>
            <c:ext xmlns:c16="http://schemas.microsoft.com/office/drawing/2014/chart" uri="{C3380CC4-5D6E-409C-BE32-E72D297353CC}">
              <c16:uniqueId val="{00000002-765F-451A-89A0-15176BE4BAC4}"/>
            </c:ext>
          </c:extLst>
        </c:ser>
        <c:dLbls>
          <c:dLblPos val="outEnd"/>
          <c:showLegendKey val="0"/>
          <c:showVal val="1"/>
          <c:showCatName val="0"/>
          <c:showSerName val="0"/>
          <c:showPercent val="0"/>
          <c:showBubbleSize val="0"/>
        </c:dLbls>
        <c:gapWidth val="219"/>
        <c:overlap val="-27"/>
        <c:axId val="1714790543"/>
        <c:axId val="1746092655"/>
      </c:barChart>
      <c:catAx>
        <c:axId val="171479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092655"/>
        <c:crosses val="autoZero"/>
        <c:auto val="1"/>
        <c:lblAlgn val="ctr"/>
        <c:lblOffset val="100"/>
        <c:noMultiLvlLbl val="0"/>
      </c:catAx>
      <c:valAx>
        <c:axId val="17460926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790543"/>
        <c:crosses val="autoZero"/>
        <c:crossBetween val="between"/>
      </c:valAx>
      <c:spPr>
        <a:noFill/>
        <a:ln>
          <a:noFill/>
        </a:ln>
        <a:effectLst/>
      </c:spPr>
    </c:plotArea>
    <c:legend>
      <c:legendPos val="r"/>
      <c:layout>
        <c:manualLayout>
          <c:xMode val="edge"/>
          <c:yMode val="edge"/>
          <c:x val="0.69660244729212339"/>
          <c:y val="3.5797608632254299E-2"/>
          <c:w val="0.25090466364038544"/>
          <c:h val="0.2343766404199475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Scope 1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dLbl>
              <c:idx val="0"/>
              <c:layout>
                <c:manualLayout>
                  <c:x val="-4.2565750212037394E-2"/>
                  <c:y val="-0.14418604651162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1F5-4F32-B3DD-79AD78FC4FD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'GHG Graphs'!$B$8:$B$12</c:f>
              <c:strCache>
                <c:ptCount val="5"/>
                <c:pt idx="0">
                  <c:v>S&amp;P500 (n=412)</c:v>
                </c:pt>
                <c:pt idx="1">
                  <c:v>S&amp;P Consumer Discretionary (n=45)</c:v>
                </c:pt>
                <c:pt idx="2">
                  <c:v>S&amp;P Household Durables (n=3)</c:v>
                </c:pt>
                <c:pt idx="3">
                  <c:v>Home Builders (n=1)</c:v>
                </c:pt>
                <c:pt idx="4">
                  <c:v>KB Home</c:v>
                </c:pt>
              </c:strCache>
            </c:strRef>
          </c:cat>
          <c:val>
            <c:numRef>
              <c:f>'GHG Graphs'!$C$8:$C$12</c:f>
              <c:numCache>
                <c:formatCode>#,##0</c:formatCode>
                <c:ptCount val="5"/>
                <c:pt idx="0">
                  <c:v>2827643.6864999998</c:v>
                </c:pt>
                <c:pt idx="1">
                  <c:v>730355.50244444446</c:v>
                </c:pt>
                <c:pt idx="2">
                  <c:v>611911.33333333337</c:v>
                </c:pt>
                <c:pt idx="3">
                  <c:v>3475</c:v>
                </c:pt>
                <c:pt idx="4">
                  <c:v>1761</c:v>
                </c:pt>
              </c:numCache>
            </c:numRef>
          </c:val>
          <c:extLst>
            <c:ext xmlns:c16="http://schemas.microsoft.com/office/drawing/2014/chart" uri="{C3380CC4-5D6E-409C-BE32-E72D297353CC}">
              <c16:uniqueId val="{00000000-81F5-4F32-B3DD-79AD78FC4FD3}"/>
            </c:ext>
          </c:extLst>
        </c:ser>
        <c:dLbls>
          <c:showLegendKey val="0"/>
          <c:showVal val="0"/>
          <c:showCatName val="0"/>
          <c:showSerName val="0"/>
          <c:showPercent val="0"/>
          <c:showBubbleSize val="0"/>
        </c:dLbls>
        <c:gapWidth val="182"/>
        <c:axId val="835001039"/>
        <c:axId val="834990639"/>
      </c:barChart>
      <c:catAx>
        <c:axId val="835001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990639"/>
        <c:crosses val="autoZero"/>
        <c:auto val="1"/>
        <c:lblAlgn val="ctr"/>
        <c:lblOffset val="100"/>
        <c:noMultiLvlLbl val="0"/>
      </c:catAx>
      <c:valAx>
        <c:axId val="83499063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Tonnes of CO</a:t>
                </a:r>
                <a:r>
                  <a:rPr lang="en-US" baseline="-25000"/>
                  <a:t>2</a:t>
                </a:r>
                <a:r>
                  <a:rPr lang="en-US"/>
                  <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0010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Scope 2 Emissions (Market-Based)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0349983494895971"/>
          <c:y val="0.17211136890951276"/>
          <c:w val="0.64506865470770236"/>
          <c:h val="0.62184080238230077"/>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'GHG Graphs'!$B$18:$B$19</c:f>
              <c:strCache>
                <c:ptCount val="2"/>
                <c:pt idx="0">
                  <c:v>S&amp;P500 (n=203)</c:v>
                </c:pt>
                <c:pt idx="1">
                  <c:v>S&amp;P Consumer Discretionary (n=26)</c:v>
                </c:pt>
              </c:strCache>
            </c:strRef>
          </c:cat>
          <c:val>
            <c:numRef>
              <c:f>'GHG Graphs'!$C$18:$C$19</c:f>
              <c:numCache>
                <c:formatCode>#,##0</c:formatCode>
                <c:ptCount val="2"/>
                <c:pt idx="0">
                  <c:v>522790.56272330094</c:v>
                </c:pt>
                <c:pt idx="1">
                  <c:v>1172280.3780769231</c:v>
                </c:pt>
              </c:numCache>
            </c:numRef>
          </c:val>
          <c:extLst>
            <c:ext xmlns:c16="http://schemas.microsoft.com/office/drawing/2014/chart" uri="{C3380CC4-5D6E-409C-BE32-E72D297353CC}">
              <c16:uniqueId val="{00000000-B1D4-4514-BBD6-B424E4A9F356}"/>
            </c:ext>
          </c:extLst>
        </c:ser>
        <c:dLbls>
          <c:dLblPos val="outEnd"/>
          <c:showLegendKey val="0"/>
          <c:showVal val="1"/>
          <c:showCatName val="0"/>
          <c:showSerName val="0"/>
          <c:showPercent val="0"/>
          <c:showBubbleSize val="0"/>
        </c:dLbls>
        <c:gapWidth val="182"/>
        <c:axId val="828769167"/>
        <c:axId val="828753775"/>
      </c:barChart>
      <c:catAx>
        <c:axId val="828769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753775"/>
        <c:crosses val="autoZero"/>
        <c:auto val="1"/>
        <c:lblAlgn val="ctr"/>
        <c:lblOffset val="100"/>
        <c:noMultiLvlLbl val="0"/>
      </c:catAx>
      <c:valAx>
        <c:axId val="82875377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Tonnes of CO</a:t>
                </a:r>
                <a:r>
                  <a:rPr lang="en-US" baseline="-25000"/>
                  <a:t>2</a:t>
                </a:r>
                <a:r>
                  <a:rPr lang="en-US"/>
                  <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7691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Scope 2 Emissions (Location-Based)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4"/>
            </a:solidFill>
            <a:ln>
              <a:solidFill>
                <a:schemeClr val="accent4"/>
              </a:solidFill>
            </a:ln>
            <a:effectLst/>
          </c:spPr>
          <c:invertIfNegative val="0"/>
          <c:dPt>
            <c:idx val="0"/>
            <c:invertIfNegative val="0"/>
            <c:bubble3D val="0"/>
            <c:spPr>
              <a:solidFill>
                <a:schemeClr val="accent1"/>
              </a:solidFill>
              <a:ln>
                <a:solidFill>
                  <a:schemeClr val="accent1"/>
                </a:solidFill>
              </a:ln>
              <a:effectLst/>
            </c:spPr>
            <c:extLst>
              <c:ext xmlns:c16="http://schemas.microsoft.com/office/drawing/2014/chart" uri="{C3380CC4-5D6E-409C-BE32-E72D297353CC}">
                <c16:uniqueId val="{00000004-7ECC-4F9D-AD41-D562C51458FC}"/>
              </c:ext>
            </c:extLst>
          </c:dPt>
          <c:dPt>
            <c:idx val="1"/>
            <c:invertIfNegative val="0"/>
            <c:bubble3D val="0"/>
            <c:spPr>
              <a:solidFill>
                <a:schemeClr val="accent1"/>
              </a:solidFill>
              <a:ln>
                <a:solidFill>
                  <a:schemeClr val="accent1"/>
                </a:solidFill>
              </a:ln>
              <a:effectLst/>
            </c:spPr>
            <c:extLst>
              <c:ext xmlns:c16="http://schemas.microsoft.com/office/drawing/2014/chart" uri="{C3380CC4-5D6E-409C-BE32-E72D297353CC}">
                <c16:uniqueId val="{00000003-7ECC-4F9D-AD41-D562C51458FC}"/>
              </c:ext>
            </c:extLst>
          </c:dPt>
          <c:dPt>
            <c:idx val="2"/>
            <c:invertIfNegative val="0"/>
            <c:bubble3D val="0"/>
            <c:spPr>
              <a:solidFill>
                <a:schemeClr val="accent1"/>
              </a:solidFill>
              <a:ln>
                <a:solidFill>
                  <a:schemeClr val="accent1"/>
                </a:solidFill>
              </a:ln>
              <a:effectLst/>
            </c:spPr>
            <c:extLst>
              <c:ext xmlns:c16="http://schemas.microsoft.com/office/drawing/2014/chart" uri="{C3380CC4-5D6E-409C-BE32-E72D297353CC}">
                <c16:uniqueId val="{00000002-7ECC-4F9D-AD41-D562C51458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'GHG Graphs'!$B$26:$B$30</c:f>
              <c:strCache>
                <c:ptCount val="5"/>
                <c:pt idx="0">
                  <c:v>S&amp;P500 (n=226)</c:v>
                </c:pt>
                <c:pt idx="1">
                  <c:v>S&amp;P Consumer Discretionary (n=27)</c:v>
                </c:pt>
                <c:pt idx="2">
                  <c:v>S&amp;P Household Durables (n=1)</c:v>
                </c:pt>
                <c:pt idx="3">
                  <c:v>S&amp;P Home Builders (n=0)</c:v>
                </c:pt>
                <c:pt idx="4">
                  <c:v>KB Home</c:v>
                </c:pt>
              </c:strCache>
            </c:strRef>
          </c:cat>
          <c:val>
            <c:numRef>
              <c:f>'GHG Graphs'!$C$26:$C$30</c:f>
              <c:numCache>
                <c:formatCode>#,##0</c:formatCode>
                <c:ptCount val="5"/>
                <c:pt idx="0">
                  <c:v>663540.44516163692</c:v>
                </c:pt>
                <c:pt idx="1">
                  <c:v>1273621.3400000001</c:v>
                </c:pt>
                <c:pt idx="2">
                  <c:v>471938</c:v>
                </c:pt>
                <c:pt idx="3">
                  <c:v>0</c:v>
                </c:pt>
                <c:pt idx="4">
                  <c:v>9221</c:v>
                </c:pt>
              </c:numCache>
            </c:numRef>
          </c:val>
          <c:extLst>
            <c:ext xmlns:c16="http://schemas.microsoft.com/office/drawing/2014/chart" uri="{C3380CC4-5D6E-409C-BE32-E72D297353CC}">
              <c16:uniqueId val="{00000000-7ECC-4F9D-AD41-D562C51458FC}"/>
            </c:ext>
          </c:extLst>
        </c:ser>
        <c:dLbls>
          <c:dLblPos val="outEnd"/>
          <c:showLegendKey val="0"/>
          <c:showVal val="1"/>
          <c:showCatName val="0"/>
          <c:showSerName val="0"/>
          <c:showPercent val="0"/>
          <c:showBubbleSize val="0"/>
        </c:dLbls>
        <c:gapWidth val="182"/>
        <c:axId val="834946543"/>
        <c:axId val="834957775"/>
      </c:barChart>
      <c:catAx>
        <c:axId val="834946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957775"/>
        <c:crosses val="autoZero"/>
        <c:auto val="1"/>
        <c:lblAlgn val="ctr"/>
        <c:lblOffset val="100"/>
        <c:noMultiLvlLbl val="0"/>
      </c:catAx>
      <c:valAx>
        <c:axId val="83495777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Tonnes of CO</a:t>
                </a:r>
                <a:r>
                  <a:rPr lang="en-US" baseline="-25000"/>
                  <a:t>2</a:t>
                </a:r>
                <a:r>
                  <a:rPr lang="en-US"/>
                  <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9465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Scope 2 Emissions (Uncategorized)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'GHG Graphs'!$B$34:$B$38</c:f>
              <c:strCache>
                <c:ptCount val="5"/>
                <c:pt idx="0">
                  <c:v>S&amp;P500 (n=155)</c:v>
                </c:pt>
                <c:pt idx="1">
                  <c:v>S&amp;P Consumer Discretionary (n=14)</c:v>
                </c:pt>
                <c:pt idx="2">
                  <c:v>S&amp;P Household Durables (n=2)</c:v>
                </c:pt>
                <c:pt idx="3">
                  <c:v>S&amp;P Home Builders (n=1)</c:v>
                </c:pt>
                <c:pt idx="4">
                  <c:v>KB Home</c:v>
                </c:pt>
              </c:strCache>
            </c:strRef>
          </c:cat>
          <c:val>
            <c:numRef>
              <c:f>'GHG Graphs'!$C$34:$C$38</c:f>
              <c:numCache>
                <c:formatCode>#,##0</c:formatCode>
                <c:ptCount val="5"/>
                <c:pt idx="0">
                  <c:v>688843.2467741936</c:v>
                </c:pt>
                <c:pt idx="1">
                  <c:v>572663.78</c:v>
                </c:pt>
                <c:pt idx="2">
                  <c:v>541486.5</c:v>
                </c:pt>
                <c:pt idx="3">
                  <c:v>97053</c:v>
                </c:pt>
                <c:pt idx="4">
                  <c:v>0</c:v>
                </c:pt>
              </c:numCache>
            </c:numRef>
          </c:val>
          <c:extLst>
            <c:ext xmlns:c16="http://schemas.microsoft.com/office/drawing/2014/chart" uri="{C3380CC4-5D6E-409C-BE32-E72D297353CC}">
              <c16:uniqueId val="{00000000-E300-4EBA-A9E4-2D1B49C11DDD}"/>
            </c:ext>
          </c:extLst>
        </c:ser>
        <c:dLbls>
          <c:dLblPos val="outEnd"/>
          <c:showLegendKey val="0"/>
          <c:showVal val="1"/>
          <c:showCatName val="0"/>
          <c:showSerName val="0"/>
          <c:showPercent val="0"/>
          <c:showBubbleSize val="0"/>
        </c:dLbls>
        <c:gapWidth val="182"/>
        <c:axId val="806329151"/>
        <c:axId val="806326655"/>
      </c:barChart>
      <c:catAx>
        <c:axId val="806329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326655"/>
        <c:crosses val="autoZero"/>
        <c:auto val="1"/>
        <c:lblAlgn val="ctr"/>
        <c:lblOffset val="100"/>
        <c:noMultiLvlLbl val="0"/>
      </c:catAx>
      <c:valAx>
        <c:axId val="8063266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a:t>
                </a:r>
                <a:r>
                  <a:rPr lang="en-US" baseline="0"/>
                  <a:t> Tonnes of CO</a:t>
                </a:r>
                <a:r>
                  <a:rPr lang="en-US" baseline="-25000"/>
                  <a:t>2</a:t>
                </a:r>
                <a:r>
                  <a:rPr lang="en-US" baseline="0"/>
                  <a:t>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3291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Scope 3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4"/>
            <c:invertIfNegative val="0"/>
            <c:bubble3D val="0"/>
            <c:spPr>
              <a:solidFill>
                <a:srgbClr val="FFC000"/>
              </a:solidFill>
              <a:ln>
                <a:solidFill>
                  <a:schemeClr val="accent4"/>
                </a:solidFill>
              </a:ln>
              <a:effectLst/>
            </c:spPr>
            <c:extLst>
              <c:ext xmlns:c16="http://schemas.microsoft.com/office/drawing/2014/chart" uri="{C3380CC4-5D6E-409C-BE32-E72D297353CC}">
                <c16:uniqueId val="{00000000-145C-4DC2-8DCD-A6688861E59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'GHG Graphs'!$B$42:$B$46</c:f>
              <c:strCache>
                <c:ptCount val="5"/>
                <c:pt idx="0">
                  <c:v>S&amp;P500 (n=284)</c:v>
                </c:pt>
                <c:pt idx="1">
                  <c:v>S&amp;P Consumer Discretionary (n=34)</c:v>
                </c:pt>
                <c:pt idx="2">
                  <c:v>S&amp;P Household Durables (n=2)</c:v>
                </c:pt>
                <c:pt idx="3">
                  <c:v>S&amp;P Home Builders (n=1)</c:v>
                </c:pt>
                <c:pt idx="4">
                  <c:v>KB Home</c:v>
                </c:pt>
              </c:strCache>
            </c:strRef>
          </c:cat>
          <c:val>
            <c:numRef>
              <c:f>'GHG Graphs'!$C$42:$C$46</c:f>
              <c:numCache>
                <c:formatCode>#,##0</c:formatCode>
                <c:ptCount val="5"/>
                <c:pt idx="0">
                  <c:v>37924175.603088036</c:v>
                </c:pt>
                <c:pt idx="1">
                  <c:v>33176973.416470584</c:v>
                </c:pt>
                <c:pt idx="2">
                  <c:v>35260534</c:v>
                </c:pt>
                <c:pt idx="3">
                  <c:v>9121068</c:v>
                </c:pt>
                <c:pt idx="4">
                  <c:v>3984020</c:v>
                </c:pt>
              </c:numCache>
            </c:numRef>
          </c:val>
          <c:extLst>
            <c:ext xmlns:c16="http://schemas.microsoft.com/office/drawing/2014/chart" uri="{C3380CC4-5D6E-409C-BE32-E72D297353CC}">
              <c16:uniqueId val="{00000000-5574-400A-A73A-DECF4B9C1F22}"/>
            </c:ext>
          </c:extLst>
        </c:ser>
        <c:dLbls>
          <c:dLblPos val="outEnd"/>
          <c:showLegendKey val="0"/>
          <c:showVal val="1"/>
          <c:showCatName val="0"/>
          <c:showSerName val="0"/>
          <c:showPercent val="0"/>
          <c:showBubbleSize val="0"/>
        </c:dLbls>
        <c:gapWidth val="182"/>
        <c:axId val="806346623"/>
        <c:axId val="806344959"/>
      </c:barChart>
      <c:catAx>
        <c:axId val="80634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344959"/>
        <c:crosses val="autoZero"/>
        <c:auto val="1"/>
        <c:lblAlgn val="ctr"/>
        <c:lblOffset val="100"/>
        <c:noMultiLvlLbl val="0"/>
      </c:catAx>
      <c:valAx>
        <c:axId val="80634495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Tonnes of CO2e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3466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BD Emissions Footprint 2022</a:t>
            </a:r>
          </a:p>
        </c:rich>
      </c:tx>
      <c:layout>
        <c:manualLayout>
          <c:xMode val="edge"/>
          <c:yMode val="edge"/>
          <c:x val="0.32380883357804402"/>
          <c:y val="9.42562446308266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3-3438-4410-9A19-FB4D505A9E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3438-4410-9A19-FB4D505A9ECB}"/>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1-3438-4410-9A19-FB4D505A9ECB}"/>
              </c:ext>
            </c:extLst>
          </c:dPt>
          <c:dLbls>
            <c:dLbl>
              <c:idx val="0"/>
              <c:layout>
                <c:manualLayout>
                  <c:x val="8.4749931832251463E-2"/>
                  <c:y val="-3.927343526284442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438-4410-9A19-FB4D505A9ECB}"/>
                </c:ext>
              </c:extLst>
            </c:dLbl>
            <c:dLbl>
              <c:idx val="1"/>
              <c:layout>
                <c:manualLayout>
                  <c:x val="4.4599166654121898E-2"/>
                  <c:y val="4.712812231541330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438-4410-9A19-FB4D505A9ECB}"/>
                </c:ext>
              </c:extLst>
            </c:dLbl>
            <c:dLbl>
              <c:idx val="2"/>
              <c:layout>
                <c:manualLayout>
                  <c:x val="-5.5186002123326437E-2"/>
                  <c:y val="8.640155757825773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438-4410-9A19-FB4D505A9EC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'GHG Graphs'!$B$54:$B$56</c:f>
              <c:strCache>
                <c:ptCount val="3"/>
                <c:pt idx="0">
                  <c:v>Scope 1</c:v>
                </c:pt>
                <c:pt idx="1">
                  <c:v>Scope 2 (location-based)</c:v>
                </c:pt>
                <c:pt idx="2">
                  <c:v>Scope 3</c:v>
                </c:pt>
              </c:strCache>
            </c:strRef>
          </c:cat>
          <c:val>
            <c:numRef>
              <c:f>'GHG Graphs'!$D$54:$D$56</c:f>
              <c:numCache>
                <c:formatCode>0%</c:formatCode>
                <c:ptCount val="3"/>
                <c:pt idx="0">
                  <c:v>1.9839916830874639E-2</c:v>
                </c:pt>
                <c:pt idx="1">
                  <c:v>5.828850371093984E-2</c:v>
                </c:pt>
                <c:pt idx="2">
                  <c:v>0.92187157945818554</c:v>
                </c:pt>
              </c:numCache>
            </c:numRef>
          </c:val>
          <c:extLst>
            <c:ext xmlns:c16="http://schemas.microsoft.com/office/drawing/2014/chart" uri="{C3380CC4-5D6E-409C-BE32-E72D297353CC}">
              <c16:uniqueId val="{00000000-3438-4410-9A19-FB4D505A9ECB}"/>
            </c:ext>
          </c:extLst>
        </c:ser>
        <c:dLbls>
          <c:showLegendKey val="0"/>
          <c:showVal val="0"/>
          <c:showCatName val="0"/>
          <c:showSerName val="0"/>
          <c:showPercent val="0"/>
          <c:showBubbleSize val="0"/>
          <c:showLeaderLines val="0"/>
        </c:dLbls>
        <c:firstSliceAng val="57"/>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Histogram of Percentage of Women on the Board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of Percentage of Women on the Board</a:t>
          </a:r>
        </a:p>
      </cx:txPr>
    </cx:title>
    <cx:plotArea>
      <cx:plotAreaRegion>
        <cx:series layoutId="clusteredColumn" uniqueId="{3DB566D9-1378-47B9-B3D4-A5CF67A1196D}">
          <cx:dataLabels pos="outEnd">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layoutPr>
            <cx:binning intervalClosed="r"/>
          </cx:layoutPr>
        </cx:series>
      </cx:plotAreaRegion>
      <cx:axis id="0">
        <cx:catScaling gapWidth="0"/>
        <cx:title>
          <cx:tx>
            <cx:txData>
              <cx:v>Percentage of Women on the Board</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Percentage of Women on the Board</a:t>
              </a:r>
            </a:p>
          </cx:txPr>
        </cx:title>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title>
          <cx:tx>
            <cx:txData>
              <cx:v>Number of Companies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 of Companies</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Histogram of Percentage of Women on the Board</cx:v>
        </cx:txData>
      </cx:tx>
      <cx:txPr>
        <a:bodyPr vertOverflow="overflow" horzOverflow="overflow" wrap="square" lIns="0" tIns="0" rIns="0" bIns="0"/>
        <a:lstStyle/>
        <a:p>
          <a:pPr algn="ctr" rtl="0">
            <a:defRPr sz="14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Histogram of Percentage of Women on the Board</a:t>
          </a:r>
        </a:p>
      </cx:txPr>
    </cx:title>
    <cx:plotArea>
      <cx:plotAreaRegion>
        <cx:series layoutId="clusteredColumn" uniqueId="{C0F6B8E3-DD63-4B42-A0D0-CCEA52145CD5}">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dataLabels>
          <cx:dataId val="0"/>
          <cx:layoutPr>
            <cx:binning intervalClosed="r"/>
          </cx:layoutPr>
        </cx:series>
      </cx:plotAreaRegion>
      <cx:axis id="0">
        <cx:catScaling gapWidth="0"/>
        <cx:title>
          <cx:tx>
            <cx:txData>
              <cx:v>Percentage Women on the Board</cx:v>
            </cx:txData>
          </cx:tx>
          <cx:txPr>
            <a:bodyPr vertOverflow="overflow" horzOverflow="overflow" wrap="square" lIns="0" tIns="0" rIns="0" bIns="0"/>
            <a:lstStyle/>
            <a:p>
              <a:pPr algn="ctr" rtl="0">
                <a:defRPr sz="9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Percentage Women on the Board</a:t>
              </a:r>
            </a:p>
          </cx:txPr>
        </cx:title>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title>
          <cx:tx>
            <cx:txData>
              <cx:v>Number of Companies</cx:v>
            </cx:txData>
          </cx:tx>
          <cx:txPr>
            <a:bodyPr vertOverflow="overflow" horzOverflow="overflow" wrap="square" lIns="0" tIns="0" rIns="0" bIns="0"/>
            <a:lstStyle/>
            <a:p>
              <a:pPr algn="ctr" rtl="0">
                <a:defRPr sz="900" b="0" i="0">
                  <a:solidFill>
                    <a:srgbClr val="7F7F7F"/>
                  </a:solidFill>
                  <a:latin typeface="Calibri" panose="020F0502020204030204" pitchFamily="34" charset="0"/>
                  <a:ea typeface="Calibri" panose="020F0502020204030204" pitchFamily="34" charset="0"/>
                  <a:cs typeface="Calibri" panose="020F0502020204030204" pitchFamily="34" charset="0"/>
                </a:defRPr>
              </a:pPr>
              <a:r>
                <a:t>Number of Companies</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CEO to Median Employee Pay Ratio</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CEO to Median Employee Pay Ratio</a:t>
          </a:r>
        </a:p>
      </cx:txPr>
    </cx:title>
    <cx:plotArea>
      <cx:plotAreaRegion>
        <cx:series layoutId="clusteredColumn" uniqueId="{915A12DD-5DEF-4549-90A5-813A8C51BBE2}">
          <cx:spPr>
            <a:solidFill>
              <a:srgbClr val="002060"/>
            </a:solidFill>
          </cx:spPr>
          <cx:dataPt idx="2">
            <cx:spPr>
              <a:solidFill>
                <a:srgbClr val="FFC000"/>
              </a:solidFill>
            </cx:spPr>
          </cx:dataPt>
          <cx:dataId val="0"/>
          <cx:layoutPr>
            <cx:binning intervalClosed="r" overflow="auto">
              <cx:binSize val="50"/>
            </cx:binning>
          </cx:layoutPr>
        </cx:series>
      </cx:plotAreaRegion>
      <cx:axis id="0">
        <cx:catScaling gapWidth="0"/>
        <cx:majorGridlines/>
        <cx:majorTickMarks type="out"/>
        <cx:minorTickMarks type="out"/>
        <cx:tickLabels/>
        <cx:spPr>
          <a:ln>
            <a:solidFill>
              <a:schemeClr val="accent1">
                <a:alpha val="99000"/>
              </a:schemeClr>
            </a:solidFill>
          </a:ln>
        </cx:spPr>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microsoft.com/office/2014/relationships/chartEx" Target="../charts/chartEx1.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chart" Target="../charts/chart21.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0.xml"/><Relationship Id="rId5" Type="http://schemas.openxmlformats.org/officeDocument/2006/relationships/chart" Target="../charts/chart19.xml"/><Relationship Id="rId4"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5.xml"/><Relationship Id="rId7" Type="http://schemas.openxmlformats.org/officeDocument/2006/relationships/chart" Target="../charts/chart29.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4" Type="http://schemas.openxmlformats.org/officeDocument/2006/relationships/chart" Target="../charts/chart2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37.xml"/><Relationship Id="rId3" Type="http://schemas.openxmlformats.org/officeDocument/2006/relationships/chart" Target="../charts/chart32.xml"/><Relationship Id="rId7" Type="http://schemas.openxmlformats.org/officeDocument/2006/relationships/chart" Target="../charts/chart36.xml"/><Relationship Id="rId2" Type="http://schemas.openxmlformats.org/officeDocument/2006/relationships/chart" Target="../charts/chart31.xml"/><Relationship Id="rId1" Type="http://schemas.openxmlformats.org/officeDocument/2006/relationships/chart" Target="../charts/chart30.xml"/><Relationship Id="rId6" Type="http://schemas.openxmlformats.org/officeDocument/2006/relationships/chart" Target="../charts/chart35.xml"/><Relationship Id="rId5" Type="http://schemas.openxmlformats.org/officeDocument/2006/relationships/chart" Target="../charts/chart34.xml"/><Relationship Id="rId4" Type="http://schemas.openxmlformats.org/officeDocument/2006/relationships/chart" Target="../charts/chart33.xml"/></Relationships>
</file>

<file path=xl/drawings/_rels/drawing8.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4" Type="http://schemas.openxmlformats.org/officeDocument/2006/relationships/chart" Target="../charts/chart41.xml"/></Relationships>
</file>

<file path=xl/drawings/drawing1.xml><?xml version="1.0" encoding="utf-8"?>
<xdr:wsDr xmlns:xdr="http://schemas.openxmlformats.org/drawingml/2006/spreadsheetDrawing" xmlns:a="http://schemas.openxmlformats.org/drawingml/2006/main">
  <xdr:twoCellAnchor>
    <xdr:from>
      <xdr:col>218</xdr:col>
      <xdr:colOff>419100</xdr:colOff>
      <xdr:row>511</xdr:row>
      <xdr:rowOff>0</xdr:rowOff>
    </xdr:from>
    <xdr:to>
      <xdr:col>252</xdr:col>
      <xdr:colOff>1714500</xdr:colOff>
      <xdr:row>526</xdr:row>
      <xdr:rowOff>25400</xdr:rowOff>
    </xdr:to>
    <xdr:graphicFrame macro="">
      <xdr:nvGraphicFramePr>
        <xdr:cNvPr id="2" name="Chart 1">
          <a:extLst>
            <a:ext uri="{FF2B5EF4-FFF2-40B4-BE49-F238E27FC236}">
              <a16:creationId xmlns:a16="http://schemas.microsoft.com/office/drawing/2014/main" id="{EA8B603F-652C-C862-5373-AE8732A9E6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218</xdr:col>
      <xdr:colOff>436562</xdr:colOff>
      <xdr:row>526</xdr:row>
      <xdr:rowOff>104775</xdr:rowOff>
    </xdr:from>
    <xdr:to>
      <xdr:col>252</xdr:col>
      <xdr:colOff>1743075</xdr:colOff>
      <xdr:row>541</xdr:row>
      <xdr:rowOff>130175</xdr:rowOff>
    </xdr:to>
    <xdr:graphicFrame macro="">
      <xdr:nvGraphicFramePr>
        <xdr:cNvPr id="3" name="Chart 2">
          <a:extLst>
            <a:ext uri="{FF2B5EF4-FFF2-40B4-BE49-F238E27FC236}">
              <a16:creationId xmlns:a16="http://schemas.microsoft.com/office/drawing/2014/main" id="{583334BD-2070-EB7E-BB95-AF82EA59E3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249</xdr:col>
      <xdr:colOff>26987</xdr:colOff>
      <xdr:row>511</xdr:row>
      <xdr:rowOff>95250</xdr:rowOff>
    </xdr:from>
    <xdr:to>
      <xdr:col>253</xdr:col>
      <xdr:colOff>65087</xdr:colOff>
      <xdr:row>526</xdr:row>
      <xdr:rowOff>123825</xdr:rowOff>
    </xdr:to>
    <xdr:graphicFrame macro="">
      <xdr:nvGraphicFramePr>
        <xdr:cNvPr id="4" name="Chart 3">
          <a:extLst>
            <a:ext uri="{FF2B5EF4-FFF2-40B4-BE49-F238E27FC236}">
              <a16:creationId xmlns:a16="http://schemas.microsoft.com/office/drawing/2014/main" id="{E9F199A0-8C9A-193A-6BEB-6A72F3E3C7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253</xdr:col>
      <xdr:colOff>239712</xdr:colOff>
      <xdr:row>528</xdr:row>
      <xdr:rowOff>114300</xdr:rowOff>
    </xdr:from>
    <xdr:to>
      <xdr:col>255</xdr:col>
      <xdr:colOff>207962</xdr:colOff>
      <xdr:row>543</xdr:row>
      <xdr:rowOff>139700</xdr:rowOff>
    </xdr:to>
    <xdr:graphicFrame macro="">
      <xdr:nvGraphicFramePr>
        <xdr:cNvPr id="5" name="Chart 4">
          <a:extLst>
            <a:ext uri="{FF2B5EF4-FFF2-40B4-BE49-F238E27FC236}">
              <a16:creationId xmlns:a16="http://schemas.microsoft.com/office/drawing/2014/main" id="{D385502B-4EA1-4BB3-A347-DF89CF9384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82</xdr:col>
      <xdr:colOff>6350</xdr:colOff>
      <xdr:row>512</xdr:row>
      <xdr:rowOff>57150</xdr:rowOff>
    </xdr:from>
    <xdr:to>
      <xdr:col>88</xdr:col>
      <xdr:colOff>447675</xdr:colOff>
      <xdr:row>529</xdr:row>
      <xdr:rowOff>76200</xdr:rowOff>
    </xdr:to>
    <xdr:graphicFrame macro="">
      <xdr:nvGraphicFramePr>
        <xdr:cNvPr id="7" name="Chart 6">
          <a:extLst>
            <a:ext uri="{FF2B5EF4-FFF2-40B4-BE49-F238E27FC236}">
              <a16:creationId xmlns:a16="http://schemas.microsoft.com/office/drawing/2014/main" id="{15150350-B515-4F35-90D9-A568127C7A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198</xdr:col>
      <xdr:colOff>287337</xdr:colOff>
      <xdr:row>510</xdr:row>
      <xdr:rowOff>95250</xdr:rowOff>
    </xdr:from>
    <xdr:to>
      <xdr:col>205</xdr:col>
      <xdr:colOff>592137</xdr:colOff>
      <xdr:row>525</xdr:row>
      <xdr:rowOff>120650</xdr:rowOff>
    </xdr:to>
    <xdr:graphicFrame macro="">
      <xdr:nvGraphicFramePr>
        <xdr:cNvPr id="8" name="Chart 7">
          <a:extLst>
            <a:ext uri="{FF2B5EF4-FFF2-40B4-BE49-F238E27FC236}">
              <a16:creationId xmlns:a16="http://schemas.microsoft.com/office/drawing/2014/main" id="{DBB976E7-9BF5-4699-9F91-69CA598A28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800100</xdr:colOff>
      <xdr:row>510</xdr:row>
      <xdr:rowOff>66675</xdr:rowOff>
    </xdr:from>
    <xdr:to>
      <xdr:col>29</xdr:col>
      <xdr:colOff>349250</xdr:colOff>
      <xdr:row>528</xdr:row>
      <xdr:rowOff>44450</xdr:rowOff>
    </xdr:to>
    <xdr:graphicFrame macro="">
      <xdr:nvGraphicFramePr>
        <xdr:cNvPr id="9" name="Chart 8">
          <a:extLst>
            <a:ext uri="{FF2B5EF4-FFF2-40B4-BE49-F238E27FC236}">
              <a16:creationId xmlns:a16="http://schemas.microsoft.com/office/drawing/2014/main" id="{BEB4742B-6C1E-7794-6C4F-44B7D61D55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109</xdr:col>
      <xdr:colOff>430212</xdr:colOff>
      <xdr:row>518</xdr:row>
      <xdr:rowOff>28575</xdr:rowOff>
    </xdr:from>
    <xdr:to>
      <xdr:col>116</xdr:col>
      <xdr:colOff>522287</xdr:colOff>
      <xdr:row>533</xdr:row>
      <xdr:rowOff>53975</xdr:rowOff>
    </xdr:to>
    <xdr:graphicFrame macro="">
      <xdr:nvGraphicFramePr>
        <xdr:cNvPr id="10" name="Chart 9">
          <a:extLst>
            <a:ext uri="{FF2B5EF4-FFF2-40B4-BE49-F238E27FC236}">
              <a16:creationId xmlns:a16="http://schemas.microsoft.com/office/drawing/2014/main" id="{CEF26229-9238-7619-E68D-7676169D07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63</xdr:col>
      <xdr:colOff>200025</xdr:colOff>
      <xdr:row>549</xdr:row>
      <xdr:rowOff>104775</xdr:rowOff>
    </xdr:from>
    <xdr:to>
      <xdr:col>73</xdr:col>
      <xdr:colOff>209550</xdr:colOff>
      <xdr:row>569</xdr:row>
      <xdr:rowOff>28575</xdr:rowOff>
    </xdr:to>
    <xdr:graphicFrame macro="">
      <xdr:nvGraphicFramePr>
        <xdr:cNvPr id="11" name="Chart 10">
          <a:extLst>
            <a:ext uri="{FF2B5EF4-FFF2-40B4-BE49-F238E27FC236}">
              <a16:creationId xmlns:a16="http://schemas.microsoft.com/office/drawing/2014/main" id="{B0AB8227-F61D-9B44-6975-918AFDCCB73D}"/>
            </a:ext>
            <a:ext uri="{147F2762-F138-4A5C-976F-8EAC2B608ADB}">
              <a16:predDERef xmlns:a16="http://schemas.microsoft.com/office/drawing/2014/main" pred="{CEF26229-9238-7619-E68D-7676169D07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120</xdr:col>
      <xdr:colOff>171450</xdr:colOff>
      <xdr:row>544</xdr:row>
      <xdr:rowOff>0</xdr:rowOff>
    </xdr:from>
    <xdr:to>
      <xdr:col>131</xdr:col>
      <xdr:colOff>390525</xdr:colOff>
      <xdr:row>580</xdr:row>
      <xdr:rowOff>95249</xdr:rowOff>
    </xdr:to>
    <xdr:graphicFrame macro="">
      <xdr:nvGraphicFramePr>
        <xdr:cNvPr id="12" name="Chart 11">
          <a:extLst>
            <a:ext uri="{FF2B5EF4-FFF2-40B4-BE49-F238E27FC236}">
              <a16:creationId xmlns:a16="http://schemas.microsoft.com/office/drawing/2014/main" id="{9890EB7B-B941-5D52-94D5-8D1CA1472C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208</xdr:col>
      <xdr:colOff>201612</xdr:colOff>
      <xdr:row>510</xdr:row>
      <xdr:rowOff>104775</xdr:rowOff>
    </xdr:from>
    <xdr:to>
      <xdr:col>215</xdr:col>
      <xdr:colOff>512762</xdr:colOff>
      <xdr:row>525</xdr:row>
      <xdr:rowOff>130175</xdr:rowOff>
    </xdr:to>
    <xdr:graphicFrame macro="">
      <xdr:nvGraphicFramePr>
        <xdr:cNvPr id="13" name="Chart 12">
          <a:extLst>
            <a:ext uri="{FF2B5EF4-FFF2-40B4-BE49-F238E27FC236}">
              <a16:creationId xmlns:a16="http://schemas.microsoft.com/office/drawing/2014/main" id="{8C267342-3046-49BF-BEE4-D6FC602D65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113</xdr:col>
      <xdr:colOff>60324</xdr:colOff>
      <xdr:row>549</xdr:row>
      <xdr:rowOff>82550</xdr:rowOff>
    </xdr:from>
    <xdr:to>
      <xdr:col>123</xdr:col>
      <xdr:colOff>342899</xdr:colOff>
      <xdr:row>575</xdr:row>
      <xdr:rowOff>152400</xdr:rowOff>
    </xdr:to>
    <xdr:graphicFrame macro="">
      <xdr:nvGraphicFramePr>
        <xdr:cNvPr id="6" name="Chart 5">
          <a:extLst>
            <a:ext uri="{FF2B5EF4-FFF2-40B4-BE49-F238E27FC236}">
              <a16:creationId xmlns:a16="http://schemas.microsoft.com/office/drawing/2014/main" id="{6D7AD8B6-F4D3-759D-C882-BCE425EA56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54</xdr:col>
      <xdr:colOff>1762125</xdr:colOff>
      <xdr:row>549</xdr:row>
      <xdr:rowOff>19050</xdr:rowOff>
    </xdr:from>
    <xdr:to>
      <xdr:col>62</xdr:col>
      <xdr:colOff>276225</xdr:colOff>
      <xdr:row>569</xdr:row>
      <xdr:rowOff>9525</xdr:rowOff>
    </xdr:to>
    <xdr:graphicFrame macro="">
      <xdr:nvGraphicFramePr>
        <xdr:cNvPr id="15" name="Chart 14">
          <a:extLst>
            <a:ext uri="{FF2B5EF4-FFF2-40B4-BE49-F238E27FC236}">
              <a16:creationId xmlns:a16="http://schemas.microsoft.com/office/drawing/2014/main" id="{561E5F63-2167-3382-5AA3-7AD4D1005148}"/>
            </a:ext>
            <a:ext uri="{147F2762-F138-4A5C-976F-8EAC2B608ADB}">
              <a16:predDERef xmlns:a16="http://schemas.microsoft.com/office/drawing/2014/main" pred="{6D7AD8B6-F4D3-759D-C882-BCE425EA56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249</xdr:col>
      <xdr:colOff>133350</xdr:colOff>
      <xdr:row>505</xdr:row>
      <xdr:rowOff>25400</xdr:rowOff>
    </xdr:from>
    <xdr:to>
      <xdr:col>253</xdr:col>
      <xdr:colOff>952500</xdr:colOff>
      <xdr:row>521</xdr:row>
      <xdr:rowOff>57150</xdr:rowOff>
    </xdr:to>
    <xdr:graphicFrame macro="">
      <xdr:nvGraphicFramePr>
        <xdr:cNvPr id="16" name="Chart 15">
          <a:extLst>
            <a:ext uri="{FF2B5EF4-FFF2-40B4-BE49-F238E27FC236}">
              <a16:creationId xmlns:a16="http://schemas.microsoft.com/office/drawing/2014/main" id="{97A27A15-F055-4FD1-D51E-78BC17B900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67</xdr:col>
      <xdr:colOff>441325</xdr:colOff>
      <xdr:row>513</xdr:row>
      <xdr:rowOff>0</xdr:rowOff>
    </xdr:from>
    <xdr:to>
      <xdr:col>75</xdr:col>
      <xdr:colOff>136525</xdr:colOff>
      <xdr:row>528</xdr:row>
      <xdr:rowOff>76200</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59B836BF-66B9-696B-F88C-D8B00A12D2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50644425" y="91211400"/>
              <a:ext cx="49784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309562</xdr:colOff>
      <xdr:row>8</xdr:row>
      <xdr:rowOff>52386</xdr:rowOff>
    </xdr:from>
    <xdr:to>
      <xdr:col>6</xdr:col>
      <xdr:colOff>352425</xdr:colOff>
      <xdr:row>26</xdr:row>
      <xdr:rowOff>114299</xdr:rowOff>
    </xdr:to>
    <xdr:graphicFrame macro="">
      <xdr:nvGraphicFramePr>
        <xdr:cNvPr id="5" name="Chart 4">
          <a:extLst>
            <a:ext uri="{FF2B5EF4-FFF2-40B4-BE49-F238E27FC236}">
              <a16:creationId xmlns:a16="http://schemas.microsoft.com/office/drawing/2014/main" id="{0582F9F9-155F-40D5-6101-8A3C6554A0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525</xdr:row>
      <xdr:rowOff>66675</xdr:rowOff>
    </xdr:from>
    <xdr:to>
      <xdr:col>8</xdr:col>
      <xdr:colOff>400050</xdr:colOff>
      <xdr:row>547</xdr:row>
      <xdr:rowOff>0</xdr:rowOff>
    </xdr:to>
    <xdr:graphicFrame macro="">
      <xdr:nvGraphicFramePr>
        <xdr:cNvPr id="2" name="Chart 1">
          <a:extLst>
            <a:ext uri="{FF2B5EF4-FFF2-40B4-BE49-F238E27FC236}">
              <a16:creationId xmlns:a16="http://schemas.microsoft.com/office/drawing/2014/main" id="{E90E4182-DB95-ADD2-1265-3F256B3917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419100</xdr:colOff>
      <xdr:row>507</xdr:row>
      <xdr:rowOff>0</xdr:rowOff>
    </xdr:from>
    <xdr:to>
      <xdr:col>13</xdr:col>
      <xdr:colOff>1085850</xdr:colOff>
      <xdr:row>522</xdr:row>
      <xdr:rowOff>25400</xdr:rowOff>
    </xdr:to>
    <xdr:graphicFrame macro="">
      <xdr:nvGraphicFramePr>
        <xdr:cNvPr id="5" name="Chart 4">
          <a:extLst>
            <a:ext uri="{FF2B5EF4-FFF2-40B4-BE49-F238E27FC236}">
              <a16:creationId xmlns:a16="http://schemas.microsoft.com/office/drawing/2014/main" id="{A1D87EBE-5979-A0DD-AD65-A23EFBA444B0}"/>
            </a:ext>
            <a:ext uri="{147F2762-F138-4A5C-976F-8EAC2B608ADB}">
              <a16:predDERef xmlns:a16="http://schemas.microsoft.com/office/drawing/2014/main" pred="{E90E4182-DB95-ADD2-1265-3F256B3917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11112</xdr:colOff>
      <xdr:row>508</xdr:row>
      <xdr:rowOff>19050</xdr:rowOff>
    </xdr:from>
    <xdr:to>
      <xdr:col>25</xdr:col>
      <xdr:colOff>339725</xdr:colOff>
      <xdr:row>528</xdr:row>
      <xdr:rowOff>120650</xdr:rowOff>
    </xdr:to>
    <xdr:graphicFrame macro="">
      <xdr:nvGraphicFramePr>
        <xdr:cNvPr id="6" name="Chart 5">
          <a:extLst>
            <a:ext uri="{FF2B5EF4-FFF2-40B4-BE49-F238E27FC236}">
              <a16:creationId xmlns:a16="http://schemas.microsoft.com/office/drawing/2014/main" id="{B5052E63-F928-59E3-4AE8-118239BA15E3}"/>
            </a:ext>
            <a:ext uri="{147F2762-F138-4A5C-976F-8EAC2B608ADB}">
              <a16:predDERef xmlns:a16="http://schemas.microsoft.com/office/drawing/2014/main" pred="{A1D87EBE-5979-A0DD-AD65-A23EFBA444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447675</xdr:colOff>
      <xdr:row>536</xdr:row>
      <xdr:rowOff>28575</xdr:rowOff>
    </xdr:from>
    <xdr:to>
      <xdr:col>13</xdr:col>
      <xdr:colOff>981075</xdr:colOff>
      <xdr:row>552</xdr:row>
      <xdr:rowOff>28575</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2BBF4390-8408-5026-7A31-77435D152BB4}"/>
                </a:ext>
                <a:ext uri="{147F2762-F138-4A5C-976F-8EAC2B608ADB}">
                  <a16:predDERef xmlns:a16="http://schemas.microsoft.com/office/drawing/2014/main" pred="{C20B6CBD-42B2-8FC0-FBB6-EF5866E943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820275" y="7851775"/>
              <a:ext cx="5105400" cy="2844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133350</xdr:colOff>
      <xdr:row>558</xdr:row>
      <xdr:rowOff>119062</xdr:rowOff>
    </xdr:from>
    <xdr:to>
      <xdr:col>12</xdr:col>
      <xdr:colOff>180975</xdr:colOff>
      <xdr:row>574</xdr:row>
      <xdr:rowOff>119062</xdr:rowOff>
    </xdr:to>
    <xdr:graphicFrame macro="">
      <xdr:nvGraphicFramePr>
        <xdr:cNvPr id="3" name="Chart 2">
          <a:extLst>
            <a:ext uri="{FF2B5EF4-FFF2-40B4-BE49-F238E27FC236}">
              <a16:creationId xmlns:a16="http://schemas.microsoft.com/office/drawing/2014/main" id="{C17EEC9B-D3AD-7406-E219-76B16D36E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1538287</xdr:colOff>
      <xdr:row>594</xdr:row>
      <xdr:rowOff>119062</xdr:rowOff>
    </xdr:from>
    <xdr:to>
      <xdr:col>11</xdr:col>
      <xdr:colOff>300037</xdr:colOff>
      <xdr:row>610</xdr:row>
      <xdr:rowOff>119062</xdr:rowOff>
    </xdr:to>
    <xdr:graphicFrame macro="">
      <xdr:nvGraphicFramePr>
        <xdr:cNvPr id="9" name="Chart 8">
          <a:extLst>
            <a:ext uri="{FF2B5EF4-FFF2-40B4-BE49-F238E27FC236}">
              <a16:creationId xmlns:a16="http://schemas.microsoft.com/office/drawing/2014/main" id="{B59FB46D-22E9-D864-8E0A-02E353FB91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557211</xdr:colOff>
      <xdr:row>509</xdr:row>
      <xdr:rowOff>100010</xdr:rowOff>
    </xdr:from>
    <xdr:to>
      <xdr:col>36</xdr:col>
      <xdr:colOff>200024</xdr:colOff>
      <xdr:row>534</xdr:row>
      <xdr:rowOff>76199</xdr:rowOff>
    </xdr:to>
    <xdr:graphicFrame macro="">
      <xdr:nvGraphicFramePr>
        <xdr:cNvPr id="10" name="Chart 9">
          <a:extLst>
            <a:ext uri="{FF2B5EF4-FFF2-40B4-BE49-F238E27FC236}">
              <a16:creationId xmlns:a16="http://schemas.microsoft.com/office/drawing/2014/main" id="{808A5294-E242-CCE6-BE65-768673FCDD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388936</xdr:colOff>
      <xdr:row>477</xdr:row>
      <xdr:rowOff>122237</xdr:rowOff>
    </xdr:from>
    <xdr:to>
      <xdr:col>21</xdr:col>
      <xdr:colOff>209550</xdr:colOff>
      <xdr:row>499</xdr:row>
      <xdr:rowOff>76200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19686A7-24E3-D7D7-EE53-65DC9F4B27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73736" y="90990737"/>
              <a:ext cx="8570914" cy="41449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177</xdr:col>
      <xdr:colOff>395287</xdr:colOff>
      <xdr:row>59</xdr:row>
      <xdr:rowOff>128587</xdr:rowOff>
    </xdr:from>
    <xdr:to>
      <xdr:col>185</xdr:col>
      <xdr:colOff>90487</xdr:colOff>
      <xdr:row>74</xdr:row>
      <xdr:rowOff>157162</xdr:rowOff>
    </xdr:to>
    <xdr:graphicFrame macro="">
      <xdr:nvGraphicFramePr>
        <xdr:cNvPr id="2" name="Chart 1">
          <a:extLst>
            <a:ext uri="{FF2B5EF4-FFF2-40B4-BE49-F238E27FC236}">
              <a16:creationId xmlns:a16="http://schemas.microsoft.com/office/drawing/2014/main" id="{FA068483-7337-8ACB-2770-EB5191E168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512</xdr:row>
      <xdr:rowOff>85725</xdr:rowOff>
    </xdr:from>
    <xdr:to>
      <xdr:col>23</xdr:col>
      <xdr:colOff>647700</xdr:colOff>
      <xdr:row>526</xdr:row>
      <xdr:rowOff>161925</xdr:rowOff>
    </xdr:to>
    <xdr:graphicFrame macro="">
      <xdr:nvGraphicFramePr>
        <xdr:cNvPr id="2" name="Chart 1">
          <a:extLst>
            <a:ext uri="{FF2B5EF4-FFF2-40B4-BE49-F238E27FC236}">
              <a16:creationId xmlns:a16="http://schemas.microsoft.com/office/drawing/2014/main" id="{7CD38B73-4A01-C2EF-2972-1D36591747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527</xdr:row>
      <xdr:rowOff>152400</xdr:rowOff>
    </xdr:from>
    <xdr:to>
      <xdr:col>23</xdr:col>
      <xdr:colOff>650875</xdr:colOff>
      <xdr:row>542</xdr:row>
      <xdr:rowOff>38100</xdr:rowOff>
    </xdr:to>
    <xdr:graphicFrame macro="">
      <xdr:nvGraphicFramePr>
        <xdr:cNvPr id="3" name="Chart 2">
          <a:extLst>
            <a:ext uri="{FF2B5EF4-FFF2-40B4-BE49-F238E27FC236}">
              <a16:creationId xmlns:a16="http://schemas.microsoft.com/office/drawing/2014/main" id="{77F16CFA-652E-7496-163F-63CCFEB5A6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543</xdr:row>
      <xdr:rowOff>76200</xdr:rowOff>
    </xdr:from>
    <xdr:to>
      <xdr:col>23</xdr:col>
      <xdr:colOff>647700</xdr:colOff>
      <xdr:row>557</xdr:row>
      <xdr:rowOff>152400</xdr:rowOff>
    </xdr:to>
    <xdr:graphicFrame macro="">
      <xdr:nvGraphicFramePr>
        <xdr:cNvPr id="4" name="Chart 3">
          <a:extLst>
            <a:ext uri="{FF2B5EF4-FFF2-40B4-BE49-F238E27FC236}">
              <a16:creationId xmlns:a16="http://schemas.microsoft.com/office/drawing/2014/main" id="{B03EC66F-92A1-4AF9-CA69-455C4F50C3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559</xdr:row>
      <xdr:rowOff>15875</xdr:rowOff>
    </xdr:from>
    <xdr:to>
      <xdr:col>23</xdr:col>
      <xdr:colOff>646113</xdr:colOff>
      <xdr:row>573</xdr:row>
      <xdr:rowOff>92075</xdr:rowOff>
    </xdr:to>
    <xdr:graphicFrame macro="">
      <xdr:nvGraphicFramePr>
        <xdr:cNvPr id="5" name="Chart 4">
          <a:extLst>
            <a:ext uri="{FF2B5EF4-FFF2-40B4-BE49-F238E27FC236}">
              <a16:creationId xmlns:a16="http://schemas.microsoft.com/office/drawing/2014/main" id="{B68C7F02-8A31-4D88-F71A-0FCA66129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574</xdr:row>
      <xdr:rowOff>171450</xdr:rowOff>
    </xdr:from>
    <xdr:to>
      <xdr:col>23</xdr:col>
      <xdr:colOff>647700</xdr:colOff>
      <xdr:row>589</xdr:row>
      <xdr:rowOff>57150</xdr:rowOff>
    </xdr:to>
    <xdr:graphicFrame macro="">
      <xdr:nvGraphicFramePr>
        <xdr:cNvPr id="6" name="Chart 5">
          <a:extLst>
            <a:ext uri="{FF2B5EF4-FFF2-40B4-BE49-F238E27FC236}">
              <a16:creationId xmlns:a16="http://schemas.microsoft.com/office/drawing/2014/main" id="{A7EB5C74-1FE9-892E-79A2-E2EB1BDE8C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847725</xdr:colOff>
      <xdr:row>512</xdr:row>
      <xdr:rowOff>76200</xdr:rowOff>
    </xdr:from>
    <xdr:to>
      <xdr:col>28</xdr:col>
      <xdr:colOff>457200</xdr:colOff>
      <xdr:row>526</xdr:row>
      <xdr:rowOff>133350</xdr:rowOff>
    </xdr:to>
    <xdr:graphicFrame macro="">
      <xdr:nvGraphicFramePr>
        <xdr:cNvPr id="7" name="Chart 6">
          <a:extLst>
            <a:ext uri="{FF2B5EF4-FFF2-40B4-BE49-F238E27FC236}">
              <a16:creationId xmlns:a16="http://schemas.microsoft.com/office/drawing/2014/main" id="{C1C72930-79F5-71ED-789F-A929655ED7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725488</xdr:colOff>
      <xdr:row>527</xdr:row>
      <xdr:rowOff>142875</xdr:rowOff>
    </xdr:from>
    <xdr:to>
      <xdr:col>28</xdr:col>
      <xdr:colOff>523875</xdr:colOff>
      <xdr:row>542</xdr:row>
      <xdr:rowOff>76200</xdr:rowOff>
    </xdr:to>
    <xdr:graphicFrame macro="">
      <xdr:nvGraphicFramePr>
        <xdr:cNvPr id="8" name="Chart 7">
          <a:extLst>
            <a:ext uri="{FF2B5EF4-FFF2-40B4-BE49-F238E27FC236}">
              <a16:creationId xmlns:a16="http://schemas.microsoft.com/office/drawing/2014/main" id="{EC5ED912-B411-4610-60E7-4F14C7BAC0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11112</xdr:colOff>
      <xdr:row>2</xdr:row>
      <xdr:rowOff>74612</xdr:rowOff>
    </xdr:from>
    <xdr:to>
      <xdr:col>15</xdr:col>
      <xdr:colOff>315912</xdr:colOff>
      <xdr:row>17</xdr:row>
      <xdr:rowOff>96837</xdr:rowOff>
    </xdr:to>
    <xdr:graphicFrame macro="">
      <xdr:nvGraphicFramePr>
        <xdr:cNvPr id="2" name="Chart 1">
          <a:extLst>
            <a:ext uri="{FF2B5EF4-FFF2-40B4-BE49-F238E27FC236}">
              <a16:creationId xmlns:a16="http://schemas.microsoft.com/office/drawing/2014/main" id="{FA43CB29-73E3-4569-9157-1FA69AE84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1554162</xdr:colOff>
      <xdr:row>17</xdr:row>
      <xdr:rowOff>179387</xdr:rowOff>
    </xdr:from>
    <xdr:to>
      <xdr:col>10</xdr:col>
      <xdr:colOff>96837</xdr:colOff>
      <xdr:row>33</xdr:row>
      <xdr:rowOff>20637</xdr:rowOff>
    </xdr:to>
    <xdr:graphicFrame macro="">
      <xdr:nvGraphicFramePr>
        <xdr:cNvPr id="3" name="Chart 2">
          <a:extLst>
            <a:ext uri="{FF2B5EF4-FFF2-40B4-BE49-F238E27FC236}">
              <a16:creationId xmlns:a16="http://schemas.microsoft.com/office/drawing/2014/main" id="{FCA9D4DD-971F-4499-A860-F79E3ACCCB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238125</xdr:colOff>
      <xdr:row>30</xdr:row>
      <xdr:rowOff>144462</xdr:rowOff>
    </xdr:from>
    <xdr:to>
      <xdr:col>17</xdr:col>
      <xdr:colOff>542925</xdr:colOff>
      <xdr:row>45</xdr:row>
      <xdr:rowOff>179387</xdr:rowOff>
    </xdr:to>
    <xdr:graphicFrame macro="">
      <xdr:nvGraphicFramePr>
        <xdr:cNvPr id="4" name="Chart 3">
          <a:extLst>
            <a:ext uri="{FF2B5EF4-FFF2-40B4-BE49-F238E27FC236}">
              <a16:creationId xmlns:a16="http://schemas.microsoft.com/office/drawing/2014/main" id="{1044A1C7-4DFC-59EC-DD5A-A00519E77F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315912</xdr:colOff>
      <xdr:row>39</xdr:row>
      <xdr:rowOff>26987</xdr:rowOff>
    </xdr:from>
    <xdr:to>
      <xdr:col>13</xdr:col>
      <xdr:colOff>20637</xdr:colOff>
      <xdr:row>54</xdr:row>
      <xdr:rowOff>68262</xdr:rowOff>
    </xdr:to>
    <xdr:graphicFrame macro="">
      <xdr:nvGraphicFramePr>
        <xdr:cNvPr id="5" name="Chart 4">
          <a:extLst>
            <a:ext uri="{FF2B5EF4-FFF2-40B4-BE49-F238E27FC236}">
              <a16:creationId xmlns:a16="http://schemas.microsoft.com/office/drawing/2014/main" id="{871D95E0-6493-43B2-67E8-AB9B5F717E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315912</xdr:colOff>
      <xdr:row>41</xdr:row>
      <xdr:rowOff>55562</xdr:rowOff>
    </xdr:from>
    <xdr:to>
      <xdr:col>18</xdr:col>
      <xdr:colOff>17462</xdr:colOff>
      <xdr:row>56</xdr:row>
      <xdr:rowOff>96837</xdr:rowOff>
    </xdr:to>
    <xdr:graphicFrame macro="">
      <xdr:nvGraphicFramePr>
        <xdr:cNvPr id="6" name="Chart 5">
          <a:extLst>
            <a:ext uri="{FF2B5EF4-FFF2-40B4-BE49-F238E27FC236}">
              <a16:creationId xmlns:a16="http://schemas.microsoft.com/office/drawing/2014/main" id="{D7B5D4F9-2372-8E8B-F0AF-EC8567DF44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106362</xdr:colOff>
      <xdr:row>53</xdr:row>
      <xdr:rowOff>68262</xdr:rowOff>
    </xdr:from>
    <xdr:to>
      <xdr:col>12</xdr:col>
      <xdr:colOff>417512</xdr:colOff>
      <xdr:row>68</xdr:row>
      <xdr:rowOff>74612</xdr:rowOff>
    </xdr:to>
    <xdr:graphicFrame macro="">
      <xdr:nvGraphicFramePr>
        <xdr:cNvPr id="7" name="Chart 6">
          <a:extLst>
            <a:ext uri="{FF2B5EF4-FFF2-40B4-BE49-F238E27FC236}">
              <a16:creationId xmlns:a16="http://schemas.microsoft.com/office/drawing/2014/main" id="{3DBF89B0-06E6-B606-0DC2-E3899F0B28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153987</xdr:colOff>
      <xdr:row>69</xdr:row>
      <xdr:rowOff>173037</xdr:rowOff>
    </xdr:from>
    <xdr:to>
      <xdr:col>13</xdr:col>
      <xdr:colOff>465137</xdr:colOff>
      <xdr:row>84</xdr:row>
      <xdr:rowOff>179387</xdr:rowOff>
    </xdr:to>
    <xdr:graphicFrame macro="">
      <xdr:nvGraphicFramePr>
        <xdr:cNvPr id="9" name="Chart 8">
          <a:extLst>
            <a:ext uri="{FF2B5EF4-FFF2-40B4-BE49-F238E27FC236}">
              <a16:creationId xmlns:a16="http://schemas.microsoft.com/office/drawing/2014/main" id="{F8E5FC53-7009-0F06-26ED-FE5D9BFC62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87311</xdr:colOff>
      <xdr:row>65</xdr:row>
      <xdr:rowOff>106362</xdr:rowOff>
    </xdr:from>
    <xdr:to>
      <xdr:col>13</xdr:col>
      <xdr:colOff>209549</xdr:colOff>
      <xdr:row>78</xdr:row>
      <xdr:rowOff>87312</xdr:rowOff>
    </xdr:to>
    <xdr:graphicFrame macro="">
      <xdr:nvGraphicFramePr>
        <xdr:cNvPr id="11" name="Chart 10">
          <a:extLst>
            <a:ext uri="{FF2B5EF4-FFF2-40B4-BE49-F238E27FC236}">
              <a16:creationId xmlns:a16="http://schemas.microsoft.com/office/drawing/2014/main" id="{F73FC926-CD54-1F54-8A8A-CE1216F24D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588960</xdr:colOff>
      <xdr:row>0</xdr:row>
      <xdr:rowOff>68262</xdr:rowOff>
    </xdr:from>
    <xdr:to>
      <xdr:col>10</xdr:col>
      <xdr:colOff>349250</xdr:colOff>
      <xdr:row>15</xdr:row>
      <xdr:rowOff>84137</xdr:rowOff>
    </xdr:to>
    <xdr:graphicFrame macro="">
      <xdr:nvGraphicFramePr>
        <xdr:cNvPr id="3" name="Chart 2">
          <a:extLst>
            <a:ext uri="{FF2B5EF4-FFF2-40B4-BE49-F238E27FC236}">
              <a16:creationId xmlns:a16="http://schemas.microsoft.com/office/drawing/2014/main" id="{88CE780A-1D89-407E-ACAC-AC426EE71C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801686</xdr:colOff>
      <xdr:row>0</xdr:row>
      <xdr:rowOff>169862</xdr:rowOff>
    </xdr:from>
    <xdr:to>
      <xdr:col>20</xdr:col>
      <xdr:colOff>377825</xdr:colOff>
      <xdr:row>16</xdr:row>
      <xdr:rowOff>11112</xdr:rowOff>
    </xdr:to>
    <xdr:graphicFrame macro="">
      <xdr:nvGraphicFramePr>
        <xdr:cNvPr id="5" name="Chart 4">
          <a:extLst>
            <a:ext uri="{FF2B5EF4-FFF2-40B4-BE49-F238E27FC236}">
              <a16:creationId xmlns:a16="http://schemas.microsoft.com/office/drawing/2014/main" id="{B3DFDD8F-CEB4-4576-8088-AE42EB70D2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96836</xdr:colOff>
      <xdr:row>17</xdr:row>
      <xdr:rowOff>141286</xdr:rowOff>
    </xdr:from>
    <xdr:to>
      <xdr:col>20</xdr:col>
      <xdr:colOff>22224</xdr:colOff>
      <xdr:row>33</xdr:row>
      <xdr:rowOff>79374</xdr:rowOff>
    </xdr:to>
    <xdr:graphicFrame macro="">
      <xdr:nvGraphicFramePr>
        <xdr:cNvPr id="6" name="Chart 5">
          <a:extLst>
            <a:ext uri="{FF2B5EF4-FFF2-40B4-BE49-F238E27FC236}">
              <a16:creationId xmlns:a16="http://schemas.microsoft.com/office/drawing/2014/main" id="{828E4FF9-4CBD-400E-8CC8-17BA4F5998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773112</xdr:colOff>
      <xdr:row>17</xdr:row>
      <xdr:rowOff>131762</xdr:rowOff>
    </xdr:from>
    <xdr:to>
      <xdr:col>9</xdr:col>
      <xdr:colOff>350837</xdr:colOff>
      <xdr:row>32</xdr:row>
      <xdr:rowOff>153987</xdr:rowOff>
    </xdr:to>
    <xdr:graphicFrame macro="">
      <xdr:nvGraphicFramePr>
        <xdr:cNvPr id="7" name="Chart 6">
          <a:extLst>
            <a:ext uri="{FF2B5EF4-FFF2-40B4-BE49-F238E27FC236}">
              <a16:creationId xmlns:a16="http://schemas.microsoft.com/office/drawing/2014/main" id="{10700680-29B8-462D-952B-3B24272784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1068386</xdr:colOff>
      <xdr:row>34</xdr:row>
      <xdr:rowOff>74612</xdr:rowOff>
    </xdr:from>
    <xdr:to>
      <xdr:col>11</xdr:col>
      <xdr:colOff>428625</xdr:colOff>
      <xdr:row>49</xdr:row>
      <xdr:rowOff>96837</xdr:rowOff>
    </xdr:to>
    <xdr:graphicFrame macro="">
      <xdr:nvGraphicFramePr>
        <xdr:cNvPr id="8" name="Chart 7">
          <a:extLst>
            <a:ext uri="{FF2B5EF4-FFF2-40B4-BE49-F238E27FC236}">
              <a16:creationId xmlns:a16="http://schemas.microsoft.com/office/drawing/2014/main" id="{CDC03652-9712-4734-AAAE-AC3A23F01F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438150</xdr:colOff>
      <xdr:row>45</xdr:row>
      <xdr:rowOff>38099</xdr:rowOff>
    </xdr:from>
    <xdr:to>
      <xdr:col>12</xdr:col>
      <xdr:colOff>9524</xdr:colOff>
      <xdr:row>61</xdr:row>
      <xdr:rowOff>47624</xdr:rowOff>
    </xdr:to>
    <xdr:graphicFrame macro="">
      <xdr:nvGraphicFramePr>
        <xdr:cNvPr id="2" name="Chart 1">
          <a:extLst>
            <a:ext uri="{FF2B5EF4-FFF2-40B4-BE49-F238E27FC236}">
              <a16:creationId xmlns:a16="http://schemas.microsoft.com/office/drawing/2014/main" id="{2CDABC05-799F-C89F-55BA-F1ACF462E7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gapinc.com/en-us/about/leadership/board-of-directors"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gapinc.com/en-us/about/leadership/board-of-director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G535"/>
  <sheetViews>
    <sheetView topLeftCell="P1" workbookViewId="0">
      <pane ySplit="1" topLeftCell="A2" activePane="bottomLeft" state="frozen"/>
      <selection activeCell="Y1" sqref="Y1"/>
      <selection pane="bottomLeft" activeCell="BF1" sqref="BF1"/>
    </sheetView>
  </sheetViews>
  <sheetFormatPr baseColWidth="10" defaultColWidth="8.6640625" defaultRowHeight="14" customHeight="1" x14ac:dyDescent="0.2"/>
  <cols>
    <col min="1" max="1" width="16.5" style="10" customWidth="1"/>
    <col min="2" max="19" width="8.6640625" customWidth="1"/>
    <col min="20" max="20" width="26.1640625" style="10" customWidth="1"/>
    <col min="21" max="21" width="14.1640625" style="10" customWidth="1"/>
    <col min="22" max="22" width="8.6640625" customWidth="1"/>
    <col min="23" max="23" width="16.5" hidden="1" customWidth="1"/>
    <col min="24" max="24" width="8.6640625" hidden="1" customWidth="1"/>
    <col min="25" max="25" width="26.1640625" style="10" hidden="1" customWidth="1"/>
    <col min="26" max="26" width="18.33203125" style="10" hidden="1" customWidth="1"/>
    <col min="27" max="28" width="9.33203125" style="10" customWidth="1"/>
    <col min="29" max="29" width="13.33203125" style="10" customWidth="1"/>
    <col min="30" max="30" width="8.6640625" customWidth="1"/>
    <col min="31" max="31" width="0.1640625" customWidth="1"/>
    <col min="32" max="32" width="15.5" style="10" customWidth="1"/>
    <col min="33" max="35" width="8.6640625" hidden="1" customWidth="1"/>
    <col min="36" max="36" width="21.1640625" style="22" hidden="1" customWidth="1"/>
    <col min="37" max="37" width="21.5" style="10" hidden="1" customWidth="1"/>
    <col min="38" max="38" width="20.1640625" style="22" hidden="1" customWidth="1"/>
    <col min="39" max="39" width="17.1640625" style="10" hidden="1" customWidth="1"/>
    <col min="40" max="40" width="16.1640625" style="22" hidden="1" customWidth="1"/>
    <col min="41" max="41" width="20.1640625" style="10" hidden="1" customWidth="1"/>
    <col min="42" max="45" width="8.6640625" hidden="1" customWidth="1"/>
    <col min="46" max="46" width="14.6640625" style="22" hidden="1" customWidth="1"/>
    <col min="47" max="47" width="9.5" style="10" hidden="1" customWidth="1"/>
    <col min="48" max="48" width="9.5" style="20" hidden="1" customWidth="1"/>
    <col min="49" max="51" width="8.6640625" hidden="1" customWidth="1"/>
    <col min="52" max="52" width="22.5" style="22" hidden="1" customWidth="1"/>
    <col min="53" max="53" width="29.5" style="10" hidden="1" customWidth="1"/>
    <col min="54" max="54" width="29.5" style="20" hidden="1" customWidth="1"/>
    <col min="55" max="55" width="17.5" customWidth="1"/>
    <col min="56" max="57" width="8.6640625" customWidth="1"/>
    <col min="58" max="58" width="18" style="22" customWidth="1"/>
    <col min="59" max="60" width="8.6640625" style="10" customWidth="1"/>
    <col min="61" max="63" width="8.6640625" customWidth="1"/>
    <col min="64" max="64" width="8.6640625" style="22" customWidth="1"/>
    <col min="65" max="67" width="8.6640625" customWidth="1"/>
    <col min="68" max="68" width="8.6640625" style="22" customWidth="1"/>
    <col min="69" max="69" width="8.6640625" style="10" customWidth="1"/>
    <col min="70" max="70" width="8.6640625" style="20" customWidth="1"/>
    <col min="71" max="74" width="8.6640625" style="10" customWidth="1"/>
    <col min="75" max="75" width="8.6640625" style="22" customWidth="1"/>
    <col min="76" max="76" width="8.6640625" style="10" customWidth="1"/>
    <col min="77" max="77" width="8.6640625" style="20" customWidth="1"/>
    <col min="78" max="81" width="8.6640625" style="10" customWidth="1"/>
    <col min="82" max="82" width="8.6640625" style="22" customWidth="1"/>
    <col min="83" max="86" width="8.6640625" style="10" customWidth="1"/>
    <col min="87" max="87" width="8.6640625" style="22" customWidth="1"/>
    <col min="88" max="91" width="8.6640625" style="10" customWidth="1"/>
    <col min="92" max="93" width="8.6640625" style="22" customWidth="1"/>
    <col min="94" max="98" width="8.6640625" style="10" customWidth="1"/>
    <col min="99" max="99" width="8.6640625" style="22" customWidth="1"/>
    <col min="100" max="103" width="8.6640625" style="10" customWidth="1"/>
    <col min="104" max="104" width="8.6640625" style="22" customWidth="1"/>
    <col min="105" max="107" width="8.6640625" style="10" customWidth="1"/>
    <col min="108" max="108" width="8.6640625" style="22" customWidth="1"/>
    <col min="109" max="115" width="8.6640625" style="10" customWidth="1"/>
    <col min="116" max="116" width="8.6640625" style="22" customWidth="1"/>
    <col min="117" max="122" width="8.6640625" style="10" customWidth="1"/>
    <col min="123" max="123" width="8.6640625" style="27" customWidth="1"/>
    <col min="124" max="124" width="8.6640625" customWidth="1"/>
    <col min="125" max="125" width="8.6640625" style="27" customWidth="1"/>
    <col min="126" max="126" width="8.6640625" customWidth="1"/>
    <col min="127" max="127" width="8.6640625" style="27" customWidth="1"/>
    <col min="128" max="128" width="8.6640625" customWidth="1"/>
    <col min="129" max="129" width="8.6640625" style="27" customWidth="1"/>
    <col min="130" max="130" width="8.6640625" customWidth="1"/>
    <col min="131" max="131" width="8.6640625" style="27" customWidth="1"/>
    <col min="132" max="132" width="8.6640625" customWidth="1"/>
    <col min="133" max="133" width="8.6640625" style="27" customWidth="1"/>
    <col min="134" max="134" width="8.6640625" customWidth="1"/>
    <col min="135" max="135" width="8.6640625" style="27" customWidth="1"/>
    <col min="136" max="136" width="8.6640625" customWidth="1"/>
    <col min="137" max="137" width="8.6640625" style="27" customWidth="1"/>
    <col min="138" max="138" width="8.6640625" customWidth="1"/>
    <col min="139" max="139" width="8.6640625" style="27" customWidth="1"/>
    <col min="140" max="140" width="8.6640625" customWidth="1"/>
    <col min="141" max="141" width="8.6640625" style="27" customWidth="1"/>
    <col min="142" max="145" width="8.6640625" customWidth="1"/>
    <col min="146" max="146" width="8.6640625" style="22" customWidth="1"/>
    <col min="147" max="153" width="8.6640625" style="10" customWidth="1"/>
    <col min="154" max="154" width="8.6640625" style="22" customWidth="1"/>
    <col min="155" max="156" width="8.6640625" style="10" customWidth="1"/>
    <col min="157" max="157" width="8.6640625" style="22" customWidth="1"/>
    <col min="158" max="159" width="8.6640625" style="10" customWidth="1"/>
    <col min="160" max="160" width="8.6640625" style="22" customWidth="1"/>
    <col min="161" max="162" width="8.6640625" style="10" customWidth="1"/>
    <col min="163" max="163" width="8.6640625" style="22" customWidth="1"/>
    <col min="164" max="168" width="8.6640625" style="10" customWidth="1"/>
    <col min="169" max="169" width="8.6640625" style="22" customWidth="1"/>
    <col min="170" max="173" width="8.6640625" style="10" customWidth="1"/>
    <col min="174" max="174" width="8.6640625" style="22" customWidth="1"/>
    <col min="175" max="177" width="8.6640625" style="10" customWidth="1"/>
    <col min="178" max="178" width="8.6640625" style="22" customWidth="1"/>
    <col min="179" max="190" width="8.6640625" style="10" customWidth="1"/>
    <col min="191" max="191" width="8.6640625" style="22" customWidth="1"/>
    <col min="192" max="197" width="8.6640625" style="10" customWidth="1"/>
    <col min="198" max="198" width="8.6640625" style="22"/>
    <col min="199" max="199" width="8.6640625" style="10"/>
    <col min="200" max="200" width="9.83203125" style="10" bestFit="1" customWidth="1"/>
    <col min="201" max="202" width="8.6640625" style="10"/>
    <col min="203" max="204" width="0" style="10" hidden="1" customWidth="1"/>
    <col min="205" max="205" width="0" style="22" hidden="1" customWidth="1"/>
    <col min="206" max="206" width="0" style="10" hidden="1" customWidth="1"/>
    <col min="207" max="207" width="0" style="22" hidden="1" customWidth="1"/>
    <col min="208" max="211" width="0" style="10" hidden="1" customWidth="1"/>
    <col min="212" max="212" width="0" style="22" hidden="1" customWidth="1"/>
    <col min="213" max="241" width="0" style="10" hidden="1" customWidth="1"/>
    <col min="242" max="16384" width="8.6640625" style="10"/>
  </cols>
  <sheetData>
    <row r="1" spans="1:241" ht="14" customHeight="1" x14ac:dyDescent="0.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s="10" t="s">
        <v>18</v>
      </c>
      <c r="U1" s="10" t="s">
        <v>19</v>
      </c>
      <c r="V1" t="s">
        <v>20</v>
      </c>
      <c r="W1" t="s">
        <v>21</v>
      </c>
      <c r="X1" t="s">
        <v>22</v>
      </c>
      <c r="Y1" s="10" t="s">
        <v>23</v>
      </c>
      <c r="Z1" s="10" t="s">
        <v>24</v>
      </c>
      <c r="AA1" s="10" t="s">
        <v>25</v>
      </c>
      <c r="AB1" s="10" t="s">
        <v>26</v>
      </c>
      <c r="AC1" s="10" t="s">
        <v>27</v>
      </c>
      <c r="AD1" t="s">
        <v>28</v>
      </c>
      <c r="AE1" t="s">
        <v>29</v>
      </c>
      <c r="AF1" s="10" t="s">
        <v>30</v>
      </c>
      <c r="AG1" t="s">
        <v>31</v>
      </c>
      <c r="AH1" t="s">
        <v>32</v>
      </c>
      <c r="AI1" t="s">
        <v>33</v>
      </c>
      <c r="AJ1" s="22" t="s">
        <v>34</v>
      </c>
      <c r="AK1" s="10" t="s">
        <v>35</v>
      </c>
      <c r="AL1" s="22" t="s">
        <v>36</v>
      </c>
      <c r="AM1" s="10" t="s">
        <v>37</v>
      </c>
      <c r="AN1" s="22" t="s">
        <v>38</v>
      </c>
      <c r="AO1" s="10" t="s">
        <v>39</v>
      </c>
      <c r="AP1" t="s">
        <v>40</v>
      </c>
      <c r="AQ1" t="s">
        <v>41</v>
      </c>
      <c r="AR1" t="s">
        <v>42</v>
      </c>
      <c r="AS1" t="s">
        <v>43</v>
      </c>
      <c r="AT1" s="22" t="s">
        <v>44</v>
      </c>
      <c r="AU1" s="10" t="s">
        <v>45</v>
      </c>
      <c r="AV1" s="20" t="s">
        <v>46</v>
      </c>
      <c r="AW1" t="s">
        <v>47</v>
      </c>
      <c r="AX1" t="s">
        <v>48</v>
      </c>
      <c r="AY1" t="s">
        <v>49</v>
      </c>
      <c r="AZ1" s="22" t="s">
        <v>50</v>
      </c>
      <c r="BA1" s="10" t="s">
        <v>51</v>
      </c>
      <c r="BB1" s="20" t="s">
        <v>52</v>
      </c>
      <c r="BC1" t="s">
        <v>53</v>
      </c>
      <c r="BD1" t="s">
        <v>54</v>
      </c>
      <c r="BE1" t="s">
        <v>55</v>
      </c>
      <c r="BF1" s="22" t="s">
        <v>56</v>
      </c>
      <c r="BG1" s="10" t="s">
        <v>57</v>
      </c>
      <c r="BH1" s="10" t="s">
        <v>58</v>
      </c>
      <c r="BI1" t="s">
        <v>59</v>
      </c>
      <c r="BJ1" t="s">
        <v>60</v>
      </c>
      <c r="BK1" t="s">
        <v>61</v>
      </c>
      <c r="BL1" s="22" t="s">
        <v>62</v>
      </c>
      <c r="BM1" t="s">
        <v>63</v>
      </c>
      <c r="BN1" t="s">
        <v>64</v>
      </c>
      <c r="BO1" t="s">
        <v>65</v>
      </c>
      <c r="BP1" s="22" t="s">
        <v>66</v>
      </c>
      <c r="BQ1" s="10" t="s">
        <v>67</v>
      </c>
      <c r="BR1" s="20" t="s">
        <v>68</v>
      </c>
      <c r="BS1" s="10" t="s">
        <v>69</v>
      </c>
      <c r="BT1" s="10" t="s">
        <v>70</v>
      </c>
      <c r="BU1" s="10" t="s">
        <v>71</v>
      </c>
      <c r="BV1" s="10" t="s">
        <v>72</v>
      </c>
      <c r="BW1" s="22" t="s">
        <v>73</v>
      </c>
      <c r="BX1" s="10" t="s">
        <v>74</v>
      </c>
      <c r="BY1" s="20" t="s">
        <v>75</v>
      </c>
      <c r="BZ1" s="10" t="s">
        <v>76</v>
      </c>
      <c r="CA1" s="10" t="s">
        <v>77</v>
      </c>
      <c r="CB1" s="10" t="s">
        <v>78</v>
      </c>
      <c r="CC1" s="10" t="s">
        <v>79</v>
      </c>
      <c r="CD1" s="22" t="s">
        <v>80</v>
      </c>
      <c r="CE1" s="10" t="s">
        <v>81</v>
      </c>
      <c r="CF1" s="10" t="s">
        <v>82</v>
      </c>
      <c r="CG1" s="10" t="s">
        <v>83</v>
      </c>
      <c r="CH1" s="10" t="s">
        <v>84</v>
      </c>
      <c r="CI1" s="22" t="s">
        <v>85</v>
      </c>
      <c r="CJ1" s="10" t="s">
        <v>86</v>
      </c>
      <c r="CK1" s="10" t="s">
        <v>87</v>
      </c>
      <c r="CL1" s="10" t="s">
        <v>88</v>
      </c>
      <c r="CM1" s="10" t="s">
        <v>89</v>
      </c>
      <c r="CN1" s="22" t="s">
        <v>90</v>
      </c>
      <c r="CO1" s="22" t="s">
        <v>91</v>
      </c>
      <c r="CP1" s="10" t="s">
        <v>92</v>
      </c>
      <c r="CQ1" s="10" t="s">
        <v>93</v>
      </c>
      <c r="CR1" s="10" t="s">
        <v>94</v>
      </c>
      <c r="CS1" s="10" t="s">
        <v>95</v>
      </c>
      <c r="CT1" s="10" t="s">
        <v>96</v>
      </c>
      <c r="CU1" s="22" t="s">
        <v>97</v>
      </c>
      <c r="CV1" s="10" t="s">
        <v>98</v>
      </c>
      <c r="CW1" s="10" t="s">
        <v>99</v>
      </c>
      <c r="CX1" s="10" t="s">
        <v>100</v>
      </c>
      <c r="CY1" s="10" t="s">
        <v>101</v>
      </c>
      <c r="CZ1" s="22" t="s">
        <v>102</v>
      </c>
      <c r="DA1" s="10" t="s">
        <v>103</v>
      </c>
      <c r="DB1" s="10" t="s">
        <v>104</v>
      </c>
      <c r="DC1" s="10" t="s">
        <v>105</v>
      </c>
      <c r="DD1" s="22" t="s">
        <v>106</v>
      </c>
      <c r="DE1" s="10" t="s">
        <v>107</v>
      </c>
      <c r="DF1" s="10" t="s">
        <v>108</v>
      </c>
      <c r="DG1" s="10" t="s">
        <v>109</v>
      </c>
      <c r="DH1" s="10" t="s">
        <v>110</v>
      </c>
      <c r="DI1" s="10" t="s">
        <v>111</v>
      </c>
      <c r="DJ1" s="10" t="s">
        <v>112</v>
      </c>
      <c r="DK1" s="10" t="s">
        <v>113</v>
      </c>
      <c r="DL1" s="22" t="s">
        <v>114</v>
      </c>
      <c r="DM1" s="10" t="s">
        <v>115</v>
      </c>
      <c r="DN1" s="10" t="s">
        <v>116</v>
      </c>
      <c r="DO1" s="10" t="s">
        <v>117</v>
      </c>
      <c r="DP1" s="10" t="s">
        <v>118</v>
      </c>
      <c r="DQ1" s="10" t="s">
        <v>119</v>
      </c>
      <c r="DR1" s="10" t="s">
        <v>120</v>
      </c>
      <c r="DS1" s="27" t="s">
        <v>121</v>
      </c>
      <c r="DT1" t="s">
        <v>122</v>
      </c>
      <c r="DU1" s="27" t="s">
        <v>123</v>
      </c>
      <c r="DV1" t="s">
        <v>124</v>
      </c>
      <c r="DW1" s="27" t="s">
        <v>125</v>
      </c>
      <c r="DX1" t="s">
        <v>126</v>
      </c>
      <c r="DY1" s="27" t="s">
        <v>127</v>
      </c>
      <c r="DZ1" t="s">
        <v>128</v>
      </c>
      <c r="EA1" s="27" t="s">
        <v>129</v>
      </c>
      <c r="EB1" t="s">
        <v>130</v>
      </c>
      <c r="EC1" s="27" t="s">
        <v>131</v>
      </c>
      <c r="ED1" t="s">
        <v>132</v>
      </c>
      <c r="EE1" s="27" t="s">
        <v>133</v>
      </c>
      <c r="EF1" t="s">
        <v>134</v>
      </c>
      <c r="EG1" s="27" t="s">
        <v>135</v>
      </c>
      <c r="EH1" t="s">
        <v>136</v>
      </c>
      <c r="EI1" s="27" t="s">
        <v>137</v>
      </c>
      <c r="EJ1" t="s">
        <v>138</v>
      </c>
      <c r="EK1" s="27" t="s">
        <v>139</v>
      </c>
      <c r="EL1" t="s">
        <v>140</v>
      </c>
      <c r="EM1" t="s">
        <v>141</v>
      </c>
      <c r="EN1" t="s">
        <v>142</v>
      </c>
      <c r="EO1" t="s">
        <v>143</v>
      </c>
      <c r="EP1" s="22" t="s">
        <v>144</v>
      </c>
      <c r="EQ1" s="10" t="s">
        <v>145</v>
      </c>
      <c r="ER1" s="10" t="s">
        <v>146</v>
      </c>
      <c r="ES1" s="10" t="s">
        <v>147</v>
      </c>
      <c r="ET1" s="10" t="s">
        <v>148</v>
      </c>
      <c r="EU1" s="10" t="s">
        <v>149</v>
      </c>
      <c r="EV1" s="10" t="s">
        <v>150</v>
      </c>
      <c r="EW1" s="10" t="s">
        <v>151</v>
      </c>
      <c r="EX1" s="22" t="s">
        <v>152</v>
      </c>
      <c r="EY1" s="10" t="s">
        <v>153</v>
      </c>
      <c r="EZ1" s="10" t="s">
        <v>154</v>
      </c>
      <c r="FA1" s="22" t="s">
        <v>155</v>
      </c>
      <c r="FB1" s="10" t="s">
        <v>156</v>
      </c>
      <c r="FC1" s="10" t="s">
        <v>157</v>
      </c>
      <c r="FD1" s="22" t="s">
        <v>158</v>
      </c>
      <c r="FE1" s="10" t="s">
        <v>159</v>
      </c>
      <c r="FF1" s="10" t="s">
        <v>160</v>
      </c>
      <c r="FG1" s="22" t="s">
        <v>161</v>
      </c>
      <c r="FH1" s="10" t="s">
        <v>162</v>
      </c>
      <c r="FI1" s="10" t="s">
        <v>163</v>
      </c>
      <c r="FJ1" s="10" t="s">
        <v>164</v>
      </c>
      <c r="FK1" s="10" t="s">
        <v>165</v>
      </c>
      <c r="FL1" s="10" t="s">
        <v>166</v>
      </c>
      <c r="FM1" s="22" t="s">
        <v>167</v>
      </c>
      <c r="FN1" s="10" t="s">
        <v>168</v>
      </c>
      <c r="FO1" s="10" t="s">
        <v>169</v>
      </c>
      <c r="FP1" s="10" t="s">
        <v>170</v>
      </c>
      <c r="FQ1" s="10" t="s">
        <v>171</v>
      </c>
      <c r="FR1" s="22" t="s">
        <v>172</v>
      </c>
      <c r="FS1" s="10" t="s">
        <v>173</v>
      </c>
      <c r="FT1" s="10" t="s">
        <v>174</v>
      </c>
      <c r="FU1" s="10" t="s">
        <v>175</v>
      </c>
      <c r="FV1" s="22" t="s">
        <v>176</v>
      </c>
      <c r="FW1" s="10" t="s">
        <v>177</v>
      </c>
      <c r="FX1" s="10" t="s">
        <v>178</v>
      </c>
      <c r="FY1" s="10" t="s">
        <v>179</v>
      </c>
      <c r="FZ1" s="10" t="s">
        <v>180</v>
      </c>
      <c r="GA1" s="10" t="s">
        <v>181</v>
      </c>
      <c r="GB1" s="10" t="s">
        <v>182</v>
      </c>
      <c r="GC1" s="10" t="s">
        <v>183</v>
      </c>
      <c r="GD1" s="10" t="s">
        <v>184</v>
      </c>
      <c r="GE1" s="10" t="s">
        <v>185</v>
      </c>
      <c r="GF1" s="10" t="s">
        <v>186</v>
      </c>
      <c r="GG1" s="10" t="s">
        <v>187</v>
      </c>
      <c r="GH1" s="10" t="s">
        <v>188</v>
      </c>
      <c r="GI1" s="22" t="s">
        <v>189</v>
      </c>
      <c r="GJ1" s="10" t="s">
        <v>190</v>
      </c>
      <c r="GK1" s="10" t="s">
        <v>191</v>
      </c>
      <c r="GL1" s="10" t="s">
        <v>192</v>
      </c>
      <c r="GM1" s="10" t="s">
        <v>193</v>
      </c>
      <c r="GN1" s="10" t="s">
        <v>194</v>
      </c>
      <c r="GO1" s="10" t="s">
        <v>195</v>
      </c>
      <c r="GP1" s="22" t="s">
        <v>196</v>
      </c>
      <c r="GQ1" s="10" t="s">
        <v>197</v>
      </c>
      <c r="GR1" s="10" t="s">
        <v>198</v>
      </c>
      <c r="GS1" s="10" t="s">
        <v>199</v>
      </c>
      <c r="GT1" s="10" t="s">
        <v>200</v>
      </c>
      <c r="GU1" s="10" t="s">
        <v>201</v>
      </c>
      <c r="GV1" s="10" t="s">
        <v>202</v>
      </c>
      <c r="GW1" s="22" t="s">
        <v>203</v>
      </c>
      <c r="GX1" s="10" t="s">
        <v>204</v>
      </c>
      <c r="GY1" s="22" t="s">
        <v>205</v>
      </c>
      <c r="GZ1" s="10" t="s">
        <v>206</v>
      </c>
      <c r="HA1" s="10" t="s">
        <v>207</v>
      </c>
      <c r="HB1" s="10" t="s">
        <v>208</v>
      </c>
      <c r="HC1" s="10" t="s">
        <v>209</v>
      </c>
      <c r="HD1" s="22" t="s">
        <v>210</v>
      </c>
      <c r="HE1" s="10" t="s">
        <v>211</v>
      </c>
      <c r="HF1" s="10" t="s">
        <v>212</v>
      </c>
      <c r="HG1" s="10" t="s">
        <v>213</v>
      </c>
      <c r="HH1" s="10" t="s">
        <v>214</v>
      </c>
      <c r="HI1" s="10" t="s">
        <v>215</v>
      </c>
      <c r="HJ1" s="10" t="s">
        <v>216</v>
      </c>
      <c r="HK1" s="10" t="s">
        <v>217</v>
      </c>
      <c r="HL1" s="10" t="s">
        <v>218</v>
      </c>
      <c r="HM1" s="10" t="s">
        <v>219</v>
      </c>
      <c r="HN1" s="10" t="s">
        <v>220</v>
      </c>
      <c r="HO1" s="10" t="s">
        <v>221</v>
      </c>
      <c r="HP1" s="10" t="s">
        <v>222</v>
      </c>
      <c r="HQ1" s="10" t="s">
        <v>223</v>
      </c>
      <c r="HR1" s="10" t="s">
        <v>224</v>
      </c>
      <c r="HS1" s="10" t="s">
        <v>225</v>
      </c>
      <c r="HT1" s="10" t="s">
        <v>226</v>
      </c>
      <c r="HU1" s="10" t="s">
        <v>227</v>
      </c>
      <c r="HV1" s="10" t="s">
        <v>228</v>
      </c>
      <c r="HW1" s="10" t="s">
        <v>229</v>
      </c>
      <c r="HX1" s="10" t="s">
        <v>230</v>
      </c>
      <c r="HY1" s="10" t="s">
        <v>231</v>
      </c>
      <c r="HZ1" s="10" t="s">
        <v>232</v>
      </c>
      <c r="IA1" s="10" t="s">
        <v>233</v>
      </c>
      <c r="IB1" s="10" t="s">
        <v>234</v>
      </c>
      <c r="IC1" s="10" t="s">
        <v>235</v>
      </c>
      <c r="ID1" s="10" t="s">
        <v>236</v>
      </c>
      <c r="IE1" s="10" t="s">
        <v>237</v>
      </c>
      <c r="IF1" s="10" t="s">
        <v>238</v>
      </c>
      <c r="IG1" s="10" t="s">
        <v>239</v>
      </c>
    </row>
    <row r="2" spans="1:241" customFormat="1" ht="14" customHeight="1" x14ac:dyDescent="0.2">
      <c r="A2">
        <v>1</v>
      </c>
      <c r="B2">
        <v>1</v>
      </c>
      <c r="C2" s="1">
        <v>44492.427777777775</v>
      </c>
      <c r="D2" s="1">
        <v>44492.459722222222</v>
      </c>
      <c r="E2">
        <v>0</v>
      </c>
      <c r="F2" t="s">
        <v>240</v>
      </c>
      <c r="G2">
        <v>100</v>
      </c>
      <c r="H2">
        <v>2739</v>
      </c>
      <c r="I2">
        <v>1</v>
      </c>
      <c r="J2" s="1">
        <v>44492.459722222222</v>
      </c>
      <c r="K2" t="s">
        <v>241</v>
      </c>
      <c r="L2" t="s">
        <v>242</v>
      </c>
      <c r="M2" t="s">
        <v>242</v>
      </c>
      <c r="N2" t="s">
        <v>243</v>
      </c>
      <c r="O2" t="s">
        <v>244</v>
      </c>
      <c r="P2">
        <v>34.029006959999997</v>
      </c>
      <c r="Q2">
        <v>-118.40049740000001</v>
      </c>
      <c r="R2" t="s">
        <v>245</v>
      </c>
      <c r="S2" t="s">
        <v>246</v>
      </c>
      <c r="T2" t="s">
        <v>247</v>
      </c>
      <c r="V2" t="s">
        <v>244</v>
      </c>
      <c r="W2">
        <v>718546104</v>
      </c>
      <c r="X2">
        <v>2911</v>
      </c>
      <c r="Y2" t="s">
        <v>248</v>
      </c>
      <c r="Z2" t="s">
        <v>249</v>
      </c>
      <c r="AA2">
        <v>2020</v>
      </c>
      <c r="AC2">
        <v>0</v>
      </c>
      <c r="AF2">
        <v>9</v>
      </c>
      <c r="AG2">
        <v>3</v>
      </c>
      <c r="AJ2" s="27">
        <v>0.5</v>
      </c>
      <c r="AK2">
        <v>9</v>
      </c>
      <c r="AL2" s="27">
        <v>0.5</v>
      </c>
      <c r="AM2">
        <v>5</v>
      </c>
      <c r="AN2" s="27">
        <v>0</v>
      </c>
      <c r="AO2" s="24">
        <v>0</v>
      </c>
      <c r="AQ2">
        <v>3</v>
      </c>
      <c r="AT2" s="27">
        <v>1</v>
      </c>
      <c r="AU2">
        <v>8</v>
      </c>
      <c r="AV2" s="21">
        <f>AU2/AF2*100</f>
        <v>88.888888888888886</v>
      </c>
      <c r="AW2" t="s">
        <v>242</v>
      </c>
      <c r="AZ2" s="27">
        <v>1</v>
      </c>
      <c r="BA2">
        <v>8</v>
      </c>
      <c r="BB2" s="21">
        <f>BA2/AF2*100</f>
        <v>88.888888888888886</v>
      </c>
      <c r="BC2">
        <v>3</v>
      </c>
      <c r="BF2" s="27">
        <v>1</v>
      </c>
      <c r="BG2">
        <v>4</v>
      </c>
      <c r="BI2">
        <v>3</v>
      </c>
      <c r="BL2" s="27">
        <v>1</v>
      </c>
      <c r="BM2">
        <v>3</v>
      </c>
      <c r="BP2" s="27">
        <v>1</v>
      </c>
      <c r="BQ2">
        <v>4</v>
      </c>
      <c r="BR2" s="21">
        <f>BQ2/AF2*100</f>
        <v>44.444444444444443</v>
      </c>
      <c r="BT2">
        <v>1</v>
      </c>
      <c r="BW2" s="27">
        <v>0</v>
      </c>
      <c r="BX2" s="24" t="s">
        <v>242</v>
      </c>
      <c r="BY2" s="21" t="s">
        <v>242</v>
      </c>
      <c r="BZ2" t="s">
        <v>242</v>
      </c>
      <c r="CA2" t="s">
        <v>242</v>
      </c>
      <c r="CD2" s="27">
        <v>0</v>
      </c>
      <c r="CF2" t="s">
        <v>242</v>
      </c>
      <c r="CG2" t="s">
        <v>242</v>
      </c>
      <c r="CI2" s="27">
        <v>1</v>
      </c>
      <c r="CJ2" t="s">
        <v>250</v>
      </c>
      <c r="CK2">
        <v>1</v>
      </c>
      <c r="CN2" s="27">
        <v>1</v>
      </c>
      <c r="CO2" s="27">
        <v>1</v>
      </c>
      <c r="CP2">
        <v>100</v>
      </c>
      <c r="CQ2">
        <v>100</v>
      </c>
      <c r="CR2">
        <v>100</v>
      </c>
      <c r="CS2" t="s">
        <v>251</v>
      </c>
      <c r="CU2" s="27">
        <v>1</v>
      </c>
      <c r="CV2" t="s">
        <v>252</v>
      </c>
      <c r="CW2">
        <v>1</v>
      </c>
      <c r="CZ2" s="27">
        <v>1</v>
      </c>
      <c r="DA2">
        <v>30500000</v>
      </c>
      <c r="DB2">
        <v>2</v>
      </c>
      <c r="DD2" s="27">
        <v>1</v>
      </c>
      <c r="DE2" t="s">
        <v>242</v>
      </c>
      <c r="DF2" t="s">
        <v>242</v>
      </c>
      <c r="DH2" t="s">
        <v>242</v>
      </c>
      <c r="DI2">
        <v>7800000</v>
      </c>
      <c r="DJ2" t="s">
        <v>242</v>
      </c>
      <c r="DL2" s="27">
        <v>0</v>
      </c>
      <c r="DM2" t="s">
        <v>242</v>
      </c>
      <c r="DN2" t="s">
        <v>242</v>
      </c>
      <c r="DP2">
        <v>1</v>
      </c>
      <c r="DS2" s="27">
        <v>1</v>
      </c>
      <c r="DT2" t="s">
        <v>253</v>
      </c>
      <c r="DU2" s="27">
        <v>1</v>
      </c>
      <c r="DV2" t="s">
        <v>254</v>
      </c>
      <c r="DW2" s="27">
        <v>1</v>
      </c>
      <c r="DX2" t="s">
        <v>255</v>
      </c>
      <c r="DY2" s="27">
        <v>1</v>
      </c>
      <c r="DZ2" t="s">
        <v>256</v>
      </c>
      <c r="EA2" s="27">
        <v>1</v>
      </c>
      <c r="EB2" t="s">
        <v>257</v>
      </c>
      <c r="EC2" s="27">
        <v>1</v>
      </c>
      <c r="ED2" t="s">
        <v>258</v>
      </c>
      <c r="EE2" s="27">
        <v>1</v>
      </c>
      <c r="EF2" t="s">
        <v>259</v>
      </c>
      <c r="EG2" s="27">
        <v>1</v>
      </c>
      <c r="EH2" t="s">
        <v>260</v>
      </c>
      <c r="EI2" s="27">
        <v>1</v>
      </c>
      <c r="EJ2" t="s">
        <v>261</v>
      </c>
      <c r="EK2" s="27">
        <v>1</v>
      </c>
      <c r="EL2" t="s">
        <v>262</v>
      </c>
      <c r="EM2">
        <v>1</v>
      </c>
      <c r="EP2" s="27">
        <v>0</v>
      </c>
      <c r="EQ2" t="s">
        <v>242</v>
      </c>
      <c r="ER2" t="s">
        <v>242</v>
      </c>
      <c r="EU2">
        <v>5</v>
      </c>
      <c r="EV2" t="s">
        <v>242</v>
      </c>
      <c r="EX2" s="27">
        <v>1</v>
      </c>
      <c r="EY2">
        <v>160000</v>
      </c>
      <c r="FA2" s="27">
        <v>1</v>
      </c>
      <c r="FB2">
        <v>28</v>
      </c>
      <c r="FD2" s="27">
        <v>1</v>
      </c>
      <c r="FE2">
        <v>50000</v>
      </c>
      <c r="FG2" s="27">
        <v>0</v>
      </c>
      <c r="FH2" t="s">
        <v>242</v>
      </c>
      <c r="FJ2">
        <v>1</v>
      </c>
      <c r="FM2" s="27">
        <v>1</v>
      </c>
      <c r="FN2" t="s">
        <v>242</v>
      </c>
      <c r="FO2" t="s">
        <v>242</v>
      </c>
      <c r="FP2" t="s">
        <v>242</v>
      </c>
      <c r="FQ2" t="s">
        <v>263</v>
      </c>
      <c r="FR2" s="27">
        <v>1</v>
      </c>
      <c r="FS2">
        <v>21</v>
      </c>
      <c r="FT2">
        <v>2</v>
      </c>
      <c r="FV2" s="27">
        <v>0.5</v>
      </c>
      <c r="FW2" t="s">
        <v>242</v>
      </c>
      <c r="FX2" t="s">
        <v>242</v>
      </c>
      <c r="FY2">
        <v>74</v>
      </c>
      <c r="FZ2" t="s">
        <v>242</v>
      </c>
      <c r="GA2" t="s">
        <v>242</v>
      </c>
      <c r="GB2" t="s">
        <v>242</v>
      </c>
      <c r="GC2" t="s">
        <v>242</v>
      </c>
      <c r="GD2">
        <v>1</v>
      </c>
      <c r="GE2" t="s">
        <v>264</v>
      </c>
      <c r="GF2">
        <v>1</v>
      </c>
      <c r="GI2" s="27">
        <v>0</v>
      </c>
      <c r="GJ2" t="s">
        <v>242</v>
      </c>
      <c r="GK2" t="s">
        <v>242</v>
      </c>
      <c r="GM2">
        <v>5</v>
      </c>
      <c r="GP2" s="27">
        <v>1</v>
      </c>
      <c r="GQ2">
        <v>169</v>
      </c>
      <c r="GT2">
        <v>1</v>
      </c>
      <c r="GW2" s="27">
        <v>0</v>
      </c>
      <c r="GY2" s="27">
        <v>0</v>
      </c>
      <c r="HA2">
        <v>5</v>
      </c>
      <c r="HD2" s="27">
        <v>1</v>
      </c>
      <c r="HE2" t="s">
        <v>265</v>
      </c>
      <c r="HF2">
        <v>1</v>
      </c>
      <c r="HI2">
        <v>0.61111111100000004</v>
      </c>
      <c r="HJ2">
        <v>1</v>
      </c>
      <c r="HK2">
        <v>1</v>
      </c>
      <c r="HL2">
        <v>0.66666666699999999</v>
      </c>
      <c r="HM2">
        <v>1</v>
      </c>
      <c r="HN2">
        <v>0</v>
      </c>
      <c r="HO2">
        <v>0.75</v>
      </c>
      <c r="HP2">
        <v>0.83333333300000001</v>
      </c>
      <c r="HQ2">
        <v>0</v>
      </c>
      <c r="HR2">
        <v>1</v>
      </c>
      <c r="HS2">
        <v>0</v>
      </c>
      <c r="HT2">
        <v>1</v>
      </c>
      <c r="HU2">
        <v>1</v>
      </c>
      <c r="HV2">
        <v>0.87037036999999995</v>
      </c>
      <c r="HW2">
        <v>0.60416666699999999</v>
      </c>
      <c r="HX2">
        <v>0.56666666700000001</v>
      </c>
      <c r="HY2">
        <v>0.68040123500000005</v>
      </c>
      <c r="HZ2" t="s">
        <v>247</v>
      </c>
      <c r="IA2" t="s">
        <v>266</v>
      </c>
      <c r="IB2" t="s">
        <v>247</v>
      </c>
      <c r="IC2">
        <v>107293</v>
      </c>
      <c r="ID2">
        <v>64129</v>
      </c>
      <c r="IE2">
        <v>111476</v>
      </c>
      <c r="IF2">
        <v>169990</v>
      </c>
      <c r="IG2">
        <v>107293</v>
      </c>
    </row>
    <row r="3" spans="1:241" ht="14" customHeight="1" x14ac:dyDescent="0.2">
      <c r="A3" s="10">
        <v>2</v>
      </c>
      <c r="B3">
        <v>2</v>
      </c>
      <c r="C3" s="1">
        <v>44492.466666666667</v>
      </c>
      <c r="D3" s="1">
        <v>44492.493750000001</v>
      </c>
      <c r="E3">
        <v>0</v>
      </c>
      <c r="F3" t="s">
        <v>240</v>
      </c>
      <c r="G3">
        <v>100</v>
      </c>
      <c r="H3">
        <v>2313</v>
      </c>
      <c r="I3">
        <v>1</v>
      </c>
      <c r="J3" s="1">
        <v>44492.493750000001</v>
      </c>
      <c r="K3" t="s">
        <v>267</v>
      </c>
      <c r="L3" t="s">
        <v>242</v>
      </c>
      <c r="M3" t="s">
        <v>242</v>
      </c>
      <c r="N3" t="s">
        <v>268</v>
      </c>
      <c r="O3" t="s">
        <v>269</v>
      </c>
      <c r="P3">
        <v>34.029006959999997</v>
      </c>
      <c r="Q3">
        <v>-118.40049740000001</v>
      </c>
      <c r="R3" t="s">
        <v>245</v>
      </c>
      <c r="S3" t="s">
        <v>246</v>
      </c>
      <c r="T3" s="10" t="s">
        <v>270</v>
      </c>
      <c r="U3" s="19">
        <v>354950</v>
      </c>
      <c r="V3" t="s">
        <v>269</v>
      </c>
      <c r="W3">
        <v>437076102</v>
      </c>
      <c r="X3">
        <v>5211</v>
      </c>
      <c r="Y3" s="10" t="s">
        <v>271</v>
      </c>
      <c r="Z3" s="10" t="s">
        <v>272</v>
      </c>
      <c r="AA3" s="10">
        <v>2020</v>
      </c>
      <c r="AB3" s="10">
        <v>2021</v>
      </c>
      <c r="AC3" s="10">
        <v>0</v>
      </c>
      <c r="AF3" s="10">
        <v>12</v>
      </c>
      <c r="AG3">
        <v>3</v>
      </c>
      <c r="AJ3" s="22">
        <v>1</v>
      </c>
      <c r="AK3" s="10">
        <v>8</v>
      </c>
      <c r="AL3" s="22">
        <v>1</v>
      </c>
      <c r="AM3" s="10">
        <v>1</v>
      </c>
      <c r="AN3" s="22">
        <v>1</v>
      </c>
      <c r="AO3" s="10">
        <v>1</v>
      </c>
      <c r="AP3" t="s">
        <v>273</v>
      </c>
      <c r="AQ3">
        <v>1</v>
      </c>
      <c r="AT3" s="22">
        <v>1</v>
      </c>
      <c r="AU3" s="19">
        <v>11</v>
      </c>
      <c r="AV3" s="21">
        <f t="shared" ref="AV3:AV66" si="0">AU3/AF3*100</f>
        <v>91.666666666666657</v>
      </c>
      <c r="AW3" t="s">
        <v>242</v>
      </c>
      <c r="AZ3" s="22">
        <v>1</v>
      </c>
      <c r="BA3" s="19">
        <v>11</v>
      </c>
      <c r="BB3" s="21">
        <f t="shared" ref="BB3:BB66" si="1">BA3/AF3*100</f>
        <v>91.666666666666657</v>
      </c>
      <c r="BC3">
        <v>1</v>
      </c>
      <c r="BF3" s="22">
        <v>1</v>
      </c>
      <c r="BG3" s="10">
        <v>7.4</v>
      </c>
      <c r="BI3">
        <v>3</v>
      </c>
      <c r="BL3" s="22">
        <v>1</v>
      </c>
      <c r="BM3">
        <v>2</v>
      </c>
      <c r="BP3" s="22">
        <v>1</v>
      </c>
      <c r="BQ3" s="10">
        <v>3</v>
      </c>
      <c r="BR3" s="21">
        <f t="shared" ref="BR3:BR66" si="2">BQ3/AF3*100</f>
        <v>25</v>
      </c>
      <c r="BT3" s="10">
        <v>2</v>
      </c>
      <c r="BW3" s="22">
        <v>1</v>
      </c>
      <c r="BX3" s="10">
        <v>3</v>
      </c>
      <c r="BY3" s="21">
        <f t="shared" ref="BY3:BY66" si="3">BX3/AF3*100</f>
        <v>25</v>
      </c>
      <c r="BZ3" s="10">
        <v>1</v>
      </c>
      <c r="CA3" s="10">
        <v>2</v>
      </c>
      <c r="CD3" s="22">
        <v>0</v>
      </c>
      <c r="CF3" s="10" t="s">
        <v>242</v>
      </c>
      <c r="CG3" s="10" t="s">
        <v>242</v>
      </c>
      <c r="CI3" s="22">
        <v>1</v>
      </c>
      <c r="CJ3" s="10" t="s">
        <v>274</v>
      </c>
      <c r="CK3" s="10">
        <v>1</v>
      </c>
      <c r="CN3" s="22">
        <v>0</v>
      </c>
      <c r="CO3" s="22">
        <v>0</v>
      </c>
      <c r="CP3" s="10" t="s">
        <v>242</v>
      </c>
      <c r="CQ3" s="10" t="s">
        <v>242</v>
      </c>
      <c r="CR3" s="10" t="s">
        <v>242</v>
      </c>
      <c r="CU3" s="22">
        <v>1</v>
      </c>
      <c r="CV3" s="10" t="s">
        <v>275</v>
      </c>
      <c r="CW3" s="10">
        <v>1</v>
      </c>
      <c r="CZ3" s="22">
        <v>1</v>
      </c>
      <c r="DA3" s="10">
        <v>62639</v>
      </c>
      <c r="DB3" s="10">
        <v>2</v>
      </c>
      <c r="DD3" s="22">
        <v>1</v>
      </c>
      <c r="DE3" s="10">
        <v>17523</v>
      </c>
      <c r="DF3" s="10">
        <v>2</v>
      </c>
      <c r="DG3" s="10">
        <v>728771</v>
      </c>
      <c r="DH3" s="10">
        <v>1</v>
      </c>
      <c r="DI3" s="10" t="s">
        <v>242</v>
      </c>
      <c r="DJ3" s="10">
        <v>2</v>
      </c>
      <c r="DK3" s="10" t="s">
        <v>276</v>
      </c>
      <c r="DL3" s="22">
        <v>1</v>
      </c>
      <c r="DM3" s="10">
        <v>4867941</v>
      </c>
      <c r="DN3" s="10">
        <v>2</v>
      </c>
      <c r="DP3" s="10">
        <v>1</v>
      </c>
      <c r="DS3" s="27">
        <v>1</v>
      </c>
      <c r="DT3" t="s">
        <v>277</v>
      </c>
      <c r="DU3" s="27">
        <v>1</v>
      </c>
      <c r="DV3" t="s">
        <v>278</v>
      </c>
      <c r="DW3" s="27">
        <v>1</v>
      </c>
      <c r="DX3" t="s">
        <v>279</v>
      </c>
      <c r="DY3" s="27">
        <v>1</v>
      </c>
      <c r="DZ3" t="s">
        <v>280</v>
      </c>
      <c r="EA3" s="27">
        <v>1</v>
      </c>
      <c r="EB3" t="s">
        <v>281</v>
      </c>
      <c r="EC3" s="27">
        <v>1</v>
      </c>
      <c r="ED3" t="s">
        <v>282</v>
      </c>
      <c r="EE3" s="27">
        <v>1</v>
      </c>
      <c r="EF3" t="s">
        <v>283</v>
      </c>
      <c r="EG3" s="27">
        <v>1</v>
      </c>
      <c r="EH3" t="s">
        <v>284</v>
      </c>
      <c r="EI3" s="27">
        <v>1</v>
      </c>
      <c r="EJ3" t="s">
        <v>285</v>
      </c>
      <c r="EK3" s="27">
        <v>1</v>
      </c>
      <c r="EL3" t="s">
        <v>286</v>
      </c>
      <c r="EM3">
        <v>1</v>
      </c>
      <c r="EP3" s="22">
        <v>0</v>
      </c>
      <c r="EQ3" s="10" t="s">
        <v>242</v>
      </c>
      <c r="ER3" s="10" t="s">
        <v>242</v>
      </c>
      <c r="EU3" s="10" t="s">
        <v>242</v>
      </c>
      <c r="EV3" s="10" t="s">
        <v>242</v>
      </c>
      <c r="EX3" s="22">
        <v>0</v>
      </c>
      <c r="EY3" s="10" t="s">
        <v>242</v>
      </c>
      <c r="FA3" s="22">
        <v>0</v>
      </c>
      <c r="FB3" s="10" t="s">
        <v>242</v>
      </c>
      <c r="FD3" s="22">
        <v>0</v>
      </c>
      <c r="FE3" s="10" t="s">
        <v>242</v>
      </c>
      <c r="FG3" s="22">
        <v>0</v>
      </c>
      <c r="FH3" s="10" t="s">
        <v>242</v>
      </c>
      <c r="FJ3" s="10">
        <v>5</v>
      </c>
      <c r="FM3" s="22">
        <v>0</v>
      </c>
      <c r="FN3" s="10" t="s">
        <v>242</v>
      </c>
      <c r="FO3" s="10" t="s">
        <v>242</v>
      </c>
      <c r="FP3" s="10" t="s">
        <v>242</v>
      </c>
      <c r="FR3" s="22">
        <v>1</v>
      </c>
      <c r="FS3" s="10">
        <v>37</v>
      </c>
      <c r="FT3" s="10">
        <v>1</v>
      </c>
      <c r="FV3" s="22">
        <v>1</v>
      </c>
      <c r="FW3" s="10">
        <v>17</v>
      </c>
      <c r="FX3" s="10">
        <v>20.3</v>
      </c>
      <c r="FY3" s="10">
        <v>54.7</v>
      </c>
      <c r="FZ3" s="10">
        <v>3</v>
      </c>
      <c r="GA3" s="10" t="s">
        <v>242</v>
      </c>
      <c r="GB3" s="10" t="s">
        <v>242</v>
      </c>
      <c r="GC3" s="10" t="s">
        <v>242</v>
      </c>
      <c r="GD3" s="10">
        <v>1</v>
      </c>
      <c r="GE3" s="10" t="s">
        <v>287</v>
      </c>
      <c r="GF3" s="10">
        <v>1</v>
      </c>
      <c r="GI3" s="22">
        <v>0</v>
      </c>
      <c r="GJ3" s="10" t="s">
        <v>242</v>
      </c>
      <c r="GK3" s="10" t="s">
        <v>242</v>
      </c>
      <c r="GM3" s="10" t="s">
        <v>242</v>
      </c>
      <c r="GP3" s="46">
        <v>1</v>
      </c>
      <c r="GQ3" s="10">
        <v>511</v>
      </c>
      <c r="GT3" s="10">
        <v>5</v>
      </c>
      <c r="GW3" s="22">
        <v>0.5</v>
      </c>
      <c r="GX3" s="10" t="s">
        <v>288</v>
      </c>
      <c r="GY3" s="22">
        <v>1</v>
      </c>
      <c r="GZ3" s="10" t="s">
        <v>289</v>
      </c>
      <c r="HA3" s="10">
        <v>1</v>
      </c>
      <c r="HD3" s="22">
        <v>1</v>
      </c>
      <c r="HE3" s="10" t="s">
        <v>290</v>
      </c>
      <c r="HF3" s="10">
        <v>1</v>
      </c>
      <c r="HI3" s="10">
        <v>0.88888888899999996</v>
      </c>
      <c r="HJ3" s="10">
        <v>1</v>
      </c>
      <c r="HK3" s="10">
        <v>0.5</v>
      </c>
      <c r="HL3" s="10">
        <v>1</v>
      </c>
      <c r="HM3" s="10">
        <v>1</v>
      </c>
      <c r="HN3" s="10">
        <v>0</v>
      </c>
      <c r="HO3" s="10">
        <v>0</v>
      </c>
      <c r="HP3" s="10">
        <v>0.66666666699999999</v>
      </c>
      <c r="HQ3" s="10">
        <v>0</v>
      </c>
      <c r="HR3" s="10">
        <v>0</v>
      </c>
      <c r="HS3" s="10">
        <v>0.75</v>
      </c>
      <c r="HT3" s="10">
        <v>1</v>
      </c>
      <c r="HU3" s="10">
        <v>1</v>
      </c>
      <c r="HV3" s="10">
        <v>0.79629629599999996</v>
      </c>
      <c r="HW3" s="10">
        <v>0.5</v>
      </c>
      <c r="HX3" s="10">
        <v>0.48333333299999998</v>
      </c>
      <c r="HY3" s="10">
        <v>0.59320987700000005</v>
      </c>
      <c r="HZ3" s="10" t="s">
        <v>291</v>
      </c>
      <c r="IA3" s="10" t="s">
        <v>266</v>
      </c>
      <c r="IB3" s="10" t="s">
        <v>270</v>
      </c>
      <c r="IC3" s="10">
        <v>110225</v>
      </c>
      <c r="ID3" s="10">
        <v>132110</v>
      </c>
      <c r="IE3" s="10">
        <v>151157</v>
      </c>
      <c r="IF3" s="10" t="s">
        <v>242</v>
      </c>
      <c r="IG3" s="10">
        <v>110225</v>
      </c>
    </row>
    <row r="4" spans="1:241" customFormat="1" ht="14" customHeight="1" x14ac:dyDescent="0.2">
      <c r="A4">
        <v>3</v>
      </c>
      <c r="B4">
        <v>3</v>
      </c>
      <c r="C4" s="1">
        <v>44492.548611111109</v>
      </c>
      <c r="D4" s="1">
        <v>44492.636111111111</v>
      </c>
      <c r="E4">
        <v>0</v>
      </c>
      <c r="F4" t="s">
        <v>292</v>
      </c>
      <c r="G4">
        <v>100</v>
      </c>
      <c r="H4">
        <v>7535</v>
      </c>
      <c r="I4">
        <v>1</v>
      </c>
      <c r="J4" s="1">
        <v>44492.636111111111</v>
      </c>
      <c r="K4" t="s">
        <v>293</v>
      </c>
      <c r="L4" t="s">
        <v>242</v>
      </c>
      <c r="M4" t="s">
        <v>242</v>
      </c>
      <c r="N4" t="s">
        <v>294</v>
      </c>
      <c r="O4" t="s">
        <v>295</v>
      </c>
      <c r="P4">
        <v>34.037994380000001</v>
      </c>
      <c r="Q4">
        <v>-118.4543991</v>
      </c>
      <c r="R4" t="s">
        <v>245</v>
      </c>
      <c r="S4" t="s">
        <v>246</v>
      </c>
      <c r="T4" t="s">
        <v>296</v>
      </c>
      <c r="V4" t="s">
        <v>295</v>
      </c>
      <c r="W4">
        <v>37833100</v>
      </c>
      <c r="X4">
        <v>3663</v>
      </c>
      <c r="Y4" t="s">
        <v>297</v>
      </c>
      <c r="Z4" t="s">
        <v>298</v>
      </c>
      <c r="AA4">
        <v>2020</v>
      </c>
      <c r="AC4">
        <v>0</v>
      </c>
      <c r="AF4">
        <v>8</v>
      </c>
      <c r="AG4">
        <v>1</v>
      </c>
      <c r="AJ4" s="27">
        <v>1</v>
      </c>
      <c r="AK4">
        <v>5</v>
      </c>
      <c r="AL4" s="27">
        <v>1</v>
      </c>
      <c r="AM4">
        <v>1</v>
      </c>
      <c r="AN4" s="27">
        <v>0</v>
      </c>
      <c r="AO4" s="24">
        <v>0</v>
      </c>
      <c r="AQ4">
        <v>3</v>
      </c>
      <c r="AT4" s="27">
        <v>1</v>
      </c>
      <c r="AU4">
        <v>7</v>
      </c>
      <c r="AV4" s="21">
        <f t="shared" si="0"/>
        <v>87.5</v>
      </c>
      <c r="AW4" t="s">
        <v>242</v>
      </c>
      <c r="AZ4" s="27">
        <v>1</v>
      </c>
      <c r="BA4">
        <v>7</v>
      </c>
      <c r="BB4" s="21">
        <f t="shared" si="1"/>
        <v>87.5</v>
      </c>
      <c r="BC4">
        <v>3</v>
      </c>
      <c r="BF4" s="27">
        <v>1</v>
      </c>
      <c r="BI4">
        <v>3</v>
      </c>
      <c r="BL4" s="27">
        <v>1</v>
      </c>
      <c r="BM4">
        <v>2</v>
      </c>
      <c r="BP4" s="27">
        <v>1</v>
      </c>
      <c r="BQ4">
        <v>3</v>
      </c>
      <c r="BR4" s="21">
        <f t="shared" si="2"/>
        <v>37.5</v>
      </c>
      <c r="BT4">
        <v>2</v>
      </c>
      <c r="BW4" s="27">
        <v>1</v>
      </c>
      <c r="BX4">
        <v>4</v>
      </c>
      <c r="BY4" s="21">
        <f t="shared" si="3"/>
        <v>50</v>
      </c>
      <c r="BZ4">
        <v>1</v>
      </c>
      <c r="CA4">
        <v>3</v>
      </c>
      <c r="CD4" s="27">
        <v>0</v>
      </c>
      <c r="CF4" t="s">
        <v>242</v>
      </c>
      <c r="CG4" t="s">
        <v>242</v>
      </c>
      <c r="CI4" s="27">
        <v>1</v>
      </c>
      <c r="CK4">
        <v>1</v>
      </c>
      <c r="CN4" s="27">
        <v>0</v>
      </c>
      <c r="CO4" s="27">
        <v>0.5</v>
      </c>
      <c r="CP4" t="s">
        <v>242</v>
      </c>
      <c r="CQ4">
        <v>98</v>
      </c>
      <c r="CR4" t="s">
        <v>242</v>
      </c>
      <c r="CU4" s="27">
        <v>1</v>
      </c>
      <c r="CV4" t="s">
        <v>299</v>
      </c>
      <c r="CW4">
        <v>1</v>
      </c>
      <c r="CZ4" s="27">
        <v>1</v>
      </c>
      <c r="DA4">
        <v>50540</v>
      </c>
      <c r="DB4">
        <v>2</v>
      </c>
      <c r="DD4" s="27">
        <v>1</v>
      </c>
      <c r="DE4">
        <v>0</v>
      </c>
      <c r="DF4">
        <v>2</v>
      </c>
      <c r="DH4" t="s">
        <v>242</v>
      </c>
      <c r="DI4" t="s">
        <v>242</v>
      </c>
      <c r="DJ4" t="s">
        <v>242</v>
      </c>
      <c r="DL4" s="27">
        <v>1</v>
      </c>
      <c r="DM4">
        <v>24980160</v>
      </c>
      <c r="DN4">
        <v>2</v>
      </c>
      <c r="DP4">
        <v>1</v>
      </c>
      <c r="DS4" s="27">
        <v>1</v>
      </c>
      <c r="DT4" t="s">
        <v>300</v>
      </c>
      <c r="DU4" s="27">
        <v>1</v>
      </c>
      <c r="DV4" t="s">
        <v>301</v>
      </c>
      <c r="DW4" s="27">
        <v>1</v>
      </c>
      <c r="DX4" s="2" t="s">
        <v>302</v>
      </c>
      <c r="DY4" s="27">
        <v>1</v>
      </c>
      <c r="DZ4" t="s">
        <v>303</v>
      </c>
      <c r="EA4" s="27">
        <v>1</v>
      </c>
      <c r="EB4" t="s">
        <v>304</v>
      </c>
      <c r="EC4" s="27">
        <v>1</v>
      </c>
      <c r="ED4" t="s">
        <v>305</v>
      </c>
      <c r="EE4" s="27">
        <v>1</v>
      </c>
      <c r="EF4" s="2" t="s">
        <v>306</v>
      </c>
      <c r="EG4" s="27">
        <v>1</v>
      </c>
      <c r="EH4" t="s">
        <v>307</v>
      </c>
      <c r="EI4" s="27">
        <v>1</v>
      </c>
      <c r="EJ4" t="s">
        <v>308</v>
      </c>
      <c r="EK4" s="27">
        <v>1</v>
      </c>
      <c r="EL4" t="s">
        <v>309</v>
      </c>
      <c r="EM4">
        <v>1</v>
      </c>
      <c r="EP4" s="27">
        <v>0</v>
      </c>
      <c r="EQ4" t="s">
        <v>242</v>
      </c>
      <c r="ER4" t="s">
        <v>242</v>
      </c>
      <c r="EU4" t="s">
        <v>242</v>
      </c>
      <c r="EV4" t="s">
        <v>242</v>
      </c>
      <c r="EX4" s="27">
        <v>0.5</v>
      </c>
      <c r="EY4" s="3">
        <v>1320000000</v>
      </c>
      <c r="EZ4" t="s">
        <v>310</v>
      </c>
      <c r="FA4" s="27">
        <v>0</v>
      </c>
      <c r="FB4" t="s">
        <v>242</v>
      </c>
      <c r="FD4" s="27">
        <v>0.5</v>
      </c>
      <c r="FE4" s="3">
        <v>1320000000</v>
      </c>
      <c r="FF4" t="s">
        <v>310</v>
      </c>
      <c r="FG4" s="27">
        <v>0</v>
      </c>
      <c r="FH4" t="s">
        <v>242</v>
      </c>
      <c r="FJ4">
        <v>1</v>
      </c>
      <c r="FM4" s="27">
        <v>0</v>
      </c>
      <c r="FN4" t="s">
        <v>242</v>
      </c>
      <c r="FO4" t="s">
        <v>242</v>
      </c>
      <c r="FP4" t="s">
        <v>242</v>
      </c>
      <c r="FR4" s="27">
        <v>1</v>
      </c>
      <c r="FS4">
        <v>33</v>
      </c>
      <c r="FT4">
        <v>2</v>
      </c>
      <c r="FV4" s="27">
        <v>1</v>
      </c>
      <c r="FW4">
        <v>9</v>
      </c>
      <c r="FX4">
        <v>14</v>
      </c>
      <c r="FY4">
        <v>50</v>
      </c>
      <c r="FZ4">
        <v>23</v>
      </c>
      <c r="GA4" t="s">
        <v>242</v>
      </c>
      <c r="GB4" t="s">
        <v>242</v>
      </c>
      <c r="GC4" t="s">
        <v>242</v>
      </c>
      <c r="GD4">
        <v>1</v>
      </c>
      <c r="GF4">
        <v>1</v>
      </c>
      <c r="GI4" s="27">
        <v>1</v>
      </c>
      <c r="GJ4">
        <v>1</v>
      </c>
      <c r="GK4">
        <v>1</v>
      </c>
      <c r="GM4">
        <v>1</v>
      </c>
      <c r="GP4" s="27">
        <v>1</v>
      </c>
      <c r="GQ4">
        <v>256</v>
      </c>
      <c r="GT4">
        <v>1</v>
      </c>
      <c r="GW4" s="27">
        <v>0.5</v>
      </c>
      <c r="GX4" t="s">
        <v>311</v>
      </c>
      <c r="GY4" s="27">
        <v>0.5</v>
      </c>
      <c r="GZ4" t="s">
        <v>311</v>
      </c>
      <c r="HA4">
        <v>1</v>
      </c>
      <c r="HD4" s="27">
        <v>1</v>
      </c>
      <c r="HE4" t="s">
        <v>312</v>
      </c>
      <c r="HF4">
        <v>1</v>
      </c>
      <c r="HI4">
        <v>0.77777777800000003</v>
      </c>
      <c r="HJ4">
        <v>1</v>
      </c>
      <c r="HK4">
        <v>0.75</v>
      </c>
      <c r="HL4">
        <v>1</v>
      </c>
      <c r="HM4">
        <v>1</v>
      </c>
      <c r="HN4">
        <v>0</v>
      </c>
      <c r="HO4">
        <v>0.25</v>
      </c>
      <c r="HP4">
        <v>0.66666666699999999</v>
      </c>
      <c r="HQ4">
        <v>1</v>
      </c>
      <c r="HR4">
        <v>1</v>
      </c>
      <c r="HS4">
        <v>0.5</v>
      </c>
      <c r="HT4">
        <v>1</v>
      </c>
      <c r="HU4">
        <v>1</v>
      </c>
      <c r="HV4">
        <v>0.842592593</v>
      </c>
      <c r="HW4">
        <v>0.5625</v>
      </c>
      <c r="HX4">
        <v>0.83333333300000001</v>
      </c>
      <c r="HY4">
        <v>0.74614197500000001</v>
      </c>
      <c r="HZ4" t="s">
        <v>313</v>
      </c>
      <c r="IA4" t="s">
        <v>266</v>
      </c>
      <c r="IB4" t="s">
        <v>296</v>
      </c>
      <c r="IC4">
        <v>260174</v>
      </c>
      <c r="ID4">
        <v>274515</v>
      </c>
      <c r="IE4">
        <v>365817</v>
      </c>
      <c r="IF4">
        <v>394328</v>
      </c>
      <c r="IG4">
        <v>260174</v>
      </c>
    </row>
    <row r="5" spans="1:241" customFormat="1" ht="14" customHeight="1" x14ac:dyDescent="0.2">
      <c r="A5">
        <v>4</v>
      </c>
      <c r="B5">
        <v>4</v>
      </c>
      <c r="C5" s="1">
        <v>44492.92291666667</v>
      </c>
      <c r="D5" s="1">
        <v>44492.939583333333</v>
      </c>
      <c r="E5">
        <v>0</v>
      </c>
      <c r="F5" t="s">
        <v>292</v>
      </c>
      <c r="G5">
        <v>100</v>
      </c>
      <c r="H5">
        <v>1433</v>
      </c>
      <c r="I5">
        <v>1</v>
      </c>
      <c r="J5" s="1">
        <v>44492.939583333333</v>
      </c>
      <c r="K5" t="s">
        <v>314</v>
      </c>
      <c r="L5" t="s">
        <v>242</v>
      </c>
      <c r="M5" t="s">
        <v>242</v>
      </c>
      <c r="N5" t="s">
        <v>315</v>
      </c>
      <c r="O5" t="s">
        <v>316</v>
      </c>
      <c r="P5">
        <v>34.037994380000001</v>
      </c>
      <c r="Q5">
        <v>-118.4543991</v>
      </c>
      <c r="R5" t="s">
        <v>245</v>
      </c>
      <c r="S5" t="s">
        <v>246</v>
      </c>
      <c r="T5" t="s">
        <v>317</v>
      </c>
      <c r="U5" s="47">
        <v>1067983</v>
      </c>
      <c r="V5" t="s">
        <v>318</v>
      </c>
      <c r="W5">
        <v>84670702</v>
      </c>
      <c r="X5">
        <v>6331</v>
      </c>
      <c r="Y5" t="s">
        <v>319</v>
      </c>
      <c r="Z5" t="s">
        <v>320</v>
      </c>
      <c r="AA5">
        <v>2020</v>
      </c>
      <c r="AB5">
        <v>2021</v>
      </c>
      <c r="AC5">
        <v>0</v>
      </c>
      <c r="AF5">
        <v>14</v>
      </c>
      <c r="AG5">
        <v>1</v>
      </c>
      <c r="AJ5" s="27">
        <v>1</v>
      </c>
      <c r="AK5">
        <v>8</v>
      </c>
      <c r="AL5" s="27">
        <v>0</v>
      </c>
      <c r="AM5" s="24">
        <v>0</v>
      </c>
      <c r="AN5" s="27">
        <v>0</v>
      </c>
      <c r="AO5" s="24">
        <v>0</v>
      </c>
      <c r="AQ5">
        <v>3</v>
      </c>
      <c r="AT5" s="44">
        <v>1</v>
      </c>
      <c r="AU5" s="24">
        <v>11</v>
      </c>
      <c r="AV5" s="21">
        <f>AU5/AF5*100</f>
        <v>78.571428571428569</v>
      </c>
      <c r="AW5" t="s">
        <v>242</v>
      </c>
      <c r="AZ5" s="27">
        <v>1</v>
      </c>
      <c r="BA5">
        <v>8</v>
      </c>
      <c r="BB5" s="21">
        <f t="shared" si="1"/>
        <v>57.142857142857139</v>
      </c>
      <c r="BC5">
        <v>3</v>
      </c>
      <c r="BF5" s="27">
        <v>1</v>
      </c>
      <c r="BI5">
        <v>3</v>
      </c>
      <c r="BL5" s="27">
        <v>1</v>
      </c>
      <c r="BM5">
        <v>3</v>
      </c>
      <c r="BP5" s="27">
        <v>0</v>
      </c>
      <c r="BQ5" t="s">
        <v>242</v>
      </c>
      <c r="BR5" s="21" t="s">
        <v>242</v>
      </c>
      <c r="BT5" t="s">
        <v>242</v>
      </c>
      <c r="BW5" s="27">
        <v>0</v>
      </c>
      <c r="BX5" s="24" t="s">
        <v>242</v>
      </c>
      <c r="BY5" s="21" t="s">
        <v>242</v>
      </c>
      <c r="BZ5" t="s">
        <v>242</v>
      </c>
      <c r="CA5" t="s">
        <v>242</v>
      </c>
      <c r="CD5" s="27">
        <v>0</v>
      </c>
      <c r="CF5" t="s">
        <v>242</v>
      </c>
      <c r="CG5" t="s">
        <v>242</v>
      </c>
      <c r="CI5" s="27">
        <v>0</v>
      </c>
      <c r="CK5" t="s">
        <v>242</v>
      </c>
      <c r="CN5" s="27">
        <v>0</v>
      </c>
      <c r="CO5" s="27">
        <v>0</v>
      </c>
      <c r="CP5" t="s">
        <v>242</v>
      </c>
      <c r="CQ5" t="s">
        <v>242</v>
      </c>
      <c r="CR5" t="s">
        <v>242</v>
      </c>
      <c r="CU5" s="27">
        <v>0</v>
      </c>
      <c r="CW5">
        <v>1</v>
      </c>
      <c r="CZ5" s="27">
        <v>0</v>
      </c>
      <c r="DA5" t="s">
        <v>242</v>
      </c>
      <c r="DB5" t="s">
        <v>242</v>
      </c>
      <c r="DD5" s="27">
        <v>0</v>
      </c>
      <c r="DE5" t="s">
        <v>242</v>
      </c>
      <c r="DF5" t="s">
        <v>242</v>
      </c>
      <c r="DH5" t="s">
        <v>242</v>
      </c>
      <c r="DI5" t="s">
        <v>242</v>
      </c>
      <c r="DJ5" t="s">
        <v>242</v>
      </c>
      <c r="DL5" s="27">
        <v>0</v>
      </c>
      <c r="DM5" t="s">
        <v>242</v>
      </c>
      <c r="DN5" t="s">
        <v>242</v>
      </c>
      <c r="DP5">
        <v>1</v>
      </c>
      <c r="DS5" s="27">
        <v>0</v>
      </c>
      <c r="DU5" s="27">
        <v>0</v>
      </c>
      <c r="DW5" s="27">
        <v>0</v>
      </c>
      <c r="DY5" s="27">
        <v>0</v>
      </c>
      <c r="EA5" s="27">
        <v>0</v>
      </c>
      <c r="EC5" s="27">
        <v>0</v>
      </c>
      <c r="EE5" s="27">
        <v>0</v>
      </c>
      <c r="EG5" s="27">
        <v>0</v>
      </c>
      <c r="EI5" s="27">
        <v>0</v>
      </c>
      <c r="EK5" s="27">
        <v>0</v>
      </c>
      <c r="EM5">
        <v>1</v>
      </c>
      <c r="EP5" s="27">
        <v>0</v>
      </c>
      <c r="EQ5" t="s">
        <v>242</v>
      </c>
      <c r="ER5" t="s">
        <v>242</v>
      </c>
      <c r="EU5" t="s">
        <v>242</v>
      </c>
      <c r="EV5" t="s">
        <v>242</v>
      </c>
      <c r="EX5" s="27">
        <v>0</v>
      </c>
      <c r="EY5" t="s">
        <v>242</v>
      </c>
      <c r="FA5" s="27">
        <v>0</v>
      </c>
      <c r="FB5" t="s">
        <v>242</v>
      </c>
      <c r="FD5" s="27">
        <v>0</v>
      </c>
      <c r="FE5" t="s">
        <v>242</v>
      </c>
      <c r="FG5" s="27">
        <v>0</v>
      </c>
      <c r="FH5" t="s">
        <v>242</v>
      </c>
      <c r="FJ5" t="s">
        <v>242</v>
      </c>
      <c r="FM5" s="27">
        <v>0</v>
      </c>
      <c r="FN5" t="s">
        <v>242</v>
      </c>
      <c r="FO5" t="s">
        <v>242</v>
      </c>
      <c r="FP5" t="s">
        <v>242</v>
      </c>
      <c r="FR5" s="27">
        <v>0</v>
      </c>
      <c r="FS5" t="s">
        <v>242</v>
      </c>
      <c r="FT5" t="s">
        <v>242</v>
      </c>
      <c r="FV5" s="27">
        <v>0</v>
      </c>
      <c r="FW5" t="s">
        <v>242</v>
      </c>
      <c r="FX5" t="s">
        <v>242</v>
      </c>
      <c r="FY5" t="s">
        <v>242</v>
      </c>
      <c r="FZ5" t="s">
        <v>242</v>
      </c>
      <c r="GA5" t="s">
        <v>242</v>
      </c>
      <c r="GB5" t="s">
        <v>242</v>
      </c>
      <c r="GC5" t="s">
        <v>242</v>
      </c>
      <c r="GD5" t="s">
        <v>242</v>
      </c>
      <c r="GF5">
        <v>1</v>
      </c>
      <c r="GI5" s="27">
        <v>0</v>
      </c>
      <c r="GJ5" t="s">
        <v>242</v>
      </c>
      <c r="GK5" t="s">
        <v>242</v>
      </c>
      <c r="GM5" t="s">
        <v>242</v>
      </c>
      <c r="GP5" s="27">
        <v>1</v>
      </c>
      <c r="GQ5">
        <v>6</v>
      </c>
      <c r="GT5">
        <v>1</v>
      </c>
      <c r="GW5" s="27">
        <v>0</v>
      </c>
      <c r="GY5" s="27">
        <v>0</v>
      </c>
      <c r="HA5" t="s">
        <v>242</v>
      </c>
      <c r="HD5" s="27">
        <v>0</v>
      </c>
      <c r="HF5">
        <v>1</v>
      </c>
      <c r="HI5">
        <v>0.33333333300000001</v>
      </c>
      <c r="HJ5">
        <v>0</v>
      </c>
      <c r="HK5">
        <v>0</v>
      </c>
      <c r="HL5">
        <v>0</v>
      </c>
      <c r="HM5">
        <v>0</v>
      </c>
      <c r="HN5">
        <v>0</v>
      </c>
      <c r="HO5">
        <v>0</v>
      </c>
      <c r="HP5">
        <v>0</v>
      </c>
      <c r="HQ5">
        <v>0</v>
      </c>
      <c r="HR5">
        <v>1</v>
      </c>
      <c r="HS5">
        <v>0</v>
      </c>
      <c r="HT5">
        <v>0</v>
      </c>
      <c r="HU5">
        <v>1</v>
      </c>
      <c r="HV5">
        <v>0.111111111</v>
      </c>
      <c r="HW5">
        <v>0</v>
      </c>
      <c r="HX5">
        <v>0.2</v>
      </c>
      <c r="HY5">
        <v>0.10370370399999999</v>
      </c>
      <c r="HZ5" t="s">
        <v>321</v>
      </c>
      <c r="IA5" t="s">
        <v>266</v>
      </c>
      <c r="IB5" t="s">
        <v>317</v>
      </c>
      <c r="IC5">
        <v>328399</v>
      </c>
      <c r="ID5">
        <v>286982</v>
      </c>
      <c r="IE5">
        <v>355631</v>
      </c>
      <c r="IF5">
        <v>236053</v>
      </c>
      <c r="IG5">
        <v>328399</v>
      </c>
    </row>
    <row r="6" spans="1:241" customFormat="1" ht="14" customHeight="1" x14ac:dyDescent="0.2">
      <c r="A6">
        <v>5</v>
      </c>
      <c r="B6">
        <v>5</v>
      </c>
      <c r="C6" s="1">
        <v>44493.469444444447</v>
      </c>
      <c r="D6" s="1">
        <v>44493.48333333333</v>
      </c>
      <c r="E6">
        <v>0</v>
      </c>
      <c r="F6" t="s">
        <v>240</v>
      </c>
      <c r="G6">
        <v>100</v>
      </c>
      <c r="H6">
        <v>1173</v>
      </c>
      <c r="I6">
        <v>1</v>
      </c>
      <c r="J6" s="1">
        <v>44493.48333333333</v>
      </c>
      <c r="K6" t="s">
        <v>322</v>
      </c>
      <c r="L6" t="s">
        <v>242</v>
      </c>
      <c r="M6" t="s">
        <v>242</v>
      </c>
      <c r="N6" t="s">
        <v>323</v>
      </c>
      <c r="O6" t="s">
        <v>324</v>
      </c>
      <c r="P6">
        <v>34.029006959999997</v>
      </c>
      <c r="Q6">
        <v>-118.40049740000001</v>
      </c>
      <c r="R6" t="s">
        <v>245</v>
      </c>
      <c r="S6" t="s">
        <v>246</v>
      </c>
      <c r="T6" t="s">
        <v>325</v>
      </c>
      <c r="V6" t="s">
        <v>324</v>
      </c>
      <c r="W6">
        <v>501044101</v>
      </c>
      <c r="X6">
        <v>5411</v>
      </c>
      <c r="Y6" t="s">
        <v>326</v>
      </c>
      <c r="Z6" t="s">
        <v>327</v>
      </c>
      <c r="AA6">
        <v>2020</v>
      </c>
      <c r="AC6">
        <v>0</v>
      </c>
      <c r="AF6">
        <v>11</v>
      </c>
      <c r="AG6">
        <v>2</v>
      </c>
      <c r="AJ6" s="27">
        <v>1</v>
      </c>
      <c r="AK6">
        <v>11</v>
      </c>
      <c r="AL6" s="27">
        <v>1</v>
      </c>
      <c r="AM6">
        <v>5</v>
      </c>
      <c r="AN6" s="27">
        <v>0</v>
      </c>
      <c r="AO6" s="24">
        <v>0</v>
      </c>
      <c r="AQ6">
        <v>3</v>
      </c>
      <c r="AT6" s="27">
        <v>1</v>
      </c>
      <c r="AU6">
        <v>10</v>
      </c>
      <c r="AV6" s="21">
        <f t="shared" si="0"/>
        <v>90.909090909090907</v>
      </c>
      <c r="AW6">
        <v>3</v>
      </c>
      <c r="AZ6" s="27">
        <v>1</v>
      </c>
      <c r="BA6">
        <v>10</v>
      </c>
      <c r="BB6" s="21">
        <f t="shared" si="1"/>
        <v>90.909090909090907</v>
      </c>
      <c r="BC6">
        <v>2</v>
      </c>
      <c r="BF6" s="27">
        <v>1</v>
      </c>
      <c r="BG6">
        <v>6</v>
      </c>
      <c r="BI6">
        <v>2</v>
      </c>
      <c r="BL6" s="27">
        <v>1</v>
      </c>
      <c r="BM6">
        <v>3</v>
      </c>
      <c r="BP6" s="27">
        <v>1</v>
      </c>
      <c r="BQ6">
        <v>5</v>
      </c>
      <c r="BR6" s="21">
        <f t="shared" si="2"/>
        <v>45.454545454545453</v>
      </c>
      <c r="BT6">
        <v>2</v>
      </c>
      <c r="BW6" s="27">
        <v>1</v>
      </c>
      <c r="BX6">
        <v>2</v>
      </c>
      <c r="BY6" s="21">
        <f t="shared" si="3"/>
        <v>18.181818181818183</v>
      </c>
      <c r="BZ6">
        <v>2</v>
      </c>
      <c r="CA6">
        <v>2</v>
      </c>
      <c r="CD6" s="27">
        <v>0</v>
      </c>
      <c r="CF6" t="s">
        <v>242</v>
      </c>
      <c r="CG6" t="s">
        <v>242</v>
      </c>
      <c r="CI6" s="27">
        <v>1</v>
      </c>
      <c r="CJ6" t="s">
        <v>328</v>
      </c>
      <c r="CK6">
        <v>1</v>
      </c>
      <c r="CN6" s="27">
        <v>1</v>
      </c>
      <c r="CO6" s="27">
        <v>0.5</v>
      </c>
      <c r="CP6">
        <v>100</v>
      </c>
      <c r="CQ6">
        <v>100</v>
      </c>
      <c r="CR6" t="s">
        <v>242</v>
      </c>
      <c r="CS6" t="s">
        <v>329</v>
      </c>
      <c r="CU6" s="27">
        <v>1</v>
      </c>
      <c r="CV6" t="s">
        <v>330</v>
      </c>
      <c r="CW6">
        <v>1</v>
      </c>
      <c r="CZ6" s="27">
        <v>1</v>
      </c>
      <c r="DA6">
        <v>2445526</v>
      </c>
      <c r="DB6">
        <v>2</v>
      </c>
      <c r="DD6" s="27">
        <v>1</v>
      </c>
      <c r="DE6">
        <v>3522338</v>
      </c>
      <c r="DF6">
        <v>2</v>
      </c>
      <c r="DG6">
        <v>3304231</v>
      </c>
      <c r="DH6">
        <v>2</v>
      </c>
      <c r="DI6">
        <v>682569</v>
      </c>
      <c r="DJ6">
        <v>2</v>
      </c>
      <c r="DL6" s="27">
        <v>1</v>
      </c>
      <c r="DM6">
        <v>2175346</v>
      </c>
      <c r="DN6">
        <v>1</v>
      </c>
      <c r="DP6">
        <v>1</v>
      </c>
      <c r="DS6" s="27">
        <v>1</v>
      </c>
      <c r="DT6" s="2" t="s">
        <v>331</v>
      </c>
      <c r="DU6" s="27">
        <v>1</v>
      </c>
      <c r="DV6" t="s">
        <v>332</v>
      </c>
      <c r="DW6" s="27">
        <v>0.5</v>
      </c>
      <c r="DX6" s="2" t="s">
        <v>333</v>
      </c>
      <c r="DY6" s="27">
        <v>0.5</v>
      </c>
      <c r="DZ6" t="s">
        <v>334</v>
      </c>
      <c r="EA6" s="27">
        <v>0</v>
      </c>
      <c r="EC6" s="27">
        <v>1</v>
      </c>
      <c r="ED6" t="s">
        <v>335</v>
      </c>
      <c r="EE6" s="27">
        <v>0.5</v>
      </c>
      <c r="EF6" t="s">
        <v>336</v>
      </c>
      <c r="EG6" s="27">
        <v>1</v>
      </c>
      <c r="EH6" t="s">
        <v>337</v>
      </c>
      <c r="EI6" s="27">
        <v>0.5</v>
      </c>
      <c r="EJ6" t="s">
        <v>338</v>
      </c>
      <c r="EK6" s="27">
        <v>1</v>
      </c>
      <c r="EL6" t="s">
        <v>339</v>
      </c>
      <c r="EM6">
        <v>1</v>
      </c>
      <c r="EP6" s="27">
        <v>0</v>
      </c>
      <c r="EQ6" t="s">
        <v>242</v>
      </c>
      <c r="ER6" t="s">
        <v>242</v>
      </c>
      <c r="EU6" t="s">
        <v>242</v>
      </c>
      <c r="EV6" t="s">
        <v>242</v>
      </c>
      <c r="EX6" s="27">
        <v>0</v>
      </c>
      <c r="EY6" t="s">
        <v>242</v>
      </c>
      <c r="FA6" s="27">
        <v>1</v>
      </c>
      <c r="FB6">
        <v>10</v>
      </c>
      <c r="FC6" t="s">
        <v>340</v>
      </c>
      <c r="FD6" s="27">
        <v>1</v>
      </c>
      <c r="FE6">
        <v>30004.194</v>
      </c>
      <c r="FF6" t="s">
        <v>341</v>
      </c>
      <c r="FG6" s="27">
        <v>0</v>
      </c>
      <c r="FH6" t="s">
        <v>242</v>
      </c>
      <c r="FJ6">
        <v>1</v>
      </c>
      <c r="FM6" s="27">
        <v>0</v>
      </c>
      <c r="FN6" t="s">
        <v>242</v>
      </c>
      <c r="FO6" t="s">
        <v>242</v>
      </c>
      <c r="FP6" t="s">
        <v>242</v>
      </c>
      <c r="FR6" s="27">
        <v>1</v>
      </c>
      <c r="FS6">
        <v>51</v>
      </c>
      <c r="FT6">
        <v>2</v>
      </c>
      <c r="FV6" s="27">
        <v>1</v>
      </c>
      <c r="FW6">
        <v>15</v>
      </c>
      <c r="FX6">
        <v>13</v>
      </c>
      <c r="FY6">
        <v>64</v>
      </c>
      <c r="FZ6">
        <v>3</v>
      </c>
      <c r="GA6" t="s">
        <v>242</v>
      </c>
      <c r="GB6" t="s">
        <v>242</v>
      </c>
      <c r="GC6" t="s">
        <v>242</v>
      </c>
      <c r="GD6">
        <v>1</v>
      </c>
      <c r="GE6" t="s">
        <v>342</v>
      </c>
      <c r="GF6">
        <v>1</v>
      </c>
      <c r="GI6" s="27">
        <v>0</v>
      </c>
      <c r="GJ6" t="s">
        <v>242</v>
      </c>
      <c r="GK6" t="s">
        <v>242</v>
      </c>
      <c r="GM6" t="s">
        <v>242</v>
      </c>
      <c r="GP6" s="27">
        <v>1</v>
      </c>
      <c r="GQ6">
        <v>789</v>
      </c>
      <c r="GT6">
        <v>1</v>
      </c>
      <c r="GW6" s="27">
        <v>0</v>
      </c>
      <c r="GY6" s="27">
        <v>0</v>
      </c>
      <c r="HA6" t="s">
        <v>242</v>
      </c>
      <c r="HD6" s="27">
        <v>1</v>
      </c>
      <c r="HE6" t="s">
        <v>343</v>
      </c>
      <c r="HF6">
        <v>1</v>
      </c>
      <c r="HI6">
        <v>0.77777777800000003</v>
      </c>
      <c r="HJ6">
        <v>1</v>
      </c>
      <c r="HK6">
        <v>0.75</v>
      </c>
      <c r="HL6">
        <v>1</v>
      </c>
      <c r="HM6">
        <v>0.7</v>
      </c>
      <c r="HN6">
        <v>0</v>
      </c>
      <c r="HO6">
        <v>0.5</v>
      </c>
      <c r="HP6">
        <v>0.66666666699999999</v>
      </c>
      <c r="HQ6">
        <v>0</v>
      </c>
      <c r="HR6">
        <v>1</v>
      </c>
      <c r="HS6">
        <v>0</v>
      </c>
      <c r="HT6">
        <v>1</v>
      </c>
      <c r="HU6">
        <v>1</v>
      </c>
      <c r="HV6">
        <v>0.842592593</v>
      </c>
      <c r="HW6">
        <v>0.55000000000000004</v>
      </c>
      <c r="HX6">
        <v>0.53333333299999997</v>
      </c>
      <c r="HY6">
        <v>0.64197530899999999</v>
      </c>
      <c r="HZ6" t="s">
        <v>344</v>
      </c>
      <c r="IA6" t="s">
        <v>266</v>
      </c>
      <c r="IB6" t="s">
        <v>325</v>
      </c>
      <c r="IC6">
        <v>122286</v>
      </c>
      <c r="ID6">
        <v>132498</v>
      </c>
      <c r="IE6">
        <v>137888</v>
      </c>
      <c r="IF6" t="s">
        <v>242</v>
      </c>
      <c r="IG6">
        <v>122286</v>
      </c>
    </row>
    <row r="7" spans="1:241" customFormat="1" ht="14" customHeight="1" x14ac:dyDescent="0.2">
      <c r="A7">
        <v>6</v>
      </c>
      <c r="B7">
        <v>6</v>
      </c>
      <c r="C7" s="1">
        <v>44493.50277777778</v>
      </c>
      <c r="D7" s="1">
        <v>44493.544444444444</v>
      </c>
      <c r="E7">
        <v>0</v>
      </c>
      <c r="F7" t="s">
        <v>292</v>
      </c>
      <c r="G7">
        <v>100</v>
      </c>
      <c r="H7">
        <v>3571</v>
      </c>
      <c r="I7">
        <v>1</v>
      </c>
      <c r="J7" s="1">
        <v>44493.544444444444</v>
      </c>
      <c r="K7" t="s">
        <v>345</v>
      </c>
      <c r="L7" t="s">
        <v>242</v>
      </c>
      <c r="M7" t="s">
        <v>242</v>
      </c>
      <c r="N7" t="s">
        <v>346</v>
      </c>
      <c r="O7" t="s">
        <v>347</v>
      </c>
      <c r="P7">
        <v>34.037994380000001</v>
      </c>
      <c r="Q7">
        <v>-118.4543991</v>
      </c>
      <c r="R7" t="s">
        <v>245</v>
      </c>
      <c r="S7" t="s">
        <v>246</v>
      </c>
      <c r="T7" t="s">
        <v>348</v>
      </c>
      <c r="V7" t="s">
        <v>347</v>
      </c>
      <c r="W7" t="s">
        <v>349</v>
      </c>
      <c r="X7">
        <v>5122</v>
      </c>
      <c r="Y7" t="s">
        <v>350</v>
      </c>
      <c r="Z7" t="s">
        <v>351</v>
      </c>
      <c r="AA7">
        <v>2020</v>
      </c>
      <c r="AC7">
        <v>0</v>
      </c>
      <c r="AF7">
        <v>11</v>
      </c>
      <c r="AG7">
        <v>1</v>
      </c>
      <c r="AJ7" s="27">
        <v>1</v>
      </c>
      <c r="AK7">
        <v>8</v>
      </c>
      <c r="AL7" s="27">
        <v>0</v>
      </c>
      <c r="AM7" s="24">
        <v>0</v>
      </c>
      <c r="AN7" s="27">
        <v>0</v>
      </c>
      <c r="AO7" s="24">
        <v>0</v>
      </c>
      <c r="AQ7">
        <v>3</v>
      </c>
      <c r="AT7" s="27">
        <v>1</v>
      </c>
      <c r="AU7">
        <v>10</v>
      </c>
      <c r="AV7" s="21">
        <f t="shared" si="0"/>
        <v>90.909090909090907</v>
      </c>
      <c r="AW7">
        <v>1</v>
      </c>
      <c r="AZ7" s="27">
        <v>1</v>
      </c>
      <c r="BA7">
        <v>10</v>
      </c>
      <c r="BB7" s="21">
        <f t="shared" si="1"/>
        <v>90.909090909090907</v>
      </c>
      <c r="BC7">
        <v>1</v>
      </c>
      <c r="BF7" s="27">
        <v>1</v>
      </c>
      <c r="BG7">
        <v>12.5</v>
      </c>
      <c r="BI7">
        <v>1</v>
      </c>
      <c r="BL7" s="27">
        <v>1</v>
      </c>
      <c r="BM7">
        <v>1</v>
      </c>
      <c r="BP7" s="27">
        <v>1</v>
      </c>
      <c r="BQ7">
        <v>4</v>
      </c>
      <c r="BR7" s="21">
        <f t="shared" si="2"/>
        <v>36.363636363636367</v>
      </c>
      <c r="BT7">
        <v>1</v>
      </c>
      <c r="BW7" s="27">
        <v>1</v>
      </c>
      <c r="BX7">
        <v>3</v>
      </c>
      <c r="BY7" s="21">
        <f t="shared" si="3"/>
        <v>27.27272727272727</v>
      </c>
      <c r="BZ7">
        <v>2</v>
      </c>
      <c r="CA7">
        <v>1</v>
      </c>
      <c r="CD7" s="27">
        <v>0</v>
      </c>
      <c r="CF7" t="s">
        <v>242</v>
      </c>
      <c r="CG7" t="s">
        <v>242</v>
      </c>
      <c r="CI7" s="27">
        <v>1</v>
      </c>
      <c r="CK7">
        <v>1</v>
      </c>
      <c r="CN7" s="27">
        <v>0</v>
      </c>
      <c r="CO7" s="27">
        <v>0.5</v>
      </c>
      <c r="CP7" t="s">
        <v>242</v>
      </c>
      <c r="CQ7">
        <v>100</v>
      </c>
      <c r="CR7" t="s">
        <v>242</v>
      </c>
      <c r="CS7" t="s">
        <v>352</v>
      </c>
      <c r="CU7" s="27">
        <v>0.5</v>
      </c>
      <c r="CV7" t="s">
        <v>353</v>
      </c>
      <c r="CW7">
        <v>1</v>
      </c>
      <c r="CZ7" s="27">
        <v>1</v>
      </c>
      <c r="DA7">
        <v>117790</v>
      </c>
      <c r="DB7">
        <v>1</v>
      </c>
      <c r="DD7" s="27">
        <v>1</v>
      </c>
      <c r="DE7" t="s">
        <v>242</v>
      </c>
      <c r="DF7" t="s">
        <v>242</v>
      </c>
      <c r="DH7" t="s">
        <v>242</v>
      </c>
      <c r="DI7">
        <v>151692</v>
      </c>
      <c r="DJ7" t="s">
        <v>242</v>
      </c>
      <c r="DK7" t="s">
        <v>354</v>
      </c>
      <c r="DL7" s="27">
        <v>1</v>
      </c>
      <c r="DM7">
        <v>83266</v>
      </c>
      <c r="DN7">
        <v>1</v>
      </c>
      <c r="DP7">
        <v>1</v>
      </c>
      <c r="DS7" s="27">
        <v>1</v>
      </c>
      <c r="DT7" t="s">
        <v>355</v>
      </c>
      <c r="DU7" s="27">
        <v>0</v>
      </c>
      <c r="DW7" s="27">
        <v>0.5</v>
      </c>
      <c r="DX7" t="s">
        <v>356</v>
      </c>
      <c r="DY7" s="27">
        <v>1</v>
      </c>
      <c r="DZ7" t="s">
        <v>357</v>
      </c>
      <c r="EA7" s="27">
        <v>0</v>
      </c>
      <c r="EC7" s="27">
        <v>0</v>
      </c>
      <c r="EE7" s="27">
        <v>1</v>
      </c>
      <c r="EF7" t="s">
        <v>358</v>
      </c>
      <c r="EG7" s="27">
        <v>0</v>
      </c>
      <c r="EI7" s="27">
        <v>1</v>
      </c>
      <c r="EJ7" t="s">
        <v>359</v>
      </c>
      <c r="EK7" s="27">
        <v>1</v>
      </c>
      <c r="EL7" t="s">
        <v>360</v>
      </c>
      <c r="EM7">
        <v>1</v>
      </c>
      <c r="EP7" s="27">
        <v>0</v>
      </c>
      <c r="EQ7" t="s">
        <v>242</v>
      </c>
      <c r="ER7" t="s">
        <v>242</v>
      </c>
      <c r="EU7" t="s">
        <v>242</v>
      </c>
      <c r="EV7" t="s">
        <v>242</v>
      </c>
      <c r="EX7" s="27">
        <v>1</v>
      </c>
      <c r="EY7">
        <v>856.32</v>
      </c>
      <c r="FA7" s="27">
        <v>0</v>
      </c>
      <c r="FB7" t="s">
        <v>242</v>
      </c>
      <c r="FD7" s="27">
        <v>0</v>
      </c>
      <c r="FE7" t="s">
        <v>242</v>
      </c>
      <c r="FG7" s="27">
        <v>0</v>
      </c>
      <c r="FH7" t="s">
        <v>242</v>
      </c>
      <c r="FJ7">
        <v>1</v>
      </c>
      <c r="FM7" s="27">
        <v>1</v>
      </c>
      <c r="FN7">
        <v>24</v>
      </c>
      <c r="FO7">
        <v>48</v>
      </c>
      <c r="FP7">
        <v>28</v>
      </c>
      <c r="FR7" s="27">
        <v>1</v>
      </c>
      <c r="FS7">
        <v>59</v>
      </c>
      <c r="FT7">
        <v>2</v>
      </c>
      <c r="FV7" s="27">
        <v>0.5</v>
      </c>
      <c r="FW7" t="s">
        <v>242</v>
      </c>
      <c r="FX7" t="s">
        <v>242</v>
      </c>
      <c r="FY7" t="s">
        <v>242</v>
      </c>
      <c r="FZ7" t="s">
        <v>242</v>
      </c>
      <c r="GA7" t="s">
        <v>242</v>
      </c>
      <c r="GB7" t="s">
        <v>242</v>
      </c>
      <c r="GC7" t="s">
        <v>242</v>
      </c>
      <c r="GD7">
        <v>1</v>
      </c>
      <c r="GE7" t="s">
        <v>361</v>
      </c>
      <c r="GF7">
        <v>1</v>
      </c>
      <c r="GI7" s="27">
        <v>0</v>
      </c>
      <c r="GJ7" t="s">
        <v>242</v>
      </c>
      <c r="GK7" t="s">
        <v>242</v>
      </c>
      <c r="GM7" t="s">
        <v>242</v>
      </c>
      <c r="GP7" s="27">
        <v>1</v>
      </c>
      <c r="GQ7">
        <v>380</v>
      </c>
      <c r="GT7">
        <v>1</v>
      </c>
      <c r="GW7" s="27">
        <v>0.5</v>
      </c>
      <c r="GX7" t="s">
        <v>362</v>
      </c>
      <c r="GY7" s="27">
        <v>0.5</v>
      </c>
      <c r="GZ7" t="s">
        <v>362</v>
      </c>
      <c r="HA7">
        <v>1</v>
      </c>
      <c r="HD7" s="27">
        <v>1</v>
      </c>
      <c r="HE7" t="s">
        <v>363</v>
      </c>
      <c r="HF7">
        <v>1</v>
      </c>
      <c r="HI7">
        <v>0.66666666699999999</v>
      </c>
      <c r="HJ7">
        <v>1</v>
      </c>
      <c r="HK7">
        <v>0.5</v>
      </c>
      <c r="HL7">
        <v>1</v>
      </c>
      <c r="HM7">
        <v>0.55000000000000004</v>
      </c>
      <c r="HN7">
        <v>0</v>
      </c>
      <c r="HO7">
        <v>0.25</v>
      </c>
      <c r="HP7">
        <v>0.83333333300000001</v>
      </c>
      <c r="HQ7">
        <v>0</v>
      </c>
      <c r="HR7">
        <v>1</v>
      </c>
      <c r="HS7">
        <v>0.5</v>
      </c>
      <c r="HT7">
        <v>1</v>
      </c>
      <c r="HU7">
        <v>1</v>
      </c>
      <c r="HV7">
        <v>0.72222222199999997</v>
      </c>
      <c r="HW7">
        <v>0.45</v>
      </c>
      <c r="HX7">
        <v>0.66666666699999999</v>
      </c>
      <c r="HY7">
        <v>0.61296296299999997</v>
      </c>
      <c r="HZ7" t="s">
        <v>364</v>
      </c>
      <c r="IA7" t="s">
        <v>266</v>
      </c>
      <c r="IB7" t="s">
        <v>348</v>
      </c>
      <c r="IC7">
        <v>231051</v>
      </c>
      <c r="ID7">
        <v>238228</v>
      </c>
      <c r="IE7">
        <v>263966</v>
      </c>
      <c r="IF7" t="s">
        <v>242</v>
      </c>
      <c r="IG7">
        <v>231051</v>
      </c>
    </row>
    <row r="8" spans="1:241" customFormat="1" ht="14" customHeight="1" x14ac:dyDescent="0.2">
      <c r="A8">
        <v>7</v>
      </c>
      <c r="B8">
        <v>7</v>
      </c>
      <c r="C8" s="1">
        <v>44493.738194444442</v>
      </c>
      <c r="D8" s="1">
        <v>44493.763888888891</v>
      </c>
      <c r="E8">
        <v>0</v>
      </c>
      <c r="F8" t="s">
        <v>365</v>
      </c>
      <c r="G8">
        <v>100</v>
      </c>
      <c r="H8">
        <v>2250</v>
      </c>
      <c r="I8">
        <v>1</v>
      </c>
      <c r="J8" s="1">
        <v>44493.763888888891</v>
      </c>
      <c r="K8" t="s">
        <v>366</v>
      </c>
      <c r="L8" t="s">
        <v>242</v>
      </c>
      <c r="M8" t="s">
        <v>242</v>
      </c>
      <c r="N8" t="s">
        <v>367</v>
      </c>
      <c r="O8" t="s">
        <v>368</v>
      </c>
      <c r="P8">
        <v>32.441299440000002</v>
      </c>
      <c r="Q8">
        <v>-81.771102909999996</v>
      </c>
      <c r="R8" t="s">
        <v>245</v>
      </c>
      <c r="S8" t="s">
        <v>246</v>
      </c>
      <c r="T8" t="s">
        <v>369</v>
      </c>
      <c r="V8" t="s">
        <v>368</v>
      </c>
      <c r="W8" s="3">
        <v>3.07E+108</v>
      </c>
      <c r="X8">
        <v>5122</v>
      </c>
      <c r="Y8" t="s">
        <v>350</v>
      </c>
      <c r="Z8" t="s">
        <v>351</v>
      </c>
      <c r="AA8">
        <v>2020</v>
      </c>
      <c r="AC8">
        <v>0</v>
      </c>
      <c r="AF8">
        <v>10</v>
      </c>
      <c r="AG8">
        <v>1</v>
      </c>
      <c r="AJ8" s="27">
        <v>1</v>
      </c>
      <c r="AK8">
        <v>5</v>
      </c>
      <c r="AL8" s="27">
        <v>1</v>
      </c>
      <c r="AM8">
        <v>1</v>
      </c>
      <c r="AN8" s="27">
        <v>0</v>
      </c>
      <c r="AO8" s="24">
        <v>0</v>
      </c>
      <c r="AQ8">
        <v>3</v>
      </c>
      <c r="AT8" s="27">
        <v>1</v>
      </c>
      <c r="AU8">
        <v>9</v>
      </c>
      <c r="AV8" s="21">
        <f t="shared" si="0"/>
        <v>90</v>
      </c>
      <c r="AW8">
        <v>1</v>
      </c>
      <c r="AZ8" s="27">
        <v>1</v>
      </c>
      <c r="BA8">
        <v>8</v>
      </c>
      <c r="BB8" s="21">
        <f t="shared" si="1"/>
        <v>80</v>
      </c>
      <c r="BC8">
        <v>1</v>
      </c>
      <c r="BF8" s="27">
        <v>1</v>
      </c>
      <c r="BG8">
        <v>9.6999999999999993</v>
      </c>
      <c r="BI8">
        <v>1</v>
      </c>
      <c r="BL8" s="27">
        <v>1</v>
      </c>
      <c r="BM8">
        <v>3</v>
      </c>
      <c r="BP8" s="27">
        <v>1</v>
      </c>
      <c r="BQ8">
        <v>3</v>
      </c>
      <c r="BR8" s="21">
        <f t="shared" si="2"/>
        <v>30</v>
      </c>
      <c r="BT8">
        <v>3</v>
      </c>
      <c r="BW8" s="27">
        <v>1</v>
      </c>
      <c r="BX8">
        <v>1</v>
      </c>
      <c r="BY8" s="21">
        <f t="shared" si="3"/>
        <v>10</v>
      </c>
      <c r="BZ8">
        <v>1</v>
      </c>
      <c r="CA8">
        <v>3</v>
      </c>
      <c r="CD8" s="27">
        <v>0</v>
      </c>
      <c r="CF8" t="s">
        <v>242</v>
      </c>
      <c r="CG8" t="s">
        <v>242</v>
      </c>
      <c r="CI8" s="27">
        <v>1</v>
      </c>
      <c r="CJ8" t="s">
        <v>370</v>
      </c>
      <c r="CK8">
        <v>1</v>
      </c>
      <c r="CN8" s="27">
        <v>1</v>
      </c>
      <c r="CO8" s="27">
        <v>0.5</v>
      </c>
      <c r="CP8" t="s">
        <v>242</v>
      </c>
      <c r="CQ8">
        <v>100</v>
      </c>
      <c r="CR8" t="s">
        <v>242</v>
      </c>
      <c r="CS8" t="s">
        <v>371</v>
      </c>
      <c r="CU8" s="27">
        <v>0.5</v>
      </c>
      <c r="CV8" t="s">
        <v>372</v>
      </c>
      <c r="CW8">
        <v>1</v>
      </c>
      <c r="CZ8" s="27">
        <v>1</v>
      </c>
      <c r="DA8">
        <v>33597.5</v>
      </c>
      <c r="DB8">
        <v>2</v>
      </c>
      <c r="DD8" s="27">
        <v>1</v>
      </c>
      <c r="DE8">
        <v>86428.63</v>
      </c>
      <c r="DF8">
        <v>2</v>
      </c>
      <c r="DG8">
        <v>86713.9</v>
      </c>
      <c r="DH8">
        <v>2</v>
      </c>
      <c r="DI8" t="s">
        <v>242</v>
      </c>
      <c r="DJ8" t="s">
        <v>242</v>
      </c>
      <c r="DL8" s="27">
        <v>1</v>
      </c>
      <c r="DM8">
        <v>28356.6</v>
      </c>
      <c r="DN8">
        <v>2</v>
      </c>
      <c r="DP8">
        <v>1</v>
      </c>
      <c r="DS8" s="27">
        <v>1</v>
      </c>
      <c r="DT8" t="s">
        <v>373</v>
      </c>
      <c r="DU8" s="27">
        <v>1</v>
      </c>
      <c r="DV8" s="2" t="s">
        <v>374</v>
      </c>
      <c r="DW8" s="27">
        <v>1</v>
      </c>
      <c r="DX8" t="s">
        <v>375</v>
      </c>
      <c r="DY8" s="27">
        <v>1</v>
      </c>
      <c r="DZ8" t="s">
        <v>376</v>
      </c>
      <c r="EA8" s="27">
        <v>1</v>
      </c>
      <c r="EB8" t="s">
        <v>377</v>
      </c>
      <c r="EC8" s="27">
        <v>1</v>
      </c>
      <c r="ED8" t="s">
        <v>378</v>
      </c>
      <c r="EE8" s="27">
        <v>1</v>
      </c>
      <c r="EF8" t="s">
        <v>379</v>
      </c>
      <c r="EG8" s="27">
        <v>1</v>
      </c>
      <c r="EH8" t="s">
        <v>380</v>
      </c>
      <c r="EI8" s="27">
        <v>1</v>
      </c>
      <c r="EJ8" t="s">
        <v>381</v>
      </c>
      <c r="EK8" s="27">
        <v>1</v>
      </c>
      <c r="EL8" t="s">
        <v>382</v>
      </c>
      <c r="EM8">
        <v>4</v>
      </c>
      <c r="EP8" s="27">
        <v>0</v>
      </c>
      <c r="EQ8" t="s">
        <v>242</v>
      </c>
      <c r="ER8" t="s">
        <v>242</v>
      </c>
      <c r="EU8" t="s">
        <v>242</v>
      </c>
      <c r="EV8" t="s">
        <v>242</v>
      </c>
      <c r="EX8" s="27">
        <v>0</v>
      </c>
      <c r="EY8" t="s">
        <v>242</v>
      </c>
      <c r="FA8" s="27">
        <v>0</v>
      </c>
      <c r="FB8" t="s">
        <v>242</v>
      </c>
      <c r="FD8" s="27">
        <v>1</v>
      </c>
      <c r="FE8">
        <v>1048.713</v>
      </c>
      <c r="FF8" t="s">
        <v>383</v>
      </c>
      <c r="FG8" s="27">
        <v>0</v>
      </c>
      <c r="FH8" t="s">
        <v>242</v>
      </c>
      <c r="FJ8">
        <v>1</v>
      </c>
      <c r="FM8" s="27">
        <v>0</v>
      </c>
      <c r="FN8" t="s">
        <v>242</v>
      </c>
      <c r="FO8" t="s">
        <v>242</v>
      </c>
      <c r="FP8" t="s">
        <v>242</v>
      </c>
      <c r="FR8" s="27">
        <v>1</v>
      </c>
      <c r="FS8">
        <v>56</v>
      </c>
      <c r="FT8">
        <v>2</v>
      </c>
      <c r="FV8" s="27">
        <v>1</v>
      </c>
      <c r="FW8">
        <v>26</v>
      </c>
      <c r="FX8">
        <v>12</v>
      </c>
      <c r="FY8">
        <v>47.2</v>
      </c>
      <c r="FZ8">
        <v>10</v>
      </c>
      <c r="GA8" t="s">
        <v>242</v>
      </c>
      <c r="GB8" t="s">
        <v>242</v>
      </c>
      <c r="GC8" t="s">
        <v>242</v>
      </c>
      <c r="GD8">
        <v>3</v>
      </c>
      <c r="GF8">
        <v>1</v>
      </c>
      <c r="GI8" s="27">
        <v>0</v>
      </c>
      <c r="GJ8" t="s">
        <v>242</v>
      </c>
      <c r="GK8" t="s">
        <v>242</v>
      </c>
      <c r="GM8" t="s">
        <v>242</v>
      </c>
      <c r="GP8" s="27">
        <v>1</v>
      </c>
      <c r="GQ8">
        <v>241</v>
      </c>
      <c r="GT8">
        <v>3</v>
      </c>
      <c r="GW8" s="27">
        <v>0</v>
      </c>
      <c r="GY8" s="27">
        <v>0</v>
      </c>
      <c r="HA8" t="s">
        <v>242</v>
      </c>
      <c r="HD8" s="27">
        <v>1</v>
      </c>
      <c r="HE8" t="s">
        <v>384</v>
      </c>
      <c r="HF8">
        <v>1</v>
      </c>
      <c r="HI8">
        <v>0.77777777800000003</v>
      </c>
      <c r="HJ8">
        <v>1</v>
      </c>
      <c r="HK8">
        <v>0.5</v>
      </c>
      <c r="HL8">
        <v>1</v>
      </c>
      <c r="HM8">
        <v>1</v>
      </c>
      <c r="HN8">
        <v>0</v>
      </c>
      <c r="HO8">
        <v>0.25</v>
      </c>
      <c r="HP8">
        <v>0.66666666699999999</v>
      </c>
      <c r="HQ8">
        <v>0</v>
      </c>
      <c r="HR8">
        <v>1</v>
      </c>
      <c r="HS8">
        <v>0</v>
      </c>
      <c r="HT8">
        <v>1</v>
      </c>
      <c r="HU8">
        <v>1</v>
      </c>
      <c r="HV8">
        <v>0.75925925900000002</v>
      </c>
      <c r="HW8">
        <v>0.5625</v>
      </c>
      <c r="HX8">
        <v>0.53333333299999997</v>
      </c>
      <c r="HY8">
        <v>0.61836419799999998</v>
      </c>
      <c r="HZ8" t="s">
        <v>385</v>
      </c>
      <c r="IA8" t="s">
        <v>266</v>
      </c>
      <c r="IB8" t="s">
        <v>369</v>
      </c>
      <c r="IC8">
        <v>179589.12100000001</v>
      </c>
      <c r="ID8">
        <v>189893.92600000001</v>
      </c>
      <c r="IE8">
        <v>213988.84299999999</v>
      </c>
      <c r="IF8">
        <v>238587.00599999999</v>
      </c>
      <c r="IG8">
        <v>179589.12100000001</v>
      </c>
    </row>
    <row r="9" spans="1:241" ht="14" customHeight="1" x14ac:dyDescent="0.2">
      <c r="A9" s="10">
        <v>8</v>
      </c>
      <c r="B9">
        <v>8</v>
      </c>
      <c r="C9" s="1">
        <v>44494.000694444447</v>
      </c>
      <c r="D9" s="1">
        <v>44494.430555555555</v>
      </c>
      <c r="E9">
        <v>0</v>
      </c>
      <c r="F9" t="s">
        <v>386</v>
      </c>
      <c r="G9">
        <v>100</v>
      </c>
      <c r="H9">
        <v>37165</v>
      </c>
      <c r="I9">
        <v>1</v>
      </c>
      <c r="J9" s="1">
        <v>44494.430555555555</v>
      </c>
      <c r="K9" t="s">
        <v>387</v>
      </c>
      <c r="L9" t="s">
        <v>242</v>
      </c>
      <c r="M9" t="s">
        <v>242</v>
      </c>
      <c r="N9" t="s">
        <v>388</v>
      </c>
      <c r="O9" t="s">
        <v>389</v>
      </c>
      <c r="P9">
        <v>34.064804080000002</v>
      </c>
      <c r="Q9">
        <v>-118.4413986</v>
      </c>
      <c r="R9" t="s">
        <v>245</v>
      </c>
      <c r="S9" t="s">
        <v>246</v>
      </c>
      <c r="T9" s="10" t="s">
        <v>390</v>
      </c>
      <c r="V9" t="s">
        <v>389</v>
      </c>
      <c r="W9">
        <v>23135106</v>
      </c>
      <c r="X9">
        <v>5961</v>
      </c>
      <c r="Y9" s="10" t="s">
        <v>271</v>
      </c>
      <c r="Z9" s="10" t="s">
        <v>391</v>
      </c>
      <c r="AA9" s="10">
        <v>2020</v>
      </c>
      <c r="AC9" s="10">
        <v>0</v>
      </c>
      <c r="AF9" s="10">
        <v>10</v>
      </c>
      <c r="AG9">
        <v>5</v>
      </c>
      <c r="AJ9" s="22">
        <v>0</v>
      </c>
      <c r="AK9" s="19">
        <v>0</v>
      </c>
      <c r="AL9" s="22">
        <v>0</v>
      </c>
      <c r="AM9" s="19">
        <v>0</v>
      </c>
      <c r="AN9" s="22">
        <v>0</v>
      </c>
      <c r="AO9" s="19">
        <v>0</v>
      </c>
      <c r="AQ9" t="s">
        <v>242</v>
      </c>
      <c r="AT9" s="22">
        <v>1</v>
      </c>
      <c r="AU9" s="10">
        <v>9</v>
      </c>
      <c r="AV9" s="21">
        <f t="shared" si="0"/>
        <v>90</v>
      </c>
      <c r="AW9">
        <v>1</v>
      </c>
      <c r="AZ9" s="22">
        <v>1</v>
      </c>
      <c r="BA9" s="10">
        <v>9</v>
      </c>
      <c r="BB9" s="21">
        <f t="shared" si="1"/>
        <v>90</v>
      </c>
      <c r="BC9">
        <v>3</v>
      </c>
      <c r="BF9" s="22">
        <v>1</v>
      </c>
      <c r="BH9" s="10" t="s">
        <v>392</v>
      </c>
      <c r="BI9">
        <v>1</v>
      </c>
      <c r="BL9" s="22">
        <v>1</v>
      </c>
      <c r="BM9">
        <v>1</v>
      </c>
      <c r="BP9" s="22">
        <v>1</v>
      </c>
      <c r="BQ9" s="10">
        <v>5</v>
      </c>
      <c r="BR9" s="21">
        <f t="shared" si="2"/>
        <v>50</v>
      </c>
      <c r="BT9" s="10">
        <v>1</v>
      </c>
      <c r="BW9" s="22">
        <v>0</v>
      </c>
      <c r="BX9" s="19">
        <v>0</v>
      </c>
      <c r="BY9" s="21">
        <f t="shared" si="3"/>
        <v>0</v>
      </c>
      <c r="BZ9" s="10" t="s">
        <v>242</v>
      </c>
      <c r="CA9" s="10" t="s">
        <v>242</v>
      </c>
      <c r="CD9" s="22">
        <v>0</v>
      </c>
      <c r="CF9" s="10" t="s">
        <v>242</v>
      </c>
      <c r="CG9" s="10" t="s">
        <v>242</v>
      </c>
      <c r="CI9" s="22">
        <v>1</v>
      </c>
      <c r="CJ9" s="10" t="s">
        <v>393</v>
      </c>
      <c r="CK9" s="10">
        <v>1</v>
      </c>
      <c r="CM9" s="10" t="s">
        <v>394</v>
      </c>
      <c r="CN9" s="22">
        <v>0</v>
      </c>
      <c r="CO9" s="22">
        <v>0</v>
      </c>
      <c r="CP9" s="10" t="s">
        <v>242</v>
      </c>
      <c r="CQ9" s="10" t="s">
        <v>242</v>
      </c>
      <c r="CR9" s="10" t="s">
        <v>242</v>
      </c>
      <c r="CU9" s="22">
        <v>1</v>
      </c>
      <c r="CV9" s="11" t="s">
        <v>395</v>
      </c>
      <c r="CW9" s="10">
        <v>5</v>
      </c>
      <c r="CZ9" s="22">
        <v>1</v>
      </c>
      <c r="DA9" s="10">
        <v>5760000</v>
      </c>
      <c r="DB9" s="10">
        <v>2</v>
      </c>
      <c r="DD9" s="22">
        <v>1</v>
      </c>
      <c r="DE9" s="10" t="s">
        <v>242</v>
      </c>
      <c r="DF9" s="10" t="s">
        <v>242</v>
      </c>
      <c r="DH9" s="10" t="s">
        <v>242</v>
      </c>
      <c r="DI9" s="10">
        <v>5500000</v>
      </c>
      <c r="DJ9" s="10">
        <v>2</v>
      </c>
      <c r="DL9" s="22">
        <v>1</v>
      </c>
      <c r="DM9" s="10">
        <v>39910000</v>
      </c>
      <c r="DN9" s="10">
        <v>2</v>
      </c>
      <c r="DP9" s="10">
        <v>1</v>
      </c>
      <c r="DS9" s="27">
        <v>1</v>
      </c>
      <c r="DT9" t="s">
        <v>396</v>
      </c>
      <c r="DU9" s="27">
        <v>1</v>
      </c>
      <c r="DV9" t="s">
        <v>397</v>
      </c>
      <c r="DW9" s="27">
        <v>0.5</v>
      </c>
      <c r="DX9" s="2" t="s">
        <v>398</v>
      </c>
      <c r="DY9" s="27">
        <v>1</v>
      </c>
      <c r="DZ9" t="s">
        <v>399</v>
      </c>
      <c r="EA9" s="27">
        <v>1</v>
      </c>
      <c r="EB9" t="s">
        <v>400</v>
      </c>
      <c r="EC9" s="27">
        <v>1</v>
      </c>
      <c r="ED9" t="s">
        <v>401</v>
      </c>
      <c r="EE9" s="27">
        <v>1</v>
      </c>
      <c r="EF9" t="s">
        <v>402</v>
      </c>
      <c r="EG9" s="27">
        <v>1</v>
      </c>
      <c r="EH9" t="s">
        <v>403</v>
      </c>
      <c r="EI9" s="27">
        <v>1</v>
      </c>
      <c r="EJ9" t="s">
        <v>404</v>
      </c>
      <c r="EK9" s="27">
        <v>1</v>
      </c>
      <c r="EL9" t="s">
        <v>405</v>
      </c>
      <c r="EM9">
        <v>1</v>
      </c>
      <c r="EP9" s="22">
        <v>0</v>
      </c>
      <c r="EQ9" s="10" t="s">
        <v>242</v>
      </c>
      <c r="ER9" s="10" t="s">
        <v>242</v>
      </c>
      <c r="EU9" s="10" t="s">
        <v>242</v>
      </c>
      <c r="EV9" s="10" t="s">
        <v>242</v>
      </c>
      <c r="EX9" s="22">
        <v>0</v>
      </c>
      <c r="EY9" s="10" t="s">
        <v>242</v>
      </c>
      <c r="FA9" s="22">
        <v>0</v>
      </c>
      <c r="FB9" s="10" t="s">
        <v>242</v>
      </c>
      <c r="FD9" s="22">
        <v>0</v>
      </c>
      <c r="FE9" s="10" t="s">
        <v>242</v>
      </c>
      <c r="FG9" s="22">
        <v>0</v>
      </c>
      <c r="FH9" s="10" t="s">
        <v>242</v>
      </c>
      <c r="FJ9" s="10" t="s">
        <v>242</v>
      </c>
      <c r="FM9" s="22">
        <v>0</v>
      </c>
      <c r="FN9" s="10" t="s">
        <v>242</v>
      </c>
      <c r="FO9" s="10" t="s">
        <v>242</v>
      </c>
      <c r="FP9" s="10" t="s">
        <v>242</v>
      </c>
      <c r="FR9" s="22">
        <v>1</v>
      </c>
      <c r="FS9" s="10">
        <v>42.7</v>
      </c>
      <c r="FT9" s="10">
        <v>2</v>
      </c>
      <c r="FV9" s="22">
        <v>1</v>
      </c>
      <c r="FW9" s="10">
        <v>26.5</v>
      </c>
      <c r="FX9" s="10">
        <v>18.5</v>
      </c>
      <c r="FY9" s="10">
        <v>34.700000000000003</v>
      </c>
      <c r="FZ9" s="10">
        <v>15.4</v>
      </c>
      <c r="GA9" s="10" t="s">
        <v>242</v>
      </c>
      <c r="GB9" s="10" t="s">
        <v>242</v>
      </c>
      <c r="GC9" s="10" t="s">
        <v>242</v>
      </c>
      <c r="GD9" s="10">
        <v>1</v>
      </c>
      <c r="GE9" s="10" t="s">
        <v>406</v>
      </c>
      <c r="GF9" s="10">
        <v>5</v>
      </c>
      <c r="GI9" s="22">
        <v>1</v>
      </c>
      <c r="GJ9" s="10">
        <v>0.99299999999999999</v>
      </c>
      <c r="GK9" s="10" t="s">
        <v>242</v>
      </c>
      <c r="GM9" s="10">
        <v>5</v>
      </c>
      <c r="GP9" s="22">
        <v>1</v>
      </c>
      <c r="GQ9" s="10">
        <v>58</v>
      </c>
      <c r="GR9" s="10" t="s">
        <v>407</v>
      </c>
      <c r="GS9" s="10" t="s">
        <v>408</v>
      </c>
      <c r="GT9" s="10">
        <v>5</v>
      </c>
      <c r="GW9" s="22">
        <v>1</v>
      </c>
      <c r="GX9" s="10" t="s">
        <v>409</v>
      </c>
      <c r="GY9" s="22">
        <v>1</v>
      </c>
      <c r="GZ9" s="10" t="s">
        <v>410</v>
      </c>
      <c r="HA9" s="10">
        <v>5</v>
      </c>
      <c r="HD9" s="22">
        <v>1</v>
      </c>
      <c r="HE9" s="10" t="s">
        <v>411</v>
      </c>
      <c r="HF9" s="10">
        <v>5</v>
      </c>
      <c r="HI9" s="10">
        <v>0.55555555599999995</v>
      </c>
      <c r="HJ9" s="10">
        <v>1</v>
      </c>
      <c r="HK9" s="10">
        <v>0.5</v>
      </c>
      <c r="HL9" s="10">
        <v>1</v>
      </c>
      <c r="HM9" s="10">
        <v>0.95</v>
      </c>
      <c r="HN9" s="10">
        <v>0</v>
      </c>
      <c r="HO9" s="10">
        <v>0</v>
      </c>
      <c r="HP9" s="10">
        <v>0.66666666699999999</v>
      </c>
      <c r="HQ9" s="10">
        <v>1</v>
      </c>
      <c r="HR9" s="10">
        <v>1</v>
      </c>
      <c r="HS9" s="10">
        <v>1</v>
      </c>
      <c r="HT9" s="10">
        <v>1</v>
      </c>
      <c r="HU9" s="10">
        <v>1</v>
      </c>
      <c r="HV9" s="10">
        <v>0.68518518500000003</v>
      </c>
      <c r="HW9" s="10">
        <v>0.48749999999999999</v>
      </c>
      <c r="HX9" s="10">
        <v>0.93333333299999999</v>
      </c>
      <c r="HY9" s="10">
        <v>0.70200617300000001</v>
      </c>
      <c r="HZ9" s="10" t="s">
        <v>412</v>
      </c>
      <c r="IA9" s="10" t="s">
        <v>266</v>
      </c>
      <c r="IB9" s="10" t="s">
        <v>390</v>
      </c>
      <c r="IC9" s="10">
        <v>280522</v>
      </c>
      <c r="ID9" s="10">
        <v>386064</v>
      </c>
      <c r="IE9" s="10">
        <v>469822</v>
      </c>
      <c r="IF9" s="10">
        <v>513983</v>
      </c>
      <c r="IG9" s="10">
        <v>280522</v>
      </c>
    </row>
    <row r="10" spans="1:241" customFormat="1" ht="14" customHeight="1" x14ac:dyDescent="0.2">
      <c r="A10">
        <v>9</v>
      </c>
      <c r="B10">
        <v>9</v>
      </c>
      <c r="C10" s="1">
        <v>44528.895138888889</v>
      </c>
      <c r="D10" s="1">
        <v>44529.563888888886</v>
      </c>
      <c r="E10">
        <v>0</v>
      </c>
      <c r="F10" t="s">
        <v>292</v>
      </c>
      <c r="G10">
        <v>100</v>
      </c>
      <c r="H10">
        <v>57778</v>
      </c>
      <c r="I10">
        <v>1</v>
      </c>
      <c r="J10" s="1">
        <v>44529.563888888886</v>
      </c>
      <c r="K10" t="s">
        <v>413</v>
      </c>
      <c r="L10" t="s">
        <v>242</v>
      </c>
      <c r="M10" t="s">
        <v>242</v>
      </c>
      <c r="N10" t="s">
        <v>414</v>
      </c>
      <c r="O10" t="s">
        <v>415</v>
      </c>
      <c r="P10">
        <v>34.037994380000001</v>
      </c>
      <c r="Q10">
        <v>-118.4543991</v>
      </c>
      <c r="R10" t="s">
        <v>245</v>
      </c>
      <c r="S10" t="s">
        <v>246</v>
      </c>
      <c r="T10" t="s">
        <v>416</v>
      </c>
      <c r="V10" t="s">
        <v>417</v>
      </c>
      <c r="W10">
        <v>12653101</v>
      </c>
      <c r="X10">
        <v>2899</v>
      </c>
      <c r="Y10" t="s">
        <v>418</v>
      </c>
      <c r="Z10" t="s">
        <v>419</v>
      </c>
      <c r="AA10">
        <v>2020</v>
      </c>
      <c r="AC10">
        <v>0</v>
      </c>
      <c r="AF10">
        <v>9</v>
      </c>
      <c r="AG10">
        <v>1</v>
      </c>
      <c r="AJ10" s="27">
        <v>1</v>
      </c>
      <c r="AK10">
        <v>9</v>
      </c>
      <c r="AL10" s="27">
        <v>1</v>
      </c>
      <c r="AM10">
        <v>7</v>
      </c>
      <c r="AN10" s="27">
        <v>1</v>
      </c>
      <c r="AO10">
        <v>9</v>
      </c>
      <c r="AQ10">
        <v>1</v>
      </c>
      <c r="AT10" s="27">
        <v>1</v>
      </c>
      <c r="AU10">
        <v>8</v>
      </c>
      <c r="AV10" s="21">
        <f t="shared" si="0"/>
        <v>88.888888888888886</v>
      </c>
      <c r="AW10">
        <v>1</v>
      </c>
      <c r="AZ10" s="27">
        <v>1</v>
      </c>
      <c r="BA10">
        <v>8</v>
      </c>
      <c r="BB10" s="21">
        <f t="shared" si="1"/>
        <v>88.888888888888886</v>
      </c>
      <c r="BC10">
        <v>1</v>
      </c>
      <c r="BF10" s="27">
        <v>1</v>
      </c>
      <c r="BG10">
        <v>4.5999999999999996</v>
      </c>
      <c r="BI10">
        <v>1</v>
      </c>
      <c r="BL10" s="27">
        <v>1</v>
      </c>
      <c r="BM10">
        <v>1</v>
      </c>
      <c r="BP10" s="27">
        <v>1</v>
      </c>
      <c r="BQ10">
        <v>3</v>
      </c>
      <c r="BR10" s="21">
        <f t="shared" si="2"/>
        <v>33.333333333333329</v>
      </c>
      <c r="BT10">
        <v>1</v>
      </c>
      <c r="BW10" s="27">
        <v>1</v>
      </c>
      <c r="BX10">
        <v>3</v>
      </c>
      <c r="BY10" s="21">
        <f t="shared" si="3"/>
        <v>33.333333333333329</v>
      </c>
      <c r="BZ10">
        <v>2</v>
      </c>
      <c r="CA10">
        <v>1</v>
      </c>
      <c r="CD10" s="27">
        <v>0</v>
      </c>
      <c r="CF10" t="s">
        <v>242</v>
      </c>
      <c r="CG10" t="s">
        <v>242</v>
      </c>
      <c r="CI10" s="27">
        <v>1</v>
      </c>
      <c r="CJ10" t="s">
        <v>420</v>
      </c>
      <c r="CK10">
        <v>1</v>
      </c>
      <c r="CM10" t="s">
        <v>421</v>
      </c>
      <c r="CN10" s="27">
        <v>0</v>
      </c>
      <c r="CO10" s="27">
        <v>0.5</v>
      </c>
      <c r="CP10" t="s">
        <v>242</v>
      </c>
      <c r="CQ10">
        <v>99</v>
      </c>
      <c r="CR10" t="s">
        <v>242</v>
      </c>
      <c r="CS10" t="s">
        <v>422</v>
      </c>
      <c r="CU10" s="27">
        <v>1</v>
      </c>
      <c r="CV10" t="s">
        <v>423</v>
      </c>
      <c r="CW10">
        <v>1</v>
      </c>
      <c r="CZ10" s="27">
        <v>1</v>
      </c>
      <c r="DA10">
        <v>585000</v>
      </c>
      <c r="DB10">
        <v>2</v>
      </c>
      <c r="DD10" s="27">
        <v>1</v>
      </c>
      <c r="DE10" t="s">
        <v>242</v>
      </c>
      <c r="DF10" t="s">
        <v>242</v>
      </c>
      <c r="DH10" t="s">
        <v>242</v>
      </c>
      <c r="DI10">
        <v>350000</v>
      </c>
      <c r="DJ10">
        <v>2</v>
      </c>
      <c r="DL10" s="27">
        <v>0</v>
      </c>
      <c r="DM10" t="s">
        <v>242</v>
      </c>
      <c r="DN10" t="s">
        <v>242</v>
      </c>
      <c r="DP10">
        <v>1</v>
      </c>
      <c r="DS10" s="27">
        <v>0.5</v>
      </c>
      <c r="DT10" s="2" t="s">
        <v>424</v>
      </c>
      <c r="DU10" s="27">
        <v>1</v>
      </c>
      <c r="DV10" s="2" t="s">
        <v>425</v>
      </c>
      <c r="DW10" s="27">
        <v>0</v>
      </c>
      <c r="DY10" s="27">
        <v>1</v>
      </c>
      <c r="DZ10" s="2" t="s">
        <v>426</v>
      </c>
      <c r="EA10" s="27">
        <v>0</v>
      </c>
      <c r="EC10" s="27">
        <v>0</v>
      </c>
      <c r="EE10" s="27">
        <v>0</v>
      </c>
      <c r="EG10" s="27">
        <v>0</v>
      </c>
      <c r="EI10" s="27">
        <v>1</v>
      </c>
      <c r="EJ10" t="s">
        <v>427</v>
      </c>
      <c r="EK10" s="27">
        <v>1</v>
      </c>
      <c r="EL10" s="2" t="s">
        <v>428</v>
      </c>
      <c r="EM10">
        <v>1</v>
      </c>
      <c r="EP10" s="27">
        <v>0</v>
      </c>
      <c r="EQ10" t="s">
        <v>242</v>
      </c>
      <c r="ER10" t="s">
        <v>242</v>
      </c>
      <c r="EU10" t="s">
        <v>242</v>
      </c>
      <c r="EV10" t="s">
        <v>242</v>
      </c>
      <c r="EX10" s="27">
        <v>1</v>
      </c>
      <c r="EY10">
        <v>24400</v>
      </c>
      <c r="EZ10" t="s">
        <v>429</v>
      </c>
      <c r="FA10" s="27">
        <v>0</v>
      </c>
      <c r="FB10" t="s">
        <v>242</v>
      </c>
      <c r="FD10" s="27">
        <v>1</v>
      </c>
      <c r="FE10">
        <v>12700</v>
      </c>
      <c r="FF10" t="s">
        <v>430</v>
      </c>
      <c r="FG10" s="27">
        <v>1</v>
      </c>
      <c r="FH10">
        <v>21</v>
      </c>
      <c r="FJ10">
        <v>1</v>
      </c>
      <c r="FM10" s="27">
        <v>1</v>
      </c>
      <c r="FN10" t="s">
        <v>242</v>
      </c>
      <c r="FO10" t="s">
        <v>242</v>
      </c>
      <c r="FP10" t="s">
        <v>242</v>
      </c>
      <c r="FQ10" t="s">
        <v>431</v>
      </c>
      <c r="FR10" s="27">
        <v>1</v>
      </c>
      <c r="FS10">
        <v>21</v>
      </c>
      <c r="FT10">
        <v>2</v>
      </c>
      <c r="FU10" t="s">
        <v>432</v>
      </c>
      <c r="FV10" s="27">
        <v>0.5</v>
      </c>
      <c r="FW10" t="s">
        <v>242</v>
      </c>
      <c r="FX10" t="s">
        <v>242</v>
      </c>
      <c r="FY10">
        <v>77</v>
      </c>
      <c r="FZ10" t="s">
        <v>242</v>
      </c>
      <c r="GA10" t="s">
        <v>242</v>
      </c>
      <c r="GB10" t="s">
        <v>242</v>
      </c>
      <c r="GC10" t="s">
        <v>242</v>
      </c>
      <c r="GD10">
        <v>1</v>
      </c>
      <c r="GE10" t="s">
        <v>433</v>
      </c>
      <c r="GF10">
        <v>1</v>
      </c>
      <c r="GI10" s="27">
        <v>1</v>
      </c>
      <c r="GJ10">
        <v>0.95</v>
      </c>
      <c r="GK10" t="s">
        <v>242</v>
      </c>
      <c r="GL10" t="s">
        <v>434</v>
      </c>
      <c r="GM10">
        <v>1</v>
      </c>
      <c r="GP10" s="27">
        <v>1</v>
      </c>
      <c r="GQ10">
        <v>92</v>
      </c>
      <c r="GR10" t="s">
        <v>435</v>
      </c>
      <c r="GS10" t="s">
        <v>436</v>
      </c>
      <c r="GT10">
        <v>1</v>
      </c>
      <c r="GW10" s="27">
        <v>0</v>
      </c>
      <c r="GY10" s="27">
        <v>0</v>
      </c>
      <c r="HA10" t="s">
        <v>242</v>
      </c>
      <c r="HD10" s="27">
        <v>1</v>
      </c>
      <c r="HE10" s="2" t="s">
        <v>437</v>
      </c>
      <c r="HF10">
        <v>1</v>
      </c>
      <c r="HI10">
        <v>0.88888888899999996</v>
      </c>
      <c r="HJ10">
        <v>1</v>
      </c>
      <c r="HK10">
        <v>0.75</v>
      </c>
      <c r="HL10">
        <v>0.66666666699999999</v>
      </c>
      <c r="HM10">
        <v>0.45</v>
      </c>
      <c r="HN10">
        <v>0</v>
      </c>
      <c r="HO10">
        <v>0.75</v>
      </c>
      <c r="HP10">
        <v>0.83333333300000001</v>
      </c>
      <c r="HQ10">
        <v>1</v>
      </c>
      <c r="HR10">
        <v>1</v>
      </c>
      <c r="HS10">
        <v>0</v>
      </c>
      <c r="HT10">
        <v>1</v>
      </c>
      <c r="HU10">
        <v>1</v>
      </c>
      <c r="HV10">
        <v>0.87962963000000005</v>
      </c>
      <c r="HW10">
        <v>0.46666666699999998</v>
      </c>
      <c r="HX10">
        <v>0.76666666699999997</v>
      </c>
      <c r="HY10">
        <v>0.70432098799999998</v>
      </c>
      <c r="HZ10" t="s">
        <v>416</v>
      </c>
      <c r="IA10" t="s">
        <v>266</v>
      </c>
      <c r="IB10" t="s">
        <v>416</v>
      </c>
      <c r="IC10">
        <v>3589.4270000000001</v>
      </c>
      <c r="ID10">
        <v>3128.9090000000001</v>
      </c>
      <c r="IE10">
        <v>3327.9569999999999</v>
      </c>
      <c r="IF10">
        <v>7320.1040000000003</v>
      </c>
      <c r="IG10">
        <v>3589.4270000000001</v>
      </c>
    </row>
    <row r="11" spans="1:241" customFormat="1" ht="14" customHeight="1" x14ac:dyDescent="0.2">
      <c r="A11">
        <v>10</v>
      </c>
      <c r="B11">
        <v>10</v>
      </c>
      <c r="C11" s="1">
        <v>44528.511111111111</v>
      </c>
      <c r="D11" s="1">
        <v>44533.770833333336</v>
      </c>
      <c r="E11">
        <v>0</v>
      </c>
      <c r="F11" t="s">
        <v>438</v>
      </c>
      <c r="G11">
        <v>100</v>
      </c>
      <c r="H11">
        <v>454433</v>
      </c>
      <c r="I11">
        <v>1</v>
      </c>
      <c r="J11" s="1">
        <v>44533.770833333336</v>
      </c>
      <c r="K11" t="s">
        <v>439</v>
      </c>
      <c r="L11" t="s">
        <v>242</v>
      </c>
      <c r="M11" t="s">
        <v>242</v>
      </c>
      <c r="N11" t="s">
        <v>440</v>
      </c>
      <c r="O11" t="s">
        <v>441</v>
      </c>
      <c r="P11">
        <v>34.037994380000001</v>
      </c>
      <c r="Q11">
        <v>-118.4543991</v>
      </c>
      <c r="R11" t="s">
        <v>245</v>
      </c>
      <c r="S11" t="s">
        <v>246</v>
      </c>
      <c r="T11" t="s">
        <v>442</v>
      </c>
      <c r="V11" t="s">
        <v>443</v>
      </c>
      <c r="W11" t="s">
        <v>444</v>
      </c>
      <c r="X11">
        <v>7371</v>
      </c>
      <c r="Y11" t="s">
        <v>297</v>
      </c>
      <c r="Z11" t="s">
        <v>445</v>
      </c>
      <c r="AA11">
        <v>2020</v>
      </c>
      <c r="AC11">
        <v>0</v>
      </c>
      <c r="AF11">
        <v>12</v>
      </c>
      <c r="AG11">
        <v>2</v>
      </c>
      <c r="AI11" t="s">
        <v>446</v>
      </c>
      <c r="AJ11" s="27">
        <v>1</v>
      </c>
      <c r="AK11">
        <v>8</v>
      </c>
      <c r="AL11" s="27">
        <v>0</v>
      </c>
      <c r="AM11" s="24">
        <v>0</v>
      </c>
      <c r="AN11" s="27">
        <v>0</v>
      </c>
      <c r="AO11" s="24">
        <v>0</v>
      </c>
      <c r="AP11" t="s">
        <v>447</v>
      </c>
      <c r="AQ11">
        <v>3</v>
      </c>
      <c r="AS11" t="s">
        <v>448</v>
      </c>
      <c r="AT11" s="27">
        <v>1</v>
      </c>
      <c r="AU11">
        <v>11</v>
      </c>
      <c r="AV11" s="21">
        <f t="shared" si="0"/>
        <v>91.666666666666657</v>
      </c>
      <c r="AW11">
        <v>2</v>
      </c>
      <c r="AY11" t="s">
        <v>446</v>
      </c>
      <c r="AZ11" s="27">
        <v>1</v>
      </c>
      <c r="BA11">
        <v>11</v>
      </c>
      <c r="BB11" s="21">
        <f t="shared" si="1"/>
        <v>91.666666666666657</v>
      </c>
      <c r="BC11">
        <v>3</v>
      </c>
      <c r="BE11" t="s">
        <v>448</v>
      </c>
      <c r="BF11" s="27">
        <v>1</v>
      </c>
      <c r="BG11">
        <v>4.5</v>
      </c>
      <c r="BH11" t="s">
        <v>449</v>
      </c>
      <c r="BI11">
        <v>3</v>
      </c>
      <c r="BK11" t="s">
        <v>448</v>
      </c>
      <c r="BL11" s="27">
        <v>1</v>
      </c>
      <c r="BM11">
        <v>2</v>
      </c>
      <c r="BO11" t="s">
        <v>446</v>
      </c>
      <c r="BP11" s="27">
        <v>1</v>
      </c>
      <c r="BQ11">
        <v>4</v>
      </c>
      <c r="BR11" s="21">
        <f t="shared" si="2"/>
        <v>33.333333333333329</v>
      </c>
      <c r="BT11">
        <v>3</v>
      </c>
      <c r="BV11" t="s">
        <v>448</v>
      </c>
      <c r="BW11" s="27">
        <v>1</v>
      </c>
      <c r="BX11">
        <v>3</v>
      </c>
      <c r="BY11" s="21">
        <f t="shared" si="3"/>
        <v>25</v>
      </c>
      <c r="BZ11">
        <v>2</v>
      </c>
      <c r="CA11">
        <v>3</v>
      </c>
      <c r="CC11" t="s">
        <v>448</v>
      </c>
      <c r="CD11" s="27">
        <v>0</v>
      </c>
      <c r="CF11" t="s">
        <v>242</v>
      </c>
      <c r="CG11" t="s">
        <v>242</v>
      </c>
      <c r="CI11" s="27">
        <v>0</v>
      </c>
      <c r="CK11" t="s">
        <v>242</v>
      </c>
      <c r="CN11" s="27">
        <v>0</v>
      </c>
      <c r="CO11" s="27">
        <v>0</v>
      </c>
      <c r="CP11" t="s">
        <v>242</v>
      </c>
      <c r="CQ11" t="s">
        <v>242</v>
      </c>
      <c r="CR11" t="s">
        <v>242</v>
      </c>
      <c r="CU11" s="27">
        <v>1</v>
      </c>
      <c r="CV11" s="2" t="s">
        <v>450</v>
      </c>
      <c r="CW11">
        <v>2</v>
      </c>
      <c r="CY11" t="s">
        <v>451</v>
      </c>
      <c r="CZ11" s="27">
        <v>1</v>
      </c>
      <c r="DA11">
        <v>10</v>
      </c>
      <c r="DB11">
        <v>2</v>
      </c>
      <c r="DD11" s="27">
        <v>1</v>
      </c>
      <c r="DE11">
        <v>144400</v>
      </c>
      <c r="DF11">
        <v>2</v>
      </c>
      <c r="DG11">
        <v>171200</v>
      </c>
      <c r="DH11">
        <v>2</v>
      </c>
      <c r="DI11" t="s">
        <v>242</v>
      </c>
      <c r="DJ11" t="s">
        <v>242</v>
      </c>
      <c r="DL11" s="27">
        <v>1</v>
      </c>
      <c r="DM11">
        <v>113600</v>
      </c>
      <c r="DN11">
        <v>2</v>
      </c>
      <c r="DP11">
        <v>4</v>
      </c>
      <c r="DR11" t="s">
        <v>452</v>
      </c>
      <c r="DS11" s="27">
        <v>1</v>
      </c>
      <c r="DT11" s="2" t="s">
        <v>453</v>
      </c>
      <c r="DU11" s="27">
        <v>1</v>
      </c>
      <c r="DV11" s="2" t="s">
        <v>454</v>
      </c>
      <c r="DW11" s="27">
        <v>1</v>
      </c>
      <c r="DX11" s="2" t="s">
        <v>455</v>
      </c>
      <c r="DY11" s="27">
        <v>1</v>
      </c>
      <c r="DZ11" s="2" t="s">
        <v>456</v>
      </c>
      <c r="EA11" s="27">
        <v>1</v>
      </c>
      <c r="EB11" t="s">
        <v>457</v>
      </c>
      <c r="EC11" s="27">
        <v>1</v>
      </c>
      <c r="ED11" s="2" t="s">
        <v>458</v>
      </c>
      <c r="EE11" s="27">
        <v>1</v>
      </c>
      <c r="EF11" s="2" t="s">
        <v>459</v>
      </c>
      <c r="EG11" s="27">
        <v>1</v>
      </c>
      <c r="EH11" t="s">
        <v>460</v>
      </c>
      <c r="EI11" s="27">
        <v>1</v>
      </c>
      <c r="EJ11" t="s">
        <v>461</v>
      </c>
      <c r="EK11" s="27">
        <v>1</v>
      </c>
      <c r="EL11" s="2" t="s">
        <v>462</v>
      </c>
      <c r="EM11">
        <v>4</v>
      </c>
      <c r="EO11" t="s">
        <v>452</v>
      </c>
      <c r="EP11" s="27">
        <v>0</v>
      </c>
      <c r="EQ11" t="s">
        <v>242</v>
      </c>
      <c r="ER11" t="s">
        <v>242</v>
      </c>
      <c r="EU11" t="s">
        <v>242</v>
      </c>
      <c r="EV11" t="s">
        <v>242</v>
      </c>
      <c r="EX11" s="27">
        <v>0</v>
      </c>
      <c r="EY11" t="s">
        <v>242</v>
      </c>
      <c r="FA11" s="27">
        <v>0</v>
      </c>
      <c r="FB11" t="s">
        <v>242</v>
      </c>
      <c r="FD11" s="27">
        <v>0</v>
      </c>
      <c r="FE11" t="s">
        <v>242</v>
      </c>
      <c r="FG11" s="27">
        <v>0</v>
      </c>
      <c r="FH11" t="s">
        <v>242</v>
      </c>
      <c r="FJ11" t="s">
        <v>242</v>
      </c>
      <c r="FM11" s="27">
        <v>0</v>
      </c>
      <c r="FN11" t="s">
        <v>242</v>
      </c>
      <c r="FO11" t="s">
        <v>242</v>
      </c>
      <c r="FP11" t="s">
        <v>242</v>
      </c>
      <c r="FR11" s="27">
        <v>1</v>
      </c>
      <c r="FS11">
        <v>26.2</v>
      </c>
      <c r="FT11">
        <v>2</v>
      </c>
      <c r="FV11" s="27">
        <v>1</v>
      </c>
      <c r="FW11">
        <v>3.4</v>
      </c>
      <c r="FX11">
        <v>5.7</v>
      </c>
      <c r="FY11">
        <v>61.5</v>
      </c>
      <c r="FZ11">
        <v>29.4</v>
      </c>
      <c r="GA11" t="s">
        <v>242</v>
      </c>
      <c r="GB11" t="s">
        <v>242</v>
      </c>
      <c r="GC11" t="s">
        <v>242</v>
      </c>
      <c r="GD11">
        <v>1</v>
      </c>
      <c r="GF11">
        <v>2</v>
      </c>
      <c r="GH11" t="s">
        <v>463</v>
      </c>
      <c r="GI11" s="27">
        <v>0.5</v>
      </c>
      <c r="GJ11" t="s">
        <v>242</v>
      </c>
      <c r="GK11">
        <v>1</v>
      </c>
      <c r="GL11" t="s">
        <v>464</v>
      </c>
      <c r="GM11">
        <v>2</v>
      </c>
      <c r="GO11" t="s">
        <v>463</v>
      </c>
      <c r="GP11" s="27">
        <v>1</v>
      </c>
      <c r="GQ11">
        <v>97</v>
      </c>
      <c r="GR11" t="s">
        <v>465</v>
      </c>
      <c r="GT11">
        <v>3</v>
      </c>
      <c r="GV11" t="s">
        <v>448</v>
      </c>
      <c r="GW11" s="27">
        <v>0</v>
      </c>
      <c r="GY11" s="27">
        <v>0</v>
      </c>
      <c r="HA11" t="s">
        <v>242</v>
      </c>
      <c r="HD11" s="27">
        <v>1</v>
      </c>
      <c r="HE11" s="2" t="s">
        <v>466</v>
      </c>
      <c r="HF11">
        <v>2</v>
      </c>
      <c r="HH11" t="s">
        <v>467</v>
      </c>
      <c r="HI11">
        <v>0.66666666699999999</v>
      </c>
      <c r="HJ11">
        <v>0</v>
      </c>
      <c r="HK11">
        <v>0.5</v>
      </c>
      <c r="HL11">
        <v>1</v>
      </c>
      <c r="HM11">
        <v>1</v>
      </c>
      <c r="HN11">
        <v>0</v>
      </c>
      <c r="HO11">
        <v>0</v>
      </c>
      <c r="HP11">
        <v>0.66666666699999999</v>
      </c>
      <c r="HQ11">
        <v>0.5</v>
      </c>
      <c r="HR11">
        <v>1</v>
      </c>
      <c r="HS11">
        <v>0</v>
      </c>
      <c r="HT11">
        <v>1</v>
      </c>
      <c r="HU11">
        <v>1</v>
      </c>
      <c r="HV11">
        <v>0.38888888900000002</v>
      </c>
      <c r="HW11">
        <v>0.5</v>
      </c>
      <c r="HX11">
        <v>0.63333333300000005</v>
      </c>
      <c r="HY11">
        <v>0.50740740699999998</v>
      </c>
      <c r="HZ11" t="s">
        <v>468</v>
      </c>
      <c r="IA11" t="s">
        <v>266</v>
      </c>
      <c r="IB11" t="s">
        <v>442</v>
      </c>
      <c r="IC11">
        <v>2893.6170000000002</v>
      </c>
      <c r="ID11">
        <v>3198.1489999999999</v>
      </c>
      <c r="IE11">
        <v>3461.223</v>
      </c>
      <c r="IF11">
        <v>3616.654</v>
      </c>
      <c r="IG11">
        <v>2893.6170000000002</v>
      </c>
    </row>
    <row r="12" spans="1:241" customFormat="1" ht="14" customHeight="1" x14ac:dyDescent="0.2">
      <c r="A12">
        <v>11</v>
      </c>
      <c r="B12">
        <v>11</v>
      </c>
      <c r="C12" s="1">
        <v>44534.513194444444</v>
      </c>
      <c r="D12" s="1">
        <v>44534.53125</v>
      </c>
      <c r="E12">
        <v>0</v>
      </c>
      <c r="F12" t="s">
        <v>469</v>
      </c>
      <c r="G12">
        <v>100</v>
      </c>
      <c r="H12">
        <v>1559</v>
      </c>
      <c r="I12">
        <v>1</v>
      </c>
      <c r="J12" s="1">
        <v>44534.53125</v>
      </c>
      <c r="K12" t="s">
        <v>470</v>
      </c>
      <c r="L12" t="s">
        <v>242</v>
      </c>
      <c r="M12" t="s">
        <v>242</v>
      </c>
      <c r="N12" t="s">
        <v>471</v>
      </c>
      <c r="O12" t="s">
        <v>472</v>
      </c>
      <c r="P12">
        <v>32.106994630000003</v>
      </c>
      <c r="Q12">
        <v>-81.249900819999993</v>
      </c>
      <c r="R12" t="s">
        <v>245</v>
      </c>
      <c r="S12" t="s">
        <v>246</v>
      </c>
      <c r="T12" t="s">
        <v>473</v>
      </c>
      <c r="V12" t="s">
        <v>474</v>
      </c>
      <c r="W12" t="s">
        <v>475</v>
      </c>
      <c r="X12">
        <v>3999</v>
      </c>
      <c r="Y12" t="s">
        <v>476</v>
      </c>
      <c r="Z12" t="s">
        <v>477</v>
      </c>
      <c r="AA12">
        <v>2021</v>
      </c>
      <c r="AC12">
        <v>0</v>
      </c>
      <c r="AF12">
        <v>8</v>
      </c>
      <c r="AG12">
        <v>3</v>
      </c>
      <c r="AI12" t="s">
        <v>478</v>
      </c>
      <c r="AJ12" s="27">
        <v>1</v>
      </c>
      <c r="AK12">
        <v>6</v>
      </c>
      <c r="AL12" s="27">
        <v>0</v>
      </c>
      <c r="AM12" s="24">
        <v>0</v>
      </c>
      <c r="AN12" s="27">
        <v>0</v>
      </c>
      <c r="AO12" s="24">
        <v>0</v>
      </c>
      <c r="AP12" t="s">
        <v>479</v>
      </c>
      <c r="AQ12">
        <v>3</v>
      </c>
      <c r="AT12" s="27">
        <v>1</v>
      </c>
      <c r="AU12">
        <v>7</v>
      </c>
      <c r="AV12" s="21">
        <f t="shared" si="0"/>
        <v>87.5</v>
      </c>
      <c r="AW12">
        <v>3</v>
      </c>
      <c r="AZ12" s="27">
        <v>1</v>
      </c>
      <c r="BA12">
        <v>7</v>
      </c>
      <c r="BB12" s="21">
        <f t="shared" si="1"/>
        <v>87.5</v>
      </c>
      <c r="BC12">
        <v>3</v>
      </c>
      <c r="BF12" s="27">
        <v>1</v>
      </c>
      <c r="BI12">
        <v>3</v>
      </c>
      <c r="BL12" s="27">
        <v>1</v>
      </c>
      <c r="BM12">
        <v>3</v>
      </c>
      <c r="BP12" s="27">
        <v>1</v>
      </c>
      <c r="BQ12">
        <v>1</v>
      </c>
      <c r="BR12" s="21">
        <f t="shared" si="2"/>
        <v>12.5</v>
      </c>
      <c r="BT12">
        <v>3</v>
      </c>
      <c r="BW12" s="27">
        <v>1</v>
      </c>
      <c r="BX12">
        <v>2</v>
      </c>
      <c r="BY12" s="21">
        <f t="shared" si="3"/>
        <v>25</v>
      </c>
      <c r="BZ12">
        <v>2</v>
      </c>
      <c r="CA12">
        <v>3</v>
      </c>
      <c r="CD12" s="27">
        <v>0</v>
      </c>
      <c r="CF12" t="s">
        <v>242</v>
      </c>
      <c r="CG12" t="s">
        <v>242</v>
      </c>
      <c r="CI12" s="27">
        <v>1</v>
      </c>
      <c r="CJ12" t="s">
        <v>480</v>
      </c>
      <c r="CK12">
        <v>3</v>
      </c>
      <c r="CN12" s="27">
        <v>1</v>
      </c>
      <c r="CO12" s="27">
        <v>0</v>
      </c>
      <c r="CP12" t="s">
        <v>242</v>
      </c>
      <c r="CQ12" t="s">
        <v>242</v>
      </c>
      <c r="CR12" t="s">
        <v>242</v>
      </c>
      <c r="CU12" s="27">
        <v>1</v>
      </c>
      <c r="CV12" t="s">
        <v>481</v>
      </c>
      <c r="CW12">
        <v>2</v>
      </c>
      <c r="CY12" t="s">
        <v>482</v>
      </c>
      <c r="CZ12" s="27">
        <v>0</v>
      </c>
      <c r="DA12" t="s">
        <v>242</v>
      </c>
      <c r="DB12" t="s">
        <v>242</v>
      </c>
      <c r="DD12" s="27">
        <v>0</v>
      </c>
      <c r="DE12" t="s">
        <v>242</v>
      </c>
      <c r="DF12" t="s">
        <v>242</v>
      </c>
      <c r="DH12" t="s">
        <v>242</v>
      </c>
      <c r="DI12" t="s">
        <v>242</v>
      </c>
      <c r="DJ12" t="s">
        <v>242</v>
      </c>
      <c r="DL12" s="27">
        <v>0</v>
      </c>
      <c r="DM12" t="s">
        <v>242</v>
      </c>
      <c r="DN12" t="s">
        <v>242</v>
      </c>
      <c r="DP12" t="s">
        <v>242</v>
      </c>
      <c r="DS12" s="27">
        <v>0</v>
      </c>
      <c r="DU12" s="27">
        <v>0</v>
      </c>
      <c r="DW12" s="27">
        <v>0</v>
      </c>
      <c r="DY12" s="27">
        <v>0</v>
      </c>
      <c r="EA12" s="27">
        <v>0</v>
      </c>
      <c r="EC12" s="27">
        <v>0</v>
      </c>
      <c r="EE12" s="27">
        <v>0</v>
      </c>
      <c r="EG12" s="27">
        <v>0</v>
      </c>
      <c r="EI12" s="27">
        <v>0</v>
      </c>
      <c r="EK12" s="27">
        <v>0</v>
      </c>
      <c r="EM12" t="s">
        <v>242</v>
      </c>
      <c r="EP12" s="27">
        <v>0</v>
      </c>
      <c r="EQ12" t="s">
        <v>242</v>
      </c>
      <c r="ER12" t="s">
        <v>242</v>
      </c>
      <c r="EU12" t="s">
        <v>242</v>
      </c>
      <c r="EV12" t="s">
        <v>242</v>
      </c>
      <c r="EX12" s="27">
        <v>0</v>
      </c>
      <c r="EY12" t="s">
        <v>242</v>
      </c>
      <c r="FA12" s="27">
        <v>0</v>
      </c>
      <c r="FB12" t="s">
        <v>242</v>
      </c>
      <c r="FD12" s="27">
        <v>0</v>
      </c>
      <c r="FE12" t="s">
        <v>242</v>
      </c>
      <c r="FG12" s="27">
        <v>0</v>
      </c>
      <c r="FH12" t="s">
        <v>242</v>
      </c>
      <c r="FJ12" t="s">
        <v>242</v>
      </c>
      <c r="FM12" s="27">
        <v>0</v>
      </c>
      <c r="FN12" t="s">
        <v>242</v>
      </c>
      <c r="FO12" t="s">
        <v>242</v>
      </c>
      <c r="FP12" t="s">
        <v>242</v>
      </c>
      <c r="FR12" s="27">
        <v>0</v>
      </c>
      <c r="FS12" t="s">
        <v>242</v>
      </c>
      <c r="FT12" t="s">
        <v>242</v>
      </c>
      <c r="FV12" s="27">
        <v>0</v>
      </c>
      <c r="FW12" t="s">
        <v>242</v>
      </c>
      <c r="FX12" t="s">
        <v>242</v>
      </c>
      <c r="FY12" t="s">
        <v>242</v>
      </c>
      <c r="FZ12" t="s">
        <v>242</v>
      </c>
      <c r="GA12" t="s">
        <v>242</v>
      </c>
      <c r="GB12" t="s">
        <v>242</v>
      </c>
      <c r="GC12" t="s">
        <v>242</v>
      </c>
      <c r="GD12" t="s">
        <v>242</v>
      </c>
      <c r="GF12" t="s">
        <v>242</v>
      </c>
      <c r="GI12" s="27">
        <v>0</v>
      </c>
      <c r="GJ12" t="s">
        <v>242</v>
      </c>
      <c r="GK12" t="s">
        <v>242</v>
      </c>
      <c r="GM12" t="s">
        <v>242</v>
      </c>
      <c r="GP12" s="27">
        <v>1</v>
      </c>
      <c r="GQ12">
        <v>154</v>
      </c>
      <c r="GR12" t="s">
        <v>483</v>
      </c>
      <c r="GT12">
        <v>3</v>
      </c>
      <c r="GW12" s="27">
        <v>0</v>
      </c>
      <c r="GY12" s="27">
        <v>0</v>
      </c>
      <c r="HA12" t="s">
        <v>242</v>
      </c>
      <c r="HD12" s="27">
        <v>0</v>
      </c>
      <c r="HF12" t="s">
        <v>242</v>
      </c>
      <c r="HI12">
        <v>0.66666666699999999</v>
      </c>
      <c r="HJ12">
        <v>1</v>
      </c>
      <c r="HK12">
        <v>0.5</v>
      </c>
      <c r="HL12">
        <v>0</v>
      </c>
      <c r="HM12">
        <v>0</v>
      </c>
      <c r="HN12">
        <v>0</v>
      </c>
      <c r="HO12">
        <v>0</v>
      </c>
      <c r="HP12">
        <v>0</v>
      </c>
      <c r="HQ12">
        <v>0</v>
      </c>
      <c r="HR12">
        <v>1</v>
      </c>
      <c r="HS12">
        <v>0</v>
      </c>
      <c r="HT12">
        <v>0</v>
      </c>
      <c r="HU12">
        <v>1</v>
      </c>
      <c r="HV12">
        <v>0.72222222199999997</v>
      </c>
      <c r="HW12">
        <v>0</v>
      </c>
      <c r="HX12">
        <v>0.2</v>
      </c>
      <c r="HY12">
        <v>0.30740740700000002</v>
      </c>
      <c r="HZ12" t="s">
        <v>484</v>
      </c>
      <c r="IA12" t="s">
        <v>266</v>
      </c>
      <c r="IB12" t="s">
        <v>473</v>
      </c>
      <c r="IC12">
        <v>2854</v>
      </c>
      <c r="ID12">
        <v>2719.9</v>
      </c>
      <c r="IE12">
        <v>2867.4</v>
      </c>
      <c r="IF12">
        <v>3271.9</v>
      </c>
      <c r="IG12">
        <v>2854</v>
      </c>
    </row>
    <row r="13" spans="1:241" customFormat="1" ht="14" customHeight="1" x14ac:dyDescent="0.2">
      <c r="A13">
        <v>12</v>
      </c>
      <c r="B13">
        <v>12</v>
      </c>
      <c r="C13" s="1">
        <v>44534.53125</v>
      </c>
      <c r="D13" s="1">
        <v>44534.556250000001</v>
      </c>
      <c r="E13">
        <v>0</v>
      </c>
      <c r="F13" t="s">
        <v>469</v>
      </c>
      <c r="G13">
        <v>100</v>
      </c>
      <c r="H13">
        <v>2165</v>
      </c>
      <c r="I13">
        <v>1</v>
      </c>
      <c r="J13" s="1">
        <v>44534.556250000001</v>
      </c>
      <c r="K13" t="s">
        <v>485</v>
      </c>
      <c r="L13" t="s">
        <v>242</v>
      </c>
      <c r="M13" t="s">
        <v>242</v>
      </c>
      <c r="N13" t="s">
        <v>486</v>
      </c>
      <c r="O13" t="s">
        <v>487</v>
      </c>
      <c r="P13">
        <v>32.106994630000003</v>
      </c>
      <c r="Q13">
        <v>-81.249900819999993</v>
      </c>
      <c r="R13" t="s">
        <v>245</v>
      </c>
      <c r="S13" t="s">
        <v>246</v>
      </c>
      <c r="T13" t="s">
        <v>488</v>
      </c>
      <c r="V13" t="s">
        <v>489</v>
      </c>
      <c r="W13">
        <v>18802108</v>
      </c>
      <c r="X13">
        <v>4911</v>
      </c>
      <c r="Y13" t="s">
        <v>490</v>
      </c>
      <c r="Z13" t="s">
        <v>491</v>
      </c>
      <c r="AA13">
        <v>2021</v>
      </c>
      <c r="AC13">
        <v>0</v>
      </c>
      <c r="AF13">
        <v>9</v>
      </c>
      <c r="AG13">
        <v>3</v>
      </c>
      <c r="AI13" t="s">
        <v>492</v>
      </c>
      <c r="AJ13" s="27">
        <v>1</v>
      </c>
      <c r="AK13">
        <v>8</v>
      </c>
      <c r="AL13" s="27">
        <v>1</v>
      </c>
      <c r="AM13">
        <v>5</v>
      </c>
      <c r="AN13" s="27">
        <v>1</v>
      </c>
      <c r="AO13">
        <v>7</v>
      </c>
      <c r="AP13" t="s">
        <v>493</v>
      </c>
      <c r="AQ13">
        <v>3</v>
      </c>
      <c r="AT13" s="27">
        <v>1</v>
      </c>
      <c r="AU13">
        <v>8</v>
      </c>
      <c r="AV13" s="21">
        <f t="shared" si="0"/>
        <v>88.888888888888886</v>
      </c>
      <c r="AW13">
        <v>3</v>
      </c>
      <c r="AZ13" s="27">
        <v>1</v>
      </c>
      <c r="BA13">
        <v>8</v>
      </c>
      <c r="BB13" s="21">
        <f t="shared" si="1"/>
        <v>88.888888888888886</v>
      </c>
      <c r="BC13">
        <v>3</v>
      </c>
      <c r="BF13" s="27">
        <v>1</v>
      </c>
      <c r="BG13">
        <v>9.1</v>
      </c>
      <c r="BI13">
        <v>3</v>
      </c>
      <c r="BL13" s="27">
        <v>1</v>
      </c>
      <c r="BM13">
        <v>3</v>
      </c>
      <c r="BP13" s="27">
        <v>1</v>
      </c>
      <c r="BQ13">
        <v>3</v>
      </c>
      <c r="BR13" s="21">
        <f t="shared" si="2"/>
        <v>33.333333333333329</v>
      </c>
      <c r="BT13">
        <v>3</v>
      </c>
      <c r="BW13" s="27">
        <v>1</v>
      </c>
      <c r="BX13">
        <v>2</v>
      </c>
      <c r="BY13" s="21">
        <f t="shared" si="3"/>
        <v>22.222222222222221</v>
      </c>
      <c r="BZ13">
        <v>2</v>
      </c>
      <c r="CA13">
        <v>3</v>
      </c>
      <c r="CD13" s="27">
        <v>0</v>
      </c>
      <c r="CF13" t="s">
        <v>242</v>
      </c>
      <c r="CG13" t="s">
        <v>242</v>
      </c>
      <c r="CI13" s="27">
        <v>0</v>
      </c>
      <c r="CK13" t="s">
        <v>242</v>
      </c>
      <c r="CN13" s="27">
        <v>0</v>
      </c>
      <c r="CO13" s="27">
        <v>0</v>
      </c>
      <c r="CP13" t="s">
        <v>242</v>
      </c>
      <c r="CQ13" t="s">
        <v>242</v>
      </c>
      <c r="CR13" t="s">
        <v>242</v>
      </c>
      <c r="CU13" s="27">
        <v>0</v>
      </c>
      <c r="CW13" t="s">
        <v>242</v>
      </c>
      <c r="CZ13" s="27">
        <v>1</v>
      </c>
      <c r="DA13">
        <v>12624301</v>
      </c>
      <c r="DB13">
        <v>2</v>
      </c>
      <c r="DD13" s="27">
        <v>1</v>
      </c>
      <c r="DE13">
        <v>4176</v>
      </c>
      <c r="DF13">
        <v>2</v>
      </c>
      <c r="DG13">
        <v>4187</v>
      </c>
      <c r="DH13">
        <v>2</v>
      </c>
      <c r="DI13" t="s">
        <v>242</v>
      </c>
      <c r="DJ13">
        <v>2</v>
      </c>
      <c r="DL13" s="27">
        <v>1</v>
      </c>
      <c r="DM13">
        <v>6221706</v>
      </c>
      <c r="DN13">
        <v>2</v>
      </c>
      <c r="DP13">
        <v>4</v>
      </c>
      <c r="DR13" t="s">
        <v>494</v>
      </c>
      <c r="DS13" s="27">
        <v>1</v>
      </c>
      <c r="DT13" t="s">
        <v>495</v>
      </c>
      <c r="DU13" s="27">
        <v>1</v>
      </c>
      <c r="DV13" s="2" t="s">
        <v>496</v>
      </c>
      <c r="DW13" s="27">
        <v>1</v>
      </c>
      <c r="DX13" t="s">
        <v>497</v>
      </c>
      <c r="DY13" s="27">
        <v>1</v>
      </c>
      <c r="DZ13" t="s">
        <v>498</v>
      </c>
      <c r="EA13" s="27">
        <v>1</v>
      </c>
      <c r="EB13" t="s">
        <v>499</v>
      </c>
      <c r="EC13" s="27">
        <v>1</v>
      </c>
      <c r="ED13" t="s">
        <v>500</v>
      </c>
      <c r="EE13" s="27">
        <v>1</v>
      </c>
      <c r="EF13" t="s">
        <v>501</v>
      </c>
      <c r="EG13" s="27">
        <v>1</v>
      </c>
      <c r="EH13" t="s">
        <v>502</v>
      </c>
      <c r="EI13" s="27">
        <v>1</v>
      </c>
      <c r="EJ13" t="s">
        <v>503</v>
      </c>
      <c r="EK13" s="27">
        <v>1</v>
      </c>
      <c r="EL13" t="s">
        <v>504</v>
      </c>
      <c r="EM13">
        <v>4</v>
      </c>
      <c r="EP13" s="27">
        <v>0</v>
      </c>
      <c r="EQ13" t="s">
        <v>242</v>
      </c>
      <c r="ER13" t="s">
        <v>242</v>
      </c>
      <c r="EU13" t="s">
        <v>242</v>
      </c>
      <c r="EV13" t="s">
        <v>242</v>
      </c>
      <c r="EX13" s="27">
        <v>0</v>
      </c>
      <c r="EY13" t="s">
        <v>242</v>
      </c>
      <c r="FA13" s="27">
        <v>0</v>
      </c>
      <c r="FB13" t="s">
        <v>242</v>
      </c>
      <c r="FD13" s="27">
        <v>0</v>
      </c>
      <c r="FE13" t="s">
        <v>242</v>
      </c>
      <c r="FG13" s="27">
        <v>0</v>
      </c>
      <c r="FH13" t="s">
        <v>242</v>
      </c>
      <c r="FJ13" t="s">
        <v>242</v>
      </c>
      <c r="FM13" s="27">
        <v>0</v>
      </c>
      <c r="FN13" t="s">
        <v>242</v>
      </c>
      <c r="FO13" t="s">
        <v>242</v>
      </c>
      <c r="FP13" t="s">
        <v>242</v>
      </c>
      <c r="FR13" s="27">
        <v>1</v>
      </c>
      <c r="FS13">
        <v>25.9</v>
      </c>
      <c r="FT13">
        <v>1</v>
      </c>
      <c r="FV13" s="27">
        <v>0.5</v>
      </c>
      <c r="FW13" t="s">
        <v>242</v>
      </c>
      <c r="FX13" t="s">
        <v>242</v>
      </c>
      <c r="FY13">
        <v>94.6</v>
      </c>
      <c r="FZ13" t="s">
        <v>242</v>
      </c>
      <c r="GA13" t="s">
        <v>242</v>
      </c>
      <c r="GB13" t="s">
        <v>242</v>
      </c>
      <c r="GC13" t="s">
        <v>242</v>
      </c>
      <c r="GD13">
        <v>1</v>
      </c>
      <c r="GF13">
        <v>1</v>
      </c>
      <c r="GI13" s="27">
        <v>0</v>
      </c>
      <c r="GJ13" t="s">
        <v>242</v>
      </c>
      <c r="GK13" t="s">
        <v>242</v>
      </c>
      <c r="GM13" t="s">
        <v>242</v>
      </c>
      <c r="GP13" s="27">
        <v>1</v>
      </c>
      <c r="GQ13">
        <v>55</v>
      </c>
      <c r="GR13" t="s">
        <v>505</v>
      </c>
      <c r="GT13">
        <v>3</v>
      </c>
      <c r="GW13" s="27">
        <v>0</v>
      </c>
      <c r="GY13" s="27">
        <v>0</v>
      </c>
      <c r="HA13" t="s">
        <v>242</v>
      </c>
      <c r="HD13" s="27">
        <v>1</v>
      </c>
      <c r="HE13" t="s">
        <v>506</v>
      </c>
      <c r="HF13">
        <v>1</v>
      </c>
      <c r="HI13">
        <v>0.88888888899999996</v>
      </c>
      <c r="HJ13">
        <v>0</v>
      </c>
      <c r="HK13">
        <v>0</v>
      </c>
      <c r="HL13">
        <v>1</v>
      </c>
      <c r="HM13">
        <v>1</v>
      </c>
      <c r="HN13">
        <v>0</v>
      </c>
      <c r="HO13">
        <v>0</v>
      </c>
      <c r="HP13">
        <v>0.5</v>
      </c>
      <c r="HQ13">
        <v>0</v>
      </c>
      <c r="HR13">
        <v>1</v>
      </c>
      <c r="HS13">
        <v>0</v>
      </c>
      <c r="HT13">
        <v>1</v>
      </c>
      <c r="HU13">
        <v>1</v>
      </c>
      <c r="HV13">
        <v>0.29629629600000001</v>
      </c>
      <c r="HW13">
        <v>0.5</v>
      </c>
      <c r="HX13">
        <v>0.5</v>
      </c>
      <c r="HY13">
        <v>0.432098765</v>
      </c>
      <c r="HZ13" t="s">
        <v>507</v>
      </c>
      <c r="IA13" t="s">
        <v>266</v>
      </c>
      <c r="IB13" t="s">
        <v>488</v>
      </c>
      <c r="IC13">
        <v>3647.7</v>
      </c>
      <c r="ID13">
        <v>3416</v>
      </c>
      <c r="IE13">
        <v>3669</v>
      </c>
      <c r="IF13">
        <v>4205</v>
      </c>
      <c r="IG13">
        <v>3647.7</v>
      </c>
    </row>
    <row r="14" spans="1:241" customFormat="1" ht="14" customHeight="1" x14ac:dyDescent="0.2">
      <c r="A14">
        <v>13</v>
      </c>
      <c r="B14">
        <v>13</v>
      </c>
      <c r="C14" s="1">
        <v>44536.831250000003</v>
      </c>
      <c r="D14" s="1">
        <v>44538.768055555556</v>
      </c>
      <c r="E14">
        <v>0</v>
      </c>
      <c r="F14" t="s">
        <v>469</v>
      </c>
      <c r="G14">
        <v>100</v>
      </c>
      <c r="H14">
        <v>167347</v>
      </c>
      <c r="I14">
        <v>1</v>
      </c>
      <c r="J14" s="1">
        <v>44538.768055555556</v>
      </c>
      <c r="K14" t="s">
        <v>508</v>
      </c>
      <c r="L14" t="s">
        <v>242</v>
      </c>
      <c r="M14" t="s">
        <v>242</v>
      </c>
      <c r="N14" t="s">
        <v>509</v>
      </c>
      <c r="O14" t="s">
        <v>510</v>
      </c>
      <c r="P14">
        <v>32.106994630000003</v>
      </c>
      <c r="Q14">
        <v>-81.249900819999993</v>
      </c>
      <c r="R14" t="s">
        <v>245</v>
      </c>
      <c r="S14" t="s">
        <v>246</v>
      </c>
      <c r="T14" t="s">
        <v>511</v>
      </c>
      <c r="V14" t="s">
        <v>512</v>
      </c>
      <c r="W14">
        <v>31100100</v>
      </c>
      <c r="X14">
        <v>3679</v>
      </c>
      <c r="Y14" t="s">
        <v>476</v>
      </c>
      <c r="Z14" t="s">
        <v>513</v>
      </c>
      <c r="AA14">
        <v>2021</v>
      </c>
      <c r="AC14">
        <v>0</v>
      </c>
      <c r="AF14">
        <v>8</v>
      </c>
      <c r="AG14">
        <v>1</v>
      </c>
      <c r="AI14" t="s">
        <v>514</v>
      </c>
      <c r="AJ14" s="27">
        <v>1</v>
      </c>
      <c r="AK14">
        <v>8</v>
      </c>
      <c r="AL14" s="27">
        <v>0</v>
      </c>
      <c r="AM14" s="24">
        <v>0</v>
      </c>
      <c r="AN14" s="27">
        <v>1</v>
      </c>
      <c r="AO14">
        <v>3</v>
      </c>
      <c r="AP14" t="s">
        <v>515</v>
      </c>
      <c r="AQ14">
        <v>3</v>
      </c>
      <c r="AS14" t="s">
        <v>516</v>
      </c>
      <c r="AT14" s="27">
        <v>1</v>
      </c>
      <c r="AU14">
        <v>7</v>
      </c>
      <c r="AV14" s="21">
        <f t="shared" si="0"/>
        <v>87.5</v>
      </c>
      <c r="AW14">
        <v>1</v>
      </c>
      <c r="AZ14" s="27">
        <v>1</v>
      </c>
      <c r="BA14">
        <v>7</v>
      </c>
      <c r="BB14" s="21">
        <f t="shared" si="1"/>
        <v>87.5</v>
      </c>
      <c r="BC14">
        <v>1</v>
      </c>
      <c r="BF14" s="27">
        <v>0.5</v>
      </c>
      <c r="BH14" t="s">
        <v>517</v>
      </c>
      <c r="BI14">
        <v>1</v>
      </c>
      <c r="BL14" s="27">
        <v>1</v>
      </c>
      <c r="BM14">
        <v>3</v>
      </c>
      <c r="BP14" s="27">
        <v>1</v>
      </c>
      <c r="BQ14">
        <v>3</v>
      </c>
      <c r="BR14" s="21">
        <f t="shared" si="2"/>
        <v>37.5</v>
      </c>
      <c r="BT14">
        <v>1</v>
      </c>
      <c r="BW14" s="27">
        <v>0</v>
      </c>
      <c r="BX14" s="24" t="s">
        <v>242</v>
      </c>
      <c r="BY14" s="21" t="s">
        <v>242</v>
      </c>
      <c r="BZ14" t="s">
        <v>242</v>
      </c>
      <c r="CA14" t="s">
        <v>242</v>
      </c>
      <c r="CD14" s="27">
        <v>0</v>
      </c>
      <c r="CF14" t="s">
        <v>242</v>
      </c>
      <c r="CG14" t="s">
        <v>242</v>
      </c>
      <c r="CI14" s="27">
        <v>1</v>
      </c>
      <c r="CJ14" s="2" t="s">
        <v>518</v>
      </c>
      <c r="CK14">
        <v>1</v>
      </c>
      <c r="CN14" s="27">
        <v>0</v>
      </c>
      <c r="CO14" s="27">
        <v>0</v>
      </c>
      <c r="CP14" t="s">
        <v>242</v>
      </c>
      <c r="CQ14" t="s">
        <v>242</v>
      </c>
      <c r="CR14" t="s">
        <v>242</v>
      </c>
      <c r="CU14" s="27">
        <v>1</v>
      </c>
      <c r="CV14" t="s">
        <v>519</v>
      </c>
      <c r="CW14">
        <v>1</v>
      </c>
      <c r="CZ14" s="27">
        <v>1</v>
      </c>
      <c r="DA14">
        <v>24300</v>
      </c>
      <c r="DB14">
        <v>2</v>
      </c>
      <c r="DD14" s="27">
        <v>1</v>
      </c>
      <c r="DE14" t="s">
        <v>242</v>
      </c>
      <c r="DF14" t="s">
        <v>242</v>
      </c>
      <c r="DH14" t="s">
        <v>242</v>
      </c>
      <c r="DI14">
        <v>85700</v>
      </c>
      <c r="DJ14">
        <v>2</v>
      </c>
      <c r="DL14" s="27">
        <v>0</v>
      </c>
      <c r="DM14" t="s">
        <v>242</v>
      </c>
      <c r="DN14" t="s">
        <v>242</v>
      </c>
      <c r="DP14">
        <v>1</v>
      </c>
      <c r="DS14" s="27">
        <v>1</v>
      </c>
      <c r="DT14" s="2" t="s">
        <v>520</v>
      </c>
      <c r="DU14" s="27">
        <v>1</v>
      </c>
      <c r="DV14" s="2" t="s">
        <v>521</v>
      </c>
      <c r="DW14" s="27">
        <v>1</v>
      </c>
      <c r="DX14" s="2" t="s">
        <v>522</v>
      </c>
      <c r="DY14" s="27">
        <v>1</v>
      </c>
      <c r="DZ14" s="2" t="s">
        <v>523</v>
      </c>
      <c r="EA14" s="27">
        <v>1</v>
      </c>
      <c r="EB14" s="2" t="s">
        <v>524</v>
      </c>
      <c r="EC14" s="27">
        <v>1</v>
      </c>
      <c r="ED14" s="2" t="s">
        <v>525</v>
      </c>
      <c r="EE14" s="27">
        <v>1</v>
      </c>
      <c r="EF14" s="2" t="s">
        <v>526</v>
      </c>
      <c r="EG14" s="27">
        <v>1</v>
      </c>
      <c r="EH14" t="s">
        <v>527</v>
      </c>
      <c r="EI14" s="27">
        <v>1</v>
      </c>
      <c r="EJ14" t="s">
        <v>528</v>
      </c>
      <c r="EK14" s="27">
        <v>1</v>
      </c>
      <c r="EL14" t="s">
        <v>529</v>
      </c>
      <c r="EM14">
        <v>1</v>
      </c>
      <c r="EP14" s="27">
        <v>0</v>
      </c>
      <c r="EQ14" t="s">
        <v>242</v>
      </c>
      <c r="ER14" t="s">
        <v>242</v>
      </c>
      <c r="EU14" t="s">
        <v>242</v>
      </c>
      <c r="EV14" t="s">
        <v>242</v>
      </c>
      <c r="EX14" s="27">
        <v>0</v>
      </c>
      <c r="EY14" t="s">
        <v>242</v>
      </c>
      <c r="FA14" s="27">
        <v>0</v>
      </c>
      <c r="FB14" t="s">
        <v>242</v>
      </c>
      <c r="FD14" s="27">
        <v>0</v>
      </c>
      <c r="FE14" t="s">
        <v>242</v>
      </c>
      <c r="FG14" s="27">
        <v>0</v>
      </c>
      <c r="FH14" t="s">
        <v>242</v>
      </c>
      <c r="FJ14" t="s">
        <v>242</v>
      </c>
      <c r="FM14" s="27">
        <v>0</v>
      </c>
      <c r="FN14" t="s">
        <v>242</v>
      </c>
      <c r="FO14" t="s">
        <v>242</v>
      </c>
      <c r="FP14" t="s">
        <v>242</v>
      </c>
      <c r="FR14" s="27">
        <v>0</v>
      </c>
      <c r="FS14" t="s">
        <v>242</v>
      </c>
      <c r="FT14" t="s">
        <v>242</v>
      </c>
      <c r="FV14" s="27">
        <v>0</v>
      </c>
      <c r="FW14" t="s">
        <v>242</v>
      </c>
      <c r="FX14" t="s">
        <v>242</v>
      </c>
      <c r="FY14" t="s">
        <v>242</v>
      </c>
      <c r="FZ14" t="s">
        <v>242</v>
      </c>
      <c r="GA14" t="s">
        <v>242</v>
      </c>
      <c r="GB14" t="s">
        <v>242</v>
      </c>
      <c r="GC14" t="s">
        <v>242</v>
      </c>
      <c r="GD14" t="s">
        <v>242</v>
      </c>
      <c r="GF14" t="s">
        <v>242</v>
      </c>
      <c r="GI14" s="27">
        <v>0</v>
      </c>
      <c r="GJ14" t="s">
        <v>242</v>
      </c>
      <c r="GK14" t="s">
        <v>242</v>
      </c>
      <c r="GM14" t="s">
        <v>242</v>
      </c>
      <c r="GP14" s="27">
        <v>1</v>
      </c>
      <c r="GQ14">
        <v>131</v>
      </c>
      <c r="GR14" t="s">
        <v>530</v>
      </c>
      <c r="GT14">
        <v>3</v>
      </c>
      <c r="GW14" s="27">
        <v>0</v>
      </c>
      <c r="GY14" s="27">
        <v>0</v>
      </c>
      <c r="HA14" t="s">
        <v>242</v>
      </c>
      <c r="HD14" s="27">
        <v>0</v>
      </c>
      <c r="HF14" t="s">
        <v>242</v>
      </c>
      <c r="HI14">
        <v>0.61111111100000004</v>
      </c>
      <c r="HJ14">
        <v>1</v>
      </c>
      <c r="HK14">
        <v>0.5</v>
      </c>
      <c r="HL14">
        <v>0.66666666699999999</v>
      </c>
      <c r="HM14">
        <v>1</v>
      </c>
      <c r="HN14">
        <v>0</v>
      </c>
      <c r="HO14">
        <v>0</v>
      </c>
      <c r="HP14">
        <v>0</v>
      </c>
      <c r="HQ14">
        <v>0</v>
      </c>
      <c r="HR14">
        <v>1</v>
      </c>
      <c r="HS14">
        <v>0</v>
      </c>
      <c r="HT14">
        <v>0</v>
      </c>
      <c r="HU14">
        <v>1</v>
      </c>
      <c r="HV14">
        <v>0.70370370400000004</v>
      </c>
      <c r="HW14">
        <v>0.41666666699999999</v>
      </c>
      <c r="HX14">
        <v>0.2</v>
      </c>
      <c r="HY14">
        <v>0.440123457</v>
      </c>
      <c r="HZ14" t="s">
        <v>531</v>
      </c>
      <c r="IA14" t="s">
        <v>266</v>
      </c>
      <c r="IB14" t="s">
        <v>511</v>
      </c>
      <c r="IC14">
        <v>5158.5569999999998</v>
      </c>
      <c r="ID14">
        <v>4540.0290000000005</v>
      </c>
      <c r="IE14">
        <v>5546.5140000000001</v>
      </c>
      <c r="IF14">
        <v>6150.53</v>
      </c>
      <c r="IG14">
        <v>5158.5569999999998</v>
      </c>
    </row>
    <row r="15" spans="1:241" customFormat="1" ht="14" customHeight="1" x14ac:dyDescent="0.2">
      <c r="A15">
        <v>14</v>
      </c>
      <c r="B15">
        <v>14</v>
      </c>
      <c r="C15" s="1">
        <v>44536.495138888888</v>
      </c>
      <c r="D15" s="1">
        <v>44538.79791666667</v>
      </c>
      <c r="E15">
        <v>0</v>
      </c>
      <c r="F15" t="s">
        <v>292</v>
      </c>
      <c r="G15">
        <v>100</v>
      </c>
      <c r="H15">
        <v>198930</v>
      </c>
      <c r="I15">
        <v>1</v>
      </c>
      <c r="J15" s="1">
        <v>44538.79791666667</v>
      </c>
      <c r="K15" t="s">
        <v>532</v>
      </c>
      <c r="L15" t="s">
        <v>242</v>
      </c>
      <c r="M15" t="s">
        <v>242</v>
      </c>
      <c r="N15" t="s">
        <v>533</v>
      </c>
      <c r="O15" t="s">
        <v>534</v>
      </c>
      <c r="P15">
        <v>34.037994380000001</v>
      </c>
      <c r="Q15">
        <v>-118.4543991</v>
      </c>
      <c r="R15" t="s">
        <v>245</v>
      </c>
      <c r="S15" t="s">
        <v>246</v>
      </c>
      <c r="T15" t="s">
        <v>535</v>
      </c>
      <c r="V15" t="s">
        <v>536</v>
      </c>
      <c r="W15">
        <v>30420103</v>
      </c>
      <c r="X15">
        <v>4941</v>
      </c>
      <c r="Y15" t="s">
        <v>490</v>
      </c>
      <c r="Z15" t="s">
        <v>537</v>
      </c>
      <c r="AA15">
        <v>2019</v>
      </c>
      <c r="AC15">
        <v>0</v>
      </c>
      <c r="AF15">
        <v>11</v>
      </c>
      <c r="AG15">
        <v>1</v>
      </c>
      <c r="AI15" t="s">
        <v>538</v>
      </c>
      <c r="AJ15" s="27">
        <v>1</v>
      </c>
      <c r="AK15">
        <v>7</v>
      </c>
      <c r="AL15" s="27">
        <v>1</v>
      </c>
      <c r="AM15">
        <v>2</v>
      </c>
      <c r="AN15" s="27">
        <v>1</v>
      </c>
      <c r="AO15">
        <v>2</v>
      </c>
      <c r="AP15" t="s">
        <v>539</v>
      </c>
      <c r="AQ15">
        <v>3</v>
      </c>
      <c r="AS15" t="s">
        <v>540</v>
      </c>
      <c r="AT15" s="27">
        <v>1</v>
      </c>
      <c r="AU15">
        <v>10</v>
      </c>
      <c r="AV15" s="21">
        <f t="shared" si="0"/>
        <v>90.909090909090907</v>
      </c>
      <c r="AW15">
        <v>1</v>
      </c>
      <c r="AY15" t="s">
        <v>538</v>
      </c>
      <c r="AZ15" s="27">
        <v>1</v>
      </c>
      <c r="BA15">
        <v>10</v>
      </c>
      <c r="BB15" s="21">
        <f t="shared" si="1"/>
        <v>90.909090909090907</v>
      </c>
      <c r="BC15">
        <v>1</v>
      </c>
      <c r="BF15" s="27">
        <v>1</v>
      </c>
      <c r="BG15">
        <v>6.5</v>
      </c>
      <c r="BI15">
        <v>1</v>
      </c>
      <c r="BL15" s="27">
        <v>1</v>
      </c>
      <c r="BM15">
        <v>2</v>
      </c>
      <c r="BO15" t="s">
        <v>541</v>
      </c>
      <c r="BP15" s="27">
        <v>1</v>
      </c>
      <c r="BQ15">
        <v>5</v>
      </c>
      <c r="BR15" s="21">
        <f t="shared" si="2"/>
        <v>45.454545454545453</v>
      </c>
      <c r="BT15">
        <v>1</v>
      </c>
      <c r="BW15" s="27">
        <v>1</v>
      </c>
      <c r="BX15">
        <v>2</v>
      </c>
      <c r="BY15" s="21">
        <f t="shared" si="3"/>
        <v>18.181818181818183</v>
      </c>
      <c r="BZ15">
        <v>2</v>
      </c>
      <c r="CA15">
        <v>1</v>
      </c>
      <c r="CD15" s="27">
        <v>0</v>
      </c>
      <c r="CF15" t="s">
        <v>242</v>
      </c>
      <c r="CG15" t="s">
        <v>242</v>
      </c>
      <c r="CI15" s="27">
        <v>1</v>
      </c>
      <c r="CJ15" t="s">
        <v>542</v>
      </c>
      <c r="CK15">
        <v>1</v>
      </c>
      <c r="CM15" t="s">
        <v>538</v>
      </c>
      <c r="CN15" s="27">
        <v>1</v>
      </c>
      <c r="CO15" s="27">
        <v>0</v>
      </c>
      <c r="CP15" t="s">
        <v>242</v>
      </c>
      <c r="CQ15" t="s">
        <v>242</v>
      </c>
      <c r="CR15" t="s">
        <v>242</v>
      </c>
      <c r="CU15" s="27">
        <v>1</v>
      </c>
      <c r="CV15" s="2" t="s">
        <v>543</v>
      </c>
      <c r="CW15">
        <v>1</v>
      </c>
      <c r="CZ15" s="27">
        <v>1</v>
      </c>
      <c r="DA15">
        <v>64429</v>
      </c>
      <c r="DB15">
        <v>2</v>
      </c>
      <c r="DD15" s="27">
        <v>1</v>
      </c>
      <c r="DE15" t="s">
        <v>242</v>
      </c>
      <c r="DF15" t="s">
        <v>242</v>
      </c>
      <c r="DH15" t="s">
        <v>242</v>
      </c>
      <c r="DI15">
        <v>480682</v>
      </c>
      <c r="DJ15">
        <v>2</v>
      </c>
      <c r="DL15" s="27">
        <v>0</v>
      </c>
      <c r="DM15" t="s">
        <v>242</v>
      </c>
      <c r="DN15" t="s">
        <v>242</v>
      </c>
      <c r="DP15">
        <v>1</v>
      </c>
      <c r="DS15" s="27">
        <v>1</v>
      </c>
      <c r="DT15" s="2" t="s">
        <v>544</v>
      </c>
      <c r="DU15" s="27">
        <v>1</v>
      </c>
      <c r="DV15" t="s">
        <v>545</v>
      </c>
      <c r="DW15" s="27">
        <v>1</v>
      </c>
      <c r="DX15" s="2" t="s">
        <v>546</v>
      </c>
      <c r="DY15" s="27">
        <v>1</v>
      </c>
      <c r="DZ15" t="s">
        <v>547</v>
      </c>
      <c r="EA15" s="27">
        <v>1</v>
      </c>
      <c r="EB15" s="2" t="s">
        <v>548</v>
      </c>
      <c r="EC15" s="27">
        <v>1</v>
      </c>
      <c r="ED15" s="2" t="s">
        <v>549</v>
      </c>
      <c r="EE15" s="27">
        <v>1</v>
      </c>
      <c r="EF15" s="2" t="s">
        <v>550</v>
      </c>
      <c r="EG15" s="27">
        <v>1</v>
      </c>
      <c r="EH15" t="s">
        <v>551</v>
      </c>
      <c r="EI15" s="27">
        <v>1</v>
      </c>
      <c r="EJ15" t="s">
        <v>552</v>
      </c>
      <c r="EK15" s="27">
        <v>1</v>
      </c>
      <c r="EL15" s="2" t="s">
        <v>553</v>
      </c>
      <c r="EM15">
        <v>1</v>
      </c>
      <c r="EO15" t="s">
        <v>538</v>
      </c>
      <c r="EP15" s="27">
        <v>0</v>
      </c>
      <c r="EQ15" t="s">
        <v>242</v>
      </c>
      <c r="ER15" t="s">
        <v>242</v>
      </c>
      <c r="EU15" t="s">
        <v>242</v>
      </c>
      <c r="EV15" t="s">
        <v>242</v>
      </c>
      <c r="EX15" s="27">
        <v>1</v>
      </c>
      <c r="EY15">
        <v>1632985</v>
      </c>
      <c r="FA15" s="27">
        <v>1</v>
      </c>
      <c r="FB15">
        <v>6.8</v>
      </c>
      <c r="FD15" s="27">
        <v>0</v>
      </c>
      <c r="FE15" t="s">
        <v>242</v>
      </c>
      <c r="FG15" s="27">
        <v>0</v>
      </c>
      <c r="FH15" t="s">
        <v>242</v>
      </c>
      <c r="FJ15">
        <v>1</v>
      </c>
      <c r="FM15" s="27">
        <v>1</v>
      </c>
      <c r="FN15" t="s">
        <v>242</v>
      </c>
      <c r="FO15" t="s">
        <v>242</v>
      </c>
      <c r="FP15" t="s">
        <v>242</v>
      </c>
      <c r="FQ15" t="s">
        <v>554</v>
      </c>
      <c r="FR15" s="27">
        <v>1</v>
      </c>
      <c r="FS15">
        <v>26</v>
      </c>
      <c r="FT15">
        <v>2</v>
      </c>
      <c r="FV15" s="27">
        <v>0.5</v>
      </c>
      <c r="FW15" t="s">
        <v>242</v>
      </c>
      <c r="FX15" t="s">
        <v>242</v>
      </c>
      <c r="FY15" t="s">
        <v>242</v>
      </c>
      <c r="FZ15" t="s">
        <v>242</v>
      </c>
      <c r="GA15" t="s">
        <v>242</v>
      </c>
      <c r="GB15" t="s">
        <v>242</v>
      </c>
      <c r="GC15" t="s">
        <v>242</v>
      </c>
      <c r="GD15">
        <v>2</v>
      </c>
      <c r="GE15" t="s">
        <v>555</v>
      </c>
      <c r="GF15">
        <v>1</v>
      </c>
      <c r="GI15" s="27">
        <v>0</v>
      </c>
      <c r="GJ15" t="s">
        <v>242</v>
      </c>
      <c r="GK15" t="s">
        <v>242</v>
      </c>
      <c r="GM15" t="s">
        <v>242</v>
      </c>
      <c r="GP15" s="27">
        <v>1</v>
      </c>
      <c r="GQ15">
        <v>63</v>
      </c>
      <c r="GR15" t="s">
        <v>556</v>
      </c>
      <c r="GT15">
        <v>3</v>
      </c>
      <c r="GV15" t="s">
        <v>557</v>
      </c>
      <c r="GW15" s="27">
        <v>0</v>
      </c>
      <c r="GY15" s="27">
        <v>0</v>
      </c>
      <c r="HA15" t="s">
        <v>242</v>
      </c>
      <c r="HD15" s="27">
        <v>1</v>
      </c>
      <c r="HE15" t="s">
        <v>558</v>
      </c>
      <c r="HF15">
        <v>1</v>
      </c>
      <c r="HI15">
        <v>0.88888888899999996</v>
      </c>
      <c r="HJ15">
        <v>1</v>
      </c>
      <c r="HK15">
        <v>0.5</v>
      </c>
      <c r="HL15">
        <v>0.66666666699999999</v>
      </c>
      <c r="HM15">
        <v>1</v>
      </c>
      <c r="HN15">
        <v>0</v>
      </c>
      <c r="HO15">
        <v>0.5</v>
      </c>
      <c r="HP15">
        <v>0.83333333300000001</v>
      </c>
      <c r="HQ15">
        <v>0</v>
      </c>
      <c r="HR15">
        <v>1</v>
      </c>
      <c r="HS15">
        <v>0</v>
      </c>
      <c r="HT15">
        <v>1</v>
      </c>
      <c r="HU15">
        <v>1</v>
      </c>
      <c r="HV15">
        <v>0.79629629599999996</v>
      </c>
      <c r="HW15">
        <v>0.54166666699999999</v>
      </c>
      <c r="HX15">
        <v>0.56666666700000001</v>
      </c>
      <c r="HY15">
        <v>0.63487654299999996</v>
      </c>
      <c r="HZ15" t="s">
        <v>559</v>
      </c>
      <c r="IA15" t="s">
        <v>266</v>
      </c>
      <c r="IB15" t="s">
        <v>535</v>
      </c>
      <c r="IC15">
        <v>3610</v>
      </c>
      <c r="ID15">
        <v>3777</v>
      </c>
      <c r="IE15">
        <v>3930</v>
      </c>
      <c r="IF15">
        <v>3792</v>
      </c>
      <c r="IG15">
        <v>3610</v>
      </c>
    </row>
    <row r="16" spans="1:241" customFormat="1" ht="14" customHeight="1" x14ac:dyDescent="0.2">
      <c r="A16">
        <v>15</v>
      </c>
      <c r="B16">
        <v>15</v>
      </c>
      <c r="C16" s="1">
        <v>44539.381249999999</v>
      </c>
      <c r="D16" s="1">
        <v>44539.470138888886</v>
      </c>
      <c r="E16">
        <v>0</v>
      </c>
      <c r="F16" t="s">
        <v>469</v>
      </c>
      <c r="G16">
        <v>100</v>
      </c>
      <c r="H16">
        <v>7669</v>
      </c>
      <c r="I16">
        <v>1</v>
      </c>
      <c r="J16" s="1">
        <v>44539.470138888886</v>
      </c>
      <c r="K16" t="s">
        <v>560</v>
      </c>
      <c r="L16" t="s">
        <v>242</v>
      </c>
      <c r="M16" t="s">
        <v>242</v>
      </c>
      <c r="N16" t="s">
        <v>561</v>
      </c>
      <c r="O16" t="s">
        <v>562</v>
      </c>
      <c r="P16">
        <v>32.106994630000003</v>
      </c>
      <c r="Q16">
        <v>-81.249900819999993</v>
      </c>
      <c r="R16" t="s">
        <v>245</v>
      </c>
      <c r="S16" t="s">
        <v>246</v>
      </c>
      <c r="T16" t="s">
        <v>563</v>
      </c>
      <c r="V16" t="s">
        <v>564</v>
      </c>
      <c r="W16" t="s">
        <v>565</v>
      </c>
      <c r="X16">
        <v>7371</v>
      </c>
      <c r="Y16" t="s">
        <v>297</v>
      </c>
      <c r="Z16" t="s">
        <v>566</v>
      </c>
      <c r="AA16">
        <v>2020</v>
      </c>
      <c r="AC16">
        <v>0</v>
      </c>
      <c r="AF16">
        <v>9</v>
      </c>
      <c r="AG16">
        <v>3</v>
      </c>
      <c r="AI16" t="s">
        <v>567</v>
      </c>
      <c r="AJ16" s="27">
        <v>1</v>
      </c>
      <c r="AK16">
        <v>2</v>
      </c>
      <c r="AL16" s="27">
        <v>0</v>
      </c>
      <c r="AM16" s="24">
        <v>0</v>
      </c>
      <c r="AN16" s="27">
        <v>0</v>
      </c>
      <c r="AO16" s="24">
        <v>0</v>
      </c>
      <c r="AP16" t="s">
        <v>568</v>
      </c>
      <c r="AQ16">
        <v>3</v>
      </c>
      <c r="AT16" s="27">
        <v>1</v>
      </c>
      <c r="AU16">
        <v>8</v>
      </c>
      <c r="AV16" s="21">
        <f t="shared" si="0"/>
        <v>88.888888888888886</v>
      </c>
      <c r="AW16">
        <v>3</v>
      </c>
      <c r="AZ16" s="27">
        <v>1</v>
      </c>
      <c r="BA16">
        <v>8</v>
      </c>
      <c r="BB16" s="21">
        <f t="shared" si="1"/>
        <v>88.888888888888886</v>
      </c>
      <c r="BC16">
        <v>3</v>
      </c>
      <c r="BF16" s="27">
        <v>1</v>
      </c>
      <c r="BI16">
        <v>3</v>
      </c>
      <c r="BL16" s="27">
        <v>1</v>
      </c>
      <c r="BM16">
        <v>3</v>
      </c>
      <c r="BP16" s="27">
        <v>1</v>
      </c>
      <c r="BQ16">
        <v>3</v>
      </c>
      <c r="BR16" s="21">
        <f t="shared" si="2"/>
        <v>33.333333333333329</v>
      </c>
      <c r="BT16">
        <v>3</v>
      </c>
      <c r="BW16" s="27">
        <v>0</v>
      </c>
      <c r="BX16" s="24" t="s">
        <v>242</v>
      </c>
      <c r="BY16" s="21" t="s">
        <v>242</v>
      </c>
      <c r="BZ16" t="s">
        <v>242</v>
      </c>
      <c r="CA16" t="s">
        <v>242</v>
      </c>
      <c r="CD16" s="27">
        <v>0</v>
      </c>
      <c r="CF16" t="s">
        <v>242</v>
      </c>
      <c r="CG16" t="s">
        <v>242</v>
      </c>
      <c r="CI16" s="27">
        <v>1</v>
      </c>
      <c r="CJ16" t="s">
        <v>569</v>
      </c>
      <c r="CK16">
        <v>1</v>
      </c>
      <c r="CN16" s="27">
        <v>1</v>
      </c>
      <c r="CO16" s="27">
        <v>0.5</v>
      </c>
      <c r="CP16" t="s">
        <v>242</v>
      </c>
      <c r="CQ16">
        <v>99</v>
      </c>
      <c r="CR16" t="s">
        <v>242</v>
      </c>
      <c r="CS16" t="s">
        <v>570</v>
      </c>
      <c r="CU16" s="27">
        <v>1</v>
      </c>
      <c r="CV16" t="s">
        <v>571</v>
      </c>
      <c r="CW16">
        <v>1</v>
      </c>
      <c r="CY16" t="s">
        <v>572</v>
      </c>
      <c r="CZ16" s="27">
        <v>1</v>
      </c>
      <c r="DA16">
        <v>2485</v>
      </c>
      <c r="DB16">
        <v>2</v>
      </c>
      <c r="DD16" s="27">
        <v>1</v>
      </c>
      <c r="DE16">
        <v>13560</v>
      </c>
      <c r="DF16">
        <v>2</v>
      </c>
      <c r="DG16">
        <v>13135</v>
      </c>
      <c r="DH16">
        <v>2</v>
      </c>
      <c r="DI16" t="s">
        <v>242</v>
      </c>
      <c r="DJ16" t="s">
        <v>242</v>
      </c>
      <c r="DL16" s="27">
        <v>0</v>
      </c>
      <c r="DM16" t="s">
        <v>242</v>
      </c>
      <c r="DN16" t="s">
        <v>242</v>
      </c>
      <c r="DP16">
        <v>1</v>
      </c>
      <c r="DS16" s="27">
        <v>1</v>
      </c>
      <c r="DT16" t="s">
        <v>573</v>
      </c>
      <c r="DU16" s="27">
        <v>1</v>
      </c>
      <c r="DV16" t="s">
        <v>574</v>
      </c>
      <c r="DW16" s="27">
        <v>0</v>
      </c>
      <c r="DY16" s="27">
        <v>1</v>
      </c>
      <c r="DZ16" t="s">
        <v>575</v>
      </c>
      <c r="EA16" s="27">
        <v>0</v>
      </c>
      <c r="EC16" s="27">
        <v>0</v>
      </c>
      <c r="EE16" s="27">
        <v>0</v>
      </c>
      <c r="EG16" s="27">
        <v>0</v>
      </c>
      <c r="EI16" s="27">
        <v>1</v>
      </c>
      <c r="EJ16" t="s">
        <v>576</v>
      </c>
      <c r="EK16" s="27">
        <v>0</v>
      </c>
      <c r="EM16">
        <v>1</v>
      </c>
      <c r="EP16" s="27">
        <v>0</v>
      </c>
      <c r="EQ16" t="s">
        <v>242</v>
      </c>
      <c r="ER16" t="s">
        <v>242</v>
      </c>
      <c r="EU16" t="s">
        <v>242</v>
      </c>
      <c r="EV16" t="s">
        <v>242</v>
      </c>
      <c r="EX16" s="27">
        <v>0</v>
      </c>
      <c r="EY16" t="s">
        <v>242</v>
      </c>
      <c r="FA16" s="27">
        <v>0</v>
      </c>
      <c r="FB16" t="s">
        <v>242</v>
      </c>
      <c r="FD16" s="27">
        <v>0</v>
      </c>
      <c r="FE16" t="s">
        <v>242</v>
      </c>
      <c r="FG16" s="27">
        <v>0</v>
      </c>
      <c r="FH16" t="s">
        <v>242</v>
      </c>
      <c r="FJ16" t="s">
        <v>242</v>
      </c>
      <c r="FM16" s="27">
        <v>0</v>
      </c>
      <c r="FN16" t="s">
        <v>242</v>
      </c>
      <c r="FO16" t="s">
        <v>242</v>
      </c>
      <c r="FP16" t="s">
        <v>242</v>
      </c>
      <c r="FR16" s="27">
        <v>1</v>
      </c>
      <c r="FS16">
        <v>22</v>
      </c>
      <c r="FT16">
        <v>2</v>
      </c>
      <c r="FV16" s="27">
        <v>1</v>
      </c>
      <c r="FW16">
        <v>1</v>
      </c>
      <c r="FX16">
        <v>2</v>
      </c>
      <c r="FY16">
        <v>52</v>
      </c>
      <c r="FZ16">
        <v>29</v>
      </c>
      <c r="GA16" t="s">
        <v>242</v>
      </c>
      <c r="GB16" t="s">
        <v>242</v>
      </c>
      <c r="GC16" t="s">
        <v>242</v>
      </c>
      <c r="GD16">
        <v>1</v>
      </c>
      <c r="GF16">
        <v>1</v>
      </c>
      <c r="GI16" s="27">
        <v>0</v>
      </c>
      <c r="GJ16" t="s">
        <v>242</v>
      </c>
      <c r="GK16" t="s">
        <v>242</v>
      </c>
      <c r="GM16" t="s">
        <v>242</v>
      </c>
      <c r="GP16" s="27">
        <v>1</v>
      </c>
      <c r="GQ16">
        <v>196</v>
      </c>
      <c r="GR16" t="s">
        <v>577</v>
      </c>
      <c r="GT16">
        <v>3</v>
      </c>
      <c r="GW16" s="27">
        <v>0</v>
      </c>
      <c r="GY16" s="27">
        <v>0</v>
      </c>
      <c r="HA16" t="s">
        <v>242</v>
      </c>
      <c r="HD16" s="27">
        <v>1</v>
      </c>
      <c r="HE16" s="2" t="s">
        <v>578</v>
      </c>
      <c r="HF16">
        <v>1</v>
      </c>
      <c r="HI16">
        <v>0.55555555599999995</v>
      </c>
      <c r="HJ16">
        <v>1</v>
      </c>
      <c r="HK16">
        <v>0.75</v>
      </c>
      <c r="HL16">
        <v>0.66666666699999999</v>
      </c>
      <c r="HM16">
        <v>0.4</v>
      </c>
      <c r="HN16">
        <v>0</v>
      </c>
      <c r="HO16">
        <v>0</v>
      </c>
      <c r="HP16">
        <v>0.66666666699999999</v>
      </c>
      <c r="HQ16">
        <v>0</v>
      </c>
      <c r="HR16">
        <v>1</v>
      </c>
      <c r="HS16">
        <v>0</v>
      </c>
      <c r="HT16">
        <v>1</v>
      </c>
      <c r="HU16">
        <v>1</v>
      </c>
      <c r="HV16">
        <v>0.76851851900000001</v>
      </c>
      <c r="HW16">
        <v>0.26666666700000002</v>
      </c>
      <c r="HX16">
        <v>0.53333333299999997</v>
      </c>
      <c r="HY16">
        <v>0.52283950599999995</v>
      </c>
      <c r="HZ16" t="s">
        <v>579</v>
      </c>
      <c r="IA16" t="s">
        <v>266</v>
      </c>
      <c r="IB16" t="s">
        <v>563</v>
      </c>
      <c r="IC16">
        <v>1515.8920000000001</v>
      </c>
      <c r="ID16">
        <v>1681.297</v>
      </c>
      <c r="IE16">
        <v>1906.7149999999999</v>
      </c>
      <c r="IF16">
        <v>2065.5529999999999</v>
      </c>
      <c r="IG16">
        <v>1515.8920000000001</v>
      </c>
    </row>
    <row r="17" spans="1:241" customFormat="1" ht="14" customHeight="1" x14ac:dyDescent="0.2">
      <c r="A17">
        <v>16</v>
      </c>
      <c r="B17">
        <v>16</v>
      </c>
      <c r="C17" s="1">
        <v>44539.470138888886</v>
      </c>
      <c r="D17" s="1">
        <v>44539.656944444447</v>
      </c>
      <c r="E17">
        <v>0</v>
      </c>
      <c r="F17" t="s">
        <v>469</v>
      </c>
      <c r="G17">
        <v>100</v>
      </c>
      <c r="H17">
        <v>16113</v>
      </c>
      <c r="I17">
        <v>1</v>
      </c>
      <c r="J17" s="1">
        <v>44539.656944444447</v>
      </c>
      <c r="K17" t="s">
        <v>580</v>
      </c>
      <c r="L17" t="s">
        <v>242</v>
      </c>
      <c r="M17" t="s">
        <v>242</v>
      </c>
      <c r="N17" t="s">
        <v>581</v>
      </c>
      <c r="O17" t="s">
        <v>582</v>
      </c>
      <c r="P17">
        <v>32.106994630000003</v>
      </c>
      <c r="Q17">
        <v>-81.249900819999993</v>
      </c>
      <c r="R17" t="s">
        <v>245</v>
      </c>
      <c r="S17" t="s">
        <v>246</v>
      </c>
      <c r="T17" t="s">
        <v>583</v>
      </c>
      <c r="V17" t="s">
        <v>584</v>
      </c>
      <c r="W17" t="s">
        <v>585</v>
      </c>
      <c r="X17">
        <v>1311</v>
      </c>
      <c r="Y17" t="s">
        <v>248</v>
      </c>
      <c r="Z17" t="s">
        <v>586</v>
      </c>
      <c r="AA17">
        <v>2021</v>
      </c>
      <c r="AC17">
        <v>0</v>
      </c>
      <c r="AF17">
        <v>10</v>
      </c>
      <c r="AG17">
        <v>1</v>
      </c>
      <c r="AI17" t="s">
        <v>587</v>
      </c>
      <c r="AJ17" s="27">
        <v>1</v>
      </c>
      <c r="AK17">
        <v>9</v>
      </c>
      <c r="AL17" s="27">
        <v>1</v>
      </c>
      <c r="AM17">
        <v>6</v>
      </c>
      <c r="AN17" s="27">
        <v>0</v>
      </c>
      <c r="AO17" s="24">
        <v>0</v>
      </c>
      <c r="AP17" t="s">
        <v>588</v>
      </c>
      <c r="AQ17">
        <v>1</v>
      </c>
      <c r="AT17" s="27">
        <v>1</v>
      </c>
      <c r="AU17">
        <v>9</v>
      </c>
      <c r="AV17" s="21">
        <f t="shared" si="0"/>
        <v>90</v>
      </c>
      <c r="AW17">
        <v>3</v>
      </c>
      <c r="AY17" t="s">
        <v>589</v>
      </c>
      <c r="AZ17" s="27">
        <v>1</v>
      </c>
      <c r="BA17">
        <v>9</v>
      </c>
      <c r="BB17" s="21">
        <f t="shared" si="1"/>
        <v>90</v>
      </c>
      <c r="BC17">
        <v>3</v>
      </c>
      <c r="BF17" s="27">
        <v>1</v>
      </c>
      <c r="BG17">
        <v>6.3</v>
      </c>
      <c r="BI17">
        <v>1</v>
      </c>
      <c r="BL17" s="27">
        <v>1</v>
      </c>
      <c r="BM17">
        <v>3</v>
      </c>
      <c r="BP17" s="27">
        <v>1</v>
      </c>
      <c r="BQ17">
        <v>3</v>
      </c>
      <c r="BR17" s="21">
        <f t="shared" si="2"/>
        <v>30</v>
      </c>
      <c r="BT17">
        <v>1</v>
      </c>
      <c r="BW17" s="27">
        <v>1</v>
      </c>
      <c r="BX17">
        <v>1</v>
      </c>
      <c r="BY17" s="21">
        <f t="shared" si="3"/>
        <v>10</v>
      </c>
      <c r="BZ17">
        <v>2</v>
      </c>
      <c r="CA17">
        <v>1</v>
      </c>
      <c r="CD17" s="27">
        <v>0</v>
      </c>
      <c r="CF17" t="s">
        <v>242</v>
      </c>
      <c r="CG17" t="s">
        <v>242</v>
      </c>
      <c r="CI17" s="27">
        <v>1</v>
      </c>
      <c r="CJ17" s="2" t="s">
        <v>590</v>
      </c>
      <c r="CK17">
        <v>1</v>
      </c>
      <c r="CN17" s="27">
        <v>0</v>
      </c>
      <c r="CO17" s="27">
        <v>1</v>
      </c>
      <c r="CP17">
        <v>100</v>
      </c>
      <c r="CQ17">
        <v>100</v>
      </c>
      <c r="CR17" t="s">
        <v>242</v>
      </c>
      <c r="CS17" t="s">
        <v>591</v>
      </c>
      <c r="CU17" s="27">
        <v>1</v>
      </c>
      <c r="CV17" t="s">
        <v>592</v>
      </c>
      <c r="CW17">
        <v>1</v>
      </c>
      <c r="CZ17" s="27">
        <v>1</v>
      </c>
      <c r="DA17">
        <v>6280000</v>
      </c>
      <c r="DB17">
        <v>2</v>
      </c>
      <c r="DD17" s="27">
        <v>1</v>
      </c>
      <c r="DE17" t="s">
        <v>242</v>
      </c>
      <c r="DF17" t="s">
        <v>242</v>
      </c>
      <c r="DH17" t="s">
        <v>242</v>
      </c>
      <c r="DI17">
        <v>490000</v>
      </c>
      <c r="DJ17">
        <v>2</v>
      </c>
      <c r="DL17" s="27">
        <v>0</v>
      </c>
      <c r="DM17" t="s">
        <v>242</v>
      </c>
      <c r="DN17" t="s">
        <v>242</v>
      </c>
      <c r="DP17">
        <v>1</v>
      </c>
      <c r="DS17" s="27">
        <v>1</v>
      </c>
      <c r="DT17" t="s">
        <v>593</v>
      </c>
      <c r="DU17" s="27">
        <v>1</v>
      </c>
      <c r="DV17" t="s">
        <v>594</v>
      </c>
      <c r="DW17" s="27">
        <v>1</v>
      </c>
      <c r="DX17" s="2" t="s">
        <v>595</v>
      </c>
      <c r="DY17" s="27">
        <v>1</v>
      </c>
      <c r="DZ17" s="2" t="s">
        <v>596</v>
      </c>
      <c r="EA17" s="27">
        <v>1</v>
      </c>
      <c r="EB17" s="2" t="s">
        <v>597</v>
      </c>
      <c r="EC17" s="27">
        <v>0</v>
      </c>
      <c r="EE17" s="27">
        <v>0</v>
      </c>
      <c r="EG17" s="27">
        <v>1</v>
      </c>
      <c r="EH17" t="s">
        <v>598</v>
      </c>
      <c r="EI17" s="27">
        <v>1</v>
      </c>
      <c r="EJ17" t="s">
        <v>599</v>
      </c>
      <c r="EK17" s="27">
        <v>1</v>
      </c>
      <c r="EL17" s="2" t="s">
        <v>600</v>
      </c>
      <c r="EM17">
        <v>1</v>
      </c>
      <c r="EP17" s="27">
        <v>0</v>
      </c>
      <c r="EQ17" t="s">
        <v>242</v>
      </c>
      <c r="ER17" t="s">
        <v>242</v>
      </c>
      <c r="EU17" t="s">
        <v>242</v>
      </c>
      <c r="EV17" t="s">
        <v>242</v>
      </c>
      <c r="EX17" s="27">
        <v>0</v>
      </c>
      <c r="EY17" t="s">
        <v>242</v>
      </c>
      <c r="FA17" s="27">
        <v>0</v>
      </c>
      <c r="FB17" t="s">
        <v>242</v>
      </c>
      <c r="FD17" s="27">
        <v>1</v>
      </c>
      <c r="FE17">
        <v>1764758.9739999999</v>
      </c>
      <c r="FF17">
        <v>11100000</v>
      </c>
      <c r="FG17" s="27">
        <v>0</v>
      </c>
      <c r="FH17" t="s">
        <v>242</v>
      </c>
      <c r="FJ17">
        <v>1</v>
      </c>
      <c r="FM17" s="27">
        <v>1</v>
      </c>
      <c r="FN17">
        <v>9.9</v>
      </c>
      <c r="FO17">
        <v>60.5</v>
      </c>
      <c r="FP17">
        <v>29.6</v>
      </c>
      <c r="FR17" s="27">
        <v>1</v>
      </c>
      <c r="FS17">
        <v>22.1</v>
      </c>
      <c r="FT17">
        <v>2</v>
      </c>
      <c r="FV17" s="27">
        <v>1</v>
      </c>
      <c r="FW17">
        <v>6</v>
      </c>
      <c r="FX17">
        <v>18.600000000000001</v>
      </c>
      <c r="FY17">
        <v>66.900000000000006</v>
      </c>
      <c r="FZ17">
        <v>6.8</v>
      </c>
      <c r="GA17" t="s">
        <v>242</v>
      </c>
      <c r="GB17" t="s">
        <v>242</v>
      </c>
      <c r="GC17" t="s">
        <v>242</v>
      </c>
      <c r="GD17">
        <v>1</v>
      </c>
      <c r="GF17">
        <v>1</v>
      </c>
      <c r="GI17" s="27">
        <v>0</v>
      </c>
      <c r="GJ17" t="s">
        <v>242</v>
      </c>
      <c r="GK17" t="s">
        <v>242</v>
      </c>
      <c r="GM17" t="s">
        <v>242</v>
      </c>
      <c r="GP17" s="27">
        <v>1</v>
      </c>
      <c r="GQ17">
        <v>84</v>
      </c>
      <c r="GR17" t="s">
        <v>601</v>
      </c>
      <c r="GT17">
        <v>3</v>
      </c>
      <c r="GW17" s="27">
        <v>0</v>
      </c>
      <c r="GY17" s="27">
        <v>0</v>
      </c>
      <c r="HA17" t="s">
        <v>242</v>
      </c>
      <c r="HD17" s="27">
        <v>0</v>
      </c>
      <c r="HF17">
        <v>1</v>
      </c>
      <c r="HI17">
        <v>0.77777777800000003</v>
      </c>
      <c r="HJ17">
        <v>1</v>
      </c>
      <c r="HK17">
        <v>1</v>
      </c>
      <c r="HL17">
        <v>0.66666666699999999</v>
      </c>
      <c r="HM17">
        <v>0.8</v>
      </c>
      <c r="HN17">
        <v>0</v>
      </c>
      <c r="HO17">
        <v>0.25</v>
      </c>
      <c r="HP17">
        <v>1</v>
      </c>
      <c r="HQ17">
        <v>0</v>
      </c>
      <c r="HR17">
        <v>1</v>
      </c>
      <c r="HS17">
        <v>0</v>
      </c>
      <c r="HT17">
        <v>0</v>
      </c>
      <c r="HU17">
        <v>1</v>
      </c>
      <c r="HV17">
        <v>0.92592592600000001</v>
      </c>
      <c r="HW17">
        <v>0.429166667</v>
      </c>
      <c r="HX17">
        <v>0.4</v>
      </c>
      <c r="HY17">
        <v>0.58503086400000004</v>
      </c>
      <c r="HZ17" t="s">
        <v>602</v>
      </c>
      <c r="IA17" t="s">
        <v>266</v>
      </c>
      <c r="IB17" t="s">
        <v>583</v>
      </c>
      <c r="IC17">
        <v>6280</v>
      </c>
      <c r="ID17">
        <v>4212</v>
      </c>
      <c r="IE17">
        <v>8079</v>
      </c>
      <c r="IF17">
        <v>10961</v>
      </c>
      <c r="IG17">
        <v>6280</v>
      </c>
    </row>
    <row r="18" spans="1:241" customFormat="1" ht="14" customHeight="1" x14ac:dyDescent="0.2">
      <c r="A18">
        <v>17</v>
      </c>
      <c r="B18">
        <v>17</v>
      </c>
      <c r="C18" s="1">
        <v>44539.656944444447</v>
      </c>
      <c r="D18" s="1">
        <v>44540.433333333334</v>
      </c>
      <c r="E18">
        <v>0</v>
      </c>
      <c r="F18" t="s">
        <v>469</v>
      </c>
      <c r="G18">
        <v>100</v>
      </c>
      <c r="H18">
        <v>67083</v>
      </c>
      <c r="I18">
        <v>1</v>
      </c>
      <c r="J18" s="1">
        <v>44540.433333333334</v>
      </c>
      <c r="K18" t="s">
        <v>603</v>
      </c>
      <c r="L18" t="s">
        <v>242</v>
      </c>
      <c r="M18" t="s">
        <v>242</v>
      </c>
      <c r="N18" t="s">
        <v>604</v>
      </c>
      <c r="O18" t="s">
        <v>605</v>
      </c>
      <c r="P18">
        <v>32.106994630000003</v>
      </c>
      <c r="Q18">
        <v>-81.249900819999993</v>
      </c>
      <c r="R18" t="s">
        <v>245</v>
      </c>
      <c r="S18" t="s">
        <v>246</v>
      </c>
      <c r="T18" t="s">
        <v>606</v>
      </c>
      <c r="V18" t="s">
        <v>607</v>
      </c>
      <c r="W18">
        <v>363576109</v>
      </c>
      <c r="X18">
        <v>6411</v>
      </c>
      <c r="Y18" t="s">
        <v>319</v>
      </c>
      <c r="Z18" t="s">
        <v>608</v>
      </c>
      <c r="AA18">
        <v>2021</v>
      </c>
      <c r="AC18">
        <v>0</v>
      </c>
      <c r="AF18">
        <v>9</v>
      </c>
      <c r="AG18">
        <v>3</v>
      </c>
      <c r="AI18" t="s">
        <v>609</v>
      </c>
      <c r="AJ18" s="27">
        <v>1</v>
      </c>
      <c r="AK18">
        <v>4</v>
      </c>
      <c r="AL18" s="27">
        <v>0</v>
      </c>
      <c r="AM18" s="24">
        <v>0</v>
      </c>
      <c r="AN18" s="27">
        <v>0</v>
      </c>
      <c r="AO18" s="24">
        <v>0</v>
      </c>
      <c r="AP18" t="s">
        <v>610</v>
      </c>
      <c r="AQ18">
        <v>3</v>
      </c>
      <c r="AS18" t="s">
        <v>609</v>
      </c>
      <c r="AT18" s="27">
        <v>1</v>
      </c>
      <c r="AU18">
        <v>8</v>
      </c>
      <c r="AV18" s="21">
        <f t="shared" si="0"/>
        <v>88.888888888888886</v>
      </c>
      <c r="AW18">
        <v>3</v>
      </c>
      <c r="AZ18" s="27">
        <v>1</v>
      </c>
      <c r="BA18">
        <v>8</v>
      </c>
      <c r="BB18" s="21">
        <f t="shared" si="1"/>
        <v>88.888888888888886</v>
      </c>
      <c r="BC18">
        <v>3</v>
      </c>
      <c r="BF18" s="27">
        <v>1</v>
      </c>
      <c r="BI18">
        <v>3</v>
      </c>
      <c r="BL18" s="27">
        <v>1</v>
      </c>
      <c r="BM18">
        <v>3</v>
      </c>
      <c r="BP18" s="27">
        <v>1</v>
      </c>
      <c r="BQ18">
        <v>1</v>
      </c>
      <c r="BR18" s="21">
        <f t="shared" si="2"/>
        <v>11.111111111111111</v>
      </c>
      <c r="BT18">
        <v>3</v>
      </c>
      <c r="BW18" s="27">
        <v>0</v>
      </c>
      <c r="BX18" s="24" t="s">
        <v>242</v>
      </c>
      <c r="BY18" s="21" t="s">
        <v>242</v>
      </c>
      <c r="BZ18" t="s">
        <v>242</v>
      </c>
      <c r="CA18" t="s">
        <v>242</v>
      </c>
      <c r="CD18" s="27">
        <v>0</v>
      </c>
      <c r="CF18" t="s">
        <v>242</v>
      </c>
      <c r="CG18" t="s">
        <v>242</v>
      </c>
      <c r="CI18" s="27">
        <v>0</v>
      </c>
      <c r="CK18" t="s">
        <v>242</v>
      </c>
      <c r="CN18" s="27">
        <v>0</v>
      </c>
      <c r="CO18" s="27">
        <v>0</v>
      </c>
      <c r="CP18" t="s">
        <v>242</v>
      </c>
      <c r="CQ18" t="s">
        <v>242</v>
      </c>
      <c r="CR18" t="s">
        <v>242</v>
      </c>
      <c r="CU18" s="27">
        <v>0</v>
      </c>
      <c r="CW18" t="s">
        <v>242</v>
      </c>
      <c r="CZ18" s="27">
        <v>1</v>
      </c>
      <c r="DA18">
        <v>28</v>
      </c>
      <c r="DB18">
        <v>2</v>
      </c>
      <c r="DD18" s="27">
        <v>1</v>
      </c>
      <c r="DE18" t="s">
        <v>242</v>
      </c>
      <c r="DF18" t="s">
        <v>242</v>
      </c>
      <c r="DH18" t="s">
        <v>242</v>
      </c>
      <c r="DI18">
        <v>47163</v>
      </c>
      <c r="DJ18">
        <v>2</v>
      </c>
      <c r="DL18" s="27">
        <v>1</v>
      </c>
      <c r="DM18">
        <v>37062</v>
      </c>
      <c r="DN18">
        <v>2</v>
      </c>
      <c r="DP18">
        <v>1</v>
      </c>
      <c r="DS18" s="27">
        <v>1</v>
      </c>
      <c r="DT18" s="2" t="s">
        <v>611</v>
      </c>
      <c r="DU18" s="27">
        <v>1</v>
      </c>
      <c r="DV18" t="s">
        <v>612</v>
      </c>
      <c r="DW18" s="27">
        <v>0</v>
      </c>
      <c r="DY18" s="27">
        <v>1</v>
      </c>
      <c r="DZ18" s="2" t="s">
        <v>613</v>
      </c>
      <c r="EA18" s="27">
        <v>0</v>
      </c>
      <c r="EC18" s="27">
        <v>0</v>
      </c>
      <c r="EE18" s="27">
        <v>0</v>
      </c>
      <c r="EG18" s="27">
        <v>0</v>
      </c>
      <c r="EI18" s="27">
        <v>1</v>
      </c>
      <c r="EJ18" t="s">
        <v>614</v>
      </c>
      <c r="EK18" s="27">
        <v>0</v>
      </c>
      <c r="EM18">
        <v>1</v>
      </c>
      <c r="EP18" s="27">
        <v>0</v>
      </c>
      <c r="EQ18" t="s">
        <v>242</v>
      </c>
      <c r="ER18" t="s">
        <v>242</v>
      </c>
      <c r="EU18" t="s">
        <v>242</v>
      </c>
      <c r="EV18" t="s">
        <v>242</v>
      </c>
      <c r="EX18" s="27">
        <v>0</v>
      </c>
      <c r="EY18" t="s">
        <v>242</v>
      </c>
      <c r="FA18" s="27">
        <v>0</v>
      </c>
      <c r="FB18" t="s">
        <v>242</v>
      </c>
      <c r="FD18" s="27">
        <v>0</v>
      </c>
      <c r="FE18" t="s">
        <v>242</v>
      </c>
      <c r="FG18" s="27">
        <v>0</v>
      </c>
      <c r="FH18" t="s">
        <v>242</v>
      </c>
      <c r="FJ18" t="s">
        <v>242</v>
      </c>
      <c r="FM18" s="27">
        <v>0</v>
      </c>
      <c r="FN18" t="s">
        <v>242</v>
      </c>
      <c r="FO18" t="s">
        <v>242</v>
      </c>
      <c r="FP18" t="s">
        <v>242</v>
      </c>
      <c r="FR18" s="27">
        <v>0</v>
      </c>
      <c r="FS18" t="s">
        <v>242</v>
      </c>
      <c r="FT18" t="s">
        <v>242</v>
      </c>
      <c r="FV18" s="27">
        <v>0</v>
      </c>
      <c r="FW18" t="s">
        <v>242</v>
      </c>
      <c r="FX18" t="s">
        <v>242</v>
      </c>
      <c r="FY18" t="s">
        <v>242</v>
      </c>
      <c r="FZ18" t="s">
        <v>242</v>
      </c>
      <c r="GA18" t="s">
        <v>242</v>
      </c>
      <c r="GB18" t="s">
        <v>242</v>
      </c>
      <c r="GC18" t="s">
        <v>242</v>
      </c>
      <c r="GD18" t="s">
        <v>242</v>
      </c>
      <c r="GF18" t="s">
        <v>242</v>
      </c>
      <c r="GI18" s="27">
        <v>0</v>
      </c>
      <c r="GJ18" t="s">
        <v>242</v>
      </c>
      <c r="GK18" t="s">
        <v>242</v>
      </c>
      <c r="GM18" t="s">
        <v>242</v>
      </c>
      <c r="GP18" s="27">
        <v>1</v>
      </c>
      <c r="GQ18">
        <v>179</v>
      </c>
      <c r="GR18" t="s">
        <v>615</v>
      </c>
      <c r="GT18">
        <v>3</v>
      </c>
      <c r="GW18" s="27">
        <v>0</v>
      </c>
      <c r="GY18" s="27">
        <v>0</v>
      </c>
      <c r="HA18" t="s">
        <v>242</v>
      </c>
      <c r="HD18" s="27">
        <v>0</v>
      </c>
      <c r="HF18" t="s">
        <v>242</v>
      </c>
      <c r="HI18">
        <v>0.55555555599999995</v>
      </c>
      <c r="HJ18">
        <v>0</v>
      </c>
      <c r="HK18">
        <v>0</v>
      </c>
      <c r="HL18">
        <v>1</v>
      </c>
      <c r="HM18">
        <v>0.4</v>
      </c>
      <c r="HN18">
        <v>0</v>
      </c>
      <c r="HO18">
        <v>0</v>
      </c>
      <c r="HP18">
        <v>0</v>
      </c>
      <c r="HQ18">
        <v>0</v>
      </c>
      <c r="HR18">
        <v>1</v>
      </c>
      <c r="HS18">
        <v>0</v>
      </c>
      <c r="HT18">
        <v>0</v>
      </c>
      <c r="HU18">
        <v>1</v>
      </c>
      <c r="HV18">
        <v>0.185185185</v>
      </c>
      <c r="HW18">
        <v>0.35</v>
      </c>
      <c r="HX18">
        <v>0.2</v>
      </c>
      <c r="HY18">
        <v>0.24506172800000001</v>
      </c>
      <c r="HZ18" t="s">
        <v>606</v>
      </c>
      <c r="IA18" t="s">
        <v>266</v>
      </c>
      <c r="IB18" t="s">
        <v>606</v>
      </c>
      <c r="IC18">
        <v>7195</v>
      </c>
      <c r="ID18">
        <v>7003.6</v>
      </c>
      <c r="IE18">
        <v>8209.4</v>
      </c>
      <c r="IF18">
        <v>8550.6</v>
      </c>
      <c r="IG18">
        <v>7195</v>
      </c>
    </row>
    <row r="19" spans="1:241" customFormat="1" ht="14" customHeight="1" x14ac:dyDescent="0.2">
      <c r="A19">
        <v>18</v>
      </c>
      <c r="B19">
        <v>18</v>
      </c>
      <c r="C19" s="1">
        <v>44539.571527777778</v>
      </c>
      <c r="D19" s="1">
        <v>44541.518055555556</v>
      </c>
      <c r="E19">
        <v>0</v>
      </c>
      <c r="F19" t="s">
        <v>438</v>
      </c>
      <c r="G19">
        <v>100</v>
      </c>
      <c r="H19">
        <v>168128</v>
      </c>
      <c r="I19">
        <v>1</v>
      </c>
      <c r="J19" s="1">
        <v>44541.518055555556</v>
      </c>
      <c r="K19" t="s">
        <v>616</v>
      </c>
      <c r="L19" t="s">
        <v>242</v>
      </c>
      <c r="M19" t="s">
        <v>242</v>
      </c>
      <c r="N19" t="s">
        <v>617</v>
      </c>
      <c r="O19" t="s">
        <v>618</v>
      </c>
      <c r="P19">
        <v>34.037994380000001</v>
      </c>
      <c r="Q19">
        <v>-118.4543991</v>
      </c>
      <c r="R19" t="s">
        <v>245</v>
      </c>
      <c r="S19" t="s">
        <v>246</v>
      </c>
      <c r="T19" t="s">
        <v>619</v>
      </c>
      <c r="V19" t="s">
        <v>620</v>
      </c>
      <c r="W19">
        <v>40413106</v>
      </c>
      <c r="X19">
        <v>3576</v>
      </c>
      <c r="Y19" t="s">
        <v>297</v>
      </c>
      <c r="Z19" t="s">
        <v>621</v>
      </c>
      <c r="AA19">
        <v>2020</v>
      </c>
      <c r="AC19">
        <v>0</v>
      </c>
      <c r="AF19">
        <v>8</v>
      </c>
      <c r="AG19">
        <v>1</v>
      </c>
      <c r="AI19" t="s">
        <v>622</v>
      </c>
      <c r="AJ19" s="27">
        <v>0</v>
      </c>
      <c r="AK19" s="24">
        <v>0</v>
      </c>
      <c r="AL19" s="27">
        <v>0</v>
      </c>
      <c r="AM19" s="24">
        <v>0</v>
      </c>
      <c r="AN19" s="27">
        <v>0</v>
      </c>
      <c r="AO19" s="24">
        <v>0</v>
      </c>
      <c r="AP19" t="s">
        <v>623</v>
      </c>
      <c r="AQ19" t="s">
        <v>242</v>
      </c>
      <c r="AT19" s="27">
        <v>1</v>
      </c>
      <c r="AU19">
        <v>6</v>
      </c>
      <c r="AV19" s="21">
        <f t="shared" si="0"/>
        <v>75</v>
      </c>
      <c r="AW19">
        <v>2</v>
      </c>
      <c r="AY19" t="s">
        <v>624</v>
      </c>
      <c r="AZ19" s="27">
        <v>1</v>
      </c>
      <c r="BA19">
        <v>6</v>
      </c>
      <c r="BB19" s="21">
        <f t="shared" si="1"/>
        <v>75</v>
      </c>
      <c r="BC19">
        <v>1</v>
      </c>
      <c r="BE19" t="s">
        <v>622</v>
      </c>
      <c r="BF19" s="27">
        <v>1</v>
      </c>
      <c r="BG19">
        <v>8.5</v>
      </c>
      <c r="BI19">
        <v>3</v>
      </c>
      <c r="BK19" t="s">
        <v>625</v>
      </c>
      <c r="BL19" s="27">
        <v>1</v>
      </c>
      <c r="BM19">
        <v>3</v>
      </c>
      <c r="BO19" t="s">
        <v>625</v>
      </c>
      <c r="BP19" s="27">
        <v>1</v>
      </c>
      <c r="BQ19">
        <v>3</v>
      </c>
      <c r="BR19" s="21">
        <f t="shared" si="2"/>
        <v>37.5</v>
      </c>
      <c r="BS19" s="4">
        <v>0.37</v>
      </c>
      <c r="BT19">
        <v>1</v>
      </c>
      <c r="BV19" t="s">
        <v>622</v>
      </c>
      <c r="BW19" s="27">
        <v>0.5</v>
      </c>
      <c r="BX19">
        <v>3</v>
      </c>
      <c r="BY19" s="21">
        <f t="shared" si="3"/>
        <v>37.5</v>
      </c>
      <c r="BZ19">
        <v>1</v>
      </c>
      <c r="CA19">
        <v>1</v>
      </c>
      <c r="CC19" t="s">
        <v>622</v>
      </c>
      <c r="CD19" s="27">
        <v>0</v>
      </c>
      <c r="CF19" t="s">
        <v>242</v>
      </c>
      <c r="CG19" t="s">
        <v>242</v>
      </c>
      <c r="CI19" s="27">
        <v>1</v>
      </c>
      <c r="CJ19" t="s">
        <v>626</v>
      </c>
      <c r="CK19">
        <v>1</v>
      </c>
      <c r="CM19" t="s">
        <v>622</v>
      </c>
      <c r="CN19" s="27">
        <v>0</v>
      </c>
      <c r="CO19" s="27">
        <v>0</v>
      </c>
      <c r="CP19" t="s">
        <v>242</v>
      </c>
      <c r="CQ19" t="s">
        <v>242</v>
      </c>
      <c r="CR19" t="s">
        <v>242</v>
      </c>
      <c r="CU19" s="27">
        <v>1</v>
      </c>
      <c r="CV19" s="2" t="s">
        <v>627</v>
      </c>
      <c r="CW19">
        <v>1</v>
      </c>
      <c r="CY19" t="s">
        <v>622</v>
      </c>
      <c r="CZ19" s="27">
        <v>1</v>
      </c>
      <c r="DA19">
        <v>819</v>
      </c>
      <c r="DB19">
        <v>2</v>
      </c>
      <c r="DD19" s="27">
        <v>1</v>
      </c>
      <c r="DE19" t="s">
        <v>242</v>
      </c>
      <c r="DF19" t="s">
        <v>242</v>
      </c>
      <c r="DG19">
        <v>4280</v>
      </c>
      <c r="DH19">
        <v>2</v>
      </c>
      <c r="DI19" t="s">
        <v>242</v>
      </c>
      <c r="DJ19" t="s">
        <v>242</v>
      </c>
      <c r="DL19" s="27">
        <v>1</v>
      </c>
      <c r="DM19">
        <v>1567544</v>
      </c>
      <c r="DN19">
        <v>2</v>
      </c>
      <c r="DP19">
        <v>1</v>
      </c>
      <c r="DR19" t="s">
        <v>622</v>
      </c>
      <c r="DS19" s="27">
        <v>0</v>
      </c>
      <c r="DU19" s="27">
        <v>1</v>
      </c>
      <c r="DV19" s="2" t="s">
        <v>628</v>
      </c>
      <c r="DW19" s="27">
        <v>0</v>
      </c>
      <c r="DY19" s="27">
        <v>0</v>
      </c>
      <c r="EA19" s="27">
        <v>0</v>
      </c>
      <c r="EC19" s="27">
        <v>0</v>
      </c>
      <c r="EE19" s="27">
        <v>0</v>
      </c>
      <c r="EG19" s="27">
        <v>0</v>
      </c>
      <c r="EI19" s="27">
        <v>1</v>
      </c>
      <c r="EJ19" t="s">
        <v>629</v>
      </c>
      <c r="EK19" s="27">
        <v>0.5</v>
      </c>
      <c r="EL19" s="2" t="s">
        <v>630</v>
      </c>
      <c r="EM19">
        <v>1</v>
      </c>
      <c r="EO19" t="s">
        <v>622</v>
      </c>
      <c r="EP19" s="27">
        <v>0</v>
      </c>
      <c r="EQ19" t="s">
        <v>242</v>
      </c>
      <c r="ER19" t="s">
        <v>242</v>
      </c>
      <c r="EU19" t="s">
        <v>242</v>
      </c>
      <c r="EV19" t="s">
        <v>242</v>
      </c>
      <c r="EX19" s="27">
        <v>0</v>
      </c>
      <c r="EY19" t="s">
        <v>242</v>
      </c>
      <c r="FA19" s="27">
        <v>0</v>
      </c>
      <c r="FB19" t="s">
        <v>242</v>
      </c>
      <c r="FD19" s="27">
        <v>0</v>
      </c>
      <c r="FE19" t="s">
        <v>242</v>
      </c>
      <c r="FG19" s="27">
        <v>0</v>
      </c>
      <c r="FH19" t="s">
        <v>242</v>
      </c>
      <c r="FJ19" t="s">
        <v>242</v>
      </c>
      <c r="FM19" s="27">
        <v>0</v>
      </c>
      <c r="FN19" t="s">
        <v>242</v>
      </c>
      <c r="FO19" t="s">
        <v>242</v>
      </c>
      <c r="FP19" t="s">
        <v>242</v>
      </c>
      <c r="FR19" s="27">
        <v>1</v>
      </c>
      <c r="FS19">
        <v>14</v>
      </c>
      <c r="FT19">
        <v>3</v>
      </c>
      <c r="FV19" s="27">
        <v>0</v>
      </c>
      <c r="FW19" t="s">
        <v>242</v>
      </c>
      <c r="FX19" t="s">
        <v>242</v>
      </c>
      <c r="FY19" t="s">
        <v>242</v>
      </c>
      <c r="FZ19" t="s">
        <v>242</v>
      </c>
      <c r="GA19" t="s">
        <v>242</v>
      </c>
      <c r="GB19" t="s">
        <v>242</v>
      </c>
      <c r="GC19" t="s">
        <v>242</v>
      </c>
      <c r="GD19" t="s">
        <v>242</v>
      </c>
      <c r="GF19">
        <v>1</v>
      </c>
      <c r="GH19" t="s">
        <v>622</v>
      </c>
      <c r="GI19" s="27">
        <v>0</v>
      </c>
      <c r="GJ19" t="s">
        <v>242</v>
      </c>
      <c r="GK19" t="s">
        <v>242</v>
      </c>
      <c r="GM19" t="s">
        <v>242</v>
      </c>
      <c r="GP19" s="27">
        <v>1</v>
      </c>
      <c r="GQ19">
        <v>33</v>
      </c>
      <c r="GR19" t="s">
        <v>631</v>
      </c>
      <c r="GT19">
        <v>3</v>
      </c>
      <c r="GV19" t="s">
        <v>625</v>
      </c>
      <c r="GW19" s="27">
        <v>0.5</v>
      </c>
      <c r="GX19" s="2" t="s">
        <v>632</v>
      </c>
      <c r="GY19" s="27">
        <v>0</v>
      </c>
      <c r="HA19">
        <v>1</v>
      </c>
      <c r="HC19" t="s">
        <v>622</v>
      </c>
      <c r="HD19" s="27">
        <v>1</v>
      </c>
      <c r="HE19" s="2" t="s">
        <v>633</v>
      </c>
      <c r="HF19">
        <v>2</v>
      </c>
      <c r="HH19" t="s">
        <v>634</v>
      </c>
      <c r="HI19">
        <v>0.61111111100000004</v>
      </c>
      <c r="HJ19">
        <v>1</v>
      </c>
      <c r="HK19">
        <v>0.5</v>
      </c>
      <c r="HL19">
        <v>1</v>
      </c>
      <c r="HM19">
        <v>0.25</v>
      </c>
      <c r="HN19">
        <v>0</v>
      </c>
      <c r="HO19">
        <v>0</v>
      </c>
      <c r="HP19">
        <v>0.33333333300000001</v>
      </c>
      <c r="HQ19">
        <v>0</v>
      </c>
      <c r="HR19">
        <v>1</v>
      </c>
      <c r="HS19">
        <v>0.25</v>
      </c>
      <c r="HT19">
        <v>1</v>
      </c>
      <c r="HU19">
        <v>1</v>
      </c>
      <c r="HV19">
        <v>0.70370370400000004</v>
      </c>
      <c r="HW19">
        <v>0.3125</v>
      </c>
      <c r="HX19">
        <v>0.51666666699999997</v>
      </c>
      <c r="HY19">
        <v>0.51095679000000005</v>
      </c>
      <c r="HZ19" t="s">
        <v>635</v>
      </c>
      <c r="IA19" t="s">
        <v>266</v>
      </c>
      <c r="IB19" t="s">
        <v>619</v>
      </c>
      <c r="IC19">
        <v>2410.7060000000001</v>
      </c>
      <c r="ID19">
        <v>2317.5120000000002</v>
      </c>
      <c r="IE19">
        <v>2948.0369999999998</v>
      </c>
      <c r="IF19">
        <v>4381.3100000000004</v>
      </c>
      <c r="IG19">
        <v>2410.7060000000001</v>
      </c>
    </row>
    <row r="20" spans="1:241" customFormat="1" ht="14" customHeight="1" x14ac:dyDescent="0.2">
      <c r="A20">
        <v>19</v>
      </c>
      <c r="B20">
        <v>19</v>
      </c>
      <c r="C20" s="1">
        <v>44540.434027777781</v>
      </c>
      <c r="D20" s="1">
        <v>44544.794444444444</v>
      </c>
      <c r="E20">
        <v>0</v>
      </c>
      <c r="F20" t="s">
        <v>469</v>
      </c>
      <c r="G20">
        <v>100</v>
      </c>
      <c r="H20">
        <v>376747</v>
      </c>
      <c r="I20">
        <v>1</v>
      </c>
      <c r="J20" s="1">
        <v>44544.794444444444</v>
      </c>
      <c r="K20" t="s">
        <v>636</v>
      </c>
      <c r="L20" t="s">
        <v>242</v>
      </c>
      <c r="M20" t="s">
        <v>242</v>
      </c>
      <c r="N20" t="s">
        <v>637</v>
      </c>
      <c r="O20" t="s">
        <v>638</v>
      </c>
      <c r="P20">
        <v>32.106994630000003</v>
      </c>
      <c r="Q20">
        <v>-81.249900819999993</v>
      </c>
      <c r="R20" t="s">
        <v>245</v>
      </c>
      <c r="S20" t="s">
        <v>246</v>
      </c>
      <c r="T20" t="s">
        <v>639</v>
      </c>
      <c r="V20" t="s">
        <v>640</v>
      </c>
      <c r="W20">
        <v>49560105</v>
      </c>
      <c r="X20">
        <v>4925</v>
      </c>
      <c r="Y20" t="s">
        <v>490</v>
      </c>
      <c r="Z20" t="s">
        <v>641</v>
      </c>
      <c r="AA20">
        <v>2020</v>
      </c>
      <c r="AC20">
        <v>0</v>
      </c>
      <c r="AF20">
        <v>14</v>
      </c>
      <c r="AG20">
        <v>1</v>
      </c>
      <c r="AI20" t="s">
        <v>642</v>
      </c>
      <c r="AJ20" s="27">
        <v>1</v>
      </c>
      <c r="AK20">
        <v>7</v>
      </c>
      <c r="AL20" s="27">
        <v>0</v>
      </c>
      <c r="AM20" s="24">
        <v>0</v>
      </c>
      <c r="AN20" s="27">
        <v>1</v>
      </c>
      <c r="AO20">
        <v>4</v>
      </c>
      <c r="AP20" t="s">
        <v>643</v>
      </c>
      <c r="AQ20">
        <v>3</v>
      </c>
      <c r="AT20" s="27">
        <v>1</v>
      </c>
      <c r="AU20">
        <v>11</v>
      </c>
      <c r="AV20" s="21">
        <f t="shared" si="0"/>
        <v>78.571428571428569</v>
      </c>
      <c r="AW20">
        <v>3</v>
      </c>
      <c r="AZ20" s="27">
        <v>1</v>
      </c>
      <c r="BA20">
        <v>11</v>
      </c>
      <c r="BB20" s="21">
        <f t="shared" si="1"/>
        <v>78.571428571428569</v>
      </c>
      <c r="BC20">
        <v>1</v>
      </c>
      <c r="BF20" s="27">
        <v>1</v>
      </c>
      <c r="BI20">
        <v>3</v>
      </c>
      <c r="BL20" s="27">
        <v>1</v>
      </c>
      <c r="BM20">
        <v>3</v>
      </c>
      <c r="BP20" s="27">
        <v>1</v>
      </c>
      <c r="BQ20">
        <v>3</v>
      </c>
      <c r="BR20" s="21">
        <f t="shared" si="2"/>
        <v>21.428571428571427</v>
      </c>
      <c r="BT20">
        <v>3</v>
      </c>
      <c r="BW20" s="27">
        <v>0</v>
      </c>
      <c r="BX20" s="24" t="s">
        <v>242</v>
      </c>
      <c r="BY20" s="21" t="s">
        <v>242</v>
      </c>
      <c r="BZ20" t="s">
        <v>242</v>
      </c>
      <c r="CA20" t="s">
        <v>242</v>
      </c>
      <c r="CD20" s="27">
        <v>0</v>
      </c>
      <c r="CF20" t="s">
        <v>242</v>
      </c>
      <c r="CG20" t="s">
        <v>242</v>
      </c>
      <c r="CI20" s="27">
        <v>0</v>
      </c>
      <c r="CK20" t="s">
        <v>242</v>
      </c>
      <c r="CN20" s="27">
        <v>0</v>
      </c>
      <c r="CO20" s="27">
        <v>0.5</v>
      </c>
      <c r="CP20" t="s">
        <v>242</v>
      </c>
      <c r="CQ20">
        <v>100</v>
      </c>
      <c r="CR20" t="s">
        <v>242</v>
      </c>
      <c r="CS20" t="s">
        <v>644</v>
      </c>
      <c r="CU20" s="27">
        <v>1</v>
      </c>
      <c r="CV20" t="s">
        <v>645</v>
      </c>
      <c r="CW20">
        <v>1</v>
      </c>
      <c r="CZ20" s="27">
        <v>0</v>
      </c>
      <c r="DA20" t="s">
        <v>242</v>
      </c>
      <c r="DB20" t="s">
        <v>242</v>
      </c>
      <c r="DD20" s="27">
        <v>0</v>
      </c>
      <c r="DE20" t="s">
        <v>242</v>
      </c>
      <c r="DF20" t="s">
        <v>242</v>
      </c>
      <c r="DH20" t="s">
        <v>242</v>
      </c>
      <c r="DI20" t="s">
        <v>242</v>
      </c>
      <c r="DJ20" t="s">
        <v>242</v>
      </c>
      <c r="DL20" s="27">
        <v>0</v>
      </c>
      <c r="DM20" t="s">
        <v>242</v>
      </c>
      <c r="DN20" t="s">
        <v>242</v>
      </c>
      <c r="DP20" t="s">
        <v>242</v>
      </c>
      <c r="DS20" s="27">
        <v>1</v>
      </c>
      <c r="DT20" t="s">
        <v>646</v>
      </c>
      <c r="DU20" s="27">
        <v>0</v>
      </c>
      <c r="DW20" s="27">
        <v>0</v>
      </c>
      <c r="DY20" s="27">
        <v>1</v>
      </c>
      <c r="DZ20" t="s">
        <v>647</v>
      </c>
      <c r="EA20" s="27">
        <v>0</v>
      </c>
      <c r="EC20" s="27">
        <v>0</v>
      </c>
      <c r="EE20" s="27">
        <v>0</v>
      </c>
      <c r="EG20" s="27">
        <v>0</v>
      </c>
      <c r="EI20" s="27">
        <v>0</v>
      </c>
      <c r="EK20" s="27">
        <v>1</v>
      </c>
      <c r="EL20" t="s">
        <v>648</v>
      </c>
      <c r="EM20">
        <v>1</v>
      </c>
      <c r="EP20" s="27">
        <v>0</v>
      </c>
      <c r="EQ20" t="s">
        <v>242</v>
      </c>
      <c r="ER20" t="s">
        <v>242</v>
      </c>
      <c r="EU20" t="s">
        <v>242</v>
      </c>
      <c r="EV20" t="s">
        <v>242</v>
      </c>
      <c r="EX20" s="27">
        <v>0</v>
      </c>
      <c r="EY20" t="s">
        <v>242</v>
      </c>
      <c r="FA20" s="27">
        <v>0</v>
      </c>
      <c r="FB20" t="s">
        <v>242</v>
      </c>
      <c r="FD20" s="27">
        <v>0</v>
      </c>
      <c r="FE20" t="s">
        <v>242</v>
      </c>
      <c r="FG20" s="27">
        <v>0</v>
      </c>
      <c r="FH20" t="s">
        <v>242</v>
      </c>
      <c r="FJ20" t="s">
        <v>242</v>
      </c>
      <c r="FM20" s="27">
        <v>0</v>
      </c>
      <c r="FN20" t="s">
        <v>242</v>
      </c>
      <c r="FO20" t="s">
        <v>242</v>
      </c>
      <c r="FP20" t="s">
        <v>242</v>
      </c>
      <c r="FR20" s="27">
        <v>0</v>
      </c>
      <c r="FS20" t="s">
        <v>242</v>
      </c>
      <c r="FT20" t="s">
        <v>242</v>
      </c>
      <c r="FV20" s="27">
        <v>0</v>
      </c>
      <c r="FW20" t="s">
        <v>242</v>
      </c>
      <c r="FX20" t="s">
        <v>242</v>
      </c>
      <c r="FY20" t="s">
        <v>242</v>
      </c>
      <c r="FZ20" t="s">
        <v>242</v>
      </c>
      <c r="GA20" t="s">
        <v>242</v>
      </c>
      <c r="GB20" t="s">
        <v>242</v>
      </c>
      <c r="GC20" t="s">
        <v>242</v>
      </c>
      <c r="GD20" t="s">
        <v>242</v>
      </c>
      <c r="GF20" t="s">
        <v>242</v>
      </c>
      <c r="GI20" s="27">
        <v>0</v>
      </c>
      <c r="GJ20" t="s">
        <v>242</v>
      </c>
      <c r="GK20" t="s">
        <v>242</v>
      </c>
      <c r="GM20" t="s">
        <v>242</v>
      </c>
      <c r="GP20" s="27">
        <v>1</v>
      </c>
      <c r="GQ20">
        <v>123</v>
      </c>
      <c r="GR20" t="s">
        <v>649</v>
      </c>
      <c r="GT20">
        <v>3</v>
      </c>
      <c r="GW20" s="27">
        <v>0</v>
      </c>
      <c r="GY20" s="27">
        <v>0</v>
      </c>
      <c r="HA20" t="s">
        <v>242</v>
      </c>
      <c r="HD20" s="27">
        <v>1</v>
      </c>
      <c r="HE20" t="s">
        <v>650</v>
      </c>
      <c r="HF20">
        <v>2</v>
      </c>
      <c r="HH20" t="s">
        <v>651</v>
      </c>
      <c r="HI20">
        <v>0.66666666699999999</v>
      </c>
      <c r="HJ20">
        <v>0</v>
      </c>
      <c r="HK20">
        <v>0.75</v>
      </c>
      <c r="HL20">
        <v>0</v>
      </c>
      <c r="HM20">
        <v>0.3</v>
      </c>
      <c r="HN20">
        <v>0</v>
      </c>
      <c r="HO20">
        <v>0</v>
      </c>
      <c r="HP20">
        <v>0</v>
      </c>
      <c r="HQ20">
        <v>0</v>
      </c>
      <c r="HR20">
        <v>1</v>
      </c>
      <c r="HS20">
        <v>0</v>
      </c>
      <c r="HT20">
        <v>1</v>
      </c>
      <c r="HU20">
        <v>1</v>
      </c>
      <c r="HV20">
        <v>0.47222222200000002</v>
      </c>
      <c r="HW20">
        <v>7.4999999999999997E-2</v>
      </c>
      <c r="HX20">
        <v>0.4</v>
      </c>
      <c r="HY20">
        <v>0.31574074099999999</v>
      </c>
      <c r="HZ20" t="s">
        <v>652</v>
      </c>
      <c r="IA20" t="s">
        <v>266</v>
      </c>
      <c r="IB20" t="s">
        <v>639</v>
      </c>
      <c r="IC20">
        <v>2901.848</v>
      </c>
      <c r="ID20">
        <v>2821.1370000000002</v>
      </c>
      <c r="IE20">
        <v>3407.49</v>
      </c>
      <c r="IF20">
        <v>4201.6620000000003</v>
      </c>
      <c r="IG20">
        <v>2901.848</v>
      </c>
    </row>
    <row r="21" spans="1:241" customFormat="1" ht="14" customHeight="1" x14ac:dyDescent="0.2">
      <c r="A21">
        <v>20</v>
      </c>
      <c r="B21">
        <v>20</v>
      </c>
      <c r="C21" s="1">
        <v>44544.796527777777</v>
      </c>
      <c r="D21" s="1">
        <v>44545.45416666667</v>
      </c>
      <c r="E21">
        <v>0</v>
      </c>
      <c r="F21" t="s">
        <v>653</v>
      </c>
      <c r="G21">
        <v>100</v>
      </c>
      <c r="H21">
        <v>56805</v>
      </c>
      <c r="I21">
        <v>1</v>
      </c>
      <c r="J21" s="1">
        <v>44545.45416666667</v>
      </c>
      <c r="K21" t="s">
        <v>654</v>
      </c>
      <c r="L21" t="s">
        <v>242</v>
      </c>
      <c r="M21" t="s">
        <v>242</v>
      </c>
      <c r="N21" t="s">
        <v>655</v>
      </c>
      <c r="O21" t="s">
        <v>656</v>
      </c>
      <c r="P21">
        <v>32.106994630000003</v>
      </c>
      <c r="Q21">
        <v>-81.249900819999993</v>
      </c>
      <c r="R21" t="s">
        <v>245</v>
      </c>
      <c r="S21" t="s">
        <v>246</v>
      </c>
      <c r="T21" t="s">
        <v>657</v>
      </c>
      <c r="V21" t="s">
        <v>658</v>
      </c>
      <c r="W21">
        <v>53484101</v>
      </c>
      <c r="X21">
        <v>6798</v>
      </c>
      <c r="Y21" t="s">
        <v>659</v>
      </c>
      <c r="Z21" t="s">
        <v>660</v>
      </c>
      <c r="AA21">
        <v>2020</v>
      </c>
      <c r="AC21">
        <v>0</v>
      </c>
      <c r="AF21">
        <v>10</v>
      </c>
      <c r="AG21">
        <v>3</v>
      </c>
      <c r="AI21" t="s">
        <v>661</v>
      </c>
      <c r="AJ21" s="27">
        <v>1</v>
      </c>
      <c r="AK21">
        <v>10</v>
      </c>
      <c r="AL21" s="27">
        <v>0</v>
      </c>
      <c r="AM21" s="24">
        <v>0</v>
      </c>
      <c r="AN21" s="27">
        <v>0</v>
      </c>
      <c r="AO21" s="24">
        <v>0</v>
      </c>
      <c r="AP21" t="s">
        <v>662</v>
      </c>
      <c r="AQ21">
        <v>3</v>
      </c>
      <c r="AT21" s="27">
        <v>1</v>
      </c>
      <c r="AU21">
        <v>9</v>
      </c>
      <c r="AV21" s="21">
        <f t="shared" si="0"/>
        <v>90</v>
      </c>
      <c r="AW21">
        <v>3</v>
      </c>
      <c r="AZ21" s="27">
        <v>1</v>
      </c>
      <c r="BA21">
        <v>9</v>
      </c>
      <c r="BB21" s="21">
        <f t="shared" si="1"/>
        <v>90</v>
      </c>
      <c r="BC21">
        <v>3</v>
      </c>
      <c r="BF21" s="27">
        <v>1</v>
      </c>
      <c r="BI21">
        <v>3</v>
      </c>
      <c r="BL21" s="27">
        <v>1</v>
      </c>
      <c r="BM21">
        <v>3</v>
      </c>
      <c r="BP21" s="27">
        <v>1</v>
      </c>
      <c r="BQ21">
        <v>2</v>
      </c>
      <c r="BR21" s="21">
        <f t="shared" si="2"/>
        <v>20</v>
      </c>
      <c r="BT21">
        <v>3</v>
      </c>
      <c r="BW21" s="27">
        <v>0</v>
      </c>
      <c r="BX21" s="24" t="s">
        <v>242</v>
      </c>
      <c r="BY21" s="21" t="s">
        <v>242</v>
      </c>
      <c r="BZ21" t="s">
        <v>242</v>
      </c>
      <c r="CA21" t="s">
        <v>242</v>
      </c>
      <c r="CD21" s="27">
        <v>0</v>
      </c>
      <c r="CF21" t="s">
        <v>242</v>
      </c>
      <c r="CG21" t="s">
        <v>242</v>
      </c>
      <c r="CI21" s="27">
        <v>1</v>
      </c>
      <c r="CJ21" t="s">
        <v>663</v>
      </c>
      <c r="CK21">
        <v>1</v>
      </c>
      <c r="CM21" t="s">
        <v>664</v>
      </c>
      <c r="CN21" s="27">
        <v>1</v>
      </c>
      <c r="CO21" s="27">
        <v>0.5</v>
      </c>
      <c r="CP21" t="s">
        <v>242</v>
      </c>
      <c r="CQ21">
        <v>100</v>
      </c>
      <c r="CR21" t="s">
        <v>242</v>
      </c>
      <c r="CS21" t="s">
        <v>665</v>
      </c>
      <c r="CU21" s="27">
        <v>1</v>
      </c>
      <c r="CV21" s="2" t="s">
        <v>666</v>
      </c>
      <c r="CW21">
        <v>1</v>
      </c>
      <c r="CZ21" s="27">
        <v>1</v>
      </c>
      <c r="DA21">
        <v>19280</v>
      </c>
      <c r="DB21">
        <v>2</v>
      </c>
      <c r="DD21" s="27">
        <v>1</v>
      </c>
      <c r="DE21" t="s">
        <v>242</v>
      </c>
      <c r="DF21" t="s">
        <v>242</v>
      </c>
      <c r="DH21" t="s">
        <v>242</v>
      </c>
      <c r="DI21">
        <v>49548</v>
      </c>
      <c r="DJ21">
        <v>2</v>
      </c>
      <c r="DL21" s="27">
        <v>1</v>
      </c>
      <c r="DM21">
        <v>5268</v>
      </c>
      <c r="DN21">
        <v>2</v>
      </c>
      <c r="DP21">
        <v>1</v>
      </c>
      <c r="DS21" s="27">
        <v>1</v>
      </c>
      <c r="DT21" s="2" t="s">
        <v>667</v>
      </c>
      <c r="DU21" s="27">
        <v>1</v>
      </c>
      <c r="DV21" t="s">
        <v>668</v>
      </c>
      <c r="DW21" s="27">
        <v>1</v>
      </c>
      <c r="DX21" s="2" t="s">
        <v>669</v>
      </c>
      <c r="DY21" s="27">
        <v>1</v>
      </c>
      <c r="DZ21" s="2" t="s">
        <v>670</v>
      </c>
      <c r="EA21" s="27">
        <v>1</v>
      </c>
      <c r="EB21" t="s">
        <v>671</v>
      </c>
      <c r="EC21" s="27">
        <v>1</v>
      </c>
      <c r="ED21" t="s">
        <v>672</v>
      </c>
      <c r="EE21" s="27">
        <v>1</v>
      </c>
      <c r="EF21" t="s">
        <v>673</v>
      </c>
      <c r="EG21" s="27">
        <v>1</v>
      </c>
      <c r="EH21" t="s">
        <v>674</v>
      </c>
      <c r="EI21" s="27">
        <v>1</v>
      </c>
      <c r="EJ21" t="s">
        <v>675</v>
      </c>
      <c r="EK21" s="27">
        <v>1</v>
      </c>
      <c r="EL21" t="s">
        <v>676</v>
      </c>
      <c r="EM21">
        <v>4</v>
      </c>
      <c r="EO21" t="s">
        <v>677</v>
      </c>
      <c r="EP21" s="27">
        <v>0</v>
      </c>
      <c r="EQ21" t="s">
        <v>242</v>
      </c>
      <c r="ER21" t="s">
        <v>242</v>
      </c>
      <c r="EU21" t="s">
        <v>242</v>
      </c>
      <c r="EV21" t="s">
        <v>242</v>
      </c>
      <c r="EX21" s="27">
        <v>0</v>
      </c>
      <c r="EY21" t="s">
        <v>242</v>
      </c>
      <c r="FA21" s="27">
        <v>0</v>
      </c>
      <c r="FB21" t="s">
        <v>242</v>
      </c>
      <c r="FD21" s="27">
        <v>1</v>
      </c>
      <c r="FE21">
        <v>12531.636710000001</v>
      </c>
      <c r="FF21">
        <v>3310508</v>
      </c>
      <c r="FG21" s="27">
        <v>0</v>
      </c>
      <c r="FH21" t="s">
        <v>242</v>
      </c>
      <c r="FJ21">
        <v>1</v>
      </c>
      <c r="FM21" s="27">
        <v>1</v>
      </c>
      <c r="FN21" t="s">
        <v>242</v>
      </c>
      <c r="FO21" t="s">
        <v>242</v>
      </c>
      <c r="FP21" t="s">
        <v>242</v>
      </c>
      <c r="FQ21" t="s">
        <v>678</v>
      </c>
      <c r="FR21" s="27">
        <v>1</v>
      </c>
      <c r="FS21">
        <v>39</v>
      </c>
      <c r="FT21">
        <v>3</v>
      </c>
      <c r="FV21" s="27">
        <v>1</v>
      </c>
      <c r="FW21">
        <v>14</v>
      </c>
      <c r="FX21">
        <v>28</v>
      </c>
      <c r="FY21">
        <v>40</v>
      </c>
      <c r="FZ21">
        <v>7</v>
      </c>
      <c r="GA21" t="s">
        <v>242</v>
      </c>
      <c r="GB21" t="s">
        <v>242</v>
      </c>
      <c r="GC21" t="s">
        <v>242</v>
      </c>
      <c r="GD21">
        <v>3</v>
      </c>
      <c r="GF21">
        <v>1</v>
      </c>
      <c r="GI21" s="27">
        <v>0</v>
      </c>
      <c r="GJ21" t="s">
        <v>242</v>
      </c>
      <c r="GK21" t="s">
        <v>242</v>
      </c>
      <c r="GM21" t="s">
        <v>242</v>
      </c>
      <c r="GP21" s="27">
        <v>1</v>
      </c>
      <c r="GQ21">
        <v>154</v>
      </c>
      <c r="GR21" t="s">
        <v>679</v>
      </c>
      <c r="GT21">
        <v>3</v>
      </c>
      <c r="GW21" s="27">
        <v>0</v>
      </c>
      <c r="GY21" s="27">
        <v>0</v>
      </c>
      <c r="HA21" t="s">
        <v>242</v>
      </c>
      <c r="HD21" s="27">
        <v>1</v>
      </c>
      <c r="HE21" t="s">
        <v>680</v>
      </c>
      <c r="HF21">
        <v>1</v>
      </c>
      <c r="HI21">
        <v>0.55555555599999995</v>
      </c>
      <c r="HJ21">
        <v>1</v>
      </c>
      <c r="HK21">
        <v>0.75</v>
      </c>
      <c r="HL21">
        <v>1</v>
      </c>
      <c r="HM21">
        <v>1</v>
      </c>
      <c r="HN21">
        <v>0</v>
      </c>
      <c r="HO21">
        <v>0.25</v>
      </c>
      <c r="HP21">
        <v>1</v>
      </c>
      <c r="HQ21">
        <v>0</v>
      </c>
      <c r="HR21">
        <v>1</v>
      </c>
      <c r="HS21">
        <v>0</v>
      </c>
      <c r="HT21">
        <v>1</v>
      </c>
      <c r="HU21">
        <v>1</v>
      </c>
      <c r="HV21">
        <v>0.76851851900000001</v>
      </c>
      <c r="HW21">
        <v>0.5625</v>
      </c>
      <c r="HX21">
        <v>0.6</v>
      </c>
      <c r="HY21">
        <v>0.64367284000000002</v>
      </c>
      <c r="HZ21" t="s">
        <v>681</v>
      </c>
      <c r="IA21" t="s">
        <v>266</v>
      </c>
      <c r="IB21" t="s">
        <v>657</v>
      </c>
      <c r="IC21">
        <v>2561.2040000000002</v>
      </c>
      <c r="ID21">
        <v>2694.89</v>
      </c>
      <c r="IE21">
        <v>2969.4769999999999</v>
      </c>
      <c r="IF21">
        <v>3242.3789999999999</v>
      </c>
      <c r="IG21">
        <v>2561.2040000000002</v>
      </c>
    </row>
    <row r="22" spans="1:241" customFormat="1" ht="14" customHeight="1" x14ac:dyDescent="0.2">
      <c r="A22">
        <v>21</v>
      </c>
      <c r="B22">
        <v>21</v>
      </c>
      <c r="C22" s="1">
        <v>44545.455555555556</v>
      </c>
      <c r="D22" s="1">
        <v>44546.598611111112</v>
      </c>
      <c r="E22">
        <v>0</v>
      </c>
      <c r="F22" t="s">
        <v>653</v>
      </c>
      <c r="G22">
        <v>100</v>
      </c>
      <c r="H22">
        <v>98713</v>
      </c>
      <c r="I22">
        <v>1</v>
      </c>
      <c r="J22" s="1">
        <v>44546.598611111112</v>
      </c>
      <c r="K22" t="s">
        <v>682</v>
      </c>
      <c r="L22" t="s">
        <v>242</v>
      </c>
      <c r="M22" t="s">
        <v>242</v>
      </c>
      <c r="N22" t="s">
        <v>683</v>
      </c>
      <c r="O22" t="s">
        <v>684</v>
      </c>
      <c r="P22">
        <v>32.106994630000003</v>
      </c>
      <c r="Q22">
        <v>-81.249900819999993</v>
      </c>
      <c r="R22" t="s">
        <v>245</v>
      </c>
      <c r="S22" t="s">
        <v>246</v>
      </c>
      <c r="T22" t="s">
        <v>685</v>
      </c>
      <c r="V22" t="s">
        <v>686</v>
      </c>
      <c r="W22">
        <v>53611109</v>
      </c>
      <c r="X22">
        <v>2759</v>
      </c>
      <c r="Y22" t="s">
        <v>418</v>
      </c>
      <c r="Z22" t="s">
        <v>687</v>
      </c>
      <c r="AA22">
        <v>2020</v>
      </c>
      <c r="AC22">
        <v>0</v>
      </c>
      <c r="AF22">
        <v>9</v>
      </c>
      <c r="AG22">
        <v>3</v>
      </c>
      <c r="AI22" t="s">
        <v>688</v>
      </c>
      <c r="AJ22" s="27">
        <v>1</v>
      </c>
      <c r="AK22">
        <v>3</v>
      </c>
      <c r="AL22" s="27">
        <v>0</v>
      </c>
      <c r="AM22" s="24">
        <v>0</v>
      </c>
      <c r="AN22" s="27">
        <v>0</v>
      </c>
      <c r="AO22" s="24">
        <v>0</v>
      </c>
      <c r="AP22" t="s">
        <v>689</v>
      </c>
      <c r="AQ22">
        <v>3</v>
      </c>
      <c r="AT22" s="27">
        <v>1</v>
      </c>
      <c r="AU22">
        <v>8</v>
      </c>
      <c r="AV22" s="21">
        <f t="shared" si="0"/>
        <v>88.888888888888886</v>
      </c>
      <c r="AW22">
        <v>3</v>
      </c>
      <c r="AZ22" s="27">
        <v>1</v>
      </c>
      <c r="BA22">
        <v>8</v>
      </c>
      <c r="BB22" s="21">
        <f t="shared" si="1"/>
        <v>88.888888888888886</v>
      </c>
      <c r="BC22">
        <v>3</v>
      </c>
      <c r="BF22" s="27">
        <v>1</v>
      </c>
      <c r="BG22">
        <v>9.2219999999999995</v>
      </c>
      <c r="BI22">
        <v>3</v>
      </c>
      <c r="BL22" s="27">
        <v>1</v>
      </c>
      <c r="BM22">
        <v>3</v>
      </c>
      <c r="BP22" s="27">
        <v>1</v>
      </c>
      <c r="BQ22">
        <v>2</v>
      </c>
      <c r="BR22" s="21">
        <f t="shared" si="2"/>
        <v>22.222222222222221</v>
      </c>
      <c r="BT22">
        <v>3</v>
      </c>
      <c r="BW22" s="27">
        <v>1</v>
      </c>
      <c r="BX22">
        <v>2</v>
      </c>
      <c r="BY22" s="21">
        <f t="shared" si="3"/>
        <v>22.222222222222221</v>
      </c>
      <c r="BZ22">
        <v>2</v>
      </c>
      <c r="CA22">
        <v>3</v>
      </c>
      <c r="CD22" s="27">
        <v>0</v>
      </c>
      <c r="CF22" t="s">
        <v>242</v>
      </c>
      <c r="CG22" t="s">
        <v>242</v>
      </c>
      <c r="CI22" s="27">
        <v>1</v>
      </c>
      <c r="CJ22" t="s">
        <v>690</v>
      </c>
      <c r="CK22">
        <v>1</v>
      </c>
      <c r="CM22" t="s">
        <v>691</v>
      </c>
      <c r="CN22" s="27">
        <v>1</v>
      </c>
      <c r="CO22" s="27">
        <v>0.5</v>
      </c>
      <c r="CP22" t="s">
        <v>242</v>
      </c>
      <c r="CQ22">
        <v>100</v>
      </c>
      <c r="CR22" t="s">
        <v>242</v>
      </c>
      <c r="CS22" t="s">
        <v>692</v>
      </c>
      <c r="CU22" s="27">
        <v>1</v>
      </c>
      <c r="CV22" t="s">
        <v>693</v>
      </c>
      <c r="CW22">
        <v>1</v>
      </c>
      <c r="CZ22" s="27">
        <v>1</v>
      </c>
      <c r="DA22">
        <v>195629</v>
      </c>
      <c r="DB22">
        <v>2</v>
      </c>
      <c r="DD22" s="27">
        <v>1</v>
      </c>
      <c r="DE22">
        <v>278295</v>
      </c>
      <c r="DF22">
        <v>2</v>
      </c>
      <c r="DG22">
        <v>405344</v>
      </c>
      <c r="DH22">
        <v>2</v>
      </c>
      <c r="DI22" t="s">
        <v>242</v>
      </c>
      <c r="DJ22" t="s">
        <v>242</v>
      </c>
      <c r="DL22" s="27">
        <v>1</v>
      </c>
      <c r="DM22">
        <v>3321576.91</v>
      </c>
      <c r="DN22">
        <v>2</v>
      </c>
      <c r="DP22">
        <v>4</v>
      </c>
      <c r="DR22" t="s">
        <v>694</v>
      </c>
      <c r="DS22" s="27">
        <v>1</v>
      </c>
      <c r="DT22" t="s">
        <v>695</v>
      </c>
      <c r="DU22" s="27">
        <v>1</v>
      </c>
      <c r="DV22" t="s">
        <v>696</v>
      </c>
      <c r="DW22" s="27">
        <v>1</v>
      </c>
      <c r="DX22" s="2" t="s">
        <v>697</v>
      </c>
      <c r="DY22" s="27">
        <v>1</v>
      </c>
      <c r="DZ22" s="2" t="s">
        <v>698</v>
      </c>
      <c r="EA22" s="27">
        <v>1</v>
      </c>
      <c r="EB22" t="s">
        <v>699</v>
      </c>
      <c r="EC22" s="27">
        <v>1</v>
      </c>
      <c r="ED22" s="2" t="s">
        <v>700</v>
      </c>
      <c r="EE22" s="27">
        <v>1</v>
      </c>
      <c r="EF22" s="2" t="s">
        <v>700</v>
      </c>
      <c r="EG22" s="27">
        <v>1</v>
      </c>
      <c r="EH22" t="s">
        <v>701</v>
      </c>
      <c r="EI22" s="27">
        <v>1</v>
      </c>
      <c r="EJ22" t="s">
        <v>702</v>
      </c>
      <c r="EK22" s="27">
        <v>1</v>
      </c>
      <c r="EL22" t="s">
        <v>703</v>
      </c>
      <c r="EM22">
        <v>3</v>
      </c>
      <c r="EP22" s="27">
        <v>0</v>
      </c>
      <c r="EQ22" t="s">
        <v>242</v>
      </c>
      <c r="ER22" t="s">
        <v>242</v>
      </c>
      <c r="EU22" t="s">
        <v>242</v>
      </c>
      <c r="EV22" t="s">
        <v>242</v>
      </c>
      <c r="EX22" s="27">
        <v>1</v>
      </c>
      <c r="EY22">
        <v>1684.5082440000001</v>
      </c>
      <c r="EZ22">
        <v>445000000</v>
      </c>
      <c r="FA22" s="27">
        <v>0</v>
      </c>
      <c r="FB22" t="s">
        <v>242</v>
      </c>
      <c r="FD22" s="27">
        <v>0</v>
      </c>
      <c r="FE22" t="s">
        <v>242</v>
      </c>
      <c r="FG22" s="27">
        <v>0</v>
      </c>
      <c r="FH22" t="s">
        <v>242</v>
      </c>
      <c r="FJ22">
        <v>1</v>
      </c>
      <c r="FM22" s="27">
        <v>0</v>
      </c>
      <c r="FN22" t="s">
        <v>242</v>
      </c>
      <c r="FO22" t="s">
        <v>242</v>
      </c>
      <c r="FP22" t="s">
        <v>242</v>
      </c>
      <c r="FR22" s="27">
        <v>1</v>
      </c>
      <c r="FS22">
        <v>38</v>
      </c>
      <c r="FT22">
        <v>3</v>
      </c>
      <c r="FV22" s="27">
        <v>0</v>
      </c>
      <c r="FW22" t="s">
        <v>242</v>
      </c>
      <c r="FX22" t="s">
        <v>242</v>
      </c>
      <c r="FY22" t="s">
        <v>242</v>
      </c>
      <c r="FZ22" t="s">
        <v>242</v>
      </c>
      <c r="GA22" t="s">
        <v>242</v>
      </c>
      <c r="GB22" t="s">
        <v>242</v>
      </c>
      <c r="GC22" t="s">
        <v>242</v>
      </c>
      <c r="GD22" t="s">
        <v>242</v>
      </c>
      <c r="GF22">
        <v>1</v>
      </c>
      <c r="GI22" s="27">
        <v>0</v>
      </c>
      <c r="GJ22" t="s">
        <v>242</v>
      </c>
      <c r="GK22" t="s">
        <v>242</v>
      </c>
      <c r="GM22" t="s">
        <v>242</v>
      </c>
      <c r="GP22" s="27">
        <v>1</v>
      </c>
      <c r="GQ22">
        <v>760</v>
      </c>
      <c r="GR22" t="s">
        <v>704</v>
      </c>
      <c r="GT22">
        <v>3</v>
      </c>
      <c r="GW22" s="27">
        <v>0</v>
      </c>
      <c r="GY22" s="27">
        <v>0</v>
      </c>
      <c r="HA22" t="s">
        <v>242</v>
      </c>
      <c r="HD22" s="27">
        <v>0</v>
      </c>
      <c r="HF22">
        <v>1</v>
      </c>
      <c r="HI22">
        <v>0.66666666699999999</v>
      </c>
      <c r="HJ22">
        <v>1</v>
      </c>
      <c r="HK22">
        <v>0.75</v>
      </c>
      <c r="HL22">
        <v>1</v>
      </c>
      <c r="HM22">
        <v>1</v>
      </c>
      <c r="HN22">
        <v>0</v>
      </c>
      <c r="HO22">
        <v>0.25</v>
      </c>
      <c r="HP22">
        <v>0.33333333300000001</v>
      </c>
      <c r="HQ22">
        <v>0</v>
      </c>
      <c r="HR22">
        <v>1</v>
      </c>
      <c r="HS22">
        <v>0</v>
      </c>
      <c r="HT22">
        <v>0</v>
      </c>
      <c r="HU22">
        <v>1</v>
      </c>
      <c r="HV22">
        <v>0.80555555599999995</v>
      </c>
      <c r="HW22">
        <v>0.5625</v>
      </c>
      <c r="HX22">
        <v>0.26666666700000002</v>
      </c>
      <c r="HY22">
        <v>0.54490740699999995</v>
      </c>
      <c r="HZ22" t="s">
        <v>705</v>
      </c>
      <c r="IA22" t="s">
        <v>266</v>
      </c>
      <c r="IB22" t="s">
        <v>685</v>
      </c>
      <c r="IC22">
        <v>7070.1</v>
      </c>
      <c r="ID22">
        <v>6971.5</v>
      </c>
      <c r="IE22">
        <v>8408.2999999999993</v>
      </c>
      <c r="IF22">
        <v>9039.2999999999993</v>
      </c>
      <c r="IG22">
        <v>7070.1</v>
      </c>
    </row>
    <row r="23" spans="1:241" customFormat="1" ht="14" customHeight="1" x14ac:dyDescent="0.2">
      <c r="A23">
        <v>22</v>
      </c>
      <c r="B23">
        <v>22</v>
      </c>
      <c r="C23" s="1">
        <v>44534.663194444445</v>
      </c>
      <c r="D23" s="1">
        <v>44562.709722222222</v>
      </c>
      <c r="E23">
        <v>0</v>
      </c>
      <c r="F23" t="s">
        <v>706</v>
      </c>
      <c r="G23">
        <v>100</v>
      </c>
      <c r="H23">
        <v>2423188</v>
      </c>
      <c r="I23">
        <v>1</v>
      </c>
      <c r="J23" s="1">
        <v>44562.709722222222</v>
      </c>
      <c r="K23" t="s">
        <v>707</v>
      </c>
      <c r="L23" t="s">
        <v>242</v>
      </c>
      <c r="M23" t="s">
        <v>242</v>
      </c>
      <c r="N23" t="s">
        <v>708</v>
      </c>
      <c r="O23" t="s">
        <v>709</v>
      </c>
      <c r="P23">
        <v>40.764099119999997</v>
      </c>
      <c r="Q23">
        <v>-74.165397639999995</v>
      </c>
      <c r="R23" t="s">
        <v>245</v>
      </c>
      <c r="S23" t="s">
        <v>246</v>
      </c>
      <c r="T23" t="s">
        <v>710</v>
      </c>
      <c r="V23" t="s">
        <v>711</v>
      </c>
      <c r="W23" t="s">
        <v>712</v>
      </c>
      <c r="X23">
        <v>5113</v>
      </c>
      <c r="Y23" t="s">
        <v>418</v>
      </c>
      <c r="Z23" t="s">
        <v>713</v>
      </c>
      <c r="AA23">
        <v>2021</v>
      </c>
      <c r="AC23">
        <v>1</v>
      </c>
      <c r="AD23">
        <v>9</v>
      </c>
      <c r="AF23">
        <v>11</v>
      </c>
      <c r="AG23">
        <v>3</v>
      </c>
      <c r="AI23" t="s">
        <v>714</v>
      </c>
      <c r="AJ23" s="27">
        <v>1</v>
      </c>
      <c r="AK23">
        <v>6</v>
      </c>
      <c r="AL23" s="27">
        <v>1</v>
      </c>
      <c r="AM23">
        <v>2</v>
      </c>
      <c r="AN23" s="27">
        <v>0</v>
      </c>
      <c r="AO23" s="24">
        <v>0</v>
      </c>
      <c r="AQ23" t="s">
        <v>242</v>
      </c>
      <c r="AT23" s="27">
        <v>1</v>
      </c>
      <c r="AU23">
        <v>10</v>
      </c>
      <c r="AV23" s="21">
        <f t="shared" si="0"/>
        <v>90.909090909090907</v>
      </c>
      <c r="AW23">
        <v>2</v>
      </c>
      <c r="AY23" t="s">
        <v>715</v>
      </c>
      <c r="AZ23" s="27">
        <v>1</v>
      </c>
      <c r="BA23">
        <v>10</v>
      </c>
      <c r="BB23" s="21">
        <f t="shared" si="1"/>
        <v>90.909090909090907</v>
      </c>
      <c r="BC23">
        <v>2</v>
      </c>
      <c r="BE23" t="s">
        <v>715</v>
      </c>
      <c r="BF23" s="27">
        <v>1</v>
      </c>
      <c r="BG23">
        <v>5.5</v>
      </c>
      <c r="BI23">
        <v>3</v>
      </c>
      <c r="BK23" t="s">
        <v>714</v>
      </c>
      <c r="BL23" s="27">
        <v>1</v>
      </c>
      <c r="BM23">
        <v>2</v>
      </c>
      <c r="BO23" t="s">
        <v>715</v>
      </c>
      <c r="BP23" s="27">
        <v>1</v>
      </c>
      <c r="BQ23">
        <v>3</v>
      </c>
      <c r="BR23" s="21">
        <f t="shared" si="2"/>
        <v>27.27272727272727</v>
      </c>
      <c r="BT23">
        <v>2</v>
      </c>
      <c r="BV23" t="s">
        <v>715</v>
      </c>
      <c r="BW23" s="27">
        <v>0.5</v>
      </c>
      <c r="BX23">
        <v>5</v>
      </c>
      <c r="BY23" s="21">
        <f t="shared" si="3"/>
        <v>45.454545454545453</v>
      </c>
      <c r="BZ23">
        <v>2</v>
      </c>
      <c r="CA23">
        <v>3</v>
      </c>
      <c r="CC23" t="s">
        <v>714</v>
      </c>
      <c r="CD23" s="27">
        <v>0</v>
      </c>
      <c r="CF23" t="s">
        <v>242</v>
      </c>
      <c r="CG23" t="s">
        <v>242</v>
      </c>
      <c r="CI23" s="27">
        <v>1</v>
      </c>
      <c r="CJ23" t="s">
        <v>716</v>
      </c>
      <c r="CK23">
        <v>1</v>
      </c>
      <c r="CM23" t="s">
        <v>717</v>
      </c>
      <c r="CN23" s="27">
        <v>1</v>
      </c>
      <c r="CO23" s="27">
        <v>0</v>
      </c>
      <c r="CP23" t="s">
        <v>242</v>
      </c>
      <c r="CQ23" t="s">
        <v>242</v>
      </c>
      <c r="CR23" t="s">
        <v>242</v>
      </c>
      <c r="CU23" s="27">
        <v>1</v>
      </c>
      <c r="CV23" s="2" t="s">
        <v>718</v>
      </c>
      <c r="CW23">
        <v>2</v>
      </c>
      <c r="CY23" t="s">
        <v>719</v>
      </c>
      <c r="CZ23" s="27">
        <v>1</v>
      </c>
      <c r="DA23">
        <v>529192</v>
      </c>
      <c r="DB23">
        <v>2</v>
      </c>
      <c r="DD23" s="27">
        <v>1</v>
      </c>
      <c r="DE23" t="s">
        <v>242</v>
      </c>
      <c r="DF23" t="s">
        <v>242</v>
      </c>
      <c r="DH23" t="s">
        <v>242</v>
      </c>
      <c r="DI23">
        <v>1432082</v>
      </c>
      <c r="DJ23">
        <v>2</v>
      </c>
      <c r="DL23" s="27">
        <v>1</v>
      </c>
      <c r="DM23">
        <v>9825906</v>
      </c>
      <c r="DN23">
        <v>2</v>
      </c>
      <c r="DP23">
        <v>1</v>
      </c>
      <c r="DR23" t="s">
        <v>717</v>
      </c>
      <c r="DS23" s="27">
        <v>0</v>
      </c>
      <c r="DU23" s="27">
        <v>0</v>
      </c>
      <c r="DW23" s="27">
        <v>1</v>
      </c>
      <c r="DX23" s="2" t="s">
        <v>720</v>
      </c>
      <c r="DY23" s="27">
        <v>0</v>
      </c>
      <c r="EA23" s="27">
        <v>0</v>
      </c>
      <c r="EC23" s="27">
        <v>0.5</v>
      </c>
      <c r="EE23" s="27">
        <v>0</v>
      </c>
      <c r="EG23" s="27">
        <v>0</v>
      </c>
      <c r="EI23" s="27">
        <v>1</v>
      </c>
      <c r="EJ23" t="s">
        <v>721</v>
      </c>
      <c r="EK23" s="27">
        <v>1</v>
      </c>
      <c r="EL23" t="s">
        <v>722</v>
      </c>
      <c r="EM23">
        <v>1</v>
      </c>
      <c r="EO23" t="s">
        <v>723</v>
      </c>
      <c r="EP23" s="27">
        <v>0</v>
      </c>
      <c r="EQ23" t="s">
        <v>242</v>
      </c>
      <c r="ER23" t="s">
        <v>242</v>
      </c>
      <c r="EU23" t="s">
        <v>242</v>
      </c>
      <c r="EV23" t="s">
        <v>242</v>
      </c>
      <c r="EX23" s="27">
        <v>1</v>
      </c>
      <c r="EY23">
        <v>6738.09</v>
      </c>
      <c r="EZ23" t="s">
        <v>724</v>
      </c>
      <c r="FA23" s="27">
        <v>1</v>
      </c>
      <c r="FB23">
        <v>13</v>
      </c>
      <c r="FD23" s="27">
        <v>1</v>
      </c>
      <c r="FE23">
        <v>1298.9000000000001</v>
      </c>
      <c r="FF23" t="s">
        <v>725</v>
      </c>
      <c r="FG23" s="27">
        <v>1</v>
      </c>
      <c r="FH23">
        <v>5</v>
      </c>
      <c r="FJ23">
        <v>1</v>
      </c>
      <c r="FL23" t="s">
        <v>723</v>
      </c>
      <c r="FM23" s="27">
        <v>1</v>
      </c>
      <c r="FN23">
        <v>15</v>
      </c>
      <c r="FO23">
        <v>57</v>
      </c>
      <c r="FP23">
        <v>28</v>
      </c>
      <c r="FR23" s="27">
        <v>1</v>
      </c>
      <c r="FS23">
        <v>21</v>
      </c>
      <c r="FT23">
        <v>3</v>
      </c>
      <c r="FV23" s="27">
        <v>0</v>
      </c>
      <c r="FW23" t="s">
        <v>242</v>
      </c>
      <c r="FX23" t="s">
        <v>242</v>
      </c>
      <c r="FY23" t="s">
        <v>242</v>
      </c>
      <c r="FZ23" t="s">
        <v>242</v>
      </c>
      <c r="GA23" t="s">
        <v>242</v>
      </c>
      <c r="GB23" t="s">
        <v>242</v>
      </c>
      <c r="GC23" t="s">
        <v>242</v>
      </c>
      <c r="GD23" t="s">
        <v>242</v>
      </c>
      <c r="GF23">
        <v>1</v>
      </c>
      <c r="GH23" t="s">
        <v>723</v>
      </c>
      <c r="GI23" s="27">
        <v>0</v>
      </c>
      <c r="GJ23" t="s">
        <v>242</v>
      </c>
      <c r="GK23" t="s">
        <v>242</v>
      </c>
      <c r="GM23" t="s">
        <v>242</v>
      </c>
      <c r="GP23" s="27">
        <v>1</v>
      </c>
      <c r="GQ23">
        <v>256</v>
      </c>
      <c r="GR23" t="s">
        <v>726</v>
      </c>
      <c r="GT23">
        <v>3</v>
      </c>
      <c r="GV23" t="s">
        <v>714</v>
      </c>
      <c r="GW23" s="27">
        <v>0</v>
      </c>
      <c r="GY23" s="27">
        <v>0</v>
      </c>
      <c r="HA23" t="s">
        <v>242</v>
      </c>
      <c r="HD23" s="27">
        <v>0</v>
      </c>
      <c r="HF23">
        <v>1</v>
      </c>
      <c r="HH23" t="s">
        <v>723</v>
      </c>
      <c r="HI23">
        <v>0.72222222199999997</v>
      </c>
      <c r="HJ23">
        <v>1</v>
      </c>
      <c r="HK23">
        <v>0.5</v>
      </c>
      <c r="HL23">
        <v>1</v>
      </c>
      <c r="HM23">
        <v>0.35</v>
      </c>
      <c r="HN23">
        <v>0</v>
      </c>
      <c r="HO23">
        <v>1</v>
      </c>
      <c r="HP23">
        <v>0.66666666699999999</v>
      </c>
      <c r="HQ23">
        <v>0</v>
      </c>
      <c r="HR23">
        <v>1</v>
      </c>
      <c r="HS23">
        <v>0</v>
      </c>
      <c r="HT23">
        <v>0</v>
      </c>
      <c r="HU23">
        <v>1</v>
      </c>
      <c r="HV23">
        <v>0.74074074099999998</v>
      </c>
      <c r="HW23">
        <v>0.58750000000000002</v>
      </c>
      <c r="HX23">
        <v>0.33333333300000001</v>
      </c>
      <c r="HY23">
        <v>0.55385802500000003</v>
      </c>
      <c r="HZ23" t="s">
        <v>710</v>
      </c>
      <c r="IA23" t="s">
        <v>266</v>
      </c>
      <c r="IB23" t="s">
        <v>710</v>
      </c>
      <c r="IC23">
        <v>9458.2000000000007</v>
      </c>
      <c r="ID23">
        <v>12467.5</v>
      </c>
      <c r="IE23">
        <v>12861</v>
      </c>
      <c r="IF23">
        <v>14544</v>
      </c>
      <c r="IG23">
        <v>9458.2000000000007</v>
      </c>
    </row>
    <row r="24" spans="1:241" ht="14" customHeight="1" x14ac:dyDescent="0.2">
      <c r="A24" s="10">
        <v>23</v>
      </c>
      <c r="B24">
        <v>23</v>
      </c>
      <c r="C24" s="1">
        <v>44546.602777777778</v>
      </c>
      <c r="D24" s="1">
        <v>44564.523611111108</v>
      </c>
      <c r="E24">
        <v>0</v>
      </c>
      <c r="F24" t="s">
        <v>653</v>
      </c>
      <c r="G24">
        <v>100</v>
      </c>
      <c r="H24">
        <v>1548353</v>
      </c>
      <c r="I24">
        <v>1</v>
      </c>
      <c r="J24" s="1">
        <v>44564.523611111108</v>
      </c>
      <c r="K24" t="s">
        <v>727</v>
      </c>
      <c r="L24" t="s">
        <v>242</v>
      </c>
      <c r="M24" t="s">
        <v>242</v>
      </c>
      <c r="N24" t="s">
        <v>728</v>
      </c>
      <c r="O24" t="s">
        <v>729</v>
      </c>
      <c r="P24">
        <v>32.153900149999998</v>
      </c>
      <c r="Q24">
        <v>-81.153396610000001</v>
      </c>
      <c r="R24" t="s">
        <v>245</v>
      </c>
      <c r="S24" t="s">
        <v>246</v>
      </c>
      <c r="T24" s="10" t="s">
        <v>730</v>
      </c>
      <c r="V24" t="s">
        <v>731</v>
      </c>
      <c r="W24">
        <v>53332102</v>
      </c>
      <c r="X24">
        <v>5531</v>
      </c>
      <c r="Y24" s="10" t="s">
        <v>271</v>
      </c>
      <c r="Z24" s="10" t="s">
        <v>272</v>
      </c>
      <c r="AA24" s="10">
        <v>2021</v>
      </c>
      <c r="AC24" s="10">
        <v>0</v>
      </c>
      <c r="AF24" s="10">
        <v>10</v>
      </c>
      <c r="AG24">
        <v>3</v>
      </c>
      <c r="AI24" t="s">
        <v>732</v>
      </c>
      <c r="AJ24" s="22">
        <v>1</v>
      </c>
      <c r="AK24" s="10">
        <v>4</v>
      </c>
      <c r="AL24" s="22">
        <v>0</v>
      </c>
      <c r="AM24" s="19">
        <v>0</v>
      </c>
      <c r="AN24" s="22">
        <v>0</v>
      </c>
      <c r="AO24" s="19">
        <v>0</v>
      </c>
      <c r="AQ24">
        <v>3</v>
      </c>
      <c r="AT24" s="22">
        <v>1</v>
      </c>
      <c r="AU24" s="10">
        <v>9</v>
      </c>
      <c r="AV24" s="21">
        <f t="shared" si="0"/>
        <v>90</v>
      </c>
      <c r="AW24">
        <v>3</v>
      </c>
      <c r="AZ24" s="22">
        <v>1</v>
      </c>
      <c r="BA24" s="10">
        <v>9</v>
      </c>
      <c r="BB24" s="21">
        <f t="shared" si="1"/>
        <v>90</v>
      </c>
      <c r="BC24">
        <v>3</v>
      </c>
      <c r="BF24" s="22">
        <v>1</v>
      </c>
      <c r="BI24">
        <v>3</v>
      </c>
      <c r="BL24" s="22">
        <v>1</v>
      </c>
      <c r="BM24">
        <v>3</v>
      </c>
      <c r="BP24" s="22">
        <v>1</v>
      </c>
      <c r="BQ24" s="10">
        <v>3</v>
      </c>
      <c r="BR24" s="21">
        <f t="shared" si="2"/>
        <v>30</v>
      </c>
      <c r="BT24" s="10">
        <v>1</v>
      </c>
      <c r="BV24" s="10" t="s">
        <v>733</v>
      </c>
      <c r="BW24" s="22">
        <v>1</v>
      </c>
      <c r="BX24" s="10">
        <v>3</v>
      </c>
      <c r="BY24" s="21">
        <f t="shared" si="3"/>
        <v>30</v>
      </c>
      <c r="BZ24" s="10">
        <v>2</v>
      </c>
      <c r="CA24" s="10">
        <v>1</v>
      </c>
      <c r="CD24" s="22">
        <v>0</v>
      </c>
      <c r="CF24" s="10" t="s">
        <v>242</v>
      </c>
      <c r="CG24" s="10" t="s">
        <v>242</v>
      </c>
      <c r="CI24" s="22">
        <v>0</v>
      </c>
      <c r="CK24" s="10" t="s">
        <v>242</v>
      </c>
      <c r="CN24" s="22">
        <v>0</v>
      </c>
      <c r="CO24" s="22">
        <v>0</v>
      </c>
      <c r="CP24" s="10" t="s">
        <v>242</v>
      </c>
      <c r="CQ24" s="10" t="s">
        <v>242</v>
      </c>
      <c r="CR24" s="10" t="s">
        <v>242</v>
      </c>
      <c r="CU24" s="22">
        <v>0</v>
      </c>
      <c r="CW24" s="10" t="s">
        <v>242</v>
      </c>
      <c r="CZ24" s="22">
        <v>1</v>
      </c>
      <c r="DA24" s="10">
        <v>31365</v>
      </c>
      <c r="DB24" s="10">
        <v>2</v>
      </c>
      <c r="DD24" s="22">
        <v>1</v>
      </c>
      <c r="DE24" s="10" t="s">
        <v>242</v>
      </c>
      <c r="DF24" s="10" t="s">
        <v>242</v>
      </c>
      <c r="DH24" s="10" t="s">
        <v>242</v>
      </c>
      <c r="DI24" s="10">
        <v>189672</v>
      </c>
      <c r="DJ24" s="10">
        <v>2</v>
      </c>
      <c r="DL24" s="22">
        <v>0</v>
      </c>
      <c r="DM24" s="10" t="s">
        <v>242</v>
      </c>
      <c r="DN24" s="10" t="s">
        <v>242</v>
      </c>
      <c r="DP24" s="10">
        <v>1</v>
      </c>
      <c r="DS24" s="27">
        <v>1</v>
      </c>
      <c r="DT24" s="2" t="s">
        <v>734</v>
      </c>
      <c r="DU24" s="27">
        <v>1</v>
      </c>
      <c r="DV24" s="2" t="s">
        <v>735</v>
      </c>
      <c r="DW24" s="27">
        <v>0</v>
      </c>
      <c r="DY24" s="27">
        <v>1</v>
      </c>
      <c r="DZ24" s="2" t="s">
        <v>736</v>
      </c>
      <c r="EA24" s="27">
        <v>0</v>
      </c>
      <c r="EC24" s="27">
        <v>0</v>
      </c>
      <c r="EE24" s="27">
        <v>0</v>
      </c>
      <c r="EG24" s="27">
        <v>0</v>
      </c>
      <c r="EI24" s="27">
        <v>1</v>
      </c>
      <c r="EJ24" t="s">
        <v>737</v>
      </c>
      <c r="EK24" s="27">
        <v>1</v>
      </c>
      <c r="EL24" t="s">
        <v>738</v>
      </c>
      <c r="EM24">
        <v>1</v>
      </c>
      <c r="EP24" s="22">
        <v>0</v>
      </c>
      <c r="EQ24" s="10" t="s">
        <v>242</v>
      </c>
      <c r="ER24" s="10" t="s">
        <v>242</v>
      </c>
      <c r="EU24" s="10" t="s">
        <v>242</v>
      </c>
      <c r="EV24" s="10" t="s">
        <v>242</v>
      </c>
      <c r="EX24" s="22">
        <v>0</v>
      </c>
      <c r="EY24" s="10" t="s">
        <v>242</v>
      </c>
      <c r="FA24" s="22">
        <v>0</v>
      </c>
      <c r="FB24" s="10" t="s">
        <v>242</v>
      </c>
      <c r="FD24" s="22">
        <v>0</v>
      </c>
      <c r="FE24" s="10" t="s">
        <v>242</v>
      </c>
      <c r="FG24" s="22">
        <v>0</v>
      </c>
      <c r="FH24" s="10" t="s">
        <v>242</v>
      </c>
      <c r="FJ24" s="10" t="s">
        <v>242</v>
      </c>
      <c r="FM24" s="22">
        <v>0</v>
      </c>
      <c r="FN24" s="10" t="s">
        <v>242</v>
      </c>
      <c r="FO24" s="10" t="s">
        <v>242</v>
      </c>
      <c r="FP24" s="10" t="s">
        <v>242</v>
      </c>
      <c r="FR24" s="22">
        <v>1</v>
      </c>
      <c r="FS24" s="10">
        <v>23</v>
      </c>
      <c r="FT24" s="10">
        <v>2</v>
      </c>
      <c r="FV24" s="22">
        <v>1</v>
      </c>
      <c r="FW24" s="10">
        <v>15.8</v>
      </c>
      <c r="FX24" s="10">
        <v>28.3</v>
      </c>
      <c r="FY24" s="10">
        <v>50.1</v>
      </c>
      <c r="FZ24" s="10">
        <v>2.0299999999999998</v>
      </c>
      <c r="GA24" s="10" t="s">
        <v>242</v>
      </c>
      <c r="GB24" s="10" t="s">
        <v>242</v>
      </c>
      <c r="GC24" s="10" t="s">
        <v>242</v>
      </c>
      <c r="GD24" s="10">
        <v>2</v>
      </c>
      <c r="GF24" s="10">
        <v>1</v>
      </c>
      <c r="GI24" s="22">
        <v>0</v>
      </c>
      <c r="GJ24" s="10" t="s">
        <v>242</v>
      </c>
      <c r="GK24" s="10" t="s">
        <v>242</v>
      </c>
      <c r="GM24" s="10" t="s">
        <v>242</v>
      </c>
      <c r="GP24" s="22">
        <v>1</v>
      </c>
      <c r="GQ24" s="10">
        <v>431</v>
      </c>
      <c r="GR24" s="10" t="s">
        <v>739</v>
      </c>
      <c r="GT24" s="10">
        <v>3</v>
      </c>
      <c r="GW24" s="22">
        <v>0</v>
      </c>
      <c r="GY24" s="22">
        <v>0</v>
      </c>
      <c r="HA24" s="10" t="s">
        <v>242</v>
      </c>
      <c r="HD24" s="22">
        <v>1</v>
      </c>
      <c r="HE24" s="11" t="s">
        <v>740</v>
      </c>
      <c r="HF24" s="10">
        <v>1</v>
      </c>
      <c r="HI24" s="10">
        <v>0.66666666699999999</v>
      </c>
      <c r="HJ24" s="10">
        <v>0</v>
      </c>
      <c r="HK24" s="10">
        <v>0</v>
      </c>
      <c r="HL24" s="10">
        <v>0.66666666699999999</v>
      </c>
      <c r="HM24" s="10">
        <v>0.5</v>
      </c>
      <c r="HN24" s="10">
        <v>0</v>
      </c>
      <c r="HO24" s="10">
        <v>0</v>
      </c>
      <c r="HP24" s="10">
        <v>0.66666666699999999</v>
      </c>
      <c r="HQ24" s="10">
        <v>0</v>
      </c>
      <c r="HR24" s="10">
        <v>1</v>
      </c>
      <c r="HS24" s="10">
        <v>0</v>
      </c>
      <c r="HT24" s="10">
        <v>1</v>
      </c>
      <c r="HU24" s="10">
        <v>1</v>
      </c>
      <c r="HV24" s="10">
        <v>0.222222222</v>
      </c>
      <c r="HW24" s="10">
        <v>0.29166666699999999</v>
      </c>
      <c r="HX24" s="10">
        <v>0.53333333299999997</v>
      </c>
      <c r="HY24" s="10">
        <v>0.34907407400000001</v>
      </c>
      <c r="HZ24" s="10" t="s">
        <v>741</v>
      </c>
      <c r="IA24" s="10" t="s">
        <v>266</v>
      </c>
      <c r="IB24" s="10" t="s">
        <v>730</v>
      </c>
      <c r="IC24" s="10">
        <v>11863.743</v>
      </c>
      <c r="ID24" s="10">
        <v>12631.967000000001</v>
      </c>
      <c r="IE24" s="10">
        <v>14629.584999999999</v>
      </c>
      <c r="IF24" s="10">
        <v>16252.23</v>
      </c>
      <c r="IG24" s="10">
        <v>11863.743</v>
      </c>
    </row>
    <row r="25" spans="1:241" customFormat="1" ht="14" customHeight="1" x14ac:dyDescent="0.2">
      <c r="A25">
        <v>24</v>
      </c>
      <c r="B25">
        <v>24</v>
      </c>
      <c r="C25" s="1">
        <v>44564.523611111108</v>
      </c>
      <c r="D25" s="1">
        <v>44564.616666666669</v>
      </c>
      <c r="E25">
        <v>0</v>
      </c>
      <c r="F25" t="s">
        <v>653</v>
      </c>
      <c r="G25">
        <v>100</v>
      </c>
      <c r="H25">
        <v>8043</v>
      </c>
      <c r="I25">
        <v>1</v>
      </c>
      <c r="J25" s="1">
        <v>44564.616666666669</v>
      </c>
      <c r="K25" t="s">
        <v>742</v>
      </c>
      <c r="L25" t="s">
        <v>242</v>
      </c>
      <c r="M25" t="s">
        <v>242</v>
      </c>
      <c r="N25" t="s">
        <v>743</v>
      </c>
      <c r="O25" t="s">
        <v>744</v>
      </c>
      <c r="P25">
        <v>32.153900149999998</v>
      </c>
      <c r="Q25">
        <v>-81.153396610000001</v>
      </c>
      <c r="R25" t="s">
        <v>245</v>
      </c>
      <c r="S25" t="s">
        <v>246</v>
      </c>
      <c r="T25" t="s">
        <v>745</v>
      </c>
      <c r="V25" t="s">
        <v>746</v>
      </c>
      <c r="W25">
        <v>58498106</v>
      </c>
      <c r="X25">
        <v>3089</v>
      </c>
      <c r="Y25" t="s">
        <v>418</v>
      </c>
      <c r="Z25" t="s">
        <v>687</v>
      </c>
      <c r="AA25">
        <v>2020</v>
      </c>
      <c r="AC25">
        <v>0</v>
      </c>
      <c r="AF25">
        <v>11</v>
      </c>
      <c r="AG25">
        <v>3</v>
      </c>
      <c r="AI25" t="s">
        <v>747</v>
      </c>
      <c r="AJ25" s="27">
        <v>1</v>
      </c>
      <c r="AK25">
        <v>11</v>
      </c>
      <c r="AL25" s="27">
        <v>0</v>
      </c>
      <c r="AM25" s="24">
        <v>0</v>
      </c>
      <c r="AN25" s="27">
        <v>0</v>
      </c>
      <c r="AO25" s="24">
        <v>0</v>
      </c>
      <c r="AP25" t="s">
        <v>748</v>
      </c>
      <c r="AQ25">
        <v>3</v>
      </c>
      <c r="AT25" s="27">
        <v>1</v>
      </c>
      <c r="AU25">
        <v>9</v>
      </c>
      <c r="AV25" s="21">
        <f t="shared" si="0"/>
        <v>81.818181818181827</v>
      </c>
      <c r="AW25">
        <v>3</v>
      </c>
      <c r="AZ25" s="27">
        <v>1</v>
      </c>
      <c r="BA25">
        <v>9</v>
      </c>
      <c r="BB25" s="21">
        <f t="shared" si="1"/>
        <v>81.818181818181827</v>
      </c>
      <c r="BC25">
        <v>3</v>
      </c>
      <c r="BF25" s="27">
        <v>1</v>
      </c>
      <c r="BG25">
        <v>6</v>
      </c>
      <c r="BI25">
        <v>3</v>
      </c>
      <c r="BL25" s="27">
        <v>1</v>
      </c>
      <c r="BM25">
        <v>3</v>
      </c>
      <c r="BP25" s="27">
        <v>1</v>
      </c>
      <c r="BQ25">
        <v>4</v>
      </c>
      <c r="BR25" s="21">
        <f t="shared" si="2"/>
        <v>36.363636363636367</v>
      </c>
      <c r="BT25">
        <v>3</v>
      </c>
      <c r="BW25" s="27">
        <v>1</v>
      </c>
      <c r="BX25">
        <v>4</v>
      </c>
      <c r="BY25" s="21">
        <f t="shared" si="3"/>
        <v>36.363636363636367</v>
      </c>
      <c r="BZ25">
        <v>1</v>
      </c>
      <c r="CA25">
        <v>3</v>
      </c>
      <c r="CD25" s="27">
        <v>0</v>
      </c>
      <c r="CF25" t="s">
        <v>242</v>
      </c>
      <c r="CG25" t="s">
        <v>242</v>
      </c>
      <c r="CI25" s="27">
        <v>0</v>
      </c>
      <c r="CK25" t="s">
        <v>242</v>
      </c>
      <c r="CN25" s="27">
        <v>0</v>
      </c>
      <c r="CO25" s="27">
        <v>0</v>
      </c>
      <c r="CP25" t="s">
        <v>242</v>
      </c>
      <c r="CQ25" t="s">
        <v>242</v>
      </c>
      <c r="CR25" t="s">
        <v>242</v>
      </c>
      <c r="CU25" s="27">
        <v>1</v>
      </c>
      <c r="CV25" t="s">
        <v>749</v>
      </c>
      <c r="CW25">
        <v>1</v>
      </c>
      <c r="CY25" t="s">
        <v>750</v>
      </c>
      <c r="CZ25" s="27">
        <v>1</v>
      </c>
      <c r="DA25">
        <v>434670</v>
      </c>
      <c r="DB25">
        <v>2</v>
      </c>
      <c r="DD25" s="27">
        <v>1</v>
      </c>
      <c r="DE25">
        <v>808272</v>
      </c>
      <c r="DF25">
        <v>2</v>
      </c>
      <c r="DH25" t="s">
        <v>242</v>
      </c>
      <c r="DI25" t="s">
        <v>242</v>
      </c>
      <c r="DJ25" t="s">
        <v>242</v>
      </c>
      <c r="DL25" s="27">
        <v>1</v>
      </c>
      <c r="DM25">
        <v>8636045</v>
      </c>
      <c r="DN25">
        <v>2</v>
      </c>
      <c r="DP25">
        <v>1</v>
      </c>
      <c r="DR25" t="s">
        <v>750</v>
      </c>
      <c r="DS25" s="27">
        <v>1</v>
      </c>
      <c r="DT25" t="s">
        <v>751</v>
      </c>
      <c r="DU25" s="27">
        <v>0</v>
      </c>
      <c r="DW25" s="27">
        <v>0</v>
      </c>
      <c r="DY25" s="27">
        <v>1</v>
      </c>
      <c r="DZ25" t="s">
        <v>752</v>
      </c>
      <c r="EA25" s="27">
        <v>1</v>
      </c>
      <c r="EB25" t="s">
        <v>753</v>
      </c>
      <c r="EC25" s="27">
        <v>0</v>
      </c>
      <c r="EE25" s="27">
        <v>0</v>
      </c>
      <c r="EG25" s="27">
        <v>0</v>
      </c>
      <c r="EI25" s="27">
        <v>1</v>
      </c>
      <c r="EJ25" t="s">
        <v>754</v>
      </c>
      <c r="EK25" s="27">
        <v>1</v>
      </c>
      <c r="EL25" t="s">
        <v>755</v>
      </c>
      <c r="EM25">
        <v>1</v>
      </c>
      <c r="EP25" s="27">
        <v>0</v>
      </c>
      <c r="EQ25" t="s">
        <v>242</v>
      </c>
      <c r="ER25" t="s">
        <v>242</v>
      </c>
      <c r="EU25" t="s">
        <v>242</v>
      </c>
      <c r="EV25" t="s">
        <v>242</v>
      </c>
      <c r="EX25" s="27">
        <v>0</v>
      </c>
      <c r="EY25" t="s">
        <v>242</v>
      </c>
      <c r="FA25" s="27">
        <v>0</v>
      </c>
      <c r="FB25" t="s">
        <v>242</v>
      </c>
      <c r="FD25" s="27">
        <v>1</v>
      </c>
      <c r="FE25">
        <v>9450.2029999999995</v>
      </c>
      <c r="FF25" t="s">
        <v>756</v>
      </c>
      <c r="FG25" s="27">
        <v>0</v>
      </c>
      <c r="FH25" t="s">
        <v>242</v>
      </c>
      <c r="FJ25">
        <v>1</v>
      </c>
      <c r="FM25" s="27">
        <v>1</v>
      </c>
      <c r="FN25">
        <v>20</v>
      </c>
      <c r="FO25">
        <v>55</v>
      </c>
      <c r="FP25">
        <v>25</v>
      </c>
      <c r="FR25" s="27">
        <v>1</v>
      </c>
      <c r="FS25">
        <v>17</v>
      </c>
      <c r="FT25">
        <v>3</v>
      </c>
      <c r="FV25" s="27">
        <v>0</v>
      </c>
      <c r="FW25" t="s">
        <v>242</v>
      </c>
      <c r="FX25" t="s">
        <v>242</v>
      </c>
      <c r="FY25" t="s">
        <v>242</v>
      </c>
      <c r="FZ25" t="s">
        <v>242</v>
      </c>
      <c r="GA25" t="s">
        <v>242</v>
      </c>
      <c r="GB25" t="s">
        <v>242</v>
      </c>
      <c r="GC25" t="s">
        <v>242</v>
      </c>
      <c r="GD25" t="s">
        <v>242</v>
      </c>
      <c r="GF25">
        <v>1</v>
      </c>
      <c r="GI25" s="27">
        <v>0</v>
      </c>
      <c r="GJ25" t="s">
        <v>242</v>
      </c>
      <c r="GK25" t="s">
        <v>242</v>
      </c>
      <c r="GM25" t="s">
        <v>242</v>
      </c>
      <c r="GP25" s="27">
        <v>1</v>
      </c>
      <c r="GQ25">
        <v>126</v>
      </c>
      <c r="GR25" t="s">
        <v>757</v>
      </c>
      <c r="GT25">
        <v>3</v>
      </c>
      <c r="GW25" s="27">
        <v>0</v>
      </c>
      <c r="GY25" s="27">
        <v>0</v>
      </c>
      <c r="HA25" t="s">
        <v>242</v>
      </c>
      <c r="HD25" s="27">
        <v>1</v>
      </c>
      <c r="HE25" t="s">
        <v>758</v>
      </c>
      <c r="HF25">
        <v>1</v>
      </c>
      <c r="HI25">
        <v>0.66666666699999999</v>
      </c>
      <c r="HJ25">
        <v>0</v>
      </c>
      <c r="HK25">
        <v>0.5</v>
      </c>
      <c r="HL25">
        <v>1</v>
      </c>
      <c r="HM25">
        <v>0.5</v>
      </c>
      <c r="HN25">
        <v>0</v>
      </c>
      <c r="HO25">
        <v>0.25</v>
      </c>
      <c r="HP25">
        <v>0.66666666699999999</v>
      </c>
      <c r="HQ25">
        <v>0</v>
      </c>
      <c r="HR25">
        <v>1</v>
      </c>
      <c r="HS25">
        <v>0</v>
      </c>
      <c r="HT25">
        <v>1</v>
      </c>
      <c r="HU25">
        <v>1</v>
      </c>
      <c r="HV25">
        <v>0.38888888900000002</v>
      </c>
      <c r="HW25">
        <v>0.4375</v>
      </c>
      <c r="HX25">
        <v>0.53333333299999997</v>
      </c>
      <c r="HY25">
        <v>0.453240741</v>
      </c>
      <c r="HZ25" t="s">
        <v>745</v>
      </c>
      <c r="IA25" t="s">
        <v>266</v>
      </c>
      <c r="IB25" t="s">
        <v>745</v>
      </c>
      <c r="IC25">
        <v>11474</v>
      </c>
      <c r="ID25">
        <v>11781</v>
      </c>
      <c r="IE25">
        <v>13811</v>
      </c>
      <c r="IF25">
        <v>15349</v>
      </c>
      <c r="IG25">
        <v>11474</v>
      </c>
    </row>
    <row r="26" spans="1:241" customFormat="1" ht="14" customHeight="1" x14ac:dyDescent="0.2">
      <c r="A26">
        <v>25</v>
      </c>
      <c r="B26">
        <v>25</v>
      </c>
      <c r="C26" s="1">
        <v>44564.617361111108</v>
      </c>
      <c r="D26" s="1">
        <v>44565.564583333333</v>
      </c>
      <c r="E26">
        <v>0</v>
      </c>
      <c r="F26" t="s">
        <v>653</v>
      </c>
      <c r="G26">
        <v>100</v>
      </c>
      <c r="H26">
        <v>81887</v>
      </c>
      <c r="I26">
        <v>1</v>
      </c>
      <c r="J26" s="1">
        <v>44565.564583333333</v>
      </c>
      <c r="K26" t="s">
        <v>759</v>
      </c>
      <c r="L26" t="s">
        <v>242</v>
      </c>
      <c r="M26" t="s">
        <v>242</v>
      </c>
      <c r="N26" t="s">
        <v>760</v>
      </c>
      <c r="O26" t="s">
        <v>761</v>
      </c>
      <c r="P26">
        <v>32.153900149999998</v>
      </c>
      <c r="Q26">
        <v>-81.153396610000001</v>
      </c>
      <c r="R26" t="s">
        <v>245</v>
      </c>
      <c r="S26" t="s">
        <v>246</v>
      </c>
      <c r="T26" t="s">
        <v>762</v>
      </c>
      <c r="V26" t="s">
        <v>763</v>
      </c>
      <c r="W26" t="s">
        <v>764</v>
      </c>
      <c r="X26">
        <v>6282</v>
      </c>
      <c r="Y26" t="s">
        <v>297</v>
      </c>
      <c r="Z26" t="s">
        <v>765</v>
      </c>
      <c r="AA26">
        <v>2021</v>
      </c>
      <c r="AC26">
        <v>0</v>
      </c>
      <c r="AF26">
        <v>11</v>
      </c>
      <c r="AG26">
        <v>1</v>
      </c>
      <c r="AI26" t="s">
        <v>766</v>
      </c>
      <c r="AJ26" s="27">
        <v>1</v>
      </c>
      <c r="AK26">
        <v>11</v>
      </c>
      <c r="AL26" s="27">
        <v>0</v>
      </c>
      <c r="AM26" s="24">
        <v>0</v>
      </c>
      <c r="AN26" s="27">
        <v>0</v>
      </c>
      <c r="AO26" s="24">
        <v>0</v>
      </c>
      <c r="AP26" t="s">
        <v>767</v>
      </c>
      <c r="AQ26">
        <v>1</v>
      </c>
      <c r="AT26" s="27">
        <v>1</v>
      </c>
      <c r="AU26">
        <v>9</v>
      </c>
      <c r="AV26" s="21">
        <f t="shared" si="0"/>
        <v>81.818181818181827</v>
      </c>
      <c r="AW26">
        <v>1</v>
      </c>
      <c r="AZ26" s="27">
        <v>1</v>
      </c>
      <c r="BA26">
        <v>9</v>
      </c>
      <c r="BB26" s="21">
        <f t="shared" si="1"/>
        <v>81.818181818181827</v>
      </c>
      <c r="BC26">
        <v>1</v>
      </c>
      <c r="BF26" s="27">
        <v>1</v>
      </c>
      <c r="BG26">
        <v>7</v>
      </c>
      <c r="BI26">
        <v>1</v>
      </c>
      <c r="BL26" s="27">
        <v>1</v>
      </c>
      <c r="BM26">
        <v>3</v>
      </c>
      <c r="BO26" t="s">
        <v>768</v>
      </c>
      <c r="BP26" s="27">
        <v>1</v>
      </c>
      <c r="BQ26">
        <v>3</v>
      </c>
      <c r="BR26" s="21">
        <f t="shared" si="2"/>
        <v>27.27272727272727</v>
      </c>
      <c r="BT26">
        <v>1</v>
      </c>
      <c r="BW26" s="27">
        <v>1</v>
      </c>
      <c r="BX26">
        <v>4</v>
      </c>
      <c r="BY26" s="21">
        <f t="shared" si="3"/>
        <v>36.363636363636367</v>
      </c>
      <c r="BZ26">
        <v>2</v>
      </c>
      <c r="CA26">
        <v>1</v>
      </c>
      <c r="CD26" s="27">
        <v>0</v>
      </c>
      <c r="CF26" t="s">
        <v>242</v>
      </c>
      <c r="CG26" t="s">
        <v>242</v>
      </c>
      <c r="CI26" s="27">
        <v>0</v>
      </c>
      <c r="CK26" t="s">
        <v>242</v>
      </c>
      <c r="CN26" s="27">
        <v>0</v>
      </c>
      <c r="CO26" s="27">
        <v>0.5</v>
      </c>
      <c r="CP26" t="s">
        <v>242</v>
      </c>
      <c r="CQ26">
        <v>95</v>
      </c>
      <c r="CR26" t="s">
        <v>242</v>
      </c>
      <c r="CU26" s="27">
        <v>1</v>
      </c>
      <c r="CV26" t="s">
        <v>769</v>
      </c>
      <c r="CW26">
        <v>1</v>
      </c>
      <c r="CZ26" s="27">
        <v>1</v>
      </c>
      <c r="DA26">
        <v>10294</v>
      </c>
      <c r="DB26">
        <v>2</v>
      </c>
      <c r="DD26" s="27">
        <v>1</v>
      </c>
      <c r="DE26" t="s">
        <v>242</v>
      </c>
      <c r="DF26" t="s">
        <v>242</v>
      </c>
      <c r="DG26">
        <v>34253</v>
      </c>
      <c r="DH26">
        <v>2</v>
      </c>
      <c r="DI26" t="s">
        <v>242</v>
      </c>
      <c r="DJ26" t="s">
        <v>242</v>
      </c>
      <c r="DL26" s="27">
        <v>1</v>
      </c>
      <c r="DM26">
        <v>69104</v>
      </c>
      <c r="DN26">
        <v>2</v>
      </c>
      <c r="DP26">
        <v>1</v>
      </c>
      <c r="DS26" s="27">
        <v>1</v>
      </c>
      <c r="DT26" t="s">
        <v>770</v>
      </c>
      <c r="DU26" s="27">
        <v>1</v>
      </c>
      <c r="DV26" s="2" t="s">
        <v>771</v>
      </c>
      <c r="DW26" s="27">
        <v>0</v>
      </c>
      <c r="DY26" s="27">
        <v>1</v>
      </c>
      <c r="DZ26" t="s">
        <v>772</v>
      </c>
      <c r="EA26" s="27">
        <v>0</v>
      </c>
      <c r="EC26" s="27">
        <v>0</v>
      </c>
      <c r="EE26" s="27">
        <v>0</v>
      </c>
      <c r="EG26" s="27">
        <v>0</v>
      </c>
      <c r="EI26" s="27">
        <v>1</v>
      </c>
      <c r="EJ26" t="s">
        <v>773</v>
      </c>
      <c r="EK26" s="27">
        <v>1</v>
      </c>
      <c r="EL26" t="s">
        <v>774</v>
      </c>
      <c r="EM26">
        <v>1</v>
      </c>
      <c r="EP26" s="27">
        <v>0</v>
      </c>
      <c r="EQ26" t="s">
        <v>242</v>
      </c>
      <c r="ER26" t="s">
        <v>242</v>
      </c>
      <c r="EU26" t="s">
        <v>242</v>
      </c>
      <c r="EV26" t="s">
        <v>242</v>
      </c>
      <c r="EX26" s="27">
        <v>0</v>
      </c>
      <c r="EY26" t="s">
        <v>242</v>
      </c>
      <c r="FA26" s="27">
        <v>0</v>
      </c>
      <c r="FB26" t="s">
        <v>242</v>
      </c>
      <c r="FD26" s="27">
        <v>0</v>
      </c>
      <c r="FE26" t="s">
        <v>242</v>
      </c>
      <c r="FG26" s="27">
        <v>0</v>
      </c>
      <c r="FH26" t="s">
        <v>242</v>
      </c>
      <c r="FJ26" t="s">
        <v>242</v>
      </c>
      <c r="FM26" s="27">
        <v>0</v>
      </c>
      <c r="FN26" t="s">
        <v>242</v>
      </c>
      <c r="FO26" t="s">
        <v>242</v>
      </c>
      <c r="FP26" t="s">
        <v>242</v>
      </c>
      <c r="FR26" s="27">
        <v>1</v>
      </c>
      <c r="FS26">
        <v>33</v>
      </c>
      <c r="FT26">
        <v>2</v>
      </c>
      <c r="FV26" s="27">
        <v>0.5</v>
      </c>
      <c r="FW26" t="s">
        <v>242</v>
      </c>
      <c r="FX26" t="s">
        <v>242</v>
      </c>
      <c r="FY26">
        <v>59.5</v>
      </c>
      <c r="FZ26" t="s">
        <v>242</v>
      </c>
      <c r="GA26" t="s">
        <v>242</v>
      </c>
      <c r="GB26" t="s">
        <v>242</v>
      </c>
      <c r="GC26" t="s">
        <v>242</v>
      </c>
      <c r="GD26">
        <v>1</v>
      </c>
      <c r="GE26" t="s">
        <v>775</v>
      </c>
      <c r="GF26">
        <v>1</v>
      </c>
      <c r="GI26" s="27">
        <v>0</v>
      </c>
      <c r="GJ26" t="s">
        <v>242</v>
      </c>
      <c r="GK26" t="s">
        <v>242</v>
      </c>
      <c r="GM26" t="s">
        <v>242</v>
      </c>
      <c r="GP26" s="27">
        <v>1</v>
      </c>
      <c r="GQ26">
        <v>150</v>
      </c>
      <c r="GR26" t="s">
        <v>776</v>
      </c>
      <c r="GT26">
        <v>3</v>
      </c>
      <c r="GW26" s="27">
        <v>0</v>
      </c>
      <c r="GY26" s="27">
        <v>0</v>
      </c>
      <c r="HA26" t="s">
        <v>242</v>
      </c>
      <c r="HD26" s="27">
        <v>1</v>
      </c>
      <c r="HE26" t="s">
        <v>777</v>
      </c>
      <c r="HF26">
        <v>1</v>
      </c>
      <c r="HI26">
        <v>0.66666666699999999</v>
      </c>
      <c r="HJ26">
        <v>0</v>
      </c>
      <c r="HK26">
        <v>0.75</v>
      </c>
      <c r="HL26">
        <v>1</v>
      </c>
      <c r="HM26">
        <v>0.5</v>
      </c>
      <c r="HN26">
        <v>0</v>
      </c>
      <c r="HO26">
        <v>0</v>
      </c>
      <c r="HP26">
        <v>0.5</v>
      </c>
      <c r="HQ26">
        <v>0</v>
      </c>
      <c r="HR26">
        <v>1</v>
      </c>
      <c r="HS26">
        <v>0</v>
      </c>
      <c r="HT26">
        <v>1</v>
      </c>
      <c r="HU26">
        <v>1</v>
      </c>
      <c r="HV26">
        <v>0.47222222200000002</v>
      </c>
      <c r="HW26">
        <v>0.375</v>
      </c>
      <c r="HX26">
        <v>0.5</v>
      </c>
      <c r="HY26">
        <v>0.44907407399999999</v>
      </c>
      <c r="HZ26" t="s">
        <v>778</v>
      </c>
      <c r="IA26" t="s">
        <v>266</v>
      </c>
      <c r="IB26" t="s">
        <v>762</v>
      </c>
      <c r="IC26">
        <v>4362.2</v>
      </c>
      <c r="ID26">
        <v>4529</v>
      </c>
      <c r="IE26">
        <v>4993.7</v>
      </c>
      <c r="IF26">
        <v>5709.1</v>
      </c>
      <c r="IG26">
        <v>4362.2</v>
      </c>
    </row>
    <row r="27" spans="1:241" customFormat="1" ht="14" customHeight="1" x14ac:dyDescent="0.2">
      <c r="A27">
        <v>26</v>
      </c>
      <c r="B27">
        <v>26</v>
      </c>
      <c r="C27" s="1">
        <v>44565.474999999999</v>
      </c>
      <c r="D27" s="1">
        <v>44565.890972222223</v>
      </c>
      <c r="E27">
        <v>0</v>
      </c>
      <c r="F27" t="s">
        <v>779</v>
      </c>
      <c r="G27">
        <v>100</v>
      </c>
      <c r="H27">
        <v>35940</v>
      </c>
      <c r="I27">
        <v>1</v>
      </c>
      <c r="J27" s="1">
        <v>44565.890972222223</v>
      </c>
      <c r="K27" t="s">
        <v>780</v>
      </c>
      <c r="L27" t="s">
        <v>242</v>
      </c>
      <c r="M27" t="s">
        <v>242</v>
      </c>
      <c r="N27" t="s">
        <v>781</v>
      </c>
      <c r="O27" t="s">
        <v>782</v>
      </c>
      <c r="P27">
        <v>34.05020142</v>
      </c>
      <c r="Q27">
        <v>-118.52970120000001</v>
      </c>
      <c r="R27" t="s">
        <v>245</v>
      </c>
      <c r="S27" t="s">
        <v>246</v>
      </c>
      <c r="T27" t="s">
        <v>783</v>
      </c>
      <c r="V27" t="s">
        <v>784</v>
      </c>
      <c r="W27">
        <v>15271109</v>
      </c>
      <c r="X27">
        <v>6531</v>
      </c>
      <c r="Y27" t="s">
        <v>659</v>
      </c>
      <c r="Z27" t="s">
        <v>660</v>
      </c>
      <c r="AA27">
        <v>2020</v>
      </c>
      <c r="AC27">
        <v>0</v>
      </c>
      <c r="AF27">
        <v>9</v>
      </c>
      <c r="AG27">
        <v>3</v>
      </c>
      <c r="AI27" t="s">
        <v>785</v>
      </c>
      <c r="AJ27" s="27">
        <v>1</v>
      </c>
      <c r="AK27">
        <v>6</v>
      </c>
      <c r="AL27" s="27">
        <v>0</v>
      </c>
      <c r="AM27" s="24">
        <v>0</v>
      </c>
      <c r="AN27" s="27">
        <v>0</v>
      </c>
      <c r="AO27" s="24">
        <v>0</v>
      </c>
      <c r="AP27" t="s">
        <v>786</v>
      </c>
      <c r="AQ27">
        <v>3</v>
      </c>
      <c r="AS27" t="s">
        <v>785</v>
      </c>
      <c r="AT27" s="27">
        <v>1</v>
      </c>
      <c r="AU27">
        <v>6</v>
      </c>
      <c r="AV27" s="21">
        <f t="shared" si="0"/>
        <v>66.666666666666657</v>
      </c>
      <c r="AW27">
        <v>3</v>
      </c>
      <c r="AY27" t="s">
        <v>785</v>
      </c>
      <c r="AZ27" s="27">
        <v>1</v>
      </c>
      <c r="BA27">
        <v>6</v>
      </c>
      <c r="BB27" s="21">
        <f t="shared" si="1"/>
        <v>66.666666666666657</v>
      </c>
      <c r="BC27">
        <v>3</v>
      </c>
      <c r="BE27" t="s">
        <v>785</v>
      </c>
      <c r="BF27" s="27">
        <v>1</v>
      </c>
      <c r="BG27">
        <v>10</v>
      </c>
      <c r="BI27">
        <v>1</v>
      </c>
      <c r="BK27" t="s">
        <v>787</v>
      </c>
      <c r="BL27" s="27">
        <v>1</v>
      </c>
      <c r="BM27">
        <v>2</v>
      </c>
      <c r="BO27" t="s">
        <v>788</v>
      </c>
      <c r="BP27" s="27">
        <v>1</v>
      </c>
      <c r="BQ27">
        <v>2</v>
      </c>
      <c r="BR27" s="21">
        <f t="shared" si="2"/>
        <v>22.222222222222221</v>
      </c>
      <c r="BT27">
        <v>3</v>
      </c>
      <c r="BV27" t="s">
        <v>785</v>
      </c>
      <c r="BW27" s="27">
        <v>0</v>
      </c>
      <c r="BX27" s="24" t="s">
        <v>242</v>
      </c>
      <c r="BY27" s="21" t="s">
        <v>242</v>
      </c>
      <c r="BZ27" t="s">
        <v>242</v>
      </c>
      <c r="CA27" t="s">
        <v>242</v>
      </c>
      <c r="CD27" s="27">
        <v>0</v>
      </c>
      <c r="CF27" t="s">
        <v>242</v>
      </c>
      <c r="CG27" t="s">
        <v>242</v>
      </c>
      <c r="CI27" s="27">
        <v>1</v>
      </c>
      <c r="CJ27" s="2" t="s">
        <v>789</v>
      </c>
      <c r="CK27">
        <v>1</v>
      </c>
      <c r="CM27" t="s">
        <v>787</v>
      </c>
      <c r="CN27" s="27">
        <v>1</v>
      </c>
      <c r="CO27" s="27">
        <v>0</v>
      </c>
      <c r="CP27" t="s">
        <v>242</v>
      </c>
      <c r="CQ27" t="s">
        <v>242</v>
      </c>
      <c r="CR27" t="s">
        <v>242</v>
      </c>
      <c r="CU27" s="27">
        <v>0.5</v>
      </c>
      <c r="CV27" s="2" t="s">
        <v>790</v>
      </c>
      <c r="CW27">
        <v>1</v>
      </c>
      <c r="CY27" t="s">
        <v>787</v>
      </c>
      <c r="CZ27" s="27">
        <v>1</v>
      </c>
      <c r="DA27">
        <v>69093</v>
      </c>
      <c r="DB27">
        <v>2</v>
      </c>
      <c r="DD27" s="27">
        <v>1</v>
      </c>
      <c r="DE27" t="s">
        <v>242</v>
      </c>
      <c r="DF27" t="s">
        <v>242</v>
      </c>
      <c r="DH27" t="s">
        <v>242</v>
      </c>
      <c r="DI27" t="s">
        <v>242</v>
      </c>
      <c r="DJ27">
        <v>2</v>
      </c>
      <c r="DL27" s="27">
        <v>1</v>
      </c>
      <c r="DM27">
        <v>18333</v>
      </c>
      <c r="DN27">
        <v>2</v>
      </c>
      <c r="DP27">
        <v>1</v>
      </c>
      <c r="DR27" t="s">
        <v>787</v>
      </c>
      <c r="DS27" s="27">
        <v>1</v>
      </c>
      <c r="DT27" s="2" t="s">
        <v>791</v>
      </c>
      <c r="DU27" s="27">
        <v>1</v>
      </c>
      <c r="DV27" s="2" t="s">
        <v>792</v>
      </c>
      <c r="DW27" s="27">
        <v>0</v>
      </c>
      <c r="DY27" s="27">
        <v>1</v>
      </c>
      <c r="DZ27" t="s">
        <v>793</v>
      </c>
      <c r="EA27" s="27">
        <v>1</v>
      </c>
      <c r="EB27" s="2" t="s">
        <v>794</v>
      </c>
      <c r="EC27" s="27">
        <v>1</v>
      </c>
      <c r="ED27" s="2" t="s">
        <v>795</v>
      </c>
      <c r="EE27" s="27">
        <v>1</v>
      </c>
      <c r="EF27" s="2" t="s">
        <v>796</v>
      </c>
      <c r="EG27" s="27">
        <v>0</v>
      </c>
      <c r="EI27" s="27">
        <v>1</v>
      </c>
      <c r="EJ27" s="2" t="s">
        <v>797</v>
      </c>
      <c r="EK27" s="27">
        <v>1</v>
      </c>
      <c r="EL27" s="2" t="s">
        <v>798</v>
      </c>
      <c r="EM27">
        <v>1</v>
      </c>
      <c r="EO27" t="s">
        <v>787</v>
      </c>
      <c r="EP27" s="27">
        <v>0</v>
      </c>
      <c r="EQ27" t="s">
        <v>242</v>
      </c>
      <c r="ER27" t="s">
        <v>242</v>
      </c>
      <c r="EU27" t="s">
        <v>242</v>
      </c>
      <c r="EV27" t="s">
        <v>242</v>
      </c>
      <c r="EX27" s="27">
        <v>0</v>
      </c>
      <c r="EY27" t="s">
        <v>242</v>
      </c>
      <c r="FA27" s="27">
        <v>0</v>
      </c>
      <c r="FB27" t="s">
        <v>242</v>
      </c>
      <c r="FD27" s="27">
        <v>1</v>
      </c>
      <c r="FE27">
        <v>1806.8579999999999</v>
      </c>
      <c r="FF27" t="s">
        <v>799</v>
      </c>
      <c r="FG27" s="27">
        <v>0</v>
      </c>
      <c r="FH27" t="s">
        <v>242</v>
      </c>
      <c r="FJ27">
        <v>1</v>
      </c>
      <c r="FL27" t="s">
        <v>787</v>
      </c>
      <c r="FM27" s="27">
        <v>1</v>
      </c>
      <c r="FN27">
        <v>15</v>
      </c>
      <c r="FO27">
        <v>69</v>
      </c>
      <c r="FP27">
        <v>16</v>
      </c>
      <c r="FR27" s="27">
        <v>1</v>
      </c>
      <c r="FS27">
        <v>53</v>
      </c>
      <c r="FT27">
        <v>3</v>
      </c>
      <c r="FV27" s="27">
        <v>0.5</v>
      </c>
      <c r="FW27" t="s">
        <v>242</v>
      </c>
      <c r="FX27" t="s">
        <v>242</v>
      </c>
      <c r="FY27">
        <v>51</v>
      </c>
      <c r="FZ27" t="s">
        <v>242</v>
      </c>
      <c r="GA27" t="s">
        <v>242</v>
      </c>
      <c r="GB27" t="s">
        <v>242</v>
      </c>
      <c r="GC27" t="s">
        <v>242</v>
      </c>
      <c r="GD27">
        <v>3</v>
      </c>
      <c r="GF27">
        <v>1</v>
      </c>
      <c r="GH27" t="s">
        <v>787</v>
      </c>
      <c r="GI27" s="27">
        <v>0</v>
      </c>
      <c r="GJ27" t="s">
        <v>242</v>
      </c>
      <c r="GK27" t="s">
        <v>242</v>
      </c>
      <c r="GM27" t="s">
        <v>242</v>
      </c>
      <c r="GP27" s="27">
        <v>1</v>
      </c>
      <c r="GQ27">
        <v>27</v>
      </c>
      <c r="GR27" t="s">
        <v>800</v>
      </c>
      <c r="GT27">
        <v>1</v>
      </c>
      <c r="GV27" t="s">
        <v>787</v>
      </c>
      <c r="GW27" s="27">
        <v>0</v>
      </c>
      <c r="GY27" s="27">
        <v>0</v>
      </c>
      <c r="HA27" t="s">
        <v>242</v>
      </c>
      <c r="HD27" s="27">
        <v>1</v>
      </c>
      <c r="HE27" s="2" t="s">
        <v>801</v>
      </c>
      <c r="HF27">
        <v>1</v>
      </c>
      <c r="HH27" t="s">
        <v>787</v>
      </c>
      <c r="HI27">
        <v>0.55555555599999995</v>
      </c>
      <c r="HJ27">
        <v>1</v>
      </c>
      <c r="HK27">
        <v>0.25</v>
      </c>
      <c r="HL27">
        <v>1</v>
      </c>
      <c r="HM27">
        <v>0.8</v>
      </c>
      <c r="HN27">
        <v>0</v>
      </c>
      <c r="HO27">
        <v>0.25</v>
      </c>
      <c r="HP27">
        <v>0.83333333300000001</v>
      </c>
      <c r="HQ27">
        <v>0</v>
      </c>
      <c r="HR27">
        <v>1</v>
      </c>
      <c r="HS27">
        <v>0</v>
      </c>
      <c r="HT27">
        <v>1</v>
      </c>
      <c r="HU27">
        <v>1</v>
      </c>
      <c r="HV27">
        <v>0.60185185200000002</v>
      </c>
      <c r="HW27">
        <v>0.51249999999999996</v>
      </c>
      <c r="HX27">
        <v>0.56666666700000001</v>
      </c>
      <c r="HY27">
        <v>0.56033950600000004</v>
      </c>
      <c r="HZ27" t="s">
        <v>802</v>
      </c>
      <c r="IA27" t="s">
        <v>266</v>
      </c>
      <c r="IB27" t="s">
        <v>783</v>
      </c>
      <c r="IC27">
        <v>1825.116</v>
      </c>
      <c r="ID27">
        <v>2594.8130000000001</v>
      </c>
      <c r="IE27">
        <v>2683.0929999999998</v>
      </c>
      <c r="IF27">
        <v>3074.4119999999998</v>
      </c>
      <c r="IG27">
        <v>1825.116</v>
      </c>
    </row>
    <row r="28" spans="1:241" ht="14" customHeight="1" x14ac:dyDescent="0.2">
      <c r="A28" s="10">
        <v>27</v>
      </c>
      <c r="B28">
        <v>27</v>
      </c>
      <c r="C28" s="1">
        <v>44565.564583333333</v>
      </c>
      <c r="D28" s="1">
        <v>44566.5</v>
      </c>
      <c r="E28">
        <v>0</v>
      </c>
      <c r="F28" t="s">
        <v>653</v>
      </c>
      <c r="G28">
        <v>100</v>
      </c>
      <c r="H28">
        <v>80824</v>
      </c>
      <c r="I28">
        <v>1</v>
      </c>
      <c r="J28" s="1">
        <v>44566.500694444447</v>
      </c>
      <c r="K28" t="s">
        <v>803</v>
      </c>
      <c r="L28" t="s">
        <v>242</v>
      </c>
      <c r="M28" t="s">
        <v>242</v>
      </c>
      <c r="N28" t="s">
        <v>804</v>
      </c>
      <c r="O28" t="s">
        <v>805</v>
      </c>
      <c r="P28">
        <v>32.153900149999998</v>
      </c>
      <c r="Q28">
        <v>-81.153396610000001</v>
      </c>
      <c r="R28" t="s">
        <v>245</v>
      </c>
      <c r="S28" t="s">
        <v>246</v>
      </c>
      <c r="T28" s="10" t="s">
        <v>806</v>
      </c>
      <c r="V28" t="s">
        <v>807</v>
      </c>
      <c r="W28">
        <v>99724106</v>
      </c>
      <c r="X28">
        <v>8711</v>
      </c>
      <c r="Y28" s="10" t="s">
        <v>271</v>
      </c>
      <c r="Z28" s="10" t="s">
        <v>808</v>
      </c>
      <c r="AA28" s="10">
        <v>2021</v>
      </c>
      <c r="AC28" s="10">
        <v>0</v>
      </c>
      <c r="AF28" s="10">
        <v>9</v>
      </c>
      <c r="AG28">
        <v>1</v>
      </c>
      <c r="AI28" t="s">
        <v>809</v>
      </c>
      <c r="AJ28" s="22">
        <v>1</v>
      </c>
      <c r="AK28" s="10">
        <v>5</v>
      </c>
      <c r="AL28" s="22">
        <v>0</v>
      </c>
      <c r="AM28" s="19">
        <v>0</v>
      </c>
      <c r="AN28" s="22">
        <v>0</v>
      </c>
      <c r="AO28" s="19">
        <v>0</v>
      </c>
      <c r="AP28" t="s">
        <v>810</v>
      </c>
      <c r="AQ28">
        <v>3</v>
      </c>
      <c r="AS28" t="s">
        <v>811</v>
      </c>
      <c r="AT28" s="22">
        <v>1</v>
      </c>
      <c r="AU28" s="10">
        <v>8</v>
      </c>
      <c r="AV28" s="21">
        <f t="shared" si="0"/>
        <v>88.888888888888886</v>
      </c>
      <c r="AW28">
        <v>3</v>
      </c>
      <c r="AZ28" s="22">
        <v>1</v>
      </c>
      <c r="BA28" s="10">
        <v>8</v>
      </c>
      <c r="BB28" s="21">
        <f t="shared" si="1"/>
        <v>88.888888888888886</v>
      </c>
      <c r="BC28">
        <v>3</v>
      </c>
      <c r="BF28" s="22">
        <v>1</v>
      </c>
      <c r="BG28" s="10">
        <v>5.8</v>
      </c>
      <c r="BI28">
        <v>3</v>
      </c>
      <c r="BL28" s="22">
        <v>1</v>
      </c>
      <c r="BM28">
        <v>3</v>
      </c>
      <c r="BP28" s="22">
        <v>1</v>
      </c>
      <c r="BQ28" s="10">
        <v>2</v>
      </c>
      <c r="BR28" s="21">
        <f t="shared" si="2"/>
        <v>22.222222222222221</v>
      </c>
      <c r="BT28" s="10">
        <v>1</v>
      </c>
      <c r="BV28" s="10" t="s">
        <v>809</v>
      </c>
      <c r="BW28" s="22">
        <v>1</v>
      </c>
      <c r="BX28" s="10">
        <v>2</v>
      </c>
      <c r="BY28" s="21">
        <f t="shared" si="3"/>
        <v>22.222222222222221</v>
      </c>
      <c r="BZ28" s="10" t="s">
        <v>242</v>
      </c>
      <c r="CA28" s="10">
        <v>1</v>
      </c>
      <c r="CD28" s="22">
        <v>0</v>
      </c>
      <c r="CF28" s="10" t="s">
        <v>242</v>
      </c>
      <c r="CG28" s="10" t="s">
        <v>242</v>
      </c>
      <c r="CI28" s="22">
        <v>1</v>
      </c>
      <c r="CJ28" s="10" t="s">
        <v>812</v>
      </c>
      <c r="CK28" s="10">
        <v>1</v>
      </c>
      <c r="CN28" s="22">
        <v>0</v>
      </c>
      <c r="CO28" s="22">
        <v>0.5</v>
      </c>
      <c r="CP28" s="10" t="s">
        <v>242</v>
      </c>
      <c r="CQ28" s="10">
        <v>100</v>
      </c>
      <c r="CR28" s="10" t="s">
        <v>242</v>
      </c>
      <c r="CS28" s="10" t="s">
        <v>813</v>
      </c>
      <c r="CU28" s="22">
        <v>1</v>
      </c>
      <c r="CV28" s="10" t="s">
        <v>814</v>
      </c>
      <c r="CW28" s="10">
        <v>1</v>
      </c>
      <c r="CZ28" s="22">
        <v>1</v>
      </c>
      <c r="DA28" s="10">
        <v>57596</v>
      </c>
      <c r="DB28" s="10">
        <v>2</v>
      </c>
      <c r="DD28" s="22">
        <v>1</v>
      </c>
      <c r="DE28" s="10">
        <v>284924</v>
      </c>
      <c r="DF28" s="10">
        <v>2</v>
      </c>
      <c r="DH28" s="10" t="s">
        <v>242</v>
      </c>
      <c r="DI28" s="10" t="s">
        <v>242</v>
      </c>
      <c r="DJ28" s="10">
        <v>2</v>
      </c>
      <c r="DL28" s="22">
        <v>0</v>
      </c>
      <c r="DM28" s="10" t="s">
        <v>242</v>
      </c>
      <c r="DN28" s="10" t="s">
        <v>242</v>
      </c>
      <c r="DP28" s="10">
        <v>1</v>
      </c>
      <c r="DR28" s="10" t="s">
        <v>809</v>
      </c>
      <c r="DS28" s="27">
        <v>1</v>
      </c>
      <c r="DT28" t="s">
        <v>815</v>
      </c>
      <c r="DU28" s="27">
        <v>1</v>
      </c>
      <c r="DV28" t="s">
        <v>816</v>
      </c>
      <c r="DW28" s="27">
        <v>1</v>
      </c>
      <c r="DX28" s="2" t="s">
        <v>817</v>
      </c>
      <c r="DY28" s="27">
        <v>1</v>
      </c>
      <c r="DZ28" s="2" t="s">
        <v>818</v>
      </c>
      <c r="EA28" s="27">
        <v>1</v>
      </c>
      <c r="EB28" s="2" t="s">
        <v>819</v>
      </c>
      <c r="EC28" s="27">
        <v>1</v>
      </c>
      <c r="ED28" s="2" t="s">
        <v>820</v>
      </c>
      <c r="EE28" s="27">
        <v>1</v>
      </c>
      <c r="EF28" s="2" t="s">
        <v>821</v>
      </c>
      <c r="EG28" s="27">
        <v>1</v>
      </c>
      <c r="EH28" t="s">
        <v>822</v>
      </c>
      <c r="EI28" s="27">
        <v>1</v>
      </c>
      <c r="EJ28" t="s">
        <v>823</v>
      </c>
      <c r="EK28" s="27">
        <v>1</v>
      </c>
      <c r="EL28" s="2" t="s">
        <v>824</v>
      </c>
      <c r="EM28">
        <v>1</v>
      </c>
      <c r="EP28" s="22">
        <v>0</v>
      </c>
      <c r="EQ28" s="10" t="s">
        <v>242</v>
      </c>
      <c r="ER28" s="10" t="s">
        <v>242</v>
      </c>
      <c r="EU28" s="10" t="s">
        <v>242</v>
      </c>
      <c r="EV28" s="10" t="s">
        <v>242</v>
      </c>
      <c r="EX28" s="22">
        <v>0</v>
      </c>
      <c r="EY28" s="10" t="s">
        <v>242</v>
      </c>
      <c r="FA28" s="22">
        <v>0</v>
      </c>
      <c r="FB28" s="10" t="s">
        <v>242</v>
      </c>
      <c r="FD28" s="22">
        <v>0</v>
      </c>
      <c r="FE28" s="10" t="s">
        <v>242</v>
      </c>
      <c r="FG28" s="22">
        <v>0</v>
      </c>
      <c r="FH28" s="10" t="s">
        <v>242</v>
      </c>
      <c r="FJ28" s="10" t="s">
        <v>242</v>
      </c>
      <c r="FM28" s="22">
        <v>0</v>
      </c>
      <c r="FN28" s="10" t="s">
        <v>242</v>
      </c>
      <c r="FO28" s="10" t="s">
        <v>242</v>
      </c>
      <c r="FP28" s="10" t="s">
        <v>242</v>
      </c>
      <c r="FR28" s="22">
        <v>1</v>
      </c>
      <c r="FS28" s="10">
        <v>22.1</v>
      </c>
      <c r="FT28" s="10">
        <v>3</v>
      </c>
      <c r="FV28" s="22">
        <v>1</v>
      </c>
      <c r="FW28" s="10">
        <v>13.3</v>
      </c>
      <c r="FX28" s="10">
        <v>5.2</v>
      </c>
      <c r="FY28" s="10">
        <v>74.599999999999994</v>
      </c>
      <c r="FZ28" s="10">
        <v>5.9</v>
      </c>
      <c r="GA28" s="10" t="s">
        <v>242</v>
      </c>
      <c r="GB28" s="10" t="s">
        <v>242</v>
      </c>
      <c r="GC28" s="10" t="s">
        <v>242</v>
      </c>
      <c r="GD28" s="10">
        <v>1</v>
      </c>
      <c r="GF28" s="10">
        <v>1</v>
      </c>
      <c r="GI28" s="22">
        <v>0.5</v>
      </c>
      <c r="GJ28" s="10" t="s">
        <v>242</v>
      </c>
      <c r="GK28" s="10">
        <v>0.98699999999999999</v>
      </c>
      <c r="GM28" s="10">
        <v>1</v>
      </c>
      <c r="GP28" s="22">
        <v>1</v>
      </c>
      <c r="GQ28" s="10">
        <v>311</v>
      </c>
      <c r="GR28" s="10" t="s">
        <v>825</v>
      </c>
      <c r="GT28" s="10">
        <v>3</v>
      </c>
      <c r="GW28" s="22">
        <v>0</v>
      </c>
      <c r="GY28" s="22">
        <v>0</v>
      </c>
      <c r="HA28" s="10" t="s">
        <v>242</v>
      </c>
      <c r="HD28" s="22">
        <v>1</v>
      </c>
      <c r="HE28" s="10" t="s">
        <v>826</v>
      </c>
      <c r="HF28" s="10">
        <v>1</v>
      </c>
      <c r="HI28" s="10">
        <v>0.66666666699999999</v>
      </c>
      <c r="HJ28" s="10">
        <v>1</v>
      </c>
      <c r="HK28" s="10">
        <v>0.75</v>
      </c>
      <c r="HL28" s="10">
        <v>0.66666666699999999</v>
      </c>
      <c r="HM28" s="10">
        <v>1</v>
      </c>
      <c r="HN28" s="10">
        <v>0</v>
      </c>
      <c r="HO28" s="10">
        <v>0</v>
      </c>
      <c r="HP28" s="10">
        <v>0.66666666699999999</v>
      </c>
      <c r="HQ28" s="10">
        <v>0.5</v>
      </c>
      <c r="HR28" s="10">
        <v>1</v>
      </c>
      <c r="HS28" s="10">
        <v>0</v>
      </c>
      <c r="HT28" s="10">
        <v>1</v>
      </c>
      <c r="HU28" s="10">
        <v>1</v>
      </c>
      <c r="HV28" s="10">
        <v>0.80555555599999995</v>
      </c>
      <c r="HW28" s="10">
        <v>0.41666666699999999</v>
      </c>
      <c r="HX28" s="10">
        <v>0.63333333300000005</v>
      </c>
      <c r="HY28" s="10">
        <v>0.61851851899999999</v>
      </c>
      <c r="HZ28" s="10" t="s">
        <v>827</v>
      </c>
      <c r="IA28" s="10" t="s">
        <v>266</v>
      </c>
      <c r="IB28" s="10" t="s">
        <v>806</v>
      </c>
      <c r="IC28" s="10">
        <v>10168</v>
      </c>
      <c r="ID28" s="10">
        <v>10165</v>
      </c>
      <c r="IE28" s="10">
        <v>14838</v>
      </c>
      <c r="IF28" s="10">
        <v>15801</v>
      </c>
      <c r="IG28" s="10">
        <v>10168</v>
      </c>
    </row>
    <row r="29" spans="1:241" customFormat="1" ht="14" customHeight="1" x14ac:dyDescent="0.2">
      <c r="A29">
        <v>28</v>
      </c>
      <c r="B29">
        <v>28</v>
      </c>
      <c r="C29" s="1">
        <v>44571.656944444447</v>
      </c>
      <c r="D29" s="1">
        <v>44571.723611111112</v>
      </c>
      <c r="E29">
        <v>0</v>
      </c>
      <c r="F29" t="s">
        <v>292</v>
      </c>
      <c r="G29">
        <v>100</v>
      </c>
      <c r="H29">
        <v>5753</v>
      </c>
      <c r="I29">
        <v>1</v>
      </c>
      <c r="J29" s="1">
        <v>44571.723611111112</v>
      </c>
      <c r="K29" t="s">
        <v>828</v>
      </c>
      <c r="L29" t="s">
        <v>242</v>
      </c>
      <c r="M29" t="s">
        <v>242</v>
      </c>
      <c r="N29" t="s">
        <v>829</v>
      </c>
      <c r="O29" t="s">
        <v>830</v>
      </c>
      <c r="P29">
        <v>34.037994380000001</v>
      </c>
      <c r="Q29">
        <v>-118.4543991</v>
      </c>
      <c r="R29" t="s">
        <v>245</v>
      </c>
      <c r="S29" t="s">
        <v>246</v>
      </c>
      <c r="T29" t="s">
        <v>831</v>
      </c>
      <c r="V29" t="s">
        <v>832</v>
      </c>
      <c r="W29" t="s">
        <v>833</v>
      </c>
      <c r="X29">
        <v>5734</v>
      </c>
      <c r="Y29" t="s">
        <v>350</v>
      </c>
      <c r="Z29" t="s">
        <v>834</v>
      </c>
      <c r="AA29">
        <v>2020</v>
      </c>
      <c r="AC29">
        <v>0</v>
      </c>
      <c r="AF29">
        <v>11</v>
      </c>
      <c r="AG29">
        <v>1</v>
      </c>
      <c r="AI29" t="s">
        <v>835</v>
      </c>
      <c r="AJ29" s="27">
        <v>1</v>
      </c>
      <c r="AK29">
        <v>11</v>
      </c>
      <c r="AL29" s="27">
        <v>0</v>
      </c>
      <c r="AM29" s="24">
        <v>0</v>
      </c>
      <c r="AN29" s="27">
        <v>0</v>
      </c>
      <c r="AO29" s="24">
        <v>0</v>
      </c>
      <c r="AQ29">
        <v>1</v>
      </c>
      <c r="AS29" t="s">
        <v>835</v>
      </c>
      <c r="AT29" s="27">
        <v>1</v>
      </c>
      <c r="AU29">
        <v>10</v>
      </c>
      <c r="AV29" s="21">
        <f t="shared" si="0"/>
        <v>90.909090909090907</v>
      </c>
      <c r="AW29">
        <v>3</v>
      </c>
      <c r="AY29" t="s">
        <v>836</v>
      </c>
      <c r="AZ29" s="27">
        <v>1</v>
      </c>
      <c r="BA29">
        <v>10</v>
      </c>
      <c r="BB29" s="21">
        <f t="shared" si="1"/>
        <v>90.909090909090907</v>
      </c>
      <c r="BC29">
        <v>1</v>
      </c>
      <c r="BE29" t="s">
        <v>835</v>
      </c>
      <c r="BF29" s="27">
        <v>1</v>
      </c>
      <c r="BG29">
        <v>7.6</v>
      </c>
      <c r="BH29" t="s">
        <v>835</v>
      </c>
      <c r="BI29">
        <v>1</v>
      </c>
      <c r="BL29" s="27">
        <v>1</v>
      </c>
      <c r="BM29">
        <v>3</v>
      </c>
      <c r="BO29" t="s">
        <v>836</v>
      </c>
      <c r="BP29" s="27">
        <v>1</v>
      </c>
      <c r="BQ29">
        <v>3</v>
      </c>
      <c r="BR29" s="21">
        <f t="shared" si="2"/>
        <v>27.27272727272727</v>
      </c>
      <c r="BT29">
        <v>1</v>
      </c>
      <c r="BV29" t="s">
        <v>835</v>
      </c>
      <c r="BW29" s="27">
        <v>1</v>
      </c>
      <c r="BX29">
        <v>1</v>
      </c>
      <c r="BY29" s="21">
        <f t="shared" si="3"/>
        <v>9.0909090909090917</v>
      </c>
      <c r="BZ29">
        <v>2</v>
      </c>
      <c r="CA29">
        <v>1</v>
      </c>
      <c r="CC29" t="s">
        <v>835</v>
      </c>
      <c r="CD29" s="27">
        <v>0</v>
      </c>
      <c r="CF29" t="s">
        <v>242</v>
      </c>
      <c r="CG29" t="s">
        <v>242</v>
      </c>
      <c r="CI29" s="27">
        <v>0</v>
      </c>
      <c r="CK29" t="s">
        <v>242</v>
      </c>
      <c r="CN29" s="27">
        <v>0</v>
      </c>
      <c r="CO29" s="27">
        <v>0</v>
      </c>
      <c r="CP29" t="s">
        <v>242</v>
      </c>
      <c r="CQ29" t="s">
        <v>242</v>
      </c>
      <c r="CR29" t="s">
        <v>242</v>
      </c>
      <c r="CU29" s="27">
        <v>0</v>
      </c>
      <c r="CW29" t="s">
        <v>242</v>
      </c>
      <c r="CZ29" s="27">
        <v>1</v>
      </c>
      <c r="DA29">
        <v>6480</v>
      </c>
      <c r="DB29">
        <v>2</v>
      </c>
      <c r="DD29" s="27">
        <v>1</v>
      </c>
      <c r="DE29" t="s">
        <v>242</v>
      </c>
      <c r="DF29" t="s">
        <v>242</v>
      </c>
      <c r="DH29" t="s">
        <v>242</v>
      </c>
      <c r="DI29">
        <v>127404</v>
      </c>
      <c r="DJ29">
        <v>2</v>
      </c>
      <c r="DL29" s="27">
        <v>1</v>
      </c>
      <c r="DM29">
        <v>682260</v>
      </c>
      <c r="DN29">
        <v>2</v>
      </c>
      <c r="DP29">
        <v>1</v>
      </c>
      <c r="DR29" t="s">
        <v>835</v>
      </c>
      <c r="DS29" s="27">
        <v>0</v>
      </c>
      <c r="DU29" s="27">
        <v>0</v>
      </c>
      <c r="DW29" s="27">
        <v>0</v>
      </c>
      <c r="DY29" s="27">
        <v>0</v>
      </c>
      <c r="EA29" s="27">
        <v>0</v>
      </c>
      <c r="EC29" s="27">
        <v>0</v>
      </c>
      <c r="EE29" s="27">
        <v>0</v>
      </c>
      <c r="EG29" s="27">
        <v>0</v>
      </c>
      <c r="EI29" s="27">
        <v>0</v>
      </c>
      <c r="EK29" s="27">
        <v>0</v>
      </c>
      <c r="EM29">
        <v>1</v>
      </c>
      <c r="EO29" t="s">
        <v>835</v>
      </c>
      <c r="EP29" s="27">
        <v>0</v>
      </c>
      <c r="EQ29" t="s">
        <v>242</v>
      </c>
      <c r="ER29" t="s">
        <v>242</v>
      </c>
      <c r="EU29" t="s">
        <v>242</v>
      </c>
      <c r="EV29" t="s">
        <v>242</v>
      </c>
      <c r="EX29" s="27">
        <v>0</v>
      </c>
      <c r="EY29" t="s">
        <v>242</v>
      </c>
      <c r="FA29" s="27">
        <v>0</v>
      </c>
      <c r="FB29" t="s">
        <v>242</v>
      </c>
      <c r="FD29" s="27">
        <v>1</v>
      </c>
      <c r="FE29">
        <v>295.43799999999999</v>
      </c>
      <c r="FF29" t="s">
        <v>837</v>
      </c>
      <c r="FG29" s="27">
        <v>0</v>
      </c>
      <c r="FH29" t="s">
        <v>242</v>
      </c>
      <c r="FJ29">
        <v>1</v>
      </c>
      <c r="FL29" t="s">
        <v>835</v>
      </c>
      <c r="FM29" s="27">
        <v>1</v>
      </c>
      <c r="FN29" t="s">
        <v>242</v>
      </c>
      <c r="FO29" t="s">
        <v>242</v>
      </c>
      <c r="FP29" t="s">
        <v>242</v>
      </c>
      <c r="FQ29" t="s">
        <v>838</v>
      </c>
      <c r="FR29" s="27">
        <v>1</v>
      </c>
      <c r="FS29">
        <v>38</v>
      </c>
      <c r="FT29">
        <v>2</v>
      </c>
      <c r="FV29" s="27">
        <v>1</v>
      </c>
      <c r="FW29">
        <v>8</v>
      </c>
      <c r="FX29">
        <v>4</v>
      </c>
      <c r="FY29">
        <v>74</v>
      </c>
      <c r="FZ29">
        <v>12</v>
      </c>
      <c r="GA29" t="s">
        <v>242</v>
      </c>
      <c r="GB29" t="s">
        <v>242</v>
      </c>
      <c r="GC29" t="s">
        <v>242</v>
      </c>
      <c r="GD29">
        <v>1</v>
      </c>
      <c r="GF29">
        <v>1</v>
      </c>
      <c r="GH29" t="s">
        <v>835</v>
      </c>
      <c r="GI29" s="27">
        <v>0</v>
      </c>
      <c r="GJ29" t="s">
        <v>242</v>
      </c>
      <c r="GK29" t="s">
        <v>242</v>
      </c>
      <c r="GM29" t="s">
        <v>242</v>
      </c>
      <c r="GP29" s="27">
        <v>1</v>
      </c>
      <c r="GQ29">
        <v>179.6</v>
      </c>
      <c r="GR29" t="s">
        <v>839</v>
      </c>
      <c r="GT29">
        <v>3</v>
      </c>
      <c r="GV29" t="s">
        <v>836</v>
      </c>
      <c r="GW29" s="27">
        <v>1</v>
      </c>
      <c r="GX29" s="2" t="s">
        <v>840</v>
      </c>
      <c r="GY29" s="27">
        <v>1</v>
      </c>
      <c r="GZ29" s="2" t="s">
        <v>841</v>
      </c>
      <c r="HA29">
        <v>5</v>
      </c>
      <c r="HB29" t="s">
        <v>842</v>
      </c>
      <c r="HC29" t="s">
        <v>843</v>
      </c>
      <c r="HD29" s="27">
        <v>1</v>
      </c>
      <c r="HE29" s="2" t="s">
        <v>844</v>
      </c>
      <c r="HF29">
        <v>1</v>
      </c>
      <c r="HH29" t="s">
        <v>835</v>
      </c>
      <c r="HI29">
        <v>0.66666666699999999</v>
      </c>
      <c r="HJ29">
        <v>0</v>
      </c>
      <c r="HK29">
        <v>0</v>
      </c>
      <c r="HL29">
        <v>1</v>
      </c>
      <c r="HM29">
        <v>0</v>
      </c>
      <c r="HN29">
        <v>0</v>
      </c>
      <c r="HO29">
        <v>0.25</v>
      </c>
      <c r="HP29">
        <v>1</v>
      </c>
      <c r="HQ29">
        <v>0</v>
      </c>
      <c r="HR29">
        <v>1</v>
      </c>
      <c r="HS29">
        <v>1</v>
      </c>
      <c r="HT29">
        <v>1</v>
      </c>
      <c r="HU29">
        <v>1</v>
      </c>
      <c r="HV29">
        <v>0.222222222</v>
      </c>
      <c r="HW29">
        <v>0.3125</v>
      </c>
      <c r="HX29">
        <v>0.8</v>
      </c>
      <c r="HY29">
        <v>0.44490740699999998</v>
      </c>
      <c r="HZ29" t="s">
        <v>831</v>
      </c>
      <c r="IA29" t="s">
        <v>266</v>
      </c>
      <c r="IB29" t="s">
        <v>831</v>
      </c>
      <c r="IC29">
        <v>5692.598</v>
      </c>
      <c r="ID29">
        <v>5505.7879999999996</v>
      </c>
      <c r="IE29">
        <v>5764.8239999999996</v>
      </c>
      <c r="IF29" t="s">
        <v>242</v>
      </c>
      <c r="IG29">
        <v>5692.598</v>
      </c>
    </row>
    <row r="30" spans="1:241" customFormat="1" ht="14" customHeight="1" x14ac:dyDescent="0.2">
      <c r="A30">
        <v>29</v>
      </c>
      <c r="B30">
        <v>29</v>
      </c>
      <c r="C30" s="1">
        <v>44568.893055555556</v>
      </c>
      <c r="D30" s="1">
        <v>44572.659722222219</v>
      </c>
      <c r="E30">
        <v>0</v>
      </c>
      <c r="F30" t="s">
        <v>845</v>
      </c>
      <c r="G30">
        <v>100</v>
      </c>
      <c r="H30">
        <v>325399</v>
      </c>
      <c r="I30">
        <v>1</v>
      </c>
      <c r="J30" s="1">
        <v>44572.659722222219</v>
      </c>
      <c r="K30" t="s">
        <v>846</v>
      </c>
      <c r="L30" t="s">
        <v>242</v>
      </c>
      <c r="M30" t="s">
        <v>242</v>
      </c>
      <c r="N30" t="s">
        <v>847</v>
      </c>
      <c r="O30" t="s">
        <v>848</v>
      </c>
      <c r="P30">
        <v>34.10040283</v>
      </c>
      <c r="Q30">
        <v>-118.2946014</v>
      </c>
      <c r="R30" t="s">
        <v>245</v>
      </c>
      <c r="S30" t="s">
        <v>246</v>
      </c>
      <c r="T30" t="s">
        <v>849</v>
      </c>
      <c r="U30" s="24">
        <v>12208</v>
      </c>
      <c r="V30" t="s">
        <v>850</v>
      </c>
      <c r="W30">
        <v>90572207</v>
      </c>
      <c r="X30">
        <v>8731</v>
      </c>
      <c r="Y30" t="s">
        <v>350</v>
      </c>
      <c r="Z30" t="s">
        <v>851</v>
      </c>
      <c r="AA30">
        <v>2020</v>
      </c>
      <c r="AB30">
        <v>2021</v>
      </c>
      <c r="AC30">
        <v>0</v>
      </c>
      <c r="AF30">
        <v>6</v>
      </c>
      <c r="AG30">
        <v>1</v>
      </c>
      <c r="AI30" t="s">
        <v>852</v>
      </c>
      <c r="AJ30" s="27">
        <v>1</v>
      </c>
      <c r="AK30">
        <v>5</v>
      </c>
      <c r="AL30" s="27">
        <v>0</v>
      </c>
      <c r="AM30" s="24">
        <v>0</v>
      </c>
      <c r="AN30" s="27">
        <v>0</v>
      </c>
      <c r="AO30" s="24">
        <v>0</v>
      </c>
      <c r="AQ30">
        <v>3</v>
      </c>
      <c r="AS30" t="s">
        <v>853</v>
      </c>
      <c r="AT30" s="27">
        <v>1</v>
      </c>
      <c r="AU30">
        <v>5</v>
      </c>
      <c r="AV30" s="21">
        <f t="shared" si="0"/>
        <v>83.333333333333343</v>
      </c>
      <c r="AW30">
        <v>3</v>
      </c>
      <c r="AY30" t="s">
        <v>853</v>
      </c>
      <c r="AZ30" s="44">
        <v>1</v>
      </c>
      <c r="BA30">
        <v>4</v>
      </c>
      <c r="BB30" s="21">
        <f t="shared" si="1"/>
        <v>66.666666666666657</v>
      </c>
      <c r="BC30">
        <v>3</v>
      </c>
      <c r="BE30" t="s">
        <v>853</v>
      </c>
      <c r="BF30" s="27">
        <v>1</v>
      </c>
      <c r="BG30">
        <v>15</v>
      </c>
      <c r="BI30">
        <v>3</v>
      </c>
      <c r="BK30" t="s">
        <v>853</v>
      </c>
      <c r="BL30" s="27">
        <v>1</v>
      </c>
      <c r="BM30">
        <v>3</v>
      </c>
      <c r="BO30" t="s">
        <v>853</v>
      </c>
      <c r="BP30" s="27">
        <v>1</v>
      </c>
      <c r="BQ30">
        <v>2</v>
      </c>
      <c r="BR30" s="21">
        <f t="shared" si="2"/>
        <v>33.333333333333329</v>
      </c>
      <c r="BT30">
        <v>3</v>
      </c>
      <c r="BV30" t="s">
        <v>853</v>
      </c>
      <c r="BW30" s="27">
        <v>0</v>
      </c>
      <c r="BX30" s="24" t="s">
        <v>242</v>
      </c>
      <c r="BY30" s="21" t="s">
        <v>242</v>
      </c>
      <c r="BZ30" t="s">
        <v>242</v>
      </c>
      <c r="CA30" t="s">
        <v>242</v>
      </c>
      <c r="CD30" s="27">
        <v>0</v>
      </c>
      <c r="CF30" t="s">
        <v>242</v>
      </c>
      <c r="CG30" t="s">
        <v>242</v>
      </c>
      <c r="CI30" s="27">
        <v>1</v>
      </c>
      <c r="CJ30" s="2" t="s">
        <v>854</v>
      </c>
      <c r="CK30">
        <v>1</v>
      </c>
      <c r="CM30" t="s">
        <v>852</v>
      </c>
      <c r="CN30" s="27">
        <v>0</v>
      </c>
      <c r="CO30" s="27">
        <v>0</v>
      </c>
      <c r="CP30" t="s">
        <v>242</v>
      </c>
      <c r="CQ30" t="s">
        <v>242</v>
      </c>
      <c r="CR30" t="s">
        <v>242</v>
      </c>
      <c r="CU30" s="27">
        <v>1</v>
      </c>
      <c r="CV30" s="2" t="s">
        <v>855</v>
      </c>
      <c r="CW30">
        <v>1</v>
      </c>
      <c r="CY30" t="s">
        <v>852</v>
      </c>
      <c r="CZ30" s="27">
        <v>0</v>
      </c>
      <c r="DA30" t="s">
        <v>242</v>
      </c>
      <c r="DB30" t="s">
        <v>242</v>
      </c>
      <c r="DD30" s="27">
        <v>0</v>
      </c>
      <c r="DE30" t="s">
        <v>242</v>
      </c>
      <c r="DF30" t="s">
        <v>242</v>
      </c>
      <c r="DH30" t="s">
        <v>242</v>
      </c>
      <c r="DI30" t="s">
        <v>242</v>
      </c>
      <c r="DJ30" t="s">
        <v>242</v>
      </c>
      <c r="DL30" s="27">
        <v>0</v>
      </c>
      <c r="DM30" t="s">
        <v>242</v>
      </c>
      <c r="DN30" t="s">
        <v>242</v>
      </c>
      <c r="DP30" t="s">
        <v>242</v>
      </c>
      <c r="DS30" s="27">
        <v>0</v>
      </c>
      <c r="DU30" s="27">
        <v>0</v>
      </c>
      <c r="DW30" s="27">
        <v>0</v>
      </c>
      <c r="DY30" s="27">
        <v>0</v>
      </c>
      <c r="EA30" s="27">
        <v>0</v>
      </c>
      <c r="EC30" s="27">
        <v>0</v>
      </c>
      <c r="EE30" s="27">
        <v>0</v>
      </c>
      <c r="EG30" s="27">
        <v>0</v>
      </c>
      <c r="EI30" s="27">
        <v>0</v>
      </c>
      <c r="EK30" s="27">
        <v>0</v>
      </c>
      <c r="EM30" t="s">
        <v>242</v>
      </c>
      <c r="EP30" s="27">
        <v>0</v>
      </c>
      <c r="EQ30" t="s">
        <v>242</v>
      </c>
      <c r="ER30" t="s">
        <v>242</v>
      </c>
      <c r="EU30" t="s">
        <v>242</v>
      </c>
      <c r="EV30" t="s">
        <v>242</v>
      </c>
      <c r="EX30" s="27">
        <v>0</v>
      </c>
      <c r="EY30" t="s">
        <v>242</v>
      </c>
      <c r="FA30" s="27">
        <v>0</v>
      </c>
      <c r="FB30" t="s">
        <v>242</v>
      </c>
      <c r="FD30" s="27">
        <v>0</v>
      </c>
      <c r="FE30" t="s">
        <v>242</v>
      </c>
      <c r="FG30" s="27">
        <v>0</v>
      </c>
      <c r="FH30" t="s">
        <v>242</v>
      </c>
      <c r="FJ30" t="s">
        <v>242</v>
      </c>
      <c r="FM30" s="27">
        <v>1</v>
      </c>
      <c r="FN30" t="s">
        <v>242</v>
      </c>
      <c r="FO30" t="s">
        <v>242</v>
      </c>
      <c r="FP30" t="s">
        <v>242</v>
      </c>
      <c r="FQ30" t="s">
        <v>856</v>
      </c>
      <c r="FR30" s="27">
        <v>1</v>
      </c>
      <c r="FS30">
        <v>45</v>
      </c>
      <c r="FT30">
        <v>2</v>
      </c>
      <c r="FV30" s="27">
        <v>0</v>
      </c>
      <c r="FW30" t="s">
        <v>242</v>
      </c>
      <c r="FX30" t="s">
        <v>242</v>
      </c>
      <c r="FY30" t="s">
        <v>242</v>
      </c>
      <c r="FZ30" t="s">
        <v>242</v>
      </c>
      <c r="GA30" t="s">
        <v>242</v>
      </c>
      <c r="GB30" t="s">
        <v>242</v>
      </c>
      <c r="GC30" t="s">
        <v>242</v>
      </c>
      <c r="GD30" t="s">
        <v>242</v>
      </c>
      <c r="GF30">
        <v>1</v>
      </c>
      <c r="GH30" t="s">
        <v>852</v>
      </c>
      <c r="GI30" s="27">
        <v>0</v>
      </c>
      <c r="GJ30" t="s">
        <v>242</v>
      </c>
      <c r="GK30" t="s">
        <v>242</v>
      </c>
      <c r="GM30" t="s">
        <v>242</v>
      </c>
      <c r="GP30" s="27">
        <v>1</v>
      </c>
      <c r="GQ30">
        <v>102</v>
      </c>
      <c r="GR30" t="s">
        <v>857</v>
      </c>
      <c r="GT30">
        <v>3</v>
      </c>
      <c r="GV30" t="s">
        <v>853</v>
      </c>
      <c r="GW30" s="27">
        <v>0</v>
      </c>
      <c r="GY30" s="27">
        <v>0</v>
      </c>
      <c r="HA30" t="s">
        <v>242</v>
      </c>
      <c r="HD30" s="27">
        <v>1</v>
      </c>
      <c r="HE30" s="2" t="s">
        <v>858</v>
      </c>
      <c r="HF30">
        <v>1</v>
      </c>
      <c r="HH30" t="s">
        <v>852</v>
      </c>
      <c r="HI30">
        <v>0.5</v>
      </c>
      <c r="HJ30">
        <v>1</v>
      </c>
      <c r="HK30">
        <v>0.5</v>
      </c>
      <c r="HL30">
        <v>0</v>
      </c>
      <c r="HM30">
        <v>0</v>
      </c>
      <c r="HN30">
        <v>0</v>
      </c>
      <c r="HO30">
        <v>0</v>
      </c>
      <c r="HP30">
        <v>0.66666666699999999</v>
      </c>
      <c r="HQ30">
        <v>0</v>
      </c>
      <c r="HR30">
        <v>1</v>
      </c>
      <c r="HS30">
        <v>0</v>
      </c>
      <c r="HT30">
        <v>1</v>
      </c>
      <c r="HU30">
        <v>1</v>
      </c>
      <c r="HV30">
        <v>0.66666666699999999</v>
      </c>
      <c r="HW30">
        <v>0</v>
      </c>
      <c r="HX30">
        <v>0.53333333299999997</v>
      </c>
      <c r="HY30">
        <v>0.4</v>
      </c>
      <c r="HZ30" t="s">
        <v>859</v>
      </c>
      <c r="IA30" t="s">
        <v>266</v>
      </c>
      <c r="IB30" t="s">
        <v>849</v>
      </c>
      <c r="IC30">
        <v>2311.6590000000001</v>
      </c>
      <c r="ID30">
        <v>2513.654</v>
      </c>
      <c r="IE30">
        <v>2890.7020000000002</v>
      </c>
      <c r="IF30">
        <v>2802.2489999999998</v>
      </c>
      <c r="IG30">
        <v>2311.6590000000001</v>
      </c>
    </row>
    <row r="31" spans="1:241" customFormat="1" ht="14" customHeight="1" x14ac:dyDescent="0.2">
      <c r="A31">
        <v>30</v>
      </c>
      <c r="B31">
        <v>30</v>
      </c>
      <c r="C31" s="1">
        <v>44572.754861111112</v>
      </c>
      <c r="D31" s="1">
        <v>44573.776388888888</v>
      </c>
      <c r="E31">
        <v>0</v>
      </c>
      <c r="F31" t="s">
        <v>292</v>
      </c>
      <c r="G31">
        <v>100</v>
      </c>
      <c r="H31">
        <v>88274</v>
      </c>
      <c r="I31">
        <v>1</v>
      </c>
      <c r="J31" s="1">
        <v>44573.776388888888</v>
      </c>
      <c r="K31" t="s">
        <v>860</v>
      </c>
      <c r="L31" t="s">
        <v>242</v>
      </c>
      <c r="M31" t="s">
        <v>242</v>
      </c>
      <c r="N31" t="s">
        <v>861</v>
      </c>
      <c r="O31" t="s">
        <v>862</v>
      </c>
      <c r="P31">
        <v>34.037994380000001</v>
      </c>
      <c r="Q31">
        <v>-118.4543991</v>
      </c>
      <c r="R31" t="s">
        <v>245</v>
      </c>
      <c r="S31" t="s">
        <v>246</v>
      </c>
      <c r="T31" t="s">
        <v>863</v>
      </c>
      <c r="V31" t="s">
        <v>864</v>
      </c>
      <c r="W31">
        <v>171340102</v>
      </c>
      <c r="X31">
        <v>2899</v>
      </c>
      <c r="Y31" t="s">
        <v>326</v>
      </c>
      <c r="Z31" t="s">
        <v>865</v>
      </c>
      <c r="AA31">
        <v>2020</v>
      </c>
      <c r="AC31">
        <v>0</v>
      </c>
      <c r="AF31">
        <v>10</v>
      </c>
      <c r="AG31">
        <v>3</v>
      </c>
      <c r="AI31" t="s">
        <v>866</v>
      </c>
      <c r="AJ31" s="27">
        <v>1</v>
      </c>
      <c r="AK31">
        <v>5</v>
      </c>
      <c r="AL31" s="27">
        <v>0</v>
      </c>
      <c r="AM31" s="24">
        <v>0</v>
      </c>
      <c r="AN31" s="27">
        <v>0</v>
      </c>
      <c r="AO31" s="24">
        <v>0</v>
      </c>
      <c r="AQ31">
        <v>3</v>
      </c>
      <c r="AS31" t="s">
        <v>866</v>
      </c>
      <c r="AT31" s="27">
        <v>1</v>
      </c>
      <c r="AU31">
        <v>9</v>
      </c>
      <c r="AV31" s="21">
        <f t="shared" si="0"/>
        <v>90</v>
      </c>
      <c r="AW31">
        <v>3</v>
      </c>
      <c r="AY31" t="s">
        <v>866</v>
      </c>
      <c r="AZ31" s="27">
        <v>1</v>
      </c>
      <c r="BA31">
        <v>9</v>
      </c>
      <c r="BB31" s="21">
        <f t="shared" si="1"/>
        <v>90</v>
      </c>
      <c r="BC31">
        <v>3</v>
      </c>
      <c r="BE31" t="s">
        <v>866</v>
      </c>
      <c r="BF31" s="27">
        <v>1</v>
      </c>
      <c r="BI31">
        <v>3</v>
      </c>
      <c r="BK31" t="s">
        <v>866</v>
      </c>
      <c r="BL31" s="27">
        <v>1</v>
      </c>
      <c r="BM31" t="s">
        <v>242</v>
      </c>
      <c r="BP31" s="27">
        <v>1</v>
      </c>
      <c r="BQ31">
        <v>3</v>
      </c>
      <c r="BR31" s="21">
        <f t="shared" si="2"/>
        <v>30</v>
      </c>
      <c r="BT31">
        <v>3</v>
      </c>
      <c r="BV31" t="s">
        <v>866</v>
      </c>
      <c r="BW31" s="27">
        <v>1</v>
      </c>
      <c r="BX31">
        <v>1</v>
      </c>
      <c r="BY31" s="21">
        <f t="shared" si="3"/>
        <v>10</v>
      </c>
      <c r="BZ31">
        <v>2</v>
      </c>
      <c r="CA31">
        <v>3</v>
      </c>
      <c r="CC31" t="s">
        <v>866</v>
      </c>
      <c r="CD31" s="27">
        <v>0</v>
      </c>
      <c r="CF31" t="s">
        <v>242</v>
      </c>
      <c r="CG31" t="s">
        <v>242</v>
      </c>
      <c r="CI31" s="27">
        <v>1</v>
      </c>
      <c r="CJ31" s="2" t="s">
        <v>867</v>
      </c>
      <c r="CK31">
        <v>1</v>
      </c>
      <c r="CM31" t="s">
        <v>868</v>
      </c>
      <c r="CN31" s="27">
        <v>0</v>
      </c>
      <c r="CO31" s="27">
        <v>0</v>
      </c>
      <c r="CP31" t="s">
        <v>242</v>
      </c>
      <c r="CQ31" t="s">
        <v>242</v>
      </c>
      <c r="CR31" t="s">
        <v>242</v>
      </c>
      <c r="CU31" s="27">
        <v>1</v>
      </c>
      <c r="CV31" s="2" t="s">
        <v>869</v>
      </c>
      <c r="CW31">
        <v>1</v>
      </c>
      <c r="CY31" t="s">
        <v>868</v>
      </c>
      <c r="CZ31" s="27">
        <v>1</v>
      </c>
      <c r="DA31">
        <v>93161</v>
      </c>
      <c r="DB31">
        <v>2</v>
      </c>
      <c r="DD31" s="27">
        <v>1</v>
      </c>
      <c r="DE31" t="s">
        <v>242</v>
      </c>
      <c r="DF31" t="s">
        <v>242</v>
      </c>
      <c r="DH31" t="s">
        <v>242</v>
      </c>
      <c r="DI31">
        <v>72640</v>
      </c>
      <c r="DJ31">
        <v>2</v>
      </c>
      <c r="DL31" s="27">
        <v>1</v>
      </c>
      <c r="DM31">
        <v>225956</v>
      </c>
      <c r="DN31">
        <v>2</v>
      </c>
      <c r="DP31">
        <v>1</v>
      </c>
      <c r="DR31" t="s">
        <v>868</v>
      </c>
      <c r="DS31" s="27">
        <v>1</v>
      </c>
      <c r="DT31" t="s">
        <v>870</v>
      </c>
      <c r="DU31" s="27">
        <v>1</v>
      </c>
      <c r="DV31" s="2" t="s">
        <v>871</v>
      </c>
      <c r="DW31" s="27">
        <v>1</v>
      </c>
      <c r="DX31" s="2" t="s">
        <v>872</v>
      </c>
      <c r="DY31" s="27">
        <v>1</v>
      </c>
      <c r="DZ31" s="2" t="s">
        <v>873</v>
      </c>
      <c r="EA31" s="27">
        <v>1</v>
      </c>
      <c r="EB31" s="2" t="s">
        <v>874</v>
      </c>
      <c r="EC31" s="27">
        <v>1</v>
      </c>
      <c r="ED31" t="s">
        <v>875</v>
      </c>
      <c r="EE31" s="27">
        <v>1</v>
      </c>
      <c r="EF31" t="s">
        <v>875</v>
      </c>
      <c r="EG31" s="27">
        <v>1</v>
      </c>
      <c r="EH31" t="s">
        <v>876</v>
      </c>
      <c r="EI31" s="27">
        <v>1</v>
      </c>
      <c r="EJ31" t="s">
        <v>877</v>
      </c>
      <c r="EK31" s="27">
        <v>1</v>
      </c>
      <c r="EL31" t="s">
        <v>878</v>
      </c>
      <c r="EM31">
        <v>1</v>
      </c>
      <c r="EO31" t="s">
        <v>868</v>
      </c>
      <c r="EP31" s="27">
        <v>0</v>
      </c>
      <c r="EQ31" t="s">
        <v>242</v>
      </c>
      <c r="ER31" t="s">
        <v>242</v>
      </c>
      <c r="EU31" t="s">
        <v>242</v>
      </c>
      <c r="EV31" t="s">
        <v>242</v>
      </c>
      <c r="EX31" s="27">
        <v>1</v>
      </c>
      <c r="EY31">
        <v>1874.486705</v>
      </c>
      <c r="EZ31" t="s">
        <v>879</v>
      </c>
      <c r="FA31" s="27">
        <v>1</v>
      </c>
      <c r="FB31">
        <v>7.96</v>
      </c>
      <c r="FD31" s="27">
        <v>1</v>
      </c>
      <c r="FE31">
        <v>1129.377606</v>
      </c>
      <c r="FF31" t="s">
        <v>880</v>
      </c>
      <c r="FG31" s="27">
        <v>1</v>
      </c>
      <c r="FH31">
        <v>0.11700000000000001</v>
      </c>
      <c r="FJ31">
        <v>1</v>
      </c>
      <c r="FL31" t="s">
        <v>868</v>
      </c>
      <c r="FM31" s="27">
        <v>1</v>
      </c>
      <c r="FN31" t="s">
        <v>242</v>
      </c>
      <c r="FO31" t="s">
        <v>242</v>
      </c>
      <c r="FP31" t="s">
        <v>242</v>
      </c>
      <c r="FQ31" t="s">
        <v>881</v>
      </c>
      <c r="FR31" s="27">
        <v>1</v>
      </c>
      <c r="FS31">
        <v>41</v>
      </c>
      <c r="FT31">
        <v>2</v>
      </c>
      <c r="FV31" s="27">
        <v>0</v>
      </c>
      <c r="FW31" t="s">
        <v>242</v>
      </c>
      <c r="FX31" t="s">
        <v>242</v>
      </c>
      <c r="FY31" t="s">
        <v>242</v>
      </c>
      <c r="FZ31" t="s">
        <v>242</v>
      </c>
      <c r="GA31" t="s">
        <v>242</v>
      </c>
      <c r="GB31" t="s">
        <v>242</v>
      </c>
      <c r="GC31" t="s">
        <v>242</v>
      </c>
      <c r="GD31" t="s">
        <v>242</v>
      </c>
      <c r="GF31" t="s">
        <v>242</v>
      </c>
      <c r="GI31" s="27">
        <v>0</v>
      </c>
      <c r="GJ31" t="s">
        <v>242</v>
      </c>
      <c r="GK31" t="s">
        <v>242</v>
      </c>
      <c r="GM31" t="s">
        <v>242</v>
      </c>
      <c r="GP31" s="27">
        <v>1</v>
      </c>
      <c r="GQ31">
        <v>140</v>
      </c>
      <c r="GR31" t="s">
        <v>882</v>
      </c>
      <c r="GT31">
        <v>3</v>
      </c>
      <c r="GV31" t="s">
        <v>866</v>
      </c>
      <c r="GW31" s="27">
        <v>0</v>
      </c>
      <c r="GY31" s="27">
        <v>0</v>
      </c>
      <c r="HA31" t="s">
        <v>242</v>
      </c>
      <c r="HD31" s="27">
        <v>1</v>
      </c>
      <c r="HE31" t="s">
        <v>883</v>
      </c>
      <c r="HF31">
        <v>1</v>
      </c>
      <c r="HH31" t="s">
        <v>868</v>
      </c>
      <c r="HI31">
        <v>0.66666666699999999</v>
      </c>
      <c r="HJ31">
        <v>1</v>
      </c>
      <c r="HK31">
        <v>0.5</v>
      </c>
      <c r="HL31">
        <v>1</v>
      </c>
      <c r="HM31">
        <v>1</v>
      </c>
      <c r="HN31">
        <v>0</v>
      </c>
      <c r="HO31">
        <v>1</v>
      </c>
      <c r="HP31">
        <v>0.66666666699999999</v>
      </c>
      <c r="HQ31">
        <v>0</v>
      </c>
      <c r="HR31">
        <v>1</v>
      </c>
      <c r="HS31">
        <v>0</v>
      </c>
      <c r="HT31">
        <v>1</v>
      </c>
      <c r="HU31">
        <v>1</v>
      </c>
      <c r="HV31">
        <v>0.72222222199999997</v>
      </c>
      <c r="HW31">
        <v>0.75</v>
      </c>
      <c r="HX31">
        <v>0.53333333299999997</v>
      </c>
      <c r="HY31">
        <v>0.66851851900000003</v>
      </c>
      <c r="HZ31" t="s">
        <v>863</v>
      </c>
      <c r="IA31" t="s">
        <v>266</v>
      </c>
      <c r="IB31" t="s">
        <v>863</v>
      </c>
      <c r="IC31">
        <v>4357.7</v>
      </c>
      <c r="ID31">
        <v>4895.8</v>
      </c>
      <c r="IE31">
        <v>5190.1000000000004</v>
      </c>
      <c r="IF31">
        <v>5375.6</v>
      </c>
      <c r="IG31">
        <v>4357.7</v>
      </c>
    </row>
    <row r="32" spans="1:241" customFormat="1" ht="14" customHeight="1" x14ac:dyDescent="0.2">
      <c r="A32">
        <v>31</v>
      </c>
      <c r="B32">
        <v>31</v>
      </c>
      <c r="C32" s="1">
        <v>44574.575694444444</v>
      </c>
      <c r="D32" s="1">
        <v>44574.661805555559</v>
      </c>
      <c r="E32">
        <v>0</v>
      </c>
      <c r="F32" t="s">
        <v>884</v>
      </c>
      <c r="G32">
        <v>100</v>
      </c>
      <c r="H32">
        <v>7460</v>
      </c>
      <c r="I32">
        <v>1</v>
      </c>
      <c r="J32" s="1">
        <v>44574.661805555559</v>
      </c>
      <c r="K32" t="s">
        <v>885</v>
      </c>
      <c r="L32" t="s">
        <v>242</v>
      </c>
      <c r="M32" t="s">
        <v>242</v>
      </c>
      <c r="N32" t="s">
        <v>886</v>
      </c>
      <c r="O32" t="s">
        <v>887</v>
      </c>
      <c r="P32">
        <v>34.037994380000001</v>
      </c>
      <c r="Q32">
        <v>-118.4543991</v>
      </c>
      <c r="R32" t="s">
        <v>245</v>
      </c>
      <c r="S32" t="s">
        <v>246</v>
      </c>
      <c r="T32" t="s">
        <v>888</v>
      </c>
      <c r="V32" t="s">
        <v>889</v>
      </c>
      <c r="W32">
        <v>172062101</v>
      </c>
      <c r="X32">
        <v>6331</v>
      </c>
      <c r="Y32" t="s">
        <v>319</v>
      </c>
      <c r="Z32" t="s">
        <v>890</v>
      </c>
      <c r="AA32">
        <v>2020</v>
      </c>
      <c r="AC32">
        <v>0</v>
      </c>
      <c r="AF32">
        <v>14</v>
      </c>
      <c r="AG32">
        <v>1</v>
      </c>
      <c r="AI32" t="s">
        <v>891</v>
      </c>
      <c r="AJ32" s="27">
        <v>1</v>
      </c>
      <c r="AK32">
        <v>6</v>
      </c>
      <c r="AL32" s="27">
        <v>0</v>
      </c>
      <c r="AM32" s="24">
        <v>0</v>
      </c>
      <c r="AN32" s="27">
        <v>1</v>
      </c>
      <c r="AO32">
        <v>14</v>
      </c>
      <c r="AP32" t="s">
        <v>892</v>
      </c>
      <c r="AQ32">
        <v>3</v>
      </c>
      <c r="AS32" t="s">
        <v>893</v>
      </c>
      <c r="AT32" s="27">
        <v>1</v>
      </c>
      <c r="AU32">
        <v>13</v>
      </c>
      <c r="AV32" s="21">
        <f t="shared" si="0"/>
        <v>92.857142857142861</v>
      </c>
      <c r="AW32">
        <v>2</v>
      </c>
      <c r="AY32" t="s">
        <v>894</v>
      </c>
      <c r="AZ32" s="27">
        <v>1</v>
      </c>
      <c r="BA32">
        <v>11</v>
      </c>
      <c r="BB32" s="21">
        <f t="shared" si="1"/>
        <v>78.571428571428569</v>
      </c>
      <c r="BC32">
        <v>3</v>
      </c>
      <c r="BE32" t="s">
        <v>893</v>
      </c>
      <c r="BF32" s="27">
        <v>1</v>
      </c>
      <c r="BG32">
        <v>14</v>
      </c>
      <c r="BH32" t="s">
        <v>895</v>
      </c>
      <c r="BI32">
        <v>3</v>
      </c>
      <c r="BK32" t="s">
        <v>893</v>
      </c>
      <c r="BL32" s="27">
        <v>1</v>
      </c>
      <c r="BM32">
        <v>3</v>
      </c>
      <c r="BO32" t="s">
        <v>893</v>
      </c>
      <c r="BP32" s="27">
        <v>1</v>
      </c>
      <c r="BQ32">
        <v>4</v>
      </c>
      <c r="BR32" s="21">
        <f t="shared" si="2"/>
        <v>28.571428571428569</v>
      </c>
      <c r="BT32">
        <v>1</v>
      </c>
      <c r="BV32" t="s">
        <v>891</v>
      </c>
      <c r="BW32" s="27">
        <v>1</v>
      </c>
      <c r="BX32">
        <v>4</v>
      </c>
      <c r="BY32" s="21">
        <f t="shared" si="3"/>
        <v>28.571428571428569</v>
      </c>
      <c r="BZ32">
        <v>1</v>
      </c>
      <c r="CA32">
        <v>3</v>
      </c>
      <c r="CC32" t="s">
        <v>893</v>
      </c>
      <c r="CD32" s="27">
        <v>0</v>
      </c>
      <c r="CF32" t="s">
        <v>242</v>
      </c>
      <c r="CG32" t="s">
        <v>242</v>
      </c>
      <c r="CI32" s="27">
        <v>0</v>
      </c>
      <c r="CK32" t="s">
        <v>242</v>
      </c>
      <c r="CN32" s="27">
        <v>0</v>
      </c>
      <c r="CO32" s="27">
        <v>0</v>
      </c>
      <c r="CP32" t="s">
        <v>242</v>
      </c>
      <c r="CQ32" t="s">
        <v>242</v>
      </c>
      <c r="CR32" t="s">
        <v>242</v>
      </c>
      <c r="CU32" s="27">
        <v>1</v>
      </c>
      <c r="CV32" s="2" t="s">
        <v>896</v>
      </c>
      <c r="CW32">
        <v>1</v>
      </c>
      <c r="CY32" t="s">
        <v>891</v>
      </c>
      <c r="CZ32" s="27">
        <v>1</v>
      </c>
      <c r="DA32">
        <v>12803</v>
      </c>
      <c r="DB32">
        <v>2</v>
      </c>
      <c r="DD32" s="27">
        <v>1</v>
      </c>
      <c r="DE32" t="s">
        <v>242</v>
      </c>
      <c r="DF32" t="s">
        <v>242</v>
      </c>
      <c r="DH32" t="s">
        <v>242</v>
      </c>
      <c r="DI32">
        <v>11605</v>
      </c>
      <c r="DJ32">
        <v>2</v>
      </c>
      <c r="DL32" s="27">
        <v>0</v>
      </c>
      <c r="DM32" t="s">
        <v>242</v>
      </c>
      <c r="DN32" t="s">
        <v>242</v>
      </c>
      <c r="DP32">
        <v>1</v>
      </c>
      <c r="DR32" t="s">
        <v>897</v>
      </c>
      <c r="DS32" s="27">
        <v>0</v>
      </c>
      <c r="DU32" s="27">
        <v>0</v>
      </c>
      <c r="DW32" s="27">
        <v>0.5</v>
      </c>
      <c r="DX32" s="2" t="s">
        <v>898</v>
      </c>
      <c r="DY32" s="27">
        <v>1</v>
      </c>
      <c r="DZ32" s="2" t="s">
        <v>899</v>
      </c>
      <c r="EA32" s="27">
        <v>0</v>
      </c>
      <c r="EC32" s="27">
        <v>1</v>
      </c>
      <c r="ED32" s="2" t="s">
        <v>900</v>
      </c>
      <c r="EE32" s="27">
        <v>1</v>
      </c>
      <c r="EF32" s="2" t="s">
        <v>901</v>
      </c>
      <c r="EG32" s="27">
        <v>1</v>
      </c>
      <c r="EH32" t="s">
        <v>902</v>
      </c>
      <c r="EI32" s="27">
        <v>1</v>
      </c>
      <c r="EJ32" t="s">
        <v>903</v>
      </c>
      <c r="EK32" s="27">
        <v>0</v>
      </c>
      <c r="EM32">
        <v>1</v>
      </c>
      <c r="EO32" t="s">
        <v>891</v>
      </c>
      <c r="EP32" s="27">
        <v>0</v>
      </c>
      <c r="EQ32" t="s">
        <v>242</v>
      </c>
      <c r="ER32" t="s">
        <v>242</v>
      </c>
      <c r="EU32" t="s">
        <v>242</v>
      </c>
      <c r="EV32" t="s">
        <v>242</v>
      </c>
      <c r="EX32" s="27">
        <v>0</v>
      </c>
      <c r="EY32" t="s">
        <v>242</v>
      </c>
      <c r="FA32" s="27">
        <v>0</v>
      </c>
      <c r="FB32" t="s">
        <v>242</v>
      </c>
      <c r="FD32" s="27">
        <v>1</v>
      </c>
      <c r="FE32" t="s">
        <v>242</v>
      </c>
      <c r="FF32" t="s">
        <v>904</v>
      </c>
      <c r="FG32" s="27">
        <v>0</v>
      </c>
      <c r="FH32" t="s">
        <v>242</v>
      </c>
      <c r="FJ32">
        <v>1</v>
      </c>
      <c r="FL32" t="s">
        <v>891</v>
      </c>
      <c r="FM32" s="27">
        <v>0</v>
      </c>
      <c r="FN32" t="s">
        <v>242</v>
      </c>
      <c r="FO32" t="s">
        <v>242</v>
      </c>
      <c r="FP32" t="s">
        <v>242</v>
      </c>
      <c r="FR32" s="27">
        <v>1</v>
      </c>
      <c r="FS32">
        <v>48</v>
      </c>
      <c r="FT32">
        <v>3</v>
      </c>
      <c r="FV32" s="27">
        <v>0.5</v>
      </c>
      <c r="FW32" t="s">
        <v>242</v>
      </c>
      <c r="FX32" t="s">
        <v>242</v>
      </c>
      <c r="FY32">
        <v>90</v>
      </c>
      <c r="FZ32" t="s">
        <v>242</v>
      </c>
      <c r="GA32" t="s">
        <v>242</v>
      </c>
      <c r="GB32" t="s">
        <v>242</v>
      </c>
      <c r="GC32" t="s">
        <v>242</v>
      </c>
      <c r="GD32">
        <v>3</v>
      </c>
      <c r="GE32" t="s">
        <v>905</v>
      </c>
      <c r="GF32">
        <v>1</v>
      </c>
      <c r="GH32" t="s">
        <v>897</v>
      </c>
      <c r="GI32" s="27">
        <v>0.5</v>
      </c>
      <c r="GJ32" t="s">
        <v>242</v>
      </c>
      <c r="GK32">
        <v>1</v>
      </c>
      <c r="GM32">
        <v>1</v>
      </c>
      <c r="GO32" t="s">
        <v>897</v>
      </c>
      <c r="GP32" s="27">
        <v>1</v>
      </c>
      <c r="GQ32">
        <v>38.1</v>
      </c>
      <c r="GR32" t="s">
        <v>906</v>
      </c>
      <c r="GT32">
        <v>3</v>
      </c>
      <c r="GV32" t="s">
        <v>893</v>
      </c>
      <c r="GW32" s="27">
        <v>0</v>
      </c>
      <c r="GY32" s="27">
        <v>0</v>
      </c>
      <c r="HA32" t="s">
        <v>242</v>
      </c>
      <c r="HD32" s="27">
        <v>1</v>
      </c>
      <c r="HE32" s="2" t="s">
        <v>907</v>
      </c>
      <c r="HF32">
        <v>1</v>
      </c>
      <c r="HH32" t="s">
        <v>891</v>
      </c>
      <c r="HI32">
        <v>0.77777777800000003</v>
      </c>
      <c r="HJ32">
        <v>0</v>
      </c>
      <c r="HK32">
        <v>0.5</v>
      </c>
      <c r="HL32">
        <v>0.66666666699999999</v>
      </c>
      <c r="HM32">
        <v>0.55000000000000004</v>
      </c>
      <c r="HN32">
        <v>0</v>
      </c>
      <c r="HO32">
        <v>0.25</v>
      </c>
      <c r="HP32">
        <v>0.5</v>
      </c>
      <c r="HQ32">
        <v>0.5</v>
      </c>
      <c r="HR32">
        <v>1</v>
      </c>
      <c r="HS32">
        <v>0</v>
      </c>
      <c r="HT32">
        <v>1</v>
      </c>
      <c r="HU32">
        <v>1</v>
      </c>
      <c r="HV32">
        <v>0.42592592600000001</v>
      </c>
      <c r="HW32">
        <v>0.366666667</v>
      </c>
      <c r="HX32">
        <v>0.6</v>
      </c>
      <c r="HY32">
        <v>0.464197531</v>
      </c>
      <c r="HZ32" t="s">
        <v>888</v>
      </c>
      <c r="IA32" t="s">
        <v>266</v>
      </c>
      <c r="IB32" t="s">
        <v>888</v>
      </c>
      <c r="IC32">
        <v>7937</v>
      </c>
      <c r="ID32">
        <v>7549</v>
      </c>
      <c r="IE32">
        <v>9644</v>
      </c>
      <c r="IF32">
        <v>6572</v>
      </c>
      <c r="IG32">
        <v>7937</v>
      </c>
    </row>
    <row r="33" spans="1:241" customFormat="1" ht="14" customHeight="1" x14ac:dyDescent="0.2">
      <c r="A33">
        <v>32</v>
      </c>
      <c r="B33">
        <v>32</v>
      </c>
      <c r="C33" s="1">
        <v>44574.601388888892</v>
      </c>
      <c r="D33" s="1">
        <v>44574.722916666666</v>
      </c>
      <c r="E33">
        <v>0</v>
      </c>
      <c r="F33" t="s">
        <v>292</v>
      </c>
      <c r="G33">
        <v>100</v>
      </c>
      <c r="H33">
        <v>10507</v>
      </c>
      <c r="I33">
        <v>1</v>
      </c>
      <c r="J33" s="1">
        <v>44574.722916666666</v>
      </c>
      <c r="K33" t="s">
        <v>908</v>
      </c>
      <c r="L33" t="s">
        <v>242</v>
      </c>
      <c r="M33" t="s">
        <v>242</v>
      </c>
      <c r="N33" t="s">
        <v>909</v>
      </c>
      <c r="O33" t="s">
        <v>910</v>
      </c>
      <c r="P33">
        <v>34.037994380000001</v>
      </c>
      <c r="Q33">
        <v>-118.4543991</v>
      </c>
      <c r="R33" t="s">
        <v>245</v>
      </c>
      <c r="S33" t="s">
        <v>246</v>
      </c>
      <c r="T33" t="s">
        <v>911</v>
      </c>
      <c r="V33" t="s">
        <v>912</v>
      </c>
      <c r="W33">
        <v>200340107</v>
      </c>
      <c r="X33">
        <v>6021</v>
      </c>
      <c r="Y33" t="s">
        <v>319</v>
      </c>
      <c r="Z33" t="s">
        <v>913</v>
      </c>
      <c r="AA33">
        <v>2020</v>
      </c>
      <c r="AC33">
        <v>0</v>
      </c>
      <c r="AF33">
        <v>11</v>
      </c>
      <c r="AG33">
        <v>1</v>
      </c>
      <c r="AI33" t="s">
        <v>914</v>
      </c>
      <c r="AJ33" s="27">
        <v>1</v>
      </c>
      <c r="AK33">
        <v>5</v>
      </c>
      <c r="AL33" s="27">
        <v>0</v>
      </c>
      <c r="AM33" s="24">
        <v>0</v>
      </c>
      <c r="AN33" s="27">
        <v>0</v>
      </c>
      <c r="AO33" s="24">
        <v>0</v>
      </c>
      <c r="AQ33">
        <v>3</v>
      </c>
      <c r="AS33" t="s">
        <v>915</v>
      </c>
      <c r="AT33" s="27">
        <v>1</v>
      </c>
      <c r="AU33">
        <v>11</v>
      </c>
      <c r="AV33" s="21">
        <f t="shared" si="0"/>
        <v>100</v>
      </c>
      <c r="AW33">
        <v>1</v>
      </c>
      <c r="AY33" t="s">
        <v>914</v>
      </c>
      <c r="AZ33" s="27">
        <v>1</v>
      </c>
      <c r="BA33">
        <v>11</v>
      </c>
      <c r="BB33" s="21">
        <f t="shared" si="1"/>
        <v>100</v>
      </c>
      <c r="BC33">
        <v>1</v>
      </c>
      <c r="BE33" t="s">
        <v>914</v>
      </c>
      <c r="BF33" s="27">
        <v>1</v>
      </c>
      <c r="BI33">
        <v>3</v>
      </c>
      <c r="BK33" t="s">
        <v>915</v>
      </c>
      <c r="BL33" s="27">
        <v>1</v>
      </c>
      <c r="BM33">
        <v>2</v>
      </c>
      <c r="BP33" s="27">
        <v>1</v>
      </c>
      <c r="BQ33">
        <v>3</v>
      </c>
      <c r="BR33" s="21">
        <f t="shared" si="2"/>
        <v>27.27272727272727</v>
      </c>
      <c r="BT33">
        <v>1</v>
      </c>
      <c r="BV33" t="s">
        <v>914</v>
      </c>
      <c r="BW33" s="27">
        <v>1</v>
      </c>
      <c r="BX33">
        <v>3</v>
      </c>
      <c r="BY33" s="21">
        <f t="shared" si="3"/>
        <v>27.27272727272727</v>
      </c>
      <c r="BZ33">
        <v>1</v>
      </c>
      <c r="CA33">
        <v>1</v>
      </c>
      <c r="CC33" t="s">
        <v>914</v>
      </c>
      <c r="CD33" s="27">
        <v>0</v>
      </c>
      <c r="CF33" t="s">
        <v>242</v>
      </c>
      <c r="CG33" t="s">
        <v>242</v>
      </c>
      <c r="CI33" s="27">
        <v>1</v>
      </c>
      <c r="CJ33" s="2" t="s">
        <v>916</v>
      </c>
      <c r="CK33">
        <v>1</v>
      </c>
      <c r="CM33" t="s">
        <v>917</v>
      </c>
      <c r="CN33" s="27">
        <v>1</v>
      </c>
      <c r="CO33" s="27">
        <v>0.5</v>
      </c>
      <c r="CP33" t="s">
        <v>242</v>
      </c>
      <c r="CQ33">
        <v>99.9</v>
      </c>
      <c r="CR33" t="s">
        <v>242</v>
      </c>
      <c r="CS33" t="s">
        <v>918</v>
      </c>
      <c r="CU33" s="27">
        <v>1</v>
      </c>
      <c r="CV33" s="2" t="s">
        <v>919</v>
      </c>
      <c r="CW33">
        <v>1</v>
      </c>
      <c r="CY33" t="s">
        <v>914</v>
      </c>
      <c r="CZ33" s="27">
        <v>1</v>
      </c>
      <c r="DA33">
        <v>5401</v>
      </c>
      <c r="DB33">
        <v>2</v>
      </c>
      <c r="DD33" s="27">
        <v>1</v>
      </c>
      <c r="DE33">
        <v>32624</v>
      </c>
      <c r="DF33">
        <v>2</v>
      </c>
      <c r="DG33" s="5">
        <v>32953</v>
      </c>
      <c r="DH33">
        <v>2</v>
      </c>
      <c r="DI33" t="s">
        <v>242</v>
      </c>
      <c r="DJ33" t="s">
        <v>242</v>
      </c>
      <c r="DL33" s="27">
        <v>1</v>
      </c>
      <c r="DM33">
        <v>24230</v>
      </c>
      <c r="DN33">
        <v>2</v>
      </c>
      <c r="DP33">
        <v>1</v>
      </c>
      <c r="DR33" t="s">
        <v>914</v>
      </c>
      <c r="DS33" s="27">
        <v>1</v>
      </c>
      <c r="DT33" s="2" t="s">
        <v>920</v>
      </c>
      <c r="DU33" s="27">
        <v>1</v>
      </c>
      <c r="DV33" s="2" t="s">
        <v>921</v>
      </c>
      <c r="DW33" s="27">
        <v>1</v>
      </c>
      <c r="DX33" s="2" t="s">
        <v>922</v>
      </c>
      <c r="DY33" s="27">
        <v>1</v>
      </c>
      <c r="DZ33" s="2" t="s">
        <v>923</v>
      </c>
      <c r="EA33" s="27">
        <v>1</v>
      </c>
      <c r="EB33" s="2" t="s">
        <v>924</v>
      </c>
      <c r="EC33" s="27">
        <v>1</v>
      </c>
      <c r="ED33" t="s">
        <v>925</v>
      </c>
      <c r="EE33" s="27">
        <v>1</v>
      </c>
      <c r="EF33" t="s">
        <v>925</v>
      </c>
      <c r="EG33" s="27">
        <v>0</v>
      </c>
      <c r="EI33" s="27">
        <v>1</v>
      </c>
      <c r="EJ33" t="s">
        <v>926</v>
      </c>
      <c r="EK33" s="27">
        <v>1</v>
      </c>
      <c r="EL33" t="s">
        <v>927</v>
      </c>
      <c r="EM33">
        <v>4</v>
      </c>
      <c r="EO33" t="s">
        <v>928</v>
      </c>
      <c r="EP33" s="27">
        <v>0</v>
      </c>
      <c r="EQ33" t="s">
        <v>242</v>
      </c>
      <c r="ER33" t="s">
        <v>242</v>
      </c>
      <c r="EU33" t="s">
        <v>242</v>
      </c>
      <c r="EV33" t="s">
        <v>242</v>
      </c>
      <c r="EX33" s="27">
        <v>0</v>
      </c>
      <c r="EY33" t="s">
        <v>242</v>
      </c>
      <c r="FA33" s="27">
        <v>0</v>
      </c>
      <c r="FB33" t="s">
        <v>242</v>
      </c>
      <c r="FD33" s="27">
        <v>1</v>
      </c>
      <c r="FE33">
        <v>298.125</v>
      </c>
      <c r="FF33" t="s">
        <v>929</v>
      </c>
      <c r="FG33" s="27">
        <v>0</v>
      </c>
      <c r="FH33" t="s">
        <v>242</v>
      </c>
      <c r="FJ33">
        <v>1</v>
      </c>
      <c r="FL33" t="s">
        <v>914</v>
      </c>
      <c r="FM33" s="27">
        <v>1</v>
      </c>
      <c r="FN33" t="s">
        <v>242</v>
      </c>
      <c r="FO33" t="s">
        <v>242</v>
      </c>
      <c r="FP33" t="s">
        <v>242</v>
      </c>
      <c r="FQ33" t="s">
        <v>930</v>
      </c>
      <c r="FR33" s="27">
        <v>1</v>
      </c>
      <c r="FS33">
        <v>65</v>
      </c>
      <c r="FT33">
        <v>1</v>
      </c>
      <c r="FV33" s="27">
        <v>1</v>
      </c>
      <c r="FW33" t="s">
        <v>242</v>
      </c>
      <c r="FX33" t="s">
        <v>242</v>
      </c>
      <c r="FY33" t="s">
        <v>242</v>
      </c>
      <c r="FZ33" t="s">
        <v>242</v>
      </c>
      <c r="GA33" t="s">
        <v>242</v>
      </c>
      <c r="GB33" t="s">
        <v>242</v>
      </c>
      <c r="GC33" t="s">
        <v>242</v>
      </c>
      <c r="GD33">
        <v>1</v>
      </c>
      <c r="GE33" s="2" t="s">
        <v>931</v>
      </c>
      <c r="GF33">
        <v>1</v>
      </c>
      <c r="GH33" t="s">
        <v>914</v>
      </c>
      <c r="GI33" s="27">
        <v>0</v>
      </c>
      <c r="GJ33" t="s">
        <v>242</v>
      </c>
      <c r="GK33" t="s">
        <v>242</v>
      </c>
      <c r="GM33" t="s">
        <v>242</v>
      </c>
      <c r="GP33" s="27">
        <v>1</v>
      </c>
      <c r="GQ33">
        <v>55</v>
      </c>
      <c r="GR33" t="s">
        <v>932</v>
      </c>
      <c r="GT33">
        <v>3</v>
      </c>
      <c r="GV33" t="s">
        <v>915</v>
      </c>
      <c r="GW33" s="27">
        <v>0.5</v>
      </c>
      <c r="GX33" t="s">
        <v>933</v>
      </c>
      <c r="GY33" s="27">
        <v>0.5</v>
      </c>
      <c r="GZ33" t="s">
        <v>933</v>
      </c>
      <c r="HA33">
        <v>1</v>
      </c>
      <c r="HC33" t="s">
        <v>914</v>
      </c>
      <c r="HD33" s="27">
        <v>1</v>
      </c>
      <c r="HE33" s="2" t="s">
        <v>934</v>
      </c>
      <c r="HF33" t="s">
        <v>242</v>
      </c>
      <c r="HI33">
        <v>0.66666666699999999</v>
      </c>
      <c r="HJ33">
        <v>1</v>
      </c>
      <c r="HK33">
        <v>0.75</v>
      </c>
      <c r="HL33">
        <v>1</v>
      </c>
      <c r="HM33">
        <v>0.9</v>
      </c>
      <c r="HN33">
        <v>0</v>
      </c>
      <c r="HO33">
        <v>0.25</v>
      </c>
      <c r="HP33">
        <v>1</v>
      </c>
      <c r="HQ33">
        <v>0</v>
      </c>
      <c r="HR33">
        <v>1</v>
      </c>
      <c r="HS33">
        <v>0.5</v>
      </c>
      <c r="HT33">
        <v>1</v>
      </c>
      <c r="HU33">
        <v>1</v>
      </c>
      <c r="HV33">
        <v>0.80555555599999995</v>
      </c>
      <c r="HW33">
        <v>0.53749999999999998</v>
      </c>
      <c r="HX33">
        <v>0.7</v>
      </c>
      <c r="HY33">
        <v>0.68101851899999999</v>
      </c>
      <c r="HZ33" t="s">
        <v>935</v>
      </c>
      <c r="IA33" t="s">
        <v>266</v>
      </c>
      <c r="IB33" t="s">
        <v>911</v>
      </c>
      <c r="IC33">
        <v>3773</v>
      </c>
      <c r="ID33">
        <v>3054</v>
      </c>
      <c r="IE33">
        <v>3024</v>
      </c>
      <c r="IF33">
        <v>3740</v>
      </c>
      <c r="IG33">
        <v>3773</v>
      </c>
    </row>
    <row r="34" spans="1:241" customFormat="1" ht="14" customHeight="1" x14ac:dyDescent="0.2">
      <c r="A34">
        <v>33</v>
      </c>
      <c r="B34">
        <v>33</v>
      </c>
      <c r="C34" s="1">
        <v>44576.549305555556</v>
      </c>
      <c r="D34" s="1">
        <v>44576.665972222225</v>
      </c>
      <c r="E34">
        <v>0</v>
      </c>
      <c r="F34" t="s">
        <v>292</v>
      </c>
      <c r="G34">
        <v>100</v>
      </c>
      <c r="H34">
        <v>10072</v>
      </c>
      <c r="I34">
        <v>1</v>
      </c>
      <c r="J34" s="1">
        <v>44576.665972222225</v>
      </c>
      <c r="K34" t="s">
        <v>936</v>
      </c>
      <c r="L34" t="s">
        <v>242</v>
      </c>
      <c r="M34" t="s">
        <v>242</v>
      </c>
      <c r="N34" t="s">
        <v>937</v>
      </c>
      <c r="O34" t="s">
        <v>938</v>
      </c>
      <c r="P34">
        <v>34.037994380000001</v>
      </c>
      <c r="Q34">
        <v>-118.4543991</v>
      </c>
      <c r="R34" t="s">
        <v>245</v>
      </c>
      <c r="S34" t="s">
        <v>246</v>
      </c>
      <c r="T34" t="s">
        <v>939</v>
      </c>
      <c r="V34" t="s">
        <v>940</v>
      </c>
      <c r="W34" t="s">
        <v>941</v>
      </c>
      <c r="X34">
        <v>2099</v>
      </c>
      <c r="Y34" t="s">
        <v>326</v>
      </c>
      <c r="Z34" t="s">
        <v>942</v>
      </c>
      <c r="AA34">
        <v>2021</v>
      </c>
      <c r="AC34">
        <v>1</v>
      </c>
      <c r="AD34">
        <v>4</v>
      </c>
      <c r="AF34">
        <v>12</v>
      </c>
      <c r="AG34">
        <v>1</v>
      </c>
      <c r="AI34" t="s">
        <v>943</v>
      </c>
      <c r="AJ34" s="27">
        <v>1</v>
      </c>
      <c r="AK34">
        <v>11</v>
      </c>
      <c r="AL34" s="27">
        <v>0</v>
      </c>
      <c r="AM34" s="24">
        <v>0</v>
      </c>
      <c r="AN34" s="27">
        <v>0</v>
      </c>
      <c r="AO34" s="24">
        <v>0</v>
      </c>
      <c r="AQ34">
        <v>3</v>
      </c>
      <c r="AS34" t="s">
        <v>944</v>
      </c>
      <c r="AT34" s="27">
        <v>1</v>
      </c>
      <c r="AU34">
        <v>11</v>
      </c>
      <c r="AV34" s="21">
        <f t="shared" si="0"/>
        <v>91.666666666666657</v>
      </c>
      <c r="AW34">
        <v>2</v>
      </c>
      <c r="AY34" t="s">
        <v>945</v>
      </c>
      <c r="AZ34" s="27">
        <v>1</v>
      </c>
      <c r="BA34">
        <v>5</v>
      </c>
      <c r="BB34" s="21">
        <f t="shared" si="1"/>
        <v>41.666666666666671</v>
      </c>
      <c r="BC34">
        <v>2</v>
      </c>
      <c r="BE34" t="s">
        <v>945</v>
      </c>
      <c r="BF34" s="27">
        <v>1</v>
      </c>
      <c r="BG34">
        <v>8.91</v>
      </c>
      <c r="BI34">
        <v>3</v>
      </c>
      <c r="BK34" t="s">
        <v>944</v>
      </c>
      <c r="BL34" s="27">
        <v>1</v>
      </c>
      <c r="BM34">
        <v>2</v>
      </c>
      <c r="BO34" t="s">
        <v>945</v>
      </c>
      <c r="BP34" s="27">
        <v>1</v>
      </c>
      <c r="BQ34">
        <v>4</v>
      </c>
      <c r="BR34" s="21">
        <f t="shared" si="2"/>
        <v>33.333333333333329</v>
      </c>
      <c r="BT34">
        <v>1</v>
      </c>
      <c r="BV34" t="s">
        <v>943</v>
      </c>
      <c r="BW34" s="27">
        <v>1</v>
      </c>
      <c r="BX34">
        <v>2</v>
      </c>
      <c r="BY34" s="21">
        <f t="shared" si="3"/>
        <v>16.666666666666664</v>
      </c>
      <c r="BZ34">
        <v>2</v>
      </c>
      <c r="CA34">
        <v>3</v>
      </c>
      <c r="CC34" t="s">
        <v>944</v>
      </c>
      <c r="CD34" s="27">
        <v>0</v>
      </c>
      <c r="CF34" t="s">
        <v>242</v>
      </c>
      <c r="CG34" t="s">
        <v>242</v>
      </c>
      <c r="CI34" s="27">
        <v>1</v>
      </c>
      <c r="CJ34" s="2" t="s">
        <v>946</v>
      </c>
      <c r="CK34">
        <v>1</v>
      </c>
      <c r="CM34" t="s">
        <v>943</v>
      </c>
      <c r="CN34" s="27">
        <v>1</v>
      </c>
      <c r="CO34" s="27">
        <v>0</v>
      </c>
      <c r="CP34" t="s">
        <v>242</v>
      </c>
      <c r="CQ34" t="s">
        <v>242</v>
      </c>
      <c r="CR34" t="s">
        <v>242</v>
      </c>
      <c r="CU34" s="27">
        <v>1</v>
      </c>
      <c r="CV34" s="2" t="s">
        <v>947</v>
      </c>
      <c r="CW34">
        <v>1</v>
      </c>
      <c r="CY34" t="s">
        <v>943</v>
      </c>
      <c r="CZ34" s="27">
        <v>1</v>
      </c>
      <c r="DA34">
        <v>469912</v>
      </c>
      <c r="DB34">
        <v>2</v>
      </c>
      <c r="DD34" s="27">
        <v>1</v>
      </c>
      <c r="DE34" t="s">
        <v>242</v>
      </c>
      <c r="DF34" t="s">
        <v>242</v>
      </c>
      <c r="DH34" t="s">
        <v>242</v>
      </c>
      <c r="DI34">
        <v>252288</v>
      </c>
      <c r="DJ34">
        <v>2</v>
      </c>
      <c r="DL34" s="27">
        <v>1</v>
      </c>
      <c r="DM34">
        <v>5575612</v>
      </c>
      <c r="DN34">
        <v>2</v>
      </c>
      <c r="DP34">
        <v>1</v>
      </c>
      <c r="DR34" t="s">
        <v>943</v>
      </c>
      <c r="DS34" s="27">
        <v>0</v>
      </c>
      <c r="DU34" s="27">
        <v>0</v>
      </c>
      <c r="DW34" s="27">
        <v>0.5</v>
      </c>
      <c r="DX34" t="s">
        <v>948</v>
      </c>
      <c r="DY34" s="27">
        <v>1</v>
      </c>
      <c r="DZ34" s="2" t="s">
        <v>949</v>
      </c>
      <c r="EA34" s="27">
        <v>0</v>
      </c>
      <c r="EC34" s="27">
        <v>0</v>
      </c>
      <c r="EE34" s="27">
        <v>0</v>
      </c>
      <c r="EG34" s="27">
        <v>0</v>
      </c>
      <c r="EI34" s="27">
        <v>1</v>
      </c>
      <c r="EJ34" t="s">
        <v>950</v>
      </c>
      <c r="EK34" s="27">
        <v>1</v>
      </c>
      <c r="EL34" t="s">
        <v>951</v>
      </c>
      <c r="EM34">
        <v>1</v>
      </c>
      <c r="EO34" t="s">
        <v>943</v>
      </c>
      <c r="EP34" s="27">
        <v>0</v>
      </c>
      <c r="EQ34" t="s">
        <v>242</v>
      </c>
      <c r="ER34" t="s">
        <v>242</v>
      </c>
      <c r="EU34" t="s">
        <v>242</v>
      </c>
      <c r="EV34" t="s">
        <v>242</v>
      </c>
      <c r="EX34" s="27">
        <v>1</v>
      </c>
      <c r="EY34">
        <v>21438.858</v>
      </c>
      <c r="EZ34" t="s">
        <v>952</v>
      </c>
      <c r="FA34" s="27">
        <v>0</v>
      </c>
      <c r="FB34" t="s">
        <v>242</v>
      </c>
      <c r="FD34" s="27">
        <v>1</v>
      </c>
      <c r="FE34">
        <v>21248.755000000001</v>
      </c>
      <c r="FF34" t="s">
        <v>953</v>
      </c>
      <c r="FG34" s="27">
        <v>0</v>
      </c>
      <c r="FH34" t="s">
        <v>242</v>
      </c>
      <c r="FJ34">
        <v>1</v>
      </c>
      <c r="FL34" t="s">
        <v>943</v>
      </c>
      <c r="FM34" s="27">
        <v>0</v>
      </c>
      <c r="FN34" t="s">
        <v>242</v>
      </c>
      <c r="FO34" t="s">
        <v>242</v>
      </c>
      <c r="FP34" t="s">
        <v>242</v>
      </c>
      <c r="FR34" s="27">
        <v>1</v>
      </c>
      <c r="FS34">
        <v>41</v>
      </c>
      <c r="FT34">
        <v>2</v>
      </c>
      <c r="FV34" s="27">
        <v>1</v>
      </c>
      <c r="FW34">
        <v>18.79</v>
      </c>
      <c r="FX34">
        <v>14.28</v>
      </c>
      <c r="FY34">
        <v>57.5</v>
      </c>
      <c r="FZ34">
        <v>4.6399999999999997</v>
      </c>
      <c r="GA34" t="s">
        <v>242</v>
      </c>
      <c r="GB34" t="s">
        <v>242</v>
      </c>
      <c r="GC34" t="s">
        <v>242</v>
      </c>
      <c r="GD34">
        <v>1</v>
      </c>
      <c r="GF34">
        <v>1</v>
      </c>
      <c r="GH34" t="s">
        <v>943</v>
      </c>
      <c r="GI34" s="27">
        <v>0.5</v>
      </c>
      <c r="GJ34" t="s">
        <v>242</v>
      </c>
      <c r="GK34" t="s">
        <v>242</v>
      </c>
      <c r="GL34" s="2" t="s">
        <v>954</v>
      </c>
      <c r="GM34">
        <v>1</v>
      </c>
      <c r="GO34" t="s">
        <v>943</v>
      </c>
      <c r="GP34" s="27">
        <v>1</v>
      </c>
      <c r="GQ34">
        <v>191</v>
      </c>
      <c r="GR34" t="s">
        <v>955</v>
      </c>
      <c r="GT34">
        <v>3</v>
      </c>
      <c r="GV34" t="s">
        <v>944</v>
      </c>
      <c r="GW34" s="27">
        <v>1</v>
      </c>
      <c r="GX34" s="2" t="s">
        <v>956</v>
      </c>
      <c r="GY34" s="27">
        <v>0</v>
      </c>
      <c r="HA34">
        <v>1</v>
      </c>
      <c r="HC34" t="s">
        <v>943</v>
      </c>
      <c r="HD34" s="27">
        <v>1</v>
      </c>
      <c r="HE34" t="s">
        <v>957</v>
      </c>
      <c r="HF34">
        <v>1</v>
      </c>
      <c r="HH34" t="s">
        <v>943</v>
      </c>
      <c r="HI34">
        <v>0.66666666699999999</v>
      </c>
      <c r="HJ34">
        <v>1</v>
      </c>
      <c r="HK34">
        <v>0.5</v>
      </c>
      <c r="HL34">
        <v>1</v>
      </c>
      <c r="HM34">
        <v>0.35</v>
      </c>
      <c r="HN34">
        <v>0</v>
      </c>
      <c r="HO34">
        <v>0.5</v>
      </c>
      <c r="HP34">
        <v>0.66666666699999999</v>
      </c>
      <c r="HQ34">
        <v>0.5</v>
      </c>
      <c r="HR34">
        <v>1</v>
      </c>
      <c r="HS34">
        <v>0.5</v>
      </c>
      <c r="HT34">
        <v>1</v>
      </c>
      <c r="HU34">
        <v>1</v>
      </c>
      <c r="HV34">
        <v>0.72222222199999997</v>
      </c>
      <c r="HW34">
        <v>0.46250000000000002</v>
      </c>
      <c r="HX34">
        <v>0.73333333300000003</v>
      </c>
      <c r="HY34">
        <v>0.639351852</v>
      </c>
      <c r="HZ34" t="s">
        <v>958</v>
      </c>
      <c r="IA34" t="s">
        <v>266</v>
      </c>
      <c r="IB34" t="s">
        <v>939</v>
      </c>
      <c r="IC34">
        <v>8107</v>
      </c>
      <c r="ID34">
        <v>8691</v>
      </c>
      <c r="IE34">
        <v>8476</v>
      </c>
      <c r="IF34">
        <v>8562</v>
      </c>
      <c r="IG34">
        <v>8107</v>
      </c>
    </row>
    <row r="35" spans="1:241" customFormat="1" ht="14" customHeight="1" x14ac:dyDescent="0.2">
      <c r="A35">
        <v>34</v>
      </c>
      <c r="B35">
        <v>34</v>
      </c>
      <c r="C35" s="1">
        <v>44577.543749999997</v>
      </c>
      <c r="D35" s="1">
        <v>44577.581944444442</v>
      </c>
      <c r="E35">
        <v>0</v>
      </c>
      <c r="F35" t="s">
        <v>292</v>
      </c>
      <c r="G35">
        <v>100</v>
      </c>
      <c r="H35">
        <v>3301</v>
      </c>
      <c r="I35">
        <v>1</v>
      </c>
      <c r="J35" s="1">
        <v>44577.581944444442</v>
      </c>
      <c r="K35" t="s">
        <v>959</v>
      </c>
      <c r="L35" t="s">
        <v>242</v>
      </c>
      <c r="M35" t="s">
        <v>242</v>
      </c>
      <c r="N35" t="s">
        <v>960</v>
      </c>
      <c r="O35" t="s">
        <v>961</v>
      </c>
      <c r="P35">
        <v>34.037994380000001</v>
      </c>
      <c r="Q35">
        <v>-118.4543991</v>
      </c>
      <c r="R35" t="s">
        <v>245</v>
      </c>
      <c r="S35" t="s">
        <v>246</v>
      </c>
      <c r="T35" t="s">
        <v>962</v>
      </c>
      <c r="V35" t="s">
        <v>963</v>
      </c>
      <c r="W35">
        <v>217204106</v>
      </c>
      <c r="X35">
        <v>5599</v>
      </c>
      <c r="Y35" t="s">
        <v>476</v>
      </c>
      <c r="Z35" t="s">
        <v>964</v>
      </c>
      <c r="AA35">
        <v>2021</v>
      </c>
      <c r="AC35">
        <v>0</v>
      </c>
      <c r="AF35">
        <v>11</v>
      </c>
      <c r="AG35">
        <v>3</v>
      </c>
      <c r="AI35" t="s">
        <v>965</v>
      </c>
      <c r="AJ35" s="27">
        <v>1</v>
      </c>
      <c r="AK35">
        <v>7</v>
      </c>
      <c r="AL35" s="27">
        <v>0</v>
      </c>
      <c r="AM35" s="24">
        <v>0</v>
      </c>
      <c r="AN35" s="27">
        <v>0</v>
      </c>
      <c r="AO35" s="24">
        <v>0</v>
      </c>
      <c r="AQ35">
        <v>3</v>
      </c>
      <c r="AS35" t="s">
        <v>965</v>
      </c>
      <c r="AT35" s="27">
        <v>1</v>
      </c>
      <c r="AU35">
        <v>9</v>
      </c>
      <c r="AV35" s="21">
        <f t="shared" si="0"/>
        <v>81.818181818181827</v>
      </c>
      <c r="AW35">
        <v>3</v>
      </c>
      <c r="AY35" t="s">
        <v>965</v>
      </c>
      <c r="AZ35" s="27">
        <v>1</v>
      </c>
      <c r="BA35">
        <v>10</v>
      </c>
      <c r="BB35" s="21">
        <f t="shared" si="1"/>
        <v>90.909090909090907</v>
      </c>
      <c r="BC35">
        <v>3</v>
      </c>
      <c r="BE35" t="s">
        <v>965</v>
      </c>
      <c r="BF35" s="27">
        <v>1</v>
      </c>
      <c r="BI35">
        <v>3</v>
      </c>
      <c r="BK35" t="s">
        <v>965</v>
      </c>
      <c r="BL35" s="27">
        <v>1</v>
      </c>
      <c r="BM35" t="s">
        <v>242</v>
      </c>
      <c r="BP35" s="27">
        <v>1</v>
      </c>
      <c r="BQ35">
        <v>2</v>
      </c>
      <c r="BR35" s="21">
        <f t="shared" si="2"/>
        <v>18.181818181818183</v>
      </c>
      <c r="BT35">
        <v>3</v>
      </c>
      <c r="BV35" t="s">
        <v>965</v>
      </c>
      <c r="BW35" s="27">
        <v>1</v>
      </c>
      <c r="BX35">
        <v>2</v>
      </c>
      <c r="BY35" s="21">
        <f t="shared" si="3"/>
        <v>18.181818181818183</v>
      </c>
      <c r="BZ35">
        <v>2</v>
      </c>
      <c r="CA35">
        <v>3</v>
      </c>
      <c r="CC35" t="s">
        <v>965</v>
      </c>
      <c r="CD35" s="27">
        <v>0</v>
      </c>
      <c r="CF35" t="s">
        <v>242</v>
      </c>
      <c r="CG35" t="s">
        <v>242</v>
      </c>
      <c r="CI35" s="27">
        <v>0</v>
      </c>
      <c r="CK35" t="s">
        <v>242</v>
      </c>
      <c r="CN35" s="27">
        <v>0</v>
      </c>
      <c r="CO35" s="27">
        <v>0</v>
      </c>
      <c r="CP35" t="s">
        <v>242</v>
      </c>
      <c r="CQ35" t="s">
        <v>242</v>
      </c>
      <c r="CR35" t="s">
        <v>242</v>
      </c>
      <c r="CU35" s="27">
        <v>0</v>
      </c>
      <c r="CW35" t="s">
        <v>242</v>
      </c>
      <c r="CZ35" s="27">
        <v>0</v>
      </c>
      <c r="DA35" t="s">
        <v>242</v>
      </c>
      <c r="DB35" t="s">
        <v>242</v>
      </c>
      <c r="DD35" s="27">
        <v>0</v>
      </c>
      <c r="DE35" t="s">
        <v>242</v>
      </c>
      <c r="DF35" t="s">
        <v>242</v>
      </c>
      <c r="DH35" t="s">
        <v>242</v>
      </c>
      <c r="DI35" t="s">
        <v>242</v>
      </c>
      <c r="DJ35" t="s">
        <v>242</v>
      </c>
      <c r="DL35" s="27">
        <v>0</v>
      </c>
      <c r="DM35" t="s">
        <v>242</v>
      </c>
      <c r="DN35" t="s">
        <v>242</v>
      </c>
      <c r="DP35" t="s">
        <v>242</v>
      </c>
      <c r="DS35" s="27">
        <v>0</v>
      </c>
      <c r="DU35" s="27">
        <v>0</v>
      </c>
      <c r="DW35" s="27">
        <v>0</v>
      </c>
      <c r="DY35" s="27">
        <v>0</v>
      </c>
      <c r="EA35" s="27">
        <v>0</v>
      </c>
      <c r="EC35" s="27">
        <v>0</v>
      </c>
      <c r="EE35" s="27">
        <v>0</v>
      </c>
      <c r="EG35" s="27">
        <v>0</v>
      </c>
      <c r="EI35" s="27">
        <v>0</v>
      </c>
      <c r="EK35" s="27">
        <v>0</v>
      </c>
      <c r="EM35" t="s">
        <v>242</v>
      </c>
      <c r="EP35" s="27">
        <v>0</v>
      </c>
      <c r="EQ35" t="s">
        <v>242</v>
      </c>
      <c r="ER35" t="s">
        <v>242</v>
      </c>
      <c r="EU35" t="s">
        <v>242</v>
      </c>
      <c r="EV35" t="s">
        <v>242</v>
      </c>
      <c r="EX35" s="27">
        <v>0</v>
      </c>
      <c r="EY35" t="s">
        <v>242</v>
      </c>
      <c r="FA35" s="27">
        <v>0</v>
      </c>
      <c r="FB35" t="s">
        <v>242</v>
      </c>
      <c r="FD35" s="27">
        <v>0</v>
      </c>
      <c r="FE35" t="s">
        <v>242</v>
      </c>
      <c r="FG35" s="27">
        <v>0</v>
      </c>
      <c r="FH35" t="s">
        <v>242</v>
      </c>
      <c r="FJ35" t="s">
        <v>242</v>
      </c>
      <c r="FM35" s="27">
        <v>0</v>
      </c>
      <c r="FN35" t="s">
        <v>242</v>
      </c>
      <c r="FO35" t="s">
        <v>242</v>
      </c>
      <c r="FP35" t="s">
        <v>242</v>
      </c>
      <c r="FR35" s="27">
        <v>0</v>
      </c>
      <c r="FS35" t="s">
        <v>242</v>
      </c>
      <c r="FT35" t="s">
        <v>242</v>
      </c>
      <c r="FV35" s="27">
        <v>0</v>
      </c>
      <c r="FW35" t="s">
        <v>242</v>
      </c>
      <c r="FX35" t="s">
        <v>242</v>
      </c>
      <c r="FY35" t="s">
        <v>242</v>
      </c>
      <c r="FZ35" t="s">
        <v>242</v>
      </c>
      <c r="GA35" t="s">
        <v>242</v>
      </c>
      <c r="GB35" t="s">
        <v>242</v>
      </c>
      <c r="GC35" t="s">
        <v>242</v>
      </c>
      <c r="GD35" t="s">
        <v>242</v>
      </c>
      <c r="GF35" t="s">
        <v>242</v>
      </c>
      <c r="GI35" s="27">
        <v>0</v>
      </c>
      <c r="GJ35" t="s">
        <v>242</v>
      </c>
      <c r="GK35" t="s">
        <v>242</v>
      </c>
      <c r="GM35" t="s">
        <v>242</v>
      </c>
      <c r="GP35" s="27">
        <v>1</v>
      </c>
      <c r="GQ35">
        <v>13.76</v>
      </c>
      <c r="GR35" t="s">
        <v>966</v>
      </c>
      <c r="GT35">
        <v>3</v>
      </c>
      <c r="GV35" t="s">
        <v>965</v>
      </c>
      <c r="GW35" s="27">
        <v>0</v>
      </c>
      <c r="GY35" s="27">
        <v>0</v>
      </c>
      <c r="HA35" t="s">
        <v>242</v>
      </c>
      <c r="HD35" s="27">
        <v>1</v>
      </c>
      <c r="HE35" s="2" t="s">
        <v>967</v>
      </c>
      <c r="HF35">
        <v>2</v>
      </c>
      <c r="HH35" t="s">
        <v>968</v>
      </c>
      <c r="HI35">
        <v>0.66666666699999999</v>
      </c>
      <c r="HJ35">
        <v>0</v>
      </c>
      <c r="HK35">
        <v>0</v>
      </c>
      <c r="HL35">
        <v>0</v>
      </c>
      <c r="HM35">
        <v>0</v>
      </c>
      <c r="HN35">
        <v>0</v>
      </c>
      <c r="HO35">
        <v>0</v>
      </c>
      <c r="HP35">
        <v>0</v>
      </c>
      <c r="HQ35">
        <v>0</v>
      </c>
      <c r="HR35">
        <v>1</v>
      </c>
      <c r="HS35">
        <v>0</v>
      </c>
      <c r="HT35">
        <v>1</v>
      </c>
      <c r="HU35">
        <v>1</v>
      </c>
      <c r="HV35">
        <v>0.222222222</v>
      </c>
      <c r="HW35">
        <v>0</v>
      </c>
      <c r="HX35">
        <v>0.4</v>
      </c>
      <c r="HY35">
        <v>0.20740740699999999</v>
      </c>
      <c r="HZ35" t="s">
        <v>962</v>
      </c>
      <c r="IA35" t="s">
        <v>266</v>
      </c>
      <c r="IB35" t="s">
        <v>962</v>
      </c>
      <c r="IC35">
        <v>2041.9570000000001</v>
      </c>
      <c r="ID35">
        <v>2205.5830000000001</v>
      </c>
      <c r="IE35">
        <v>2692.511</v>
      </c>
      <c r="IF35">
        <v>3500.9209999999998</v>
      </c>
      <c r="IG35">
        <v>2041.9570000000001</v>
      </c>
    </row>
    <row r="36" spans="1:241" customFormat="1" ht="14" customHeight="1" x14ac:dyDescent="0.2">
      <c r="A36">
        <v>35</v>
      </c>
      <c r="B36">
        <v>35</v>
      </c>
      <c r="C36" s="1">
        <v>44580.719444444447</v>
      </c>
      <c r="D36" s="1">
        <v>44580.792361111111</v>
      </c>
      <c r="E36">
        <v>0</v>
      </c>
      <c r="F36" t="s">
        <v>292</v>
      </c>
      <c r="G36">
        <v>100</v>
      </c>
      <c r="H36">
        <v>6298</v>
      </c>
      <c r="I36">
        <v>1</v>
      </c>
      <c r="J36" s="1">
        <v>44580.792361111111</v>
      </c>
      <c r="K36" t="s">
        <v>969</v>
      </c>
      <c r="L36" t="s">
        <v>242</v>
      </c>
      <c r="M36" t="s">
        <v>242</v>
      </c>
      <c r="N36" t="s">
        <v>970</v>
      </c>
      <c r="O36" t="s">
        <v>971</v>
      </c>
      <c r="P36">
        <v>34.037994380000001</v>
      </c>
      <c r="Q36">
        <v>-118.4543991</v>
      </c>
      <c r="R36" t="s">
        <v>245</v>
      </c>
      <c r="S36" t="s">
        <v>246</v>
      </c>
      <c r="T36" t="s">
        <v>972</v>
      </c>
      <c r="V36" t="s">
        <v>973</v>
      </c>
      <c r="W36">
        <v>148806102</v>
      </c>
      <c r="X36">
        <v>2834</v>
      </c>
      <c r="Y36" t="s">
        <v>350</v>
      </c>
      <c r="Z36" t="s">
        <v>974</v>
      </c>
      <c r="AA36">
        <v>2020</v>
      </c>
      <c r="AC36">
        <v>0</v>
      </c>
      <c r="AF36">
        <v>11</v>
      </c>
      <c r="AG36">
        <v>3</v>
      </c>
      <c r="AI36" t="s">
        <v>975</v>
      </c>
      <c r="AJ36" s="27">
        <v>1</v>
      </c>
      <c r="AK36">
        <v>5</v>
      </c>
      <c r="AL36" s="27">
        <v>0</v>
      </c>
      <c r="AM36" s="24">
        <v>0</v>
      </c>
      <c r="AN36" s="27">
        <v>0</v>
      </c>
      <c r="AO36" s="24">
        <v>0</v>
      </c>
      <c r="AQ36">
        <v>3</v>
      </c>
      <c r="AS36" t="s">
        <v>975</v>
      </c>
      <c r="AT36" s="27">
        <v>1</v>
      </c>
      <c r="AU36">
        <v>10</v>
      </c>
      <c r="AV36" s="21">
        <f t="shared" si="0"/>
        <v>90.909090909090907</v>
      </c>
      <c r="AW36">
        <v>3</v>
      </c>
      <c r="AY36" t="s">
        <v>975</v>
      </c>
      <c r="AZ36" s="27">
        <v>1</v>
      </c>
      <c r="BA36">
        <v>10</v>
      </c>
      <c r="BB36" s="21">
        <f t="shared" si="1"/>
        <v>90.909090909090907</v>
      </c>
      <c r="BC36">
        <v>3</v>
      </c>
      <c r="BE36" t="s">
        <v>975</v>
      </c>
      <c r="BF36" s="27">
        <v>1</v>
      </c>
      <c r="BI36">
        <v>3</v>
      </c>
      <c r="BK36" t="s">
        <v>975</v>
      </c>
      <c r="BL36" s="27">
        <v>1</v>
      </c>
      <c r="BM36">
        <v>3</v>
      </c>
      <c r="BO36" t="s">
        <v>975</v>
      </c>
      <c r="BP36" s="27">
        <v>1</v>
      </c>
      <c r="BQ36">
        <v>2</v>
      </c>
      <c r="BR36" s="21">
        <f t="shared" si="2"/>
        <v>18.181818181818183</v>
      </c>
      <c r="BT36">
        <v>1</v>
      </c>
      <c r="BV36" t="s">
        <v>976</v>
      </c>
      <c r="BW36" s="27">
        <v>1</v>
      </c>
      <c r="BX36">
        <v>1</v>
      </c>
      <c r="BY36" s="21">
        <f t="shared" si="3"/>
        <v>9.0909090909090917</v>
      </c>
      <c r="BZ36">
        <v>2</v>
      </c>
      <c r="CA36">
        <v>1</v>
      </c>
      <c r="CC36" t="s">
        <v>976</v>
      </c>
      <c r="CD36" s="27">
        <v>0</v>
      </c>
      <c r="CF36" t="s">
        <v>242</v>
      </c>
      <c r="CG36" t="s">
        <v>242</v>
      </c>
      <c r="CI36" s="27">
        <v>0</v>
      </c>
      <c r="CK36" t="s">
        <v>242</v>
      </c>
      <c r="CN36" s="27">
        <v>0</v>
      </c>
      <c r="CO36" s="27">
        <v>0.5</v>
      </c>
      <c r="CP36" t="s">
        <v>242</v>
      </c>
      <c r="CQ36">
        <v>100</v>
      </c>
      <c r="CR36" t="s">
        <v>242</v>
      </c>
      <c r="CS36" t="s">
        <v>977</v>
      </c>
      <c r="CU36" s="27">
        <v>1</v>
      </c>
      <c r="CV36" t="s">
        <v>978</v>
      </c>
      <c r="CW36">
        <v>1</v>
      </c>
      <c r="CY36" t="s">
        <v>976</v>
      </c>
      <c r="CZ36" s="27">
        <v>1</v>
      </c>
      <c r="DA36">
        <v>67000</v>
      </c>
      <c r="DB36">
        <v>2</v>
      </c>
      <c r="DD36" s="27">
        <v>1</v>
      </c>
      <c r="DE36" t="s">
        <v>242</v>
      </c>
      <c r="DF36" t="s">
        <v>242</v>
      </c>
      <c r="DH36" t="s">
        <v>242</v>
      </c>
      <c r="DI36">
        <v>153000</v>
      </c>
      <c r="DJ36">
        <v>2</v>
      </c>
      <c r="DL36" s="27">
        <v>0</v>
      </c>
      <c r="DM36" t="s">
        <v>242</v>
      </c>
      <c r="DN36" t="s">
        <v>242</v>
      </c>
      <c r="DP36">
        <v>1</v>
      </c>
      <c r="DR36" t="s">
        <v>976</v>
      </c>
      <c r="DS36" s="27">
        <v>0</v>
      </c>
      <c r="DU36" s="27">
        <v>1</v>
      </c>
      <c r="DV36" t="s">
        <v>979</v>
      </c>
      <c r="DW36" s="27">
        <v>0</v>
      </c>
      <c r="DY36" s="27">
        <v>1</v>
      </c>
      <c r="DZ36" t="s">
        <v>980</v>
      </c>
      <c r="EA36" s="27">
        <v>0</v>
      </c>
      <c r="EC36" s="27">
        <v>0</v>
      </c>
      <c r="EE36" s="27">
        <v>0</v>
      </c>
      <c r="EG36" s="27">
        <v>0</v>
      </c>
      <c r="EI36" s="27">
        <v>1</v>
      </c>
      <c r="EJ36" t="s">
        <v>981</v>
      </c>
      <c r="EK36" s="27">
        <v>1</v>
      </c>
      <c r="EL36" t="s">
        <v>982</v>
      </c>
      <c r="EM36">
        <v>1</v>
      </c>
      <c r="EO36" t="s">
        <v>976</v>
      </c>
      <c r="EP36" s="27">
        <v>0</v>
      </c>
      <c r="EQ36" t="s">
        <v>242</v>
      </c>
      <c r="ER36" t="s">
        <v>242</v>
      </c>
      <c r="EU36" t="s">
        <v>242</v>
      </c>
      <c r="EV36" t="s">
        <v>242</v>
      </c>
      <c r="EX36" s="27">
        <v>0</v>
      </c>
      <c r="EY36" t="s">
        <v>242</v>
      </c>
      <c r="FA36" s="27">
        <v>0</v>
      </c>
      <c r="FB36" t="s">
        <v>242</v>
      </c>
      <c r="FD36" s="27">
        <v>1</v>
      </c>
      <c r="FE36">
        <v>1900</v>
      </c>
      <c r="FF36" t="s">
        <v>983</v>
      </c>
      <c r="FG36" s="27">
        <v>0</v>
      </c>
      <c r="FH36" t="s">
        <v>242</v>
      </c>
      <c r="FJ36">
        <v>1</v>
      </c>
      <c r="FL36" t="s">
        <v>976</v>
      </c>
      <c r="FM36" s="27">
        <v>0</v>
      </c>
      <c r="FN36" t="s">
        <v>242</v>
      </c>
      <c r="FO36" t="s">
        <v>242</v>
      </c>
      <c r="FP36" t="s">
        <v>242</v>
      </c>
      <c r="FR36" s="27">
        <v>1</v>
      </c>
      <c r="FS36">
        <v>44</v>
      </c>
      <c r="FT36">
        <v>2</v>
      </c>
      <c r="FV36" s="27">
        <v>1</v>
      </c>
      <c r="FW36">
        <v>12</v>
      </c>
      <c r="FX36">
        <v>7</v>
      </c>
      <c r="FY36">
        <v>60</v>
      </c>
      <c r="FZ36">
        <v>9</v>
      </c>
      <c r="GA36" t="s">
        <v>242</v>
      </c>
      <c r="GB36" t="s">
        <v>242</v>
      </c>
      <c r="GC36" t="s">
        <v>242</v>
      </c>
      <c r="GD36">
        <v>1</v>
      </c>
      <c r="GE36" s="2" t="s">
        <v>984</v>
      </c>
      <c r="GF36">
        <v>1</v>
      </c>
      <c r="GH36" t="s">
        <v>976</v>
      </c>
      <c r="GI36" s="27">
        <v>0</v>
      </c>
      <c r="GJ36" t="s">
        <v>242</v>
      </c>
      <c r="GK36" t="s">
        <v>242</v>
      </c>
      <c r="GM36" t="s">
        <v>242</v>
      </c>
      <c r="GP36" s="27">
        <v>1</v>
      </c>
      <c r="GQ36">
        <v>166.9</v>
      </c>
      <c r="GR36" t="s">
        <v>985</v>
      </c>
      <c r="GT36">
        <v>1</v>
      </c>
      <c r="GV36" t="s">
        <v>975</v>
      </c>
      <c r="GW36" s="27">
        <v>0</v>
      </c>
      <c r="GY36" s="27">
        <v>0</v>
      </c>
      <c r="HA36" t="s">
        <v>242</v>
      </c>
      <c r="HD36" s="27">
        <v>0</v>
      </c>
      <c r="HF36">
        <v>1</v>
      </c>
      <c r="HH36" t="s">
        <v>976</v>
      </c>
      <c r="HI36">
        <v>0.66666666699999999</v>
      </c>
      <c r="HJ36">
        <v>0</v>
      </c>
      <c r="HK36">
        <v>0.75</v>
      </c>
      <c r="HL36">
        <v>0.66666666699999999</v>
      </c>
      <c r="HM36">
        <v>0.4</v>
      </c>
      <c r="HN36">
        <v>0</v>
      </c>
      <c r="HO36">
        <v>0.25</v>
      </c>
      <c r="HP36">
        <v>0.66666666699999999</v>
      </c>
      <c r="HQ36">
        <v>0</v>
      </c>
      <c r="HR36">
        <v>1</v>
      </c>
      <c r="HS36">
        <v>0</v>
      </c>
      <c r="HT36">
        <v>0</v>
      </c>
      <c r="HU36">
        <v>1</v>
      </c>
      <c r="HV36">
        <v>0.47222222200000002</v>
      </c>
      <c r="HW36">
        <v>0.32916666700000002</v>
      </c>
      <c r="HX36">
        <v>0.33333333300000001</v>
      </c>
      <c r="HY36">
        <v>0.37824074099999999</v>
      </c>
      <c r="HZ36" t="s">
        <v>986</v>
      </c>
      <c r="IA36" t="s">
        <v>266</v>
      </c>
      <c r="IB36" t="s">
        <v>972</v>
      </c>
      <c r="IC36">
        <v>2518</v>
      </c>
      <c r="ID36">
        <v>3094.3</v>
      </c>
      <c r="IE36">
        <v>3998</v>
      </c>
      <c r="IF36">
        <v>4828</v>
      </c>
      <c r="IG36">
        <v>2518</v>
      </c>
    </row>
    <row r="37" spans="1:241" customFormat="1" ht="14" customHeight="1" x14ac:dyDescent="0.2">
      <c r="A37">
        <v>36</v>
      </c>
      <c r="B37">
        <v>36</v>
      </c>
      <c r="C37" s="1">
        <v>44574.662499999999</v>
      </c>
      <c r="D37" s="1">
        <v>44581.553472222222</v>
      </c>
      <c r="E37">
        <v>0</v>
      </c>
      <c r="F37" t="s">
        <v>438</v>
      </c>
      <c r="G37">
        <v>100</v>
      </c>
      <c r="H37">
        <v>595405</v>
      </c>
      <c r="I37">
        <v>1</v>
      </c>
      <c r="J37" s="1">
        <v>44581.553472222222</v>
      </c>
      <c r="K37" t="s">
        <v>987</v>
      </c>
      <c r="L37" t="s">
        <v>242</v>
      </c>
      <c r="M37" t="s">
        <v>242</v>
      </c>
      <c r="N37" t="s">
        <v>988</v>
      </c>
      <c r="O37" t="s">
        <v>989</v>
      </c>
      <c r="P37">
        <v>34.037994380000001</v>
      </c>
      <c r="Q37">
        <v>-118.4543991</v>
      </c>
      <c r="R37" t="s">
        <v>245</v>
      </c>
      <c r="S37" t="s">
        <v>246</v>
      </c>
      <c r="T37" t="s">
        <v>990</v>
      </c>
      <c r="V37" t="s">
        <v>991</v>
      </c>
      <c r="W37">
        <v>216648402</v>
      </c>
      <c r="X37">
        <v>3851</v>
      </c>
      <c r="Y37" t="s">
        <v>350</v>
      </c>
      <c r="Z37" t="s">
        <v>992</v>
      </c>
      <c r="AA37">
        <v>2020</v>
      </c>
      <c r="AC37">
        <v>0</v>
      </c>
      <c r="AF37">
        <v>8</v>
      </c>
      <c r="AG37">
        <v>1</v>
      </c>
      <c r="AI37" t="s">
        <v>993</v>
      </c>
      <c r="AJ37" s="27">
        <v>0</v>
      </c>
      <c r="AK37" s="24">
        <v>0</v>
      </c>
      <c r="AL37" s="27">
        <v>0</v>
      </c>
      <c r="AM37" s="24">
        <v>0</v>
      </c>
      <c r="AN37" s="27">
        <v>0</v>
      </c>
      <c r="AO37" s="24">
        <v>0</v>
      </c>
      <c r="AQ37" t="s">
        <v>242</v>
      </c>
      <c r="AT37" s="27">
        <v>1</v>
      </c>
      <c r="AU37">
        <v>7</v>
      </c>
      <c r="AV37" s="21">
        <f t="shared" si="0"/>
        <v>87.5</v>
      </c>
      <c r="AW37">
        <v>3</v>
      </c>
      <c r="AY37" t="s">
        <v>994</v>
      </c>
      <c r="AZ37" s="27">
        <v>1</v>
      </c>
      <c r="BA37">
        <v>6</v>
      </c>
      <c r="BB37" s="21">
        <f t="shared" si="1"/>
        <v>75</v>
      </c>
      <c r="BC37">
        <v>1</v>
      </c>
      <c r="BE37" t="s">
        <v>993</v>
      </c>
      <c r="BF37" s="27">
        <v>1</v>
      </c>
      <c r="BG37">
        <v>7.75</v>
      </c>
      <c r="BI37">
        <v>3</v>
      </c>
      <c r="BK37" t="s">
        <v>994</v>
      </c>
      <c r="BL37" s="27">
        <v>1</v>
      </c>
      <c r="BM37">
        <v>3</v>
      </c>
      <c r="BO37" t="s">
        <v>994</v>
      </c>
      <c r="BP37" s="27">
        <v>1</v>
      </c>
      <c r="BQ37">
        <v>4</v>
      </c>
      <c r="BR37" s="21">
        <f t="shared" si="2"/>
        <v>50</v>
      </c>
      <c r="BT37">
        <v>1</v>
      </c>
      <c r="BV37" t="s">
        <v>993</v>
      </c>
      <c r="BW37" s="27">
        <v>1</v>
      </c>
      <c r="BX37">
        <v>1</v>
      </c>
      <c r="BY37" s="21">
        <f t="shared" si="3"/>
        <v>12.5</v>
      </c>
      <c r="BZ37">
        <v>2</v>
      </c>
      <c r="CA37">
        <v>1</v>
      </c>
      <c r="CC37" t="s">
        <v>993</v>
      </c>
      <c r="CD37" s="27">
        <v>0</v>
      </c>
      <c r="CF37" t="s">
        <v>242</v>
      </c>
      <c r="CG37" t="s">
        <v>242</v>
      </c>
      <c r="CI37" s="27">
        <v>1</v>
      </c>
      <c r="CJ37" s="2" t="s">
        <v>995</v>
      </c>
      <c r="CK37">
        <v>1</v>
      </c>
      <c r="CM37" t="s">
        <v>993</v>
      </c>
      <c r="CN37" s="27">
        <v>1</v>
      </c>
      <c r="CO37" s="27">
        <v>0</v>
      </c>
      <c r="CP37" t="s">
        <v>242</v>
      </c>
      <c r="CQ37" t="s">
        <v>242</v>
      </c>
      <c r="CR37" t="s">
        <v>242</v>
      </c>
      <c r="CU37" s="27">
        <v>1</v>
      </c>
      <c r="CV37" s="2" t="s">
        <v>996</v>
      </c>
      <c r="CW37">
        <v>1</v>
      </c>
      <c r="CY37" t="s">
        <v>993</v>
      </c>
      <c r="CZ37" s="27">
        <v>1</v>
      </c>
      <c r="DA37">
        <v>26402.705000000002</v>
      </c>
      <c r="DB37">
        <v>2</v>
      </c>
      <c r="DC37" t="s">
        <v>997</v>
      </c>
      <c r="DD37" s="27">
        <v>1</v>
      </c>
      <c r="DE37">
        <v>71482.528999999995</v>
      </c>
      <c r="DF37">
        <v>2</v>
      </c>
      <c r="DG37">
        <v>86431.119000000006</v>
      </c>
      <c r="DH37">
        <v>2</v>
      </c>
      <c r="DI37" t="s">
        <v>242</v>
      </c>
      <c r="DJ37" t="s">
        <v>242</v>
      </c>
      <c r="DK37" t="s">
        <v>998</v>
      </c>
      <c r="DL37" s="27">
        <v>0</v>
      </c>
      <c r="DM37" t="s">
        <v>242</v>
      </c>
      <c r="DN37" t="s">
        <v>242</v>
      </c>
      <c r="DP37">
        <v>1</v>
      </c>
      <c r="DR37" t="s">
        <v>993</v>
      </c>
      <c r="DS37" s="27">
        <v>0</v>
      </c>
      <c r="DU37" s="27">
        <v>1</v>
      </c>
      <c r="DV37" s="2" t="s">
        <v>999</v>
      </c>
      <c r="DW37" s="27">
        <v>0</v>
      </c>
      <c r="DY37" s="27">
        <v>1</v>
      </c>
      <c r="DZ37" s="2" t="s">
        <v>1000</v>
      </c>
      <c r="EA37" s="27">
        <v>0</v>
      </c>
      <c r="EC37" s="27">
        <v>0</v>
      </c>
      <c r="EE37" s="27">
        <v>0</v>
      </c>
      <c r="EG37" s="27">
        <v>0</v>
      </c>
      <c r="EI37" s="27">
        <v>1</v>
      </c>
      <c r="EJ37" t="s">
        <v>1001</v>
      </c>
      <c r="EK37" s="27">
        <v>0</v>
      </c>
      <c r="EM37">
        <v>1</v>
      </c>
      <c r="EO37" t="s">
        <v>993</v>
      </c>
      <c r="EP37" s="27">
        <v>0</v>
      </c>
      <c r="EQ37" t="s">
        <v>242</v>
      </c>
      <c r="ER37" t="s">
        <v>242</v>
      </c>
      <c r="EU37" t="s">
        <v>242</v>
      </c>
      <c r="EV37" t="s">
        <v>242</v>
      </c>
      <c r="EX37" s="27">
        <v>0</v>
      </c>
      <c r="EY37" t="s">
        <v>242</v>
      </c>
      <c r="FA37" s="27">
        <v>0</v>
      </c>
      <c r="FB37" t="s">
        <v>242</v>
      </c>
      <c r="FD37" s="27">
        <v>0</v>
      </c>
      <c r="FE37" t="s">
        <v>242</v>
      </c>
      <c r="FG37" s="27">
        <v>0</v>
      </c>
      <c r="FH37" t="s">
        <v>242</v>
      </c>
      <c r="FJ37" t="s">
        <v>242</v>
      </c>
      <c r="FM37" s="27">
        <v>0</v>
      </c>
      <c r="FN37" t="s">
        <v>242</v>
      </c>
      <c r="FO37" t="s">
        <v>242</v>
      </c>
      <c r="FP37" t="s">
        <v>242</v>
      </c>
      <c r="FR37" s="27">
        <v>1</v>
      </c>
      <c r="FS37">
        <v>48</v>
      </c>
      <c r="FT37">
        <v>2</v>
      </c>
      <c r="FV37" s="27">
        <v>1</v>
      </c>
      <c r="FW37">
        <v>7</v>
      </c>
      <c r="FX37">
        <v>11</v>
      </c>
      <c r="FY37">
        <v>67</v>
      </c>
      <c r="FZ37">
        <v>14</v>
      </c>
      <c r="GA37" t="s">
        <v>242</v>
      </c>
      <c r="GB37" t="s">
        <v>242</v>
      </c>
      <c r="GC37" t="s">
        <v>242</v>
      </c>
      <c r="GD37">
        <v>1</v>
      </c>
      <c r="GF37">
        <v>1</v>
      </c>
      <c r="GH37" t="s">
        <v>993</v>
      </c>
      <c r="GI37" s="27">
        <v>0.5</v>
      </c>
      <c r="GJ37">
        <v>1</v>
      </c>
      <c r="GK37" t="s">
        <v>242</v>
      </c>
      <c r="GM37">
        <v>1</v>
      </c>
      <c r="GO37" t="s">
        <v>993</v>
      </c>
      <c r="GP37" s="27">
        <v>1</v>
      </c>
      <c r="GQ37">
        <v>238</v>
      </c>
      <c r="GR37" t="s">
        <v>1002</v>
      </c>
      <c r="GT37">
        <v>3</v>
      </c>
      <c r="GV37" t="s">
        <v>994</v>
      </c>
      <c r="GW37" s="27">
        <v>0</v>
      </c>
      <c r="GY37" s="27">
        <v>0</v>
      </c>
      <c r="HA37" t="s">
        <v>242</v>
      </c>
      <c r="HD37" s="27">
        <v>1</v>
      </c>
      <c r="HE37" s="2" t="s">
        <v>1003</v>
      </c>
      <c r="HF37">
        <v>1</v>
      </c>
      <c r="HH37" t="s">
        <v>993</v>
      </c>
      <c r="HI37">
        <v>0.66666666699999999</v>
      </c>
      <c r="HJ37">
        <v>1</v>
      </c>
      <c r="HK37">
        <v>0.5</v>
      </c>
      <c r="HL37">
        <v>0.66666666699999999</v>
      </c>
      <c r="HM37">
        <v>0.3</v>
      </c>
      <c r="HN37">
        <v>0</v>
      </c>
      <c r="HO37">
        <v>0</v>
      </c>
      <c r="HP37">
        <v>0.66666666699999999</v>
      </c>
      <c r="HQ37">
        <v>0.5</v>
      </c>
      <c r="HR37">
        <v>1</v>
      </c>
      <c r="HS37">
        <v>0</v>
      </c>
      <c r="HT37">
        <v>1</v>
      </c>
      <c r="HU37">
        <v>1</v>
      </c>
      <c r="HV37">
        <v>0.72222222199999997</v>
      </c>
      <c r="HW37">
        <v>0.241666667</v>
      </c>
      <c r="HX37">
        <v>0.63333333300000005</v>
      </c>
      <c r="HY37">
        <v>0.532407407</v>
      </c>
      <c r="HZ37" t="s">
        <v>1004</v>
      </c>
      <c r="IA37" t="s">
        <v>266</v>
      </c>
      <c r="IB37" t="s">
        <v>990</v>
      </c>
      <c r="IC37">
        <v>2653.4</v>
      </c>
      <c r="ID37">
        <v>2430.9</v>
      </c>
      <c r="IE37">
        <v>2922.5</v>
      </c>
      <c r="IF37">
        <v>3308.4</v>
      </c>
      <c r="IG37">
        <v>2653.4</v>
      </c>
    </row>
    <row r="38" spans="1:241" customFormat="1" ht="14" customHeight="1" x14ac:dyDescent="0.2">
      <c r="A38">
        <v>37</v>
      </c>
      <c r="B38">
        <v>37</v>
      </c>
      <c r="C38" s="1">
        <v>44581.561805555553</v>
      </c>
      <c r="D38" s="1">
        <v>44581.645833333336</v>
      </c>
      <c r="E38">
        <v>0</v>
      </c>
      <c r="F38" t="s">
        <v>438</v>
      </c>
      <c r="G38">
        <v>100</v>
      </c>
      <c r="H38">
        <v>7301</v>
      </c>
      <c r="I38">
        <v>1</v>
      </c>
      <c r="J38" s="1">
        <v>44581.645833333336</v>
      </c>
      <c r="K38" t="s">
        <v>1005</v>
      </c>
      <c r="L38" t="s">
        <v>242</v>
      </c>
      <c r="M38" t="s">
        <v>242</v>
      </c>
      <c r="N38" t="s">
        <v>1006</v>
      </c>
      <c r="O38" t="s">
        <v>1007</v>
      </c>
      <c r="P38">
        <v>34.037994380000001</v>
      </c>
      <c r="Q38">
        <v>-118.4543991</v>
      </c>
      <c r="R38" t="s">
        <v>245</v>
      </c>
      <c r="S38" t="s">
        <v>246</v>
      </c>
      <c r="T38" t="s">
        <v>1008</v>
      </c>
      <c r="V38" t="s">
        <v>1009</v>
      </c>
      <c r="W38">
        <v>125896100</v>
      </c>
      <c r="X38">
        <v>4931</v>
      </c>
      <c r="Y38" t="s">
        <v>490</v>
      </c>
      <c r="Z38" t="s">
        <v>1010</v>
      </c>
      <c r="AA38">
        <v>2021</v>
      </c>
      <c r="AC38">
        <v>0</v>
      </c>
      <c r="AF38">
        <v>11</v>
      </c>
      <c r="AG38">
        <v>1</v>
      </c>
      <c r="AI38" t="s">
        <v>1011</v>
      </c>
      <c r="AJ38" s="27">
        <v>1</v>
      </c>
      <c r="AK38">
        <v>11</v>
      </c>
      <c r="AL38" s="27">
        <v>1</v>
      </c>
      <c r="AM38">
        <v>10</v>
      </c>
      <c r="AN38" s="27">
        <v>0</v>
      </c>
      <c r="AO38" s="24">
        <v>0</v>
      </c>
      <c r="AP38" t="s">
        <v>1012</v>
      </c>
      <c r="AQ38">
        <v>3</v>
      </c>
      <c r="AS38" t="s">
        <v>1013</v>
      </c>
      <c r="AT38" s="27">
        <v>1</v>
      </c>
      <c r="AU38">
        <v>10</v>
      </c>
      <c r="AV38" s="21">
        <f t="shared" si="0"/>
        <v>90.909090909090907</v>
      </c>
      <c r="AW38">
        <v>3</v>
      </c>
      <c r="AY38" t="s">
        <v>1013</v>
      </c>
      <c r="AZ38" s="27">
        <v>1</v>
      </c>
      <c r="BA38">
        <v>10</v>
      </c>
      <c r="BB38" s="21">
        <f t="shared" si="1"/>
        <v>90.909090909090907</v>
      </c>
      <c r="BC38">
        <v>3</v>
      </c>
      <c r="BE38" t="s">
        <v>1013</v>
      </c>
      <c r="BF38" s="27">
        <v>1</v>
      </c>
      <c r="BG38">
        <v>7</v>
      </c>
      <c r="BI38">
        <v>3</v>
      </c>
      <c r="BK38" t="s">
        <v>1013</v>
      </c>
      <c r="BL38" s="27">
        <v>1</v>
      </c>
      <c r="BM38">
        <v>3</v>
      </c>
      <c r="BO38" t="s">
        <v>1013</v>
      </c>
      <c r="BP38" s="27">
        <v>1</v>
      </c>
      <c r="BQ38">
        <v>4</v>
      </c>
      <c r="BR38" s="21">
        <f t="shared" si="2"/>
        <v>36.363636363636367</v>
      </c>
      <c r="BT38">
        <v>1</v>
      </c>
      <c r="BV38" t="s">
        <v>1011</v>
      </c>
      <c r="BW38" s="27">
        <v>1</v>
      </c>
      <c r="BX38">
        <v>3</v>
      </c>
      <c r="BY38" s="21">
        <f t="shared" si="3"/>
        <v>27.27272727272727</v>
      </c>
      <c r="BZ38">
        <v>2</v>
      </c>
      <c r="CA38">
        <v>1</v>
      </c>
      <c r="CC38" t="s">
        <v>1011</v>
      </c>
      <c r="CD38" s="27">
        <v>0</v>
      </c>
      <c r="CF38" t="s">
        <v>242</v>
      </c>
      <c r="CG38" t="s">
        <v>242</v>
      </c>
      <c r="CI38" s="27">
        <v>0</v>
      </c>
      <c r="CK38" t="s">
        <v>242</v>
      </c>
      <c r="CN38" s="27">
        <v>0</v>
      </c>
      <c r="CO38" s="27">
        <v>0</v>
      </c>
      <c r="CP38" t="s">
        <v>242</v>
      </c>
      <c r="CQ38" t="s">
        <v>242</v>
      </c>
      <c r="CR38" t="s">
        <v>242</v>
      </c>
      <c r="CU38" s="27">
        <v>1</v>
      </c>
      <c r="CV38" s="2" t="s">
        <v>1014</v>
      </c>
      <c r="CW38">
        <v>2</v>
      </c>
      <c r="CY38" t="s">
        <v>1011</v>
      </c>
      <c r="CZ38" s="27">
        <v>1</v>
      </c>
      <c r="DA38">
        <v>11387000</v>
      </c>
      <c r="DB38">
        <v>2</v>
      </c>
      <c r="DD38" s="27">
        <v>1</v>
      </c>
      <c r="DE38" t="s">
        <v>242</v>
      </c>
      <c r="DF38" t="s">
        <v>242</v>
      </c>
      <c r="DH38" t="s">
        <v>242</v>
      </c>
      <c r="DI38">
        <v>291600</v>
      </c>
      <c r="DJ38">
        <v>2</v>
      </c>
      <c r="DL38" s="27">
        <v>1</v>
      </c>
      <c r="DM38">
        <v>18675000</v>
      </c>
      <c r="DN38">
        <v>2</v>
      </c>
      <c r="DP38">
        <v>1</v>
      </c>
      <c r="DR38" t="s">
        <v>1011</v>
      </c>
      <c r="DS38" s="27">
        <v>1</v>
      </c>
      <c r="DT38" s="2" t="s">
        <v>1015</v>
      </c>
      <c r="DU38" s="27">
        <v>1</v>
      </c>
      <c r="DV38" t="s">
        <v>1016</v>
      </c>
      <c r="DW38" s="27">
        <v>1</v>
      </c>
      <c r="DX38" s="2" t="s">
        <v>1017</v>
      </c>
      <c r="DY38" s="27">
        <v>1</v>
      </c>
      <c r="DZ38" t="s">
        <v>1018</v>
      </c>
      <c r="EA38" s="27">
        <v>1</v>
      </c>
      <c r="EB38" s="2" t="s">
        <v>1019</v>
      </c>
      <c r="EC38" s="27">
        <v>1</v>
      </c>
      <c r="ED38" s="2" t="s">
        <v>1020</v>
      </c>
      <c r="EE38" s="27">
        <v>1</v>
      </c>
      <c r="EF38" s="2" t="s">
        <v>1020</v>
      </c>
      <c r="EG38" s="27">
        <v>1</v>
      </c>
      <c r="EH38" s="2" t="s">
        <v>1021</v>
      </c>
      <c r="EI38" s="27">
        <v>1</v>
      </c>
      <c r="EJ38" t="s">
        <v>1022</v>
      </c>
      <c r="EK38" s="27">
        <v>1</v>
      </c>
      <c r="EL38" s="2" t="s">
        <v>1023</v>
      </c>
      <c r="EM38">
        <v>1</v>
      </c>
      <c r="EO38" t="s">
        <v>1011</v>
      </c>
      <c r="EP38" s="27">
        <v>0</v>
      </c>
      <c r="EQ38" t="s">
        <v>242</v>
      </c>
      <c r="ER38" t="s">
        <v>242</v>
      </c>
      <c r="EU38" t="s">
        <v>242</v>
      </c>
      <c r="EV38" t="s">
        <v>242</v>
      </c>
      <c r="EX38" s="27">
        <v>1</v>
      </c>
      <c r="EY38">
        <v>1137722</v>
      </c>
      <c r="FA38" s="27">
        <v>1</v>
      </c>
      <c r="FB38">
        <v>1</v>
      </c>
      <c r="FD38" s="27">
        <v>1</v>
      </c>
      <c r="FE38">
        <v>4654</v>
      </c>
      <c r="FG38" s="27">
        <v>0</v>
      </c>
      <c r="FH38" t="s">
        <v>242</v>
      </c>
      <c r="FJ38">
        <v>4</v>
      </c>
      <c r="FL38" t="s">
        <v>1024</v>
      </c>
      <c r="FM38" s="27">
        <v>0</v>
      </c>
      <c r="FN38" t="s">
        <v>242</v>
      </c>
      <c r="FO38" t="s">
        <v>242</v>
      </c>
      <c r="FP38" t="s">
        <v>242</v>
      </c>
      <c r="FR38" s="27">
        <v>1</v>
      </c>
      <c r="FS38">
        <v>28</v>
      </c>
      <c r="FT38">
        <v>3</v>
      </c>
      <c r="FV38" s="27">
        <v>0.5</v>
      </c>
      <c r="FW38" t="s">
        <v>242</v>
      </c>
      <c r="FX38" t="s">
        <v>242</v>
      </c>
      <c r="FY38">
        <v>86</v>
      </c>
      <c r="FZ38" t="s">
        <v>242</v>
      </c>
      <c r="GA38" t="s">
        <v>242</v>
      </c>
      <c r="GB38" t="s">
        <v>242</v>
      </c>
      <c r="GC38" t="s">
        <v>242</v>
      </c>
      <c r="GD38">
        <v>3</v>
      </c>
      <c r="GE38" t="s">
        <v>1025</v>
      </c>
      <c r="GF38">
        <v>1</v>
      </c>
      <c r="GH38" t="s">
        <v>1011</v>
      </c>
      <c r="GI38" s="27">
        <v>0</v>
      </c>
      <c r="GJ38" t="s">
        <v>242</v>
      </c>
      <c r="GK38" t="s">
        <v>242</v>
      </c>
      <c r="GM38" t="s">
        <v>242</v>
      </c>
      <c r="GP38" s="27">
        <v>1</v>
      </c>
      <c r="GQ38">
        <v>71.5</v>
      </c>
      <c r="GR38" t="s">
        <v>1026</v>
      </c>
      <c r="GT38">
        <v>3</v>
      </c>
      <c r="GV38" t="s">
        <v>1013</v>
      </c>
      <c r="GW38" s="27">
        <v>0</v>
      </c>
      <c r="GY38" s="27">
        <v>0</v>
      </c>
      <c r="HA38" t="s">
        <v>242</v>
      </c>
      <c r="HD38" s="27">
        <v>0</v>
      </c>
      <c r="HF38">
        <v>1</v>
      </c>
      <c r="HH38" t="s">
        <v>1011</v>
      </c>
      <c r="HI38">
        <v>0.77777777800000003</v>
      </c>
      <c r="HJ38">
        <v>0</v>
      </c>
      <c r="HK38">
        <v>0.5</v>
      </c>
      <c r="HL38">
        <v>1</v>
      </c>
      <c r="HM38">
        <v>1</v>
      </c>
      <c r="HN38">
        <v>0</v>
      </c>
      <c r="HO38">
        <v>0.75</v>
      </c>
      <c r="HP38">
        <v>0.5</v>
      </c>
      <c r="HQ38">
        <v>0</v>
      </c>
      <c r="HR38">
        <v>1</v>
      </c>
      <c r="HS38">
        <v>0</v>
      </c>
      <c r="HT38">
        <v>0</v>
      </c>
      <c r="HU38">
        <v>1</v>
      </c>
      <c r="HV38">
        <v>0.42592592600000001</v>
      </c>
      <c r="HW38">
        <v>0.6875</v>
      </c>
      <c r="HX38">
        <v>0.3</v>
      </c>
      <c r="HY38">
        <v>0.47114197499999999</v>
      </c>
      <c r="HZ38" t="s">
        <v>1008</v>
      </c>
      <c r="IA38" t="s">
        <v>266</v>
      </c>
      <c r="IB38" t="s">
        <v>1008</v>
      </c>
      <c r="IC38">
        <v>6845</v>
      </c>
      <c r="ID38">
        <v>6680</v>
      </c>
      <c r="IE38">
        <v>7329</v>
      </c>
      <c r="IF38">
        <v>8596</v>
      </c>
      <c r="IG38">
        <v>6845</v>
      </c>
    </row>
    <row r="39" spans="1:241" customFormat="1" ht="14" customHeight="1" x14ac:dyDescent="0.2">
      <c r="A39">
        <v>38</v>
      </c>
      <c r="B39">
        <v>38</v>
      </c>
      <c r="C39" s="1">
        <v>44581.599999999999</v>
      </c>
      <c r="D39" s="1">
        <v>44581.695833333331</v>
      </c>
      <c r="E39">
        <v>0</v>
      </c>
      <c r="F39" t="s">
        <v>292</v>
      </c>
      <c r="G39">
        <v>100</v>
      </c>
      <c r="H39">
        <v>8257</v>
      </c>
      <c r="I39">
        <v>1</v>
      </c>
      <c r="J39" s="1">
        <v>44581.695833333331</v>
      </c>
      <c r="K39" t="s">
        <v>1027</v>
      </c>
      <c r="L39" t="s">
        <v>242</v>
      </c>
      <c r="M39" t="s">
        <v>242</v>
      </c>
      <c r="N39" t="s">
        <v>1028</v>
      </c>
      <c r="O39" t="s">
        <v>1029</v>
      </c>
      <c r="P39">
        <v>34.037994380000001</v>
      </c>
      <c r="Q39">
        <v>-118.4543991</v>
      </c>
      <c r="R39" t="s">
        <v>245</v>
      </c>
      <c r="S39" t="s">
        <v>246</v>
      </c>
      <c r="T39" t="s">
        <v>1030</v>
      </c>
      <c r="V39" t="s">
        <v>1031</v>
      </c>
      <c r="W39">
        <v>159864107</v>
      </c>
      <c r="X39">
        <v>8731</v>
      </c>
      <c r="Y39" t="s">
        <v>350</v>
      </c>
      <c r="Z39" t="s">
        <v>1032</v>
      </c>
      <c r="AA39">
        <v>2019</v>
      </c>
      <c r="AC39">
        <v>0</v>
      </c>
      <c r="AF39">
        <v>11</v>
      </c>
      <c r="AG39">
        <v>1</v>
      </c>
      <c r="AI39" t="s">
        <v>1033</v>
      </c>
      <c r="AJ39" s="27">
        <v>1</v>
      </c>
      <c r="AK39">
        <v>5</v>
      </c>
      <c r="AL39" s="27">
        <v>0</v>
      </c>
      <c r="AM39" s="24">
        <v>0</v>
      </c>
      <c r="AN39" s="27">
        <v>0</v>
      </c>
      <c r="AO39" s="24">
        <v>0</v>
      </c>
      <c r="AQ39">
        <v>3</v>
      </c>
      <c r="AS39" t="s">
        <v>1034</v>
      </c>
      <c r="AT39" s="27">
        <v>1</v>
      </c>
      <c r="AU39">
        <v>10</v>
      </c>
      <c r="AV39" s="21">
        <f t="shared" si="0"/>
        <v>90.909090909090907</v>
      </c>
      <c r="AW39">
        <v>2</v>
      </c>
      <c r="AY39" t="s">
        <v>1033</v>
      </c>
      <c r="AZ39" s="27">
        <v>1</v>
      </c>
      <c r="BA39">
        <v>10</v>
      </c>
      <c r="BB39" s="21">
        <f t="shared" si="1"/>
        <v>90.909090909090907</v>
      </c>
      <c r="BC39">
        <v>1</v>
      </c>
      <c r="BE39" t="s">
        <v>1033</v>
      </c>
      <c r="BF39" s="27">
        <v>1</v>
      </c>
      <c r="BH39" t="s">
        <v>1034</v>
      </c>
      <c r="BI39">
        <v>3</v>
      </c>
      <c r="BK39" t="s">
        <v>1034</v>
      </c>
      <c r="BL39" s="27">
        <v>1</v>
      </c>
      <c r="BM39">
        <v>3</v>
      </c>
      <c r="BO39" t="s">
        <v>1034</v>
      </c>
      <c r="BP39" s="27">
        <v>1</v>
      </c>
      <c r="BQ39">
        <v>3</v>
      </c>
      <c r="BR39" s="21">
        <f t="shared" si="2"/>
        <v>27.27272727272727</v>
      </c>
      <c r="BT39">
        <v>1</v>
      </c>
      <c r="BV39" t="s">
        <v>1033</v>
      </c>
      <c r="BW39" s="27">
        <v>1</v>
      </c>
      <c r="BX39">
        <v>1</v>
      </c>
      <c r="BY39" s="21">
        <f t="shared" si="3"/>
        <v>9.0909090909090917</v>
      </c>
      <c r="BZ39">
        <v>1</v>
      </c>
      <c r="CA39">
        <v>1</v>
      </c>
      <c r="CC39" t="s">
        <v>1033</v>
      </c>
      <c r="CD39" s="27">
        <v>0</v>
      </c>
      <c r="CF39" t="s">
        <v>242</v>
      </c>
      <c r="CG39" t="s">
        <v>242</v>
      </c>
      <c r="CI39" s="27">
        <v>0</v>
      </c>
      <c r="CK39" t="s">
        <v>242</v>
      </c>
      <c r="CN39" s="27">
        <v>0</v>
      </c>
      <c r="CO39" s="27">
        <v>0</v>
      </c>
      <c r="CP39" t="s">
        <v>242</v>
      </c>
      <c r="CQ39" t="s">
        <v>242</v>
      </c>
      <c r="CR39" t="s">
        <v>242</v>
      </c>
      <c r="CU39" s="27">
        <v>1</v>
      </c>
      <c r="CV39" s="2" t="s">
        <v>1035</v>
      </c>
      <c r="CW39">
        <v>1</v>
      </c>
      <c r="CY39" t="s">
        <v>1033</v>
      </c>
      <c r="CZ39" s="27">
        <v>1</v>
      </c>
      <c r="DA39">
        <v>90097</v>
      </c>
      <c r="DB39">
        <v>2</v>
      </c>
      <c r="DD39" s="27">
        <v>1</v>
      </c>
      <c r="DE39" t="s">
        <v>242</v>
      </c>
      <c r="DF39" t="s">
        <v>242</v>
      </c>
      <c r="DH39" t="s">
        <v>242</v>
      </c>
      <c r="DI39">
        <v>39827</v>
      </c>
      <c r="DJ39">
        <v>2</v>
      </c>
      <c r="DL39" s="27">
        <v>1</v>
      </c>
      <c r="DM39">
        <v>450143</v>
      </c>
      <c r="DN39">
        <v>2</v>
      </c>
      <c r="DP39">
        <v>1</v>
      </c>
      <c r="DR39" t="s">
        <v>1033</v>
      </c>
      <c r="DS39" s="27">
        <v>0</v>
      </c>
      <c r="DU39" s="27">
        <v>1</v>
      </c>
      <c r="DV39" t="s">
        <v>1036</v>
      </c>
      <c r="DW39" s="27">
        <v>0</v>
      </c>
      <c r="DY39" s="27">
        <v>1</v>
      </c>
      <c r="DZ39" t="s">
        <v>1037</v>
      </c>
      <c r="EA39" s="27">
        <v>0</v>
      </c>
      <c r="EC39" s="27">
        <v>0</v>
      </c>
      <c r="EE39" s="27">
        <v>0</v>
      </c>
      <c r="EG39" s="27">
        <v>0</v>
      </c>
      <c r="EI39" s="27">
        <v>1</v>
      </c>
      <c r="EJ39" t="s">
        <v>1038</v>
      </c>
      <c r="EK39" s="27">
        <v>1</v>
      </c>
      <c r="EL39" s="2" t="s">
        <v>1039</v>
      </c>
      <c r="EM39">
        <v>1</v>
      </c>
      <c r="EO39" t="s">
        <v>1033</v>
      </c>
      <c r="EP39" s="27">
        <v>0</v>
      </c>
      <c r="EQ39" t="s">
        <v>242</v>
      </c>
      <c r="ER39" t="s">
        <v>242</v>
      </c>
      <c r="EU39" t="s">
        <v>242</v>
      </c>
      <c r="EV39" t="s">
        <v>242</v>
      </c>
      <c r="EX39" s="27">
        <v>0</v>
      </c>
      <c r="EY39" t="s">
        <v>242</v>
      </c>
      <c r="FA39" s="27">
        <v>0</v>
      </c>
      <c r="FB39" t="s">
        <v>242</v>
      </c>
      <c r="FD39" s="27">
        <v>0</v>
      </c>
      <c r="FE39" t="s">
        <v>242</v>
      </c>
      <c r="FG39" s="27">
        <v>0</v>
      </c>
      <c r="FH39" t="s">
        <v>242</v>
      </c>
      <c r="FJ39" t="s">
        <v>242</v>
      </c>
      <c r="FM39" s="27">
        <v>0</v>
      </c>
      <c r="FN39" t="s">
        <v>242</v>
      </c>
      <c r="FO39" t="s">
        <v>242</v>
      </c>
      <c r="FP39" t="s">
        <v>242</v>
      </c>
      <c r="FR39" s="27">
        <v>1</v>
      </c>
      <c r="FS39">
        <v>58.3</v>
      </c>
      <c r="FT39">
        <v>2</v>
      </c>
      <c r="FV39" s="27">
        <v>0.5</v>
      </c>
      <c r="FW39" t="s">
        <v>242</v>
      </c>
      <c r="FX39" t="s">
        <v>242</v>
      </c>
      <c r="FY39" t="s">
        <v>242</v>
      </c>
      <c r="FZ39" t="s">
        <v>242</v>
      </c>
      <c r="GA39" t="s">
        <v>242</v>
      </c>
      <c r="GB39" t="s">
        <v>242</v>
      </c>
      <c r="GC39" t="s">
        <v>242</v>
      </c>
      <c r="GD39">
        <v>1</v>
      </c>
      <c r="GE39" t="s">
        <v>1040</v>
      </c>
      <c r="GF39">
        <v>1</v>
      </c>
      <c r="GH39" t="s">
        <v>1033</v>
      </c>
      <c r="GI39" s="27">
        <v>0</v>
      </c>
      <c r="GJ39" t="s">
        <v>242</v>
      </c>
      <c r="GK39" t="s">
        <v>242</v>
      </c>
      <c r="GM39" t="s">
        <v>242</v>
      </c>
      <c r="GP39" s="27">
        <v>1</v>
      </c>
      <c r="GQ39">
        <v>361</v>
      </c>
      <c r="GR39" t="s">
        <v>1041</v>
      </c>
      <c r="GT39">
        <v>3</v>
      </c>
      <c r="GV39" t="s">
        <v>1034</v>
      </c>
      <c r="GW39" s="27">
        <v>1</v>
      </c>
      <c r="GX39" t="s">
        <v>1042</v>
      </c>
      <c r="GY39" s="27">
        <v>1</v>
      </c>
      <c r="GZ39" t="s">
        <v>1042</v>
      </c>
      <c r="HA39">
        <v>1</v>
      </c>
      <c r="HC39" t="s">
        <v>1033</v>
      </c>
      <c r="HD39" s="27">
        <v>1</v>
      </c>
      <c r="HE39" t="s">
        <v>1043</v>
      </c>
      <c r="HF39">
        <v>1</v>
      </c>
      <c r="HH39" t="s">
        <v>1033</v>
      </c>
      <c r="HI39">
        <v>0.66666666699999999</v>
      </c>
      <c r="HJ39">
        <v>0</v>
      </c>
      <c r="HK39">
        <v>0.5</v>
      </c>
      <c r="HL39">
        <v>1</v>
      </c>
      <c r="HM39">
        <v>0.4</v>
      </c>
      <c r="HN39">
        <v>0</v>
      </c>
      <c r="HO39">
        <v>0</v>
      </c>
      <c r="HP39">
        <v>0.5</v>
      </c>
      <c r="HQ39">
        <v>0</v>
      </c>
      <c r="HR39">
        <v>1</v>
      </c>
      <c r="HS39">
        <v>1</v>
      </c>
      <c r="HT39">
        <v>1</v>
      </c>
      <c r="HU39">
        <v>1</v>
      </c>
      <c r="HV39">
        <v>0.38888888900000002</v>
      </c>
      <c r="HW39">
        <v>0.35</v>
      </c>
      <c r="HX39">
        <v>0.7</v>
      </c>
      <c r="HY39">
        <v>0.47962962999999997</v>
      </c>
      <c r="HZ39" t="s">
        <v>1044</v>
      </c>
      <c r="IA39" t="s">
        <v>266</v>
      </c>
      <c r="IB39" t="s">
        <v>1030</v>
      </c>
      <c r="IC39">
        <v>2621.2260000000001</v>
      </c>
      <c r="ID39">
        <v>2923.933</v>
      </c>
      <c r="IE39">
        <v>3540.16</v>
      </c>
      <c r="IF39">
        <v>3976.06</v>
      </c>
      <c r="IG39">
        <v>2621.2260000000001</v>
      </c>
    </row>
    <row r="40" spans="1:241" customFormat="1" ht="14" customHeight="1" x14ac:dyDescent="0.2">
      <c r="A40">
        <v>39</v>
      </c>
      <c r="B40">
        <v>39</v>
      </c>
      <c r="C40" s="1">
        <v>44564.713888888888</v>
      </c>
      <c r="D40" s="1">
        <v>44584.702777777777</v>
      </c>
      <c r="E40">
        <v>0</v>
      </c>
      <c r="F40" t="s">
        <v>1045</v>
      </c>
      <c r="G40">
        <v>100</v>
      </c>
      <c r="H40">
        <v>1727013</v>
      </c>
      <c r="I40">
        <v>1</v>
      </c>
      <c r="J40" s="1">
        <v>44584.702777777777</v>
      </c>
      <c r="K40" t="s">
        <v>1046</v>
      </c>
      <c r="L40" t="s">
        <v>242</v>
      </c>
      <c r="M40" t="s">
        <v>242</v>
      </c>
      <c r="N40" t="s">
        <v>1047</v>
      </c>
      <c r="O40" t="s">
        <v>1048</v>
      </c>
      <c r="P40">
        <v>34.037994380000001</v>
      </c>
      <c r="Q40">
        <v>-118.4543991</v>
      </c>
      <c r="R40" t="s">
        <v>245</v>
      </c>
      <c r="S40" t="s">
        <v>246</v>
      </c>
      <c r="T40" t="s">
        <v>1049</v>
      </c>
      <c r="U40" s="24">
        <v>38777</v>
      </c>
      <c r="V40" t="s">
        <v>1050</v>
      </c>
      <c r="W40">
        <v>354613101</v>
      </c>
      <c r="X40">
        <v>38777</v>
      </c>
      <c r="Y40" t="s">
        <v>319</v>
      </c>
      <c r="Z40" t="s">
        <v>1051</v>
      </c>
      <c r="AA40">
        <v>2020</v>
      </c>
      <c r="AB40">
        <v>2021</v>
      </c>
      <c r="AC40">
        <v>0</v>
      </c>
      <c r="AF40">
        <v>10</v>
      </c>
      <c r="AG40">
        <v>2</v>
      </c>
      <c r="AI40" t="s">
        <v>1052</v>
      </c>
      <c r="AJ40" s="27">
        <v>1</v>
      </c>
      <c r="AK40">
        <v>9</v>
      </c>
      <c r="AL40" s="27">
        <v>0</v>
      </c>
      <c r="AM40" s="24">
        <v>0</v>
      </c>
      <c r="AN40" s="27">
        <v>1</v>
      </c>
      <c r="AO40">
        <v>2</v>
      </c>
      <c r="AQ40">
        <v>5</v>
      </c>
      <c r="AR40" t="s">
        <v>1053</v>
      </c>
      <c r="AS40" t="s">
        <v>1054</v>
      </c>
      <c r="AT40" s="44">
        <v>1</v>
      </c>
      <c r="AU40" s="24">
        <v>8</v>
      </c>
      <c r="AV40" s="21">
        <f t="shared" si="0"/>
        <v>80</v>
      </c>
      <c r="AW40">
        <v>5</v>
      </c>
      <c r="AX40" t="s">
        <v>1053</v>
      </c>
      <c r="AY40" t="s">
        <v>1054</v>
      </c>
      <c r="AZ40" s="27">
        <v>1</v>
      </c>
      <c r="BA40">
        <v>7</v>
      </c>
      <c r="BB40" s="21">
        <f t="shared" si="1"/>
        <v>70</v>
      </c>
      <c r="BC40">
        <v>3</v>
      </c>
      <c r="BE40" t="s">
        <v>1055</v>
      </c>
      <c r="BF40" s="27">
        <v>1</v>
      </c>
      <c r="BG40">
        <v>12.5</v>
      </c>
      <c r="BH40" t="s">
        <v>1056</v>
      </c>
      <c r="BI40">
        <v>3</v>
      </c>
      <c r="BK40" t="s">
        <v>1055</v>
      </c>
      <c r="BL40" s="27">
        <v>1</v>
      </c>
      <c r="BM40">
        <v>3</v>
      </c>
      <c r="BO40" t="s">
        <v>1055</v>
      </c>
      <c r="BP40" s="27">
        <v>1</v>
      </c>
      <c r="BQ40">
        <v>2</v>
      </c>
      <c r="BR40" s="21">
        <f t="shared" si="2"/>
        <v>20</v>
      </c>
      <c r="BT40">
        <v>3</v>
      </c>
      <c r="BV40" t="s">
        <v>1057</v>
      </c>
      <c r="BW40" s="27">
        <v>0</v>
      </c>
      <c r="BX40" s="24" t="s">
        <v>242</v>
      </c>
      <c r="BY40" s="21" t="s">
        <v>242</v>
      </c>
      <c r="BZ40" t="s">
        <v>242</v>
      </c>
      <c r="CA40" t="s">
        <v>242</v>
      </c>
      <c r="CD40" s="27">
        <v>0</v>
      </c>
      <c r="CF40" t="s">
        <v>242</v>
      </c>
      <c r="CG40" t="s">
        <v>242</v>
      </c>
      <c r="CI40" s="27">
        <v>1</v>
      </c>
      <c r="CJ40" s="2" t="s">
        <v>1058</v>
      </c>
      <c r="CK40">
        <v>5</v>
      </c>
      <c r="CL40" t="s">
        <v>1059</v>
      </c>
      <c r="CM40" t="s">
        <v>1060</v>
      </c>
      <c r="CN40" s="27">
        <v>0</v>
      </c>
      <c r="CO40" s="27">
        <v>0</v>
      </c>
      <c r="CP40" t="s">
        <v>242</v>
      </c>
      <c r="CQ40" t="s">
        <v>242</v>
      </c>
      <c r="CR40" t="s">
        <v>242</v>
      </c>
      <c r="CU40" s="27">
        <v>1</v>
      </c>
      <c r="CV40" s="2" t="s">
        <v>1061</v>
      </c>
      <c r="CW40">
        <v>2</v>
      </c>
      <c r="CY40" t="s">
        <v>1062</v>
      </c>
      <c r="CZ40" s="27">
        <v>1</v>
      </c>
      <c r="DA40">
        <v>9334</v>
      </c>
      <c r="DB40">
        <v>2</v>
      </c>
      <c r="DD40" s="27">
        <v>1</v>
      </c>
      <c r="DE40" t="s">
        <v>242</v>
      </c>
      <c r="DF40" t="s">
        <v>242</v>
      </c>
      <c r="DG40" s="5">
        <v>29015</v>
      </c>
      <c r="DH40">
        <v>2</v>
      </c>
      <c r="DI40" t="s">
        <v>242</v>
      </c>
      <c r="DJ40" t="s">
        <v>242</v>
      </c>
      <c r="DL40" s="27">
        <v>0</v>
      </c>
      <c r="DM40" t="s">
        <v>242</v>
      </c>
      <c r="DN40" t="s">
        <v>242</v>
      </c>
      <c r="DP40" t="s">
        <v>242</v>
      </c>
      <c r="DS40" s="27">
        <v>0</v>
      </c>
      <c r="DU40" s="27">
        <v>0.5</v>
      </c>
      <c r="DV40" s="2" t="s">
        <v>1063</v>
      </c>
      <c r="DW40" s="27">
        <v>0</v>
      </c>
      <c r="DY40" s="27">
        <v>0.5</v>
      </c>
      <c r="DZ40" t="s">
        <v>1064</v>
      </c>
      <c r="EA40" s="27">
        <v>0</v>
      </c>
      <c r="EC40" s="27">
        <v>1</v>
      </c>
      <c r="ED40" s="2" t="s">
        <v>1065</v>
      </c>
      <c r="EE40" s="27">
        <v>0.5</v>
      </c>
      <c r="EF40" s="2" t="s">
        <v>1066</v>
      </c>
      <c r="EG40" s="27">
        <v>0</v>
      </c>
      <c r="EI40" s="27">
        <v>0.5</v>
      </c>
      <c r="EJ40" s="2" t="s">
        <v>1067</v>
      </c>
      <c r="EK40" s="27">
        <v>0</v>
      </c>
      <c r="EM40">
        <v>5</v>
      </c>
      <c r="EN40" t="s">
        <v>1059</v>
      </c>
      <c r="EO40" t="s">
        <v>1060</v>
      </c>
      <c r="EP40" s="27">
        <v>0</v>
      </c>
      <c r="EQ40" t="s">
        <v>242</v>
      </c>
      <c r="ER40" t="s">
        <v>242</v>
      </c>
      <c r="EU40" t="s">
        <v>242</v>
      </c>
      <c r="EV40" t="s">
        <v>242</v>
      </c>
      <c r="EX40" s="27">
        <v>0</v>
      </c>
      <c r="EY40" t="s">
        <v>242</v>
      </c>
      <c r="FA40" s="27">
        <v>0</v>
      </c>
      <c r="FB40" t="s">
        <v>242</v>
      </c>
      <c r="FD40" s="27">
        <v>0</v>
      </c>
      <c r="FE40" t="s">
        <v>242</v>
      </c>
      <c r="FG40" s="27">
        <v>0</v>
      </c>
      <c r="FH40" t="s">
        <v>242</v>
      </c>
      <c r="FJ40" t="s">
        <v>242</v>
      </c>
      <c r="FM40" s="27">
        <v>0</v>
      </c>
      <c r="FN40" t="s">
        <v>242</v>
      </c>
      <c r="FO40" t="s">
        <v>242</v>
      </c>
      <c r="FP40" t="s">
        <v>242</v>
      </c>
      <c r="FR40" s="27">
        <v>1</v>
      </c>
      <c r="FS40">
        <v>41.6</v>
      </c>
      <c r="FT40">
        <v>2</v>
      </c>
      <c r="FV40" s="27">
        <v>0.5</v>
      </c>
      <c r="FW40" t="s">
        <v>242</v>
      </c>
      <c r="FX40" t="s">
        <v>242</v>
      </c>
      <c r="FY40" t="s">
        <v>242</v>
      </c>
      <c r="FZ40" t="s">
        <v>242</v>
      </c>
      <c r="GA40" t="s">
        <v>242</v>
      </c>
      <c r="GB40" t="s">
        <v>242</v>
      </c>
      <c r="GC40" t="s">
        <v>242</v>
      </c>
      <c r="GD40">
        <v>1</v>
      </c>
      <c r="GE40" t="s">
        <v>1068</v>
      </c>
      <c r="GF40">
        <v>1</v>
      </c>
      <c r="GH40" t="s">
        <v>1069</v>
      </c>
      <c r="GI40" s="27">
        <v>0</v>
      </c>
      <c r="GJ40" t="s">
        <v>242</v>
      </c>
      <c r="GK40" t="s">
        <v>242</v>
      </c>
      <c r="GM40" t="s">
        <v>242</v>
      </c>
      <c r="GP40" s="27">
        <v>1</v>
      </c>
      <c r="GQ40">
        <v>154</v>
      </c>
      <c r="GR40" t="s">
        <v>1070</v>
      </c>
      <c r="GS40" t="s">
        <v>1071</v>
      </c>
      <c r="GT40">
        <v>3</v>
      </c>
      <c r="GV40" t="s">
        <v>1055</v>
      </c>
      <c r="GW40" s="27">
        <v>0</v>
      </c>
      <c r="GY40" s="27">
        <v>0</v>
      </c>
      <c r="HA40" t="s">
        <v>242</v>
      </c>
      <c r="HD40" s="27">
        <v>0</v>
      </c>
      <c r="HF40" t="s">
        <v>242</v>
      </c>
      <c r="HI40">
        <v>0.61111111100000004</v>
      </c>
      <c r="HJ40">
        <v>1</v>
      </c>
      <c r="HK40">
        <v>0.5</v>
      </c>
      <c r="HL40">
        <v>0.66666666699999999</v>
      </c>
      <c r="HM40">
        <v>0.3</v>
      </c>
      <c r="HN40">
        <v>0</v>
      </c>
      <c r="HO40">
        <v>0</v>
      </c>
      <c r="HP40">
        <v>0.5</v>
      </c>
      <c r="HQ40">
        <v>0</v>
      </c>
      <c r="HR40">
        <v>1</v>
      </c>
      <c r="HS40">
        <v>0</v>
      </c>
      <c r="HT40">
        <v>0</v>
      </c>
      <c r="HU40">
        <v>1</v>
      </c>
      <c r="HV40">
        <v>0.70370370400000004</v>
      </c>
      <c r="HW40">
        <v>0.241666667</v>
      </c>
      <c r="HX40">
        <v>0.3</v>
      </c>
      <c r="HY40">
        <v>0.41512345699999997</v>
      </c>
      <c r="HZ40" t="s">
        <v>1049</v>
      </c>
      <c r="IA40" t="s">
        <v>266</v>
      </c>
      <c r="IB40" t="s">
        <v>1049</v>
      </c>
      <c r="IC40">
        <v>5876.5</v>
      </c>
      <c r="ID40">
        <v>5620.6</v>
      </c>
      <c r="IE40">
        <v>9121.1</v>
      </c>
      <c r="IF40">
        <v>8283</v>
      </c>
      <c r="IG40">
        <v>5876.5</v>
      </c>
    </row>
    <row r="41" spans="1:241" customFormat="1" ht="14" customHeight="1" x14ac:dyDescent="0.2">
      <c r="A41">
        <v>40</v>
      </c>
      <c r="B41">
        <v>40</v>
      </c>
      <c r="C41" s="1">
        <v>44582.607638888891</v>
      </c>
      <c r="D41" s="1">
        <v>44584.703472222223</v>
      </c>
      <c r="E41">
        <v>0</v>
      </c>
      <c r="F41" t="s">
        <v>438</v>
      </c>
      <c r="G41">
        <v>100</v>
      </c>
      <c r="H41">
        <v>181038</v>
      </c>
      <c r="I41">
        <v>1</v>
      </c>
      <c r="J41" s="1">
        <v>44584.703472222223</v>
      </c>
      <c r="K41" t="s">
        <v>1072</v>
      </c>
      <c r="L41" t="s">
        <v>242</v>
      </c>
      <c r="M41" t="s">
        <v>242</v>
      </c>
      <c r="N41" t="s">
        <v>1073</v>
      </c>
      <c r="O41" t="s">
        <v>1074</v>
      </c>
      <c r="P41">
        <v>34.037994380000001</v>
      </c>
      <c r="Q41">
        <v>-118.4543991</v>
      </c>
      <c r="R41" t="s">
        <v>245</v>
      </c>
      <c r="S41" t="s">
        <v>246</v>
      </c>
      <c r="T41" t="s">
        <v>1075</v>
      </c>
      <c r="V41" t="s">
        <v>1076</v>
      </c>
      <c r="W41">
        <v>177376100</v>
      </c>
      <c r="X41">
        <v>7372</v>
      </c>
      <c r="Y41" t="s">
        <v>297</v>
      </c>
      <c r="Z41" t="s">
        <v>1077</v>
      </c>
      <c r="AA41">
        <v>2020</v>
      </c>
      <c r="AC41">
        <v>1</v>
      </c>
      <c r="AD41">
        <v>15</v>
      </c>
      <c r="AF41">
        <v>11</v>
      </c>
      <c r="AG41">
        <v>3</v>
      </c>
      <c r="AI41" t="s">
        <v>1078</v>
      </c>
      <c r="AJ41" s="27">
        <v>1</v>
      </c>
      <c r="AK41">
        <v>5</v>
      </c>
      <c r="AL41" s="27">
        <v>0</v>
      </c>
      <c r="AM41" s="24">
        <v>0</v>
      </c>
      <c r="AN41" s="27">
        <v>0</v>
      </c>
      <c r="AO41" s="24">
        <v>0</v>
      </c>
      <c r="AP41" t="s">
        <v>1079</v>
      </c>
      <c r="AQ41">
        <v>3</v>
      </c>
      <c r="AS41" t="s">
        <v>1078</v>
      </c>
      <c r="AT41" s="27">
        <v>1</v>
      </c>
      <c r="AU41">
        <v>10</v>
      </c>
      <c r="AV41" s="21">
        <f t="shared" si="0"/>
        <v>90.909090909090907</v>
      </c>
      <c r="AW41">
        <v>3</v>
      </c>
      <c r="AY41" t="s">
        <v>1078</v>
      </c>
      <c r="AZ41" s="27">
        <v>1</v>
      </c>
      <c r="BA41">
        <v>9</v>
      </c>
      <c r="BB41" s="21">
        <f t="shared" si="1"/>
        <v>81.818181818181827</v>
      </c>
      <c r="BC41">
        <v>3</v>
      </c>
      <c r="BE41" t="s">
        <v>1078</v>
      </c>
      <c r="BF41" s="27">
        <v>1</v>
      </c>
      <c r="BG41">
        <v>5.27</v>
      </c>
      <c r="BH41" t="s">
        <v>1080</v>
      </c>
      <c r="BI41">
        <v>3</v>
      </c>
      <c r="BK41" t="s">
        <v>1078</v>
      </c>
      <c r="BL41" s="27">
        <v>1</v>
      </c>
      <c r="BM41">
        <v>3</v>
      </c>
      <c r="BO41" t="s">
        <v>1078</v>
      </c>
      <c r="BP41" s="27">
        <v>1</v>
      </c>
      <c r="BQ41">
        <v>2</v>
      </c>
      <c r="BR41" s="21">
        <f t="shared" si="2"/>
        <v>18.181818181818183</v>
      </c>
      <c r="BT41">
        <v>3</v>
      </c>
      <c r="BV41" t="s">
        <v>1078</v>
      </c>
      <c r="BW41" s="27">
        <v>1</v>
      </c>
      <c r="BX41">
        <v>2</v>
      </c>
      <c r="BY41" s="21">
        <f t="shared" si="3"/>
        <v>18.181818181818183</v>
      </c>
      <c r="BZ41">
        <v>2</v>
      </c>
      <c r="CA41">
        <v>3</v>
      </c>
      <c r="CC41" t="s">
        <v>1078</v>
      </c>
      <c r="CD41" s="27">
        <v>0</v>
      </c>
      <c r="CF41" t="s">
        <v>242</v>
      </c>
      <c r="CG41" t="s">
        <v>242</v>
      </c>
      <c r="CI41" s="27">
        <v>1</v>
      </c>
      <c r="CJ41" t="s">
        <v>1081</v>
      </c>
      <c r="CK41">
        <v>1</v>
      </c>
      <c r="CM41" t="s">
        <v>1082</v>
      </c>
      <c r="CN41" s="27">
        <v>0</v>
      </c>
      <c r="CO41" s="27">
        <v>0</v>
      </c>
      <c r="CP41" t="s">
        <v>242</v>
      </c>
      <c r="CQ41" t="s">
        <v>242</v>
      </c>
      <c r="CR41" t="s">
        <v>242</v>
      </c>
      <c r="CU41" s="27">
        <v>1</v>
      </c>
      <c r="CV41" t="s">
        <v>1083</v>
      </c>
      <c r="CW41">
        <v>1</v>
      </c>
      <c r="CY41" t="s">
        <v>1082</v>
      </c>
      <c r="CZ41" s="27">
        <v>1</v>
      </c>
      <c r="DA41">
        <v>3336</v>
      </c>
      <c r="DB41">
        <v>2</v>
      </c>
      <c r="DD41" s="27">
        <v>1</v>
      </c>
      <c r="DE41" t="s">
        <v>242</v>
      </c>
      <c r="DF41" t="s">
        <v>242</v>
      </c>
      <c r="DH41" t="s">
        <v>242</v>
      </c>
      <c r="DI41">
        <v>18082</v>
      </c>
      <c r="DJ41">
        <v>2</v>
      </c>
      <c r="DL41" s="27">
        <v>1</v>
      </c>
      <c r="DM41">
        <v>260043</v>
      </c>
      <c r="DN41">
        <v>2</v>
      </c>
      <c r="DP41">
        <v>1</v>
      </c>
      <c r="DR41" t="s">
        <v>1082</v>
      </c>
      <c r="DS41" s="27">
        <v>1</v>
      </c>
      <c r="DT41" s="2" t="s">
        <v>1084</v>
      </c>
      <c r="DU41" s="27">
        <v>1</v>
      </c>
      <c r="DV41" s="2" t="s">
        <v>1085</v>
      </c>
      <c r="DW41" s="27">
        <v>1</v>
      </c>
      <c r="DX41" s="2" t="s">
        <v>1086</v>
      </c>
      <c r="DY41" s="27">
        <v>1</v>
      </c>
      <c r="DZ41" s="2" t="s">
        <v>1087</v>
      </c>
      <c r="EA41" s="27">
        <v>1</v>
      </c>
      <c r="EB41" s="2" t="s">
        <v>1088</v>
      </c>
      <c r="EC41" s="27">
        <v>1</v>
      </c>
      <c r="ED41" s="2" t="s">
        <v>1089</v>
      </c>
      <c r="EE41" s="27">
        <v>1</v>
      </c>
      <c r="EF41" s="2" t="s">
        <v>1090</v>
      </c>
      <c r="EG41" s="27">
        <v>1</v>
      </c>
      <c r="EH41" s="2" t="s">
        <v>1091</v>
      </c>
      <c r="EI41" s="27">
        <v>1</v>
      </c>
      <c r="EJ41" t="s">
        <v>1092</v>
      </c>
      <c r="EK41" s="27">
        <v>1</v>
      </c>
      <c r="EL41" s="2" t="s">
        <v>1093</v>
      </c>
      <c r="EM41">
        <v>1</v>
      </c>
      <c r="EO41" t="s">
        <v>1082</v>
      </c>
      <c r="EP41" s="27">
        <v>0</v>
      </c>
      <c r="EQ41" t="s">
        <v>242</v>
      </c>
      <c r="ER41" t="s">
        <v>242</v>
      </c>
      <c r="EU41" t="s">
        <v>242</v>
      </c>
      <c r="EV41" t="s">
        <v>242</v>
      </c>
      <c r="EX41" s="27">
        <v>0</v>
      </c>
      <c r="EY41" t="s">
        <v>242</v>
      </c>
      <c r="FA41" s="27">
        <v>0</v>
      </c>
      <c r="FB41" t="s">
        <v>242</v>
      </c>
      <c r="FD41" s="27">
        <v>0</v>
      </c>
      <c r="FE41" t="s">
        <v>242</v>
      </c>
      <c r="FG41" s="27">
        <v>0</v>
      </c>
      <c r="FH41" t="s">
        <v>242</v>
      </c>
      <c r="FJ41" t="s">
        <v>242</v>
      </c>
      <c r="FM41" s="27">
        <v>0</v>
      </c>
      <c r="FN41" t="s">
        <v>242</v>
      </c>
      <c r="FO41" t="s">
        <v>242</v>
      </c>
      <c r="FP41" t="s">
        <v>242</v>
      </c>
      <c r="FR41" s="27">
        <v>1</v>
      </c>
      <c r="FS41">
        <v>26</v>
      </c>
      <c r="FT41">
        <v>2</v>
      </c>
      <c r="FV41" s="27">
        <v>1</v>
      </c>
      <c r="FW41">
        <v>5</v>
      </c>
      <c r="FX41">
        <v>16</v>
      </c>
      <c r="FY41">
        <v>56</v>
      </c>
      <c r="FZ41">
        <v>19</v>
      </c>
      <c r="GA41" t="s">
        <v>242</v>
      </c>
      <c r="GB41" t="s">
        <v>242</v>
      </c>
      <c r="GC41" t="s">
        <v>242</v>
      </c>
      <c r="GD41">
        <v>1</v>
      </c>
      <c r="GF41">
        <v>1</v>
      </c>
      <c r="GH41" t="s">
        <v>1082</v>
      </c>
      <c r="GI41" s="27">
        <v>0.5</v>
      </c>
      <c r="GJ41" t="s">
        <v>242</v>
      </c>
      <c r="GK41" t="s">
        <v>242</v>
      </c>
      <c r="GL41" s="2" t="s">
        <v>1094</v>
      </c>
      <c r="GM41">
        <v>1</v>
      </c>
      <c r="GO41" t="s">
        <v>1082</v>
      </c>
      <c r="GP41" s="27">
        <v>1</v>
      </c>
      <c r="GQ41">
        <v>174</v>
      </c>
      <c r="GR41" t="s">
        <v>1095</v>
      </c>
      <c r="GT41">
        <v>3</v>
      </c>
      <c r="GV41" t="s">
        <v>1078</v>
      </c>
      <c r="GW41" s="27">
        <v>1</v>
      </c>
      <c r="GX41" s="2" t="s">
        <v>1096</v>
      </c>
      <c r="GY41" s="27">
        <v>0</v>
      </c>
      <c r="HA41">
        <v>1</v>
      </c>
      <c r="HC41" t="s">
        <v>1082</v>
      </c>
      <c r="HD41" s="27">
        <v>1</v>
      </c>
      <c r="HE41" s="2" t="s">
        <v>1097</v>
      </c>
      <c r="HF41">
        <v>1</v>
      </c>
      <c r="HH41" t="s">
        <v>1082</v>
      </c>
      <c r="HI41">
        <v>0.66666666699999999</v>
      </c>
      <c r="HJ41">
        <v>1</v>
      </c>
      <c r="HK41">
        <v>0.5</v>
      </c>
      <c r="HL41">
        <v>1</v>
      </c>
      <c r="HM41">
        <v>1</v>
      </c>
      <c r="HN41">
        <v>0</v>
      </c>
      <c r="HO41">
        <v>0</v>
      </c>
      <c r="HP41">
        <v>0.66666666699999999</v>
      </c>
      <c r="HQ41">
        <v>0.5</v>
      </c>
      <c r="HR41">
        <v>1</v>
      </c>
      <c r="HS41">
        <v>0.5</v>
      </c>
      <c r="HT41">
        <v>1</v>
      </c>
      <c r="HU41">
        <v>1</v>
      </c>
      <c r="HV41">
        <v>0.72222222199999997</v>
      </c>
      <c r="HW41">
        <v>0.5</v>
      </c>
      <c r="HX41">
        <v>0.73333333300000003</v>
      </c>
      <c r="HY41">
        <v>0.65185185199999995</v>
      </c>
      <c r="HZ41" t="s">
        <v>1098</v>
      </c>
      <c r="IA41" t="s">
        <v>266</v>
      </c>
      <c r="IB41" t="s">
        <v>1075</v>
      </c>
      <c r="IC41">
        <v>3010.5639999999999</v>
      </c>
      <c r="ID41">
        <v>3236.7</v>
      </c>
      <c r="IE41">
        <v>3217.17</v>
      </c>
      <c r="IF41" t="s">
        <v>242</v>
      </c>
      <c r="IG41">
        <v>3010.5639999999999</v>
      </c>
    </row>
    <row r="42" spans="1:241" ht="14" customHeight="1" x14ac:dyDescent="0.2">
      <c r="A42" s="10">
        <v>41</v>
      </c>
      <c r="B42">
        <v>41</v>
      </c>
      <c r="C42" s="1">
        <v>44585.490972222222</v>
      </c>
      <c r="D42" s="1">
        <v>44585.49722222222</v>
      </c>
      <c r="E42">
        <v>0</v>
      </c>
      <c r="F42" t="s">
        <v>1099</v>
      </c>
      <c r="G42">
        <v>100</v>
      </c>
      <c r="H42">
        <v>521</v>
      </c>
      <c r="I42">
        <v>1</v>
      </c>
      <c r="J42" s="1">
        <v>44585.49722222222</v>
      </c>
      <c r="K42" t="s">
        <v>1100</v>
      </c>
      <c r="L42" t="s">
        <v>242</v>
      </c>
      <c r="M42" t="s">
        <v>242</v>
      </c>
      <c r="N42" t="s">
        <v>1101</v>
      </c>
      <c r="O42" t="s">
        <v>1102</v>
      </c>
      <c r="P42">
        <v>34.037994380000001</v>
      </c>
      <c r="Q42">
        <v>-118.4543991</v>
      </c>
      <c r="R42" t="s">
        <v>245</v>
      </c>
      <c r="S42" t="s">
        <v>246</v>
      </c>
      <c r="T42" s="10" t="s">
        <v>1103</v>
      </c>
      <c r="V42" t="s">
        <v>1104</v>
      </c>
      <c r="W42">
        <v>70830104</v>
      </c>
      <c r="X42">
        <v>5999</v>
      </c>
      <c r="Y42" s="10" t="s">
        <v>271</v>
      </c>
      <c r="Z42" s="10" t="s">
        <v>272</v>
      </c>
      <c r="AA42" s="10">
        <v>2020</v>
      </c>
      <c r="AC42" s="10">
        <v>0</v>
      </c>
      <c r="AF42" s="10">
        <v>10</v>
      </c>
      <c r="AG42">
        <v>3</v>
      </c>
      <c r="AI42" t="s">
        <v>1105</v>
      </c>
      <c r="AJ42" s="22">
        <v>1</v>
      </c>
      <c r="AK42" s="10">
        <v>9</v>
      </c>
      <c r="AL42" s="22">
        <v>0</v>
      </c>
      <c r="AM42" s="19">
        <v>0</v>
      </c>
      <c r="AN42" s="22">
        <v>1</v>
      </c>
      <c r="AO42" s="10">
        <v>2</v>
      </c>
      <c r="AP42" t="s">
        <v>1106</v>
      </c>
      <c r="AQ42">
        <v>3</v>
      </c>
      <c r="AS42" t="s">
        <v>1105</v>
      </c>
      <c r="AT42" s="22">
        <v>1</v>
      </c>
      <c r="AU42" s="10">
        <v>9</v>
      </c>
      <c r="AV42" s="21">
        <f t="shared" si="0"/>
        <v>90</v>
      </c>
      <c r="AW42">
        <v>3</v>
      </c>
      <c r="AY42" t="s">
        <v>1105</v>
      </c>
      <c r="AZ42" s="22">
        <v>1</v>
      </c>
      <c r="BA42" s="10">
        <v>9</v>
      </c>
      <c r="BB42" s="21">
        <f t="shared" si="1"/>
        <v>90</v>
      </c>
      <c r="BC42">
        <v>3</v>
      </c>
      <c r="BE42" t="s">
        <v>1105</v>
      </c>
      <c r="BF42" s="22">
        <v>1</v>
      </c>
      <c r="BG42" s="10">
        <v>3.9</v>
      </c>
      <c r="BI42">
        <v>3</v>
      </c>
      <c r="BK42" t="s">
        <v>1105</v>
      </c>
      <c r="BL42" s="22">
        <v>1</v>
      </c>
      <c r="BM42">
        <v>3</v>
      </c>
      <c r="BO42" t="s">
        <v>1105</v>
      </c>
      <c r="BP42" s="22">
        <v>1</v>
      </c>
      <c r="BQ42" s="10">
        <v>6</v>
      </c>
      <c r="BR42" s="21">
        <f t="shared" si="2"/>
        <v>60</v>
      </c>
      <c r="BT42" s="10">
        <v>3</v>
      </c>
      <c r="BV42" s="10" t="s">
        <v>1105</v>
      </c>
      <c r="BW42" s="22">
        <v>1</v>
      </c>
      <c r="BX42" s="10">
        <v>4</v>
      </c>
      <c r="BY42" s="21">
        <f t="shared" si="3"/>
        <v>40</v>
      </c>
      <c r="BZ42" s="10">
        <v>2</v>
      </c>
      <c r="CA42" s="10">
        <v>3</v>
      </c>
      <c r="CD42" s="22">
        <v>0</v>
      </c>
      <c r="CF42" s="10" t="s">
        <v>242</v>
      </c>
      <c r="CG42" s="10" t="s">
        <v>242</v>
      </c>
      <c r="CI42" s="22">
        <v>0</v>
      </c>
      <c r="CK42" s="10" t="s">
        <v>242</v>
      </c>
      <c r="CN42" s="22">
        <v>0</v>
      </c>
      <c r="CO42" s="22">
        <v>0</v>
      </c>
      <c r="CP42" s="10" t="s">
        <v>242</v>
      </c>
      <c r="CQ42" s="10" t="s">
        <v>242</v>
      </c>
      <c r="CR42" s="10" t="s">
        <v>242</v>
      </c>
      <c r="CU42" s="22">
        <v>0</v>
      </c>
      <c r="CW42" s="10" t="s">
        <v>242</v>
      </c>
      <c r="CZ42" s="22">
        <v>1</v>
      </c>
      <c r="DA42" s="10">
        <v>19106</v>
      </c>
      <c r="DB42" s="10">
        <v>2</v>
      </c>
      <c r="DD42" s="22">
        <v>1</v>
      </c>
      <c r="DE42" s="10">
        <v>140383</v>
      </c>
      <c r="DF42" s="10">
        <v>2</v>
      </c>
      <c r="DG42" s="12">
        <v>188434</v>
      </c>
      <c r="DH42" s="10">
        <v>2</v>
      </c>
      <c r="DI42" s="10" t="s">
        <v>242</v>
      </c>
      <c r="DJ42" s="10">
        <v>2</v>
      </c>
      <c r="DL42" s="22">
        <v>1</v>
      </c>
      <c r="DM42" s="10">
        <v>275400</v>
      </c>
      <c r="DN42" s="10" t="s">
        <v>242</v>
      </c>
      <c r="DP42" s="10">
        <v>4</v>
      </c>
      <c r="DR42" s="10" t="s">
        <v>1107</v>
      </c>
      <c r="DS42" s="27">
        <v>1</v>
      </c>
      <c r="DT42" s="2" t="s">
        <v>1108</v>
      </c>
      <c r="DU42" s="27">
        <v>1</v>
      </c>
      <c r="DV42" t="s">
        <v>1109</v>
      </c>
      <c r="DW42" s="27">
        <v>1</v>
      </c>
      <c r="DX42" s="2" t="s">
        <v>1110</v>
      </c>
      <c r="DY42" s="27">
        <v>1</v>
      </c>
      <c r="DZ42" s="2" t="s">
        <v>1111</v>
      </c>
      <c r="EA42" s="27">
        <v>1</v>
      </c>
      <c r="EB42" s="2" t="s">
        <v>1112</v>
      </c>
      <c r="EC42" s="27">
        <v>1</v>
      </c>
      <c r="ED42" t="s">
        <v>1113</v>
      </c>
      <c r="EE42" s="27">
        <v>1</v>
      </c>
      <c r="EF42" t="s">
        <v>1113</v>
      </c>
      <c r="EG42" s="27">
        <v>1</v>
      </c>
      <c r="EH42" t="s">
        <v>1113</v>
      </c>
      <c r="EI42" s="27">
        <v>1</v>
      </c>
      <c r="EJ42" t="s">
        <v>1114</v>
      </c>
      <c r="EK42" s="27">
        <v>0.5</v>
      </c>
      <c r="EL42" t="s">
        <v>1115</v>
      </c>
      <c r="EM42">
        <v>4</v>
      </c>
      <c r="EP42" s="22">
        <v>0</v>
      </c>
      <c r="EQ42" s="10" t="s">
        <v>242</v>
      </c>
      <c r="ER42" s="10" t="s">
        <v>242</v>
      </c>
      <c r="EU42" s="10" t="s">
        <v>242</v>
      </c>
      <c r="EV42" s="10" t="s">
        <v>242</v>
      </c>
      <c r="EX42" s="22">
        <v>0</v>
      </c>
      <c r="EY42" s="10" t="s">
        <v>242</v>
      </c>
      <c r="FA42" s="22">
        <v>0</v>
      </c>
      <c r="FB42" s="10" t="s">
        <v>242</v>
      </c>
      <c r="FD42" s="22">
        <v>0</v>
      </c>
      <c r="FE42" s="10" t="s">
        <v>242</v>
      </c>
      <c r="FG42" s="22">
        <v>0</v>
      </c>
      <c r="FH42" s="10" t="s">
        <v>242</v>
      </c>
      <c r="FJ42" s="10" t="s">
        <v>242</v>
      </c>
      <c r="FM42" s="22">
        <v>0</v>
      </c>
      <c r="FN42" s="10" t="s">
        <v>242</v>
      </c>
      <c r="FO42" s="10" t="s">
        <v>242</v>
      </c>
      <c r="FP42" s="10" t="s">
        <v>242</v>
      </c>
      <c r="FR42" s="22">
        <v>1</v>
      </c>
      <c r="FS42" s="10">
        <v>89</v>
      </c>
      <c r="FT42" s="10">
        <v>2</v>
      </c>
      <c r="FU42" s="10" t="s">
        <v>1116</v>
      </c>
      <c r="FV42" s="22">
        <v>0</v>
      </c>
      <c r="FW42" s="10" t="s">
        <v>242</v>
      </c>
      <c r="FX42" s="10" t="s">
        <v>242</v>
      </c>
      <c r="FY42" s="10" t="s">
        <v>242</v>
      </c>
      <c r="FZ42" s="10" t="s">
        <v>242</v>
      </c>
      <c r="GA42" s="10" t="s">
        <v>242</v>
      </c>
      <c r="GB42" s="10" t="s">
        <v>242</v>
      </c>
      <c r="GC42" s="10" t="s">
        <v>242</v>
      </c>
      <c r="GD42" s="10" t="s">
        <v>242</v>
      </c>
      <c r="GF42" s="10">
        <v>3</v>
      </c>
      <c r="GH42" s="10" t="s">
        <v>1105</v>
      </c>
      <c r="GI42" s="22">
        <v>0</v>
      </c>
      <c r="GJ42" s="10" t="s">
        <v>242</v>
      </c>
      <c r="GK42" s="10" t="s">
        <v>242</v>
      </c>
      <c r="GM42" s="10" t="s">
        <v>242</v>
      </c>
      <c r="GP42" s="22">
        <v>1</v>
      </c>
      <c r="GQ42" s="10">
        <v>1873</v>
      </c>
      <c r="GR42" s="10" t="s">
        <v>1117</v>
      </c>
      <c r="GS42" s="11" t="s">
        <v>1118</v>
      </c>
      <c r="GT42" s="10">
        <v>3</v>
      </c>
      <c r="GV42" s="10" t="s">
        <v>1105</v>
      </c>
      <c r="GW42" s="22">
        <v>1</v>
      </c>
      <c r="GX42" s="11" t="s">
        <v>1119</v>
      </c>
      <c r="GY42" s="22">
        <v>1</v>
      </c>
      <c r="GZ42" s="11" t="s">
        <v>1120</v>
      </c>
      <c r="HA42" s="10">
        <v>2</v>
      </c>
      <c r="HC42" s="10" t="s">
        <v>1121</v>
      </c>
      <c r="HD42" s="22">
        <v>1</v>
      </c>
      <c r="HE42" s="10" t="s">
        <v>1122</v>
      </c>
      <c r="HF42" s="10">
        <v>5</v>
      </c>
      <c r="HG42" s="10" t="s">
        <v>1123</v>
      </c>
      <c r="HH42" s="10" t="s">
        <v>1124</v>
      </c>
      <c r="HI42" s="10">
        <v>0.77777777800000003</v>
      </c>
      <c r="HJ42" s="10">
        <v>0</v>
      </c>
      <c r="HK42" s="10">
        <v>0</v>
      </c>
      <c r="HL42" s="10">
        <v>1</v>
      </c>
      <c r="HM42" s="10">
        <v>0.95</v>
      </c>
      <c r="HN42" s="10">
        <v>0</v>
      </c>
      <c r="HO42" s="10">
        <v>0</v>
      </c>
      <c r="HP42" s="10">
        <v>0.33333333300000001</v>
      </c>
      <c r="HQ42" s="10">
        <v>0</v>
      </c>
      <c r="HR42" s="10">
        <v>1</v>
      </c>
      <c r="HS42" s="10">
        <v>1</v>
      </c>
      <c r="HT42" s="10">
        <v>1</v>
      </c>
      <c r="HU42" s="10">
        <v>1</v>
      </c>
      <c r="HV42" s="10">
        <v>0.25925925900000002</v>
      </c>
      <c r="HW42" s="10">
        <v>0.48749999999999999</v>
      </c>
      <c r="HX42" s="10">
        <v>0.66666666699999999</v>
      </c>
      <c r="HY42" s="10">
        <v>0.47114197499999999</v>
      </c>
      <c r="HZ42" s="10" t="s">
        <v>1103</v>
      </c>
      <c r="IA42" s="10" t="s">
        <v>266</v>
      </c>
      <c r="IB42" s="10" t="s">
        <v>1103</v>
      </c>
      <c r="IC42" s="10">
        <v>12914</v>
      </c>
      <c r="ID42" s="10">
        <v>11847</v>
      </c>
      <c r="IE42" s="10">
        <v>7882</v>
      </c>
      <c r="IF42" s="10" t="s">
        <v>242</v>
      </c>
      <c r="IG42" s="10">
        <v>12914</v>
      </c>
    </row>
    <row r="43" spans="1:241" ht="14" customHeight="1" x14ac:dyDescent="0.2">
      <c r="A43" s="10">
        <v>42</v>
      </c>
      <c r="B43">
        <v>42</v>
      </c>
      <c r="C43" s="1">
        <v>44585.489583333336</v>
      </c>
      <c r="D43" s="1">
        <v>44585.518750000003</v>
      </c>
      <c r="E43">
        <v>0</v>
      </c>
      <c r="F43" t="s">
        <v>1099</v>
      </c>
      <c r="G43">
        <v>100</v>
      </c>
      <c r="H43">
        <v>2489</v>
      </c>
      <c r="I43">
        <v>1</v>
      </c>
      <c r="J43" s="1">
        <v>44585.518750000003</v>
      </c>
      <c r="K43" t="s">
        <v>1125</v>
      </c>
      <c r="L43" t="s">
        <v>242</v>
      </c>
      <c r="M43" t="s">
        <v>242</v>
      </c>
      <c r="N43" t="s">
        <v>1126</v>
      </c>
      <c r="O43" t="s">
        <v>1127</v>
      </c>
      <c r="P43">
        <v>34.037994380000001</v>
      </c>
      <c r="Q43">
        <v>-118.4543991</v>
      </c>
      <c r="R43" t="s">
        <v>245</v>
      </c>
      <c r="S43" t="s">
        <v>246</v>
      </c>
      <c r="T43" s="10" t="s">
        <v>1128</v>
      </c>
      <c r="V43" t="s">
        <v>1129</v>
      </c>
      <c r="W43">
        <v>918204108</v>
      </c>
      <c r="X43">
        <v>3999</v>
      </c>
      <c r="Y43" s="10" t="s">
        <v>271</v>
      </c>
      <c r="Z43" s="10" t="s">
        <v>1130</v>
      </c>
      <c r="AA43" s="10">
        <v>2020</v>
      </c>
      <c r="AC43" s="10">
        <v>0</v>
      </c>
      <c r="AF43" s="10">
        <v>12</v>
      </c>
      <c r="AG43">
        <v>1</v>
      </c>
      <c r="AI43" t="s">
        <v>1131</v>
      </c>
      <c r="AJ43" s="22">
        <v>1</v>
      </c>
      <c r="AK43" s="10">
        <v>5</v>
      </c>
      <c r="AL43" s="22">
        <v>0</v>
      </c>
      <c r="AM43" s="19">
        <v>0</v>
      </c>
      <c r="AN43" s="22">
        <v>0</v>
      </c>
      <c r="AO43" s="19">
        <v>0</v>
      </c>
      <c r="AQ43">
        <v>2</v>
      </c>
      <c r="AS43" t="s">
        <v>1132</v>
      </c>
      <c r="AT43" s="22">
        <v>1</v>
      </c>
      <c r="AU43" s="10">
        <v>11</v>
      </c>
      <c r="AV43" s="21">
        <f t="shared" si="0"/>
        <v>91.666666666666657</v>
      </c>
      <c r="AW43">
        <v>3</v>
      </c>
      <c r="AY43" t="s">
        <v>1133</v>
      </c>
      <c r="AZ43" s="22">
        <v>1</v>
      </c>
      <c r="BA43" s="10">
        <v>11</v>
      </c>
      <c r="BB43" s="21">
        <f t="shared" si="1"/>
        <v>91.666666666666657</v>
      </c>
      <c r="BC43">
        <v>1</v>
      </c>
      <c r="BE43" t="s">
        <v>1131</v>
      </c>
      <c r="BF43" s="22">
        <v>1</v>
      </c>
      <c r="BG43" s="10">
        <v>7.6</v>
      </c>
      <c r="BH43" s="10" t="s">
        <v>1134</v>
      </c>
      <c r="BI43">
        <v>1</v>
      </c>
      <c r="BK43" t="s">
        <v>1131</v>
      </c>
      <c r="BL43" s="22">
        <v>1</v>
      </c>
      <c r="BM43">
        <v>2</v>
      </c>
      <c r="BO43" t="s">
        <v>1132</v>
      </c>
      <c r="BP43" s="22">
        <v>1</v>
      </c>
      <c r="BQ43" s="10">
        <v>4</v>
      </c>
      <c r="BR43" s="21">
        <f t="shared" si="2"/>
        <v>33.333333333333329</v>
      </c>
      <c r="BS43" s="10" t="s">
        <v>1135</v>
      </c>
      <c r="BT43" s="10">
        <v>1</v>
      </c>
      <c r="BV43" s="10" t="s">
        <v>1131</v>
      </c>
      <c r="BW43" s="22">
        <v>0</v>
      </c>
      <c r="BX43" s="19">
        <v>0</v>
      </c>
      <c r="BY43" s="21">
        <f t="shared" si="3"/>
        <v>0</v>
      </c>
      <c r="BZ43" s="10" t="s">
        <v>242</v>
      </c>
      <c r="CA43" s="10" t="s">
        <v>242</v>
      </c>
      <c r="CD43" s="22">
        <v>0</v>
      </c>
      <c r="CF43" s="10" t="s">
        <v>242</v>
      </c>
      <c r="CG43" s="10" t="s">
        <v>242</v>
      </c>
      <c r="CI43" s="22">
        <v>1</v>
      </c>
      <c r="CJ43" s="11" t="s">
        <v>1136</v>
      </c>
      <c r="CK43" s="10">
        <v>1</v>
      </c>
      <c r="CM43" s="10" t="s">
        <v>1131</v>
      </c>
      <c r="CN43" s="22">
        <v>0</v>
      </c>
      <c r="CO43" s="22">
        <v>0</v>
      </c>
      <c r="CP43" s="10" t="s">
        <v>242</v>
      </c>
      <c r="CQ43" s="10" t="s">
        <v>242</v>
      </c>
      <c r="CR43" s="10" t="s">
        <v>242</v>
      </c>
      <c r="CU43" s="22">
        <v>1</v>
      </c>
      <c r="CV43" s="11" t="s">
        <v>1137</v>
      </c>
      <c r="CW43" s="10">
        <v>1</v>
      </c>
      <c r="CY43" s="10" t="s">
        <v>1131</v>
      </c>
      <c r="CZ43" s="22">
        <v>1</v>
      </c>
      <c r="DA43" s="10">
        <v>18405</v>
      </c>
      <c r="DB43" s="10">
        <v>2</v>
      </c>
      <c r="DD43" s="22">
        <v>1</v>
      </c>
      <c r="DE43" s="10">
        <v>69925</v>
      </c>
      <c r="DF43" s="10">
        <v>2</v>
      </c>
      <c r="DG43" s="12">
        <v>83896</v>
      </c>
      <c r="DH43" s="10">
        <v>2</v>
      </c>
      <c r="DI43" s="10" t="s">
        <v>242</v>
      </c>
      <c r="DJ43" s="10">
        <v>2</v>
      </c>
      <c r="DL43" s="22">
        <v>1</v>
      </c>
      <c r="DM43" s="10">
        <v>4663950</v>
      </c>
      <c r="DN43" s="10">
        <v>2</v>
      </c>
      <c r="DP43" s="10">
        <v>1</v>
      </c>
      <c r="DR43" s="10" t="s">
        <v>1131</v>
      </c>
      <c r="DS43" s="27">
        <v>1</v>
      </c>
      <c r="DT43" t="s">
        <v>1138</v>
      </c>
      <c r="DU43" s="27">
        <v>1</v>
      </c>
      <c r="DV43" s="2" t="s">
        <v>1139</v>
      </c>
      <c r="DW43" s="27">
        <v>1</v>
      </c>
      <c r="DX43" s="2" t="s">
        <v>1140</v>
      </c>
      <c r="DY43" s="27">
        <v>1</v>
      </c>
      <c r="DZ43" s="2" t="s">
        <v>1141</v>
      </c>
      <c r="EA43" s="27">
        <v>1</v>
      </c>
      <c r="EB43" s="2" t="s">
        <v>1142</v>
      </c>
      <c r="EC43" s="27">
        <v>1</v>
      </c>
      <c r="ED43" s="2" t="s">
        <v>1143</v>
      </c>
      <c r="EE43" s="27">
        <v>1</v>
      </c>
      <c r="EF43" s="2" t="s">
        <v>1144</v>
      </c>
      <c r="EG43" s="27">
        <v>0.5</v>
      </c>
      <c r="EH43" s="2" t="s">
        <v>1145</v>
      </c>
      <c r="EI43" s="27">
        <v>1</v>
      </c>
      <c r="EJ43" t="s">
        <v>1146</v>
      </c>
      <c r="EK43" s="27">
        <v>1</v>
      </c>
      <c r="EL43" s="2" t="s">
        <v>1147</v>
      </c>
      <c r="EM43">
        <v>1</v>
      </c>
      <c r="EO43" t="s">
        <v>1148</v>
      </c>
      <c r="EP43" s="22">
        <v>0</v>
      </c>
      <c r="EQ43" s="10" t="s">
        <v>242</v>
      </c>
      <c r="ER43" s="10" t="s">
        <v>242</v>
      </c>
      <c r="EU43" s="10" t="s">
        <v>242</v>
      </c>
      <c r="EV43" s="10" t="s">
        <v>242</v>
      </c>
      <c r="EX43" s="22">
        <v>0</v>
      </c>
      <c r="EY43" s="10" t="s">
        <v>242</v>
      </c>
      <c r="FA43" s="22">
        <v>0</v>
      </c>
      <c r="FB43" s="10" t="s">
        <v>242</v>
      </c>
      <c r="FD43" s="22">
        <v>0.5</v>
      </c>
      <c r="FE43" s="10">
        <v>160000</v>
      </c>
      <c r="FF43" s="10" t="s">
        <v>1149</v>
      </c>
      <c r="FG43" s="22">
        <v>0</v>
      </c>
      <c r="FH43" s="10" t="s">
        <v>242</v>
      </c>
      <c r="FJ43" s="10">
        <v>1</v>
      </c>
      <c r="FL43" s="10" t="s">
        <v>1148</v>
      </c>
      <c r="FM43" s="22">
        <v>1</v>
      </c>
      <c r="FN43" s="10">
        <v>44</v>
      </c>
      <c r="FO43" s="10">
        <v>41</v>
      </c>
      <c r="FP43" s="10">
        <v>8</v>
      </c>
      <c r="FR43" s="22">
        <v>1</v>
      </c>
      <c r="FS43" s="10">
        <v>51.4</v>
      </c>
      <c r="FT43" s="10">
        <v>2</v>
      </c>
      <c r="FU43" s="11" t="s">
        <v>1150</v>
      </c>
      <c r="FV43" s="22">
        <v>1</v>
      </c>
      <c r="FW43" s="10">
        <v>10</v>
      </c>
      <c r="FX43" s="10">
        <v>31.7</v>
      </c>
      <c r="FY43" s="10">
        <v>40.799999999999997</v>
      </c>
      <c r="FZ43" s="10">
        <v>4.8</v>
      </c>
      <c r="GA43" s="10" t="s">
        <v>242</v>
      </c>
      <c r="GB43" s="10" t="s">
        <v>242</v>
      </c>
      <c r="GC43" s="10" t="s">
        <v>242</v>
      </c>
      <c r="GD43" s="10">
        <v>1</v>
      </c>
      <c r="GE43" s="11" t="s">
        <v>1151</v>
      </c>
      <c r="GF43" s="10">
        <v>1</v>
      </c>
      <c r="GH43" s="10" t="s">
        <v>1148</v>
      </c>
      <c r="GI43" s="22">
        <v>0</v>
      </c>
      <c r="GJ43" s="10" t="s">
        <v>242</v>
      </c>
      <c r="GK43" s="10" t="s">
        <v>242</v>
      </c>
      <c r="GM43" s="10" t="s">
        <v>242</v>
      </c>
      <c r="GP43" s="22">
        <v>1</v>
      </c>
      <c r="GQ43" s="10">
        <v>1245</v>
      </c>
      <c r="GR43" s="10" t="s">
        <v>1152</v>
      </c>
      <c r="GT43" s="10">
        <v>3</v>
      </c>
      <c r="GV43" s="10" t="s">
        <v>1153</v>
      </c>
      <c r="GW43" s="22">
        <v>0.5</v>
      </c>
      <c r="GX43" s="10" t="s">
        <v>1154</v>
      </c>
      <c r="GY43" s="22">
        <v>0.5</v>
      </c>
      <c r="GZ43" s="10" t="s">
        <v>1154</v>
      </c>
      <c r="HA43" s="10">
        <v>1</v>
      </c>
      <c r="HC43" s="10" t="s">
        <v>1148</v>
      </c>
      <c r="HD43" s="22">
        <v>1</v>
      </c>
      <c r="HE43" s="10" t="s">
        <v>1155</v>
      </c>
      <c r="HF43" s="10">
        <v>1</v>
      </c>
      <c r="HH43" s="10" t="s">
        <v>1148</v>
      </c>
      <c r="HI43" s="10">
        <v>0.55555555599999995</v>
      </c>
      <c r="HJ43" s="10">
        <v>1</v>
      </c>
      <c r="HK43" s="10">
        <v>0.5</v>
      </c>
      <c r="HL43" s="10">
        <v>1</v>
      </c>
      <c r="HM43" s="10">
        <v>0.95</v>
      </c>
      <c r="HN43" s="10">
        <v>0</v>
      </c>
      <c r="HO43" s="10">
        <v>0.125</v>
      </c>
      <c r="HP43" s="10">
        <v>1</v>
      </c>
      <c r="HQ43" s="10">
        <v>0</v>
      </c>
      <c r="HR43" s="10">
        <v>1</v>
      </c>
      <c r="HS43" s="10">
        <v>0.5</v>
      </c>
      <c r="HT43" s="10">
        <v>1</v>
      </c>
      <c r="HU43" s="10">
        <v>1</v>
      </c>
      <c r="HV43" s="10">
        <v>0.68518518500000003</v>
      </c>
      <c r="HW43" s="10">
        <v>0.51875000000000004</v>
      </c>
      <c r="HX43" s="10">
        <v>0.7</v>
      </c>
      <c r="HY43" s="10">
        <v>0.63464506200000004</v>
      </c>
      <c r="HZ43" s="10" t="s">
        <v>1156</v>
      </c>
      <c r="IA43" s="10" t="s">
        <v>266</v>
      </c>
      <c r="IB43" s="10" t="s">
        <v>1128</v>
      </c>
      <c r="IC43" s="10">
        <v>10474.304</v>
      </c>
      <c r="ID43" s="10">
        <v>9238.83</v>
      </c>
      <c r="IE43" s="10">
        <v>11841.84</v>
      </c>
      <c r="IF43" s="10" t="s">
        <v>242</v>
      </c>
      <c r="IG43" s="10">
        <v>10474.304</v>
      </c>
    </row>
    <row r="44" spans="1:241" ht="14" customHeight="1" x14ac:dyDescent="0.2">
      <c r="A44" s="10">
        <v>43</v>
      </c>
      <c r="B44">
        <v>43</v>
      </c>
      <c r="C44" s="1">
        <v>44585.518750000003</v>
      </c>
      <c r="D44" s="1">
        <v>44585.526388888888</v>
      </c>
      <c r="E44">
        <v>0</v>
      </c>
      <c r="F44" t="s">
        <v>1099</v>
      </c>
      <c r="G44">
        <v>100</v>
      </c>
      <c r="H44">
        <v>682</v>
      </c>
      <c r="I44">
        <v>1</v>
      </c>
      <c r="J44" s="1">
        <v>44585.526388888888</v>
      </c>
      <c r="K44" t="s">
        <v>1157</v>
      </c>
      <c r="L44" t="s">
        <v>242</v>
      </c>
      <c r="M44" t="s">
        <v>242</v>
      </c>
      <c r="N44" t="s">
        <v>1158</v>
      </c>
      <c r="O44" t="s">
        <v>1159</v>
      </c>
      <c r="P44">
        <v>34.037994380000001</v>
      </c>
      <c r="Q44">
        <v>-118.4543991</v>
      </c>
      <c r="R44" t="s">
        <v>245</v>
      </c>
      <c r="S44" t="s">
        <v>246</v>
      </c>
      <c r="T44" s="10" t="s">
        <v>1160</v>
      </c>
      <c r="V44" t="s">
        <v>1161</v>
      </c>
      <c r="W44">
        <v>904311206</v>
      </c>
      <c r="X44">
        <v>2389</v>
      </c>
      <c r="Y44" s="10" t="s">
        <v>271</v>
      </c>
      <c r="Z44" s="10" t="s">
        <v>1130</v>
      </c>
      <c r="AA44" s="10">
        <v>2021</v>
      </c>
      <c r="AC44" s="10">
        <v>0</v>
      </c>
      <c r="AF44" s="10">
        <v>9</v>
      </c>
      <c r="AG44">
        <v>3</v>
      </c>
      <c r="AI44" t="s">
        <v>1162</v>
      </c>
      <c r="AJ44" s="22">
        <v>1</v>
      </c>
      <c r="AK44" s="10">
        <v>3</v>
      </c>
      <c r="AL44" s="22">
        <v>0</v>
      </c>
      <c r="AM44" s="19">
        <v>0</v>
      </c>
      <c r="AN44" s="22">
        <v>0</v>
      </c>
      <c r="AO44" s="19">
        <v>0</v>
      </c>
      <c r="AQ44">
        <v>3</v>
      </c>
      <c r="AS44" t="s">
        <v>1162</v>
      </c>
      <c r="AT44" s="22">
        <v>1</v>
      </c>
      <c r="AU44" s="10">
        <v>7</v>
      </c>
      <c r="AV44" s="21">
        <f t="shared" si="0"/>
        <v>77.777777777777786</v>
      </c>
      <c r="AW44">
        <v>3</v>
      </c>
      <c r="AY44" t="s">
        <v>1162</v>
      </c>
      <c r="AZ44" s="22">
        <v>1</v>
      </c>
      <c r="BA44" s="10">
        <v>7</v>
      </c>
      <c r="BB44" s="21">
        <f t="shared" si="1"/>
        <v>77.777777777777786</v>
      </c>
      <c r="BC44">
        <v>3</v>
      </c>
      <c r="BE44" t="s">
        <v>1162</v>
      </c>
      <c r="BF44" s="22">
        <v>1</v>
      </c>
      <c r="BG44" s="10">
        <v>7.8</v>
      </c>
      <c r="BH44" s="10" t="s">
        <v>1134</v>
      </c>
      <c r="BI44">
        <v>3</v>
      </c>
      <c r="BK44" t="s">
        <v>1162</v>
      </c>
      <c r="BL44" s="22">
        <v>1</v>
      </c>
      <c r="BM44">
        <v>2</v>
      </c>
      <c r="BO44" t="s">
        <v>1163</v>
      </c>
      <c r="BP44" s="22">
        <v>1</v>
      </c>
      <c r="BQ44" s="10">
        <v>2</v>
      </c>
      <c r="BR44" s="21">
        <f t="shared" si="2"/>
        <v>22.222222222222221</v>
      </c>
      <c r="BS44" s="10" t="s">
        <v>1164</v>
      </c>
      <c r="BT44" s="10">
        <v>2</v>
      </c>
      <c r="BV44" s="10" t="s">
        <v>1163</v>
      </c>
      <c r="BW44" s="22">
        <v>1</v>
      </c>
      <c r="BX44" s="10">
        <v>3</v>
      </c>
      <c r="BY44" s="21">
        <f t="shared" si="3"/>
        <v>33.333333333333329</v>
      </c>
      <c r="BZ44" s="10">
        <v>2</v>
      </c>
      <c r="CA44" s="10">
        <v>2</v>
      </c>
      <c r="CC44" s="10" t="s">
        <v>1165</v>
      </c>
      <c r="CD44" s="22">
        <v>0</v>
      </c>
      <c r="CF44" s="10" t="s">
        <v>242</v>
      </c>
      <c r="CG44" s="10" t="s">
        <v>242</v>
      </c>
      <c r="CI44" s="22">
        <v>0</v>
      </c>
      <c r="CK44" s="10" t="s">
        <v>242</v>
      </c>
      <c r="CN44" s="22">
        <v>0</v>
      </c>
      <c r="CO44" s="22">
        <v>0</v>
      </c>
      <c r="CP44" s="10" t="s">
        <v>242</v>
      </c>
      <c r="CQ44" s="10" t="s">
        <v>242</v>
      </c>
      <c r="CR44" s="10" t="s">
        <v>242</v>
      </c>
      <c r="CU44" s="22">
        <v>0</v>
      </c>
      <c r="CW44" s="10" t="s">
        <v>242</v>
      </c>
      <c r="CZ44" s="22">
        <v>0</v>
      </c>
      <c r="DA44" s="10" t="s">
        <v>242</v>
      </c>
      <c r="DB44" s="10" t="s">
        <v>242</v>
      </c>
      <c r="DD44" s="22">
        <v>0</v>
      </c>
      <c r="DE44" s="10" t="s">
        <v>242</v>
      </c>
      <c r="DF44" s="10" t="s">
        <v>242</v>
      </c>
      <c r="DH44" s="10" t="s">
        <v>242</v>
      </c>
      <c r="DI44" s="10" t="s">
        <v>242</v>
      </c>
      <c r="DJ44" s="10" t="s">
        <v>242</v>
      </c>
      <c r="DL44" s="22">
        <v>0</v>
      </c>
      <c r="DM44" s="10" t="s">
        <v>242</v>
      </c>
      <c r="DN44" s="10" t="s">
        <v>242</v>
      </c>
      <c r="DP44" s="10" t="s">
        <v>242</v>
      </c>
      <c r="DS44" s="27">
        <v>0</v>
      </c>
      <c r="DU44" s="27">
        <v>0</v>
      </c>
      <c r="DW44" s="27">
        <v>0</v>
      </c>
      <c r="DY44" s="27">
        <v>0</v>
      </c>
      <c r="EA44" s="27">
        <v>0</v>
      </c>
      <c r="EC44" s="27">
        <v>0</v>
      </c>
      <c r="EE44" s="27">
        <v>0</v>
      </c>
      <c r="EG44" s="27">
        <v>0</v>
      </c>
      <c r="EI44" s="27">
        <v>0</v>
      </c>
      <c r="EK44" s="27">
        <v>1</v>
      </c>
      <c r="EL44" t="s">
        <v>1166</v>
      </c>
      <c r="EM44">
        <v>2</v>
      </c>
      <c r="EO44" t="s">
        <v>1167</v>
      </c>
      <c r="EP44" s="22">
        <v>0</v>
      </c>
      <c r="EQ44" s="10" t="s">
        <v>242</v>
      </c>
      <c r="ER44" s="10" t="s">
        <v>242</v>
      </c>
      <c r="EU44" s="10" t="s">
        <v>242</v>
      </c>
      <c r="EV44" s="10" t="s">
        <v>242</v>
      </c>
      <c r="EX44" s="22">
        <v>0</v>
      </c>
      <c r="EY44" s="10" t="s">
        <v>242</v>
      </c>
      <c r="FA44" s="22">
        <v>0</v>
      </c>
      <c r="FB44" s="10" t="s">
        <v>242</v>
      </c>
      <c r="FD44" s="22">
        <v>0</v>
      </c>
      <c r="FE44" s="10" t="s">
        <v>242</v>
      </c>
      <c r="FG44" s="22">
        <v>0</v>
      </c>
      <c r="FH44" s="10" t="s">
        <v>242</v>
      </c>
      <c r="FJ44" s="10" t="s">
        <v>242</v>
      </c>
      <c r="FM44" s="22">
        <v>0</v>
      </c>
      <c r="FN44" s="10" t="s">
        <v>242</v>
      </c>
      <c r="FO44" s="10" t="s">
        <v>242</v>
      </c>
      <c r="FP44" s="10" t="s">
        <v>242</v>
      </c>
      <c r="FR44" s="22">
        <v>1</v>
      </c>
      <c r="FS44" s="10">
        <v>53</v>
      </c>
      <c r="FT44" s="10">
        <v>2</v>
      </c>
      <c r="FU44" s="10" t="s">
        <v>1168</v>
      </c>
      <c r="FV44" s="22">
        <v>1</v>
      </c>
      <c r="FW44" s="10">
        <v>17</v>
      </c>
      <c r="FX44" s="10">
        <v>21</v>
      </c>
      <c r="FY44" s="10">
        <v>50</v>
      </c>
      <c r="FZ44" s="10">
        <v>7</v>
      </c>
      <c r="GA44" s="10" t="s">
        <v>242</v>
      </c>
      <c r="GB44" s="10" t="s">
        <v>242</v>
      </c>
      <c r="GC44" s="10" t="s">
        <v>242</v>
      </c>
      <c r="GD44" s="10">
        <v>1</v>
      </c>
      <c r="GF44" s="10">
        <v>2</v>
      </c>
      <c r="GH44" s="10" t="s">
        <v>1165</v>
      </c>
      <c r="GI44" s="22">
        <v>0</v>
      </c>
      <c r="GJ44" s="10" t="s">
        <v>242</v>
      </c>
      <c r="GK44" s="10" t="s">
        <v>242</v>
      </c>
      <c r="GM44" s="10" t="s">
        <v>242</v>
      </c>
      <c r="GP44" s="22">
        <v>1</v>
      </c>
      <c r="GQ44" s="10">
        <v>1104</v>
      </c>
      <c r="GR44" s="10" t="s">
        <v>1169</v>
      </c>
      <c r="GT44" s="10">
        <v>3</v>
      </c>
      <c r="GV44" s="10" t="s">
        <v>1170</v>
      </c>
      <c r="GW44" s="22">
        <v>0</v>
      </c>
      <c r="GY44" s="22">
        <v>0.5</v>
      </c>
      <c r="GZ44" s="10" t="s">
        <v>1171</v>
      </c>
      <c r="HA44" s="10" t="s">
        <v>242</v>
      </c>
      <c r="HD44" s="22">
        <v>1</v>
      </c>
      <c r="HE44" s="10" t="s">
        <v>1172</v>
      </c>
      <c r="HF44" s="10">
        <v>2</v>
      </c>
      <c r="HH44" s="10" t="s">
        <v>1173</v>
      </c>
      <c r="HI44" s="10">
        <v>0.66666666699999999</v>
      </c>
      <c r="HJ44" s="10">
        <v>0</v>
      </c>
      <c r="HK44" s="10">
        <v>0</v>
      </c>
      <c r="HL44" s="10">
        <v>0</v>
      </c>
      <c r="HM44" s="10">
        <v>0.1</v>
      </c>
      <c r="HN44" s="10">
        <v>0</v>
      </c>
      <c r="HO44" s="10">
        <v>0</v>
      </c>
      <c r="HP44" s="10">
        <v>0.66666666699999999</v>
      </c>
      <c r="HQ44" s="10">
        <v>0</v>
      </c>
      <c r="HR44" s="10">
        <v>1</v>
      </c>
      <c r="HS44" s="10">
        <v>0.25</v>
      </c>
      <c r="HT44" s="10">
        <v>1</v>
      </c>
      <c r="HU44" s="10">
        <v>1</v>
      </c>
      <c r="HV44" s="10">
        <v>0.222222222</v>
      </c>
      <c r="HW44" s="10">
        <v>2.5000000000000001E-2</v>
      </c>
      <c r="HX44" s="10">
        <v>0.58333333300000001</v>
      </c>
      <c r="HY44" s="10">
        <v>0.27685185200000001</v>
      </c>
      <c r="HZ44" s="10" t="s">
        <v>1174</v>
      </c>
      <c r="IA44" s="10" t="s">
        <v>266</v>
      </c>
      <c r="IB44" s="10" t="s">
        <v>1160</v>
      </c>
      <c r="IC44" s="10">
        <v>5267.1319999999996</v>
      </c>
      <c r="ID44" s="10">
        <v>4474.6670000000004</v>
      </c>
      <c r="IE44" s="10">
        <v>5683.4660000000003</v>
      </c>
      <c r="IF44" s="10" t="s">
        <v>242</v>
      </c>
      <c r="IG44" s="10">
        <v>5267.1319999999996</v>
      </c>
    </row>
    <row r="45" spans="1:241" ht="14" customHeight="1" x14ac:dyDescent="0.2">
      <c r="A45" s="10">
        <v>44</v>
      </c>
      <c r="B45">
        <v>44</v>
      </c>
      <c r="C45" s="1">
        <v>44585.527777777781</v>
      </c>
      <c r="D45" s="1">
        <v>44585.53402777778</v>
      </c>
      <c r="E45">
        <v>0</v>
      </c>
      <c r="F45" t="s">
        <v>1099</v>
      </c>
      <c r="G45">
        <v>100</v>
      </c>
      <c r="H45">
        <v>534</v>
      </c>
      <c r="I45">
        <v>1</v>
      </c>
      <c r="J45" s="1">
        <v>44585.53402777778</v>
      </c>
      <c r="K45" t="s">
        <v>1175</v>
      </c>
      <c r="L45" t="s">
        <v>242</v>
      </c>
      <c r="M45" t="s">
        <v>242</v>
      </c>
      <c r="N45" t="s">
        <v>1176</v>
      </c>
      <c r="O45" t="s">
        <v>1177</v>
      </c>
      <c r="P45">
        <v>34.037994380000001</v>
      </c>
      <c r="Q45">
        <v>-118.4543991</v>
      </c>
      <c r="R45" t="s">
        <v>245</v>
      </c>
      <c r="S45" t="s">
        <v>246</v>
      </c>
      <c r="T45" s="10" t="s">
        <v>1178</v>
      </c>
      <c r="V45" t="s">
        <v>1179</v>
      </c>
      <c r="W45" t="s">
        <v>1180</v>
      </c>
      <c r="X45">
        <v>5999</v>
      </c>
      <c r="Y45" s="10" t="s">
        <v>271</v>
      </c>
      <c r="Z45" s="10" t="s">
        <v>272</v>
      </c>
      <c r="AA45" s="10">
        <v>2020</v>
      </c>
      <c r="AC45" s="10">
        <v>0</v>
      </c>
      <c r="AF45" s="10">
        <v>11</v>
      </c>
      <c r="AG45">
        <v>2</v>
      </c>
      <c r="AI45" t="s">
        <v>1181</v>
      </c>
      <c r="AJ45" s="22">
        <v>1</v>
      </c>
      <c r="AK45" s="10">
        <v>5</v>
      </c>
      <c r="AL45" s="22">
        <v>0</v>
      </c>
      <c r="AM45" s="19">
        <v>0</v>
      </c>
      <c r="AN45" s="22">
        <v>0</v>
      </c>
      <c r="AO45" s="19">
        <v>0</v>
      </c>
      <c r="AP45" t="s">
        <v>1182</v>
      </c>
      <c r="AQ45">
        <v>2</v>
      </c>
      <c r="AS45" t="s">
        <v>1181</v>
      </c>
      <c r="AT45" s="22">
        <v>1</v>
      </c>
      <c r="AU45" s="10">
        <v>9</v>
      </c>
      <c r="AV45" s="21">
        <f t="shared" si="0"/>
        <v>81.818181818181827</v>
      </c>
      <c r="AW45">
        <v>3</v>
      </c>
      <c r="AY45" t="s">
        <v>1183</v>
      </c>
      <c r="AZ45" s="22">
        <v>1</v>
      </c>
      <c r="BA45" s="10">
        <v>9</v>
      </c>
      <c r="BB45" s="21">
        <f t="shared" si="1"/>
        <v>81.818181818181827</v>
      </c>
      <c r="BC45">
        <v>3</v>
      </c>
      <c r="BE45" t="s">
        <v>1183</v>
      </c>
      <c r="BF45" s="22">
        <v>1</v>
      </c>
      <c r="BG45" s="10">
        <v>7.3</v>
      </c>
      <c r="BH45" s="10" t="s">
        <v>1184</v>
      </c>
      <c r="BI45">
        <v>1</v>
      </c>
      <c r="BK45" t="s">
        <v>1185</v>
      </c>
      <c r="BL45" s="22">
        <v>1</v>
      </c>
      <c r="BM45">
        <v>2</v>
      </c>
      <c r="BO45" t="s">
        <v>1186</v>
      </c>
      <c r="BP45" s="22">
        <v>1</v>
      </c>
      <c r="BQ45" s="10">
        <v>6</v>
      </c>
      <c r="BR45" s="21">
        <f t="shared" si="2"/>
        <v>54.54545454545454</v>
      </c>
      <c r="BS45" s="13">
        <v>0.55000000000000004</v>
      </c>
      <c r="BT45" s="10">
        <v>1</v>
      </c>
      <c r="BV45" s="10" t="s">
        <v>1185</v>
      </c>
      <c r="BW45" s="22">
        <v>1</v>
      </c>
      <c r="BX45" s="10">
        <v>2</v>
      </c>
      <c r="BY45" s="21">
        <f t="shared" si="3"/>
        <v>18.181818181818183</v>
      </c>
      <c r="BZ45" s="10">
        <v>2</v>
      </c>
      <c r="CA45" s="10">
        <v>1</v>
      </c>
      <c r="CC45" s="10" t="s">
        <v>1185</v>
      </c>
      <c r="CD45" s="22">
        <v>0</v>
      </c>
      <c r="CF45" s="10" t="s">
        <v>242</v>
      </c>
      <c r="CG45" s="10" t="s">
        <v>242</v>
      </c>
      <c r="CI45" s="22">
        <v>0</v>
      </c>
      <c r="CK45" s="10" t="s">
        <v>242</v>
      </c>
      <c r="CN45" s="22">
        <v>0</v>
      </c>
      <c r="CO45" s="22">
        <v>0</v>
      </c>
      <c r="CP45" s="10" t="s">
        <v>242</v>
      </c>
      <c r="CQ45" s="10" t="s">
        <v>242</v>
      </c>
      <c r="CR45" s="10" t="s">
        <v>242</v>
      </c>
      <c r="CU45" s="22">
        <v>1</v>
      </c>
      <c r="CV45" s="10" t="s">
        <v>1187</v>
      </c>
      <c r="CW45" s="10">
        <v>1</v>
      </c>
      <c r="CY45" s="10" t="s">
        <v>1185</v>
      </c>
      <c r="CZ45" s="22">
        <v>1</v>
      </c>
      <c r="DA45" s="10">
        <v>7385.9</v>
      </c>
      <c r="DB45" s="10">
        <v>2</v>
      </c>
      <c r="DD45" s="22">
        <v>1</v>
      </c>
      <c r="DE45" s="10" t="s">
        <v>242</v>
      </c>
      <c r="DF45" s="10" t="s">
        <v>242</v>
      </c>
      <c r="DH45" s="10" t="s">
        <v>242</v>
      </c>
      <c r="DI45" s="10">
        <v>143618.79999999999</v>
      </c>
      <c r="DJ45" s="10">
        <v>2</v>
      </c>
      <c r="DL45" s="22">
        <v>1</v>
      </c>
      <c r="DM45" s="10">
        <v>5809.2</v>
      </c>
      <c r="DN45" s="10">
        <v>2</v>
      </c>
      <c r="DP45" s="10">
        <v>1</v>
      </c>
      <c r="DR45" s="10" t="s">
        <v>1185</v>
      </c>
      <c r="DS45" s="27">
        <v>0.5</v>
      </c>
      <c r="DT45" t="s">
        <v>1188</v>
      </c>
      <c r="DU45" s="27">
        <v>0.5</v>
      </c>
      <c r="DV45" t="s">
        <v>1189</v>
      </c>
      <c r="DW45" s="27">
        <v>0</v>
      </c>
      <c r="DY45" s="27">
        <v>0</v>
      </c>
      <c r="EA45" s="27">
        <v>0</v>
      </c>
      <c r="EC45" s="27">
        <v>0</v>
      </c>
      <c r="EE45" s="27">
        <v>0</v>
      </c>
      <c r="EG45" s="27">
        <v>0</v>
      </c>
      <c r="EI45" s="27">
        <v>0</v>
      </c>
      <c r="EK45" s="27">
        <v>0</v>
      </c>
      <c r="EM45">
        <v>1</v>
      </c>
      <c r="EO45" t="s">
        <v>1185</v>
      </c>
      <c r="EP45" s="22">
        <v>0</v>
      </c>
      <c r="EQ45" s="10" t="s">
        <v>242</v>
      </c>
      <c r="ER45" s="10" t="s">
        <v>242</v>
      </c>
      <c r="EU45" s="10" t="s">
        <v>242</v>
      </c>
      <c r="EV45" s="10" t="s">
        <v>242</v>
      </c>
      <c r="EX45" s="22">
        <v>0</v>
      </c>
      <c r="EY45" s="10" t="s">
        <v>242</v>
      </c>
      <c r="FA45" s="22">
        <v>0</v>
      </c>
      <c r="FB45" s="10" t="s">
        <v>242</v>
      </c>
      <c r="FD45" s="22">
        <v>0</v>
      </c>
      <c r="FE45" s="10" t="s">
        <v>242</v>
      </c>
      <c r="FG45" s="22">
        <v>0</v>
      </c>
      <c r="FH45" s="10" t="s">
        <v>242</v>
      </c>
      <c r="FJ45" s="10" t="s">
        <v>242</v>
      </c>
      <c r="FM45" s="22">
        <v>0</v>
      </c>
      <c r="FN45" s="10" t="s">
        <v>242</v>
      </c>
      <c r="FO45" s="10" t="s">
        <v>242</v>
      </c>
      <c r="FP45" s="10" t="s">
        <v>242</v>
      </c>
      <c r="FR45" s="22">
        <v>1</v>
      </c>
      <c r="FS45" s="10">
        <v>94</v>
      </c>
      <c r="FT45" s="10">
        <v>1</v>
      </c>
      <c r="FU45" s="11" t="s">
        <v>1190</v>
      </c>
      <c r="FV45" s="22">
        <v>1</v>
      </c>
      <c r="FW45" s="10">
        <v>10.199999999999999</v>
      </c>
      <c r="FX45" s="10">
        <v>28.1</v>
      </c>
      <c r="FY45" s="10">
        <v>52.7</v>
      </c>
      <c r="FZ45" s="10">
        <v>3.1</v>
      </c>
      <c r="GA45" s="10" t="s">
        <v>242</v>
      </c>
      <c r="GB45" s="10" t="s">
        <v>242</v>
      </c>
      <c r="GC45" s="10" t="s">
        <v>242</v>
      </c>
      <c r="GD45" s="10">
        <v>1</v>
      </c>
      <c r="GE45" s="11" t="s">
        <v>1191</v>
      </c>
      <c r="GF45" s="10">
        <v>1</v>
      </c>
      <c r="GH45" s="10" t="s">
        <v>1185</v>
      </c>
      <c r="GI45" s="22">
        <v>0</v>
      </c>
      <c r="GJ45" s="10" t="s">
        <v>242</v>
      </c>
      <c r="GK45" s="10" t="s">
        <v>242</v>
      </c>
      <c r="GM45" s="10" t="s">
        <v>242</v>
      </c>
      <c r="GP45" s="22">
        <v>1</v>
      </c>
      <c r="GQ45" s="10">
        <v>649</v>
      </c>
      <c r="GR45" s="10" t="s">
        <v>1192</v>
      </c>
      <c r="GT45" s="10">
        <v>1</v>
      </c>
      <c r="GV45" s="10" t="s">
        <v>1185</v>
      </c>
      <c r="GW45" s="22">
        <v>0</v>
      </c>
      <c r="GY45" s="22">
        <v>0</v>
      </c>
      <c r="HA45" s="10" t="s">
        <v>242</v>
      </c>
      <c r="HD45" s="22">
        <v>1</v>
      </c>
      <c r="HE45" s="11" t="s">
        <v>1193</v>
      </c>
      <c r="HF45" s="10">
        <v>1</v>
      </c>
      <c r="HH45" s="10" t="s">
        <v>1185</v>
      </c>
      <c r="HI45" s="10">
        <v>0.66666666699999999</v>
      </c>
      <c r="HJ45" s="10">
        <v>0</v>
      </c>
      <c r="HK45" s="10">
        <v>0.5</v>
      </c>
      <c r="HL45" s="10">
        <v>1</v>
      </c>
      <c r="HM45" s="10">
        <v>0.1</v>
      </c>
      <c r="HN45" s="10">
        <v>0</v>
      </c>
      <c r="HO45" s="10">
        <v>0</v>
      </c>
      <c r="HP45" s="10">
        <v>0.66666666699999999</v>
      </c>
      <c r="HQ45" s="10">
        <v>0</v>
      </c>
      <c r="HR45" s="10">
        <v>1</v>
      </c>
      <c r="HS45" s="10">
        <v>0</v>
      </c>
      <c r="HT45" s="10">
        <v>1</v>
      </c>
      <c r="HU45" s="10">
        <v>1</v>
      </c>
      <c r="HV45" s="10">
        <v>0.38888888900000002</v>
      </c>
      <c r="HW45" s="10">
        <v>0.27500000000000002</v>
      </c>
      <c r="HX45" s="10">
        <v>0.53333333299999997</v>
      </c>
      <c r="HY45" s="10">
        <v>0.399074074</v>
      </c>
      <c r="HZ45" s="10" t="s">
        <v>1178</v>
      </c>
      <c r="IA45" s="10" t="s">
        <v>266</v>
      </c>
      <c r="IB45" s="10" t="s">
        <v>1178</v>
      </c>
      <c r="IC45" s="10">
        <v>7398.0680000000002</v>
      </c>
      <c r="ID45" s="10">
        <v>6151.9530000000004</v>
      </c>
      <c r="IE45" s="10">
        <v>8630.8889999999992</v>
      </c>
      <c r="IF45" s="10" t="s">
        <v>242</v>
      </c>
      <c r="IG45" s="10">
        <v>7398.0680000000002</v>
      </c>
    </row>
    <row r="46" spans="1:241" ht="14" customHeight="1" x14ac:dyDescent="0.2">
      <c r="A46" s="10">
        <v>45</v>
      </c>
      <c r="B46">
        <v>45</v>
      </c>
      <c r="C46" s="1">
        <v>44585.720833333333</v>
      </c>
      <c r="D46" s="1">
        <v>44585.731944444444</v>
      </c>
      <c r="E46">
        <v>0</v>
      </c>
      <c r="F46" t="s">
        <v>1099</v>
      </c>
      <c r="G46">
        <v>100</v>
      </c>
      <c r="H46">
        <v>961</v>
      </c>
      <c r="I46">
        <v>1</v>
      </c>
      <c r="J46" s="1">
        <v>44585.731944444444</v>
      </c>
      <c r="K46" t="s">
        <v>1194</v>
      </c>
      <c r="L46" t="s">
        <v>242</v>
      </c>
      <c r="M46" t="s">
        <v>242</v>
      </c>
      <c r="N46" t="s">
        <v>1195</v>
      </c>
      <c r="O46" t="s">
        <v>1196</v>
      </c>
      <c r="P46">
        <v>34.037994380000001</v>
      </c>
      <c r="Q46">
        <v>-118.4543991</v>
      </c>
      <c r="R46" t="s">
        <v>245</v>
      </c>
      <c r="S46" t="s">
        <v>246</v>
      </c>
      <c r="T46" s="10" t="s">
        <v>1197</v>
      </c>
      <c r="V46" t="s">
        <v>1198</v>
      </c>
      <c r="W46">
        <v>876030107</v>
      </c>
      <c r="X46">
        <v>5621</v>
      </c>
      <c r="Y46" s="10" t="s">
        <v>271</v>
      </c>
      <c r="Z46" s="10" t="s">
        <v>1130</v>
      </c>
      <c r="AA46" s="10">
        <v>2020</v>
      </c>
      <c r="AC46" s="10">
        <v>0</v>
      </c>
      <c r="AF46" s="10">
        <v>10</v>
      </c>
      <c r="AG46">
        <v>2</v>
      </c>
      <c r="AI46" t="s">
        <v>1199</v>
      </c>
      <c r="AJ46" s="22">
        <v>1</v>
      </c>
      <c r="AK46" s="10">
        <v>10</v>
      </c>
      <c r="AL46" s="22">
        <v>1</v>
      </c>
      <c r="AM46" s="10">
        <v>6</v>
      </c>
      <c r="AN46" s="22">
        <v>1</v>
      </c>
      <c r="AO46" s="10">
        <v>6</v>
      </c>
      <c r="AP46" t="s">
        <v>1200</v>
      </c>
      <c r="AQ46">
        <v>3</v>
      </c>
      <c r="AS46" t="s">
        <v>1201</v>
      </c>
      <c r="AT46" s="22">
        <v>1</v>
      </c>
      <c r="AU46" s="10">
        <v>9</v>
      </c>
      <c r="AV46" s="21">
        <f t="shared" si="0"/>
        <v>90</v>
      </c>
      <c r="AW46">
        <v>2</v>
      </c>
      <c r="AY46" t="s">
        <v>1202</v>
      </c>
      <c r="AZ46" s="22">
        <v>1</v>
      </c>
      <c r="BA46" s="10">
        <v>9</v>
      </c>
      <c r="BB46" s="21">
        <f t="shared" si="1"/>
        <v>90</v>
      </c>
      <c r="BC46">
        <v>3</v>
      </c>
      <c r="BE46" t="s">
        <v>1201</v>
      </c>
      <c r="BF46" s="22">
        <v>1</v>
      </c>
      <c r="BG46" s="10">
        <v>3.8</v>
      </c>
      <c r="BI46">
        <v>3</v>
      </c>
      <c r="BK46" t="s">
        <v>1201</v>
      </c>
      <c r="BL46" s="22">
        <v>1</v>
      </c>
      <c r="BM46">
        <v>2</v>
      </c>
      <c r="BO46" t="s">
        <v>1202</v>
      </c>
      <c r="BP46" s="22">
        <v>1</v>
      </c>
      <c r="BQ46" s="10">
        <v>5</v>
      </c>
      <c r="BR46" s="21">
        <f t="shared" si="2"/>
        <v>50</v>
      </c>
      <c r="BS46" s="13">
        <v>0.5</v>
      </c>
      <c r="BT46" s="10">
        <v>1</v>
      </c>
      <c r="BV46" s="10" t="s">
        <v>1203</v>
      </c>
      <c r="BW46" s="22">
        <v>1</v>
      </c>
      <c r="BX46" s="10">
        <v>4</v>
      </c>
      <c r="BY46" s="21">
        <f t="shared" si="3"/>
        <v>40</v>
      </c>
      <c r="BZ46" s="10">
        <v>1</v>
      </c>
      <c r="CA46" s="10">
        <v>1</v>
      </c>
      <c r="CC46" s="10" t="s">
        <v>1203</v>
      </c>
      <c r="CD46" s="22">
        <v>0</v>
      </c>
      <c r="CF46" s="10" t="s">
        <v>242</v>
      </c>
      <c r="CG46" s="10" t="s">
        <v>242</v>
      </c>
      <c r="CI46" s="22">
        <v>1</v>
      </c>
      <c r="CJ46" s="11" t="s">
        <v>1204</v>
      </c>
      <c r="CK46" s="10">
        <v>2</v>
      </c>
      <c r="CM46" s="10" t="s">
        <v>1205</v>
      </c>
      <c r="CN46" s="22">
        <v>1</v>
      </c>
      <c r="CO46" s="22">
        <v>0</v>
      </c>
      <c r="CP46" s="10" t="s">
        <v>242</v>
      </c>
      <c r="CQ46" s="10" t="s">
        <v>242</v>
      </c>
      <c r="CR46" s="10" t="s">
        <v>242</v>
      </c>
      <c r="CU46" s="22">
        <v>1</v>
      </c>
      <c r="CV46" s="11" t="s">
        <v>1206</v>
      </c>
      <c r="CW46" s="10">
        <v>1</v>
      </c>
      <c r="CY46" s="10" t="s">
        <v>1203</v>
      </c>
      <c r="CZ46" s="22">
        <v>1</v>
      </c>
      <c r="DA46" s="10">
        <v>1175.93</v>
      </c>
      <c r="DB46" s="10">
        <v>2</v>
      </c>
      <c r="DD46" s="22">
        <v>1</v>
      </c>
      <c r="DE46" s="10" t="s">
        <v>242</v>
      </c>
      <c r="DF46" s="10" t="s">
        <v>242</v>
      </c>
      <c r="DH46" s="10" t="s">
        <v>242</v>
      </c>
      <c r="DI46" s="10">
        <v>25901.119999999999</v>
      </c>
      <c r="DJ46" s="10">
        <v>2</v>
      </c>
      <c r="DL46" s="22">
        <v>1</v>
      </c>
      <c r="DM46" s="10">
        <v>47151.96</v>
      </c>
      <c r="DN46" s="10">
        <v>2</v>
      </c>
      <c r="DP46" s="10">
        <v>1</v>
      </c>
      <c r="DR46" s="10" t="s">
        <v>1203</v>
      </c>
      <c r="DS46" s="27">
        <v>1</v>
      </c>
      <c r="DT46" s="2" t="s">
        <v>1207</v>
      </c>
      <c r="DU46" s="27">
        <v>1</v>
      </c>
      <c r="DV46" s="2" t="s">
        <v>1208</v>
      </c>
      <c r="DW46" s="27">
        <v>1</v>
      </c>
      <c r="DX46" s="2" t="s">
        <v>1209</v>
      </c>
      <c r="DY46" s="27">
        <v>1</v>
      </c>
      <c r="DZ46" t="s">
        <v>1210</v>
      </c>
      <c r="EA46" s="27">
        <v>1</v>
      </c>
      <c r="EB46" t="s">
        <v>1211</v>
      </c>
      <c r="EC46" s="27">
        <v>1</v>
      </c>
      <c r="ED46" s="2" t="s">
        <v>1212</v>
      </c>
      <c r="EE46" s="27">
        <v>1</v>
      </c>
      <c r="EF46" s="2" t="s">
        <v>1213</v>
      </c>
      <c r="EG46" s="27">
        <v>1</v>
      </c>
      <c r="EH46" s="2" t="s">
        <v>1214</v>
      </c>
      <c r="EI46" s="27">
        <v>1</v>
      </c>
      <c r="EJ46" s="2" t="s">
        <v>1215</v>
      </c>
      <c r="EK46" s="27">
        <v>1</v>
      </c>
      <c r="EL46" s="2" t="s">
        <v>1216</v>
      </c>
      <c r="EM46">
        <v>1</v>
      </c>
      <c r="EO46" t="s">
        <v>1203</v>
      </c>
      <c r="EP46" s="22">
        <v>0</v>
      </c>
      <c r="EQ46" s="10" t="s">
        <v>242</v>
      </c>
      <c r="ER46" s="10" t="s">
        <v>242</v>
      </c>
      <c r="EU46" s="10" t="s">
        <v>242</v>
      </c>
      <c r="EV46" s="10" t="s">
        <v>242</v>
      </c>
      <c r="EX46" s="22">
        <v>0</v>
      </c>
      <c r="EY46" s="10" t="s">
        <v>242</v>
      </c>
      <c r="FA46" s="22">
        <v>0</v>
      </c>
      <c r="FB46" s="10" t="s">
        <v>242</v>
      </c>
      <c r="FD46" s="22">
        <v>1</v>
      </c>
      <c r="FE46" s="10">
        <v>38.729999999999997</v>
      </c>
      <c r="FF46" s="10" t="s">
        <v>1217</v>
      </c>
      <c r="FG46" s="22">
        <v>0</v>
      </c>
      <c r="FH46" s="10" t="s">
        <v>242</v>
      </c>
      <c r="FJ46" s="10">
        <v>1</v>
      </c>
      <c r="FL46" s="10" t="s">
        <v>1203</v>
      </c>
      <c r="FM46" s="22">
        <v>0</v>
      </c>
      <c r="FN46" s="10" t="s">
        <v>242</v>
      </c>
      <c r="FO46" s="10" t="s">
        <v>242</v>
      </c>
      <c r="FP46" s="10" t="s">
        <v>242</v>
      </c>
      <c r="FR46" s="22">
        <v>1</v>
      </c>
      <c r="FS46" s="10">
        <v>78</v>
      </c>
      <c r="FT46" s="10">
        <v>2</v>
      </c>
      <c r="FU46" s="10" t="s">
        <v>1218</v>
      </c>
      <c r="FV46" s="22">
        <v>1</v>
      </c>
      <c r="FW46" s="10">
        <v>12</v>
      </c>
      <c r="FX46" s="10">
        <v>26</v>
      </c>
      <c r="FY46" s="10">
        <v>42</v>
      </c>
      <c r="FZ46" s="10">
        <v>13</v>
      </c>
      <c r="GA46" s="10" t="s">
        <v>242</v>
      </c>
      <c r="GB46" s="10" t="s">
        <v>242</v>
      </c>
      <c r="GC46" s="10" t="s">
        <v>242</v>
      </c>
      <c r="GD46" s="10">
        <v>1</v>
      </c>
      <c r="GE46" s="10" t="s">
        <v>1219</v>
      </c>
      <c r="GF46" s="10">
        <v>1</v>
      </c>
      <c r="GH46" s="10" t="s">
        <v>1203</v>
      </c>
      <c r="GI46" s="22">
        <v>0</v>
      </c>
      <c r="GJ46" s="10" t="s">
        <v>242</v>
      </c>
      <c r="GK46" s="10" t="s">
        <v>242</v>
      </c>
      <c r="GM46" s="10" t="s">
        <v>242</v>
      </c>
      <c r="GP46" s="22">
        <v>1</v>
      </c>
      <c r="GQ46" s="10">
        <v>458</v>
      </c>
      <c r="GR46" s="10" t="s">
        <v>1220</v>
      </c>
      <c r="GT46" s="10">
        <v>3</v>
      </c>
      <c r="GV46" s="10" t="s">
        <v>1201</v>
      </c>
      <c r="GW46" s="22">
        <v>0</v>
      </c>
      <c r="GY46" s="22">
        <v>0</v>
      </c>
      <c r="HA46" s="10" t="s">
        <v>242</v>
      </c>
      <c r="HD46" s="22">
        <v>1</v>
      </c>
      <c r="HE46" s="10" t="s">
        <v>1221</v>
      </c>
      <c r="HF46" s="10">
        <v>1</v>
      </c>
      <c r="HH46" s="10" t="s">
        <v>1203</v>
      </c>
      <c r="HI46" s="10">
        <v>0.88888888899999996</v>
      </c>
      <c r="HJ46" s="10">
        <v>1</v>
      </c>
      <c r="HK46" s="10">
        <v>0.5</v>
      </c>
      <c r="HL46" s="10">
        <v>1</v>
      </c>
      <c r="HM46" s="10">
        <v>1</v>
      </c>
      <c r="HN46" s="10">
        <v>0</v>
      </c>
      <c r="HO46" s="10">
        <v>0.25</v>
      </c>
      <c r="HP46" s="10">
        <v>0.66666666699999999</v>
      </c>
      <c r="HQ46" s="10">
        <v>0</v>
      </c>
      <c r="HR46" s="10">
        <v>1</v>
      </c>
      <c r="HS46" s="10">
        <v>0</v>
      </c>
      <c r="HT46" s="10">
        <v>1</v>
      </c>
      <c r="HU46" s="10">
        <v>1</v>
      </c>
      <c r="HV46" s="10">
        <v>0.79629629599999996</v>
      </c>
      <c r="HW46" s="10">
        <v>0.5625</v>
      </c>
      <c r="HX46" s="10">
        <v>0.53333333299999997</v>
      </c>
      <c r="HY46" s="10">
        <v>0.63070987700000003</v>
      </c>
      <c r="HZ46" s="10" t="s">
        <v>1222</v>
      </c>
      <c r="IA46" s="10" t="s">
        <v>266</v>
      </c>
      <c r="IB46" s="10" t="s">
        <v>1197</v>
      </c>
      <c r="IC46" s="10">
        <v>6027.1</v>
      </c>
      <c r="ID46" s="10">
        <v>4961.3999999999996</v>
      </c>
      <c r="IE46" s="10">
        <v>5746.3</v>
      </c>
      <c r="IF46" s="10">
        <v>6684.5</v>
      </c>
      <c r="IG46" s="10">
        <v>6027.1</v>
      </c>
    </row>
    <row r="47" spans="1:241" ht="14" customHeight="1" x14ac:dyDescent="0.2">
      <c r="A47" s="10">
        <v>46</v>
      </c>
      <c r="B47">
        <v>46</v>
      </c>
      <c r="C47" s="1">
        <v>44508.826388888891</v>
      </c>
      <c r="D47" s="1">
        <v>44585.755555555559</v>
      </c>
      <c r="E47">
        <v>0</v>
      </c>
      <c r="F47" t="s">
        <v>1099</v>
      </c>
      <c r="G47">
        <v>100</v>
      </c>
      <c r="H47">
        <v>6646671</v>
      </c>
      <c r="I47">
        <v>1</v>
      </c>
      <c r="J47" s="1">
        <v>44585.755555555559</v>
      </c>
      <c r="K47" t="s">
        <v>1223</v>
      </c>
      <c r="L47" t="s">
        <v>242</v>
      </c>
      <c r="M47" t="s">
        <v>242</v>
      </c>
      <c r="N47" t="s">
        <v>1224</v>
      </c>
      <c r="O47" t="s">
        <v>1225</v>
      </c>
      <c r="P47">
        <v>34.037994380000001</v>
      </c>
      <c r="Q47">
        <v>-118.4543991</v>
      </c>
      <c r="R47" t="s">
        <v>245</v>
      </c>
      <c r="S47" t="s">
        <v>246</v>
      </c>
      <c r="T47" s="10" t="s">
        <v>1226</v>
      </c>
      <c r="V47" t="s">
        <v>1227</v>
      </c>
      <c r="W47">
        <v>751212101</v>
      </c>
      <c r="X47">
        <v>5651</v>
      </c>
      <c r="Y47" s="10" t="s">
        <v>271</v>
      </c>
      <c r="Z47" s="10" t="s">
        <v>1130</v>
      </c>
      <c r="AA47" s="10">
        <v>2021</v>
      </c>
      <c r="AC47" s="10">
        <v>0</v>
      </c>
      <c r="AF47" s="10">
        <v>12</v>
      </c>
      <c r="AG47">
        <v>2</v>
      </c>
      <c r="AI47" t="s">
        <v>1228</v>
      </c>
      <c r="AJ47" s="22">
        <v>1</v>
      </c>
      <c r="AK47" s="10">
        <v>10</v>
      </c>
      <c r="AL47" s="22">
        <v>1</v>
      </c>
      <c r="AM47" s="10">
        <v>8</v>
      </c>
      <c r="AN47" s="22">
        <v>1</v>
      </c>
      <c r="AO47" s="10">
        <v>8</v>
      </c>
      <c r="AP47" t="s">
        <v>1229</v>
      </c>
      <c r="AQ47">
        <v>2</v>
      </c>
      <c r="AS47" t="s">
        <v>1228</v>
      </c>
      <c r="AT47" s="22">
        <v>1</v>
      </c>
      <c r="AU47" s="10">
        <v>9</v>
      </c>
      <c r="AV47" s="21">
        <f t="shared" si="0"/>
        <v>75</v>
      </c>
      <c r="AW47">
        <v>2</v>
      </c>
      <c r="AY47" t="s">
        <v>1228</v>
      </c>
      <c r="AZ47" s="22">
        <v>1</v>
      </c>
      <c r="BA47" s="10">
        <v>9</v>
      </c>
      <c r="BB47" s="21">
        <f t="shared" si="1"/>
        <v>75</v>
      </c>
      <c r="BC47">
        <v>2</v>
      </c>
      <c r="BE47" t="s">
        <v>1228</v>
      </c>
      <c r="BF47" s="22">
        <v>1</v>
      </c>
      <c r="BG47" s="10">
        <v>10.5</v>
      </c>
      <c r="BH47" s="10" t="s">
        <v>1230</v>
      </c>
      <c r="BI47">
        <v>2</v>
      </c>
      <c r="BK47" t="s">
        <v>1228</v>
      </c>
      <c r="BL47" s="22">
        <v>1</v>
      </c>
      <c r="BM47">
        <v>2</v>
      </c>
      <c r="BO47" t="s">
        <v>1228</v>
      </c>
      <c r="BP47" s="22">
        <v>1</v>
      </c>
      <c r="BQ47" s="10">
        <v>4</v>
      </c>
      <c r="BR47" s="21">
        <f t="shared" si="2"/>
        <v>33.333333333333329</v>
      </c>
      <c r="BS47" s="10" t="s">
        <v>1134</v>
      </c>
      <c r="BT47" s="10">
        <v>2</v>
      </c>
      <c r="BV47" s="10" t="s">
        <v>1228</v>
      </c>
      <c r="BW47" s="22">
        <v>1</v>
      </c>
      <c r="BX47" s="10">
        <v>5</v>
      </c>
      <c r="BY47" s="21">
        <f t="shared" si="3"/>
        <v>41.666666666666671</v>
      </c>
      <c r="BZ47" s="10">
        <v>2</v>
      </c>
      <c r="CA47" s="10">
        <v>3</v>
      </c>
      <c r="CC47" s="10" t="s">
        <v>1231</v>
      </c>
      <c r="CD47" s="22">
        <v>0</v>
      </c>
      <c r="CF47" s="10" t="s">
        <v>242</v>
      </c>
      <c r="CG47" s="10" t="s">
        <v>242</v>
      </c>
      <c r="CI47" s="22">
        <v>1</v>
      </c>
      <c r="CJ47" s="11" t="s">
        <v>1232</v>
      </c>
      <c r="CK47" s="10">
        <v>1</v>
      </c>
      <c r="CM47" s="10" t="s">
        <v>1231</v>
      </c>
      <c r="CN47" s="22">
        <v>0</v>
      </c>
      <c r="CO47" s="22">
        <v>0</v>
      </c>
      <c r="CP47" s="10" t="s">
        <v>242</v>
      </c>
      <c r="CQ47" s="10" t="s">
        <v>242</v>
      </c>
      <c r="CR47" s="10" t="s">
        <v>242</v>
      </c>
      <c r="CU47" s="22">
        <v>0.5</v>
      </c>
      <c r="CV47" s="11" t="s">
        <v>1233</v>
      </c>
      <c r="CW47" s="10">
        <v>2</v>
      </c>
      <c r="CY47" s="10" t="s">
        <v>1234</v>
      </c>
      <c r="CZ47" s="22">
        <v>1</v>
      </c>
      <c r="DA47" s="10">
        <v>14681</v>
      </c>
      <c r="DB47" s="10">
        <v>2</v>
      </c>
      <c r="DD47" s="22">
        <v>1</v>
      </c>
      <c r="DE47" s="10">
        <v>78305</v>
      </c>
      <c r="DF47" s="10">
        <v>2</v>
      </c>
      <c r="DG47" s="12">
        <v>77854</v>
      </c>
      <c r="DH47" s="10">
        <v>2</v>
      </c>
      <c r="DI47" s="10" t="s">
        <v>242</v>
      </c>
      <c r="DJ47" s="10" t="s">
        <v>242</v>
      </c>
      <c r="DL47" s="22">
        <v>1</v>
      </c>
      <c r="DM47" s="10">
        <v>1144031</v>
      </c>
      <c r="DN47" s="10">
        <v>2</v>
      </c>
      <c r="DP47" s="10">
        <v>1</v>
      </c>
      <c r="DR47" s="10" t="s">
        <v>1235</v>
      </c>
      <c r="DS47" s="27">
        <v>1</v>
      </c>
      <c r="DT47" s="2" t="s">
        <v>1236</v>
      </c>
      <c r="DU47" s="27">
        <v>1</v>
      </c>
      <c r="DV47" t="s">
        <v>1237</v>
      </c>
      <c r="DW47" s="27">
        <v>1</v>
      </c>
      <c r="DX47" s="2" t="s">
        <v>1238</v>
      </c>
      <c r="DY47" s="27">
        <v>1</v>
      </c>
      <c r="DZ47" s="2" t="s">
        <v>1239</v>
      </c>
      <c r="EA47" s="27">
        <v>1</v>
      </c>
      <c r="EB47" t="s">
        <v>1240</v>
      </c>
      <c r="EC47" s="27">
        <v>1</v>
      </c>
      <c r="ED47" s="2" t="s">
        <v>1241</v>
      </c>
      <c r="EE47" s="27">
        <v>1</v>
      </c>
      <c r="EF47" s="2" t="s">
        <v>1241</v>
      </c>
      <c r="EG47" s="27">
        <v>1</v>
      </c>
      <c r="EH47" s="2" t="s">
        <v>1242</v>
      </c>
      <c r="EI47" s="27">
        <v>1</v>
      </c>
      <c r="EJ47" t="s">
        <v>1243</v>
      </c>
      <c r="EK47" s="27">
        <v>1</v>
      </c>
      <c r="EL47" t="s">
        <v>1244</v>
      </c>
      <c r="EM47">
        <v>4</v>
      </c>
      <c r="EO47" t="s">
        <v>1245</v>
      </c>
      <c r="EP47" s="22">
        <v>0</v>
      </c>
      <c r="EQ47" s="10" t="s">
        <v>242</v>
      </c>
      <c r="ER47" s="10" t="s">
        <v>242</v>
      </c>
      <c r="EU47" s="10" t="s">
        <v>242</v>
      </c>
      <c r="EV47" s="10" t="s">
        <v>242</v>
      </c>
      <c r="EX47" s="22">
        <v>0</v>
      </c>
      <c r="EY47" s="10" t="s">
        <v>242</v>
      </c>
      <c r="FA47" s="22">
        <v>0</v>
      </c>
      <c r="FB47" s="10" t="s">
        <v>242</v>
      </c>
      <c r="FD47" s="22">
        <v>1</v>
      </c>
      <c r="FE47" s="10">
        <v>9661.7999999999993</v>
      </c>
      <c r="FF47" s="10" t="s">
        <v>1246</v>
      </c>
      <c r="FG47" s="22">
        <v>0</v>
      </c>
      <c r="FH47" s="10" t="s">
        <v>242</v>
      </c>
      <c r="FJ47" s="10">
        <v>1</v>
      </c>
      <c r="FL47" s="10" t="s">
        <v>1235</v>
      </c>
      <c r="FM47" s="22">
        <v>0</v>
      </c>
      <c r="FN47" s="10" t="s">
        <v>242</v>
      </c>
      <c r="FO47" s="10" t="s">
        <v>242</v>
      </c>
      <c r="FP47" s="10" t="s">
        <v>242</v>
      </c>
      <c r="FR47" s="22">
        <v>1</v>
      </c>
      <c r="FS47" s="10">
        <v>64</v>
      </c>
      <c r="FT47" s="10">
        <v>2</v>
      </c>
      <c r="FU47" s="11" t="s">
        <v>1247</v>
      </c>
      <c r="FV47" s="22">
        <v>1</v>
      </c>
      <c r="FW47" s="10">
        <v>24</v>
      </c>
      <c r="FX47" s="10">
        <v>23</v>
      </c>
      <c r="FY47" s="10">
        <v>38</v>
      </c>
      <c r="FZ47" s="10">
        <v>8</v>
      </c>
      <c r="GA47" s="10" t="s">
        <v>242</v>
      </c>
      <c r="GB47" s="10" t="s">
        <v>242</v>
      </c>
      <c r="GC47" s="10" t="s">
        <v>242</v>
      </c>
      <c r="GD47" s="10">
        <v>1</v>
      </c>
      <c r="GF47" s="10">
        <v>1</v>
      </c>
      <c r="GH47" s="10" t="s">
        <v>1235</v>
      </c>
      <c r="GI47" s="22">
        <v>0.5</v>
      </c>
      <c r="GJ47" s="10">
        <v>0.99</v>
      </c>
      <c r="GK47" s="10" t="s">
        <v>242</v>
      </c>
      <c r="GM47" s="10">
        <v>1</v>
      </c>
      <c r="GO47" s="10" t="s">
        <v>1235</v>
      </c>
      <c r="GP47" s="22">
        <v>1</v>
      </c>
      <c r="GQ47" s="10">
        <v>499</v>
      </c>
      <c r="GR47" s="10" t="s">
        <v>1248</v>
      </c>
      <c r="GT47" s="10">
        <v>3</v>
      </c>
      <c r="GV47" s="10" t="s">
        <v>1249</v>
      </c>
      <c r="GW47" s="22">
        <v>0</v>
      </c>
      <c r="GY47" s="22">
        <v>1</v>
      </c>
      <c r="GZ47" s="10" t="s">
        <v>1250</v>
      </c>
      <c r="HA47" s="10">
        <v>2</v>
      </c>
      <c r="HC47" s="10" t="s">
        <v>1251</v>
      </c>
      <c r="HD47" s="22">
        <v>1</v>
      </c>
      <c r="HE47" s="10" t="s">
        <v>1252</v>
      </c>
      <c r="HF47" s="10">
        <v>1</v>
      </c>
      <c r="HH47" s="10" t="s">
        <v>1231</v>
      </c>
      <c r="HI47" s="10">
        <v>0.88888888899999996</v>
      </c>
      <c r="HJ47" s="10">
        <v>1</v>
      </c>
      <c r="HK47" s="10">
        <v>0.25</v>
      </c>
      <c r="HL47" s="10">
        <v>1</v>
      </c>
      <c r="HM47" s="10">
        <v>1</v>
      </c>
      <c r="HN47" s="10">
        <v>0</v>
      </c>
      <c r="HO47" s="10">
        <v>0.25</v>
      </c>
      <c r="HP47" s="10">
        <v>0.66666666699999999</v>
      </c>
      <c r="HQ47" s="10">
        <v>0.5</v>
      </c>
      <c r="HR47" s="10">
        <v>1</v>
      </c>
      <c r="HS47" s="10">
        <v>0.5</v>
      </c>
      <c r="HT47" s="10">
        <v>1</v>
      </c>
      <c r="HU47" s="10">
        <v>1</v>
      </c>
      <c r="HV47" s="10">
        <v>0.71296296299999995</v>
      </c>
      <c r="HW47" s="10">
        <v>0.5625</v>
      </c>
      <c r="HX47" s="10">
        <v>0.73333333300000003</v>
      </c>
      <c r="HY47" s="10">
        <v>0.66959876500000004</v>
      </c>
      <c r="HZ47" s="10" t="s">
        <v>1226</v>
      </c>
      <c r="IA47" s="10" t="s">
        <v>266</v>
      </c>
      <c r="IB47" s="10" t="s">
        <v>1226</v>
      </c>
      <c r="IC47" s="10">
        <v>6159.8</v>
      </c>
      <c r="ID47" s="10">
        <v>4400.8</v>
      </c>
      <c r="IE47" s="10">
        <v>6218.5</v>
      </c>
      <c r="IF47" s="10" t="s">
        <v>242</v>
      </c>
      <c r="IG47" s="10">
        <v>6159.8</v>
      </c>
    </row>
    <row r="48" spans="1:241" ht="14" customHeight="1" x14ac:dyDescent="0.2">
      <c r="A48" s="10">
        <v>47</v>
      </c>
      <c r="B48">
        <v>47</v>
      </c>
      <c r="C48" s="1">
        <v>44585.755555555559</v>
      </c>
      <c r="D48" s="1">
        <v>44585.772916666669</v>
      </c>
      <c r="E48">
        <v>0</v>
      </c>
      <c r="F48" t="s">
        <v>1099</v>
      </c>
      <c r="G48">
        <v>100</v>
      </c>
      <c r="H48">
        <v>1511</v>
      </c>
      <c r="I48">
        <v>1</v>
      </c>
      <c r="J48" s="1">
        <v>44585.772916666669</v>
      </c>
      <c r="K48" t="s">
        <v>1253</v>
      </c>
      <c r="L48" t="s">
        <v>242</v>
      </c>
      <c r="M48" t="s">
        <v>242</v>
      </c>
      <c r="N48" t="s">
        <v>1254</v>
      </c>
      <c r="O48" t="s">
        <v>1255</v>
      </c>
      <c r="P48">
        <v>34.037994380000001</v>
      </c>
      <c r="Q48">
        <v>-118.4543991</v>
      </c>
      <c r="R48" t="s">
        <v>245</v>
      </c>
      <c r="S48" t="s">
        <v>246</v>
      </c>
      <c r="T48" s="10" t="s">
        <v>1256</v>
      </c>
      <c r="V48" t="s">
        <v>1257</v>
      </c>
      <c r="W48">
        <v>693656103</v>
      </c>
      <c r="X48">
        <v>5699</v>
      </c>
      <c r="Y48" s="10" t="s">
        <v>271</v>
      </c>
      <c r="Z48" s="10" t="s">
        <v>1130</v>
      </c>
      <c r="AA48" s="10">
        <v>2020</v>
      </c>
      <c r="AC48" s="10">
        <v>0</v>
      </c>
      <c r="AF48" s="10">
        <v>12</v>
      </c>
      <c r="AG48">
        <v>5</v>
      </c>
      <c r="AH48" t="s">
        <v>1258</v>
      </c>
      <c r="AI48" t="s">
        <v>1259</v>
      </c>
      <c r="AJ48" s="22">
        <v>1</v>
      </c>
      <c r="AK48" s="10">
        <v>5</v>
      </c>
      <c r="AL48" s="22">
        <v>0</v>
      </c>
      <c r="AM48" s="19">
        <v>0</v>
      </c>
      <c r="AN48" s="22">
        <v>0</v>
      </c>
      <c r="AO48" s="19">
        <v>0</v>
      </c>
      <c r="AQ48">
        <v>3</v>
      </c>
      <c r="AS48" t="s">
        <v>1260</v>
      </c>
      <c r="AT48" s="22">
        <v>1</v>
      </c>
      <c r="AU48" s="10">
        <v>11</v>
      </c>
      <c r="AV48" s="21">
        <f t="shared" si="0"/>
        <v>91.666666666666657</v>
      </c>
      <c r="AW48">
        <v>3</v>
      </c>
      <c r="AY48" t="s">
        <v>1260</v>
      </c>
      <c r="AZ48" s="22">
        <v>1</v>
      </c>
      <c r="BA48" s="10">
        <v>11</v>
      </c>
      <c r="BB48" s="21">
        <f t="shared" si="1"/>
        <v>91.666666666666657</v>
      </c>
      <c r="BC48">
        <v>1</v>
      </c>
      <c r="BE48" t="s">
        <v>1261</v>
      </c>
      <c r="BF48" s="22">
        <v>1</v>
      </c>
      <c r="BG48" s="10">
        <v>8.9</v>
      </c>
      <c r="BI48">
        <v>5</v>
      </c>
      <c r="BJ48" t="s">
        <v>1262</v>
      </c>
      <c r="BK48" t="s">
        <v>1263</v>
      </c>
      <c r="BL48" s="22">
        <v>1</v>
      </c>
      <c r="BM48">
        <v>5</v>
      </c>
      <c r="BN48" t="s">
        <v>1262</v>
      </c>
      <c r="BO48" t="s">
        <v>1259</v>
      </c>
      <c r="BP48" s="22">
        <v>1</v>
      </c>
      <c r="BQ48" s="10">
        <v>4</v>
      </c>
      <c r="BR48" s="21">
        <f t="shared" si="2"/>
        <v>33.333333333333329</v>
      </c>
      <c r="BT48" s="10">
        <v>1</v>
      </c>
      <c r="BV48" s="10" t="s">
        <v>1261</v>
      </c>
      <c r="BW48" s="22">
        <v>1</v>
      </c>
      <c r="BX48" s="10">
        <v>1</v>
      </c>
      <c r="BY48" s="21">
        <f t="shared" si="3"/>
        <v>8.3333333333333321</v>
      </c>
      <c r="BZ48" s="10">
        <v>1</v>
      </c>
      <c r="CA48" s="10">
        <v>1</v>
      </c>
      <c r="CC48" s="10" t="s">
        <v>1261</v>
      </c>
      <c r="CD48" s="22">
        <v>0</v>
      </c>
      <c r="CF48" s="10" t="s">
        <v>242</v>
      </c>
      <c r="CG48" s="10" t="s">
        <v>242</v>
      </c>
      <c r="CI48" s="22">
        <v>1</v>
      </c>
      <c r="CJ48" s="11" t="s">
        <v>1264</v>
      </c>
      <c r="CK48" s="10">
        <v>1</v>
      </c>
      <c r="CM48" s="10" t="s">
        <v>1265</v>
      </c>
      <c r="CN48" s="22">
        <v>0</v>
      </c>
      <c r="CO48" s="22">
        <v>0.5</v>
      </c>
      <c r="CP48" s="10">
        <v>100</v>
      </c>
      <c r="CQ48" s="10">
        <v>100</v>
      </c>
      <c r="CR48" s="10" t="s">
        <v>242</v>
      </c>
      <c r="CS48" s="10" t="s">
        <v>1266</v>
      </c>
      <c r="CT48" s="10" t="s">
        <v>1266</v>
      </c>
      <c r="CU48" s="22">
        <v>1</v>
      </c>
      <c r="CV48" s="10" t="s">
        <v>1267</v>
      </c>
      <c r="CW48" s="10">
        <v>1</v>
      </c>
      <c r="CY48" s="10" t="s">
        <v>1268</v>
      </c>
      <c r="CZ48" s="22">
        <v>1</v>
      </c>
      <c r="DA48" s="10">
        <v>29091</v>
      </c>
      <c r="DB48" s="10">
        <v>2</v>
      </c>
      <c r="DD48" s="22">
        <v>1</v>
      </c>
      <c r="DE48" s="10" t="s">
        <v>242</v>
      </c>
      <c r="DF48" s="10" t="s">
        <v>242</v>
      </c>
      <c r="DH48" s="10" t="s">
        <v>242</v>
      </c>
      <c r="DI48" s="10">
        <v>51797</v>
      </c>
      <c r="DJ48" s="10">
        <v>2</v>
      </c>
      <c r="DL48" s="22">
        <v>1</v>
      </c>
      <c r="DM48" s="10">
        <v>2600737</v>
      </c>
      <c r="DN48" s="10">
        <v>2</v>
      </c>
      <c r="DP48" s="10">
        <v>1</v>
      </c>
      <c r="DR48" s="10" t="s">
        <v>1268</v>
      </c>
      <c r="DS48" s="27">
        <v>1</v>
      </c>
      <c r="DT48" s="2" t="s">
        <v>1269</v>
      </c>
      <c r="DU48" s="27">
        <v>1</v>
      </c>
      <c r="DV48" s="2" t="s">
        <v>1270</v>
      </c>
      <c r="DW48" s="27">
        <v>1</v>
      </c>
      <c r="DX48" s="2" t="s">
        <v>1271</v>
      </c>
      <c r="DY48" s="27">
        <v>1</v>
      </c>
      <c r="DZ48" t="s">
        <v>1272</v>
      </c>
      <c r="EA48" s="27">
        <v>0</v>
      </c>
      <c r="EC48" s="27">
        <v>0</v>
      </c>
      <c r="EE48" s="27">
        <v>0</v>
      </c>
      <c r="EG48" s="27">
        <v>0</v>
      </c>
      <c r="EI48" s="27">
        <v>0</v>
      </c>
      <c r="EK48" s="27">
        <v>1</v>
      </c>
      <c r="EL48" t="s">
        <v>1273</v>
      </c>
      <c r="EM48">
        <v>1</v>
      </c>
      <c r="EO48" t="s">
        <v>1268</v>
      </c>
      <c r="EP48" s="22">
        <v>0</v>
      </c>
      <c r="EQ48" s="10" t="s">
        <v>242</v>
      </c>
      <c r="ER48" s="10" t="s">
        <v>242</v>
      </c>
      <c r="EU48" s="10" t="s">
        <v>242</v>
      </c>
      <c r="EV48" s="10" t="s">
        <v>242</v>
      </c>
      <c r="EX48" s="22">
        <v>0</v>
      </c>
      <c r="EY48" s="10" t="s">
        <v>242</v>
      </c>
      <c r="FA48" s="22">
        <v>0</v>
      </c>
      <c r="FB48" s="10" t="s">
        <v>242</v>
      </c>
      <c r="FD48" s="22">
        <v>1</v>
      </c>
      <c r="FE48" s="10">
        <v>159664.87599999999</v>
      </c>
      <c r="FF48" s="10" t="s">
        <v>1274</v>
      </c>
      <c r="FG48" s="22">
        <v>0</v>
      </c>
      <c r="FH48" s="10" t="s">
        <v>242</v>
      </c>
      <c r="FJ48" s="10">
        <v>1</v>
      </c>
      <c r="FL48" s="10" t="s">
        <v>1268</v>
      </c>
      <c r="FM48" s="22">
        <v>1</v>
      </c>
      <c r="FN48" s="10" t="s">
        <v>242</v>
      </c>
      <c r="FO48" s="10" t="s">
        <v>242</v>
      </c>
      <c r="FP48" s="10" t="s">
        <v>242</v>
      </c>
      <c r="FQ48" s="10" t="s">
        <v>1275</v>
      </c>
      <c r="FR48" s="22">
        <v>1</v>
      </c>
      <c r="FS48" s="10">
        <v>67</v>
      </c>
      <c r="FT48" s="10">
        <v>2</v>
      </c>
      <c r="FU48" s="10" t="s">
        <v>1276</v>
      </c>
      <c r="FV48" s="22">
        <v>1</v>
      </c>
      <c r="FW48" s="10" t="s">
        <v>242</v>
      </c>
      <c r="FX48" s="10">
        <v>31</v>
      </c>
      <c r="FY48" s="10">
        <v>40</v>
      </c>
      <c r="FZ48" s="10">
        <v>9</v>
      </c>
      <c r="GA48" s="10" t="s">
        <v>242</v>
      </c>
      <c r="GB48" s="10" t="s">
        <v>242</v>
      </c>
      <c r="GC48" s="10" t="s">
        <v>242</v>
      </c>
      <c r="GD48" s="10">
        <v>1</v>
      </c>
      <c r="GF48" s="10">
        <v>1</v>
      </c>
      <c r="GH48" s="10" t="s">
        <v>1268</v>
      </c>
      <c r="GI48" s="22">
        <v>0</v>
      </c>
      <c r="GJ48" s="10" t="s">
        <v>242</v>
      </c>
      <c r="GK48" s="10" t="s">
        <v>242</v>
      </c>
      <c r="GM48" s="10" t="s">
        <v>242</v>
      </c>
      <c r="GP48" s="22">
        <v>1</v>
      </c>
      <c r="GQ48" s="10">
        <v>735</v>
      </c>
      <c r="GR48" s="10" t="s">
        <v>1277</v>
      </c>
      <c r="GT48" s="10">
        <v>3</v>
      </c>
      <c r="GV48" s="10" t="s">
        <v>1268</v>
      </c>
      <c r="GW48" s="22">
        <v>0.5</v>
      </c>
      <c r="GX48" s="10" t="s">
        <v>1278</v>
      </c>
      <c r="GY48" s="22">
        <v>1</v>
      </c>
      <c r="GZ48" s="10" t="s">
        <v>1279</v>
      </c>
      <c r="HA48" s="10">
        <v>1</v>
      </c>
      <c r="HC48" s="10" t="s">
        <v>1268</v>
      </c>
      <c r="HD48" s="22">
        <v>1</v>
      </c>
      <c r="HE48" s="10" t="s">
        <v>1280</v>
      </c>
      <c r="HF48" s="10">
        <v>1</v>
      </c>
      <c r="HH48" s="10" t="s">
        <v>1268</v>
      </c>
      <c r="HI48" s="10">
        <v>0.66666666699999999</v>
      </c>
      <c r="HJ48" s="10">
        <v>1</v>
      </c>
      <c r="HK48" s="10">
        <v>0.75</v>
      </c>
      <c r="HL48" s="10">
        <v>1</v>
      </c>
      <c r="HM48" s="10">
        <v>0.5</v>
      </c>
      <c r="HN48" s="10">
        <v>0</v>
      </c>
      <c r="HO48" s="10">
        <v>0.25</v>
      </c>
      <c r="HP48" s="10">
        <v>1</v>
      </c>
      <c r="HQ48" s="10">
        <v>0</v>
      </c>
      <c r="HR48" s="10">
        <v>1</v>
      </c>
      <c r="HS48" s="10">
        <v>0.75</v>
      </c>
      <c r="HT48" s="10">
        <v>1</v>
      </c>
      <c r="HU48" s="10">
        <v>1</v>
      </c>
      <c r="HV48" s="10">
        <v>0.80555555599999995</v>
      </c>
      <c r="HW48" s="10">
        <v>0.4375</v>
      </c>
      <c r="HX48" s="10">
        <v>0.75</v>
      </c>
      <c r="HY48" s="10">
        <v>0.66435185200000002</v>
      </c>
      <c r="HZ48" s="10" t="s">
        <v>1256</v>
      </c>
      <c r="IA48" s="10" t="s">
        <v>266</v>
      </c>
      <c r="IB48" s="10" t="s">
        <v>1256</v>
      </c>
      <c r="IC48" s="10">
        <v>9909</v>
      </c>
      <c r="ID48" s="10">
        <v>7132.6</v>
      </c>
      <c r="IE48" s="10">
        <v>9154.7000000000007</v>
      </c>
      <c r="IF48" s="10" t="s">
        <v>242</v>
      </c>
      <c r="IG48" s="10">
        <v>9909</v>
      </c>
    </row>
    <row r="49" spans="1:241" customFormat="1" ht="14" customHeight="1" x14ac:dyDescent="0.2">
      <c r="A49">
        <v>48</v>
      </c>
      <c r="B49">
        <v>48</v>
      </c>
      <c r="C49" s="1">
        <v>44586.50277777778</v>
      </c>
      <c r="D49" s="1">
        <v>44586.633333333331</v>
      </c>
      <c r="E49">
        <v>0</v>
      </c>
      <c r="F49" t="s">
        <v>438</v>
      </c>
      <c r="G49">
        <v>100</v>
      </c>
      <c r="H49">
        <v>11267</v>
      </c>
      <c r="I49">
        <v>1</v>
      </c>
      <c r="J49" s="1">
        <v>44586.633333333331</v>
      </c>
      <c r="K49" t="s">
        <v>1281</v>
      </c>
      <c r="L49" t="s">
        <v>242</v>
      </c>
      <c r="M49" t="s">
        <v>242</v>
      </c>
      <c r="N49" t="s">
        <v>1282</v>
      </c>
      <c r="O49" t="s">
        <v>1283</v>
      </c>
      <c r="P49">
        <v>34.037994380000001</v>
      </c>
      <c r="Q49">
        <v>-118.4543991</v>
      </c>
      <c r="R49" t="s">
        <v>245</v>
      </c>
      <c r="S49" t="s">
        <v>246</v>
      </c>
      <c r="T49" t="s">
        <v>1284</v>
      </c>
      <c r="V49" t="s">
        <v>1285</v>
      </c>
      <c r="W49" t="s">
        <v>1286</v>
      </c>
      <c r="X49">
        <v>8071</v>
      </c>
      <c r="Y49" t="s">
        <v>350</v>
      </c>
      <c r="Z49" t="s">
        <v>351</v>
      </c>
      <c r="AA49">
        <v>2020</v>
      </c>
      <c r="AC49">
        <v>0</v>
      </c>
      <c r="AF49">
        <v>10</v>
      </c>
      <c r="AG49">
        <v>1</v>
      </c>
      <c r="AI49" t="s">
        <v>1287</v>
      </c>
      <c r="AJ49" s="27">
        <v>1</v>
      </c>
      <c r="AK49">
        <v>1</v>
      </c>
      <c r="AL49" s="27">
        <v>0</v>
      </c>
      <c r="AM49" s="24">
        <v>0</v>
      </c>
      <c r="AN49" s="27">
        <v>0</v>
      </c>
      <c r="AO49" s="24">
        <v>0</v>
      </c>
      <c r="AP49" t="s">
        <v>1288</v>
      </c>
      <c r="AQ49">
        <v>3</v>
      </c>
      <c r="AS49" t="s">
        <v>1289</v>
      </c>
      <c r="AT49" s="27">
        <v>1</v>
      </c>
      <c r="AU49">
        <v>9</v>
      </c>
      <c r="AV49" s="21">
        <f t="shared" si="0"/>
        <v>90</v>
      </c>
      <c r="AW49">
        <v>3</v>
      </c>
      <c r="AY49" t="s">
        <v>1289</v>
      </c>
      <c r="AZ49" s="27">
        <v>1</v>
      </c>
      <c r="BA49">
        <v>9</v>
      </c>
      <c r="BB49" s="21">
        <f t="shared" si="1"/>
        <v>90</v>
      </c>
      <c r="BC49">
        <v>3</v>
      </c>
      <c r="BE49" t="s">
        <v>1289</v>
      </c>
      <c r="BF49" s="27">
        <v>1</v>
      </c>
      <c r="BG49">
        <v>8</v>
      </c>
      <c r="BH49" t="s">
        <v>1290</v>
      </c>
      <c r="BI49">
        <v>3</v>
      </c>
      <c r="BK49" t="s">
        <v>1289</v>
      </c>
      <c r="BL49" s="27">
        <v>1</v>
      </c>
      <c r="BM49">
        <v>3</v>
      </c>
      <c r="BO49" t="s">
        <v>1289</v>
      </c>
      <c r="BP49" s="27">
        <v>1</v>
      </c>
      <c r="BQ49">
        <v>4</v>
      </c>
      <c r="BR49" s="21">
        <f t="shared" si="2"/>
        <v>40</v>
      </c>
      <c r="BT49">
        <v>1</v>
      </c>
      <c r="BV49" t="s">
        <v>1287</v>
      </c>
      <c r="BW49" s="27">
        <v>1</v>
      </c>
      <c r="BX49">
        <v>1</v>
      </c>
      <c r="BY49" s="21">
        <f t="shared" si="3"/>
        <v>10</v>
      </c>
      <c r="BZ49">
        <v>2</v>
      </c>
      <c r="CA49">
        <v>1</v>
      </c>
      <c r="CC49" t="s">
        <v>1287</v>
      </c>
      <c r="CD49" s="27">
        <v>0</v>
      </c>
      <c r="CF49" t="s">
        <v>242</v>
      </c>
      <c r="CG49" t="s">
        <v>242</v>
      </c>
      <c r="CI49" s="27">
        <v>0</v>
      </c>
      <c r="CK49" t="s">
        <v>242</v>
      </c>
      <c r="CN49" s="27">
        <v>0</v>
      </c>
      <c r="CO49" s="27">
        <v>0</v>
      </c>
      <c r="CP49" t="s">
        <v>242</v>
      </c>
      <c r="CQ49" t="s">
        <v>242</v>
      </c>
      <c r="CR49" t="s">
        <v>242</v>
      </c>
      <c r="CU49" s="27">
        <v>1</v>
      </c>
      <c r="CV49" s="2" t="s">
        <v>1291</v>
      </c>
      <c r="CW49">
        <v>1</v>
      </c>
      <c r="CY49" t="s">
        <v>1287</v>
      </c>
      <c r="CZ49" s="27">
        <v>0.5</v>
      </c>
      <c r="DA49" t="s">
        <v>242</v>
      </c>
      <c r="DB49" t="s">
        <v>242</v>
      </c>
      <c r="DC49" t="s">
        <v>1292</v>
      </c>
      <c r="DD49" s="27">
        <v>0.5</v>
      </c>
      <c r="DE49" t="s">
        <v>242</v>
      </c>
      <c r="DF49" t="s">
        <v>242</v>
      </c>
      <c r="DH49" t="s">
        <v>242</v>
      </c>
      <c r="DI49" t="s">
        <v>242</v>
      </c>
      <c r="DJ49" t="s">
        <v>242</v>
      </c>
      <c r="DK49" t="s">
        <v>1293</v>
      </c>
      <c r="DL49" s="27">
        <v>0</v>
      </c>
      <c r="DM49" t="s">
        <v>242</v>
      </c>
      <c r="DN49" t="s">
        <v>242</v>
      </c>
      <c r="DP49">
        <v>1</v>
      </c>
      <c r="DR49" t="s">
        <v>1287</v>
      </c>
      <c r="DS49" s="27">
        <v>0</v>
      </c>
      <c r="DU49" s="27">
        <v>0</v>
      </c>
      <c r="DW49" s="27">
        <v>0</v>
      </c>
      <c r="DY49" s="27">
        <v>0</v>
      </c>
      <c r="EA49" s="27">
        <v>0</v>
      </c>
      <c r="EC49" s="27">
        <v>0</v>
      </c>
      <c r="EE49" s="27">
        <v>0</v>
      </c>
      <c r="EG49" s="27">
        <v>0</v>
      </c>
      <c r="EI49" s="27">
        <v>0</v>
      </c>
      <c r="EK49" s="27">
        <v>1</v>
      </c>
      <c r="EL49" s="2" t="s">
        <v>1294</v>
      </c>
      <c r="EM49">
        <v>1</v>
      </c>
      <c r="EO49" t="s">
        <v>1287</v>
      </c>
      <c r="EP49" s="27">
        <v>0</v>
      </c>
      <c r="EQ49" t="s">
        <v>242</v>
      </c>
      <c r="ER49" t="s">
        <v>242</v>
      </c>
      <c r="EU49" t="s">
        <v>242</v>
      </c>
      <c r="EV49" t="s">
        <v>242</v>
      </c>
      <c r="EX49" s="27">
        <v>0</v>
      </c>
      <c r="EY49" t="s">
        <v>242</v>
      </c>
      <c r="FA49" s="27">
        <v>0</v>
      </c>
      <c r="FB49" t="s">
        <v>242</v>
      </c>
      <c r="FD49" s="27">
        <v>0.5</v>
      </c>
      <c r="FE49" t="s">
        <v>242</v>
      </c>
      <c r="FF49" t="s">
        <v>1295</v>
      </c>
      <c r="FG49" s="27">
        <v>0</v>
      </c>
      <c r="FH49" t="s">
        <v>242</v>
      </c>
      <c r="FJ49">
        <v>1</v>
      </c>
      <c r="FL49" t="s">
        <v>1287</v>
      </c>
      <c r="FM49" s="27">
        <v>0</v>
      </c>
      <c r="FN49" t="s">
        <v>242</v>
      </c>
      <c r="FO49" t="s">
        <v>242</v>
      </c>
      <c r="FP49" t="s">
        <v>242</v>
      </c>
      <c r="FR49" s="27">
        <v>1</v>
      </c>
      <c r="FS49">
        <v>72</v>
      </c>
      <c r="FT49">
        <v>1</v>
      </c>
      <c r="FV49" s="27">
        <v>1</v>
      </c>
      <c r="FW49">
        <v>22.3</v>
      </c>
      <c r="FX49">
        <v>15.9</v>
      </c>
      <c r="FY49">
        <v>43.7</v>
      </c>
      <c r="FZ49">
        <v>14.1</v>
      </c>
      <c r="GA49" t="s">
        <v>242</v>
      </c>
      <c r="GB49" t="s">
        <v>242</v>
      </c>
      <c r="GC49" t="s">
        <v>242</v>
      </c>
      <c r="GD49">
        <v>1</v>
      </c>
      <c r="GF49">
        <v>1</v>
      </c>
      <c r="GH49" t="s">
        <v>1287</v>
      </c>
      <c r="GI49" s="27">
        <v>0</v>
      </c>
      <c r="GJ49" t="s">
        <v>242</v>
      </c>
      <c r="GK49" t="s">
        <v>242</v>
      </c>
      <c r="GM49" t="s">
        <v>242</v>
      </c>
      <c r="GP49" s="27">
        <v>1</v>
      </c>
      <c r="GQ49">
        <v>197</v>
      </c>
      <c r="GR49" t="s">
        <v>1296</v>
      </c>
      <c r="GT49">
        <v>3</v>
      </c>
      <c r="GV49" t="s">
        <v>1289</v>
      </c>
      <c r="GW49" s="27">
        <v>0</v>
      </c>
      <c r="GY49" s="27">
        <v>0</v>
      </c>
      <c r="HA49" t="s">
        <v>242</v>
      </c>
      <c r="HD49" s="27">
        <v>0</v>
      </c>
      <c r="HF49" t="s">
        <v>242</v>
      </c>
      <c r="HI49">
        <v>0.66666666699999999</v>
      </c>
      <c r="HJ49">
        <v>0</v>
      </c>
      <c r="HK49">
        <v>0.5</v>
      </c>
      <c r="HL49">
        <v>0.33333333300000001</v>
      </c>
      <c r="HM49">
        <v>0.1</v>
      </c>
      <c r="HN49">
        <v>0</v>
      </c>
      <c r="HO49">
        <v>0.125</v>
      </c>
      <c r="HP49">
        <v>0.66666666699999999</v>
      </c>
      <c r="HQ49">
        <v>0</v>
      </c>
      <c r="HR49">
        <v>1</v>
      </c>
      <c r="HS49">
        <v>0</v>
      </c>
      <c r="HT49">
        <v>0</v>
      </c>
      <c r="HU49">
        <v>1</v>
      </c>
      <c r="HV49">
        <v>0.38888888900000002</v>
      </c>
      <c r="HW49">
        <v>0.139583333</v>
      </c>
      <c r="HX49">
        <v>0.33333333300000001</v>
      </c>
      <c r="HY49">
        <v>0.287268519</v>
      </c>
      <c r="HZ49" t="s">
        <v>1297</v>
      </c>
      <c r="IA49" t="s">
        <v>266</v>
      </c>
      <c r="IB49" t="s">
        <v>1284</v>
      </c>
      <c r="IC49">
        <v>7726</v>
      </c>
      <c r="ID49">
        <v>9437</v>
      </c>
      <c r="IE49">
        <v>10788</v>
      </c>
      <c r="IF49">
        <v>9883</v>
      </c>
      <c r="IG49">
        <v>7726</v>
      </c>
    </row>
    <row r="50" spans="1:241" ht="14" customHeight="1" x14ac:dyDescent="0.2">
      <c r="A50" s="10">
        <v>49</v>
      </c>
      <c r="B50">
        <v>49</v>
      </c>
      <c r="C50" s="1">
        <v>44587.527777777781</v>
      </c>
      <c r="D50" s="1">
        <v>44587.540277777778</v>
      </c>
      <c r="E50">
        <v>0</v>
      </c>
      <c r="F50" t="s">
        <v>1298</v>
      </c>
      <c r="G50">
        <v>100</v>
      </c>
      <c r="H50">
        <v>1119</v>
      </c>
      <c r="I50">
        <v>1</v>
      </c>
      <c r="J50" s="1">
        <v>44587.540277777778</v>
      </c>
      <c r="K50" t="s">
        <v>1299</v>
      </c>
      <c r="L50" t="s">
        <v>242</v>
      </c>
      <c r="M50" t="s">
        <v>242</v>
      </c>
      <c r="N50" t="s">
        <v>1300</v>
      </c>
      <c r="O50" t="s">
        <v>1301</v>
      </c>
      <c r="P50">
        <v>34.064804080000002</v>
      </c>
      <c r="Q50">
        <v>-118.4413986</v>
      </c>
      <c r="R50" t="s">
        <v>245</v>
      </c>
      <c r="S50" t="s">
        <v>246</v>
      </c>
      <c r="T50" s="10" t="s">
        <v>1302</v>
      </c>
      <c r="V50" t="s">
        <v>1303</v>
      </c>
      <c r="W50">
        <v>143658300</v>
      </c>
      <c r="X50">
        <v>4724</v>
      </c>
      <c r="Y50" s="10" t="s">
        <v>271</v>
      </c>
      <c r="Z50" s="10" t="s">
        <v>1304</v>
      </c>
      <c r="AA50" s="10">
        <v>2020</v>
      </c>
      <c r="AC50" s="10">
        <v>0</v>
      </c>
      <c r="AF50" s="10">
        <v>12</v>
      </c>
      <c r="AG50">
        <v>1</v>
      </c>
      <c r="AI50" t="s">
        <v>1305</v>
      </c>
      <c r="AJ50" s="22">
        <v>1</v>
      </c>
      <c r="AK50" s="10">
        <v>5</v>
      </c>
      <c r="AL50" s="22">
        <v>0.5</v>
      </c>
      <c r="AM50" s="10">
        <v>1</v>
      </c>
      <c r="AN50" s="22">
        <v>0</v>
      </c>
      <c r="AO50" s="19">
        <v>0</v>
      </c>
      <c r="AP50" t="s">
        <v>1306</v>
      </c>
      <c r="AQ50">
        <v>2</v>
      </c>
      <c r="AS50" t="s">
        <v>1307</v>
      </c>
      <c r="AT50" s="22">
        <v>1</v>
      </c>
      <c r="AU50" s="10">
        <v>10</v>
      </c>
      <c r="AV50" s="21">
        <f t="shared" si="0"/>
        <v>83.333333333333343</v>
      </c>
      <c r="AW50">
        <v>2</v>
      </c>
      <c r="AY50" t="s">
        <v>1307</v>
      </c>
      <c r="AZ50" s="22">
        <v>1</v>
      </c>
      <c r="BA50" s="10">
        <v>10</v>
      </c>
      <c r="BB50" s="21">
        <f t="shared" si="1"/>
        <v>83.333333333333343</v>
      </c>
      <c r="BC50">
        <v>3</v>
      </c>
      <c r="BE50" t="s">
        <v>1308</v>
      </c>
      <c r="BF50" s="22">
        <v>1</v>
      </c>
      <c r="BG50" s="10">
        <v>12.8</v>
      </c>
      <c r="BH50" s="10" t="s">
        <v>1309</v>
      </c>
      <c r="BI50">
        <v>3</v>
      </c>
      <c r="BK50" t="s">
        <v>1308</v>
      </c>
      <c r="BL50" s="22">
        <v>1</v>
      </c>
      <c r="BM50">
        <v>2</v>
      </c>
      <c r="BO50" t="s">
        <v>1307</v>
      </c>
      <c r="BP50" s="22">
        <v>1</v>
      </c>
      <c r="BQ50" s="10">
        <v>3</v>
      </c>
      <c r="BR50" s="21">
        <f t="shared" si="2"/>
        <v>25</v>
      </c>
      <c r="BS50" s="10" t="s">
        <v>1310</v>
      </c>
      <c r="BT50" s="10">
        <v>2</v>
      </c>
      <c r="BV50" s="10" t="s">
        <v>1307</v>
      </c>
      <c r="BW50" s="22">
        <v>0</v>
      </c>
      <c r="BX50" s="19">
        <v>0</v>
      </c>
      <c r="BY50" s="21">
        <f t="shared" si="3"/>
        <v>0</v>
      </c>
      <c r="BZ50" s="10" t="s">
        <v>242</v>
      </c>
      <c r="CA50" s="10" t="s">
        <v>242</v>
      </c>
      <c r="CD50" s="22">
        <v>0</v>
      </c>
      <c r="CF50" s="10" t="s">
        <v>242</v>
      </c>
      <c r="CG50" s="10" t="s">
        <v>242</v>
      </c>
      <c r="CI50" s="22">
        <v>1</v>
      </c>
      <c r="CJ50" s="10" t="s">
        <v>1311</v>
      </c>
      <c r="CK50" s="10">
        <v>1</v>
      </c>
      <c r="CM50" s="10" t="s">
        <v>1305</v>
      </c>
      <c r="CN50" s="22">
        <v>1</v>
      </c>
      <c r="CO50" s="22">
        <v>0</v>
      </c>
      <c r="CP50" s="10" t="s">
        <v>242</v>
      </c>
      <c r="CQ50" s="10" t="s">
        <v>242</v>
      </c>
      <c r="CR50" s="10" t="s">
        <v>242</v>
      </c>
      <c r="CU50" s="22">
        <v>1</v>
      </c>
      <c r="CV50" s="11" t="s">
        <v>1312</v>
      </c>
      <c r="CW50" s="10">
        <v>1</v>
      </c>
      <c r="CY50" s="10" t="s">
        <v>1305</v>
      </c>
      <c r="CZ50" s="22">
        <v>1</v>
      </c>
      <c r="DA50" s="10">
        <v>6268752</v>
      </c>
      <c r="DB50" s="10">
        <v>2</v>
      </c>
      <c r="DD50" s="22">
        <v>1</v>
      </c>
      <c r="DE50" s="10">
        <v>29492</v>
      </c>
      <c r="DF50" s="10">
        <v>2</v>
      </c>
      <c r="DG50" s="12">
        <v>28208</v>
      </c>
      <c r="DH50" s="10">
        <v>2</v>
      </c>
      <c r="DI50" s="10" t="s">
        <v>242</v>
      </c>
      <c r="DJ50" s="10" t="s">
        <v>242</v>
      </c>
      <c r="DL50" s="22">
        <v>0</v>
      </c>
      <c r="DM50" s="10" t="s">
        <v>242</v>
      </c>
      <c r="DN50" s="10" t="s">
        <v>242</v>
      </c>
      <c r="DP50" s="10">
        <v>1</v>
      </c>
      <c r="DR50" s="10" t="s">
        <v>1305</v>
      </c>
      <c r="DS50" s="27">
        <v>1</v>
      </c>
      <c r="DT50" s="2" t="s">
        <v>1313</v>
      </c>
      <c r="DU50" s="27">
        <v>1</v>
      </c>
      <c r="DV50" s="2" t="s">
        <v>1314</v>
      </c>
      <c r="DW50" s="27">
        <v>1</v>
      </c>
      <c r="DX50" s="2" t="s">
        <v>1315</v>
      </c>
      <c r="DY50" s="27">
        <v>1</v>
      </c>
      <c r="DZ50" t="s">
        <v>1316</v>
      </c>
      <c r="EA50" s="27">
        <v>0.5</v>
      </c>
      <c r="EB50" s="2" t="s">
        <v>1317</v>
      </c>
      <c r="EC50" s="27">
        <v>1</v>
      </c>
      <c r="ED50" s="2" t="s">
        <v>1318</v>
      </c>
      <c r="EE50" s="27">
        <v>1</v>
      </c>
      <c r="EF50" t="s">
        <v>1316</v>
      </c>
      <c r="EG50" s="27">
        <v>1</v>
      </c>
      <c r="EH50" s="2" t="s">
        <v>1319</v>
      </c>
      <c r="EI50" s="27">
        <v>1</v>
      </c>
      <c r="EJ50" s="2" t="s">
        <v>1318</v>
      </c>
      <c r="EK50" s="27">
        <v>1</v>
      </c>
      <c r="EL50" s="2" t="s">
        <v>1320</v>
      </c>
      <c r="EM50">
        <v>1</v>
      </c>
      <c r="EO50" t="s">
        <v>1305</v>
      </c>
      <c r="EP50" s="22">
        <v>0</v>
      </c>
      <c r="EQ50" s="10" t="s">
        <v>242</v>
      </c>
      <c r="ER50" s="10" t="s">
        <v>242</v>
      </c>
      <c r="EU50" s="10" t="s">
        <v>242</v>
      </c>
      <c r="EV50" s="10" t="s">
        <v>242</v>
      </c>
      <c r="EX50" s="22">
        <v>0</v>
      </c>
      <c r="EY50" s="10" t="s">
        <v>242</v>
      </c>
      <c r="FA50" s="22">
        <v>0</v>
      </c>
      <c r="FB50" s="10" t="s">
        <v>242</v>
      </c>
      <c r="FD50" s="22">
        <v>1</v>
      </c>
      <c r="FE50" s="10">
        <v>13038</v>
      </c>
      <c r="FF50" s="10" t="s">
        <v>1321</v>
      </c>
      <c r="FG50" s="22">
        <v>0</v>
      </c>
      <c r="FH50" s="10" t="s">
        <v>242</v>
      </c>
      <c r="FJ50" s="10">
        <v>1</v>
      </c>
      <c r="FL50" s="10" t="s">
        <v>1305</v>
      </c>
      <c r="FM50" s="22">
        <v>0</v>
      </c>
      <c r="FN50" s="10" t="s">
        <v>242</v>
      </c>
      <c r="FO50" s="10" t="s">
        <v>242</v>
      </c>
      <c r="FP50" s="10" t="s">
        <v>242</v>
      </c>
      <c r="FR50" s="22">
        <v>1</v>
      </c>
      <c r="FS50" s="10" t="s">
        <v>242</v>
      </c>
      <c r="FT50" s="10">
        <v>2</v>
      </c>
      <c r="FV50" s="22">
        <v>0</v>
      </c>
      <c r="FW50" s="10" t="s">
        <v>242</v>
      </c>
      <c r="FX50" s="10" t="s">
        <v>242</v>
      </c>
      <c r="FY50" s="10" t="s">
        <v>242</v>
      </c>
      <c r="FZ50" s="10" t="s">
        <v>242</v>
      </c>
      <c r="GA50" s="10" t="s">
        <v>242</v>
      </c>
      <c r="GB50" s="10" t="s">
        <v>242</v>
      </c>
      <c r="GC50" s="10" t="s">
        <v>242</v>
      </c>
      <c r="GD50" s="10" t="s">
        <v>242</v>
      </c>
      <c r="GF50" s="10">
        <v>1</v>
      </c>
      <c r="GH50" s="10" t="s">
        <v>1305</v>
      </c>
      <c r="GI50" s="22">
        <v>0</v>
      </c>
      <c r="GJ50" s="10" t="s">
        <v>242</v>
      </c>
      <c r="GK50" s="10" t="s">
        <v>242</v>
      </c>
      <c r="GM50" s="10" t="s">
        <v>242</v>
      </c>
      <c r="GP50" s="22">
        <v>1</v>
      </c>
      <c r="GQ50" s="10">
        <v>490</v>
      </c>
      <c r="GR50" s="10" t="s">
        <v>1322</v>
      </c>
      <c r="GS50" s="10" t="s">
        <v>1184</v>
      </c>
      <c r="GT50" s="10">
        <v>3</v>
      </c>
      <c r="GV50" s="10" t="s">
        <v>1323</v>
      </c>
      <c r="GW50" s="22">
        <v>1</v>
      </c>
      <c r="GX50" s="11" t="s">
        <v>1324</v>
      </c>
      <c r="GY50" s="22">
        <v>0</v>
      </c>
      <c r="HA50" s="10">
        <v>1</v>
      </c>
      <c r="HC50" s="10" t="s">
        <v>1305</v>
      </c>
      <c r="HD50" s="22">
        <v>1</v>
      </c>
      <c r="HE50" s="10" t="s">
        <v>1325</v>
      </c>
      <c r="HF50" s="10">
        <v>1</v>
      </c>
      <c r="HH50" s="10" t="s">
        <v>1305</v>
      </c>
      <c r="HI50" s="10">
        <v>0.61111111100000004</v>
      </c>
      <c r="HJ50" s="10">
        <v>1</v>
      </c>
      <c r="HK50" s="10">
        <v>0.5</v>
      </c>
      <c r="HL50" s="10">
        <v>0.66666666699999999</v>
      </c>
      <c r="HM50" s="10">
        <v>0.95</v>
      </c>
      <c r="HN50" s="10">
        <v>0</v>
      </c>
      <c r="HO50" s="10">
        <v>0.25</v>
      </c>
      <c r="HP50" s="10">
        <v>0.33333333300000001</v>
      </c>
      <c r="HQ50" s="10">
        <v>0</v>
      </c>
      <c r="HR50" s="10">
        <v>1</v>
      </c>
      <c r="HS50" s="10">
        <v>0.5</v>
      </c>
      <c r="HT50" s="10">
        <v>1</v>
      </c>
      <c r="HU50" s="10">
        <v>1</v>
      </c>
      <c r="HV50" s="10">
        <v>0.70370370400000004</v>
      </c>
      <c r="HW50" s="10">
        <v>0.46666666699999998</v>
      </c>
      <c r="HX50" s="10">
        <v>0.56666666700000001</v>
      </c>
      <c r="HY50" s="10">
        <v>0.57901234599999996</v>
      </c>
      <c r="HZ50" s="10" t="s">
        <v>1302</v>
      </c>
      <c r="IA50" s="10" t="s">
        <v>266</v>
      </c>
      <c r="IB50" s="10" t="s">
        <v>1302</v>
      </c>
      <c r="IC50" s="10">
        <v>20825</v>
      </c>
      <c r="ID50" s="10">
        <v>5595</v>
      </c>
      <c r="IE50" s="10">
        <v>1908</v>
      </c>
      <c r="IF50" s="10">
        <v>12168</v>
      </c>
      <c r="IG50" s="10">
        <v>20825</v>
      </c>
    </row>
    <row r="51" spans="1:241" customFormat="1" ht="14" customHeight="1" x14ac:dyDescent="0.2">
      <c r="A51">
        <v>50</v>
      </c>
      <c r="B51">
        <v>50</v>
      </c>
      <c r="C51" s="1">
        <v>44587.556250000001</v>
      </c>
      <c r="D51" s="1">
        <v>44587.560416666667</v>
      </c>
      <c r="E51">
        <v>0</v>
      </c>
      <c r="F51" t="s">
        <v>1099</v>
      </c>
      <c r="G51">
        <v>100</v>
      </c>
      <c r="H51">
        <v>362</v>
      </c>
      <c r="I51">
        <v>1</v>
      </c>
      <c r="J51" s="1">
        <v>44587.560416666667</v>
      </c>
      <c r="K51" t="s">
        <v>1326</v>
      </c>
      <c r="L51" t="s">
        <v>242</v>
      </c>
      <c r="M51" t="s">
        <v>242</v>
      </c>
      <c r="N51" t="s">
        <v>1327</v>
      </c>
      <c r="O51" t="s">
        <v>1328</v>
      </c>
      <c r="P51">
        <v>34.037994380000001</v>
      </c>
      <c r="Q51">
        <v>-118.4543991</v>
      </c>
      <c r="R51" t="s">
        <v>245</v>
      </c>
      <c r="S51" t="s">
        <v>246</v>
      </c>
      <c r="T51" t="s">
        <v>1329</v>
      </c>
      <c r="V51" t="s">
        <v>1330</v>
      </c>
      <c r="W51" t="s">
        <v>1331</v>
      </c>
      <c r="X51">
        <v>2086</v>
      </c>
      <c r="Y51" t="s">
        <v>326</v>
      </c>
      <c r="Z51" t="s">
        <v>1332</v>
      </c>
      <c r="AA51">
        <v>2020</v>
      </c>
      <c r="AC51">
        <v>0</v>
      </c>
      <c r="AF51">
        <v>9</v>
      </c>
      <c r="AG51">
        <v>3</v>
      </c>
      <c r="AI51" t="s">
        <v>1333</v>
      </c>
      <c r="AJ51" s="27">
        <v>1</v>
      </c>
      <c r="AK51">
        <v>9</v>
      </c>
      <c r="AL51" s="27">
        <v>0</v>
      </c>
      <c r="AM51" s="24">
        <v>0</v>
      </c>
      <c r="AN51" s="27">
        <v>0</v>
      </c>
      <c r="AO51" s="24">
        <v>0</v>
      </c>
      <c r="AQ51">
        <v>3</v>
      </c>
      <c r="AS51" t="s">
        <v>1333</v>
      </c>
      <c r="AT51" s="27">
        <v>1</v>
      </c>
      <c r="AU51">
        <v>7</v>
      </c>
      <c r="AV51" s="21">
        <f t="shared" si="0"/>
        <v>77.777777777777786</v>
      </c>
      <c r="AW51">
        <v>3</v>
      </c>
      <c r="AY51" t="s">
        <v>1333</v>
      </c>
      <c r="AZ51" s="27">
        <v>1</v>
      </c>
      <c r="BA51">
        <v>7</v>
      </c>
      <c r="BB51" s="21">
        <f t="shared" si="1"/>
        <v>77.777777777777786</v>
      </c>
      <c r="BC51">
        <v>3</v>
      </c>
      <c r="BE51" t="s">
        <v>1333</v>
      </c>
      <c r="BF51" s="27">
        <v>1</v>
      </c>
      <c r="BH51" t="s">
        <v>1334</v>
      </c>
      <c r="BI51">
        <v>1</v>
      </c>
      <c r="BK51" t="s">
        <v>1335</v>
      </c>
      <c r="BL51" s="27">
        <v>1</v>
      </c>
      <c r="BM51">
        <v>3</v>
      </c>
      <c r="BO51" t="s">
        <v>1333</v>
      </c>
      <c r="BP51" s="27">
        <v>1</v>
      </c>
      <c r="BQ51">
        <v>1</v>
      </c>
      <c r="BR51" s="21">
        <f t="shared" si="2"/>
        <v>11.111111111111111</v>
      </c>
      <c r="BT51">
        <v>3</v>
      </c>
      <c r="BV51" t="s">
        <v>1336</v>
      </c>
      <c r="BW51" s="27">
        <v>0</v>
      </c>
      <c r="BX51" s="24" t="s">
        <v>242</v>
      </c>
      <c r="BY51" s="21" t="s">
        <v>242</v>
      </c>
      <c r="BZ51" t="s">
        <v>242</v>
      </c>
      <c r="CA51" t="s">
        <v>242</v>
      </c>
      <c r="CD51" s="27">
        <v>0</v>
      </c>
      <c r="CF51" t="s">
        <v>242</v>
      </c>
      <c r="CG51" t="s">
        <v>242</v>
      </c>
      <c r="CI51" s="27">
        <v>0</v>
      </c>
      <c r="CK51" t="s">
        <v>242</v>
      </c>
      <c r="CN51" s="27">
        <v>0</v>
      </c>
      <c r="CO51" s="27">
        <v>0</v>
      </c>
      <c r="CP51" t="s">
        <v>242</v>
      </c>
      <c r="CQ51" t="s">
        <v>242</v>
      </c>
      <c r="CR51" t="s">
        <v>242</v>
      </c>
      <c r="CU51" s="27">
        <v>0.5</v>
      </c>
      <c r="CV51" s="2" t="s">
        <v>1337</v>
      </c>
      <c r="CW51">
        <v>1</v>
      </c>
      <c r="CY51" t="s">
        <v>1335</v>
      </c>
      <c r="CZ51" s="27">
        <v>1</v>
      </c>
      <c r="DA51">
        <v>4203.63</v>
      </c>
      <c r="DB51">
        <v>2</v>
      </c>
      <c r="DD51" s="27">
        <v>1</v>
      </c>
      <c r="DE51" t="s">
        <v>242</v>
      </c>
      <c r="DF51" t="s">
        <v>242</v>
      </c>
      <c r="DH51" t="s">
        <v>242</v>
      </c>
      <c r="DI51">
        <v>4396.0600000000004</v>
      </c>
      <c r="DJ51">
        <v>2</v>
      </c>
      <c r="DL51" s="27">
        <v>0</v>
      </c>
      <c r="DM51" t="s">
        <v>242</v>
      </c>
      <c r="DN51" t="s">
        <v>242</v>
      </c>
      <c r="DP51">
        <v>1</v>
      </c>
      <c r="DR51" t="s">
        <v>1335</v>
      </c>
      <c r="DS51" s="27">
        <v>0.5</v>
      </c>
      <c r="DT51" t="s">
        <v>1338</v>
      </c>
      <c r="DU51" s="27">
        <v>1</v>
      </c>
      <c r="DV51" s="2" t="s">
        <v>1339</v>
      </c>
      <c r="DW51" s="27">
        <v>1</v>
      </c>
      <c r="DX51" s="2" t="s">
        <v>1340</v>
      </c>
      <c r="DY51" s="27">
        <v>0</v>
      </c>
      <c r="EA51" s="27">
        <v>0</v>
      </c>
      <c r="EC51" s="27">
        <v>1</v>
      </c>
      <c r="ED51" t="s">
        <v>1341</v>
      </c>
      <c r="EE51" s="27">
        <v>1</v>
      </c>
      <c r="EF51" s="2" t="s">
        <v>1342</v>
      </c>
      <c r="EG51" s="27">
        <v>1</v>
      </c>
      <c r="EH51" s="2" t="s">
        <v>1342</v>
      </c>
      <c r="EI51" s="27">
        <v>1</v>
      </c>
      <c r="EJ51" t="s">
        <v>1343</v>
      </c>
      <c r="EK51" s="27">
        <v>0</v>
      </c>
      <c r="EM51">
        <v>5</v>
      </c>
      <c r="EN51" t="s">
        <v>1344</v>
      </c>
      <c r="EO51" t="s">
        <v>1345</v>
      </c>
      <c r="EP51" s="27">
        <v>0</v>
      </c>
      <c r="EQ51" t="s">
        <v>242</v>
      </c>
      <c r="ER51" t="s">
        <v>242</v>
      </c>
      <c r="EU51" t="s">
        <v>242</v>
      </c>
      <c r="EV51" t="s">
        <v>242</v>
      </c>
      <c r="EX51" s="27">
        <v>0</v>
      </c>
      <c r="EY51" t="s">
        <v>242</v>
      </c>
      <c r="FA51" s="27">
        <v>0</v>
      </c>
      <c r="FB51" t="s">
        <v>242</v>
      </c>
      <c r="FD51" s="27">
        <v>0</v>
      </c>
      <c r="FE51" t="s">
        <v>242</v>
      </c>
      <c r="FG51" s="27">
        <v>0</v>
      </c>
      <c r="FH51" t="s">
        <v>242</v>
      </c>
      <c r="FJ51" t="s">
        <v>242</v>
      </c>
      <c r="FM51" s="27">
        <v>0</v>
      </c>
      <c r="FN51" t="s">
        <v>242</v>
      </c>
      <c r="FO51" t="s">
        <v>242</v>
      </c>
      <c r="FP51" t="s">
        <v>242</v>
      </c>
      <c r="FR51" s="27">
        <v>1</v>
      </c>
      <c r="FS51">
        <v>38</v>
      </c>
      <c r="FT51">
        <v>1</v>
      </c>
      <c r="FU51" t="s">
        <v>1134</v>
      </c>
      <c r="FV51" s="27">
        <v>0.5</v>
      </c>
      <c r="FW51" t="s">
        <v>242</v>
      </c>
      <c r="FX51" t="s">
        <v>242</v>
      </c>
      <c r="FY51">
        <v>51</v>
      </c>
      <c r="FZ51" t="s">
        <v>242</v>
      </c>
      <c r="GA51" t="s">
        <v>242</v>
      </c>
      <c r="GB51" t="s">
        <v>242</v>
      </c>
      <c r="GC51" t="s">
        <v>242</v>
      </c>
      <c r="GD51">
        <v>1</v>
      </c>
      <c r="GE51" t="s">
        <v>1346</v>
      </c>
      <c r="GF51">
        <v>1</v>
      </c>
      <c r="GH51" t="s">
        <v>1335</v>
      </c>
      <c r="GI51" s="27">
        <v>0.5</v>
      </c>
      <c r="GJ51" t="s">
        <v>242</v>
      </c>
      <c r="GK51" t="s">
        <v>242</v>
      </c>
      <c r="GL51" t="s">
        <v>1347</v>
      </c>
      <c r="GM51">
        <v>1</v>
      </c>
      <c r="GO51" t="s">
        <v>1335</v>
      </c>
      <c r="GP51" s="27">
        <v>1</v>
      </c>
      <c r="GQ51">
        <v>244</v>
      </c>
      <c r="GR51" t="s">
        <v>1348</v>
      </c>
      <c r="GT51">
        <v>3</v>
      </c>
      <c r="GV51" t="s">
        <v>1336</v>
      </c>
      <c r="GW51" s="27">
        <v>0.5</v>
      </c>
      <c r="GX51" s="2" t="s">
        <v>1349</v>
      </c>
      <c r="GY51" s="27">
        <v>0</v>
      </c>
      <c r="HA51">
        <v>1</v>
      </c>
      <c r="HC51" t="s">
        <v>1335</v>
      </c>
      <c r="HD51" s="27">
        <v>1</v>
      </c>
      <c r="HE51" s="2" t="s">
        <v>1350</v>
      </c>
      <c r="HF51">
        <v>1</v>
      </c>
      <c r="HH51" t="s">
        <v>1335</v>
      </c>
      <c r="HI51">
        <v>0.55555555599999995</v>
      </c>
      <c r="HJ51">
        <v>0</v>
      </c>
      <c r="HK51">
        <v>0.25</v>
      </c>
      <c r="HL51">
        <v>0.66666666699999999</v>
      </c>
      <c r="HM51">
        <v>0.65</v>
      </c>
      <c r="HN51">
        <v>0</v>
      </c>
      <c r="HO51">
        <v>0</v>
      </c>
      <c r="HP51">
        <v>0.5</v>
      </c>
      <c r="HQ51">
        <v>0.5</v>
      </c>
      <c r="HR51">
        <v>1</v>
      </c>
      <c r="HS51">
        <v>0.25</v>
      </c>
      <c r="HT51">
        <v>1</v>
      </c>
      <c r="HU51">
        <v>1</v>
      </c>
      <c r="HV51">
        <v>0.26851851900000001</v>
      </c>
      <c r="HW51">
        <v>0.32916666700000002</v>
      </c>
      <c r="HX51">
        <v>0.65</v>
      </c>
      <c r="HY51">
        <v>0.41589506199999998</v>
      </c>
      <c r="HZ51" t="s">
        <v>1351</v>
      </c>
      <c r="IA51" t="s">
        <v>266</v>
      </c>
      <c r="IB51" t="s">
        <v>1329</v>
      </c>
      <c r="IC51">
        <v>4200.8190000000004</v>
      </c>
      <c r="ID51">
        <v>4613.8379999999997</v>
      </c>
      <c r="IE51">
        <v>5541.3519999999999</v>
      </c>
      <c r="IF51">
        <v>6311.05</v>
      </c>
      <c r="IG51">
        <v>4200.8190000000004</v>
      </c>
    </row>
    <row r="52" spans="1:241" ht="14" customHeight="1" x14ac:dyDescent="0.2">
      <c r="A52" s="10">
        <v>51</v>
      </c>
      <c r="B52">
        <v>51</v>
      </c>
      <c r="C52" s="1">
        <v>44587.561111111114</v>
      </c>
      <c r="D52" s="1">
        <v>44587.574999999997</v>
      </c>
      <c r="E52">
        <v>0</v>
      </c>
      <c r="F52" t="s">
        <v>1099</v>
      </c>
      <c r="G52">
        <v>100</v>
      </c>
      <c r="H52">
        <v>1208</v>
      </c>
      <c r="I52">
        <v>1</v>
      </c>
      <c r="J52" s="1">
        <v>44587.574999999997</v>
      </c>
      <c r="K52" t="s">
        <v>1352</v>
      </c>
      <c r="L52" t="s">
        <v>242</v>
      </c>
      <c r="M52" t="s">
        <v>242</v>
      </c>
      <c r="N52" t="s">
        <v>1353</v>
      </c>
      <c r="O52" t="s">
        <v>1354</v>
      </c>
      <c r="P52">
        <v>34.037994380000001</v>
      </c>
      <c r="Q52">
        <v>-118.4543991</v>
      </c>
      <c r="R52" t="s">
        <v>245</v>
      </c>
      <c r="S52" t="s">
        <v>246</v>
      </c>
      <c r="T52" s="10" t="s">
        <v>1355</v>
      </c>
      <c r="V52" t="s">
        <v>1356</v>
      </c>
      <c r="W52" t="s">
        <v>1357</v>
      </c>
      <c r="X52">
        <v>7011</v>
      </c>
      <c r="Y52" s="10" t="s">
        <v>271</v>
      </c>
      <c r="Z52" s="10" t="s">
        <v>1304</v>
      </c>
      <c r="AA52" s="10">
        <v>2020</v>
      </c>
      <c r="AC52" s="10">
        <v>0</v>
      </c>
      <c r="AF52" s="10">
        <v>13</v>
      </c>
      <c r="AG52">
        <v>3</v>
      </c>
      <c r="AI52" t="s">
        <v>1358</v>
      </c>
      <c r="AJ52" s="22">
        <v>1</v>
      </c>
      <c r="AK52" s="10">
        <v>13</v>
      </c>
      <c r="AL52" s="22">
        <v>0</v>
      </c>
      <c r="AM52" s="19">
        <v>0</v>
      </c>
      <c r="AN52" s="22">
        <v>0</v>
      </c>
      <c r="AO52" s="19">
        <v>0</v>
      </c>
      <c r="AQ52">
        <v>3</v>
      </c>
      <c r="AS52" t="s">
        <v>1358</v>
      </c>
      <c r="AT52" s="22">
        <v>1</v>
      </c>
      <c r="AU52" s="10">
        <v>12</v>
      </c>
      <c r="AV52" s="21">
        <f t="shared" si="0"/>
        <v>92.307692307692307</v>
      </c>
      <c r="AW52">
        <v>3</v>
      </c>
      <c r="AY52" t="s">
        <v>1358</v>
      </c>
      <c r="AZ52" s="22">
        <v>1</v>
      </c>
      <c r="BA52" s="10">
        <v>12</v>
      </c>
      <c r="BB52" s="21">
        <f t="shared" si="1"/>
        <v>92.307692307692307</v>
      </c>
      <c r="BC52">
        <v>3</v>
      </c>
      <c r="BE52" t="s">
        <v>1358</v>
      </c>
      <c r="BF52" s="22">
        <v>1</v>
      </c>
      <c r="BI52">
        <v>3</v>
      </c>
      <c r="BK52" t="s">
        <v>1358</v>
      </c>
      <c r="BL52" s="22">
        <v>1</v>
      </c>
      <c r="BM52">
        <v>2</v>
      </c>
      <c r="BO52" t="s">
        <v>1359</v>
      </c>
      <c r="BP52" s="22">
        <v>1</v>
      </c>
      <c r="BQ52" s="10">
        <v>4</v>
      </c>
      <c r="BR52" s="21">
        <f t="shared" si="2"/>
        <v>30.76923076923077</v>
      </c>
      <c r="BT52" s="10">
        <v>2</v>
      </c>
      <c r="BV52" s="10" t="s">
        <v>1359</v>
      </c>
      <c r="BW52" s="22">
        <v>1</v>
      </c>
      <c r="BX52" s="10">
        <v>2</v>
      </c>
      <c r="BY52" s="21">
        <f t="shared" si="3"/>
        <v>15.384615384615385</v>
      </c>
      <c r="BZ52" s="10">
        <v>2</v>
      </c>
      <c r="CA52" s="10">
        <v>3</v>
      </c>
      <c r="CC52" s="10" t="s">
        <v>1358</v>
      </c>
      <c r="CD52" s="22">
        <v>0</v>
      </c>
      <c r="CF52" s="10" t="s">
        <v>242</v>
      </c>
      <c r="CG52" s="10" t="s">
        <v>242</v>
      </c>
      <c r="CI52" s="22">
        <v>1</v>
      </c>
      <c r="CJ52" s="11" t="s">
        <v>1360</v>
      </c>
      <c r="CK52" s="10">
        <v>1</v>
      </c>
      <c r="CM52" s="10" t="s">
        <v>1361</v>
      </c>
      <c r="CN52" s="22">
        <v>1</v>
      </c>
      <c r="CO52" s="22">
        <v>0</v>
      </c>
      <c r="CP52" s="10" t="s">
        <v>242</v>
      </c>
      <c r="CQ52" s="10" t="s">
        <v>242</v>
      </c>
      <c r="CR52" s="10" t="s">
        <v>242</v>
      </c>
      <c r="CU52" s="22">
        <v>0.5</v>
      </c>
      <c r="CV52" s="11" t="s">
        <v>1362</v>
      </c>
      <c r="CW52" s="10">
        <v>2</v>
      </c>
      <c r="CY52" s="10" t="s">
        <v>1363</v>
      </c>
      <c r="CZ52" s="22">
        <v>1</v>
      </c>
      <c r="DA52" s="10">
        <v>199686</v>
      </c>
      <c r="DB52" s="10">
        <v>2</v>
      </c>
      <c r="DD52" s="22">
        <v>1</v>
      </c>
      <c r="DE52" s="10" t="s">
        <v>242</v>
      </c>
      <c r="DF52" s="10" t="s">
        <v>242</v>
      </c>
      <c r="DH52" s="10" t="s">
        <v>242</v>
      </c>
      <c r="DI52" s="10">
        <v>509131</v>
      </c>
      <c r="DJ52" s="10">
        <v>2</v>
      </c>
      <c r="DL52" s="22">
        <v>0</v>
      </c>
      <c r="DM52" s="10" t="s">
        <v>242</v>
      </c>
      <c r="DN52" s="10" t="s">
        <v>242</v>
      </c>
      <c r="DP52" s="10">
        <v>1</v>
      </c>
      <c r="DR52" s="10" t="s">
        <v>1361</v>
      </c>
      <c r="DS52" s="27">
        <v>1</v>
      </c>
      <c r="DT52" t="s">
        <v>1364</v>
      </c>
      <c r="DU52" s="27">
        <v>1</v>
      </c>
      <c r="DV52" s="2" t="s">
        <v>1365</v>
      </c>
      <c r="DW52" s="27">
        <v>0</v>
      </c>
      <c r="DY52" s="27">
        <v>1</v>
      </c>
      <c r="DZ52" s="2" t="s">
        <v>1366</v>
      </c>
      <c r="EA52" s="27">
        <v>0</v>
      </c>
      <c r="EC52" s="27">
        <v>0.5</v>
      </c>
      <c r="EE52" s="27">
        <v>0</v>
      </c>
      <c r="EG52" s="27">
        <v>0</v>
      </c>
      <c r="EI52" s="27">
        <v>1</v>
      </c>
      <c r="EJ52" t="s">
        <v>1367</v>
      </c>
      <c r="EK52" s="27">
        <v>1</v>
      </c>
      <c r="EL52" s="2" t="s">
        <v>1368</v>
      </c>
      <c r="EM52">
        <v>1</v>
      </c>
      <c r="EO52" t="s">
        <v>1361</v>
      </c>
      <c r="EP52" s="22">
        <v>0</v>
      </c>
      <c r="EQ52" s="10" t="s">
        <v>242</v>
      </c>
      <c r="ER52" s="10" t="s">
        <v>242</v>
      </c>
      <c r="EU52" s="10" t="s">
        <v>242</v>
      </c>
      <c r="EV52" s="10" t="s">
        <v>242</v>
      </c>
      <c r="EX52" s="22">
        <v>1</v>
      </c>
      <c r="EY52" s="10">
        <v>14179.37275</v>
      </c>
      <c r="EZ52" s="10" t="s">
        <v>1369</v>
      </c>
      <c r="FA52" s="22">
        <v>0</v>
      </c>
      <c r="FB52" s="10" t="s">
        <v>242</v>
      </c>
      <c r="FD52" s="22">
        <v>1</v>
      </c>
      <c r="FE52" s="10">
        <v>12637.44961</v>
      </c>
      <c r="FF52" s="10" t="s">
        <v>1370</v>
      </c>
      <c r="FG52" s="22">
        <v>0</v>
      </c>
      <c r="FH52" s="10" t="s">
        <v>242</v>
      </c>
      <c r="FJ52" s="10">
        <v>1</v>
      </c>
      <c r="FL52" s="10" t="s">
        <v>1361</v>
      </c>
      <c r="FM52" s="22">
        <v>0</v>
      </c>
      <c r="FN52" s="10" t="s">
        <v>242</v>
      </c>
      <c r="FO52" s="10" t="s">
        <v>242</v>
      </c>
      <c r="FP52" s="10" t="s">
        <v>242</v>
      </c>
      <c r="FR52" s="22">
        <v>1</v>
      </c>
      <c r="FS52" s="10">
        <v>49.8</v>
      </c>
      <c r="FT52" s="10">
        <v>2</v>
      </c>
      <c r="FU52" s="10" t="s">
        <v>1371</v>
      </c>
      <c r="FV52" s="22">
        <v>0.5</v>
      </c>
      <c r="FW52" s="10" t="s">
        <v>242</v>
      </c>
      <c r="FX52" s="10" t="s">
        <v>242</v>
      </c>
      <c r="FY52" s="10" t="s">
        <v>242</v>
      </c>
      <c r="FZ52" s="10" t="s">
        <v>242</v>
      </c>
      <c r="GA52" s="10" t="s">
        <v>242</v>
      </c>
      <c r="GB52" s="10" t="s">
        <v>242</v>
      </c>
      <c r="GC52" s="10" t="s">
        <v>242</v>
      </c>
      <c r="GD52" s="10">
        <v>1</v>
      </c>
      <c r="GE52" s="10" t="s">
        <v>1372</v>
      </c>
      <c r="GF52" s="10">
        <v>1</v>
      </c>
      <c r="GH52" s="10" t="s">
        <v>1361</v>
      </c>
      <c r="GI52" s="22">
        <v>0</v>
      </c>
      <c r="GJ52" s="10" t="s">
        <v>242</v>
      </c>
      <c r="GK52" s="10" t="s">
        <v>242</v>
      </c>
      <c r="GM52" s="10" t="s">
        <v>242</v>
      </c>
      <c r="GP52" s="22">
        <v>1</v>
      </c>
      <c r="GQ52" s="10">
        <v>394</v>
      </c>
      <c r="GR52" s="10" t="s">
        <v>1373</v>
      </c>
      <c r="GT52" s="10">
        <v>3</v>
      </c>
      <c r="GV52" s="10" t="s">
        <v>1358</v>
      </c>
      <c r="GW52" s="22">
        <v>0</v>
      </c>
      <c r="GY52" s="22">
        <v>1</v>
      </c>
      <c r="GZ52" s="10" t="s">
        <v>1374</v>
      </c>
      <c r="HA52" s="10">
        <v>2</v>
      </c>
      <c r="HC52" s="10" t="s">
        <v>1375</v>
      </c>
      <c r="HD52" s="22">
        <v>0.5</v>
      </c>
      <c r="HE52" s="11" t="s">
        <v>1376</v>
      </c>
      <c r="HF52" s="10">
        <v>2</v>
      </c>
      <c r="HH52" s="10" t="s">
        <v>1377</v>
      </c>
      <c r="HI52" s="10">
        <v>0.66666666699999999</v>
      </c>
      <c r="HJ52" s="10">
        <v>1</v>
      </c>
      <c r="HK52" s="10">
        <v>0.25</v>
      </c>
      <c r="HL52" s="10">
        <v>0.66666666699999999</v>
      </c>
      <c r="HM52" s="10">
        <v>0.55000000000000004</v>
      </c>
      <c r="HN52" s="10">
        <v>0</v>
      </c>
      <c r="HO52" s="10">
        <v>0.5</v>
      </c>
      <c r="HP52" s="10">
        <v>0.5</v>
      </c>
      <c r="HQ52" s="10">
        <v>0</v>
      </c>
      <c r="HR52" s="10">
        <v>1</v>
      </c>
      <c r="HS52" s="10">
        <v>0.5</v>
      </c>
      <c r="HT52" s="10">
        <v>0.5</v>
      </c>
      <c r="HU52" s="10">
        <v>1</v>
      </c>
      <c r="HV52" s="10">
        <v>0.63888888899999996</v>
      </c>
      <c r="HW52" s="10">
        <v>0.429166667</v>
      </c>
      <c r="HX52" s="10">
        <v>0.5</v>
      </c>
      <c r="HY52" s="10">
        <v>0.52268518500000005</v>
      </c>
      <c r="HZ52" s="10" t="s">
        <v>1355</v>
      </c>
      <c r="IA52" s="10" t="s">
        <v>266</v>
      </c>
      <c r="IB52" s="10" t="s">
        <v>1355</v>
      </c>
      <c r="IC52" s="10">
        <v>12899.672</v>
      </c>
      <c r="ID52" s="10">
        <v>5162.0820000000003</v>
      </c>
      <c r="IE52" s="10">
        <v>9680.14</v>
      </c>
      <c r="IF52" s="10">
        <v>13127.485000000001</v>
      </c>
      <c r="IG52" s="10">
        <v>12899.672</v>
      </c>
    </row>
    <row r="53" spans="1:241" customFormat="1" ht="14" customHeight="1" x14ac:dyDescent="0.2">
      <c r="A53">
        <v>52</v>
      </c>
      <c r="B53">
        <v>52</v>
      </c>
      <c r="C53" s="1">
        <v>44581.083333333336</v>
      </c>
      <c r="D53" s="1">
        <v>44587.65347222222</v>
      </c>
      <c r="E53">
        <v>0</v>
      </c>
      <c r="F53" t="s">
        <v>1378</v>
      </c>
      <c r="G53">
        <v>100</v>
      </c>
      <c r="H53">
        <v>567618</v>
      </c>
      <c r="I53">
        <v>1</v>
      </c>
      <c r="J53" s="1">
        <v>44587.65347222222</v>
      </c>
      <c r="K53" t="s">
        <v>1379</v>
      </c>
      <c r="L53" t="s">
        <v>242</v>
      </c>
      <c r="M53" t="s">
        <v>242</v>
      </c>
      <c r="N53" t="s">
        <v>1380</v>
      </c>
      <c r="O53" t="s">
        <v>1381</v>
      </c>
      <c r="P53">
        <v>34.05020142</v>
      </c>
      <c r="Q53">
        <v>-118.52970120000001</v>
      </c>
      <c r="R53" t="s">
        <v>245</v>
      </c>
      <c r="S53" t="s">
        <v>246</v>
      </c>
      <c r="T53" t="s">
        <v>1382</v>
      </c>
      <c r="V53" t="s">
        <v>1383</v>
      </c>
      <c r="W53">
        <v>205887102</v>
      </c>
      <c r="X53">
        <v>2099</v>
      </c>
      <c r="Y53" t="s">
        <v>326</v>
      </c>
      <c r="Z53" t="s">
        <v>942</v>
      </c>
      <c r="AA53">
        <v>2020</v>
      </c>
      <c r="AC53">
        <v>1</v>
      </c>
      <c r="AD53">
        <v>4</v>
      </c>
      <c r="AF53">
        <v>12</v>
      </c>
      <c r="AG53">
        <v>3</v>
      </c>
      <c r="AI53" t="s">
        <v>1384</v>
      </c>
      <c r="AJ53" s="27">
        <v>1</v>
      </c>
      <c r="AK53">
        <v>12</v>
      </c>
      <c r="AL53" s="27">
        <v>0</v>
      </c>
      <c r="AM53" s="24">
        <v>0</v>
      </c>
      <c r="AN53" s="27">
        <v>0</v>
      </c>
      <c r="AO53" s="24">
        <v>0</v>
      </c>
      <c r="AP53" t="s">
        <v>1385</v>
      </c>
      <c r="AQ53">
        <v>3</v>
      </c>
      <c r="AS53" t="s">
        <v>1384</v>
      </c>
      <c r="AT53" s="27">
        <v>1</v>
      </c>
      <c r="AU53">
        <v>11</v>
      </c>
      <c r="AV53" s="21">
        <f t="shared" si="0"/>
        <v>91.666666666666657</v>
      </c>
      <c r="AW53">
        <v>3</v>
      </c>
      <c r="AY53" t="s">
        <v>1384</v>
      </c>
      <c r="AZ53" s="27">
        <v>1</v>
      </c>
      <c r="BA53">
        <v>11</v>
      </c>
      <c r="BB53" s="21">
        <f t="shared" si="1"/>
        <v>91.666666666666657</v>
      </c>
      <c r="BC53">
        <v>3</v>
      </c>
      <c r="BE53" t="s">
        <v>1384</v>
      </c>
      <c r="BF53" s="27">
        <v>1</v>
      </c>
      <c r="BG53">
        <v>7</v>
      </c>
      <c r="BI53">
        <v>3</v>
      </c>
      <c r="BK53" t="s">
        <v>1384</v>
      </c>
      <c r="BL53" s="27">
        <v>1</v>
      </c>
      <c r="BM53">
        <v>3</v>
      </c>
      <c r="BO53" t="s">
        <v>1384</v>
      </c>
      <c r="BP53" s="27">
        <v>1</v>
      </c>
      <c r="BQ53">
        <v>4</v>
      </c>
      <c r="BR53" s="21">
        <f t="shared" si="2"/>
        <v>33.333333333333329</v>
      </c>
      <c r="BT53">
        <v>3</v>
      </c>
      <c r="BV53" t="s">
        <v>1384</v>
      </c>
      <c r="BW53" s="27">
        <v>1</v>
      </c>
      <c r="BX53">
        <v>3</v>
      </c>
      <c r="BY53" s="21">
        <f t="shared" si="3"/>
        <v>25</v>
      </c>
      <c r="BZ53">
        <v>2</v>
      </c>
      <c r="CA53">
        <v>3</v>
      </c>
      <c r="CC53" t="s">
        <v>1384</v>
      </c>
      <c r="CD53" s="27">
        <v>0</v>
      </c>
      <c r="CF53" t="s">
        <v>242</v>
      </c>
      <c r="CG53" t="s">
        <v>242</v>
      </c>
      <c r="CI53" s="27">
        <v>1</v>
      </c>
      <c r="CJ53" s="2" t="s">
        <v>1386</v>
      </c>
      <c r="CK53">
        <v>1</v>
      </c>
      <c r="CM53" t="s">
        <v>1387</v>
      </c>
      <c r="CN53" s="27">
        <v>1</v>
      </c>
      <c r="CO53" s="27">
        <v>0</v>
      </c>
      <c r="CP53" t="s">
        <v>242</v>
      </c>
      <c r="CQ53" t="s">
        <v>242</v>
      </c>
      <c r="CR53" t="s">
        <v>242</v>
      </c>
      <c r="CU53" s="27">
        <v>0</v>
      </c>
      <c r="CW53" t="s">
        <v>242</v>
      </c>
      <c r="CZ53" s="27">
        <v>1</v>
      </c>
      <c r="DA53">
        <v>401469</v>
      </c>
      <c r="DB53">
        <v>2</v>
      </c>
      <c r="DD53" s="27">
        <v>1</v>
      </c>
      <c r="DE53">
        <v>447302</v>
      </c>
      <c r="DF53">
        <v>2</v>
      </c>
      <c r="DH53" t="s">
        <v>242</v>
      </c>
      <c r="DI53" t="s">
        <v>242</v>
      </c>
      <c r="DJ53">
        <v>2</v>
      </c>
      <c r="DL53" s="27">
        <v>1</v>
      </c>
      <c r="DM53">
        <v>8741051</v>
      </c>
      <c r="DN53">
        <v>2</v>
      </c>
      <c r="DP53">
        <v>4</v>
      </c>
      <c r="DR53" t="s">
        <v>1388</v>
      </c>
      <c r="DS53" s="27">
        <v>1</v>
      </c>
      <c r="DT53" s="2" t="s">
        <v>1389</v>
      </c>
      <c r="DU53" s="27">
        <v>1</v>
      </c>
      <c r="DV53" s="2" t="s">
        <v>1390</v>
      </c>
      <c r="DW53" s="27">
        <v>0.5</v>
      </c>
      <c r="DX53" s="2" t="s">
        <v>1391</v>
      </c>
      <c r="DY53" s="27">
        <v>1</v>
      </c>
      <c r="DZ53" s="2" t="s">
        <v>1392</v>
      </c>
      <c r="EA53" s="27">
        <v>1</v>
      </c>
      <c r="EB53" s="2" t="s">
        <v>1393</v>
      </c>
      <c r="EC53" s="27">
        <v>1</v>
      </c>
      <c r="ED53" s="2" t="s">
        <v>1394</v>
      </c>
      <c r="EE53" s="27">
        <v>1</v>
      </c>
      <c r="EF53" s="2" t="s">
        <v>1395</v>
      </c>
      <c r="EG53" s="27">
        <v>1</v>
      </c>
      <c r="EH53" s="2" t="s">
        <v>1396</v>
      </c>
      <c r="EI53" s="27">
        <v>1</v>
      </c>
      <c r="EJ53" s="2" t="s">
        <v>1397</v>
      </c>
      <c r="EK53" s="27">
        <v>1</v>
      </c>
      <c r="EL53" s="2" t="s">
        <v>1397</v>
      </c>
      <c r="EM53">
        <v>4</v>
      </c>
      <c r="EO53" t="s">
        <v>1388</v>
      </c>
      <c r="EP53" s="27">
        <v>0</v>
      </c>
      <c r="EQ53" t="s">
        <v>242</v>
      </c>
      <c r="ER53" t="s">
        <v>242</v>
      </c>
      <c r="EU53" t="s">
        <v>242</v>
      </c>
      <c r="EV53" t="s">
        <v>242</v>
      </c>
      <c r="EX53" s="27">
        <v>1</v>
      </c>
      <c r="EY53">
        <v>18240941</v>
      </c>
      <c r="EZ53" t="s">
        <v>1398</v>
      </c>
      <c r="FA53" s="27">
        <v>1</v>
      </c>
      <c r="FB53">
        <v>18</v>
      </c>
      <c r="FD53" s="27">
        <v>1</v>
      </c>
      <c r="FE53">
        <v>1793</v>
      </c>
      <c r="FG53" s="27">
        <v>0</v>
      </c>
      <c r="FH53" t="s">
        <v>242</v>
      </c>
      <c r="FJ53">
        <v>1</v>
      </c>
      <c r="FL53" t="s">
        <v>1387</v>
      </c>
      <c r="FM53" s="27">
        <v>1</v>
      </c>
      <c r="FN53" t="s">
        <v>242</v>
      </c>
      <c r="FO53" t="s">
        <v>242</v>
      </c>
      <c r="FP53" t="s">
        <v>242</v>
      </c>
      <c r="FQ53" t="s">
        <v>1399</v>
      </c>
      <c r="FR53" s="27">
        <v>0</v>
      </c>
      <c r="FS53" t="s">
        <v>242</v>
      </c>
      <c r="FT53" t="s">
        <v>242</v>
      </c>
      <c r="FV53" s="27">
        <v>1</v>
      </c>
      <c r="FW53">
        <v>11</v>
      </c>
      <c r="FX53">
        <v>23</v>
      </c>
      <c r="FY53">
        <v>59</v>
      </c>
      <c r="FZ53">
        <v>4</v>
      </c>
      <c r="GA53" t="s">
        <v>242</v>
      </c>
      <c r="GB53" t="s">
        <v>242</v>
      </c>
      <c r="GC53" t="s">
        <v>242</v>
      </c>
      <c r="GD53">
        <v>1</v>
      </c>
      <c r="GE53" s="2" t="s">
        <v>1400</v>
      </c>
      <c r="GF53">
        <v>1</v>
      </c>
      <c r="GH53" t="s">
        <v>1387</v>
      </c>
      <c r="GI53" s="27">
        <v>0</v>
      </c>
      <c r="GJ53" t="s">
        <v>242</v>
      </c>
      <c r="GK53" t="s">
        <v>242</v>
      </c>
      <c r="GM53" t="s">
        <v>242</v>
      </c>
      <c r="GP53" s="27">
        <v>1</v>
      </c>
      <c r="GQ53">
        <v>234</v>
      </c>
      <c r="GR53" t="s">
        <v>1401</v>
      </c>
      <c r="GT53">
        <v>3</v>
      </c>
      <c r="GV53" t="s">
        <v>1384</v>
      </c>
      <c r="GW53" s="27">
        <v>0</v>
      </c>
      <c r="GY53" s="27">
        <v>0</v>
      </c>
      <c r="HA53" t="s">
        <v>242</v>
      </c>
      <c r="HD53" s="27">
        <v>0</v>
      </c>
      <c r="HF53" t="s">
        <v>242</v>
      </c>
      <c r="HI53">
        <v>0.66666666699999999</v>
      </c>
      <c r="HJ53">
        <v>1</v>
      </c>
      <c r="HK53">
        <v>0</v>
      </c>
      <c r="HL53">
        <v>1</v>
      </c>
      <c r="HM53">
        <v>0.95</v>
      </c>
      <c r="HN53">
        <v>0</v>
      </c>
      <c r="HO53">
        <v>0.75</v>
      </c>
      <c r="HP53">
        <v>0.66666666699999999</v>
      </c>
      <c r="HQ53">
        <v>0</v>
      </c>
      <c r="HR53">
        <v>1</v>
      </c>
      <c r="HS53">
        <v>0</v>
      </c>
      <c r="HT53">
        <v>0</v>
      </c>
      <c r="HU53">
        <v>1</v>
      </c>
      <c r="HV53">
        <v>0.55555555599999995</v>
      </c>
      <c r="HW53">
        <v>0.67500000000000004</v>
      </c>
      <c r="HX53">
        <v>0.33333333300000001</v>
      </c>
      <c r="HY53">
        <v>0.52129629600000005</v>
      </c>
      <c r="HZ53" t="s">
        <v>1402</v>
      </c>
      <c r="IA53" t="s">
        <v>266</v>
      </c>
      <c r="IB53" t="s">
        <v>1382</v>
      </c>
      <c r="IC53">
        <v>11054.4</v>
      </c>
      <c r="ID53">
        <v>11184.7</v>
      </c>
      <c r="IE53">
        <v>11535.9</v>
      </c>
      <c r="IF53" t="s">
        <v>242</v>
      </c>
      <c r="IG53">
        <v>11054.4</v>
      </c>
    </row>
    <row r="54" spans="1:241" ht="14" customHeight="1" x14ac:dyDescent="0.2">
      <c r="A54" s="10">
        <v>53</v>
      </c>
      <c r="B54">
        <v>53</v>
      </c>
      <c r="C54" s="1">
        <v>44587.727083333331</v>
      </c>
      <c r="D54" s="1">
        <v>44587.799305555556</v>
      </c>
      <c r="E54">
        <v>0</v>
      </c>
      <c r="F54" t="s">
        <v>1099</v>
      </c>
      <c r="G54">
        <v>100</v>
      </c>
      <c r="H54">
        <v>6233</v>
      </c>
      <c r="I54">
        <v>1</v>
      </c>
      <c r="J54" s="1">
        <v>44587.799305555556</v>
      </c>
      <c r="K54" t="s">
        <v>1403</v>
      </c>
      <c r="L54" t="s">
        <v>242</v>
      </c>
      <c r="M54" t="s">
        <v>242</v>
      </c>
      <c r="N54" t="s">
        <v>1404</v>
      </c>
      <c r="O54" t="s">
        <v>1405</v>
      </c>
      <c r="P54">
        <v>34.037994380000001</v>
      </c>
      <c r="Q54">
        <v>-118.4543991</v>
      </c>
      <c r="R54" t="s">
        <v>245</v>
      </c>
      <c r="S54" t="s">
        <v>246</v>
      </c>
      <c r="T54" s="10" t="s">
        <v>1406</v>
      </c>
      <c r="V54" t="s">
        <v>1407</v>
      </c>
      <c r="W54" t="s">
        <v>1408</v>
      </c>
      <c r="X54">
        <v>5812</v>
      </c>
      <c r="Y54" s="10" t="s">
        <v>271</v>
      </c>
      <c r="Z54" s="10" t="s">
        <v>1304</v>
      </c>
      <c r="AA54" s="10">
        <v>2021</v>
      </c>
      <c r="AC54" s="10">
        <v>0</v>
      </c>
      <c r="AF54" s="10">
        <v>9</v>
      </c>
      <c r="AG54">
        <v>3</v>
      </c>
      <c r="AI54" t="s">
        <v>1409</v>
      </c>
      <c r="AJ54" s="22">
        <v>1</v>
      </c>
      <c r="AK54" s="10">
        <v>9</v>
      </c>
      <c r="AL54" s="22">
        <v>0</v>
      </c>
      <c r="AM54" s="19">
        <v>0</v>
      </c>
      <c r="AN54" s="22">
        <v>0</v>
      </c>
      <c r="AO54" s="19">
        <v>0</v>
      </c>
      <c r="AQ54">
        <v>3</v>
      </c>
      <c r="AS54" t="s">
        <v>1409</v>
      </c>
      <c r="AT54" s="22">
        <v>1</v>
      </c>
      <c r="AU54" s="10">
        <v>8</v>
      </c>
      <c r="AV54" s="21">
        <f t="shared" si="0"/>
        <v>88.888888888888886</v>
      </c>
      <c r="AW54">
        <v>3</v>
      </c>
      <c r="AY54" t="s">
        <v>1409</v>
      </c>
      <c r="AZ54" s="22">
        <v>1</v>
      </c>
      <c r="BA54" s="10">
        <v>8</v>
      </c>
      <c r="BB54" s="21">
        <f t="shared" si="1"/>
        <v>88.888888888888886</v>
      </c>
      <c r="BC54">
        <v>3</v>
      </c>
      <c r="BE54" t="s">
        <v>1409</v>
      </c>
      <c r="BF54" s="22">
        <v>1</v>
      </c>
      <c r="BI54">
        <v>3</v>
      </c>
      <c r="BK54" t="s">
        <v>1409</v>
      </c>
      <c r="BL54" s="22">
        <v>1</v>
      </c>
      <c r="BM54">
        <v>3</v>
      </c>
      <c r="BO54" t="s">
        <v>1409</v>
      </c>
      <c r="BP54" s="22">
        <v>1</v>
      </c>
      <c r="BQ54" s="10">
        <v>3</v>
      </c>
      <c r="BR54" s="21">
        <f t="shared" si="2"/>
        <v>33.333333333333329</v>
      </c>
      <c r="BT54" s="10">
        <v>1</v>
      </c>
      <c r="BV54" s="10" t="s">
        <v>1410</v>
      </c>
      <c r="BW54" s="22">
        <v>1</v>
      </c>
      <c r="BX54" s="10">
        <v>2</v>
      </c>
      <c r="BY54" s="21">
        <f t="shared" si="3"/>
        <v>22.222222222222221</v>
      </c>
      <c r="BZ54" s="10">
        <v>2</v>
      </c>
      <c r="CA54" s="10">
        <v>3</v>
      </c>
      <c r="CC54" s="10" t="s">
        <v>1409</v>
      </c>
      <c r="CD54" s="22">
        <v>0</v>
      </c>
      <c r="CF54" s="10" t="s">
        <v>242</v>
      </c>
      <c r="CG54" s="10" t="s">
        <v>242</v>
      </c>
      <c r="CI54" s="22">
        <v>1</v>
      </c>
      <c r="CJ54" s="11" t="s">
        <v>1411</v>
      </c>
      <c r="CK54" s="10">
        <v>1</v>
      </c>
      <c r="CM54" s="10" t="s">
        <v>1410</v>
      </c>
      <c r="CN54" s="22">
        <v>0</v>
      </c>
      <c r="CO54" s="22">
        <v>0</v>
      </c>
      <c r="CP54" s="10" t="s">
        <v>242</v>
      </c>
      <c r="CQ54" s="10" t="s">
        <v>242</v>
      </c>
      <c r="CR54" s="10" t="s">
        <v>242</v>
      </c>
      <c r="CU54" s="22">
        <v>0</v>
      </c>
      <c r="CW54" s="10" t="s">
        <v>242</v>
      </c>
      <c r="CZ54" s="22">
        <v>1</v>
      </c>
      <c r="DA54" s="10">
        <v>140671</v>
      </c>
      <c r="DB54" s="10">
        <v>2</v>
      </c>
      <c r="DD54" s="22">
        <v>1</v>
      </c>
      <c r="DE54" s="10" t="s">
        <v>242</v>
      </c>
      <c r="DF54" s="10" t="s">
        <v>242</v>
      </c>
      <c r="DG54" s="12">
        <v>46463</v>
      </c>
      <c r="DH54" s="10">
        <v>2</v>
      </c>
      <c r="DI54" s="10" t="s">
        <v>242</v>
      </c>
      <c r="DJ54" s="10" t="s">
        <v>242</v>
      </c>
      <c r="DL54" s="22">
        <v>1</v>
      </c>
      <c r="DM54" s="10">
        <v>1977046</v>
      </c>
      <c r="DN54" s="10">
        <v>2</v>
      </c>
      <c r="DP54" s="10">
        <v>1</v>
      </c>
      <c r="DR54" s="10" t="s">
        <v>1410</v>
      </c>
      <c r="DS54" s="27">
        <v>1</v>
      </c>
      <c r="DT54" s="2" t="s">
        <v>1412</v>
      </c>
      <c r="DU54" s="27">
        <v>1</v>
      </c>
      <c r="DV54" s="2" t="s">
        <v>1413</v>
      </c>
      <c r="DW54" s="27">
        <v>0</v>
      </c>
      <c r="DY54" s="27">
        <v>0</v>
      </c>
      <c r="EA54" s="27">
        <v>0</v>
      </c>
      <c r="EC54" s="27">
        <v>0.5</v>
      </c>
      <c r="EE54" s="27">
        <v>0.5</v>
      </c>
      <c r="EF54" s="2" t="s">
        <v>1414</v>
      </c>
      <c r="EG54" s="27">
        <v>0</v>
      </c>
      <c r="EI54" s="27">
        <v>0</v>
      </c>
      <c r="EK54" s="27">
        <v>1</v>
      </c>
      <c r="EL54" s="2" t="s">
        <v>1415</v>
      </c>
      <c r="EM54">
        <v>1</v>
      </c>
      <c r="EO54" t="s">
        <v>1410</v>
      </c>
      <c r="EP54" s="22">
        <v>0</v>
      </c>
      <c r="EQ54" s="10" t="s">
        <v>242</v>
      </c>
      <c r="ER54" s="10" t="s">
        <v>242</v>
      </c>
      <c r="EU54" s="10" t="s">
        <v>242</v>
      </c>
      <c r="EV54" s="10" t="s">
        <v>242</v>
      </c>
      <c r="EX54" s="22">
        <v>1</v>
      </c>
      <c r="EY54" s="10">
        <v>937.26</v>
      </c>
      <c r="FA54" s="22">
        <v>1</v>
      </c>
      <c r="FB54" s="10">
        <v>22.3</v>
      </c>
      <c r="FC54" s="10" t="s">
        <v>1416</v>
      </c>
      <c r="FD54" s="22">
        <v>1</v>
      </c>
      <c r="FE54" s="10">
        <v>91.58</v>
      </c>
      <c r="FG54" s="22">
        <v>1</v>
      </c>
      <c r="FH54" s="10">
        <v>32.6</v>
      </c>
      <c r="FI54" s="10" t="s">
        <v>1417</v>
      </c>
      <c r="FJ54" s="10">
        <v>1</v>
      </c>
      <c r="FL54" s="10" t="s">
        <v>1410</v>
      </c>
      <c r="FM54" s="22">
        <v>1</v>
      </c>
      <c r="FN54" s="10">
        <v>50</v>
      </c>
      <c r="FO54" s="10">
        <v>36</v>
      </c>
      <c r="FP54" s="10">
        <v>14</v>
      </c>
      <c r="FR54" s="22">
        <v>1</v>
      </c>
      <c r="FS54" s="10">
        <v>26</v>
      </c>
      <c r="FT54" s="10">
        <v>3</v>
      </c>
      <c r="FV54" s="22">
        <v>0.5</v>
      </c>
      <c r="FW54" s="10" t="s">
        <v>242</v>
      </c>
      <c r="FX54" s="10" t="s">
        <v>242</v>
      </c>
      <c r="FY54" s="10">
        <v>42</v>
      </c>
      <c r="FZ54" s="10" t="s">
        <v>242</v>
      </c>
      <c r="GA54" s="10" t="s">
        <v>242</v>
      </c>
      <c r="GB54" s="10" t="s">
        <v>242</v>
      </c>
      <c r="GC54" s="10" t="s">
        <v>242</v>
      </c>
      <c r="GD54" s="10">
        <v>3</v>
      </c>
      <c r="GF54" s="10">
        <v>1</v>
      </c>
      <c r="GI54" s="22">
        <v>0</v>
      </c>
      <c r="GJ54" s="10" t="s">
        <v>242</v>
      </c>
      <c r="GK54" s="10" t="s">
        <v>242</v>
      </c>
      <c r="GM54" s="10" t="s">
        <v>242</v>
      </c>
      <c r="GP54" s="22">
        <v>1</v>
      </c>
      <c r="GQ54" s="10">
        <v>285</v>
      </c>
      <c r="GR54" s="10" t="s">
        <v>1418</v>
      </c>
      <c r="GT54" s="10">
        <v>3</v>
      </c>
      <c r="GV54" s="10" t="s">
        <v>1409</v>
      </c>
      <c r="GW54" s="22">
        <v>0</v>
      </c>
      <c r="GY54" s="22">
        <v>0</v>
      </c>
      <c r="HA54" s="10" t="s">
        <v>242</v>
      </c>
      <c r="HD54" s="22">
        <v>1</v>
      </c>
      <c r="HE54" s="11" t="s">
        <v>1419</v>
      </c>
      <c r="HF54" s="10">
        <v>1</v>
      </c>
      <c r="HH54" s="10" t="s">
        <v>1410</v>
      </c>
      <c r="HI54" s="10">
        <v>0.66666666699999999</v>
      </c>
      <c r="HJ54" s="10">
        <v>1</v>
      </c>
      <c r="HK54" s="10">
        <v>0</v>
      </c>
      <c r="HL54" s="10">
        <v>1</v>
      </c>
      <c r="HM54" s="10">
        <v>0.4</v>
      </c>
      <c r="HN54" s="10">
        <v>0</v>
      </c>
      <c r="HO54" s="10">
        <v>1</v>
      </c>
      <c r="HP54" s="10">
        <v>0.83333333300000001</v>
      </c>
      <c r="HQ54" s="10">
        <v>0</v>
      </c>
      <c r="HR54" s="10">
        <v>1</v>
      </c>
      <c r="HS54" s="10">
        <v>0</v>
      </c>
      <c r="HT54" s="10">
        <v>1</v>
      </c>
      <c r="HU54" s="10">
        <v>1</v>
      </c>
      <c r="HV54" s="10">
        <v>0.55555555599999995</v>
      </c>
      <c r="HW54" s="10">
        <v>0.6</v>
      </c>
      <c r="HX54" s="10">
        <v>0.56666666700000001</v>
      </c>
      <c r="HY54" s="10">
        <v>0.57407407399999999</v>
      </c>
      <c r="HZ54" s="10" t="s">
        <v>1420</v>
      </c>
      <c r="IA54" s="10" t="s">
        <v>266</v>
      </c>
      <c r="IB54" s="10" t="s">
        <v>1406</v>
      </c>
      <c r="IC54" s="10">
        <v>3618.7739999999999</v>
      </c>
      <c r="ID54" s="10">
        <v>4117.4110000000001</v>
      </c>
      <c r="IE54" s="10">
        <v>4357.3729999999996</v>
      </c>
      <c r="IF54" s="10">
        <v>4537.1580000000004</v>
      </c>
      <c r="IG54" s="10">
        <v>3618.7739999999999</v>
      </c>
    </row>
    <row r="55" spans="1:241" customFormat="1" ht="14" customHeight="1" x14ac:dyDescent="0.2">
      <c r="A55">
        <v>54</v>
      </c>
      <c r="B55">
        <v>54</v>
      </c>
      <c r="C55" s="1">
        <v>44588.568749999999</v>
      </c>
      <c r="D55" s="1">
        <v>44588.579861111109</v>
      </c>
      <c r="E55">
        <v>0</v>
      </c>
      <c r="F55" t="s">
        <v>438</v>
      </c>
      <c r="G55">
        <v>100</v>
      </c>
      <c r="H55">
        <v>943</v>
      </c>
      <c r="I55">
        <v>1</v>
      </c>
      <c r="J55" s="1">
        <v>44588.579861111109</v>
      </c>
      <c r="K55" t="s">
        <v>1421</v>
      </c>
      <c r="L55" t="s">
        <v>242</v>
      </c>
      <c r="M55" t="s">
        <v>242</v>
      </c>
      <c r="N55" t="s">
        <v>1422</v>
      </c>
      <c r="O55" t="s">
        <v>1423</v>
      </c>
      <c r="P55">
        <v>34.037994380000001</v>
      </c>
      <c r="Q55">
        <v>-118.4543991</v>
      </c>
      <c r="R55" t="s">
        <v>245</v>
      </c>
      <c r="S55" t="s">
        <v>246</v>
      </c>
      <c r="T55" t="s">
        <v>1424</v>
      </c>
      <c r="V55" t="s">
        <v>1425</v>
      </c>
      <c r="W55">
        <v>189054109</v>
      </c>
      <c r="X55">
        <v>5169</v>
      </c>
      <c r="Y55" t="s">
        <v>326</v>
      </c>
      <c r="Z55" t="s">
        <v>865</v>
      </c>
      <c r="AA55">
        <v>2021</v>
      </c>
      <c r="AC55">
        <v>0</v>
      </c>
      <c r="AF55">
        <v>12</v>
      </c>
      <c r="AG55">
        <v>5</v>
      </c>
      <c r="AH55" t="s">
        <v>1426</v>
      </c>
      <c r="AI55" t="s">
        <v>1427</v>
      </c>
      <c r="AJ55" s="27">
        <v>1</v>
      </c>
      <c r="AK55">
        <v>7</v>
      </c>
      <c r="AL55" s="27">
        <v>1</v>
      </c>
      <c r="AM55">
        <v>9</v>
      </c>
      <c r="AN55" s="27">
        <v>1</v>
      </c>
      <c r="AO55">
        <v>9</v>
      </c>
      <c r="AP55" t="s">
        <v>1428</v>
      </c>
      <c r="AQ55">
        <v>2</v>
      </c>
      <c r="AS55" t="s">
        <v>1429</v>
      </c>
      <c r="AT55" s="27">
        <v>1</v>
      </c>
      <c r="AU55">
        <v>10</v>
      </c>
      <c r="AV55" s="21">
        <f t="shared" si="0"/>
        <v>83.333333333333343</v>
      </c>
      <c r="AW55">
        <v>2</v>
      </c>
      <c r="AY55" t="s">
        <v>1430</v>
      </c>
      <c r="AZ55" s="27">
        <v>1</v>
      </c>
      <c r="BA55">
        <v>10</v>
      </c>
      <c r="BB55" s="21">
        <f t="shared" si="1"/>
        <v>83.333333333333343</v>
      </c>
      <c r="BC55">
        <v>5</v>
      </c>
      <c r="BD55" t="s">
        <v>1426</v>
      </c>
      <c r="BE55" t="s">
        <v>1427</v>
      </c>
      <c r="BF55" s="27">
        <v>1</v>
      </c>
      <c r="BG55">
        <v>5.3</v>
      </c>
      <c r="BH55" t="s">
        <v>1431</v>
      </c>
      <c r="BI55">
        <v>5</v>
      </c>
      <c r="BJ55" t="s">
        <v>1426</v>
      </c>
      <c r="BK55" t="s">
        <v>1427</v>
      </c>
      <c r="BL55" s="27">
        <v>1</v>
      </c>
      <c r="BM55">
        <v>2</v>
      </c>
      <c r="BO55" t="s">
        <v>1432</v>
      </c>
      <c r="BP55" s="27">
        <v>1</v>
      </c>
      <c r="BQ55">
        <v>4</v>
      </c>
      <c r="BR55" s="21">
        <f t="shared" si="2"/>
        <v>33.333333333333329</v>
      </c>
      <c r="BT55">
        <v>5</v>
      </c>
      <c r="BU55" t="s">
        <v>1426</v>
      </c>
      <c r="BV55" t="s">
        <v>1427</v>
      </c>
      <c r="BW55" s="27">
        <v>1</v>
      </c>
      <c r="BX55">
        <v>3</v>
      </c>
      <c r="BY55" s="21">
        <f t="shared" si="3"/>
        <v>25</v>
      </c>
      <c r="BZ55">
        <v>2</v>
      </c>
      <c r="CA55">
        <v>5</v>
      </c>
      <c r="CB55" t="s">
        <v>1426</v>
      </c>
      <c r="CC55" t="s">
        <v>1427</v>
      </c>
      <c r="CD55" s="27">
        <v>0</v>
      </c>
      <c r="CF55" t="s">
        <v>242</v>
      </c>
      <c r="CG55" t="s">
        <v>242</v>
      </c>
      <c r="CI55" s="27">
        <v>1</v>
      </c>
      <c r="CJ55" t="s">
        <v>1433</v>
      </c>
      <c r="CK55">
        <v>2</v>
      </c>
      <c r="CM55" t="s">
        <v>1434</v>
      </c>
      <c r="CN55" s="27">
        <v>0</v>
      </c>
      <c r="CO55" s="27">
        <v>1</v>
      </c>
      <c r="CP55">
        <v>100</v>
      </c>
      <c r="CQ55">
        <v>100</v>
      </c>
      <c r="CR55">
        <v>100</v>
      </c>
      <c r="CS55" t="s">
        <v>1435</v>
      </c>
      <c r="CT55" t="s">
        <v>1184</v>
      </c>
      <c r="CU55" s="27">
        <v>1</v>
      </c>
      <c r="CV55" s="2" t="s">
        <v>1436</v>
      </c>
      <c r="CW55">
        <v>5</v>
      </c>
      <c r="CX55" t="s">
        <v>1426</v>
      </c>
      <c r="CY55" t="s">
        <v>1427</v>
      </c>
      <c r="CZ55" s="27">
        <v>1</v>
      </c>
      <c r="DA55">
        <v>75164</v>
      </c>
      <c r="DB55">
        <v>2</v>
      </c>
      <c r="DD55" s="27">
        <v>1</v>
      </c>
      <c r="DE55">
        <v>184379</v>
      </c>
      <c r="DF55">
        <v>2</v>
      </c>
      <c r="DG55" s="5">
        <v>184379</v>
      </c>
      <c r="DH55">
        <v>2</v>
      </c>
      <c r="DI55" t="s">
        <v>242</v>
      </c>
      <c r="DJ55" t="s">
        <v>242</v>
      </c>
      <c r="DL55" s="27">
        <v>1</v>
      </c>
      <c r="DM55">
        <v>370159</v>
      </c>
      <c r="DN55">
        <v>2</v>
      </c>
      <c r="DP55">
        <v>1</v>
      </c>
      <c r="DR55" t="s">
        <v>1437</v>
      </c>
      <c r="DS55" s="27">
        <v>1</v>
      </c>
      <c r="DT55" t="s">
        <v>1438</v>
      </c>
      <c r="DU55" s="27">
        <v>1</v>
      </c>
      <c r="DV55" t="s">
        <v>1439</v>
      </c>
      <c r="DW55" s="27">
        <v>1</v>
      </c>
      <c r="DX55" t="s">
        <v>1440</v>
      </c>
      <c r="DY55" s="27">
        <v>1</v>
      </c>
      <c r="DZ55" t="s">
        <v>1441</v>
      </c>
      <c r="EA55" s="27">
        <v>0.5</v>
      </c>
      <c r="EB55" t="s">
        <v>1442</v>
      </c>
      <c r="EC55" s="27">
        <v>1</v>
      </c>
      <c r="ED55" t="s">
        <v>1443</v>
      </c>
      <c r="EE55" s="27">
        <v>1</v>
      </c>
      <c r="EF55" t="s">
        <v>1443</v>
      </c>
      <c r="EG55" s="27">
        <v>1</v>
      </c>
      <c r="EH55" t="s">
        <v>1444</v>
      </c>
      <c r="EI55" s="27">
        <v>1</v>
      </c>
      <c r="EJ55" t="s">
        <v>1445</v>
      </c>
      <c r="EK55" s="27">
        <v>1</v>
      </c>
      <c r="EL55" t="s">
        <v>1446</v>
      </c>
      <c r="EM55">
        <v>1</v>
      </c>
      <c r="EO55" t="s">
        <v>1437</v>
      </c>
      <c r="EP55" s="27">
        <v>0</v>
      </c>
      <c r="EQ55" t="s">
        <v>242</v>
      </c>
      <c r="ER55" t="s">
        <v>242</v>
      </c>
      <c r="EU55" t="s">
        <v>242</v>
      </c>
      <c r="EV55" t="s">
        <v>242</v>
      </c>
      <c r="EX55" s="27">
        <v>1</v>
      </c>
      <c r="EY55">
        <v>3387</v>
      </c>
      <c r="FA55" s="27">
        <v>1</v>
      </c>
      <c r="FB55">
        <v>19</v>
      </c>
      <c r="FD55" s="27">
        <v>1</v>
      </c>
      <c r="FE55">
        <v>3387</v>
      </c>
      <c r="FG55" s="27">
        <v>1</v>
      </c>
      <c r="FH55">
        <v>19</v>
      </c>
      <c r="FJ55">
        <v>4</v>
      </c>
      <c r="FL55" t="s">
        <v>1447</v>
      </c>
      <c r="FM55" s="27">
        <v>0</v>
      </c>
      <c r="FN55" t="s">
        <v>242</v>
      </c>
      <c r="FO55" t="s">
        <v>242</v>
      </c>
      <c r="FP55" t="s">
        <v>242</v>
      </c>
      <c r="FR55" s="27">
        <v>1</v>
      </c>
      <c r="FS55">
        <v>36</v>
      </c>
      <c r="FT55">
        <v>2</v>
      </c>
      <c r="FU55" s="2" t="s">
        <v>1448</v>
      </c>
      <c r="FV55" s="27">
        <v>1</v>
      </c>
      <c r="FW55">
        <v>16.5</v>
      </c>
      <c r="FX55">
        <v>13.8</v>
      </c>
      <c r="FY55">
        <v>60</v>
      </c>
      <c r="FZ55">
        <v>7.4</v>
      </c>
      <c r="GA55" t="s">
        <v>242</v>
      </c>
      <c r="GB55" t="s">
        <v>242</v>
      </c>
      <c r="GC55" t="s">
        <v>242</v>
      </c>
      <c r="GD55">
        <v>1</v>
      </c>
      <c r="GE55" s="2" t="s">
        <v>1449</v>
      </c>
      <c r="GF55">
        <v>1</v>
      </c>
      <c r="GH55" t="s">
        <v>1450</v>
      </c>
      <c r="GI55" s="27">
        <v>0</v>
      </c>
      <c r="GJ55" t="s">
        <v>242</v>
      </c>
      <c r="GK55" t="s">
        <v>242</v>
      </c>
      <c r="GM55" t="s">
        <v>242</v>
      </c>
      <c r="GP55" s="27">
        <v>1</v>
      </c>
      <c r="GQ55">
        <v>114</v>
      </c>
      <c r="GR55" t="s">
        <v>1451</v>
      </c>
      <c r="GT55">
        <v>3</v>
      </c>
      <c r="GW55" s="27">
        <v>0.5</v>
      </c>
      <c r="GX55" s="2" t="s">
        <v>1452</v>
      </c>
      <c r="GY55" s="27">
        <v>0</v>
      </c>
      <c r="HA55">
        <v>1</v>
      </c>
      <c r="HC55" t="s">
        <v>1450</v>
      </c>
      <c r="HD55" s="27">
        <v>1</v>
      </c>
      <c r="HE55" s="2" t="s">
        <v>1453</v>
      </c>
      <c r="HF55">
        <v>1</v>
      </c>
      <c r="HH55" t="s">
        <v>1450</v>
      </c>
      <c r="HI55">
        <v>0.88888888899999996</v>
      </c>
      <c r="HJ55">
        <v>1</v>
      </c>
      <c r="HK55">
        <v>1</v>
      </c>
      <c r="HL55">
        <v>1</v>
      </c>
      <c r="HM55">
        <v>0.95</v>
      </c>
      <c r="HN55">
        <v>0</v>
      </c>
      <c r="HO55">
        <v>1</v>
      </c>
      <c r="HP55">
        <v>0.66666666699999999</v>
      </c>
      <c r="HQ55">
        <v>0</v>
      </c>
      <c r="HR55">
        <v>1</v>
      </c>
      <c r="HS55">
        <v>0.25</v>
      </c>
      <c r="HT55">
        <v>1</v>
      </c>
      <c r="HU55">
        <v>1</v>
      </c>
      <c r="HV55">
        <v>0.96296296299999995</v>
      </c>
      <c r="HW55">
        <v>0.73750000000000004</v>
      </c>
      <c r="HX55">
        <v>0.58333333300000001</v>
      </c>
      <c r="HY55">
        <v>0.76126543199999996</v>
      </c>
      <c r="HZ55" t="s">
        <v>1424</v>
      </c>
      <c r="IA55" t="s">
        <v>266</v>
      </c>
      <c r="IB55" t="s">
        <v>1424</v>
      </c>
      <c r="IC55">
        <v>6214</v>
      </c>
      <c r="ID55">
        <v>6721</v>
      </c>
      <c r="IE55">
        <v>7341</v>
      </c>
      <c r="IF55">
        <v>7107</v>
      </c>
      <c r="IG55">
        <v>6214</v>
      </c>
    </row>
    <row r="56" spans="1:241" ht="14" customHeight="1" x14ac:dyDescent="0.2">
      <c r="A56" s="10">
        <v>55</v>
      </c>
      <c r="B56">
        <v>55</v>
      </c>
      <c r="C56" s="1">
        <v>44588.580555555556</v>
      </c>
      <c r="D56" s="1">
        <v>44588.593055555553</v>
      </c>
      <c r="E56">
        <v>0</v>
      </c>
      <c r="F56" t="s">
        <v>438</v>
      </c>
      <c r="G56">
        <v>100</v>
      </c>
      <c r="H56">
        <v>1120</v>
      </c>
      <c r="I56">
        <v>1</v>
      </c>
      <c r="J56" s="1">
        <v>44588.593055555553</v>
      </c>
      <c r="K56" t="s">
        <v>1454</v>
      </c>
      <c r="L56" t="s">
        <v>242</v>
      </c>
      <c r="M56" t="s">
        <v>242</v>
      </c>
      <c r="N56" t="s">
        <v>1455</v>
      </c>
      <c r="O56" t="s">
        <v>1456</v>
      </c>
      <c r="P56">
        <v>34.037994380000001</v>
      </c>
      <c r="Q56">
        <v>-118.4543991</v>
      </c>
      <c r="R56" t="s">
        <v>245</v>
      </c>
      <c r="S56" t="s">
        <v>246</v>
      </c>
      <c r="T56" s="10" t="s">
        <v>1457</v>
      </c>
      <c r="V56" t="s">
        <v>1458</v>
      </c>
      <c r="W56">
        <v>127686103</v>
      </c>
      <c r="X56">
        <v>7011</v>
      </c>
      <c r="Y56" s="10" t="s">
        <v>271</v>
      </c>
      <c r="Z56" s="10" t="s">
        <v>1304</v>
      </c>
      <c r="AA56" s="10">
        <v>2020</v>
      </c>
      <c r="AC56" s="10">
        <v>0</v>
      </c>
      <c r="AF56" s="10">
        <v>9</v>
      </c>
      <c r="AG56">
        <v>5</v>
      </c>
      <c r="AH56" t="s">
        <v>1459</v>
      </c>
      <c r="AI56" t="s">
        <v>1460</v>
      </c>
      <c r="AJ56" s="22">
        <v>1</v>
      </c>
      <c r="AK56" s="10">
        <v>5</v>
      </c>
      <c r="AL56" s="22">
        <v>0</v>
      </c>
      <c r="AM56" s="19">
        <v>0</v>
      </c>
      <c r="AN56" s="22">
        <v>1</v>
      </c>
      <c r="AO56" s="10">
        <v>1</v>
      </c>
      <c r="AQ56">
        <v>3</v>
      </c>
      <c r="AT56" s="22">
        <v>1</v>
      </c>
      <c r="AU56" s="10">
        <v>7</v>
      </c>
      <c r="AV56" s="21">
        <f t="shared" si="0"/>
        <v>77.777777777777786</v>
      </c>
      <c r="AW56">
        <v>3</v>
      </c>
      <c r="AZ56" s="22">
        <v>1</v>
      </c>
      <c r="BA56" s="10">
        <v>7</v>
      </c>
      <c r="BB56" s="21">
        <f t="shared" si="1"/>
        <v>77.777777777777786</v>
      </c>
      <c r="BC56">
        <v>3</v>
      </c>
      <c r="BF56" s="22">
        <v>1</v>
      </c>
      <c r="BG56" s="10">
        <v>4.67</v>
      </c>
      <c r="BH56" s="10" t="s">
        <v>895</v>
      </c>
      <c r="BI56">
        <v>3</v>
      </c>
      <c r="BL56" s="22">
        <v>1</v>
      </c>
      <c r="BM56">
        <v>3</v>
      </c>
      <c r="BP56" s="22">
        <v>1</v>
      </c>
      <c r="BQ56" s="10">
        <v>2</v>
      </c>
      <c r="BR56" s="21">
        <f t="shared" si="2"/>
        <v>22.222222222222221</v>
      </c>
      <c r="BT56" s="10">
        <v>3</v>
      </c>
      <c r="BW56" s="22">
        <v>0</v>
      </c>
      <c r="BX56" s="19">
        <v>0</v>
      </c>
      <c r="BY56" s="21">
        <f t="shared" si="3"/>
        <v>0</v>
      </c>
      <c r="BZ56" s="10" t="s">
        <v>242</v>
      </c>
      <c r="CA56" s="10" t="s">
        <v>242</v>
      </c>
      <c r="CD56" s="22">
        <v>0</v>
      </c>
      <c r="CF56" s="10" t="s">
        <v>242</v>
      </c>
      <c r="CG56" s="10" t="s">
        <v>242</v>
      </c>
      <c r="CI56" s="22">
        <v>0</v>
      </c>
      <c r="CK56" s="10" t="s">
        <v>242</v>
      </c>
      <c r="CN56" s="22">
        <v>0</v>
      </c>
      <c r="CO56" s="22">
        <v>0</v>
      </c>
      <c r="CP56" s="10" t="s">
        <v>242</v>
      </c>
      <c r="CQ56" s="10" t="s">
        <v>242</v>
      </c>
      <c r="CR56" s="10" t="s">
        <v>242</v>
      </c>
      <c r="CU56" s="22">
        <v>0.5</v>
      </c>
      <c r="CV56" s="10" t="s">
        <v>1461</v>
      </c>
      <c r="CW56" s="10">
        <v>5</v>
      </c>
      <c r="CX56" s="10" t="s">
        <v>1459</v>
      </c>
      <c r="CY56" s="10" t="s">
        <v>1460</v>
      </c>
      <c r="CZ56" s="22">
        <v>1</v>
      </c>
      <c r="DA56" s="10">
        <v>269079</v>
      </c>
      <c r="DB56" s="10">
        <v>2</v>
      </c>
      <c r="DD56" s="22">
        <v>1</v>
      </c>
      <c r="DE56" s="10">
        <v>99085</v>
      </c>
      <c r="DF56" s="10">
        <v>2</v>
      </c>
      <c r="DG56" s="10">
        <v>99085</v>
      </c>
      <c r="DH56" s="10">
        <v>1</v>
      </c>
      <c r="DI56" s="10" t="s">
        <v>242</v>
      </c>
      <c r="DJ56" s="10">
        <v>1</v>
      </c>
      <c r="DL56" s="22">
        <v>1</v>
      </c>
      <c r="DM56" s="10">
        <v>101999</v>
      </c>
      <c r="DN56" s="10">
        <v>2</v>
      </c>
      <c r="DP56" s="10">
        <v>5</v>
      </c>
      <c r="DQ56" s="10" t="s">
        <v>1462</v>
      </c>
      <c r="DR56" s="10" t="s">
        <v>1463</v>
      </c>
      <c r="DS56" s="27">
        <v>1</v>
      </c>
      <c r="DT56" t="s">
        <v>1464</v>
      </c>
      <c r="DU56" s="27">
        <v>1</v>
      </c>
      <c r="DV56" t="s">
        <v>1465</v>
      </c>
      <c r="DW56" s="27">
        <v>1</v>
      </c>
      <c r="DX56" t="s">
        <v>1466</v>
      </c>
      <c r="DY56" s="27">
        <v>1</v>
      </c>
      <c r="DZ56" t="s">
        <v>1467</v>
      </c>
      <c r="EA56" s="27">
        <v>1</v>
      </c>
      <c r="EB56" s="2" t="s">
        <v>1468</v>
      </c>
      <c r="EC56" s="27">
        <v>1</v>
      </c>
      <c r="ED56" s="2" t="s">
        <v>1469</v>
      </c>
      <c r="EE56" s="27">
        <v>1</v>
      </c>
      <c r="EF56" t="s">
        <v>1470</v>
      </c>
      <c r="EG56" s="27">
        <v>1</v>
      </c>
      <c r="EH56" t="s">
        <v>1471</v>
      </c>
      <c r="EI56" s="27">
        <v>1</v>
      </c>
      <c r="EJ56" t="s">
        <v>1470</v>
      </c>
      <c r="EK56" s="27">
        <v>1</v>
      </c>
      <c r="EL56" s="2" t="s">
        <v>1472</v>
      </c>
      <c r="EM56">
        <v>1</v>
      </c>
      <c r="EO56" t="s">
        <v>1473</v>
      </c>
      <c r="EP56" s="22">
        <v>0</v>
      </c>
      <c r="EQ56" s="10" t="s">
        <v>242</v>
      </c>
      <c r="ER56" s="10" t="s">
        <v>242</v>
      </c>
      <c r="EU56" s="10" t="s">
        <v>242</v>
      </c>
      <c r="EV56" s="10" t="s">
        <v>242</v>
      </c>
      <c r="EX56" s="22">
        <v>1</v>
      </c>
      <c r="EY56" s="10">
        <v>13765</v>
      </c>
      <c r="FA56" s="22">
        <v>1</v>
      </c>
      <c r="FB56" s="10" t="s">
        <v>242</v>
      </c>
      <c r="FC56" s="10" t="s">
        <v>1474</v>
      </c>
      <c r="FD56" s="22">
        <v>1</v>
      </c>
      <c r="FE56" s="10">
        <v>2065</v>
      </c>
      <c r="FG56" s="22">
        <v>0</v>
      </c>
      <c r="FH56" s="10" t="s">
        <v>242</v>
      </c>
      <c r="FJ56" s="10">
        <v>5</v>
      </c>
      <c r="FK56" s="10" t="s">
        <v>1475</v>
      </c>
      <c r="FL56" s="10" t="s">
        <v>1460</v>
      </c>
      <c r="FM56" s="22">
        <v>0</v>
      </c>
      <c r="FN56" s="10" t="s">
        <v>242</v>
      </c>
      <c r="FO56" s="10" t="s">
        <v>242</v>
      </c>
      <c r="FP56" s="10" t="s">
        <v>242</v>
      </c>
      <c r="FR56" s="22">
        <v>0</v>
      </c>
      <c r="FS56" s="10" t="s">
        <v>242</v>
      </c>
      <c r="FT56" s="10" t="s">
        <v>242</v>
      </c>
      <c r="FV56" s="22">
        <v>0</v>
      </c>
      <c r="FW56" s="10" t="s">
        <v>242</v>
      </c>
      <c r="FX56" s="10" t="s">
        <v>242</v>
      </c>
      <c r="FY56" s="10" t="s">
        <v>242</v>
      </c>
      <c r="FZ56" s="10" t="s">
        <v>242</v>
      </c>
      <c r="GA56" s="10" t="s">
        <v>242</v>
      </c>
      <c r="GB56" s="10" t="s">
        <v>242</v>
      </c>
      <c r="GC56" s="10" t="s">
        <v>242</v>
      </c>
      <c r="GD56" s="10" t="s">
        <v>242</v>
      </c>
      <c r="GF56" s="10" t="s">
        <v>242</v>
      </c>
      <c r="GI56" s="22">
        <v>0</v>
      </c>
      <c r="GJ56" s="10" t="s">
        <v>242</v>
      </c>
      <c r="GK56" s="10" t="s">
        <v>242</v>
      </c>
      <c r="GM56" s="10" t="s">
        <v>242</v>
      </c>
      <c r="GP56" s="22">
        <v>1</v>
      </c>
      <c r="GQ56" s="10">
        <v>555</v>
      </c>
      <c r="GR56" s="10" t="s">
        <v>1476</v>
      </c>
      <c r="GT56" s="10">
        <v>2</v>
      </c>
      <c r="GV56" s="10" t="s">
        <v>1460</v>
      </c>
      <c r="GW56" s="22">
        <v>1</v>
      </c>
      <c r="GX56" s="10" t="s">
        <v>1477</v>
      </c>
      <c r="GY56" s="22">
        <v>0</v>
      </c>
      <c r="HA56" s="10">
        <v>2</v>
      </c>
      <c r="HC56" s="10" t="s">
        <v>1478</v>
      </c>
      <c r="HD56" s="22">
        <v>1</v>
      </c>
      <c r="HE56" s="10" t="s">
        <v>1479</v>
      </c>
      <c r="HF56" s="10">
        <v>2</v>
      </c>
      <c r="HH56" s="10" t="s">
        <v>1460</v>
      </c>
      <c r="HI56" s="10">
        <v>0.66666666699999999</v>
      </c>
      <c r="HJ56" s="10">
        <v>0</v>
      </c>
      <c r="HK56" s="10">
        <v>0.25</v>
      </c>
      <c r="HL56" s="10">
        <v>1</v>
      </c>
      <c r="HM56" s="10">
        <v>1</v>
      </c>
      <c r="HN56" s="10">
        <v>0</v>
      </c>
      <c r="HO56" s="10">
        <v>0.75</v>
      </c>
      <c r="HP56" s="10">
        <v>0</v>
      </c>
      <c r="HQ56" s="10">
        <v>0</v>
      </c>
      <c r="HR56" s="10">
        <v>1</v>
      </c>
      <c r="HS56" s="10">
        <v>0.5</v>
      </c>
      <c r="HT56" s="10">
        <v>1</v>
      </c>
      <c r="HU56" s="10">
        <v>1</v>
      </c>
      <c r="HV56" s="10">
        <v>0.30555555600000001</v>
      </c>
      <c r="HW56" s="10">
        <v>0.6875</v>
      </c>
      <c r="HX56" s="10">
        <v>0.5</v>
      </c>
      <c r="HY56" s="10">
        <v>0.49768518499999997</v>
      </c>
      <c r="HZ56" s="10" t="s">
        <v>1480</v>
      </c>
      <c r="IA56" s="10" t="s">
        <v>266</v>
      </c>
      <c r="IB56" s="10" t="s">
        <v>1457</v>
      </c>
      <c r="IC56" s="10">
        <v>2528.2489999999998</v>
      </c>
      <c r="ID56" s="10">
        <v>3474</v>
      </c>
      <c r="IE56" s="10">
        <v>9570</v>
      </c>
      <c r="IF56" s="10">
        <v>10821</v>
      </c>
      <c r="IG56" s="10">
        <v>2528.2489999999998</v>
      </c>
    </row>
    <row r="57" spans="1:241" customFormat="1" ht="14" customHeight="1" x14ac:dyDescent="0.2">
      <c r="A57">
        <v>56</v>
      </c>
      <c r="B57">
        <v>56</v>
      </c>
      <c r="C57" s="1">
        <v>44588.603472222225</v>
      </c>
      <c r="D57" s="1">
        <v>44588.614583333336</v>
      </c>
      <c r="E57">
        <v>0</v>
      </c>
      <c r="F57" t="s">
        <v>438</v>
      </c>
      <c r="G57">
        <v>100</v>
      </c>
      <c r="H57">
        <v>963</v>
      </c>
      <c r="I57">
        <v>1</v>
      </c>
      <c r="J57" s="1">
        <v>44588.614583333336</v>
      </c>
      <c r="K57" t="s">
        <v>1481</v>
      </c>
      <c r="L57" t="s">
        <v>242</v>
      </c>
      <c r="M57" t="s">
        <v>242</v>
      </c>
      <c r="N57" t="s">
        <v>1482</v>
      </c>
      <c r="O57" t="s">
        <v>1483</v>
      </c>
      <c r="P57">
        <v>34.037994380000001</v>
      </c>
      <c r="Q57">
        <v>-118.4543991</v>
      </c>
      <c r="R57" t="s">
        <v>245</v>
      </c>
      <c r="S57" t="s">
        <v>246</v>
      </c>
      <c r="T57" t="s">
        <v>1484</v>
      </c>
      <c r="V57" t="s">
        <v>1485</v>
      </c>
      <c r="W57" t="s">
        <v>1486</v>
      </c>
      <c r="X57">
        <v>4841</v>
      </c>
      <c r="Y57" t="s">
        <v>1487</v>
      </c>
      <c r="Z57" t="s">
        <v>1488</v>
      </c>
      <c r="AA57">
        <v>2020</v>
      </c>
      <c r="AC57">
        <v>0</v>
      </c>
      <c r="AF57">
        <v>7</v>
      </c>
      <c r="AG57">
        <v>2</v>
      </c>
      <c r="AI57" t="s">
        <v>1489</v>
      </c>
      <c r="AJ57" s="27">
        <v>0</v>
      </c>
      <c r="AK57" s="24">
        <v>0</v>
      </c>
      <c r="AL57" s="27">
        <v>0</v>
      </c>
      <c r="AM57" s="24">
        <v>0</v>
      </c>
      <c r="AN57" s="27">
        <v>0</v>
      </c>
      <c r="AO57" s="24">
        <v>0</v>
      </c>
      <c r="AP57" t="s">
        <v>1490</v>
      </c>
      <c r="AQ57" t="s">
        <v>242</v>
      </c>
      <c r="AT57" s="27">
        <v>1</v>
      </c>
      <c r="AU57">
        <v>6</v>
      </c>
      <c r="AV57" s="21">
        <f t="shared" si="0"/>
        <v>85.714285714285708</v>
      </c>
      <c r="AW57">
        <v>2</v>
      </c>
      <c r="AY57" t="s">
        <v>1489</v>
      </c>
      <c r="AZ57" s="27">
        <v>1</v>
      </c>
      <c r="BA57">
        <v>6</v>
      </c>
      <c r="BB57" s="21">
        <f t="shared" si="1"/>
        <v>85.714285714285708</v>
      </c>
      <c r="BC57">
        <v>2</v>
      </c>
      <c r="BE57" t="s">
        <v>1489</v>
      </c>
      <c r="BF57" s="27">
        <v>1</v>
      </c>
      <c r="BG57">
        <v>1</v>
      </c>
      <c r="BH57" t="s">
        <v>1491</v>
      </c>
      <c r="BI57">
        <v>2</v>
      </c>
      <c r="BK57" t="s">
        <v>1489</v>
      </c>
      <c r="BL57" s="27">
        <v>1</v>
      </c>
      <c r="BM57">
        <v>2</v>
      </c>
      <c r="BO57" t="s">
        <v>1489</v>
      </c>
      <c r="BP57" s="27">
        <v>1</v>
      </c>
      <c r="BQ57">
        <v>1</v>
      </c>
      <c r="BR57" s="21">
        <f t="shared" si="2"/>
        <v>14.285714285714285</v>
      </c>
      <c r="BT57" t="s">
        <v>242</v>
      </c>
      <c r="BW57" s="27">
        <v>1</v>
      </c>
      <c r="BX57">
        <v>3</v>
      </c>
      <c r="BY57" s="21">
        <f t="shared" si="3"/>
        <v>42.857142857142854</v>
      </c>
      <c r="BZ57">
        <v>1</v>
      </c>
      <c r="CA57" t="s">
        <v>242</v>
      </c>
      <c r="CD57" s="27">
        <v>0</v>
      </c>
      <c r="CF57" t="s">
        <v>242</v>
      </c>
      <c r="CG57" t="s">
        <v>242</v>
      </c>
      <c r="CI57" s="27">
        <v>0</v>
      </c>
      <c r="CK57" t="s">
        <v>242</v>
      </c>
      <c r="CN57" s="27">
        <v>0</v>
      </c>
      <c r="CO57" s="27">
        <v>0</v>
      </c>
      <c r="CP57" t="s">
        <v>242</v>
      </c>
      <c r="CQ57" t="s">
        <v>242</v>
      </c>
      <c r="CR57" t="s">
        <v>242</v>
      </c>
      <c r="CU57" s="27">
        <v>1</v>
      </c>
      <c r="CV57" s="2" t="s">
        <v>1492</v>
      </c>
      <c r="CW57">
        <v>1</v>
      </c>
      <c r="CY57" t="s">
        <v>1493</v>
      </c>
      <c r="CZ57" s="27">
        <v>0</v>
      </c>
      <c r="DA57" t="s">
        <v>242</v>
      </c>
      <c r="DB57" t="s">
        <v>242</v>
      </c>
      <c r="DD57" s="27">
        <v>0</v>
      </c>
      <c r="DE57" t="s">
        <v>242</v>
      </c>
      <c r="DF57" t="s">
        <v>242</v>
      </c>
      <c r="DH57" t="s">
        <v>242</v>
      </c>
      <c r="DI57" t="s">
        <v>242</v>
      </c>
      <c r="DJ57" t="s">
        <v>242</v>
      </c>
      <c r="DL57" s="27">
        <v>0</v>
      </c>
      <c r="DM57" t="s">
        <v>242</v>
      </c>
      <c r="DN57" t="s">
        <v>242</v>
      </c>
      <c r="DP57" t="s">
        <v>242</v>
      </c>
      <c r="DS57" s="27">
        <v>0</v>
      </c>
      <c r="DU57" s="27">
        <v>1</v>
      </c>
      <c r="DV57" s="2" t="s">
        <v>1494</v>
      </c>
      <c r="DW57" s="27">
        <v>0</v>
      </c>
      <c r="DY57" s="27">
        <v>1</v>
      </c>
      <c r="DZ57" t="s">
        <v>1495</v>
      </c>
      <c r="EA57" s="27">
        <v>0</v>
      </c>
      <c r="EC57" s="27">
        <v>0</v>
      </c>
      <c r="EE57" s="27">
        <v>1</v>
      </c>
      <c r="EF57" s="2" t="s">
        <v>1496</v>
      </c>
      <c r="EG57" s="27">
        <v>1</v>
      </c>
      <c r="EH57" s="2" t="s">
        <v>1497</v>
      </c>
      <c r="EI57" s="27">
        <v>0</v>
      </c>
      <c r="EK57" s="27">
        <v>0</v>
      </c>
      <c r="EM57">
        <v>1</v>
      </c>
      <c r="EO57" t="s">
        <v>1493</v>
      </c>
      <c r="EP57" s="27">
        <v>0</v>
      </c>
      <c r="EQ57" t="s">
        <v>242</v>
      </c>
      <c r="ER57" t="s">
        <v>242</v>
      </c>
      <c r="EU57" t="s">
        <v>242</v>
      </c>
      <c r="EV57" t="s">
        <v>242</v>
      </c>
      <c r="EX57" s="27">
        <v>0</v>
      </c>
      <c r="EY57" t="s">
        <v>242</v>
      </c>
      <c r="FA57" s="27">
        <v>0</v>
      </c>
      <c r="FB57" t="s">
        <v>242</v>
      </c>
      <c r="FD57" s="27">
        <v>0</v>
      </c>
      <c r="FE57" t="s">
        <v>242</v>
      </c>
      <c r="FG57" s="27">
        <v>0</v>
      </c>
      <c r="FH57" t="s">
        <v>242</v>
      </c>
      <c r="FJ57" t="s">
        <v>242</v>
      </c>
      <c r="FM57" s="27">
        <v>0</v>
      </c>
      <c r="FN57" t="s">
        <v>242</v>
      </c>
      <c r="FO57" t="s">
        <v>242</v>
      </c>
      <c r="FP57" t="s">
        <v>242</v>
      </c>
      <c r="FR57" s="27">
        <v>1</v>
      </c>
      <c r="FS57">
        <v>40</v>
      </c>
      <c r="FT57">
        <v>1</v>
      </c>
      <c r="FV57" s="27">
        <v>0.5</v>
      </c>
      <c r="FW57" t="s">
        <v>242</v>
      </c>
      <c r="FX57" t="s">
        <v>242</v>
      </c>
      <c r="FY57">
        <v>68</v>
      </c>
      <c r="FZ57" t="s">
        <v>242</v>
      </c>
      <c r="GA57" t="s">
        <v>242</v>
      </c>
      <c r="GB57" t="s">
        <v>242</v>
      </c>
      <c r="GC57" t="s">
        <v>242</v>
      </c>
      <c r="GD57">
        <v>1</v>
      </c>
      <c r="GE57" t="s">
        <v>1498</v>
      </c>
      <c r="GF57">
        <v>1</v>
      </c>
      <c r="GH57" t="s">
        <v>1493</v>
      </c>
      <c r="GI57" s="27">
        <v>0</v>
      </c>
      <c r="GJ57" t="s">
        <v>242</v>
      </c>
      <c r="GK57" t="s">
        <v>242</v>
      </c>
      <c r="GM57" t="s">
        <v>242</v>
      </c>
      <c r="GP57" s="27">
        <v>1</v>
      </c>
      <c r="GQ57">
        <v>343</v>
      </c>
      <c r="GR57" t="s">
        <v>1499</v>
      </c>
      <c r="GT57" t="s">
        <v>242</v>
      </c>
      <c r="GW57" s="27">
        <v>0</v>
      </c>
      <c r="GY57" s="27">
        <v>0</v>
      </c>
      <c r="HA57" t="s">
        <v>242</v>
      </c>
      <c r="HD57" s="27">
        <v>1</v>
      </c>
      <c r="HE57" s="2" t="s">
        <v>1500</v>
      </c>
      <c r="HF57">
        <v>1</v>
      </c>
      <c r="HH57" t="s">
        <v>1493</v>
      </c>
      <c r="HI57">
        <v>0.66666666699999999</v>
      </c>
      <c r="HJ57">
        <v>0</v>
      </c>
      <c r="HK57">
        <v>0.5</v>
      </c>
      <c r="HL57">
        <v>0</v>
      </c>
      <c r="HM57">
        <v>0.4</v>
      </c>
      <c r="HN57">
        <v>0</v>
      </c>
      <c r="HO57">
        <v>0</v>
      </c>
      <c r="HP57">
        <v>0.5</v>
      </c>
      <c r="HQ57">
        <v>0</v>
      </c>
      <c r="HR57">
        <v>1</v>
      </c>
      <c r="HS57">
        <v>0</v>
      </c>
      <c r="HT57">
        <v>1</v>
      </c>
      <c r="HU57">
        <v>1</v>
      </c>
      <c r="HV57">
        <v>0.38888888900000002</v>
      </c>
      <c r="HW57">
        <v>0.1</v>
      </c>
      <c r="HX57">
        <v>0.5</v>
      </c>
      <c r="HY57">
        <v>0.32962963000000001</v>
      </c>
      <c r="HZ57" t="s">
        <v>1484</v>
      </c>
      <c r="IA57" t="s">
        <v>266</v>
      </c>
      <c r="IB57" t="s">
        <v>1484</v>
      </c>
      <c r="IC57">
        <v>11389</v>
      </c>
      <c r="ID57">
        <v>12303</v>
      </c>
      <c r="IE57">
        <v>12909</v>
      </c>
      <c r="IF57">
        <v>13974</v>
      </c>
      <c r="IG57">
        <v>11389</v>
      </c>
    </row>
    <row r="58" spans="1:241" ht="14" customHeight="1" x14ac:dyDescent="0.2">
      <c r="A58" s="10">
        <v>57</v>
      </c>
      <c r="B58">
        <v>57</v>
      </c>
      <c r="C58" s="1">
        <v>44588.614583333336</v>
      </c>
      <c r="D58" s="1">
        <v>44588.629861111112</v>
      </c>
      <c r="E58">
        <v>0</v>
      </c>
      <c r="F58" t="s">
        <v>438</v>
      </c>
      <c r="G58">
        <v>100</v>
      </c>
      <c r="H58">
        <v>1329</v>
      </c>
      <c r="I58">
        <v>1</v>
      </c>
      <c r="J58" s="1">
        <v>44588.629861111112</v>
      </c>
      <c r="K58" t="s">
        <v>1501</v>
      </c>
      <c r="L58" t="s">
        <v>242</v>
      </c>
      <c r="M58" t="s">
        <v>242</v>
      </c>
      <c r="N58" t="s">
        <v>1502</v>
      </c>
      <c r="O58" t="s">
        <v>1503</v>
      </c>
      <c r="P58">
        <v>34.037994380000001</v>
      </c>
      <c r="Q58">
        <v>-118.4543991</v>
      </c>
      <c r="R58" t="s">
        <v>245</v>
      </c>
      <c r="S58" t="s">
        <v>246</v>
      </c>
      <c r="T58" s="10" t="s">
        <v>1504</v>
      </c>
      <c r="V58" t="s">
        <v>1505</v>
      </c>
      <c r="W58">
        <v>410345102</v>
      </c>
      <c r="X58">
        <v>5651</v>
      </c>
      <c r="Y58" s="10" t="s">
        <v>271</v>
      </c>
      <c r="Z58" s="10" t="s">
        <v>1130</v>
      </c>
      <c r="AA58" s="10">
        <v>2020</v>
      </c>
      <c r="AC58" s="10">
        <v>0</v>
      </c>
      <c r="AF58" s="10">
        <v>9</v>
      </c>
      <c r="AG58">
        <v>2</v>
      </c>
      <c r="AI58" t="s">
        <v>1506</v>
      </c>
      <c r="AJ58" s="22">
        <v>1</v>
      </c>
      <c r="AK58" s="10">
        <v>9</v>
      </c>
      <c r="AL58" s="22">
        <v>0</v>
      </c>
      <c r="AM58" s="19">
        <v>0</v>
      </c>
      <c r="AN58" s="22">
        <v>0</v>
      </c>
      <c r="AO58" s="19">
        <v>0</v>
      </c>
      <c r="AQ58">
        <v>2</v>
      </c>
      <c r="AS58" t="s">
        <v>1506</v>
      </c>
      <c r="AT58" s="22">
        <v>1</v>
      </c>
      <c r="AU58" s="10">
        <v>8</v>
      </c>
      <c r="AV58" s="21">
        <f t="shared" si="0"/>
        <v>88.888888888888886</v>
      </c>
      <c r="AW58" t="s">
        <v>242</v>
      </c>
      <c r="AZ58" s="22">
        <v>1</v>
      </c>
      <c r="BA58" s="10">
        <v>8</v>
      </c>
      <c r="BB58" s="21">
        <f t="shared" si="1"/>
        <v>88.888888888888886</v>
      </c>
      <c r="BC58">
        <v>2</v>
      </c>
      <c r="BE58" t="s">
        <v>1506</v>
      </c>
      <c r="BF58" s="22">
        <v>1</v>
      </c>
      <c r="BG58" s="10">
        <v>8.4</v>
      </c>
      <c r="BH58" s="10" t="s">
        <v>1184</v>
      </c>
      <c r="BI58">
        <v>2</v>
      </c>
      <c r="BK58" t="s">
        <v>1506</v>
      </c>
      <c r="BL58" s="22">
        <v>1</v>
      </c>
      <c r="BM58">
        <v>2</v>
      </c>
      <c r="BO58" t="s">
        <v>1506</v>
      </c>
      <c r="BP58" s="22">
        <v>1</v>
      </c>
      <c r="BQ58" s="10">
        <v>3</v>
      </c>
      <c r="BR58" s="21">
        <f t="shared" si="2"/>
        <v>33.333333333333329</v>
      </c>
      <c r="BT58" s="10">
        <v>2</v>
      </c>
      <c r="BV58" s="10" t="s">
        <v>1506</v>
      </c>
      <c r="BW58" s="22">
        <v>1</v>
      </c>
      <c r="BX58" s="10">
        <v>2</v>
      </c>
      <c r="BY58" s="21">
        <f t="shared" si="3"/>
        <v>22.222222222222221</v>
      </c>
      <c r="BZ58" s="10">
        <v>2</v>
      </c>
      <c r="CA58" s="10" t="s">
        <v>242</v>
      </c>
      <c r="CD58" s="22">
        <v>0</v>
      </c>
      <c r="CF58" s="10" t="s">
        <v>242</v>
      </c>
      <c r="CG58" s="10" t="s">
        <v>242</v>
      </c>
      <c r="CI58" s="22">
        <v>0</v>
      </c>
      <c r="CK58" s="10" t="s">
        <v>242</v>
      </c>
      <c r="CN58" s="22">
        <v>0</v>
      </c>
      <c r="CO58" s="22">
        <v>0</v>
      </c>
      <c r="CP58" s="10" t="s">
        <v>242</v>
      </c>
      <c r="CQ58" s="10" t="s">
        <v>242</v>
      </c>
      <c r="CR58" s="10" t="s">
        <v>242</v>
      </c>
      <c r="CU58" s="22">
        <v>1</v>
      </c>
      <c r="CV58" s="10" t="s">
        <v>1507</v>
      </c>
      <c r="CW58" s="10" t="s">
        <v>242</v>
      </c>
      <c r="CZ58" s="22">
        <v>1</v>
      </c>
      <c r="DA58" s="10">
        <v>98839</v>
      </c>
      <c r="DB58" s="10">
        <v>2</v>
      </c>
      <c r="DD58" s="22">
        <v>1</v>
      </c>
      <c r="DE58" s="10">
        <v>135480</v>
      </c>
      <c r="DF58" s="10">
        <v>2</v>
      </c>
      <c r="DG58" s="10">
        <v>163583</v>
      </c>
      <c r="DH58" s="10">
        <v>2</v>
      </c>
      <c r="DI58" s="10" t="s">
        <v>242</v>
      </c>
      <c r="DJ58" s="10" t="s">
        <v>242</v>
      </c>
      <c r="DL58" s="22">
        <v>1</v>
      </c>
      <c r="DM58" s="10">
        <v>3687452</v>
      </c>
      <c r="DN58" s="10">
        <v>2</v>
      </c>
      <c r="DP58" s="10">
        <v>2</v>
      </c>
      <c r="DR58" s="10" t="s">
        <v>1508</v>
      </c>
      <c r="DS58" s="27">
        <v>1</v>
      </c>
      <c r="DT58" t="s">
        <v>1509</v>
      </c>
      <c r="DU58" s="27">
        <v>1</v>
      </c>
      <c r="DV58" t="s">
        <v>1510</v>
      </c>
      <c r="DW58" s="27">
        <v>1</v>
      </c>
      <c r="DX58" t="s">
        <v>1511</v>
      </c>
      <c r="DY58" s="27">
        <v>1</v>
      </c>
      <c r="DZ58" t="s">
        <v>1512</v>
      </c>
      <c r="EA58" s="27">
        <v>1</v>
      </c>
      <c r="EB58" t="s">
        <v>1513</v>
      </c>
      <c r="EC58" s="27">
        <v>1</v>
      </c>
      <c r="ED58" t="s">
        <v>1514</v>
      </c>
      <c r="EE58" s="27">
        <v>1</v>
      </c>
      <c r="EF58" t="s">
        <v>1515</v>
      </c>
      <c r="EG58" s="27">
        <v>1</v>
      </c>
      <c r="EH58" t="s">
        <v>1516</v>
      </c>
      <c r="EI58" s="27">
        <v>1</v>
      </c>
      <c r="EK58" s="27">
        <v>1</v>
      </c>
      <c r="EL58" s="2" t="s">
        <v>1517</v>
      </c>
      <c r="EM58">
        <v>2</v>
      </c>
      <c r="EO58" t="s">
        <v>1518</v>
      </c>
      <c r="EP58" s="22">
        <v>0</v>
      </c>
      <c r="EQ58" s="10" t="s">
        <v>242</v>
      </c>
      <c r="ER58" s="10" t="s">
        <v>242</v>
      </c>
      <c r="EU58" s="10" t="s">
        <v>242</v>
      </c>
      <c r="EV58" s="10" t="s">
        <v>242</v>
      </c>
      <c r="EX58" s="22">
        <v>1</v>
      </c>
      <c r="EY58" s="10">
        <v>9172.7999999999993</v>
      </c>
      <c r="FA58" s="22">
        <v>1</v>
      </c>
      <c r="FB58" s="10">
        <v>0</v>
      </c>
      <c r="FD58" s="22">
        <v>1</v>
      </c>
      <c r="FE58" s="10">
        <v>920.1</v>
      </c>
      <c r="FG58" s="22">
        <v>0</v>
      </c>
      <c r="FH58" s="10" t="s">
        <v>242</v>
      </c>
      <c r="FJ58" s="10">
        <v>2</v>
      </c>
      <c r="FL58" s="10" t="s">
        <v>1519</v>
      </c>
      <c r="FM58" s="22">
        <v>0</v>
      </c>
      <c r="FN58" s="10" t="s">
        <v>242</v>
      </c>
      <c r="FO58" s="10" t="s">
        <v>242</v>
      </c>
      <c r="FP58" s="10" t="s">
        <v>242</v>
      </c>
      <c r="FR58" s="22">
        <v>1</v>
      </c>
      <c r="FS58" s="10">
        <v>65</v>
      </c>
      <c r="FT58" s="10">
        <v>2</v>
      </c>
      <c r="FV58" s="22">
        <v>1</v>
      </c>
      <c r="FW58" s="10">
        <v>20.3</v>
      </c>
      <c r="FX58" s="10">
        <v>12.7</v>
      </c>
      <c r="FY58" s="10">
        <v>60.7</v>
      </c>
      <c r="FZ58" s="10">
        <v>3.4</v>
      </c>
      <c r="GA58" s="10" t="s">
        <v>242</v>
      </c>
      <c r="GB58" s="10" t="s">
        <v>242</v>
      </c>
      <c r="GC58" s="10" t="s">
        <v>242</v>
      </c>
      <c r="GD58" s="10">
        <v>2</v>
      </c>
      <c r="GF58" s="10">
        <v>2</v>
      </c>
      <c r="GH58" s="10" t="s">
        <v>1520</v>
      </c>
      <c r="GI58" s="22">
        <v>0</v>
      </c>
      <c r="GJ58" s="10" t="s">
        <v>242</v>
      </c>
      <c r="GK58" s="10" t="s">
        <v>242</v>
      </c>
      <c r="GM58" s="10" t="s">
        <v>242</v>
      </c>
      <c r="GP58" s="22">
        <v>1</v>
      </c>
      <c r="GQ58" s="10">
        <v>1056</v>
      </c>
      <c r="GR58" s="10" t="s">
        <v>1521</v>
      </c>
      <c r="GT58" s="10" t="s">
        <v>242</v>
      </c>
      <c r="GW58" s="22">
        <v>1</v>
      </c>
      <c r="GX58" s="10" t="s">
        <v>1522</v>
      </c>
      <c r="GY58" s="22">
        <v>0</v>
      </c>
      <c r="HA58" s="10" t="s">
        <v>242</v>
      </c>
      <c r="HD58" s="22">
        <v>1</v>
      </c>
      <c r="HE58" s="11" t="s">
        <v>1523</v>
      </c>
      <c r="HF58" s="10">
        <v>2</v>
      </c>
      <c r="HH58" s="10" t="s">
        <v>1524</v>
      </c>
      <c r="HI58" s="10">
        <v>0.66666666699999999</v>
      </c>
      <c r="HJ58" s="10">
        <v>0</v>
      </c>
      <c r="HK58" s="10">
        <v>0.5</v>
      </c>
      <c r="HL58" s="10">
        <v>1</v>
      </c>
      <c r="HM58" s="10">
        <v>1</v>
      </c>
      <c r="HN58" s="10">
        <v>0</v>
      </c>
      <c r="HO58" s="10">
        <v>0.75</v>
      </c>
      <c r="HP58" s="10">
        <v>0.66666666699999999</v>
      </c>
      <c r="HQ58" s="10">
        <v>0</v>
      </c>
      <c r="HR58" s="10">
        <v>1</v>
      </c>
      <c r="HS58" s="10">
        <v>0.5</v>
      </c>
      <c r="HT58" s="10">
        <v>1</v>
      </c>
      <c r="HU58" s="10">
        <v>1</v>
      </c>
      <c r="HV58" s="10">
        <v>0.38888888900000002</v>
      </c>
      <c r="HW58" s="10">
        <v>0.6875</v>
      </c>
      <c r="HX58" s="10">
        <v>0.63333333300000005</v>
      </c>
      <c r="HY58" s="10">
        <v>0.56990740699999998</v>
      </c>
      <c r="HZ58" s="10" t="s">
        <v>1525</v>
      </c>
      <c r="IA58" s="10" t="s">
        <v>266</v>
      </c>
      <c r="IB58" s="10" t="s">
        <v>1504</v>
      </c>
      <c r="IC58" s="10">
        <v>6966.9229999999998</v>
      </c>
      <c r="ID58" s="10">
        <v>6664.35</v>
      </c>
      <c r="IE58" s="10">
        <v>6801.24</v>
      </c>
      <c r="IF58" s="10">
        <v>6233.65</v>
      </c>
      <c r="IG58" s="10">
        <v>6966.9229999999998</v>
      </c>
    </row>
    <row r="59" spans="1:241" customFormat="1" ht="14" customHeight="1" x14ac:dyDescent="0.2">
      <c r="A59">
        <v>58</v>
      </c>
      <c r="B59">
        <v>58</v>
      </c>
      <c r="C59" s="1">
        <v>44588.640277777777</v>
      </c>
      <c r="D59" s="1">
        <v>44588.757638888892</v>
      </c>
      <c r="E59">
        <v>0</v>
      </c>
      <c r="F59" t="s">
        <v>1099</v>
      </c>
      <c r="G59">
        <v>100</v>
      </c>
      <c r="H59">
        <v>10133</v>
      </c>
      <c r="I59">
        <v>1</v>
      </c>
      <c r="J59" s="1">
        <v>44588.757638888892</v>
      </c>
      <c r="K59" t="s">
        <v>1526</v>
      </c>
      <c r="L59" t="s">
        <v>242</v>
      </c>
      <c r="M59" t="s">
        <v>242</v>
      </c>
      <c r="N59" t="s">
        <v>1527</v>
      </c>
      <c r="O59" t="s">
        <v>1528</v>
      </c>
      <c r="P59">
        <v>34.037994380000001</v>
      </c>
      <c r="Q59">
        <v>-118.4543991</v>
      </c>
      <c r="R59" t="s">
        <v>245</v>
      </c>
      <c r="S59" t="s">
        <v>246</v>
      </c>
      <c r="T59" t="s">
        <v>1529</v>
      </c>
      <c r="V59" t="s">
        <v>1530</v>
      </c>
      <c r="W59" t="s">
        <v>1531</v>
      </c>
      <c r="X59">
        <v>4841</v>
      </c>
      <c r="Y59" t="s">
        <v>1487</v>
      </c>
      <c r="Z59" t="s">
        <v>1488</v>
      </c>
      <c r="AA59">
        <v>2021</v>
      </c>
      <c r="AC59">
        <v>0</v>
      </c>
      <c r="AF59">
        <v>12</v>
      </c>
      <c r="AG59">
        <v>2</v>
      </c>
      <c r="AI59" t="s">
        <v>1532</v>
      </c>
      <c r="AJ59" s="27">
        <v>1</v>
      </c>
      <c r="AK59">
        <v>5</v>
      </c>
      <c r="AL59" s="27">
        <v>0</v>
      </c>
      <c r="AM59" s="24">
        <v>0</v>
      </c>
      <c r="AN59" s="27">
        <v>0</v>
      </c>
      <c r="AO59" s="24">
        <v>0</v>
      </c>
      <c r="AQ59">
        <v>3</v>
      </c>
      <c r="AS59" t="s">
        <v>1533</v>
      </c>
      <c r="AT59" s="27">
        <v>1</v>
      </c>
      <c r="AU59">
        <v>11</v>
      </c>
      <c r="AV59" s="21">
        <f t="shared" si="0"/>
        <v>91.666666666666657</v>
      </c>
      <c r="AW59">
        <v>3</v>
      </c>
      <c r="AY59" t="s">
        <v>1533</v>
      </c>
      <c r="AZ59" s="27">
        <v>1</v>
      </c>
      <c r="BA59">
        <v>11</v>
      </c>
      <c r="BB59" s="21">
        <f t="shared" si="1"/>
        <v>91.666666666666657</v>
      </c>
      <c r="BC59">
        <v>3</v>
      </c>
      <c r="BE59" t="s">
        <v>1533</v>
      </c>
      <c r="BF59" s="27">
        <v>1</v>
      </c>
      <c r="BI59">
        <v>3</v>
      </c>
      <c r="BK59" t="s">
        <v>1533</v>
      </c>
      <c r="BL59" s="27">
        <v>1</v>
      </c>
      <c r="BM59">
        <v>3</v>
      </c>
      <c r="BO59" t="s">
        <v>1533</v>
      </c>
      <c r="BP59" s="27">
        <v>1</v>
      </c>
      <c r="BQ59">
        <v>1</v>
      </c>
      <c r="BR59" s="21">
        <f t="shared" si="2"/>
        <v>8.3333333333333321</v>
      </c>
      <c r="BT59">
        <v>2</v>
      </c>
      <c r="BV59" t="s">
        <v>1534</v>
      </c>
      <c r="BW59" s="27">
        <v>1</v>
      </c>
      <c r="BX59">
        <v>1</v>
      </c>
      <c r="BY59" s="21">
        <f t="shared" si="3"/>
        <v>8.3333333333333321</v>
      </c>
      <c r="BZ59">
        <v>2</v>
      </c>
      <c r="CA59">
        <v>2</v>
      </c>
      <c r="CC59" t="s">
        <v>1534</v>
      </c>
      <c r="CD59" s="27">
        <v>0</v>
      </c>
      <c r="CF59" t="s">
        <v>242</v>
      </c>
      <c r="CG59" t="s">
        <v>242</v>
      </c>
      <c r="CI59" s="27">
        <v>1</v>
      </c>
      <c r="CJ59" s="2" t="s">
        <v>1535</v>
      </c>
      <c r="CK59">
        <v>2</v>
      </c>
      <c r="CM59" t="s">
        <v>1536</v>
      </c>
      <c r="CN59" s="27">
        <v>0</v>
      </c>
      <c r="CO59" s="27">
        <v>0</v>
      </c>
      <c r="CP59" t="s">
        <v>242</v>
      </c>
      <c r="CQ59" t="s">
        <v>242</v>
      </c>
      <c r="CR59" t="s">
        <v>242</v>
      </c>
      <c r="CU59" s="27">
        <v>1</v>
      </c>
      <c r="CV59" s="2" t="s">
        <v>1537</v>
      </c>
      <c r="CW59">
        <v>2</v>
      </c>
      <c r="CY59" t="s">
        <v>1538</v>
      </c>
      <c r="CZ59" s="27">
        <v>0</v>
      </c>
      <c r="DA59" t="s">
        <v>242</v>
      </c>
      <c r="DB59" t="s">
        <v>242</v>
      </c>
      <c r="DD59" s="27">
        <v>0</v>
      </c>
      <c r="DE59" t="s">
        <v>242</v>
      </c>
      <c r="DF59" t="s">
        <v>242</v>
      </c>
      <c r="DH59" t="s">
        <v>242</v>
      </c>
      <c r="DI59" t="s">
        <v>242</v>
      </c>
      <c r="DJ59" t="s">
        <v>242</v>
      </c>
      <c r="DL59" s="27">
        <v>0</v>
      </c>
      <c r="DM59" t="s">
        <v>242</v>
      </c>
      <c r="DN59" t="s">
        <v>242</v>
      </c>
      <c r="DP59" t="s">
        <v>242</v>
      </c>
      <c r="DS59" s="27">
        <v>0</v>
      </c>
      <c r="DU59" s="27">
        <v>0</v>
      </c>
      <c r="DW59" s="27">
        <v>0</v>
      </c>
      <c r="DY59" s="27">
        <v>1</v>
      </c>
      <c r="DZ59" s="2" t="s">
        <v>1539</v>
      </c>
      <c r="EA59" s="27">
        <v>0</v>
      </c>
      <c r="EC59" s="27">
        <v>0</v>
      </c>
      <c r="EE59" s="27">
        <v>0</v>
      </c>
      <c r="EG59" s="27">
        <v>0</v>
      </c>
      <c r="EI59" s="27">
        <v>1</v>
      </c>
      <c r="EJ59" t="s">
        <v>1540</v>
      </c>
      <c r="EK59" s="27">
        <v>1</v>
      </c>
      <c r="EL59" s="2" t="s">
        <v>1541</v>
      </c>
      <c r="EM59">
        <v>2</v>
      </c>
      <c r="EO59" t="s">
        <v>1542</v>
      </c>
      <c r="EP59" s="27">
        <v>0</v>
      </c>
      <c r="EQ59" t="s">
        <v>242</v>
      </c>
      <c r="ER59" t="s">
        <v>242</v>
      </c>
      <c r="EU59" t="s">
        <v>242</v>
      </c>
      <c r="EV59" t="s">
        <v>242</v>
      </c>
      <c r="EX59" s="27">
        <v>0</v>
      </c>
      <c r="EY59" t="s">
        <v>242</v>
      </c>
      <c r="FA59" s="27">
        <v>0</v>
      </c>
      <c r="FB59" t="s">
        <v>242</v>
      </c>
      <c r="FD59" s="27">
        <v>0</v>
      </c>
      <c r="FE59" t="s">
        <v>242</v>
      </c>
      <c r="FG59" s="27">
        <v>0</v>
      </c>
      <c r="FH59" t="s">
        <v>242</v>
      </c>
      <c r="FJ59" t="s">
        <v>242</v>
      </c>
      <c r="FM59" s="27">
        <v>0</v>
      </c>
      <c r="FN59" t="s">
        <v>242</v>
      </c>
      <c r="FO59" t="s">
        <v>242</v>
      </c>
      <c r="FP59" t="s">
        <v>242</v>
      </c>
      <c r="FR59" s="27">
        <v>1</v>
      </c>
      <c r="FS59">
        <v>47.05</v>
      </c>
      <c r="FT59">
        <v>2</v>
      </c>
      <c r="FV59" s="27">
        <v>1</v>
      </c>
      <c r="FW59">
        <v>6.94</v>
      </c>
      <c r="FX59">
        <v>9.89</v>
      </c>
      <c r="FY59">
        <v>69.540000000000006</v>
      </c>
      <c r="FZ59">
        <v>11.56</v>
      </c>
      <c r="GA59" t="s">
        <v>242</v>
      </c>
      <c r="GB59" t="s">
        <v>242</v>
      </c>
      <c r="GC59" t="s">
        <v>242</v>
      </c>
      <c r="GD59" t="s">
        <v>242</v>
      </c>
      <c r="GF59">
        <v>2</v>
      </c>
      <c r="GH59" t="s">
        <v>1543</v>
      </c>
      <c r="GI59" s="27">
        <v>0</v>
      </c>
      <c r="GJ59" t="s">
        <v>242</v>
      </c>
      <c r="GK59" t="s">
        <v>242</v>
      </c>
      <c r="GM59" t="s">
        <v>242</v>
      </c>
      <c r="GP59" s="27">
        <v>1</v>
      </c>
      <c r="GQ59">
        <v>565</v>
      </c>
      <c r="GR59" t="s">
        <v>1544</v>
      </c>
      <c r="GT59">
        <v>3</v>
      </c>
      <c r="GV59" t="s">
        <v>1533</v>
      </c>
      <c r="GW59" s="27">
        <v>0</v>
      </c>
      <c r="GY59" s="27">
        <v>0</v>
      </c>
      <c r="HA59" t="s">
        <v>242</v>
      </c>
      <c r="HD59" s="27">
        <v>1</v>
      </c>
      <c r="HE59" s="2" t="s">
        <v>1545</v>
      </c>
      <c r="HF59">
        <v>2</v>
      </c>
      <c r="HH59" t="s">
        <v>1543</v>
      </c>
      <c r="HI59">
        <v>0.66666666699999999</v>
      </c>
      <c r="HJ59">
        <v>1</v>
      </c>
      <c r="HK59">
        <v>0.5</v>
      </c>
      <c r="HL59">
        <v>0</v>
      </c>
      <c r="HM59">
        <v>0.3</v>
      </c>
      <c r="HN59">
        <v>0</v>
      </c>
      <c r="HO59">
        <v>0</v>
      </c>
      <c r="HP59">
        <v>0.66666666699999999</v>
      </c>
      <c r="HQ59">
        <v>0</v>
      </c>
      <c r="HR59">
        <v>1</v>
      </c>
      <c r="HS59">
        <v>0</v>
      </c>
      <c r="HT59">
        <v>1</v>
      </c>
      <c r="HU59">
        <v>1</v>
      </c>
      <c r="HV59">
        <v>0.72222222199999997</v>
      </c>
      <c r="HW59">
        <v>7.4999999999999997E-2</v>
      </c>
      <c r="HX59">
        <v>0.53333333299999997</v>
      </c>
      <c r="HY59">
        <v>0.443518519</v>
      </c>
      <c r="HZ59" t="s">
        <v>1546</v>
      </c>
      <c r="IA59" t="s">
        <v>266</v>
      </c>
      <c r="IB59" t="s">
        <v>1529</v>
      </c>
      <c r="IC59">
        <v>11144</v>
      </c>
      <c r="ID59">
        <v>10671</v>
      </c>
      <c r="IE59">
        <v>12191</v>
      </c>
      <c r="IF59">
        <v>33817</v>
      </c>
      <c r="IG59">
        <v>11144</v>
      </c>
    </row>
    <row r="60" spans="1:241" customFormat="1" ht="14" customHeight="1" x14ac:dyDescent="0.2">
      <c r="A60">
        <v>59</v>
      </c>
      <c r="B60">
        <v>59</v>
      </c>
      <c r="C60" s="1">
        <v>44588.76458333333</v>
      </c>
      <c r="D60" s="1">
        <v>44588.85833333333</v>
      </c>
      <c r="E60">
        <v>0</v>
      </c>
      <c r="F60" t="s">
        <v>1099</v>
      </c>
      <c r="G60">
        <v>100</v>
      </c>
      <c r="H60">
        <v>8140</v>
      </c>
      <c r="I60">
        <v>1</v>
      </c>
      <c r="J60" s="1">
        <v>44588.85833333333</v>
      </c>
      <c r="K60" t="s">
        <v>1547</v>
      </c>
      <c r="L60" t="s">
        <v>242</v>
      </c>
      <c r="M60" t="s">
        <v>242</v>
      </c>
      <c r="N60" t="s">
        <v>1548</v>
      </c>
      <c r="O60" t="s">
        <v>1549</v>
      </c>
      <c r="P60">
        <v>34.037994380000001</v>
      </c>
      <c r="Q60">
        <v>-118.4543991</v>
      </c>
      <c r="R60" t="s">
        <v>245</v>
      </c>
      <c r="S60" t="s">
        <v>246</v>
      </c>
      <c r="T60" t="s">
        <v>1550</v>
      </c>
      <c r="V60" t="s">
        <v>1551</v>
      </c>
      <c r="W60">
        <v>264411505</v>
      </c>
      <c r="X60">
        <v>6798</v>
      </c>
      <c r="Y60" t="s">
        <v>659</v>
      </c>
      <c r="Z60" t="s">
        <v>660</v>
      </c>
      <c r="AA60">
        <v>2020</v>
      </c>
      <c r="AC60">
        <v>0</v>
      </c>
      <c r="AF60">
        <v>13</v>
      </c>
      <c r="AG60">
        <v>1</v>
      </c>
      <c r="AI60" t="s">
        <v>1552</v>
      </c>
      <c r="AJ60" s="27">
        <v>1</v>
      </c>
      <c r="AK60">
        <v>10</v>
      </c>
      <c r="AL60" s="27">
        <v>1</v>
      </c>
      <c r="AM60">
        <v>4</v>
      </c>
      <c r="AN60" s="27">
        <v>1</v>
      </c>
      <c r="AO60">
        <v>9</v>
      </c>
      <c r="AQ60">
        <v>3</v>
      </c>
      <c r="AS60" t="s">
        <v>1553</v>
      </c>
      <c r="AT60" s="27">
        <v>1</v>
      </c>
      <c r="AU60">
        <v>12</v>
      </c>
      <c r="AV60" s="21">
        <f t="shared" si="0"/>
        <v>92.307692307692307</v>
      </c>
      <c r="AW60">
        <v>1</v>
      </c>
      <c r="AY60" t="s">
        <v>1552</v>
      </c>
      <c r="AZ60" s="27">
        <v>1</v>
      </c>
      <c r="BA60">
        <v>12</v>
      </c>
      <c r="BB60" s="21">
        <f t="shared" si="1"/>
        <v>92.307692307692307</v>
      </c>
      <c r="BC60">
        <v>1</v>
      </c>
      <c r="BE60" t="s">
        <v>1552</v>
      </c>
      <c r="BF60" s="27">
        <v>1</v>
      </c>
      <c r="BG60">
        <v>7.47</v>
      </c>
      <c r="BI60">
        <v>1</v>
      </c>
      <c r="BK60" t="s">
        <v>1552</v>
      </c>
      <c r="BL60" s="27">
        <v>1</v>
      </c>
      <c r="BM60">
        <v>3</v>
      </c>
      <c r="BO60" t="s">
        <v>1553</v>
      </c>
      <c r="BP60" s="27">
        <v>1</v>
      </c>
      <c r="BQ60">
        <v>4</v>
      </c>
      <c r="BR60" s="21">
        <f t="shared" si="2"/>
        <v>30.76923076923077</v>
      </c>
      <c r="BT60">
        <v>3</v>
      </c>
      <c r="BV60" t="s">
        <v>1553</v>
      </c>
      <c r="BW60" s="27">
        <v>1</v>
      </c>
      <c r="BX60">
        <v>6</v>
      </c>
      <c r="BY60" s="21">
        <f t="shared" si="3"/>
        <v>46.153846153846153</v>
      </c>
      <c r="BZ60">
        <v>2</v>
      </c>
      <c r="CA60">
        <v>1</v>
      </c>
      <c r="CC60" t="s">
        <v>1552</v>
      </c>
      <c r="CD60" s="27">
        <v>0</v>
      </c>
      <c r="CF60" t="s">
        <v>242</v>
      </c>
      <c r="CG60" t="s">
        <v>242</v>
      </c>
      <c r="CI60" s="27">
        <v>0.5</v>
      </c>
      <c r="CJ60" s="2" t="s">
        <v>1554</v>
      </c>
      <c r="CK60">
        <v>1</v>
      </c>
      <c r="CM60" t="s">
        <v>1552</v>
      </c>
      <c r="CN60" s="27">
        <v>0</v>
      </c>
      <c r="CO60" s="27">
        <v>0.5</v>
      </c>
      <c r="CP60">
        <v>100</v>
      </c>
      <c r="CQ60" t="s">
        <v>242</v>
      </c>
      <c r="CR60" t="s">
        <v>242</v>
      </c>
      <c r="CU60" s="27">
        <v>1</v>
      </c>
      <c r="CV60" s="2" t="s">
        <v>1555</v>
      </c>
      <c r="CW60">
        <v>1</v>
      </c>
      <c r="CY60" t="s">
        <v>1552</v>
      </c>
      <c r="CZ60" s="27">
        <v>0</v>
      </c>
      <c r="DA60" t="s">
        <v>242</v>
      </c>
      <c r="DB60" t="s">
        <v>242</v>
      </c>
      <c r="DD60" s="27">
        <v>0</v>
      </c>
      <c r="DE60" t="s">
        <v>242</v>
      </c>
      <c r="DF60" t="s">
        <v>242</v>
      </c>
      <c r="DH60" t="s">
        <v>242</v>
      </c>
      <c r="DI60" t="s">
        <v>242</v>
      </c>
      <c r="DJ60" t="s">
        <v>242</v>
      </c>
      <c r="DL60" s="27">
        <v>0</v>
      </c>
      <c r="DM60" t="s">
        <v>242</v>
      </c>
      <c r="DN60" t="s">
        <v>242</v>
      </c>
      <c r="DP60" t="s">
        <v>242</v>
      </c>
      <c r="DS60" s="27">
        <v>0</v>
      </c>
      <c r="DU60" s="27">
        <v>0</v>
      </c>
      <c r="DW60" s="27">
        <v>0</v>
      </c>
      <c r="DY60" s="27">
        <v>1</v>
      </c>
      <c r="DZ60" s="2" t="s">
        <v>1556</v>
      </c>
      <c r="EA60" s="27">
        <v>0</v>
      </c>
      <c r="EC60" s="27">
        <v>0</v>
      </c>
      <c r="EE60" s="27">
        <v>0</v>
      </c>
      <c r="EG60" s="27">
        <v>0</v>
      </c>
      <c r="EI60" s="27">
        <v>1</v>
      </c>
      <c r="EJ60" t="s">
        <v>1557</v>
      </c>
      <c r="EK60" s="27">
        <v>1</v>
      </c>
      <c r="EL60" s="2" t="s">
        <v>1558</v>
      </c>
      <c r="EM60">
        <v>1</v>
      </c>
      <c r="EP60" s="27">
        <v>0</v>
      </c>
      <c r="EQ60" t="s">
        <v>242</v>
      </c>
      <c r="ER60" t="s">
        <v>242</v>
      </c>
      <c r="EU60" t="s">
        <v>242</v>
      </c>
      <c r="EV60" t="s">
        <v>242</v>
      </c>
      <c r="EX60" s="27">
        <v>0</v>
      </c>
      <c r="EY60" t="s">
        <v>242</v>
      </c>
      <c r="FA60" s="27">
        <v>0</v>
      </c>
      <c r="FB60" t="s">
        <v>242</v>
      </c>
      <c r="FD60" s="27">
        <v>0</v>
      </c>
      <c r="FE60" t="s">
        <v>242</v>
      </c>
      <c r="FG60" s="27">
        <v>0</v>
      </c>
      <c r="FH60" t="s">
        <v>242</v>
      </c>
      <c r="FJ60" t="s">
        <v>242</v>
      </c>
      <c r="FM60" s="27">
        <v>0</v>
      </c>
      <c r="FN60" t="s">
        <v>242</v>
      </c>
      <c r="FO60" t="s">
        <v>242</v>
      </c>
      <c r="FP60" t="s">
        <v>242</v>
      </c>
      <c r="FR60" s="27">
        <v>1</v>
      </c>
      <c r="FS60">
        <v>46</v>
      </c>
      <c r="FT60">
        <v>1</v>
      </c>
      <c r="FV60" s="27">
        <v>0.5</v>
      </c>
      <c r="FW60" t="s">
        <v>242</v>
      </c>
      <c r="FX60" t="s">
        <v>242</v>
      </c>
      <c r="FY60">
        <v>86</v>
      </c>
      <c r="FZ60" t="s">
        <v>242</v>
      </c>
      <c r="GA60" t="s">
        <v>242</v>
      </c>
      <c r="GB60" t="s">
        <v>242</v>
      </c>
      <c r="GC60" t="s">
        <v>242</v>
      </c>
      <c r="GD60">
        <v>1</v>
      </c>
      <c r="GE60" t="s">
        <v>1559</v>
      </c>
      <c r="GF60">
        <v>1</v>
      </c>
      <c r="GH60" t="s">
        <v>1552</v>
      </c>
      <c r="GI60" s="27">
        <v>1</v>
      </c>
      <c r="GJ60">
        <v>1</v>
      </c>
      <c r="GK60" t="s">
        <v>242</v>
      </c>
      <c r="GM60">
        <v>1</v>
      </c>
      <c r="GO60" t="s">
        <v>1552</v>
      </c>
      <c r="GP60" s="27">
        <v>1</v>
      </c>
      <c r="GQ60">
        <v>55</v>
      </c>
      <c r="GR60" t="s">
        <v>1560</v>
      </c>
      <c r="GT60">
        <v>3</v>
      </c>
      <c r="GV60" t="s">
        <v>1553</v>
      </c>
      <c r="GW60" s="27">
        <v>0</v>
      </c>
      <c r="GY60" s="27">
        <v>0</v>
      </c>
      <c r="HA60" t="s">
        <v>242</v>
      </c>
      <c r="HD60" s="27">
        <v>1</v>
      </c>
      <c r="HE60" s="2" t="s">
        <v>1561</v>
      </c>
      <c r="HF60">
        <v>1</v>
      </c>
      <c r="HH60" t="s">
        <v>1552</v>
      </c>
      <c r="HI60">
        <v>0.88888888899999996</v>
      </c>
      <c r="HJ60">
        <v>0.5</v>
      </c>
      <c r="HK60">
        <v>0.75</v>
      </c>
      <c r="HL60">
        <v>0</v>
      </c>
      <c r="HM60">
        <v>0.3</v>
      </c>
      <c r="HN60">
        <v>0</v>
      </c>
      <c r="HO60">
        <v>0</v>
      </c>
      <c r="HP60">
        <v>0.5</v>
      </c>
      <c r="HQ60">
        <v>1</v>
      </c>
      <c r="HR60">
        <v>1</v>
      </c>
      <c r="HS60">
        <v>0</v>
      </c>
      <c r="HT60">
        <v>1</v>
      </c>
      <c r="HU60">
        <v>1</v>
      </c>
      <c r="HV60">
        <v>0.71296296299999995</v>
      </c>
      <c r="HW60">
        <v>7.4999999999999997E-2</v>
      </c>
      <c r="HX60">
        <v>0.7</v>
      </c>
      <c r="HY60">
        <v>0.495987654</v>
      </c>
      <c r="HZ60" t="s">
        <v>1562</v>
      </c>
      <c r="IA60" t="s">
        <v>266</v>
      </c>
      <c r="IB60" t="s">
        <v>1550</v>
      </c>
      <c r="IC60">
        <v>1283.704</v>
      </c>
      <c r="ID60">
        <v>1169.3209999999999</v>
      </c>
      <c r="IE60">
        <v>1776.78</v>
      </c>
      <c r="IF60" t="s">
        <v>242</v>
      </c>
      <c r="IG60">
        <v>1283.704</v>
      </c>
    </row>
    <row r="61" spans="1:241" customFormat="1" ht="14" customHeight="1" x14ac:dyDescent="0.2">
      <c r="A61">
        <v>60</v>
      </c>
      <c r="B61">
        <v>60</v>
      </c>
      <c r="C61" s="1">
        <v>44587.522916666669</v>
      </c>
      <c r="D61" s="1">
        <v>44592.601388888892</v>
      </c>
      <c r="E61">
        <v>0</v>
      </c>
      <c r="F61" t="s">
        <v>438</v>
      </c>
      <c r="G61">
        <v>100</v>
      </c>
      <c r="H61">
        <v>438761</v>
      </c>
      <c r="I61">
        <v>1</v>
      </c>
      <c r="J61" s="1">
        <v>44592.601388888892</v>
      </c>
      <c r="K61" t="s">
        <v>1563</v>
      </c>
      <c r="L61" t="s">
        <v>242</v>
      </c>
      <c r="M61" t="s">
        <v>242</v>
      </c>
      <c r="N61" t="s">
        <v>1564</v>
      </c>
      <c r="O61" t="s">
        <v>1565</v>
      </c>
      <c r="P61">
        <v>34.037994380000001</v>
      </c>
      <c r="Q61">
        <v>-118.4543991</v>
      </c>
      <c r="R61" t="s">
        <v>245</v>
      </c>
      <c r="S61" t="s">
        <v>246</v>
      </c>
      <c r="T61" t="s">
        <v>1566</v>
      </c>
      <c r="V61" t="s">
        <v>1567</v>
      </c>
      <c r="W61">
        <v>260003108</v>
      </c>
      <c r="X61">
        <v>3530</v>
      </c>
      <c r="Y61" t="s">
        <v>476</v>
      </c>
      <c r="Z61" t="s">
        <v>1568</v>
      </c>
      <c r="AA61">
        <v>2020</v>
      </c>
      <c r="AC61">
        <v>1</v>
      </c>
      <c r="AD61">
        <v>15</v>
      </c>
      <c r="AF61">
        <v>10</v>
      </c>
      <c r="AG61">
        <v>3</v>
      </c>
      <c r="AI61" t="s">
        <v>1569</v>
      </c>
      <c r="AJ61" s="27">
        <v>1</v>
      </c>
      <c r="AK61">
        <v>8</v>
      </c>
      <c r="AL61" s="27">
        <v>0</v>
      </c>
      <c r="AM61" s="24">
        <v>0</v>
      </c>
      <c r="AN61" s="27">
        <v>0</v>
      </c>
      <c r="AO61" s="24">
        <v>0</v>
      </c>
      <c r="AQ61">
        <v>3</v>
      </c>
      <c r="AS61" t="s">
        <v>1569</v>
      </c>
      <c r="AT61" s="27">
        <v>1</v>
      </c>
      <c r="AU61">
        <v>9</v>
      </c>
      <c r="AV61" s="21">
        <f t="shared" si="0"/>
        <v>90</v>
      </c>
      <c r="AW61">
        <v>3</v>
      </c>
      <c r="AY61" t="s">
        <v>1569</v>
      </c>
      <c r="AZ61" s="27">
        <v>1</v>
      </c>
      <c r="BA61">
        <v>9</v>
      </c>
      <c r="BB61" s="21">
        <f t="shared" si="1"/>
        <v>90</v>
      </c>
      <c r="BC61">
        <v>3</v>
      </c>
      <c r="BE61" t="s">
        <v>1569</v>
      </c>
      <c r="BF61" s="27">
        <v>1</v>
      </c>
      <c r="BG61">
        <v>8.6</v>
      </c>
      <c r="BI61">
        <v>3</v>
      </c>
      <c r="BK61" t="s">
        <v>1569</v>
      </c>
      <c r="BL61" s="27">
        <v>1</v>
      </c>
      <c r="BM61">
        <v>3</v>
      </c>
      <c r="BO61" t="s">
        <v>1569</v>
      </c>
      <c r="BP61" s="27">
        <v>1</v>
      </c>
      <c r="BQ61">
        <v>3</v>
      </c>
      <c r="BR61" s="21">
        <f t="shared" si="2"/>
        <v>30</v>
      </c>
      <c r="BT61">
        <v>3</v>
      </c>
      <c r="BV61" t="s">
        <v>1569</v>
      </c>
      <c r="BW61" s="27">
        <v>1</v>
      </c>
      <c r="BX61">
        <v>1</v>
      </c>
      <c r="BY61" s="21">
        <f t="shared" si="3"/>
        <v>10</v>
      </c>
      <c r="BZ61">
        <v>2</v>
      </c>
      <c r="CA61">
        <v>3</v>
      </c>
      <c r="CC61" t="s">
        <v>1569</v>
      </c>
      <c r="CD61" s="27">
        <v>0</v>
      </c>
      <c r="CF61" t="s">
        <v>242</v>
      </c>
      <c r="CG61" t="s">
        <v>242</v>
      </c>
      <c r="CI61" s="27">
        <v>1</v>
      </c>
      <c r="CJ61" t="s">
        <v>1570</v>
      </c>
      <c r="CK61">
        <v>1</v>
      </c>
      <c r="CM61" t="s">
        <v>1571</v>
      </c>
      <c r="CN61" s="27">
        <v>0</v>
      </c>
      <c r="CO61" s="27">
        <v>0.5</v>
      </c>
      <c r="CP61">
        <v>100</v>
      </c>
      <c r="CQ61">
        <v>100</v>
      </c>
      <c r="CR61" t="s">
        <v>242</v>
      </c>
      <c r="CU61" s="27">
        <v>1</v>
      </c>
      <c r="CV61" s="2" t="s">
        <v>1572</v>
      </c>
      <c r="CW61">
        <v>1</v>
      </c>
      <c r="CY61" t="s">
        <v>1573</v>
      </c>
      <c r="CZ61" s="27">
        <v>1</v>
      </c>
      <c r="DA61">
        <v>39747</v>
      </c>
      <c r="DB61">
        <v>2</v>
      </c>
      <c r="DD61" s="27">
        <v>1</v>
      </c>
      <c r="DE61" t="s">
        <v>242</v>
      </c>
      <c r="DF61" t="s">
        <v>242</v>
      </c>
      <c r="DG61">
        <v>92835</v>
      </c>
      <c r="DH61">
        <v>2</v>
      </c>
      <c r="DI61" t="s">
        <v>242</v>
      </c>
      <c r="DJ61" t="s">
        <v>242</v>
      </c>
      <c r="DL61" s="27">
        <v>1</v>
      </c>
      <c r="DM61">
        <v>16289876</v>
      </c>
      <c r="DN61">
        <v>2</v>
      </c>
      <c r="DP61">
        <v>4</v>
      </c>
      <c r="DR61" t="s">
        <v>1574</v>
      </c>
      <c r="DS61" s="27">
        <v>1</v>
      </c>
      <c r="DT61" s="2" t="s">
        <v>1575</v>
      </c>
      <c r="DU61" s="27">
        <v>1</v>
      </c>
      <c r="DV61" s="2" t="s">
        <v>1576</v>
      </c>
      <c r="DW61" s="27">
        <v>1</v>
      </c>
      <c r="DX61" s="2" t="s">
        <v>1577</v>
      </c>
      <c r="DY61" s="27">
        <v>1</v>
      </c>
      <c r="DZ61" s="2" t="s">
        <v>1578</v>
      </c>
      <c r="EA61" s="27">
        <v>1</v>
      </c>
      <c r="EB61" s="2" t="s">
        <v>1579</v>
      </c>
      <c r="EC61" s="27">
        <v>1</v>
      </c>
      <c r="ED61" s="2" t="s">
        <v>1580</v>
      </c>
      <c r="EE61" s="27">
        <v>1</v>
      </c>
      <c r="EF61" s="2" t="s">
        <v>1581</v>
      </c>
      <c r="EG61" s="27">
        <v>1</v>
      </c>
      <c r="EH61" s="2" t="s">
        <v>1582</v>
      </c>
      <c r="EI61" s="27">
        <v>1</v>
      </c>
      <c r="EJ61" s="2" t="s">
        <v>1583</v>
      </c>
      <c r="EK61" s="27">
        <v>1</v>
      </c>
      <c r="EL61" s="2" t="s">
        <v>1584</v>
      </c>
      <c r="EM61">
        <v>4</v>
      </c>
      <c r="EO61" t="s">
        <v>1574</v>
      </c>
      <c r="EP61" s="27">
        <v>0</v>
      </c>
      <c r="EQ61" t="s">
        <v>242</v>
      </c>
      <c r="ER61" t="s">
        <v>242</v>
      </c>
      <c r="EU61" t="s">
        <v>242</v>
      </c>
      <c r="EV61" t="s">
        <v>242</v>
      </c>
      <c r="EX61" s="27">
        <v>1</v>
      </c>
      <c r="EY61">
        <v>835</v>
      </c>
      <c r="FA61" s="27">
        <v>0</v>
      </c>
      <c r="FB61" t="s">
        <v>242</v>
      </c>
      <c r="FD61" s="27">
        <v>1</v>
      </c>
      <c r="FE61">
        <v>412</v>
      </c>
      <c r="FG61" s="27">
        <v>1</v>
      </c>
      <c r="FH61">
        <v>12</v>
      </c>
      <c r="FJ61">
        <v>1</v>
      </c>
      <c r="FL61" t="s">
        <v>1585</v>
      </c>
      <c r="FM61" s="27">
        <v>1</v>
      </c>
      <c r="FN61">
        <v>13</v>
      </c>
      <c r="FO61">
        <v>52</v>
      </c>
      <c r="FP61">
        <v>35</v>
      </c>
      <c r="FR61" s="27">
        <v>1</v>
      </c>
      <c r="FS61">
        <v>24</v>
      </c>
      <c r="FT61">
        <v>2</v>
      </c>
      <c r="FV61" s="27">
        <v>0.5</v>
      </c>
      <c r="FW61" t="s">
        <v>242</v>
      </c>
      <c r="FX61" t="s">
        <v>242</v>
      </c>
      <c r="FY61">
        <v>64</v>
      </c>
      <c r="FZ61" t="s">
        <v>242</v>
      </c>
      <c r="GA61" t="s">
        <v>242</v>
      </c>
      <c r="GB61" t="s">
        <v>242</v>
      </c>
      <c r="GC61" t="s">
        <v>242</v>
      </c>
      <c r="GD61">
        <v>1</v>
      </c>
      <c r="GE61" t="s">
        <v>1586</v>
      </c>
      <c r="GF61">
        <v>1</v>
      </c>
      <c r="GH61" t="s">
        <v>1587</v>
      </c>
      <c r="GI61" s="27">
        <v>0</v>
      </c>
      <c r="GJ61" t="s">
        <v>242</v>
      </c>
      <c r="GK61" t="s">
        <v>242</v>
      </c>
      <c r="GM61" t="s">
        <v>242</v>
      </c>
      <c r="GP61" s="27">
        <v>1</v>
      </c>
      <c r="GQ61">
        <v>246</v>
      </c>
      <c r="GR61" t="s">
        <v>1588</v>
      </c>
      <c r="GT61">
        <v>3</v>
      </c>
      <c r="GV61" t="s">
        <v>1569</v>
      </c>
      <c r="GW61" s="27">
        <v>0</v>
      </c>
      <c r="GY61" s="27">
        <v>0</v>
      </c>
      <c r="HA61" t="s">
        <v>242</v>
      </c>
      <c r="HD61" s="27">
        <v>1</v>
      </c>
      <c r="HE61" t="s">
        <v>1589</v>
      </c>
      <c r="HF61">
        <v>1</v>
      </c>
      <c r="HH61" t="s">
        <v>1590</v>
      </c>
      <c r="HI61">
        <v>0.66666666699999999</v>
      </c>
      <c r="HJ61">
        <v>1</v>
      </c>
      <c r="HK61">
        <v>0.75</v>
      </c>
      <c r="HL61">
        <v>1</v>
      </c>
      <c r="HM61">
        <v>1</v>
      </c>
      <c r="HN61">
        <v>0</v>
      </c>
      <c r="HO61">
        <v>0.75</v>
      </c>
      <c r="HP61">
        <v>0.83333333300000001</v>
      </c>
      <c r="HQ61">
        <v>0</v>
      </c>
      <c r="HR61">
        <v>1</v>
      </c>
      <c r="HS61">
        <v>0</v>
      </c>
      <c r="HT61">
        <v>1</v>
      </c>
      <c r="HU61">
        <v>1</v>
      </c>
      <c r="HV61">
        <v>0.80555555599999995</v>
      </c>
      <c r="HW61">
        <v>0.6875</v>
      </c>
      <c r="HX61">
        <v>0.56666666700000001</v>
      </c>
      <c r="HY61">
        <v>0.68657407400000003</v>
      </c>
      <c r="HZ61" t="s">
        <v>1566</v>
      </c>
      <c r="IA61" t="s">
        <v>266</v>
      </c>
      <c r="IB61" t="s">
        <v>1566</v>
      </c>
      <c r="IC61">
        <v>7136.3969999999999</v>
      </c>
      <c r="ID61">
        <v>6683.76</v>
      </c>
      <c r="IE61">
        <v>7907.0810000000001</v>
      </c>
      <c r="IF61">
        <v>8508.0879999999997</v>
      </c>
      <c r="IG61">
        <v>7136.3969999999999</v>
      </c>
    </row>
    <row r="62" spans="1:241" ht="14" customHeight="1" x14ac:dyDescent="0.2">
      <c r="A62" s="10">
        <v>61</v>
      </c>
      <c r="B62">
        <v>61</v>
      </c>
      <c r="C62" s="1">
        <v>44508.604861111111</v>
      </c>
      <c r="D62" s="1">
        <v>44592.623611111114</v>
      </c>
      <c r="E62">
        <v>0</v>
      </c>
      <c r="F62" t="s">
        <v>438</v>
      </c>
      <c r="G62">
        <v>100</v>
      </c>
      <c r="H62">
        <v>7259213</v>
      </c>
      <c r="I62">
        <v>1</v>
      </c>
      <c r="J62" s="1">
        <v>44592.623611111114</v>
      </c>
      <c r="K62" t="s">
        <v>1591</v>
      </c>
      <c r="L62" t="s">
        <v>242</v>
      </c>
      <c r="M62" t="s">
        <v>242</v>
      </c>
      <c r="N62" t="s">
        <v>1592</v>
      </c>
      <c r="O62" t="s">
        <v>1593</v>
      </c>
      <c r="P62">
        <v>34.037994380000001</v>
      </c>
      <c r="Q62">
        <v>-118.4543991</v>
      </c>
      <c r="R62" t="s">
        <v>245</v>
      </c>
      <c r="S62" t="s">
        <v>246</v>
      </c>
      <c r="T62" s="10" t="s">
        <v>1594</v>
      </c>
      <c r="V62" t="s">
        <v>1595</v>
      </c>
      <c r="W62" t="s">
        <v>1596</v>
      </c>
      <c r="X62">
        <v>7011</v>
      </c>
      <c r="Y62" s="10" t="s">
        <v>271</v>
      </c>
      <c r="Z62" s="10" t="s">
        <v>1304</v>
      </c>
      <c r="AA62" s="10">
        <v>2020</v>
      </c>
      <c r="AC62" s="10">
        <v>0</v>
      </c>
      <c r="AF62" s="10">
        <v>10</v>
      </c>
      <c r="AG62">
        <v>2</v>
      </c>
      <c r="AI62" t="s">
        <v>1597</v>
      </c>
      <c r="AJ62" s="22">
        <v>1</v>
      </c>
      <c r="AK62" s="10">
        <v>5</v>
      </c>
      <c r="AL62" s="22">
        <v>1</v>
      </c>
      <c r="AM62" s="10">
        <v>1</v>
      </c>
      <c r="AN62" s="22">
        <v>1</v>
      </c>
      <c r="AO62" s="10">
        <v>3</v>
      </c>
      <c r="AQ62">
        <v>2</v>
      </c>
      <c r="AS62" t="s">
        <v>1597</v>
      </c>
      <c r="AT62" s="22">
        <v>1</v>
      </c>
      <c r="AU62" s="10">
        <v>9</v>
      </c>
      <c r="AV62" s="21">
        <f t="shared" si="0"/>
        <v>90</v>
      </c>
      <c r="AW62">
        <v>2</v>
      </c>
      <c r="AY62" t="s">
        <v>1598</v>
      </c>
      <c r="AZ62" s="22">
        <v>1</v>
      </c>
      <c r="BA62" s="10">
        <v>8</v>
      </c>
      <c r="BB62" s="21">
        <f t="shared" si="1"/>
        <v>80</v>
      </c>
      <c r="BC62" t="s">
        <v>242</v>
      </c>
      <c r="BF62" s="22">
        <v>1</v>
      </c>
      <c r="BG62" s="10">
        <v>8.3000000000000007</v>
      </c>
      <c r="BI62">
        <v>2</v>
      </c>
      <c r="BK62" t="s">
        <v>1597</v>
      </c>
      <c r="BL62" s="22">
        <v>1</v>
      </c>
      <c r="BM62">
        <v>2</v>
      </c>
      <c r="BO62" t="s">
        <v>1597</v>
      </c>
      <c r="BP62" s="22">
        <v>1</v>
      </c>
      <c r="BQ62" s="10">
        <v>4</v>
      </c>
      <c r="BR62" s="21">
        <f t="shared" si="2"/>
        <v>40</v>
      </c>
      <c r="BT62" s="10">
        <v>2</v>
      </c>
      <c r="BV62" s="10" t="s">
        <v>1597</v>
      </c>
      <c r="BW62" s="22">
        <v>1</v>
      </c>
      <c r="BX62" s="10">
        <v>1</v>
      </c>
      <c r="BY62" s="21">
        <f t="shared" si="3"/>
        <v>10</v>
      </c>
      <c r="BZ62" s="10">
        <v>2</v>
      </c>
      <c r="CA62" s="10">
        <v>2</v>
      </c>
      <c r="CC62" s="10" t="s">
        <v>1597</v>
      </c>
      <c r="CD62" s="22">
        <v>0</v>
      </c>
      <c r="CF62" s="10" t="s">
        <v>242</v>
      </c>
      <c r="CG62" s="10" t="s">
        <v>242</v>
      </c>
      <c r="CI62" s="22">
        <v>1</v>
      </c>
      <c r="CJ62" s="10" t="s">
        <v>1599</v>
      </c>
      <c r="CK62" s="10">
        <v>5</v>
      </c>
      <c r="CL62" s="10" t="s">
        <v>1600</v>
      </c>
      <c r="CM62" s="10" t="s">
        <v>1601</v>
      </c>
      <c r="CN62" s="22">
        <v>1</v>
      </c>
      <c r="CO62" s="22">
        <v>0</v>
      </c>
      <c r="CP62" s="10" t="s">
        <v>242</v>
      </c>
      <c r="CQ62" s="10" t="s">
        <v>242</v>
      </c>
      <c r="CR62" s="10" t="s">
        <v>242</v>
      </c>
      <c r="CU62" s="22">
        <v>1</v>
      </c>
      <c r="CV62" s="10" t="s">
        <v>1602</v>
      </c>
      <c r="CW62" s="10">
        <v>1</v>
      </c>
      <c r="CY62" s="10" t="s">
        <v>1603</v>
      </c>
      <c r="CZ62" s="22">
        <v>1</v>
      </c>
      <c r="DA62" s="10">
        <v>329570</v>
      </c>
      <c r="DB62" s="10">
        <v>2</v>
      </c>
      <c r="DD62" s="22">
        <v>1</v>
      </c>
      <c r="DE62" s="10">
        <v>1388664</v>
      </c>
      <c r="DF62" s="10">
        <v>2</v>
      </c>
      <c r="DG62" s="12">
        <v>1419705</v>
      </c>
      <c r="DH62" s="10">
        <v>2</v>
      </c>
      <c r="DI62" s="10" t="s">
        <v>242</v>
      </c>
      <c r="DJ62" s="10" t="s">
        <v>242</v>
      </c>
      <c r="DL62" s="22">
        <v>1</v>
      </c>
      <c r="DM62" s="10">
        <v>3256344</v>
      </c>
      <c r="DN62" s="10">
        <v>2</v>
      </c>
      <c r="DP62" s="10">
        <v>1</v>
      </c>
      <c r="DR62" s="10" t="s">
        <v>1604</v>
      </c>
      <c r="DS62" s="27">
        <v>1</v>
      </c>
      <c r="DT62" t="s">
        <v>1605</v>
      </c>
      <c r="DU62" s="27">
        <v>1</v>
      </c>
      <c r="DV62" t="s">
        <v>1606</v>
      </c>
      <c r="DW62" s="27">
        <v>1</v>
      </c>
      <c r="DX62" t="s">
        <v>1607</v>
      </c>
      <c r="DY62" s="27">
        <v>1</v>
      </c>
      <c r="DZ62" s="2" t="s">
        <v>1608</v>
      </c>
      <c r="EA62" s="27">
        <v>1</v>
      </c>
      <c r="EB62" t="s">
        <v>1609</v>
      </c>
      <c r="EC62" s="27">
        <v>1</v>
      </c>
      <c r="ED62" t="s">
        <v>1610</v>
      </c>
      <c r="EE62" s="27">
        <v>1</v>
      </c>
      <c r="EF62" t="s">
        <v>1610</v>
      </c>
      <c r="EG62" s="27">
        <v>1</v>
      </c>
      <c r="EH62" t="s">
        <v>1611</v>
      </c>
      <c r="EI62" s="27">
        <v>1</v>
      </c>
      <c r="EJ62" t="s">
        <v>1612</v>
      </c>
      <c r="EK62" s="27">
        <v>1</v>
      </c>
      <c r="EL62" t="s">
        <v>1613</v>
      </c>
      <c r="EM62">
        <v>4</v>
      </c>
      <c r="EO62" t="s">
        <v>1614</v>
      </c>
      <c r="EP62" s="22">
        <v>0</v>
      </c>
      <c r="EQ62" s="10" t="s">
        <v>242</v>
      </c>
      <c r="ER62" s="10" t="s">
        <v>242</v>
      </c>
      <c r="EU62" s="10" t="s">
        <v>242</v>
      </c>
      <c r="EV62" s="10" t="s">
        <v>242</v>
      </c>
      <c r="EX62" s="22">
        <v>1</v>
      </c>
      <c r="EY62" s="10">
        <v>105841</v>
      </c>
      <c r="FA62" s="22">
        <v>0</v>
      </c>
      <c r="FB62" s="10" t="s">
        <v>242</v>
      </c>
      <c r="FD62" s="22">
        <v>1</v>
      </c>
      <c r="FE62" s="10">
        <v>26460</v>
      </c>
      <c r="FG62" s="22">
        <v>1</v>
      </c>
      <c r="FH62" s="10">
        <v>37</v>
      </c>
      <c r="FJ62" s="10">
        <v>1</v>
      </c>
      <c r="FL62" s="10" t="s">
        <v>1604</v>
      </c>
      <c r="FM62" s="22">
        <v>0</v>
      </c>
      <c r="FN62" s="10" t="s">
        <v>242</v>
      </c>
      <c r="FO62" s="10" t="s">
        <v>242</v>
      </c>
      <c r="FP62" s="10" t="s">
        <v>242</v>
      </c>
      <c r="FR62" s="22">
        <v>1</v>
      </c>
      <c r="FS62" s="10">
        <v>43</v>
      </c>
      <c r="FT62" s="10">
        <v>2</v>
      </c>
      <c r="FU62" s="10" t="s">
        <v>1615</v>
      </c>
      <c r="FV62" s="22">
        <v>1</v>
      </c>
      <c r="FW62" s="10">
        <v>20</v>
      </c>
      <c r="FX62" s="10">
        <v>32</v>
      </c>
      <c r="FY62" s="10">
        <v>28</v>
      </c>
      <c r="FZ62" s="10">
        <v>15</v>
      </c>
      <c r="GA62" s="10" t="s">
        <v>242</v>
      </c>
      <c r="GB62" s="10" t="s">
        <v>242</v>
      </c>
      <c r="GC62" s="10" t="s">
        <v>242</v>
      </c>
      <c r="GD62" s="10">
        <v>1</v>
      </c>
      <c r="GE62" s="10" t="s">
        <v>1616</v>
      </c>
      <c r="GF62" s="10">
        <v>2</v>
      </c>
      <c r="GH62" s="10" t="s">
        <v>1617</v>
      </c>
      <c r="GI62" s="22">
        <v>0</v>
      </c>
      <c r="GJ62" s="10" t="s">
        <v>242</v>
      </c>
      <c r="GK62" s="10" t="s">
        <v>242</v>
      </c>
      <c r="GM62" s="10" t="s">
        <v>242</v>
      </c>
      <c r="GP62" s="22">
        <v>1</v>
      </c>
      <c r="GQ62" s="10">
        <v>1953</v>
      </c>
      <c r="GR62" s="10" t="s">
        <v>1618</v>
      </c>
      <c r="GT62" s="10">
        <v>5</v>
      </c>
      <c r="GV62" s="10" t="s">
        <v>1619</v>
      </c>
      <c r="GW62" s="22">
        <v>1</v>
      </c>
      <c r="GX62" s="10" t="s">
        <v>1620</v>
      </c>
      <c r="GY62" s="22">
        <v>0.5</v>
      </c>
      <c r="GZ62" s="10" t="s">
        <v>1621</v>
      </c>
      <c r="HA62" s="10">
        <v>1</v>
      </c>
      <c r="HC62" s="10" t="s">
        <v>1622</v>
      </c>
      <c r="HD62" s="22">
        <v>1</v>
      </c>
      <c r="HE62" s="10" t="s">
        <v>1623</v>
      </c>
      <c r="HF62" s="10" t="s">
        <v>242</v>
      </c>
      <c r="HI62" s="10">
        <v>0.88888888899999996</v>
      </c>
      <c r="HJ62" s="10">
        <v>1</v>
      </c>
      <c r="HK62" s="10">
        <v>0.5</v>
      </c>
      <c r="HL62" s="10">
        <v>1</v>
      </c>
      <c r="HM62" s="10">
        <v>1</v>
      </c>
      <c r="HN62" s="10">
        <v>0</v>
      </c>
      <c r="HO62" s="10">
        <v>0.75</v>
      </c>
      <c r="HP62" s="10">
        <v>0.66666666699999999</v>
      </c>
      <c r="HQ62" s="10">
        <v>0</v>
      </c>
      <c r="HR62" s="10">
        <v>1</v>
      </c>
      <c r="HS62" s="10">
        <v>0.75</v>
      </c>
      <c r="HT62" s="10">
        <v>1</v>
      </c>
      <c r="HU62" s="10">
        <v>1</v>
      </c>
      <c r="HV62" s="10">
        <v>0.79629629599999996</v>
      </c>
      <c r="HW62" s="10">
        <v>0.6875</v>
      </c>
      <c r="HX62" s="10">
        <v>0.68333333299999999</v>
      </c>
      <c r="HY62" s="10">
        <v>0.72237654299999998</v>
      </c>
      <c r="HZ62" s="10" t="s">
        <v>1594</v>
      </c>
      <c r="IA62" s="10" t="s">
        <v>266</v>
      </c>
      <c r="IB62" s="10" t="s">
        <v>1594</v>
      </c>
      <c r="IC62" s="10">
        <v>9452</v>
      </c>
      <c r="ID62" s="10">
        <v>4307</v>
      </c>
      <c r="IE62" s="10">
        <v>5788</v>
      </c>
      <c r="IF62" s="10">
        <v>8773</v>
      </c>
      <c r="IG62" s="10">
        <v>9452</v>
      </c>
    </row>
    <row r="63" spans="1:241" customFormat="1" ht="14" customHeight="1" x14ac:dyDescent="0.2">
      <c r="A63">
        <v>62</v>
      </c>
      <c r="B63">
        <v>62</v>
      </c>
      <c r="C63" s="1">
        <v>44592.589583333334</v>
      </c>
      <c r="D63" s="1">
        <v>44592.743750000001</v>
      </c>
      <c r="E63">
        <v>0</v>
      </c>
      <c r="F63" t="s">
        <v>1099</v>
      </c>
      <c r="G63">
        <v>100</v>
      </c>
      <c r="H63">
        <v>13288</v>
      </c>
      <c r="I63">
        <v>1</v>
      </c>
      <c r="J63" s="1">
        <v>44592.743750000001</v>
      </c>
      <c r="K63" t="s">
        <v>1624</v>
      </c>
      <c r="L63" t="s">
        <v>242</v>
      </c>
      <c r="M63" t="s">
        <v>242</v>
      </c>
      <c r="N63" t="s">
        <v>1625</v>
      </c>
      <c r="O63" t="s">
        <v>1626</v>
      </c>
      <c r="P63">
        <v>34.037994380000001</v>
      </c>
      <c r="Q63">
        <v>-118.4543991</v>
      </c>
      <c r="R63" t="s">
        <v>245</v>
      </c>
      <c r="S63" t="s">
        <v>246</v>
      </c>
      <c r="T63" t="s">
        <v>1627</v>
      </c>
      <c r="V63" t="s">
        <v>1628</v>
      </c>
      <c r="W63">
        <v>233331107</v>
      </c>
      <c r="X63">
        <v>4911</v>
      </c>
      <c r="Y63" t="s">
        <v>490</v>
      </c>
      <c r="Z63" t="s">
        <v>1010</v>
      </c>
      <c r="AA63">
        <v>2021</v>
      </c>
      <c r="AC63">
        <v>0</v>
      </c>
      <c r="AF63">
        <v>12</v>
      </c>
      <c r="AG63">
        <v>3</v>
      </c>
      <c r="AI63" t="s">
        <v>1629</v>
      </c>
      <c r="AJ63" s="27">
        <v>1</v>
      </c>
      <c r="AK63">
        <v>12</v>
      </c>
      <c r="AL63" s="27">
        <v>1</v>
      </c>
      <c r="AM63">
        <v>9</v>
      </c>
      <c r="AN63" s="27">
        <v>1</v>
      </c>
      <c r="AO63">
        <v>12</v>
      </c>
      <c r="AP63" t="s">
        <v>1630</v>
      </c>
      <c r="AQ63">
        <v>3</v>
      </c>
      <c r="AS63" t="s">
        <v>1629</v>
      </c>
      <c r="AT63" s="27">
        <v>1</v>
      </c>
      <c r="AU63">
        <v>10</v>
      </c>
      <c r="AV63" s="21">
        <f t="shared" si="0"/>
        <v>83.333333333333343</v>
      </c>
      <c r="AW63">
        <v>3</v>
      </c>
      <c r="AY63" t="s">
        <v>1629</v>
      </c>
      <c r="AZ63" s="27">
        <v>1</v>
      </c>
      <c r="BA63">
        <v>10</v>
      </c>
      <c r="BB63" s="21">
        <f t="shared" si="1"/>
        <v>83.333333333333343</v>
      </c>
      <c r="BC63">
        <v>3</v>
      </c>
      <c r="BE63" t="s">
        <v>1629</v>
      </c>
      <c r="BF63" s="27">
        <v>1</v>
      </c>
      <c r="BI63">
        <v>3</v>
      </c>
      <c r="BK63" t="s">
        <v>1629</v>
      </c>
      <c r="BL63" s="27">
        <v>1</v>
      </c>
      <c r="BM63">
        <v>3</v>
      </c>
      <c r="BO63" t="s">
        <v>1629</v>
      </c>
      <c r="BP63" s="27">
        <v>1</v>
      </c>
      <c r="BQ63" t="s">
        <v>242</v>
      </c>
      <c r="BR63" s="21" t="s">
        <v>242</v>
      </c>
      <c r="BS63">
        <v>3</v>
      </c>
      <c r="BT63">
        <v>1</v>
      </c>
      <c r="BV63" t="s">
        <v>1631</v>
      </c>
      <c r="BW63" s="27">
        <v>1</v>
      </c>
      <c r="BX63">
        <v>2</v>
      </c>
      <c r="BY63" s="21">
        <f t="shared" si="3"/>
        <v>16.666666666666664</v>
      </c>
      <c r="BZ63">
        <v>2</v>
      </c>
      <c r="CA63">
        <v>3</v>
      </c>
      <c r="CC63" t="s">
        <v>1629</v>
      </c>
      <c r="CD63" s="27">
        <v>0</v>
      </c>
      <c r="CF63" t="s">
        <v>242</v>
      </c>
      <c r="CG63" t="s">
        <v>242</v>
      </c>
      <c r="CI63" s="27">
        <v>1</v>
      </c>
      <c r="CJ63" s="2" t="s">
        <v>1632</v>
      </c>
      <c r="CK63">
        <v>1</v>
      </c>
      <c r="CM63" t="s">
        <v>1633</v>
      </c>
      <c r="CN63" s="27">
        <v>1</v>
      </c>
      <c r="CO63" s="27">
        <v>0</v>
      </c>
      <c r="CP63" t="s">
        <v>242</v>
      </c>
      <c r="CQ63" t="s">
        <v>242</v>
      </c>
      <c r="CR63" t="s">
        <v>242</v>
      </c>
      <c r="CU63" s="27">
        <v>1</v>
      </c>
      <c r="CV63" s="2" t="s">
        <v>1634</v>
      </c>
      <c r="CW63">
        <v>1</v>
      </c>
      <c r="CY63" t="s">
        <v>1635</v>
      </c>
      <c r="CZ63" s="27">
        <v>1</v>
      </c>
      <c r="DA63">
        <v>24558180</v>
      </c>
      <c r="DB63">
        <v>2</v>
      </c>
      <c r="DD63" s="27">
        <v>1</v>
      </c>
      <c r="DE63" t="s">
        <v>242</v>
      </c>
      <c r="DF63" t="s">
        <v>242</v>
      </c>
      <c r="DG63">
        <v>279000</v>
      </c>
      <c r="DH63">
        <v>2</v>
      </c>
      <c r="DI63" t="s">
        <v>242</v>
      </c>
      <c r="DJ63" t="s">
        <v>242</v>
      </c>
      <c r="DL63" s="27">
        <v>1</v>
      </c>
      <c r="DM63">
        <v>20340773</v>
      </c>
      <c r="DN63">
        <v>2</v>
      </c>
      <c r="DP63">
        <v>4</v>
      </c>
      <c r="DR63" t="s">
        <v>1636</v>
      </c>
      <c r="DS63" s="27">
        <v>1</v>
      </c>
      <c r="DT63" t="s">
        <v>1637</v>
      </c>
      <c r="DU63" s="27">
        <v>1</v>
      </c>
      <c r="DV63" s="2" t="s">
        <v>1638</v>
      </c>
      <c r="DW63" s="27">
        <v>1</v>
      </c>
      <c r="DX63" s="2" t="s">
        <v>1639</v>
      </c>
      <c r="DY63" s="27">
        <v>1</v>
      </c>
      <c r="DZ63" s="2" t="s">
        <v>1640</v>
      </c>
      <c r="EA63" s="27">
        <v>1</v>
      </c>
      <c r="EB63" t="s">
        <v>1641</v>
      </c>
      <c r="EC63" s="27">
        <v>1</v>
      </c>
      <c r="ED63" t="s">
        <v>1642</v>
      </c>
      <c r="EE63" s="27">
        <v>1</v>
      </c>
      <c r="EF63" t="s">
        <v>1642</v>
      </c>
      <c r="EG63" s="27">
        <v>1</v>
      </c>
      <c r="EH63" t="s">
        <v>1642</v>
      </c>
      <c r="EI63" s="27">
        <v>1</v>
      </c>
      <c r="EJ63" t="s">
        <v>1643</v>
      </c>
      <c r="EK63" s="27">
        <v>1</v>
      </c>
      <c r="EL63" s="2" t="s">
        <v>1644</v>
      </c>
      <c r="EM63">
        <v>4</v>
      </c>
      <c r="EO63" t="s">
        <v>1636</v>
      </c>
      <c r="EP63" s="27">
        <v>0.5</v>
      </c>
      <c r="EQ63" t="s">
        <v>242</v>
      </c>
      <c r="ER63">
        <v>265.47399999999999</v>
      </c>
      <c r="EU63">
        <v>1</v>
      </c>
      <c r="EV63" t="s">
        <v>242</v>
      </c>
      <c r="EW63" t="s">
        <v>1635</v>
      </c>
      <c r="EX63" s="27">
        <v>1</v>
      </c>
      <c r="EY63">
        <v>3672896</v>
      </c>
      <c r="FA63" s="27">
        <v>1</v>
      </c>
      <c r="FB63">
        <v>0</v>
      </c>
      <c r="FD63" s="27">
        <v>1</v>
      </c>
      <c r="FE63">
        <v>59469</v>
      </c>
      <c r="FG63" s="27">
        <v>1</v>
      </c>
      <c r="FH63">
        <v>0</v>
      </c>
      <c r="FJ63">
        <v>4</v>
      </c>
      <c r="FL63" t="s">
        <v>1645</v>
      </c>
      <c r="FM63" s="27">
        <v>1</v>
      </c>
      <c r="FN63">
        <v>13</v>
      </c>
      <c r="FO63">
        <v>51</v>
      </c>
      <c r="FP63">
        <v>36</v>
      </c>
      <c r="FQ63" t="s">
        <v>1646</v>
      </c>
      <c r="FR63" s="27">
        <v>1</v>
      </c>
      <c r="FS63">
        <v>27.1</v>
      </c>
      <c r="FT63">
        <v>3</v>
      </c>
      <c r="FV63" s="27">
        <v>0.5</v>
      </c>
      <c r="FW63" t="s">
        <v>242</v>
      </c>
      <c r="FX63" t="s">
        <v>242</v>
      </c>
      <c r="FY63" t="s">
        <v>242</v>
      </c>
      <c r="FZ63" t="s">
        <v>242</v>
      </c>
      <c r="GA63" t="s">
        <v>242</v>
      </c>
      <c r="GB63" t="s">
        <v>242</v>
      </c>
      <c r="GC63" t="s">
        <v>242</v>
      </c>
      <c r="GD63">
        <v>3</v>
      </c>
      <c r="GE63" t="s">
        <v>1647</v>
      </c>
      <c r="GF63">
        <v>1</v>
      </c>
      <c r="GH63" t="s">
        <v>1635</v>
      </c>
      <c r="GI63" s="27">
        <v>0</v>
      </c>
      <c r="GJ63" t="s">
        <v>242</v>
      </c>
      <c r="GK63" t="s">
        <v>242</v>
      </c>
      <c r="GM63" t="s">
        <v>242</v>
      </c>
      <c r="GP63" s="27">
        <v>1</v>
      </c>
      <c r="GQ63">
        <v>67</v>
      </c>
      <c r="GR63" t="s">
        <v>1648</v>
      </c>
      <c r="GT63">
        <v>3</v>
      </c>
      <c r="GV63" t="s">
        <v>1629</v>
      </c>
      <c r="GW63" s="27">
        <v>0</v>
      </c>
      <c r="GY63" s="27">
        <v>0</v>
      </c>
      <c r="HA63" t="s">
        <v>242</v>
      </c>
      <c r="HD63" s="27">
        <v>1</v>
      </c>
      <c r="HE63" t="s">
        <v>1649</v>
      </c>
      <c r="HF63">
        <v>1</v>
      </c>
      <c r="HH63" t="s">
        <v>1635</v>
      </c>
      <c r="HI63">
        <v>0.88888888899999996</v>
      </c>
      <c r="HJ63">
        <v>1</v>
      </c>
      <c r="HK63">
        <v>0.5</v>
      </c>
      <c r="HL63">
        <v>1</v>
      </c>
      <c r="HM63">
        <v>1</v>
      </c>
      <c r="HN63">
        <v>0.5</v>
      </c>
      <c r="HO63">
        <v>1</v>
      </c>
      <c r="HP63">
        <v>0.83333333300000001</v>
      </c>
      <c r="HQ63">
        <v>0</v>
      </c>
      <c r="HR63">
        <v>1</v>
      </c>
      <c r="HS63">
        <v>0</v>
      </c>
      <c r="HT63">
        <v>1</v>
      </c>
      <c r="HU63">
        <v>1</v>
      </c>
      <c r="HV63">
        <v>0.79629629599999996</v>
      </c>
      <c r="HW63">
        <v>0.875</v>
      </c>
      <c r="HX63">
        <v>0.56666666700000001</v>
      </c>
      <c r="HY63">
        <v>0.745987654</v>
      </c>
      <c r="HZ63" t="s">
        <v>1650</v>
      </c>
      <c r="IA63" t="s">
        <v>266</v>
      </c>
      <c r="IB63" t="s">
        <v>1627</v>
      </c>
      <c r="IC63">
        <v>12669</v>
      </c>
      <c r="ID63">
        <v>12177</v>
      </c>
      <c r="IE63">
        <v>14947</v>
      </c>
      <c r="IF63">
        <v>19228</v>
      </c>
      <c r="IG63">
        <v>12669</v>
      </c>
    </row>
    <row r="64" spans="1:241" customFormat="1" ht="14" customHeight="1" x14ac:dyDescent="0.2">
      <c r="A64">
        <v>63</v>
      </c>
      <c r="B64">
        <v>63</v>
      </c>
      <c r="C64" s="1">
        <v>44593.663194444445</v>
      </c>
      <c r="D64" s="1">
        <v>44593.67291666667</v>
      </c>
      <c r="E64">
        <v>0</v>
      </c>
      <c r="F64" t="s">
        <v>438</v>
      </c>
      <c r="G64">
        <v>100</v>
      </c>
      <c r="H64">
        <v>844</v>
      </c>
      <c r="I64">
        <v>1</v>
      </c>
      <c r="J64" s="1">
        <v>44593.67291666667</v>
      </c>
      <c r="K64" t="s">
        <v>1651</v>
      </c>
      <c r="L64" t="s">
        <v>242</v>
      </c>
      <c r="M64" t="s">
        <v>242</v>
      </c>
      <c r="N64" t="s">
        <v>1652</v>
      </c>
      <c r="O64" t="s">
        <v>1653</v>
      </c>
      <c r="P64">
        <v>34.037994380000001</v>
      </c>
      <c r="Q64">
        <v>-118.4543991</v>
      </c>
      <c r="R64" t="s">
        <v>245</v>
      </c>
      <c r="S64" t="s">
        <v>246</v>
      </c>
      <c r="T64" t="s">
        <v>1654</v>
      </c>
      <c r="V64" t="s">
        <v>1655</v>
      </c>
      <c r="W64">
        <v>427866108</v>
      </c>
      <c r="X64">
        <v>5149</v>
      </c>
      <c r="Y64" t="s">
        <v>326</v>
      </c>
      <c r="Z64" t="s">
        <v>942</v>
      </c>
      <c r="AA64">
        <v>2020</v>
      </c>
      <c r="AC64">
        <v>0</v>
      </c>
      <c r="AF64">
        <v>12</v>
      </c>
      <c r="AG64">
        <v>2</v>
      </c>
      <c r="AI64" t="s">
        <v>1656</v>
      </c>
      <c r="AJ64" s="27">
        <v>1</v>
      </c>
      <c r="AK64">
        <v>6</v>
      </c>
      <c r="AL64" s="27">
        <v>0</v>
      </c>
      <c r="AM64" s="24">
        <v>0</v>
      </c>
      <c r="AN64" s="27">
        <v>0</v>
      </c>
      <c r="AO64" s="24">
        <v>0</v>
      </c>
      <c r="AP64" t="s">
        <v>1657</v>
      </c>
      <c r="AQ64">
        <v>2</v>
      </c>
      <c r="AS64" t="s">
        <v>1656</v>
      </c>
      <c r="AT64" s="27">
        <v>1</v>
      </c>
      <c r="AU64">
        <v>11</v>
      </c>
      <c r="AV64" s="21">
        <f t="shared" si="0"/>
        <v>91.666666666666657</v>
      </c>
      <c r="AW64">
        <v>2</v>
      </c>
      <c r="AY64" t="s">
        <v>1658</v>
      </c>
      <c r="AZ64" s="27">
        <v>1</v>
      </c>
      <c r="BA64">
        <v>11</v>
      </c>
      <c r="BB64" s="21">
        <f t="shared" si="1"/>
        <v>91.666666666666657</v>
      </c>
      <c r="BC64">
        <v>2</v>
      </c>
      <c r="BE64" t="s">
        <v>1659</v>
      </c>
      <c r="BF64" s="27">
        <v>1</v>
      </c>
      <c r="BG64" t="s">
        <v>1660</v>
      </c>
      <c r="BH64" t="s">
        <v>1661</v>
      </c>
      <c r="BI64">
        <v>5</v>
      </c>
      <c r="BJ64" t="s">
        <v>1662</v>
      </c>
      <c r="BK64" t="s">
        <v>1663</v>
      </c>
      <c r="BL64" s="27">
        <v>1</v>
      </c>
      <c r="BM64">
        <v>2</v>
      </c>
      <c r="BO64" t="s">
        <v>1664</v>
      </c>
      <c r="BP64" s="27">
        <v>1</v>
      </c>
      <c r="BQ64">
        <v>5</v>
      </c>
      <c r="BR64" s="21">
        <f t="shared" si="2"/>
        <v>41.666666666666671</v>
      </c>
      <c r="BS64" t="s">
        <v>1184</v>
      </c>
      <c r="BT64">
        <v>1</v>
      </c>
      <c r="BV64" t="s">
        <v>1665</v>
      </c>
      <c r="BW64" s="27">
        <v>1</v>
      </c>
      <c r="BX64">
        <v>2</v>
      </c>
      <c r="BY64" s="21">
        <f t="shared" si="3"/>
        <v>16.666666666666664</v>
      </c>
      <c r="BZ64">
        <v>1</v>
      </c>
      <c r="CA64">
        <v>1</v>
      </c>
      <c r="CC64" t="s">
        <v>1665</v>
      </c>
      <c r="CD64" s="27">
        <v>0</v>
      </c>
      <c r="CF64" t="s">
        <v>242</v>
      </c>
      <c r="CG64" t="s">
        <v>242</v>
      </c>
      <c r="CI64" s="27">
        <v>1</v>
      </c>
      <c r="CJ64" t="s">
        <v>1666</v>
      </c>
      <c r="CK64">
        <v>1</v>
      </c>
      <c r="CM64" t="s">
        <v>1665</v>
      </c>
      <c r="CN64" s="27">
        <v>1</v>
      </c>
      <c r="CO64" s="27">
        <v>0</v>
      </c>
      <c r="CP64" t="s">
        <v>242</v>
      </c>
      <c r="CQ64" t="s">
        <v>242</v>
      </c>
      <c r="CR64" t="s">
        <v>242</v>
      </c>
      <c r="CU64" s="27">
        <v>1</v>
      </c>
      <c r="CV64" t="s">
        <v>1667</v>
      </c>
      <c r="CW64">
        <v>2</v>
      </c>
      <c r="CY64" t="s">
        <v>1668</v>
      </c>
      <c r="CZ64" s="27">
        <v>1</v>
      </c>
      <c r="DA64">
        <v>147224</v>
      </c>
      <c r="DB64">
        <v>2</v>
      </c>
      <c r="DD64" s="27">
        <v>1</v>
      </c>
      <c r="DE64" t="s">
        <v>242</v>
      </c>
      <c r="DF64" t="s">
        <v>242</v>
      </c>
      <c r="DH64" t="s">
        <v>242</v>
      </c>
      <c r="DI64">
        <v>143616</v>
      </c>
      <c r="DJ64">
        <v>2</v>
      </c>
      <c r="DL64" s="27">
        <v>1</v>
      </c>
      <c r="DM64">
        <v>5762402</v>
      </c>
      <c r="DN64">
        <v>2</v>
      </c>
      <c r="DP64">
        <v>1</v>
      </c>
      <c r="DR64" t="s">
        <v>1665</v>
      </c>
      <c r="DS64" s="27">
        <v>1</v>
      </c>
      <c r="DT64" t="s">
        <v>1669</v>
      </c>
      <c r="DU64" s="27">
        <v>1</v>
      </c>
      <c r="DV64" s="2" t="s">
        <v>1670</v>
      </c>
      <c r="DW64" s="27">
        <v>1</v>
      </c>
      <c r="DX64" t="s">
        <v>1671</v>
      </c>
      <c r="DY64" s="27">
        <v>1</v>
      </c>
      <c r="DZ64" t="s">
        <v>1672</v>
      </c>
      <c r="EA64" s="27">
        <v>0</v>
      </c>
      <c r="EC64" s="27">
        <v>1</v>
      </c>
      <c r="ED64" t="s">
        <v>1673</v>
      </c>
      <c r="EE64" s="27">
        <v>1</v>
      </c>
      <c r="EF64" t="s">
        <v>1674</v>
      </c>
      <c r="EG64" s="27">
        <v>1</v>
      </c>
      <c r="EH64" t="s">
        <v>1675</v>
      </c>
      <c r="EI64" s="27">
        <v>1</v>
      </c>
      <c r="EJ64" t="s">
        <v>1676</v>
      </c>
      <c r="EK64" s="27">
        <v>1</v>
      </c>
      <c r="EL64" s="2" t="s">
        <v>1677</v>
      </c>
      <c r="EM64">
        <v>1</v>
      </c>
      <c r="EO64" t="s">
        <v>1665</v>
      </c>
      <c r="EP64" s="27">
        <v>0.5</v>
      </c>
      <c r="EQ64" t="s">
        <v>242</v>
      </c>
      <c r="ER64">
        <v>119537</v>
      </c>
      <c r="EU64">
        <v>1</v>
      </c>
      <c r="EV64" t="s">
        <v>242</v>
      </c>
      <c r="EW64" t="s">
        <v>1665</v>
      </c>
      <c r="EX64" s="27">
        <v>1</v>
      </c>
      <c r="EY64">
        <v>5416.5</v>
      </c>
      <c r="EZ64" t="s">
        <v>1678</v>
      </c>
      <c r="FA64" s="27">
        <v>0.5</v>
      </c>
      <c r="FB64" t="s">
        <v>242</v>
      </c>
      <c r="FC64" t="s">
        <v>1679</v>
      </c>
      <c r="FD64" s="27">
        <v>1</v>
      </c>
      <c r="FE64">
        <v>872.9</v>
      </c>
      <c r="FF64" t="s">
        <v>1680</v>
      </c>
      <c r="FG64" s="27">
        <v>0.5</v>
      </c>
      <c r="FH64" t="s">
        <v>242</v>
      </c>
      <c r="FI64" t="s">
        <v>1679</v>
      </c>
      <c r="FJ64">
        <v>1</v>
      </c>
      <c r="FL64" t="s">
        <v>1665</v>
      </c>
      <c r="FM64" s="27">
        <v>0</v>
      </c>
      <c r="FN64" t="s">
        <v>242</v>
      </c>
      <c r="FO64" t="s">
        <v>242</v>
      </c>
      <c r="FP64" t="s">
        <v>242</v>
      </c>
      <c r="FR64" s="27">
        <v>1</v>
      </c>
      <c r="FS64">
        <v>48</v>
      </c>
      <c r="FT64">
        <v>2</v>
      </c>
      <c r="FU64" t="s">
        <v>1681</v>
      </c>
      <c r="FV64" s="27">
        <v>1</v>
      </c>
      <c r="FW64">
        <v>10</v>
      </c>
      <c r="FX64">
        <v>6</v>
      </c>
      <c r="FY64">
        <v>79</v>
      </c>
      <c r="FZ64">
        <v>4</v>
      </c>
      <c r="GA64" t="s">
        <v>242</v>
      </c>
      <c r="GB64" t="s">
        <v>242</v>
      </c>
      <c r="GC64" t="s">
        <v>242</v>
      </c>
      <c r="GD64">
        <v>1</v>
      </c>
      <c r="GE64" t="s">
        <v>1682</v>
      </c>
      <c r="GF64">
        <v>1</v>
      </c>
      <c r="GH64" t="s">
        <v>1665</v>
      </c>
      <c r="GI64" s="27">
        <v>0.5</v>
      </c>
      <c r="GJ64">
        <v>1</v>
      </c>
      <c r="GK64" t="s">
        <v>242</v>
      </c>
      <c r="GL64" t="s">
        <v>1683</v>
      </c>
      <c r="GM64">
        <v>1</v>
      </c>
      <c r="GO64" t="s">
        <v>1665</v>
      </c>
      <c r="GP64" s="27">
        <v>1</v>
      </c>
      <c r="GQ64">
        <v>630</v>
      </c>
      <c r="GR64" t="s">
        <v>1684</v>
      </c>
      <c r="GT64">
        <v>3</v>
      </c>
      <c r="GW64" s="27">
        <v>1</v>
      </c>
      <c r="GX64" s="2" t="s">
        <v>1685</v>
      </c>
      <c r="GY64" s="27">
        <v>1</v>
      </c>
      <c r="GZ64" s="2" t="s">
        <v>1685</v>
      </c>
      <c r="HA64">
        <v>5</v>
      </c>
      <c r="HB64" t="s">
        <v>1686</v>
      </c>
      <c r="HC64" t="s">
        <v>1687</v>
      </c>
      <c r="HD64" s="27">
        <v>1</v>
      </c>
      <c r="HE64" s="2" t="s">
        <v>1688</v>
      </c>
      <c r="HF64">
        <v>5</v>
      </c>
      <c r="HG64" t="s">
        <v>1689</v>
      </c>
      <c r="HH64" t="s">
        <v>1665</v>
      </c>
      <c r="HI64">
        <v>0.66666666699999999</v>
      </c>
      <c r="HJ64">
        <v>1</v>
      </c>
      <c r="HK64">
        <v>0.5</v>
      </c>
      <c r="HL64">
        <v>1</v>
      </c>
      <c r="HM64">
        <v>0.9</v>
      </c>
      <c r="HN64">
        <v>0.5</v>
      </c>
      <c r="HO64">
        <v>0.75</v>
      </c>
      <c r="HP64">
        <v>0.66666666699999999</v>
      </c>
      <c r="HQ64">
        <v>0.5</v>
      </c>
      <c r="HR64">
        <v>1</v>
      </c>
      <c r="HS64">
        <v>1</v>
      </c>
      <c r="HT64">
        <v>1</v>
      </c>
      <c r="HU64">
        <v>1</v>
      </c>
      <c r="HV64">
        <v>0.72222222199999997</v>
      </c>
      <c r="HW64">
        <v>0.78749999999999998</v>
      </c>
      <c r="HX64">
        <v>0.83333333300000001</v>
      </c>
      <c r="HY64">
        <v>0.78101851899999997</v>
      </c>
      <c r="HZ64" t="s">
        <v>1690</v>
      </c>
      <c r="IA64" t="s">
        <v>266</v>
      </c>
      <c r="IB64" t="s">
        <v>1654</v>
      </c>
      <c r="IC64">
        <v>7986.2520000000004</v>
      </c>
      <c r="ID64">
        <v>8149.7190000000001</v>
      </c>
      <c r="IE64">
        <v>8971.3369999999995</v>
      </c>
      <c r="IF64">
        <v>10419.294</v>
      </c>
      <c r="IG64">
        <v>7986.2520000000004</v>
      </c>
    </row>
    <row r="65" spans="1:241" customFormat="1" ht="14" customHeight="1" x14ac:dyDescent="0.2">
      <c r="A65">
        <v>64</v>
      </c>
      <c r="B65">
        <v>64</v>
      </c>
      <c r="C65" s="1">
        <v>44593.681944444441</v>
      </c>
      <c r="D65" s="1">
        <v>44593.950694444444</v>
      </c>
      <c r="E65">
        <v>0</v>
      </c>
      <c r="F65" t="s">
        <v>1099</v>
      </c>
      <c r="G65">
        <v>100</v>
      </c>
      <c r="H65">
        <v>23236</v>
      </c>
      <c r="I65">
        <v>1</v>
      </c>
      <c r="J65" s="1">
        <v>44593.950694444444</v>
      </c>
      <c r="K65" t="s">
        <v>1691</v>
      </c>
      <c r="L65" t="s">
        <v>242</v>
      </c>
      <c r="M65" t="s">
        <v>242</v>
      </c>
      <c r="N65" t="s">
        <v>1692</v>
      </c>
      <c r="O65" t="s">
        <v>1693</v>
      </c>
      <c r="P65">
        <v>34.037994380000001</v>
      </c>
      <c r="Q65">
        <v>-118.4543991</v>
      </c>
      <c r="R65" t="s">
        <v>245</v>
      </c>
      <c r="S65" t="s">
        <v>246</v>
      </c>
      <c r="T65" t="s">
        <v>1694</v>
      </c>
      <c r="V65" t="s">
        <v>1695</v>
      </c>
      <c r="W65" t="s">
        <v>1696</v>
      </c>
      <c r="X65">
        <v>8092</v>
      </c>
      <c r="Y65" t="s">
        <v>350</v>
      </c>
      <c r="Z65" t="s">
        <v>351</v>
      </c>
      <c r="AA65">
        <v>2020</v>
      </c>
      <c r="AC65">
        <v>0</v>
      </c>
      <c r="AF65">
        <v>9</v>
      </c>
      <c r="AG65">
        <v>3</v>
      </c>
      <c r="AI65" t="s">
        <v>1697</v>
      </c>
      <c r="AJ65" s="27">
        <v>1</v>
      </c>
      <c r="AK65">
        <v>7</v>
      </c>
      <c r="AL65" s="27">
        <v>0</v>
      </c>
      <c r="AM65" s="24">
        <v>0</v>
      </c>
      <c r="AN65" s="27">
        <v>0</v>
      </c>
      <c r="AO65" s="24">
        <v>0</v>
      </c>
      <c r="AQ65">
        <v>3</v>
      </c>
      <c r="AS65" t="s">
        <v>1697</v>
      </c>
      <c r="AT65" s="27">
        <v>1</v>
      </c>
      <c r="AU65">
        <v>8</v>
      </c>
      <c r="AV65" s="21">
        <f t="shared" si="0"/>
        <v>88.888888888888886</v>
      </c>
      <c r="AW65">
        <v>3</v>
      </c>
      <c r="AY65" t="s">
        <v>1697</v>
      </c>
      <c r="AZ65" s="27">
        <v>1</v>
      </c>
      <c r="BA65">
        <v>7</v>
      </c>
      <c r="BB65" s="21">
        <f t="shared" si="1"/>
        <v>77.777777777777786</v>
      </c>
      <c r="BC65">
        <v>3</v>
      </c>
      <c r="BE65" t="s">
        <v>1697</v>
      </c>
      <c r="BF65" s="27">
        <v>1</v>
      </c>
      <c r="BG65">
        <v>8.1999999999999993</v>
      </c>
      <c r="BH65" t="s">
        <v>1697</v>
      </c>
      <c r="BI65">
        <v>3</v>
      </c>
      <c r="BL65" s="27">
        <v>1</v>
      </c>
      <c r="BM65">
        <v>3</v>
      </c>
      <c r="BO65" t="s">
        <v>1697</v>
      </c>
      <c r="BP65" s="27">
        <v>1</v>
      </c>
      <c r="BQ65">
        <v>4</v>
      </c>
      <c r="BR65" s="21">
        <f t="shared" si="2"/>
        <v>44.444444444444443</v>
      </c>
      <c r="BT65">
        <v>1</v>
      </c>
      <c r="BV65" t="s">
        <v>1698</v>
      </c>
      <c r="BW65" s="27">
        <v>1</v>
      </c>
      <c r="BX65">
        <v>3</v>
      </c>
      <c r="BY65" s="21">
        <f t="shared" si="3"/>
        <v>33.333333333333329</v>
      </c>
      <c r="BZ65">
        <v>2</v>
      </c>
      <c r="CA65">
        <v>3</v>
      </c>
      <c r="CC65" t="s">
        <v>1698</v>
      </c>
      <c r="CD65" s="27">
        <v>0</v>
      </c>
      <c r="CF65" t="s">
        <v>242</v>
      </c>
      <c r="CG65" t="s">
        <v>242</v>
      </c>
      <c r="CI65" s="27">
        <v>1</v>
      </c>
      <c r="CJ65" s="2" t="s">
        <v>1699</v>
      </c>
      <c r="CK65">
        <v>1</v>
      </c>
      <c r="CM65" t="s">
        <v>1700</v>
      </c>
      <c r="CN65" s="27">
        <v>0</v>
      </c>
      <c r="CO65" s="27">
        <v>0</v>
      </c>
      <c r="CP65" t="s">
        <v>242</v>
      </c>
      <c r="CQ65" t="s">
        <v>242</v>
      </c>
      <c r="CR65" t="s">
        <v>242</v>
      </c>
      <c r="CU65" s="27">
        <v>0</v>
      </c>
      <c r="CW65" t="s">
        <v>242</v>
      </c>
      <c r="CZ65" s="27">
        <v>1</v>
      </c>
      <c r="DA65">
        <v>60753</v>
      </c>
      <c r="DB65">
        <v>2</v>
      </c>
      <c r="DD65" s="27">
        <v>1</v>
      </c>
      <c r="DE65">
        <v>161076</v>
      </c>
      <c r="DF65">
        <v>2</v>
      </c>
      <c r="DG65" s="5">
        <v>229252</v>
      </c>
      <c r="DH65">
        <v>2</v>
      </c>
      <c r="DI65" t="s">
        <v>242</v>
      </c>
      <c r="DJ65" t="s">
        <v>242</v>
      </c>
      <c r="DL65" s="27">
        <v>1</v>
      </c>
      <c r="DM65">
        <v>1316324</v>
      </c>
      <c r="DN65">
        <v>2</v>
      </c>
      <c r="DP65">
        <v>1</v>
      </c>
      <c r="DR65" t="s">
        <v>1698</v>
      </c>
      <c r="DS65" s="27">
        <v>1</v>
      </c>
      <c r="DT65" t="s">
        <v>1701</v>
      </c>
      <c r="DU65" s="27">
        <v>1</v>
      </c>
      <c r="DV65" s="2" t="s">
        <v>1702</v>
      </c>
      <c r="DW65" s="27">
        <v>1</v>
      </c>
      <c r="DX65" s="2" t="s">
        <v>1703</v>
      </c>
      <c r="DY65" s="27">
        <v>1</v>
      </c>
      <c r="DZ65" s="2" t="s">
        <v>1704</v>
      </c>
      <c r="EA65" s="27">
        <v>1</v>
      </c>
      <c r="EB65" t="s">
        <v>1705</v>
      </c>
      <c r="EC65" s="27">
        <v>1</v>
      </c>
      <c r="ED65" s="2" t="s">
        <v>1706</v>
      </c>
      <c r="EE65" s="27">
        <v>1</v>
      </c>
      <c r="EF65" s="2" t="s">
        <v>1707</v>
      </c>
      <c r="EG65" s="27">
        <v>1</v>
      </c>
      <c r="EH65" t="s">
        <v>1708</v>
      </c>
      <c r="EI65" s="27">
        <v>1</v>
      </c>
      <c r="EJ65" t="s">
        <v>1709</v>
      </c>
      <c r="EK65" s="27">
        <v>1</v>
      </c>
      <c r="EL65" s="2" t="s">
        <v>1710</v>
      </c>
      <c r="EM65">
        <v>4</v>
      </c>
      <c r="EO65" t="s">
        <v>1711</v>
      </c>
      <c r="EP65" s="27">
        <v>0</v>
      </c>
      <c r="EQ65" t="s">
        <v>242</v>
      </c>
      <c r="ER65" t="s">
        <v>242</v>
      </c>
      <c r="EU65" t="s">
        <v>242</v>
      </c>
      <c r="EV65" t="s">
        <v>242</v>
      </c>
      <c r="EX65" s="27">
        <v>0</v>
      </c>
      <c r="EY65" t="s">
        <v>242</v>
      </c>
      <c r="FA65" s="27">
        <v>0</v>
      </c>
      <c r="FB65" t="s">
        <v>242</v>
      </c>
      <c r="FD65" s="27">
        <v>1</v>
      </c>
      <c r="FE65">
        <v>18836.79</v>
      </c>
      <c r="FF65" t="s">
        <v>1712</v>
      </c>
      <c r="FG65" s="27">
        <v>0</v>
      </c>
      <c r="FH65" t="s">
        <v>242</v>
      </c>
      <c r="FJ65">
        <v>1</v>
      </c>
      <c r="FL65" t="s">
        <v>1698</v>
      </c>
      <c r="FM65" s="27">
        <v>0</v>
      </c>
      <c r="FN65" t="s">
        <v>242</v>
      </c>
      <c r="FO65" t="s">
        <v>242</v>
      </c>
      <c r="FP65" t="s">
        <v>242</v>
      </c>
      <c r="FR65" s="27">
        <v>1</v>
      </c>
      <c r="FS65">
        <v>78</v>
      </c>
      <c r="FT65">
        <v>2</v>
      </c>
      <c r="FV65" s="27">
        <v>0.5</v>
      </c>
      <c r="FW65" t="s">
        <v>242</v>
      </c>
      <c r="FX65" t="s">
        <v>242</v>
      </c>
      <c r="FY65" t="s">
        <v>242</v>
      </c>
      <c r="FZ65" t="s">
        <v>242</v>
      </c>
      <c r="GA65" t="s">
        <v>242</v>
      </c>
      <c r="GB65" t="s">
        <v>242</v>
      </c>
      <c r="GC65" t="s">
        <v>242</v>
      </c>
      <c r="GD65">
        <v>2</v>
      </c>
      <c r="GE65" t="s">
        <v>1713</v>
      </c>
      <c r="GF65">
        <v>1</v>
      </c>
      <c r="GH65" t="s">
        <v>1698</v>
      </c>
      <c r="GI65" s="27">
        <v>0</v>
      </c>
      <c r="GJ65" t="s">
        <v>242</v>
      </c>
      <c r="GK65" t="s">
        <v>242</v>
      </c>
      <c r="GM65" t="s">
        <v>242</v>
      </c>
      <c r="GP65" s="27">
        <v>1</v>
      </c>
      <c r="GQ65" s="5">
        <v>1137</v>
      </c>
      <c r="GR65" t="s">
        <v>1714</v>
      </c>
      <c r="GS65" s="2" t="s">
        <v>1715</v>
      </c>
      <c r="GT65">
        <v>3</v>
      </c>
      <c r="GV65" t="s">
        <v>1697</v>
      </c>
      <c r="GW65" s="27">
        <v>0</v>
      </c>
      <c r="GY65" s="27">
        <v>0</v>
      </c>
      <c r="HA65" t="s">
        <v>242</v>
      </c>
      <c r="HD65" s="27">
        <v>1</v>
      </c>
      <c r="HE65" s="2" t="s">
        <v>1716</v>
      </c>
      <c r="HF65">
        <v>1</v>
      </c>
      <c r="HH65" t="s">
        <v>1698</v>
      </c>
      <c r="HI65">
        <v>0.66666666699999999</v>
      </c>
      <c r="HJ65">
        <v>1</v>
      </c>
      <c r="HK65">
        <v>0</v>
      </c>
      <c r="HL65">
        <v>1</v>
      </c>
      <c r="HM65">
        <v>1</v>
      </c>
      <c r="HN65">
        <v>0</v>
      </c>
      <c r="HO65">
        <v>0.25</v>
      </c>
      <c r="HP65">
        <v>0.5</v>
      </c>
      <c r="HQ65">
        <v>0</v>
      </c>
      <c r="HR65">
        <v>1</v>
      </c>
      <c r="HS65">
        <v>0</v>
      </c>
      <c r="HT65">
        <v>1</v>
      </c>
      <c r="HU65">
        <v>1</v>
      </c>
      <c r="HV65">
        <v>0.55555555599999995</v>
      </c>
      <c r="HW65">
        <v>0.5625</v>
      </c>
      <c r="HX65">
        <v>0.5</v>
      </c>
      <c r="HY65">
        <v>0.53935185200000002</v>
      </c>
      <c r="HZ65" t="s">
        <v>1717</v>
      </c>
      <c r="IA65" t="s">
        <v>266</v>
      </c>
      <c r="IB65" t="s">
        <v>1694</v>
      </c>
      <c r="IC65">
        <v>11388.478999999999</v>
      </c>
      <c r="ID65">
        <v>11550.603999999999</v>
      </c>
      <c r="IE65">
        <v>11618.797</v>
      </c>
      <c r="IF65">
        <v>11609.894</v>
      </c>
      <c r="IG65">
        <v>11388.478999999999</v>
      </c>
    </row>
    <row r="66" spans="1:241" customFormat="1" ht="14" customHeight="1" x14ac:dyDescent="0.2">
      <c r="A66">
        <v>65</v>
      </c>
      <c r="B66">
        <v>65</v>
      </c>
      <c r="C66" s="1">
        <v>44594.588194444441</v>
      </c>
      <c r="D66" s="1">
        <v>44594.603472222225</v>
      </c>
      <c r="E66">
        <v>0</v>
      </c>
      <c r="F66" t="s">
        <v>438</v>
      </c>
      <c r="G66">
        <v>100</v>
      </c>
      <c r="H66">
        <v>1327</v>
      </c>
      <c r="I66">
        <v>1</v>
      </c>
      <c r="J66" s="1">
        <v>44594.603472222225</v>
      </c>
      <c r="K66" t="s">
        <v>1718</v>
      </c>
      <c r="L66" t="s">
        <v>242</v>
      </c>
      <c r="M66" t="s">
        <v>242</v>
      </c>
      <c r="N66" t="s">
        <v>1719</v>
      </c>
      <c r="O66" t="s">
        <v>1720</v>
      </c>
      <c r="P66">
        <v>34.037994380000001</v>
      </c>
      <c r="Q66">
        <v>-118.4543991</v>
      </c>
      <c r="R66" t="s">
        <v>245</v>
      </c>
      <c r="S66" t="s">
        <v>246</v>
      </c>
      <c r="T66" t="s">
        <v>1721</v>
      </c>
      <c r="V66" t="s">
        <v>1722</v>
      </c>
      <c r="W66">
        <v>487836108</v>
      </c>
      <c r="X66">
        <v>2099</v>
      </c>
      <c r="Y66" t="s">
        <v>326</v>
      </c>
      <c r="Z66" t="s">
        <v>942</v>
      </c>
      <c r="AA66">
        <v>2020</v>
      </c>
      <c r="AC66">
        <v>0</v>
      </c>
      <c r="AF66">
        <v>12</v>
      </c>
      <c r="AG66">
        <v>2</v>
      </c>
      <c r="AI66" t="s">
        <v>1723</v>
      </c>
      <c r="AJ66" s="27">
        <v>1</v>
      </c>
      <c r="AK66">
        <v>7</v>
      </c>
      <c r="AL66" s="27">
        <v>0</v>
      </c>
      <c r="AM66" s="24">
        <v>0</v>
      </c>
      <c r="AN66" s="27">
        <v>0</v>
      </c>
      <c r="AO66" s="24">
        <v>0</v>
      </c>
      <c r="AP66" t="s">
        <v>1724</v>
      </c>
      <c r="AQ66">
        <v>2</v>
      </c>
      <c r="AS66" t="s">
        <v>1725</v>
      </c>
      <c r="AT66" s="27">
        <v>1</v>
      </c>
      <c r="AU66">
        <v>11</v>
      </c>
      <c r="AV66" s="21">
        <f t="shared" si="0"/>
        <v>91.666666666666657</v>
      </c>
      <c r="AW66" t="s">
        <v>242</v>
      </c>
      <c r="AZ66" s="27">
        <v>1</v>
      </c>
      <c r="BA66">
        <v>11</v>
      </c>
      <c r="BB66" s="21">
        <f t="shared" si="1"/>
        <v>91.666666666666657</v>
      </c>
      <c r="BC66" t="s">
        <v>242</v>
      </c>
      <c r="BF66" s="27">
        <v>1</v>
      </c>
      <c r="BG66">
        <v>5.4</v>
      </c>
      <c r="BI66">
        <v>2</v>
      </c>
      <c r="BK66" t="s">
        <v>1725</v>
      </c>
      <c r="BL66" s="27">
        <v>1</v>
      </c>
      <c r="BM66">
        <v>2</v>
      </c>
      <c r="BO66" t="s">
        <v>1725</v>
      </c>
      <c r="BP66" s="27">
        <v>1</v>
      </c>
      <c r="BQ66">
        <v>5</v>
      </c>
      <c r="BR66" s="21">
        <f t="shared" si="2"/>
        <v>41.666666666666671</v>
      </c>
      <c r="BS66" t="s">
        <v>1726</v>
      </c>
      <c r="BT66">
        <v>2</v>
      </c>
      <c r="BV66" t="s">
        <v>1727</v>
      </c>
      <c r="BW66" s="27">
        <v>1</v>
      </c>
      <c r="BX66">
        <v>2</v>
      </c>
      <c r="BY66" s="21">
        <f t="shared" si="3"/>
        <v>16.666666666666664</v>
      </c>
      <c r="BZ66">
        <v>2</v>
      </c>
      <c r="CA66">
        <v>2</v>
      </c>
      <c r="CC66" t="s">
        <v>1727</v>
      </c>
      <c r="CD66" s="27">
        <v>0</v>
      </c>
      <c r="CF66" t="s">
        <v>242</v>
      </c>
      <c r="CG66" t="s">
        <v>242</v>
      </c>
      <c r="CI66" s="27">
        <v>1</v>
      </c>
      <c r="CJ66" t="s">
        <v>1728</v>
      </c>
      <c r="CK66">
        <v>2</v>
      </c>
      <c r="CM66" t="s">
        <v>1729</v>
      </c>
      <c r="CN66" s="27">
        <v>1</v>
      </c>
      <c r="CO66" s="27">
        <v>0</v>
      </c>
      <c r="CP66" t="s">
        <v>242</v>
      </c>
      <c r="CQ66" t="s">
        <v>242</v>
      </c>
      <c r="CR66" t="s">
        <v>242</v>
      </c>
      <c r="CU66" s="27">
        <v>0</v>
      </c>
      <c r="CW66" t="s">
        <v>242</v>
      </c>
      <c r="CZ66" s="27">
        <v>1</v>
      </c>
      <c r="DA66">
        <v>460000</v>
      </c>
      <c r="DB66">
        <v>2</v>
      </c>
      <c r="DD66" s="27">
        <v>1</v>
      </c>
      <c r="DE66">
        <v>444000</v>
      </c>
      <c r="DF66">
        <v>2</v>
      </c>
      <c r="DG66">
        <v>588000</v>
      </c>
      <c r="DH66">
        <v>2</v>
      </c>
      <c r="DI66" t="s">
        <v>242</v>
      </c>
      <c r="DJ66" t="s">
        <v>242</v>
      </c>
      <c r="DL66" s="27">
        <v>1</v>
      </c>
      <c r="DM66">
        <v>6824000</v>
      </c>
      <c r="DN66">
        <v>2</v>
      </c>
      <c r="DP66">
        <v>2</v>
      </c>
      <c r="DR66" t="s">
        <v>1730</v>
      </c>
      <c r="DS66" s="27">
        <v>1</v>
      </c>
      <c r="DT66" t="s">
        <v>1731</v>
      </c>
      <c r="DU66" s="27">
        <v>1</v>
      </c>
      <c r="DV66" t="s">
        <v>1732</v>
      </c>
      <c r="DW66" s="27">
        <v>1</v>
      </c>
      <c r="DX66" s="2" t="s">
        <v>1733</v>
      </c>
      <c r="DY66" s="27">
        <v>1</v>
      </c>
      <c r="DZ66" s="2" t="s">
        <v>1734</v>
      </c>
      <c r="EA66" s="27">
        <v>0</v>
      </c>
      <c r="EC66" s="27">
        <v>1</v>
      </c>
      <c r="ED66" t="s">
        <v>1735</v>
      </c>
      <c r="EE66" s="27">
        <v>1</v>
      </c>
      <c r="EF66" t="s">
        <v>1736</v>
      </c>
      <c r="EG66" s="27">
        <v>1</v>
      </c>
      <c r="EH66" t="s">
        <v>1737</v>
      </c>
      <c r="EI66" s="27">
        <v>0</v>
      </c>
      <c r="EK66" s="27">
        <v>1</v>
      </c>
      <c r="EL66" t="s">
        <v>1738</v>
      </c>
      <c r="EM66">
        <v>2</v>
      </c>
      <c r="EO66" t="s">
        <v>1739</v>
      </c>
      <c r="EP66" s="27">
        <v>0</v>
      </c>
      <c r="EQ66" t="s">
        <v>242</v>
      </c>
      <c r="ER66" t="s">
        <v>242</v>
      </c>
      <c r="EU66" t="s">
        <v>242</v>
      </c>
      <c r="EV66" t="s">
        <v>242</v>
      </c>
      <c r="EX66" s="27">
        <v>0</v>
      </c>
      <c r="EY66" t="s">
        <v>242</v>
      </c>
      <c r="FA66" s="27">
        <v>0</v>
      </c>
      <c r="FB66" t="s">
        <v>242</v>
      </c>
      <c r="FD66" s="27">
        <v>0</v>
      </c>
      <c r="FE66" t="s">
        <v>242</v>
      </c>
      <c r="FG66" s="27">
        <v>0</v>
      </c>
      <c r="FH66" t="s">
        <v>242</v>
      </c>
      <c r="FJ66" t="s">
        <v>242</v>
      </c>
      <c r="FM66" s="27">
        <v>0</v>
      </c>
      <c r="FN66" t="s">
        <v>242</v>
      </c>
      <c r="FO66" t="s">
        <v>242</v>
      </c>
      <c r="FP66" t="s">
        <v>242</v>
      </c>
      <c r="FR66" s="27">
        <v>1</v>
      </c>
      <c r="FS66">
        <v>46</v>
      </c>
      <c r="FT66">
        <v>2</v>
      </c>
      <c r="FV66" s="27">
        <v>0.5</v>
      </c>
      <c r="FW66" t="s">
        <v>242</v>
      </c>
      <c r="FX66" t="s">
        <v>242</v>
      </c>
      <c r="FY66" t="s">
        <v>242</v>
      </c>
      <c r="FZ66" t="s">
        <v>242</v>
      </c>
      <c r="GA66" t="s">
        <v>242</v>
      </c>
      <c r="GB66" t="s">
        <v>242</v>
      </c>
      <c r="GC66" t="s">
        <v>242</v>
      </c>
      <c r="GD66">
        <v>1</v>
      </c>
      <c r="GE66" s="2" t="s">
        <v>1740</v>
      </c>
      <c r="GF66">
        <v>2</v>
      </c>
      <c r="GH66" t="s">
        <v>1741</v>
      </c>
      <c r="GI66" s="27">
        <v>0</v>
      </c>
      <c r="GJ66" t="s">
        <v>242</v>
      </c>
      <c r="GK66" t="s">
        <v>242</v>
      </c>
      <c r="GM66" t="s">
        <v>242</v>
      </c>
      <c r="GP66" s="27">
        <v>1</v>
      </c>
      <c r="GQ66">
        <v>279</v>
      </c>
      <c r="GR66" t="s">
        <v>1742</v>
      </c>
      <c r="GT66">
        <v>3</v>
      </c>
      <c r="GW66" s="27">
        <v>0.5</v>
      </c>
      <c r="GX66" s="2" t="s">
        <v>1743</v>
      </c>
      <c r="GY66" s="27">
        <v>0.5</v>
      </c>
      <c r="GZ66" s="2" t="s">
        <v>1744</v>
      </c>
      <c r="HA66">
        <v>5</v>
      </c>
      <c r="HB66" t="s">
        <v>1745</v>
      </c>
      <c r="HC66" t="s">
        <v>1746</v>
      </c>
      <c r="HD66" s="27">
        <v>0</v>
      </c>
      <c r="HF66">
        <v>2</v>
      </c>
      <c r="HH66" t="s">
        <v>1747</v>
      </c>
      <c r="HI66">
        <v>0.66666666699999999</v>
      </c>
      <c r="HJ66">
        <v>1</v>
      </c>
      <c r="HK66">
        <v>0</v>
      </c>
      <c r="HL66">
        <v>1</v>
      </c>
      <c r="HM66">
        <v>0.8</v>
      </c>
      <c r="HN66">
        <v>0</v>
      </c>
      <c r="HO66">
        <v>0</v>
      </c>
      <c r="HP66">
        <v>0.5</v>
      </c>
      <c r="HQ66">
        <v>0</v>
      </c>
      <c r="HR66">
        <v>1</v>
      </c>
      <c r="HS66">
        <v>0.5</v>
      </c>
      <c r="HT66">
        <v>0</v>
      </c>
      <c r="HU66">
        <v>1</v>
      </c>
      <c r="HV66">
        <v>0.55555555599999995</v>
      </c>
      <c r="HW66">
        <v>0.45</v>
      </c>
      <c r="HX66">
        <v>0.4</v>
      </c>
      <c r="HY66">
        <v>0.46851851900000002</v>
      </c>
      <c r="HZ66" t="s">
        <v>1748</v>
      </c>
      <c r="IA66" t="s">
        <v>266</v>
      </c>
      <c r="IB66" t="s">
        <v>1721</v>
      </c>
      <c r="IC66">
        <v>13578</v>
      </c>
      <c r="ID66">
        <v>13770</v>
      </c>
      <c r="IE66">
        <v>14181</v>
      </c>
      <c r="IF66">
        <v>15315</v>
      </c>
      <c r="IG66">
        <v>13578</v>
      </c>
    </row>
    <row r="67" spans="1:241" ht="14" customHeight="1" x14ac:dyDescent="0.2">
      <c r="A67" s="10">
        <v>66</v>
      </c>
      <c r="B67">
        <v>66</v>
      </c>
      <c r="C67" s="1">
        <v>44594.605555555558</v>
      </c>
      <c r="D67" s="1">
        <v>44594.617361111108</v>
      </c>
      <c r="E67">
        <v>0</v>
      </c>
      <c r="F67" t="s">
        <v>438</v>
      </c>
      <c r="G67">
        <v>100</v>
      </c>
      <c r="H67">
        <v>995</v>
      </c>
      <c r="I67">
        <v>1</v>
      </c>
      <c r="J67" s="1">
        <v>44594.617361111108</v>
      </c>
      <c r="K67" t="s">
        <v>1749</v>
      </c>
      <c r="L67" t="s">
        <v>242</v>
      </c>
      <c r="M67" t="s">
        <v>242</v>
      </c>
      <c r="N67" t="s">
        <v>1750</v>
      </c>
      <c r="O67" t="s">
        <v>1751</v>
      </c>
      <c r="P67">
        <v>34.037994380000001</v>
      </c>
      <c r="Q67">
        <v>-118.4543991</v>
      </c>
      <c r="R67" t="s">
        <v>245</v>
      </c>
      <c r="S67" t="s">
        <v>246</v>
      </c>
      <c r="T67" s="10" t="s">
        <v>1752</v>
      </c>
      <c r="V67" t="s">
        <v>1753</v>
      </c>
      <c r="W67">
        <v>517834107</v>
      </c>
      <c r="X67">
        <v>5813</v>
      </c>
      <c r="Y67" s="10" t="s">
        <v>271</v>
      </c>
      <c r="Z67" s="10" t="s">
        <v>1304</v>
      </c>
      <c r="AA67" s="10">
        <v>2020</v>
      </c>
      <c r="AC67" s="10">
        <v>0</v>
      </c>
      <c r="AF67" s="10">
        <v>11</v>
      </c>
      <c r="AG67">
        <v>1</v>
      </c>
      <c r="AI67" t="s">
        <v>1754</v>
      </c>
      <c r="AJ67" s="22">
        <v>1</v>
      </c>
      <c r="AK67" s="10">
        <v>4</v>
      </c>
      <c r="AL67" s="22">
        <v>0</v>
      </c>
      <c r="AM67" s="19">
        <v>0</v>
      </c>
      <c r="AN67" s="22">
        <v>0</v>
      </c>
      <c r="AO67" s="19">
        <v>0</v>
      </c>
      <c r="AP67" t="s">
        <v>1755</v>
      </c>
      <c r="AQ67" t="s">
        <v>242</v>
      </c>
      <c r="AT67" s="22">
        <v>1</v>
      </c>
      <c r="AU67" s="10">
        <v>9</v>
      </c>
      <c r="AV67" s="21">
        <f t="shared" ref="AV67:AV130" si="4">AU67/AF67*100</f>
        <v>81.818181818181827</v>
      </c>
      <c r="AW67" t="s">
        <v>242</v>
      </c>
      <c r="AZ67" s="22">
        <v>1</v>
      </c>
      <c r="BA67" s="10">
        <v>7</v>
      </c>
      <c r="BB67" s="21">
        <f t="shared" ref="BB67:BB130" si="5">BA67/AF67*100</f>
        <v>63.636363636363633</v>
      </c>
      <c r="BC67">
        <v>1</v>
      </c>
      <c r="BE67" t="s">
        <v>1754</v>
      </c>
      <c r="BF67" s="22">
        <v>1</v>
      </c>
      <c r="BG67" s="10">
        <v>7</v>
      </c>
      <c r="BH67" s="10" t="s">
        <v>1756</v>
      </c>
      <c r="BI67">
        <v>1</v>
      </c>
      <c r="BK67" t="s">
        <v>1754</v>
      </c>
      <c r="BL67" s="22">
        <v>1</v>
      </c>
      <c r="BM67">
        <v>1</v>
      </c>
      <c r="BO67" t="s">
        <v>1754</v>
      </c>
      <c r="BP67" s="22">
        <v>1</v>
      </c>
      <c r="BQ67" s="10">
        <v>3</v>
      </c>
      <c r="BR67" s="21">
        <f t="shared" ref="BR67:BR130" si="6">BQ67/AF67*100</f>
        <v>27.27272727272727</v>
      </c>
      <c r="BT67" s="10">
        <v>1</v>
      </c>
      <c r="BV67" s="10" t="s">
        <v>1754</v>
      </c>
      <c r="BW67" s="22">
        <v>1</v>
      </c>
      <c r="BX67" s="10">
        <v>2</v>
      </c>
      <c r="BY67" s="21">
        <f t="shared" ref="BY67:BY130" si="7">BX67/AF67*100</f>
        <v>18.181818181818183</v>
      </c>
      <c r="BZ67" s="10">
        <v>2</v>
      </c>
      <c r="CA67" s="10" t="s">
        <v>242</v>
      </c>
      <c r="CD67" s="22">
        <v>0</v>
      </c>
      <c r="CF67" s="10" t="s">
        <v>242</v>
      </c>
      <c r="CG67" s="10" t="s">
        <v>242</v>
      </c>
      <c r="CI67" s="22">
        <v>1</v>
      </c>
      <c r="CJ67" s="10" t="s">
        <v>1757</v>
      </c>
      <c r="CK67" s="10">
        <v>1</v>
      </c>
      <c r="CM67" s="10" t="s">
        <v>1754</v>
      </c>
      <c r="CN67" s="22">
        <v>0</v>
      </c>
      <c r="CO67" s="22">
        <v>0.5</v>
      </c>
      <c r="CP67" s="10">
        <v>93</v>
      </c>
      <c r="CQ67" s="10">
        <v>92</v>
      </c>
      <c r="CR67" s="10" t="s">
        <v>242</v>
      </c>
      <c r="CS67" s="10" t="s">
        <v>1758</v>
      </c>
      <c r="CU67" s="22">
        <v>1</v>
      </c>
      <c r="CV67" s="10" t="s">
        <v>1758</v>
      </c>
      <c r="CW67" s="10">
        <v>1</v>
      </c>
      <c r="CY67" s="10" t="s">
        <v>1754</v>
      </c>
      <c r="CZ67" s="22">
        <v>1</v>
      </c>
      <c r="DA67" s="10">
        <v>69255</v>
      </c>
      <c r="DB67" s="10">
        <v>2</v>
      </c>
      <c r="DD67" s="22">
        <v>1</v>
      </c>
      <c r="DE67" s="10">
        <v>472501</v>
      </c>
      <c r="DF67" s="10">
        <v>2</v>
      </c>
      <c r="DG67" s="12">
        <v>586305</v>
      </c>
      <c r="DH67" s="10">
        <v>2</v>
      </c>
      <c r="DI67" s="10" t="s">
        <v>242</v>
      </c>
      <c r="DJ67" s="10" t="s">
        <v>242</v>
      </c>
      <c r="DL67" s="22">
        <v>1</v>
      </c>
      <c r="DM67" s="10">
        <v>306669</v>
      </c>
      <c r="DN67" s="10">
        <v>2</v>
      </c>
      <c r="DP67" s="10">
        <v>5</v>
      </c>
      <c r="DQ67" s="10" t="s">
        <v>1759</v>
      </c>
      <c r="DR67" s="10" t="s">
        <v>1754</v>
      </c>
      <c r="DS67" s="27">
        <v>1</v>
      </c>
      <c r="DT67" t="s">
        <v>1760</v>
      </c>
      <c r="DU67" s="27">
        <v>1</v>
      </c>
      <c r="DV67" s="2" t="s">
        <v>1761</v>
      </c>
      <c r="DW67" s="27">
        <v>1</v>
      </c>
      <c r="DX67" t="s">
        <v>1762</v>
      </c>
      <c r="DY67" s="27">
        <v>1</v>
      </c>
      <c r="DZ67" t="s">
        <v>1763</v>
      </c>
      <c r="EA67" s="27">
        <v>0.5</v>
      </c>
      <c r="EB67" t="s">
        <v>1764</v>
      </c>
      <c r="EC67" s="27">
        <v>1</v>
      </c>
      <c r="ED67" t="s">
        <v>1765</v>
      </c>
      <c r="EE67" s="27">
        <v>0</v>
      </c>
      <c r="EG67" s="27">
        <v>1</v>
      </c>
      <c r="EH67" t="s">
        <v>1766</v>
      </c>
      <c r="EI67" s="27">
        <v>1</v>
      </c>
      <c r="EJ67" t="s">
        <v>1767</v>
      </c>
      <c r="EK67" s="27">
        <v>1</v>
      </c>
      <c r="EL67" t="s">
        <v>1768</v>
      </c>
      <c r="EM67">
        <v>5</v>
      </c>
      <c r="EN67" t="s">
        <v>1769</v>
      </c>
      <c r="EO67" t="s">
        <v>1770</v>
      </c>
      <c r="EP67" s="22">
        <v>1</v>
      </c>
      <c r="EQ67" s="10">
        <v>0</v>
      </c>
      <c r="ER67" s="10">
        <v>0</v>
      </c>
      <c r="EU67" s="10">
        <v>1</v>
      </c>
      <c r="EV67" s="10" t="s">
        <v>242</v>
      </c>
      <c r="EW67" s="10" t="s">
        <v>1754</v>
      </c>
      <c r="EX67" s="22">
        <v>1</v>
      </c>
      <c r="EY67" s="10">
        <v>6955</v>
      </c>
      <c r="FA67" s="22">
        <v>0</v>
      </c>
      <c r="FB67" s="10" t="s">
        <v>242</v>
      </c>
      <c r="FD67" s="22">
        <v>1</v>
      </c>
      <c r="FE67" s="10">
        <v>1402</v>
      </c>
      <c r="FG67" s="22">
        <v>0</v>
      </c>
      <c r="FH67" s="10" t="s">
        <v>242</v>
      </c>
      <c r="FJ67" s="10">
        <v>1</v>
      </c>
      <c r="FL67" s="10" t="s">
        <v>1754</v>
      </c>
      <c r="FM67" s="22">
        <v>1</v>
      </c>
      <c r="FN67" s="10">
        <v>14</v>
      </c>
      <c r="FO67" s="10">
        <v>57</v>
      </c>
      <c r="FP67" s="10">
        <v>29</v>
      </c>
      <c r="FQ67" s="10" t="s">
        <v>1771</v>
      </c>
      <c r="FR67" s="22">
        <v>1</v>
      </c>
      <c r="FS67" s="10">
        <v>50</v>
      </c>
      <c r="FT67" s="10">
        <v>2</v>
      </c>
      <c r="FV67" s="22">
        <v>1</v>
      </c>
      <c r="FW67" s="10">
        <v>8</v>
      </c>
      <c r="FX67" s="10">
        <v>35</v>
      </c>
      <c r="FY67" s="10">
        <v>30</v>
      </c>
      <c r="FZ67" s="10">
        <v>25</v>
      </c>
      <c r="GA67" s="10" t="s">
        <v>242</v>
      </c>
      <c r="GB67" s="10" t="s">
        <v>242</v>
      </c>
      <c r="GC67" s="10" t="s">
        <v>242</v>
      </c>
      <c r="GD67" s="10">
        <v>1</v>
      </c>
      <c r="GE67" s="10" t="s">
        <v>1772</v>
      </c>
      <c r="GF67" s="10">
        <v>5</v>
      </c>
      <c r="GG67" s="10" t="s">
        <v>1773</v>
      </c>
      <c r="GH67" s="10" t="s">
        <v>1774</v>
      </c>
      <c r="GI67" s="22">
        <v>0</v>
      </c>
      <c r="GJ67" s="10" t="s">
        <v>242</v>
      </c>
      <c r="GK67" s="10" t="s">
        <v>242</v>
      </c>
      <c r="GM67" s="10" t="s">
        <v>242</v>
      </c>
      <c r="GP67" s="22">
        <v>1</v>
      </c>
      <c r="GQ67" s="10">
        <v>265</v>
      </c>
      <c r="GR67" s="10" t="s">
        <v>1775</v>
      </c>
      <c r="GT67" s="10">
        <v>5</v>
      </c>
      <c r="GU67" s="10" t="s">
        <v>1773</v>
      </c>
      <c r="GV67" s="14">
        <v>42809</v>
      </c>
      <c r="GW67" s="22">
        <v>1</v>
      </c>
      <c r="GX67" s="11" t="s">
        <v>1776</v>
      </c>
      <c r="GY67" s="22">
        <v>0</v>
      </c>
      <c r="HA67" s="10">
        <v>5</v>
      </c>
      <c r="HB67" s="10" t="s">
        <v>1773</v>
      </c>
      <c r="HC67" s="10" t="s">
        <v>1774</v>
      </c>
      <c r="HD67" s="22">
        <v>1</v>
      </c>
      <c r="HE67" s="11" t="s">
        <v>1777</v>
      </c>
      <c r="HF67" s="10">
        <v>5</v>
      </c>
      <c r="HG67" s="10" t="s">
        <v>1773</v>
      </c>
      <c r="HH67" s="10" t="s">
        <v>1774</v>
      </c>
      <c r="HI67" s="10">
        <v>0.66666666699999999</v>
      </c>
      <c r="HJ67" s="10">
        <v>1</v>
      </c>
      <c r="HK67" s="10">
        <v>0.75</v>
      </c>
      <c r="HL67" s="10">
        <v>1</v>
      </c>
      <c r="HM67" s="10">
        <v>0.85</v>
      </c>
      <c r="HN67" s="10">
        <v>1</v>
      </c>
      <c r="HO67" s="10">
        <v>0.5</v>
      </c>
      <c r="HP67" s="10">
        <v>1</v>
      </c>
      <c r="HQ67" s="10">
        <v>0</v>
      </c>
      <c r="HR67" s="10">
        <v>1</v>
      </c>
      <c r="HS67" s="10">
        <v>0.5</v>
      </c>
      <c r="HT67" s="10">
        <v>1</v>
      </c>
      <c r="HU67" s="10">
        <v>1</v>
      </c>
      <c r="HV67" s="10">
        <v>0.80555555599999995</v>
      </c>
      <c r="HW67" s="10">
        <v>0.83750000000000002</v>
      </c>
      <c r="HX67" s="10">
        <v>0.7</v>
      </c>
      <c r="HY67" s="10">
        <v>0.78101851899999997</v>
      </c>
      <c r="HZ67" s="10" t="s">
        <v>1778</v>
      </c>
      <c r="IA67" s="10" t="s">
        <v>266</v>
      </c>
      <c r="IB67" s="10" t="s">
        <v>1752</v>
      </c>
      <c r="IC67" s="10">
        <v>13739</v>
      </c>
      <c r="ID67" s="10">
        <v>3886</v>
      </c>
      <c r="IE67" s="10">
        <v>4293</v>
      </c>
      <c r="IF67" s="10">
        <v>4180</v>
      </c>
      <c r="IG67" s="10">
        <v>13739</v>
      </c>
    </row>
    <row r="68" spans="1:241" customFormat="1" ht="14" customHeight="1" x14ac:dyDescent="0.2">
      <c r="A68">
        <v>67</v>
      </c>
      <c r="B68">
        <v>67</v>
      </c>
      <c r="C68" s="1">
        <v>44594.6875</v>
      </c>
      <c r="D68" s="1">
        <v>44594.913194444445</v>
      </c>
      <c r="E68">
        <v>0</v>
      </c>
      <c r="F68" t="s">
        <v>1099</v>
      </c>
      <c r="G68">
        <v>100</v>
      </c>
      <c r="H68">
        <v>19476</v>
      </c>
      <c r="I68">
        <v>1</v>
      </c>
      <c r="J68" s="1">
        <v>44594.913194444445</v>
      </c>
      <c r="K68" t="s">
        <v>1779</v>
      </c>
      <c r="L68" t="s">
        <v>242</v>
      </c>
      <c r="M68" t="s">
        <v>242</v>
      </c>
      <c r="N68" t="s">
        <v>1780</v>
      </c>
      <c r="O68" t="s">
        <v>1781</v>
      </c>
      <c r="P68">
        <v>34.037994380000001</v>
      </c>
      <c r="Q68">
        <v>-118.4543991</v>
      </c>
      <c r="R68" t="s">
        <v>245</v>
      </c>
      <c r="S68" t="s">
        <v>246</v>
      </c>
      <c r="T68" t="s">
        <v>1782</v>
      </c>
      <c r="V68" t="s">
        <v>1783</v>
      </c>
      <c r="W68">
        <v>209115104</v>
      </c>
      <c r="X68">
        <v>4911</v>
      </c>
      <c r="Y68" t="s">
        <v>490</v>
      </c>
      <c r="Z68" t="s">
        <v>1010</v>
      </c>
      <c r="AA68">
        <v>2020</v>
      </c>
      <c r="AC68">
        <v>0</v>
      </c>
      <c r="AF68">
        <v>12</v>
      </c>
      <c r="AG68">
        <v>3</v>
      </c>
      <c r="AI68" t="s">
        <v>1784</v>
      </c>
      <c r="AJ68" s="27">
        <v>1</v>
      </c>
      <c r="AK68">
        <v>5</v>
      </c>
      <c r="AL68" s="27">
        <v>1</v>
      </c>
      <c r="AM68">
        <v>7</v>
      </c>
      <c r="AN68" s="27">
        <v>0</v>
      </c>
      <c r="AO68" s="24">
        <v>0</v>
      </c>
      <c r="AQ68">
        <v>3</v>
      </c>
      <c r="AS68" t="s">
        <v>1784</v>
      </c>
      <c r="AT68" s="27">
        <v>1</v>
      </c>
      <c r="AU68">
        <v>11</v>
      </c>
      <c r="AV68" s="21">
        <f t="shared" si="4"/>
        <v>91.666666666666657</v>
      </c>
      <c r="AW68">
        <v>3</v>
      </c>
      <c r="AY68" t="s">
        <v>1784</v>
      </c>
      <c r="AZ68" s="27">
        <v>1</v>
      </c>
      <c r="BA68">
        <v>9</v>
      </c>
      <c r="BB68" s="21">
        <f t="shared" si="5"/>
        <v>75</v>
      </c>
      <c r="BC68">
        <v>3</v>
      </c>
      <c r="BE68" t="s">
        <v>1784</v>
      </c>
      <c r="BF68" s="27">
        <v>1</v>
      </c>
      <c r="BH68" t="s">
        <v>1784</v>
      </c>
      <c r="BI68">
        <v>3</v>
      </c>
      <c r="BK68" t="s">
        <v>1784</v>
      </c>
      <c r="BL68" s="27">
        <v>1</v>
      </c>
      <c r="BM68">
        <v>3</v>
      </c>
      <c r="BO68" t="s">
        <v>1784</v>
      </c>
      <c r="BP68" s="27">
        <v>1</v>
      </c>
      <c r="BQ68">
        <v>3</v>
      </c>
      <c r="BR68" s="21">
        <f t="shared" si="6"/>
        <v>25</v>
      </c>
      <c r="BT68">
        <v>3</v>
      </c>
      <c r="BV68" t="s">
        <v>1784</v>
      </c>
      <c r="BW68" s="27">
        <v>1</v>
      </c>
      <c r="BX68">
        <v>3</v>
      </c>
      <c r="BY68" s="21">
        <f t="shared" si="7"/>
        <v>25</v>
      </c>
      <c r="BZ68">
        <v>2</v>
      </c>
      <c r="CA68">
        <v>3</v>
      </c>
      <c r="CC68" t="s">
        <v>1784</v>
      </c>
      <c r="CD68" s="27">
        <v>0</v>
      </c>
      <c r="CF68" t="s">
        <v>242</v>
      </c>
      <c r="CG68" t="s">
        <v>242</v>
      </c>
      <c r="CI68" s="27">
        <v>0.5</v>
      </c>
      <c r="CJ68" s="2" t="s">
        <v>1785</v>
      </c>
      <c r="CK68">
        <v>1</v>
      </c>
      <c r="CM68" t="s">
        <v>1786</v>
      </c>
      <c r="CN68" s="27">
        <v>0</v>
      </c>
      <c r="CO68" s="27">
        <v>0</v>
      </c>
      <c r="CP68" t="s">
        <v>242</v>
      </c>
      <c r="CQ68" t="s">
        <v>242</v>
      </c>
      <c r="CR68" t="s">
        <v>242</v>
      </c>
      <c r="CU68" s="27">
        <v>1</v>
      </c>
      <c r="CV68" s="2" t="s">
        <v>1787</v>
      </c>
      <c r="CW68">
        <v>1</v>
      </c>
      <c r="CY68" t="s">
        <v>1786</v>
      </c>
      <c r="CZ68" s="27">
        <v>1</v>
      </c>
      <c r="DA68">
        <v>2741000</v>
      </c>
      <c r="DB68">
        <v>2</v>
      </c>
      <c r="DD68" s="27">
        <v>1</v>
      </c>
      <c r="DE68" t="s">
        <v>242</v>
      </c>
      <c r="DF68" t="s">
        <v>242</v>
      </c>
      <c r="DH68" t="s">
        <v>242</v>
      </c>
      <c r="DI68">
        <v>920000</v>
      </c>
      <c r="DJ68">
        <v>2</v>
      </c>
      <c r="DL68" s="27">
        <v>1</v>
      </c>
      <c r="DM68">
        <v>29500000</v>
      </c>
      <c r="DN68">
        <v>2</v>
      </c>
      <c r="DP68">
        <v>1</v>
      </c>
      <c r="DR68" t="s">
        <v>1786</v>
      </c>
      <c r="DS68" s="27">
        <v>1</v>
      </c>
      <c r="DT68" s="2" t="s">
        <v>1788</v>
      </c>
      <c r="DU68" s="27">
        <v>1</v>
      </c>
      <c r="DV68" s="2" t="s">
        <v>1789</v>
      </c>
      <c r="DW68" s="27">
        <v>1</v>
      </c>
      <c r="DX68" s="2" t="s">
        <v>1790</v>
      </c>
      <c r="DY68" s="27">
        <v>1</v>
      </c>
      <c r="DZ68" s="2" t="s">
        <v>1791</v>
      </c>
      <c r="EA68" s="27">
        <v>1</v>
      </c>
      <c r="EB68" s="2" t="s">
        <v>1792</v>
      </c>
      <c r="EC68" s="27">
        <v>1</v>
      </c>
      <c r="ED68" s="2" t="s">
        <v>1793</v>
      </c>
      <c r="EE68" s="27">
        <v>1</v>
      </c>
      <c r="EF68" s="2" t="s">
        <v>1794</v>
      </c>
      <c r="EG68" s="27">
        <v>1</v>
      </c>
      <c r="EH68" s="2" t="s">
        <v>1795</v>
      </c>
      <c r="EI68" s="27">
        <v>1</v>
      </c>
      <c r="EJ68" s="2" t="s">
        <v>1796</v>
      </c>
      <c r="EK68" s="27">
        <v>1</v>
      </c>
      <c r="EL68" s="2" t="s">
        <v>1797</v>
      </c>
      <c r="EM68">
        <v>5</v>
      </c>
      <c r="EN68" t="s">
        <v>1798</v>
      </c>
      <c r="EO68" t="s">
        <v>1799</v>
      </c>
      <c r="EP68" s="27">
        <v>0</v>
      </c>
      <c r="EQ68" t="s">
        <v>242</v>
      </c>
      <c r="ER68" t="s">
        <v>242</v>
      </c>
      <c r="EU68" t="s">
        <v>242</v>
      </c>
      <c r="EV68" t="s">
        <v>242</v>
      </c>
      <c r="EX68" s="27">
        <v>1</v>
      </c>
      <c r="EY68">
        <v>10409.882</v>
      </c>
      <c r="EZ68" t="s">
        <v>1800</v>
      </c>
      <c r="FA68" s="27">
        <v>0</v>
      </c>
      <c r="FB68" t="s">
        <v>242</v>
      </c>
      <c r="FD68" s="27">
        <v>1</v>
      </c>
      <c r="FE68">
        <v>7570.8239999999996</v>
      </c>
      <c r="FF68" t="s">
        <v>1801</v>
      </c>
      <c r="FG68" s="27">
        <v>0</v>
      </c>
      <c r="FH68" t="s">
        <v>242</v>
      </c>
      <c r="FJ68">
        <v>1</v>
      </c>
      <c r="FL68" t="s">
        <v>1786</v>
      </c>
      <c r="FM68" s="27">
        <v>0</v>
      </c>
      <c r="FN68" t="s">
        <v>242</v>
      </c>
      <c r="FO68" t="s">
        <v>242</v>
      </c>
      <c r="FP68" t="s">
        <v>242</v>
      </c>
      <c r="FR68" s="27">
        <v>1</v>
      </c>
      <c r="FS68">
        <v>22</v>
      </c>
      <c r="FT68">
        <v>1</v>
      </c>
      <c r="FV68" s="27">
        <v>1</v>
      </c>
      <c r="FW68">
        <v>20.84</v>
      </c>
      <c r="FX68">
        <v>18.059999999999999</v>
      </c>
      <c r="FY68">
        <v>49.05</v>
      </c>
      <c r="FZ68">
        <v>8.81</v>
      </c>
      <c r="GA68" t="s">
        <v>242</v>
      </c>
      <c r="GB68" t="s">
        <v>242</v>
      </c>
      <c r="GC68" t="s">
        <v>242</v>
      </c>
      <c r="GD68">
        <v>1</v>
      </c>
      <c r="GF68">
        <v>5</v>
      </c>
      <c r="GG68" t="s">
        <v>1802</v>
      </c>
      <c r="GH68" t="s">
        <v>1803</v>
      </c>
      <c r="GI68" s="27">
        <v>0</v>
      </c>
      <c r="GJ68" t="s">
        <v>242</v>
      </c>
      <c r="GK68" t="s">
        <v>242</v>
      </c>
      <c r="GM68" t="s">
        <v>242</v>
      </c>
      <c r="GP68" s="27">
        <v>1</v>
      </c>
      <c r="GQ68">
        <v>29</v>
      </c>
      <c r="GR68" t="s">
        <v>1804</v>
      </c>
      <c r="GT68">
        <v>3</v>
      </c>
      <c r="GV68" t="s">
        <v>1784</v>
      </c>
      <c r="GW68" s="27">
        <v>0</v>
      </c>
      <c r="GY68" s="27">
        <v>0</v>
      </c>
      <c r="HA68" t="s">
        <v>242</v>
      </c>
      <c r="HD68" s="27">
        <v>1</v>
      </c>
      <c r="HE68" t="s">
        <v>1805</v>
      </c>
      <c r="HF68">
        <v>1</v>
      </c>
      <c r="HH68" t="s">
        <v>1786</v>
      </c>
      <c r="HI68">
        <v>0.77777777800000003</v>
      </c>
      <c r="HJ68">
        <v>0.5</v>
      </c>
      <c r="HK68">
        <v>0.5</v>
      </c>
      <c r="HL68">
        <v>1</v>
      </c>
      <c r="HM68">
        <v>1</v>
      </c>
      <c r="HN68">
        <v>0</v>
      </c>
      <c r="HO68">
        <v>0.5</v>
      </c>
      <c r="HP68">
        <v>0.66666666699999999</v>
      </c>
      <c r="HQ68">
        <v>0</v>
      </c>
      <c r="HR68">
        <v>1</v>
      </c>
      <c r="HS68">
        <v>0</v>
      </c>
      <c r="HT68">
        <v>1</v>
      </c>
      <c r="HU68">
        <v>1</v>
      </c>
      <c r="HV68">
        <v>0.592592593</v>
      </c>
      <c r="HW68">
        <v>0.625</v>
      </c>
      <c r="HX68">
        <v>0.53333333299999997</v>
      </c>
      <c r="HY68">
        <v>0.58364197500000004</v>
      </c>
      <c r="HZ68" t="s">
        <v>1782</v>
      </c>
      <c r="IA68" t="s">
        <v>266</v>
      </c>
      <c r="IB68" t="s">
        <v>1782</v>
      </c>
      <c r="IC68">
        <v>12574</v>
      </c>
      <c r="ID68">
        <v>12246</v>
      </c>
      <c r="IE68">
        <v>13676</v>
      </c>
      <c r="IF68">
        <v>15670</v>
      </c>
      <c r="IG68">
        <v>12574</v>
      </c>
    </row>
    <row r="69" spans="1:241" customFormat="1" ht="14" customHeight="1" x14ac:dyDescent="0.2">
      <c r="A69">
        <v>68</v>
      </c>
      <c r="B69">
        <v>68</v>
      </c>
      <c r="C69" s="1">
        <v>44594.625694444447</v>
      </c>
      <c r="D69" s="1">
        <v>44598.505555555559</v>
      </c>
      <c r="E69">
        <v>0</v>
      </c>
      <c r="F69" t="s">
        <v>438</v>
      </c>
      <c r="G69">
        <v>100</v>
      </c>
      <c r="H69">
        <v>335251</v>
      </c>
      <c r="I69">
        <v>1</v>
      </c>
      <c r="J69" s="1">
        <v>44598.505555555559</v>
      </c>
      <c r="K69" t="s">
        <v>1806</v>
      </c>
      <c r="L69" t="s">
        <v>242</v>
      </c>
      <c r="M69" t="s">
        <v>242</v>
      </c>
      <c r="N69" t="s">
        <v>1807</v>
      </c>
      <c r="O69" t="s">
        <v>1808</v>
      </c>
      <c r="P69">
        <v>34.037994380000001</v>
      </c>
      <c r="Q69">
        <v>-118.4543991</v>
      </c>
      <c r="R69" t="s">
        <v>245</v>
      </c>
      <c r="S69" t="s">
        <v>246</v>
      </c>
      <c r="T69" t="s">
        <v>1809</v>
      </c>
      <c r="V69" t="s">
        <v>1810</v>
      </c>
      <c r="W69" t="s">
        <v>1811</v>
      </c>
      <c r="X69">
        <v>1311</v>
      </c>
      <c r="Y69" t="s">
        <v>248</v>
      </c>
      <c r="Z69" t="s">
        <v>249</v>
      </c>
      <c r="AA69">
        <v>2021</v>
      </c>
      <c r="AC69">
        <v>0</v>
      </c>
      <c r="AF69">
        <v>11</v>
      </c>
      <c r="AG69">
        <v>1</v>
      </c>
      <c r="AI69" t="s">
        <v>1812</v>
      </c>
      <c r="AJ69" s="27">
        <v>1</v>
      </c>
      <c r="AK69">
        <v>11</v>
      </c>
      <c r="AL69" s="27">
        <v>0</v>
      </c>
      <c r="AM69" s="24">
        <v>0</v>
      </c>
      <c r="AN69" s="27">
        <v>1</v>
      </c>
      <c r="AO69">
        <v>11</v>
      </c>
      <c r="AP69" t="s">
        <v>1813</v>
      </c>
      <c r="AQ69">
        <v>1</v>
      </c>
      <c r="AS69" t="s">
        <v>1812</v>
      </c>
      <c r="AT69" s="27">
        <v>1</v>
      </c>
      <c r="AU69">
        <v>9</v>
      </c>
      <c r="AV69" s="21">
        <f t="shared" si="4"/>
        <v>81.818181818181827</v>
      </c>
      <c r="AW69">
        <v>3</v>
      </c>
      <c r="AY69" t="s">
        <v>1814</v>
      </c>
      <c r="AZ69" s="27">
        <v>1</v>
      </c>
      <c r="BA69">
        <v>8</v>
      </c>
      <c r="BB69" s="21">
        <f t="shared" si="5"/>
        <v>72.727272727272734</v>
      </c>
      <c r="BC69">
        <v>1</v>
      </c>
      <c r="BE69" t="s">
        <v>1812</v>
      </c>
      <c r="BF69" s="27">
        <v>1</v>
      </c>
      <c r="BG69">
        <v>4.3600000000000003</v>
      </c>
      <c r="BI69">
        <v>3</v>
      </c>
      <c r="BK69" t="s">
        <v>1814</v>
      </c>
      <c r="BL69" s="27">
        <v>1</v>
      </c>
      <c r="BM69">
        <v>3</v>
      </c>
      <c r="BO69" t="s">
        <v>1814</v>
      </c>
      <c r="BP69" s="27">
        <v>1</v>
      </c>
      <c r="BQ69">
        <v>3</v>
      </c>
      <c r="BR69" s="21">
        <f t="shared" si="6"/>
        <v>27.27272727272727</v>
      </c>
      <c r="BT69">
        <v>1</v>
      </c>
      <c r="BV69" t="s">
        <v>1812</v>
      </c>
      <c r="BW69" s="27">
        <v>1</v>
      </c>
      <c r="BX69">
        <v>1</v>
      </c>
      <c r="BY69" s="21">
        <f t="shared" si="7"/>
        <v>9.0909090909090917</v>
      </c>
      <c r="BZ69">
        <v>2</v>
      </c>
      <c r="CA69">
        <v>1</v>
      </c>
      <c r="CC69" t="s">
        <v>1812</v>
      </c>
      <c r="CD69" s="27">
        <v>0</v>
      </c>
      <c r="CF69" t="s">
        <v>242</v>
      </c>
      <c r="CG69" t="s">
        <v>242</v>
      </c>
      <c r="CI69" s="27">
        <v>1</v>
      </c>
      <c r="CJ69" t="s">
        <v>1815</v>
      </c>
      <c r="CK69">
        <v>1</v>
      </c>
      <c r="CM69" t="s">
        <v>1812</v>
      </c>
      <c r="CN69" s="27">
        <v>0</v>
      </c>
      <c r="CO69" s="27">
        <v>0</v>
      </c>
      <c r="CP69" t="s">
        <v>242</v>
      </c>
      <c r="CQ69" t="s">
        <v>242</v>
      </c>
      <c r="CR69" t="s">
        <v>242</v>
      </c>
      <c r="CU69" s="27">
        <v>1</v>
      </c>
      <c r="CV69" s="2" t="s">
        <v>1816</v>
      </c>
      <c r="CW69">
        <v>1</v>
      </c>
      <c r="CY69" t="s">
        <v>1812</v>
      </c>
      <c r="CZ69" s="27">
        <v>1</v>
      </c>
      <c r="DA69">
        <v>3910000</v>
      </c>
      <c r="DB69">
        <v>2</v>
      </c>
      <c r="DD69" s="27">
        <v>1</v>
      </c>
      <c r="DE69" t="s">
        <v>242</v>
      </c>
      <c r="DF69" t="s">
        <v>242</v>
      </c>
      <c r="DH69" t="s">
        <v>242</v>
      </c>
      <c r="DI69">
        <v>320000</v>
      </c>
      <c r="DJ69">
        <v>2</v>
      </c>
      <c r="DL69" s="27">
        <v>1</v>
      </c>
      <c r="DM69" s="3">
        <v>49000000</v>
      </c>
      <c r="DN69">
        <v>2</v>
      </c>
      <c r="DP69">
        <v>1</v>
      </c>
      <c r="DR69" t="s">
        <v>1812</v>
      </c>
      <c r="DS69" s="27">
        <v>1</v>
      </c>
      <c r="DT69" s="2" t="s">
        <v>1817</v>
      </c>
      <c r="DU69" s="27">
        <v>1</v>
      </c>
      <c r="DV69" s="2" t="s">
        <v>1818</v>
      </c>
      <c r="DW69" s="27">
        <v>1</v>
      </c>
      <c r="DX69" s="2" t="s">
        <v>1819</v>
      </c>
      <c r="DY69" s="27">
        <v>1</v>
      </c>
      <c r="DZ69" t="s">
        <v>1820</v>
      </c>
      <c r="EA69" s="27">
        <v>1</v>
      </c>
      <c r="EB69" s="2" t="s">
        <v>1821</v>
      </c>
      <c r="EC69" s="27">
        <v>1</v>
      </c>
      <c r="ED69" s="2" t="s">
        <v>1822</v>
      </c>
      <c r="EE69" s="27">
        <v>1</v>
      </c>
      <c r="EF69" s="2" t="s">
        <v>1823</v>
      </c>
      <c r="EG69" s="27">
        <v>1</v>
      </c>
      <c r="EH69" s="2" t="s">
        <v>1824</v>
      </c>
      <c r="EI69" s="27">
        <v>1</v>
      </c>
      <c r="EJ69" t="s">
        <v>1825</v>
      </c>
      <c r="EK69" s="27">
        <v>1</v>
      </c>
      <c r="EL69" s="2" t="s">
        <v>1826</v>
      </c>
      <c r="EM69">
        <v>4</v>
      </c>
      <c r="EO69" t="s">
        <v>1827</v>
      </c>
      <c r="EP69" s="27">
        <v>0</v>
      </c>
      <c r="EQ69" t="s">
        <v>242</v>
      </c>
      <c r="ER69" t="s">
        <v>242</v>
      </c>
      <c r="EU69" t="s">
        <v>242</v>
      </c>
      <c r="EV69" t="s">
        <v>242</v>
      </c>
      <c r="EX69" s="27">
        <v>0</v>
      </c>
      <c r="EY69" t="s">
        <v>242</v>
      </c>
      <c r="FA69" s="27">
        <v>0</v>
      </c>
      <c r="FB69" t="s">
        <v>242</v>
      </c>
      <c r="FD69" s="27">
        <v>1</v>
      </c>
      <c r="FE69">
        <v>15660.24862</v>
      </c>
      <c r="FF69" t="s">
        <v>1828</v>
      </c>
      <c r="FG69" s="27">
        <v>1</v>
      </c>
      <c r="FH69">
        <v>8</v>
      </c>
      <c r="FJ69">
        <v>1</v>
      </c>
      <c r="FL69" t="s">
        <v>1812</v>
      </c>
      <c r="FM69" s="27">
        <v>0</v>
      </c>
      <c r="FN69" t="s">
        <v>242</v>
      </c>
      <c r="FO69" t="s">
        <v>242</v>
      </c>
      <c r="FP69" t="s">
        <v>242</v>
      </c>
      <c r="FR69" s="27">
        <v>1</v>
      </c>
      <c r="FS69">
        <v>27</v>
      </c>
      <c r="FT69">
        <v>3</v>
      </c>
      <c r="FV69" s="27">
        <v>0.5</v>
      </c>
      <c r="FW69" t="s">
        <v>242</v>
      </c>
      <c r="FX69" t="s">
        <v>242</v>
      </c>
      <c r="FY69">
        <v>79</v>
      </c>
      <c r="FZ69" t="s">
        <v>242</v>
      </c>
      <c r="GA69" t="s">
        <v>242</v>
      </c>
      <c r="GB69" t="s">
        <v>242</v>
      </c>
      <c r="GC69" t="s">
        <v>242</v>
      </c>
      <c r="GD69">
        <v>3</v>
      </c>
      <c r="GE69" t="s">
        <v>1829</v>
      </c>
      <c r="GF69">
        <v>1</v>
      </c>
      <c r="GH69" t="s">
        <v>1812</v>
      </c>
      <c r="GI69" s="27">
        <v>0.5</v>
      </c>
      <c r="GJ69" t="s">
        <v>242</v>
      </c>
      <c r="GK69" t="s">
        <v>242</v>
      </c>
      <c r="GL69" s="2" t="s">
        <v>1830</v>
      </c>
      <c r="GM69">
        <v>1</v>
      </c>
      <c r="GO69" t="s">
        <v>1812</v>
      </c>
      <c r="GP69" s="27">
        <v>1</v>
      </c>
      <c r="GQ69">
        <v>86</v>
      </c>
      <c r="GR69" t="s">
        <v>1831</v>
      </c>
      <c r="GT69">
        <v>3</v>
      </c>
      <c r="GV69" t="s">
        <v>1814</v>
      </c>
      <c r="GW69" s="27">
        <v>0</v>
      </c>
      <c r="GY69" s="27">
        <v>0</v>
      </c>
      <c r="HA69" t="s">
        <v>242</v>
      </c>
      <c r="HD69" s="27">
        <v>1</v>
      </c>
      <c r="HE69" s="2" t="s">
        <v>1832</v>
      </c>
      <c r="HF69">
        <v>1</v>
      </c>
      <c r="HH69" t="s">
        <v>1812</v>
      </c>
      <c r="HI69">
        <v>0.77777777800000003</v>
      </c>
      <c r="HJ69">
        <v>1</v>
      </c>
      <c r="HK69">
        <v>0.5</v>
      </c>
      <c r="HL69">
        <v>1</v>
      </c>
      <c r="HM69">
        <v>1</v>
      </c>
      <c r="HN69">
        <v>0</v>
      </c>
      <c r="HO69">
        <v>0.5</v>
      </c>
      <c r="HP69">
        <v>0.5</v>
      </c>
      <c r="HQ69">
        <v>0.5</v>
      </c>
      <c r="HR69">
        <v>1</v>
      </c>
      <c r="HS69">
        <v>0</v>
      </c>
      <c r="HT69">
        <v>1</v>
      </c>
      <c r="HU69">
        <v>1</v>
      </c>
      <c r="HV69">
        <v>0.75925925900000002</v>
      </c>
      <c r="HW69">
        <v>0.625</v>
      </c>
      <c r="HX69">
        <v>0.6</v>
      </c>
      <c r="HY69">
        <v>0.661419753</v>
      </c>
      <c r="HZ69" t="s">
        <v>1809</v>
      </c>
      <c r="IA69" t="s">
        <v>266</v>
      </c>
      <c r="IB69" t="s">
        <v>1809</v>
      </c>
      <c r="IC69">
        <v>6220</v>
      </c>
      <c r="ID69">
        <v>4828</v>
      </c>
      <c r="IE69">
        <v>12206</v>
      </c>
      <c r="IF69">
        <v>19169</v>
      </c>
      <c r="IG69">
        <v>6220</v>
      </c>
    </row>
    <row r="70" spans="1:241" customFormat="1" ht="14" customHeight="1" x14ac:dyDescent="0.2">
      <c r="A70">
        <v>69</v>
      </c>
      <c r="B70">
        <v>69</v>
      </c>
      <c r="C70" s="1">
        <v>44598.693055555559</v>
      </c>
      <c r="D70" s="1">
        <v>44599.680555555555</v>
      </c>
      <c r="E70">
        <v>0</v>
      </c>
      <c r="F70" t="s">
        <v>1099</v>
      </c>
      <c r="G70">
        <v>100</v>
      </c>
      <c r="H70">
        <v>85290</v>
      </c>
      <c r="I70">
        <v>1</v>
      </c>
      <c r="J70" s="1">
        <v>44599.680555555555</v>
      </c>
      <c r="K70" t="s">
        <v>1833</v>
      </c>
      <c r="L70" t="s">
        <v>242</v>
      </c>
      <c r="M70" t="s">
        <v>242</v>
      </c>
      <c r="N70" t="s">
        <v>1834</v>
      </c>
      <c r="O70" t="s">
        <v>1835</v>
      </c>
      <c r="P70">
        <v>34.037994380000001</v>
      </c>
      <c r="Q70">
        <v>-118.4543991</v>
      </c>
      <c r="R70" t="s">
        <v>245</v>
      </c>
      <c r="S70" t="s">
        <v>246</v>
      </c>
      <c r="T70" t="s">
        <v>1836</v>
      </c>
      <c r="V70" t="s">
        <v>1837</v>
      </c>
      <c r="W70">
        <v>277432100</v>
      </c>
      <c r="X70">
        <v>2821</v>
      </c>
      <c r="Y70" t="s">
        <v>418</v>
      </c>
      <c r="Z70" t="s">
        <v>1838</v>
      </c>
      <c r="AA70">
        <v>2020</v>
      </c>
      <c r="AC70">
        <v>0</v>
      </c>
      <c r="AF70">
        <v>13</v>
      </c>
      <c r="AG70">
        <v>3</v>
      </c>
      <c r="AI70" t="s">
        <v>1839</v>
      </c>
      <c r="AJ70" s="27">
        <v>1</v>
      </c>
      <c r="AK70">
        <v>6</v>
      </c>
      <c r="AL70" s="27">
        <v>0</v>
      </c>
      <c r="AM70" s="24">
        <v>0</v>
      </c>
      <c r="AN70" s="27">
        <v>0</v>
      </c>
      <c r="AO70" s="24">
        <v>0</v>
      </c>
      <c r="AQ70">
        <v>3</v>
      </c>
      <c r="AS70" t="s">
        <v>1839</v>
      </c>
      <c r="AT70" s="27">
        <v>1</v>
      </c>
      <c r="AU70">
        <v>12</v>
      </c>
      <c r="AV70" s="21">
        <f t="shared" si="4"/>
        <v>92.307692307692307</v>
      </c>
      <c r="AW70">
        <v>3</v>
      </c>
      <c r="AY70" t="s">
        <v>1839</v>
      </c>
      <c r="AZ70" s="27">
        <v>1</v>
      </c>
      <c r="BA70">
        <v>12</v>
      </c>
      <c r="BB70" s="21">
        <f t="shared" si="5"/>
        <v>92.307692307692307</v>
      </c>
      <c r="BC70">
        <v>3</v>
      </c>
      <c r="BE70" t="s">
        <v>1839</v>
      </c>
      <c r="BF70" s="27">
        <v>1</v>
      </c>
      <c r="BI70">
        <v>3</v>
      </c>
      <c r="BK70" t="s">
        <v>1839</v>
      </c>
      <c r="BL70" s="27">
        <v>1</v>
      </c>
      <c r="BM70">
        <v>3</v>
      </c>
      <c r="BO70" t="s">
        <v>1839</v>
      </c>
      <c r="BP70" s="27">
        <v>1</v>
      </c>
      <c r="BQ70">
        <v>3</v>
      </c>
      <c r="BR70" s="21">
        <f t="shared" si="6"/>
        <v>23.076923076923077</v>
      </c>
      <c r="BT70">
        <v>1</v>
      </c>
      <c r="BV70" t="s">
        <v>1840</v>
      </c>
      <c r="BW70" s="27">
        <v>1</v>
      </c>
      <c r="BX70">
        <v>5</v>
      </c>
      <c r="BY70" s="21">
        <f t="shared" si="7"/>
        <v>38.461538461538467</v>
      </c>
      <c r="BZ70">
        <v>2</v>
      </c>
      <c r="CA70">
        <v>3</v>
      </c>
      <c r="CC70" t="s">
        <v>1840</v>
      </c>
      <c r="CD70" s="27">
        <v>0</v>
      </c>
      <c r="CF70" t="s">
        <v>242</v>
      </c>
      <c r="CG70" t="s">
        <v>242</v>
      </c>
      <c r="CI70" s="27">
        <v>1</v>
      </c>
      <c r="CJ70" s="2" t="s">
        <v>1841</v>
      </c>
      <c r="CK70">
        <v>1</v>
      </c>
      <c r="CM70" t="s">
        <v>1840</v>
      </c>
      <c r="CN70" s="27">
        <v>1</v>
      </c>
      <c r="CO70" s="27">
        <v>0</v>
      </c>
      <c r="CP70" t="s">
        <v>242</v>
      </c>
      <c r="CQ70" t="s">
        <v>242</v>
      </c>
      <c r="CR70" t="s">
        <v>242</v>
      </c>
      <c r="CU70" s="27">
        <v>1</v>
      </c>
      <c r="CV70" t="s">
        <v>1842</v>
      </c>
      <c r="CW70">
        <v>1</v>
      </c>
      <c r="CY70" t="s">
        <v>1840</v>
      </c>
      <c r="CZ70" s="27">
        <v>1</v>
      </c>
      <c r="DA70">
        <v>5130068</v>
      </c>
      <c r="DB70">
        <v>2</v>
      </c>
      <c r="DD70" s="27">
        <v>1</v>
      </c>
      <c r="DE70" t="s">
        <v>242</v>
      </c>
      <c r="DF70" t="s">
        <v>242</v>
      </c>
      <c r="DG70">
        <v>1636228</v>
      </c>
      <c r="DH70">
        <v>2</v>
      </c>
      <c r="DI70" t="s">
        <v>242</v>
      </c>
      <c r="DJ70" t="s">
        <v>242</v>
      </c>
      <c r="DL70" s="27">
        <v>1</v>
      </c>
      <c r="DM70">
        <v>7424746</v>
      </c>
      <c r="DN70">
        <v>2</v>
      </c>
      <c r="DP70">
        <v>4</v>
      </c>
      <c r="DR70" t="s">
        <v>1843</v>
      </c>
      <c r="DS70" s="27">
        <v>1</v>
      </c>
      <c r="DT70" s="2" t="s">
        <v>1844</v>
      </c>
      <c r="DU70" s="27">
        <v>1</v>
      </c>
      <c r="DV70" s="2" t="s">
        <v>1845</v>
      </c>
      <c r="DW70" s="27">
        <v>1</v>
      </c>
      <c r="DX70" s="2" t="s">
        <v>1846</v>
      </c>
      <c r="DY70" s="27">
        <v>1</v>
      </c>
      <c r="DZ70" s="2" t="s">
        <v>1847</v>
      </c>
      <c r="EA70" s="27">
        <v>1</v>
      </c>
      <c r="EB70" s="2" t="s">
        <v>1848</v>
      </c>
      <c r="EC70" s="27">
        <v>1</v>
      </c>
      <c r="ED70" s="2" t="s">
        <v>1849</v>
      </c>
      <c r="EE70" s="27">
        <v>1</v>
      </c>
      <c r="EF70" s="2" t="s">
        <v>1849</v>
      </c>
      <c r="EG70" s="27">
        <v>1</v>
      </c>
      <c r="EH70" s="2" t="s">
        <v>1850</v>
      </c>
      <c r="EI70" s="27">
        <v>1</v>
      </c>
      <c r="EJ70" s="2" t="s">
        <v>1851</v>
      </c>
      <c r="EK70" s="27">
        <v>1</v>
      </c>
      <c r="EL70" t="s">
        <v>1852</v>
      </c>
      <c r="EM70">
        <v>4</v>
      </c>
      <c r="EO70" t="s">
        <v>1843</v>
      </c>
      <c r="EP70" s="27">
        <v>0</v>
      </c>
      <c r="EQ70" t="s">
        <v>242</v>
      </c>
      <c r="ER70" t="s">
        <v>242</v>
      </c>
      <c r="EU70" t="s">
        <v>242</v>
      </c>
      <c r="EV70" t="s">
        <v>242</v>
      </c>
      <c r="EX70" s="27">
        <v>1</v>
      </c>
      <c r="EY70">
        <v>946906</v>
      </c>
      <c r="FA70" s="27">
        <v>1</v>
      </c>
      <c r="FB70">
        <v>1</v>
      </c>
      <c r="FD70" s="27">
        <v>1</v>
      </c>
      <c r="FE70">
        <v>19555</v>
      </c>
      <c r="FG70" s="27">
        <v>0</v>
      </c>
      <c r="FH70" t="s">
        <v>242</v>
      </c>
      <c r="FJ70">
        <v>4</v>
      </c>
      <c r="FL70" t="s">
        <v>1853</v>
      </c>
      <c r="FM70" s="27">
        <v>1</v>
      </c>
      <c r="FN70">
        <v>14.5</v>
      </c>
      <c r="FO70">
        <v>50.3</v>
      </c>
      <c r="FP70">
        <v>35.200000000000003</v>
      </c>
      <c r="FR70" s="27">
        <v>1</v>
      </c>
      <c r="FS70">
        <v>24</v>
      </c>
      <c r="FT70">
        <v>3</v>
      </c>
      <c r="FV70" s="27">
        <v>0.5</v>
      </c>
      <c r="FW70" t="s">
        <v>242</v>
      </c>
      <c r="FX70" t="s">
        <v>242</v>
      </c>
      <c r="FY70">
        <v>87</v>
      </c>
      <c r="FZ70" t="s">
        <v>242</v>
      </c>
      <c r="GA70" t="s">
        <v>242</v>
      </c>
      <c r="GB70" t="s">
        <v>242</v>
      </c>
      <c r="GC70" t="s">
        <v>242</v>
      </c>
      <c r="GD70">
        <v>3</v>
      </c>
      <c r="GE70" t="s">
        <v>1854</v>
      </c>
      <c r="GF70">
        <v>1</v>
      </c>
      <c r="GH70" t="s">
        <v>1840</v>
      </c>
      <c r="GI70" s="27">
        <v>0</v>
      </c>
      <c r="GJ70" t="s">
        <v>242</v>
      </c>
      <c r="GK70" t="s">
        <v>242</v>
      </c>
      <c r="GM70" t="s">
        <v>242</v>
      </c>
      <c r="GP70" s="27">
        <v>1</v>
      </c>
      <c r="GQ70">
        <v>178</v>
      </c>
      <c r="GR70" t="s">
        <v>1855</v>
      </c>
      <c r="GT70">
        <v>3</v>
      </c>
      <c r="GV70" t="s">
        <v>1839</v>
      </c>
      <c r="GW70" s="27">
        <v>0</v>
      </c>
      <c r="GY70" s="27">
        <v>0</v>
      </c>
      <c r="HA70" t="s">
        <v>242</v>
      </c>
      <c r="HD70" s="27">
        <v>1</v>
      </c>
      <c r="HE70" s="2" t="s">
        <v>1856</v>
      </c>
      <c r="HF70">
        <v>2</v>
      </c>
      <c r="HH70" t="s">
        <v>1857</v>
      </c>
      <c r="HI70">
        <v>0.66666666699999999</v>
      </c>
      <c r="HJ70">
        <v>1</v>
      </c>
      <c r="HK70">
        <v>0.5</v>
      </c>
      <c r="HL70">
        <v>1</v>
      </c>
      <c r="HM70">
        <v>1</v>
      </c>
      <c r="HN70">
        <v>0</v>
      </c>
      <c r="HO70">
        <v>0.75</v>
      </c>
      <c r="HP70">
        <v>0.83333333300000001</v>
      </c>
      <c r="HQ70">
        <v>0</v>
      </c>
      <c r="HR70">
        <v>1</v>
      </c>
      <c r="HS70">
        <v>0</v>
      </c>
      <c r="HT70">
        <v>1</v>
      </c>
      <c r="HU70">
        <v>1</v>
      </c>
      <c r="HV70">
        <v>0.72222222199999997</v>
      </c>
      <c r="HW70">
        <v>0.6875</v>
      </c>
      <c r="HX70">
        <v>0.56666666700000001</v>
      </c>
      <c r="HY70">
        <v>0.658796296</v>
      </c>
      <c r="HZ70" t="s">
        <v>1836</v>
      </c>
      <c r="IA70" t="s">
        <v>266</v>
      </c>
      <c r="IB70" t="s">
        <v>1836</v>
      </c>
      <c r="IC70">
        <v>9273</v>
      </c>
      <c r="ID70">
        <v>8473</v>
      </c>
      <c r="IE70">
        <v>10476</v>
      </c>
      <c r="IF70">
        <v>10580</v>
      </c>
      <c r="IG70">
        <v>9273</v>
      </c>
    </row>
    <row r="71" spans="1:241" customFormat="1" ht="14" customHeight="1" x14ac:dyDescent="0.2">
      <c r="A71">
        <v>70</v>
      </c>
      <c r="B71">
        <v>70</v>
      </c>
      <c r="C71" s="1">
        <v>44599.680555555555</v>
      </c>
      <c r="D71" s="1">
        <v>44599.738888888889</v>
      </c>
      <c r="E71">
        <v>0</v>
      </c>
      <c r="F71" t="s">
        <v>1099</v>
      </c>
      <c r="G71">
        <v>100</v>
      </c>
      <c r="H71">
        <v>5043</v>
      </c>
      <c r="I71">
        <v>1</v>
      </c>
      <c r="J71" s="1">
        <v>44599.738888888889</v>
      </c>
      <c r="K71" t="s">
        <v>1858</v>
      </c>
      <c r="L71" t="s">
        <v>242</v>
      </c>
      <c r="M71" t="s">
        <v>242</v>
      </c>
      <c r="N71" t="s">
        <v>1859</v>
      </c>
      <c r="O71" t="s">
        <v>1860</v>
      </c>
      <c r="P71">
        <v>34.037994380000001</v>
      </c>
      <c r="Q71">
        <v>-118.4543991</v>
      </c>
      <c r="R71" t="s">
        <v>245</v>
      </c>
      <c r="S71" t="s">
        <v>246</v>
      </c>
      <c r="T71" t="s">
        <v>1861</v>
      </c>
      <c r="V71" t="s">
        <v>1862</v>
      </c>
      <c r="W71" t="s">
        <v>1863</v>
      </c>
      <c r="X71">
        <v>3674</v>
      </c>
      <c r="Y71" t="s">
        <v>297</v>
      </c>
      <c r="Z71" t="s">
        <v>1864</v>
      </c>
      <c r="AA71">
        <v>2020</v>
      </c>
      <c r="AC71">
        <v>0</v>
      </c>
      <c r="AF71">
        <v>7</v>
      </c>
      <c r="AG71">
        <v>1</v>
      </c>
      <c r="AI71" t="s">
        <v>1865</v>
      </c>
      <c r="AJ71" s="27">
        <v>1</v>
      </c>
      <c r="AK71">
        <v>4</v>
      </c>
      <c r="AL71" s="27">
        <v>0</v>
      </c>
      <c r="AM71" s="24">
        <v>0</v>
      </c>
      <c r="AN71" s="27">
        <v>0</v>
      </c>
      <c r="AO71" s="24">
        <v>0</v>
      </c>
      <c r="AQ71">
        <v>3</v>
      </c>
      <c r="AS71" t="s">
        <v>1866</v>
      </c>
      <c r="AT71" s="27">
        <v>1</v>
      </c>
      <c r="AU71">
        <v>6</v>
      </c>
      <c r="AV71" s="21">
        <f t="shared" si="4"/>
        <v>85.714285714285708</v>
      </c>
      <c r="AW71">
        <v>3</v>
      </c>
      <c r="AY71" t="s">
        <v>1866</v>
      </c>
      <c r="AZ71" s="27">
        <v>1</v>
      </c>
      <c r="BA71">
        <v>5</v>
      </c>
      <c r="BB71" s="21">
        <f t="shared" si="5"/>
        <v>71.428571428571431</v>
      </c>
      <c r="BC71">
        <v>2</v>
      </c>
      <c r="BE71" t="s">
        <v>1866</v>
      </c>
      <c r="BF71" s="27">
        <v>1</v>
      </c>
      <c r="BI71">
        <v>2</v>
      </c>
      <c r="BK71" t="s">
        <v>1867</v>
      </c>
      <c r="BL71" s="27">
        <v>1</v>
      </c>
      <c r="BM71">
        <v>2</v>
      </c>
      <c r="BO71" t="s">
        <v>1867</v>
      </c>
      <c r="BP71" s="27">
        <v>1</v>
      </c>
      <c r="BQ71">
        <v>1</v>
      </c>
      <c r="BR71" s="21">
        <f t="shared" si="6"/>
        <v>14.285714285714285</v>
      </c>
      <c r="BT71">
        <v>1</v>
      </c>
      <c r="BV71" t="s">
        <v>1865</v>
      </c>
      <c r="BW71" s="27">
        <v>0</v>
      </c>
      <c r="BX71" s="24" t="s">
        <v>242</v>
      </c>
      <c r="BY71" s="21" t="s">
        <v>242</v>
      </c>
      <c r="BZ71" t="s">
        <v>242</v>
      </c>
      <c r="CA71" t="s">
        <v>242</v>
      </c>
      <c r="CD71" s="27">
        <v>0</v>
      </c>
      <c r="CF71" t="s">
        <v>242</v>
      </c>
      <c r="CG71" t="s">
        <v>242</v>
      </c>
      <c r="CI71" s="27">
        <v>0</v>
      </c>
      <c r="CK71" t="s">
        <v>242</v>
      </c>
      <c r="CN71" s="27">
        <v>0</v>
      </c>
      <c r="CO71" s="27">
        <v>0</v>
      </c>
      <c r="CP71" t="s">
        <v>242</v>
      </c>
      <c r="CQ71" t="s">
        <v>242</v>
      </c>
      <c r="CR71" t="s">
        <v>242</v>
      </c>
      <c r="CU71" s="27">
        <v>0</v>
      </c>
      <c r="CW71" t="s">
        <v>242</v>
      </c>
      <c r="CZ71" s="27">
        <v>0</v>
      </c>
      <c r="DA71" t="s">
        <v>242</v>
      </c>
      <c r="DB71" t="s">
        <v>242</v>
      </c>
      <c r="DD71" s="27">
        <v>0</v>
      </c>
      <c r="DE71" t="s">
        <v>242</v>
      </c>
      <c r="DF71" t="s">
        <v>242</v>
      </c>
      <c r="DH71" t="s">
        <v>242</v>
      </c>
      <c r="DI71" t="s">
        <v>242</v>
      </c>
      <c r="DJ71" t="s">
        <v>242</v>
      </c>
      <c r="DL71" s="27">
        <v>0</v>
      </c>
      <c r="DM71" t="s">
        <v>242</v>
      </c>
      <c r="DN71" t="s">
        <v>242</v>
      </c>
      <c r="DP71" t="s">
        <v>242</v>
      </c>
      <c r="DS71" s="27">
        <v>1</v>
      </c>
      <c r="DT71" s="2" t="s">
        <v>1868</v>
      </c>
      <c r="DU71" s="27">
        <v>1</v>
      </c>
      <c r="DV71" t="s">
        <v>1869</v>
      </c>
      <c r="DW71" s="27">
        <v>0</v>
      </c>
      <c r="DY71" s="27">
        <v>0</v>
      </c>
      <c r="EA71" s="27">
        <v>0</v>
      </c>
      <c r="EC71" s="27">
        <v>0.5</v>
      </c>
      <c r="EE71" s="27">
        <v>0.5</v>
      </c>
      <c r="EF71" t="s">
        <v>1870</v>
      </c>
      <c r="EG71" s="27">
        <v>0.5</v>
      </c>
      <c r="EH71" t="s">
        <v>1870</v>
      </c>
      <c r="EI71" s="27">
        <v>0</v>
      </c>
      <c r="EK71" s="27">
        <v>0</v>
      </c>
      <c r="EM71">
        <v>1</v>
      </c>
      <c r="EO71" t="s">
        <v>1865</v>
      </c>
      <c r="EP71" s="27">
        <v>0</v>
      </c>
      <c r="EQ71" t="s">
        <v>242</v>
      </c>
      <c r="ER71" t="s">
        <v>242</v>
      </c>
      <c r="EU71" t="s">
        <v>242</v>
      </c>
      <c r="EV71" t="s">
        <v>242</v>
      </c>
      <c r="EX71" s="27">
        <v>0</v>
      </c>
      <c r="EY71" t="s">
        <v>242</v>
      </c>
      <c r="FA71" s="27">
        <v>0</v>
      </c>
      <c r="FB71" t="s">
        <v>242</v>
      </c>
      <c r="FD71" s="27">
        <v>0</v>
      </c>
      <c r="FE71" t="s">
        <v>242</v>
      </c>
      <c r="FG71" s="27">
        <v>0</v>
      </c>
      <c r="FH71" t="s">
        <v>242</v>
      </c>
      <c r="FJ71" t="s">
        <v>242</v>
      </c>
      <c r="FM71" s="27">
        <v>1</v>
      </c>
      <c r="FN71">
        <v>25</v>
      </c>
      <c r="FO71">
        <v>53</v>
      </c>
      <c r="FP71">
        <v>20</v>
      </c>
      <c r="FR71" s="27">
        <v>1</v>
      </c>
      <c r="FS71">
        <v>17</v>
      </c>
      <c r="FT71">
        <v>3</v>
      </c>
      <c r="FV71" s="27">
        <v>1</v>
      </c>
      <c r="FW71">
        <v>0</v>
      </c>
      <c r="FX71">
        <v>4</v>
      </c>
      <c r="FY71">
        <v>26</v>
      </c>
      <c r="FZ71">
        <v>36</v>
      </c>
      <c r="GA71" t="s">
        <v>242</v>
      </c>
      <c r="GB71" t="s">
        <v>242</v>
      </c>
      <c r="GC71" t="s">
        <v>242</v>
      </c>
      <c r="GD71">
        <v>3</v>
      </c>
      <c r="GF71">
        <v>1</v>
      </c>
      <c r="GH71" t="s">
        <v>1865</v>
      </c>
      <c r="GI71" s="27">
        <v>0</v>
      </c>
      <c r="GJ71" t="s">
        <v>242</v>
      </c>
      <c r="GK71" t="s">
        <v>242</v>
      </c>
      <c r="GM71" t="s">
        <v>242</v>
      </c>
      <c r="GP71" s="27">
        <v>1</v>
      </c>
      <c r="GQ71">
        <v>44</v>
      </c>
      <c r="GR71" t="s">
        <v>1871</v>
      </c>
      <c r="GT71">
        <v>3</v>
      </c>
      <c r="GV71" t="s">
        <v>1866</v>
      </c>
      <c r="GW71" s="27">
        <v>1</v>
      </c>
      <c r="GX71" s="2" t="s">
        <v>1872</v>
      </c>
      <c r="GY71" s="27">
        <v>1</v>
      </c>
      <c r="GZ71" s="2" t="s">
        <v>1873</v>
      </c>
      <c r="HA71">
        <v>1</v>
      </c>
      <c r="HC71" t="s">
        <v>1865</v>
      </c>
      <c r="HD71" s="27">
        <v>0.5</v>
      </c>
      <c r="HE71" t="s">
        <v>1874</v>
      </c>
      <c r="HF71">
        <v>1</v>
      </c>
      <c r="HH71" t="s">
        <v>1865</v>
      </c>
      <c r="HI71">
        <v>0.55555555599999995</v>
      </c>
      <c r="HJ71">
        <v>0</v>
      </c>
      <c r="HK71">
        <v>0</v>
      </c>
      <c r="HL71">
        <v>0</v>
      </c>
      <c r="HM71">
        <v>0.35</v>
      </c>
      <c r="HN71">
        <v>0</v>
      </c>
      <c r="HO71">
        <v>0</v>
      </c>
      <c r="HP71">
        <v>1</v>
      </c>
      <c r="HQ71">
        <v>0</v>
      </c>
      <c r="HR71">
        <v>1</v>
      </c>
      <c r="HS71">
        <v>1</v>
      </c>
      <c r="HT71">
        <v>0.5</v>
      </c>
      <c r="HU71">
        <v>1</v>
      </c>
      <c r="HV71">
        <v>0.185185185</v>
      </c>
      <c r="HW71">
        <v>8.7499999999999994E-2</v>
      </c>
      <c r="HX71">
        <v>0.7</v>
      </c>
      <c r="HY71">
        <v>0.324228395</v>
      </c>
      <c r="HZ71" t="s">
        <v>1875</v>
      </c>
      <c r="IA71" t="s">
        <v>266</v>
      </c>
      <c r="IB71" t="s">
        <v>1861</v>
      </c>
      <c r="IC71">
        <v>624.33299999999997</v>
      </c>
      <c r="ID71">
        <v>774.42499999999995</v>
      </c>
      <c r="IE71">
        <v>1382.049</v>
      </c>
      <c r="IF71">
        <v>2330.8530000000001</v>
      </c>
      <c r="IG71">
        <v>624.33299999999997</v>
      </c>
    </row>
    <row r="72" spans="1:241" ht="14" customHeight="1" x14ac:dyDescent="0.2">
      <c r="A72" s="10">
        <v>71</v>
      </c>
      <c r="B72">
        <v>71</v>
      </c>
      <c r="C72" s="1">
        <v>44506.880555555559</v>
      </c>
      <c r="D72" s="1">
        <v>44507.986805555556</v>
      </c>
      <c r="E72">
        <v>0</v>
      </c>
      <c r="F72" t="s">
        <v>1876</v>
      </c>
      <c r="G72">
        <v>0</v>
      </c>
      <c r="H72">
        <v>99214</v>
      </c>
      <c r="I72">
        <v>0</v>
      </c>
      <c r="J72" s="1">
        <v>44599.986805555556</v>
      </c>
      <c r="K72" t="s">
        <v>1877</v>
      </c>
      <c r="L72" t="s">
        <v>242</v>
      </c>
      <c r="M72" t="s">
        <v>242</v>
      </c>
      <c r="N72" t="s">
        <v>1878</v>
      </c>
      <c r="O72" t="s">
        <v>1879</v>
      </c>
      <c r="P72" t="s">
        <v>242</v>
      </c>
      <c r="Q72" t="s">
        <v>242</v>
      </c>
      <c r="R72" t="s">
        <v>245</v>
      </c>
      <c r="S72" t="s">
        <v>246</v>
      </c>
      <c r="T72" s="10" t="s">
        <v>1880</v>
      </c>
      <c r="U72" s="19">
        <v>1174922</v>
      </c>
      <c r="V72" t="s">
        <v>1881</v>
      </c>
      <c r="W72">
        <v>983134107</v>
      </c>
      <c r="X72">
        <v>7011</v>
      </c>
      <c r="Y72" s="10" t="s">
        <v>271</v>
      </c>
      <c r="Z72" s="10" t="s">
        <v>1304</v>
      </c>
      <c r="AA72" s="10">
        <v>2020</v>
      </c>
      <c r="AB72" s="10">
        <v>2021</v>
      </c>
      <c r="AC72" s="10">
        <v>0</v>
      </c>
      <c r="AF72" s="10">
        <v>10</v>
      </c>
      <c r="AG72">
        <v>2</v>
      </c>
      <c r="AI72" t="s">
        <v>1882</v>
      </c>
      <c r="AJ72" s="22">
        <v>1</v>
      </c>
      <c r="AK72" s="10">
        <v>10</v>
      </c>
      <c r="AL72" s="22">
        <v>0.5</v>
      </c>
      <c r="AM72" s="10">
        <v>3</v>
      </c>
      <c r="AN72" s="22">
        <v>0.5</v>
      </c>
      <c r="AO72" s="10">
        <v>1</v>
      </c>
      <c r="AP72" t="s">
        <v>1184</v>
      </c>
      <c r="AQ72">
        <v>2</v>
      </c>
      <c r="AS72" t="s">
        <v>1883</v>
      </c>
      <c r="AT72" s="22">
        <v>1</v>
      </c>
      <c r="AU72" s="10">
        <v>9</v>
      </c>
      <c r="AV72" s="21">
        <f t="shared" si="4"/>
        <v>90</v>
      </c>
      <c r="AW72">
        <v>2</v>
      </c>
      <c r="AY72" t="s">
        <v>1882</v>
      </c>
      <c r="AZ72" s="46">
        <v>1</v>
      </c>
      <c r="BA72" s="19">
        <v>9</v>
      </c>
      <c r="BB72" s="21">
        <f t="shared" si="5"/>
        <v>90</v>
      </c>
      <c r="BC72">
        <v>1</v>
      </c>
      <c r="BE72" t="s">
        <v>1884</v>
      </c>
      <c r="BF72" s="22">
        <v>0.5</v>
      </c>
      <c r="BG72" s="10">
        <v>3.5</v>
      </c>
      <c r="BH72" s="10" t="s">
        <v>1885</v>
      </c>
      <c r="BI72">
        <v>1</v>
      </c>
      <c r="BK72" t="s">
        <v>1884</v>
      </c>
      <c r="BL72" s="22">
        <v>1</v>
      </c>
      <c r="BM72">
        <v>2</v>
      </c>
      <c r="BO72" t="s">
        <v>1882</v>
      </c>
      <c r="BP72" s="22">
        <v>1</v>
      </c>
      <c r="BQ72" s="10">
        <v>4</v>
      </c>
      <c r="BR72" s="21">
        <f t="shared" si="6"/>
        <v>40</v>
      </c>
      <c r="BS72" s="10" t="s">
        <v>1886</v>
      </c>
      <c r="BT72" s="10">
        <v>1</v>
      </c>
      <c r="BV72" s="10" t="s">
        <v>1884</v>
      </c>
      <c r="BW72" s="22">
        <v>1</v>
      </c>
      <c r="BX72" s="10">
        <v>5</v>
      </c>
      <c r="BY72" s="21">
        <f t="shared" si="7"/>
        <v>50</v>
      </c>
      <c r="BZ72" s="10">
        <v>2</v>
      </c>
      <c r="CA72" s="10">
        <v>1</v>
      </c>
      <c r="CC72" s="10" t="s">
        <v>1884</v>
      </c>
      <c r="CD72" s="22">
        <v>0</v>
      </c>
      <c r="CF72" s="10" t="s">
        <v>242</v>
      </c>
      <c r="CG72" s="10" t="s">
        <v>242</v>
      </c>
      <c r="CI72" s="22">
        <v>0</v>
      </c>
      <c r="CK72" s="10" t="s">
        <v>242</v>
      </c>
      <c r="CN72" s="22">
        <v>0</v>
      </c>
      <c r="CO72" s="22">
        <v>0.5</v>
      </c>
      <c r="CP72" s="10" t="s">
        <v>242</v>
      </c>
      <c r="CQ72" s="10" t="s">
        <v>242</v>
      </c>
      <c r="CR72" s="10" t="s">
        <v>242</v>
      </c>
      <c r="CS72" s="11" t="s">
        <v>1887</v>
      </c>
      <c r="CT72" s="11" t="s">
        <v>1888</v>
      </c>
      <c r="CU72" s="22">
        <v>1</v>
      </c>
      <c r="CV72" s="11" t="s">
        <v>1888</v>
      </c>
      <c r="CW72" s="10">
        <v>1</v>
      </c>
      <c r="CY72" s="10" t="s">
        <v>1884</v>
      </c>
      <c r="CZ72" s="22">
        <v>1</v>
      </c>
      <c r="DA72" s="10">
        <v>164166</v>
      </c>
      <c r="DB72" s="10">
        <v>1</v>
      </c>
      <c r="DD72" s="22">
        <v>1</v>
      </c>
      <c r="DE72" s="10" t="s">
        <v>242</v>
      </c>
      <c r="DF72" s="10" t="s">
        <v>242</v>
      </c>
      <c r="DG72" s="12">
        <v>248644</v>
      </c>
      <c r="DH72" s="10">
        <v>1</v>
      </c>
      <c r="DI72" s="10" t="s">
        <v>242</v>
      </c>
      <c r="DJ72" s="10" t="s">
        <v>242</v>
      </c>
      <c r="DL72" s="22">
        <v>0</v>
      </c>
      <c r="DM72" s="10" t="s">
        <v>242</v>
      </c>
      <c r="DN72" s="10" t="s">
        <v>242</v>
      </c>
      <c r="DP72" s="10">
        <v>1</v>
      </c>
      <c r="DR72" s="10" t="s">
        <v>1884</v>
      </c>
      <c r="DS72" s="27">
        <v>1</v>
      </c>
      <c r="DT72" s="2" t="s">
        <v>1889</v>
      </c>
      <c r="DU72" s="27">
        <v>0.5</v>
      </c>
      <c r="DV72" s="2" t="s">
        <v>1890</v>
      </c>
      <c r="DW72" s="27">
        <v>0.5</v>
      </c>
      <c r="DX72" s="2" t="s">
        <v>1891</v>
      </c>
      <c r="DY72" s="27">
        <v>0</v>
      </c>
      <c r="EA72" s="27">
        <v>0</v>
      </c>
      <c r="EC72" s="27">
        <v>0.5</v>
      </c>
      <c r="EE72" s="27">
        <v>0</v>
      </c>
      <c r="EG72" s="27">
        <v>0</v>
      </c>
      <c r="EI72" s="27">
        <v>1</v>
      </c>
      <c r="EJ72" s="2" t="s">
        <v>1892</v>
      </c>
      <c r="EK72" s="27">
        <v>1</v>
      </c>
      <c r="EL72" s="2" t="s">
        <v>1891</v>
      </c>
      <c r="EM72">
        <v>1</v>
      </c>
      <c r="EO72" t="s">
        <v>1884</v>
      </c>
      <c r="EP72" s="22">
        <v>0.5</v>
      </c>
      <c r="EQ72" s="10" t="s">
        <v>242</v>
      </c>
      <c r="ER72" s="10" t="s">
        <v>242</v>
      </c>
      <c r="EU72" s="10">
        <v>1</v>
      </c>
      <c r="EV72" s="10" t="s">
        <v>242</v>
      </c>
      <c r="EW72" s="10" t="s">
        <v>1884</v>
      </c>
      <c r="EX72" s="22">
        <v>1</v>
      </c>
      <c r="EY72" s="10">
        <v>3450.4576900000002</v>
      </c>
      <c r="EZ72" s="10" t="s">
        <v>1893</v>
      </c>
      <c r="FA72" s="22">
        <v>1</v>
      </c>
      <c r="FB72" s="10">
        <v>40</v>
      </c>
      <c r="FC72" s="10" t="s">
        <v>1894</v>
      </c>
      <c r="FD72" s="22">
        <v>1</v>
      </c>
      <c r="FE72" s="10">
        <v>3450.4576900000002</v>
      </c>
      <c r="FF72" s="10" t="s">
        <v>1893</v>
      </c>
      <c r="FG72" s="22">
        <v>1</v>
      </c>
      <c r="FH72" s="10">
        <v>40</v>
      </c>
      <c r="FJ72" s="10">
        <v>1</v>
      </c>
      <c r="FL72" s="10" t="s">
        <v>1884</v>
      </c>
      <c r="FM72" s="22">
        <v>1</v>
      </c>
      <c r="FN72" s="10">
        <v>18</v>
      </c>
      <c r="FO72" s="10">
        <v>56</v>
      </c>
      <c r="FP72" s="10">
        <v>27</v>
      </c>
      <c r="FR72" s="22">
        <v>1</v>
      </c>
      <c r="FS72" s="10">
        <v>46</v>
      </c>
      <c r="FT72" s="10">
        <v>2</v>
      </c>
      <c r="FU72" s="11" t="s">
        <v>1895</v>
      </c>
      <c r="FV72" s="22">
        <v>1</v>
      </c>
      <c r="FW72" s="10" t="s">
        <v>242</v>
      </c>
      <c r="FX72" s="10" t="s">
        <v>242</v>
      </c>
      <c r="FY72" s="10" t="s">
        <v>242</v>
      </c>
      <c r="FZ72" s="10" t="s">
        <v>242</v>
      </c>
      <c r="GA72" s="10" t="s">
        <v>242</v>
      </c>
      <c r="GB72" s="10" t="s">
        <v>242</v>
      </c>
      <c r="GC72" s="10" t="s">
        <v>242</v>
      </c>
      <c r="GD72" s="10">
        <v>2</v>
      </c>
      <c r="GE72" s="11" t="s">
        <v>1896</v>
      </c>
      <c r="GF72" s="10">
        <v>1</v>
      </c>
      <c r="GH72" s="10" t="s">
        <v>1884</v>
      </c>
      <c r="GI72" s="22">
        <v>0</v>
      </c>
      <c r="GJ72" s="10" t="s">
        <v>242</v>
      </c>
      <c r="GK72" s="10" t="s">
        <v>242</v>
      </c>
      <c r="GM72" s="10" t="s">
        <v>242</v>
      </c>
      <c r="GP72" s="22">
        <v>1</v>
      </c>
      <c r="GQ72" s="10">
        <v>591</v>
      </c>
      <c r="GR72" s="10" t="s">
        <v>1897</v>
      </c>
      <c r="GT72" s="10">
        <v>5</v>
      </c>
      <c r="GU72" s="10" t="s">
        <v>1898</v>
      </c>
      <c r="GV72" s="10" t="s">
        <v>1899</v>
      </c>
      <c r="GW72" s="22">
        <v>0.5</v>
      </c>
      <c r="GX72" s="11" t="s">
        <v>1900</v>
      </c>
      <c r="GY72" s="22">
        <v>0</v>
      </c>
      <c r="HA72" s="10">
        <v>1</v>
      </c>
      <c r="HC72" s="10" t="s">
        <v>1884</v>
      </c>
      <c r="HD72" s="22">
        <v>0.5</v>
      </c>
      <c r="HE72" s="11" t="s">
        <v>1901</v>
      </c>
      <c r="HF72" s="10">
        <v>1</v>
      </c>
      <c r="HH72" s="10" t="s">
        <v>1884</v>
      </c>
      <c r="HI72" s="10">
        <v>0.66666666699999999</v>
      </c>
      <c r="HJ72" s="10">
        <v>0</v>
      </c>
      <c r="HK72" s="10">
        <v>0.75</v>
      </c>
      <c r="HL72" s="10">
        <v>0.66666666699999999</v>
      </c>
      <c r="HM72" s="10">
        <v>0.45</v>
      </c>
      <c r="HN72" s="10">
        <v>0.5</v>
      </c>
      <c r="HO72" s="10">
        <v>1</v>
      </c>
      <c r="HP72" s="10">
        <v>1</v>
      </c>
      <c r="HQ72" s="10">
        <v>0</v>
      </c>
      <c r="HR72" s="10">
        <v>1</v>
      </c>
      <c r="HS72" s="10">
        <v>0.25</v>
      </c>
      <c r="HT72" s="10">
        <v>0.5</v>
      </c>
      <c r="HU72" s="10">
        <v>1</v>
      </c>
      <c r="HV72" s="10">
        <v>0.47222222200000002</v>
      </c>
      <c r="HW72" s="10">
        <v>0.65416666700000003</v>
      </c>
      <c r="HX72" s="10">
        <v>0.55000000000000004</v>
      </c>
      <c r="HY72" s="10">
        <v>0.55879629600000003</v>
      </c>
      <c r="HZ72" s="10" t="s">
        <v>1902</v>
      </c>
      <c r="IA72" s="10" t="s">
        <v>266</v>
      </c>
      <c r="IB72" s="10" t="s">
        <v>1880</v>
      </c>
      <c r="IC72" s="10">
        <v>6611.0990000000002</v>
      </c>
      <c r="ID72" s="10">
        <v>2095.8609999999999</v>
      </c>
      <c r="IE72" s="10">
        <v>3763.6640000000002</v>
      </c>
      <c r="IF72" s="10">
        <v>3756.8249999999998</v>
      </c>
      <c r="IG72" s="10">
        <v>6611.0990000000002</v>
      </c>
    </row>
    <row r="73" spans="1:241" customFormat="1" ht="14" customHeight="1" x14ac:dyDescent="0.2">
      <c r="A73">
        <v>72</v>
      </c>
      <c r="B73">
        <v>72</v>
      </c>
      <c r="C73" s="1">
        <v>44598.508333333331</v>
      </c>
      <c r="D73" s="1">
        <v>44600.720138888886</v>
      </c>
      <c r="E73">
        <v>0</v>
      </c>
      <c r="F73" t="s">
        <v>438</v>
      </c>
      <c r="G73">
        <v>100</v>
      </c>
      <c r="H73">
        <v>191080</v>
      </c>
      <c r="I73">
        <v>1</v>
      </c>
      <c r="J73" s="1">
        <v>44600.720138888886</v>
      </c>
      <c r="K73" t="s">
        <v>1903</v>
      </c>
      <c r="L73" t="s">
        <v>242</v>
      </c>
      <c r="M73" t="s">
        <v>242</v>
      </c>
      <c r="N73" t="s">
        <v>1904</v>
      </c>
      <c r="O73" t="s">
        <v>1905</v>
      </c>
      <c r="P73">
        <v>34.037994380000001</v>
      </c>
      <c r="Q73">
        <v>-118.4543991</v>
      </c>
      <c r="R73" t="s">
        <v>245</v>
      </c>
      <c r="S73" t="s">
        <v>246</v>
      </c>
      <c r="T73" t="s">
        <v>1906</v>
      </c>
      <c r="V73" t="s">
        <v>1907</v>
      </c>
      <c r="W73">
        <v>281020107</v>
      </c>
      <c r="X73">
        <v>4911</v>
      </c>
      <c r="Y73" t="s">
        <v>490</v>
      </c>
      <c r="Z73" t="s">
        <v>491</v>
      </c>
      <c r="AA73">
        <v>2020</v>
      </c>
      <c r="AC73">
        <v>0</v>
      </c>
      <c r="AF73">
        <v>11</v>
      </c>
      <c r="AG73">
        <v>1</v>
      </c>
      <c r="AI73" t="s">
        <v>1908</v>
      </c>
      <c r="AJ73" s="27">
        <v>1</v>
      </c>
      <c r="AK73">
        <v>4</v>
      </c>
      <c r="AL73" s="27">
        <v>1</v>
      </c>
      <c r="AM73">
        <v>2</v>
      </c>
      <c r="AN73" s="27">
        <v>0</v>
      </c>
      <c r="AO73" s="24">
        <v>0</v>
      </c>
      <c r="AP73" t="s">
        <v>1909</v>
      </c>
      <c r="AQ73">
        <v>3</v>
      </c>
      <c r="AS73" t="s">
        <v>1910</v>
      </c>
      <c r="AT73" s="27">
        <v>1</v>
      </c>
      <c r="AU73">
        <v>10</v>
      </c>
      <c r="AV73" s="21">
        <f t="shared" si="4"/>
        <v>90.909090909090907</v>
      </c>
      <c r="AW73">
        <v>3</v>
      </c>
      <c r="AY73" t="s">
        <v>1910</v>
      </c>
      <c r="AZ73" s="27">
        <v>1</v>
      </c>
      <c r="BA73">
        <v>10</v>
      </c>
      <c r="BB73" s="21">
        <f t="shared" si="5"/>
        <v>90.909090909090907</v>
      </c>
      <c r="BC73">
        <v>3</v>
      </c>
      <c r="BE73" t="s">
        <v>1910</v>
      </c>
      <c r="BF73" s="27">
        <v>1</v>
      </c>
      <c r="BG73">
        <v>5.3</v>
      </c>
      <c r="BI73">
        <v>3</v>
      </c>
      <c r="BK73" t="s">
        <v>1910</v>
      </c>
      <c r="BL73" s="27">
        <v>1</v>
      </c>
      <c r="BM73">
        <v>3</v>
      </c>
      <c r="BO73" t="s">
        <v>1910</v>
      </c>
      <c r="BP73" s="27">
        <v>1</v>
      </c>
      <c r="BQ73">
        <v>4</v>
      </c>
      <c r="BR73" s="21">
        <f t="shared" si="6"/>
        <v>36.363636363636367</v>
      </c>
      <c r="BT73">
        <v>3</v>
      </c>
      <c r="BV73" t="s">
        <v>1910</v>
      </c>
      <c r="BW73" s="27">
        <v>1</v>
      </c>
      <c r="BX73">
        <v>4</v>
      </c>
      <c r="BY73" s="21">
        <f t="shared" si="7"/>
        <v>36.363636363636367</v>
      </c>
      <c r="BZ73">
        <v>2</v>
      </c>
      <c r="CA73">
        <v>3</v>
      </c>
      <c r="CC73" t="s">
        <v>1910</v>
      </c>
      <c r="CD73" s="27">
        <v>0</v>
      </c>
      <c r="CF73" t="s">
        <v>242</v>
      </c>
      <c r="CG73" t="s">
        <v>242</v>
      </c>
      <c r="CI73" s="27">
        <v>1</v>
      </c>
      <c r="CJ73" t="s">
        <v>1911</v>
      </c>
      <c r="CK73">
        <v>1</v>
      </c>
      <c r="CM73" t="s">
        <v>1908</v>
      </c>
      <c r="CN73" s="27">
        <v>1</v>
      </c>
      <c r="CO73" s="27">
        <v>0</v>
      </c>
      <c r="CP73" t="s">
        <v>242</v>
      </c>
      <c r="CQ73" t="s">
        <v>242</v>
      </c>
      <c r="CR73" t="s">
        <v>242</v>
      </c>
      <c r="CU73" s="27">
        <v>1</v>
      </c>
      <c r="CV73" s="2" t="s">
        <v>1912</v>
      </c>
      <c r="CW73">
        <v>1</v>
      </c>
      <c r="CY73" t="s">
        <v>1908</v>
      </c>
      <c r="CZ73" s="27">
        <v>1</v>
      </c>
      <c r="DA73">
        <v>1500000</v>
      </c>
      <c r="DB73">
        <v>2</v>
      </c>
      <c r="DD73" s="27">
        <v>1</v>
      </c>
      <c r="DE73" t="s">
        <v>242</v>
      </c>
      <c r="DF73" t="s">
        <v>242</v>
      </c>
      <c r="DH73" t="s">
        <v>242</v>
      </c>
      <c r="DI73" s="3">
        <v>700000</v>
      </c>
      <c r="DJ73">
        <v>2</v>
      </c>
      <c r="DL73" s="27">
        <v>1</v>
      </c>
      <c r="DM73">
        <v>11300000</v>
      </c>
      <c r="DN73">
        <v>2</v>
      </c>
      <c r="DP73">
        <v>1</v>
      </c>
      <c r="DR73" t="s">
        <v>1908</v>
      </c>
      <c r="DS73" s="27">
        <v>1</v>
      </c>
      <c r="DT73" s="2" t="s">
        <v>1913</v>
      </c>
      <c r="DU73" s="27">
        <v>1</v>
      </c>
      <c r="DV73" s="2" t="s">
        <v>1914</v>
      </c>
      <c r="DW73" s="27">
        <v>1</v>
      </c>
      <c r="DX73" s="2" t="s">
        <v>1915</v>
      </c>
      <c r="DY73" s="27">
        <v>1</v>
      </c>
      <c r="DZ73" s="2" t="s">
        <v>1916</v>
      </c>
      <c r="EA73" s="27">
        <v>1</v>
      </c>
      <c r="EB73" s="2" t="s">
        <v>1917</v>
      </c>
      <c r="EC73" s="27">
        <v>1</v>
      </c>
      <c r="ED73" s="2" t="s">
        <v>1918</v>
      </c>
      <c r="EE73" s="27">
        <v>1</v>
      </c>
      <c r="EF73" s="2" t="s">
        <v>1919</v>
      </c>
      <c r="EG73" s="27">
        <v>1</v>
      </c>
      <c r="EH73" s="2" t="s">
        <v>1920</v>
      </c>
      <c r="EI73" s="27">
        <v>1</v>
      </c>
      <c r="EJ73" s="2" t="s">
        <v>1921</v>
      </c>
      <c r="EK73" s="27">
        <v>1</v>
      </c>
      <c r="EL73" s="2" t="s">
        <v>1922</v>
      </c>
      <c r="EM73">
        <v>1</v>
      </c>
      <c r="EO73" t="s">
        <v>1908</v>
      </c>
      <c r="EP73" s="27">
        <v>0</v>
      </c>
      <c r="EQ73" t="s">
        <v>242</v>
      </c>
      <c r="ER73" t="s">
        <v>242</v>
      </c>
      <c r="EU73" t="s">
        <v>242</v>
      </c>
      <c r="EV73" t="s">
        <v>242</v>
      </c>
      <c r="EX73" s="27">
        <v>1</v>
      </c>
      <c r="EY73">
        <v>2067</v>
      </c>
      <c r="FA73" s="27">
        <v>1</v>
      </c>
      <c r="FB73">
        <v>100</v>
      </c>
      <c r="FD73" s="27">
        <v>0</v>
      </c>
      <c r="FE73" t="s">
        <v>242</v>
      </c>
      <c r="FG73" s="27">
        <v>0</v>
      </c>
      <c r="FH73" t="s">
        <v>242</v>
      </c>
      <c r="FJ73">
        <v>1</v>
      </c>
      <c r="FL73" t="s">
        <v>1908</v>
      </c>
      <c r="FM73" s="27">
        <v>0</v>
      </c>
      <c r="FN73" t="s">
        <v>242</v>
      </c>
      <c r="FO73" t="s">
        <v>242</v>
      </c>
      <c r="FP73" t="s">
        <v>242</v>
      </c>
      <c r="FR73" s="27">
        <v>1</v>
      </c>
      <c r="FS73">
        <v>32</v>
      </c>
      <c r="FT73">
        <v>3</v>
      </c>
      <c r="FV73" s="27">
        <v>0.5</v>
      </c>
      <c r="FW73" t="s">
        <v>242</v>
      </c>
      <c r="FX73" t="s">
        <v>242</v>
      </c>
      <c r="FY73">
        <v>39.299999999999997</v>
      </c>
      <c r="FZ73" t="s">
        <v>242</v>
      </c>
      <c r="GA73" t="s">
        <v>242</v>
      </c>
      <c r="GB73" t="s">
        <v>242</v>
      </c>
      <c r="GC73" t="s">
        <v>242</v>
      </c>
      <c r="GD73">
        <v>3</v>
      </c>
      <c r="GE73" t="s">
        <v>1923</v>
      </c>
      <c r="GF73">
        <v>1</v>
      </c>
      <c r="GH73" t="s">
        <v>1908</v>
      </c>
      <c r="GI73" s="27">
        <v>0.5</v>
      </c>
      <c r="GJ73">
        <v>1</v>
      </c>
      <c r="GK73" t="s">
        <v>242</v>
      </c>
      <c r="GM73">
        <v>1</v>
      </c>
      <c r="GO73" t="s">
        <v>1908</v>
      </c>
      <c r="GP73" s="27">
        <v>1</v>
      </c>
      <c r="GQ73">
        <v>86</v>
      </c>
      <c r="GR73" t="s">
        <v>1924</v>
      </c>
      <c r="GT73">
        <v>3</v>
      </c>
      <c r="GV73" t="s">
        <v>1910</v>
      </c>
      <c r="GW73" s="27">
        <v>0</v>
      </c>
      <c r="GY73" s="27">
        <v>0</v>
      </c>
      <c r="HA73" t="s">
        <v>242</v>
      </c>
      <c r="HD73" s="27">
        <v>1</v>
      </c>
      <c r="HE73" s="2" t="s">
        <v>1925</v>
      </c>
      <c r="HF73">
        <v>1</v>
      </c>
      <c r="HH73" t="s">
        <v>1908</v>
      </c>
      <c r="HI73">
        <v>0.77777777800000003</v>
      </c>
      <c r="HJ73">
        <v>1</v>
      </c>
      <c r="HK73">
        <v>0.5</v>
      </c>
      <c r="HL73">
        <v>1</v>
      </c>
      <c r="HM73">
        <v>1</v>
      </c>
      <c r="HN73">
        <v>0</v>
      </c>
      <c r="HO73">
        <v>0.5</v>
      </c>
      <c r="HP73">
        <v>0.5</v>
      </c>
      <c r="HQ73">
        <v>0.5</v>
      </c>
      <c r="HR73">
        <v>1</v>
      </c>
      <c r="HS73">
        <v>0</v>
      </c>
      <c r="HT73">
        <v>1</v>
      </c>
      <c r="HU73">
        <v>1</v>
      </c>
      <c r="HV73">
        <v>0.75925925900000002</v>
      </c>
      <c r="HW73">
        <v>0.625</v>
      </c>
      <c r="HX73">
        <v>0.6</v>
      </c>
      <c r="HY73">
        <v>0.661419753</v>
      </c>
      <c r="HZ73" t="s">
        <v>1906</v>
      </c>
      <c r="IA73" t="s">
        <v>266</v>
      </c>
      <c r="IB73" t="s">
        <v>1906</v>
      </c>
      <c r="IC73">
        <v>12347</v>
      </c>
      <c r="ID73">
        <v>13578</v>
      </c>
      <c r="IE73">
        <v>14881</v>
      </c>
      <c r="IF73">
        <v>17220</v>
      </c>
      <c r="IG73">
        <v>12347</v>
      </c>
    </row>
    <row r="74" spans="1:241" customFormat="1" ht="14" customHeight="1" x14ac:dyDescent="0.2">
      <c r="A74">
        <v>73</v>
      </c>
      <c r="B74">
        <v>73</v>
      </c>
      <c r="C74" s="1">
        <v>44599.742361111108</v>
      </c>
      <c r="D74" s="1">
        <v>44600.754861111112</v>
      </c>
      <c r="E74">
        <v>0</v>
      </c>
      <c r="F74" t="s">
        <v>1099</v>
      </c>
      <c r="G74">
        <v>100</v>
      </c>
      <c r="H74">
        <v>87484</v>
      </c>
      <c r="I74">
        <v>1</v>
      </c>
      <c r="J74" s="1">
        <v>44600.754861111112</v>
      </c>
      <c r="K74" t="s">
        <v>1926</v>
      </c>
      <c r="L74" t="s">
        <v>242</v>
      </c>
      <c r="M74" t="s">
        <v>242</v>
      </c>
      <c r="N74" t="s">
        <v>1927</v>
      </c>
      <c r="O74" t="s">
        <v>1928</v>
      </c>
      <c r="P74">
        <v>34.037994380000001</v>
      </c>
      <c r="Q74">
        <v>-118.4543991</v>
      </c>
      <c r="R74" t="s">
        <v>245</v>
      </c>
      <c r="S74" t="s">
        <v>246</v>
      </c>
      <c r="T74" t="s">
        <v>1929</v>
      </c>
      <c r="V74" t="s">
        <v>1930</v>
      </c>
      <c r="W74" t="s">
        <v>1931</v>
      </c>
      <c r="X74">
        <v>6798</v>
      </c>
      <c r="Y74" t="s">
        <v>659</v>
      </c>
      <c r="Z74" t="s">
        <v>660</v>
      </c>
      <c r="AA74">
        <v>2021</v>
      </c>
      <c r="AC74">
        <v>1</v>
      </c>
      <c r="AD74">
        <v>11</v>
      </c>
      <c r="AF74">
        <v>13</v>
      </c>
      <c r="AG74">
        <v>1</v>
      </c>
      <c r="AI74" t="s">
        <v>1932</v>
      </c>
      <c r="AJ74" s="27">
        <v>1</v>
      </c>
      <c r="AK74">
        <v>9</v>
      </c>
      <c r="AL74" s="27">
        <v>1</v>
      </c>
      <c r="AM74">
        <v>1</v>
      </c>
      <c r="AN74" s="27">
        <v>1</v>
      </c>
      <c r="AO74">
        <v>1</v>
      </c>
      <c r="AQ74">
        <v>3</v>
      </c>
      <c r="AS74" t="s">
        <v>1933</v>
      </c>
      <c r="AT74" s="27">
        <v>1</v>
      </c>
      <c r="AU74">
        <v>12</v>
      </c>
      <c r="AV74" s="21">
        <f t="shared" si="4"/>
        <v>92.307692307692307</v>
      </c>
      <c r="AW74">
        <v>3</v>
      </c>
      <c r="AY74" t="s">
        <v>1933</v>
      </c>
      <c r="AZ74" s="27">
        <v>1</v>
      </c>
      <c r="BA74">
        <v>9</v>
      </c>
      <c r="BB74" s="21">
        <f t="shared" si="5"/>
        <v>69.230769230769226</v>
      </c>
      <c r="BC74">
        <v>3</v>
      </c>
      <c r="BE74" t="s">
        <v>1933</v>
      </c>
      <c r="BF74" s="27">
        <v>1</v>
      </c>
      <c r="BG74">
        <v>9.1999999999999993</v>
      </c>
      <c r="BI74">
        <v>3</v>
      </c>
      <c r="BK74" t="s">
        <v>1933</v>
      </c>
      <c r="BL74" s="27">
        <v>1</v>
      </c>
      <c r="BM74">
        <v>3</v>
      </c>
      <c r="BO74" t="s">
        <v>1933</v>
      </c>
      <c r="BP74" s="27">
        <v>1</v>
      </c>
      <c r="BQ74">
        <v>4</v>
      </c>
      <c r="BR74" s="21">
        <f t="shared" si="6"/>
        <v>30.76923076923077</v>
      </c>
      <c r="BT74">
        <v>1</v>
      </c>
      <c r="BV74" t="s">
        <v>1932</v>
      </c>
      <c r="BW74" s="27">
        <v>1</v>
      </c>
      <c r="BX74">
        <v>3</v>
      </c>
      <c r="BY74" s="21">
        <f t="shared" si="7"/>
        <v>23.076923076923077</v>
      </c>
      <c r="BZ74">
        <v>2</v>
      </c>
      <c r="CA74">
        <v>1</v>
      </c>
      <c r="CC74" t="s">
        <v>1932</v>
      </c>
      <c r="CD74" s="27">
        <v>0</v>
      </c>
      <c r="CF74" t="s">
        <v>242</v>
      </c>
      <c r="CG74" t="s">
        <v>242</v>
      </c>
      <c r="CI74" s="27">
        <v>1</v>
      </c>
      <c r="CJ74" s="2" t="s">
        <v>1934</v>
      </c>
      <c r="CK74">
        <v>1</v>
      </c>
      <c r="CM74" t="s">
        <v>1935</v>
      </c>
      <c r="CN74" s="27">
        <v>1</v>
      </c>
      <c r="CO74" s="27">
        <v>0.5</v>
      </c>
      <c r="CP74" t="s">
        <v>242</v>
      </c>
      <c r="CQ74" t="s">
        <v>242</v>
      </c>
      <c r="CR74">
        <v>91</v>
      </c>
      <c r="CU74" s="27">
        <v>1</v>
      </c>
      <c r="CV74" s="2" t="s">
        <v>1936</v>
      </c>
      <c r="CW74">
        <v>1</v>
      </c>
      <c r="CY74" t="s">
        <v>1935</v>
      </c>
      <c r="CZ74" s="27">
        <v>1</v>
      </c>
      <c r="DA74">
        <v>72530</v>
      </c>
      <c r="DB74">
        <v>2</v>
      </c>
      <c r="DD74" s="27">
        <v>1</v>
      </c>
      <c r="DE74">
        <v>44291</v>
      </c>
      <c r="DF74">
        <v>2</v>
      </c>
      <c r="DG74" s="5">
        <v>44291</v>
      </c>
      <c r="DH74">
        <v>2</v>
      </c>
      <c r="DI74" t="s">
        <v>242</v>
      </c>
      <c r="DJ74" t="s">
        <v>242</v>
      </c>
      <c r="DL74" s="27">
        <v>0</v>
      </c>
      <c r="DM74" t="s">
        <v>242</v>
      </c>
      <c r="DN74" t="s">
        <v>242</v>
      </c>
      <c r="DP74">
        <v>1</v>
      </c>
      <c r="DR74" t="s">
        <v>1935</v>
      </c>
      <c r="DS74" s="27">
        <v>1</v>
      </c>
      <c r="DT74" s="2" t="s">
        <v>1937</v>
      </c>
      <c r="DU74" s="27">
        <v>1</v>
      </c>
      <c r="DV74" s="2" t="s">
        <v>1938</v>
      </c>
      <c r="DW74" s="27">
        <v>1</v>
      </c>
      <c r="DX74" s="2" t="s">
        <v>1939</v>
      </c>
      <c r="DY74" s="27">
        <v>1</v>
      </c>
      <c r="DZ74" s="2" t="s">
        <v>1940</v>
      </c>
      <c r="EA74" s="27">
        <v>1</v>
      </c>
      <c r="EB74" t="s">
        <v>1941</v>
      </c>
      <c r="EC74" s="27">
        <v>1</v>
      </c>
      <c r="ED74" s="2" t="s">
        <v>1942</v>
      </c>
      <c r="EE74" s="27">
        <v>1</v>
      </c>
      <c r="EF74" s="2" t="s">
        <v>1943</v>
      </c>
      <c r="EG74" s="27">
        <v>1</v>
      </c>
      <c r="EH74" s="2" t="s">
        <v>1944</v>
      </c>
      <c r="EI74" s="27">
        <v>1</v>
      </c>
      <c r="EJ74" t="s">
        <v>1945</v>
      </c>
      <c r="EK74" s="27">
        <v>1</v>
      </c>
      <c r="EL74" s="2" t="s">
        <v>1946</v>
      </c>
      <c r="EM74">
        <v>1</v>
      </c>
      <c r="EO74" t="s">
        <v>1935</v>
      </c>
      <c r="EP74" s="27">
        <v>0</v>
      </c>
      <c r="EQ74" t="s">
        <v>242</v>
      </c>
      <c r="ER74" t="s">
        <v>242</v>
      </c>
      <c r="EU74" t="s">
        <v>242</v>
      </c>
      <c r="EV74" t="s">
        <v>242</v>
      </c>
      <c r="EX74" s="27">
        <v>1</v>
      </c>
      <c r="EY74">
        <v>12128.778</v>
      </c>
      <c r="EZ74" t="s">
        <v>1947</v>
      </c>
      <c r="FA74" s="27">
        <v>1</v>
      </c>
      <c r="FB74">
        <v>32.200000000000003</v>
      </c>
      <c r="FD74" s="27">
        <v>1</v>
      </c>
      <c r="FE74">
        <v>12128.778</v>
      </c>
      <c r="FF74" t="s">
        <v>1947</v>
      </c>
      <c r="FG74" s="27">
        <v>0</v>
      </c>
      <c r="FH74" t="s">
        <v>242</v>
      </c>
      <c r="FJ74">
        <v>1</v>
      </c>
      <c r="FL74" t="s">
        <v>1935</v>
      </c>
      <c r="FM74" s="27">
        <v>1</v>
      </c>
      <c r="FN74">
        <v>20.5</v>
      </c>
      <c r="FO74">
        <v>56.5</v>
      </c>
      <c r="FP74">
        <v>23</v>
      </c>
      <c r="FR74" s="27">
        <v>1</v>
      </c>
      <c r="FS74">
        <v>36.799999999999997</v>
      </c>
      <c r="FT74">
        <v>2</v>
      </c>
      <c r="FV74" s="27">
        <v>1</v>
      </c>
      <c r="FW74">
        <v>19</v>
      </c>
      <c r="FX74">
        <v>29.5</v>
      </c>
      <c r="FY74">
        <v>39.700000000000003</v>
      </c>
      <c r="FZ74">
        <v>7</v>
      </c>
      <c r="GA74" t="s">
        <v>242</v>
      </c>
      <c r="GB74" t="s">
        <v>242</v>
      </c>
      <c r="GC74" t="s">
        <v>242</v>
      </c>
      <c r="GD74">
        <v>2</v>
      </c>
      <c r="GF74">
        <v>1</v>
      </c>
      <c r="GH74" t="s">
        <v>1935</v>
      </c>
      <c r="GI74" s="27">
        <v>0</v>
      </c>
      <c r="GJ74" t="s">
        <v>242</v>
      </c>
      <c r="GK74" t="s">
        <v>242</v>
      </c>
      <c r="GM74" t="s">
        <v>242</v>
      </c>
      <c r="GP74" s="27">
        <v>1</v>
      </c>
      <c r="GQ74">
        <v>120</v>
      </c>
      <c r="GR74" t="s">
        <v>1948</v>
      </c>
      <c r="GT74">
        <v>3</v>
      </c>
      <c r="GV74" t="s">
        <v>1933</v>
      </c>
      <c r="GW74" s="27">
        <v>0</v>
      </c>
      <c r="GY74" s="27">
        <v>0</v>
      </c>
      <c r="HA74" t="s">
        <v>242</v>
      </c>
      <c r="HD74" s="27">
        <v>1</v>
      </c>
      <c r="HE74" s="2" t="s">
        <v>1949</v>
      </c>
      <c r="HF74">
        <v>1</v>
      </c>
      <c r="HH74" t="s">
        <v>1935</v>
      </c>
      <c r="HI74">
        <v>0.88888888899999996</v>
      </c>
      <c r="HJ74">
        <v>1</v>
      </c>
      <c r="HK74">
        <v>0.75</v>
      </c>
      <c r="HL74">
        <v>0.66666666699999999</v>
      </c>
      <c r="HM74">
        <v>1</v>
      </c>
      <c r="HN74">
        <v>0</v>
      </c>
      <c r="HO74">
        <v>0.75</v>
      </c>
      <c r="HP74">
        <v>1</v>
      </c>
      <c r="HQ74">
        <v>0</v>
      </c>
      <c r="HR74">
        <v>1</v>
      </c>
      <c r="HS74">
        <v>0</v>
      </c>
      <c r="HT74">
        <v>1</v>
      </c>
      <c r="HU74">
        <v>1</v>
      </c>
      <c r="HV74">
        <v>0.87962963000000005</v>
      </c>
      <c r="HW74">
        <v>0.60416666699999999</v>
      </c>
      <c r="HX74">
        <v>0.6</v>
      </c>
      <c r="HY74">
        <v>0.69459876499999995</v>
      </c>
      <c r="HZ74" t="s">
        <v>1929</v>
      </c>
      <c r="IA74" t="s">
        <v>266</v>
      </c>
      <c r="IB74" t="s">
        <v>1929</v>
      </c>
      <c r="IC74">
        <v>3226.018</v>
      </c>
      <c r="ID74">
        <v>3150.5970000000002</v>
      </c>
      <c r="IE74">
        <v>3574.3530000000001</v>
      </c>
      <c r="IF74">
        <v>3042.1170000000002</v>
      </c>
      <c r="IG74">
        <v>3226.018</v>
      </c>
    </row>
    <row r="75" spans="1:241" customFormat="1" ht="14" customHeight="1" x14ac:dyDescent="0.2">
      <c r="A75">
        <v>74</v>
      </c>
      <c r="B75">
        <v>74</v>
      </c>
      <c r="C75" s="1">
        <v>44600.756944444445</v>
      </c>
      <c r="D75" s="1">
        <v>44601.663194444445</v>
      </c>
      <c r="E75">
        <v>0</v>
      </c>
      <c r="F75" t="s">
        <v>1099</v>
      </c>
      <c r="G75">
        <v>100</v>
      </c>
      <c r="H75">
        <v>78355</v>
      </c>
      <c r="I75">
        <v>1</v>
      </c>
      <c r="J75" s="1">
        <v>44601.663194444445</v>
      </c>
      <c r="K75" t="s">
        <v>1950</v>
      </c>
      <c r="L75" t="s">
        <v>242</v>
      </c>
      <c r="M75" t="s">
        <v>242</v>
      </c>
      <c r="N75" t="s">
        <v>1951</v>
      </c>
      <c r="O75" t="s">
        <v>1952</v>
      </c>
      <c r="P75">
        <v>34.037994380000001</v>
      </c>
      <c r="Q75">
        <v>-118.4543991</v>
      </c>
      <c r="R75" t="s">
        <v>245</v>
      </c>
      <c r="S75" t="s">
        <v>246</v>
      </c>
      <c r="T75" t="s">
        <v>1953</v>
      </c>
      <c r="V75" t="s">
        <v>1954</v>
      </c>
      <c r="W75">
        <v>297178105</v>
      </c>
      <c r="X75">
        <v>6798</v>
      </c>
      <c r="Y75" t="s">
        <v>659</v>
      </c>
      <c r="Z75" t="s">
        <v>660</v>
      </c>
      <c r="AA75">
        <v>2020</v>
      </c>
      <c r="AC75">
        <v>0</v>
      </c>
      <c r="AF75">
        <v>9</v>
      </c>
      <c r="AG75">
        <v>1</v>
      </c>
      <c r="AI75" t="s">
        <v>1955</v>
      </c>
      <c r="AJ75" s="27">
        <v>1</v>
      </c>
      <c r="AK75">
        <v>9</v>
      </c>
      <c r="AL75" s="27">
        <v>0</v>
      </c>
      <c r="AM75" s="24">
        <v>0</v>
      </c>
      <c r="AN75" s="27">
        <v>0</v>
      </c>
      <c r="AO75" s="24">
        <v>0</v>
      </c>
      <c r="AQ75">
        <v>3</v>
      </c>
      <c r="AS75" t="s">
        <v>1956</v>
      </c>
      <c r="AT75" s="27">
        <v>1</v>
      </c>
      <c r="AU75">
        <v>8</v>
      </c>
      <c r="AV75" s="21">
        <f t="shared" si="4"/>
        <v>88.888888888888886</v>
      </c>
      <c r="AW75">
        <v>3</v>
      </c>
      <c r="AY75" t="s">
        <v>1956</v>
      </c>
      <c r="AZ75" s="27">
        <v>1</v>
      </c>
      <c r="BA75">
        <v>7</v>
      </c>
      <c r="BB75" s="21">
        <f t="shared" si="5"/>
        <v>77.777777777777786</v>
      </c>
      <c r="BC75">
        <v>1</v>
      </c>
      <c r="BE75" t="s">
        <v>1955</v>
      </c>
      <c r="BF75" s="27">
        <v>1</v>
      </c>
      <c r="BG75">
        <v>11.7</v>
      </c>
      <c r="BI75">
        <v>1</v>
      </c>
      <c r="BK75" t="s">
        <v>1955</v>
      </c>
      <c r="BL75" s="27">
        <v>1</v>
      </c>
      <c r="BM75">
        <v>3</v>
      </c>
      <c r="BO75" t="s">
        <v>1956</v>
      </c>
      <c r="BP75" s="27">
        <v>1</v>
      </c>
      <c r="BQ75">
        <v>3</v>
      </c>
      <c r="BR75" s="21">
        <f t="shared" si="6"/>
        <v>33.333333333333329</v>
      </c>
      <c r="BT75">
        <v>1</v>
      </c>
      <c r="BV75" t="s">
        <v>1955</v>
      </c>
      <c r="BW75" s="27">
        <v>1</v>
      </c>
      <c r="BX75">
        <v>2</v>
      </c>
      <c r="BY75" s="21">
        <f t="shared" si="7"/>
        <v>22.222222222222221</v>
      </c>
      <c r="BZ75">
        <v>2</v>
      </c>
      <c r="CA75">
        <v>1</v>
      </c>
      <c r="CC75" t="s">
        <v>1955</v>
      </c>
      <c r="CD75" s="27">
        <v>0</v>
      </c>
      <c r="CF75" t="s">
        <v>242</v>
      </c>
      <c r="CG75" t="s">
        <v>242</v>
      </c>
      <c r="CI75" s="27">
        <v>1</v>
      </c>
      <c r="CJ75" s="2" t="s">
        <v>1957</v>
      </c>
      <c r="CK75">
        <v>1</v>
      </c>
      <c r="CM75" t="s">
        <v>1955</v>
      </c>
      <c r="CN75" s="27">
        <v>1</v>
      </c>
      <c r="CO75" s="27">
        <v>0</v>
      </c>
      <c r="CP75" t="s">
        <v>242</v>
      </c>
      <c r="CQ75" t="s">
        <v>242</v>
      </c>
      <c r="CR75" t="s">
        <v>242</v>
      </c>
      <c r="CU75" s="27">
        <v>1</v>
      </c>
      <c r="CV75" s="2" t="s">
        <v>1958</v>
      </c>
      <c r="CW75">
        <v>1</v>
      </c>
      <c r="CY75" t="s">
        <v>1955</v>
      </c>
      <c r="CZ75" s="27">
        <v>1</v>
      </c>
      <c r="DA75">
        <v>31323</v>
      </c>
      <c r="DB75">
        <v>2</v>
      </c>
      <c r="DD75" s="27">
        <v>1</v>
      </c>
      <c r="DE75" t="s">
        <v>242</v>
      </c>
      <c r="DF75" t="s">
        <v>242</v>
      </c>
      <c r="DH75" t="s">
        <v>242</v>
      </c>
      <c r="DI75">
        <v>16388</v>
      </c>
      <c r="DJ75">
        <v>2</v>
      </c>
      <c r="DL75" s="27">
        <v>0</v>
      </c>
      <c r="DM75" t="s">
        <v>242</v>
      </c>
      <c r="DN75" t="s">
        <v>242</v>
      </c>
      <c r="DP75">
        <v>1</v>
      </c>
      <c r="DR75" t="s">
        <v>1955</v>
      </c>
      <c r="DS75" s="27">
        <v>1</v>
      </c>
      <c r="DT75" t="s">
        <v>1959</v>
      </c>
      <c r="DU75" s="27">
        <v>1</v>
      </c>
      <c r="DV75" s="2" t="s">
        <v>1960</v>
      </c>
      <c r="DW75" s="27">
        <v>0.5</v>
      </c>
      <c r="DX75" t="s">
        <v>1961</v>
      </c>
      <c r="DY75" s="27">
        <v>1</v>
      </c>
      <c r="DZ75" s="2" t="s">
        <v>1962</v>
      </c>
      <c r="EA75" s="27">
        <v>0</v>
      </c>
      <c r="EC75" s="27">
        <v>0.5</v>
      </c>
      <c r="EE75" s="27">
        <v>0.5</v>
      </c>
      <c r="EF75" s="2" t="s">
        <v>1963</v>
      </c>
      <c r="EG75" s="27">
        <v>0.5</v>
      </c>
      <c r="EH75" s="2" t="s">
        <v>1964</v>
      </c>
      <c r="EI75" s="27">
        <v>1</v>
      </c>
      <c r="EJ75" t="s">
        <v>1643</v>
      </c>
      <c r="EK75" s="27">
        <v>1</v>
      </c>
      <c r="EL75" s="2" t="s">
        <v>1965</v>
      </c>
      <c r="EM75">
        <v>1</v>
      </c>
      <c r="EO75" t="s">
        <v>1955</v>
      </c>
      <c r="EP75" s="27">
        <v>0</v>
      </c>
      <c r="EQ75" t="s">
        <v>242</v>
      </c>
      <c r="ER75" t="s">
        <v>242</v>
      </c>
      <c r="EU75" t="s">
        <v>242</v>
      </c>
      <c r="EV75" t="s">
        <v>242</v>
      </c>
      <c r="EX75" s="27">
        <v>1</v>
      </c>
      <c r="EY75">
        <v>11903.814</v>
      </c>
      <c r="EZ75" t="s">
        <v>1966</v>
      </c>
      <c r="FA75" s="27">
        <v>1</v>
      </c>
      <c r="FB75">
        <v>44.7</v>
      </c>
      <c r="FD75" s="27">
        <v>1</v>
      </c>
      <c r="FE75">
        <v>11903.814</v>
      </c>
      <c r="FF75" t="s">
        <v>1966</v>
      </c>
      <c r="FG75" s="27">
        <v>0</v>
      </c>
      <c r="FH75" t="s">
        <v>242</v>
      </c>
      <c r="FJ75">
        <v>1</v>
      </c>
      <c r="FL75" t="s">
        <v>1955</v>
      </c>
      <c r="FM75" s="27">
        <v>1</v>
      </c>
      <c r="FN75" t="s">
        <v>242</v>
      </c>
      <c r="FO75" t="s">
        <v>242</v>
      </c>
      <c r="FP75" t="s">
        <v>242</v>
      </c>
      <c r="FQ75" t="s">
        <v>1967</v>
      </c>
      <c r="FR75" s="27">
        <v>1</v>
      </c>
      <c r="FS75">
        <v>42</v>
      </c>
      <c r="FT75">
        <v>2</v>
      </c>
      <c r="FV75" s="27">
        <v>1</v>
      </c>
      <c r="FW75">
        <v>7</v>
      </c>
      <c r="FX75">
        <v>44</v>
      </c>
      <c r="FY75">
        <v>29</v>
      </c>
      <c r="FZ75">
        <v>12</v>
      </c>
      <c r="GA75" t="s">
        <v>242</v>
      </c>
      <c r="GB75" t="s">
        <v>242</v>
      </c>
      <c r="GC75" t="s">
        <v>242</v>
      </c>
      <c r="GD75">
        <v>2</v>
      </c>
      <c r="GF75">
        <v>1</v>
      </c>
      <c r="GH75" t="s">
        <v>1955</v>
      </c>
      <c r="GI75" s="27">
        <v>0.5</v>
      </c>
      <c r="GJ75" t="s">
        <v>242</v>
      </c>
      <c r="GK75" t="s">
        <v>242</v>
      </c>
      <c r="GL75" t="s">
        <v>1968</v>
      </c>
      <c r="GM75">
        <v>1</v>
      </c>
      <c r="GO75" t="s">
        <v>1955</v>
      </c>
      <c r="GP75" s="27">
        <v>1</v>
      </c>
      <c r="GQ75">
        <v>82</v>
      </c>
      <c r="GR75" t="s">
        <v>1969</v>
      </c>
      <c r="GT75">
        <v>3</v>
      </c>
      <c r="GV75" t="s">
        <v>1956</v>
      </c>
      <c r="GW75" s="27">
        <v>0</v>
      </c>
      <c r="GY75" s="27">
        <v>0</v>
      </c>
      <c r="HA75" t="s">
        <v>242</v>
      </c>
      <c r="HD75" s="27">
        <v>1</v>
      </c>
      <c r="HE75" s="2" t="s">
        <v>1970</v>
      </c>
      <c r="HF75">
        <v>1</v>
      </c>
      <c r="HH75" t="s">
        <v>1955</v>
      </c>
      <c r="HI75">
        <v>0.66666666699999999</v>
      </c>
      <c r="HJ75">
        <v>1</v>
      </c>
      <c r="HK75">
        <v>0.5</v>
      </c>
      <c r="HL75">
        <v>0.66666666699999999</v>
      </c>
      <c r="HM75">
        <v>0.7</v>
      </c>
      <c r="HN75">
        <v>0</v>
      </c>
      <c r="HO75">
        <v>0.75</v>
      </c>
      <c r="HP75">
        <v>1</v>
      </c>
      <c r="HQ75">
        <v>0.5</v>
      </c>
      <c r="HR75">
        <v>1</v>
      </c>
      <c r="HS75">
        <v>0</v>
      </c>
      <c r="HT75">
        <v>1</v>
      </c>
      <c r="HU75">
        <v>1</v>
      </c>
      <c r="HV75">
        <v>0.72222222199999997</v>
      </c>
      <c r="HW75">
        <v>0.52916666700000003</v>
      </c>
      <c r="HX75">
        <v>0.7</v>
      </c>
      <c r="HY75">
        <v>0.65046296299999995</v>
      </c>
      <c r="HZ75" t="s">
        <v>1971</v>
      </c>
      <c r="IA75" t="s">
        <v>266</v>
      </c>
      <c r="IB75" t="s">
        <v>1953</v>
      </c>
      <c r="IC75">
        <v>1679.575</v>
      </c>
      <c r="ID75">
        <v>1928.268</v>
      </c>
      <c r="IE75">
        <v>1813.201</v>
      </c>
      <c r="IF75">
        <v>1735.8219999999999</v>
      </c>
      <c r="IG75">
        <v>1679.575</v>
      </c>
    </row>
    <row r="76" spans="1:241" customFormat="1" ht="14" customHeight="1" x14ac:dyDescent="0.2">
      <c r="A76">
        <v>75</v>
      </c>
      <c r="B76">
        <v>75</v>
      </c>
      <c r="C76" s="1">
        <v>44601.611805555556</v>
      </c>
      <c r="D76" s="1">
        <v>44601.79583333333</v>
      </c>
      <c r="E76">
        <v>0</v>
      </c>
      <c r="F76" t="s">
        <v>1099</v>
      </c>
      <c r="G76">
        <v>100</v>
      </c>
      <c r="H76">
        <v>15858</v>
      </c>
      <c r="I76">
        <v>1</v>
      </c>
      <c r="J76" s="1">
        <v>44601.79583333333</v>
      </c>
      <c r="K76" t="s">
        <v>1972</v>
      </c>
      <c r="L76" t="s">
        <v>242</v>
      </c>
      <c r="M76" t="s">
        <v>242</v>
      </c>
      <c r="N76" t="s">
        <v>1973</v>
      </c>
      <c r="O76" t="s">
        <v>1974</v>
      </c>
      <c r="P76">
        <v>34.037994380000001</v>
      </c>
      <c r="Q76">
        <v>-118.4543991</v>
      </c>
      <c r="R76" t="s">
        <v>245</v>
      </c>
      <c r="S76" t="s">
        <v>246</v>
      </c>
      <c r="T76" t="s">
        <v>1975</v>
      </c>
      <c r="V76" t="s">
        <v>1976</v>
      </c>
      <c r="W76" t="s">
        <v>1977</v>
      </c>
      <c r="X76">
        <v>4911</v>
      </c>
      <c r="Y76" t="s">
        <v>490</v>
      </c>
      <c r="Z76" t="s">
        <v>491</v>
      </c>
      <c r="AA76">
        <v>2020</v>
      </c>
      <c r="AC76">
        <v>1</v>
      </c>
      <c r="AD76">
        <v>6</v>
      </c>
      <c r="AF76">
        <v>11</v>
      </c>
      <c r="AG76">
        <v>1</v>
      </c>
      <c r="AI76" t="s">
        <v>1978</v>
      </c>
      <c r="AJ76" s="27">
        <v>1</v>
      </c>
      <c r="AK76">
        <v>11</v>
      </c>
      <c r="AL76" s="27">
        <v>0</v>
      </c>
      <c r="AM76" s="24">
        <v>0</v>
      </c>
      <c r="AN76" s="27">
        <v>0</v>
      </c>
      <c r="AO76" s="24">
        <v>0</v>
      </c>
      <c r="AQ76">
        <v>3</v>
      </c>
      <c r="AS76" t="s">
        <v>1979</v>
      </c>
      <c r="AT76" s="27">
        <v>1</v>
      </c>
      <c r="AU76">
        <v>10</v>
      </c>
      <c r="AV76" s="21">
        <f t="shared" si="4"/>
        <v>90.909090909090907</v>
      </c>
      <c r="AW76">
        <v>1</v>
      </c>
      <c r="AY76" t="s">
        <v>1978</v>
      </c>
      <c r="AZ76" s="27">
        <v>1</v>
      </c>
      <c r="BA76">
        <v>10</v>
      </c>
      <c r="BB76" s="21">
        <f t="shared" si="5"/>
        <v>90.909090909090907</v>
      </c>
      <c r="BC76">
        <v>1</v>
      </c>
      <c r="BE76" t="s">
        <v>1980</v>
      </c>
      <c r="BF76" s="27">
        <v>1</v>
      </c>
      <c r="BG76">
        <v>7.5</v>
      </c>
      <c r="BI76">
        <v>1</v>
      </c>
      <c r="BK76" t="s">
        <v>1978</v>
      </c>
      <c r="BL76" s="27">
        <v>1</v>
      </c>
      <c r="BM76">
        <v>1</v>
      </c>
      <c r="BO76" t="s">
        <v>1978</v>
      </c>
      <c r="BP76" s="27">
        <v>1</v>
      </c>
      <c r="BQ76">
        <v>4</v>
      </c>
      <c r="BR76" s="21">
        <f t="shared" si="6"/>
        <v>36.363636363636367</v>
      </c>
      <c r="BT76">
        <v>3</v>
      </c>
      <c r="BV76" t="s">
        <v>1979</v>
      </c>
      <c r="BW76" s="27">
        <v>1</v>
      </c>
      <c r="BX76">
        <v>2</v>
      </c>
      <c r="BY76" s="21">
        <f t="shared" si="7"/>
        <v>18.181818181818183</v>
      </c>
      <c r="BZ76">
        <v>2</v>
      </c>
      <c r="CA76">
        <v>3</v>
      </c>
      <c r="CC76" t="s">
        <v>1979</v>
      </c>
      <c r="CD76" s="27">
        <v>0</v>
      </c>
      <c r="CF76" t="s">
        <v>242</v>
      </c>
      <c r="CG76" t="s">
        <v>242</v>
      </c>
      <c r="CI76" s="27">
        <v>1</v>
      </c>
      <c r="CJ76" s="2" t="s">
        <v>1981</v>
      </c>
      <c r="CK76">
        <v>1</v>
      </c>
      <c r="CM76" t="s">
        <v>1978</v>
      </c>
      <c r="CN76" s="27">
        <v>0</v>
      </c>
      <c r="CO76" s="27">
        <v>0</v>
      </c>
      <c r="CP76" t="s">
        <v>242</v>
      </c>
      <c r="CQ76" t="s">
        <v>242</v>
      </c>
      <c r="CR76" t="s">
        <v>242</v>
      </c>
      <c r="CU76" s="27">
        <v>1</v>
      </c>
      <c r="CV76" s="2" t="s">
        <v>1982</v>
      </c>
      <c r="CW76">
        <v>1</v>
      </c>
      <c r="CY76" t="s">
        <v>1978</v>
      </c>
      <c r="CZ76" s="27">
        <v>1</v>
      </c>
      <c r="DA76">
        <v>32948999</v>
      </c>
      <c r="DB76">
        <v>2</v>
      </c>
      <c r="DD76" s="27">
        <v>1</v>
      </c>
      <c r="DE76" t="s">
        <v>242</v>
      </c>
      <c r="DF76" t="s">
        <v>242</v>
      </c>
      <c r="DG76">
        <v>115308</v>
      </c>
      <c r="DH76">
        <v>2</v>
      </c>
      <c r="DI76" t="s">
        <v>242</v>
      </c>
      <c r="DJ76" t="s">
        <v>242</v>
      </c>
      <c r="DL76" s="27">
        <v>1</v>
      </c>
      <c r="DM76">
        <v>3995256</v>
      </c>
      <c r="DN76">
        <v>2</v>
      </c>
      <c r="DP76">
        <v>4</v>
      </c>
      <c r="DR76" t="s">
        <v>1983</v>
      </c>
      <c r="DS76" s="27">
        <v>1</v>
      </c>
      <c r="DT76" s="2" t="s">
        <v>1984</v>
      </c>
      <c r="DU76" s="27">
        <v>1</v>
      </c>
      <c r="DV76" s="2" t="s">
        <v>1985</v>
      </c>
      <c r="DW76" s="27">
        <v>1</v>
      </c>
      <c r="DX76" s="2" t="s">
        <v>1986</v>
      </c>
      <c r="DY76" s="27">
        <v>1</v>
      </c>
      <c r="DZ76" s="2" t="s">
        <v>1987</v>
      </c>
      <c r="EA76" s="27">
        <v>1</v>
      </c>
      <c r="EB76" s="2" t="s">
        <v>1988</v>
      </c>
      <c r="EC76" s="27">
        <v>1</v>
      </c>
      <c r="ED76" t="s">
        <v>1989</v>
      </c>
      <c r="EE76" s="27">
        <v>1</v>
      </c>
      <c r="EF76" t="s">
        <v>1989</v>
      </c>
      <c r="EG76" s="27">
        <v>1</v>
      </c>
      <c r="EH76" s="2" t="s">
        <v>1990</v>
      </c>
      <c r="EI76" s="27">
        <v>1</v>
      </c>
      <c r="EJ76" t="s">
        <v>1991</v>
      </c>
      <c r="EK76" s="27">
        <v>1</v>
      </c>
      <c r="EL76" s="2" t="s">
        <v>1992</v>
      </c>
      <c r="EM76">
        <v>4</v>
      </c>
      <c r="EO76" t="s">
        <v>1983</v>
      </c>
      <c r="EP76" s="27">
        <v>0</v>
      </c>
      <c r="EQ76" t="s">
        <v>242</v>
      </c>
      <c r="ER76" t="s">
        <v>242</v>
      </c>
      <c r="EU76" t="s">
        <v>242</v>
      </c>
      <c r="EV76" t="s">
        <v>242</v>
      </c>
      <c r="EX76" s="27">
        <v>1</v>
      </c>
      <c r="EY76">
        <v>7941012.29</v>
      </c>
      <c r="EZ76" t="s">
        <v>1993</v>
      </c>
      <c r="FA76" s="27">
        <v>1</v>
      </c>
      <c r="FB76">
        <v>6.2</v>
      </c>
      <c r="FD76" s="27">
        <v>1</v>
      </c>
      <c r="FE76">
        <v>139085.51</v>
      </c>
      <c r="FG76" s="27">
        <v>1</v>
      </c>
      <c r="FH76">
        <v>0</v>
      </c>
      <c r="FJ76">
        <v>4</v>
      </c>
      <c r="FL76" t="s">
        <v>1994</v>
      </c>
      <c r="FM76" s="27">
        <v>1</v>
      </c>
      <c r="FN76" t="s">
        <v>242</v>
      </c>
      <c r="FO76" t="s">
        <v>242</v>
      </c>
      <c r="FP76" t="s">
        <v>242</v>
      </c>
      <c r="FQ76" t="s">
        <v>1995</v>
      </c>
      <c r="FR76" s="27">
        <v>1</v>
      </c>
      <c r="FS76">
        <v>20.64</v>
      </c>
      <c r="FT76">
        <v>3</v>
      </c>
      <c r="FV76" s="27">
        <v>1</v>
      </c>
      <c r="FW76">
        <v>15</v>
      </c>
      <c r="FX76">
        <v>3</v>
      </c>
      <c r="FY76">
        <v>78</v>
      </c>
      <c r="FZ76">
        <v>2</v>
      </c>
      <c r="GA76" t="s">
        <v>242</v>
      </c>
      <c r="GB76" t="s">
        <v>242</v>
      </c>
      <c r="GC76" t="s">
        <v>242</v>
      </c>
      <c r="GD76">
        <v>3</v>
      </c>
      <c r="GF76">
        <v>1</v>
      </c>
      <c r="GH76" t="s">
        <v>1978</v>
      </c>
      <c r="GI76" s="27">
        <v>0</v>
      </c>
      <c r="GJ76" t="s">
        <v>242</v>
      </c>
      <c r="GK76" t="s">
        <v>242</v>
      </c>
      <c r="GM76" t="s">
        <v>242</v>
      </c>
      <c r="GP76" s="27">
        <v>1</v>
      </c>
      <c r="GQ76">
        <v>106</v>
      </c>
      <c r="GR76" t="s">
        <v>1996</v>
      </c>
      <c r="GT76">
        <v>3</v>
      </c>
      <c r="GV76" t="s">
        <v>1979</v>
      </c>
      <c r="GW76" s="27">
        <v>0</v>
      </c>
      <c r="GY76" s="27">
        <v>0</v>
      </c>
      <c r="HA76" t="s">
        <v>242</v>
      </c>
      <c r="HD76" s="27">
        <v>1</v>
      </c>
      <c r="HE76" s="2" t="s">
        <v>1997</v>
      </c>
      <c r="HF76">
        <v>1</v>
      </c>
      <c r="HH76" t="s">
        <v>1978</v>
      </c>
      <c r="HI76">
        <v>0.66666666699999999</v>
      </c>
      <c r="HJ76">
        <v>1</v>
      </c>
      <c r="HK76">
        <v>0.5</v>
      </c>
      <c r="HL76">
        <v>1</v>
      </c>
      <c r="HM76">
        <v>1</v>
      </c>
      <c r="HN76">
        <v>0</v>
      </c>
      <c r="HO76">
        <v>1</v>
      </c>
      <c r="HP76">
        <v>1</v>
      </c>
      <c r="HQ76">
        <v>0</v>
      </c>
      <c r="HR76">
        <v>1</v>
      </c>
      <c r="HS76">
        <v>0</v>
      </c>
      <c r="HT76">
        <v>1</v>
      </c>
      <c r="HU76">
        <v>1</v>
      </c>
      <c r="HV76">
        <v>0.72222222199999997</v>
      </c>
      <c r="HW76">
        <v>0.75</v>
      </c>
      <c r="HX76">
        <v>0.6</v>
      </c>
      <c r="HY76">
        <v>0.69074074100000005</v>
      </c>
      <c r="HZ76" t="s">
        <v>1998</v>
      </c>
      <c r="IA76" t="s">
        <v>266</v>
      </c>
      <c r="IB76" t="s">
        <v>1975</v>
      </c>
      <c r="IC76">
        <v>10878.673000000001</v>
      </c>
      <c r="ID76">
        <v>10113.636</v>
      </c>
      <c r="IE76">
        <v>11742.896000000001</v>
      </c>
      <c r="IF76">
        <v>13764.236999999999</v>
      </c>
      <c r="IG76">
        <v>10878.673000000001</v>
      </c>
    </row>
    <row r="77" spans="1:241" ht="14" customHeight="1" x14ac:dyDescent="0.2">
      <c r="A77" s="10">
        <v>76</v>
      </c>
      <c r="B77">
        <v>76</v>
      </c>
      <c r="C77" s="1">
        <v>44606.677777777775</v>
      </c>
      <c r="D77" s="1">
        <v>44606.724999999999</v>
      </c>
      <c r="E77">
        <v>0</v>
      </c>
      <c r="F77" t="s">
        <v>1099</v>
      </c>
      <c r="G77">
        <v>100</v>
      </c>
      <c r="H77">
        <v>4052</v>
      </c>
      <c r="I77">
        <v>1</v>
      </c>
      <c r="J77" s="1">
        <v>44606.724999999999</v>
      </c>
      <c r="K77" t="s">
        <v>1999</v>
      </c>
      <c r="L77" t="s">
        <v>242</v>
      </c>
      <c r="M77" t="s">
        <v>242</v>
      </c>
      <c r="N77" t="s">
        <v>2000</v>
      </c>
      <c r="O77" t="s">
        <v>2001</v>
      </c>
      <c r="P77">
        <v>34.037994380000001</v>
      </c>
      <c r="Q77">
        <v>-118.4543991</v>
      </c>
      <c r="R77" t="s">
        <v>245</v>
      </c>
      <c r="S77" t="s">
        <v>246</v>
      </c>
      <c r="T77" s="10" t="s">
        <v>2002</v>
      </c>
      <c r="V77" t="s">
        <v>2003</v>
      </c>
      <c r="W77" t="s">
        <v>2004</v>
      </c>
      <c r="X77">
        <v>7389</v>
      </c>
      <c r="Y77" s="10" t="s">
        <v>271</v>
      </c>
      <c r="Z77" s="10" t="s">
        <v>391</v>
      </c>
      <c r="AA77" s="10">
        <v>2020</v>
      </c>
      <c r="AC77" s="10">
        <v>0.5</v>
      </c>
      <c r="AF77" s="10">
        <v>8</v>
      </c>
      <c r="AG77">
        <v>3</v>
      </c>
      <c r="AI77" t="s">
        <v>2005</v>
      </c>
      <c r="AJ77" s="22">
        <v>1</v>
      </c>
      <c r="AK77" s="10">
        <v>5</v>
      </c>
      <c r="AL77" s="22">
        <v>1</v>
      </c>
      <c r="AM77" s="10">
        <v>3</v>
      </c>
      <c r="AN77" s="22">
        <v>1</v>
      </c>
      <c r="AO77" s="10">
        <v>3</v>
      </c>
      <c r="AQ77">
        <v>3</v>
      </c>
      <c r="AS77" t="s">
        <v>2005</v>
      </c>
      <c r="AT77" s="22">
        <v>1</v>
      </c>
      <c r="AU77" s="10">
        <v>7</v>
      </c>
      <c r="AV77" s="21">
        <f t="shared" si="4"/>
        <v>87.5</v>
      </c>
      <c r="AW77">
        <v>3</v>
      </c>
      <c r="AY77" t="s">
        <v>2005</v>
      </c>
      <c r="AZ77" s="22">
        <v>1</v>
      </c>
      <c r="BA77" s="10">
        <v>7</v>
      </c>
      <c r="BB77" s="21">
        <f t="shared" si="5"/>
        <v>87.5</v>
      </c>
      <c r="BC77">
        <v>3</v>
      </c>
      <c r="BE77" t="s">
        <v>2005</v>
      </c>
      <c r="BF77" s="22">
        <v>1</v>
      </c>
      <c r="BI77">
        <v>3</v>
      </c>
      <c r="BK77" t="s">
        <v>2005</v>
      </c>
      <c r="BL77" s="22">
        <v>1</v>
      </c>
      <c r="BM77">
        <v>3</v>
      </c>
      <c r="BO77" t="s">
        <v>2005</v>
      </c>
      <c r="BP77" s="22">
        <v>1</v>
      </c>
      <c r="BQ77" s="10">
        <v>4</v>
      </c>
      <c r="BR77" s="21">
        <f t="shared" si="6"/>
        <v>50</v>
      </c>
      <c r="BT77" s="10">
        <v>1</v>
      </c>
      <c r="BV77" s="10" t="s">
        <v>2006</v>
      </c>
      <c r="BW77" s="22">
        <v>1</v>
      </c>
      <c r="BX77" s="10">
        <v>1</v>
      </c>
      <c r="BY77" s="21">
        <f t="shared" si="7"/>
        <v>12.5</v>
      </c>
      <c r="BZ77" s="10">
        <v>2</v>
      </c>
      <c r="CA77" s="10">
        <v>1</v>
      </c>
      <c r="CC77" s="10" t="s">
        <v>2006</v>
      </c>
      <c r="CD77" s="22">
        <v>0</v>
      </c>
      <c r="CF77" s="10" t="s">
        <v>242</v>
      </c>
      <c r="CG77" s="10" t="s">
        <v>242</v>
      </c>
      <c r="CI77" s="22">
        <v>0</v>
      </c>
      <c r="CK77" s="10" t="s">
        <v>242</v>
      </c>
      <c r="CN77" s="22">
        <v>0</v>
      </c>
      <c r="CO77" s="22">
        <v>0</v>
      </c>
      <c r="CP77" s="10" t="s">
        <v>242</v>
      </c>
      <c r="CQ77" s="10" t="s">
        <v>242</v>
      </c>
      <c r="CR77" s="10" t="s">
        <v>242</v>
      </c>
      <c r="CU77" s="22">
        <v>0</v>
      </c>
      <c r="CW77" s="10" t="s">
        <v>242</v>
      </c>
      <c r="CZ77" s="22">
        <v>1</v>
      </c>
      <c r="DA77" s="10">
        <v>294</v>
      </c>
      <c r="DB77" s="10">
        <v>2</v>
      </c>
      <c r="DD77" s="22">
        <v>1</v>
      </c>
      <c r="DE77" s="10">
        <v>4</v>
      </c>
      <c r="DF77" s="10">
        <v>2</v>
      </c>
      <c r="DG77" s="10">
        <v>914</v>
      </c>
      <c r="DH77" s="10">
        <v>2</v>
      </c>
      <c r="DI77" s="10" t="s">
        <v>242</v>
      </c>
      <c r="DJ77" s="10" t="s">
        <v>242</v>
      </c>
      <c r="DL77" s="22">
        <v>1</v>
      </c>
      <c r="DM77" s="10">
        <v>407021</v>
      </c>
      <c r="DN77" s="10">
        <v>2</v>
      </c>
      <c r="DP77" s="10">
        <v>1</v>
      </c>
      <c r="DR77" s="10" t="s">
        <v>2006</v>
      </c>
      <c r="DS77" s="27">
        <v>1</v>
      </c>
      <c r="DT77" s="2" t="s">
        <v>2007</v>
      </c>
      <c r="DU77" s="27">
        <v>1</v>
      </c>
      <c r="DV77" s="2" t="s">
        <v>2008</v>
      </c>
      <c r="DW77" s="27">
        <v>1</v>
      </c>
      <c r="DX77" s="2" t="s">
        <v>2009</v>
      </c>
      <c r="DY77" s="27">
        <v>1</v>
      </c>
      <c r="DZ77" s="2" t="s">
        <v>2010</v>
      </c>
      <c r="EA77" s="27">
        <v>1</v>
      </c>
      <c r="EB77" s="2" t="s">
        <v>2011</v>
      </c>
      <c r="EC77" s="27">
        <v>1</v>
      </c>
      <c r="ED77" s="2" t="s">
        <v>2012</v>
      </c>
      <c r="EE77" s="27">
        <v>1</v>
      </c>
      <c r="EF77" s="2" t="s">
        <v>2013</v>
      </c>
      <c r="EG77" s="27">
        <v>1</v>
      </c>
      <c r="EH77" s="2" t="s">
        <v>2014</v>
      </c>
      <c r="EI77" s="27">
        <v>1</v>
      </c>
      <c r="EJ77" s="2" t="s">
        <v>2015</v>
      </c>
      <c r="EK77" s="27">
        <v>1</v>
      </c>
      <c r="EL77" s="2" t="s">
        <v>2016</v>
      </c>
      <c r="EM77">
        <v>1</v>
      </c>
      <c r="EO77" t="s">
        <v>2006</v>
      </c>
      <c r="EP77" s="22">
        <v>0</v>
      </c>
      <c r="EQ77" s="10" t="s">
        <v>242</v>
      </c>
      <c r="ER77" s="10" t="s">
        <v>242</v>
      </c>
      <c r="EU77" s="10" t="s">
        <v>242</v>
      </c>
      <c r="EV77" s="10" t="s">
        <v>242</v>
      </c>
      <c r="EX77" s="22">
        <v>0</v>
      </c>
      <c r="EY77" s="10" t="s">
        <v>242</v>
      </c>
      <c r="FA77" s="22">
        <v>0</v>
      </c>
      <c r="FB77" s="10" t="s">
        <v>242</v>
      </c>
      <c r="FD77" s="22">
        <v>0</v>
      </c>
      <c r="FE77" s="10" t="s">
        <v>242</v>
      </c>
      <c r="FG77" s="22">
        <v>0</v>
      </c>
      <c r="FH77" s="10" t="s">
        <v>242</v>
      </c>
      <c r="FJ77" s="10" t="s">
        <v>242</v>
      </c>
      <c r="FM77" s="22">
        <v>1</v>
      </c>
      <c r="FN77" s="10">
        <v>25.3</v>
      </c>
      <c r="FO77" s="10">
        <v>68.099999999999994</v>
      </c>
      <c r="FP77" s="10">
        <v>3.3</v>
      </c>
      <c r="FR77" s="22">
        <v>1</v>
      </c>
      <c r="FS77" s="10">
        <v>47.7</v>
      </c>
      <c r="FT77" s="10">
        <v>2</v>
      </c>
      <c r="FU77" s="10" t="s">
        <v>2017</v>
      </c>
      <c r="FV77" s="22">
        <v>1</v>
      </c>
      <c r="FW77" s="10">
        <v>5.9</v>
      </c>
      <c r="FX77" s="10">
        <v>6.1</v>
      </c>
      <c r="FY77" s="10">
        <v>63</v>
      </c>
      <c r="FZ77" s="10">
        <v>17.5</v>
      </c>
      <c r="GA77" s="10" t="s">
        <v>242</v>
      </c>
      <c r="GB77" s="10" t="s">
        <v>242</v>
      </c>
      <c r="GC77" s="10" t="s">
        <v>242</v>
      </c>
      <c r="GD77" s="10">
        <v>1</v>
      </c>
      <c r="GF77" s="10">
        <v>1</v>
      </c>
      <c r="GH77" s="10" t="s">
        <v>2006</v>
      </c>
      <c r="GI77" s="22">
        <v>0.5</v>
      </c>
      <c r="GJ77" s="10" t="s">
        <v>242</v>
      </c>
      <c r="GK77" s="10" t="s">
        <v>242</v>
      </c>
      <c r="GL77" s="11" t="s">
        <v>2018</v>
      </c>
      <c r="GM77" s="10">
        <v>1</v>
      </c>
      <c r="GO77" s="10" t="s">
        <v>2006</v>
      </c>
      <c r="GP77" s="22">
        <v>1</v>
      </c>
      <c r="GQ77" s="10">
        <v>10</v>
      </c>
      <c r="GR77" s="10" t="s">
        <v>2019</v>
      </c>
      <c r="GT77" s="10">
        <v>3</v>
      </c>
      <c r="GV77" s="10" t="s">
        <v>2005</v>
      </c>
      <c r="GW77" s="22">
        <v>0</v>
      </c>
      <c r="GY77" s="22">
        <v>0</v>
      </c>
      <c r="HA77" s="10" t="s">
        <v>242</v>
      </c>
      <c r="HD77" s="22">
        <v>1</v>
      </c>
      <c r="HE77" s="11" t="s">
        <v>2020</v>
      </c>
      <c r="HF77" s="10">
        <v>2</v>
      </c>
      <c r="HH77" s="10" t="s">
        <v>2021</v>
      </c>
      <c r="HI77" s="10">
        <v>0.88888888899999996</v>
      </c>
      <c r="HJ77" s="10">
        <v>0</v>
      </c>
      <c r="HK77" s="10">
        <v>0</v>
      </c>
      <c r="HL77" s="10">
        <v>1</v>
      </c>
      <c r="HM77" s="10">
        <v>1</v>
      </c>
      <c r="HN77" s="10">
        <v>0</v>
      </c>
      <c r="HO77" s="10">
        <v>0</v>
      </c>
      <c r="HP77" s="10">
        <v>1</v>
      </c>
      <c r="HQ77" s="10">
        <v>0.5</v>
      </c>
      <c r="HR77" s="10">
        <v>1</v>
      </c>
      <c r="HS77" s="10">
        <v>0</v>
      </c>
      <c r="HT77" s="10">
        <v>1</v>
      </c>
      <c r="HU77" s="10">
        <v>1</v>
      </c>
      <c r="HV77" s="10">
        <v>0.29629629600000001</v>
      </c>
      <c r="HW77" s="10">
        <v>0.5</v>
      </c>
      <c r="HX77" s="10">
        <v>0.7</v>
      </c>
      <c r="HY77" s="10">
        <v>0.49876543200000001</v>
      </c>
      <c r="HZ77" s="10" t="s">
        <v>2022</v>
      </c>
      <c r="IA77" s="10" t="s">
        <v>266</v>
      </c>
      <c r="IB77" s="10" t="s">
        <v>2002</v>
      </c>
      <c r="IC77" s="10">
        <v>818.37900000000002</v>
      </c>
      <c r="ID77" s="10">
        <v>1725.625</v>
      </c>
      <c r="IE77" s="10">
        <v>2329.114</v>
      </c>
      <c r="IF77" s="10">
        <v>2566.1109999999999</v>
      </c>
      <c r="IG77" s="10">
        <v>818.37900000000002</v>
      </c>
    </row>
    <row r="78" spans="1:241" customFormat="1" ht="14" customHeight="1" x14ac:dyDescent="0.2">
      <c r="A78">
        <v>77</v>
      </c>
      <c r="B78">
        <v>77</v>
      </c>
      <c r="C78" s="1">
        <v>44607.682638888888</v>
      </c>
      <c r="D78" s="1">
        <v>44607.76458333333</v>
      </c>
      <c r="E78">
        <v>0</v>
      </c>
      <c r="F78" t="s">
        <v>1099</v>
      </c>
      <c r="G78">
        <v>100</v>
      </c>
      <c r="H78">
        <v>7057</v>
      </c>
      <c r="I78">
        <v>1</v>
      </c>
      <c r="J78" s="1">
        <v>44607.76458333333</v>
      </c>
      <c r="K78" t="s">
        <v>2023</v>
      </c>
      <c r="L78" t="s">
        <v>242</v>
      </c>
      <c r="M78" t="s">
        <v>242</v>
      </c>
      <c r="N78" t="s">
        <v>2024</v>
      </c>
      <c r="O78" t="s">
        <v>2025</v>
      </c>
      <c r="P78">
        <v>34.037994380000001</v>
      </c>
      <c r="Q78">
        <v>-118.4543991</v>
      </c>
      <c r="R78" t="s">
        <v>245</v>
      </c>
      <c r="S78" t="s">
        <v>246</v>
      </c>
      <c r="T78" t="s">
        <v>2026</v>
      </c>
      <c r="V78" t="s">
        <v>2027</v>
      </c>
      <c r="W78" t="s">
        <v>2028</v>
      </c>
      <c r="X78">
        <v>4931</v>
      </c>
      <c r="Y78" t="s">
        <v>490</v>
      </c>
      <c r="Z78" t="s">
        <v>491</v>
      </c>
      <c r="AA78">
        <v>2020</v>
      </c>
      <c r="AC78">
        <v>0</v>
      </c>
      <c r="AF78">
        <v>13</v>
      </c>
      <c r="AG78">
        <v>3</v>
      </c>
      <c r="AI78" t="s">
        <v>2029</v>
      </c>
      <c r="AJ78" s="27">
        <v>1</v>
      </c>
      <c r="AK78">
        <v>10</v>
      </c>
      <c r="AL78" s="27">
        <v>0</v>
      </c>
      <c r="AM78" s="24">
        <v>0</v>
      </c>
      <c r="AN78" s="27">
        <v>1</v>
      </c>
      <c r="AO78">
        <v>2</v>
      </c>
      <c r="AQ78">
        <v>3</v>
      </c>
      <c r="AS78" t="s">
        <v>2029</v>
      </c>
      <c r="AT78" s="27">
        <v>1</v>
      </c>
      <c r="AU78">
        <v>12</v>
      </c>
      <c r="AV78" s="21">
        <f t="shared" si="4"/>
        <v>92.307692307692307</v>
      </c>
      <c r="AW78">
        <v>3</v>
      </c>
      <c r="AY78" t="s">
        <v>2029</v>
      </c>
      <c r="AZ78" s="27">
        <v>1</v>
      </c>
      <c r="BA78">
        <v>11</v>
      </c>
      <c r="BB78" s="21">
        <f t="shared" si="5"/>
        <v>84.615384615384613</v>
      </c>
      <c r="BC78">
        <v>3</v>
      </c>
      <c r="BE78" t="s">
        <v>2029</v>
      </c>
      <c r="BF78" s="27">
        <v>1</v>
      </c>
      <c r="BG78">
        <v>7.7</v>
      </c>
      <c r="BH78" t="s">
        <v>2029</v>
      </c>
      <c r="BI78">
        <v>3</v>
      </c>
      <c r="BL78" s="27">
        <v>1</v>
      </c>
      <c r="BM78">
        <v>3</v>
      </c>
      <c r="BO78" t="s">
        <v>2029</v>
      </c>
      <c r="BP78" s="27">
        <v>1</v>
      </c>
      <c r="BQ78">
        <v>5</v>
      </c>
      <c r="BR78" s="21">
        <f t="shared" si="6"/>
        <v>38.461538461538467</v>
      </c>
      <c r="BT78">
        <v>3</v>
      </c>
      <c r="BV78" t="s">
        <v>2029</v>
      </c>
      <c r="BW78" s="27">
        <v>1</v>
      </c>
      <c r="BX78">
        <v>1</v>
      </c>
      <c r="BY78" s="21">
        <f t="shared" si="7"/>
        <v>7.6923076923076925</v>
      </c>
      <c r="BZ78">
        <v>2</v>
      </c>
      <c r="CA78">
        <v>3</v>
      </c>
      <c r="CC78" t="s">
        <v>2029</v>
      </c>
      <c r="CD78" s="27">
        <v>0</v>
      </c>
      <c r="CF78" t="s">
        <v>242</v>
      </c>
      <c r="CG78" t="s">
        <v>242</v>
      </c>
      <c r="CI78" s="27">
        <v>0</v>
      </c>
      <c r="CK78" t="s">
        <v>242</v>
      </c>
      <c r="CN78" s="27">
        <v>0</v>
      </c>
      <c r="CO78" s="27">
        <v>0</v>
      </c>
      <c r="CP78" t="s">
        <v>242</v>
      </c>
      <c r="CQ78" t="s">
        <v>242</v>
      </c>
      <c r="CR78" t="s">
        <v>242</v>
      </c>
      <c r="CU78" s="27">
        <v>1</v>
      </c>
      <c r="CV78" s="2" t="s">
        <v>2030</v>
      </c>
      <c r="CW78">
        <v>1</v>
      </c>
      <c r="CY78" t="s">
        <v>2031</v>
      </c>
      <c r="CZ78" s="27">
        <v>1</v>
      </c>
      <c r="DA78">
        <v>23951700</v>
      </c>
      <c r="DB78">
        <v>2</v>
      </c>
      <c r="DD78" s="27">
        <v>0</v>
      </c>
      <c r="DE78" t="s">
        <v>242</v>
      </c>
      <c r="DF78" t="s">
        <v>242</v>
      </c>
      <c r="DH78" t="s">
        <v>242</v>
      </c>
      <c r="DI78" t="s">
        <v>242</v>
      </c>
      <c r="DJ78" t="s">
        <v>242</v>
      </c>
      <c r="DL78" s="27">
        <v>0</v>
      </c>
      <c r="DM78" t="s">
        <v>242</v>
      </c>
      <c r="DN78" t="s">
        <v>242</v>
      </c>
      <c r="DP78">
        <v>4</v>
      </c>
      <c r="DR78" t="s">
        <v>2032</v>
      </c>
      <c r="DS78" s="27">
        <v>1</v>
      </c>
      <c r="DT78" s="2" t="s">
        <v>2033</v>
      </c>
      <c r="DU78" s="27">
        <v>1</v>
      </c>
      <c r="DV78" s="2" t="s">
        <v>2034</v>
      </c>
      <c r="DW78" s="27">
        <v>1</v>
      </c>
      <c r="DX78" s="2" t="s">
        <v>2035</v>
      </c>
      <c r="DY78" s="27">
        <v>1</v>
      </c>
      <c r="DZ78" s="2" t="s">
        <v>2036</v>
      </c>
      <c r="EA78" s="27">
        <v>1</v>
      </c>
      <c r="EB78" s="2" t="s">
        <v>2037</v>
      </c>
      <c r="EC78" s="27">
        <v>1</v>
      </c>
      <c r="ED78" s="2" t="s">
        <v>2038</v>
      </c>
      <c r="EE78" s="27">
        <v>1</v>
      </c>
      <c r="EF78" s="2" t="s">
        <v>2038</v>
      </c>
      <c r="EG78" s="27">
        <v>1</v>
      </c>
      <c r="EH78" s="2" t="s">
        <v>2039</v>
      </c>
      <c r="EI78" s="27">
        <v>1</v>
      </c>
      <c r="EJ78" s="2" t="s">
        <v>2040</v>
      </c>
      <c r="EK78" s="27">
        <v>1</v>
      </c>
      <c r="EL78" s="2" t="s">
        <v>2041</v>
      </c>
      <c r="EM78">
        <v>5</v>
      </c>
      <c r="EN78" t="s">
        <v>2042</v>
      </c>
      <c r="EO78" t="s">
        <v>2043</v>
      </c>
      <c r="EP78" s="27">
        <v>0</v>
      </c>
      <c r="EQ78" t="s">
        <v>242</v>
      </c>
      <c r="ER78" t="s">
        <v>242</v>
      </c>
      <c r="EU78" t="s">
        <v>242</v>
      </c>
      <c r="EV78" t="s">
        <v>242</v>
      </c>
      <c r="EX78" s="27">
        <v>1</v>
      </c>
      <c r="EY78">
        <v>869493.94499999995</v>
      </c>
      <c r="EZ78" t="s">
        <v>2044</v>
      </c>
      <c r="FA78" s="27">
        <v>1</v>
      </c>
      <c r="FB78">
        <v>0</v>
      </c>
      <c r="FD78" s="27">
        <v>1</v>
      </c>
      <c r="FE78">
        <v>32141.931</v>
      </c>
      <c r="FF78" t="s">
        <v>2045</v>
      </c>
      <c r="FG78" s="27">
        <v>1</v>
      </c>
      <c r="FH78">
        <v>0</v>
      </c>
      <c r="FJ78">
        <v>1</v>
      </c>
      <c r="FL78" t="s">
        <v>2046</v>
      </c>
      <c r="FM78" s="27">
        <v>1</v>
      </c>
      <c r="FN78">
        <v>9.6</v>
      </c>
      <c r="FO78">
        <v>53.4</v>
      </c>
      <c r="FP78">
        <v>37</v>
      </c>
      <c r="FR78" s="27">
        <v>1</v>
      </c>
      <c r="FS78">
        <v>23</v>
      </c>
      <c r="FT78">
        <v>1</v>
      </c>
      <c r="FV78" s="27">
        <v>0.5</v>
      </c>
      <c r="FW78" t="s">
        <v>242</v>
      </c>
      <c r="FX78" t="s">
        <v>242</v>
      </c>
      <c r="FY78" t="s">
        <v>242</v>
      </c>
      <c r="FZ78" t="s">
        <v>242</v>
      </c>
      <c r="GA78" t="s">
        <v>242</v>
      </c>
      <c r="GB78" t="s">
        <v>242</v>
      </c>
      <c r="GC78" t="s">
        <v>242</v>
      </c>
      <c r="GD78">
        <v>1</v>
      </c>
      <c r="GE78" t="s">
        <v>2047</v>
      </c>
      <c r="GF78">
        <v>1</v>
      </c>
      <c r="GH78" t="s">
        <v>2031</v>
      </c>
      <c r="GI78" s="27">
        <v>0</v>
      </c>
      <c r="GJ78" t="s">
        <v>242</v>
      </c>
      <c r="GK78" t="s">
        <v>242</v>
      </c>
      <c r="GM78" t="s">
        <v>242</v>
      </c>
      <c r="GP78" s="27">
        <v>1</v>
      </c>
      <c r="GQ78">
        <v>70</v>
      </c>
      <c r="GR78" t="s">
        <v>2048</v>
      </c>
      <c r="GT78">
        <v>3</v>
      </c>
      <c r="GV78" t="s">
        <v>2029</v>
      </c>
      <c r="GW78" s="27">
        <v>0</v>
      </c>
      <c r="GY78" s="27">
        <v>0</v>
      </c>
      <c r="HA78" t="s">
        <v>242</v>
      </c>
      <c r="HD78" s="27">
        <v>1</v>
      </c>
      <c r="HE78" t="s">
        <v>2049</v>
      </c>
      <c r="HF78">
        <v>1</v>
      </c>
      <c r="HH78" t="s">
        <v>2031</v>
      </c>
      <c r="HI78">
        <v>0.77777777800000003</v>
      </c>
      <c r="HJ78">
        <v>0</v>
      </c>
      <c r="HK78">
        <v>0.5</v>
      </c>
      <c r="HL78">
        <v>0.33333333300000001</v>
      </c>
      <c r="HM78">
        <v>1</v>
      </c>
      <c r="HN78">
        <v>0</v>
      </c>
      <c r="HO78">
        <v>1</v>
      </c>
      <c r="HP78">
        <v>0.83333333300000001</v>
      </c>
      <c r="HQ78">
        <v>0</v>
      </c>
      <c r="HR78">
        <v>1</v>
      </c>
      <c r="HS78">
        <v>0</v>
      </c>
      <c r="HT78">
        <v>1</v>
      </c>
      <c r="HU78">
        <v>1</v>
      </c>
      <c r="HV78">
        <v>0.42592592600000001</v>
      </c>
      <c r="HW78">
        <v>0.58333333300000001</v>
      </c>
      <c r="HX78">
        <v>0.56666666700000001</v>
      </c>
      <c r="HY78">
        <v>0.52530864200000005</v>
      </c>
      <c r="HZ78" t="s">
        <v>2050</v>
      </c>
      <c r="IA78" t="s">
        <v>266</v>
      </c>
      <c r="IB78" t="s">
        <v>2026</v>
      </c>
      <c r="IC78">
        <v>5147.8</v>
      </c>
      <c r="ID78">
        <v>4913.3999999999996</v>
      </c>
      <c r="IE78">
        <v>5586.7</v>
      </c>
      <c r="IF78">
        <v>5859.1</v>
      </c>
      <c r="IG78">
        <v>5147.8</v>
      </c>
    </row>
    <row r="79" spans="1:241" ht="14" customHeight="1" x14ac:dyDescent="0.2">
      <c r="A79" s="10">
        <v>78</v>
      </c>
      <c r="B79">
        <v>78</v>
      </c>
      <c r="C79" s="1">
        <v>44615.668749999997</v>
      </c>
      <c r="D79" s="1">
        <v>44615.73333333333</v>
      </c>
      <c r="E79">
        <v>0</v>
      </c>
      <c r="F79" t="s">
        <v>1099</v>
      </c>
      <c r="G79">
        <v>100</v>
      </c>
      <c r="H79">
        <v>5576</v>
      </c>
      <c r="I79">
        <v>1</v>
      </c>
      <c r="J79" s="1">
        <v>44615.73333333333</v>
      </c>
      <c r="K79" t="s">
        <v>2051</v>
      </c>
      <c r="L79" t="s">
        <v>242</v>
      </c>
      <c r="M79" t="s">
        <v>242</v>
      </c>
      <c r="N79" t="s">
        <v>2052</v>
      </c>
      <c r="O79" t="s">
        <v>2053</v>
      </c>
      <c r="P79">
        <v>34.037994380000001</v>
      </c>
      <c r="Q79">
        <v>-118.4543991</v>
      </c>
      <c r="R79" t="s">
        <v>245</v>
      </c>
      <c r="S79" t="s">
        <v>246</v>
      </c>
      <c r="T79" s="10" t="s">
        <v>2054</v>
      </c>
      <c r="V79" t="s">
        <v>2055</v>
      </c>
      <c r="W79" t="s">
        <v>2056</v>
      </c>
      <c r="X79">
        <v>4700</v>
      </c>
      <c r="Y79" s="10" t="s">
        <v>271</v>
      </c>
      <c r="Z79" s="10" t="s">
        <v>1304</v>
      </c>
      <c r="AA79" s="10">
        <v>2020</v>
      </c>
      <c r="AC79" s="10">
        <v>0</v>
      </c>
      <c r="AF79" s="10">
        <v>14</v>
      </c>
      <c r="AG79">
        <v>1</v>
      </c>
      <c r="AI79" t="s">
        <v>2057</v>
      </c>
      <c r="AJ79" s="22">
        <v>1</v>
      </c>
      <c r="AK79" s="10">
        <v>8</v>
      </c>
      <c r="AL79" s="22">
        <v>0</v>
      </c>
      <c r="AM79" s="19">
        <v>0</v>
      </c>
      <c r="AN79" s="22">
        <v>1</v>
      </c>
      <c r="AO79" s="10">
        <v>1</v>
      </c>
      <c r="AQ79">
        <v>3</v>
      </c>
      <c r="AS79" t="s">
        <v>2058</v>
      </c>
      <c r="AT79" s="22">
        <v>1</v>
      </c>
      <c r="AU79" s="10">
        <v>12</v>
      </c>
      <c r="AV79" s="21">
        <f t="shared" si="4"/>
        <v>85.714285714285708</v>
      </c>
      <c r="AW79">
        <v>3</v>
      </c>
      <c r="AY79" t="s">
        <v>2058</v>
      </c>
      <c r="AZ79" s="22">
        <v>1</v>
      </c>
      <c r="BA79" s="10">
        <v>10</v>
      </c>
      <c r="BB79" s="21">
        <f t="shared" si="5"/>
        <v>71.428571428571431</v>
      </c>
      <c r="BC79">
        <v>3</v>
      </c>
      <c r="BE79" t="s">
        <v>2058</v>
      </c>
      <c r="BF79" s="22">
        <v>1</v>
      </c>
      <c r="BI79">
        <v>3</v>
      </c>
      <c r="BK79" t="s">
        <v>2058</v>
      </c>
      <c r="BL79" s="22">
        <v>1</v>
      </c>
      <c r="BM79">
        <v>3</v>
      </c>
      <c r="BO79" t="s">
        <v>2058</v>
      </c>
      <c r="BP79" s="22">
        <v>1</v>
      </c>
      <c r="BQ79" s="10">
        <v>5</v>
      </c>
      <c r="BR79" s="21">
        <f t="shared" si="6"/>
        <v>35.714285714285715</v>
      </c>
      <c r="BT79" s="10">
        <v>3</v>
      </c>
      <c r="BV79" s="10" t="s">
        <v>2058</v>
      </c>
      <c r="BW79" s="22">
        <v>1</v>
      </c>
      <c r="BX79" s="10">
        <v>14</v>
      </c>
      <c r="BY79" s="21">
        <f t="shared" si="7"/>
        <v>100</v>
      </c>
      <c r="BZ79" s="10">
        <v>1</v>
      </c>
      <c r="CA79" s="10">
        <v>3</v>
      </c>
      <c r="CC79" s="10" t="s">
        <v>2058</v>
      </c>
      <c r="CD79" s="22">
        <v>0</v>
      </c>
      <c r="CF79" s="10" t="s">
        <v>242</v>
      </c>
      <c r="CG79" s="10" t="s">
        <v>242</v>
      </c>
      <c r="CI79" s="22">
        <v>1</v>
      </c>
      <c r="CJ79" s="11" t="s">
        <v>2059</v>
      </c>
      <c r="CK79" s="10">
        <v>1</v>
      </c>
      <c r="CM79" s="10" t="s">
        <v>2057</v>
      </c>
      <c r="CN79" s="22">
        <v>0</v>
      </c>
      <c r="CO79" s="22">
        <v>0</v>
      </c>
      <c r="CP79" s="10" t="s">
        <v>242</v>
      </c>
      <c r="CQ79" s="10" t="s">
        <v>242</v>
      </c>
      <c r="CR79" s="10" t="s">
        <v>242</v>
      </c>
      <c r="CU79" s="22">
        <v>0</v>
      </c>
      <c r="CW79" s="10" t="s">
        <v>242</v>
      </c>
      <c r="CZ79" s="22">
        <v>0</v>
      </c>
      <c r="DA79" s="10" t="s">
        <v>242</v>
      </c>
      <c r="DB79" s="10" t="s">
        <v>242</v>
      </c>
      <c r="DD79" s="22">
        <v>0</v>
      </c>
      <c r="DE79" s="10" t="s">
        <v>242</v>
      </c>
      <c r="DF79" s="10" t="s">
        <v>242</v>
      </c>
      <c r="DH79" s="10" t="s">
        <v>242</v>
      </c>
      <c r="DI79" s="10" t="s">
        <v>242</v>
      </c>
      <c r="DJ79" s="10" t="s">
        <v>242</v>
      </c>
      <c r="DL79" s="22">
        <v>0</v>
      </c>
      <c r="DM79" s="10" t="s">
        <v>242</v>
      </c>
      <c r="DN79" s="10" t="s">
        <v>242</v>
      </c>
      <c r="DP79" s="10" t="s">
        <v>242</v>
      </c>
      <c r="DS79" s="27">
        <v>1</v>
      </c>
      <c r="DT79" s="2" t="s">
        <v>2060</v>
      </c>
      <c r="DU79" s="27">
        <v>1</v>
      </c>
      <c r="DV79" s="2" t="s">
        <v>2061</v>
      </c>
      <c r="DW79" s="27">
        <v>0</v>
      </c>
      <c r="DY79" s="27">
        <v>1</v>
      </c>
      <c r="DZ79" s="2" t="s">
        <v>2062</v>
      </c>
      <c r="EA79" s="27">
        <v>0</v>
      </c>
      <c r="EC79" s="27">
        <v>0</v>
      </c>
      <c r="EE79" s="27">
        <v>0</v>
      </c>
      <c r="EG79" s="27">
        <v>0</v>
      </c>
      <c r="EI79" s="27">
        <v>1</v>
      </c>
      <c r="EJ79" t="s">
        <v>2063</v>
      </c>
      <c r="EK79" s="27">
        <v>1</v>
      </c>
      <c r="EL79" s="2" t="s">
        <v>2064</v>
      </c>
      <c r="EM79">
        <v>1</v>
      </c>
      <c r="EO79" t="s">
        <v>2057</v>
      </c>
      <c r="EP79" s="22">
        <v>0</v>
      </c>
      <c r="EQ79" s="10" t="s">
        <v>242</v>
      </c>
      <c r="ER79" s="10" t="s">
        <v>242</v>
      </c>
      <c r="EU79" s="10" t="s">
        <v>242</v>
      </c>
      <c r="EV79" s="10" t="s">
        <v>242</v>
      </c>
      <c r="EX79" s="22">
        <v>0</v>
      </c>
      <c r="EY79" s="10" t="s">
        <v>242</v>
      </c>
      <c r="FA79" s="22">
        <v>0</v>
      </c>
      <c r="FB79" s="10" t="s">
        <v>242</v>
      </c>
      <c r="FD79" s="22">
        <v>0</v>
      </c>
      <c r="FE79" s="10" t="s">
        <v>242</v>
      </c>
      <c r="FG79" s="22">
        <v>0</v>
      </c>
      <c r="FH79" s="10" t="s">
        <v>242</v>
      </c>
      <c r="FJ79" s="10" t="s">
        <v>242</v>
      </c>
      <c r="FM79" s="22">
        <v>0</v>
      </c>
      <c r="FN79" s="10" t="s">
        <v>242</v>
      </c>
      <c r="FO79" s="10" t="s">
        <v>242</v>
      </c>
      <c r="FP79" s="10" t="s">
        <v>242</v>
      </c>
      <c r="FR79" s="22">
        <v>1</v>
      </c>
      <c r="FS79" s="10">
        <v>51.3</v>
      </c>
      <c r="FT79" s="10">
        <v>2</v>
      </c>
      <c r="FV79" s="22">
        <v>1</v>
      </c>
      <c r="FW79" s="10">
        <v>4</v>
      </c>
      <c r="FX79" s="10">
        <v>8.1</v>
      </c>
      <c r="FY79" s="10">
        <v>58.9</v>
      </c>
      <c r="FZ79" s="10">
        <v>25.4</v>
      </c>
      <c r="GA79" s="10" t="s">
        <v>242</v>
      </c>
      <c r="GB79" s="10" t="s">
        <v>242</v>
      </c>
      <c r="GC79" s="10" t="s">
        <v>242</v>
      </c>
      <c r="GD79" s="10">
        <v>1</v>
      </c>
      <c r="GF79" s="10">
        <v>5</v>
      </c>
      <c r="GG79" s="10" t="s">
        <v>2065</v>
      </c>
      <c r="GH79" s="10" t="s">
        <v>2066</v>
      </c>
      <c r="GI79" s="22">
        <v>0</v>
      </c>
      <c r="GJ79" s="10" t="s">
        <v>242</v>
      </c>
      <c r="GK79" s="10" t="s">
        <v>242</v>
      </c>
      <c r="GM79" s="10" t="s">
        <v>242</v>
      </c>
      <c r="GP79" s="22">
        <v>1</v>
      </c>
      <c r="GQ79" s="10">
        <v>53</v>
      </c>
      <c r="GR79" s="10" t="s">
        <v>2067</v>
      </c>
      <c r="GT79" s="10">
        <v>3</v>
      </c>
      <c r="GV79" s="10" t="s">
        <v>2058</v>
      </c>
      <c r="GW79" s="22">
        <v>0</v>
      </c>
      <c r="GY79" s="22">
        <v>0</v>
      </c>
      <c r="HA79" s="10" t="s">
        <v>242</v>
      </c>
      <c r="HD79" s="22">
        <v>1</v>
      </c>
      <c r="HE79" s="11" t="s">
        <v>2068</v>
      </c>
      <c r="HF79" s="10">
        <v>1</v>
      </c>
      <c r="HH79" s="10" t="s">
        <v>2057</v>
      </c>
      <c r="HI79" s="10">
        <v>0.77777777800000003</v>
      </c>
      <c r="HJ79" s="10">
        <v>1</v>
      </c>
      <c r="HK79" s="10">
        <v>0</v>
      </c>
      <c r="HL79" s="10">
        <v>0</v>
      </c>
      <c r="HM79" s="10">
        <v>0.5</v>
      </c>
      <c r="HN79" s="10">
        <v>0</v>
      </c>
      <c r="HO79" s="10">
        <v>0</v>
      </c>
      <c r="HP79" s="10">
        <v>0.66666666699999999</v>
      </c>
      <c r="HQ79" s="10">
        <v>0</v>
      </c>
      <c r="HR79" s="10">
        <v>1</v>
      </c>
      <c r="HS79" s="10">
        <v>0</v>
      </c>
      <c r="HT79" s="10">
        <v>1</v>
      </c>
      <c r="HU79" s="10">
        <v>1</v>
      </c>
      <c r="HV79" s="10">
        <v>0.592592593</v>
      </c>
      <c r="HW79" s="10">
        <v>0.125</v>
      </c>
      <c r="HX79" s="10">
        <v>0.53333333299999997</v>
      </c>
      <c r="HY79" s="10">
        <v>0.41697530900000002</v>
      </c>
      <c r="HZ79" s="10" t="s">
        <v>2069</v>
      </c>
      <c r="IA79" s="10" t="s">
        <v>266</v>
      </c>
      <c r="IB79" s="10" t="s">
        <v>2054</v>
      </c>
      <c r="IC79" s="10">
        <v>12067</v>
      </c>
      <c r="ID79" s="10">
        <v>5199</v>
      </c>
      <c r="IE79" s="10">
        <v>8598</v>
      </c>
      <c r="IF79" s="10">
        <v>11667</v>
      </c>
      <c r="IG79" s="10">
        <v>12067</v>
      </c>
    </row>
    <row r="80" spans="1:241" customFormat="1" ht="14" customHeight="1" x14ac:dyDescent="0.2">
      <c r="A80">
        <v>79</v>
      </c>
      <c r="B80">
        <v>79</v>
      </c>
      <c r="C80" s="1">
        <v>44615.738888888889</v>
      </c>
      <c r="D80" s="1">
        <v>44616.68472222222</v>
      </c>
      <c r="E80">
        <v>0</v>
      </c>
      <c r="F80" t="s">
        <v>1099</v>
      </c>
      <c r="G80">
        <v>100</v>
      </c>
      <c r="H80">
        <v>81754</v>
      </c>
      <c r="I80">
        <v>1</v>
      </c>
      <c r="J80" s="1">
        <v>44616.68472222222</v>
      </c>
      <c r="K80" t="s">
        <v>2070</v>
      </c>
      <c r="L80" t="s">
        <v>242</v>
      </c>
      <c r="M80" t="s">
        <v>242</v>
      </c>
      <c r="N80" t="s">
        <v>2071</v>
      </c>
      <c r="O80" t="s">
        <v>2072</v>
      </c>
      <c r="P80">
        <v>34.037994380000001</v>
      </c>
      <c r="Q80">
        <v>-118.4543991</v>
      </c>
      <c r="R80" t="s">
        <v>245</v>
      </c>
      <c r="S80" t="s">
        <v>246</v>
      </c>
      <c r="T80" t="s">
        <v>2073</v>
      </c>
      <c r="V80" t="s">
        <v>2074</v>
      </c>
      <c r="W80" t="s">
        <v>2075</v>
      </c>
      <c r="X80">
        <v>6798</v>
      </c>
      <c r="Y80" t="s">
        <v>659</v>
      </c>
      <c r="Z80" t="s">
        <v>660</v>
      </c>
      <c r="AA80">
        <v>2020</v>
      </c>
      <c r="AC80">
        <v>0</v>
      </c>
      <c r="AF80">
        <v>9</v>
      </c>
      <c r="AG80">
        <v>1</v>
      </c>
      <c r="AI80" t="s">
        <v>2076</v>
      </c>
      <c r="AJ80" s="27">
        <v>1</v>
      </c>
      <c r="AK80">
        <v>8</v>
      </c>
      <c r="AL80" s="27">
        <v>0</v>
      </c>
      <c r="AM80" s="24">
        <v>0</v>
      </c>
      <c r="AN80" s="27">
        <v>0</v>
      </c>
      <c r="AO80" s="24">
        <v>0</v>
      </c>
      <c r="AQ80">
        <v>3</v>
      </c>
      <c r="AS80" t="s">
        <v>2077</v>
      </c>
      <c r="AT80" s="27">
        <v>1</v>
      </c>
      <c r="AU80">
        <v>8</v>
      </c>
      <c r="AV80" s="21">
        <f t="shared" si="4"/>
        <v>88.888888888888886</v>
      </c>
      <c r="AW80">
        <v>1</v>
      </c>
      <c r="AY80" t="s">
        <v>2076</v>
      </c>
      <c r="AZ80" s="27">
        <v>1</v>
      </c>
      <c r="BA80">
        <v>7</v>
      </c>
      <c r="BB80" s="21">
        <f t="shared" si="5"/>
        <v>77.777777777777786</v>
      </c>
      <c r="BC80">
        <v>1</v>
      </c>
      <c r="BE80" t="s">
        <v>2076</v>
      </c>
      <c r="BF80" s="27">
        <v>1</v>
      </c>
      <c r="BI80">
        <v>3</v>
      </c>
      <c r="BK80" t="s">
        <v>2077</v>
      </c>
      <c r="BL80" s="27">
        <v>1</v>
      </c>
      <c r="BM80">
        <v>1</v>
      </c>
      <c r="BO80" t="s">
        <v>2076</v>
      </c>
      <c r="BP80" s="27">
        <v>1</v>
      </c>
      <c r="BQ80">
        <v>2</v>
      </c>
      <c r="BR80" s="21">
        <f t="shared" si="6"/>
        <v>22.222222222222221</v>
      </c>
      <c r="BS80" t="s">
        <v>2076</v>
      </c>
      <c r="BT80">
        <v>1</v>
      </c>
      <c r="BV80" t="s">
        <v>2076</v>
      </c>
      <c r="BW80" s="27">
        <v>0</v>
      </c>
      <c r="BX80" s="24" t="s">
        <v>242</v>
      </c>
      <c r="BY80" s="21" t="s">
        <v>242</v>
      </c>
      <c r="BZ80" t="s">
        <v>242</v>
      </c>
      <c r="CA80" t="s">
        <v>242</v>
      </c>
      <c r="CD80" s="27">
        <v>0</v>
      </c>
      <c r="CF80" t="s">
        <v>242</v>
      </c>
      <c r="CG80" t="s">
        <v>242</v>
      </c>
      <c r="CI80" s="27">
        <v>0</v>
      </c>
      <c r="CK80" t="s">
        <v>242</v>
      </c>
      <c r="CN80" s="27">
        <v>0</v>
      </c>
      <c r="CO80" s="27">
        <v>0</v>
      </c>
      <c r="CP80" t="s">
        <v>242</v>
      </c>
      <c r="CQ80" t="s">
        <v>242</v>
      </c>
      <c r="CR80" t="s">
        <v>242</v>
      </c>
      <c r="CU80" s="27">
        <v>0</v>
      </c>
      <c r="CW80" t="s">
        <v>242</v>
      </c>
      <c r="CZ80" s="27">
        <v>1</v>
      </c>
      <c r="DA80">
        <v>19693</v>
      </c>
      <c r="DB80">
        <v>2</v>
      </c>
      <c r="DD80" s="27">
        <v>1</v>
      </c>
      <c r="DE80" t="s">
        <v>242</v>
      </c>
      <c r="DF80" t="s">
        <v>242</v>
      </c>
      <c r="DH80" t="s">
        <v>242</v>
      </c>
      <c r="DI80">
        <v>116077</v>
      </c>
      <c r="DJ80">
        <v>2</v>
      </c>
      <c r="DL80" s="27">
        <v>0</v>
      </c>
      <c r="DM80" t="s">
        <v>242</v>
      </c>
      <c r="DN80" t="s">
        <v>242</v>
      </c>
      <c r="DP80">
        <v>1</v>
      </c>
      <c r="DR80" t="s">
        <v>2076</v>
      </c>
      <c r="DS80" s="27">
        <v>0.5</v>
      </c>
      <c r="DT80" s="2" t="s">
        <v>2078</v>
      </c>
      <c r="DU80" s="27">
        <v>0.5</v>
      </c>
      <c r="DV80" s="2" t="s">
        <v>2079</v>
      </c>
      <c r="DW80" s="27">
        <v>1</v>
      </c>
      <c r="DX80" s="2" t="s">
        <v>2080</v>
      </c>
      <c r="DY80" s="27">
        <v>1</v>
      </c>
      <c r="DZ80" s="2" t="s">
        <v>2081</v>
      </c>
      <c r="EA80" s="27">
        <v>0</v>
      </c>
      <c r="EC80" s="27">
        <v>1</v>
      </c>
      <c r="ED80" s="2" t="s">
        <v>2082</v>
      </c>
      <c r="EE80" s="27">
        <v>1</v>
      </c>
      <c r="EF80" s="2" t="s">
        <v>2082</v>
      </c>
      <c r="EG80" s="27">
        <v>0.5</v>
      </c>
      <c r="EH80" t="s">
        <v>2083</v>
      </c>
      <c r="EI80" s="27">
        <v>1</v>
      </c>
      <c r="EJ80" t="s">
        <v>2084</v>
      </c>
      <c r="EK80" s="27">
        <v>1</v>
      </c>
      <c r="EL80" s="2" t="s">
        <v>2085</v>
      </c>
      <c r="EM80">
        <v>1</v>
      </c>
      <c r="EO80" t="s">
        <v>2076</v>
      </c>
      <c r="EP80" s="27">
        <v>0</v>
      </c>
      <c r="EQ80" t="s">
        <v>242</v>
      </c>
      <c r="ER80" t="s">
        <v>242</v>
      </c>
      <c r="EU80" t="s">
        <v>242</v>
      </c>
      <c r="EV80" t="s">
        <v>242</v>
      </c>
      <c r="EX80" s="27">
        <v>0</v>
      </c>
      <c r="EY80" t="s">
        <v>242</v>
      </c>
      <c r="FA80" s="27">
        <v>0</v>
      </c>
      <c r="FB80" t="s">
        <v>242</v>
      </c>
      <c r="FD80" s="27">
        <v>1</v>
      </c>
      <c r="FE80">
        <v>906</v>
      </c>
      <c r="FF80" t="s">
        <v>2086</v>
      </c>
      <c r="FG80" s="27">
        <v>0</v>
      </c>
      <c r="FH80" t="s">
        <v>242</v>
      </c>
      <c r="FJ80">
        <v>1</v>
      </c>
      <c r="FL80" t="s">
        <v>2076</v>
      </c>
      <c r="FM80" s="27">
        <v>1</v>
      </c>
      <c r="FN80">
        <v>22</v>
      </c>
      <c r="FO80">
        <v>64</v>
      </c>
      <c r="FP80">
        <v>22</v>
      </c>
      <c r="FR80" s="27">
        <v>1</v>
      </c>
      <c r="FS80">
        <v>48.09</v>
      </c>
      <c r="FT80">
        <v>1</v>
      </c>
      <c r="FV80" s="27">
        <v>1</v>
      </c>
      <c r="FW80">
        <v>15</v>
      </c>
      <c r="FX80">
        <v>19</v>
      </c>
      <c r="FY80">
        <v>56</v>
      </c>
      <c r="FZ80">
        <v>3</v>
      </c>
      <c r="GA80" t="s">
        <v>242</v>
      </c>
      <c r="GB80" t="s">
        <v>242</v>
      </c>
      <c r="GC80" t="s">
        <v>242</v>
      </c>
      <c r="GD80">
        <v>1</v>
      </c>
      <c r="GF80">
        <v>1</v>
      </c>
      <c r="GH80" t="s">
        <v>2076</v>
      </c>
      <c r="GI80" s="27">
        <v>0</v>
      </c>
      <c r="GJ80" t="s">
        <v>242</v>
      </c>
      <c r="GK80" t="s">
        <v>242</v>
      </c>
      <c r="GM80" t="s">
        <v>242</v>
      </c>
      <c r="GP80" s="27">
        <v>1</v>
      </c>
      <c r="GQ80">
        <v>156</v>
      </c>
      <c r="GR80" t="s">
        <v>2087</v>
      </c>
      <c r="GT80">
        <v>3</v>
      </c>
      <c r="GV80" t="s">
        <v>2077</v>
      </c>
      <c r="GW80" s="27">
        <v>0</v>
      </c>
      <c r="GY80" s="27">
        <v>0</v>
      </c>
      <c r="HA80" t="s">
        <v>242</v>
      </c>
      <c r="HD80" s="27">
        <v>1</v>
      </c>
      <c r="HE80" s="2" t="s">
        <v>2088</v>
      </c>
      <c r="HF80">
        <v>1</v>
      </c>
      <c r="HH80" t="s">
        <v>2076</v>
      </c>
      <c r="HI80">
        <v>0.55555555599999995</v>
      </c>
      <c r="HJ80">
        <v>0</v>
      </c>
      <c r="HK80">
        <v>0</v>
      </c>
      <c r="HL80">
        <v>0.66666666699999999</v>
      </c>
      <c r="HM80">
        <v>0.75</v>
      </c>
      <c r="HN80">
        <v>0</v>
      </c>
      <c r="HO80">
        <v>0.25</v>
      </c>
      <c r="HP80">
        <v>1</v>
      </c>
      <c r="HQ80">
        <v>0</v>
      </c>
      <c r="HR80">
        <v>1</v>
      </c>
      <c r="HS80">
        <v>0</v>
      </c>
      <c r="HT80">
        <v>1</v>
      </c>
      <c r="HU80">
        <v>1</v>
      </c>
      <c r="HV80">
        <v>0.185185185</v>
      </c>
      <c r="HW80">
        <v>0.41666666699999999</v>
      </c>
      <c r="HX80">
        <v>0.6</v>
      </c>
      <c r="HY80">
        <v>0.40061728400000002</v>
      </c>
      <c r="HZ80" t="s">
        <v>2089</v>
      </c>
      <c r="IA80" t="s">
        <v>266</v>
      </c>
      <c r="IB80" t="s">
        <v>2073</v>
      </c>
      <c r="IC80">
        <v>1328.4</v>
      </c>
      <c r="ID80">
        <v>1411.84</v>
      </c>
      <c r="IE80">
        <v>1806.434</v>
      </c>
      <c r="IF80">
        <v>2049.2689999999998</v>
      </c>
      <c r="IG80">
        <v>1328.4</v>
      </c>
    </row>
    <row r="81" spans="1:241" customFormat="1" ht="14" customHeight="1" x14ac:dyDescent="0.2">
      <c r="A81">
        <v>80</v>
      </c>
      <c r="B81">
        <v>80</v>
      </c>
      <c r="C81" s="1">
        <v>44616.741666666669</v>
      </c>
      <c r="D81" s="1">
        <v>44616.809027777781</v>
      </c>
      <c r="E81">
        <v>0</v>
      </c>
      <c r="F81" t="s">
        <v>1099</v>
      </c>
      <c r="G81">
        <v>100</v>
      </c>
      <c r="H81">
        <v>5799</v>
      </c>
      <c r="I81">
        <v>1</v>
      </c>
      <c r="J81" s="1">
        <v>44616.809027777781</v>
      </c>
      <c r="K81" t="s">
        <v>2090</v>
      </c>
      <c r="L81" t="s">
        <v>242</v>
      </c>
      <c r="M81" t="s">
        <v>242</v>
      </c>
      <c r="N81" t="s">
        <v>2091</v>
      </c>
      <c r="O81" t="s">
        <v>2092</v>
      </c>
      <c r="P81">
        <v>34.064804080000002</v>
      </c>
      <c r="Q81">
        <v>-118.4413986</v>
      </c>
      <c r="R81" t="s">
        <v>245</v>
      </c>
      <c r="S81" t="s">
        <v>246</v>
      </c>
      <c r="T81" t="s">
        <v>2093</v>
      </c>
      <c r="V81" t="s">
        <v>2094</v>
      </c>
      <c r="W81" t="s">
        <v>2095</v>
      </c>
      <c r="X81">
        <v>2430</v>
      </c>
      <c r="Y81" t="s">
        <v>476</v>
      </c>
      <c r="Z81" t="s">
        <v>477</v>
      </c>
      <c r="AA81">
        <v>2020</v>
      </c>
      <c r="AC81">
        <v>0</v>
      </c>
      <c r="AF81">
        <v>10</v>
      </c>
      <c r="AG81">
        <v>1</v>
      </c>
      <c r="AI81" t="s">
        <v>2096</v>
      </c>
      <c r="AJ81" s="27">
        <v>1</v>
      </c>
      <c r="AK81">
        <v>10</v>
      </c>
      <c r="AL81" s="27">
        <v>0</v>
      </c>
      <c r="AM81" s="24">
        <v>0</v>
      </c>
      <c r="AN81" s="27">
        <v>1</v>
      </c>
      <c r="AO81">
        <v>11</v>
      </c>
      <c r="AQ81">
        <v>3</v>
      </c>
      <c r="AS81" t="s">
        <v>2097</v>
      </c>
      <c r="AT81" s="27">
        <v>1</v>
      </c>
      <c r="AU81">
        <v>9</v>
      </c>
      <c r="AV81" s="21">
        <f t="shared" si="4"/>
        <v>90</v>
      </c>
      <c r="AW81">
        <v>1</v>
      </c>
      <c r="AY81" t="s">
        <v>2096</v>
      </c>
      <c r="AZ81" s="27">
        <v>1</v>
      </c>
      <c r="BA81">
        <v>9</v>
      </c>
      <c r="BB81" s="21">
        <f t="shared" si="5"/>
        <v>90</v>
      </c>
      <c r="BC81">
        <v>1</v>
      </c>
      <c r="BE81" t="s">
        <v>2096</v>
      </c>
      <c r="BF81" s="27">
        <v>1</v>
      </c>
      <c r="BG81">
        <v>5.8</v>
      </c>
      <c r="BI81">
        <v>1</v>
      </c>
      <c r="BK81" t="s">
        <v>2096</v>
      </c>
      <c r="BL81" s="27">
        <v>1</v>
      </c>
      <c r="BM81">
        <v>2</v>
      </c>
      <c r="BO81" t="s">
        <v>2098</v>
      </c>
      <c r="BP81" s="27">
        <v>1</v>
      </c>
      <c r="BQ81">
        <v>2</v>
      </c>
      <c r="BR81" s="21">
        <f t="shared" si="6"/>
        <v>20</v>
      </c>
      <c r="BT81">
        <v>1</v>
      </c>
      <c r="BV81" t="s">
        <v>2096</v>
      </c>
      <c r="BW81" s="27">
        <v>1</v>
      </c>
      <c r="BX81">
        <v>2</v>
      </c>
      <c r="BY81" s="21">
        <f t="shared" si="7"/>
        <v>20</v>
      </c>
      <c r="BZ81">
        <v>2</v>
      </c>
      <c r="CA81">
        <v>1</v>
      </c>
      <c r="CC81" t="s">
        <v>2096</v>
      </c>
      <c r="CD81" s="27">
        <v>0</v>
      </c>
      <c r="CF81" t="s">
        <v>242</v>
      </c>
      <c r="CG81" t="s">
        <v>242</v>
      </c>
      <c r="CI81" s="27">
        <v>1</v>
      </c>
      <c r="CJ81" s="2" t="s">
        <v>2099</v>
      </c>
      <c r="CK81">
        <v>1</v>
      </c>
      <c r="CM81" t="s">
        <v>2096</v>
      </c>
      <c r="CN81" s="27">
        <v>0</v>
      </c>
      <c r="CO81" s="27">
        <v>0</v>
      </c>
      <c r="CP81" t="s">
        <v>242</v>
      </c>
      <c r="CQ81" t="s">
        <v>242</v>
      </c>
      <c r="CR81" t="s">
        <v>242</v>
      </c>
      <c r="CU81" s="27">
        <v>1</v>
      </c>
      <c r="CV81" s="2" t="s">
        <v>2100</v>
      </c>
      <c r="CW81">
        <v>1</v>
      </c>
      <c r="CY81" t="s">
        <v>2096</v>
      </c>
      <c r="CZ81" s="27">
        <v>1</v>
      </c>
      <c r="DA81">
        <v>59931</v>
      </c>
      <c r="DB81">
        <v>1</v>
      </c>
      <c r="DD81" s="27">
        <v>1</v>
      </c>
      <c r="DE81" t="s">
        <v>242</v>
      </c>
      <c r="DF81" t="s">
        <v>242</v>
      </c>
      <c r="DH81" t="s">
        <v>242</v>
      </c>
      <c r="DI81">
        <v>263886</v>
      </c>
      <c r="DJ81">
        <v>1</v>
      </c>
      <c r="DL81" s="27">
        <v>0</v>
      </c>
      <c r="DM81" t="s">
        <v>242</v>
      </c>
      <c r="DN81" t="s">
        <v>242</v>
      </c>
      <c r="DP81">
        <v>1</v>
      </c>
      <c r="DR81" t="s">
        <v>2101</v>
      </c>
      <c r="DS81" s="27">
        <v>1</v>
      </c>
      <c r="DT81" s="2" t="s">
        <v>2102</v>
      </c>
      <c r="DU81" s="27">
        <v>1</v>
      </c>
      <c r="DV81" s="2" t="s">
        <v>2103</v>
      </c>
      <c r="DW81" s="27">
        <v>1</v>
      </c>
      <c r="DX81" s="2" t="s">
        <v>2104</v>
      </c>
      <c r="DY81" s="27">
        <v>1</v>
      </c>
      <c r="DZ81" s="2" t="s">
        <v>2105</v>
      </c>
      <c r="EA81" s="27">
        <v>1</v>
      </c>
      <c r="EB81" t="s">
        <v>2106</v>
      </c>
      <c r="EC81" s="27">
        <v>1</v>
      </c>
      <c r="ED81" s="2" t="s">
        <v>2107</v>
      </c>
      <c r="EE81" s="27">
        <v>1</v>
      </c>
      <c r="EF81" s="2" t="s">
        <v>2108</v>
      </c>
      <c r="EG81" s="27">
        <v>1</v>
      </c>
      <c r="EH81" t="s">
        <v>2109</v>
      </c>
      <c r="EI81" s="27">
        <v>1</v>
      </c>
      <c r="EJ81" t="s">
        <v>2110</v>
      </c>
      <c r="EK81" s="27">
        <v>1</v>
      </c>
      <c r="EL81" t="s">
        <v>2111</v>
      </c>
      <c r="EM81">
        <v>1</v>
      </c>
      <c r="EO81" t="s">
        <v>2112</v>
      </c>
      <c r="EP81" s="27">
        <v>0</v>
      </c>
      <c r="EQ81" t="s">
        <v>242</v>
      </c>
      <c r="ER81" t="s">
        <v>242</v>
      </c>
      <c r="EU81" t="s">
        <v>242</v>
      </c>
      <c r="EV81" t="s">
        <v>242</v>
      </c>
      <c r="EX81" s="27">
        <v>1</v>
      </c>
      <c r="EY81">
        <v>734.37</v>
      </c>
      <c r="EZ81" t="s">
        <v>2113</v>
      </c>
      <c r="FA81" s="27">
        <v>0</v>
      </c>
      <c r="FB81" t="s">
        <v>242</v>
      </c>
      <c r="FD81" s="27">
        <v>0</v>
      </c>
      <c r="FE81" t="s">
        <v>242</v>
      </c>
      <c r="FG81" s="27">
        <v>0</v>
      </c>
      <c r="FH81" t="s">
        <v>242</v>
      </c>
      <c r="FJ81">
        <v>1</v>
      </c>
      <c r="FL81" t="s">
        <v>2096</v>
      </c>
      <c r="FM81" s="27">
        <v>0</v>
      </c>
      <c r="FN81" t="s">
        <v>242</v>
      </c>
      <c r="FO81" t="s">
        <v>242</v>
      </c>
      <c r="FP81" t="s">
        <v>242</v>
      </c>
      <c r="FR81" s="27">
        <v>1</v>
      </c>
      <c r="FS81">
        <v>38</v>
      </c>
      <c r="FT81">
        <v>2</v>
      </c>
      <c r="FV81" s="27">
        <v>0.5</v>
      </c>
      <c r="FW81" t="s">
        <v>242</v>
      </c>
      <c r="FX81" t="s">
        <v>242</v>
      </c>
      <c r="FY81" t="s">
        <v>242</v>
      </c>
      <c r="FZ81" t="s">
        <v>242</v>
      </c>
      <c r="GA81" t="s">
        <v>242</v>
      </c>
      <c r="GB81" t="s">
        <v>242</v>
      </c>
      <c r="GC81" t="s">
        <v>242</v>
      </c>
      <c r="GD81">
        <v>1</v>
      </c>
      <c r="GE81" t="s">
        <v>2114</v>
      </c>
      <c r="GF81">
        <v>1</v>
      </c>
      <c r="GH81" t="s">
        <v>2096</v>
      </c>
      <c r="GI81" s="27">
        <v>0</v>
      </c>
      <c r="GJ81" t="s">
        <v>242</v>
      </c>
      <c r="GK81" t="s">
        <v>242</v>
      </c>
      <c r="GM81" t="s">
        <v>242</v>
      </c>
      <c r="GP81" s="27">
        <v>1</v>
      </c>
      <c r="GQ81">
        <v>190</v>
      </c>
      <c r="GR81" t="s">
        <v>2115</v>
      </c>
      <c r="GT81">
        <v>3</v>
      </c>
      <c r="GV81" t="s">
        <v>2097</v>
      </c>
      <c r="GW81" s="27">
        <v>0</v>
      </c>
      <c r="GY81" s="27">
        <v>0</v>
      </c>
      <c r="HA81" t="s">
        <v>242</v>
      </c>
      <c r="HD81" s="27">
        <v>1</v>
      </c>
      <c r="HE81" s="2" t="s">
        <v>2116</v>
      </c>
      <c r="HF81">
        <v>1</v>
      </c>
      <c r="HH81" t="s">
        <v>2096</v>
      </c>
      <c r="HI81">
        <v>0.77777777800000003</v>
      </c>
      <c r="HJ81">
        <v>1</v>
      </c>
      <c r="HK81">
        <v>0.5</v>
      </c>
      <c r="HL81">
        <v>0.66666666699999999</v>
      </c>
      <c r="HM81">
        <v>1</v>
      </c>
      <c r="HN81">
        <v>0</v>
      </c>
      <c r="HO81">
        <v>0.25</v>
      </c>
      <c r="HP81">
        <v>0.5</v>
      </c>
      <c r="HQ81">
        <v>0</v>
      </c>
      <c r="HR81">
        <v>1</v>
      </c>
      <c r="HS81">
        <v>0</v>
      </c>
      <c r="HT81">
        <v>1</v>
      </c>
      <c r="HU81">
        <v>1</v>
      </c>
      <c r="HV81">
        <v>0.75925925900000002</v>
      </c>
      <c r="HW81">
        <v>0.47916666699999999</v>
      </c>
      <c r="HX81">
        <v>0.5</v>
      </c>
      <c r="HY81">
        <v>0.57947530899999999</v>
      </c>
      <c r="HZ81" t="s">
        <v>2117</v>
      </c>
      <c r="IA81" t="s">
        <v>266</v>
      </c>
      <c r="IB81" t="s">
        <v>2093</v>
      </c>
      <c r="IC81">
        <v>5764.6</v>
      </c>
      <c r="ID81">
        <v>6090.3</v>
      </c>
      <c r="IE81">
        <v>7656.1</v>
      </c>
      <c r="IF81">
        <v>4723</v>
      </c>
      <c r="IG81">
        <v>5764.6</v>
      </c>
    </row>
    <row r="82" spans="1:241" customFormat="1" ht="14" customHeight="1" x14ac:dyDescent="0.2">
      <c r="A82">
        <v>81</v>
      </c>
      <c r="B82">
        <v>81</v>
      </c>
      <c r="C82" s="1">
        <v>44616.612500000003</v>
      </c>
      <c r="D82" s="1">
        <v>44617.599305555559</v>
      </c>
      <c r="E82">
        <v>0</v>
      </c>
      <c r="F82" t="s">
        <v>438</v>
      </c>
      <c r="G82">
        <v>100</v>
      </c>
      <c r="H82">
        <v>85254</v>
      </c>
      <c r="I82">
        <v>1</v>
      </c>
      <c r="J82" s="1">
        <v>44617.599305555559</v>
      </c>
      <c r="K82" t="s">
        <v>2118</v>
      </c>
      <c r="L82" t="s">
        <v>242</v>
      </c>
      <c r="M82" t="s">
        <v>242</v>
      </c>
      <c r="N82" t="s">
        <v>2119</v>
      </c>
      <c r="O82" t="s">
        <v>2120</v>
      </c>
      <c r="P82">
        <v>34.037994380000001</v>
      </c>
      <c r="Q82">
        <v>-118.4543991</v>
      </c>
      <c r="R82" t="s">
        <v>245</v>
      </c>
      <c r="S82" t="s">
        <v>246</v>
      </c>
      <c r="T82" t="s">
        <v>2121</v>
      </c>
      <c r="V82" t="s">
        <v>2122</v>
      </c>
      <c r="W82" t="s">
        <v>2123</v>
      </c>
      <c r="X82">
        <v>1311</v>
      </c>
      <c r="Y82" t="s">
        <v>248</v>
      </c>
      <c r="Z82" t="s">
        <v>249</v>
      </c>
      <c r="AA82">
        <v>2021</v>
      </c>
      <c r="AC82">
        <v>0.5</v>
      </c>
      <c r="AF82">
        <v>8</v>
      </c>
      <c r="AG82">
        <v>3</v>
      </c>
      <c r="AI82" t="s">
        <v>2124</v>
      </c>
      <c r="AJ82" s="27">
        <v>1</v>
      </c>
      <c r="AK82">
        <v>7</v>
      </c>
      <c r="AL82" s="27">
        <v>1</v>
      </c>
      <c r="AM82">
        <v>6</v>
      </c>
      <c r="AN82" s="27">
        <v>0</v>
      </c>
      <c r="AO82" s="24">
        <v>0</v>
      </c>
      <c r="AQ82">
        <v>3</v>
      </c>
      <c r="AS82" t="s">
        <v>2124</v>
      </c>
      <c r="AT82" s="27">
        <v>1</v>
      </c>
      <c r="AU82">
        <v>7</v>
      </c>
      <c r="AV82" s="21">
        <f t="shared" si="4"/>
        <v>87.5</v>
      </c>
      <c r="AW82">
        <v>3</v>
      </c>
      <c r="AY82" t="s">
        <v>2124</v>
      </c>
      <c r="AZ82" s="27">
        <v>1</v>
      </c>
      <c r="BA82">
        <v>7</v>
      </c>
      <c r="BB82" s="21">
        <f t="shared" si="5"/>
        <v>87.5</v>
      </c>
      <c r="BC82">
        <v>3</v>
      </c>
      <c r="BE82" t="s">
        <v>2124</v>
      </c>
      <c r="BF82" s="27">
        <v>1</v>
      </c>
      <c r="BG82">
        <v>5.26</v>
      </c>
      <c r="BI82">
        <v>3</v>
      </c>
      <c r="BK82" t="s">
        <v>2124</v>
      </c>
      <c r="BL82" s="27">
        <v>1</v>
      </c>
      <c r="BM82">
        <v>3</v>
      </c>
      <c r="BO82" t="s">
        <v>2124</v>
      </c>
      <c r="BP82" s="27">
        <v>1</v>
      </c>
      <c r="BQ82">
        <v>2</v>
      </c>
      <c r="BR82" s="21">
        <f t="shared" si="6"/>
        <v>25</v>
      </c>
      <c r="BT82">
        <v>3</v>
      </c>
      <c r="BV82" t="s">
        <v>2124</v>
      </c>
      <c r="BW82" s="27">
        <v>1</v>
      </c>
      <c r="BX82">
        <v>1</v>
      </c>
      <c r="BY82" s="21">
        <f t="shared" si="7"/>
        <v>12.5</v>
      </c>
      <c r="BZ82">
        <v>2</v>
      </c>
      <c r="CA82">
        <v>3</v>
      </c>
      <c r="CC82" t="s">
        <v>2124</v>
      </c>
      <c r="CD82" s="27">
        <v>0</v>
      </c>
      <c r="CF82" t="s">
        <v>242</v>
      </c>
      <c r="CG82" t="s">
        <v>242</v>
      </c>
      <c r="CI82" s="27">
        <v>1</v>
      </c>
      <c r="CJ82" t="s">
        <v>2125</v>
      </c>
      <c r="CK82">
        <v>1</v>
      </c>
      <c r="CM82" t="s">
        <v>2126</v>
      </c>
      <c r="CN82" s="27">
        <v>0</v>
      </c>
      <c r="CO82" s="27">
        <v>0</v>
      </c>
      <c r="CP82" t="s">
        <v>242</v>
      </c>
      <c r="CQ82" t="s">
        <v>242</v>
      </c>
      <c r="CR82" t="s">
        <v>242</v>
      </c>
      <c r="CU82" s="27">
        <v>1</v>
      </c>
      <c r="CV82" s="2" t="s">
        <v>2127</v>
      </c>
      <c r="CW82">
        <v>1</v>
      </c>
      <c r="CY82" t="s">
        <v>2126</v>
      </c>
      <c r="CZ82" s="27">
        <v>1</v>
      </c>
      <c r="DA82">
        <v>1192556</v>
      </c>
      <c r="DB82">
        <v>2</v>
      </c>
      <c r="DD82" s="27">
        <v>1</v>
      </c>
      <c r="DE82" t="s">
        <v>242</v>
      </c>
      <c r="DF82" t="s">
        <v>242</v>
      </c>
      <c r="DG82">
        <v>281020</v>
      </c>
      <c r="DH82">
        <v>2</v>
      </c>
      <c r="DI82" t="s">
        <v>242</v>
      </c>
      <c r="DJ82" t="s">
        <v>242</v>
      </c>
      <c r="DL82" s="27">
        <v>0</v>
      </c>
      <c r="DM82" t="s">
        <v>242</v>
      </c>
      <c r="DN82" t="s">
        <v>242</v>
      </c>
      <c r="DP82">
        <v>4</v>
      </c>
      <c r="DR82" t="s">
        <v>2128</v>
      </c>
      <c r="DS82" s="27">
        <v>1</v>
      </c>
      <c r="DT82" s="2" t="s">
        <v>2129</v>
      </c>
      <c r="DU82" s="27">
        <v>1</v>
      </c>
      <c r="DV82" s="2" t="s">
        <v>2130</v>
      </c>
      <c r="DW82" s="27">
        <v>1</v>
      </c>
      <c r="DX82" t="s">
        <v>2131</v>
      </c>
      <c r="DY82" s="27">
        <v>1</v>
      </c>
      <c r="DZ82" t="s">
        <v>2132</v>
      </c>
      <c r="EA82" s="27">
        <v>1</v>
      </c>
      <c r="EB82" s="2" t="s">
        <v>2133</v>
      </c>
      <c r="EC82" s="27">
        <v>1</v>
      </c>
      <c r="ED82" s="2" t="s">
        <v>2134</v>
      </c>
      <c r="EE82" s="27">
        <v>1</v>
      </c>
      <c r="EF82" s="2" t="s">
        <v>2134</v>
      </c>
      <c r="EG82" s="27">
        <v>1</v>
      </c>
      <c r="EH82" t="s">
        <v>2135</v>
      </c>
      <c r="EI82" s="27">
        <v>1</v>
      </c>
      <c r="EJ82" t="s">
        <v>2136</v>
      </c>
      <c r="EK82" s="27">
        <v>1</v>
      </c>
      <c r="EL82" t="s">
        <v>2137</v>
      </c>
      <c r="EM82">
        <v>4</v>
      </c>
      <c r="EO82" t="s">
        <v>2128</v>
      </c>
      <c r="EP82" s="27">
        <v>0</v>
      </c>
      <c r="EQ82" t="s">
        <v>242</v>
      </c>
      <c r="ER82" t="s">
        <v>242</v>
      </c>
      <c r="EU82" t="s">
        <v>242</v>
      </c>
      <c r="EV82" t="s">
        <v>242</v>
      </c>
      <c r="EX82" s="27">
        <v>1</v>
      </c>
      <c r="EY82">
        <v>17832</v>
      </c>
      <c r="FA82" s="27">
        <v>1</v>
      </c>
      <c r="FB82">
        <v>76</v>
      </c>
      <c r="FD82" s="27">
        <v>1</v>
      </c>
      <c r="FE82">
        <v>16443</v>
      </c>
      <c r="FG82" s="27">
        <v>0</v>
      </c>
      <c r="FH82" t="s">
        <v>242</v>
      </c>
      <c r="FJ82">
        <v>4</v>
      </c>
      <c r="FL82" t="s">
        <v>2138</v>
      </c>
      <c r="FM82" s="27">
        <v>0</v>
      </c>
      <c r="FN82" t="s">
        <v>242</v>
      </c>
      <c r="FO82" t="s">
        <v>242</v>
      </c>
      <c r="FP82" t="s">
        <v>242</v>
      </c>
      <c r="FR82" s="27">
        <v>1</v>
      </c>
      <c r="FS82">
        <v>32</v>
      </c>
      <c r="FT82">
        <v>3</v>
      </c>
      <c r="FV82" s="27">
        <v>0.5</v>
      </c>
      <c r="FW82" t="s">
        <v>242</v>
      </c>
      <c r="FX82" t="s">
        <v>242</v>
      </c>
      <c r="FY82">
        <v>75</v>
      </c>
      <c r="FZ82" t="s">
        <v>242</v>
      </c>
      <c r="GA82" t="s">
        <v>242</v>
      </c>
      <c r="GB82" t="s">
        <v>242</v>
      </c>
      <c r="GC82" t="s">
        <v>242</v>
      </c>
      <c r="GD82">
        <v>3</v>
      </c>
      <c r="GE82" t="s">
        <v>2139</v>
      </c>
      <c r="GF82">
        <v>1</v>
      </c>
      <c r="GH82" t="s">
        <v>2126</v>
      </c>
      <c r="GI82" s="27">
        <v>0</v>
      </c>
      <c r="GJ82" t="s">
        <v>242</v>
      </c>
      <c r="GK82" t="s">
        <v>242</v>
      </c>
      <c r="GM82" t="s">
        <v>242</v>
      </c>
      <c r="GP82" s="27">
        <v>1</v>
      </c>
      <c r="GQ82">
        <v>91</v>
      </c>
      <c r="GR82" t="s">
        <v>2140</v>
      </c>
      <c r="GT82">
        <v>3</v>
      </c>
      <c r="GV82" t="s">
        <v>2124</v>
      </c>
      <c r="GW82" s="27">
        <v>0</v>
      </c>
      <c r="GY82" s="27">
        <v>0</v>
      </c>
      <c r="HA82" t="s">
        <v>242</v>
      </c>
      <c r="HD82" s="27">
        <v>0</v>
      </c>
      <c r="HF82">
        <v>1</v>
      </c>
      <c r="HH82" t="s">
        <v>2126</v>
      </c>
      <c r="HI82">
        <v>0.77777777800000003</v>
      </c>
      <c r="HJ82">
        <v>1</v>
      </c>
      <c r="HK82">
        <v>0.5</v>
      </c>
      <c r="HL82">
        <v>0.66666666699999999</v>
      </c>
      <c r="HM82">
        <v>1</v>
      </c>
      <c r="HN82">
        <v>0</v>
      </c>
      <c r="HO82">
        <v>0.75</v>
      </c>
      <c r="HP82">
        <v>0.5</v>
      </c>
      <c r="HQ82">
        <v>0</v>
      </c>
      <c r="HR82">
        <v>1</v>
      </c>
      <c r="HS82">
        <v>0</v>
      </c>
      <c r="HT82">
        <v>0</v>
      </c>
      <c r="HU82">
        <v>1</v>
      </c>
      <c r="HV82">
        <v>0.75925925900000002</v>
      </c>
      <c r="HW82">
        <v>0.60416666699999999</v>
      </c>
      <c r="HX82">
        <v>0.3</v>
      </c>
      <c r="HY82">
        <v>0.55447530899999997</v>
      </c>
      <c r="HZ82" t="s">
        <v>2141</v>
      </c>
      <c r="IA82" t="s">
        <v>266</v>
      </c>
      <c r="IB82" t="s">
        <v>2121</v>
      </c>
      <c r="IC82">
        <v>3964</v>
      </c>
      <c r="ID82">
        <v>2813</v>
      </c>
      <c r="IE82">
        <v>6797</v>
      </c>
      <c r="IF82">
        <v>9643</v>
      </c>
      <c r="IG82">
        <v>3964</v>
      </c>
    </row>
    <row r="83" spans="1:241" customFormat="1" ht="14" customHeight="1" x14ac:dyDescent="0.2">
      <c r="A83">
        <v>82</v>
      </c>
      <c r="B83">
        <v>82</v>
      </c>
      <c r="C83" s="1">
        <v>44616.833333333336</v>
      </c>
      <c r="D83" s="1">
        <v>44617.748611111114</v>
      </c>
      <c r="E83">
        <v>0</v>
      </c>
      <c r="F83" t="s">
        <v>1099</v>
      </c>
      <c r="G83">
        <v>100</v>
      </c>
      <c r="H83">
        <v>79072</v>
      </c>
      <c r="I83">
        <v>1</v>
      </c>
      <c r="J83" s="1">
        <v>44617.748611111114</v>
      </c>
      <c r="K83" t="s">
        <v>2142</v>
      </c>
      <c r="L83" t="s">
        <v>242</v>
      </c>
      <c r="M83" t="s">
        <v>242</v>
      </c>
      <c r="N83" t="s">
        <v>2143</v>
      </c>
      <c r="O83" t="s">
        <v>2144</v>
      </c>
      <c r="P83">
        <v>34.064804080000002</v>
      </c>
      <c r="Q83">
        <v>-118.4413986</v>
      </c>
      <c r="R83" t="s">
        <v>245</v>
      </c>
      <c r="S83" t="s">
        <v>246</v>
      </c>
      <c r="T83" t="s">
        <v>2145</v>
      </c>
      <c r="V83" t="s">
        <v>2146</v>
      </c>
      <c r="W83">
        <v>337932107</v>
      </c>
      <c r="X83">
        <v>4911</v>
      </c>
      <c r="Y83" t="s">
        <v>490</v>
      </c>
      <c r="Z83" t="s">
        <v>491</v>
      </c>
      <c r="AA83">
        <v>2021</v>
      </c>
      <c r="AC83">
        <v>0</v>
      </c>
      <c r="AF83">
        <v>16</v>
      </c>
      <c r="AG83">
        <v>1</v>
      </c>
      <c r="AI83" t="s">
        <v>2147</v>
      </c>
      <c r="AJ83" s="27">
        <v>1</v>
      </c>
      <c r="AK83">
        <v>12</v>
      </c>
      <c r="AL83" s="27">
        <v>1</v>
      </c>
      <c r="AM83">
        <v>12</v>
      </c>
      <c r="AN83" s="27">
        <v>1</v>
      </c>
      <c r="AO83">
        <v>12</v>
      </c>
      <c r="AQ83">
        <v>3</v>
      </c>
      <c r="AS83" t="s">
        <v>2148</v>
      </c>
      <c r="AT83" s="27">
        <v>1</v>
      </c>
      <c r="AU83">
        <v>15</v>
      </c>
      <c r="AV83" s="21">
        <f t="shared" si="4"/>
        <v>93.75</v>
      </c>
      <c r="AW83">
        <v>2</v>
      </c>
      <c r="AY83" t="s">
        <v>2149</v>
      </c>
      <c r="AZ83" s="27">
        <v>1</v>
      </c>
      <c r="BA83">
        <v>15</v>
      </c>
      <c r="BB83" s="21">
        <f t="shared" si="5"/>
        <v>93.75</v>
      </c>
      <c r="BC83">
        <v>2</v>
      </c>
      <c r="BE83" t="s">
        <v>2149</v>
      </c>
      <c r="BF83" s="27">
        <v>1</v>
      </c>
      <c r="BG83">
        <v>4.2</v>
      </c>
      <c r="BI83">
        <v>1</v>
      </c>
      <c r="BK83" t="s">
        <v>2147</v>
      </c>
      <c r="BL83" s="27">
        <v>1</v>
      </c>
      <c r="BM83">
        <v>2</v>
      </c>
      <c r="BO83" t="s">
        <v>2149</v>
      </c>
      <c r="BP83" s="27">
        <v>1</v>
      </c>
      <c r="BQ83">
        <v>3</v>
      </c>
      <c r="BR83" s="21">
        <f t="shared" si="6"/>
        <v>18.75</v>
      </c>
      <c r="BT83">
        <v>1</v>
      </c>
      <c r="BV83" t="s">
        <v>2147</v>
      </c>
      <c r="BW83" s="27">
        <v>1</v>
      </c>
      <c r="BX83">
        <v>5</v>
      </c>
      <c r="BY83" s="21">
        <f t="shared" si="7"/>
        <v>31.25</v>
      </c>
      <c r="BZ83">
        <v>2</v>
      </c>
      <c r="CA83">
        <v>1</v>
      </c>
      <c r="CC83" t="s">
        <v>2147</v>
      </c>
      <c r="CD83" s="27">
        <v>0</v>
      </c>
      <c r="CF83" t="s">
        <v>242</v>
      </c>
      <c r="CG83" t="s">
        <v>242</v>
      </c>
      <c r="CI83" s="27">
        <v>1</v>
      </c>
      <c r="CJ83" s="2" t="s">
        <v>2150</v>
      </c>
      <c r="CK83">
        <v>1</v>
      </c>
      <c r="CM83" t="s">
        <v>2147</v>
      </c>
      <c r="CN83" s="27">
        <v>0</v>
      </c>
      <c r="CO83" s="27">
        <v>0</v>
      </c>
      <c r="CP83" t="s">
        <v>242</v>
      </c>
      <c r="CQ83" t="s">
        <v>242</v>
      </c>
      <c r="CR83" t="s">
        <v>242</v>
      </c>
      <c r="CU83" s="27">
        <v>1</v>
      </c>
      <c r="CV83" s="2" t="s">
        <v>2151</v>
      </c>
      <c r="CW83">
        <v>1</v>
      </c>
      <c r="CY83" t="s">
        <v>2147</v>
      </c>
      <c r="CZ83" s="27">
        <v>1</v>
      </c>
      <c r="DA83">
        <v>14704678</v>
      </c>
      <c r="DB83">
        <v>2</v>
      </c>
      <c r="DD83" s="27">
        <v>1</v>
      </c>
      <c r="DE83">
        <v>1100888</v>
      </c>
      <c r="DF83">
        <v>2</v>
      </c>
      <c r="DG83" s="5">
        <v>1068434</v>
      </c>
      <c r="DH83">
        <v>2</v>
      </c>
      <c r="DI83" t="s">
        <v>242</v>
      </c>
      <c r="DJ83" t="s">
        <v>242</v>
      </c>
      <c r="DL83" s="27">
        <v>1</v>
      </c>
      <c r="DM83">
        <v>28257698</v>
      </c>
      <c r="DN83">
        <v>2</v>
      </c>
      <c r="DP83">
        <v>1</v>
      </c>
      <c r="DR83" t="s">
        <v>2152</v>
      </c>
      <c r="DS83" s="27">
        <v>1</v>
      </c>
      <c r="DT83" t="s">
        <v>2153</v>
      </c>
      <c r="DU83" s="27">
        <v>1</v>
      </c>
      <c r="DV83" t="s">
        <v>2154</v>
      </c>
      <c r="DW83" s="27">
        <v>1</v>
      </c>
      <c r="DX83" s="2" t="s">
        <v>2155</v>
      </c>
      <c r="DY83" s="27">
        <v>1</v>
      </c>
      <c r="DZ83" t="s">
        <v>2156</v>
      </c>
      <c r="EA83" s="27">
        <v>1</v>
      </c>
      <c r="EB83" s="2" t="s">
        <v>2157</v>
      </c>
      <c r="EC83" s="27">
        <v>1</v>
      </c>
      <c r="ED83" t="s">
        <v>2158</v>
      </c>
      <c r="EE83" s="27">
        <v>1</v>
      </c>
      <c r="EF83" t="s">
        <v>2159</v>
      </c>
      <c r="EG83" s="27">
        <v>1</v>
      </c>
      <c r="EH83" t="s">
        <v>2160</v>
      </c>
      <c r="EI83" s="27">
        <v>1</v>
      </c>
      <c r="EJ83" t="s">
        <v>2161</v>
      </c>
      <c r="EK83" s="27">
        <v>1</v>
      </c>
      <c r="EL83" s="2" t="s">
        <v>2162</v>
      </c>
      <c r="EM83">
        <v>5</v>
      </c>
      <c r="EN83" t="s">
        <v>2163</v>
      </c>
      <c r="EO83" t="s">
        <v>2164</v>
      </c>
      <c r="EP83" s="27">
        <v>0</v>
      </c>
      <c r="EQ83" t="s">
        <v>242</v>
      </c>
      <c r="ER83" t="s">
        <v>242</v>
      </c>
      <c r="EU83" t="s">
        <v>242</v>
      </c>
      <c r="EV83" t="s">
        <v>242</v>
      </c>
      <c r="EX83" s="27">
        <v>1</v>
      </c>
      <c r="EY83">
        <v>66405</v>
      </c>
      <c r="FA83" s="27">
        <v>0</v>
      </c>
      <c r="FB83" t="s">
        <v>242</v>
      </c>
      <c r="FD83" s="27">
        <v>1</v>
      </c>
      <c r="FE83">
        <v>15946</v>
      </c>
      <c r="FG83" s="27">
        <v>0</v>
      </c>
      <c r="FH83" t="s">
        <v>242</v>
      </c>
      <c r="FJ83">
        <v>1</v>
      </c>
      <c r="FL83" t="s">
        <v>2152</v>
      </c>
      <c r="FM83" s="27">
        <v>0</v>
      </c>
      <c r="FN83" t="s">
        <v>242</v>
      </c>
      <c r="FO83" t="s">
        <v>242</v>
      </c>
      <c r="FP83" t="s">
        <v>242</v>
      </c>
      <c r="FR83" s="27">
        <v>1</v>
      </c>
      <c r="FS83">
        <v>21.9</v>
      </c>
      <c r="FT83">
        <v>1</v>
      </c>
      <c r="FV83" s="27">
        <v>1</v>
      </c>
      <c r="FW83">
        <v>5.4</v>
      </c>
      <c r="FX83">
        <v>2.7</v>
      </c>
      <c r="FY83">
        <v>89.1</v>
      </c>
      <c r="FZ83">
        <v>1</v>
      </c>
      <c r="GA83" t="s">
        <v>242</v>
      </c>
      <c r="GB83" t="s">
        <v>242</v>
      </c>
      <c r="GC83" t="s">
        <v>242</v>
      </c>
      <c r="GD83">
        <v>1</v>
      </c>
      <c r="GF83">
        <v>1</v>
      </c>
      <c r="GH83" t="s">
        <v>2147</v>
      </c>
      <c r="GI83" s="27">
        <v>0</v>
      </c>
      <c r="GJ83" t="s">
        <v>242</v>
      </c>
      <c r="GK83" t="s">
        <v>242</v>
      </c>
      <c r="GM83" t="s">
        <v>242</v>
      </c>
      <c r="GP83" s="27">
        <v>1</v>
      </c>
      <c r="GQ83">
        <v>66</v>
      </c>
      <c r="GR83" t="s">
        <v>2165</v>
      </c>
      <c r="GT83">
        <v>3</v>
      </c>
      <c r="GV83" t="s">
        <v>2166</v>
      </c>
      <c r="GW83" s="27">
        <v>0</v>
      </c>
      <c r="GY83" s="27">
        <v>0</v>
      </c>
      <c r="HA83" t="s">
        <v>242</v>
      </c>
      <c r="HD83" s="27">
        <v>1</v>
      </c>
      <c r="HE83" s="2" t="s">
        <v>2167</v>
      </c>
      <c r="HF83">
        <v>1</v>
      </c>
      <c r="HH83" t="s">
        <v>2147</v>
      </c>
      <c r="HI83">
        <v>0.88888888899999996</v>
      </c>
      <c r="HJ83">
        <v>1</v>
      </c>
      <c r="HK83">
        <v>0.5</v>
      </c>
      <c r="HL83">
        <v>1</v>
      </c>
      <c r="HM83">
        <v>1</v>
      </c>
      <c r="HN83">
        <v>0</v>
      </c>
      <c r="HO83">
        <v>0.5</v>
      </c>
      <c r="HP83">
        <v>0.66666666699999999</v>
      </c>
      <c r="HQ83">
        <v>0</v>
      </c>
      <c r="HR83">
        <v>1</v>
      </c>
      <c r="HS83">
        <v>0</v>
      </c>
      <c r="HT83">
        <v>1</v>
      </c>
      <c r="HU83">
        <v>1</v>
      </c>
      <c r="HV83">
        <v>0.79629629599999996</v>
      </c>
      <c r="HW83">
        <v>0.625</v>
      </c>
      <c r="HX83">
        <v>0.53333333299999997</v>
      </c>
      <c r="HY83">
        <v>0.65154321000000004</v>
      </c>
      <c r="HZ83" t="s">
        <v>2168</v>
      </c>
      <c r="IA83" t="s">
        <v>266</v>
      </c>
      <c r="IB83" t="s">
        <v>2145</v>
      </c>
      <c r="IC83">
        <v>11035</v>
      </c>
      <c r="ID83">
        <v>10790</v>
      </c>
      <c r="IE83">
        <v>11132</v>
      </c>
      <c r="IF83">
        <v>12459</v>
      </c>
      <c r="IG83">
        <v>11035</v>
      </c>
    </row>
    <row r="84" spans="1:241" customFormat="1" ht="14" customHeight="1" x14ac:dyDescent="0.2">
      <c r="A84">
        <v>83</v>
      </c>
      <c r="B84">
        <v>83</v>
      </c>
      <c r="C84" s="1">
        <v>44620.541666666664</v>
      </c>
      <c r="D84" s="1">
        <v>44622.643750000003</v>
      </c>
      <c r="E84">
        <v>0</v>
      </c>
      <c r="F84" t="s">
        <v>1099</v>
      </c>
      <c r="G84">
        <v>100</v>
      </c>
      <c r="H84">
        <v>181647</v>
      </c>
      <c r="I84">
        <v>1</v>
      </c>
      <c r="J84" s="1">
        <v>44622.643750000003</v>
      </c>
      <c r="K84" t="s">
        <v>2169</v>
      </c>
      <c r="L84" t="s">
        <v>242</v>
      </c>
      <c r="M84" t="s">
        <v>242</v>
      </c>
      <c r="N84" t="s">
        <v>2170</v>
      </c>
      <c r="O84" t="s">
        <v>2171</v>
      </c>
      <c r="P84">
        <v>34.064804080000002</v>
      </c>
      <c r="Q84">
        <v>-118.4413986</v>
      </c>
      <c r="R84" t="s">
        <v>245</v>
      </c>
      <c r="S84" t="s">
        <v>246</v>
      </c>
      <c r="T84" t="s">
        <v>2172</v>
      </c>
      <c r="V84" t="s">
        <v>2173</v>
      </c>
      <c r="W84">
        <v>316773100</v>
      </c>
      <c r="X84">
        <v>6022</v>
      </c>
      <c r="Y84" t="s">
        <v>319</v>
      </c>
      <c r="Z84" t="s">
        <v>2174</v>
      </c>
      <c r="AA84">
        <v>2020</v>
      </c>
      <c r="AC84">
        <v>0.5</v>
      </c>
      <c r="AF84">
        <v>15</v>
      </c>
      <c r="AG84">
        <v>1</v>
      </c>
      <c r="AI84" t="s">
        <v>2175</v>
      </c>
      <c r="AJ84" s="27">
        <v>1</v>
      </c>
      <c r="AK84">
        <v>11</v>
      </c>
      <c r="AL84" s="27">
        <v>1</v>
      </c>
      <c r="AM84">
        <v>11</v>
      </c>
      <c r="AN84" s="27">
        <v>1</v>
      </c>
      <c r="AO84">
        <v>14</v>
      </c>
      <c r="AQ84">
        <v>3</v>
      </c>
      <c r="AS84" t="s">
        <v>2176</v>
      </c>
      <c r="AT84" s="27">
        <v>1</v>
      </c>
      <c r="AU84">
        <v>14</v>
      </c>
      <c r="AV84" s="21">
        <f t="shared" si="4"/>
        <v>93.333333333333329</v>
      </c>
      <c r="AW84">
        <v>1</v>
      </c>
      <c r="AY84" t="s">
        <v>2175</v>
      </c>
      <c r="AZ84" s="27">
        <v>1</v>
      </c>
      <c r="BA84">
        <v>13</v>
      </c>
      <c r="BB84" s="21">
        <f t="shared" si="5"/>
        <v>86.666666666666671</v>
      </c>
      <c r="BC84">
        <v>1</v>
      </c>
      <c r="BE84" t="s">
        <v>2175</v>
      </c>
      <c r="BF84" s="27">
        <v>1</v>
      </c>
      <c r="BG84">
        <v>6.3</v>
      </c>
      <c r="BI84">
        <v>1</v>
      </c>
      <c r="BK84" t="s">
        <v>2175</v>
      </c>
      <c r="BL84" s="27">
        <v>1</v>
      </c>
      <c r="BM84">
        <v>3</v>
      </c>
      <c r="BO84" t="s">
        <v>2176</v>
      </c>
      <c r="BP84" s="27">
        <v>1</v>
      </c>
      <c r="BQ84">
        <v>5</v>
      </c>
      <c r="BR84" s="21">
        <f t="shared" si="6"/>
        <v>33.333333333333329</v>
      </c>
      <c r="BT84">
        <v>1</v>
      </c>
      <c r="BV84" t="s">
        <v>2175</v>
      </c>
      <c r="BW84" s="27">
        <v>1</v>
      </c>
      <c r="BX84">
        <v>3</v>
      </c>
      <c r="BY84" s="21">
        <f t="shared" si="7"/>
        <v>20</v>
      </c>
      <c r="BZ84">
        <v>2</v>
      </c>
      <c r="CA84">
        <v>1</v>
      </c>
      <c r="CC84" t="s">
        <v>2175</v>
      </c>
      <c r="CD84" s="27">
        <v>0</v>
      </c>
      <c r="CF84" t="s">
        <v>242</v>
      </c>
      <c r="CG84" t="s">
        <v>242</v>
      </c>
      <c r="CI84" s="27">
        <v>1</v>
      </c>
      <c r="CJ84" s="2" t="s">
        <v>2177</v>
      </c>
      <c r="CK84">
        <v>1</v>
      </c>
      <c r="CM84" t="s">
        <v>2175</v>
      </c>
      <c r="CN84" s="27">
        <v>0</v>
      </c>
      <c r="CO84" s="27">
        <v>0.5</v>
      </c>
      <c r="CP84" t="s">
        <v>242</v>
      </c>
      <c r="CQ84" t="s">
        <v>242</v>
      </c>
      <c r="CR84">
        <v>99.7</v>
      </c>
      <c r="CU84" s="27">
        <v>1</v>
      </c>
      <c r="CV84" s="2" t="s">
        <v>2178</v>
      </c>
      <c r="CW84">
        <v>1</v>
      </c>
      <c r="CY84" t="s">
        <v>2175</v>
      </c>
      <c r="CZ84" s="27">
        <v>1</v>
      </c>
      <c r="DA84">
        <v>12995</v>
      </c>
      <c r="DB84">
        <v>2</v>
      </c>
      <c r="DD84" s="27">
        <v>1</v>
      </c>
      <c r="DE84">
        <v>0</v>
      </c>
      <c r="DF84">
        <v>2</v>
      </c>
      <c r="DG84" s="5">
        <v>72695</v>
      </c>
      <c r="DH84">
        <v>2</v>
      </c>
      <c r="DI84" t="s">
        <v>242</v>
      </c>
      <c r="DJ84" t="s">
        <v>242</v>
      </c>
      <c r="DL84" s="27">
        <v>1</v>
      </c>
      <c r="DM84">
        <v>3952</v>
      </c>
      <c r="DN84">
        <v>2</v>
      </c>
      <c r="DP84">
        <v>1</v>
      </c>
      <c r="DR84" t="s">
        <v>2175</v>
      </c>
      <c r="DS84" s="27">
        <v>1</v>
      </c>
      <c r="DT84" s="2" t="s">
        <v>2179</v>
      </c>
      <c r="DU84" s="27">
        <v>1</v>
      </c>
      <c r="DV84" s="2" t="s">
        <v>2180</v>
      </c>
      <c r="DW84" s="27">
        <v>1</v>
      </c>
      <c r="DX84" s="2" t="s">
        <v>2181</v>
      </c>
      <c r="DY84" s="27">
        <v>1</v>
      </c>
      <c r="DZ84" s="2" t="s">
        <v>2182</v>
      </c>
      <c r="EA84" s="27">
        <v>1</v>
      </c>
      <c r="EB84" s="2" t="s">
        <v>2183</v>
      </c>
      <c r="EC84" s="27">
        <v>1</v>
      </c>
      <c r="ED84" s="2" t="s">
        <v>2184</v>
      </c>
      <c r="EE84" s="27">
        <v>1</v>
      </c>
      <c r="EF84" s="2" t="s">
        <v>2184</v>
      </c>
      <c r="EG84" s="27">
        <v>1</v>
      </c>
      <c r="EH84" s="2" t="s">
        <v>2184</v>
      </c>
      <c r="EI84" s="27">
        <v>1</v>
      </c>
      <c r="EJ84" t="s">
        <v>1643</v>
      </c>
      <c r="EK84" s="27">
        <v>1</v>
      </c>
      <c r="EL84" t="s">
        <v>2185</v>
      </c>
      <c r="EM84">
        <v>1</v>
      </c>
      <c r="EO84" t="s">
        <v>2186</v>
      </c>
      <c r="EP84" s="27">
        <v>1</v>
      </c>
      <c r="EQ84">
        <v>4</v>
      </c>
      <c r="ER84">
        <v>0.12770000000000001</v>
      </c>
      <c r="ES84" t="s">
        <v>2187</v>
      </c>
      <c r="EU84">
        <v>1</v>
      </c>
      <c r="EV84" t="s">
        <v>242</v>
      </c>
      <c r="EW84" t="s">
        <v>2175</v>
      </c>
      <c r="EX84" s="27">
        <v>0</v>
      </c>
      <c r="EY84" t="s">
        <v>242</v>
      </c>
      <c r="FA84" s="27">
        <v>0</v>
      </c>
      <c r="FB84" t="s">
        <v>242</v>
      </c>
      <c r="FD84" s="27">
        <v>1</v>
      </c>
      <c r="FE84">
        <v>516.79999999999995</v>
      </c>
      <c r="FF84" t="s">
        <v>2188</v>
      </c>
      <c r="FG84" s="27">
        <v>0</v>
      </c>
      <c r="FH84" t="s">
        <v>242</v>
      </c>
      <c r="FJ84">
        <v>1</v>
      </c>
      <c r="FL84" t="s">
        <v>2175</v>
      </c>
      <c r="FM84" s="27">
        <v>0</v>
      </c>
      <c r="FN84" t="s">
        <v>242</v>
      </c>
      <c r="FO84" t="s">
        <v>242</v>
      </c>
      <c r="FP84" t="s">
        <v>242</v>
      </c>
      <c r="FR84" s="27">
        <v>1</v>
      </c>
      <c r="FS84">
        <v>59.2</v>
      </c>
      <c r="FT84">
        <v>3</v>
      </c>
      <c r="FV84" s="27">
        <v>1</v>
      </c>
      <c r="FW84">
        <v>12.7</v>
      </c>
      <c r="FX84">
        <v>7.2</v>
      </c>
      <c r="FY84">
        <v>73.400000000000006</v>
      </c>
      <c r="FZ84">
        <v>4.3</v>
      </c>
      <c r="GA84" t="s">
        <v>242</v>
      </c>
      <c r="GB84" t="s">
        <v>242</v>
      </c>
      <c r="GC84" t="s">
        <v>242</v>
      </c>
      <c r="GD84">
        <v>3</v>
      </c>
      <c r="GF84">
        <v>1</v>
      </c>
      <c r="GH84" t="s">
        <v>2175</v>
      </c>
      <c r="GI84" s="27">
        <v>1</v>
      </c>
      <c r="GJ84" t="s">
        <v>242</v>
      </c>
      <c r="GK84">
        <v>0.99</v>
      </c>
      <c r="GM84">
        <v>1</v>
      </c>
      <c r="GO84" t="s">
        <v>2175</v>
      </c>
      <c r="GP84" s="27">
        <v>1</v>
      </c>
      <c r="GQ84">
        <v>141</v>
      </c>
      <c r="GR84" t="s">
        <v>2189</v>
      </c>
      <c r="GT84">
        <v>1</v>
      </c>
      <c r="GV84" t="s">
        <v>2175</v>
      </c>
      <c r="GW84" s="27">
        <v>0</v>
      </c>
      <c r="GY84" s="27">
        <v>0</v>
      </c>
      <c r="HA84" t="s">
        <v>242</v>
      </c>
      <c r="HD84" s="27">
        <v>1</v>
      </c>
      <c r="HE84" s="2" t="s">
        <v>2190</v>
      </c>
      <c r="HF84">
        <v>1</v>
      </c>
      <c r="HH84" t="s">
        <v>2175</v>
      </c>
      <c r="HI84">
        <v>0.88888888899999996</v>
      </c>
      <c r="HJ84">
        <v>1</v>
      </c>
      <c r="HK84">
        <v>0.75</v>
      </c>
      <c r="HL84">
        <v>1</v>
      </c>
      <c r="HM84">
        <v>1</v>
      </c>
      <c r="HN84">
        <v>1</v>
      </c>
      <c r="HO84">
        <v>0.25</v>
      </c>
      <c r="HP84">
        <v>0.66666666699999999</v>
      </c>
      <c r="HQ84">
        <v>1</v>
      </c>
      <c r="HR84">
        <v>1</v>
      </c>
      <c r="HS84">
        <v>0</v>
      </c>
      <c r="HT84">
        <v>1</v>
      </c>
      <c r="HU84">
        <v>1</v>
      </c>
      <c r="HV84">
        <v>0.87962963000000005</v>
      </c>
      <c r="HW84">
        <v>0.8125</v>
      </c>
      <c r="HX84">
        <v>0.73333333300000003</v>
      </c>
      <c r="HY84">
        <v>0.808487654</v>
      </c>
      <c r="HZ84" t="s">
        <v>2172</v>
      </c>
      <c r="IA84" t="s">
        <v>266</v>
      </c>
      <c r="IB84" t="s">
        <v>2172</v>
      </c>
      <c r="IC84">
        <v>8900</v>
      </c>
      <c r="ID84">
        <v>8391</v>
      </c>
      <c r="IE84">
        <v>8269</v>
      </c>
      <c r="IF84">
        <v>9359</v>
      </c>
      <c r="IG84">
        <v>8900</v>
      </c>
    </row>
    <row r="85" spans="1:241" customFormat="1" ht="14" customHeight="1" x14ac:dyDescent="0.2">
      <c r="A85">
        <v>84</v>
      </c>
      <c r="B85">
        <v>84</v>
      </c>
      <c r="C85" s="1">
        <v>44622.656944444447</v>
      </c>
      <c r="D85" s="1">
        <v>44623.77847222222</v>
      </c>
      <c r="E85">
        <v>0</v>
      </c>
      <c r="F85" t="s">
        <v>1099</v>
      </c>
      <c r="G85">
        <v>100</v>
      </c>
      <c r="H85">
        <v>96904</v>
      </c>
      <c r="I85">
        <v>1</v>
      </c>
      <c r="J85" s="1">
        <v>44623.77847222222</v>
      </c>
      <c r="K85" t="s">
        <v>2191</v>
      </c>
      <c r="L85" t="s">
        <v>242</v>
      </c>
      <c r="M85" t="s">
        <v>242</v>
      </c>
      <c r="N85" t="s">
        <v>2192</v>
      </c>
      <c r="O85" t="s">
        <v>2193</v>
      </c>
      <c r="P85">
        <v>34.064804080000002</v>
      </c>
      <c r="Q85">
        <v>-118.4413986</v>
      </c>
      <c r="R85" t="s">
        <v>245</v>
      </c>
      <c r="S85" t="s">
        <v>246</v>
      </c>
      <c r="T85" t="s">
        <v>2194</v>
      </c>
      <c r="V85" t="s">
        <v>2195</v>
      </c>
      <c r="W85">
        <v>339041105</v>
      </c>
      <c r="X85">
        <v>7389</v>
      </c>
      <c r="Y85" t="s">
        <v>297</v>
      </c>
      <c r="Z85" t="s">
        <v>2196</v>
      </c>
      <c r="AA85">
        <v>2020</v>
      </c>
      <c r="AC85">
        <v>0</v>
      </c>
      <c r="AF85">
        <v>9</v>
      </c>
      <c r="AG85">
        <v>1</v>
      </c>
      <c r="AI85" t="s">
        <v>2197</v>
      </c>
      <c r="AJ85" s="27">
        <v>1</v>
      </c>
      <c r="AK85">
        <v>7</v>
      </c>
      <c r="AL85" s="27">
        <v>0</v>
      </c>
      <c r="AM85" s="24">
        <v>0</v>
      </c>
      <c r="AN85" s="27">
        <v>0</v>
      </c>
      <c r="AO85" s="24">
        <v>0</v>
      </c>
      <c r="AQ85">
        <v>3</v>
      </c>
      <c r="AS85" t="s">
        <v>2198</v>
      </c>
      <c r="AT85" s="27">
        <v>1</v>
      </c>
      <c r="AU85">
        <v>8</v>
      </c>
      <c r="AV85" s="21">
        <f t="shared" si="4"/>
        <v>88.888888888888886</v>
      </c>
      <c r="AW85">
        <v>1</v>
      </c>
      <c r="AY85" t="s">
        <v>2197</v>
      </c>
      <c r="AZ85" s="27">
        <v>1</v>
      </c>
      <c r="BA85">
        <v>8</v>
      </c>
      <c r="BB85" s="21">
        <f t="shared" si="5"/>
        <v>88.888888888888886</v>
      </c>
      <c r="BC85">
        <v>1</v>
      </c>
      <c r="BE85" t="s">
        <v>2197</v>
      </c>
      <c r="BF85" s="27">
        <v>1</v>
      </c>
      <c r="BI85">
        <v>3</v>
      </c>
      <c r="BK85" t="s">
        <v>2198</v>
      </c>
      <c r="BL85" s="27">
        <v>1</v>
      </c>
      <c r="BM85">
        <v>3</v>
      </c>
      <c r="BO85" t="s">
        <v>2198</v>
      </c>
      <c r="BP85" s="27">
        <v>0</v>
      </c>
      <c r="BQ85" t="s">
        <v>242</v>
      </c>
      <c r="BR85" s="21" t="s">
        <v>242</v>
      </c>
      <c r="BT85" t="s">
        <v>242</v>
      </c>
      <c r="BW85" s="27">
        <v>0</v>
      </c>
      <c r="BX85" s="24" t="s">
        <v>242</v>
      </c>
      <c r="BY85" s="21" t="s">
        <v>242</v>
      </c>
      <c r="BZ85" t="s">
        <v>242</v>
      </c>
      <c r="CA85" t="s">
        <v>242</v>
      </c>
      <c r="CD85" s="27">
        <v>0</v>
      </c>
      <c r="CF85" t="s">
        <v>242</v>
      </c>
      <c r="CG85" t="s">
        <v>242</v>
      </c>
      <c r="CI85" s="27">
        <v>1</v>
      </c>
      <c r="CJ85" s="2" t="s">
        <v>2199</v>
      </c>
      <c r="CK85">
        <v>1</v>
      </c>
      <c r="CM85" t="s">
        <v>2197</v>
      </c>
      <c r="CN85" s="27">
        <v>1</v>
      </c>
      <c r="CO85" s="27">
        <v>0</v>
      </c>
      <c r="CP85" t="s">
        <v>242</v>
      </c>
      <c r="CQ85" t="s">
        <v>242</v>
      </c>
      <c r="CR85" t="s">
        <v>242</v>
      </c>
      <c r="CU85" s="27">
        <v>0</v>
      </c>
      <c r="CW85" t="s">
        <v>242</v>
      </c>
      <c r="CZ85" s="27">
        <v>0</v>
      </c>
      <c r="DA85" t="s">
        <v>242</v>
      </c>
      <c r="DB85" t="s">
        <v>242</v>
      </c>
      <c r="DD85" s="27">
        <v>0</v>
      </c>
      <c r="DE85" t="s">
        <v>242</v>
      </c>
      <c r="DF85" t="s">
        <v>242</v>
      </c>
      <c r="DH85" t="s">
        <v>242</v>
      </c>
      <c r="DI85" t="s">
        <v>242</v>
      </c>
      <c r="DJ85" t="s">
        <v>242</v>
      </c>
      <c r="DL85" s="27">
        <v>0</v>
      </c>
      <c r="DM85" t="s">
        <v>242</v>
      </c>
      <c r="DN85" t="s">
        <v>242</v>
      </c>
      <c r="DP85" t="s">
        <v>242</v>
      </c>
      <c r="DS85" s="27">
        <v>0</v>
      </c>
      <c r="DU85" s="27">
        <v>0</v>
      </c>
      <c r="DW85" s="27">
        <v>0</v>
      </c>
      <c r="DY85" s="27">
        <v>1</v>
      </c>
      <c r="DZ85" s="2" t="s">
        <v>2200</v>
      </c>
      <c r="EA85" s="27">
        <v>0</v>
      </c>
      <c r="EC85" s="27">
        <v>0</v>
      </c>
      <c r="EE85" s="27">
        <v>0</v>
      </c>
      <c r="EG85" s="27">
        <v>0</v>
      </c>
      <c r="EI85" s="27">
        <v>0</v>
      </c>
      <c r="EK85" s="27">
        <v>0</v>
      </c>
      <c r="EM85">
        <v>1</v>
      </c>
      <c r="EO85" t="s">
        <v>2197</v>
      </c>
      <c r="EP85" s="27">
        <v>0</v>
      </c>
      <c r="EQ85" t="s">
        <v>242</v>
      </c>
      <c r="ER85" t="s">
        <v>242</v>
      </c>
      <c r="EU85" t="s">
        <v>242</v>
      </c>
      <c r="EV85" t="s">
        <v>242</v>
      </c>
      <c r="EX85" s="27">
        <v>0</v>
      </c>
      <c r="EY85" t="s">
        <v>242</v>
      </c>
      <c r="FA85" s="27">
        <v>0</v>
      </c>
      <c r="FB85" t="s">
        <v>242</v>
      </c>
      <c r="FD85" s="27">
        <v>0</v>
      </c>
      <c r="FE85" t="s">
        <v>242</v>
      </c>
      <c r="FG85" s="27">
        <v>0</v>
      </c>
      <c r="FH85" t="s">
        <v>242</v>
      </c>
      <c r="FJ85" t="s">
        <v>242</v>
      </c>
      <c r="FM85" s="27">
        <v>0</v>
      </c>
      <c r="FN85" t="s">
        <v>242</v>
      </c>
      <c r="FO85" t="s">
        <v>242</v>
      </c>
      <c r="FP85" t="s">
        <v>242</v>
      </c>
      <c r="FR85" s="27">
        <v>1</v>
      </c>
      <c r="FS85">
        <v>53</v>
      </c>
      <c r="FT85">
        <v>2</v>
      </c>
      <c r="FV85" s="27">
        <v>0.5</v>
      </c>
      <c r="FW85" t="s">
        <v>242</v>
      </c>
      <c r="FX85" t="s">
        <v>242</v>
      </c>
      <c r="FY85" t="s">
        <v>242</v>
      </c>
      <c r="FZ85" t="s">
        <v>242</v>
      </c>
      <c r="GA85" t="s">
        <v>242</v>
      </c>
      <c r="GB85" t="s">
        <v>242</v>
      </c>
      <c r="GC85" t="s">
        <v>242</v>
      </c>
      <c r="GD85">
        <v>1</v>
      </c>
      <c r="GE85" t="s">
        <v>2201</v>
      </c>
      <c r="GF85">
        <v>1</v>
      </c>
      <c r="GH85" t="s">
        <v>2197</v>
      </c>
      <c r="GI85" s="27">
        <v>0</v>
      </c>
      <c r="GJ85" t="s">
        <v>242</v>
      </c>
      <c r="GK85" t="s">
        <v>242</v>
      </c>
      <c r="GM85" t="s">
        <v>242</v>
      </c>
      <c r="GP85" s="27">
        <v>1</v>
      </c>
      <c r="GQ85">
        <v>299</v>
      </c>
      <c r="GR85" t="s">
        <v>2202</v>
      </c>
      <c r="GT85">
        <v>3</v>
      </c>
      <c r="GV85" t="s">
        <v>2198</v>
      </c>
      <c r="GW85" s="27">
        <v>0</v>
      </c>
      <c r="GY85" s="27">
        <v>0</v>
      </c>
      <c r="HA85" t="s">
        <v>242</v>
      </c>
      <c r="HD85" s="27">
        <v>1</v>
      </c>
      <c r="HE85" s="2" t="s">
        <v>2203</v>
      </c>
      <c r="HF85">
        <v>1</v>
      </c>
      <c r="HH85" t="s">
        <v>2197</v>
      </c>
      <c r="HI85">
        <v>0.44444444399999999</v>
      </c>
      <c r="HJ85">
        <v>1</v>
      </c>
      <c r="HK85">
        <v>0</v>
      </c>
      <c r="HL85">
        <v>0</v>
      </c>
      <c r="HM85">
        <v>0.1</v>
      </c>
      <c r="HN85">
        <v>0</v>
      </c>
      <c r="HO85">
        <v>0</v>
      </c>
      <c r="HP85">
        <v>0.5</v>
      </c>
      <c r="HQ85">
        <v>0</v>
      </c>
      <c r="HR85">
        <v>1</v>
      </c>
      <c r="HS85">
        <v>0</v>
      </c>
      <c r="HT85">
        <v>1</v>
      </c>
      <c r="HU85">
        <v>1</v>
      </c>
      <c r="HV85">
        <v>0.48148148099999999</v>
      </c>
      <c r="HW85">
        <v>2.5000000000000001E-2</v>
      </c>
      <c r="HX85">
        <v>0.5</v>
      </c>
      <c r="HY85">
        <v>0.33549382700000002</v>
      </c>
      <c r="HZ85" t="s">
        <v>2204</v>
      </c>
      <c r="IA85" t="s">
        <v>266</v>
      </c>
      <c r="IB85" t="s">
        <v>2194</v>
      </c>
      <c r="IC85">
        <v>2648.848</v>
      </c>
      <c r="ID85">
        <v>2388.855</v>
      </c>
      <c r="IE85">
        <v>2833.7359999999999</v>
      </c>
      <c r="IF85">
        <v>3427.1289999999999</v>
      </c>
      <c r="IG85">
        <v>2648.848</v>
      </c>
    </row>
    <row r="86" spans="1:241" customFormat="1" ht="14" customHeight="1" x14ac:dyDescent="0.2">
      <c r="A86">
        <v>85</v>
      </c>
      <c r="B86">
        <v>85</v>
      </c>
      <c r="C86" s="1">
        <v>44623.779166666667</v>
      </c>
      <c r="D86" s="1">
        <v>44627.734722222223</v>
      </c>
      <c r="E86">
        <v>0</v>
      </c>
      <c r="F86" t="s">
        <v>1099</v>
      </c>
      <c r="G86">
        <v>100</v>
      </c>
      <c r="H86">
        <v>341730</v>
      </c>
      <c r="I86">
        <v>1</v>
      </c>
      <c r="J86" s="1">
        <v>44627.734722222223</v>
      </c>
      <c r="K86" t="s">
        <v>2205</v>
      </c>
      <c r="L86" t="s">
        <v>242</v>
      </c>
      <c r="M86" t="s">
        <v>242</v>
      </c>
      <c r="N86" t="s">
        <v>2206</v>
      </c>
      <c r="O86" t="s">
        <v>2207</v>
      </c>
      <c r="P86">
        <v>34.064804080000002</v>
      </c>
      <c r="Q86">
        <v>-118.4413986</v>
      </c>
      <c r="R86" t="s">
        <v>245</v>
      </c>
      <c r="S86" t="s">
        <v>246</v>
      </c>
      <c r="T86" t="s">
        <v>2208</v>
      </c>
      <c r="V86" t="s">
        <v>2209</v>
      </c>
      <c r="W86">
        <v>302491303</v>
      </c>
      <c r="X86">
        <v>2800</v>
      </c>
      <c r="Y86" t="s">
        <v>418</v>
      </c>
      <c r="Z86" t="s">
        <v>2210</v>
      </c>
      <c r="AA86">
        <v>2020</v>
      </c>
      <c r="AC86">
        <v>0.5</v>
      </c>
      <c r="AF86">
        <v>11</v>
      </c>
      <c r="AG86">
        <v>1</v>
      </c>
      <c r="AI86" t="s">
        <v>2211</v>
      </c>
      <c r="AJ86" s="27">
        <v>1</v>
      </c>
      <c r="AK86">
        <v>3</v>
      </c>
      <c r="AL86" s="27">
        <v>1</v>
      </c>
      <c r="AM86">
        <v>9</v>
      </c>
      <c r="AN86" s="27">
        <v>1</v>
      </c>
      <c r="AO86">
        <v>11</v>
      </c>
      <c r="AQ86">
        <v>3</v>
      </c>
      <c r="AS86" t="s">
        <v>2212</v>
      </c>
      <c r="AT86" s="27">
        <v>1</v>
      </c>
      <c r="AU86">
        <v>9</v>
      </c>
      <c r="AV86" s="21">
        <f t="shared" si="4"/>
        <v>81.818181818181827</v>
      </c>
      <c r="AW86">
        <v>3</v>
      </c>
      <c r="AY86" t="s">
        <v>2212</v>
      </c>
      <c r="AZ86" s="27">
        <v>1</v>
      </c>
      <c r="BA86">
        <v>9</v>
      </c>
      <c r="BB86" s="21">
        <f t="shared" si="5"/>
        <v>81.818181818181827</v>
      </c>
      <c r="BC86">
        <v>3</v>
      </c>
      <c r="BE86" t="s">
        <v>2212</v>
      </c>
      <c r="BF86" s="27">
        <v>1</v>
      </c>
      <c r="BI86">
        <v>3</v>
      </c>
      <c r="BK86" t="s">
        <v>2212</v>
      </c>
      <c r="BL86" s="27">
        <v>1</v>
      </c>
      <c r="BM86">
        <v>1</v>
      </c>
      <c r="BO86" t="s">
        <v>2211</v>
      </c>
      <c r="BP86" s="27">
        <v>1</v>
      </c>
      <c r="BQ86">
        <v>2</v>
      </c>
      <c r="BR86" s="21">
        <f t="shared" si="6"/>
        <v>18.181818181818183</v>
      </c>
      <c r="BT86">
        <v>3</v>
      </c>
      <c r="BV86" t="s">
        <v>2212</v>
      </c>
      <c r="BW86" s="27">
        <v>1</v>
      </c>
      <c r="BX86">
        <v>2</v>
      </c>
      <c r="BY86" s="21">
        <f t="shared" si="7"/>
        <v>18.181818181818183</v>
      </c>
      <c r="BZ86">
        <v>2</v>
      </c>
      <c r="CA86">
        <v>3</v>
      </c>
      <c r="CC86" t="s">
        <v>2212</v>
      </c>
      <c r="CD86" s="27">
        <v>0</v>
      </c>
      <c r="CF86" t="s">
        <v>242</v>
      </c>
      <c r="CG86" t="s">
        <v>242</v>
      </c>
      <c r="CI86" s="27">
        <v>1</v>
      </c>
      <c r="CJ86" s="2" t="s">
        <v>2213</v>
      </c>
      <c r="CK86">
        <v>1</v>
      </c>
      <c r="CM86" t="s">
        <v>2211</v>
      </c>
      <c r="CN86" s="27">
        <v>1</v>
      </c>
      <c r="CO86" s="27">
        <v>0</v>
      </c>
      <c r="CP86" t="s">
        <v>242</v>
      </c>
      <c r="CQ86" t="s">
        <v>242</v>
      </c>
      <c r="CR86" t="s">
        <v>242</v>
      </c>
      <c r="CU86" s="27">
        <v>1</v>
      </c>
      <c r="CV86" s="2" t="s">
        <v>2214</v>
      </c>
      <c r="CW86">
        <v>1</v>
      </c>
      <c r="CY86" t="s">
        <v>2211</v>
      </c>
      <c r="CZ86" s="27">
        <v>1</v>
      </c>
      <c r="DA86">
        <v>83580</v>
      </c>
      <c r="DB86">
        <v>2</v>
      </c>
      <c r="DD86" s="27">
        <v>1</v>
      </c>
      <c r="DE86">
        <v>67030</v>
      </c>
      <c r="DF86">
        <v>2</v>
      </c>
      <c r="DG86">
        <v>68360</v>
      </c>
      <c r="DH86">
        <v>2</v>
      </c>
      <c r="DI86" t="s">
        <v>242</v>
      </c>
      <c r="DJ86" t="s">
        <v>242</v>
      </c>
      <c r="DL86" s="27">
        <v>1</v>
      </c>
      <c r="DM86">
        <v>933526.58</v>
      </c>
      <c r="DN86">
        <v>2</v>
      </c>
      <c r="DP86">
        <v>1</v>
      </c>
      <c r="DR86" t="s">
        <v>2211</v>
      </c>
      <c r="DS86" s="27">
        <v>1</v>
      </c>
      <c r="DT86" s="2" t="s">
        <v>2215</v>
      </c>
      <c r="DU86" s="27">
        <v>1</v>
      </c>
      <c r="DV86" s="2" t="s">
        <v>2216</v>
      </c>
      <c r="DW86" s="27">
        <v>1</v>
      </c>
      <c r="DX86" s="2" t="s">
        <v>2217</v>
      </c>
      <c r="DY86" s="27">
        <v>1</v>
      </c>
      <c r="DZ86" s="2" t="s">
        <v>2218</v>
      </c>
      <c r="EA86" s="27">
        <v>1</v>
      </c>
      <c r="EB86" s="2" t="s">
        <v>2219</v>
      </c>
      <c r="EC86" s="27">
        <v>1</v>
      </c>
      <c r="ED86" t="s">
        <v>2220</v>
      </c>
      <c r="EE86" s="27">
        <v>1</v>
      </c>
      <c r="EF86" t="s">
        <v>2220</v>
      </c>
      <c r="EG86" s="27">
        <v>1</v>
      </c>
      <c r="EH86" t="s">
        <v>2221</v>
      </c>
      <c r="EI86" s="27">
        <v>1</v>
      </c>
      <c r="EJ86" s="2" t="s">
        <v>2222</v>
      </c>
      <c r="EK86" s="27">
        <v>1</v>
      </c>
      <c r="EL86" t="s">
        <v>2223</v>
      </c>
      <c r="EM86">
        <v>4</v>
      </c>
      <c r="EO86" t="s">
        <v>2224</v>
      </c>
      <c r="EP86" s="27">
        <v>0</v>
      </c>
      <c r="EQ86" t="s">
        <v>242</v>
      </c>
      <c r="ER86" t="s">
        <v>242</v>
      </c>
      <c r="EU86" t="s">
        <v>242</v>
      </c>
      <c r="EV86" t="s">
        <v>242</v>
      </c>
      <c r="EX86" s="27">
        <v>1</v>
      </c>
      <c r="EY86">
        <v>1517.38</v>
      </c>
      <c r="EZ86" t="s">
        <v>2225</v>
      </c>
      <c r="FA86" s="27">
        <v>1</v>
      </c>
      <c r="FB86">
        <v>19</v>
      </c>
      <c r="FC86" t="s">
        <v>2226</v>
      </c>
      <c r="FD86" s="27">
        <v>0</v>
      </c>
      <c r="FE86" t="s">
        <v>242</v>
      </c>
      <c r="FG86" s="27">
        <v>0</v>
      </c>
      <c r="FH86" t="s">
        <v>242</v>
      </c>
      <c r="FJ86">
        <v>1</v>
      </c>
      <c r="FL86" t="s">
        <v>2227</v>
      </c>
      <c r="FM86" s="27">
        <v>1</v>
      </c>
      <c r="FN86">
        <v>10</v>
      </c>
      <c r="FO86">
        <v>66</v>
      </c>
      <c r="FP86">
        <v>25</v>
      </c>
      <c r="FR86" s="27">
        <v>1</v>
      </c>
      <c r="FS86">
        <v>30</v>
      </c>
      <c r="FT86">
        <v>2</v>
      </c>
      <c r="FV86" s="27">
        <v>0.5</v>
      </c>
      <c r="FW86">
        <v>9</v>
      </c>
      <c r="FX86" t="s">
        <v>242</v>
      </c>
      <c r="FY86" t="s">
        <v>242</v>
      </c>
      <c r="FZ86" t="s">
        <v>242</v>
      </c>
      <c r="GA86" t="s">
        <v>242</v>
      </c>
      <c r="GB86" t="s">
        <v>242</v>
      </c>
      <c r="GC86" t="s">
        <v>242</v>
      </c>
      <c r="GD86">
        <v>1</v>
      </c>
      <c r="GF86">
        <v>1</v>
      </c>
      <c r="GH86" t="s">
        <v>2227</v>
      </c>
      <c r="GI86" s="27">
        <v>0</v>
      </c>
      <c r="GJ86" t="s">
        <v>242</v>
      </c>
      <c r="GK86" t="s">
        <v>242</v>
      </c>
      <c r="GM86" t="s">
        <v>242</v>
      </c>
      <c r="GP86" s="27">
        <v>1</v>
      </c>
      <c r="GQ86">
        <v>175</v>
      </c>
      <c r="GR86" t="s">
        <v>2228</v>
      </c>
      <c r="GT86">
        <v>3</v>
      </c>
      <c r="GV86" t="s">
        <v>2212</v>
      </c>
      <c r="GW86" s="27">
        <v>0</v>
      </c>
      <c r="GY86" s="27">
        <v>0</v>
      </c>
      <c r="HA86" t="s">
        <v>242</v>
      </c>
      <c r="HD86" s="27">
        <v>0</v>
      </c>
      <c r="HF86">
        <v>1</v>
      </c>
      <c r="HH86" t="s">
        <v>2227</v>
      </c>
      <c r="HI86">
        <v>0.88888888899999996</v>
      </c>
      <c r="HJ86">
        <v>1</v>
      </c>
      <c r="HK86">
        <v>0.5</v>
      </c>
      <c r="HL86">
        <v>1</v>
      </c>
      <c r="HM86">
        <v>1</v>
      </c>
      <c r="HN86">
        <v>0</v>
      </c>
      <c r="HO86">
        <v>0.5</v>
      </c>
      <c r="HP86">
        <v>0.83333333300000001</v>
      </c>
      <c r="HQ86">
        <v>0</v>
      </c>
      <c r="HR86">
        <v>1</v>
      </c>
      <c r="HS86">
        <v>0</v>
      </c>
      <c r="HT86">
        <v>0</v>
      </c>
      <c r="HU86">
        <v>1</v>
      </c>
      <c r="HV86">
        <v>0.79629629599999996</v>
      </c>
      <c r="HW86">
        <v>0.625</v>
      </c>
      <c r="HX86">
        <v>0.366666667</v>
      </c>
      <c r="HY86">
        <v>0.59598765399999998</v>
      </c>
      <c r="HZ86" t="s">
        <v>2229</v>
      </c>
      <c r="IA86" t="s">
        <v>266</v>
      </c>
      <c r="IB86" t="s">
        <v>2208</v>
      </c>
      <c r="IC86">
        <v>4609.8</v>
      </c>
      <c r="ID86">
        <v>4642.1000000000004</v>
      </c>
      <c r="IE86">
        <v>5045.2</v>
      </c>
      <c r="IF86">
        <v>5802.3</v>
      </c>
      <c r="IG86">
        <v>4609.8</v>
      </c>
    </row>
    <row r="87" spans="1:241" customFormat="1" ht="14" customHeight="1" x14ac:dyDescent="0.2">
      <c r="A87">
        <v>86</v>
      </c>
      <c r="B87">
        <v>86</v>
      </c>
      <c r="C87" s="1">
        <v>44627.649305555555</v>
      </c>
      <c r="D87" s="1">
        <v>44628.673611111109</v>
      </c>
      <c r="E87">
        <v>0</v>
      </c>
      <c r="F87" t="s">
        <v>2230</v>
      </c>
      <c r="G87">
        <v>100</v>
      </c>
      <c r="H87">
        <v>88541</v>
      </c>
      <c r="I87">
        <v>1</v>
      </c>
      <c r="J87" s="1">
        <v>44628.673611111109</v>
      </c>
      <c r="K87" t="s">
        <v>2231</v>
      </c>
      <c r="L87" t="s">
        <v>242</v>
      </c>
      <c r="M87" t="s">
        <v>242</v>
      </c>
      <c r="N87" t="s">
        <v>2232</v>
      </c>
      <c r="O87" t="s">
        <v>2233</v>
      </c>
      <c r="P87">
        <v>34.05439758</v>
      </c>
      <c r="Q87">
        <v>-118.2440033</v>
      </c>
      <c r="R87" t="s">
        <v>245</v>
      </c>
      <c r="S87" t="s">
        <v>246</v>
      </c>
      <c r="T87" t="s">
        <v>2234</v>
      </c>
      <c r="V87" t="s">
        <v>2235</v>
      </c>
      <c r="W87">
        <v>311900104</v>
      </c>
      <c r="X87">
        <v>5200</v>
      </c>
      <c r="Y87" t="s">
        <v>476</v>
      </c>
      <c r="Z87" t="s">
        <v>2236</v>
      </c>
      <c r="AA87">
        <v>2019</v>
      </c>
      <c r="AC87">
        <v>0</v>
      </c>
      <c r="AF87">
        <v>10</v>
      </c>
      <c r="AG87">
        <v>3</v>
      </c>
      <c r="AI87" t="s">
        <v>2237</v>
      </c>
      <c r="AJ87" s="27">
        <v>0</v>
      </c>
      <c r="AK87" s="24">
        <v>0</v>
      </c>
      <c r="AL87" s="27">
        <v>0</v>
      </c>
      <c r="AM87" s="24">
        <v>0</v>
      </c>
      <c r="AN87" s="27">
        <v>0</v>
      </c>
      <c r="AO87" s="24">
        <v>0</v>
      </c>
      <c r="AQ87" t="s">
        <v>242</v>
      </c>
      <c r="AT87" s="27">
        <v>1</v>
      </c>
      <c r="AU87">
        <v>8</v>
      </c>
      <c r="AV87" s="21">
        <f t="shared" si="4"/>
        <v>80</v>
      </c>
      <c r="AW87" t="s">
        <v>242</v>
      </c>
      <c r="AY87" t="s">
        <v>2237</v>
      </c>
      <c r="AZ87" s="27">
        <v>1</v>
      </c>
      <c r="BA87">
        <v>7</v>
      </c>
      <c r="BB87" s="21">
        <f t="shared" si="5"/>
        <v>70</v>
      </c>
      <c r="BC87">
        <v>3</v>
      </c>
      <c r="BE87" t="s">
        <v>2237</v>
      </c>
      <c r="BF87" s="27">
        <v>1</v>
      </c>
      <c r="BG87">
        <v>9.6</v>
      </c>
      <c r="BI87">
        <v>3</v>
      </c>
      <c r="BK87" t="s">
        <v>2237</v>
      </c>
      <c r="BL87" s="27">
        <v>1</v>
      </c>
      <c r="BM87">
        <v>2</v>
      </c>
      <c r="BO87" t="s">
        <v>2238</v>
      </c>
      <c r="BP87" s="27">
        <v>1</v>
      </c>
      <c r="BQ87">
        <v>2</v>
      </c>
      <c r="BR87" s="21">
        <f t="shared" si="6"/>
        <v>20</v>
      </c>
      <c r="BT87">
        <v>3</v>
      </c>
      <c r="BV87" t="s">
        <v>2237</v>
      </c>
      <c r="BW87" s="27">
        <v>0</v>
      </c>
      <c r="BX87" s="24" t="s">
        <v>242</v>
      </c>
      <c r="BY87" s="21" t="s">
        <v>242</v>
      </c>
      <c r="BZ87" t="s">
        <v>242</v>
      </c>
      <c r="CA87" t="s">
        <v>242</v>
      </c>
      <c r="CD87" s="27">
        <v>0</v>
      </c>
      <c r="CF87" t="s">
        <v>242</v>
      </c>
      <c r="CG87" t="s">
        <v>242</v>
      </c>
      <c r="CI87" s="27">
        <v>0</v>
      </c>
      <c r="CK87" t="s">
        <v>242</v>
      </c>
      <c r="CN87" s="27">
        <v>0</v>
      </c>
      <c r="CO87" s="27">
        <v>0</v>
      </c>
      <c r="CP87" t="s">
        <v>242</v>
      </c>
      <c r="CQ87" t="s">
        <v>242</v>
      </c>
      <c r="CR87" t="s">
        <v>242</v>
      </c>
      <c r="CU87" s="27">
        <v>0</v>
      </c>
      <c r="CW87" t="s">
        <v>242</v>
      </c>
      <c r="CZ87" s="27">
        <v>0</v>
      </c>
      <c r="DA87" t="s">
        <v>242</v>
      </c>
      <c r="DB87" t="s">
        <v>242</v>
      </c>
      <c r="DD87" s="27">
        <v>0</v>
      </c>
      <c r="DE87" t="s">
        <v>242</v>
      </c>
      <c r="DF87" t="s">
        <v>242</v>
      </c>
      <c r="DH87" t="s">
        <v>242</v>
      </c>
      <c r="DI87" t="s">
        <v>242</v>
      </c>
      <c r="DJ87" t="s">
        <v>242</v>
      </c>
      <c r="DL87" s="27">
        <v>0</v>
      </c>
      <c r="DM87" t="s">
        <v>242</v>
      </c>
      <c r="DN87" t="s">
        <v>242</v>
      </c>
      <c r="DP87" t="s">
        <v>242</v>
      </c>
      <c r="DS87" s="27">
        <v>0</v>
      </c>
      <c r="DU87" s="27">
        <v>0</v>
      </c>
      <c r="DW87" s="27">
        <v>0</v>
      </c>
      <c r="DY87" s="27">
        <v>0</v>
      </c>
      <c r="EA87" s="27">
        <v>0</v>
      </c>
      <c r="EC87" s="27">
        <v>0</v>
      </c>
      <c r="EE87" s="27">
        <v>0</v>
      </c>
      <c r="EG87" s="27">
        <v>0</v>
      </c>
      <c r="EI87" s="27">
        <v>0</v>
      </c>
      <c r="EK87" s="27">
        <v>0</v>
      </c>
      <c r="EM87" t="s">
        <v>242</v>
      </c>
      <c r="EP87" s="27">
        <v>0</v>
      </c>
      <c r="EQ87" t="s">
        <v>242</v>
      </c>
      <c r="ER87" t="s">
        <v>242</v>
      </c>
      <c r="EU87" t="s">
        <v>242</v>
      </c>
      <c r="EV87" t="s">
        <v>242</v>
      </c>
      <c r="EX87" s="27">
        <v>0</v>
      </c>
      <c r="EY87" t="s">
        <v>242</v>
      </c>
      <c r="FA87" s="27">
        <v>0</v>
      </c>
      <c r="FB87" t="s">
        <v>242</v>
      </c>
      <c r="FD87" s="27">
        <v>0</v>
      </c>
      <c r="FE87" t="s">
        <v>242</v>
      </c>
      <c r="FG87" s="27">
        <v>0</v>
      </c>
      <c r="FH87" t="s">
        <v>242</v>
      </c>
      <c r="FJ87" t="s">
        <v>242</v>
      </c>
      <c r="FM87" s="27">
        <v>0</v>
      </c>
      <c r="FN87" t="s">
        <v>242</v>
      </c>
      <c r="FO87" t="s">
        <v>242</v>
      </c>
      <c r="FP87" t="s">
        <v>242</v>
      </c>
      <c r="FR87" s="27">
        <v>0</v>
      </c>
      <c r="FS87" t="s">
        <v>242</v>
      </c>
      <c r="FT87" t="s">
        <v>242</v>
      </c>
      <c r="FV87" s="27">
        <v>0</v>
      </c>
      <c r="FW87" t="s">
        <v>242</v>
      </c>
      <c r="FX87" t="s">
        <v>242</v>
      </c>
      <c r="FY87" t="s">
        <v>242</v>
      </c>
      <c r="FZ87" t="s">
        <v>242</v>
      </c>
      <c r="GA87" t="s">
        <v>242</v>
      </c>
      <c r="GB87" t="s">
        <v>242</v>
      </c>
      <c r="GC87" t="s">
        <v>242</v>
      </c>
      <c r="GD87" t="s">
        <v>242</v>
      </c>
      <c r="GF87" t="s">
        <v>242</v>
      </c>
      <c r="GI87" s="27">
        <v>0</v>
      </c>
      <c r="GJ87" t="s">
        <v>242</v>
      </c>
      <c r="GK87" t="s">
        <v>242</v>
      </c>
      <c r="GM87" t="s">
        <v>242</v>
      </c>
      <c r="GP87" s="27">
        <v>1</v>
      </c>
      <c r="GQ87">
        <v>38</v>
      </c>
      <c r="GR87" t="s">
        <v>2239</v>
      </c>
      <c r="GT87">
        <v>3</v>
      </c>
      <c r="GV87" t="s">
        <v>2237</v>
      </c>
      <c r="GW87" s="27">
        <v>0</v>
      </c>
      <c r="GY87" s="27">
        <v>0</v>
      </c>
      <c r="HA87" t="s">
        <v>242</v>
      </c>
      <c r="HD87" s="27">
        <v>1</v>
      </c>
      <c r="HE87" t="s">
        <v>2240</v>
      </c>
      <c r="HF87">
        <v>2</v>
      </c>
      <c r="HH87" t="s">
        <v>2241</v>
      </c>
      <c r="HI87">
        <v>0.55555555599999995</v>
      </c>
      <c r="HJ87">
        <v>0</v>
      </c>
      <c r="HK87">
        <v>0</v>
      </c>
      <c r="HL87">
        <v>0</v>
      </c>
      <c r="HM87">
        <v>0</v>
      </c>
      <c r="HN87">
        <v>0</v>
      </c>
      <c r="HO87">
        <v>0</v>
      </c>
      <c r="HP87">
        <v>0</v>
      </c>
      <c r="HQ87">
        <v>0</v>
      </c>
      <c r="HR87">
        <v>1</v>
      </c>
      <c r="HS87">
        <v>0</v>
      </c>
      <c r="HT87">
        <v>1</v>
      </c>
      <c r="HU87">
        <v>1</v>
      </c>
      <c r="HV87">
        <v>0.185185185</v>
      </c>
      <c r="HW87">
        <v>0</v>
      </c>
      <c r="HX87">
        <v>0.4</v>
      </c>
      <c r="HY87">
        <v>0.19506172799999999</v>
      </c>
      <c r="HZ87" t="s">
        <v>2234</v>
      </c>
      <c r="IA87" t="s">
        <v>266</v>
      </c>
      <c r="IB87" t="s">
        <v>2234</v>
      </c>
      <c r="IC87">
        <v>5333.7</v>
      </c>
      <c r="ID87">
        <v>5647.3</v>
      </c>
      <c r="IE87">
        <v>6010.9</v>
      </c>
      <c r="IF87">
        <v>6980.6</v>
      </c>
      <c r="IG87">
        <v>5333.7</v>
      </c>
    </row>
    <row r="88" spans="1:241" customFormat="1" ht="14" customHeight="1" x14ac:dyDescent="0.2">
      <c r="A88">
        <v>87</v>
      </c>
      <c r="B88">
        <v>87</v>
      </c>
      <c r="C88" s="1">
        <v>44627.738888888889</v>
      </c>
      <c r="D88" s="1">
        <v>44629.019444444442</v>
      </c>
      <c r="E88">
        <v>0</v>
      </c>
      <c r="F88" t="s">
        <v>1099</v>
      </c>
      <c r="G88">
        <v>100</v>
      </c>
      <c r="H88">
        <v>110609</v>
      </c>
      <c r="I88">
        <v>1</v>
      </c>
      <c r="J88" s="1">
        <v>44629.019444444442</v>
      </c>
      <c r="K88" t="s">
        <v>2242</v>
      </c>
      <c r="L88" t="s">
        <v>242</v>
      </c>
      <c r="M88" t="s">
        <v>242</v>
      </c>
      <c r="N88" t="s">
        <v>2243</v>
      </c>
      <c r="O88" t="s">
        <v>2244</v>
      </c>
      <c r="P88">
        <v>34.064804080000002</v>
      </c>
      <c r="Q88">
        <v>-118.4413986</v>
      </c>
      <c r="R88" t="s">
        <v>245</v>
      </c>
      <c r="S88" t="s">
        <v>246</v>
      </c>
      <c r="T88" t="s">
        <v>2245</v>
      </c>
      <c r="V88" t="s">
        <v>2246</v>
      </c>
      <c r="W88" t="s">
        <v>2247</v>
      </c>
      <c r="X88">
        <v>6029</v>
      </c>
      <c r="Y88" t="s">
        <v>319</v>
      </c>
      <c r="Z88" t="s">
        <v>2174</v>
      </c>
      <c r="AA88">
        <v>2020</v>
      </c>
      <c r="AC88">
        <v>0</v>
      </c>
      <c r="AF88">
        <v>10</v>
      </c>
      <c r="AG88">
        <v>1</v>
      </c>
      <c r="AI88" t="s">
        <v>2248</v>
      </c>
      <c r="AJ88" s="27">
        <v>1</v>
      </c>
      <c r="AK88">
        <v>7</v>
      </c>
      <c r="AL88" s="27">
        <v>0</v>
      </c>
      <c r="AM88" s="24">
        <v>0</v>
      </c>
      <c r="AN88" s="27">
        <v>1</v>
      </c>
      <c r="AO88">
        <v>1</v>
      </c>
      <c r="AQ88">
        <v>3</v>
      </c>
      <c r="AS88" t="s">
        <v>2249</v>
      </c>
      <c r="AT88" s="27">
        <v>1</v>
      </c>
      <c r="AU88">
        <v>8</v>
      </c>
      <c r="AV88" s="21">
        <f t="shared" si="4"/>
        <v>80</v>
      </c>
      <c r="AW88">
        <v>3</v>
      </c>
      <c r="AY88" t="s">
        <v>2249</v>
      </c>
      <c r="AZ88" s="27">
        <v>1</v>
      </c>
      <c r="BA88">
        <v>7</v>
      </c>
      <c r="BB88" s="21">
        <f t="shared" si="5"/>
        <v>70</v>
      </c>
      <c r="BC88">
        <v>3</v>
      </c>
      <c r="BE88" t="s">
        <v>2249</v>
      </c>
      <c r="BF88" s="27">
        <v>1</v>
      </c>
      <c r="BI88">
        <v>1</v>
      </c>
      <c r="BK88" t="s">
        <v>2248</v>
      </c>
      <c r="BL88" s="27">
        <v>1</v>
      </c>
      <c r="BM88">
        <v>1</v>
      </c>
      <c r="BO88" t="s">
        <v>2248</v>
      </c>
      <c r="BP88" s="27">
        <v>1</v>
      </c>
      <c r="BQ88">
        <v>4</v>
      </c>
      <c r="BR88" s="21">
        <f t="shared" si="6"/>
        <v>40</v>
      </c>
      <c r="BT88">
        <v>1</v>
      </c>
      <c r="BV88" t="s">
        <v>2248</v>
      </c>
      <c r="BW88" s="27">
        <v>1</v>
      </c>
      <c r="BX88">
        <v>2</v>
      </c>
      <c r="BY88" s="21">
        <f t="shared" si="7"/>
        <v>20</v>
      </c>
      <c r="BZ88">
        <v>1</v>
      </c>
      <c r="CA88">
        <v>1</v>
      </c>
      <c r="CC88" t="s">
        <v>2248</v>
      </c>
      <c r="CD88" s="27">
        <v>0</v>
      </c>
      <c r="CF88" t="s">
        <v>242</v>
      </c>
      <c r="CG88" t="s">
        <v>242</v>
      </c>
      <c r="CI88" s="27">
        <v>1</v>
      </c>
      <c r="CJ88" s="2" t="s">
        <v>2250</v>
      </c>
      <c r="CK88">
        <v>1</v>
      </c>
      <c r="CM88" t="s">
        <v>2248</v>
      </c>
      <c r="CN88" s="27">
        <v>0</v>
      </c>
      <c r="CO88" s="27">
        <v>0</v>
      </c>
      <c r="CP88" t="s">
        <v>242</v>
      </c>
      <c r="CQ88" t="s">
        <v>242</v>
      </c>
      <c r="CR88" t="s">
        <v>242</v>
      </c>
      <c r="CU88" s="27">
        <v>0</v>
      </c>
      <c r="CW88" t="s">
        <v>242</v>
      </c>
      <c r="CZ88" s="27">
        <v>0</v>
      </c>
      <c r="DA88" t="s">
        <v>242</v>
      </c>
      <c r="DB88" t="s">
        <v>242</v>
      </c>
      <c r="DD88" s="27">
        <v>0</v>
      </c>
      <c r="DE88" t="s">
        <v>242</v>
      </c>
      <c r="DF88" t="s">
        <v>242</v>
      </c>
      <c r="DH88" t="s">
        <v>242</v>
      </c>
      <c r="DI88" t="s">
        <v>242</v>
      </c>
      <c r="DJ88" t="s">
        <v>242</v>
      </c>
      <c r="DL88" s="27">
        <v>0</v>
      </c>
      <c r="DM88" t="s">
        <v>242</v>
      </c>
      <c r="DN88" t="s">
        <v>242</v>
      </c>
      <c r="DP88" t="s">
        <v>242</v>
      </c>
      <c r="DS88" s="27">
        <v>1</v>
      </c>
      <c r="DT88" t="s">
        <v>2251</v>
      </c>
      <c r="DU88" s="27">
        <v>1</v>
      </c>
      <c r="DV88" t="s">
        <v>2252</v>
      </c>
      <c r="DW88" s="27">
        <v>1</v>
      </c>
      <c r="DX88" s="2" t="s">
        <v>2253</v>
      </c>
      <c r="DY88" s="27">
        <v>1</v>
      </c>
      <c r="DZ88" s="2" t="s">
        <v>2254</v>
      </c>
      <c r="EA88" s="27">
        <v>0</v>
      </c>
      <c r="EC88" s="27">
        <v>1</v>
      </c>
      <c r="ED88" s="2" t="s">
        <v>2255</v>
      </c>
      <c r="EE88" s="27">
        <v>1</v>
      </c>
      <c r="EF88" s="2" t="s">
        <v>2255</v>
      </c>
      <c r="EG88" s="27">
        <v>0</v>
      </c>
      <c r="EI88" s="27">
        <v>0</v>
      </c>
      <c r="EK88" s="27">
        <v>0</v>
      </c>
      <c r="EM88">
        <v>1</v>
      </c>
      <c r="EO88" t="s">
        <v>2248</v>
      </c>
      <c r="EP88" s="27">
        <v>0</v>
      </c>
      <c r="EQ88" t="s">
        <v>242</v>
      </c>
      <c r="ER88" t="s">
        <v>242</v>
      </c>
      <c r="EU88" t="s">
        <v>242</v>
      </c>
      <c r="EV88" t="s">
        <v>242</v>
      </c>
      <c r="EX88" s="27">
        <v>0</v>
      </c>
      <c r="EY88" t="s">
        <v>242</v>
      </c>
      <c r="FA88" s="27">
        <v>0</v>
      </c>
      <c r="FB88" t="s">
        <v>242</v>
      </c>
      <c r="FD88" s="27">
        <v>0</v>
      </c>
      <c r="FE88" t="s">
        <v>242</v>
      </c>
      <c r="FG88" s="27">
        <v>0</v>
      </c>
      <c r="FH88" t="s">
        <v>242</v>
      </c>
      <c r="FJ88" t="s">
        <v>242</v>
      </c>
      <c r="FM88" s="27">
        <v>0</v>
      </c>
      <c r="FN88" t="s">
        <v>242</v>
      </c>
      <c r="FO88" t="s">
        <v>242</v>
      </c>
      <c r="FP88" t="s">
        <v>242</v>
      </c>
      <c r="FR88" s="27">
        <v>1</v>
      </c>
      <c r="FS88">
        <v>47</v>
      </c>
      <c r="FT88">
        <v>1</v>
      </c>
      <c r="FV88" s="27">
        <v>0.5</v>
      </c>
      <c r="FW88" t="s">
        <v>242</v>
      </c>
      <c r="FX88" t="s">
        <v>242</v>
      </c>
      <c r="FY88" t="s">
        <v>242</v>
      </c>
      <c r="FZ88" t="s">
        <v>242</v>
      </c>
      <c r="GA88" t="s">
        <v>242</v>
      </c>
      <c r="GB88" t="s">
        <v>242</v>
      </c>
      <c r="GC88" t="s">
        <v>242</v>
      </c>
      <c r="GD88">
        <v>1</v>
      </c>
      <c r="GE88" t="s">
        <v>2256</v>
      </c>
      <c r="GF88">
        <v>1</v>
      </c>
      <c r="GH88" t="s">
        <v>2248</v>
      </c>
      <c r="GI88" s="27">
        <v>0</v>
      </c>
      <c r="GJ88" t="s">
        <v>242</v>
      </c>
      <c r="GK88" t="s">
        <v>242</v>
      </c>
      <c r="GM88" t="s">
        <v>242</v>
      </c>
      <c r="GP88" s="27">
        <v>1</v>
      </c>
      <c r="GQ88">
        <v>84</v>
      </c>
      <c r="GR88" t="s">
        <v>2257</v>
      </c>
      <c r="GT88">
        <v>3</v>
      </c>
      <c r="GV88" t="s">
        <v>2249</v>
      </c>
      <c r="GW88" s="27">
        <v>0</v>
      </c>
      <c r="GY88" s="27">
        <v>0</v>
      </c>
      <c r="HA88" t="s">
        <v>242</v>
      </c>
      <c r="HD88" s="27">
        <v>1</v>
      </c>
      <c r="HE88" s="2" t="s">
        <v>2258</v>
      </c>
      <c r="HF88">
        <v>1</v>
      </c>
      <c r="HH88" t="s">
        <v>2248</v>
      </c>
      <c r="HI88">
        <v>0.77777777800000003</v>
      </c>
      <c r="HJ88">
        <v>1</v>
      </c>
      <c r="HK88">
        <v>0</v>
      </c>
      <c r="HL88">
        <v>0</v>
      </c>
      <c r="HM88">
        <v>0.6</v>
      </c>
      <c r="HN88">
        <v>0</v>
      </c>
      <c r="HO88">
        <v>0</v>
      </c>
      <c r="HP88">
        <v>0.5</v>
      </c>
      <c r="HQ88">
        <v>0</v>
      </c>
      <c r="HR88">
        <v>1</v>
      </c>
      <c r="HS88">
        <v>0</v>
      </c>
      <c r="HT88">
        <v>1</v>
      </c>
      <c r="HU88">
        <v>1</v>
      </c>
      <c r="HV88">
        <v>0.592592593</v>
      </c>
      <c r="HW88">
        <v>0.15</v>
      </c>
      <c r="HX88">
        <v>0.5</v>
      </c>
      <c r="HY88">
        <v>0.41419753100000001</v>
      </c>
      <c r="HZ88" t="s">
        <v>2245</v>
      </c>
      <c r="IA88" t="s">
        <v>266</v>
      </c>
      <c r="IB88" t="s">
        <v>2245</v>
      </c>
      <c r="IC88">
        <v>4115.6729999999998</v>
      </c>
      <c r="ID88">
        <v>4457.3540000000003</v>
      </c>
      <c r="IE88">
        <v>5217</v>
      </c>
      <c r="IF88">
        <v>6655</v>
      </c>
      <c r="IG88">
        <v>4115.6729999999998</v>
      </c>
    </row>
    <row r="89" spans="1:241" customFormat="1" ht="14" customHeight="1" x14ac:dyDescent="0.2">
      <c r="A89">
        <v>88</v>
      </c>
      <c r="B89">
        <v>88</v>
      </c>
      <c r="C89" s="1">
        <v>44629.783333333333</v>
      </c>
      <c r="D89" s="1">
        <v>44630.695138888892</v>
      </c>
      <c r="E89">
        <v>0</v>
      </c>
      <c r="F89" t="s">
        <v>1099</v>
      </c>
      <c r="G89">
        <v>100</v>
      </c>
      <c r="H89">
        <v>78779</v>
      </c>
      <c r="I89">
        <v>1</v>
      </c>
      <c r="J89" s="1">
        <v>44630.695138888892</v>
      </c>
      <c r="K89" t="s">
        <v>2259</v>
      </c>
      <c r="L89" t="s">
        <v>242</v>
      </c>
      <c r="M89" t="s">
        <v>242</v>
      </c>
      <c r="N89" t="s">
        <v>2260</v>
      </c>
      <c r="O89" t="s">
        <v>2261</v>
      </c>
      <c r="P89">
        <v>34.064804080000002</v>
      </c>
      <c r="Q89">
        <v>-118.4413986</v>
      </c>
      <c r="R89" t="s">
        <v>245</v>
      </c>
      <c r="S89" t="s">
        <v>246</v>
      </c>
      <c r="T89" t="s">
        <v>2262</v>
      </c>
      <c r="V89" t="s">
        <v>2263</v>
      </c>
      <c r="W89" t="s">
        <v>2264</v>
      </c>
      <c r="X89">
        <v>3823</v>
      </c>
      <c r="Y89" t="s">
        <v>476</v>
      </c>
      <c r="Z89" t="s">
        <v>2265</v>
      </c>
      <c r="AA89">
        <v>2021</v>
      </c>
      <c r="AC89">
        <v>0</v>
      </c>
      <c r="AF89">
        <v>8</v>
      </c>
      <c r="AG89">
        <v>3</v>
      </c>
      <c r="AI89" t="s">
        <v>2266</v>
      </c>
      <c r="AJ89" s="27">
        <v>1</v>
      </c>
      <c r="AK89">
        <v>8</v>
      </c>
      <c r="AL89" s="27">
        <v>0</v>
      </c>
      <c r="AM89" s="24">
        <v>0</v>
      </c>
      <c r="AN89" s="27">
        <v>0</v>
      </c>
      <c r="AO89" s="24">
        <v>0</v>
      </c>
      <c r="AQ89">
        <v>3</v>
      </c>
      <c r="AS89" t="s">
        <v>2266</v>
      </c>
      <c r="AT89" s="27">
        <v>1</v>
      </c>
      <c r="AU89">
        <v>7</v>
      </c>
      <c r="AV89" s="21">
        <f t="shared" si="4"/>
        <v>87.5</v>
      </c>
      <c r="AW89">
        <v>3</v>
      </c>
      <c r="AY89" t="s">
        <v>2266</v>
      </c>
      <c r="AZ89" s="27">
        <v>1</v>
      </c>
      <c r="BA89">
        <v>7</v>
      </c>
      <c r="BB89" s="21">
        <f t="shared" si="5"/>
        <v>87.5</v>
      </c>
      <c r="BC89">
        <v>3</v>
      </c>
      <c r="BE89" t="s">
        <v>2266</v>
      </c>
      <c r="BF89" s="27">
        <v>1</v>
      </c>
      <c r="BG89">
        <v>3</v>
      </c>
      <c r="BI89">
        <v>3</v>
      </c>
      <c r="BK89" t="s">
        <v>2266</v>
      </c>
      <c r="BL89" s="27">
        <v>1</v>
      </c>
      <c r="BM89">
        <v>3</v>
      </c>
      <c r="BO89" t="s">
        <v>2266</v>
      </c>
      <c r="BP89" s="27">
        <v>1</v>
      </c>
      <c r="BQ89">
        <v>3</v>
      </c>
      <c r="BR89" s="21">
        <f t="shared" si="6"/>
        <v>37.5</v>
      </c>
      <c r="BT89">
        <v>3</v>
      </c>
      <c r="BV89" t="s">
        <v>2266</v>
      </c>
      <c r="BW89" s="27">
        <v>1</v>
      </c>
      <c r="BX89">
        <v>3</v>
      </c>
      <c r="BY89" s="21">
        <f t="shared" si="7"/>
        <v>37.5</v>
      </c>
      <c r="BZ89">
        <v>2</v>
      </c>
      <c r="CA89">
        <v>3</v>
      </c>
      <c r="CC89" t="s">
        <v>2266</v>
      </c>
      <c r="CD89" s="27">
        <v>0</v>
      </c>
      <c r="CF89" t="s">
        <v>242</v>
      </c>
      <c r="CG89" t="s">
        <v>242</v>
      </c>
      <c r="CI89" s="27">
        <v>1</v>
      </c>
      <c r="CJ89" s="2" t="s">
        <v>2267</v>
      </c>
      <c r="CK89">
        <v>1</v>
      </c>
      <c r="CM89" t="s">
        <v>2268</v>
      </c>
      <c r="CN89" s="27">
        <v>1</v>
      </c>
      <c r="CO89" s="27">
        <v>0</v>
      </c>
      <c r="CP89" t="s">
        <v>242</v>
      </c>
      <c r="CQ89" t="s">
        <v>242</v>
      </c>
      <c r="CR89" t="s">
        <v>242</v>
      </c>
      <c r="CU89" s="27">
        <v>1</v>
      </c>
      <c r="CV89" s="2" t="s">
        <v>2269</v>
      </c>
      <c r="CW89">
        <v>1</v>
      </c>
      <c r="CY89" t="s">
        <v>2268</v>
      </c>
      <c r="CZ89" s="27">
        <v>1</v>
      </c>
      <c r="DA89">
        <v>17012</v>
      </c>
      <c r="DB89">
        <v>2</v>
      </c>
      <c r="DD89" s="27">
        <v>1</v>
      </c>
      <c r="DE89" t="s">
        <v>242</v>
      </c>
      <c r="DF89" t="s">
        <v>242</v>
      </c>
      <c r="DG89" s="5">
        <v>43078</v>
      </c>
      <c r="DH89">
        <v>2</v>
      </c>
      <c r="DI89" t="s">
        <v>242</v>
      </c>
      <c r="DJ89" t="s">
        <v>242</v>
      </c>
      <c r="DL89" s="27">
        <v>0</v>
      </c>
      <c r="DM89" t="s">
        <v>242</v>
      </c>
      <c r="DN89" t="s">
        <v>242</v>
      </c>
      <c r="DP89">
        <v>1</v>
      </c>
      <c r="DR89" t="s">
        <v>2268</v>
      </c>
      <c r="DS89" s="27">
        <v>1</v>
      </c>
      <c r="DT89" s="2" t="s">
        <v>2270</v>
      </c>
      <c r="DU89" s="27">
        <v>1</v>
      </c>
      <c r="DV89" s="2" t="s">
        <v>2271</v>
      </c>
      <c r="DW89" s="27">
        <v>1</v>
      </c>
      <c r="DX89" s="2" t="s">
        <v>2272</v>
      </c>
      <c r="DY89" s="27">
        <v>1</v>
      </c>
      <c r="DZ89" s="2" t="s">
        <v>2273</v>
      </c>
      <c r="EA89" s="27">
        <v>1</v>
      </c>
      <c r="EB89" s="2" t="s">
        <v>2274</v>
      </c>
      <c r="EC89" s="27">
        <v>1</v>
      </c>
      <c r="ED89" s="2" t="s">
        <v>2275</v>
      </c>
      <c r="EE89" s="27">
        <v>1</v>
      </c>
      <c r="EF89" s="2" t="s">
        <v>2276</v>
      </c>
      <c r="EG89" s="27">
        <v>1</v>
      </c>
      <c r="EH89" s="2" t="s">
        <v>2277</v>
      </c>
      <c r="EI89" s="27">
        <v>1</v>
      </c>
      <c r="EJ89" t="s">
        <v>2278</v>
      </c>
      <c r="EK89" s="27">
        <v>1</v>
      </c>
      <c r="EL89" t="s">
        <v>2279</v>
      </c>
      <c r="EM89">
        <v>4</v>
      </c>
      <c r="EO89" t="s">
        <v>2280</v>
      </c>
      <c r="EP89" s="27">
        <v>0</v>
      </c>
      <c r="EQ89" t="s">
        <v>242</v>
      </c>
      <c r="ER89" t="s">
        <v>242</v>
      </c>
      <c r="EU89" t="s">
        <v>242</v>
      </c>
      <c r="EV89" t="s">
        <v>242</v>
      </c>
      <c r="EX89" s="27">
        <v>0</v>
      </c>
      <c r="EY89" t="s">
        <v>242</v>
      </c>
      <c r="FA89" s="27">
        <v>0</v>
      </c>
      <c r="FB89" t="s">
        <v>242</v>
      </c>
      <c r="FD89" s="27">
        <v>0</v>
      </c>
      <c r="FE89" t="s">
        <v>242</v>
      </c>
      <c r="FG89" s="27">
        <v>0</v>
      </c>
      <c r="FH89" t="s">
        <v>242</v>
      </c>
      <c r="FJ89" t="s">
        <v>242</v>
      </c>
      <c r="FM89" s="27">
        <v>0</v>
      </c>
      <c r="FN89" t="s">
        <v>242</v>
      </c>
      <c r="FO89" t="s">
        <v>242</v>
      </c>
      <c r="FP89" t="s">
        <v>242</v>
      </c>
      <c r="FR89" s="27">
        <v>1</v>
      </c>
      <c r="FS89">
        <v>36</v>
      </c>
      <c r="FT89">
        <v>2</v>
      </c>
      <c r="FV89" s="27">
        <v>0.5</v>
      </c>
      <c r="FW89" t="s">
        <v>242</v>
      </c>
      <c r="FX89" t="s">
        <v>242</v>
      </c>
      <c r="FY89" t="s">
        <v>242</v>
      </c>
      <c r="FZ89" t="s">
        <v>242</v>
      </c>
      <c r="GA89" t="s">
        <v>242</v>
      </c>
      <c r="GB89" t="s">
        <v>242</v>
      </c>
      <c r="GC89" t="s">
        <v>242</v>
      </c>
      <c r="GD89">
        <v>1</v>
      </c>
      <c r="GE89" t="s">
        <v>2281</v>
      </c>
      <c r="GF89">
        <v>1</v>
      </c>
      <c r="GH89" t="s">
        <v>2268</v>
      </c>
      <c r="GI89" s="27">
        <v>0</v>
      </c>
      <c r="GJ89" t="s">
        <v>242</v>
      </c>
      <c r="GK89" t="s">
        <v>242</v>
      </c>
      <c r="GM89" t="s">
        <v>242</v>
      </c>
      <c r="GP89" s="27">
        <v>1</v>
      </c>
      <c r="GQ89">
        <v>233.8</v>
      </c>
      <c r="GR89" t="s">
        <v>2282</v>
      </c>
      <c r="GT89">
        <v>3</v>
      </c>
      <c r="GV89" t="s">
        <v>2266</v>
      </c>
      <c r="GW89" s="27">
        <v>0.5</v>
      </c>
      <c r="GX89" t="s">
        <v>2283</v>
      </c>
      <c r="GY89" s="27">
        <v>0.5</v>
      </c>
      <c r="GZ89" t="s">
        <v>2283</v>
      </c>
      <c r="HA89">
        <v>1</v>
      </c>
      <c r="HC89" t="s">
        <v>2268</v>
      </c>
      <c r="HD89" s="27">
        <v>1</v>
      </c>
      <c r="HE89" s="2" t="s">
        <v>2284</v>
      </c>
      <c r="HF89">
        <v>1</v>
      </c>
      <c r="HH89" t="s">
        <v>2268</v>
      </c>
      <c r="HI89">
        <v>0.66666666699999999</v>
      </c>
      <c r="HJ89">
        <v>1</v>
      </c>
      <c r="HK89">
        <v>0.5</v>
      </c>
      <c r="HL89">
        <v>0.66666666699999999</v>
      </c>
      <c r="HM89">
        <v>1</v>
      </c>
      <c r="HN89">
        <v>0</v>
      </c>
      <c r="HO89">
        <v>0</v>
      </c>
      <c r="HP89">
        <v>0.5</v>
      </c>
      <c r="HQ89">
        <v>0</v>
      </c>
      <c r="HR89">
        <v>1</v>
      </c>
      <c r="HS89">
        <v>0.5</v>
      </c>
      <c r="HT89">
        <v>1</v>
      </c>
      <c r="HU89">
        <v>1</v>
      </c>
      <c r="HV89">
        <v>0.72222222199999997</v>
      </c>
      <c r="HW89">
        <v>0.41666666699999999</v>
      </c>
      <c r="HX89">
        <v>0.6</v>
      </c>
      <c r="HY89">
        <v>0.57962963000000001</v>
      </c>
      <c r="HZ89" t="s">
        <v>2285</v>
      </c>
      <c r="IA89" t="s">
        <v>266</v>
      </c>
      <c r="IB89" t="s">
        <v>2262</v>
      </c>
      <c r="IC89">
        <v>7320</v>
      </c>
      <c r="ID89">
        <v>4634.3999999999996</v>
      </c>
      <c r="IE89">
        <v>5254.7</v>
      </c>
      <c r="IF89">
        <v>5825.7</v>
      </c>
      <c r="IG89">
        <v>7320</v>
      </c>
    </row>
    <row r="90" spans="1:241" customFormat="1" ht="14" customHeight="1" x14ac:dyDescent="0.2">
      <c r="A90">
        <v>89</v>
      </c>
      <c r="B90">
        <v>89</v>
      </c>
      <c r="C90" s="1">
        <v>44630.695138888892</v>
      </c>
      <c r="D90" s="1">
        <v>44630.746527777781</v>
      </c>
      <c r="E90">
        <v>0</v>
      </c>
      <c r="F90" t="s">
        <v>1099</v>
      </c>
      <c r="G90">
        <v>100</v>
      </c>
      <c r="H90">
        <v>4385</v>
      </c>
      <c r="I90">
        <v>1</v>
      </c>
      <c r="J90" s="1">
        <v>44630.746527777781</v>
      </c>
      <c r="K90" t="s">
        <v>2286</v>
      </c>
      <c r="L90" t="s">
        <v>242</v>
      </c>
      <c r="M90" t="s">
        <v>242</v>
      </c>
      <c r="N90" t="s">
        <v>2287</v>
      </c>
      <c r="O90" t="s">
        <v>2288</v>
      </c>
      <c r="P90">
        <v>34.064804080000002</v>
      </c>
      <c r="Q90">
        <v>-118.4413986</v>
      </c>
      <c r="R90" t="s">
        <v>245</v>
      </c>
      <c r="S90" t="s">
        <v>246</v>
      </c>
      <c r="T90" t="s">
        <v>2289</v>
      </c>
      <c r="V90" t="s">
        <v>2290</v>
      </c>
      <c r="W90" s="3">
        <v>3.7999999999999998E+106</v>
      </c>
      <c r="X90">
        <v>6311</v>
      </c>
      <c r="Y90" t="s">
        <v>319</v>
      </c>
      <c r="Z90" t="s">
        <v>2291</v>
      </c>
      <c r="AA90">
        <v>2020</v>
      </c>
      <c r="AC90">
        <v>0</v>
      </c>
      <c r="AF90">
        <v>11</v>
      </c>
      <c r="AG90">
        <v>1</v>
      </c>
      <c r="AI90" t="s">
        <v>2292</v>
      </c>
      <c r="AJ90" s="27">
        <v>1</v>
      </c>
      <c r="AK90">
        <v>7</v>
      </c>
      <c r="AL90" s="27">
        <v>0</v>
      </c>
      <c r="AM90" s="24">
        <v>0</v>
      </c>
      <c r="AN90" s="27">
        <v>1</v>
      </c>
      <c r="AO90">
        <v>5</v>
      </c>
      <c r="AQ90">
        <v>3</v>
      </c>
      <c r="AS90" t="s">
        <v>2293</v>
      </c>
      <c r="AT90" s="27">
        <v>1</v>
      </c>
      <c r="AU90">
        <v>9</v>
      </c>
      <c r="AV90" s="21">
        <f t="shared" si="4"/>
        <v>81.818181818181827</v>
      </c>
      <c r="AW90">
        <v>3</v>
      </c>
      <c r="AY90" t="s">
        <v>2293</v>
      </c>
      <c r="AZ90" s="27">
        <v>1</v>
      </c>
      <c r="BA90">
        <v>9</v>
      </c>
      <c r="BB90" s="21">
        <f t="shared" si="5"/>
        <v>81.818181818181827</v>
      </c>
      <c r="BC90">
        <v>3</v>
      </c>
      <c r="BE90" t="s">
        <v>2293</v>
      </c>
      <c r="BF90" s="27">
        <v>1</v>
      </c>
      <c r="BI90">
        <v>3</v>
      </c>
      <c r="BK90" t="s">
        <v>2293</v>
      </c>
      <c r="BL90" s="27">
        <v>1</v>
      </c>
      <c r="BM90">
        <v>3</v>
      </c>
      <c r="BO90" t="s">
        <v>2293</v>
      </c>
      <c r="BP90" s="27">
        <v>1</v>
      </c>
      <c r="BQ90">
        <v>5</v>
      </c>
      <c r="BR90" s="21">
        <f t="shared" si="6"/>
        <v>45.454545454545453</v>
      </c>
      <c r="BT90">
        <v>1</v>
      </c>
      <c r="BV90" t="s">
        <v>2292</v>
      </c>
      <c r="BW90" s="27">
        <v>1</v>
      </c>
      <c r="BX90">
        <v>2</v>
      </c>
      <c r="BY90" s="21">
        <f t="shared" si="7"/>
        <v>18.181818181818183</v>
      </c>
      <c r="BZ90">
        <v>1</v>
      </c>
      <c r="CA90">
        <v>1</v>
      </c>
      <c r="CC90" t="s">
        <v>2292</v>
      </c>
      <c r="CD90" s="27">
        <v>0</v>
      </c>
      <c r="CF90" t="s">
        <v>242</v>
      </c>
      <c r="CG90" t="s">
        <v>242</v>
      </c>
      <c r="CI90" s="27">
        <v>0</v>
      </c>
      <c r="CK90" t="s">
        <v>242</v>
      </c>
      <c r="CN90" s="27">
        <v>0</v>
      </c>
      <c r="CO90" s="27">
        <v>0</v>
      </c>
      <c r="CP90" t="s">
        <v>242</v>
      </c>
      <c r="CQ90" t="s">
        <v>242</v>
      </c>
      <c r="CR90" t="s">
        <v>242</v>
      </c>
      <c r="CU90" s="27">
        <v>1</v>
      </c>
      <c r="CV90" s="2" t="s">
        <v>2294</v>
      </c>
      <c r="CW90">
        <v>1</v>
      </c>
      <c r="CY90" t="s">
        <v>2292</v>
      </c>
      <c r="CZ90" s="27">
        <v>0</v>
      </c>
      <c r="DA90" t="s">
        <v>242</v>
      </c>
      <c r="DB90" t="s">
        <v>242</v>
      </c>
      <c r="DD90" s="27">
        <v>0</v>
      </c>
      <c r="DE90" t="s">
        <v>242</v>
      </c>
      <c r="DF90" t="s">
        <v>242</v>
      </c>
      <c r="DH90" t="s">
        <v>242</v>
      </c>
      <c r="DI90" t="s">
        <v>242</v>
      </c>
      <c r="DJ90" t="s">
        <v>242</v>
      </c>
      <c r="DL90" s="27">
        <v>0</v>
      </c>
      <c r="DM90" t="s">
        <v>242</v>
      </c>
      <c r="DN90" t="s">
        <v>242</v>
      </c>
      <c r="DP90" t="s">
        <v>242</v>
      </c>
      <c r="DS90" s="27">
        <v>0</v>
      </c>
      <c r="DU90" s="27">
        <v>1</v>
      </c>
      <c r="DV90" s="2" t="s">
        <v>2295</v>
      </c>
      <c r="DW90" s="27">
        <v>0</v>
      </c>
      <c r="DY90" s="27">
        <v>0</v>
      </c>
      <c r="EA90" s="27">
        <v>0</v>
      </c>
      <c r="EC90" s="27">
        <v>0</v>
      </c>
      <c r="EE90" s="27">
        <v>0</v>
      </c>
      <c r="EG90" s="27">
        <v>0</v>
      </c>
      <c r="EI90" s="27">
        <v>0</v>
      </c>
      <c r="EK90" s="27">
        <v>0</v>
      </c>
      <c r="EM90">
        <v>1</v>
      </c>
      <c r="EO90" t="s">
        <v>2292</v>
      </c>
      <c r="EP90" s="27">
        <v>0</v>
      </c>
      <c r="EQ90" t="s">
        <v>242</v>
      </c>
      <c r="ER90" t="s">
        <v>242</v>
      </c>
      <c r="EU90" t="s">
        <v>242</v>
      </c>
      <c r="EV90" t="s">
        <v>242</v>
      </c>
      <c r="EX90" s="27">
        <v>0</v>
      </c>
      <c r="EY90" t="s">
        <v>242</v>
      </c>
      <c r="FA90" s="27">
        <v>0</v>
      </c>
      <c r="FB90" t="s">
        <v>242</v>
      </c>
      <c r="FD90" s="27">
        <v>0</v>
      </c>
      <c r="FE90" t="s">
        <v>242</v>
      </c>
      <c r="FG90" s="27">
        <v>0</v>
      </c>
      <c r="FH90" t="s">
        <v>242</v>
      </c>
      <c r="FJ90" t="s">
        <v>242</v>
      </c>
      <c r="FM90" s="27">
        <v>1</v>
      </c>
      <c r="FN90" t="s">
        <v>242</v>
      </c>
      <c r="FO90" t="s">
        <v>242</v>
      </c>
      <c r="FP90" t="s">
        <v>242</v>
      </c>
      <c r="FQ90" t="s">
        <v>2296</v>
      </c>
      <c r="FR90" s="27">
        <v>1</v>
      </c>
      <c r="FS90">
        <v>66.7</v>
      </c>
      <c r="FT90">
        <v>1</v>
      </c>
      <c r="FV90" s="27">
        <v>1</v>
      </c>
      <c r="FW90">
        <v>20.98</v>
      </c>
      <c r="FX90">
        <v>11.05</v>
      </c>
      <c r="FY90">
        <v>51.73</v>
      </c>
      <c r="FZ90">
        <v>9.19</v>
      </c>
      <c r="GA90" t="s">
        <v>242</v>
      </c>
      <c r="GB90" t="s">
        <v>242</v>
      </c>
      <c r="GC90" t="s">
        <v>242</v>
      </c>
      <c r="GD90">
        <v>1</v>
      </c>
      <c r="GF90">
        <v>1</v>
      </c>
      <c r="GH90" t="s">
        <v>2292</v>
      </c>
      <c r="GI90" s="27">
        <v>0</v>
      </c>
      <c r="GJ90" t="s">
        <v>242</v>
      </c>
      <c r="GK90" t="s">
        <v>242</v>
      </c>
      <c r="GM90" t="s">
        <v>242</v>
      </c>
      <c r="GP90" s="27">
        <v>1</v>
      </c>
      <c r="GQ90">
        <v>141</v>
      </c>
      <c r="GR90" t="s">
        <v>2297</v>
      </c>
      <c r="GT90">
        <v>3</v>
      </c>
      <c r="GV90" t="s">
        <v>2293</v>
      </c>
      <c r="GW90" s="27">
        <v>0</v>
      </c>
      <c r="GY90" s="27">
        <v>0</v>
      </c>
      <c r="HA90" t="s">
        <v>242</v>
      </c>
      <c r="HD90" s="27">
        <v>1</v>
      </c>
      <c r="HE90" s="2" t="s">
        <v>2298</v>
      </c>
      <c r="HF90">
        <v>1</v>
      </c>
      <c r="HH90" t="s">
        <v>2292</v>
      </c>
      <c r="HI90">
        <v>0.77777777800000003</v>
      </c>
      <c r="HJ90">
        <v>0</v>
      </c>
      <c r="HK90">
        <v>0.5</v>
      </c>
      <c r="HL90">
        <v>0</v>
      </c>
      <c r="HM90">
        <v>0.1</v>
      </c>
      <c r="HN90">
        <v>0</v>
      </c>
      <c r="HO90">
        <v>0</v>
      </c>
      <c r="HP90">
        <v>1</v>
      </c>
      <c r="HQ90">
        <v>0</v>
      </c>
      <c r="HR90">
        <v>1</v>
      </c>
      <c r="HS90">
        <v>0</v>
      </c>
      <c r="HT90">
        <v>1</v>
      </c>
      <c r="HU90">
        <v>1</v>
      </c>
      <c r="HV90">
        <v>0.42592592600000001</v>
      </c>
      <c r="HW90">
        <v>2.5000000000000001E-2</v>
      </c>
      <c r="HX90">
        <v>0.6</v>
      </c>
      <c r="HY90">
        <v>0.350308642</v>
      </c>
      <c r="HZ90" t="s">
        <v>2299</v>
      </c>
      <c r="IA90" t="s">
        <v>266</v>
      </c>
      <c r="IB90" t="s">
        <v>2289</v>
      </c>
      <c r="IC90">
        <v>4543.5770000000002</v>
      </c>
      <c r="ID90">
        <v>4756.3869999999997</v>
      </c>
      <c r="IE90">
        <v>5143.3370000000004</v>
      </c>
      <c r="IF90">
        <v>5236.9889999999996</v>
      </c>
      <c r="IG90">
        <v>4543.5770000000002</v>
      </c>
    </row>
    <row r="91" spans="1:241" customFormat="1" ht="14" customHeight="1" x14ac:dyDescent="0.2">
      <c r="A91">
        <v>90</v>
      </c>
      <c r="B91">
        <v>90</v>
      </c>
      <c r="C91" s="1">
        <v>44628.673611111109</v>
      </c>
      <c r="D91" s="1">
        <v>44633.482638888891</v>
      </c>
      <c r="E91">
        <v>0</v>
      </c>
      <c r="F91" t="s">
        <v>2300</v>
      </c>
      <c r="G91">
        <v>100</v>
      </c>
      <c r="H91">
        <v>411880</v>
      </c>
      <c r="I91">
        <v>1</v>
      </c>
      <c r="J91" s="1">
        <v>44633.482638888891</v>
      </c>
      <c r="K91" t="s">
        <v>2301</v>
      </c>
      <c r="L91" t="s">
        <v>242</v>
      </c>
      <c r="M91" t="s">
        <v>242</v>
      </c>
      <c r="N91" t="s">
        <v>2302</v>
      </c>
      <c r="O91" t="s">
        <v>2303</v>
      </c>
      <c r="P91">
        <v>39.994705199999999</v>
      </c>
      <c r="Q91">
        <v>-105.2366028</v>
      </c>
      <c r="R91" t="s">
        <v>245</v>
      </c>
      <c r="S91" t="s">
        <v>246</v>
      </c>
      <c r="T91" t="s">
        <v>2304</v>
      </c>
      <c r="V91" t="s">
        <v>2305</v>
      </c>
      <c r="W91">
        <v>313747206</v>
      </c>
      <c r="X91">
        <v>6798</v>
      </c>
      <c r="Y91" t="s">
        <v>659</v>
      </c>
      <c r="Z91" t="s">
        <v>660</v>
      </c>
      <c r="AA91">
        <v>2020</v>
      </c>
      <c r="AC91">
        <v>0</v>
      </c>
      <c r="AF91">
        <v>7</v>
      </c>
      <c r="AG91">
        <v>1</v>
      </c>
      <c r="AI91" t="s">
        <v>2306</v>
      </c>
      <c r="AJ91" s="27">
        <v>1</v>
      </c>
      <c r="AK91">
        <v>6</v>
      </c>
      <c r="AL91" s="27">
        <v>0</v>
      </c>
      <c r="AM91" s="24">
        <v>0</v>
      </c>
      <c r="AN91" s="27">
        <v>0.5</v>
      </c>
      <c r="AO91">
        <v>7</v>
      </c>
      <c r="AP91" t="s">
        <v>2307</v>
      </c>
      <c r="AQ91">
        <v>3</v>
      </c>
      <c r="AS91" t="s">
        <v>2308</v>
      </c>
      <c r="AT91" s="27">
        <v>1</v>
      </c>
      <c r="AU91">
        <v>6</v>
      </c>
      <c r="AV91" s="21">
        <f t="shared" si="4"/>
        <v>85.714285714285708</v>
      </c>
      <c r="AW91">
        <v>2</v>
      </c>
      <c r="AY91" t="s">
        <v>2309</v>
      </c>
      <c r="AZ91" s="27">
        <v>1</v>
      </c>
      <c r="BA91">
        <v>5</v>
      </c>
      <c r="BB91" s="21">
        <f t="shared" si="5"/>
        <v>71.428571428571431</v>
      </c>
      <c r="BC91">
        <v>3</v>
      </c>
      <c r="BE91" t="s">
        <v>2308</v>
      </c>
      <c r="BF91" s="27">
        <v>1</v>
      </c>
      <c r="BG91">
        <v>7</v>
      </c>
      <c r="BI91">
        <v>1</v>
      </c>
      <c r="BK91" t="s">
        <v>2306</v>
      </c>
      <c r="BL91" s="27">
        <v>1</v>
      </c>
      <c r="BM91">
        <v>2</v>
      </c>
      <c r="BO91" t="s">
        <v>2310</v>
      </c>
      <c r="BP91" s="27">
        <v>1</v>
      </c>
      <c r="BQ91">
        <v>3</v>
      </c>
      <c r="BR91" s="21">
        <f t="shared" si="6"/>
        <v>42.857142857142854</v>
      </c>
      <c r="BT91">
        <v>1</v>
      </c>
      <c r="BV91" t="s">
        <v>2306</v>
      </c>
      <c r="BW91" s="27">
        <v>1</v>
      </c>
      <c r="BX91">
        <v>1</v>
      </c>
      <c r="BY91" s="21">
        <f t="shared" si="7"/>
        <v>14.285714285714285</v>
      </c>
      <c r="BZ91">
        <v>2</v>
      </c>
      <c r="CA91">
        <v>1</v>
      </c>
      <c r="CC91" t="s">
        <v>2306</v>
      </c>
      <c r="CD91" s="27">
        <v>0</v>
      </c>
      <c r="CF91" t="s">
        <v>242</v>
      </c>
      <c r="CG91" t="s">
        <v>242</v>
      </c>
      <c r="CI91" s="27">
        <v>1</v>
      </c>
      <c r="CJ91" t="s">
        <v>2311</v>
      </c>
      <c r="CK91">
        <v>1</v>
      </c>
      <c r="CM91" t="s">
        <v>2306</v>
      </c>
      <c r="CN91" s="27">
        <v>1</v>
      </c>
      <c r="CO91" s="27">
        <v>0</v>
      </c>
      <c r="CP91" t="s">
        <v>242</v>
      </c>
      <c r="CQ91" t="s">
        <v>242</v>
      </c>
      <c r="CR91" t="s">
        <v>242</v>
      </c>
      <c r="CU91" s="27">
        <v>1</v>
      </c>
      <c r="CV91" s="2" t="s">
        <v>2312</v>
      </c>
      <c r="CW91">
        <v>1</v>
      </c>
      <c r="CY91" t="s">
        <v>2306</v>
      </c>
      <c r="CZ91" s="27">
        <v>1</v>
      </c>
      <c r="DA91">
        <v>3145.61</v>
      </c>
      <c r="DB91">
        <v>2</v>
      </c>
      <c r="DD91" s="27">
        <v>1</v>
      </c>
      <c r="DE91" t="s">
        <v>242</v>
      </c>
      <c r="DF91" t="s">
        <v>242</v>
      </c>
      <c r="DH91" t="s">
        <v>242</v>
      </c>
      <c r="DI91">
        <v>14880.67</v>
      </c>
      <c r="DJ91">
        <v>2</v>
      </c>
      <c r="DL91" s="27">
        <v>1</v>
      </c>
      <c r="DM91">
        <v>16448</v>
      </c>
      <c r="DN91">
        <v>2</v>
      </c>
      <c r="DP91">
        <v>1</v>
      </c>
      <c r="DR91" t="s">
        <v>2306</v>
      </c>
      <c r="DS91" s="27">
        <v>1</v>
      </c>
      <c r="DT91" s="2" t="s">
        <v>2313</v>
      </c>
      <c r="DU91" s="27">
        <v>1</v>
      </c>
      <c r="DV91" s="2" t="s">
        <v>2314</v>
      </c>
      <c r="DW91" s="27">
        <v>1</v>
      </c>
      <c r="DX91" s="2" t="s">
        <v>2315</v>
      </c>
      <c r="DY91" s="27">
        <v>1</v>
      </c>
      <c r="DZ91" s="2" t="s">
        <v>2316</v>
      </c>
      <c r="EA91" s="27">
        <v>0</v>
      </c>
      <c r="EC91" s="27">
        <v>1</v>
      </c>
      <c r="ED91" s="2" t="s">
        <v>2317</v>
      </c>
      <c r="EE91" s="27">
        <v>1</v>
      </c>
      <c r="EF91" s="2" t="s">
        <v>2317</v>
      </c>
      <c r="EG91" s="27">
        <v>0</v>
      </c>
      <c r="EI91" s="27">
        <v>1</v>
      </c>
      <c r="EJ91" t="s">
        <v>2318</v>
      </c>
      <c r="EK91" s="27">
        <v>1</v>
      </c>
      <c r="EL91" s="2" t="s">
        <v>2319</v>
      </c>
      <c r="EM91">
        <v>1</v>
      </c>
      <c r="EO91" t="s">
        <v>2306</v>
      </c>
      <c r="EP91" s="27">
        <v>0</v>
      </c>
      <c r="EQ91" t="s">
        <v>242</v>
      </c>
      <c r="ER91" t="s">
        <v>242</v>
      </c>
      <c r="EU91" t="s">
        <v>242</v>
      </c>
      <c r="EV91" t="s">
        <v>242</v>
      </c>
      <c r="EX91" s="27">
        <v>1</v>
      </c>
      <c r="EY91">
        <v>2110.9299999999998</v>
      </c>
      <c r="EZ91" t="s">
        <v>2320</v>
      </c>
      <c r="FA91" s="27">
        <v>0</v>
      </c>
      <c r="FB91" t="s">
        <v>242</v>
      </c>
      <c r="FD91" s="27">
        <v>0</v>
      </c>
      <c r="FE91" t="s">
        <v>242</v>
      </c>
      <c r="FG91" s="27">
        <v>0</v>
      </c>
      <c r="FH91" t="s">
        <v>242</v>
      </c>
      <c r="FJ91">
        <v>1</v>
      </c>
      <c r="FL91" t="s">
        <v>2306</v>
      </c>
      <c r="FM91" s="27">
        <v>0</v>
      </c>
      <c r="FN91" t="s">
        <v>242</v>
      </c>
      <c r="FO91" t="s">
        <v>242</v>
      </c>
      <c r="FP91" t="s">
        <v>242</v>
      </c>
      <c r="FR91" s="27">
        <v>1</v>
      </c>
      <c r="FS91">
        <v>50.81</v>
      </c>
      <c r="FT91">
        <v>3</v>
      </c>
      <c r="FV91" s="27">
        <v>1</v>
      </c>
      <c r="FW91">
        <v>10.68</v>
      </c>
      <c r="FX91">
        <v>9.39</v>
      </c>
      <c r="FY91">
        <v>69.260000000000005</v>
      </c>
      <c r="FZ91">
        <v>9.06</v>
      </c>
      <c r="GA91" t="s">
        <v>242</v>
      </c>
      <c r="GB91" t="s">
        <v>242</v>
      </c>
      <c r="GC91" t="s">
        <v>242</v>
      </c>
      <c r="GD91">
        <v>3</v>
      </c>
      <c r="GF91">
        <v>1</v>
      </c>
      <c r="GH91" t="s">
        <v>2306</v>
      </c>
      <c r="GI91" s="27">
        <v>0</v>
      </c>
      <c r="GJ91" t="s">
        <v>242</v>
      </c>
      <c r="GK91" t="s">
        <v>242</v>
      </c>
      <c r="GM91" t="s">
        <v>242</v>
      </c>
      <c r="GP91" s="27">
        <v>1</v>
      </c>
      <c r="GQ91">
        <v>68</v>
      </c>
      <c r="GR91" t="s">
        <v>2321</v>
      </c>
      <c r="GT91">
        <v>3</v>
      </c>
      <c r="GV91" t="s">
        <v>2308</v>
      </c>
      <c r="GW91" s="27">
        <v>0</v>
      </c>
      <c r="GY91" s="27">
        <v>0</v>
      </c>
      <c r="HA91" t="s">
        <v>242</v>
      </c>
      <c r="HD91" s="27">
        <v>1</v>
      </c>
      <c r="HE91" s="2" t="s">
        <v>2322</v>
      </c>
      <c r="HF91">
        <v>1</v>
      </c>
      <c r="HH91" t="s">
        <v>2306</v>
      </c>
      <c r="HI91">
        <v>0.72222222199999997</v>
      </c>
      <c r="HJ91">
        <v>1</v>
      </c>
      <c r="HK91">
        <v>0.5</v>
      </c>
      <c r="HL91">
        <v>1</v>
      </c>
      <c r="HM91">
        <v>0.8</v>
      </c>
      <c r="HN91">
        <v>0</v>
      </c>
      <c r="HO91">
        <v>0.25</v>
      </c>
      <c r="HP91">
        <v>0.66666666699999999</v>
      </c>
      <c r="HQ91">
        <v>0</v>
      </c>
      <c r="HR91">
        <v>1</v>
      </c>
      <c r="HS91">
        <v>0</v>
      </c>
      <c r="HT91">
        <v>1</v>
      </c>
      <c r="HU91">
        <v>1</v>
      </c>
      <c r="HV91">
        <v>0.74074074099999998</v>
      </c>
      <c r="HW91">
        <v>0.51249999999999996</v>
      </c>
      <c r="HX91">
        <v>0.53333333299999997</v>
      </c>
      <c r="HY91">
        <v>0.59552469100000005</v>
      </c>
      <c r="HZ91" t="s">
        <v>2304</v>
      </c>
      <c r="IA91" t="s">
        <v>266</v>
      </c>
      <c r="IB91" t="s">
        <v>2304</v>
      </c>
      <c r="IC91">
        <v>1071.922</v>
      </c>
      <c r="ID91">
        <v>963.572</v>
      </c>
      <c r="IE91">
        <v>1064.454</v>
      </c>
      <c r="IF91">
        <v>1192.7729999999999</v>
      </c>
      <c r="IG91">
        <v>1071.922</v>
      </c>
    </row>
    <row r="92" spans="1:241" customFormat="1" ht="14" customHeight="1" x14ac:dyDescent="0.2">
      <c r="A92">
        <v>91</v>
      </c>
      <c r="B92">
        <v>91</v>
      </c>
      <c r="C92" s="1">
        <v>44633.493055555555</v>
      </c>
      <c r="D92" s="1">
        <v>44633.95416666667</v>
      </c>
      <c r="E92">
        <v>0</v>
      </c>
      <c r="F92" t="s">
        <v>2323</v>
      </c>
      <c r="G92">
        <v>100</v>
      </c>
      <c r="H92">
        <v>39835</v>
      </c>
      <c r="I92">
        <v>1</v>
      </c>
      <c r="J92" s="1">
        <v>44633.95416666667</v>
      </c>
      <c r="K92" t="s">
        <v>2324</v>
      </c>
      <c r="L92" t="s">
        <v>242</v>
      </c>
      <c r="M92" t="s">
        <v>242</v>
      </c>
      <c r="N92" t="s">
        <v>2325</v>
      </c>
      <c r="O92" t="s">
        <v>2326</v>
      </c>
      <c r="P92">
        <v>39.77830505</v>
      </c>
      <c r="Q92">
        <v>-104.7517014</v>
      </c>
      <c r="R92" t="s">
        <v>245</v>
      </c>
      <c r="S92" t="s">
        <v>246</v>
      </c>
      <c r="T92" t="s">
        <v>2327</v>
      </c>
      <c r="V92" t="s">
        <v>2328</v>
      </c>
      <c r="W92">
        <v>368736104</v>
      </c>
      <c r="X92">
        <v>3621</v>
      </c>
      <c r="Y92" t="s">
        <v>476</v>
      </c>
      <c r="Z92" t="s">
        <v>2329</v>
      </c>
      <c r="AA92">
        <v>2021</v>
      </c>
      <c r="AC92">
        <v>0</v>
      </c>
      <c r="AF92">
        <v>10</v>
      </c>
      <c r="AG92">
        <v>1</v>
      </c>
      <c r="AI92" t="s">
        <v>2330</v>
      </c>
      <c r="AJ92" s="27">
        <v>1</v>
      </c>
      <c r="AK92">
        <v>5</v>
      </c>
      <c r="AL92" s="27">
        <v>0</v>
      </c>
      <c r="AM92" s="24">
        <v>0</v>
      </c>
      <c r="AN92" s="27">
        <v>0</v>
      </c>
      <c r="AO92" s="24">
        <v>0</v>
      </c>
      <c r="AQ92">
        <v>3</v>
      </c>
      <c r="AS92" t="s">
        <v>2331</v>
      </c>
      <c r="AT92" s="27">
        <v>1</v>
      </c>
      <c r="AU92">
        <v>9</v>
      </c>
      <c r="AV92" s="21">
        <f t="shared" si="4"/>
        <v>90</v>
      </c>
      <c r="AW92">
        <v>3</v>
      </c>
      <c r="AY92" t="s">
        <v>2331</v>
      </c>
      <c r="AZ92" s="27">
        <v>1</v>
      </c>
      <c r="BA92">
        <v>9</v>
      </c>
      <c r="BB92" s="21">
        <f t="shared" si="5"/>
        <v>90</v>
      </c>
      <c r="BC92">
        <v>3</v>
      </c>
      <c r="BE92" t="s">
        <v>2331</v>
      </c>
      <c r="BF92" s="27">
        <v>1</v>
      </c>
      <c r="BG92">
        <v>7.5</v>
      </c>
      <c r="BI92">
        <v>3</v>
      </c>
      <c r="BK92" t="s">
        <v>2331</v>
      </c>
      <c r="BL92" s="27">
        <v>1</v>
      </c>
      <c r="BM92">
        <v>3</v>
      </c>
      <c r="BO92" t="s">
        <v>2331</v>
      </c>
      <c r="BP92" s="27">
        <v>1</v>
      </c>
      <c r="BQ92">
        <v>2</v>
      </c>
      <c r="BR92" s="21">
        <f t="shared" si="6"/>
        <v>20</v>
      </c>
      <c r="BT92">
        <v>3</v>
      </c>
      <c r="BV92" t="s">
        <v>2331</v>
      </c>
      <c r="BW92" s="27">
        <v>1</v>
      </c>
      <c r="BX92">
        <v>0</v>
      </c>
      <c r="BY92" s="21">
        <f t="shared" si="7"/>
        <v>0</v>
      </c>
      <c r="BZ92">
        <v>2</v>
      </c>
      <c r="CA92">
        <v>3</v>
      </c>
      <c r="CC92" t="s">
        <v>2331</v>
      </c>
      <c r="CD92" s="27">
        <v>0</v>
      </c>
      <c r="CF92" t="s">
        <v>242</v>
      </c>
      <c r="CG92" t="s">
        <v>242</v>
      </c>
      <c r="CI92" s="27">
        <v>0</v>
      </c>
      <c r="CK92" t="s">
        <v>242</v>
      </c>
      <c r="CN92" s="27">
        <v>0</v>
      </c>
      <c r="CO92" s="27">
        <v>0</v>
      </c>
      <c r="CP92" t="s">
        <v>242</v>
      </c>
      <c r="CQ92" t="s">
        <v>242</v>
      </c>
      <c r="CR92" t="s">
        <v>242</v>
      </c>
      <c r="CU92" s="27">
        <v>0</v>
      </c>
      <c r="CW92" t="s">
        <v>242</v>
      </c>
      <c r="CZ92" s="27">
        <v>0</v>
      </c>
      <c r="DA92" t="s">
        <v>242</v>
      </c>
      <c r="DB92" t="s">
        <v>242</v>
      </c>
      <c r="DD92" s="27">
        <v>0</v>
      </c>
      <c r="DE92" t="s">
        <v>242</v>
      </c>
      <c r="DF92" t="s">
        <v>242</v>
      </c>
      <c r="DH92" t="s">
        <v>242</v>
      </c>
      <c r="DI92" t="s">
        <v>242</v>
      </c>
      <c r="DJ92" t="s">
        <v>242</v>
      </c>
      <c r="DL92" s="27">
        <v>0</v>
      </c>
      <c r="DM92" t="s">
        <v>242</v>
      </c>
      <c r="DN92" t="s">
        <v>242</v>
      </c>
      <c r="DP92" t="s">
        <v>242</v>
      </c>
      <c r="DS92" s="27">
        <v>0</v>
      </c>
      <c r="DU92" s="27">
        <v>0</v>
      </c>
      <c r="DW92" s="27">
        <v>0</v>
      </c>
      <c r="DY92" s="27">
        <v>1</v>
      </c>
      <c r="DZ92" s="2" t="s">
        <v>2332</v>
      </c>
      <c r="EA92" s="27">
        <v>0</v>
      </c>
      <c r="EC92" s="27">
        <v>0</v>
      </c>
      <c r="EE92" s="27">
        <v>0</v>
      </c>
      <c r="EG92" s="27">
        <v>0</v>
      </c>
      <c r="EI92" s="27">
        <v>1</v>
      </c>
      <c r="EJ92" t="s">
        <v>2333</v>
      </c>
      <c r="EK92" s="27">
        <v>0</v>
      </c>
      <c r="EM92">
        <v>1</v>
      </c>
      <c r="EO92" t="s">
        <v>2330</v>
      </c>
      <c r="EP92" s="27">
        <v>0</v>
      </c>
      <c r="EQ92" t="s">
        <v>242</v>
      </c>
      <c r="ER92" t="s">
        <v>242</v>
      </c>
      <c r="EU92" t="s">
        <v>242</v>
      </c>
      <c r="EV92" t="s">
        <v>242</v>
      </c>
      <c r="EX92" s="27">
        <v>0</v>
      </c>
      <c r="EY92" t="s">
        <v>242</v>
      </c>
      <c r="FA92" s="27">
        <v>0</v>
      </c>
      <c r="FB92" t="s">
        <v>242</v>
      </c>
      <c r="FD92" s="27">
        <v>0</v>
      </c>
      <c r="FE92" t="s">
        <v>242</v>
      </c>
      <c r="FG92" s="27">
        <v>0</v>
      </c>
      <c r="FH92" t="s">
        <v>242</v>
      </c>
      <c r="FJ92" t="s">
        <v>242</v>
      </c>
      <c r="FM92" s="27">
        <v>0</v>
      </c>
      <c r="FN92" t="s">
        <v>242</v>
      </c>
      <c r="FO92" t="s">
        <v>242</v>
      </c>
      <c r="FP92" t="s">
        <v>242</v>
      </c>
      <c r="FR92" s="27">
        <v>1</v>
      </c>
      <c r="FS92">
        <v>26.8</v>
      </c>
      <c r="FT92">
        <v>2</v>
      </c>
      <c r="FV92" s="27">
        <v>0.5</v>
      </c>
      <c r="FW92" t="s">
        <v>242</v>
      </c>
      <c r="FX92" t="s">
        <v>242</v>
      </c>
      <c r="FY92">
        <v>72.900000000000006</v>
      </c>
      <c r="FZ92" t="s">
        <v>242</v>
      </c>
      <c r="GA92" t="s">
        <v>242</v>
      </c>
      <c r="GB92" t="s">
        <v>242</v>
      </c>
      <c r="GC92" t="s">
        <v>242</v>
      </c>
      <c r="GD92" t="s">
        <v>242</v>
      </c>
      <c r="GE92" t="s">
        <v>2334</v>
      </c>
      <c r="GF92">
        <v>1</v>
      </c>
      <c r="GH92" t="s">
        <v>2330</v>
      </c>
      <c r="GI92" s="27">
        <v>0</v>
      </c>
      <c r="GJ92" t="s">
        <v>242</v>
      </c>
      <c r="GK92" t="s">
        <v>242</v>
      </c>
      <c r="GM92" t="s">
        <v>242</v>
      </c>
      <c r="GP92" s="27">
        <v>1</v>
      </c>
      <c r="GQ92">
        <v>112</v>
      </c>
      <c r="GR92" t="s">
        <v>2335</v>
      </c>
      <c r="GT92">
        <v>3</v>
      </c>
      <c r="GV92" t="s">
        <v>2331</v>
      </c>
      <c r="GW92" s="27">
        <v>0</v>
      </c>
      <c r="GY92" s="27">
        <v>0</v>
      </c>
      <c r="HA92" t="s">
        <v>242</v>
      </c>
      <c r="HD92" s="27">
        <v>1</v>
      </c>
      <c r="HE92" s="2" t="s">
        <v>2336</v>
      </c>
      <c r="HF92">
        <v>2</v>
      </c>
      <c r="HH92" t="s">
        <v>2337</v>
      </c>
      <c r="HI92">
        <v>0.66666666699999999</v>
      </c>
      <c r="HJ92">
        <v>0</v>
      </c>
      <c r="HK92">
        <v>0</v>
      </c>
      <c r="HL92">
        <v>0</v>
      </c>
      <c r="HM92">
        <v>0.2</v>
      </c>
      <c r="HN92">
        <v>0</v>
      </c>
      <c r="HO92">
        <v>0</v>
      </c>
      <c r="HP92">
        <v>0.5</v>
      </c>
      <c r="HQ92">
        <v>0</v>
      </c>
      <c r="HR92">
        <v>1</v>
      </c>
      <c r="HS92">
        <v>0</v>
      </c>
      <c r="HT92">
        <v>1</v>
      </c>
      <c r="HU92">
        <v>1</v>
      </c>
      <c r="HV92">
        <v>0.222222222</v>
      </c>
      <c r="HW92">
        <v>0.05</v>
      </c>
      <c r="HX92">
        <v>0.5</v>
      </c>
      <c r="HY92">
        <v>0.25740740699999998</v>
      </c>
      <c r="HZ92" t="s">
        <v>2338</v>
      </c>
      <c r="IA92" t="s">
        <v>266</v>
      </c>
      <c r="IB92" t="s">
        <v>2327</v>
      </c>
      <c r="IC92">
        <v>2204.3359999999998</v>
      </c>
      <c r="ID92">
        <v>2485.1999999999998</v>
      </c>
      <c r="IE92">
        <v>3737.1840000000002</v>
      </c>
      <c r="IF92">
        <v>4564.7370000000001</v>
      </c>
      <c r="IG92">
        <v>2204.3359999999998</v>
      </c>
    </row>
    <row r="93" spans="1:241" ht="14" customHeight="1" x14ac:dyDescent="0.2">
      <c r="A93" s="10">
        <v>92</v>
      </c>
      <c r="B93">
        <v>92</v>
      </c>
      <c r="C93" s="1">
        <v>44634.609722222223</v>
      </c>
      <c r="D93" s="1">
        <v>44635.616666666669</v>
      </c>
      <c r="E93">
        <v>0</v>
      </c>
      <c r="F93" t="s">
        <v>2339</v>
      </c>
      <c r="G93">
        <v>100</v>
      </c>
      <c r="H93">
        <v>86976</v>
      </c>
      <c r="I93">
        <v>1</v>
      </c>
      <c r="J93" s="1">
        <v>44635.616666666669</v>
      </c>
      <c r="K93" t="s">
        <v>2340</v>
      </c>
      <c r="L93" t="s">
        <v>242</v>
      </c>
      <c r="M93" t="s">
        <v>242</v>
      </c>
      <c r="N93" t="s">
        <v>2341</v>
      </c>
      <c r="O93" t="s">
        <v>2342</v>
      </c>
      <c r="P93">
        <v>34.030807500000002</v>
      </c>
      <c r="Q93">
        <v>-118.47299959999999</v>
      </c>
      <c r="R93" t="s">
        <v>245</v>
      </c>
      <c r="S93" t="s">
        <v>246</v>
      </c>
      <c r="T93" s="10" t="s">
        <v>2343</v>
      </c>
      <c r="V93" t="s">
        <v>2344</v>
      </c>
      <c r="W93" t="s">
        <v>2345</v>
      </c>
      <c r="X93">
        <v>3812</v>
      </c>
      <c r="Y93" s="10" t="s">
        <v>271</v>
      </c>
      <c r="Z93" s="10" t="s">
        <v>2346</v>
      </c>
      <c r="AA93" s="10">
        <v>2020</v>
      </c>
      <c r="AC93" s="10">
        <v>0</v>
      </c>
      <c r="AF93" s="10">
        <v>6</v>
      </c>
      <c r="AG93">
        <v>3</v>
      </c>
      <c r="AI93" t="s">
        <v>2347</v>
      </c>
      <c r="AJ93" s="22">
        <v>1</v>
      </c>
      <c r="AK93" s="10">
        <v>3</v>
      </c>
      <c r="AL93" s="22">
        <v>0</v>
      </c>
      <c r="AM93" s="19">
        <v>0</v>
      </c>
      <c r="AN93" s="22">
        <v>0</v>
      </c>
      <c r="AO93" s="19">
        <v>0</v>
      </c>
      <c r="AP93" t="s">
        <v>2348</v>
      </c>
      <c r="AQ93">
        <v>3</v>
      </c>
      <c r="AS93" t="s">
        <v>2347</v>
      </c>
      <c r="AT93" s="22">
        <v>1</v>
      </c>
      <c r="AU93" s="10">
        <v>5</v>
      </c>
      <c r="AV93" s="21">
        <f t="shared" si="4"/>
        <v>83.333333333333343</v>
      </c>
      <c r="AW93">
        <v>2</v>
      </c>
      <c r="AY93" t="s">
        <v>2349</v>
      </c>
      <c r="AZ93" s="22">
        <v>1</v>
      </c>
      <c r="BA93" s="10">
        <v>4</v>
      </c>
      <c r="BB93" s="21">
        <f t="shared" si="5"/>
        <v>66.666666666666657</v>
      </c>
      <c r="BC93">
        <v>3</v>
      </c>
      <c r="BE93" t="s">
        <v>2347</v>
      </c>
      <c r="BF93" s="22">
        <v>1</v>
      </c>
      <c r="BG93" s="10">
        <v>9.17</v>
      </c>
      <c r="BI93">
        <v>3</v>
      </c>
      <c r="BK93" t="s">
        <v>2347</v>
      </c>
      <c r="BL93" s="22">
        <v>1</v>
      </c>
      <c r="BM93">
        <v>3</v>
      </c>
      <c r="BO93" t="s">
        <v>2347</v>
      </c>
      <c r="BP93" s="22">
        <v>1</v>
      </c>
      <c r="BQ93" s="10">
        <v>1</v>
      </c>
      <c r="BR93" s="21">
        <f t="shared" si="6"/>
        <v>16.666666666666664</v>
      </c>
      <c r="BT93" s="10">
        <v>3</v>
      </c>
      <c r="BV93" s="10" t="s">
        <v>2347</v>
      </c>
      <c r="BW93" s="22">
        <v>1</v>
      </c>
      <c r="BX93" s="10">
        <v>1</v>
      </c>
      <c r="BY93" s="21">
        <f t="shared" si="7"/>
        <v>16.666666666666664</v>
      </c>
      <c r="BZ93" s="10">
        <v>2</v>
      </c>
      <c r="CA93" s="10">
        <v>3</v>
      </c>
      <c r="CC93" s="10" t="s">
        <v>2347</v>
      </c>
      <c r="CD93" s="22">
        <v>0</v>
      </c>
      <c r="CF93" s="10" t="s">
        <v>242</v>
      </c>
      <c r="CG93" s="10" t="s">
        <v>242</v>
      </c>
      <c r="CI93" s="22">
        <v>0</v>
      </c>
      <c r="CK93" s="10" t="s">
        <v>242</v>
      </c>
      <c r="CN93" s="22">
        <v>0</v>
      </c>
      <c r="CO93" s="22">
        <v>0</v>
      </c>
      <c r="CP93" s="10" t="s">
        <v>242</v>
      </c>
      <c r="CQ93" s="10" t="s">
        <v>242</v>
      </c>
      <c r="CR93" s="10" t="s">
        <v>242</v>
      </c>
      <c r="CU93" s="22">
        <v>0</v>
      </c>
      <c r="CW93" s="10" t="s">
        <v>242</v>
      </c>
      <c r="CZ93" s="22">
        <v>0</v>
      </c>
      <c r="DA93" s="10" t="s">
        <v>242</v>
      </c>
      <c r="DB93" s="10" t="s">
        <v>242</v>
      </c>
      <c r="DD93" s="22">
        <v>0</v>
      </c>
      <c r="DE93" s="10" t="s">
        <v>242</v>
      </c>
      <c r="DF93" s="10" t="s">
        <v>242</v>
      </c>
      <c r="DH93" s="10" t="s">
        <v>242</v>
      </c>
      <c r="DI93" s="10" t="s">
        <v>242</v>
      </c>
      <c r="DJ93" s="10" t="s">
        <v>242</v>
      </c>
      <c r="DL93" s="22">
        <v>0</v>
      </c>
      <c r="DM93" s="10" t="s">
        <v>242</v>
      </c>
      <c r="DN93" s="10" t="s">
        <v>242</v>
      </c>
      <c r="DP93" s="10" t="s">
        <v>242</v>
      </c>
      <c r="DS93" s="27">
        <v>0</v>
      </c>
      <c r="DU93" s="27">
        <v>0</v>
      </c>
      <c r="DW93" s="27">
        <v>0</v>
      </c>
      <c r="DY93" s="27">
        <v>0</v>
      </c>
      <c r="EA93" s="27">
        <v>0</v>
      </c>
      <c r="EC93" s="27">
        <v>0</v>
      </c>
      <c r="EE93" s="27">
        <v>0</v>
      </c>
      <c r="EG93" s="27">
        <v>0</v>
      </c>
      <c r="EI93" s="27">
        <v>0</v>
      </c>
      <c r="EK93" s="27">
        <v>0</v>
      </c>
      <c r="EM93" t="s">
        <v>242</v>
      </c>
      <c r="EP93" s="22">
        <v>0</v>
      </c>
      <c r="EQ93" s="10" t="s">
        <v>242</v>
      </c>
      <c r="ER93" s="10" t="s">
        <v>242</v>
      </c>
      <c r="EU93" s="10" t="s">
        <v>242</v>
      </c>
      <c r="EV93" s="10" t="s">
        <v>242</v>
      </c>
      <c r="EX93" s="22">
        <v>0</v>
      </c>
      <c r="EY93" s="10" t="s">
        <v>242</v>
      </c>
      <c r="FA93" s="22">
        <v>0</v>
      </c>
      <c r="FB93" s="10" t="s">
        <v>242</v>
      </c>
      <c r="FD93" s="22">
        <v>0</v>
      </c>
      <c r="FE93" s="10" t="s">
        <v>242</v>
      </c>
      <c r="FG93" s="22">
        <v>0</v>
      </c>
      <c r="FH93" s="10" t="s">
        <v>242</v>
      </c>
      <c r="FJ93" s="10" t="s">
        <v>242</v>
      </c>
      <c r="FM93" s="22">
        <v>0</v>
      </c>
      <c r="FN93" s="10" t="s">
        <v>242</v>
      </c>
      <c r="FO93" s="10" t="s">
        <v>242</v>
      </c>
      <c r="FP93" s="10" t="s">
        <v>242</v>
      </c>
      <c r="FR93" s="22">
        <v>0</v>
      </c>
      <c r="FS93" s="10" t="s">
        <v>242</v>
      </c>
      <c r="FT93" s="10" t="s">
        <v>242</v>
      </c>
      <c r="FV93" s="22">
        <v>0</v>
      </c>
      <c r="FW93" s="10" t="s">
        <v>242</v>
      </c>
      <c r="FX93" s="10" t="s">
        <v>242</v>
      </c>
      <c r="FY93" s="10" t="s">
        <v>242</v>
      </c>
      <c r="FZ93" s="10" t="s">
        <v>242</v>
      </c>
      <c r="GA93" s="10" t="s">
        <v>242</v>
      </c>
      <c r="GB93" s="10" t="s">
        <v>242</v>
      </c>
      <c r="GC93" s="10" t="s">
        <v>242</v>
      </c>
      <c r="GD93" s="10" t="s">
        <v>242</v>
      </c>
      <c r="GF93" s="10" t="s">
        <v>242</v>
      </c>
      <c r="GI93" s="22">
        <v>0</v>
      </c>
      <c r="GJ93" s="10" t="s">
        <v>242</v>
      </c>
      <c r="GK93" s="10" t="s">
        <v>242</v>
      </c>
      <c r="GM93" s="10" t="s">
        <v>242</v>
      </c>
      <c r="GP93" s="22">
        <v>1</v>
      </c>
      <c r="GQ93" s="10">
        <v>92</v>
      </c>
      <c r="GR93" s="10" t="s">
        <v>2350</v>
      </c>
      <c r="GT93" s="10">
        <v>3</v>
      </c>
      <c r="GV93" s="10" t="s">
        <v>2347</v>
      </c>
      <c r="GW93" s="22">
        <v>0</v>
      </c>
      <c r="GY93" s="22">
        <v>0</v>
      </c>
      <c r="HA93" s="10" t="s">
        <v>242</v>
      </c>
      <c r="HD93" s="22">
        <v>1</v>
      </c>
      <c r="HE93" s="11" t="s">
        <v>2351</v>
      </c>
      <c r="HF93" s="10">
        <v>2</v>
      </c>
      <c r="HH93" s="10" t="s">
        <v>2352</v>
      </c>
      <c r="HI93" s="10">
        <v>0.66666666699999999</v>
      </c>
      <c r="HJ93" s="10">
        <v>0</v>
      </c>
      <c r="HK93" s="10">
        <v>0</v>
      </c>
      <c r="HL93" s="10">
        <v>0</v>
      </c>
      <c r="HM93" s="10">
        <v>0</v>
      </c>
      <c r="HN93" s="10">
        <v>0</v>
      </c>
      <c r="HO93" s="10">
        <v>0</v>
      </c>
      <c r="HP93" s="10">
        <v>0</v>
      </c>
      <c r="HQ93" s="10">
        <v>0</v>
      </c>
      <c r="HR93" s="10">
        <v>1</v>
      </c>
      <c r="HS93" s="10">
        <v>0</v>
      </c>
      <c r="HT93" s="10">
        <v>1</v>
      </c>
      <c r="HU93" s="10">
        <v>1</v>
      </c>
      <c r="HV93" s="10">
        <v>0.222222222</v>
      </c>
      <c r="HW93" s="10">
        <v>0</v>
      </c>
      <c r="HX93" s="10">
        <v>0.4</v>
      </c>
      <c r="HY93" s="10">
        <v>0.20740740699999999</v>
      </c>
      <c r="HZ93" s="10" t="s">
        <v>2343</v>
      </c>
      <c r="IA93" s="10" t="s">
        <v>266</v>
      </c>
      <c r="IB93" s="10" t="s">
        <v>2343</v>
      </c>
      <c r="IC93" s="10">
        <v>3757.5050000000001</v>
      </c>
      <c r="ID93" s="10">
        <v>4186.5730000000003</v>
      </c>
      <c r="IE93" s="10">
        <v>4982.7950000000001</v>
      </c>
      <c r="IF93" s="10">
        <v>4860.2860000000001</v>
      </c>
      <c r="IG93" s="10">
        <v>3757.5050000000001</v>
      </c>
    </row>
    <row r="94" spans="1:241" customFormat="1" ht="14" customHeight="1" x14ac:dyDescent="0.2">
      <c r="A94">
        <v>93</v>
      </c>
      <c r="B94">
        <v>93</v>
      </c>
      <c r="C94" s="1">
        <v>44635.621527777781</v>
      </c>
      <c r="D94" s="1">
        <v>44643.453472222223</v>
      </c>
      <c r="E94">
        <v>0</v>
      </c>
      <c r="F94" t="s">
        <v>2353</v>
      </c>
      <c r="G94">
        <v>100</v>
      </c>
      <c r="H94">
        <v>676700</v>
      </c>
      <c r="I94">
        <v>1</v>
      </c>
      <c r="J94" s="1">
        <v>44643.453472222223</v>
      </c>
      <c r="K94" t="s">
        <v>2354</v>
      </c>
      <c r="L94" t="s">
        <v>242</v>
      </c>
      <c r="M94" t="s">
        <v>242</v>
      </c>
      <c r="N94" t="s">
        <v>2355</v>
      </c>
      <c r="O94" t="s">
        <v>2356</v>
      </c>
      <c r="P94">
        <v>16.846206670000001</v>
      </c>
      <c r="Q94">
        <v>-99.918098450000002</v>
      </c>
      <c r="R94" t="s">
        <v>245</v>
      </c>
      <c r="S94" t="s">
        <v>246</v>
      </c>
      <c r="T94" t="s">
        <v>2357</v>
      </c>
      <c r="V94" t="s">
        <v>2358</v>
      </c>
      <c r="W94">
        <v>384802104</v>
      </c>
      <c r="X94">
        <v>5000</v>
      </c>
      <c r="Y94" t="s">
        <v>476</v>
      </c>
      <c r="Z94" t="s">
        <v>2236</v>
      </c>
      <c r="AA94">
        <v>2021</v>
      </c>
      <c r="AC94">
        <v>1</v>
      </c>
      <c r="AD94">
        <v>4</v>
      </c>
      <c r="AF94">
        <v>13</v>
      </c>
      <c r="AG94">
        <v>3</v>
      </c>
      <c r="AI94" t="s">
        <v>2359</v>
      </c>
      <c r="AJ94" s="27">
        <v>1</v>
      </c>
      <c r="AK94">
        <v>12</v>
      </c>
      <c r="AL94" s="27">
        <v>0</v>
      </c>
      <c r="AM94" s="24">
        <v>0</v>
      </c>
      <c r="AN94" s="27">
        <v>0</v>
      </c>
      <c r="AO94" s="24">
        <v>0</v>
      </c>
      <c r="AP94" t="s">
        <v>2360</v>
      </c>
      <c r="AQ94">
        <v>3</v>
      </c>
      <c r="AS94" t="s">
        <v>2359</v>
      </c>
      <c r="AT94" s="27">
        <v>1</v>
      </c>
      <c r="AU94">
        <v>12</v>
      </c>
      <c r="AV94" s="21">
        <f t="shared" si="4"/>
        <v>92.307692307692307</v>
      </c>
      <c r="AW94">
        <v>3</v>
      </c>
      <c r="AY94" t="s">
        <v>2359</v>
      </c>
      <c r="AZ94" s="27">
        <v>1</v>
      </c>
      <c r="BA94">
        <v>12</v>
      </c>
      <c r="BB94" s="21">
        <f t="shared" si="5"/>
        <v>92.307692307692307</v>
      </c>
      <c r="BC94">
        <v>3</v>
      </c>
      <c r="BE94" t="s">
        <v>2359</v>
      </c>
      <c r="BF94" s="27">
        <v>1</v>
      </c>
      <c r="BG94">
        <v>9.1</v>
      </c>
      <c r="BI94">
        <v>3</v>
      </c>
      <c r="BK94" t="s">
        <v>2359</v>
      </c>
      <c r="BL94" s="27">
        <v>1</v>
      </c>
      <c r="BM94">
        <v>3</v>
      </c>
      <c r="BO94" t="s">
        <v>2359</v>
      </c>
      <c r="BP94" s="27">
        <v>1</v>
      </c>
      <c r="BQ94">
        <v>4</v>
      </c>
      <c r="BR94" s="21">
        <f t="shared" si="6"/>
        <v>30.76923076923077</v>
      </c>
      <c r="BT94">
        <v>3</v>
      </c>
      <c r="BV94" t="s">
        <v>2359</v>
      </c>
      <c r="BW94" s="27">
        <v>1</v>
      </c>
      <c r="BX94">
        <v>4</v>
      </c>
      <c r="BY94" s="21">
        <f t="shared" si="7"/>
        <v>30.76923076923077</v>
      </c>
      <c r="BZ94">
        <v>2</v>
      </c>
      <c r="CA94">
        <v>3</v>
      </c>
      <c r="CC94" t="s">
        <v>2359</v>
      </c>
      <c r="CD94" s="27">
        <v>0</v>
      </c>
      <c r="CF94" t="s">
        <v>242</v>
      </c>
      <c r="CG94" t="s">
        <v>242</v>
      </c>
      <c r="CI94" s="27">
        <v>1</v>
      </c>
      <c r="CJ94" t="s">
        <v>2361</v>
      </c>
      <c r="CK94">
        <v>1</v>
      </c>
      <c r="CM94" t="s">
        <v>2362</v>
      </c>
      <c r="CN94" s="27">
        <v>1</v>
      </c>
      <c r="CO94" s="27">
        <v>0</v>
      </c>
      <c r="CP94" t="s">
        <v>242</v>
      </c>
      <c r="CQ94" t="s">
        <v>242</v>
      </c>
      <c r="CR94" t="s">
        <v>242</v>
      </c>
      <c r="CU94" s="27">
        <v>1</v>
      </c>
      <c r="CV94" s="2" t="s">
        <v>2363</v>
      </c>
      <c r="CW94">
        <v>1</v>
      </c>
      <c r="CY94" t="s">
        <v>2362</v>
      </c>
      <c r="CZ94" s="27">
        <v>1</v>
      </c>
      <c r="DA94">
        <v>31821</v>
      </c>
      <c r="DB94">
        <v>2</v>
      </c>
      <c r="DD94" s="27">
        <v>1</v>
      </c>
      <c r="DE94">
        <v>71275</v>
      </c>
      <c r="DF94">
        <v>2</v>
      </c>
      <c r="DG94">
        <v>73395</v>
      </c>
      <c r="DH94">
        <v>2</v>
      </c>
      <c r="DI94" t="s">
        <v>242</v>
      </c>
      <c r="DJ94" t="s">
        <v>242</v>
      </c>
      <c r="DL94" s="27">
        <v>1</v>
      </c>
      <c r="DM94">
        <v>21959255</v>
      </c>
      <c r="DN94">
        <v>2</v>
      </c>
      <c r="DP94">
        <v>4</v>
      </c>
      <c r="DR94" t="s">
        <v>2364</v>
      </c>
      <c r="DS94" s="27">
        <v>1</v>
      </c>
      <c r="DT94" s="2" t="s">
        <v>2365</v>
      </c>
      <c r="DU94" s="27">
        <v>1</v>
      </c>
      <c r="DV94" s="2" t="s">
        <v>2366</v>
      </c>
      <c r="DW94" s="27">
        <v>1</v>
      </c>
      <c r="DX94" t="s">
        <v>2367</v>
      </c>
      <c r="DY94" s="27">
        <v>1</v>
      </c>
      <c r="DZ94" s="2" t="s">
        <v>2368</v>
      </c>
      <c r="EA94" s="27">
        <v>1</v>
      </c>
      <c r="EB94" s="2" t="s">
        <v>2369</v>
      </c>
      <c r="EC94" s="27">
        <v>1</v>
      </c>
      <c r="ED94" s="2" t="s">
        <v>2370</v>
      </c>
      <c r="EE94" s="27">
        <v>1</v>
      </c>
      <c r="EF94" s="2" t="s">
        <v>2370</v>
      </c>
      <c r="EG94" s="27">
        <v>1</v>
      </c>
      <c r="EH94" s="2" t="s">
        <v>2371</v>
      </c>
      <c r="EI94" s="27">
        <v>1</v>
      </c>
      <c r="EJ94" s="2" t="s">
        <v>2372</v>
      </c>
      <c r="EK94" s="27">
        <v>1</v>
      </c>
      <c r="EL94" s="2" t="s">
        <v>2373</v>
      </c>
      <c r="EM94">
        <v>1</v>
      </c>
      <c r="EO94" t="s">
        <v>2362</v>
      </c>
      <c r="EP94" s="27">
        <v>0</v>
      </c>
      <c r="EQ94" t="s">
        <v>242</v>
      </c>
      <c r="ER94" t="s">
        <v>242</v>
      </c>
      <c r="EU94" t="s">
        <v>242</v>
      </c>
      <c r="EV94" t="s">
        <v>242</v>
      </c>
      <c r="EX94" s="27">
        <v>0</v>
      </c>
      <c r="EY94" t="s">
        <v>242</v>
      </c>
      <c r="FA94" s="27">
        <v>0</v>
      </c>
      <c r="FB94" t="s">
        <v>242</v>
      </c>
      <c r="FD94" s="27">
        <v>1</v>
      </c>
      <c r="FE94">
        <v>409.79700000000003</v>
      </c>
      <c r="FF94">
        <v>409797</v>
      </c>
      <c r="FG94" s="27">
        <v>0</v>
      </c>
      <c r="FH94" t="s">
        <v>242</v>
      </c>
      <c r="FJ94">
        <v>1</v>
      </c>
      <c r="FL94" t="s">
        <v>2362</v>
      </c>
      <c r="FM94" s="27">
        <v>0</v>
      </c>
      <c r="FN94" t="s">
        <v>242</v>
      </c>
      <c r="FO94" t="s">
        <v>242</v>
      </c>
      <c r="FP94" t="s">
        <v>242</v>
      </c>
      <c r="FR94" s="27">
        <v>1</v>
      </c>
      <c r="FS94">
        <v>38.5</v>
      </c>
      <c r="FT94">
        <v>1</v>
      </c>
      <c r="FV94" s="27">
        <v>0.5</v>
      </c>
      <c r="FW94" t="s">
        <v>242</v>
      </c>
      <c r="FX94" t="s">
        <v>242</v>
      </c>
      <c r="FY94">
        <v>64.8</v>
      </c>
      <c r="FZ94" t="s">
        <v>242</v>
      </c>
      <c r="GA94" t="s">
        <v>242</v>
      </c>
      <c r="GB94" t="s">
        <v>242</v>
      </c>
      <c r="GC94" t="s">
        <v>242</v>
      </c>
      <c r="GD94">
        <v>1</v>
      </c>
      <c r="GE94" t="s">
        <v>2374</v>
      </c>
      <c r="GF94">
        <v>1</v>
      </c>
      <c r="GH94" t="s">
        <v>2362</v>
      </c>
      <c r="GI94" s="27">
        <v>0.5</v>
      </c>
      <c r="GJ94">
        <v>1</v>
      </c>
      <c r="GK94" t="s">
        <v>242</v>
      </c>
      <c r="GM94">
        <v>1</v>
      </c>
      <c r="GO94" t="s">
        <v>2362</v>
      </c>
      <c r="GP94" s="27">
        <v>1</v>
      </c>
      <c r="GQ94">
        <v>116</v>
      </c>
      <c r="GR94" t="s">
        <v>2375</v>
      </c>
      <c r="GT94">
        <v>3</v>
      </c>
      <c r="GV94" t="s">
        <v>2359</v>
      </c>
      <c r="GW94" s="27">
        <v>1</v>
      </c>
      <c r="GX94" s="2" t="s">
        <v>2376</v>
      </c>
      <c r="GY94" s="27">
        <v>1</v>
      </c>
      <c r="GZ94" s="2" t="s">
        <v>2376</v>
      </c>
      <c r="HA94">
        <v>1</v>
      </c>
      <c r="HC94" t="s">
        <v>2362</v>
      </c>
      <c r="HD94" s="27">
        <v>1</v>
      </c>
      <c r="HE94" s="2" t="s">
        <v>2377</v>
      </c>
      <c r="HF94">
        <v>2</v>
      </c>
      <c r="HH94" t="s">
        <v>2378</v>
      </c>
      <c r="HI94">
        <v>0.66666666699999999</v>
      </c>
      <c r="HJ94">
        <v>1</v>
      </c>
      <c r="HK94">
        <v>0.5</v>
      </c>
      <c r="HL94">
        <v>1</v>
      </c>
      <c r="HM94">
        <v>1</v>
      </c>
      <c r="HN94">
        <v>0</v>
      </c>
      <c r="HO94">
        <v>0.25</v>
      </c>
      <c r="HP94">
        <v>0.5</v>
      </c>
      <c r="HQ94">
        <v>0.5</v>
      </c>
      <c r="HR94">
        <v>1</v>
      </c>
      <c r="HS94">
        <v>1</v>
      </c>
      <c r="HT94">
        <v>1</v>
      </c>
      <c r="HU94">
        <v>1</v>
      </c>
      <c r="HV94">
        <v>0.72222222199999997</v>
      </c>
      <c r="HW94">
        <v>0.5625</v>
      </c>
      <c r="HX94">
        <v>0.8</v>
      </c>
      <c r="HY94">
        <v>0.69490740699999998</v>
      </c>
      <c r="HZ94" t="s">
        <v>2379</v>
      </c>
      <c r="IA94" t="s">
        <v>266</v>
      </c>
      <c r="IB94" t="s">
        <v>2357</v>
      </c>
      <c r="IC94">
        <v>11486</v>
      </c>
      <c r="ID94">
        <v>11797</v>
      </c>
      <c r="IE94">
        <v>13022</v>
      </c>
      <c r="IF94">
        <v>15228</v>
      </c>
      <c r="IG94">
        <v>11486</v>
      </c>
    </row>
    <row r="95" spans="1:241" customFormat="1" ht="14" customHeight="1" x14ac:dyDescent="0.2">
      <c r="A95">
        <v>94</v>
      </c>
      <c r="B95">
        <v>94</v>
      </c>
      <c r="C95" s="1">
        <v>44630.746527777781</v>
      </c>
      <c r="D95" s="1">
        <v>44650.582638888889</v>
      </c>
      <c r="E95">
        <v>0</v>
      </c>
      <c r="F95" t="s">
        <v>1099</v>
      </c>
      <c r="G95">
        <v>100</v>
      </c>
      <c r="H95">
        <v>1710259</v>
      </c>
      <c r="I95">
        <v>1</v>
      </c>
      <c r="J95" s="1">
        <v>44650.582638888889</v>
      </c>
      <c r="K95" t="s">
        <v>2380</v>
      </c>
      <c r="L95" t="s">
        <v>242</v>
      </c>
      <c r="M95" t="s">
        <v>242</v>
      </c>
      <c r="N95" t="s">
        <v>2381</v>
      </c>
      <c r="O95" t="s">
        <v>2382</v>
      </c>
      <c r="P95">
        <v>34.064804080000002</v>
      </c>
      <c r="Q95">
        <v>-118.4413986</v>
      </c>
      <c r="R95" t="s">
        <v>245</v>
      </c>
      <c r="S95" t="s">
        <v>246</v>
      </c>
      <c r="T95" t="s">
        <v>2383</v>
      </c>
      <c r="V95" t="s">
        <v>2384</v>
      </c>
      <c r="W95">
        <v>219350105</v>
      </c>
      <c r="X95">
        <v>3357</v>
      </c>
      <c r="Y95" t="s">
        <v>297</v>
      </c>
      <c r="Z95" t="s">
        <v>2385</v>
      </c>
      <c r="AA95">
        <v>2020</v>
      </c>
      <c r="AC95">
        <v>0</v>
      </c>
      <c r="AF95">
        <v>14</v>
      </c>
      <c r="AG95">
        <v>1</v>
      </c>
      <c r="AJ95" s="27">
        <v>1</v>
      </c>
      <c r="AK95">
        <v>9</v>
      </c>
      <c r="AL95" s="27">
        <v>0</v>
      </c>
      <c r="AM95" s="24">
        <v>0</v>
      </c>
      <c r="AN95" s="27">
        <v>0</v>
      </c>
      <c r="AO95" s="24">
        <v>0</v>
      </c>
      <c r="AQ95">
        <v>3</v>
      </c>
      <c r="AS95" t="s">
        <v>2386</v>
      </c>
      <c r="AT95" s="27">
        <v>1</v>
      </c>
      <c r="AU95">
        <v>13</v>
      </c>
      <c r="AV95" s="21">
        <f t="shared" si="4"/>
        <v>92.857142857142861</v>
      </c>
      <c r="AW95">
        <v>3</v>
      </c>
      <c r="AY95" t="s">
        <v>2386</v>
      </c>
      <c r="AZ95" s="27">
        <v>1</v>
      </c>
      <c r="BA95">
        <v>13</v>
      </c>
      <c r="BB95" s="21">
        <f t="shared" si="5"/>
        <v>92.857142857142861</v>
      </c>
      <c r="BC95">
        <v>3</v>
      </c>
      <c r="BE95" t="s">
        <v>2386</v>
      </c>
      <c r="BF95" s="27">
        <v>1</v>
      </c>
      <c r="BG95">
        <v>9.6999999999999993</v>
      </c>
      <c r="BI95">
        <v>3</v>
      </c>
      <c r="BK95" t="s">
        <v>2386</v>
      </c>
      <c r="BL95" s="27">
        <v>1</v>
      </c>
      <c r="BM95">
        <v>3</v>
      </c>
      <c r="BO95" t="s">
        <v>2386</v>
      </c>
      <c r="BP95" s="27">
        <v>1</v>
      </c>
      <c r="BQ95">
        <v>3</v>
      </c>
      <c r="BR95" s="21">
        <f t="shared" si="6"/>
        <v>21.428571428571427</v>
      </c>
      <c r="BT95">
        <v>1</v>
      </c>
      <c r="BV95" t="s">
        <v>2387</v>
      </c>
      <c r="BW95" s="27">
        <v>1</v>
      </c>
      <c r="BX95">
        <v>3</v>
      </c>
      <c r="BY95" s="21">
        <f t="shared" si="7"/>
        <v>21.428571428571427</v>
      </c>
      <c r="BZ95">
        <v>2</v>
      </c>
      <c r="CA95">
        <v>1</v>
      </c>
      <c r="CC95" t="s">
        <v>2387</v>
      </c>
      <c r="CD95" s="27">
        <v>0</v>
      </c>
      <c r="CF95" t="s">
        <v>242</v>
      </c>
      <c r="CG95" t="s">
        <v>242</v>
      </c>
      <c r="CI95" s="27">
        <v>1</v>
      </c>
      <c r="CJ95" s="2" t="s">
        <v>2388</v>
      </c>
      <c r="CK95">
        <v>1</v>
      </c>
      <c r="CM95" t="s">
        <v>2387</v>
      </c>
      <c r="CN95" s="27">
        <v>0</v>
      </c>
      <c r="CO95" s="27">
        <v>0</v>
      </c>
      <c r="CP95" t="s">
        <v>242</v>
      </c>
      <c r="CQ95" t="s">
        <v>242</v>
      </c>
      <c r="CR95" t="s">
        <v>242</v>
      </c>
      <c r="CU95" s="27">
        <v>1</v>
      </c>
      <c r="CV95" s="2" t="s">
        <v>2389</v>
      </c>
      <c r="CW95">
        <v>1</v>
      </c>
      <c r="CY95" t="s">
        <v>2387</v>
      </c>
      <c r="CZ95" s="27">
        <v>1</v>
      </c>
      <c r="DA95">
        <v>620380</v>
      </c>
      <c r="DB95">
        <v>2</v>
      </c>
      <c r="DD95" s="27">
        <v>1</v>
      </c>
      <c r="DE95" t="s">
        <v>242</v>
      </c>
      <c r="DF95" t="s">
        <v>242</v>
      </c>
      <c r="DG95">
        <v>2106012</v>
      </c>
      <c r="DH95">
        <v>2</v>
      </c>
      <c r="DI95" t="s">
        <v>242</v>
      </c>
      <c r="DJ95" t="s">
        <v>242</v>
      </c>
      <c r="DL95" s="27">
        <v>1</v>
      </c>
      <c r="DM95">
        <v>4750171860</v>
      </c>
      <c r="DN95">
        <v>2</v>
      </c>
      <c r="DP95">
        <v>4</v>
      </c>
      <c r="DR95" t="s">
        <v>2390</v>
      </c>
      <c r="DS95" s="27">
        <v>1</v>
      </c>
      <c r="DT95" s="2" t="s">
        <v>2391</v>
      </c>
      <c r="DU95" s="27">
        <v>1</v>
      </c>
      <c r="DV95" s="2" t="s">
        <v>2392</v>
      </c>
      <c r="DW95" s="27">
        <v>1</v>
      </c>
      <c r="DX95" s="2" t="s">
        <v>2393</v>
      </c>
      <c r="DY95" s="27">
        <v>1</v>
      </c>
      <c r="DZ95" s="2" t="s">
        <v>2394</v>
      </c>
      <c r="EA95" s="27">
        <v>1</v>
      </c>
      <c r="EB95" s="2" t="s">
        <v>2395</v>
      </c>
      <c r="EC95" s="27">
        <v>1</v>
      </c>
      <c r="ED95" s="2" t="s">
        <v>2396</v>
      </c>
      <c r="EE95" s="27">
        <v>1</v>
      </c>
      <c r="EF95" s="2" t="s">
        <v>2396</v>
      </c>
      <c r="EG95" s="27">
        <v>1</v>
      </c>
      <c r="EH95" s="2" t="s">
        <v>2396</v>
      </c>
      <c r="EI95" s="27">
        <v>1</v>
      </c>
      <c r="EJ95" t="s">
        <v>1146</v>
      </c>
      <c r="EK95" s="27">
        <v>1</v>
      </c>
      <c r="EL95" s="2" t="s">
        <v>2397</v>
      </c>
      <c r="EM95">
        <v>4</v>
      </c>
      <c r="EO95" t="s">
        <v>2390</v>
      </c>
      <c r="EP95" s="27">
        <v>0</v>
      </c>
      <c r="EQ95" t="s">
        <v>242</v>
      </c>
      <c r="ER95" t="s">
        <v>242</v>
      </c>
      <c r="EU95" t="s">
        <v>242</v>
      </c>
      <c r="EV95" t="s">
        <v>242</v>
      </c>
      <c r="EX95" s="27">
        <v>0</v>
      </c>
      <c r="EY95" t="s">
        <v>242</v>
      </c>
      <c r="FA95" s="27">
        <v>0</v>
      </c>
      <c r="FB95" t="s">
        <v>242</v>
      </c>
      <c r="FD95" s="27">
        <v>0</v>
      </c>
      <c r="FE95" t="s">
        <v>242</v>
      </c>
      <c r="FG95" s="27">
        <v>0</v>
      </c>
      <c r="FH95" t="s">
        <v>242</v>
      </c>
      <c r="FJ95" t="s">
        <v>242</v>
      </c>
      <c r="FM95" s="27">
        <v>1</v>
      </c>
      <c r="FN95">
        <v>25</v>
      </c>
      <c r="FO95">
        <v>56</v>
      </c>
      <c r="FP95">
        <v>19</v>
      </c>
      <c r="FR95" s="27">
        <v>1</v>
      </c>
      <c r="FS95">
        <v>38</v>
      </c>
      <c r="FT95">
        <v>2</v>
      </c>
      <c r="FU95" s="2" t="s">
        <v>2398</v>
      </c>
      <c r="FV95" s="27">
        <v>1</v>
      </c>
      <c r="FW95">
        <v>9.8000000000000007</v>
      </c>
      <c r="FX95">
        <v>4.3</v>
      </c>
      <c r="FY95">
        <v>75.099999999999994</v>
      </c>
      <c r="FZ95">
        <v>9.6</v>
      </c>
      <c r="GA95" t="s">
        <v>242</v>
      </c>
      <c r="GB95" t="s">
        <v>242</v>
      </c>
      <c r="GC95" t="s">
        <v>242</v>
      </c>
      <c r="GD95">
        <v>1</v>
      </c>
      <c r="GF95">
        <v>1</v>
      </c>
      <c r="GH95" t="s">
        <v>2399</v>
      </c>
      <c r="GI95" s="27">
        <v>1</v>
      </c>
      <c r="GJ95">
        <v>1</v>
      </c>
      <c r="GK95">
        <v>1</v>
      </c>
      <c r="GL95" t="s">
        <v>2400</v>
      </c>
      <c r="GM95">
        <v>5</v>
      </c>
      <c r="GN95" t="s">
        <v>2401</v>
      </c>
      <c r="GO95" t="s">
        <v>2402</v>
      </c>
      <c r="GP95" s="27">
        <v>1</v>
      </c>
      <c r="GQ95">
        <v>334</v>
      </c>
      <c r="GR95" t="s">
        <v>2403</v>
      </c>
      <c r="GT95">
        <v>3</v>
      </c>
      <c r="GW95" s="27">
        <v>0</v>
      </c>
      <c r="GY95" s="27">
        <v>1</v>
      </c>
      <c r="GZ95" s="2" t="s">
        <v>2404</v>
      </c>
      <c r="HA95">
        <v>1</v>
      </c>
      <c r="HC95" t="s">
        <v>2387</v>
      </c>
      <c r="HD95" s="27">
        <v>0</v>
      </c>
      <c r="HF95">
        <v>1</v>
      </c>
      <c r="HH95" t="s">
        <v>2387</v>
      </c>
      <c r="HI95">
        <v>0.66666666699999999</v>
      </c>
      <c r="HJ95">
        <v>1</v>
      </c>
      <c r="HK95">
        <v>0.5</v>
      </c>
      <c r="HL95">
        <v>1</v>
      </c>
      <c r="HM95">
        <v>1</v>
      </c>
      <c r="HN95">
        <v>0</v>
      </c>
      <c r="HO95">
        <v>0</v>
      </c>
      <c r="HP95">
        <v>1</v>
      </c>
      <c r="HQ95">
        <v>1</v>
      </c>
      <c r="HR95">
        <v>1</v>
      </c>
      <c r="HS95">
        <v>0.5</v>
      </c>
      <c r="HT95">
        <v>0</v>
      </c>
      <c r="HU95">
        <v>1</v>
      </c>
      <c r="HV95">
        <v>0.72222222199999997</v>
      </c>
      <c r="HW95">
        <v>0.5</v>
      </c>
      <c r="HX95">
        <v>0.7</v>
      </c>
      <c r="HY95">
        <v>0.640740741</v>
      </c>
      <c r="HZ95" t="s">
        <v>2405</v>
      </c>
      <c r="IA95" t="s">
        <v>266</v>
      </c>
      <c r="IB95" t="s">
        <v>2383</v>
      </c>
      <c r="IC95">
        <v>11503</v>
      </c>
      <c r="ID95">
        <v>11408</v>
      </c>
      <c r="IE95">
        <v>14082</v>
      </c>
      <c r="IF95">
        <v>14189</v>
      </c>
      <c r="IG95">
        <v>11503</v>
      </c>
    </row>
    <row r="96" spans="1:241" customFormat="1" ht="14" customHeight="1" x14ac:dyDescent="0.2">
      <c r="A96">
        <v>95</v>
      </c>
      <c r="B96">
        <v>95</v>
      </c>
      <c r="C96" s="1">
        <v>44650.645138888889</v>
      </c>
      <c r="D96" s="1">
        <v>44650.71875</v>
      </c>
      <c r="E96">
        <v>0</v>
      </c>
      <c r="F96" t="s">
        <v>1099</v>
      </c>
      <c r="G96">
        <v>100</v>
      </c>
      <c r="H96">
        <v>6361</v>
      </c>
      <c r="I96">
        <v>1</v>
      </c>
      <c r="J96" s="1">
        <v>44650.71875</v>
      </c>
      <c r="K96" t="s">
        <v>2406</v>
      </c>
      <c r="L96" t="s">
        <v>242</v>
      </c>
      <c r="M96" t="s">
        <v>242</v>
      </c>
      <c r="N96" t="s">
        <v>2407</v>
      </c>
      <c r="O96" t="s">
        <v>2408</v>
      </c>
      <c r="P96">
        <v>34.064804080000002</v>
      </c>
      <c r="Q96">
        <v>-118.4413986</v>
      </c>
      <c r="R96" t="s">
        <v>245</v>
      </c>
      <c r="S96" t="s">
        <v>246</v>
      </c>
      <c r="T96" t="s">
        <v>2409</v>
      </c>
      <c r="V96" t="s">
        <v>2410</v>
      </c>
      <c r="W96">
        <v>436440101</v>
      </c>
      <c r="X96">
        <v>3844</v>
      </c>
      <c r="Y96" t="s">
        <v>350</v>
      </c>
      <c r="Z96" t="s">
        <v>2411</v>
      </c>
      <c r="AA96">
        <v>2021</v>
      </c>
      <c r="AC96">
        <v>0</v>
      </c>
      <c r="AF96">
        <v>8</v>
      </c>
      <c r="AG96">
        <v>1</v>
      </c>
      <c r="AI96" t="s">
        <v>2412</v>
      </c>
      <c r="AJ96" s="27">
        <v>1</v>
      </c>
      <c r="AK96">
        <v>5</v>
      </c>
      <c r="AL96" s="27">
        <v>0</v>
      </c>
      <c r="AM96" s="24">
        <v>0</v>
      </c>
      <c r="AN96" s="27">
        <v>0</v>
      </c>
      <c r="AO96" s="24">
        <v>0</v>
      </c>
      <c r="AQ96">
        <v>3</v>
      </c>
      <c r="AS96" t="s">
        <v>2413</v>
      </c>
      <c r="AT96" s="27">
        <v>1</v>
      </c>
      <c r="AU96">
        <v>7</v>
      </c>
      <c r="AV96" s="21">
        <f t="shared" si="4"/>
        <v>87.5</v>
      </c>
      <c r="AW96">
        <v>1</v>
      </c>
      <c r="AY96" t="s">
        <v>2412</v>
      </c>
      <c r="AZ96" s="27">
        <v>1</v>
      </c>
      <c r="BA96">
        <v>7</v>
      </c>
      <c r="BB96" s="21">
        <f t="shared" si="5"/>
        <v>87.5</v>
      </c>
      <c r="BC96">
        <v>1</v>
      </c>
      <c r="BE96" t="s">
        <v>2412</v>
      </c>
      <c r="BF96" s="27">
        <v>1</v>
      </c>
      <c r="BG96">
        <v>7</v>
      </c>
      <c r="BI96">
        <v>1</v>
      </c>
      <c r="BK96" t="s">
        <v>2412</v>
      </c>
      <c r="BL96" s="27">
        <v>1</v>
      </c>
      <c r="BM96">
        <v>1</v>
      </c>
      <c r="BO96" t="s">
        <v>2412</v>
      </c>
      <c r="BP96" s="27">
        <v>1</v>
      </c>
      <c r="BQ96">
        <v>3</v>
      </c>
      <c r="BR96" s="21">
        <f t="shared" si="6"/>
        <v>37.5</v>
      </c>
      <c r="BT96">
        <v>1</v>
      </c>
      <c r="BV96" t="s">
        <v>2412</v>
      </c>
      <c r="BW96" s="27">
        <v>1</v>
      </c>
      <c r="BX96">
        <v>7</v>
      </c>
      <c r="BY96" s="21">
        <f t="shared" si="7"/>
        <v>87.5</v>
      </c>
      <c r="BZ96">
        <v>2</v>
      </c>
      <c r="CA96">
        <v>1</v>
      </c>
      <c r="CC96" t="s">
        <v>2412</v>
      </c>
      <c r="CD96" s="27">
        <v>0</v>
      </c>
      <c r="CF96" t="s">
        <v>242</v>
      </c>
      <c r="CG96" t="s">
        <v>242</v>
      </c>
      <c r="CI96" s="27">
        <v>1</v>
      </c>
      <c r="CJ96" s="2" t="s">
        <v>2414</v>
      </c>
      <c r="CK96">
        <v>1</v>
      </c>
      <c r="CM96" t="s">
        <v>2412</v>
      </c>
      <c r="CN96" s="27">
        <v>1</v>
      </c>
      <c r="CO96" s="27">
        <v>0</v>
      </c>
      <c r="CP96" t="s">
        <v>242</v>
      </c>
      <c r="CQ96" t="s">
        <v>242</v>
      </c>
      <c r="CR96" t="s">
        <v>242</v>
      </c>
      <c r="CU96" s="27">
        <v>1</v>
      </c>
      <c r="CV96" s="2" t="s">
        <v>2415</v>
      </c>
      <c r="CW96">
        <v>1</v>
      </c>
      <c r="CY96" t="s">
        <v>2412</v>
      </c>
      <c r="CZ96" s="27">
        <v>0.5</v>
      </c>
      <c r="DA96">
        <v>24087</v>
      </c>
      <c r="DB96">
        <v>2</v>
      </c>
      <c r="DD96" s="27">
        <v>0.5</v>
      </c>
      <c r="DE96" t="s">
        <v>242</v>
      </c>
      <c r="DF96" t="s">
        <v>242</v>
      </c>
      <c r="DH96" t="s">
        <v>242</v>
      </c>
      <c r="DI96">
        <v>24087</v>
      </c>
      <c r="DJ96">
        <v>2</v>
      </c>
      <c r="DL96" s="27">
        <v>0</v>
      </c>
      <c r="DM96" t="s">
        <v>242</v>
      </c>
      <c r="DN96" t="s">
        <v>242</v>
      </c>
      <c r="DP96">
        <v>1</v>
      </c>
      <c r="DR96" t="s">
        <v>2412</v>
      </c>
      <c r="DS96" s="27">
        <v>0</v>
      </c>
      <c r="DU96" s="27">
        <v>0</v>
      </c>
      <c r="DW96" s="27">
        <v>0</v>
      </c>
      <c r="DY96" s="27">
        <v>0</v>
      </c>
      <c r="EA96" s="27">
        <v>0</v>
      </c>
      <c r="EC96" s="27">
        <v>0</v>
      </c>
      <c r="EE96" s="27">
        <v>0</v>
      </c>
      <c r="EG96" s="27">
        <v>0</v>
      </c>
      <c r="EI96" s="27">
        <v>0</v>
      </c>
      <c r="EK96" s="27">
        <v>1</v>
      </c>
      <c r="EL96" s="2" t="s">
        <v>2416</v>
      </c>
      <c r="EM96">
        <v>1</v>
      </c>
      <c r="EO96" t="s">
        <v>2412</v>
      </c>
      <c r="EP96" s="27">
        <v>0</v>
      </c>
      <c r="EQ96" t="s">
        <v>242</v>
      </c>
      <c r="ER96" t="s">
        <v>242</v>
      </c>
      <c r="EU96" t="s">
        <v>242</v>
      </c>
      <c r="EV96" t="s">
        <v>242</v>
      </c>
      <c r="EX96" s="27">
        <v>0</v>
      </c>
      <c r="EY96" t="s">
        <v>242</v>
      </c>
      <c r="FA96" s="27">
        <v>0</v>
      </c>
      <c r="FB96" t="s">
        <v>242</v>
      </c>
      <c r="FD96" s="27">
        <v>1</v>
      </c>
      <c r="FE96">
        <v>157.63200000000001</v>
      </c>
      <c r="FF96" s="5">
        <v>157632</v>
      </c>
      <c r="FG96" s="27">
        <v>0</v>
      </c>
      <c r="FH96" t="s">
        <v>242</v>
      </c>
      <c r="FJ96">
        <v>1</v>
      </c>
      <c r="FL96" t="s">
        <v>2412</v>
      </c>
      <c r="FM96" s="27">
        <v>1</v>
      </c>
      <c r="FN96" t="s">
        <v>242</v>
      </c>
      <c r="FO96" t="s">
        <v>242</v>
      </c>
      <c r="FP96" t="s">
        <v>242</v>
      </c>
      <c r="FQ96" t="s">
        <v>2417</v>
      </c>
      <c r="FR96" s="27">
        <v>1</v>
      </c>
      <c r="FS96">
        <v>43</v>
      </c>
      <c r="FT96">
        <v>2</v>
      </c>
      <c r="FV96" s="27">
        <v>1</v>
      </c>
      <c r="FW96">
        <v>5</v>
      </c>
      <c r="FX96">
        <v>8</v>
      </c>
      <c r="FY96">
        <v>69</v>
      </c>
      <c r="FZ96">
        <v>16</v>
      </c>
      <c r="GA96" t="s">
        <v>242</v>
      </c>
      <c r="GB96" t="s">
        <v>242</v>
      </c>
      <c r="GC96" t="s">
        <v>242</v>
      </c>
      <c r="GD96">
        <v>1</v>
      </c>
      <c r="GF96">
        <v>1</v>
      </c>
      <c r="GH96" t="s">
        <v>2412</v>
      </c>
      <c r="GI96" s="27">
        <v>0</v>
      </c>
      <c r="GJ96" t="s">
        <v>242</v>
      </c>
      <c r="GK96" t="s">
        <v>242</v>
      </c>
      <c r="GM96" t="s">
        <v>242</v>
      </c>
      <c r="GP96" s="27">
        <v>1</v>
      </c>
      <c r="GQ96">
        <v>164</v>
      </c>
      <c r="GR96" t="s">
        <v>2418</v>
      </c>
      <c r="GT96">
        <v>3</v>
      </c>
      <c r="GV96" t="s">
        <v>2413</v>
      </c>
      <c r="GW96" s="27">
        <v>0</v>
      </c>
      <c r="GY96" s="27">
        <v>0</v>
      </c>
      <c r="HA96" t="s">
        <v>242</v>
      </c>
      <c r="HD96" s="27">
        <v>1</v>
      </c>
      <c r="HE96" t="s">
        <v>2419</v>
      </c>
      <c r="HF96">
        <v>1</v>
      </c>
      <c r="HH96" t="s">
        <v>2412</v>
      </c>
      <c r="HI96">
        <v>0.66666666699999999</v>
      </c>
      <c r="HJ96">
        <v>1</v>
      </c>
      <c r="HK96">
        <v>0.5</v>
      </c>
      <c r="HL96">
        <v>0.33333333300000001</v>
      </c>
      <c r="HM96">
        <v>0.1</v>
      </c>
      <c r="HN96">
        <v>0</v>
      </c>
      <c r="HO96">
        <v>0.25</v>
      </c>
      <c r="HP96">
        <v>1</v>
      </c>
      <c r="HQ96">
        <v>0</v>
      </c>
      <c r="HR96">
        <v>1</v>
      </c>
      <c r="HS96">
        <v>0</v>
      </c>
      <c r="HT96">
        <v>1</v>
      </c>
      <c r="HU96">
        <v>1</v>
      </c>
      <c r="HV96">
        <v>0.72222222199999997</v>
      </c>
      <c r="HW96">
        <v>0.170833333</v>
      </c>
      <c r="HX96">
        <v>0.6</v>
      </c>
      <c r="HY96">
        <v>0.49768518499999997</v>
      </c>
      <c r="HZ96" t="s">
        <v>2420</v>
      </c>
      <c r="IA96" t="s">
        <v>266</v>
      </c>
      <c r="IB96" t="s">
        <v>2409</v>
      </c>
      <c r="IC96">
        <v>3367.3</v>
      </c>
      <c r="ID96">
        <v>3776.4</v>
      </c>
      <c r="IE96">
        <v>5632.3</v>
      </c>
      <c r="IF96">
        <v>4862.8</v>
      </c>
      <c r="IG96">
        <v>3367.3</v>
      </c>
    </row>
    <row r="97" spans="1:241" customFormat="1" ht="14" customHeight="1" x14ac:dyDescent="0.2">
      <c r="A97">
        <v>96</v>
      </c>
      <c r="B97">
        <v>96</v>
      </c>
      <c r="C97" s="1">
        <v>44649.086111111108</v>
      </c>
      <c r="D97" s="1">
        <v>44650.854166666664</v>
      </c>
      <c r="E97">
        <v>0</v>
      </c>
      <c r="F97" t="s">
        <v>2421</v>
      </c>
      <c r="G97">
        <v>100</v>
      </c>
      <c r="H97">
        <v>152793</v>
      </c>
      <c r="I97">
        <v>1</v>
      </c>
      <c r="J97" s="1">
        <v>44650.854166666664</v>
      </c>
      <c r="K97" t="s">
        <v>2422</v>
      </c>
      <c r="L97" t="s">
        <v>242</v>
      </c>
      <c r="M97" t="s">
        <v>242</v>
      </c>
      <c r="N97" t="s">
        <v>2423</v>
      </c>
      <c r="O97" t="s">
        <v>2424</v>
      </c>
      <c r="P97">
        <v>34.145202640000001</v>
      </c>
      <c r="Q97">
        <v>-118.45809939999999</v>
      </c>
      <c r="R97" t="s">
        <v>245</v>
      </c>
      <c r="S97" t="s">
        <v>246</v>
      </c>
      <c r="T97" t="s">
        <v>2425</v>
      </c>
      <c r="V97" t="s">
        <v>2426</v>
      </c>
      <c r="W97">
        <v>446150104</v>
      </c>
      <c r="X97">
        <v>6021</v>
      </c>
      <c r="Y97" t="s">
        <v>319</v>
      </c>
      <c r="Z97" t="s">
        <v>2174</v>
      </c>
      <c r="AA97">
        <v>2020</v>
      </c>
      <c r="AC97">
        <v>0.5</v>
      </c>
      <c r="AD97">
        <v>15</v>
      </c>
      <c r="AF97">
        <v>13</v>
      </c>
      <c r="AG97">
        <v>3</v>
      </c>
      <c r="AI97" t="s">
        <v>2427</v>
      </c>
      <c r="AJ97" s="27">
        <v>1</v>
      </c>
      <c r="AK97">
        <v>9</v>
      </c>
      <c r="AL97" s="27">
        <v>1</v>
      </c>
      <c r="AM97">
        <v>7</v>
      </c>
      <c r="AN97" s="27">
        <v>1</v>
      </c>
      <c r="AO97">
        <v>12</v>
      </c>
      <c r="AP97" s="2" t="s">
        <v>2428</v>
      </c>
      <c r="AQ97">
        <v>3</v>
      </c>
      <c r="AS97" t="s">
        <v>2427</v>
      </c>
      <c r="AT97" s="27">
        <v>1</v>
      </c>
      <c r="AU97">
        <v>12</v>
      </c>
      <c r="AV97" s="21">
        <f t="shared" si="4"/>
        <v>92.307692307692307</v>
      </c>
      <c r="AW97">
        <v>3</v>
      </c>
      <c r="AY97" t="s">
        <v>2427</v>
      </c>
      <c r="AZ97" s="27">
        <v>1</v>
      </c>
      <c r="BA97">
        <v>12</v>
      </c>
      <c r="BB97" s="21">
        <f t="shared" si="5"/>
        <v>92.307692307692307</v>
      </c>
      <c r="BC97">
        <v>3</v>
      </c>
      <c r="BE97" t="s">
        <v>2427</v>
      </c>
      <c r="BF97" s="27">
        <v>1</v>
      </c>
      <c r="BG97">
        <v>6</v>
      </c>
      <c r="BI97">
        <v>3</v>
      </c>
      <c r="BK97" t="s">
        <v>2427</v>
      </c>
      <c r="BL97" s="27">
        <v>1</v>
      </c>
      <c r="BM97">
        <v>3</v>
      </c>
      <c r="BO97" t="s">
        <v>2427</v>
      </c>
      <c r="BP97" s="27">
        <v>1</v>
      </c>
      <c r="BQ97">
        <v>5</v>
      </c>
      <c r="BR97" s="21">
        <f t="shared" si="6"/>
        <v>38.461538461538467</v>
      </c>
      <c r="BT97">
        <v>3</v>
      </c>
      <c r="BV97" t="s">
        <v>2427</v>
      </c>
      <c r="BW97" s="27">
        <v>1</v>
      </c>
      <c r="BX97">
        <v>5</v>
      </c>
      <c r="BY97" s="21">
        <f t="shared" si="7"/>
        <v>38.461538461538467</v>
      </c>
      <c r="BZ97">
        <v>2</v>
      </c>
      <c r="CA97">
        <v>3</v>
      </c>
      <c r="CC97" t="s">
        <v>2427</v>
      </c>
      <c r="CD97" s="27">
        <v>0</v>
      </c>
      <c r="CF97" t="s">
        <v>242</v>
      </c>
      <c r="CG97" t="s">
        <v>242</v>
      </c>
      <c r="CI97" s="27">
        <v>1</v>
      </c>
      <c r="CJ97" s="2" t="s">
        <v>2429</v>
      </c>
      <c r="CK97">
        <v>1</v>
      </c>
      <c r="CM97" t="s">
        <v>2430</v>
      </c>
      <c r="CN97" s="27">
        <v>0</v>
      </c>
      <c r="CO97" s="27">
        <v>0</v>
      </c>
      <c r="CP97" t="s">
        <v>242</v>
      </c>
      <c r="CQ97" t="s">
        <v>242</v>
      </c>
      <c r="CR97" t="s">
        <v>242</v>
      </c>
      <c r="CU97" s="27">
        <v>0</v>
      </c>
      <c r="CW97" t="s">
        <v>242</v>
      </c>
      <c r="CZ97" s="27">
        <v>1</v>
      </c>
      <c r="DA97">
        <v>11964</v>
      </c>
      <c r="DB97">
        <v>2</v>
      </c>
      <c r="DD97" s="27">
        <v>1</v>
      </c>
      <c r="DE97" t="s">
        <v>242</v>
      </c>
      <c r="DF97" t="s">
        <v>242</v>
      </c>
      <c r="DH97" t="s">
        <v>242</v>
      </c>
      <c r="DI97">
        <v>48237</v>
      </c>
      <c r="DJ97">
        <v>2</v>
      </c>
      <c r="DL97" s="27">
        <v>0</v>
      </c>
      <c r="DM97" t="s">
        <v>242</v>
      </c>
      <c r="DN97" t="s">
        <v>242</v>
      </c>
      <c r="DP97">
        <v>1</v>
      </c>
      <c r="DR97" t="s">
        <v>2430</v>
      </c>
      <c r="DS97" s="27">
        <v>1</v>
      </c>
      <c r="DT97" s="2" t="s">
        <v>2431</v>
      </c>
      <c r="DU97" s="27">
        <v>1</v>
      </c>
      <c r="DV97" s="2" t="s">
        <v>2432</v>
      </c>
      <c r="DW97" s="27">
        <v>1</v>
      </c>
      <c r="DX97" s="2" t="s">
        <v>2433</v>
      </c>
      <c r="DY97" s="27">
        <v>1</v>
      </c>
      <c r="DZ97" s="2" t="s">
        <v>2434</v>
      </c>
      <c r="EA97" s="27">
        <v>0</v>
      </c>
      <c r="EC97" s="27">
        <v>1</v>
      </c>
      <c r="ED97" s="2" t="s">
        <v>2435</v>
      </c>
      <c r="EE97" s="27">
        <v>1</v>
      </c>
      <c r="EF97" s="2" t="s">
        <v>2436</v>
      </c>
      <c r="EG97" s="27">
        <v>1</v>
      </c>
      <c r="EH97" s="2" t="s">
        <v>2436</v>
      </c>
      <c r="EI97" s="27">
        <v>1</v>
      </c>
      <c r="EJ97" t="s">
        <v>2437</v>
      </c>
      <c r="EK97" s="27">
        <v>1</v>
      </c>
      <c r="EL97" s="2" t="s">
        <v>2438</v>
      </c>
      <c r="EM97">
        <v>5</v>
      </c>
      <c r="EN97" t="s">
        <v>2042</v>
      </c>
      <c r="EO97" t="s">
        <v>2439</v>
      </c>
      <c r="EP97" s="27">
        <v>0</v>
      </c>
      <c r="EQ97" t="s">
        <v>242</v>
      </c>
      <c r="ER97" t="s">
        <v>242</v>
      </c>
      <c r="EU97" t="s">
        <v>242</v>
      </c>
      <c r="EV97" t="s">
        <v>242</v>
      </c>
      <c r="EX97" s="27">
        <v>0</v>
      </c>
      <c r="EY97" t="s">
        <v>242</v>
      </c>
      <c r="FA97" s="27">
        <v>0</v>
      </c>
      <c r="FB97" t="s">
        <v>242</v>
      </c>
      <c r="FD97" s="27">
        <v>1</v>
      </c>
      <c r="FE97">
        <v>427.78706899999997</v>
      </c>
      <c r="FF97" t="s">
        <v>2440</v>
      </c>
      <c r="FG97" s="27">
        <v>0</v>
      </c>
      <c r="FH97" t="s">
        <v>242</v>
      </c>
      <c r="FJ97">
        <v>1</v>
      </c>
      <c r="FL97" t="s">
        <v>2430</v>
      </c>
      <c r="FM97" s="27">
        <v>0</v>
      </c>
      <c r="FN97" t="s">
        <v>242</v>
      </c>
      <c r="FO97" t="s">
        <v>242</v>
      </c>
      <c r="FP97" t="s">
        <v>242</v>
      </c>
      <c r="FR97" s="27">
        <v>1</v>
      </c>
      <c r="FS97">
        <v>59</v>
      </c>
      <c r="FT97">
        <v>3</v>
      </c>
      <c r="FV97" s="27">
        <v>1</v>
      </c>
      <c r="FW97">
        <v>10.8</v>
      </c>
      <c r="FX97">
        <v>3.2</v>
      </c>
      <c r="FY97">
        <v>80</v>
      </c>
      <c r="FZ97">
        <v>3.9</v>
      </c>
      <c r="GA97" t="s">
        <v>242</v>
      </c>
      <c r="GB97" t="s">
        <v>242</v>
      </c>
      <c r="GC97" t="s">
        <v>242</v>
      </c>
      <c r="GD97">
        <v>3</v>
      </c>
      <c r="GF97">
        <v>1</v>
      </c>
      <c r="GH97" t="s">
        <v>2430</v>
      </c>
      <c r="GI97" s="27">
        <v>1</v>
      </c>
      <c r="GJ97">
        <v>0.98</v>
      </c>
      <c r="GK97" t="s">
        <v>242</v>
      </c>
      <c r="GM97">
        <v>1</v>
      </c>
      <c r="GO97" t="s">
        <v>2430</v>
      </c>
      <c r="GP97" s="27">
        <v>1</v>
      </c>
      <c r="GQ97">
        <v>132</v>
      </c>
      <c r="GR97" t="s">
        <v>2441</v>
      </c>
      <c r="GT97">
        <v>3</v>
      </c>
      <c r="GV97" t="s">
        <v>2427</v>
      </c>
      <c r="GW97" s="27">
        <v>0</v>
      </c>
      <c r="GY97" s="27">
        <v>0</v>
      </c>
      <c r="HA97" t="s">
        <v>242</v>
      </c>
      <c r="HD97" s="27">
        <v>1</v>
      </c>
      <c r="HE97" s="2" t="s">
        <v>2442</v>
      </c>
      <c r="HF97">
        <v>1</v>
      </c>
      <c r="HH97" t="s">
        <v>2430</v>
      </c>
      <c r="HI97">
        <v>0.88888888899999996</v>
      </c>
      <c r="HJ97">
        <v>1</v>
      </c>
      <c r="HK97">
        <v>0</v>
      </c>
      <c r="HL97">
        <v>0.66666666699999999</v>
      </c>
      <c r="HM97">
        <v>0.9</v>
      </c>
      <c r="HN97">
        <v>0</v>
      </c>
      <c r="HO97">
        <v>0.25</v>
      </c>
      <c r="HP97">
        <v>0.66666666699999999</v>
      </c>
      <c r="HQ97">
        <v>1</v>
      </c>
      <c r="HR97">
        <v>1</v>
      </c>
      <c r="HS97">
        <v>0</v>
      </c>
      <c r="HT97">
        <v>1</v>
      </c>
      <c r="HU97">
        <v>1</v>
      </c>
      <c r="HV97">
        <v>0.62962963000000005</v>
      </c>
      <c r="HW97">
        <v>0.45416666700000002</v>
      </c>
      <c r="HX97">
        <v>0.73333333300000003</v>
      </c>
      <c r="HY97">
        <v>0.60570987700000001</v>
      </c>
      <c r="HZ97" t="s">
        <v>2443</v>
      </c>
      <c r="IA97" t="s">
        <v>266</v>
      </c>
      <c r="IB97" t="s">
        <v>2425</v>
      </c>
      <c r="IC97">
        <v>5640</v>
      </c>
      <c r="ID97">
        <v>5233</v>
      </c>
      <c r="IE97">
        <v>6074</v>
      </c>
      <c r="IF97">
        <v>7950</v>
      </c>
      <c r="IG97">
        <v>5640</v>
      </c>
    </row>
    <row r="98" spans="1:241" customFormat="1" ht="14" customHeight="1" x14ac:dyDescent="0.2">
      <c r="A98">
        <v>97</v>
      </c>
      <c r="B98">
        <v>97</v>
      </c>
      <c r="C98" s="1">
        <v>44650.719444444447</v>
      </c>
      <c r="D98" s="1">
        <v>44652.709722222222</v>
      </c>
      <c r="E98">
        <v>0</v>
      </c>
      <c r="F98" t="s">
        <v>1099</v>
      </c>
      <c r="G98">
        <v>100</v>
      </c>
      <c r="H98">
        <v>171935</v>
      </c>
      <c r="I98">
        <v>1</v>
      </c>
      <c r="J98" s="1">
        <v>44652.709722222222</v>
      </c>
      <c r="K98" t="s">
        <v>2444</v>
      </c>
      <c r="L98" t="s">
        <v>242</v>
      </c>
      <c r="M98" t="s">
        <v>242</v>
      </c>
      <c r="N98" t="s">
        <v>2445</v>
      </c>
      <c r="O98" t="s">
        <v>2446</v>
      </c>
      <c r="P98">
        <v>34.064804080000002</v>
      </c>
      <c r="Q98">
        <v>-118.4413986</v>
      </c>
      <c r="R98" t="s">
        <v>245</v>
      </c>
      <c r="S98" t="s">
        <v>246</v>
      </c>
      <c r="T98" t="s">
        <v>2447</v>
      </c>
      <c r="V98" t="s">
        <v>2448</v>
      </c>
      <c r="W98">
        <v>440452100</v>
      </c>
      <c r="X98">
        <v>2011</v>
      </c>
      <c r="Y98" t="s">
        <v>326</v>
      </c>
      <c r="Z98" t="s">
        <v>2449</v>
      </c>
      <c r="AA98">
        <v>2020</v>
      </c>
      <c r="AC98">
        <v>0</v>
      </c>
      <c r="AF98">
        <v>13</v>
      </c>
      <c r="AG98">
        <v>1</v>
      </c>
      <c r="AI98" t="s">
        <v>2450</v>
      </c>
      <c r="AJ98" s="27">
        <v>1</v>
      </c>
      <c r="AK98">
        <v>5</v>
      </c>
      <c r="AL98" s="27">
        <v>0</v>
      </c>
      <c r="AM98" s="24">
        <v>0</v>
      </c>
      <c r="AN98" s="27">
        <v>0</v>
      </c>
      <c r="AO98" s="24">
        <v>0</v>
      </c>
      <c r="AQ98">
        <v>3</v>
      </c>
      <c r="AS98" t="s">
        <v>2450</v>
      </c>
      <c r="AT98" s="27">
        <v>1</v>
      </c>
      <c r="AU98">
        <v>12</v>
      </c>
      <c r="AV98" s="21">
        <f t="shared" si="4"/>
        <v>92.307692307692307</v>
      </c>
      <c r="AW98">
        <v>3</v>
      </c>
      <c r="AY98" t="s">
        <v>2451</v>
      </c>
      <c r="AZ98" s="27">
        <v>1</v>
      </c>
      <c r="BA98">
        <v>12</v>
      </c>
      <c r="BB98" s="21">
        <f t="shared" si="5"/>
        <v>92.307692307692307</v>
      </c>
      <c r="BC98">
        <v>1</v>
      </c>
      <c r="BE98" t="s">
        <v>2450</v>
      </c>
      <c r="BF98" s="27">
        <v>1</v>
      </c>
      <c r="BI98">
        <v>3</v>
      </c>
      <c r="BK98" t="s">
        <v>2451</v>
      </c>
      <c r="BL98" s="27">
        <v>1</v>
      </c>
      <c r="BM98">
        <v>3</v>
      </c>
      <c r="BO98" t="s">
        <v>2451</v>
      </c>
      <c r="BP98" s="27">
        <v>1</v>
      </c>
      <c r="BQ98">
        <v>4</v>
      </c>
      <c r="BR98" s="21">
        <f t="shared" si="6"/>
        <v>30.76923076923077</v>
      </c>
      <c r="BT98">
        <v>1</v>
      </c>
      <c r="BV98" t="s">
        <v>2450</v>
      </c>
      <c r="BW98" s="27">
        <v>1</v>
      </c>
      <c r="BX98">
        <v>6</v>
      </c>
      <c r="BY98" s="21">
        <f t="shared" si="7"/>
        <v>46.153846153846153</v>
      </c>
      <c r="BZ98">
        <v>2</v>
      </c>
      <c r="CA98">
        <v>1</v>
      </c>
      <c r="CC98" t="s">
        <v>2450</v>
      </c>
      <c r="CD98" s="27">
        <v>0</v>
      </c>
      <c r="CF98" t="s">
        <v>242</v>
      </c>
      <c r="CG98" t="s">
        <v>242</v>
      </c>
      <c r="CI98" s="27">
        <v>1</v>
      </c>
      <c r="CJ98" s="2" t="s">
        <v>2452</v>
      </c>
      <c r="CK98" t="s">
        <v>242</v>
      </c>
      <c r="CN98" s="27">
        <v>0</v>
      </c>
      <c r="CO98" s="27">
        <v>0</v>
      </c>
      <c r="CP98" t="s">
        <v>242</v>
      </c>
      <c r="CQ98" t="s">
        <v>242</v>
      </c>
      <c r="CR98" t="s">
        <v>242</v>
      </c>
      <c r="CU98" s="27">
        <v>0</v>
      </c>
      <c r="CW98" t="s">
        <v>242</v>
      </c>
      <c r="CZ98" s="27">
        <v>1</v>
      </c>
      <c r="DA98">
        <v>276021</v>
      </c>
      <c r="DB98">
        <v>2</v>
      </c>
      <c r="DD98" s="27">
        <v>1</v>
      </c>
      <c r="DE98" t="s">
        <v>242</v>
      </c>
      <c r="DF98" t="s">
        <v>242</v>
      </c>
      <c r="DH98" t="s">
        <v>242</v>
      </c>
      <c r="DI98">
        <v>454718</v>
      </c>
      <c r="DJ98">
        <v>2</v>
      </c>
      <c r="DL98" s="27">
        <v>0</v>
      </c>
      <c r="DM98" t="s">
        <v>242</v>
      </c>
      <c r="DN98" t="s">
        <v>242</v>
      </c>
      <c r="DP98">
        <v>1</v>
      </c>
      <c r="DR98" t="s">
        <v>2450</v>
      </c>
      <c r="DS98" s="27">
        <v>0</v>
      </c>
      <c r="DU98" s="27">
        <v>0</v>
      </c>
      <c r="DW98" s="27">
        <v>0</v>
      </c>
      <c r="DY98" s="27">
        <v>1</v>
      </c>
      <c r="DZ98" s="2" t="s">
        <v>2453</v>
      </c>
      <c r="EA98" s="27">
        <v>0</v>
      </c>
      <c r="EC98" s="27">
        <v>0</v>
      </c>
      <c r="EE98" s="27">
        <v>0</v>
      </c>
      <c r="EG98" s="27">
        <v>0</v>
      </c>
      <c r="EI98" s="27">
        <v>1</v>
      </c>
      <c r="EJ98" t="s">
        <v>2454</v>
      </c>
      <c r="EK98" s="27">
        <v>1</v>
      </c>
      <c r="EL98" t="s">
        <v>2455</v>
      </c>
      <c r="EM98">
        <v>1</v>
      </c>
      <c r="EO98" t="s">
        <v>2450</v>
      </c>
      <c r="EP98" s="27">
        <v>0</v>
      </c>
      <c r="EQ98" t="s">
        <v>242</v>
      </c>
      <c r="ER98" t="s">
        <v>242</v>
      </c>
      <c r="EU98" t="s">
        <v>242</v>
      </c>
      <c r="EV98" t="s">
        <v>242</v>
      </c>
      <c r="EX98" s="27">
        <v>0</v>
      </c>
      <c r="EY98" t="s">
        <v>242</v>
      </c>
      <c r="FA98" s="27">
        <v>0</v>
      </c>
      <c r="FB98" t="s">
        <v>242</v>
      </c>
      <c r="FD98" s="27">
        <v>0.5</v>
      </c>
      <c r="FE98" t="s">
        <v>242</v>
      </c>
      <c r="FF98" t="s">
        <v>2456</v>
      </c>
      <c r="FG98" s="27">
        <v>0</v>
      </c>
      <c r="FH98" t="s">
        <v>242</v>
      </c>
      <c r="FJ98">
        <v>1</v>
      </c>
      <c r="FL98" t="s">
        <v>2450</v>
      </c>
      <c r="FM98" s="27">
        <v>1</v>
      </c>
      <c r="FN98">
        <v>22</v>
      </c>
      <c r="FO98">
        <v>49</v>
      </c>
      <c r="FP98">
        <v>29</v>
      </c>
      <c r="FR98" s="27">
        <v>1</v>
      </c>
      <c r="FS98">
        <v>32</v>
      </c>
      <c r="FT98">
        <v>2</v>
      </c>
      <c r="FV98" s="27">
        <v>1</v>
      </c>
      <c r="FW98">
        <v>14.6</v>
      </c>
      <c r="FX98">
        <v>26.5</v>
      </c>
      <c r="FY98">
        <v>48</v>
      </c>
      <c r="FZ98">
        <v>7.8</v>
      </c>
      <c r="GA98" t="s">
        <v>242</v>
      </c>
      <c r="GB98" t="s">
        <v>242</v>
      </c>
      <c r="GC98" t="s">
        <v>242</v>
      </c>
      <c r="GD98">
        <v>2</v>
      </c>
      <c r="GF98">
        <v>1</v>
      </c>
      <c r="GH98" t="s">
        <v>2450</v>
      </c>
      <c r="GI98" s="27">
        <v>0</v>
      </c>
      <c r="GJ98" t="s">
        <v>242</v>
      </c>
      <c r="GK98" t="s">
        <v>242</v>
      </c>
      <c r="GM98" t="s">
        <v>242</v>
      </c>
      <c r="GP98" s="27">
        <v>1</v>
      </c>
      <c r="GQ98">
        <v>232</v>
      </c>
      <c r="GR98" t="s">
        <v>2457</v>
      </c>
      <c r="GT98">
        <v>3</v>
      </c>
      <c r="GV98" t="s">
        <v>2451</v>
      </c>
      <c r="GW98" s="27">
        <v>0</v>
      </c>
      <c r="GY98" s="27">
        <v>0</v>
      </c>
      <c r="HA98" t="s">
        <v>242</v>
      </c>
      <c r="HD98" s="27">
        <v>1</v>
      </c>
      <c r="HE98" s="2" t="s">
        <v>2458</v>
      </c>
      <c r="HF98">
        <v>1</v>
      </c>
      <c r="HH98" t="s">
        <v>2450</v>
      </c>
      <c r="HI98">
        <v>0.66666666699999999</v>
      </c>
      <c r="HJ98">
        <v>1</v>
      </c>
      <c r="HK98">
        <v>0</v>
      </c>
      <c r="HL98">
        <v>0.66666666699999999</v>
      </c>
      <c r="HM98">
        <v>0.3</v>
      </c>
      <c r="HN98">
        <v>0</v>
      </c>
      <c r="HO98">
        <v>0.125</v>
      </c>
      <c r="HP98">
        <v>1</v>
      </c>
      <c r="HQ98">
        <v>0</v>
      </c>
      <c r="HR98">
        <v>1</v>
      </c>
      <c r="HS98">
        <v>0</v>
      </c>
      <c r="HT98">
        <v>1</v>
      </c>
      <c r="HU98">
        <v>1</v>
      </c>
      <c r="HV98">
        <v>0.55555555599999995</v>
      </c>
      <c r="HW98">
        <v>0.272916667</v>
      </c>
      <c r="HX98">
        <v>0.6</v>
      </c>
      <c r="HY98">
        <v>0.47615740699999998</v>
      </c>
      <c r="HZ98" t="s">
        <v>2459</v>
      </c>
      <c r="IA98" t="s">
        <v>266</v>
      </c>
      <c r="IB98" t="s">
        <v>2447</v>
      </c>
      <c r="IC98">
        <v>9497.3169999999991</v>
      </c>
      <c r="ID98">
        <v>9608.4619999999995</v>
      </c>
      <c r="IE98">
        <v>11386.189</v>
      </c>
      <c r="IF98">
        <v>12458.806</v>
      </c>
      <c r="IG98">
        <v>9497.3169999999991</v>
      </c>
    </row>
    <row r="99" spans="1:241" customFormat="1" ht="14" customHeight="1" x14ac:dyDescent="0.2">
      <c r="A99">
        <v>98</v>
      </c>
      <c r="B99">
        <v>98</v>
      </c>
      <c r="C99" s="1">
        <v>44652.713194444441</v>
      </c>
      <c r="D99" s="1">
        <v>44652.786805555559</v>
      </c>
      <c r="E99">
        <v>0</v>
      </c>
      <c r="F99" t="s">
        <v>1099</v>
      </c>
      <c r="G99">
        <v>100</v>
      </c>
      <c r="H99">
        <v>6345</v>
      </c>
      <c r="I99">
        <v>1</v>
      </c>
      <c r="J99" s="1">
        <v>44652.786805555559</v>
      </c>
      <c r="K99" t="s">
        <v>2460</v>
      </c>
      <c r="L99" t="s">
        <v>242</v>
      </c>
      <c r="M99" t="s">
        <v>242</v>
      </c>
      <c r="N99" t="s">
        <v>2461</v>
      </c>
      <c r="O99" t="s">
        <v>2462</v>
      </c>
      <c r="P99">
        <v>34.064804080000002</v>
      </c>
      <c r="Q99">
        <v>-118.4413986</v>
      </c>
      <c r="R99" t="s">
        <v>245</v>
      </c>
      <c r="S99" t="s">
        <v>246</v>
      </c>
      <c r="T99" t="s">
        <v>2463</v>
      </c>
      <c r="V99" t="s">
        <v>2464</v>
      </c>
      <c r="W99">
        <v>806407102</v>
      </c>
      <c r="X99">
        <v>5047</v>
      </c>
      <c r="Y99" t="s">
        <v>350</v>
      </c>
      <c r="Z99" t="s">
        <v>2465</v>
      </c>
      <c r="AA99">
        <v>2020</v>
      </c>
      <c r="AC99">
        <v>0</v>
      </c>
      <c r="AF99">
        <v>17</v>
      </c>
      <c r="AG99">
        <v>1</v>
      </c>
      <c r="AI99" t="s">
        <v>2466</v>
      </c>
      <c r="AJ99" s="27">
        <v>1</v>
      </c>
      <c r="AK99">
        <v>7</v>
      </c>
      <c r="AL99" s="27">
        <v>1</v>
      </c>
      <c r="AM99">
        <v>2</v>
      </c>
      <c r="AN99" s="27">
        <v>1</v>
      </c>
      <c r="AO99">
        <v>7</v>
      </c>
      <c r="AQ99">
        <v>3</v>
      </c>
      <c r="AS99" t="s">
        <v>2467</v>
      </c>
      <c r="AT99" s="27">
        <v>1</v>
      </c>
      <c r="AU99">
        <v>12</v>
      </c>
      <c r="AV99" s="21">
        <f t="shared" si="4"/>
        <v>70.588235294117652</v>
      </c>
      <c r="AW99">
        <v>3</v>
      </c>
      <c r="AY99" t="s">
        <v>2467</v>
      </c>
      <c r="AZ99" s="27">
        <v>1</v>
      </c>
      <c r="BA99">
        <v>12</v>
      </c>
      <c r="BB99" s="21">
        <f t="shared" si="5"/>
        <v>70.588235294117652</v>
      </c>
      <c r="BC99">
        <v>1</v>
      </c>
      <c r="BE99" t="s">
        <v>2466</v>
      </c>
      <c r="BF99" s="27">
        <v>1</v>
      </c>
      <c r="BI99">
        <v>3</v>
      </c>
      <c r="BK99" t="s">
        <v>2467</v>
      </c>
      <c r="BL99" s="27">
        <v>1</v>
      </c>
      <c r="BM99">
        <v>3</v>
      </c>
      <c r="BO99" t="s">
        <v>2467</v>
      </c>
      <c r="BP99" s="27">
        <v>1</v>
      </c>
      <c r="BQ99">
        <v>5</v>
      </c>
      <c r="BR99" s="21">
        <f t="shared" si="6"/>
        <v>29.411764705882355</v>
      </c>
      <c r="BT99">
        <v>1</v>
      </c>
      <c r="BV99" t="s">
        <v>2466</v>
      </c>
      <c r="BW99" s="27">
        <v>1</v>
      </c>
      <c r="BX99">
        <v>3</v>
      </c>
      <c r="BY99" s="21">
        <f t="shared" si="7"/>
        <v>17.647058823529413</v>
      </c>
      <c r="BZ99">
        <v>1</v>
      </c>
      <c r="CA99">
        <v>1</v>
      </c>
      <c r="CC99" t="s">
        <v>2466</v>
      </c>
      <c r="CD99" s="27">
        <v>0</v>
      </c>
      <c r="CF99" t="s">
        <v>242</v>
      </c>
      <c r="CG99" t="s">
        <v>242</v>
      </c>
      <c r="CI99" s="27">
        <v>1</v>
      </c>
      <c r="CJ99" s="2" t="s">
        <v>2468</v>
      </c>
      <c r="CK99">
        <v>1</v>
      </c>
      <c r="CM99" t="s">
        <v>2466</v>
      </c>
      <c r="CN99" s="27">
        <v>1</v>
      </c>
      <c r="CO99" s="27">
        <v>0</v>
      </c>
      <c r="CP99" t="s">
        <v>242</v>
      </c>
      <c r="CQ99" t="s">
        <v>242</v>
      </c>
      <c r="CR99" t="s">
        <v>242</v>
      </c>
      <c r="CU99" s="27">
        <v>1</v>
      </c>
      <c r="CV99" s="2" t="s">
        <v>2469</v>
      </c>
      <c r="CW99">
        <v>1</v>
      </c>
      <c r="CY99" t="s">
        <v>2466</v>
      </c>
      <c r="CZ99" s="27">
        <v>1</v>
      </c>
      <c r="DA99">
        <v>16128</v>
      </c>
      <c r="DB99">
        <v>2</v>
      </c>
      <c r="DD99" s="27">
        <v>1</v>
      </c>
      <c r="DE99" t="s">
        <v>242</v>
      </c>
      <c r="DF99" t="s">
        <v>242</v>
      </c>
      <c r="DH99" t="s">
        <v>242</v>
      </c>
      <c r="DI99">
        <v>11391</v>
      </c>
      <c r="DJ99">
        <v>2</v>
      </c>
      <c r="DL99" s="27">
        <v>1</v>
      </c>
      <c r="DM99">
        <v>49717</v>
      </c>
      <c r="DN99">
        <v>2</v>
      </c>
      <c r="DP99">
        <v>1</v>
      </c>
      <c r="DR99" t="s">
        <v>2466</v>
      </c>
      <c r="DS99" s="27">
        <v>1</v>
      </c>
      <c r="DT99" s="2" t="s">
        <v>2470</v>
      </c>
      <c r="DU99" s="27">
        <v>1</v>
      </c>
      <c r="DV99" s="2" t="s">
        <v>2471</v>
      </c>
      <c r="DW99" s="27">
        <v>0</v>
      </c>
      <c r="DY99" s="27">
        <v>1</v>
      </c>
      <c r="DZ99" s="2" t="s">
        <v>2472</v>
      </c>
      <c r="EA99" s="27">
        <v>0</v>
      </c>
      <c r="EC99" s="27">
        <v>0</v>
      </c>
      <c r="EE99" s="27">
        <v>0</v>
      </c>
      <c r="EG99" s="27">
        <v>0</v>
      </c>
      <c r="EI99" s="27">
        <v>1</v>
      </c>
      <c r="EJ99" t="s">
        <v>1146</v>
      </c>
      <c r="EK99" s="27">
        <v>1</v>
      </c>
      <c r="EL99" t="s">
        <v>2473</v>
      </c>
      <c r="EM99">
        <v>1</v>
      </c>
      <c r="EO99" t="s">
        <v>2466</v>
      </c>
      <c r="EP99" s="27">
        <v>0</v>
      </c>
      <c r="EQ99" t="s">
        <v>242</v>
      </c>
      <c r="ER99" t="s">
        <v>242</v>
      </c>
      <c r="EU99" t="s">
        <v>242</v>
      </c>
      <c r="EV99" t="s">
        <v>242</v>
      </c>
      <c r="EX99" s="27">
        <v>0</v>
      </c>
      <c r="EY99" t="s">
        <v>242</v>
      </c>
      <c r="FA99" s="27">
        <v>0</v>
      </c>
      <c r="FB99" t="s">
        <v>242</v>
      </c>
      <c r="FD99" s="27">
        <v>0</v>
      </c>
      <c r="FE99" t="s">
        <v>242</v>
      </c>
      <c r="FG99" s="27">
        <v>0</v>
      </c>
      <c r="FH99" t="s">
        <v>242</v>
      </c>
      <c r="FJ99" t="s">
        <v>242</v>
      </c>
      <c r="FM99" s="27">
        <v>1</v>
      </c>
      <c r="FN99">
        <v>16</v>
      </c>
      <c r="FO99">
        <v>47</v>
      </c>
      <c r="FP99">
        <v>37</v>
      </c>
      <c r="FR99" s="27">
        <v>1</v>
      </c>
      <c r="FS99">
        <v>42.3</v>
      </c>
      <c r="FT99">
        <v>3</v>
      </c>
      <c r="FV99" s="27">
        <v>1</v>
      </c>
      <c r="FW99">
        <v>9</v>
      </c>
      <c r="FX99">
        <v>12</v>
      </c>
      <c r="FY99">
        <v>70.2</v>
      </c>
      <c r="FZ99">
        <v>6</v>
      </c>
      <c r="GA99" t="s">
        <v>242</v>
      </c>
      <c r="GB99" t="s">
        <v>242</v>
      </c>
      <c r="GC99" t="s">
        <v>242</v>
      </c>
      <c r="GD99">
        <v>3</v>
      </c>
      <c r="GF99">
        <v>1</v>
      </c>
      <c r="GH99" t="s">
        <v>2466</v>
      </c>
      <c r="GI99" s="27">
        <v>0</v>
      </c>
      <c r="GJ99" t="s">
        <v>242</v>
      </c>
      <c r="GK99" t="s">
        <v>242</v>
      </c>
      <c r="GM99" t="s">
        <v>242</v>
      </c>
      <c r="GP99" s="27">
        <v>1</v>
      </c>
      <c r="GQ99">
        <v>86</v>
      </c>
      <c r="GR99" t="s">
        <v>2474</v>
      </c>
      <c r="GT99">
        <v>3</v>
      </c>
      <c r="GV99" t="s">
        <v>2467</v>
      </c>
      <c r="GW99" s="27">
        <v>0</v>
      </c>
      <c r="GY99" s="27">
        <v>0.5</v>
      </c>
      <c r="GZ99" s="2" t="s">
        <v>2475</v>
      </c>
      <c r="HA99">
        <v>1</v>
      </c>
      <c r="HC99" t="s">
        <v>2466</v>
      </c>
      <c r="HD99" s="27">
        <v>1</v>
      </c>
      <c r="HE99" s="2" t="s">
        <v>2476</v>
      </c>
      <c r="HF99">
        <v>1</v>
      </c>
      <c r="HH99" t="s">
        <v>2466</v>
      </c>
      <c r="HI99">
        <v>0.88888888899999996</v>
      </c>
      <c r="HJ99">
        <v>1</v>
      </c>
      <c r="HK99">
        <v>0.5</v>
      </c>
      <c r="HL99">
        <v>1</v>
      </c>
      <c r="HM99">
        <v>0.5</v>
      </c>
      <c r="HN99">
        <v>0</v>
      </c>
      <c r="HO99">
        <v>0</v>
      </c>
      <c r="HP99">
        <v>1</v>
      </c>
      <c r="HQ99">
        <v>0</v>
      </c>
      <c r="HR99">
        <v>1</v>
      </c>
      <c r="HS99">
        <v>0.25</v>
      </c>
      <c r="HT99">
        <v>1</v>
      </c>
      <c r="HU99">
        <v>1</v>
      </c>
      <c r="HV99">
        <v>0.79629629599999996</v>
      </c>
      <c r="HW99">
        <v>0.375</v>
      </c>
      <c r="HX99">
        <v>0.65</v>
      </c>
      <c r="HY99">
        <v>0.60709876500000004</v>
      </c>
      <c r="HZ99" t="s">
        <v>2477</v>
      </c>
      <c r="IA99" t="s">
        <v>266</v>
      </c>
      <c r="IB99" t="s">
        <v>2463</v>
      </c>
      <c r="IC99">
        <v>9985.8029999999999</v>
      </c>
      <c r="ID99">
        <v>10119.141</v>
      </c>
      <c r="IE99">
        <v>12401.021000000001</v>
      </c>
      <c r="IF99">
        <v>12647</v>
      </c>
      <c r="IG99">
        <v>9985.8029999999999</v>
      </c>
    </row>
    <row r="100" spans="1:241" ht="14" customHeight="1" x14ac:dyDescent="0.2">
      <c r="A100" s="10">
        <v>99</v>
      </c>
      <c r="B100">
        <v>99</v>
      </c>
      <c r="C100" s="1">
        <v>44643.454861111109</v>
      </c>
      <c r="D100" s="1">
        <v>44655.788194444445</v>
      </c>
      <c r="E100">
        <v>0</v>
      </c>
      <c r="F100" t="s">
        <v>2478</v>
      </c>
      <c r="G100">
        <v>100</v>
      </c>
      <c r="H100">
        <v>1065556</v>
      </c>
      <c r="I100">
        <v>1</v>
      </c>
      <c r="J100" s="1">
        <v>44655.788194444445</v>
      </c>
      <c r="K100" t="s">
        <v>2479</v>
      </c>
      <c r="L100" t="s">
        <v>242</v>
      </c>
      <c r="M100" t="s">
        <v>242</v>
      </c>
      <c r="N100" t="s">
        <v>2480</v>
      </c>
      <c r="O100" t="s">
        <v>2481</v>
      </c>
      <c r="P100">
        <v>34.037999999999997</v>
      </c>
      <c r="Q100">
        <v>-118.45440000000001</v>
      </c>
      <c r="R100" t="s">
        <v>245</v>
      </c>
      <c r="S100" t="s">
        <v>246</v>
      </c>
      <c r="T100" s="10" t="s">
        <v>2482</v>
      </c>
      <c r="V100" t="s">
        <v>2483</v>
      </c>
      <c r="W100">
        <v>418056107</v>
      </c>
      <c r="X100">
        <v>3944</v>
      </c>
      <c r="Y100" s="10" t="s">
        <v>271</v>
      </c>
      <c r="Z100" s="10" t="s">
        <v>2484</v>
      </c>
      <c r="AA100" s="10">
        <v>2019</v>
      </c>
      <c r="AC100" s="10">
        <v>0.5</v>
      </c>
      <c r="AD100">
        <v>15</v>
      </c>
      <c r="AF100" s="10">
        <v>13</v>
      </c>
      <c r="AG100">
        <v>1</v>
      </c>
      <c r="AI100" t="s">
        <v>2485</v>
      </c>
      <c r="AJ100" s="22">
        <v>1</v>
      </c>
      <c r="AK100" s="10">
        <v>7</v>
      </c>
      <c r="AL100" s="22">
        <v>0</v>
      </c>
      <c r="AM100" s="19">
        <v>0</v>
      </c>
      <c r="AN100" s="22">
        <v>0.5</v>
      </c>
      <c r="AO100" s="10">
        <v>13</v>
      </c>
      <c r="AP100" s="2" t="s">
        <v>2486</v>
      </c>
      <c r="AQ100">
        <v>3</v>
      </c>
      <c r="AS100" t="s">
        <v>2487</v>
      </c>
      <c r="AT100" s="22">
        <v>1</v>
      </c>
      <c r="AU100" s="10">
        <v>11</v>
      </c>
      <c r="AV100" s="21">
        <f t="shared" si="4"/>
        <v>84.615384615384613</v>
      </c>
      <c r="AW100">
        <v>3</v>
      </c>
      <c r="AY100" t="s">
        <v>2487</v>
      </c>
      <c r="AZ100" s="22">
        <v>1</v>
      </c>
      <c r="BA100" s="10">
        <v>11</v>
      </c>
      <c r="BB100" s="21">
        <f t="shared" si="5"/>
        <v>84.615384615384613</v>
      </c>
      <c r="BC100">
        <v>3</v>
      </c>
      <c r="BE100" t="s">
        <v>2487</v>
      </c>
      <c r="BF100" s="22">
        <v>1</v>
      </c>
      <c r="BG100" s="10">
        <v>8.4600000000000009</v>
      </c>
      <c r="BI100">
        <v>3</v>
      </c>
      <c r="BK100" t="s">
        <v>2487</v>
      </c>
      <c r="BL100" s="22">
        <v>1</v>
      </c>
      <c r="BM100">
        <v>3</v>
      </c>
      <c r="BO100" t="s">
        <v>2487</v>
      </c>
      <c r="BP100" s="22">
        <v>1</v>
      </c>
      <c r="BQ100" s="10">
        <v>5</v>
      </c>
      <c r="BR100" s="21">
        <f t="shared" si="6"/>
        <v>38.461538461538467</v>
      </c>
      <c r="BT100" s="10">
        <v>3</v>
      </c>
      <c r="BV100" s="10" t="s">
        <v>2487</v>
      </c>
      <c r="BW100" s="22">
        <v>0</v>
      </c>
      <c r="BX100" s="19">
        <v>0</v>
      </c>
      <c r="BY100" s="21">
        <f t="shared" si="7"/>
        <v>0</v>
      </c>
      <c r="BZ100" s="10" t="s">
        <v>242</v>
      </c>
      <c r="CA100" s="10" t="s">
        <v>242</v>
      </c>
      <c r="CD100" s="22">
        <v>0</v>
      </c>
      <c r="CF100" s="10" t="s">
        <v>242</v>
      </c>
      <c r="CG100" s="10" t="s">
        <v>242</v>
      </c>
      <c r="CI100" s="22">
        <v>1</v>
      </c>
      <c r="CJ100" s="10" t="s">
        <v>2488</v>
      </c>
      <c r="CK100" s="10">
        <v>1</v>
      </c>
      <c r="CM100" s="10" t="s">
        <v>2485</v>
      </c>
      <c r="CN100" s="22">
        <v>0</v>
      </c>
      <c r="CO100" s="22">
        <v>0</v>
      </c>
      <c r="CP100" s="10" t="s">
        <v>242</v>
      </c>
      <c r="CQ100" s="10" t="s">
        <v>242</v>
      </c>
      <c r="CR100" s="10" t="s">
        <v>242</v>
      </c>
      <c r="CU100" s="22">
        <v>1</v>
      </c>
      <c r="CV100" s="11" t="s">
        <v>2489</v>
      </c>
      <c r="CW100" s="10">
        <v>2</v>
      </c>
      <c r="CY100" s="10" t="s">
        <v>2490</v>
      </c>
      <c r="CZ100" s="22">
        <v>1</v>
      </c>
      <c r="DA100" s="10">
        <v>5962</v>
      </c>
      <c r="DB100" s="10">
        <v>2</v>
      </c>
      <c r="DD100" s="22">
        <v>1</v>
      </c>
      <c r="DE100" s="10" t="s">
        <v>242</v>
      </c>
      <c r="DF100" s="10" t="s">
        <v>242</v>
      </c>
      <c r="DH100" s="10" t="s">
        <v>242</v>
      </c>
      <c r="DI100" s="10">
        <v>6901</v>
      </c>
      <c r="DJ100" s="10">
        <v>2</v>
      </c>
      <c r="DL100" s="22">
        <v>0</v>
      </c>
      <c r="DM100" s="10" t="s">
        <v>242</v>
      </c>
      <c r="DN100" s="10" t="s">
        <v>242</v>
      </c>
      <c r="DP100" s="10">
        <v>1</v>
      </c>
      <c r="DR100" s="10" t="s">
        <v>2485</v>
      </c>
      <c r="DS100" s="27">
        <v>0.5</v>
      </c>
      <c r="DT100" s="2" t="s">
        <v>2491</v>
      </c>
      <c r="DU100" s="27">
        <v>0</v>
      </c>
      <c r="DW100" s="27">
        <v>0</v>
      </c>
      <c r="DY100" s="27">
        <v>0</v>
      </c>
      <c r="EA100" s="27">
        <v>0</v>
      </c>
      <c r="EC100" s="27">
        <v>0</v>
      </c>
      <c r="EE100" s="27">
        <v>0</v>
      </c>
      <c r="EG100" s="27">
        <v>0</v>
      </c>
      <c r="EI100" s="27">
        <v>1</v>
      </c>
      <c r="EJ100" t="s">
        <v>2492</v>
      </c>
      <c r="EK100" s="27">
        <v>0.5</v>
      </c>
      <c r="EL100" s="2" t="s">
        <v>2493</v>
      </c>
      <c r="EM100">
        <v>1</v>
      </c>
      <c r="EO100" t="s">
        <v>2485</v>
      </c>
      <c r="EP100" s="22">
        <v>0</v>
      </c>
      <c r="EQ100" s="10" t="s">
        <v>242</v>
      </c>
      <c r="ER100" s="10" t="s">
        <v>242</v>
      </c>
      <c r="EU100" s="10" t="s">
        <v>242</v>
      </c>
      <c r="EV100" s="10" t="s">
        <v>242</v>
      </c>
      <c r="EX100" s="22">
        <v>0</v>
      </c>
      <c r="EY100" s="10" t="s">
        <v>242</v>
      </c>
      <c r="FA100" s="22">
        <v>0</v>
      </c>
      <c r="FB100" s="10" t="s">
        <v>242</v>
      </c>
      <c r="FD100" s="22">
        <v>1</v>
      </c>
      <c r="FE100" s="10">
        <v>38.23265902</v>
      </c>
      <c r="FF100" s="10" t="s">
        <v>2494</v>
      </c>
      <c r="FG100" s="22">
        <v>0</v>
      </c>
      <c r="FH100" s="10" t="s">
        <v>242</v>
      </c>
      <c r="FJ100" s="10">
        <v>1</v>
      </c>
      <c r="FL100" s="10" t="s">
        <v>2485</v>
      </c>
      <c r="FM100" s="22">
        <v>1</v>
      </c>
      <c r="FN100" s="10">
        <v>13.37</v>
      </c>
      <c r="FO100" s="10">
        <v>67.03</v>
      </c>
      <c r="FP100" s="10">
        <v>19.399999999999999</v>
      </c>
      <c r="FR100" s="22">
        <v>1</v>
      </c>
      <c r="FS100" s="10">
        <v>55</v>
      </c>
      <c r="FT100" s="10">
        <v>1</v>
      </c>
      <c r="FV100" s="22">
        <v>1</v>
      </c>
      <c r="FW100" s="10">
        <v>2</v>
      </c>
      <c r="FX100" s="10">
        <v>8</v>
      </c>
      <c r="FY100" s="10">
        <v>81</v>
      </c>
      <c r="FZ100" s="10">
        <v>7</v>
      </c>
      <c r="GA100" s="10" t="s">
        <v>242</v>
      </c>
      <c r="GB100" s="10" t="s">
        <v>242</v>
      </c>
      <c r="GC100" s="10" t="s">
        <v>242</v>
      </c>
      <c r="GD100" s="10">
        <v>1</v>
      </c>
      <c r="GF100" s="10">
        <v>1</v>
      </c>
      <c r="GH100" s="10" t="s">
        <v>2485</v>
      </c>
      <c r="GI100" s="22">
        <v>0</v>
      </c>
      <c r="GJ100" s="10" t="s">
        <v>242</v>
      </c>
      <c r="GK100" s="10" t="s">
        <v>242</v>
      </c>
      <c r="GM100" s="10" t="s">
        <v>242</v>
      </c>
      <c r="GP100" s="22">
        <v>1</v>
      </c>
      <c r="GQ100" s="10">
        <v>237</v>
      </c>
      <c r="GR100" s="10" t="s">
        <v>2495</v>
      </c>
      <c r="GT100" s="10">
        <v>3</v>
      </c>
      <c r="GV100" s="10" t="s">
        <v>2487</v>
      </c>
      <c r="GW100" s="22">
        <v>1</v>
      </c>
      <c r="GX100" s="11" t="s">
        <v>2496</v>
      </c>
      <c r="GY100" s="22">
        <v>1</v>
      </c>
      <c r="GZ100" s="11" t="s">
        <v>2496</v>
      </c>
      <c r="HA100" s="10">
        <v>1</v>
      </c>
      <c r="HC100" s="10" t="s">
        <v>2485</v>
      </c>
      <c r="HD100" s="22">
        <v>1</v>
      </c>
      <c r="HE100" s="11" t="s">
        <v>2497</v>
      </c>
      <c r="HF100" s="10">
        <v>1</v>
      </c>
      <c r="HH100" s="10" t="s">
        <v>2485</v>
      </c>
      <c r="HI100" s="10">
        <v>0.61111111100000004</v>
      </c>
      <c r="HJ100" s="10">
        <v>1</v>
      </c>
      <c r="HK100" s="10">
        <v>0.5</v>
      </c>
      <c r="HL100" s="10">
        <v>0.66666666699999999</v>
      </c>
      <c r="HM100" s="10">
        <v>0.2</v>
      </c>
      <c r="HN100" s="10">
        <v>0</v>
      </c>
      <c r="HO100" s="10">
        <v>0.25</v>
      </c>
      <c r="HP100" s="10">
        <v>1</v>
      </c>
      <c r="HQ100" s="10">
        <v>0</v>
      </c>
      <c r="HR100" s="10">
        <v>1</v>
      </c>
      <c r="HS100" s="10">
        <v>1</v>
      </c>
      <c r="HT100" s="10">
        <v>1</v>
      </c>
      <c r="HU100" s="10">
        <v>1</v>
      </c>
      <c r="HV100" s="10">
        <v>0.70370370400000004</v>
      </c>
      <c r="HW100" s="10">
        <v>0.27916666699999998</v>
      </c>
      <c r="HX100" s="10">
        <v>0.8</v>
      </c>
      <c r="HY100" s="10">
        <v>0.59429012299999995</v>
      </c>
      <c r="HZ100" s="10" t="s">
        <v>2498</v>
      </c>
      <c r="IA100" s="10" t="s">
        <v>266</v>
      </c>
      <c r="IB100" s="10" t="s">
        <v>2482</v>
      </c>
      <c r="IC100" s="10">
        <v>4720.2269999999999</v>
      </c>
      <c r="ID100" s="10">
        <v>5465.4430000000002</v>
      </c>
      <c r="IE100" s="10">
        <v>6420.4</v>
      </c>
      <c r="IF100" s="10">
        <v>5856.7</v>
      </c>
      <c r="IG100" s="10">
        <v>4720.2269999999999</v>
      </c>
    </row>
    <row r="101" spans="1:241" customFormat="1" ht="14" customHeight="1" x14ac:dyDescent="0.2">
      <c r="A101">
        <v>100</v>
      </c>
      <c r="B101">
        <v>100</v>
      </c>
      <c r="C101" s="1">
        <v>44655.756944444445</v>
      </c>
      <c r="D101" s="1">
        <v>44655.913194444445</v>
      </c>
      <c r="E101">
        <v>0</v>
      </c>
      <c r="F101" t="s">
        <v>1099</v>
      </c>
      <c r="G101">
        <v>100</v>
      </c>
      <c r="H101">
        <v>13506</v>
      </c>
      <c r="I101">
        <v>1</v>
      </c>
      <c r="J101" s="1">
        <v>44655.913194444445</v>
      </c>
      <c r="K101" t="s">
        <v>2499</v>
      </c>
      <c r="L101" t="s">
        <v>242</v>
      </c>
      <c r="M101" t="s">
        <v>242</v>
      </c>
      <c r="N101" t="s">
        <v>2500</v>
      </c>
      <c r="O101" t="s">
        <v>2501</v>
      </c>
      <c r="P101">
        <v>34.064799999999998</v>
      </c>
      <c r="Q101">
        <v>-118.4414</v>
      </c>
      <c r="R101" t="s">
        <v>245</v>
      </c>
      <c r="S101" t="s">
        <v>246</v>
      </c>
      <c r="T101" t="s">
        <v>2502</v>
      </c>
      <c r="V101" t="s">
        <v>2503</v>
      </c>
      <c r="W101">
        <v>443201108</v>
      </c>
      <c r="X101">
        <v>3350</v>
      </c>
      <c r="Y101" t="s">
        <v>476</v>
      </c>
      <c r="Z101" t="s">
        <v>2504</v>
      </c>
      <c r="AA101">
        <v>2020</v>
      </c>
      <c r="AC101">
        <v>0</v>
      </c>
      <c r="AF101">
        <v>11</v>
      </c>
      <c r="AG101">
        <v>1</v>
      </c>
      <c r="AI101" t="s">
        <v>2505</v>
      </c>
      <c r="AJ101" s="27">
        <v>1</v>
      </c>
      <c r="AK101">
        <v>10</v>
      </c>
      <c r="AL101" s="27">
        <v>0</v>
      </c>
      <c r="AM101" s="24">
        <v>0</v>
      </c>
      <c r="AN101" s="27">
        <v>0</v>
      </c>
      <c r="AO101" s="24">
        <v>0</v>
      </c>
      <c r="AQ101">
        <v>3</v>
      </c>
      <c r="AS101" t="s">
        <v>2506</v>
      </c>
      <c r="AT101" s="27">
        <v>1</v>
      </c>
      <c r="AU101">
        <v>9</v>
      </c>
      <c r="AV101" s="21">
        <f t="shared" si="4"/>
        <v>81.818181818181827</v>
      </c>
      <c r="AW101">
        <v>3</v>
      </c>
      <c r="AY101" t="s">
        <v>2506</v>
      </c>
      <c r="AZ101" s="27">
        <v>1</v>
      </c>
      <c r="BA101">
        <v>9</v>
      </c>
      <c r="BB101" s="21">
        <f t="shared" si="5"/>
        <v>81.818181818181827</v>
      </c>
      <c r="BC101">
        <v>3</v>
      </c>
      <c r="BE101" t="s">
        <v>2506</v>
      </c>
      <c r="BF101" s="27">
        <v>1</v>
      </c>
      <c r="BG101">
        <v>2.5</v>
      </c>
      <c r="BI101">
        <v>3</v>
      </c>
      <c r="BK101" t="s">
        <v>2506</v>
      </c>
      <c r="BL101" s="27">
        <v>1</v>
      </c>
      <c r="BM101">
        <v>3</v>
      </c>
      <c r="BO101" t="s">
        <v>2506</v>
      </c>
      <c r="BP101" s="27">
        <v>1</v>
      </c>
      <c r="BQ101">
        <v>4</v>
      </c>
      <c r="BR101" s="21">
        <f t="shared" si="6"/>
        <v>36.363636363636367</v>
      </c>
      <c r="BT101">
        <v>1</v>
      </c>
      <c r="BV101" t="s">
        <v>2505</v>
      </c>
      <c r="BW101" s="27">
        <v>1</v>
      </c>
      <c r="BX101">
        <v>4</v>
      </c>
      <c r="BY101" s="21">
        <f t="shared" si="7"/>
        <v>36.363636363636367</v>
      </c>
      <c r="BZ101">
        <v>2</v>
      </c>
      <c r="CA101">
        <v>3</v>
      </c>
      <c r="CC101" t="s">
        <v>2506</v>
      </c>
      <c r="CD101" s="27">
        <v>0</v>
      </c>
      <c r="CF101" t="s">
        <v>242</v>
      </c>
      <c r="CG101" t="s">
        <v>242</v>
      </c>
      <c r="CI101" s="27">
        <v>1</v>
      </c>
      <c r="CJ101" s="2" t="s">
        <v>2507</v>
      </c>
      <c r="CK101">
        <v>1</v>
      </c>
      <c r="CM101" t="s">
        <v>2505</v>
      </c>
      <c r="CN101" s="27">
        <v>0</v>
      </c>
      <c r="CO101" s="27">
        <v>0</v>
      </c>
      <c r="CP101" t="s">
        <v>242</v>
      </c>
      <c r="CQ101" t="s">
        <v>242</v>
      </c>
      <c r="CR101" t="s">
        <v>242</v>
      </c>
      <c r="CU101" s="27">
        <v>1</v>
      </c>
      <c r="CV101" s="2" t="s">
        <v>2508</v>
      </c>
      <c r="CW101">
        <v>1</v>
      </c>
      <c r="CY101" t="s">
        <v>2505</v>
      </c>
      <c r="CZ101" s="27">
        <v>1</v>
      </c>
      <c r="DA101">
        <v>370000</v>
      </c>
      <c r="DB101">
        <v>2</v>
      </c>
      <c r="DD101" s="27">
        <v>1</v>
      </c>
      <c r="DE101" t="s">
        <v>242</v>
      </c>
      <c r="DF101" t="s">
        <v>242</v>
      </c>
      <c r="DH101" t="s">
        <v>242</v>
      </c>
      <c r="DI101">
        <v>430000</v>
      </c>
      <c r="DJ101">
        <v>2</v>
      </c>
      <c r="DL101" s="27">
        <v>1</v>
      </c>
      <c r="DM101">
        <v>1180000</v>
      </c>
      <c r="DN101">
        <v>2</v>
      </c>
      <c r="DP101">
        <v>1</v>
      </c>
      <c r="DR101" t="s">
        <v>2505</v>
      </c>
      <c r="DS101" s="27">
        <v>1</v>
      </c>
      <c r="DT101" s="2" t="s">
        <v>2509</v>
      </c>
      <c r="DU101" s="27">
        <v>1</v>
      </c>
      <c r="DV101" s="2" t="s">
        <v>2510</v>
      </c>
      <c r="DW101" s="27">
        <v>1</v>
      </c>
      <c r="DX101" s="2" t="s">
        <v>2511</v>
      </c>
      <c r="DY101" s="27">
        <v>1</v>
      </c>
      <c r="DZ101" s="2" t="s">
        <v>2512</v>
      </c>
      <c r="EA101" s="27">
        <v>1</v>
      </c>
      <c r="EB101" s="2" t="s">
        <v>2513</v>
      </c>
      <c r="EC101" s="27">
        <v>1</v>
      </c>
      <c r="ED101" s="2" t="s">
        <v>2514</v>
      </c>
      <c r="EE101" s="27">
        <v>1</v>
      </c>
      <c r="EF101" s="2" t="s">
        <v>2515</v>
      </c>
      <c r="EG101" s="27">
        <v>1</v>
      </c>
      <c r="EH101" t="s">
        <v>2516</v>
      </c>
      <c r="EI101" s="27">
        <v>1</v>
      </c>
      <c r="EJ101" s="2" t="s">
        <v>2517</v>
      </c>
      <c r="EK101" s="27">
        <v>1</v>
      </c>
      <c r="EL101" t="s">
        <v>2518</v>
      </c>
      <c r="EM101">
        <v>5</v>
      </c>
      <c r="EN101" t="s">
        <v>1798</v>
      </c>
      <c r="EO101" t="s">
        <v>2519</v>
      </c>
      <c r="EP101" s="27">
        <v>0</v>
      </c>
      <c r="EQ101" t="s">
        <v>242</v>
      </c>
      <c r="ER101" t="s">
        <v>242</v>
      </c>
      <c r="EU101" t="s">
        <v>242</v>
      </c>
      <c r="EV101" t="s">
        <v>242</v>
      </c>
      <c r="EX101" s="27">
        <v>1</v>
      </c>
      <c r="EY101">
        <v>4146.4399999999996</v>
      </c>
      <c r="FA101" s="27">
        <v>1</v>
      </c>
      <c r="FB101">
        <v>41.8</v>
      </c>
      <c r="FC101" t="s">
        <v>2520</v>
      </c>
      <c r="FD101" s="27">
        <v>0</v>
      </c>
      <c r="FE101" t="s">
        <v>242</v>
      </c>
      <c r="FG101" s="27">
        <v>0</v>
      </c>
      <c r="FH101" t="s">
        <v>242</v>
      </c>
      <c r="FJ101">
        <v>1</v>
      </c>
      <c r="FL101" t="s">
        <v>2505</v>
      </c>
      <c r="FM101" s="27">
        <v>1</v>
      </c>
      <c r="FN101">
        <v>11</v>
      </c>
      <c r="FO101">
        <v>48.2</v>
      </c>
      <c r="FP101">
        <v>40.799999999999997</v>
      </c>
      <c r="FR101" s="27">
        <v>1</v>
      </c>
      <c r="FS101">
        <v>25</v>
      </c>
      <c r="FT101">
        <v>2</v>
      </c>
      <c r="FV101" s="27">
        <v>0.5</v>
      </c>
      <c r="FW101" t="s">
        <v>242</v>
      </c>
      <c r="FX101" t="s">
        <v>242</v>
      </c>
      <c r="FY101" t="s">
        <v>242</v>
      </c>
      <c r="FZ101" t="s">
        <v>242</v>
      </c>
      <c r="GA101" t="s">
        <v>242</v>
      </c>
      <c r="GB101" t="s">
        <v>242</v>
      </c>
      <c r="GC101" t="s">
        <v>242</v>
      </c>
      <c r="GD101">
        <v>1</v>
      </c>
      <c r="GE101" t="s">
        <v>2521</v>
      </c>
      <c r="GF101">
        <v>1</v>
      </c>
      <c r="GH101" t="s">
        <v>2505</v>
      </c>
      <c r="GI101" s="27">
        <v>0</v>
      </c>
      <c r="GJ101" t="s">
        <v>242</v>
      </c>
      <c r="GK101" t="s">
        <v>242</v>
      </c>
      <c r="GM101" t="s">
        <v>242</v>
      </c>
      <c r="GP101" s="27">
        <v>1</v>
      </c>
      <c r="GQ101">
        <v>761</v>
      </c>
      <c r="GR101" t="s">
        <v>2522</v>
      </c>
      <c r="GT101">
        <v>3</v>
      </c>
      <c r="GV101" t="s">
        <v>2506</v>
      </c>
      <c r="GW101" s="27">
        <v>0</v>
      </c>
      <c r="GY101" s="27">
        <v>0</v>
      </c>
      <c r="HA101" t="s">
        <v>242</v>
      </c>
      <c r="HD101" s="27">
        <v>1</v>
      </c>
      <c r="HE101" s="2" t="s">
        <v>2523</v>
      </c>
      <c r="HF101">
        <v>1</v>
      </c>
      <c r="HH101" t="s">
        <v>2505</v>
      </c>
      <c r="HI101">
        <v>0.66666666699999999</v>
      </c>
      <c r="HJ101">
        <v>1</v>
      </c>
      <c r="HK101">
        <v>0.5</v>
      </c>
      <c r="HL101">
        <v>1</v>
      </c>
      <c r="HM101">
        <v>1</v>
      </c>
      <c r="HN101">
        <v>0</v>
      </c>
      <c r="HO101">
        <v>0.5</v>
      </c>
      <c r="HP101">
        <v>0.83333333300000001</v>
      </c>
      <c r="HQ101">
        <v>0</v>
      </c>
      <c r="HR101">
        <v>1</v>
      </c>
      <c r="HS101">
        <v>0</v>
      </c>
      <c r="HT101">
        <v>1</v>
      </c>
      <c r="HU101">
        <v>1</v>
      </c>
      <c r="HV101">
        <v>0.72222222199999997</v>
      </c>
      <c r="HW101">
        <v>0.625</v>
      </c>
      <c r="HX101">
        <v>0.56666666700000001</v>
      </c>
      <c r="HY101">
        <v>0.63796296299999999</v>
      </c>
      <c r="HZ101" t="s">
        <v>2524</v>
      </c>
      <c r="IA101" t="s">
        <v>266</v>
      </c>
      <c r="IB101" t="s">
        <v>2502</v>
      </c>
      <c r="IC101">
        <v>14192</v>
      </c>
      <c r="ID101">
        <v>5259</v>
      </c>
      <c r="IE101">
        <v>4972</v>
      </c>
      <c r="IF101">
        <v>5663</v>
      </c>
      <c r="IG101">
        <v>14192</v>
      </c>
    </row>
    <row r="102" spans="1:241" customFormat="1" ht="14" customHeight="1" x14ac:dyDescent="0.2">
      <c r="A102">
        <v>101</v>
      </c>
      <c r="B102">
        <v>101</v>
      </c>
      <c r="C102" s="1">
        <v>44655.913194444445</v>
      </c>
      <c r="D102" s="1">
        <v>44656.795138888891</v>
      </c>
      <c r="E102">
        <v>0</v>
      </c>
      <c r="F102" t="s">
        <v>1099</v>
      </c>
      <c r="G102">
        <v>100</v>
      </c>
      <c r="H102">
        <v>76224</v>
      </c>
      <c r="I102">
        <v>1</v>
      </c>
      <c r="J102" s="1">
        <v>44656.795138888891</v>
      </c>
      <c r="K102" t="s">
        <v>2525</v>
      </c>
      <c r="L102" t="s">
        <v>242</v>
      </c>
      <c r="M102" t="s">
        <v>242</v>
      </c>
      <c r="N102" t="s">
        <v>2526</v>
      </c>
      <c r="O102" t="s">
        <v>2527</v>
      </c>
      <c r="P102">
        <v>34.064799999999998</v>
      </c>
      <c r="Q102">
        <v>-118.4414</v>
      </c>
      <c r="R102" t="s">
        <v>245</v>
      </c>
      <c r="S102" t="s">
        <v>246</v>
      </c>
      <c r="T102" t="s">
        <v>2528</v>
      </c>
      <c r="V102" t="s">
        <v>2529</v>
      </c>
      <c r="W102">
        <v>459506101</v>
      </c>
      <c r="X102">
        <v>2860</v>
      </c>
      <c r="Y102" t="s">
        <v>297</v>
      </c>
      <c r="Z102" t="s">
        <v>419</v>
      </c>
      <c r="AA102">
        <v>2020</v>
      </c>
      <c r="AC102">
        <v>0.5</v>
      </c>
      <c r="AD102">
        <v>9</v>
      </c>
      <c r="AF102">
        <v>11</v>
      </c>
      <c r="AG102">
        <v>1</v>
      </c>
      <c r="AI102" t="s">
        <v>2530</v>
      </c>
      <c r="AJ102" s="27">
        <v>1</v>
      </c>
      <c r="AK102">
        <v>7</v>
      </c>
      <c r="AL102" s="27">
        <v>0</v>
      </c>
      <c r="AM102" s="24">
        <v>0</v>
      </c>
      <c r="AN102" s="27">
        <v>0</v>
      </c>
      <c r="AO102" s="24">
        <v>0</v>
      </c>
      <c r="AQ102">
        <v>3</v>
      </c>
      <c r="AS102" t="s">
        <v>2531</v>
      </c>
      <c r="AT102" s="27">
        <v>1</v>
      </c>
      <c r="AU102">
        <v>10</v>
      </c>
      <c r="AV102" s="21">
        <f t="shared" si="4"/>
        <v>90.909090909090907</v>
      </c>
      <c r="AW102">
        <v>1</v>
      </c>
      <c r="AY102" t="s">
        <v>2530</v>
      </c>
      <c r="AZ102" s="27">
        <v>1</v>
      </c>
      <c r="BA102">
        <v>10</v>
      </c>
      <c r="BB102" s="21">
        <f t="shared" si="5"/>
        <v>90.909090909090907</v>
      </c>
      <c r="BC102">
        <v>1</v>
      </c>
      <c r="BE102" t="s">
        <v>2530</v>
      </c>
      <c r="BF102" s="27">
        <v>1</v>
      </c>
      <c r="BI102">
        <v>3</v>
      </c>
      <c r="BK102" t="s">
        <v>2531</v>
      </c>
      <c r="BL102" s="27">
        <v>1</v>
      </c>
      <c r="BM102">
        <v>3</v>
      </c>
      <c r="BO102" t="s">
        <v>2531</v>
      </c>
      <c r="BP102" s="27">
        <v>1</v>
      </c>
      <c r="BQ102">
        <v>3</v>
      </c>
      <c r="BR102" s="21">
        <f t="shared" si="6"/>
        <v>27.27272727272727</v>
      </c>
      <c r="BT102">
        <v>1</v>
      </c>
      <c r="BV102" t="s">
        <v>2530</v>
      </c>
      <c r="BW102" s="27">
        <v>1</v>
      </c>
      <c r="BX102">
        <v>2</v>
      </c>
      <c r="BY102" s="21">
        <f t="shared" si="7"/>
        <v>18.181818181818183</v>
      </c>
      <c r="BZ102">
        <v>1</v>
      </c>
      <c r="CA102">
        <v>1</v>
      </c>
      <c r="CC102" t="s">
        <v>2530</v>
      </c>
      <c r="CD102" s="27">
        <v>0</v>
      </c>
      <c r="CF102" t="s">
        <v>242</v>
      </c>
      <c r="CG102" t="s">
        <v>242</v>
      </c>
      <c r="CI102" s="27">
        <v>1</v>
      </c>
      <c r="CJ102" s="2" t="s">
        <v>2532</v>
      </c>
      <c r="CK102">
        <v>1</v>
      </c>
      <c r="CM102" t="s">
        <v>2530</v>
      </c>
      <c r="CN102" s="27">
        <v>1</v>
      </c>
      <c r="CO102" s="27">
        <v>0</v>
      </c>
      <c r="CP102" t="s">
        <v>242</v>
      </c>
      <c r="CQ102" t="s">
        <v>242</v>
      </c>
      <c r="CR102" t="s">
        <v>242</v>
      </c>
      <c r="CU102" s="27">
        <v>1</v>
      </c>
      <c r="CV102" s="2" t="s">
        <v>2533</v>
      </c>
      <c r="CW102">
        <v>1</v>
      </c>
      <c r="CY102" t="s">
        <v>2530</v>
      </c>
      <c r="CZ102" s="27">
        <v>1</v>
      </c>
      <c r="DA102">
        <v>162286</v>
      </c>
      <c r="DB102">
        <v>2</v>
      </c>
      <c r="DD102" s="27">
        <v>1</v>
      </c>
      <c r="DE102">
        <v>84986</v>
      </c>
      <c r="DF102">
        <v>2</v>
      </c>
      <c r="DG102" s="5">
        <v>113876</v>
      </c>
      <c r="DH102">
        <v>2</v>
      </c>
      <c r="DI102" t="s">
        <v>242</v>
      </c>
      <c r="DJ102" t="s">
        <v>242</v>
      </c>
      <c r="DL102" s="27">
        <v>1</v>
      </c>
      <c r="DM102">
        <v>2145326</v>
      </c>
      <c r="DN102">
        <v>2</v>
      </c>
      <c r="DP102">
        <v>1</v>
      </c>
      <c r="DR102" t="s">
        <v>2530</v>
      </c>
      <c r="DS102" s="27">
        <v>1</v>
      </c>
      <c r="DT102" s="2" t="s">
        <v>2534</v>
      </c>
      <c r="DU102" s="27">
        <v>1</v>
      </c>
      <c r="DV102" s="2" t="s">
        <v>2535</v>
      </c>
      <c r="DW102" s="27">
        <v>1</v>
      </c>
      <c r="DX102" s="2" t="s">
        <v>2536</v>
      </c>
      <c r="DY102" s="27">
        <v>1</v>
      </c>
      <c r="DZ102" s="2" t="s">
        <v>2537</v>
      </c>
      <c r="EA102" s="27">
        <v>1</v>
      </c>
      <c r="EB102" s="2" t="s">
        <v>2538</v>
      </c>
      <c r="EC102" s="27">
        <v>1</v>
      </c>
      <c r="ED102" s="2" t="s">
        <v>2539</v>
      </c>
      <c r="EE102" s="27">
        <v>1</v>
      </c>
      <c r="EF102" s="2" t="s">
        <v>2540</v>
      </c>
      <c r="EG102" s="27">
        <v>1</v>
      </c>
      <c r="EH102" s="2" t="s">
        <v>2541</v>
      </c>
      <c r="EI102" s="27">
        <v>1</v>
      </c>
      <c r="EJ102" t="s">
        <v>2542</v>
      </c>
      <c r="EK102" s="27">
        <v>1</v>
      </c>
      <c r="EL102" s="2" t="s">
        <v>2543</v>
      </c>
      <c r="EM102">
        <v>1</v>
      </c>
      <c r="EO102" t="s">
        <v>2530</v>
      </c>
      <c r="EP102" s="27">
        <v>0</v>
      </c>
      <c r="EQ102" t="s">
        <v>242</v>
      </c>
      <c r="ER102" t="s">
        <v>242</v>
      </c>
      <c r="EU102" t="s">
        <v>242</v>
      </c>
      <c r="EV102" t="s">
        <v>242</v>
      </c>
      <c r="EX102" s="27">
        <v>1</v>
      </c>
      <c r="EY102">
        <v>4678.5</v>
      </c>
      <c r="EZ102" t="s">
        <v>2544</v>
      </c>
      <c r="FA102" s="27">
        <v>1</v>
      </c>
      <c r="FB102">
        <v>17.100000000000001</v>
      </c>
      <c r="FD102" s="27">
        <v>1</v>
      </c>
      <c r="FE102">
        <v>1296</v>
      </c>
      <c r="FG102" s="27">
        <v>0</v>
      </c>
      <c r="FH102" t="s">
        <v>242</v>
      </c>
      <c r="FJ102">
        <v>1</v>
      </c>
      <c r="FL102" t="s">
        <v>2530</v>
      </c>
      <c r="FM102" s="27">
        <v>1</v>
      </c>
      <c r="FN102">
        <v>18.5</v>
      </c>
      <c r="FO102">
        <v>57.6</v>
      </c>
      <c r="FP102">
        <v>23.9</v>
      </c>
      <c r="FR102" s="27">
        <v>1</v>
      </c>
      <c r="FS102">
        <v>38</v>
      </c>
      <c r="FT102">
        <v>2</v>
      </c>
      <c r="FV102" s="27">
        <v>1</v>
      </c>
      <c r="FW102">
        <v>8</v>
      </c>
      <c r="FX102">
        <v>14</v>
      </c>
      <c r="FY102">
        <v>64</v>
      </c>
      <c r="FZ102">
        <v>12</v>
      </c>
      <c r="GA102" t="s">
        <v>242</v>
      </c>
      <c r="GB102" t="s">
        <v>242</v>
      </c>
      <c r="GC102" t="s">
        <v>242</v>
      </c>
      <c r="GD102">
        <v>1</v>
      </c>
      <c r="GE102" s="2" t="s">
        <v>2545</v>
      </c>
      <c r="GF102">
        <v>1</v>
      </c>
      <c r="GH102" t="s">
        <v>2530</v>
      </c>
      <c r="GI102" s="27">
        <v>1</v>
      </c>
      <c r="GJ102">
        <v>1</v>
      </c>
      <c r="GK102">
        <v>1</v>
      </c>
      <c r="GL102" t="s">
        <v>2546</v>
      </c>
      <c r="GM102">
        <v>1</v>
      </c>
      <c r="GO102" t="s">
        <v>2530</v>
      </c>
      <c r="GP102" s="27">
        <v>1</v>
      </c>
      <c r="GQ102">
        <v>125</v>
      </c>
      <c r="GR102" t="s">
        <v>2547</v>
      </c>
      <c r="GT102">
        <v>3</v>
      </c>
      <c r="GV102" t="s">
        <v>2548</v>
      </c>
      <c r="GW102" s="27">
        <v>1</v>
      </c>
      <c r="GX102" s="2" t="s">
        <v>2549</v>
      </c>
      <c r="GY102" s="27">
        <v>1</v>
      </c>
      <c r="GZ102" s="2" t="s">
        <v>2549</v>
      </c>
      <c r="HA102">
        <v>1</v>
      </c>
      <c r="HC102" t="s">
        <v>2530</v>
      </c>
      <c r="HD102" s="27">
        <v>1</v>
      </c>
      <c r="HE102" s="2" t="s">
        <v>2550</v>
      </c>
      <c r="HF102">
        <v>1</v>
      </c>
      <c r="HH102" t="s">
        <v>2530</v>
      </c>
      <c r="HI102">
        <v>0.66666666699999999</v>
      </c>
      <c r="HJ102">
        <v>1</v>
      </c>
      <c r="HK102">
        <v>0.5</v>
      </c>
      <c r="HL102">
        <v>1</v>
      </c>
      <c r="HM102">
        <v>1</v>
      </c>
      <c r="HN102">
        <v>0</v>
      </c>
      <c r="HO102">
        <v>0.75</v>
      </c>
      <c r="HP102">
        <v>1</v>
      </c>
      <c r="HQ102">
        <v>1</v>
      </c>
      <c r="HR102">
        <v>1</v>
      </c>
      <c r="HS102">
        <v>1</v>
      </c>
      <c r="HT102">
        <v>1</v>
      </c>
      <c r="HU102">
        <v>1</v>
      </c>
      <c r="HV102">
        <v>0.72222222199999997</v>
      </c>
      <c r="HW102">
        <v>0.6875</v>
      </c>
      <c r="HX102">
        <v>1</v>
      </c>
      <c r="HY102">
        <v>0.80324074099999998</v>
      </c>
      <c r="HZ102" t="s">
        <v>2551</v>
      </c>
      <c r="IA102" t="s">
        <v>266</v>
      </c>
      <c r="IB102" t="s">
        <v>2528</v>
      </c>
      <c r="IC102">
        <v>5140.0839999999998</v>
      </c>
      <c r="ID102">
        <v>5084.2389999999996</v>
      </c>
      <c r="IE102">
        <v>11656</v>
      </c>
      <c r="IF102">
        <v>12440</v>
      </c>
      <c r="IG102">
        <v>5140.0839999999998</v>
      </c>
    </row>
    <row r="103" spans="1:241" customFormat="1" ht="14" customHeight="1" x14ac:dyDescent="0.2">
      <c r="A103">
        <v>102</v>
      </c>
      <c r="B103">
        <v>102</v>
      </c>
      <c r="C103" s="1">
        <v>44650.584027777775</v>
      </c>
      <c r="D103" s="1">
        <v>44656.963888888888</v>
      </c>
      <c r="E103">
        <v>0</v>
      </c>
      <c r="F103" t="s">
        <v>1099</v>
      </c>
      <c r="G103">
        <v>100</v>
      </c>
      <c r="H103">
        <v>551201</v>
      </c>
      <c r="I103">
        <v>1</v>
      </c>
      <c r="J103" s="1">
        <v>44656.963888888888</v>
      </c>
      <c r="K103" t="s">
        <v>2552</v>
      </c>
      <c r="L103" t="s">
        <v>242</v>
      </c>
      <c r="M103" t="s">
        <v>242</v>
      </c>
      <c r="N103" t="s">
        <v>2553</v>
      </c>
      <c r="O103" t="s">
        <v>2554</v>
      </c>
      <c r="P103">
        <v>34.064799999999998</v>
      </c>
      <c r="Q103">
        <v>-118.4414</v>
      </c>
      <c r="R103" t="s">
        <v>245</v>
      </c>
      <c r="S103" t="s">
        <v>246</v>
      </c>
      <c r="T103" t="s">
        <v>2555</v>
      </c>
      <c r="V103" t="s">
        <v>2556</v>
      </c>
      <c r="W103">
        <v>446413106</v>
      </c>
      <c r="X103">
        <v>3730</v>
      </c>
      <c r="Y103" t="s">
        <v>476</v>
      </c>
      <c r="Z103" t="s">
        <v>2504</v>
      </c>
      <c r="AA103">
        <v>2021</v>
      </c>
      <c r="AC103">
        <v>0</v>
      </c>
      <c r="AF103">
        <v>13</v>
      </c>
      <c r="AG103">
        <v>3</v>
      </c>
      <c r="AI103" t="s">
        <v>2557</v>
      </c>
      <c r="AJ103" s="27">
        <v>1</v>
      </c>
      <c r="AK103">
        <v>12</v>
      </c>
      <c r="AL103" s="27">
        <v>0</v>
      </c>
      <c r="AM103" s="24">
        <v>0</v>
      </c>
      <c r="AN103" s="27">
        <v>1</v>
      </c>
      <c r="AO103">
        <v>10</v>
      </c>
      <c r="AQ103">
        <v>3</v>
      </c>
      <c r="AS103" t="s">
        <v>2557</v>
      </c>
      <c r="AT103" s="27">
        <v>1</v>
      </c>
      <c r="AU103">
        <v>12</v>
      </c>
      <c r="AV103" s="21">
        <f t="shared" si="4"/>
        <v>92.307692307692307</v>
      </c>
      <c r="AW103">
        <v>3</v>
      </c>
      <c r="AY103" t="s">
        <v>2557</v>
      </c>
      <c r="AZ103" s="27">
        <v>1</v>
      </c>
      <c r="BA103">
        <v>11</v>
      </c>
      <c r="BB103" s="21">
        <f t="shared" si="5"/>
        <v>84.615384615384613</v>
      </c>
      <c r="BC103">
        <v>3</v>
      </c>
      <c r="BE103" t="s">
        <v>2557</v>
      </c>
      <c r="BF103" s="27">
        <v>1</v>
      </c>
      <c r="BG103">
        <v>5.6</v>
      </c>
      <c r="BH103" t="s">
        <v>2557</v>
      </c>
      <c r="BI103">
        <v>3</v>
      </c>
      <c r="BK103" t="s">
        <v>2557</v>
      </c>
      <c r="BL103" s="27">
        <v>1</v>
      </c>
      <c r="BM103">
        <v>3</v>
      </c>
      <c r="BO103" t="s">
        <v>2557</v>
      </c>
      <c r="BP103" s="27">
        <v>1</v>
      </c>
      <c r="BQ103">
        <v>4</v>
      </c>
      <c r="BR103" s="21">
        <f t="shared" si="6"/>
        <v>30.76923076923077</v>
      </c>
      <c r="BT103">
        <v>3</v>
      </c>
      <c r="BV103" t="s">
        <v>2557</v>
      </c>
      <c r="BW103" s="27">
        <v>1</v>
      </c>
      <c r="BX103">
        <v>3</v>
      </c>
      <c r="BY103" s="21">
        <f t="shared" si="7"/>
        <v>23.076923076923077</v>
      </c>
      <c r="BZ103">
        <v>2</v>
      </c>
      <c r="CA103">
        <v>3</v>
      </c>
      <c r="CC103" t="s">
        <v>2557</v>
      </c>
      <c r="CD103" s="27">
        <v>0</v>
      </c>
      <c r="CF103" t="s">
        <v>242</v>
      </c>
      <c r="CG103" t="s">
        <v>242</v>
      </c>
      <c r="CI103" s="27">
        <v>0</v>
      </c>
      <c r="CK103" t="s">
        <v>242</v>
      </c>
      <c r="CN103" s="27">
        <v>0</v>
      </c>
      <c r="CO103" s="27">
        <v>0</v>
      </c>
      <c r="CP103" t="s">
        <v>242</v>
      </c>
      <c r="CQ103" t="s">
        <v>242</v>
      </c>
      <c r="CR103" t="s">
        <v>242</v>
      </c>
      <c r="CU103" s="27">
        <v>1</v>
      </c>
      <c r="CV103" s="2" t="s">
        <v>2558</v>
      </c>
      <c r="CW103">
        <v>2</v>
      </c>
      <c r="CY103" t="s">
        <v>2559</v>
      </c>
      <c r="CZ103" s="27">
        <v>0</v>
      </c>
      <c r="DA103" t="s">
        <v>242</v>
      </c>
      <c r="DB103" t="s">
        <v>242</v>
      </c>
      <c r="DD103" s="27">
        <v>0</v>
      </c>
      <c r="DE103" t="s">
        <v>242</v>
      </c>
      <c r="DF103" t="s">
        <v>242</v>
      </c>
      <c r="DH103" t="s">
        <v>242</v>
      </c>
      <c r="DI103" t="s">
        <v>242</v>
      </c>
      <c r="DJ103" t="s">
        <v>242</v>
      </c>
      <c r="DL103" s="27">
        <v>0</v>
      </c>
      <c r="DM103" t="s">
        <v>242</v>
      </c>
      <c r="DN103" t="s">
        <v>242</v>
      </c>
      <c r="DP103" t="s">
        <v>242</v>
      </c>
      <c r="DS103" s="27">
        <v>0</v>
      </c>
      <c r="DU103" s="27">
        <v>0</v>
      </c>
      <c r="DW103" s="27">
        <v>0</v>
      </c>
      <c r="DY103" s="27">
        <v>0</v>
      </c>
      <c r="EA103" s="27">
        <v>0</v>
      </c>
      <c r="EC103" s="27">
        <v>0</v>
      </c>
      <c r="EE103" s="27">
        <v>0</v>
      </c>
      <c r="EG103" s="27">
        <v>0</v>
      </c>
      <c r="EI103" s="27">
        <v>0</v>
      </c>
      <c r="EK103" s="27">
        <v>0</v>
      </c>
      <c r="EM103" t="s">
        <v>242</v>
      </c>
      <c r="EP103" s="27">
        <v>0</v>
      </c>
      <c r="EQ103" t="s">
        <v>242</v>
      </c>
      <c r="ER103" t="s">
        <v>242</v>
      </c>
      <c r="EU103" t="s">
        <v>242</v>
      </c>
      <c r="EV103" t="s">
        <v>242</v>
      </c>
      <c r="EX103" s="27">
        <v>0</v>
      </c>
      <c r="EY103" t="s">
        <v>242</v>
      </c>
      <c r="FA103" s="27">
        <v>0</v>
      </c>
      <c r="FB103" t="s">
        <v>242</v>
      </c>
      <c r="FD103" s="27">
        <v>0</v>
      </c>
      <c r="FE103" t="s">
        <v>242</v>
      </c>
      <c r="FG103" s="27">
        <v>0</v>
      </c>
      <c r="FH103" t="s">
        <v>242</v>
      </c>
      <c r="FJ103" t="s">
        <v>242</v>
      </c>
      <c r="FM103" s="27">
        <v>0</v>
      </c>
      <c r="FN103" t="s">
        <v>242</v>
      </c>
      <c r="FO103" t="s">
        <v>242</v>
      </c>
      <c r="FP103" t="s">
        <v>242</v>
      </c>
      <c r="FR103" s="27">
        <v>0</v>
      </c>
      <c r="FS103" t="s">
        <v>242</v>
      </c>
      <c r="FT103" t="s">
        <v>242</v>
      </c>
      <c r="FV103" s="27">
        <v>0</v>
      </c>
      <c r="FW103" t="s">
        <v>242</v>
      </c>
      <c r="FX103" t="s">
        <v>242</v>
      </c>
      <c r="FY103" t="s">
        <v>242</v>
      </c>
      <c r="FZ103" t="s">
        <v>242</v>
      </c>
      <c r="GA103" t="s">
        <v>242</v>
      </c>
      <c r="GB103" t="s">
        <v>242</v>
      </c>
      <c r="GC103" t="s">
        <v>242</v>
      </c>
      <c r="GD103" t="s">
        <v>242</v>
      </c>
      <c r="GF103" t="s">
        <v>242</v>
      </c>
      <c r="GI103" s="27">
        <v>0</v>
      </c>
      <c r="GJ103" t="s">
        <v>242</v>
      </c>
      <c r="GK103" t="s">
        <v>242</v>
      </c>
      <c r="GM103" t="s">
        <v>242</v>
      </c>
      <c r="GP103" s="27">
        <v>1</v>
      </c>
      <c r="GQ103">
        <v>111</v>
      </c>
      <c r="GR103" t="s">
        <v>2560</v>
      </c>
      <c r="GT103">
        <v>3</v>
      </c>
      <c r="GV103" t="s">
        <v>2557</v>
      </c>
      <c r="GW103" s="27">
        <v>0</v>
      </c>
      <c r="GY103" s="27">
        <v>0</v>
      </c>
      <c r="HA103" t="s">
        <v>242</v>
      </c>
      <c r="HD103" s="27">
        <v>1</v>
      </c>
      <c r="HE103" t="s">
        <v>2561</v>
      </c>
      <c r="HF103">
        <v>2</v>
      </c>
      <c r="HH103" t="s">
        <v>2562</v>
      </c>
      <c r="HI103">
        <v>0.77777777800000003</v>
      </c>
      <c r="HJ103">
        <v>0</v>
      </c>
      <c r="HK103">
        <v>0.5</v>
      </c>
      <c r="HL103">
        <v>0</v>
      </c>
      <c r="HM103">
        <v>0</v>
      </c>
      <c r="HN103">
        <v>0</v>
      </c>
      <c r="HO103">
        <v>0</v>
      </c>
      <c r="HP103">
        <v>0</v>
      </c>
      <c r="HQ103">
        <v>0</v>
      </c>
      <c r="HR103">
        <v>1</v>
      </c>
      <c r="HS103">
        <v>0</v>
      </c>
      <c r="HT103">
        <v>1</v>
      </c>
      <c r="HU103">
        <v>1</v>
      </c>
      <c r="HV103">
        <v>0.42592592600000001</v>
      </c>
      <c r="HW103">
        <v>0</v>
      </c>
      <c r="HX103">
        <v>0.4</v>
      </c>
      <c r="HY103">
        <v>0.27530864199999999</v>
      </c>
      <c r="HZ103" t="s">
        <v>2563</v>
      </c>
      <c r="IA103" t="s">
        <v>266</v>
      </c>
      <c r="IB103" t="s">
        <v>2555</v>
      </c>
      <c r="IC103">
        <v>8899</v>
      </c>
      <c r="ID103">
        <v>9361</v>
      </c>
      <c r="IE103">
        <v>9524</v>
      </c>
      <c r="IF103">
        <v>10676</v>
      </c>
      <c r="IG103">
        <v>8899</v>
      </c>
    </row>
    <row r="104" spans="1:241" customFormat="1" ht="14" customHeight="1" x14ac:dyDescent="0.2">
      <c r="A104">
        <v>103</v>
      </c>
      <c r="B104">
        <v>103</v>
      </c>
      <c r="C104" s="1">
        <v>44656.804166666669</v>
      </c>
      <c r="D104" s="1">
        <v>44656.992361111108</v>
      </c>
      <c r="E104">
        <v>0</v>
      </c>
      <c r="F104" t="s">
        <v>1099</v>
      </c>
      <c r="G104">
        <v>100</v>
      </c>
      <c r="H104">
        <v>16253</v>
      </c>
      <c r="I104">
        <v>1</v>
      </c>
      <c r="J104" s="1">
        <v>44656.992361111108</v>
      </c>
      <c r="K104" t="s">
        <v>2564</v>
      </c>
      <c r="L104" t="s">
        <v>242</v>
      </c>
      <c r="M104" t="s">
        <v>242</v>
      </c>
      <c r="N104" t="s">
        <v>2565</v>
      </c>
      <c r="O104" t="s">
        <v>2566</v>
      </c>
      <c r="P104">
        <v>34.064799999999998</v>
      </c>
      <c r="Q104">
        <v>-118.4414</v>
      </c>
      <c r="R104" t="s">
        <v>245</v>
      </c>
      <c r="S104" t="s">
        <v>246</v>
      </c>
      <c r="T104" t="s">
        <v>2567</v>
      </c>
      <c r="V104" t="s">
        <v>2568</v>
      </c>
      <c r="W104" t="s">
        <v>2569</v>
      </c>
      <c r="X104">
        <v>8731</v>
      </c>
      <c r="Y104" t="s">
        <v>350</v>
      </c>
      <c r="Z104" t="s">
        <v>2570</v>
      </c>
      <c r="AA104">
        <v>2020</v>
      </c>
      <c r="AC104">
        <v>0</v>
      </c>
      <c r="AF104">
        <v>8</v>
      </c>
      <c r="AG104">
        <v>1</v>
      </c>
      <c r="AI104" t="s">
        <v>2571</v>
      </c>
      <c r="AJ104" s="27">
        <v>1</v>
      </c>
      <c r="AK104">
        <v>5</v>
      </c>
      <c r="AL104" s="27">
        <v>0</v>
      </c>
      <c r="AM104" s="24">
        <v>0</v>
      </c>
      <c r="AN104" s="27">
        <v>0</v>
      </c>
      <c r="AO104" s="24">
        <v>0</v>
      </c>
      <c r="AQ104">
        <v>1</v>
      </c>
      <c r="AS104" t="s">
        <v>2571</v>
      </c>
      <c r="AT104" s="27">
        <v>1</v>
      </c>
      <c r="AU104">
        <v>7</v>
      </c>
      <c r="AV104" s="21">
        <f t="shared" si="4"/>
        <v>87.5</v>
      </c>
      <c r="AW104">
        <v>1</v>
      </c>
      <c r="AY104" t="s">
        <v>2571</v>
      </c>
      <c r="AZ104" s="27">
        <v>1</v>
      </c>
      <c r="BA104">
        <v>7</v>
      </c>
      <c r="BB104" s="21">
        <f t="shared" si="5"/>
        <v>87.5</v>
      </c>
      <c r="BC104">
        <v>1</v>
      </c>
      <c r="BE104" t="s">
        <v>2571</v>
      </c>
      <c r="BF104" s="27">
        <v>1</v>
      </c>
      <c r="BG104">
        <v>7.1</v>
      </c>
      <c r="BI104">
        <v>1</v>
      </c>
      <c r="BK104" t="s">
        <v>2571</v>
      </c>
      <c r="BL104" s="27">
        <v>1</v>
      </c>
      <c r="BM104">
        <v>3</v>
      </c>
      <c r="BO104" t="s">
        <v>2572</v>
      </c>
      <c r="BP104" s="27">
        <v>1</v>
      </c>
      <c r="BQ104">
        <v>3</v>
      </c>
      <c r="BR104" s="21">
        <f t="shared" si="6"/>
        <v>37.5</v>
      </c>
      <c r="BT104">
        <v>1</v>
      </c>
      <c r="BV104" t="s">
        <v>2571</v>
      </c>
      <c r="BW104" s="27">
        <v>1</v>
      </c>
      <c r="BX104">
        <v>5</v>
      </c>
      <c r="BY104" s="21">
        <f t="shared" si="7"/>
        <v>62.5</v>
      </c>
      <c r="BZ104">
        <v>2</v>
      </c>
      <c r="CA104">
        <v>1</v>
      </c>
      <c r="CC104" t="s">
        <v>2571</v>
      </c>
      <c r="CD104" s="27">
        <v>0</v>
      </c>
      <c r="CF104" t="s">
        <v>242</v>
      </c>
      <c r="CG104" t="s">
        <v>242</v>
      </c>
      <c r="CI104" s="27">
        <v>0</v>
      </c>
      <c r="CK104" t="s">
        <v>242</v>
      </c>
      <c r="CN104" s="27">
        <v>0</v>
      </c>
      <c r="CO104" s="27">
        <v>0</v>
      </c>
      <c r="CP104" t="s">
        <v>242</v>
      </c>
      <c r="CQ104" t="s">
        <v>242</v>
      </c>
      <c r="CR104" t="s">
        <v>242</v>
      </c>
      <c r="CU104" s="27">
        <v>1</v>
      </c>
      <c r="CV104" s="2" t="s">
        <v>2573</v>
      </c>
      <c r="CW104">
        <v>1</v>
      </c>
      <c r="CY104" t="s">
        <v>2571</v>
      </c>
      <c r="CZ104" s="27">
        <v>1</v>
      </c>
      <c r="DA104">
        <v>768</v>
      </c>
      <c r="DB104">
        <v>2</v>
      </c>
      <c r="DD104" s="27">
        <v>1</v>
      </c>
      <c r="DE104" t="s">
        <v>242</v>
      </c>
      <c r="DF104" t="s">
        <v>242</v>
      </c>
      <c r="DG104" s="5">
        <v>7080</v>
      </c>
      <c r="DH104">
        <v>2</v>
      </c>
      <c r="DI104" t="s">
        <v>242</v>
      </c>
      <c r="DJ104" t="s">
        <v>242</v>
      </c>
      <c r="DL104" s="27">
        <v>1</v>
      </c>
      <c r="DM104">
        <v>819</v>
      </c>
      <c r="DN104">
        <v>2</v>
      </c>
      <c r="DP104">
        <v>1</v>
      </c>
      <c r="DR104" t="s">
        <v>2571</v>
      </c>
      <c r="DS104" s="27">
        <v>0</v>
      </c>
      <c r="DU104" s="27">
        <v>0</v>
      </c>
      <c r="DW104" s="27">
        <v>0</v>
      </c>
      <c r="DY104" s="27">
        <v>1</v>
      </c>
      <c r="DZ104" s="2" t="s">
        <v>2574</v>
      </c>
      <c r="EA104" s="27">
        <v>0</v>
      </c>
      <c r="EC104" s="27">
        <v>0</v>
      </c>
      <c r="EE104" s="27">
        <v>0</v>
      </c>
      <c r="EG104" s="27">
        <v>0</v>
      </c>
      <c r="EI104" s="27">
        <v>0</v>
      </c>
      <c r="EK104" s="27">
        <v>1</v>
      </c>
      <c r="EL104" s="2" t="s">
        <v>2575</v>
      </c>
      <c r="EM104">
        <v>1</v>
      </c>
      <c r="EO104" t="s">
        <v>2571</v>
      </c>
      <c r="EP104" s="27">
        <v>0</v>
      </c>
      <c r="EQ104" t="s">
        <v>242</v>
      </c>
      <c r="ER104" t="s">
        <v>242</v>
      </c>
      <c r="EU104" t="s">
        <v>242</v>
      </c>
      <c r="EV104" t="s">
        <v>242</v>
      </c>
      <c r="EX104" s="27">
        <v>0</v>
      </c>
      <c r="EY104" t="s">
        <v>242</v>
      </c>
      <c r="FA104" s="27">
        <v>0</v>
      </c>
      <c r="FB104" t="s">
        <v>242</v>
      </c>
      <c r="FD104" s="27">
        <v>1</v>
      </c>
      <c r="FE104">
        <v>53</v>
      </c>
      <c r="FG104" s="27">
        <v>0</v>
      </c>
      <c r="FH104" t="s">
        <v>242</v>
      </c>
      <c r="FJ104">
        <v>1</v>
      </c>
      <c r="FL104" t="s">
        <v>2571</v>
      </c>
      <c r="FM104" s="27">
        <v>0</v>
      </c>
      <c r="FN104" t="s">
        <v>242</v>
      </c>
      <c r="FO104" t="s">
        <v>242</v>
      </c>
      <c r="FP104" t="s">
        <v>242</v>
      </c>
      <c r="FR104" s="27">
        <v>1</v>
      </c>
      <c r="FS104">
        <v>50</v>
      </c>
      <c r="FT104">
        <v>2</v>
      </c>
      <c r="FV104" s="27">
        <v>1</v>
      </c>
      <c r="FW104">
        <v>5</v>
      </c>
      <c r="FX104" t="s">
        <v>242</v>
      </c>
      <c r="FY104">
        <v>65</v>
      </c>
      <c r="FZ104">
        <v>25</v>
      </c>
      <c r="GA104" t="s">
        <v>242</v>
      </c>
      <c r="GB104" t="s">
        <v>242</v>
      </c>
      <c r="GC104" t="s">
        <v>242</v>
      </c>
      <c r="GD104" t="s">
        <v>242</v>
      </c>
      <c r="GE104" t="s">
        <v>342</v>
      </c>
      <c r="GF104">
        <v>1</v>
      </c>
      <c r="GH104" t="s">
        <v>2571</v>
      </c>
      <c r="GI104" s="27">
        <v>0</v>
      </c>
      <c r="GJ104" t="s">
        <v>242</v>
      </c>
      <c r="GK104" t="s">
        <v>242</v>
      </c>
      <c r="GM104" t="s">
        <v>242</v>
      </c>
      <c r="GP104" s="27">
        <v>1</v>
      </c>
      <c r="GQ104">
        <v>65</v>
      </c>
      <c r="GR104" t="s">
        <v>2576</v>
      </c>
      <c r="GT104">
        <v>3</v>
      </c>
      <c r="GV104" t="s">
        <v>2572</v>
      </c>
      <c r="GW104" s="27">
        <v>0</v>
      </c>
      <c r="GY104" s="27">
        <v>0</v>
      </c>
      <c r="HA104" t="s">
        <v>242</v>
      </c>
      <c r="HD104" s="27">
        <v>1</v>
      </c>
      <c r="HE104" s="2" t="s">
        <v>2577</v>
      </c>
      <c r="HF104">
        <v>1</v>
      </c>
      <c r="HH104" t="s">
        <v>2571</v>
      </c>
      <c r="HI104">
        <v>0.66666666699999999</v>
      </c>
      <c r="HJ104">
        <v>0</v>
      </c>
      <c r="HK104">
        <v>0.5</v>
      </c>
      <c r="HL104">
        <v>1</v>
      </c>
      <c r="HM104">
        <v>0.2</v>
      </c>
      <c r="HN104">
        <v>0</v>
      </c>
      <c r="HO104">
        <v>0.25</v>
      </c>
      <c r="HP104">
        <v>0.66666666699999999</v>
      </c>
      <c r="HQ104">
        <v>0</v>
      </c>
      <c r="HR104">
        <v>1</v>
      </c>
      <c r="HS104">
        <v>0</v>
      </c>
      <c r="HT104">
        <v>1</v>
      </c>
      <c r="HU104">
        <v>1</v>
      </c>
      <c r="HV104">
        <v>0.38888888900000002</v>
      </c>
      <c r="HW104">
        <v>0.36249999999999999</v>
      </c>
      <c r="HX104">
        <v>0.53333333299999997</v>
      </c>
      <c r="HY104">
        <v>0.42824074099999998</v>
      </c>
      <c r="HZ104" t="s">
        <v>2578</v>
      </c>
      <c r="IA104" t="s">
        <v>266</v>
      </c>
      <c r="IB104" t="s">
        <v>2567</v>
      </c>
      <c r="IC104">
        <v>2158.759</v>
      </c>
      <c r="ID104">
        <v>2666.7020000000002</v>
      </c>
      <c r="IE104">
        <v>2986.2669999999998</v>
      </c>
      <c r="IF104">
        <v>3394.6350000000002</v>
      </c>
      <c r="IG104">
        <v>2158.759</v>
      </c>
    </row>
    <row r="105" spans="1:241" customFormat="1" ht="14" customHeight="1" x14ac:dyDescent="0.2">
      <c r="A105">
        <v>104</v>
      </c>
      <c r="B105">
        <v>104</v>
      </c>
      <c r="C105" s="1">
        <v>44657.829861111109</v>
      </c>
      <c r="D105" s="1">
        <v>44658.729166666664</v>
      </c>
      <c r="E105">
        <v>0</v>
      </c>
      <c r="F105" t="s">
        <v>1099</v>
      </c>
      <c r="G105">
        <v>100</v>
      </c>
      <c r="H105">
        <v>77724</v>
      </c>
      <c r="I105">
        <v>1</v>
      </c>
      <c r="J105" s="1">
        <v>44658.729166666664</v>
      </c>
      <c r="K105" t="s">
        <v>2579</v>
      </c>
      <c r="L105" t="s">
        <v>242</v>
      </c>
      <c r="M105" t="s">
        <v>242</v>
      </c>
      <c r="N105" t="s">
        <v>2580</v>
      </c>
      <c r="O105" t="s">
        <v>2581</v>
      </c>
      <c r="P105">
        <v>34.064799999999998</v>
      </c>
      <c r="Q105">
        <v>-118.4414</v>
      </c>
      <c r="R105" t="s">
        <v>245</v>
      </c>
      <c r="S105" t="s">
        <v>246</v>
      </c>
      <c r="T105" t="s">
        <v>2582</v>
      </c>
      <c r="V105" t="s">
        <v>2583</v>
      </c>
      <c r="W105">
        <v>460690100</v>
      </c>
      <c r="X105">
        <v>7311</v>
      </c>
      <c r="Y105" t="s">
        <v>1487</v>
      </c>
      <c r="Z105" t="s">
        <v>2584</v>
      </c>
      <c r="AA105">
        <v>2020</v>
      </c>
      <c r="AC105">
        <v>0</v>
      </c>
      <c r="AF105">
        <v>11</v>
      </c>
      <c r="AG105">
        <v>3</v>
      </c>
      <c r="AI105" t="s">
        <v>2585</v>
      </c>
      <c r="AJ105" s="27">
        <v>1</v>
      </c>
      <c r="AK105">
        <v>5</v>
      </c>
      <c r="AL105" s="27">
        <v>0</v>
      </c>
      <c r="AM105" s="24">
        <v>0</v>
      </c>
      <c r="AN105" s="27">
        <v>1</v>
      </c>
      <c r="AO105">
        <v>1</v>
      </c>
      <c r="AQ105">
        <v>3</v>
      </c>
      <c r="AS105" t="s">
        <v>2585</v>
      </c>
      <c r="AT105" s="27">
        <v>1</v>
      </c>
      <c r="AU105">
        <v>10</v>
      </c>
      <c r="AV105" s="21">
        <f t="shared" si="4"/>
        <v>90.909090909090907</v>
      </c>
      <c r="AW105">
        <v>3</v>
      </c>
      <c r="AY105" t="s">
        <v>2585</v>
      </c>
      <c r="AZ105" s="27">
        <v>1</v>
      </c>
      <c r="BA105">
        <v>10</v>
      </c>
      <c r="BB105" s="21">
        <f t="shared" si="5"/>
        <v>90.909090909090907</v>
      </c>
      <c r="BC105">
        <v>3</v>
      </c>
      <c r="BE105" t="s">
        <v>2585</v>
      </c>
      <c r="BF105" s="27">
        <v>1</v>
      </c>
      <c r="BI105">
        <v>3</v>
      </c>
      <c r="BK105" t="s">
        <v>2585</v>
      </c>
      <c r="BL105" s="27">
        <v>1</v>
      </c>
      <c r="BM105">
        <v>3</v>
      </c>
      <c r="BO105" t="s">
        <v>2585</v>
      </c>
      <c r="BP105" s="27">
        <v>1</v>
      </c>
      <c r="BQ105">
        <v>3</v>
      </c>
      <c r="BR105" s="21">
        <f t="shared" si="6"/>
        <v>27.27272727272727</v>
      </c>
      <c r="BT105">
        <v>3</v>
      </c>
      <c r="BV105" t="s">
        <v>2585</v>
      </c>
      <c r="BW105" s="27">
        <v>0</v>
      </c>
      <c r="BX105" s="24" t="s">
        <v>242</v>
      </c>
      <c r="BY105" s="21" t="s">
        <v>242</v>
      </c>
      <c r="BZ105" t="s">
        <v>242</v>
      </c>
      <c r="CA105" t="s">
        <v>242</v>
      </c>
      <c r="CD105" s="27">
        <v>0</v>
      </c>
      <c r="CF105" t="s">
        <v>242</v>
      </c>
      <c r="CG105" t="s">
        <v>242</v>
      </c>
      <c r="CI105" s="27">
        <v>1</v>
      </c>
      <c r="CJ105" s="2" t="s">
        <v>2586</v>
      </c>
      <c r="CK105">
        <v>1</v>
      </c>
      <c r="CM105" t="s">
        <v>2587</v>
      </c>
      <c r="CN105" s="27">
        <v>0</v>
      </c>
      <c r="CO105" s="27">
        <v>0.5</v>
      </c>
      <c r="CP105">
        <v>100</v>
      </c>
      <c r="CQ105">
        <v>99</v>
      </c>
      <c r="CR105" t="s">
        <v>242</v>
      </c>
      <c r="CU105" s="27">
        <v>1</v>
      </c>
      <c r="CV105" t="s">
        <v>2588</v>
      </c>
      <c r="CW105">
        <v>1</v>
      </c>
      <c r="CY105" t="s">
        <v>2587</v>
      </c>
      <c r="CZ105" s="27">
        <v>1</v>
      </c>
      <c r="DA105">
        <v>7315.69</v>
      </c>
      <c r="DB105">
        <v>2</v>
      </c>
      <c r="DD105" s="27">
        <v>1</v>
      </c>
      <c r="DE105" t="s">
        <v>242</v>
      </c>
      <c r="DF105" t="s">
        <v>242</v>
      </c>
      <c r="DH105" t="s">
        <v>242</v>
      </c>
      <c r="DI105">
        <v>85205.06</v>
      </c>
      <c r="DJ105">
        <v>2</v>
      </c>
      <c r="DL105" s="27">
        <v>1</v>
      </c>
      <c r="DM105">
        <v>112964</v>
      </c>
      <c r="DN105">
        <v>2</v>
      </c>
      <c r="DP105">
        <v>1</v>
      </c>
      <c r="DR105" t="s">
        <v>2587</v>
      </c>
      <c r="DS105" s="27">
        <v>1</v>
      </c>
      <c r="DT105" t="s">
        <v>2589</v>
      </c>
      <c r="DU105" s="27">
        <v>1</v>
      </c>
      <c r="DV105" s="2" t="s">
        <v>2590</v>
      </c>
      <c r="DW105" s="27">
        <v>1</v>
      </c>
      <c r="DX105" s="2" t="s">
        <v>2591</v>
      </c>
      <c r="DY105" s="27">
        <v>1</v>
      </c>
      <c r="DZ105" s="2" t="s">
        <v>2592</v>
      </c>
      <c r="EA105" s="27">
        <v>1</v>
      </c>
      <c r="EB105" s="2" t="s">
        <v>2593</v>
      </c>
      <c r="EC105" s="27">
        <v>1</v>
      </c>
      <c r="ED105" s="2" t="s">
        <v>2594</v>
      </c>
      <c r="EE105" s="27">
        <v>1</v>
      </c>
      <c r="EF105" t="s">
        <v>2595</v>
      </c>
      <c r="EG105" s="27">
        <v>1</v>
      </c>
      <c r="EH105" s="2" t="s">
        <v>2596</v>
      </c>
      <c r="EI105" s="27">
        <v>1</v>
      </c>
      <c r="EJ105" t="s">
        <v>2597</v>
      </c>
      <c r="EK105" s="27">
        <v>1</v>
      </c>
      <c r="EL105" s="2" t="s">
        <v>2598</v>
      </c>
      <c r="EM105">
        <v>1</v>
      </c>
      <c r="EO105" t="s">
        <v>2599</v>
      </c>
      <c r="EP105" s="27">
        <v>0</v>
      </c>
      <c r="EQ105" t="s">
        <v>242</v>
      </c>
      <c r="ER105" t="s">
        <v>242</v>
      </c>
      <c r="EU105" t="s">
        <v>242</v>
      </c>
      <c r="EV105" t="s">
        <v>242</v>
      </c>
      <c r="EX105" s="27">
        <v>0</v>
      </c>
      <c r="EY105" t="s">
        <v>242</v>
      </c>
      <c r="FA105" s="27">
        <v>0</v>
      </c>
      <c r="FB105" t="s">
        <v>242</v>
      </c>
      <c r="FD105" s="27">
        <v>0</v>
      </c>
      <c r="FE105" t="s">
        <v>242</v>
      </c>
      <c r="FG105" s="27">
        <v>0</v>
      </c>
      <c r="FH105" t="s">
        <v>242</v>
      </c>
      <c r="FJ105" t="s">
        <v>242</v>
      </c>
      <c r="FM105" s="27">
        <v>0</v>
      </c>
      <c r="FN105" t="s">
        <v>242</v>
      </c>
      <c r="FO105" t="s">
        <v>242</v>
      </c>
      <c r="FP105" t="s">
        <v>242</v>
      </c>
      <c r="FR105" s="27">
        <v>1</v>
      </c>
      <c r="FS105">
        <v>61</v>
      </c>
      <c r="FT105">
        <v>2</v>
      </c>
      <c r="FV105" s="27">
        <v>0.5</v>
      </c>
      <c r="FW105" t="s">
        <v>242</v>
      </c>
      <c r="FX105" t="s">
        <v>242</v>
      </c>
      <c r="FY105" t="s">
        <v>242</v>
      </c>
      <c r="FZ105" t="s">
        <v>242</v>
      </c>
      <c r="GA105" t="s">
        <v>242</v>
      </c>
      <c r="GB105" t="s">
        <v>242</v>
      </c>
      <c r="GC105" t="s">
        <v>242</v>
      </c>
      <c r="GD105">
        <v>1</v>
      </c>
      <c r="GE105" t="s">
        <v>2600</v>
      </c>
      <c r="GF105">
        <v>1</v>
      </c>
      <c r="GH105" t="s">
        <v>2601</v>
      </c>
      <c r="GI105" s="27">
        <v>0</v>
      </c>
      <c r="GJ105" t="s">
        <v>242</v>
      </c>
      <c r="GK105" t="s">
        <v>242</v>
      </c>
      <c r="GM105" t="s">
        <v>242</v>
      </c>
      <c r="GP105" s="27">
        <v>1</v>
      </c>
      <c r="GQ105">
        <v>231</v>
      </c>
      <c r="GR105" t="s">
        <v>2602</v>
      </c>
      <c r="GT105">
        <v>3</v>
      </c>
      <c r="GV105" t="s">
        <v>2585</v>
      </c>
      <c r="GW105" s="27">
        <v>0</v>
      </c>
      <c r="GY105" s="27">
        <v>0</v>
      </c>
      <c r="HA105" t="s">
        <v>242</v>
      </c>
      <c r="HD105" s="27">
        <v>1</v>
      </c>
      <c r="HE105" s="2" t="s">
        <v>2603</v>
      </c>
      <c r="HF105">
        <v>1</v>
      </c>
      <c r="HH105" t="s">
        <v>2587</v>
      </c>
      <c r="HI105">
        <v>0.66666666699999999</v>
      </c>
      <c r="HJ105">
        <v>1</v>
      </c>
      <c r="HK105">
        <v>0.75</v>
      </c>
      <c r="HL105">
        <v>1</v>
      </c>
      <c r="HM105">
        <v>1</v>
      </c>
      <c r="HN105">
        <v>0</v>
      </c>
      <c r="HO105">
        <v>0</v>
      </c>
      <c r="HP105">
        <v>0.5</v>
      </c>
      <c r="HQ105">
        <v>0</v>
      </c>
      <c r="HR105">
        <v>1</v>
      </c>
      <c r="HS105">
        <v>0</v>
      </c>
      <c r="HT105">
        <v>1</v>
      </c>
      <c r="HU105">
        <v>1</v>
      </c>
      <c r="HV105">
        <v>0.80555555599999995</v>
      </c>
      <c r="HW105">
        <v>0.5</v>
      </c>
      <c r="HX105">
        <v>0.5</v>
      </c>
      <c r="HY105">
        <v>0.60185185200000002</v>
      </c>
      <c r="HZ105" t="s">
        <v>2604</v>
      </c>
      <c r="IA105" t="s">
        <v>266</v>
      </c>
      <c r="IB105" t="s">
        <v>2582</v>
      </c>
      <c r="IC105">
        <v>10221.299999999999</v>
      </c>
      <c r="ID105">
        <v>9061</v>
      </c>
      <c r="IE105">
        <v>10240.700000000001</v>
      </c>
      <c r="IF105">
        <v>10927.8</v>
      </c>
      <c r="IG105">
        <v>10221.299999999999</v>
      </c>
    </row>
    <row r="106" spans="1:241" customFormat="1" ht="14" customHeight="1" x14ac:dyDescent="0.2">
      <c r="A106">
        <v>105</v>
      </c>
      <c r="B106">
        <v>105</v>
      </c>
      <c r="C106" s="1">
        <v>44654.849305555559</v>
      </c>
      <c r="D106" s="1">
        <v>44661.704861111109</v>
      </c>
      <c r="E106">
        <v>0</v>
      </c>
      <c r="F106" t="s">
        <v>2605</v>
      </c>
      <c r="G106">
        <v>100</v>
      </c>
      <c r="H106">
        <v>592306</v>
      </c>
      <c r="I106">
        <v>1</v>
      </c>
      <c r="J106" s="1">
        <v>44661.704861111109</v>
      </c>
      <c r="K106" t="s">
        <v>2606</v>
      </c>
      <c r="L106" t="s">
        <v>242</v>
      </c>
      <c r="M106" t="s">
        <v>242</v>
      </c>
      <c r="N106" t="s">
        <v>2607</v>
      </c>
      <c r="O106" t="s">
        <v>2608</v>
      </c>
      <c r="P106">
        <v>34.037994380000001</v>
      </c>
      <c r="Q106">
        <v>-118.4543991</v>
      </c>
      <c r="R106" t="s">
        <v>245</v>
      </c>
      <c r="S106" t="s">
        <v>246</v>
      </c>
      <c r="T106" t="s">
        <v>2609</v>
      </c>
      <c r="V106" t="s">
        <v>2610</v>
      </c>
      <c r="W106" t="s">
        <v>2611</v>
      </c>
      <c r="X106">
        <v>4953</v>
      </c>
      <c r="Y106" t="s">
        <v>476</v>
      </c>
      <c r="Z106" t="s">
        <v>964</v>
      </c>
      <c r="AA106">
        <v>2020</v>
      </c>
      <c r="AC106">
        <v>0.5</v>
      </c>
      <c r="AF106">
        <v>8</v>
      </c>
      <c r="AG106">
        <v>2</v>
      </c>
      <c r="AI106" t="s">
        <v>2612</v>
      </c>
      <c r="AJ106" s="27">
        <v>0</v>
      </c>
      <c r="AK106" s="24">
        <v>0</v>
      </c>
      <c r="AL106" s="27">
        <v>0</v>
      </c>
      <c r="AM106" s="24">
        <v>0</v>
      </c>
      <c r="AN106" s="27">
        <v>0</v>
      </c>
      <c r="AO106" s="24">
        <v>0</v>
      </c>
      <c r="AQ106" t="s">
        <v>242</v>
      </c>
      <c r="AT106" s="27">
        <v>1</v>
      </c>
      <c r="AU106">
        <v>1</v>
      </c>
      <c r="AV106" s="21">
        <f t="shared" si="4"/>
        <v>12.5</v>
      </c>
      <c r="AW106">
        <v>5</v>
      </c>
      <c r="AX106" t="s">
        <v>2613</v>
      </c>
      <c r="AY106" t="s">
        <v>2614</v>
      </c>
      <c r="AZ106" s="27">
        <v>1</v>
      </c>
      <c r="BA106">
        <v>7</v>
      </c>
      <c r="BB106" s="21">
        <f t="shared" si="5"/>
        <v>87.5</v>
      </c>
      <c r="BC106">
        <v>5</v>
      </c>
      <c r="BD106" t="s">
        <v>2613</v>
      </c>
      <c r="BE106" t="s">
        <v>2614</v>
      </c>
      <c r="BF106" s="27">
        <v>1</v>
      </c>
      <c r="BG106">
        <v>6</v>
      </c>
      <c r="BI106">
        <v>3</v>
      </c>
      <c r="BK106" t="s">
        <v>2614</v>
      </c>
      <c r="BL106" s="27">
        <v>1</v>
      </c>
      <c r="BM106">
        <v>5</v>
      </c>
      <c r="BN106" t="s">
        <v>2613</v>
      </c>
      <c r="BO106" t="s">
        <v>2614</v>
      </c>
      <c r="BP106" s="27">
        <v>1</v>
      </c>
      <c r="BQ106">
        <v>3</v>
      </c>
      <c r="BR106" s="21">
        <f t="shared" si="6"/>
        <v>37.5</v>
      </c>
      <c r="BT106">
        <v>5</v>
      </c>
      <c r="BU106" t="s">
        <v>2613</v>
      </c>
      <c r="BV106" t="s">
        <v>2614</v>
      </c>
      <c r="BW106" s="27">
        <v>0</v>
      </c>
      <c r="BX106" s="24" t="s">
        <v>242</v>
      </c>
      <c r="BY106" s="21" t="s">
        <v>242</v>
      </c>
      <c r="BZ106" t="s">
        <v>242</v>
      </c>
      <c r="CA106" t="s">
        <v>242</v>
      </c>
      <c r="CD106" s="27">
        <v>0</v>
      </c>
      <c r="CF106" t="s">
        <v>242</v>
      </c>
      <c r="CG106" t="s">
        <v>242</v>
      </c>
      <c r="CI106" s="27">
        <v>0</v>
      </c>
      <c r="CK106" t="s">
        <v>242</v>
      </c>
      <c r="CN106" s="27">
        <v>0</v>
      </c>
      <c r="CO106" s="27">
        <v>0</v>
      </c>
      <c r="CP106" t="s">
        <v>242</v>
      </c>
      <c r="CQ106" t="s">
        <v>242</v>
      </c>
      <c r="CR106" t="s">
        <v>242</v>
      </c>
      <c r="CU106" s="27">
        <v>0</v>
      </c>
      <c r="CW106" t="s">
        <v>242</v>
      </c>
      <c r="CZ106" s="27">
        <v>1</v>
      </c>
      <c r="DA106">
        <v>15624632</v>
      </c>
      <c r="DB106">
        <v>2</v>
      </c>
      <c r="DD106" s="27">
        <v>1</v>
      </c>
      <c r="DE106" t="s">
        <v>242</v>
      </c>
      <c r="DF106" t="s">
        <v>242</v>
      </c>
      <c r="DG106" s="5">
        <v>238341</v>
      </c>
      <c r="DH106">
        <v>2</v>
      </c>
      <c r="DI106" t="s">
        <v>242</v>
      </c>
      <c r="DJ106" t="s">
        <v>242</v>
      </c>
      <c r="DL106" s="27">
        <v>1</v>
      </c>
      <c r="DM106">
        <v>3211665</v>
      </c>
      <c r="DN106">
        <v>2</v>
      </c>
      <c r="DP106">
        <v>4</v>
      </c>
      <c r="DR106" t="s">
        <v>2615</v>
      </c>
      <c r="DS106" s="27">
        <v>1</v>
      </c>
      <c r="DT106" t="s">
        <v>2616</v>
      </c>
      <c r="DU106" s="27">
        <v>1</v>
      </c>
      <c r="DV106" t="s">
        <v>2617</v>
      </c>
      <c r="DW106" s="27">
        <v>1</v>
      </c>
      <c r="DX106" t="s">
        <v>2618</v>
      </c>
      <c r="DY106" s="27">
        <v>1</v>
      </c>
      <c r="DZ106" s="2" t="s">
        <v>2619</v>
      </c>
      <c r="EA106" s="27">
        <v>1</v>
      </c>
      <c r="EB106" s="2" t="s">
        <v>2620</v>
      </c>
      <c r="EC106" s="27">
        <v>1</v>
      </c>
      <c r="ED106" t="s">
        <v>2621</v>
      </c>
      <c r="EE106" s="27">
        <v>1</v>
      </c>
      <c r="EF106" s="2" t="s">
        <v>2622</v>
      </c>
      <c r="EG106" s="27">
        <v>1</v>
      </c>
      <c r="EH106" s="2" t="s">
        <v>2623</v>
      </c>
      <c r="EI106" s="27">
        <v>0</v>
      </c>
      <c r="EK106" s="27">
        <v>1</v>
      </c>
      <c r="EL106" s="2" t="s">
        <v>2624</v>
      </c>
      <c r="EM106">
        <v>1</v>
      </c>
      <c r="EO106" t="s">
        <v>2615</v>
      </c>
      <c r="EP106" s="27">
        <v>0</v>
      </c>
      <c r="EQ106" t="s">
        <v>242</v>
      </c>
      <c r="ER106" t="s">
        <v>242</v>
      </c>
      <c r="EU106" t="s">
        <v>242</v>
      </c>
      <c r="EV106" t="s">
        <v>242</v>
      </c>
      <c r="EX106" s="27">
        <v>1</v>
      </c>
      <c r="EY106">
        <v>3528</v>
      </c>
      <c r="FA106" s="27">
        <v>1</v>
      </c>
      <c r="FB106">
        <v>33.96</v>
      </c>
      <c r="FD106" s="27">
        <v>1</v>
      </c>
      <c r="FE106">
        <v>576.83000000000004</v>
      </c>
      <c r="FG106" s="27">
        <v>0</v>
      </c>
      <c r="FH106" t="s">
        <v>242</v>
      </c>
      <c r="FJ106">
        <v>5</v>
      </c>
      <c r="FM106" s="27">
        <v>1</v>
      </c>
      <c r="FN106">
        <v>13.17</v>
      </c>
      <c r="FO106">
        <v>51.13</v>
      </c>
      <c r="FP106">
        <v>35.700000000000003</v>
      </c>
      <c r="FR106" s="27">
        <v>1</v>
      </c>
      <c r="FS106">
        <v>18</v>
      </c>
      <c r="FT106">
        <v>2</v>
      </c>
      <c r="FU106" s="2" t="s">
        <v>2625</v>
      </c>
      <c r="FV106" s="27">
        <v>1</v>
      </c>
      <c r="FW106">
        <v>19</v>
      </c>
      <c r="FX106">
        <v>22</v>
      </c>
      <c r="FY106">
        <v>55</v>
      </c>
      <c r="FZ106">
        <v>2</v>
      </c>
      <c r="GA106" t="s">
        <v>242</v>
      </c>
      <c r="GB106" t="s">
        <v>242</v>
      </c>
      <c r="GC106" t="s">
        <v>242</v>
      </c>
      <c r="GD106">
        <v>2</v>
      </c>
      <c r="GE106" s="2" t="s">
        <v>2626</v>
      </c>
      <c r="GF106">
        <v>2</v>
      </c>
      <c r="GH106" t="s">
        <v>2627</v>
      </c>
      <c r="GI106" s="27">
        <v>0</v>
      </c>
      <c r="GJ106" t="s">
        <v>242</v>
      </c>
      <c r="GK106" t="s">
        <v>242</v>
      </c>
      <c r="GM106" t="s">
        <v>242</v>
      </c>
      <c r="GP106" s="27">
        <v>1</v>
      </c>
      <c r="GQ106">
        <v>113</v>
      </c>
      <c r="GT106">
        <v>5</v>
      </c>
      <c r="GW106" s="27">
        <v>0</v>
      </c>
      <c r="GY106" s="27">
        <v>0</v>
      </c>
      <c r="HA106" t="s">
        <v>242</v>
      </c>
      <c r="HD106" s="27">
        <v>1</v>
      </c>
      <c r="HE106" t="s">
        <v>2628</v>
      </c>
      <c r="HF106">
        <v>5</v>
      </c>
      <c r="HI106">
        <v>0.55555555599999995</v>
      </c>
      <c r="HJ106">
        <v>0</v>
      </c>
      <c r="HK106">
        <v>0</v>
      </c>
      <c r="HL106">
        <v>1</v>
      </c>
      <c r="HM106">
        <v>0.9</v>
      </c>
      <c r="HN106">
        <v>0</v>
      </c>
      <c r="HO106">
        <v>0.75</v>
      </c>
      <c r="HP106">
        <v>1</v>
      </c>
      <c r="HQ106">
        <v>0</v>
      </c>
      <c r="HR106">
        <v>1</v>
      </c>
      <c r="HS106">
        <v>0</v>
      </c>
      <c r="HT106">
        <v>1</v>
      </c>
      <c r="HU106">
        <v>1</v>
      </c>
      <c r="HV106">
        <v>0.185185185</v>
      </c>
      <c r="HW106">
        <v>0.66249999999999998</v>
      </c>
      <c r="HX106">
        <v>0.6</v>
      </c>
      <c r="HY106">
        <v>0.48256172800000002</v>
      </c>
      <c r="HZ106" t="s">
        <v>2629</v>
      </c>
      <c r="IA106" t="s">
        <v>266</v>
      </c>
      <c r="IB106" t="s">
        <v>2609</v>
      </c>
      <c r="IC106">
        <v>15455</v>
      </c>
      <c r="ID106">
        <v>15218</v>
      </c>
      <c r="IE106">
        <v>17931</v>
      </c>
      <c r="IF106">
        <v>19698</v>
      </c>
      <c r="IG106">
        <v>15455</v>
      </c>
    </row>
    <row r="107" spans="1:241" customFormat="1" ht="14" customHeight="1" x14ac:dyDescent="0.2">
      <c r="A107">
        <v>106</v>
      </c>
      <c r="B107">
        <v>106</v>
      </c>
      <c r="C107" s="1">
        <v>44658.8</v>
      </c>
      <c r="D107" s="1">
        <v>44662.5625</v>
      </c>
      <c r="E107">
        <v>0</v>
      </c>
      <c r="F107" t="s">
        <v>1099</v>
      </c>
      <c r="G107">
        <v>100</v>
      </c>
      <c r="H107">
        <v>325102</v>
      </c>
      <c r="I107">
        <v>1</v>
      </c>
      <c r="J107" s="1">
        <v>44662.5625</v>
      </c>
      <c r="K107" t="s">
        <v>2630</v>
      </c>
      <c r="L107" t="s">
        <v>242</v>
      </c>
      <c r="M107" t="s">
        <v>242</v>
      </c>
      <c r="N107" t="s">
        <v>2631</v>
      </c>
      <c r="O107" t="s">
        <v>2632</v>
      </c>
      <c r="P107">
        <v>34.064804080000002</v>
      </c>
      <c r="Q107">
        <v>-118.4413986</v>
      </c>
      <c r="R107" t="s">
        <v>245</v>
      </c>
      <c r="S107" t="s">
        <v>246</v>
      </c>
      <c r="T107" t="s">
        <v>2633</v>
      </c>
      <c r="V107" t="s">
        <v>2634</v>
      </c>
      <c r="W107" t="s">
        <v>2635</v>
      </c>
      <c r="X107">
        <v>3674</v>
      </c>
      <c r="Y107" t="s">
        <v>297</v>
      </c>
      <c r="Z107" t="s">
        <v>2636</v>
      </c>
      <c r="AA107">
        <v>2021</v>
      </c>
      <c r="AC107">
        <v>0</v>
      </c>
      <c r="AF107">
        <v>9</v>
      </c>
      <c r="AG107">
        <v>3</v>
      </c>
      <c r="AI107" t="s">
        <v>2637</v>
      </c>
      <c r="AJ107" s="27">
        <v>1</v>
      </c>
      <c r="AK107">
        <v>9</v>
      </c>
      <c r="AL107" s="27">
        <v>0</v>
      </c>
      <c r="AM107" s="24">
        <v>0</v>
      </c>
      <c r="AN107" s="27">
        <v>0</v>
      </c>
      <c r="AO107" s="24">
        <v>0</v>
      </c>
      <c r="AQ107">
        <v>3</v>
      </c>
      <c r="AS107" t="s">
        <v>2637</v>
      </c>
      <c r="AT107" s="27">
        <v>1</v>
      </c>
      <c r="AU107">
        <v>7</v>
      </c>
      <c r="AV107" s="21">
        <f t="shared" si="4"/>
        <v>77.777777777777786</v>
      </c>
      <c r="AW107">
        <v>3</v>
      </c>
      <c r="AY107" t="s">
        <v>2637</v>
      </c>
      <c r="AZ107" s="27">
        <v>1</v>
      </c>
      <c r="BA107">
        <v>6</v>
      </c>
      <c r="BB107" s="21">
        <f t="shared" si="5"/>
        <v>66.666666666666657</v>
      </c>
      <c r="BC107">
        <v>3</v>
      </c>
      <c r="BE107" t="s">
        <v>2637</v>
      </c>
      <c r="BF107" s="27">
        <v>1</v>
      </c>
      <c r="BG107">
        <v>10</v>
      </c>
      <c r="BI107">
        <v>3</v>
      </c>
      <c r="BK107" t="s">
        <v>2637</v>
      </c>
      <c r="BL107" s="27">
        <v>1</v>
      </c>
      <c r="BM107">
        <v>3</v>
      </c>
      <c r="BO107" t="s">
        <v>2637</v>
      </c>
      <c r="BP107" s="27">
        <v>1</v>
      </c>
      <c r="BQ107">
        <v>2</v>
      </c>
      <c r="BR107" s="21">
        <f t="shared" si="6"/>
        <v>22.222222222222221</v>
      </c>
      <c r="BT107">
        <v>3</v>
      </c>
      <c r="BV107" t="s">
        <v>2637</v>
      </c>
      <c r="BW107" s="27">
        <v>1</v>
      </c>
      <c r="BX107">
        <v>2</v>
      </c>
      <c r="BY107" s="21">
        <f t="shared" si="7"/>
        <v>22.222222222222221</v>
      </c>
      <c r="BZ107">
        <v>2</v>
      </c>
      <c r="CA107">
        <v>3</v>
      </c>
      <c r="CC107" t="s">
        <v>2637</v>
      </c>
      <c r="CD107" s="27">
        <v>0</v>
      </c>
      <c r="CF107" t="s">
        <v>242</v>
      </c>
      <c r="CG107" t="s">
        <v>242</v>
      </c>
      <c r="CI107" s="27">
        <v>1</v>
      </c>
      <c r="CJ107" s="2" t="s">
        <v>2638</v>
      </c>
      <c r="CK107">
        <v>1</v>
      </c>
      <c r="CM107" t="s">
        <v>2639</v>
      </c>
      <c r="CN107" s="27">
        <v>0</v>
      </c>
      <c r="CO107" s="27">
        <v>0</v>
      </c>
      <c r="CP107" t="s">
        <v>242</v>
      </c>
      <c r="CQ107" t="s">
        <v>242</v>
      </c>
      <c r="CR107" t="s">
        <v>242</v>
      </c>
      <c r="CU107" s="27">
        <v>0.5</v>
      </c>
      <c r="CV107" t="s">
        <v>2640</v>
      </c>
      <c r="CW107">
        <v>1</v>
      </c>
      <c r="CY107" t="s">
        <v>2639</v>
      </c>
      <c r="CZ107" s="27">
        <v>1</v>
      </c>
      <c r="DA107">
        <v>16302</v>
      </c>
      <c r="DB107">
        <v>2</v>
      </c>
      <c r="DD107" s="27">
        <v>1</v>
      </c>
      <c r="DE107" t="s">
        <v>242</v>
      </c>
      <c r="DF107" t="s">
        <v>242</v>
      </c>
      <c r="DH107" t="s">
        <v>242</v>
      </c>
      <c r="DI107">
        <v>52714</v>
      </c>
      <c r="DJ107">
        <v>2</v>
      </c>
      <c r="DL107" s="27">
        <v>0</v>
      </c>
      <c r="DM107" t="s">
        <v>242</v>
      </c>
      <c r="DN107" t="s">
        <v>242</v>
      </c>
      <c r="DP107">
        <v>1</v>
      </c>
      <c r="DR107" t="s">
        <v>2639</v>
      </c>
      <c r="DS107" s="27">
        <v>0</v>
      </c>
      <c r="DU107" s="27">
        <v>1</v>
      </c>
      <c r="DV107" t="s">
        <v>2641</v>
      </c>
      <c r="DW107" s="27">
        <v>0.5</v>
      </c>
      <c r="DX107" t="s">
        <v>2642</v>
      </c>
      <c r="DY107" s="27">
        <v>1</v>
      </c>
      <c r="DZ107" s="2" t="s">
        <v>2643</v>
      </c>
      <c r="EA107" s="27">
        <v>0</v>
      </c>
      <c r="EC107" s="27">
        <v>0</v>
      </c>
      <c r="EE107" s="27">
        <v>0</v>
      </c>
      <c r="EG107" s="27">
        <v>0</v>
      </c>
      <c r="EI107" s="27">
        <v>1</v>
      </c>
      <c r="EJ107" t="s">
        <v>2454</v>
      </c>
      <c r="EK107" s="27">
        <v>1</v>
      </c>
      <c r="EL107" t="s">
        <v>2644</v>
      </c>
      <c r="EM107">
        <v>1</v>
      </c>
      <c r="EO107" t="s">
        <v>2639</v>
      </c>
      <c r="EP107" s="27">
        <v>1</v>
      </c>
      <c r="EQ107">
        <v>0</v>
      </c>
      <c r="ER107">
        <v>0</v>
      </c>
      <c r="EU107">
        <v>1</v>
      </c>
      <c r="EV107" t="s">
        <v>242</v>
      </c>
      <c r="EW107" t="s">
        <v>2639</v>
      </c>
      <c r="EX107" s="27">
        <v>1</v>
      </c>
      <c r="EY107">
        <v>180.30600000000001</v>
      </c>
      <c r="EZ107">
        <v>180306</v>
      </c>
      <c r="FA107" s="27">
        <v>1</v>
      </c>
      <c r="FB107">
        <v>1.81</v>
      </c>
      <c r="FD107" s="27">
        <v>0</v>
      </c>
      <c r="FE107" t="s">
        <v>242</v>
      </c>
      <c r="FG107" s="27">
        <v>0</v>
      </c>
      <c r="FH107" t="s">
        <v>242</v>
      </c>
      <c r="FJ107">
        <v>1</v>
      </c>
      <c r="FL107" t="s">
        <v>2639</v>
      </c>
      <c r="FM107" s="27">
        <v>0</v>
      </c>
      <c r="FN107" t="s">
        <v>242</v>
      </c>
      <c r="FO107" t="s">
        <v>242</v>
      </c>
      <c r="FP107" t="s">
        <v>242</v>
      </c>
      <c r="FR107" s="27">
        <v>1</v>
      </c>
      <c r="FS107">
        <v>34</v>
      </c>
      <c r="FT107">
        <v>2</v>
      </c>
      <c r="FV107" s="27">
        <v>0</v>
      </c>
      <c r="FW107" t="s">
        <v>242</v>
      </c>
      <c r="FX107" t="s">
        <v>242</v>
      </c>
      <c r="FY107" t="s">
        <v>242</v>
      </c>
      <c r="FZ107" t="s">
        <v>242</v>
      </c>
      <c r="GA107" t="s">
        <v>242</v>
      </c>
      <c r="GB107" t="s">
        <v>242</v>
      </c>
      <c r="GC107" t="s">
        <v>242</v>
      </c>
      <c r="GD107" t="s">
        <v>242</v>
      </c>
      <c r="GF107">
        <v>1</v>
      </c>
      <c r="GH107" t="s">
        <v>2639</v>
      </c>
      <c r="GI107" s="27">
        <v>0</v>
      </c>
      <c r="GJ107" t="s">
        <v>242</v>
      </c>
      <c r="GK107" t="s">
        <v>242</v>
      </c>
      <c r="GM107" t="s">
        <v>242</v>
      </c>
      <c r="GP107" s="27">
        <v>1</v>
      </c>
      <c r="GQ107">
        <v>53</v>
      </c>
      <c r="GR107" t="s">
        <v>2645</v>
      </c>
      <c r="GT107">
        <v>3</v>
      </c>
      <c r="GV107" t="s">
        <v>2639</v>
      </c>
      <c r="GW107" s="27">
        <v>1</v>
      </c>
      <c r="GX107" s="2" t="s">
        <v>2646</v>
      </c>
      <c r="GY107" s="27">
        <v>1</v>
      </c>
      <c r="GZ107" s="2" t="s">
        <v>2646</v>
      </c>
      <c r="HA107">
        <v>1</v>
      </c>
      <c r="HC107" t="s">
        <v>2639</v>
      </c>
      <c r="HD107" s="27">
        <v>1</v>
      </c>
      <c r="HE107" s="2" t="s">
        <v>2647</v>
      </c>
      <c r="HF107">
        <v>1</v>
      </c>
      <c r="HH107" t="s">
        <v>2639</v>
      </c>
      <c r="HI107">
        <v>0.66666666699999999</v>
      </c>
      <c r="HJ107">
        <v>1</v>
      </c>
      <c r="HK107">
        <v>0.25</v>
      </c>
      <c r="HL107">
        <v>0.66666666699999999</v>
      </c>
      <c r="HM107">
        <v>0.45</v>
      </c>
      <c r="HN107">
        <v>1</v>
      </c>
      <c r="HO107">
        <v>0.5</v>
      </c>
      <c r="HP107">
        <v>0.33333333300000001</v>
      </c>
      <c r="HQ107">
        <v>0</v>
      </c>
      <c r="HR107">
        <v>1</v>
      </c>
      <c r="HS107">
        <v>1</v>
      </c>
      <c r="HT107">
        <v>1</v>
      </c>
      <c r="HU107">
        <v>1</v>
      </c>
      <c r="HV107">
        <v>0.63888888899999996</v>
      </c>
      <c r="HW107">
        <v>0.65416666700000003</v>
      </c>
      <c r="HX107">
        <v>0.66666666699999999</v>
      </c>
      <c r="HY107">
        <v>0.65324074099999996</v>
      </c>
      <c r="HZ107" t="s">
        <v>2648</v>
      </c>
      <c r="IA107" t="s">
        <v>266</v>
      </c>
      <c r="IB107" t="s">
        <v>2633</v>
      </c>
      <c r="IC107">
        <v>1314.5809999999999</v>
      </c>
      <c r="ID107">
        <v>1200.7239999999999</v>
      </c>
      <c r="IE107">
        <v>1460.86</v>
      </c>
      <c r="IF107">
        <v>1429.547</v>
      </c>
      <c r="IG107">
        <v>1314.5809999999999</v>
      </c>
    </row>
    <row r="108" spans="1:241" customFormat="1" ht="14" customHeight="1" x14ac:dyDescent="0.2">
      <c r="A108">
        <v>107</v>
      </c>
      <c r="B108">
        <v>107</v>
      </c>
      <c r="C108" s="1">
        <v>44662.572916666664</v>
      </c>
      <c r="D108" s="1">
        <v>44664.597916666666</v>
      </c>
      <c r="E108">
        <v>0</v>
      </c>
      <c r="F108" t="s">
        <v>1099</v>
      </c>
      <c r="G108">
        <v>100</v>
      </c>
      <c r="H108">
        <v>174972</v>
      </c>
      <c r="I108">
        <v>1</v>
      </c>
      <c r="J108" s="1">
        <v>44664.597916666666</v>
      </c>
      <c r="K108" t="s">
        <v>2649</v>
      </c>
      <c r="L108" t="s">
        <v>242</v>
      </c>
      <c r="M108" t="s">
        <v>242</v>
      </c>
      <c r="N108" t="s">
        <v>2650</v>
      </c>
      <c r="O108" t="s">
        <v>2651</v>
      </c>
      <c r="P108">
        <v>34.064799999999998</v>
      </c>
      <c r="Q108">
        <v>-118.4414</v>
      </c>
      <c r="R108" t="s">
        <v>245</v>
      </c>
      <c r="S108" t="s">
        <v>246</v>
      </c>
      <c r="T108" t="s">
        <v>2652</v>
      </c>
      <c r="V108" t="s">
        <v>2653</v>
      </c>
      <c r="W108" t="s">
        <v>2654</v>
      </c>
      <c r="X108">
        <v>3560</v>
      </c>
      <c r="Y108" t="s">
        <v>476</v>
      </c>
      <c r="Z108" t="s">
        <v>2265</v>
      </c>
      <c r="AA108">
        <v>2020</v>
      </c>
      <c r="AC108">
        <v>0.5</v>
      </c>
      <c r="AD108">
        <v>11</v>
      </c>
      <c r="AF108">
        <v>10</v>
      </c>
      <c r="AG108">
        <v>1</v>
      </c>
      <c r="AI108" t="s">
        <v>2655</v>
      </c>
      <c r="AJ108" s="27">
        <v>1</v>
      </c>
      <c r="AK108">
        <v>7</v>
      </c>
      <c r="AL108" s="27">
        <v>0</v>
      </c>
      <c r="AM108" s="24">
        <v>0</v>
      </c>
      <c r="AN108" s="27">
        <v>0</v>
      </c>
      <c r="AO108" s="24">
        <v>0</v>
      </c>
      <c r="AQ108">
        <v>3</v>
      </c>
      <c r="AS108" t="s">
        <v>2656</v>
      </c>
      <c r="AT108" s="27">
        <v>1</v>
      </c>
      <c r="AU108">
        <v>9</v>
      </c>
      <c r="AV108" s="21">
        <f t="shared" si="4"/>
        <v>90</v>
      </c>
      <c r="AW108">
        <v>1</v>
      </c>
      <c r="AY108" t="s">
        <v>2655</v>
      </c>
      <c r="AZ108" s="27">
        <v>1</v>
      </c>
      <c r="BA108">
        <v>9</v>
      </c>
      <c r="BB108" s="21">
        <f t="shared" si="5"/>
        <v>90</v>
      </c>
      <c r="BC108">
        <v>1</v>
      </c>
      <c r="BE108" t="s">
        <v>2655</v>
      </c>
      <c r="BF108" s="27">
        <v>1</v>
      </c>
      <c r="BG108">
        <v>4</v>
      </c>
      <c r="BI108">
        <v>1</v>
      </c>
      <c r="BK108" t="s">
        <v>2655</v>
      </c>
      <c r="BL108" s="27">
        <v>1</v>
      </c>
      <c r="BM108">
        <v>3</v>
      </c>
      <c r="BO108" t="s">
        <v>2656</v>
      </c>
      <c r="BP108" s="27">
        <v>1</v>
      </c>
      <c r="BQ108">
        <v>2</v>
      </c>
      <c r="BR108" s="21">
        <f t="shared" si="6"/>
        <v>20</v>
      </c>
      <c r="BT108">
        <v>1</v>
      </c>
      <c r="BV108" t="s">
        <v>2655</v>
      </c>
      <c r="BW108" s="27">
        <v>1</v>
      </c>
      <c r="BX108">
        <v>5</v>
      </c>
      <c r="BY108" s="21">
        <f t="shared" si="7"/>
        <v>50</v>
      </c>
      <c r="BZ108">
        <v>2</v>
      </c>
      <c r="CA108">
        <v>1</v>
      </c>
      <c r="CC108" t="s">
        <v>2655</v>
      </c>
      <c r="CD108" s="27">
        <v>0</v>
      </c>
      <c r="CF108" t="s">
        <v>242</v>
      </c>
      <c r="CG108" t="s">
        <v>242</v>
      </c>
      <c r="CI108" s="27">
        <v>1</v>
      </c>
      <c r="CJ108" s="2" t="s">
        <v>2657</v>
      </c>
      <c r="CK108">
        <v>1</v>
      </c>
      <c r="CM108" t="s">
        <v>2655</v>
      </c>
      <c r="CN108" s="27">
        <v>1</v>
      </c>
      <c r="CO108" s="27">
        <v>0.5</v>
      </c>
      <c r="CP108" t="s">
        <v>242</v>
      </c>
      <c r="CQ108">
        <v>100</v>
      </c>
      <c r="CR108">
        <v>100</v>
      </c>
      <c r="CU108" s="27">
        <v>1</v>
      </c>
      <c r="CV108" s="2" t="s">
        <v>2658</v>
      </c>
      <c r="CW108">
        <v>1</v>
      </c>
      <c r="CY108" t="s">
        <v>2655</v>
      </c>
      <c r="CZ108" s="27">
        <v>1</v>
      </c>
      <c r="DA108">
        <v>43202</v>
      </c>
      <c r="DB108">
        <v>2</v>
      </c>
      <c r="DD108" s="27">
        <v>1</v>
      </c>
      <c r="DE108" t="s">
        <v>242</v>
      </c>
      <c r="DF108" t="s">
        <v>242</v>
      </c>
      <c r="DH108" t="s">
        <v>242</v>
      </c>
      <c r="DI108">
        <v>74685</v>
      </c>
      <c r="DJ108">
        <v>2</v>
      </c>
      <c r="DL108" s="27">
        <v>0</v>
      </c>
      <c r="DM108" t="s">
        <v>242</v>
      </c>
      <c r="DN108" t="s">
        <v>242</v>
      </c>
      <c r="DP108">
        <v>1</v>
      </c>
      <c r="DR108" t="s">
        <v>2655</v>
      </c>
      <c r="DS108" s="27">
        <v>0.5</v>
      </c>
      <c r="DT108" s="2" t="s">
        <v>2659</v>
      </c>
      <c r="DU108" s="27">
        <v>0.5</v>
      </c>
      <c r="DV108" s="2" t="s">
        <v>2660</v>
      </c>
      <c r="DW108" s="27">
        <v>0.5</v>
      </c>
      <c r="DX108" s="2" t="s">
        <v>2661</v>
      </c>
      <c r="DY108" s="27">
        <v>1</v>
      </c>
      <c r="DZ108" s="2" t="s">
        <v>2662</v>
      </c>
      <c r="EA108" s="27">
        <v>0</v>
      </c>
      <c r="EC108" s="27">
        <v>1</v>
      </c>
      <c r="ED108" s="2" t="s">
        <v>2663</v>
      </c>
      <c r="EE108" s="27">
        <v>0</v>
      </c>
      <c r="EG108" s="27">
        <v>0</v>
      </c>
      <c r="EI108" s="27">
        <v>1</v>
      </c>
      <c r="EJ108" t="s">
        <v>2664</v>
      </c>
      <c r="EK108" s="27">
        <v>1</v>
      </c>
      <c r="EL108" s="2" t="s">
        <v>2665</v>
      </c>
      <c r="EM108">
        <v>1</v>
      </c>
      <c r="EO108" t="s">
        <v>2655</v>
      </c>
      <c r="EP108" s="27">
        <v>0</v>
      </c>
      <c r="EQ108" t="s">
        <v>242</v>
      </c>
      <c r="ER108" t="s">
        <v>242</v>
      </c>
      <c r="EU108" t="s">
        <v>242</v>
      </c>
      <c r="EV108" t="s">
        <v>242</v>
      </c>
      <c r="EX108" s="27">
        <v>0</v>
      </c>
      <c r="EY108" t="s">
        <v>242</v>
      </c>
      <c r="FA108" s="27">
        <v>0</v>
      </c>
      <c r="FB108" t="s">
        <v>242</v>
      </c>
      <c r="FD108" s="27">
        <v>1</v>
      </c>
      <c r="FE108">
        <v>546</v>
      </c>
      <c r="FF108" t="s">
        <v>2666</v>
      </c>
      <c r="FG108" s="27">
        <v>0</v>
      </c>
      <c r="FH108" t="s">
        <v>242</v>
      </c>
      <c r="FJ108">
        <v>1</v>
      </c>
      <c r="FL108" t="s">
        <v>2655</v>
      </c>
      <c r="FM108" s="27">
        <v>1</v>
      </c>
      <c r="FN108">
        <v>10.3</v>
      </c>
      <c r="FO108">
        <v>57.4</v>
      </c>
      <c r="FP108">
        <v>32.299999999999997</v>
      </c>
      <c r="FR108" s="27">
        <v>1</v>
      </c>
      <c r="FS108">
        <v>22</v>
      </c>
      <c r="FT108">
        <v>2</v>
      </c>
      <c r="FV108" s="27">
        <v>1</v>
      </c>
      <c r="FW108">
        <v>12.8</v>
      </c>
      <c r="FX108">
        <v>7.7</v>
      </c>
      <c r="FY108">
        <v>71.400000000000006</v>
      </c>
      <c r="FZ108">
        <v>3.3</v>
      </c>
      <c r="GA108" t="s">
        <v>242</v>
      </c>
      <c r="GB108" t="s">
        <v>242</v>
      </c>
      <c r="GC108" t="s">
        <v>242</v>
      </c>
      <c r="GD108">
        <v>1</v>
      </c>
      <c r="GF108">
        <v>1</v>
      </c>
      <c r="GH108" t="s">
        <v>2655</v>
      </c>
      <c r="GI108" s="27">
        <v>0</v>
      </c>
      <c r="GJ108" t="s">
        <v>242</v>
      </c>
      <c r="GK108" t="s">
        <v>242</v>
      </c>
      <c r="GM108" t="s">
        <v>242</v>
      </c>
      <c r="GP108" s="27">
        <v>1</v>
      </c>
      <c r="GQ108">
        <v>171</v>
      </c>
      <c r="GR108" t="s">
        <v>2667</v>
      </c>
      <c r="GT108">
        <v>3</v>
      </c>
      <c r="GV108" t="s">
        <v>2668</v>
      </c>
      <c r="GW108" s="27">
        <v>0</v>
      </c>
      <c r="GY108" s="27">
        <v>0</v>
      </c>
      <c r="HA108" t="s">
        <v>242</v>
      </c>
      <c r="HD108" s="27">
        <v>0</v>
      </c>
      <c r="HF108">
        <v>1</v>
      </c>
      <c r="HH108" t="s">
        <v>2655</v>
      </c>
      <c r="HI108">
        <v>0.66666666699999999</v>
      </c>
      <c r="HJ108">
        <v>1</v>
      </c>
      <c r="HK108">
        <v>0.75</v>
      </c>
      <c r="HL108">
        <v>0.66666666699999999</v>
      </c>
      <c r="HM108">
        <v>0.55000000000000004</v>
      </c>
      <c r="HN108">
        <v>0</v>
      </c>
      <c r="HO108">
        <v>0.25</v>
      </c>
      <c r="HP108">
        <v>1</v>
      </c>
      <c r="HQ108">
        <v>0</v>
      </c>
      <c r="HR108">
        <v>1</v>
      </c>
      <c r="HS108">
        <v>0</v>
      </c>
      <c r="HT108">
        <v>0</v>
      </c>
      <c r="HU108">
        <v>1</v>
      </c>
      <c r="HV108">
        <v>0.80555555599999995</v>
      </c>
      <c r="HW108">
        <v>0.366666667</v>
      </c>
      <c r="HX108">
        <v>0.4</v>
      </c>
      <c r="HY108">
        <v>0.52407407399999995</v>
      </c>
      <c r="HZ108" t="s">
        <v>2669</v>
      </c>
      <c r="IA108" t="s">
        <v>266</v>
      </c>
      <c r="IB108" t="s">
        <v>2652</v>
      </c>
      <c r="IC108">
        <v>2451.9</v>
      </c>
      <c r="ID108">
        <v>4910.2</v>
      </c>
      <c r="IE108">
        <v>5152.3999999999996</v>
      </c>
      <c r="IF108">
        <v>5916.3</v>
      </c>
      <c r="IG108">
        <v>2451.9</v>
      </c>
    </row>
    <row r="109" spans="1:241" customFormat="1" ht="14" customHeight="1" x14ac:dyDescent="0.2">
      <c r="A109">
        <v>108</v>
      </c>
      <c r="B109">
        <v>108</v>
      </c>
      <c r="C109" s="1">
        <v>44664.6</v>
      </c>
      <c r="D109" s="1">
        <v>44664.765972222223</v>
      </c>
      <c r="E109">
        <v>0</v>
      </c>
      <c r="F109" t="s">
        <v>1099</v>
      </c>
      <c r="G109">
        <v>100</v>
      </c>
      <c r="H109">
        <v>14312</v>
      </c>
      <c r="I109">
        <v>1</v>
      </c>
      <c r="J109" s="1">
        <v>44664.765972222223</v>
      </c>
      <c r="K109" t="s">
        <v>2670</v>
      </c>
      <c r="L109" t="s">
        <v>242</v>
      </c>
      <c r="M109" t="s">
        <v>242</v>
      </c>
      <c r="N109" t="s">
        <v>2671</v>
      </c>
      <c r="O109" t="s">
        <v>2672</v>
      </c>
      <c r="P109">
        <v>34.064799999999998</v>
      </c>
      <c r="Q109">
        <v>-118.4414</v>
      </c>
      <c r="R109" t="s">
        <v>245</v>
      </c>
      <c r="S109" t="s">
        <v>246</v>
      </c>
      <c r="T109" t="s">
        <v>2673</v>
      </c>
      <c r="V109" t="s">
        <v>2674</v>
      </c>
      <c r="W109" t="s">
        <v>2675</v>
      </c>
      <c r="X109">
        <v>6798</v>
      </c>
      <c r="Y109" t="s">
        <v>659</v>
      </c>
      <c r="Z109" t="s">
        <v>2676</v>
      </c>
      <c r="AA109">
        <v>2020</v>
      </c>
      <c r="AC109">
        <v>0.5</v>
      </c>
      <c r="AD109">
        <v>15</v>
      </c>
      <c r="AF109">
        <v>12</v>
      </c>
      <c r="AG109">
        <v>3</v>
      </c>
      <c r="AI109" t="s">
        <v>2677</v>
      </c>
      <c r="AJ109" s="27">
        <v>1</v>
      </c>
      <c r="AK109">
        <v>9</v>
      </c>
      <c r="AL109" s="27">
        <v>0</v>
      </c>
      <c r="AM109" s="24">
        <v>0</v>
      </c>
      <c r="AN109" s="27">
        <v>0</v>
      </c>
      <c r="AO109" s="24">
        <v>0</v>
      </c>
      <c r="AQ109">
        <v>3</v>
      </c>
      <c r="AS109" t="s">
        <v>2677</v>
      </c>
      <c r="AT109" s="27">
        <v>1</v>
      </c>
      <c r="AU109">
        <v>11</v>
      </c>
      <c r="AV109" s="21">
        <f t="shared" si="4"/>
        <v>91.666666666666657</v>
      </c>
      <c r="AW109">
        <v>3</v>
      </c>
      <c r="AY109" t="s">
        <v>2677</v>
      </c>
      <c r="AZ109" s="27">
        <v>1</v>
      </c>
      <c r="BA109">
        <v>11</v>
      </c>
      <c r="BB109" s="21">
        <f t="shared" si="5"/>
        <v>91.666666666666657</v>
      </c>
      <c r="BC109">
        <v>3</v>
      </c>
      <c r="BE109" t="s">
        <v>2677</v>
      </c>
      <c r="BF109" s="27">
        <v>1</v>
      </c>
      <c r="BG109">
        <v>9.1</v>
      </c>
      <c r="BI109">
        <v>3</v>
      </c>
      <c r="BK109" t="s">
        <v>2677</v>
      </c>
      <c r="BL109" s="27">
        <v>1</v>
      </c>
      <c r="BM109">
        <v>3</v>
      </c>
      <c r="BO109" t="s">
        <v>2677</v>
      </c>
      <c r="BP109" s="27">
        <v>1</v>
      </c>
      <c r="BQ109">
        <v>4</v>
      </c>
      <c r="BR109" s="21">
        <f t="shared" si="6"/>
        <v>33.333333333333329</v>
      </c>
      <c r="BT109">
        <v>3</v>
      </c>
      <c r="BV109" t="s">
        <v>2677</v>
      </c>
      <c r="BW109" s="27">
        <v>1</v>
      </c>
      <c r="BX109">
        <v>1</v>
      </c>
      <c r="BY109" s="21">
        <f t="shared" si="7"/>
        <v>8.3333333333333321</v>
      </c>
      <c r="BZ109">
        <v>1</v>
      </c>
      <c r="CA109">
        <v>3</v>
      </c>
      <c r="CC109" t="s">
        <v>2677</v>
      </c>
      <c r="CD109" s="27">
        <v>0</v>
      </c>
      <c r="CF109" t="s">
        <v>242</v>
      </c>
      <c r="CG109" t="s">
        <v>242</v>
      </c>
      <c r="CI109" s="27">
        <v>1</v>
      </c>
      <c r="CJ109" s="2" t="s">
        <v>2678</v>
      </c>
      <c r="CK109">
        <v>1</v>
      </c>
      <c r="CM109" t="s">
        <v>2679</v>
      </c>
      <c r="CN109" s="27">
        <v>0</v>
      </c>
      <c r="CO109" s="27">
        <v>0</v>
      </c>
      <c r="CP109" t="s">
        <v>242</v>
      </c>
      <c r="CQ109" t="s">
        <v>242</v>
      </c>
      <c r="CR109" t="s">
        <v>242</v>
      </c>
      <c r="CU109" s="27">
        <v>0.5</v>
      </c>
      <c r="CV109" t="s">
        <v>2680</v>
      </c>
      <c r="CW109">
        <v>1</v>
      </c>
      <c r="CY109" t="s">
        <v>2679</v>
      </c>
      <c r="CZ109" s="27">
        <v>1</v>
      </c>
      <c r="DA109">
        <v>125318</v>
      </c>
      <c r="DB109">
        <v>2</v>
      </c>
      <c r="DD109" s="27">
        <v>1</v>
      </c>
      <c r="DE109">
        <v>62095</v>
      </c>
      <c r="DF109">
        <v>2</v>
      </c>
      <c r="DG109" s="5">
        <v>208150</v>
      </c>
      <c r="DH109">
        <v>2</v>
      </c>
      <c r="DI109" t="s">
        <v>242</v>
      </c>
      <c r="DJ109" t="s">
        <v>242</v>
      </c>
      <c r="DL109" s="27">
        <v>1</v>
      </c>
      <c r="DM109">
        <v>23657</v>
      </c>
      <c r="DN109">
        <v>2</v>
      </c>
      <c r="DP109">
        <v>1</v>
      </c>
      <c r="DR109" t="s">
        <v>2679</v>
      </c>
      <c r="DS109" s="27">
        <v>1</v>
      </c>
      <c r="DT109" s="2" t="s">
        <v>2681</v>
      </c>
      <c r="DU109" s="27">
        <v>1</v>
      </c>
      <c r="DV109" t="s">
        <v>2682</v>
      </c>
      <c r="DW109" s="27">
        <v>1</v>
      </c>
      <c r="DX109" s="2" t="s">
        <v>2683</v>
      </c>
      <c r="DY109" s="27">
        <v>1</v>
      </c>
      <c r="DZ109" s="2" t="s">
        <v>2684</v>
      </c>
      <c r="EA109" s="27">
        <v>1</v>
      </c>
      <c r="EB109" t="s">
        <v>2685</v>
      </c>
      <c r="EC109" s="27">
        <v>1</v>
      </c>
      <c r="ED109" t="s">
        <v>2686</v>
      </c>
      <c r="EE109" s="27">
        <v>1</v>
      </c>
      <c r="EF109" s="2" t="s">
        <v>2687</v>
      </c>
      <c r="EG109" s="27">
        <v>1</v>
      </c>
      <c r="EH109" s="2" t="s">
        <v>2688</v>
      </c>
      <c r="EI109" s="27">
        <v>1</v>
      </c>
      <c r="EJ109" s="2" t="s">
        <v>2689</v>
      </c>
      <c r="EK109" s="27">
        <v>1</v>
      </c>
      <c r="EL109" s="2" t="s">
        <v>2690</v>
      </c>
      <c r="EM109">
        <v>5</v>
      </c>
      <c r="EN109" t="s">
        <v>2042</v>
      </c>
      <c r="EO109" t="s">
        <v>2679</v>
      </c>
      <c r="EP109" s="27">
        <v>0</v>
      </c>
      <c r="EQ109" t="s">
        <v>242</v>
      </c>
      <c r="ER109" t="s">
        <v>242</v>
      </c>
      <c r="EU109" t="s">
        <v>242</v>
      </c>
      <c r="EV109" t="s">
        <v>242</v>
      </c>
      <c r="EX109" s="27">
        <v>0</v>
      </c>
      <c r="EY109" t="s">
        <v>242</v>
      </c>
      <c r="FA109" s="27">
        <v>0</v>
      </c>
      <c r="FB109" t="s">
        <v>242</v>
      </c>
      <c r="FD109" s="27">
        <v>1</v>
      </c>
      <c r="FE109">
        <v>1015.739</v>
      </c>
      <c r="FF109" t="s">
        <v>2691</v>
      </c>
      <c r="FG109" s="27">
        <v>0</v>
      </c>
      <c r="FH109" t="s">
        <v>242</v>
      </c>
      <c r="FJ109">
        <v>1</v>
      </c>
      <c r="FL109" t="s">
        <v>2679</v>
      </c>
      <c r="FM109" s="27">
        <v>1</v>
      </c>
      <c r="FN109">
        <v>25.2</v>
      </c>
      <c r="FO109">
        <v>54</v>
      </c>
      <c r="FP109">
        <v>20.7</v>
      </c>
      <c r="FR109" s="27">
        <v>1</v>
      </c>
      <c r="FS109">
        <v>37.200000000000003</v>
      </c>
      <c r="FT109">
        <v>2</v>
      </c>
      <c r="FV109" s="27">
        <v>1</v>
      </c>
      <c r="FW109">
        <v>24.5</v>
      </c>
      <c r="FX109">
        <v>20.3</v>
      </c>
      <c r="FY109">
        <v>46.1</v>
      </c>
      <c r="FZ109">
        <v>4.5</v>
      </c>
      <c r="GA109" t="s">
        <v>242</v>
      </c>
      <c r="GB109" t="s">
        <v>242</v>
      </c>
      <c r="GC109" t="s">
        <v>242</v>
      </c>
      <c r="GD109">
        <v>1</v>
      </c>
      <c r="GF109">
        <v>1</v>
      </c>
      <c r="GH109" t="s">
        <v>2679</v>
      </c>
      <c r="GI109" s="27">
        <v>1</v>
      </c>
      <c r="GJ109">
        <v>0.84699999999999998</v>
      </c>
      <c r="GK109" t="s">
        <v>242</v>
      </c>
      <c r="GL109" s="2" t="s">
        <v>2692</v>
      </c>
      <c r="GM109">
        <v>1</v>
      </c>
      <c r="GO109" t="s">
        <v>2679</v>
      </c>
      <c r="GP109" s="27">
        <v>1</v>
      </c>
      <c r="GQ109">
        <v>349</v>
      </c>
      <c r="GR109" t="s">
        <v>2693</v>
      </c>
      <c r="GT109">
        <v>3</v>
      </c>
      <c r="GV109" t="s">
        <v>2677</v>
      </c>
      <c r="GW109" s="27">
        <v>0</v>
      </c>
      <c r="GY109" s="27">
        <v>0</v>
      </c>
      <c r="HA109" t="s">
        <v>242</v>
      </c>
      <c r="HD109" s="27">
        <v>1</v>
      </c>
      <c r="HE109" s="2" t="s">
        <v>2694</v>
      </c>
      <c r="HF109">
        <v>1</v>
      </c>
      <c r="HH109" t="s">
        <v>2679</v>
      </c>
      <c r="HI109">
        <v>0.66666666699999999</v>
      </c>
      <c r="HJ109">
        <v>1</v>
      </c>
      <c r="HK109">
        <v>0.25</v>
      </c>
      <c r="HL109">
        <v>1</v>
      </c>
      <c r="HM109">
        <v>1</v>
      </c>
      <c r="HN109">
        <v>0</v>
      </c>
      <c r="HO109">
        <v>0.25</v>
      </c>
      <c r="HP109">
        <v>1</v>
      </c>
      <c r="HQ109">
        <v>1</v>
      </c>
      <c r="HR109">
        <v>1</v>
      </c>
      <c r="HS109">
        <v>0</v>
      </c>
      <c r="HT109">
        <v>1</v>
      </c>
      <c r="HU109">
        <v>1</v>
      </c>
      <c r="HV109">
        <v>0.63888888899999996</v>
      </c>
      <c r="HW109">
        <v>0.5625</v>
      </c>
      <c r="HX109">
        <v>0.8</v>
      </c>
      <c r="HY109">
        <v>0.66712963000000003</v>
      </c>
      <c r="HZ109" t="s">
        <v>2695</v>
      </c>
      <c r="IA109" t="s">
        <v>266</v>
      </c>
      <c r="IB109" t="s">
        <v>2673</v>
      </c>
      <c r="IC109">
        <v>4262.5839999999998</v>
      </c>
      <c r="ID109">
        <v>4147.2700000000004</v>
      </c>
      <c r="IE109">
        <v>4491.5309999999999</v>
      </c>
      <c r="IF109">
        <v>5103.5739999999996</v>
      </c>
      <c r="IG109">
        <v>4262.5839999999998</v>
      </c>
    </row>
    <row r="110" spans="1:241" customFormat="1" ht="14" customHeight="1" x14ac:dyDescent="0.2">
      <c r="A110">
        <v>109</v>
      </c>
      <c r="B110">
        <v>109</v>
      </c>
      <c r="C110" s="1">
        <v>44657.394444444442</v>
      </c>
      <c r="D110" s="1">
        <v>44665.525694444441</v>
      </c>
      <c r="E110">
        <v>0</v>
      </c>
      <c r="F110" t="s">
        <v>2696</v>
      </c>
      <c r="G110">
        <v>100</v>
      </c>
      <c r="H110">
        <v>702564</v>
      </c>
      <c r="I110">
        <v>1</v>
      </c>
      <c r="J110" s="1">
        <v>44665.525694444441</v>
      </c>
      <c r="K110" t="s">
        <v>2697</v>
      </c>
      <c r="L110" t="s">
        <v>242</v>
      </c>
      <c r="M110" t="s">
        <v>242</v>
      </c>
      <c r="N110" t="s">
        <v>2698</v>
      </c>
      <c r="O110" t="s">
        <v>2699</v>
      </c>
      <c r="P110">
        <v>34.013800000000003</v>
      </c>
      <c r="Q110">
        <v>-118.4405</v>
      </c>
      <c r="R110" t="s">
        <v>245</v>
      </c>
      <c r="S110" t="s">
        <v>246</v>
      </c>
      <c r="T110" t="s">
        <v>2700</v>
      </c>
      <c r="V110" t="s">
        <v>2701</v>
      </c>
      <c r="W110" t="s">
        <v>2702</v>
      </c>
      <c r="X110">
        <v>3561</v>
      </c>
      <c r="Y110" t="s">
        <v>476</v>
      </c>
      <c r="Z110" t="s">
        <v>1568</v>
      </c>
      <c r="AA110">
        <v>2020</v>
      </c>
      <c r="AC110">
        <v>0</v>
      </c>
      <c r="AF110">
        <v>11</v>
      </c>
      <c r="AG110">
        <v>3</v>
      </c>
      <c r="AI110" t="s">
        <v>2703</v>
      </c>
      <c r="AJ110" s="27">
        <v>1</v>
      </c>
      <c r="AK110">
        <v>11</v>
      </c>
      <c r="AL110" s="27">
        <v>0</v>
      </c>
      <c r="AM110" s="24">
        <v>0</v>
      </c>
      <c r="AN110" s="27">
        <v>0</v>
      </c>
      <c r="AO110" s="24">
        <v>0</v>
      </c>
      <c r="AQ110">
        <v>3</v>
      </c>
      <c r="AS110" t="s">
        <v>2703</v>
      </c>
      <c r="AT110" s="27">
        <v>1</v>
      </c>
      <c r="AU110">
        <v>10</v>
      </c>
      <c r="AV110" s="21">
        <f t="shared" si="4"/>
        <v>90.909090909090907</v>
      </c>
      <c r="AW110" t="s">
        <v>242</v>
      </c>
      <c r="AY110" t="s">
        <v>2703</v>
      </c>
      <c r="AZ110" s="27">
        <v>1</v>
      </c>
      <c r="BA110">
        <v>10</v>
      </c>
      <c r="BB110" s="21">
        <f t="shared" si="5"/>
        <v>90.909090909090907</v>
      </c>
      <c r="BC110">
        <v>3</v>
      </c>
      <c r="BE110" t="s">
        <v>2703</v>
      </c>
      <c r="BF110" s="27">
        <v>1</v>
      </c>
      <c r="BG110">
        <v>5.78</v>
      </c>
      <c r="BI110">
        <v>3</v>
      </c>
      <c r="BK110" t="s">
        <v>2703</v>
      </c>
      <c r="BL110" s="27">
        <v>1</v>
      </c>
      <c r="BM110">
        <v>3</v>
      </c>
      <c r="BO110" t="s">
        <v>2703</v>
      </c>
      <c r="BP110" s="27">
        <v>1</v>
      </c>
      <c r="BQ110">
        <v>3</v>
      </c>
      <c r="BR110" s="21">
        <f t="shared" si="6"/>
        <v>27.27272727272727</v>
      </c>
      <c r="BT110">
        <v>3</v>
      </c>
      <c r="BV110" t="s">
        <v>2703</v>
      </c>
      <c r="BW110" s="27">
        <v>1</v>
      </c>
      <c r="BX110">
        <v>1</v>
      </c>
      <c r="BY110" s="21">
        <f t="shared" si="7"/>
        <v>9.0909090909090917</v>
      </c>
      <c r="BZ110">
        <v>2</v>
      </c>
      <c r="CA110">
        <v>3</v>
      </c>
      <c r="CC110" t="s">
        <v>2703</v>
      </c>
      <c r="CD110" s="27">
        <v>0</v>
      </c>
      <c r="CF110" t="s">
        <v>242</v>
      </c>
      <c r="CG110" t="s">
        <v>242</v>
      </c>
      <c r="CI110" s="27">
        <v>1</v>
      </c>
      <c r="CJ110" t="s">
        <v>2704</v>
      </c>
      <c r="CK110">
        <v>1</v>
      </c>
      <c r="CM110" t="s">
        <v>2705</v>
      </c>
      <c r="CN110" s="27">
        <v>1</v>
      </c>
      <c r="CO110" s="27">
        <v>0.5</v>
      </c>
      <c r="CP110" t="s">
        <v>242</v>
      </c>
      <c r="CQ110">
        <v>100</v>
      </c>
      <c r="CR110" t="s">
        <v>242</v>
      </c>
      <c r="CU110" s="27">
        <v>1</v>
      </c>
      <c r="CV110" s="2" t="s">
        <v>2706</v>
      </c>
      <c r="CW110">
        <v>1</v>
      </c>
      <c r="CY110" t="s">
        <v>2705</v>
      </c>
      <c r="CZ110" s="27">
        <v>1</v>
      </c>
      <c r="DA110">
        <v>5058.57</v>
      </c>
      <c r="DB110" t="s">
        <v>242</v>
      </c>
      <c r="DD110" s="27">
        <v>1</v>
      </c>
      <c r="DE110" t="s">
        <v>242</v>
      </c>
      <c r="DF110" t="s">
        <v>242</v>
      </c>
      <c r="DH110" t="s">
        <v>242</v>
      </c>
      <c r="DI110">
        <v>31821.49</v>
      </c>
      <c r="DJ110" t="s">
        <v>242</v>
      </c>
      <c r="DL110" s="27">
        <v>0</v>
      </c>
      <c r="DM110" t="s">
        <v>242</v>
      </c>
      <c r="DN110" t="s">
        <v>242</v>
      </c>
      <c r="DP110">
        <v>1</v>
      </c>
      <c r="DR110" t="s">
        <v>2705</v>
      </c>
      <c r="DS110" s="27">
        <v>1</v>
      </c>
      <c r="DT110" s="2" t="s">
        <v>2707</v>
      </c>
      <c r="DU110" s="27">
        <v>1</v>
      </c>
      <c r="DV110" s="2" t="s">
        <v>2708</v>
      </c>
      <c r="DW110" s="27">
        <v>0</v>
      </c>
      <c r="DY110" s="27">
        <v>0</v>
      </c>
      <c r="EA110" s="27">
        <v>0</v>
      </c>
      <c r="EC110" s="27">
        <v>0</v>
      </c>
      <c r="EE110" s="27">
        <v>0</v>
      </c>
      <c r="EG110" s="27">
        <v>0</v>
      </c>
      <c r="EI110" s="27">
        <v>1</v>
      </c>
      <c r="EJ110" t="s">
        <v>2709</v>
      </c>
      <c r="EK110" s="27">
        <v>0</v>
      </c>
      <c r="EM110">
        <v>1</v>
      </c>
      <c r="EO110" t="s">
        <v>2705</v>
      </c>
      <c r="EP110" s="27">
        <v>0</v>
      </c>
      <c r="EQ110" t="s">
        <v>242</v>
      </c>
      <c r="ER110" t="s">
        <v>242</v>
      </c>
      <c r="EU110" t="s">
        <v>242</v>
      </c>
      <c r="EV110" t="s">
        <v>242</v>
      </c>
      <c r="EX110" s="27">
        <v>0</v>
      </c>
      <c r="EY110" t="s">
        <v>242</v>
      </c>
      <c r="FA110" s="27">
        <v>0</v>
      </c>
      <c r="FB110" t="s">
        <v>242</v>
      </c>
      <c r="FD110" s="27">
        <v>1</v>
      </c>
      <c r="FE110">
        <v>90.96</v>
      </c>
      <c r="FF110" t="s">
        <v>2710</v>
      </c>
      <c r="FG110" s="27">
        <v>0</v>
      </c>
      <c r="FH110" t="s">
        <v>242</v>
      </c>
      <c r="FJ110">
        <v>1</v>
      </c>
      <c r="FL110" t="s">
        <v>2705</v>
      </c>
      <c r="FM110" s="27">
        <v>0</v>
      </c>
      <c r="FN110" t="s">
        <v>242</v>
      </c>
      <c r="FO110" t="s">
        <v>242</v>
      </c>
      <c r="FP110" t="s">
        <v>242</v>
      </c>
      <c r="FR110" s="27">
        <v>1</v>
      </c>
      <c r="FS110">
        <v>27</v>
      </c>
      <c r="FT110">
        <v>1</v>
      </c>
      <c r="FV110" s="27">
        <v>0.5</v>
      </c>
      <c r="FW110" t="s">
        <v>242</v>
      </c>
      <c r="FX110" t="s">
        <v>242</v>
      </c>
      <c r="FY110">
        <v>75</v>
      </c>
      <c r="FZ110" t="s">
        <v>242</v>
      </c>
      <c r="GA110" t="s">
        <v>242</v>
      </c>
      <c r="GB110" t="s">
        <v>242</v>
      </c>
      <c r="GC110" t="s">
        <v>242</v>
      </c>
      <c r="GD110">
        <v>1</v>
      </c>
      <c r="GE110" t="s">
        <v>2711</v>
      </c>
      <c r="GF110">
        <v>1</v>
      </c>
      <c r="GH110" t="s">
        <v>2705</v>
      </c>
      <c r="GI110" s="27">
        <v>0</v>
      </c>
      <c r="GJ110" t="s">
        <v>242</v>
      </c>
      <c r="GK110" t="s">
        <v>242</v>
      </c>
      <c r="GM110" t="s">
        <v>242</v>
      </c>
      <c r="GP110" s="27">
        <v>1</v>
      </c>
      <c r="GQ110">
        <v>148</v>
      </c>
      <c r="GR110" t="s">
        <v>2712</v>
      </c>
      <c r="GT110">
        <v>3</v>
      </c>
      <c r="GV110" t="s">
        <v>2703</v>
      </c>
      <c r="GW110" s="27">
        <v>0</v>
      </c>
      <c r="GY110" s="27">
        <v>1</v>
      </c>
      <c r="GZ110" s="2" t="s">
        <v>2713</v>
      </c>
      <c r="HA110">
        <v>1</v>
      </c>
      <c r="HC110" t="s">
        <v>2705</v>
      </c>
      <c r="HD110" s="27">
        <v>1</v>
      </c>
      <c r="HE110" s="2" t="s">
        <v>2714</v>
      </c>
      <c r="HF110">
        <v>1</v>
      </c>
      <c r="HH110" t="s">
        <v>2705</v>
      </c>
      <c r="HI110">
        <v>0.66666666699999999</v>
      </c>
      <c r="HJ110">
        <v>1</v>
      </c>
      <c r="HK110">
        <v>0.75</v>
      </c>
      <c r="HL110">
        <v>0.66666666699999999</v>
      </c>
      <c r="HM110">
        <v>0.3</v>
      </c>
      <c r="HN110">
        <v>0</v>
      </c>
      <c r="HO110">
        <v>0.25</v>
      </c>
      <c r="HP110">
        <v>0.5</v>
      </c>
      <c r="HQ110">
        <v>0</v>
      </c>
      <c r="HR110">
        <v>1</v>
      </c>
      <c r="HS110">
        <v>0.5</v>
      </c>
      <c r="HT110">
        <v>1</v>
      </c>
      <c r="HU110">
        <v>1</v>
      </c>
      <c r="HV110">
        <v>0.80555555599999995</v>
      </c>
      <c r="HW110">
        <v>0.304166667</v>
      </c>
      <c r="HX110">
        <v>0.6</v>
      </c>
      <c r="HY110">
        <v>0.56990740699999998</v>
      </c>
      <c r="HZ110" t="s">
        <v>2700</v>
      </c>
      <c r="IA110" t="s">
        <v>266</v>
      </c>
      <c r="IB110" t="s">
        <v>2700</v>
      </c>
      <c r="IC110">
        <v>2494.5729999999999</v>
      </c>
      <c r="ID110">
        <v>2351.6460000000002</v>
      </c>
      <c r="IE110">
        <v>2764.8</v>
      </c>
      <c r="IF110">
        <v>3164</v>
      </c>
      <c r="IG110">
        <v>2494.5729999999999</v>
      </c>
    </row>
    <row r="111" spans="1:241" customFormat="1" ht="14" customHeight="1" x14ac:dyDescent="0.2">
      <c r="A111">
        <v>110</v>
      </c>
      <c r="B111">
        <v>110</v>
      </c>
      <c r="C111" s="1">
        <v>44665.530555555553</v>
      </c>
      <c r="D111" s="1">
        <v>44665.747916666667</v>
      </c>
      <c r="E111">
        <v>0</v>
      </c>
      <c r="F111" t="s">
        <v>1099</v>
      </c>
      <c r="G111">
        <v>100</v>
      </c>
      <c r="H111">
        <v>18800</v>
      </c>
      <c r="I111">
        <v>1</v>
      </c>
      <c r="J111" s="1">
        <v>44665.747916666667</v>
      </c>
      <c r="K111" t="s">
        <v>2715</v>
      </c>
      <c r="L111" t="s">
        <v>242</v>
      </c>
      <c r="M111" t="s">
        <v>242</v>
      </c>
      <c r="N111" t="s">
        <v>2716</v>
      </c>
      <c r="O111" t="s">
        <v>2717</v>
      </c>
      <c r="P111">
        <v>34.064799999999998</v>
      </c>
      <c r="Q111">
        <v>-118.4414</v>
      </c>
      <c r="R111" t="s">
        <v>245</v>
      </c>
      <c r="S111" t="s">
        <v>246</v>
      </c>
      <c r="T111" t="s">
        <v>2718</v>
      </c>
      <c r="V111" t="s">
        <v>2719</v>
      </c>
      <c r="W111">
        <v>445658107</v>
      </c>
      <c r="X111">
        <v>4213</v>
      </c>
      <c r="Y111" t="s">
        <v>476</v>
      </c>
      <c r="Z111" t="s">
        <v>2720</v>
      </c>
      <c r="AA111">
        <v>2020</v>
      </c>
      <c r="AC111">
        <v>0.5</v>
      </c>
      <c r="AD111">
        <v>15</v>
      </c>
      <c r="AF111">
        <v>10</v>
      </c>
      <c r="AG111">
        <v>1</v>
      </c>
      <c r="AI111" t="s">
        <v>2721</v>
      </c>
      <c r="AJ111" s="27">
        <v>1</v>
      </c>
      <c r="AK111">
        <v>6</v>
      </c>
      <c r="AL111" s="27">
        <v>0</v>
      </c>
      <c r="AM111" s="24">
        <v>0</v>
      </c>
      <c r="AN111" s="27">
        <v>1</v>
      </c>
      <c r="AO111">
        <v>3</v>
      </c>
      <c r="AQ111">
        <v>3</v>
      </c>
      <c r="AS111" t="s">
        <v>2722</v>
      </c>
      <c r="AT111" s="27">
        <v>1</v>
      </c>
      <c r="AU111">
        <v>9</v>
      </c>
      <c r="AV111" s="21">
        <f t="shared" si="4"/>
        <v>90</v>
      </c>
      <c r="AW111">
        <v>3</v>
      </c>
      <c r="AY111" t="s">
        <v>2722</v>
      </c>
      <c r="AZ111" s="27">
        <v>1</v>
      </c>
      <c r="BA111">
        <v>6</v>
      </c>
      <c r="BB111" s="21">
        <f t="shared" si="5"/>
        <v>60</v>
      </c>
      <c r="BC111">
        <v>3</v>
      </c>
      <c r="BE111" t="s">
        <v>2722</v>
      </c>
      <c r="BF111" s="27">
        <v>1</v>
      </c>
      <c r="BI111">
        <v>3</v>
      </c>
      <c r="BK111" t="s">
        <v>2722</v>
      </c>
      <c r="BL111" s="27">
        <v>1</v>
      </c>
      <c r="BM111">
        <v>3</v>
      </c>
      <c r="BO111" t="s">
        <v>2722</v>
      </c>
      <c r="BP111" s="27">
        <v>1</v>
      </c>
      <c r="BQ111">
        <v>3</v>
      </c>
      <c r="BR111" s="21">
        <f t="shared" si="6"/>
        <v>30</v>
      </c>
      <c r="BT111">
        <v>1</v>
      </c>
      <c r="BV111" t="s">
        <v>2721</v>
      </c>
      <c r="BW111" s="27">
        <v>1</v>
      </c>
      <c r="BX111">
        <v>1</v>
      </c>
      <c r="BY111" s="21">
        <f t="shared" si="7"/>
        <v>10</v>
      </c>
      <c r="BZ111">
        <v>1</v>
      </c>
      <c r="CA111">
        <v>1</v>
      </c>
      <c r="CC111" t="s">
        <v>2722</v>
      </c>
      <c r="CD111" s="27">
        <v>0</v>
      </c>
      <c r="CF111" t="s">
        <v>242</v>
      </c>
      <c r="CG111" t="s">
        <v>242</v>
      </c>
      <c r="CI111" s="27">
        <v>1</v>
      </c>
      <c r="CJ111" s="2" t="s">
        <v>2723</v>
      </c>
      <c r="CK111">
        <v>1</v>
      </c>
      <c r="CM111" t="s">
        <v>2721</v>
      </c>
      <c r="CN111" s="27">
        <v>0</v>
      </c>
      <c r="CO111" s="27">
        <v>0</v>
      </c>
      <c r="CP111" t="s">
        <v>242</v>
      </c>
      <c r="CQ111" t="s">
        <v>242</v>
      </c>
      <c r="CR111" t="s">
        <v>242</v>
      </c>
      <c r="CU111" s="27">
        <v>0</v>
      </c>
      <c r="CW111">
        <v>1</v>
      </c>
      <c r="CY111" t="s">
        <v>2721</v>
      </c>
      <c r="CZ111" s="27">
        <v>1</v>
      </c>
      <c r="DA111">
        <v>1890776</v>
      </c>
      <c r="DB111">
        <v>2</v>
      </c>
      <c r="DD111" s="27">
        <v>1</v>
      </c>
      <c r="DE111" t="s">
        <v>242</v>
      </c>
      <c r="DF111" t="s">
        <v>242</v>
      </c>
      <c r="DH111" t="s">
        <v>242</v>
      </c>
      <c r="DI111">
        <v>16748</v>
      </c>
      <c r="DJ111">
        <v>2</v>
      </c>
      <c r="DL111" s="27">
        <v>1</v>
      </c>
      <c r="DM111">
        <v>1577235</v>
      </c>
      <c r="DN111">
        <v>2</v>
      </c>
      <c r="DP111">
        <v>1</v>
      </c>
      <c r="DR111" t="s">
        <v>2721</v>
      </c>
      <c r="DS111" s="27">
        <v>1</v>
      </c>
      <c r="DT111" t="s">
        <v>2724</v>
      </c>
      <c r="DU111" s="27">
        <v>1</v>
      </c>
      <c r="DV111" t="s">
        <v>2725</v>
      </c>
      <c r="DW111" s="27">
        <v>1</v>
      </c>
      <c r="DX111" s="2" t="s">
        <v>2726</v>
      </c>
      <c r="DY111" s="27">
        <v>1</v>
      </c>
      <c r="DZ111" s="2" t="s">
        <v>2727</v>
      </c>
      <c r="EA111" s="27">
        <v>1</v>
      </c>
      <c r="EB111" s="2" t="s">
        <v>2728</v>
      </c>
      <c r="EC111" s="27">
        <v>0</v>
      </c>
      <c r="EE111" s="27">
        <v>0</v>
      </c>
      <c r="EG111" s="27">
        <v>0</v>
      </c>
      <c r="EI111" s="27">
        <v>1</v>
      </c>
      <c r="EJ111" t="s">
        <v>1146</v>
      </c>
      <c r="EK111" s="27">
        <v>1</v>
      </c>
      <c r="EL111" s="2" t="s">
        <v>2729</v>
      </c>
      <c r="EM111">
        <v>1</v>
      </c>
      <c r="EO111" t="s">
        <v>2721</v>
      </c>
      <c r="EP111" s="27">
        <v>0</v>
      </c>
      <c r="EQ111" t="s">
        <v>242</v>
      </c>
      <c r="ER111" t="s">
        <v>242</v>
      </c>
      <c r="EU111" t="s">
        <v>242</v>
      </c>
      <c r="EV111" t="s">
        <v>242</v>
      </c>
      <c r="EX111" s="27">
        <v>0</v>
      </c>
      <c r="EY111" t="s">
        <v>242</v>
      </c>
      <c r="FA111" s="27">
        <v>0</v>
      </c>
      <c r="FB111" t="s">
        <v>242</v>
      </c>
      <c r="FD111" s="27">
        <v>0</v>
      </c>
      <c r="FE111" t="s">
        <v>242</v>
      </c>
      <c r="FG111" s="27">
        <v>0</v>
      </c>
      <c r="FH111" t="s">
        <v>242</v>
      </c>
      <c r="FJ111" t="s">
        <v>242</v>
      </c>
      <c r="FM111" s="27">
        <v>1</v>
      </c>
      <c r="FN111">
        <v>18.899999999999999</v>
      </c>
      <c r="FO111">
        <v>46.6</v>
      </c>
      <c r="FP111">
        <v>34.5</v>
      </c>
      <c r="FR111" s="27">
        <v>0</v>
      </c>
      <c r="FS111" t="s">
        <v>242</v>
      </c>
      <c r="FT111" t="s">
        <v>242</v>
      </c>
      <c r="FV111" s="27">
        <v>0</v>
      </c>
      <c r="FW111" t="s">
        <v>242</v>
      </c>
      <c r="FX111" t="s">
        <v>242</v>
      </c>
      <c r="FY111" t="s">
        <v>242</v>
      </c>
      <c r="FZ111" t="s">
        <v>242</v>
      </c>
      <c r="GA111" t="s">
        <v>242</v>
      </c>
      <c r="GB111" t="s">
        <v>242</v>
      </c>
      <c r="GC111" t="s">
        <v>242</v>
      </c>
      <c r="GD111" t="s">
        <v>242</v>
      </c>
      <c r="GF111">
        <v>1</v>
      </c>
      <c r="GH111" t="s">
        <v>2721</v>
      </c>
      <c r="GI111" s="27">
        <v>0</v>
      </c>
      <c r="GJ111" t="s">
        <v>242</v>
      </c>
      <c r="GK111" t="s">
        <v>242</v>
      </c>
      <c r="GM111" t="s">
        <v>242</v>
      </c>
      <c r="GP111" s="27">
        <v>1</v>
      </c>
      <c r="GQ111">
        <v>111</v>
      </c>
      <c r="GR111" t="s">
        <v>2730</v>
      </c>
      <c r="GT111">
        <v>3</v>
      </c>
      <c r="GV111" t="s">
        <v>2731</v>
      </c>
      <c r="GW111" s="27">
        <v>0</v>
      </c>
      <c r="GY111" s="27">
        <v>0</v>
      </c>
      <c r="HA111" t="s">
        <v>242</v>
      </c>
      <c r="HD111" s="27">
        <v>1</v>
      </c>
      <c r="HE111" s="2" t="s">
        <v>2732</v>
      </c>
      <c r="HF111">
        <v>1</v>
      </c>
      <c r="HH111" t="s">
        <v>2721</v>
      </c>
      <c r="HI111">
        <v>0.77777777800000003</v>
      </c>
      <c r="HJ111">
        <v>1</v>
      </c>
      <c r="HK111">
        <v>0</v>
      </c>
      <c r="HL111">
        <v>1</v>
      </c>
      <c r="HM111">
        <v>0.7</v>
      </c>
      <c r="HN111">
        <v>0</v>
      </c>
      <c r="HO111">
        <v>0</v>
      </c>
      <c r="HP111">
        <v>0.33333333300000001</v>
      </c>
      <c r="HQ111">
        <v>0</v>
      </c>
      <c r="HR111">
        <v>1</v>
      </c>
      <c r="HS111">
        <v>0</v>
      </c>
      <c r="HT111">
        <v>1</v>
      </c>
      <c r="HU111">
        <v>1</v>
      </c>
      <c r="HV111">
        <v>0.592592593</v>
      </c>
      <c r="HW111">
        <v>0.42499999999999999</v>
      </c>
      <c r="HX111">
        <v>0.46666666699999998</v>
      </c>
      <c r="HY111">
        <v>0.49475308600000001</v>
      </c>
      <c r="HZ111" t="s">
        <v>2733</v>
      </c>
      <c r="IA111" t="s">
        <v>266</v>
      </c>
      <c r="IB111" t="s">
        <v>2718</v>
      </c>
      <c r="IC111">
        <v>9165.2579999999998</v>
      </c>
      <c r="ID111">
        <v>9636.5730000000003</v>
      </c>
      <c r="IE111">
        <v>12168.302</v>
      </c>
      <c r="IF111">
        <v>14813.999</v>
      </c>
      <c r="IG111">
        <v>9165.2579999999998</v>
      </c>
    </row>
    <row r="112" spans="1:241" customFormat="1" ht="14" customHeight="1" x14ac:dyDescent="0.2">
      <c r="A112">
        <v>111</v>
      </c>
      <c r="B112">
        <v>111</v>
      </c>
      <c r="C112" s="1">
        <v>44666.540972222225</v>
      </c>
      <c r="D112" s="1">
        <v>44669.739583333336</v>
      </c>
      <c r="E112">
        <v>0</v>
      </c>
      <c r="F112" t="s">
        <v>1099</v>
      </c>
      <c r="G112">
        <v>100</v>
      </c>
      <c r="H112">
        <v>276391</v>
      </c>
      <c r="I112">
        <v>1</v>
      </c>
      <c r="J112" s="1">
        <v>44669.739583333336</v>
      </c>
      <c r="K112" t="s">
        <v>2734</v>
      </c>
      <c r="L112" t="s">
        <v>242</v>
      </c>
      <c r="M112" t="s">
        <v>242</v>
      </c>
      <c r="N112" t="s">
        <v>2735</v>
      </c>
      <c r="O112" t="s">
        <v>2736</v>
      </c>
      <c r="P112">
        <v>34.064799999999998</v>
      </c>
      <c r="Q112">
        <v>-118.4414</v>
      </c>
      <c r="R112" t="s">
        <v>245</v>
      </c>
      <c r="S112" t="s">
        <v>246</v>
      </c>
      <c r="T112" t="s">
        <v>2737</v>
      </c>
      <c r="V112" t="s">
        <v>2738</v>
      </c>
      <c r="W112" t="s">
        <v>2739</v>
      </c>
      <c r="X112">
        <v>3576</v>
      </c>
      <c r="Y112" t="s">
        <v>297</v>
      </c>
      <c r="Z112" t="s">
        <v>621</v>
      </c>
      <c r="AA112">
        <v>2021</v>
      </c>
      <c r="AC112">
        <v>0</v>
      </c>
      <c r="AF112">
        <v>10</v>
      </c>
      <c r="AG112">
        <v>3</v>
      </c>
      <c r="AI112" t="s">
        <v>2740</v>
      </c>
      <c r="AJ112" s="27">
        <v>1</v>
      </c>
      <c r="AK112">
        <v>3</v>
      </c>
      <c r="AL112" s="27">
        <v>0</v>
      </c>
      <c r="AM112" s="24">
        <v>0</v>
      </c>
      <c r="AN112" s="27">
        <v>0</v>
      </c>
      <c r="AO112" s="24">
        <v>0</v>
      </c>
      <c r="AQ112">
        <v>1</v>
      </c>
      <c r="AS112" t="s">
        <v>2740</v>
      </c>
      <c r="AT112" s="27">
        <v>1</v>
      </c>
      <c r="AU112">
        <v>9</v>
      </c>
      <c r="AV112" s="21">
        <f t="shared" si="4"/>
        <v>90</v>
      </c>
      <c r="AW112">
        <v>3</v>
      </c>
      <c r="AY112" t="s">
        <v>2740</v>
      </c>
      <c r="AZ112" s="27">
        <v>1</v>
      </c>
      <c r="BA112">
        <v>9</v>
      </c>
      <c r="BB112" s="21">
        <f t="shared" si="5"/>
        <v>90</v>
      </c>
      <c r="BC112">
        <v>3</v>
      </c>
      <c r="BE112" t="s">
        <v>2740</v>
      </c>
      <c r="BF112" s="27">
        <v>1</v>
      </c>
      <c r="BI112">
        <v>3</v>
      </c>
      <c r="BK112" t="s">
        <v>2740</v>
      </c>
      <c r="BL112" s="27">
        <v>1</v>
      </c>
      <c r="BM112">
        <v>3</v>
      </c>
      <c r="BO112" t="s">
        <v>2740</v>
      </c>
      <c r="BP112" s="27">
        <v>1</v>
      </c>
      <c r="BQ112">
        <v>2</v>
      </c>
      <c r="BR112" s="21">
        <f t="shared" si="6"/>
        <v>20</v>
      </c>
      <c r="BT112">
        <v>3</v>
      </c>
      <c r="BV112" t="s">
        <v>2740</v>
      </c>
      <c r="BW112" s="27">
        <v>1</v>
      </c>
      <c r="BX112">
        <v>4</v>
      </c>
      <c r="BY112" s="21">
        <f t="shared" si="7"/>
        <v>40</v>
      </c>
      <c r="BZ112">
        <v>2</v>
      </c>
      <c r="CA112">
        <v>3</v>
      </c>
      <c r="CC112" t="s">
        <v>2740</v>
      </c>
      <c r="CD112" s="27">
        <v>0</v>
      </c>
      <c r="CF112" t="s">
        <v>242</v>
      </c>
      <c r="CG112" t="s">
        <v>242</v>
      </c>
      <c r="CI112" s="27">
        <v>1</v>
      </c>
      <c r="CJ112" s="2" t="s">
        <v>2741</v>
      </c>
      <c r="CK112">
        <v>1</v>
      </c>
      <c r="CM112" t="s">
        <v>2742</v>
      </c>
      <c r="CN112" s="27">
        <v>1</v>
      </c>
      <c r="CO112" s="27">
        <v>0</v>
      </c>
      <c r="CP112" t="s">
        <v>242</v>
      </c>
      <c r="CQ112" t="s">
        <v>242</v>
      </c>
      <c r="CR112" t="s">
        <v>242</v>
      </c>
      <c r="CU112" s="27">
        <v>1</v>
      </c>
      <c r="CV112" s="2" t="s">
        <v>2743</v>
      </c>
      <c r="CW112">
        <v>1</v>
      </c>
      <c r="CY112" t="s">
        <v>2742</v>
      </c>
      <c r="CZ112" s="27">
        <v>1</v>
      </c>
      <c r="DA112">
        <v>8867</v>
      </c>
      <c r="DB112">
        <v>2</v>
      </c>
      <c r="DD112" s="27">
        <v>1</v>
      </c>
      <c r="DE112">
        <v>43859</v>
      </c>
      <c r="DF112">
        <v>2</v>
      </c>
      <c r="DG112" s="5">
        <v>46324</v>
      </c>
      <c r="DH112">
        <v>2</v>
      </c>
      <c r="DI112" t="s">
        <v>242</v>
      </c>
      <c r="DJ112" t="s">
        <v>242</v>
      </c>
      <c r="DL112" s="27">
        <v>1</v>
      </c>
      <c r="DM112">
        <v>1165100</v>
      </c>
      <c r="DN112">
        <v>2</v>
      </c>
      <c r="DP112">
        <v>1</v>
      </c>
      <c r="DR112" t="s">
        <v>2742</v>
      </c>
      <c r="DS112" s="27">
        <v>1</v>
      </c>
      <c r="DT112" t="s">
        <v>2744</v>
      </c>
      <c r="DU112" s="27">
        <v>1</v>
      </c>
      <c r="DV112" s="2" t="s">
        <v>2745</v>
      </c>
      <c r="DW112" s="27">
        <v>1</v>
      </c>
      <c r="DX112" s="2" t="s">
        <v>2746</v>
      </c>
      <c r="DY112" s="27">
        <v>1</v>
      </c>
      <c r="DZ112" s="2" t="s">
        <v>2747</v>
      </c>
      <c r="EA112" s="27">
        <v>1</v>
      </c>
      <c r="EB112" t="s">
        <v>2748</v>
      </c>
      <c r="EC112" s="27">
        <v>1</v>
      </c>
      <c r="ED112" s="2" t="s">
        <v>2749</v>
      </c>
      <c r="EE112" s="27">
        <v>1</v>
      </c>
      <c r="EF112" s="2" t="s">
        <v>2750</v>
      </c>
      <c r="EG112" s="27">
        <v>1</v>
      </c>
      <c r="EH112" s="2" t="s">
        <v>2751</v>
      </c>
      <c r="EI112" s="27">
        <v>1</v>
      </c>
      <c r="EJ112" t="s">
        <v>1146</v>
      </c>
      <c r="EK112" s="27">
        <v>1</v>
      </c>
      <c r="EL112" t="s">
        <v>2752</v>
      </c>
      <c r="EM112">
        <v>4</v>
      </c>
      <c r="EO112" t="s">
        <v>2753</v>
      </c>
      <c r="EP112" s="27">
        <v>0</v>
      </c>
      <c r="EQ112" t="s">
        <v>242</v>
      </c>
      <c r="ER112" t="s">
        <v>242</v>
      </c>
      <c r="EU112" t="s">
        <v>242</v>
      </c>
      <c r="EV112" t="s">
        <v>242</v>
      </c>
      <c r="EX112" s="27">
        <v>0</v>
      </c>
      <c r="EY112" t="s">
        <v>242</v>
      </c>
      <c r="FA112" s="27">
        <v>0</v>
      </c>
      <c r="FB112" t="s">
        <v>242</v>
      </c>
      <c r="FD112" s="27">
        <v>1</v>
      </c>
      <c r="FE112">
        <v>35</v>
      </c>
      <c r="FG112" s="27">
        <v>0</v>
      </c>
      <c r="FH112" t="s">
        <v>242</v>
      </c>
      <c r="FJ112">
        <v>1</v>
      </c>
      <c r="FL112" t="s">
        <v>2742</v>
      </c>
      <c r="FM112" s="27">
        <v>0</v>
      </c>
      <c r="FN112" t="s">
        <v>242</v>
      </c>
      <c r="FO112" t="s">
        <v>242</v>
      </c>
      <c r="FP112" t="s">
        <v>242</v>
      </c>
      <c r="FR112" s="27">
        <v>1</v>
      </c>
      <c r="FS112">
        <v>23</v>
      </c>
      <c r="FT112">
        <v>2</v>
      </c>
      <c r="FV112" s="27">
        <v>1</v>
      </c>
      <c r="FW112">
        <v>2</v>
      </c>
      <c r="FX112">
        <v>4</v>
      </c>
      <c r="FY112">
        <v>41</v>
      </c>
      <c r="FZ112">
        <v>42</v>
      </c>
      <c r="GA112" t="s">
        <v>242</v>
      </c>
      <c r="GB112" t="s">
        <v>242</v>
      </c>
      <c r="GC112" t="s">
        <v>242</v>
      </c>
      <c r="GD112">
        <v>1</v>
      </c>
      <c r="GF112">
        <v>2</v>
      </c>
      <c r="GH112" t="s">
        <v>2754</v>
      </c>
      <c r="GI112" s="27">
        <v>0</v>
      </c>
      <c r="GJ112" t="s">
        <v>242</v>
      </c>
      <c r="GK112" t="s">
        <v>242</v>
      </c>
      <c r="GM112" t="s">
        <v>242</v>
      </c>
      <c r="GP112" s="27">
        <v>1</v>
      </c>
      <c r="GQ112">
        <v>97</v>
      </c>
      <c r="GR112" t="s">
        <v>2755</v>
      </c>
      <c r="GT112">
        <v>3</v>
      </c>
      <c r="GV112" t="s">
        <v>2740</v>
      </c>
      <c r="GW112" s="27">
        <v>1</v>
      </c>
      <c r="GX112" t="s">
        <v>2756</v>
      </c>
      <c r="GY112" s="27">
        <v>1</v>
      </c>
      <c r="GZ112" t="s">
        <v>2756</v>
      </c>
      <c r="HA112">
        <v>1</v>
      </c>
      <c r="HC112" t="s">
        <v>2742</v>
      </c>
      <c r="HD112" s="27">
        <v>1</v>
      </c>
      <c r="HE112" s="2" t="s">
        <v>2757</v>
      </c>
      <c r="HF112">
        <v>1</v>
      </c>
      <c r="HH112" t="s">
        <v>2742</v>
      </c>
      <c r="HI112">
        <v>0.66666666699999999</v>
      </c>
      <c r="HJ112">
        <v>1</v>
      </c>
      <c r="HK112">
        <v>0.5</v>
      </c>
      <c r="HL112">
        <v>1</v>
      </c>
      <c r="HM112">
        <v>1</v>
      </c>
      <c r="HN112">
        <v>0</v>
      </c>
      <c r="HO112">
        <v>0.25</v>
      </c>
      <c r="HP112">
        <v>0.66666666699999999</v>
      </c>
      <c r="HQ112">
        <v>0</v>
      </c>
      <c r="HR112">
        <v>1</v>
      </c>
      <c r="HS112">
        <v>1</v>
      </c>
      <c r="HT112">
        <v>1</v>
      </c>
      <c r="HU112">
        <v>1</v>
      </c>
      <c r="HV112">
        <v>0.72222222199999997</v>
      </c>
      <c r="HW112">
        <v>0.5625</v>
      </c>
      <c r="HX112">
        <v>0.73333333300000003</v>
      </c>
      <c r="HY112">
        <v>0.67268518499999996</v>
      </c>
      <c r="HZ112" t="s">
        <v>2758</v>
      </c>
      <c r="IA112" t="s">
        <v>266</v>
      </c>
      <c r="IB112" t="s">
        <v>2737</v>
      </c>
      <c r="IC112">
        <v>4445.3999999999996</v>
      </c>
      <c r="ID112">
        <v>4445.1000000000004</v>
      </c>
      <c r="IE112">
        <v>4735.3999999999996</v>
      </c>
      <c r="IF112">
        <v>5301.2</v>
      </c>
      <c r="IG112">
        <v>4445.3999999999996</v>
      </c>
    </row>
    <row r="113" spans="1:241" customFormat="1" ht="14" customHeight="1" x14ac:dyDescent="0.2">
      <c r="A113">
        <v>112</v>
      </c>
      <c r="B113">
        <v>112</v>
      </c>
      <c r="C113" s="1">
        <v>44665.527083333334</v>
      </c>
      <c r="D113" s="1">
        <v>44670.651388888888</v>
      </c>
      <c r="E113">
        <v>0</v>
      </c>
      <c r="F113" t="s">
        <v>438</v>
      </c>
      <c r="G113">
        <v>100</v>
      </c>
      <c r="H113">
        <v>442786</v>
      </c>
      <c r="I113">
        <v>1</v>
      </c>
      <c r="J113" s="1">
        <v>44670.651388888888</v>
      </c>
      <c r="K113" t="s">
        <v>2759</v>
      </c>
      <c r="L113" t="s">
        <v>242</v>
      </c>
      <c r="M113" t="s">
        <v>242</v>
      </c>
      <c r="N113" t="s">
        <v>2760</v>
      </c>
      <c r="O113" t="s">
        <v>2761</v>
      </c>
      <c r="P113">
        <v>34.037999999999997</v>
      </c>
      <c r="Q113">
        <v>-118.45440000000001</v>
      </c>
      <c r="R113" t="s">
        <v>245</v>
      </c>
      <c r="S113" t="s">
        <v>246</v>
      </c>
      <c r="T113" t="s">
        <v>2762</v>
      </c>
      <c r="V113" t="s">
        <v>2763</v>
      </c>
      <c r="W113" t="s">
        <v>2764</v>
      </c>
      <c r="X113">
        <v>6282</v>
      </c>
      <c r="Y113" t="s">
        <v>319</v>
      </c>
      <c r="Z113" t="s">
        <v>1051</v>
      </c>
      <c r="AA113">
        <v>2020</v>
      </c>
      <c r="AC113">
        <v>0</v>
      </c>
      <c r="AF113">
        <v>12</v>
      </c>
      <c r="AG113">
        <v>3</v>
      </c>
      <c r="AI113" t="s">
        <v>2765</v>
      </c>
      <c r="AJ113" s="27">
        <v>1</v>
      </c>
      <c r="AK113">
        <v>4</v>
      </c>
      <c r="AL113" s="27">
        <v>0</v>
      </c>
      <c r="AM113" s="24">
        <v>0</v>
      </c>
      <c r="AN113" s="27">
        <v>0</v>
      </c>
      <c r="AO113" s="24">
        <v>0</v>
      </c>
      <c r="AP113" t="s">
        <v>2766</v>
      </c>
      <c r="AQ113">
        <v>3</v>
      </c>
      <c r="AS113" t="s">
        <v>2765</v>
      </c>
      <c r="AT113" s="27">
        <v>1</v>
      </c>
      <c r="AU113">
        <v>11</v>
      </c>
      <c r="AV113" s="21">
        <f t="shared" si="4"/>
        <v>91.666666666666657</v>
      </c>
      <c r="AW113">
        <v>3</v>
      </c>
      <c r="AY113" t="s">
        <v>2765</v>
      </c>
      <c r="AZ113" s="27">
        <v>1</v>
      </c>
      <c r="BA113">
        <v>11</v>
      </c>
      <c r="BB113" s="21">
        <f t="shared" si="5"/>
        <v>91.666666666666657</v>
      </c>
      <c r="BC113">
        <v>3</v>
      </c>
      <c r="BE113" t="s">
        <v>2765</v>
      </c>
      <c r="BF113" s="27">
        <v>1</v>
      </c>
      <c r="BG113">
        <v>6</v>
      </c>
      <c r="BI113">
        <v>3</v>
      </c>
      <c r="BK113" t="s">
        <v>2765</v>
      </c>
      <c r="BL113" s="27">
        <v>1</v>
      </c>
      <c r="BM113">
        <v>3</v>
      </c>
      <c r="BO113" t="s">
        <v>2765</v>
      </c>
      <c r="BP113" s="27">
        <v>1</v>
      </c>
      <c r="BQ113">
        <v>3</v>
      </c>
      <c r="BR113" s="21">
        <f t="shared" si="6"/>
        <v>25</v>
      </c>
      <c r="BT113">
        <v>3</v>
      </c>
      <c r="BV113" t="s">
        <v>2765</v>
      </c>
      <c r="BW113" s="27">
        <v>0</v>
      </c>
      <c r="BX113" s="24" t="s">
        <v>242</v>
      </c>
      <c r="BY113" s="21" t="s">
        <v>242</v>
      </c>
      <c r="BZ113" t="s">
        <v>242</v>
      </c>
      <c r="CA113" t="s">
        <v>242</v>
      </c>
      <c r="CD113" s="27">
        <v>0</v>
      </c>
      <c r="CF113" t="s">
        <v>242</v>
      </c>
      <c r="CG113" t="s">
        <v>242</v>
      </c>
      <c r="CI113" s="27">
        <v>1</v>
      </c>
      <c r="CJ113" t="s">
        <v>2767</v>
      </c>
      <c r="CK113">
        <v>1</v>
      </c>
      <c r="CM113" t="s">
        <v>2768</v>
      </c>
      <c r="CN113" s="27">
        <v>0</v>
      </c>
      <c r="CO113" s="27">
        <v>0</v>
      </c>
      <c r="CP113" t="s">
        <v>242</v>
      </c>
      <c r="CQ113" t="s">
        <v>242</v>
      </c>
      <c r="CR113" t="s">
        <v>242</v>
      </c>
      <c r="CU113" s="27">
        <v>1</v>
      </c>
      <c r="CV113" s="2" t="s">
        <v>2769</v>
      </c>
      <c r="CW113">
        <v>1</v>
      </c>
      <c r="CY113" t="s">
        <v>2768</v>
      </c>
      <c r="CZ113" s="27">
        <v>1</v>
      </c>
      <c r="DA113">
        <v>617</v>
      </c>
      <c r="DB113">
        <v>2</v>
      </c>
      <c r="DD113" s="27">
        <v>1</v>
      </c>
      <c r="DE113" t="s">
        <v>242</v>
      </c>
      <c r="DF113" t="s">
        <v>242</v>
      </c>
      <c r="DH113" t="s">
        <v>242</v>
      </c>
      <c r="DI113">
        <v>8500</v>
      </c>
      <c r="DJ113">
        <v>2</v>
      </c>
      <c r="DL113" s="27">
        <v>1</v>
      </c>
      <c r="DM113">
        <v>5619</v>
      </c>
      <c r="DN113">
        <v>2</v>
      </c>
      <c r="DP113">
        <v>1</v>
      </c>
      <c r="DR113" t="s">
        <v>2768</v>
      </c>
      <c r="DS113" s="27">
        <v>1</v>
      </c>
      <c r="DT113" s="2" t="s">
        <v>2770</v>
      </c>
      <c r="DU113" s="27">
        <v>1</v>
      </c>
      <c r="DV113" s="2" t="s">
        <v>2771</v>
      </c>
      <c r="DW113" s="27">
        <v>0</v>
      </c>
      <c r="DY113" s="27">
        <v>1</v>
      </c>
      <c r="DZ113" s="2" t="s">
        <v>2772</v>
      </c>
      <c r="EA113" s="27">
        <v>1</v>
      </c>
      <c r="EB113" s="2" t="s">
        <v>2773</v>
      </c>
      <c r="EC113" s="27">
        <v>1</v>
      </c>
      <c r="ED113" s="2" t="s">
        <v>2774</v>
      </c>
      <c r="EE113" s="27">
        <v>1</v>
      </c>
      <c r="EF113" s="2" t="s">
        <v>2775</v>
      </c>
      <c r="EG113" s="27">
        <v>1</v>
      </c>
      <c r="EH113" t="s">
        <v>502</v>
      </c>
      <c r="EI113" s="27">
        <v>1</v>
      </c>
      <c r="EJ113" t="s">
        <v>2776</v>
      </c>
      <c r="EK113" s="27">
        <v>1</v>
      </c>
      <c r="EL113" s="2" t="s">
        <v>2777</v>
      </c>
      <c r="EM113">
        <v>1</v>
      </c>
      <c r="EO113" t="s">
        <v>2778</v>
      </c>
      <c r="EP113" s="27">
        <v>0</v>
      </c>
      <c r="EQ113" t="s">
        <v>242</v>
      </c>
      <c r="ER113" t="s">
        <v>242</v>
      </c>
      <c r="EU113" t="s">
        <v>242</v>
      </c>
      <c r="EV113" t="s">
        <v>242</v>
      </c>
      <c r="EX113" s="27">
        <v>1</v>
      </c>
      <c r="EY113">
        <v>74.673000000000002</v>
      </c>
      <c r="FA113" s="27">
        <v>0</v>
      </c>
      <c r="FB113" t="s">
        <v>242</v>
      </c>
      <c r="FD113" s="27">
        <v>1</v>
      </c>
      <c r="FE113">
        <v>61.594000000000001</v>
      </c>
      <c r="FG113" s="27">
        <v>0</v>
      </c>
      <c r="FH113" t="s">
        <v>242</v>
      </c>
      <c r="FJ113">
        <v>1</v>
      </c>
      <c r="FL113" t="s">
        <v>2778</v>
      </c>
      <c r="FM113" s="27">
        <v>0</v>
      </c>
      <c r="FN113" t="s">
        <v>242</v>
      </c>
      <c r="FO113" t="s">
        <v>242</v>
      </c>
      <c r="FP113" t="s">
        <v>242</v>
      </c>
      <c r="FR113" s="27">
        <v>1</v>
      </c>
      <c r="FS113">
        <v>39</v>
      </c>
      <c r="FT113">
        <v>2</v>
      </c>
      <c r="FV113" s="27">
        <v>1</v>
      </c>
      <c r="FW113">
        <v>10.039999999999999</v>
      </c>
      <c r="FX113">
        <v>7.1</v>
      </c>
      <c r="FY113">
        <v>61.16</v>
      </c>
      <c r="FZ113">
        <v>15.42</v>
      </c>
      <c r="GA113" t="s">
        <v>242</v>
      </c>
      <c r="GB113" t="s">
        <v>242</v>
      </c>
      <c r="GC113" t="s">
        <v>242</v>
      </c>
      <c r="GD113">
        <v>1</v>
      </c>
      <c r="GF113">
        <v>1</v>
      </c>
      <c r="GH113" t="s">
        <v>2768</v>
      </c>
      <c r="GI113" s="27">
        <v>0</v>
      </c>
      <c r="GJ113" t="s">
        <v>242</v>
      </c>
      <c r="GK113" t="s">
        <v>242</v>
      </c>
      <c r="GM113" t="s">
        <v>242</v>
      </c>
      <c r="GP113" s="27">
        <v>1</v>
      </c>
      <c r="GQ113">
        <v>78</v>
      </c>
      <c r="GR113" t="s">
        <v>2779</v>
      </c>
      <c r="GT113">
        <v>3</v>
      </c>
      <c r="GV113" t="s">
        <v>2765</v>
      </c>
      <c r="GW113" s="27">
        <v>0</v>
      </c>
      <c r="GY113" s="27">
        <v>0</v>
      </c>
      <c r="HA113" t="s">
        <v>242</v>
      </c>
      <c r="HD113" s="27">
        <v>1</v>
      </c>
      <c r="HE113" s="2" t="s">
        <v>2780</v>
      </c>
      <c r="HF113">
        <v>2</v>
      </c>
      <c r="HH113" t="s">
        <v>2781</v>
      </c>
      <c r="HI113">
        <v>0.55555555599999995</v>
      </c>
      <c r="HJ113">
        <v>1</v>
      </c>
      <c r="HK113">
        <v>0.5</v>
      </c>
      <c r="HL113">
        <v>1</v>
      </c>
      <c r="HM113">
        <v>0.9</v>
      </c>
      <c r="HN113">
        <v>0</v>
      </c>
      <c r="HO113">
        <v>0.5</v>
      </c>
      <c r="HP113">
        <v>0.66666666699999999</v>
      </c>
      <c r="HQ113">
        <v>0</v>
      </c>
      <c r="HR113">
        <v>1</v>
      </c>
      <c r="HS113">
        <v>0</v>
      </c>
      <c r="HT113">
        <v>1</v>
      </c>
      <c r="HU113">
        <v>1</v>
      </c>
      <c r="HV113">
        <v>0.68518518500000003</v>
      </c>
      <c r="HW113">
        <v>0.6</v>
      </c>
      <c r="HX113">
        <v>0.53333333299999997</v>
      </c>
      <c r="HY113">
        <v>0.60617284000000005</v>
      </c>
      <c r="HZ113" t="s">
        <v>2782</v>
      </c>
      <c r="IA113" t="s">
        <v>266</v>
      </c>
      <c r="IB113" t="s">
        <v>2762</v>
      </c>
      <c r="IC113">
        <v>6667.8</v>
      </c>
      <c r="ID113">
        <v>6605.1</v>
      </c>
      <c r="IE113">
        <v>7848.8</v>
      </c>
      <c r="IF113">
        <v>6287.3</v>
      </c>
      <c r="IG113">
        <v>6667.8</v>
      </c>
    </row>
    <row r="114" spans="1:241" customFormat="1" ht="14" customHeight="1" x14ac:dyDescent="0.2">
      <c r="A114">
        <v>113</v>
      </c>
      <c r="B114">
        <v>113</v>
      </c>
      <c r="C114" s="1">
        <v>44670.748611111114</v>
      </c>
      <c r="D114" s="1">
        <v>44672.754861111112</v>
      </c>
      <c r="E114">
        <v>0</v>
      </c>
      <c r="F114" t="s">
        <v>438</v>
      </c>
      <c r="G114">
        <v>100</v>
      </c>
      <c r="H114">
        <v>173319</v>
      </c>
      <c r="I114">
        <v>1</v>
      </c>
      <c r="J114" s="1">
        <v>44672.754861111112</v>
      </c>
      <c r="K114" t="s">
        <v>2783</v>
      </c>
      <c r="L114" t="s">
        <v>242</v>
      </c>
      <c r="M114" t="s">
        <v>242</v>
      </c>
      <c r="N114" t="s">
        <v>2784</v>
      </c>
      <c r="O114" t="s">
        <v>2785</v>
      </c>
      <c r="P114">
        <v>34.037999999999997</v>
      </c>
      <c r="Q114">
        <v>-118.45440000000001</v>
      </c>
      <c r="R114" t="s">
        <v>245</v>
      </c>
      <c r="S114" t="s">
        <v>246</v>
      </c>
      <c r="T114" t="s">
        <v>2786</v>
      </c>
      <c r="V114" t="s">
        <v>2787</v>
      </c>
      <c r="W114">
        <v>493267108</v>
      </c>
      <c r="X114">
        <v>6021</v>
      </c>
      <c r="Y114" t="s">
        <v>319</v>
      </c>
      <c r="Z114" t="s">
        <v>913</v>
      </c>
      <c r="AA114">
        <v>2021</v>
      </c>
      <c r="AC114">
        <v>0</v>
      </c>
      <c r="AF114">
        <v>14</v>
      </c>
      <c r="AG114">
        <v>3</v>
      </c>
      <c r="AI114" t="s">
        <v>2788</v>
      </c>
      <c r="AJ114" s="27">
        <v>1</v>
      </c>
      <c r="AK114">
        <v>8</v>
      </c>
      <c r="AL114" s="27">
        <v>0</v>
      </c>
      <c r="AM114" s="24">
        <v>0</v>
      </c>
      <c r="AN114" s="27">
        <v>0</v>
      </c>
      <c r="AO114" s="24">
        <v>0</v>
      </c>
      <c r="AP114" t="s">
        <v>2789</v>
      </c>
      <c r="AQ114">
        <v>3</v>
      </c>
      <c r="AS114" t="s">
        <v>2788</v>
      </c>
      <c r="AT114" s="27">
        <v>1</v>
      </c>
      <c r="AU114">
        <v>13</v>
      </c>
      <c r="AV114" s="21">
        <f t="shared" si="4"/>
        <v>92.857142857142861</v>
      </c>
      <c r="AW114">
        <v>3</v>
      </c>
      <c r="AY114" t="s">
        <v>2788</v>
      </c>
      <c r="AZ114" s="27">
        <v>1</v>
      </c>
      <c r="BA114">
        <v>13</v>
      </c>
      <c r="BB114" s="21">
        <f t="shared" si="5"/>
        <v>92.857142857142861</v>
      </c>
      <c r="BC114">
        <v>3</v>
      </c>
      <c r="BE114" t="s">
        <v>2788</v>
      </c>
      <c r="BF114" s="27">
        <v>1</v>
      </c>
      <c r="BH114" t="s">
        <v>2790</v>
      </c>
      <c r="BI114">
        <v>3</v>
      </c>
      <c r="BK114" t="s">
        <v>2788</v>
      </c>
      <c r="BL114" s="27">
        <v>1</v>
      </c>
      <c r="BM114">
        <v>3</v>
      </c>
      <c r="BO114" t="s">
        <v>2788</v>
      </c>
      <c r="BP114" s="27">
        <v>1</v>
      </c>
      <c r="BQ114">
        <v>5</v>
      </c>
      <c r="BR114" s="21">
        <f t="shared" si="6"/>
        <v>35.714285714285715</v>
      </c>
      <c r="BT114">
        <v>3</v>
      </c>
      <c r="BV114" t="s">
        <v>2788</v>
      </c>
      <c r="BW114" s="27">
        <v>1</v>
      </c>
      <c r="BX114">
        <v>3</v>
      </c>
      <c r="BY114" s="21">
        <f t="shared" si="7"/>
        <v>21.428571428571427</v>
      </c>
      <c r="BZ114">
        <v>2</v>
      </c>
      <c r="CA114">
        <v>3</v>
      </c>
      <c r="CC114" t="s">
        <v>2788</v>
      </c>
      <c r="CD114" s="27">
        <v>0</v>
      </c>
      <c r="CF114" t="s">
        <v>242</v>
      </c>
      <c r="CG114" t="s">
        <v>242</v>
      </c>
      <c r="CI114" s="27">
        <v>1</v>
      </c>
      <c r="CJ114" t="s">
        <v>2791</v>
      </c>
      <c r="CK114">
        <v>1</v>
      </c>
      <c r="CM114" t="s">
        <v>2792</v>
      </c>
      <c r="CN114" s="27">
        <v>0</v>
      </c>
      <c r="CO114" s="27">
        <v>0.5</v>
      </c>
      <c r="CP114">
        <v>100</v>
      </c>
      <c r="CQ114">
        <v>97</v>
      </c>
      <c r="CR114" t="s">
        <v>242</v>
      </c>
      <c r="CU114" s="27">
        <v>1</v>
      </c>
      <c r="CV114" s="2" t="s">
        <v>2793</v>
      </c>
      <c r="CW114">
        <v>1</v>
      </c>
      <c r="CY114" t="s">
        <v>2792</v>
      </c>
      <c r="CZ114" s="27">
        <v>1</v>
      </c>
      <c r="DA114">
        <v>10740</v>
      </c>
      <c r="DB114">
        <v>2</v>
      </c>
      <c r="DD114" s="27">
        <v>1</v>
      </c>
      <c r="DE114">
        <v>34745</v>
      </c>
      <c r="DF114">
        <v>2</v>
      </c>
      <c r="DG114" s="5">
        <v>36402</v>
      </c>
      <c r="DH114">
        <v>2</v>
      </c>
      <c r="DI114" t="s">
        <v>242</v>
      </c>
      <c r="DJ114" t="s">
        <v>242</v>
      </c>
      <c r="DL114" s="27">
        <v>1</v>
      </c>
      <c r="DM114">
        <v>100156</v>
      </c>
      <c r="DN114">
        <v>2</v>
      </c>
      <c r="DP114">
        <v>1</v>
      </c>
      <c r="DR114" t="s">
        <v>2792</v>
      </c>
      <c r="DS114" s="27">
        <v>1</v>
      </c>
      <c r="DT114" s="2" t="s">
        <v>2794</v>
      </c>
      <c r="DU114" s="27">
        <v>1</v>
      </c>
      <c r="DV114" s="2" t="s">
        <v>2795</v>
      </c>
      <c r="DW114" s="27">
        <v>0.5</v>
      </c>
      <c r="DX114" s="2" t="s">
        <v>2796</v>
      </c>
      <c r="DY114" s="27">
        <v>1</v>
      </c>
      <c r="DZ114" s="2" t="s">
        <v>2797</v>
      </c>
      <c r="EA114" s="27">
        <v>1</v>
      </c>
      <c r="EB114" s="2" t="s">
        <v>2798</v>
      </c>
      <c r="EC114" s="27">
        <v>1</v>
      </c>
      <c r="ED114" s="2" t="s">
        <v>2794</v>
      </c>
      <c r="EE114" s="27">
        <v>1</v>
      </c>
      <c r="EF114" s="2" t="s">
        <v>2799</v>
      </c>
      <c r="EG114" s="27">
        <v>1</v>
      </c>
      <c r="EH114" s="2" t="s">
        <v>2800</v>
      </c>
      <c r="EI114" s="27">
        <v>1</v>
      </c>
      <c r="EJ114" t="s">
        <v>2801</v>
      </c>
      <c r="EK114" s="27">
        <v>1</v>
      </c>
      <c r="EL114" s="2" t="s">
        <v>2802</v>
      </c>
      <c r="EM114">
        <v>1</v>
      </c>
      <c r="EO114" t="s">
        <v>2803</v>
      </c>
      <c r="EP114" s="27">
        <v>0</v>
      </c>
      <c r="EQ114" t="s">
        <v>242</v>
      </c>
      <c r="ER114" t="s">
        <v>242</v>
      </c>
      <c r="EU114" t="s">
        <v>242</v>
      </c>
      <c r="EV114" t="s">
        <v>242</v>
      </c>
      <c r="EX114" s="27">
        <v>0</v>
      </c>
      <c r="EY114" t="s">
        <v>242</v>
      </c>
      <c r="FA114" s="27">
        <v>0</v>
      </c>
      <c r="FB114" t="s">
        <v>242</v>
      </c>
      <c r="FD114" s="27">
        <v>0</v>
      </c>
      <c r="FE114" t="s">
        <v>242</v>
      </c>
      <c r="FG114" s="27">
        <v>0</v>
      </c>
      <c r="FH114" t="s">
        <v>242</v>
      </c>
      <c r="FJ114" t="s">
        <v>242</v>
      </c>
      <c r="FM114" s="27">
        <v>0</v>
      </c>
      <c r="FN114" t="s">
        <v>242</v>
      </c>
      <c r="FO114" t="s">
        <v>242</v>
      </c>
      <c r="FP114" t="s">
        <v>242</v>
      </c>
      <c r="FR114" s="27">
        <v>0</v>
      </c>
      <c r="FS114" t="s">
        <v>242</v>
      </c>
      <c r="FT114" t="s">
        <v>242</v>
      </c>
      <c r="FV114" s="27">
        <v>0</v>
      </c>
      <c r="FW114" t="s">
        <v>242</v>
      </c>
      <c r="FX114" t="s">
        <v>242</v>
      </c>
      <c r="FY114" t="s">
        <v>242</v>
      </c>
      <c r="FZ114" t="s">
        <v>242</v>
      </c>
      <c r="GA114" t="s">
        <v>242</v>
      </c>
      <c r="GB114" t="s">
        <v>242</v>
      </c>
      <c r="GC114" t="s">
        <v>242</v>
      </c>
      <c r="GD114" t="s">
        <v>242</v>
      </c>
      <c r="GF114" t="s">
        <v>242</v>
      </c>
      <c r="GI114" s="27">
        <v>0.5</v>
      </c>
      <c r="GJ114" t="s">
        <v>242</v>
      </c>
      <c r="GK114">
        <v>0.99</v>
      </c>
      <c r="GM114">
        <v>1</v>
      </c>
      <c r="GO114" t="s">
        <v>2792</v>
      </c>
      <c r="GP114" s="27">
        <v>1</v>
      </c>
      <c r="GQ114">
        <v>93</v>
      </c>
      <c r="GR114" t="s">
        <v>2804</v>
      </c>
      <c r="GT114">
        <v>3</v>
      </c>
      <c r="GV114" t="s">
        <v>2805</v>
      </c>
      <c r="GW114" s="27">
        <v>0</v>
      </c>
      <c r="GY114" s="27">
        <v>0</v>
      </c>
      <c r="HA114" t="s">
        <v>242</v>
      </c>
      <c r="HD114" s="27">
        <v>1</v>
      </c>
      <c r="HE114" s="2" t="s">
        <v>2806</v>
      </c>
      <c r="HF114">
        <v>1</v>
      </c>
      <c r="HH114" t="s">
        <v>2792</v>
      </c>
      <c r="HI114">
        <v>0.66666666699999999</v>
      </c>
      <c r="HJ114">
        <v>1</v>
      </c>
      <c r="HK114">
        <v>0.75</v>
      </c>
      <c r="HL114">
        <v>1</v>
      </c>
      <c r="HM114">
        <v>0.95</v>
      </c>
      <c r="HN114">
        <v>0</v>
      </c>
      <c r="HO114">
        <v>0</v>
      </c>
      <c r="HP114">
        <v>0</v>
      </c>
      <c r="HQ114">
        <v>0.5</v>
      </c>
      <c r="HR114">
        <v>1</v>
      </c>
      <c r="HS114">
        <v>0</v>
      </c>
      <c r="HT114">
        <v>1</v>
      </c>
      <c r="HU114">
        <v>1</v>
      </c>
      <c r="HV114">
        <v>0.80555555599999995</v>
      </c>
      <c r="HW114">
        <v>0.48749999999999999</v>
      </c>
      <c r="HX114">
        <v>0.5</v>
      </c>
      <c r="HY114">
        <v>0.59768518500000001</v>
      </c>
      <c r="HZ114" t="s">
        <v>2786</v>
      </c>
      <c r="IA114" t="s">
        <v>266</v>
      </c>
      <c r="IB114" t="s">
        <v>2786</v>
      </c>
      <c r="IC114">
        <v>7694</v>
      </c>
      <c r="ID114">
        <v>7337</v>
      </c>
      <c r="IE114">
        <v>7561</v>
      </c>
      <c r="IF114">
        <v>8130</v>
      </c>
      <c r="IG114">
        <v>7694</v>
      </c>
    </row>
    <row r="115" spans="1:241" customFormat="1" ht="14" customHeight="1" x14ac:dyDescent="0.2">
      <c r="A115">
        <v>114</v>
      </c>
      <c r="B115">
        <v>114</v>
      </c>
      <c r="C115" s="1">
        <v>44672.756249999999</v>
      </c>
      <c r="D115" s="1">
        <v>44676.663194444445</v>
      </c>
      <c r="E115">
        <v>0</v>
      </c>
      <c r="F115" t="s">
        <v>2807</v>
      </c>
      <c r="G115">
        <v>100</v>
      </c>
      <c r="H115">
        <v>337603</v>
      </c>
      <c r="I115">
        <v>1</v>
      </c>
      <c r="J115" s="1">
        <v>44676.663194444445</v>
      </c>
      <c r="K115" t="s">
        <v>2808</v>
      </c>
      <c r="L115" t="s">
        <v>242</v>
      </c>
      <c r="M115" t="s">
        <v>242</v>
      </c>
      <c r="N115" t="s">
        <v>2809</v>
      </c>
      <c r="O115" t="s">
        <v>2810</v>
      </c>
      <c r="P115">
        <v>34.063400000000001</v>
      </c>
      <c r="Q115">
        <v>-118.4667</v>
      </c>
      <c r="R115" t="s">
        <v>245</v>
      </c>
      <c r="S115" t="s">
        <v>246</v>
      </c>
      <c r="T115" t="s">
        <v>2811</v>
      </c>
      <c r="V115" t="s">
        <v>2812</v>
      </c>
      <c r="W115" t="s">
        <v>2813</v>
      </c>
      <c r="X115">
        <v>3823</v>
      </c>
      <c r="Y115" t="s">
        <v>297</v>
      </c>
      <c r="Z115" t="s">
        <v>2814</v>
      </c>
      <c r="AA115">
        <v>2020</v>
      </c>
      <c r="AC115">
        <v>0</v>
      </c>
      <c r="AF115">
        <v>9</v>
      </c>
      <c r="AG115">
        <v>3</v>
      </c>
      <c r="AI115" t="s">
        <v>2815</v>
      </c>
      <c r="AJ115" s="27">
        <v>1</v>
      </c>
      <c r="AK115">
        <v>9</v>
      </c>
      <c r="AL115" s="27">
        <v>0</v>
      </c>
      <c r="AM115" s="24">
        <v>0</v>
      </c>
      <c r="AN115" s="27">
        <v>0</v>
      </c>
      <c r="AO115" s="24">
        <v>0</v>
      </c>
      <c r="AQ115">
        <v>3</v>
      </c>
      <c r="AS115" t="s">
        <v>2815</v>
      </c>
      <c r="AT115" s="27">
        <v>1</v>
      </c>
      <c r="AU115">
        <v>8</v>
      </c>
      <c r="AV115" s="21">
        <f t="shared" si="4"/>
        <v>88.888888888888886</v>
      </c>
      <c r="AW115">
        <v>3</v>
      </c>
      <c r="AY115" t="s">
        <v>2815</v>
      </c>
      <c r="AZ115" s="27">
        <v>1</v>
      </c>
      <c r="BA115">
        <v>8</v>
      </c>
      <c r="BB115" s="21">
        <f t="shared" si="5"/>
        <v>88.888888888888886</v>
      </c>
      <c r="BC115">
        <v>3</v>
      </c>
      <c r="BE115" t="s">
        <v>2815</v>
      </c>
      <c r="BF115" s="27">
        <v>1</v>
      </c>
      <c r="BG115">
        <v>5</v>
      </c>
      <c r="BI115">
        <v>3</v>
      </c>
      <c r="BK115" t="s">
        <v>2815</v>
      </c>
      <c r="BL115" s="27">
        <v>1</v>
      </c>
      <c r="BM115">
        <v>3</v>
      </c>
      <c r="BO115" t="s">
        <v>2815</v>
      </c>
      <c r="BP115" s="27">
        <v>1</v>
      </c>
      <c r="BQ115">
        <v>2</v>
      </c>
      <c r="BR115" s="21">
        <f t="shared" si="6"/>
        <v>22.222222222222221</v>
      </c>
      <c r="BT115">
        <v>3</v>
      </c>
      <c r="BV115" t="s">
        <v>2815</v>
      </c>
      <c r="BW115" s="27">
        <v>1</v>
      </c>
      <c r="BX115">
        <v>3</v>
      </c>
      <c r="BY115" s="21">
        <f t="shared" si="7"/>
        <v>33.333333333333329</v>
      </c>
      <c r="BZ115">
        <v>1</v>
      </c>
      <c r="CA115">
        <v>3</v>
      </c>
      <c r="CC115" t="s">
        <v>2815</v>
      </c>
      <c r="CD115" s="27">
        <v>0</v>
      </c>
      <c r="CF115" t="s">
        <v>242</v>
      </c>
      <c r="CG115" t="s">
        <v>242</v>
      </c>
      <c r="CI115" s="27">
        <v>1</v>
      </c>
      <c r="CJ115" t="s">
        <v>2816</v>
      </c>
      <c r="CK115">
        <v>1</v>
      </c>
      <c r="CM115" t="s">
        <v>2817</v>
      </c>
      <c r="CN115" s="27">
        <v>0</v>
      </c>
      <c r="CO115" s="27">
        <v>0.5</v>
      </c>
      <c r="CP115">
        <v>0</v>
      </c>
      <c r="CQ115">
        <v>6.8</v>
      </c>
      <c r="CR115" t="s">
        <v>242</v>
      </c>
      <c r="CU115" s="27">
        <v>1</v>
      </c>
      <c r="CV115" s="2" t="s">
        <v>2818</v>
      </c>
      <c r="CW115">
        <v>1</v>
      </c>
      <c r="CY115" t="s">
        <v>2817</v>
      </c>
      <c r="CZ115" s="27">
        <v>1</v>
      </c>
      <c r="DA115">
        <v>13211</v>
      </c>
      <c r="DB115">
        <v>2</v>
      </c>
      <c r="DD115" s="27">
        <v>1</v>
      </c>
      <c r="DE115" t="s">
        <v>242</v>
      </c>
      <c r="DF115" t="s">
        <v>242</v>
      </c>
      <c r="DG115">
        <v>73995.199999999997</v>
      </c>
      <c r="DH115">
        <v>2</v>
      </c>
      <c r="DI115" t="s">
        <v>242</v>
      </c>
      <c r="DJ115" t="s">
        <v>242</v>
      </c>
      <c r="DL115" s="27">
        <v>1</v>
      </c>
      <c r="DM115">
        <v>72107.87</v>
      </c>
      <c r="DN115">
        <v>2</v>
      </c>
      <c r="DP115">
        <v>1</v>
      </c>
      <c r="DR115" t="s">
        <v>2819</v>
      </c>
      <c r="DS115" s="27">
        <v>1</v>
      </c>
      <c r="DT115" s="2" t="s">
        <v>2820</v>
      </c>
      <c r="DU115" s="27">
        <v>0.5</v>
      </c>
      <c r="DV115" s="2" t="s">
        <v>2821</v>
      </c>
      <c r="DW115" s="27">
        <v>0.5</v>
      </c>
      <c r="DX115" s="2" t="s">
        <v>2822</v>
      </c>
      <c r="DY115" s="27">
        <v>1</v>
      </c>
      <c r="DZ115" s="2" t="s">
        <v>2823</v>
      </c>
      <c r="EA115" s="27">
        <v>0</v>
      </c>
      <c r="EC115" s="27">
        <v>0</v>
      </c>
      <c r="EE115" s="27">
        <v>0</v>
      </c>
      <c r="EG115" s="27">
        <v>0</v>
      </c>
      <c r="EI115" s="27">
        <v>1</v>
      </c>
      <c r="EJ115" t="s">
        <v>2824</v>
      </c>
      <c r="EK115" s="27">
        <v>1</v>
      </c>
      <c r="EL115" s="2" t="s">
        <v>2825</v>
      </c>
      <c r="EM115">
        <v>1</v>
      </c>
      <c r="EO115" t="s">
        <v>2817</v>
      </c>
      <c r="EP115" s="27">
        <v>1</v>
      </c>
      <c r="EQ115">
        <v>0</v>
      </c>
      <c r="ER115">
        <v>0</v>
      </c>
      <c r="EU115">
        <v>1</v>
      </c>
      <c r="EV115" t="s">
        <v>242</v>
      </c>
      <c r="EW115" t="s">
        <v>2817</v>
      </c>
      <c r="EX115" s="27">
        <v>1</v>
      </c>
      <c r="EY115">
        <v>767.34</v>
      </c>
      <c r="FA115" s="27">
        <v>1</v>
      </c>
      <c r="FB115">
        <v>15.58</v>
      </c>
      <c r="FD115" s="27">
        <v>0</v>
      </c>
      <c r="FE115" t="s">
        <v>242</v>
      </c>
      <c r="FG115" s="27">
        <v>0</v>
      </c>
      <c r="FH115" t="s">
        <v>242</v>
      </c>
      <c r="FJ115">
        <v>1</v>
      </c>
      <c r="FL115" t="s">
        <v>2819</v>
      </c>
      <c r="FM115" s="27">
        <v>0</v>
      </c>
      <c r="FN115" t="s">
        <v>242</v>
      </c>
      <c r="FO115" t="s">
        <v>242</v>
      </c>
      <c r="FP115" t="s">
        <v>242</v>
      </c>
      <c r="FR115" s="27">
        <v>1</v>
      </c>
      <c r="FS115">
        <v>25</v>
      </c>
      <c r="FT115">
        <v>1</v>
      </c>
      <c r="FV115" s="27">
        <v>1</v>
      </c>
      <c r="FW115">
        <v>3</v>
      </c>
      <c r="FX115">
        <v>12</v>
      </c>
      <c r="FY115">
        <v>69</v>
      </c>
      <c r="FZ115">
        <v>12</v>
      </c>
      <c r="GA115" t="s">
        <v>242</v>
      </c>
      <c r="GB115" t="s">
        <v>242</v>
      </c>
      <c r="GC115" t="s">
        <v>242</v>
      </c>
      <c r="GD115">
        <v>1</v>
      </c>
      <c r="GF115">
        <v>1</v>
      </c>
      <c r="GH115" t="s">
        <v>2817</v>
      </c>
      <c r="GI115" s="27">
        <v>0</v>
      </c>
      <c r="GJ115" t="s">
        <v>242</v>
      </c>
      <c r="GK115" t="s">
        <v>242</v>
      </c>
      <c r="GM115" t="s">
        <v>242</v>
      </c>
      <c r="GP115" s="27">
        <v>1</v>
      </c>
      <c r="GQ115">
        <v>238</v>
      </c>
      <c r="GR115" t="s">
        <v>2826</v>
      </c>
      <c r="GT115">
        <v>3</v>
      </c>
      <c r="GV115" t="s">
        <v>2815</v>
      </c>
      <c r="GW115" s="27">
        <v>1</v>
      </c>
      <c r="GX115" s="2" t="s">
        <v>2827</v>
      </c>
      <c r="GY115" s="27">
        <v>1</v>
      </c>
      <c r="GZ115" s="2" t="s">
        <v>2827</v>
      </c>
      <c r="HA115">
        <v>1</v>
      </c>
      <c r="HC115" t="s">
        <v>2817</v>
      </c>
      <c r="HD115" s="27">
        <v>1</v>
      </c>
      <c r="HE115" s="2" t="s">
        <v>2828</v>
      </c>
      <c r="HF115">
        <v>1</v>
      </c>
      <c r="HH115" t="s">
        <v>2829</v>
      </c>
      <c r="HI115">
        <v>0.66666666699999999</v>
      </c>
      <c r="HJ115">
        <v>1</v>
      </c>
      <c r="HK115">
        <v>0.75</v>
      </c>
      <c r="HL115">
        <v>1</v>
      </c>
      <c r="HM115">
        <v>0.5</v>
      </c>
      <c r="HN115">
        <v>1</v>
      </c>
      <c r="HO115">
        <v>0.5</v>
      </c>
      <c r="HP115">
        <v>0.66666666699999999</v>
      </c>
      <c r="HQ115">
        <v>0</v>
      </c>
      <c r="HR115">
        <v>1</v>
      </c>
      <c r="HS115">
        <v>1</v>
      </c>
      <c r="HT115">
        <v>1</v>
      </c>
      <c r="HU115">
        <v>1</v>
      </c>
      <c r="HV115">
        <v>0.80555555599999995</v>
      </c>
      <c r="HW115">
        <v>0.75</v>
      </c>
      <c r="HX115">
        <v>0.73333333300000003</v>
      </c>
      <c r="HY115">
        <v>0.76296296299999999</v>
      </c>
      <c r="HZ115" t="s">
        <v>2830</v>
      </c>
      <c r="IA115" t="s">
        <v>266</v>
      </c>
      <c r="IB115" t="s">
        <v>2811</v>
      </c>
      <c r="IC115">
        <v>4303</v>
      </c>
      <c r="ID115">
        <v>4221</v>
      </c>
      <c r="IE115">
        <v>4941</v>
      </c>
      <c r="IF115">
        <v>5420</v>
      </c>
      <c r="IG115">
        <v>4303</v>
      </c>
    </row>
    <row r="116" spans="1:241" customFormat="1" ht="14" customHeight="1" x14ac:dyDescent="0.2">
      <c r="A116">
        <v>115</v>
      </c>
      <c r="B116">
        <v>115</v>
      </c>
      <c r="C116" s="1">
        <v>44669.740277777775</v>
      </c>
      <c r="D116" s="1">
        <v>44676.681250000001</v>
      </c>
      <c r="E116">
        <v>0</v>
      </c>
      <c r="F116" t="s">
        <v>1099</v>
      </c>
      <c r="G116">
        <v>100</v>
      </c>
      <c r="H116">
        <v>599741</v>
      </c>
      <c r="I116">
        <v>1</v>
      </c>
      <c r="J116" s="1">
        <v>44676.681250000001</v>
      </c>
      <c r="K116" t="s">
        <v>2831</v>
      </c>
      <c r="L116" t="s">
        <v>242</v>
      </c>
      <c r="M116" t="s">
        <v>242</v>
      </c>
      <c r="N116" t="s">
        <v>2832</v>
      </c>
      <c r="O116" t="s">
        <v>2833</v>
      </c>
      <c r="P116">
        <v>34.064799999999998</v>
      </c>
      <c r="Q116">
        <v>-118.4414</v>
      </c>
      <c r="R116" t="s">
        <v>245</v>
      </c>
      <c r="S116" t="s">
        <v>246</v>
      </c>
      <c r="T116" t="s">
        <v>2834</v>
      </c>
      <c r="V116" t="s">
        <v>2835</v>
      </c>
      <c r="W116">
        <v>426281101</v>
      </c>
      <c r="X116">
        <v>7373</v>
      </c>
      <c r="Y116" t="s">
        <v>297</v>
      </c>
      <c r="Z116" t="s">
        <v>2196</v>
      </c>
      <c r="AA116">
        <v>2020</v>
      </c>
      <c r="AC116">
        <v>0.5</v>
      </c>
      <c r="AF116">
        <v>9</v>
      </c>
      <c r="AG116">
        <v>3</v>
      </c>
      <c r="AI116" t="s">
        <v>2836</v>
      </c>
      <c r="AJ116" s="27">
        <v>1</v>
      </c>
      <c r="AK116">
        <v>6</v>
      </c>
      <c r="AL116" s="27">
        <v>0</v>
      </c>
      <c r="AM116" s="24">
        <v>0</v>
      </c>
      <c r="AN116" s="27">
        <v>0</v>
      </c>
      <c r="AO116" s="24">
        <v>0</v>
      </c>
      <c r="AQ116">
        <v>3</v>
      </c>
      <c r="AS116" t="s">
        <v>2836</v>
      </c>
      <c r="AT116" s="27">
        <v>1</v>
      </c>
      <c r="AU116">
        <v>8</v>
      </c>
      <c r="AV116" s="21">
        <f t="shared" si="4"/>
        <v>88.888888888888886</v>
      </c>
      <c r="AW116">
        <v>3</v>
      </c>
      <c r="AY116" t="s">
        <v>2836</v>
      </c>
      <c r="AZ116" s="27">
        <v>1</v>
      </c>
      <c r="BA116">
        <v>7</v>
      </c>
      <c r="BB116" s="21">
        <f t="shared" si="5"/>
        <v>77.777777777777786</v>
      </c>
      <c r="BC116">
        <v>3</v>
      </c>
      <c r="BE116" t="s">
        <v>2836</v>
      </c>
      <c r="BF116" s="27">
        <v>1</v>
      </c>
      <c r="BI116">
        <v>3</v>
      </c>
      <c r="BK116" t="s">
        <v>2836</v>
      </c>
      <c r="BL116" s="27">
        <v>1</v>
      </c>
      <c r="BM116">
        <v>3</v>
      </c>
      <c r="BO116" t="s">
        <v>2836</v>
      </c>
      <c r="BP116" s="27">
        <v>1</v>
      </c>
      <c r="BQ116">
        <v>3</v>
      </c>
      <c r="BR116" s="21">
        <f t="shared" si="6"/>
        <v>33.333333333333329</v>
      </c>
      <c r="BT116">
        <v>3</v>
      </c>
      <c r="BV116" t="s">
        <v>2836</v>
      </c>
      <c r="BW116" s="27">
        <v>0</v>
      </c>
      <c r="BX116" s="24" t="s">
        <v>242</v>
      </c>
      <c r="BY116" s="21" t="s">
        <v>242</v>
      </c>
      <c r="BZ116" t="s">
        <v>242</v>
      </c>
      <c r="CA116" t="s">
        <v>242</v>
      </c>
      <c r="CD116" s="27">
        <v>0</v>
      </c>
      <c r="CF116" t="s">
        <v>242</v>
      </c>
      <c r="CG116" t="s">
        <v>242</v>
      </c>
      <c r="CI116" s="27">
        <v>1</v>
      </c>
      <c r="CJ116" s="2" t="s">
        <v>2837</v>
      </c>
      <c r="CK116">
        <v>1</v>
      </c>
      <c r="CM116" t="s">
        <v>2838</v>
      </c>
      <c r="CN116" s="27">
        <v>1</v>
      </c>
      <c r="CO116" s="27">
        <v>0</v>
      </c>
      <c r="CP116" t="s">
        <v>242</v>
      </c>
      <c r="CQ116" t="s">
        <v>242</v>
      </c>
      <c r="CR116" t="s">
        <v>242</v>
      </c>
      <c r="CU116" s="27">
        <v>0</v>
      </c>
      <c r="CW116" t="s">
        <v>242</v>
      </c>
      <c r="CZ116" s="27">
        <v>1</v>
      </c>
      <c r="DA116">
        <v>4522.88</v>
      </c>
      <c r="DB116">
        <v>2</v>
      </c>
      <c r="DD116" s="27">
        <v>1</v>
      </c>
      <c r="DE116" t="s">
        <v>242</v>
      </c>
      <c r="DF116" t="s">
        <v>242</v>
      </c>
      <c r="DH116" t="s">
        <v>242</v>
      </c>
      <c r="DI116">
        <v>35561.699999999997</v>
      </c>
      <c r="DJ116">
        <v>2</v>
      </c>
      <c r="DL116" s="27">
        <v>0</v>
      </c>
      <c r="DM116" t="s">
        <v>242</v>
      </c>
      <c r="DN116" t="s">
        <v>242</v>
      </c>
      <c r="DP116">
        <v>1</v>
      </c>
      <c r="DR116" t="s">
        <v>2838</v>
      </c>
      <c r="DS116" s="27">
        <v>0</v>
      </c>
      <c r="DU116" s="27">
        <v>0</v>
      </c>
      <c r="DW116" s="27">
        <v>0</v>
      </c>
      <c r="DY116" s="27">
        <v>0</v>
      </c>
      <c r="EA116" s="27">
        <v>0</v>
      </c>
      <c r="EC116" s="27">
        <v>0</v>
      </c>
      <c r="EE116" s="27">
        <v>0</v>
      </c>
      <c r="EG116" s="27">
        <v>0.5</v>
      </c>
      <c r="EH116" s="2" t="s">
        <v>2839</v>
      </c>
      <c r="EI116" s="27">
        <v>0</v>
      </c>
      <c r="EK116" s="27">
        <v>0</v>
      </c>
      <c r="EM116">
        <v>1</v>
      </c>
      <c r="EO116" t="s">
        <v>2838</v>
      </c>
      <c r="EP116" s="27">
        <v>0</v>
      </c>
      <c r="EQ116" t="s">
        <v>242</v>
      </c>
      <c r="ER116" t="s">
        <v>242</v>
      </c>
      <c r="EU116" t="s">
        <v>242</v>
      </c>
      <c r="EV116" t="s">
        <v>242</v>
      </c>
      <c r="EX116" s="27">
        <v>0</v>
      </c>
      <c r="EY116" t="s">
        <v>242</v>
      </c>
      <c r="FA116" s="27">
        <v>0</v>
      </c>
      <c r="FB116" t="s">
        <v>242</v>
      </c>
      <c r="FD116" s="27">
        <v>0</v>
      </c>
      <c r="FE116" t="s">
        <v>242</v>
      </c>
      <c r="FG116" s="27">
        <v>0</v>
      </c>
      <c r="FH116" t="s">
        <v>242</v>
      </c>
      <c r="FJ116" t="s">
        <v>242</v>
      </c>
      <c r="FM116" s="27">
        <v>0</v>
      </c>
      <c r="FN116" t="s">
        <v>242</v>
      </c>
      <c r="FO116" t="s">
        <v>242</v>
      </c>
      <c r="FP116" t="s">
        <v>242</v>
      </c>
      <c r="FR116" s="27">
        <v>0</v>
      </c>
      <c r="FS116" t="s">
        <v>242</v>
      </c>
      <c r="FT116" t="s">
        <v>242</v>
      </c>
      <c r="FV116" s="27">
        <v>0</v>
      </c>
      <c r="FW116" t="s">
        <v>242</v>
      </c>
      <c r="FX116" t="s">
        <v>242</v>
      </c>
      <c r="FY116" t="s">
        <v>242</v>
      </c>
      <c r="FZ116" t="s">
        <v>242</v>
      </c>
      <c r="GA116" t="s">
        <v>242</v>
      </c>
      <c r="GB116" t="s">
        <v>242</v>
      </c>
      <c r="GC116" t="s">
        <v>242</v>
      </c>
      <c r="GD116" t="s">
        <v>242</v>
      </c>
      <c r="GF116" t="s">
        <v>242</v>
      </c>
      <c r="GI116" s="27">
        <v>0</v>
      </c>
      <c r="GJ116" t="s">
        <v>242</v>
      </c>
      <c r="GK116" t="s">
        <v>242</v>
      </c>
      <c r="GM116" t="s">
        <v>242</v>
      </c>
      <c r="GP116" s="27">
        <v>1</v>
      </c>
      <c r="GQ116">
        <v>148</v>
      </c>
      <c r="GR116" t="s">
        <v>2840</v>
      </c>
      <c r="GT116">
        <v>3</v>
      </c>
      <c r="GV116" t="s">
        <v>2836</v>
      </c>
      <c r="GW116" s="27">
        <v>0</v>
      </c>
      <c r="GY116" s="27">
        <v>0</v>
      </c>
      <c r="HA116" t="s">
        <v>242</v>
      </c>
      <c r="HD116" s="27">
        <v>1</v>
      </c>
      <c r="HE116" s="2" t="s">
        <v>2841</v>
      </c>
      <c r="HF116">
        <v>1</v>
      </c>
      <c r="HH116" t="s">
        <v>2838</v>
      </c>
      <c r="HI116">
        <v>0.55555555599999995</v>
      </c>
      <c r="HJ116">
        <v>1</v>
      </c>
      <c r="HK116">
        <v>0</v>
      </c>
      <c r="HL116">
        <v>0.66666666699999999</v>
      </c>
      <c r="HM116">
        <v>0.05</v>
      </c>
      <c r="HN116">
        <v>0</v>
      </c>
      <c r="HO116">
        <v>0</v>
      </c>
      <c r="HP116">
        <v>0</v>
      </c>
      <c r="HQ116">
        <v>0</v>
      </c>
      <c r="HR116">
        <v>1</v>
      </c>
      <c r="HS116">
        <v>0</v>
      </c>
      <c r="HT116">
        <v>1</v>
      </c>
      <c r="HU116">
        <v>1</v>
      </c>
      <c r="HV116">
        <v>0.51851851900000001</v>
      </c>
      <c r="HW116">
        <v>0.179166667</v>
      </c>
      <c r="HX116">
        <v>0.4</v>
      </c>
      <c r="HY116">
        <v>0.36589506199999999</v>
      </c>
      <c r="HZ116" t="s">
        <v>2842</v>
      </c>
      <c r="IA116" t="s">
        <v>266</v>
      </c>
      <c r="IB116" t="s">
        <v>2834</v>
      </c>
      <c r="IC116">
        <v>1552.691</v>
      </c>
      <c r="ID116">
        <v>1697.067</v>
      </c>
      <c r="IE116">
        <v>1758.2249999999999</v>
      </c>
      <c r="IF116">
        <v>1942.884</v>
      </c>
      <c r="IG116">
        <v>1552.691</v>
      </c>
    </row>
    <row r="117" spans="1:241" customFormat="1" ht="14" customHeight="1" x14ac:dyDescent="0.2">
      <c r="A117">
        <v>116</v>
      </c>
      <c r="B117">
        <v>116</v>
      </c>
      <c r="C117" s="1">
        <v>44676.666666666664</v>
      </c>
      <c r="D117" s="1">
        <v>44677.588194444441</v>
      </c>
      <c r="E117">
        <v>0</v>
      </c>
      <c r="F117" t="s">
        <v>2843</v>
      </c>
      <c r="G117">
        <v>100</v>
      </c>
      <c r="H117">
        <v>79657</v>
      </c>
      <c r="I117">
        <v>1</v>
      </c>
      <c r="J117" s="1">
        <v>44677.588194444441</v>
      </c>
      <c r="K117" t="s">
        <v>2844</v>
      </c>
      <c r="L117" t="s">
        <v>242</v>
      </c>
      <c r="M117" t="s">
        <v>242</v>
      </c>
      <c r="N117" t="s">
        <v>2845</v>
      </c>
      <c r="O117" t="s">
        <v>2846</v>
      </c>
      <c r="P117">
        <v>34.037999999999997</v>
      </c>
      <c r="Q117">
        <v>-118.45440000000001</v>
      </c>
      <c r="R117" t="s">
        <v>245</v>
      </c>
      <c r="S117" t="s">
        <v>246</v>
      </c>
      <c r="T117" t="s">
        <v>2847</v>
      </c>
      <c r="V117" t="s">
        <v>2848</v>
      </c>
      <c r="W117" t="s">
        <v>2849</v>
      </c>
      <c r="X117">
        <v>6798</v>
      </c>
      <c r="Y117" t="s">
        <v>659</v>
      </c>
      <c r="Z117" t="s">
        <v>660</v>
      </c>
      <c r="AA117">
        <v>2020</v>
      </c>
      <c r="AC117">
        <v>0.5</v>
      </c>
      <c r="AD117">
        <v>6</v>
      </c>
      <c r="AF117">
        <v>8</v>
      </c>
      <c r="AG117">
        <v>3</v>
      </c>
      <c r="AI117" t="s">
        <v>2850</v>
      </c>
      <c r="AJ117" s="27">
        <v>1</v>
      </c>
      <c r="AK117">
        <v>8</v>
      </c>
      <c r="AL117" s="27">
        <v>0.5</v>
      </c>
      <c r="AM117">
        <v>8</v>
      </c>
      <c r="AN117" s="27">
        <v>0.5</v>
      </c>
      <c r="AO117">
        <v>8</v>
      </c>
      <c r="AP117" s="2" t="s">
        <v>2851</v>
      </c>
      <c r="AQ117">
        <v>3</v>
      </c>
      <c r="AS117" t="s">
        <v>2850</v>
      </c>
      <c r="AT117" s="27">
        <v>1</v>
      </c>
      <c r="AU117">
        <v>7</v>
      </c>
      <c r="AV117" s="21">
        <f t="shared" si="4"/>
        <v>87.5</v>
      </c>
      <c r="AW117">
        <v>3</v>
      </c>
      <c r="AY117" t="s">
        <v>2850</v>
      </c>
      <c r="AZ117" s="27">
        <v>1</v>
      </c>
      <c r="BA117">
        <v>6</v>
      </c>
      <c r="BB117" s="21">
        <f t="shared" si="5"/>
        <v>75</v>
      </c>
      <c r="BC117">
        <v>3</v>
      </c>
      <c r="BE117" t="s">
        <v>2850</v>
      </c>
      <c r="BF117" s="27">
        <v>1</v>
      </c>
      <c r="BG117">
        <v>12.88</v>
      </c>
      <c r="BH117" t="s">
        <v>2852</v>
      </c>
      <c r="BI117">
        <v>3</v>
      </c>
      <c r="BK117" t="s">
        <v>2850</v>
      </c>
      <c r="BL117" s="27">
        <v>1</v>
      </c>
      <c r="BM117">
        <v>3</v>
      </c>
      <c r="BO117" t="s">
        <v>2850</v>
      </c>
      <c r="BP117" s="27">
        <v>1</v>
      </c>
      <c r="BQ117">
        <v>2</v>
      </c>
      <c r="BR117" s="21">
        <f t="shared" si="6"/>
        <v>25</v>
      </c>
      <c r="BT117">
        <v>3</v>
      </c>
      <c r="BV117" t="s">
        <v>2850</v>
      </c>
      <c r="BW117" s="27">
        <v>1</v>
      </c>
      <c r="BX117">
        <v>2</v>
      </c>
      <c r="BY117" s="21">
        <f t="shared" si="7"/>
        <v>25</v>
      </c>
      <c r="BZ117">
        <v>2</v>
      </c>
      <c r="CA117">
        <v>3</v>
      </c>
      <c r="CC117" t="s">
        <v>2850</v>
      </c>
      <c r="CD117" s="27">
        <v>0</v>
      </c>
      <c r="CF117" t="s">
        <v>242</v>
      </c>
      <c r="CG117" t="s">
        <v>242</v>
      </c>
      <c r="CI117" s="27">
        <v>1</v>
      </c>
      <c r="CJ117" s="2" t="s">
        <v>2853</v>
      </c>
      <c r="CK117">
        <v>1</v>
      </c>
      <c r="CM117" t="s">
        <v>2854</v>
      </c>
      <c r="CN117" s="27">
        <v>1</v>
      </c>
      <c r="CO117" s="27">
        <v>0.5</v>
      </c>
      <c r="CP117" t="s">
        <v>242</v>
      </c>
      <c r="CQ117">
        <v>100</v>
      </c>
      <c r="CR117" t="s">
        <v>242</v>
      </c>
      <c r="CS117" s="2" t="s">
        <v>2855</v>
      </c>
      <c r="CU117" s="27">
        <v>0.5</v>
      </c>
      <c r="CV117" s="2" t="s">
        <v>2856</v>
      </c>
      <c r="CW117">
        <v>1</v>
      </c>
      <c r="CY117" t="s">
        <v>2854</v>
      </c>
      <c r="CZ117" s="27">
        <v>1</v>
      </c>
      <c r="DA117">
        <v>1886.27</v>
      </c>
      <c r="DB117">
        <v>2</v>
      </c>
      <c r="DD117" s="27">
        <v>1</v>
      </c>
      <c r="DE117">
        <v>31483.02</v>
      </c>
      <c r="DF117">
        <v>2</v>
      </c>
      <c r="DG117" s="7">
        <v>31483.02</v>
      </c>
      <c r="DH117">
        <v>2</v>
      </c>
      <c r="DI117" t="s">
        <v>242</v>
      </c>
      <c r="DJ117" t="s">
        <v>242</v>
      </c>
      <c r="DL117" s="27">
        <v>1</v>
      </c>
      <c r="DM117">
        <v>149771.31</v>
      </c>
      <c r="DN117">
        <v>2</v>
      </c>
      <c r="DP117">
        <v>4</v>
      </c>
      <c r="DR117" t="s">
        <v>2857</v>
      </c>
      <c r="DS117" s="27">
        <v>1</v>
      </c>
      <c r="DT117" t="s">
        <v>2858</v>
      </c>
      <c r="DU117" s="27">
        <v>1</v>
      </c>
      <c r="DV117" t="s">
        <v>2859</v>
      </c>
      <c r="DW117" s="27">
        <v>1</v>
      </c>
      <c r="DX117" s="2" t="s">
        <v>2860</v>
      </c>
      <c r="DY117" s="27">
        <v>1</v>
      </c>
      <c r="DZ117" t="s">
        <v>2861</v>
      </c>
      <c r="EA117" s="27">
        <v>1</v>
      </c>
      <c r="EB117" t="s">
        <v>2862</v>
      </c>
      <c r="EC117" s="27">
        <v>1</v>
      </c>
      <c r="ED117" t="s">
        <v>2863</v>
      </c>
      <c r="EE117" s="27">
        <v>1</v>
      </c>
      <c r="EF117" s="2" t="s">
        <v>2864</v>
      </c>
      <c r="EG117" s="27">
        <v>1</v>
      </c>
      <c r="EH117" s="2" t="s">
        <v>2865</v>
      </c>
      <c r="EI117" s="27">
        <v>1</v>
      </c>
      <c r="EJ117" t="s">
        <v>2866</v>
      </c>
      <c r="EK117" s="27">
        <v>1</v>
      </c>
      <c r="EL117" s="2" t="s">
        <v>2867</v>
      </c>
      <c r="EM117">
        <v>4</v>
      </c>
      <c r="EO117" t="s">
        <v>2857</v>
      </c>
      <c r="EP117" s="27">
        <v>0</v>
      </c>
      <c r="EQ117" t="s">
        <v>242</v>
      </c>
      <c r="ER117" t="s">
        <v>242</v>
      </c>
      <c r="EU117" t="s">
        <v>242</v>
      </c>
      <c r="EV117" t="s">
        <v>242</v>
      </c>
      <c r="EX117" s="27">
        <v>1</v>
      </c>
      <c r="EY117">
        <v>4713.09</v>
      </c>
      <c r="EZ117" t="s">
        <v>2868</v>
      </c>
      <c r="FA117" s="27">
        <v>0</v>
      </c>
      <c r="FB117" t="s">
        <v>242</v>
      </c>
      <c r="FD117" s="27">
        <v>0</v>
      </c>
      <c r="FE117" t="s">
        <v>242</v>
      </c>
      <c r="FG117" s="27">
        <v>0</v>
      </c>
      <c r="FH117" t="s">
        <v>242</v>
      </c>
      <c r="FJ117">
        <v>1</v>
      </c>
      <c r="FL117" t="s">
        <v>2854</v>
      </c>
      <c r="FM117" s="27">
        <v>0</v>
      </c>
      <c r="FN117" t="s">
        <v>242</v>
      </c>
      <c r="FO117" t="s">
        <v>242</v>
      </c>
      <c r="FP117" t="s">
        <v>242</v>
      </c>
      <c r="FR117" s="27">
        <v>1</v>
      </c>
      <c r="FS117">
        <v>64</v>
      </c>
      <c r="FT117">
        <v>3</v>
      </c>
      <c r="FV117" s="27">
        <v>0.5</v>
      </c>
      <c r="FW117" t="s">
        <v>242</v>
      </c>
      <c r="FX117" t="s">
        <v>242</v>
      </c>
      <c r="FY117">
        <v>70</v>
      </c>
      <c r="FZ117" t="s">
        <v>242</v>
      </c>
      <c r="GA117" t="s">
        <v>242</v>
      </c>
      <c r="GB117" t="s">
        <v>242</v>
      </c>
      <c r="GC117" t="s">
        <v>242</v>
      </c>
      <c r="GD117">
        <v>3</v>
      </c>
      <c r="GE117" t="s">
        <v>2869</v>
      </c>
      <c r="GF117">
        <v>1</v>
      </c>
      <c r="GH117" t="s">
        <v>2854</v>
      </c>
      <c r="GI117" s="27">
        <v>0</v>
      </c>
      <c r="GJ117" t="s">
        <v>242</v>
      </c>
      <c r="GK117" t="s">
        <v>242</v>
      </c>
      <c r="GM117" t="s">
        <v>242</v>
      </c>
      <c r="GP117" s="27">
        <v>1</v>
      </c>
      <c r="GQ117">
        <v>71</v>
      </c>
      <c r="GR117" t="s">
        <v>2870</v>
      </c>
      <c r="GT117">
        <v>3</v>
      </c>
      <c r="GV117" t="s">
        <v>2850</v>
      </c>
      <c r="GW117" s="27">
        <v>0</v>
      </c>
      <c r="GY117" s="27">
        <v>0</v>
      </c>
      <c r="HA117" t="s">
        <v>242</v>
      </c>
      <c r="HD117" s="27">
        <v>1</v>
      </c>
      <c r="HE117" s="2" t="s">
        <v>2871</v>
      </c>
      <c r="HF117">
        <v>1</v>
      </c>
      <c r="HH117" t="s">
        <v>2854</v>
      </c>
      <c r="HI117">
        <v>0.77777777800000003</v>
      </c>
      <c r="HJ117">
        <v>1</v>
      </c>
      <c r="HK117">
        <v>0.5</v>
      </c>
      <c r="HL117">
        <v>1</v>
      </c>
      <c r="HM117">
        <v>1</v>
      </c>
      <c r="HN117">
        <v>0</v>
      </c>
      <c r="HO117">
        <v>0.25</v>
      </c>
      <c r="HP117">
        <v>0.5</v>
      </c>
      <c r="HQ117">
        <v>0</v>
      </c>
      <c r="HR117">
        <v>1</v>
      </c>
      <c r="HS117">
        <v>0</v>
      </c>
      <c r="HT117">
        <v>1</v>
      </c>
      <c r="HU117">
        <v>1</v>
      </c>
      <c r="HV117">
        <v>0.75925925900000002</v>
      </c>
      <c r="HW117">
        <v>0.5625</v>
      </c>
      <c r="HX117">
        <v>0.5</v>
      </c>
      <c r="HY117">
        <v>0.60725308600000005</v>
      </c>
      <c r="HZ117" t="s">
        <v>2872</v>
      </c>
      <c r="IA117" t="s">
        <v>266</v>
      </c>
      <c r="IB117" t="s">
        <v>2847</v>
      </c>
      <c r="IC117">
        <v>1357.644</v>
      </c>
      <c r="ID117">
        <v>1943.7449999999999</v>
      </c>
      <c r="IE117">
        <v>2028.932</v>
      </c>
      <c r="IF117">
        <v>1583.7360000000001</v>
      </c>
      <c r="IG117">
        <v>1357.644</v>
      </c>
    </row>
    <row r="118" spans="1:241" customFormat="1" ht="14" customHeight="1" x14ac:dyDescent="0.2">
      <c r="A118">
        <v>117</v>
      </c>
      <c r="B118">
        <v>117</v>
      </c>
      <c r="C118" s="1">
        <v>44677.77847222222</v>
      </c>
      <c r="D118" s="1">
        <v>44678.693055555559</v>
      </c>
      <c r="E118">
        <v>0</v>
      </c>
      <c r="F118" t="s">
        <v>1099</v>
      </c>
      <c r="G118">
        <v>100</v>
      </c>
      <c r="H118">
        <v>79046</v>
      </c>
      <c r="I118">
        <v>1</v>
      </c>
      <c r="J118" s="1">
        <v>44678.693055555559</v>
      </c>
      <c r="K118" t="s">
        <v>2873</v>
      </c>
      <c r="L118" t="s">
        <v>242</v>
      </c>
      <c r="M118" t="s">
        <v>242</v>
      </c>
      <c r="N118" t="s">
        <v>2874</v>
      </c>
      <c r="O118" t="s">
        <v>2875</v>
      </c>
      <c r="P118">
        <v>34.064799999999998</v>
      </c>
      <c r="Q118">
        <v>-118.4414</v>
      </c>
      <c r="R118" t="s">
        <v>245</v>
      </c>
      <c r="S118" t="s">
        <v>246</v>
      </c>
      <c r="T118" t="s">
        <v>2876</v>
      </c>
      <c r="V118" t="s">
        <v>2877</v>
      </c>
      <c r="W118">
        <v>525327102</v>
      </c>
      <c r="X118">
        <v>7373</v>
      </c>
      <c r="Y118" t="s">
        <v>476</v>
      </c>
      <c r="Z118" t="s">
        <v>2878</v>
      </c>
      <c r="AA118">
        <v>2020</v>
      </c>
      <c r="AC118">
        <v>0.5</v>
      </c>
      <c r="AF118">
        <v>12</v>
      </c>
      <c r="AG118">
        <v>3</v>
      </c>
      <c r="AI118" t="s">
        <v>2879</v>
      </c>
      <c r="AJ118" s="27">
        <v>1</v>
      </c>
      <c r="AK118">
        <v>6</v>
      </c>
      <c r="AL118" s="27">
        <v>0</v>
      </c>
      <c r="AM118" s="24">
        <v>0</v>
      </c>
      <c r="AN118" s="27">
        <v>0</v>
      </c>
      <c r="AO118" s="24">
        <v>0</v>
      </c>
      <c r="AQ118">
        <v>3</v>
      </c>
      <c r="AS118" t="s">
        <v>2879</v>
      </c>
      <c r="AT118" s="27">
        <v>1</v>
      </c>
      <c r="AU118">
        <v>11</v>
      </c>
      <c r="AV118" s="21">
        <f t="shared" si="4"/>
        <v>91.666666666666657</v>
      </c>
      <c r="AW118">
        <v>3</v>
      </c>
      <c r="AY118" t="s">
        <v>2879</v>
      </c>
      <c r="AZ118" s="27">
        <v>1</v>
      </c>
      <c r="BA118">
        <v>11</v>
      </c>
      <c r="BB118" s="21">
        <f t="shared" si="5"/>
        <v>91.666666666666657</v>
      </c>
      <c r="BC118">
        <v>3</v>
      </c>
      <c r="BE118" t="s">
        <v>2879</v>
      </c>
      <c r="BF118" s="27">
        <v>1</v>
      </c>
      <c r="BI118">
        <v>3</v>
      </c>
      <c r="BK118" t="s">
        <v>2879</v>
      </c>
      <c r="BL118" s="27">
        <v>1</v>
      </c>
      <c r="BM118">
        <v>3</v>
      </c>
      <c r="BO118" t="s">
        <v>2879</v>
      </c>
      <c r="BP118" s="27">
        <v>1</v>
      </c>
      <c r="BQ118">
        <v>3</v>
      </c>
      <c r="BR118" s="21">
        <f t="shared" si="6"/>
        <v>25</v>
      </c>
      <c r="BT118">
        <v>1</v>
      </c>
      <c r="BV118" t="s">
        <v>2880</v>
      </c>
      <c r="BW118" s="27">
        <v>1</v>
      </c>
      <c r="BX118">
        <v>2</v>
      </c>
      <c r="BY118" s="21">
        <f t="shared" si="7"/>
        <v>16.666666666666664</v>
      </c>
      <c r="BZ118">
        <v>2</v>
      </c>
      <c r="CA118">
        <v>1</v>
      </c>
      <c r="CC118" t="s">
        <v>2880</v>
      </c>
      <c r="CD118" s="27">
        <v>0</v>
      </c>
      <c r="CF118" t="s">
        <v>242</v>
      </c>
      <c r="CG118" t="s">
        <v>242</v>
      </c>
      <c r="CI118" s="27">
        <v>0</v>
      </c>
      <c r="CK118" t="s">
        <v>242</v>
      </c>
      <c r="CN118" s="27">
        <v>0</v>
      </c>
      <c r="CO118" s="27">
        <v>0.5</v>
      </c>
      <c r="CP118">
        <v>100</v>
      </c>
      <c r="CQ118">
        <v>100</v>
      </c>
      <c r="CR118" t="s">
        <v>242</v>
      </c>
      <c r="CU118" s="27">
        <v>1</v>
      </c>
      <c r="CV118" s="2" t="s">
        <v>2881</v>
      </c>
      <c r="CW118">
        <v>1</v>
      </c>
      <c r="CY118" t="s">
        <v>2880</v>
      </c>
      <c r="CZ118" s="27">
        <v>1</v>
      </c>
      <c r="DA118">
        <v>2847</v>
      </c>
      <c r="DB118">
        <v>2</v>
      </c>
      <c r="DD118" s="27">
        <v>1</v>
      </c>
      <c r="DE118">
        <v>114136</v>
      </c>
      <c r="DF118">
        <v>2</v>
      </c>
      <c r="DH118" t="s">
        <v>242</v>
      </c>
      <c r="DI118" t="s">
        <v>242</v>
      </c>
      <c r="DJ118" t="s">
        <v>242</v>
      </c>
      <c r="DL118" s="27">
        <v>1</v>
      </c>
      <c r="DM118">
        <v>45505</v>
      </c>
      <c r="DN118">
        <v>2</v>
      </c>
      <c r="DP118">
        <v>1</v>
      </c>
      <c r="DR118" t="s">
        <v>2880</v>
      </c>
      <c r="DS118" s="27">
        <v>0</v>
      </c>
      <c r="DU118" s="27">
        <v>1</v>
      </c>
      <c r="DV118" s="2" t="s">
        <v>2882</v>
      </c>
      <c r="DW118" s="27">
        <v>0</v>
      </c>
      <c r="DY118" s="27">
        <v>1</v>
      </c>
      <c r="EA118" s="27">
        <v>0</v>
      </c>
      <c r="EC118" s="27">
        <v>0</v>
      </c>
      <c r="EE118" s="27">
        <v>0</v>
      </c>
      <c r="EG118" s="27">
        <v>0</v>
      </c>
      <c r="EI118" s="27">
        <v>1</v>
      </c>
      <c r="EJ118" t="s">
        <v>1146</v>
      </c>
      <c r="EK118" s="27">
        <v>1</v>
      </c>
      <c r="EL118" t="s">
        <v>2883</v>
      </c>
      <c r="EM118">
        <v>1</v>
      </c>
      <c r="EO118" t="s">
        <v>2880</v>
      </c>
      <c r="EP118" s="27">
        <v>0</v>
      </c>
      <c r="EQ118" t="s">
        <v>242</v>
      </c>
      <c r="ER118" t="s">
        <v>242</v>
      </c>
      <c r="EU118" t="s">
        <v>242</v>
      </c>
      <c r="EV118" t="s">
        <v>242</v>
      </c>
      <c r="EX118" s="27">
        <v>1</v>
      </c>
      <c r="EY118">
        <v>128.16999999999999</v>
      </c>
      <c r="EZ118" t="s">
        <v>2884</v>
      </c>
      <c r="FA118" s="27">
        <v>0</v>
      </c>
      <c r="FB118" t="s">
        <v>242</v>
      </c>
      <c r="FD118" s="27">
        <v>0</v>
      </c>
      <c r="FE118" t="s">
        <v>242</v>
      </c>
      <c r="FG118" s="27">
        <v>0</v>
      </c>
      <c r="FH118" t="s">
        <v>242</v>
      </c>
      <c r="FJ118">
        <v>1</v>
      </c>
      <c r="FL118" t="s">
        <v>2880</v>
      </c>
      <c r="FM118" s="27">
        <v>0</v>
      </c>
      <c r="FN118" t="s">
        <v>242</v>
      </c>
      <c r="FO118" t="s">
        <v>242</v>
      </c>
      <c r="FP118" t="s">
        <v>242</v>
      </c>
      <c r="FR118" s="27">
        <v>1</v>
      </c>
      <c r="FS118">
        <v>33</v>
      </c>
      <c r="FT118">
        <v>2</v>
      </c>
      <c r="FV118" s="27">
        <v>1</v>
      </c>
      <c r="FW118">
        <v>12</v>
      </c>
      <c r="FX118">
        <v>8</v>
      </c>
      <c r="FY118">
        <v>66</v>
      </c>
      <c r="FZ118">
        <v>10</v>
      </c>
      <c r="GA118" t="s">
        <v>242</v>
      </c>
      <c r="GB118" t="s">
        <v>242</v>
      </c>
      <c r="GC118" t="s">
        <v>242</v>
      </c>
      <c r="GD118">
        <v>1</v>
      </c>
      <c r="GF118">
        <v>1</v>
      </c>
      <c r="GH118" t="s">
        <v>2880</v>
      </c>
      <c r="GI118" s="27">
        <v>0</v>
      </c>
      <c r="GJ118" t="s">
        <v>242</v>
      </c>
      <c r="GK118" t="s">
        <v>242</v>
      </c>
      <c r="GM118" t="s">
        <v>242</v>
      </c>
      <c r="GP118" s="27">
        <v>1</v>
      </c>
      <c r="GQ118">
        <v>123</v>
      </c>
      <c r="GR118" t="s">
        <v>2885</v>
      </c>
      <c r="GT118">
        <v>3</v>
      </c>
      <c r="GV118" t="s">
        <v>2879</v>
      </c>
      <c r="GW118" s="27">
        <v>0</v>
      </c>
      <c r="GY118" s="27">
        <v>0</v>
      </c>
      <c r="HA118" t="s">
        <v>242</v>
      </c>
      <c r="HD118" s="27">
        <v>0.5</v>
      </c>
      <c r="HE118" s="2" t="s">
        <v>2886</v>
      </c>
      <c r="HF118">
        <v>1</v>
      </c>
      <c r="HH118" t="s">
        <v>2880</v>
      </c>
      <c r="HI118">
        <v>0.66666666699999999</v>
      </c>
      <c r="HJ118">
        <v>0</v>
      </c>
      <c r="HK118">
        <v>0.75</v>
      </c>
      <c r="HL118">
        <v>1</v>
      </c>
      <c r="HM118">
        <v>0.4</v>
      </c>
      <c r="HN118">
        <v>0</v>
      </c>
      <c r="HO118">
        <v>0.25</v>
      </c>
      <c r="HP118">
        <v>0.66666666699999999</v>
      </c>
      <c r="HQ118">
        <v>0</v>
      </c>
      <c r="HR118">
        <v>1</v>
      </c>
      <c r="HS118">
        <v>0</v>
      </c>
      <c r="HT118">
        <v>0.5</v>
      </c>
      <c r="HU118">
        <v>1</v>
      </c>
      <c r="HV118">
        <v>0.47222222200000002</v>
      </c>
      <c r="HW118">
        <v>0.41249999999999998</v>
      </c>
      <c r="HX118">
        <v>0.43333333299999999</v>
      </c>
      <c r="HY118">
        <v>0.43935185199999999</v>
      </c>
      <c r="HZ118" t="s">
        <v>2887</v>
      </c>
      <c r="IA118" t="s">
        <v>266</v>
      </c>
      <c r="IB118" t="s">
        <v>2876</v>
      </c>
      <c r="IC118">
        <v>11094</v>
      </c>
      <c r="ID118">
        <v>12297</v>
      </c>
      <c r="IE118">
        <v>13737</v>
      </c>
      <c r="IF118">
        <v>14396</v>
      </c>
      <c r="IG118">
        <v>11094</v>
      </c>
    </row>
    <row r="119" spans="1:241" ht="14" customHeight="1" x14ac:dyDescent="0.2">
      <c r="A119" s="10">
        <v>118</v>
      </c>
      <c r="B119">
        <v>118</v>
      </c>
      <c r="C119" s="1">
        <v>44678.700694444444</v>
      </c>
      <c r="D119" s="1">
        <v>44678.770833333336</v>
      </c>
      <c r="E119">
        <v>0</v>
      </c>
      <c r="F119" t="s">
        <v>1099</v>
      </c>
      <c r="G119">
        <v>100</v>
      </c>
      <c r="H119">
        <v>6069</v>
      </c>
      <c r="I119">
        <v>1</v>
      </c>
      <c r="J119" s="1">
        <v>44678.770833333336</v>
      </c>
      <c r="K119" t="s">
        <v>2888</v>
      </c>
      <c r="L119" t="s">
        <v>242</v>
      </c>
      <c r="M119" t="s">
        <v>242</v>
      </c>
      <c r="N119" t="s">
        <v>2889</v>
      </c>
      <c r="O119" t="s">
        <v>2890</v>
      </c>
      <c r="P119">
        <v>34.064799999999998</v>
      </c>
      <c r="Q119">
        <v>-118.4414</v>
      </c>
      <c r="R119" t="s">
        <v>245</v>
      </c>
      <c r="S119" t="s">
        <v>246</v>
      </c>
      <c r="T119" s="10" t="s">
        <v>2891</v>
      </c>
      <c r="V119" t="s">
        <v>2892</v>
      </c>
      <c r="W119">
        <v>524660107</v>
      </c>
      <c r="X119">
        <v>2510</v>
      </c>
      <c r="Y119" s="10" t="s">
        <v>271</v>
      </c>
      <c r="Z119" s="10" t="s">
        <v>2893</v>
      </c>
      <c r="AA119" s="10">
        <v>2021</v>
      </c>
      <c r="AC119" s="10">
        <v>0</v>
      </c>
      <c r="AF119" s="10">
        <v>11</v>
      </c>
      <c r="AG119">
        <v>1</v>
      </c>
      <c r="AI119" t="s">
        <v>2894</v>
      </c>
      <c r="AJ119" s="22">
        <v>1</v>
      </c>
      <c r="AK119" s="10">
        <v>11</v>
      </c>
      <c r="AL119" s="22">
        <v>0</v>
      </c>
      <c r="AM119" s="19">
        <v>0</v>
      </c>
      <c r="AN119" s="22">
        <v>1</v>
      </c>
      <c r="AO119" s="10">
        <v>10</v>
      </c>
      <c r="AQ119">
        <v>3</v>
      </c>
      <c r="AS119" t="s">
        <v>2895</v>
      </c>
      <c r="AT119" s="22">
        <v>1</v>
      </c>
      <c r="AU119" s="10">
        <v>9</v>
      </c>
      <c r="AV119" s="21">
        <f t="shared" si="4"/>
        <v>81.818181818181827</v>
      </c>
      <c r="AW119">
        <v>3</v>
      </c>
      <c r="AY119" t="s">
        <v>2895</v>
      </c>
      <c r="AZ119" s="22">
        <v>1</v>
      </c>
      <c r="BA119" s="10">
        <v>9</v>
      </c>
      <c r="BB119" s="21">
        <f t="shared" si="5"/>
        <v>81.818181818181827</v>
      </c>
      <c r="BC119">
        <v>3</v>
      </c>
      <c r="BE119" t="s">
        <v>2895</v>
      </c>
      <c r="BF119" s="22">
        <v>1</v>
      </c>
      <c r="BI119">
        <v>3</v>
      </c>
      <c r="BK119" t="s">
        <v>2895</v>
      </c>
      <c r="BL119" s="22">
        <v>1</v>
      </c>
      <c r="BM119">
        <v>3</v>
      </c>
      <c r="BO119" t="s">
        <v>2895</v>
      </c>
      <c r="BP119" s="22">
        <v>1</v>
      </c>
      <c r="BQ119" s="10">
        <v>3</v>
      </c>
      <c r="BR119" s="21">
        <f t="shared" si="6"/>
        <v>27.27272727272727</v>
      </c>
      <c r="BT119" s="10">
        <v>3</v>
      </c>
      <c r="BV119" s="10" t="s">
        <v>2895</v>
      </c>
      <c r="BW119" s="22">
        <v>1</v>
      </c>
      <c r="BX119" s="10">
        <v>3</v>
      </c>
      <c r="BY119" s="21">
        <f t="shared" si="7"/>
        <v>27.27272727272727</v>
      </c>
      <c r="BZ119" s="10">
        <v>2</v>
      </c>
      <c r="CA119" s="10">
        <v>1</v>
      </c>
      <c r="CC119" s="10" t="s">
        <v>2894</v>
      </c>
      <c r="CD119" s="22">
        <v>0</v>
      </c>
      <c r="CF119" s="10" t="s">
        <v>242</v>
      </c>
      <c r="CG119" s="10" t="s">
        <v>242</v>
      </c>
      <c r="CI119" s="22">
        <v>0</v>
      </c>
      <c r="CK119" s="10" t="s">
        <v>242</v>
      </c>
      <c r="CN119" s="22">
        <v>0</v>
      </c>
      <c r="CO119" s="22">
        <v>0</v>
      </c>
      <c r="CP119" s="10" t="s">
        <v>242</v>
      </c>
      <c r="CQ119" s="10" t="s">
        <v>242</v>
      </c>
      <c r="CR119" s="10" t="s">
        <v>242</v>
      </c>
      <c r="CU119" s="22">
        <v>1</v>
      </c>
      <c r="CV119" s="11" t="s">
        <v>2896</v>
      </c>
      <c r="CW119" s="10">
        <v>1</v>
      </c>
      <c r="CY119" s="10" t="s">
        <v>2894</v>
      </c>
      <c r="CZ119" s="22">
        <v>0</v>
      </c>
      <c r="DA119" s="10" t="s">
        <v>242</v>
      </c>
      <c r="DB119" s="10" t="s">
        <v>242</v>
      </c>
      <c r="DD119" s="22">
        <v>0</v>
      </c>
      <c r="DE119" s="10" t="s">
        <v>242</v>
      </c>
      <c r="DF119" s="10" t="s">
        <v>242</v>
      </c>
      <c r="DH119" s="10" t="s">
        <v>242</v>
      </c>
      <c r="DI119" s="10" t="s">
        <v>242</v>
      </c>
      <c r="DJ119" s="10" t="s">
        <v>242</v>
      </c>
      <c r="DL119" s="22">
        <v>0</v>
      </c>
      <c r="DM119" s="10" t="s">
        <v>242</v>
      </c>
      <c r="DN119" s="10" t="s">
        <v>242</v>
      </c>
      <c r="DP119" s="10" t="s">
        <v>242</v>
      </c>
      <c r="DS119" s="27">
        <v>1</v>
      </c>
      <c r="DT119" t="s">
        <v>2897</v>
      </c>
      <c r="DU119" s="27">
        <v>1</v>
      </c>
      <c r="DV119" t="s">
        <v>2898</v>
      </c>
      <c r="DW119" s="27">
        <v>0</v>
      </c>
      <c r="DY119" s="27">
        <v>0</v>
      </c>
      <c r="EA119" s="27">
        <v>0</v>
      </c>
      <c r="EC119" s="27">
        <v>0</v>
      </c>
      <c r="EE119" s="27">
        <v>0</v>
      </c>
      <c r="EG119" s="27">
        <v>0</v>
      </c>
      <c r="EI119" s="27">
        <v>0</v>
      </c>
      <c r="EK119" s="27">
        <v>0</v>
      </c>
      <c r="EM119">
        <v>1</v>
      </c>
      <c r="EO119" t="s">
        <v>2894</v>
      </c>
      <c r="EP119" s="22">
        <v>0</v>
      </c>
      <c r="EQ119" s="10" t="s">
        <v>242</v>
      </c>
      <c r="ER119" s="10" t="s">
        <v>242</v>
      </c>
      <c r="EU119" s="10" t="s">
        <v>242</v>
      </c>
      <c r="EV119" s="10" t="s">
        <v>242</v>
      </c>
      <c r="EX119" s="22">
        <v>0</v>
      </c>
      <c r="EY119" s="10" t="s">
        <v>242</v>
      </c>
      <c r="FA119" s="22">
        <v>0</v>
      </c>
      <c r="FB119" s="10" t="s">
        <v>242</v>
      </c>
      <c r="FD119" s="22">
        <v>0</v>
      </c>
      <c r="FE119" s="10" t="s">
        <v>242</v>
      </c>
      <c r="FG119" s="22">
        <v>0</v>
      </c>
      <c r="FH119" s="10" t="s">
        <v>242</v>
      </c>
      <c r="FJ119" s="10" t="s">
        <v>242</v>
      </c>
      <c r="FM119" s="22">
        <v>0</v>
      </c>
      <c r="FN119" s="10" t="s">
        <v>242</v>
      </c>
      <c r="FO119" s="10" t="s">
        <v>242</v>
      </c>
      <c r="FP119" s="10" t="s">
        <v>242</v>
      </c>
      <c r="FR119" s="22">
        <v>0</v>
      </c>
      <c r="FS119" s="10" t="s">
        <v>242</v>
      </c>
      <c r="FT119" s="10" t="s">
        <v>242</v>
      </c>
      <c r="FV119" s="22">
        <v>0</v>
      </c>
      <c r="FW119" s="10" t="s">
        <v>242</v>
      </c>
      <c r="FX119" s="10" t="s">
        <v>242</v>
      </c>
      <c r="FY119" s="10" t="s">
        <v>242</v>
      </c>
      <c r="FZ119" s="10" t="s">
        <v>242</v>
      </c>
      <c r="GA119" s="10" t="s">
        <v>242</v>
      </c>
      <c r="GB119" s="10" t="s">
        <v>242</v>
      </c>
      <c r="GC119" s="10" t="s">
        <v>242</v>
      </c>
      <c r="GD119" s="10" t="s">
        <v>242</v>
      </c>
      <c r="GF119" s="10" t="s">
        <v>242</v>
      </c>
      <c r="GI119" s="22">
        <v>0</v>
      </c>
      <c r="GJ119" s="10" t="s">
        <v>242</v>
      </c>
      <c r="GK119" s="10" t="s">
        <v>242</v>
      </c>
      <c r="GM119" s="10" t="s">
        <v>242</v>
      </c>
      <c r="GP119" s="22">
        <v>1</v>
      </c>
      <c r="GQ119" s="10">
        <v>199</v>
      </c>
      <c r="GR119" s="10" t="s">
        <v>2899</v>
      </c>
      <c r="GT119" s="10">
        <v>3</v>
      </c>
      <c r="GV119" s="10" t="s">
        <v>2900</v>
      </c>
      <c r="GW119" s="22">
        <v>0</v>
      </c>
      <c r="GY119" s="22">
        <v>0</v>
      </c>
      <c r="HA119" s="10" t="s">
        <v>242</v>
      </c>
      <c r="HD119" s="22">
        <v>1</v>
      </c>
      <c r="HE119" s="11" t="s">
        <v>2901</v>
      </c>
      <c r="HF119" s="10">
        <v>1</v>
      </c>
      <c r="HH119" s="10" t="s">
        <v>2894</v>
      </c>
      <c r="HI119" s="10">
        <v>0.77777777800000003</v>
      </c>
      <c r="HJ119" s="10">
        <v>0</v>
      </c>
      <c r="HK119" s="10">
        <v>0.5</v>
      </c>
      <c r="HL119" s="10">
        <v>0</v>
      </c>
      <c r="HM119" s="10">
        <v>0.2</v>
      </c>
      <c r="HN119" s="10">
        <v>0</v>
      </c>
      <c r="HO119" s="10">
        <v>0</v>
      </c>
      <c r="HP119" s="10">
        <v>0</v>
      </c>
      <c r="HQ119" s="10">
        <v>0</v>
      </c>
      <c r="HR119" s="10">
        <v>1</v>
      </c>
      <c r="HS119" s="10">
        <v>0</v>
      </c>
      <c r="HT119" s="10">
        <v>1</v>
      </c>
      <c r="HU119" s="10">
        <v>1</v>
      </c>
      <c r="HV119" s="10">
        <v>0.42592592600000001</v>
      </c>
      <c r="HW119" s="10">
        <v>0.05</v>
      </c>
      <c r="HX119" s="10">
        <v>0.4</v>
      </c>
      <c r="HY119" s="10">
        <v>0.29197530900000002</v>
      </c>
      <c r="HZ119" s="10" t="s">
        <v>2902</v>
      </c>
      <c r="IA119" s="10" t="s">
        <v>266</v>
      </c>
      <c r="IB119" s="10" t="s">
        <v>2891</v>
      </c>
      <c r="IC119" s="10">
        <v>4752.5</v>
      </c>
      <c r="ID119" s="10">
        <v>4280.2</v>
      </c>
      <c r="IE119" s="10">
        <v>5072.6000000000004</v>
      </c>
      <c r="IF119" s="10">
        <v>5146.7</v>
      </c>
      <c r="IG119" s="10">
        <v>4752.5</v>
      </c>
    </row>
    <row r="120" spans="1:241" customFormat="1" ht="14" customHeight="1" x14ac:dyDescent="0.2">
      <c r="A120">
        <v>119</v>
      </c>
      <c r="B120">
        <v>119</v>
      </c>
      <c r="C120" s="1">
        <v>44677.602777777778</v>
      </c>
      <c r="D120" s="1">
        <v>44683.762499999997</v>
      </c>
      <c r="E120">
        <v>0</v>
      </c>
      <c r="F120" t="s">
        <v>2903</v>
      </c>
      <c r="G120">
        <v>100</v>
      </c>
      <c r="H120">
        <v>532207</v>
      </c>
      <c r="I120">
        <v>1</v>
      </c>
      <c r="J120" s="1">
        <v>44683.762499999997</v>
      </c>
      <c r="K120" t="s">
        <v>2904</v>
      </c>
      <c r="L120" t="s">
        <v>242</v>
      </c>
      <c r="M120" t="s">
        <v>242</v>
      </c>
      <c r="N120" t="s">
        <v>2905</v>
      </c>
      <c r="O120" t="s">
        <v>2906</v>
      </c>
      <c r="P120">
        <v>34.064799999999998</v>
      </c>
      <c r="Q120">
        <v>-118.4414</v>
      </c>
      <c r="R120" t="s">
        <v>245</v>
      </c>
      <c r="S120" t="s">
        <v>246</v>
      </c>
      <c r="T120" t="s">
        <v>2907</v>
      </c>
      <c r="V120" t="s">
        <v>2908</v>
      </c>
      <c r="W120">
        <v>485170302</v>
      </c>
      <c r="X120">
        <v>4011</v>
      </c>
      <c r="Y120" t="s">
        <v>476</v>
      </c>
      <c r="Z120" t="s">
        <v>2909</v>
      </c>
      <c r="AA120">
        <v>2020</v>
      </c>
      <c r="AC120">
        <v>0.5</v>
      </c>
      <c r="AD120">
        <v>9</v>
      </c>
      <c r="AF120">
        <v>10</v>
      </c>
      <c r="AG120">
        <v>1</v>
      </c>
      <c r="AI120" t="s">
        <v>2910</v>
      </c>
      <c r="AJ120" s="27">
        <v>1</v>
      </c>
      <c r="AK120">
        <v>8</v>
      </c>
      <c r="AL120" s="27">
        <v>0</v>
      </c>
      <c r="AM120" s="24">
        <v>0</v>
      </c>
      <c r="AN120" s="27">
        <v>0</v>
      </c>
      <c r="AO120" s="24">
        <v>0</v>
      </c>
      <c r="AQ120">
        <v>3</v>
      </c>
      <c r="AS120" t="s">
        <v>2911</v>
      </c>
      <c r="AT120" s="27">
        <v>1</v>
      </c>
      <c r="AU120">
        <v>9</v>
      </c>
      <c r="AV120" s="21">
        <f t="shared" si="4"/>
        <v>90</v>
      </c>
      <c r="AW120">
        <v>3</v>
      </c>
      <c r="AY120" t="s">
        <v>2911</v>
      </c>
      <c r="AZ120" s="27">
        <v>1</v>
      </c>
      <c r="BA120">
        <v>9</v>
      </c>
      <c r="BB120" s="21">
        <f t="shared" si="5"/>
        <v>90</v>
      </c>
      <c r="BC120">
        <v>3</v>
      </c>
      <c r="BE120" t="s">
        <v>2911</v>
      </c>
      <c r="BF120" s="27">
        <v>1</v>
      </c>
      <c r="BG120">
        <v>8.1</v>
      </c>
      <c r="BH120" t="s">
        <v>2912</v>
      </c>
      <c r="BI120">
        <v>3</v>
      </c>
      <c r="BK120" t="s">
        <v>2911</v>
      </c>
      <c r="BL120" s="27">
        <v>1</v>
      </c>
      <c r="BM120">
        <v>3</v>
      </c>
      <c r="BO120" t="s">
        <v>2911</v>
      </c>
      <c r="BP120" s="27">
        <v>1</v>
      </c>
      <c r="BQ120">
        <v>3</v>
      </c>
      <c r="BR120" s="21">
        <f t="shared" si="6"/>
        <v>30</v>
      </c>
      <c r="BT120">
        <v>1</v>
      </c>
      <c r="BV120" t="s">
        <v>2910</v>
      </c>
      <c r="BW120" s="27">
        <v>1</v>
      </c>
      <c r="BX120">
        <v>3</v>
      </c>
      <c r="BY120" s="21">
        <f t="shared" si="7"/>
        <v>30</v>
      </c>
      <c r="BZ120">
        <v>2</v>
      </c>
      <c r="CA120">
        <v>1</v>
      </c>
      <c r="CC120" t="s">
        <v>2910</v>
      </c>
      <c r="CD120" s="27">
        <v>0</v>
      </c>
      <c r="CF120" t="s">
        <v>242</v>
      </c>
      <c r="CG120" t="s">
        <v>242</v>
      </c>
      <c r="CI120" s="27">
        <v>1</v>
      </c>
      <c r="CJ120" t="s">
        <v>2913</v>
      </c>
      <c r="CK120">
        <v>1</v>
      </c>
      <c r="CM120" t="s">
        <v>2910</v>
      </c>
      <c r="CN120" s="27">
        <v>1</v>
      </c>
      <c r="CO120" s="27">
        <v>0.5</v>
      </c>
      <c r="CP120" t="s">
        <v>242</v>
      </c>
      <c r="CQ120" t="s">
        <v>242</v>
      </c>
      <c r="CR120" t="s">
        <v>242</v>
      </c>
      <c r="CS120" t="s">
        <v>2914</v>
      </c>
      <c r="CU120" s="27">
        <v>1</v>
      </c>
      <c r="CV120" s="2" t="s">
        <v>2915</v>
      </c>
      <c r="CW120">
        <v>1</v>
      </c>
      <c r="CY120" t="s">
        <v>2910</v>
      </c>
      <c r="CZ120" s="27">
        <v>1</v>
      </c>
      <c r="DA120">
        <v>1200000</v>
      </c>
      <c r="DB120">
        <v>2</v>
      </c>
      <c r="DD120" s="27">
        <v>1</v>
      </c>
      <c r="DE120" t="s">
        <v>242</v>
      </c>
      <c r="DF120" t="s">
        <v>242</v>
      </c>
      <c r="DH120" t="s">
        <v>242</v>
      </c>
      <c r="DI120">
        <v>30000</v>
      </c>
      <c r="DJ120">
        <v>2</v>
      </c>
      <c r="DL120" s="27">
        <v>0</v>
      </c>
      <c r="DM120" t="s">
        <v>242</v>
      </c>
      <c r="DN120" t="s">
        <v>242</v>
      </c>
      <c r="DP120">
        <v>1</v>
      </c>
      <c r="DR120" t="s">
        <v>2910</v>
      </c>
      <c r="DS120" s="27">
        <v>0.5</v>
      </c>
      <c r="DT120" s="2" t="s">
        <v>2916</v>
      </c>
      <c r="DU120" s="27">
        <v>1</v>
      </c>
      <c r="DV120" s="2" t="s">
        <v>2917</v>
      </c>
      <c r="DW120" s="27">
        <v>0</v>
      </c>
      <c r="DY120" s="27">
        <v>1</v>
      </c>
      <c r="DZ120" s="2" t="s">
        <v>2918</v>
      </c>
      <c r="EA120" s="27">
        <v>0</v>
      </c>
      <c r="EC120" s="27">
        <v>1</v>
      </c>
      <c r="ED120" s="2" t="s">
        <v>2919</v>
      </c>
      <c r="EE120" s="27">
        <v>1</v>
      </c>
      <c r="EF120" s="2" t="s">
        <v>2920</v>
      </c>
      <c r="EG120" s="27">
        <v>1</v>
      </c>
      <c r="EH120" t="s">
        <v>2921</v>
      </c>
      <c r="EI120" s="27">
        <v>1</v>
      </c>
      <c r="EJ120" t="s">
        <v>2922</v>
      </c>
      <c r="EK120" s="27">
        <v>1</v>
      </c>
      <c r="EL120" s="2" t="s">
        <v>2923</v>
      </c>
      <c r="EM120">
        <v>1</v>
      </c>
      <c r="EO120" t="s">
        <v>2910</v>
      </c>
      <c r="EP120" s="27">
        <v>0</v>
      </c>
      <c r="EQ120" t="s">
        <v>242</v>
      </c>
      <c r="ER120" t="s">
        <v>242</v>
      </c>
      <c r="EU120" t="s">
        <v>242</v>
      </c>
      <c r="EV120" t="s">
        <v>242</v>
      </c>
      <c r="EX120" s="27">
        <v>0</v>
      </c>
      <c r="EY120" t="s">
        <v>242</v>
      </c>
      <c r="FA120" s="27">
        <v>0</v>
      </c>
      <c r="FB120" t="s">
        <v>242</v>
      </c>
      <c r="FD120" s="27">
        <v>0</v>
      </c>
      <c r="FE120" t="s">
        <v>242</v>
      </c>
      <c r="FG120" s="27">
        <v>0</v>
      </c>
      <c r="FH120" t="s">
        <v>242</v>
      </c>
      <c r="FJ120" t="s">
        <v>242</v>
      </c>
      <c r="FM120" s="27">
        <v>1</v>
      </c>
      <c r="FN120">
        <v>11</v>
      </c>
      <c r="FO120">
        <v>61</v>
      </c>
      <c r="FP120">
        <v>28</v>
      </c>
      <c r="FR120" s="27">
        <v>1</v>
      </c>
      <c r="FS120">
        <v>5</v>
      </c>
      <c r="FT120">
        <v>3</v>
      </c>
      <c r="FU120" t="s">
        <v>2924</v>
      </c>
      <c r="FV120" s="27">
        <v>1</v>
      </c>
      <c r="FW120">
        <v>20.7</v>
      </c>
      <c r="FX120">
        <v>9.1</v>
      </c>
      <c r="FY120">
        <v>66.7</v>
      </c>
      <c r="FZ120">
        <v>1.4</v>
      </c>
      <c r="GA120" t="s">
        <v>242</v>
      </c>
      <c r="GB120" t="s">
        <v>242</v>
      </c>
      <c r="GC120" t="s">
        <v>242</v>
      </c>
      <c r="GD120">
        <v>3</v>
      </c>
      <c r="GF120">
        <v>1</v>
      </c>
      <c r="GH120" t="s">
        <v>2910</v>
      </c>
      <c r="GI120" s="27">
        <v>0</v>
      </c>
      <c r="GJ120" t="s">
        <v>242</v>
      </c>
      <c r="GK120" t="s">
        <v>242</v>
      </c>
      <c r="GM120" t="s">
        <v>242</v>
      </c>
      <c r="GP120" s="27">
        <v>1</v>
      </c>
      <c r="GQ120">
        <v>159</v>
      </c>
      <c r="GR120" t="s">
        <v>2925</v>
      </c>
      <c r="GT120">
        <v>3</v>
      </c>
      <c r="GV120" t="s">
        <v>2911</v>
      </c>
      <c r="GW120" s="27">
        <v>0</v>
      </c>
      <c r="GY120" s="27">
        <v>0</v>
      </c>
      <c r="HA120" t="s">
        <v>242</v>
      </c>
      <c r="HD120" s="27">
        <v>1</v>
      </c>
      <c r="HE120" s="2" t="s">
        <v>2926</v>
      </c>
      <c r="HF120">
        <v>1</v>
      </c>
      <c r="HH120" t="s">
        <v>2910</v>
      </c>
      <c r="HI120">
        <v>0.66666666699999999</v>
      </c>
      <c r="HJ120">
        <v>1</v>
      </c>
      <c r="HK120">
        <v>0.75</v>
      </c>
      <c r="HL120">
        <v>0.66666666699999999</v>
      </c>
      <c r="HM120">
        <v>0.75</v>
      </c>
      <c r="HN120">
        <v>0</v>
      </c>
      <c r="HO120">
        <v>0</v>
      </c>
      <c r="HP120">
        <v>1</v>
      </c>
      <c r="HQ120">
        <v>0</v>
      </c>
      <c r="HR120">
        <v>1</v>
      </c>
      <c r="HS120">
        <v>0</v>
      </c>
      <c r="HT120">
        <v>1</v>
      </c>
      <c r="HU120">
        <v>1</v>
      </c>
      <c r="HV120">
        <v>0.80555555599999995</v>
      </c>
      <c r="HW120">
        <v>0.35416666699999999</v>
      </c>
      <c r="HX120">
        <v>0.6</v>
      </c>
      <c r="HY120">
        <v>0.58657407399999995</v>
      </c>
      <c r="HZ120" t="s">
        <v>2907</v>
      </c>
      <c r="IA120" t="s">
        <v>266</v>
      </c>
      <c r="IB120" t="s">
        <v>2907</v>
      </c>
      <c r="IC120">
        <v>2866</v>
      </c>
      <c r="ID120">
        <v>2632.6</v>
      </c>
      <c r="IE120">
        <v>2947.3</v>
      </c>
      <c r="IF120" t="s">
        <v>242</v>
      </c>
      <c r="IG120">
        <v>2866</v>
      </c>
    </row>
    <row r="121" spans="1:241" ht="14" customHeight="1" x14ac:dyDescent="0.2">
      <c r="A121" s="10">
        <v>120</v>
      </c>
      <c r="B121">
        <v>120</v>
      </c>
      <c r="C121" s="1">
        <v>44683.76458333333</v>
      </c>
      <c r="D121" s="1">
        <v>44684.715277777781</v>
      </c>
      <c r="E121">
        <v>0</v>
      </c>
      <c r="F121" t="s">
        <v>438</v>
      </c>
      <c r="G121">
        <v>100</v>
      </c>
      <c r="H121">
        <v>82118</v>
      </c>
      <c r="I121">
        <v>1</v>
      </c>
      <c r="J121" s="1">
        <v>44684.715277777781</v>
      </c>
      <c r="K121" t="s">
        <v>2927</v>
      </c>
      <c r="L121" t="s">
        <v>242</v>
      </c>
      <c r="M121" t="s">
        <v>242</v>
      </c>
      <c r="N121" t="s">
        <v>2928</v>
      </c>
      <c r="O121" t="s">
        <v>2929</v>
      </c>
      <c r="P121">
        <v>34.037999999999997</v>
      </c>
      <c r="Q121">
        <v>-118.45440000000001</v>
      </c>
      <c r="R121" t="s">
        <v>245</v>
      </c>
      <c r="S121" t="s">
        <v>246</v>
      </c>
      <c r="T121" s="10" t="s">
        <v>2930</v>
      </c>
      <c r="V121" t="s">
        <v>2931</v>
      </c>
      <c r="W121">
        <v>501889208</v>
      </c>
      <c r="X121">
        <v>5010</v>
      </c>
      <c r="Y121" s="10" t="s">
        <v>271</v>
      </c>
      <c r="Z121" s="10" t="s">
        <v>2932</v>
      </c>
      <c r="AA121" s="10">
        <v>2020</v>
      </c>
      <c r="AC121" s="10">
        <v>0</v>
      </c>
      <c r="AF121" s="10">
        <v>12</v>
      </c>
      <c r="AG121">
        <v>1</v>
      </c>
      <c r="AI121" t="s">
        <v>2933</v>
      </c>
      <c r="AJ121" s="22">
        <v>1</v>
      </c>
      <c r="AK121" s="10">
        <v>2</v>
      </c>
      <c r="AL121" s="22">
        <v>0</v>
      </c>
      <c r="AM121" s="19">
        <v>0</v>
      </c>
      <c r="AN121" s="22">
        <v>0</v>
      </c>
      <c r="AO121" s="19">
        <v>0</v>
      </c>
      <c r="AQ121">
        <v>1</v>
      </c>
      <c r="AS121" t="s">
        <v>2933</v>
      </c>
      <c r="AT121" s="22">
        <v>1</v>
      </c>
      <c r="AU121" s="10">
        <v>11</v>
      </c>
      <c r="AV121" s="21">
        <f t="shared" si="4"/>
        <v>91.666666666666657</v>
      </c>
      <c r="AW121">
        <v>1</v>
      </c>
      <c r="AY121" t="s">
        <v>2933</v>
      </c>
      <c r="AZ121" s="22">
        <v>1</v>
      </c>
      <c r="BA121" s="10">
        <v>10</v>
      </c>
      <c r="BB121" s="21">
        <f t="shared" si="5"/>
        <v>83.333333333333343</v>
      </c>
      <c r="BC121">
        <v>1</v>
      </c>
      <c r="BE121" t="s">
        <v>2933</v>
      </c>
      <c r="BF121" s="22">
        <v>1</v>
      </c>
      <c r="BG121" s="10">
        <v>6</v>
      </c>
      <c r="BI121">
        <v>1</v>
      </c>
      <c r="BK121" t="s">
        <v>2933</v>
      </c>
      <c r="BL121" s="22">
        <v>1</v>
      </c>
      <c r="BM121">
        <v>1</v>
      </c>
      <c r="BO121" t="s">
        <v>2933</v>
      </c>
      <c r="BP121" s="22">
        <v>1</v>
      </c>
      <c r="BQ121" s="10">
        <v>3</v>
      </c>
      <c r="BR121" s="21">
        <f t="shared" si="6"/>
        <v>25</v>
      </c>
      <c r="BT121" s="10">
        <v>3</v>
      </c>
      <c r="BV121" s="10" t="s">
        <v>2934</v>
      </c>
      <c r="BW121" s="22">
        <v>1</v>
      </c>
      <c r="BX121" s="10">
        <v>1</v>
      </c>
      <c r="BY121" s="21">
        <f t="shared" si="7"/>
        <v>8.3333333333333321</v>
      </c>
      <c r="BZ121" s="10">
        <v>2</v>
      </c>
      <c r="CA121" s="10">
        <v>3</v>
      </c>
      <c r="CC121" s="10" t="s">
        <v>2934</v>
      </c>
      <c r="CD121" s="22">
        <v>0</v>
      </c>
      <c r="CF121" s="10" t="s">
        <v>242</v>
      </c>
      <c r="CG121" s="10" t="s">
        <v>242</v>
      </c>
      <c r="CI121" s="22">
        <v>1</v>
      </c>
      <c r="CJ121" s="10" t="s">
        <v>2935</v>
      </c>
      <c r="CK121" s="10">
        <v>1</v>
      </c>
      <c r="CM121" s="10" t="s">
        <v>2933</v>
      </c>
      <c r="CN121" s="22">
        <v>0</v>
      </c>
      <c r="CO121" s="22">
        <v>0</v>
      </c>
      <c r="CP121" s="10" t="s">
        <v>242</v>
      </c>
      <c r="CQ121" s="10" t="s">
        <v>242</v>
      </c>
      <c r="CR121" s="10" t="s">
        <v>242</v>
      </c>
      <c r="CU121" s="22">
        <v>1</v>
      </c>
      <c r="CV121" s="11" t="s">
        <v>2936</v>
      </c>
      <c r="CW121" s="10">
        <v>1</v>
      </c>
      <c r="CY121" s="10" t="s">
        <v>2933</v>
      </c>
      <c r="CZ121" s="22">
        <v>1</v>
      </c>
      <c r="DA121" s="10">
        <v>153292</v>
      </c>
      <c r="DB121" s="10">
        <v>1</v>
      </c>
      <c r="DD121" s="22">
        <v>1</v>
      </c>
      <c r="DE121" s="10" t="s">
        <v>242</v>
      </c>
      <c r="DF121" s="10" t="s">
        <v>242</v>
      </c>
      <c r="DH121" s="10" t="s">
        <v>242</v>
      </c>
      <c r="DI121" s="10">
        <v>49211</v>
      </c>
      <c r="DJ121" s="10">
        <v>1</v>
      </c>
      <c r="DL121" s="22">
        <v>0</v>
      </c>
      <c r="DM121" s="10" t="s">
        <v>242</v>
      </c>
      <c r="DN121" s="10" t="s">
        <v>242</v>
      </c>
      <c r="DP121" s="10">
        <v>1</v>
      </c>
      <c r="DR121" s="10" t="s">
        <v>2933</v>
      </c>
      <c r="DS121" s="27">
        <v>0</v>
      </c>
      <c r="DU121" s="27">
        <v>1</v>
      </c>
      <c r="DV121" s="2" t="s">
        <v>2937</v>
      </c>
      <c r="DW121" s="27">
        <v>0</v>
      </c>
      <c r="DY121" s="27">
        <v>0</v>
      </c>
      <c r="EA121" s="27">
        <v>0</v>
      </c>
      <c r="EC121" s="27">
        <v>0</v>
      </c>
      <c r="EE121" s="27">
        <v>0.5</v>
      </c>
      <c r="EF121" s="2" t="s">
        <v>2938</v>
      </c>
      <c r="EG121" s="27">
        <v>0</v>
      </c>
      <c r="EI121" s="27">
        <v>1</v>
      </c>
      <c r="EJ121" t="s">
        <v>2939</v>
      </c>
      <c r="EK121" s="27">
        <v>0</v>
      </c>
      <c r="EM121">
        <v>1</v>
      </c>
      <c r="EO121" t="s">
        <v>2933</v>
      </c>
      <c r="EP121" s="22">
        <v>0</v>
      </c>
      <c r="EQ121" s="10" t="s">
        <v>242</v>
      </c>
      <c r="ER121" s="10" t="s">
        <v>242</v>
      </c>
      <c r="EU121" s="10" t="s">
        <v>242</v>
      </c>
      <c r="EV121" s="10" t="s">
        <v>242</v>
      </c>
      <c r="EX121" s="22">
        <v>0</v>
      </c>
      <c r="EY121" s="10" t="s">
        <v>242</v>
      </c>
      <c r="FA121" s="22">
        <v>0</v>
      </c>
      <c r="FB121" s="10" t="s">
        <v>242</v>
      </c>
      <c r="FD121" s="22">
        <v>0</v>
      </c>
      <c r="FE121" s="10" t="s">
        <v>242</v>
      </c>
      <c r="FG121" s="22">
        <v>0</v>
      </c>
      <c r="FH121" s="10" t="s">
        <v>242</v>
      </c>
      <c r="FJ121" s="10" t="s">
        <v>242</v>
      </c>
      <c r="FM121" s="22">
        <v>0</v>
      </c>
      <c r="FN121" s="10" t="s">
        <v>242</v>
      </c>
      <c r="FO121" s="10" t="s">
        <v>242</v>
      </c>
      <c r="FP121" s="10" t="s">
        <v>242</v>
      </c>
      <c r="FR121" s="22">
        <v>1</v>
      </c>
      <c r="FS121" s="10">
        <v>16.3</v>
      </c>
      <c r="FT121" s="10">
        <v>1</v>
      </c>
      <c r="FV121" s="22">
        <v>1</v>
      </c>
      <c r="FW121" s="10">
        <v>12.1</v>
      </c>
      <c r="FX121" s="10">
        <v>22.9</v>
      </c>
      <c r="FY121" s="10">
        <v>58.5</v>
      </c>
      <c r="FZ121" s="10">
        <v>1.8</v>
      </c>
      <c r="GA121" s="10" t="s">
        <v>242</v>
      </c>
      <c r="GB121" s="10" t="s">
        <v>242</v>
      </c>
      <c r="GC121" s="10" t="s">
        <v>242</v>
      </c>
      <c r="GD121" s="10">
        <v>1</v>
      </c>
      <c r="GF121" s="10">
        <v>1</v>
      </c>
      <c r="GH121" s="10" t="s">
        <v>2933</v>
      </c>
      <c r="GI121" s="22">
        <v>0</v>
      </c>
      <c r="GJ121" s="10" t="s">
        <v>242</v>
      </c>
      <c r="GK121" s="10" t="s">
        <v>242</v>
      </c>
      <c r="GM121" s="10" t="s">
        <v>242</v>
      </c>
      <c r="GP121" s="22">
        <v>1</v>
      </c>
      <c r="GQ121" s="10">
        <v>259</v>
      </c>
      <c r="GR121" s="10" t="s">
        <v>2940</v>
      </c>
      <c r="GT121" s="10">
        <v>3</v>
      </c>
      <c r="GV121" s="10" t="s">
        <v>2934</v>
      </c>
      <c r="GW121" s="22">
        <v>0</v>
      </c>
      <c r="GY121" s="22">
        <v>0</v>
      </c>
      <c r="HA121" s="10" t="s">
        <v>242</v>
      </c>
      <c r="HD121" s="22">
        <v>1</v>
      </c>
      <c r="HE121" s="11" t="s">
        <v>2941</v>
      </c>
      <c r="HF121" s="10">
        <v>1</v>
      </c>
      <c r="HH121" s="10" t="s">
        <v>2933</v>
      </c>
      <c r="HI121" s="10">
        <v>0.66666666699999999</v>
      </c>
      <c r="HJ121" s="10">
        <v>1</v>
      </c>
      <c r="HK121" s="10">
        <v>0.5</v>
      </c>
      <c r="HL121" s="10">
        <v>0.66666666699999999</v>
      </c>
      <c r="HM121" s="10">
        <v>0.25</v>
      </c>
      <c r="HN121" s="10">
        <v>0</v>
      </c>
      <c r="HO121" s="10">
        <v>0</v>
      </c>
      <c r="HP121" s="10">
        <v>0.66666666699999999</v>
      </c>
      <c r="HQ121" s="10">
        <v>0</v>
      </c>
      <c r="HR121" s="10">
        <v>1</v>
      </c>
      <c r="HS121" s="10">
        <v>0</v>
      </c>
      <c r="HT121" s="10">
        <v>1</v>
      </c>
      <c r="HU121" s="10">
        <v>1</v>
      </c>
      <c r="HV121" s="10">
        <v>0.72222222199999997</v>
      </c>
      <c r="HW121" s="10">
        <v>0.22916666699999999</v>
      </c>
      <c r="HX121" s="10">
        <v>0.53333333299999997</v>
      </c>
      <c r="HY121" s="10">
        <v>0.49490740700000002</v>
      </c>
      <c r="HZ121" s="10" t="s">
        <v>2930</v>
      </c>
      <c r="IA121" s="10" t="s">
        <v>266</v>
      </c>
      <c r="IB121" s="10" t="s">
        <v>2930</v>
      </c>
      <c r="IC121" s="10">
        <v>12506.109</v>
      </c>
      <c r="ID121" s="10">
        <v>11628.83</v>
      </c>
      <c r="IE121" s="10">
        <v>13088.504000000001</v>
      </c>
      <c r="IF121" s="10">
        <v>12794</v>
      </c>
      <c r="IG121" s="10">
        <v>12506.109</v>
      </c>
    </row>
    <row r="122" spans="1:241" customFormat="1" ht="14" customHeight="1" x14ac:dyDescent="0.2">
      <c r="A122">
        <v>121</v>
      </c>
      <c r="B122">
        <v>121</v>
      </c>
      <c r="C122" s="1">
        <v>44683.816666666666</v>
      </c>
      <c r="D122" s="1">
        <v>44684.919444444444</v>
      </c>
      <c r="E122">
        <v>0</v>
      </c>
      <c r="F122" t="s">
        <v>1099</v>
      </c>
      <c r="G122">
        <v>100</v>
      </c>
      <c r="H122">
        <v>95306</v>
      </c>
      <c r="I122">
        <v>1</v>
      </c>
      <c r="J122" s="1">
        <v>44684.919444444444</v>
      </c>
      <c r="K122" t="s">
        <v>2942</v>
      </c>
      <c r="L122" t="s">
        <v>242</v>
      </c>
      <c r="M122" t="s">
        <v>242</v>
      </c>
      <c r="N122" t="s">
        <v>2943</v>
      </c>
      <c r="O122" t="s">
        <v>2944</v>
      </c>
      <c r="P122">
        <v>34.064799999999998</v>
      </c>
      <c r="Q122">
        <v>-118.4414</v>
      </c>
      <c r="R122" t="s">
        <v>245</v>
      </c>
      <c r="S122" t="s">
        <v>246</v>
      </c>
      <c r="T122" t="s">
        <v>2945</v>
      </c>
      <c r="V122" t="s">
        <v>2946</v>
      </c>
      <c r="W122" t="s">
        <v>2947</v>
      </c>
      <c r="X122">
        <v>2860</v>
      </c>
      <c r="Y122" t="s">
        <v>418</v>
      </c>
      <c r="Z122" t="s">
        <v>419</v>
      </c>
      <c r="AA122">
        <v>2021</v>
      </c>
      <c r="AC122">
        <v>0.5</v>
      </c>
      <c r="AF122">
        <v>12</v>
      </c>
      <c r="AG122">
        <v>3</v>
      </c>
      <c r="AI122" t="s">
        <v>2948</v>
      </c>
      <c r="AJ122" s="27">
        <v>1</v>
      </c>
      <c r="AK122">
        <v>11</v>
      </c>
      <c r="AL122" s="27">
        <v>1</v>
      </c>
      <c r="AM122">
        <v>9</v>
      </c>
      <c r="AN122" s="27">
        <v>0</v>
      </c>
      <c r="AO122" s="24">
        <v>0</v>
      </c>
      <c r="AQ122">
        <v>3</v>
      </c>
      <c r="AS122" t="s">
        <v>2948</v>
      </c>
      <c r="AT122" s="27">
        <v>1</v>
      </c>
      <c r="AU122">
        <v>11</v>
      </c>
      <c r="AV122" s="21">
        <f t="shared" si="4"/>
        <v>91.666666666666657</v>
      </c>
      <c r="AW122">
        <v>3</v>
      </c>
      <c r="AY122" t="s">
        <v>2948</v>
      </c>
      <c r="AZ122" s="27">
        <v>1</v>
      </c>
      <c r="BA122">
        <v>11</v>
      </c>
      <c r="BB122" s="21">
        <f t="shared" si="5"/>
        <v>91.666666666666657</v>
      </c>
      <c r="BC122">
        <v>3</v>
      </c>
      <c r="BE122" t="s">
        <v>2948</v>
      </c>
      <c r="BF122" s="27">
        <v>1</v>
      </c>
      <c r="BG122">
        <v>5.5</v>
      </c>
      <c r="BI122">
        <v>3</v>
      </c>
      <c r="BK122" t="s">
        <v>2948</v>
      </c>
      <c r="BL122" s="27">
        <v>1</v>
      </c>
      <c r="BM122">
        <v>3</v>
      </c>
      <c r="BO122" t="s">
        <v>2948</v>
      </c>
      <c r="BP122" s="27">
        <v>1</v>
      </c>
      <c r="BQ122">
        <v>3</v>
      </c>
      <c r="BR122" s="21">
        <f t="shared" si="6"/>
        <v>25</v>
      </c>
      <c r="BT122">
        <v>3</v>
      </c>
      <c r="BV122" t="s">
        <v>2948</v>
      </c>
      <c r="BW122" s="27">
        <v>1</v>
      </c>
      <c r="BX122">
        <v>3</v>
      </c>
      <c r="BY122" s="21">
        <f t="shared" si="7"/>
        <v>25</v>
      </c>
      <c r="BZ122">
        <v>2</v>
      </c>
      <c r="CA122">
        <v>3</v>
      </c>
      <c r="CC122" t="s">
        <v>2948</v>
      </c>
      <c r="CD122" s="27">
        <v>0</v>
      </c>
      <c r="CF122" t="s">
        <v>242</v>
      </c>
      <c r="CG122" t="s">
        <v>242</v>
      </c>
      <c r="CI122" s="27">
        <v>1</v>
      </c>
      <c r="CJ122" s="2" t="s">
        <v>2949</v>
      </c>
      <c r="CK122">
        <v>1</v>
      </c>
      <c r="CM122" t="s">
        <v>2950</v>
      </c>
      <c r="CN122" s="27">
        <v>1</v>
      </c>
      <c r="CO122" s="27">
        <v>0.5</v>
      </c>
      <c r="CP122" t="s">
        <v>242</v>
      </c>
      <c r="CQ122">
        <v>99.6</v>
      </c>
      <c r="CR122" t="s">
        <v>242</v>
      </c>
      <c r="CS122" s="2" t="s">
        <v>2951</v>
      </c>
      <c r="CU122" s="27">
        <v>1</v>
      </c>
      <c r="CV122" s="2" t="s">
        <v>2952</v>
      </c>
      <c r="CW122">
        <v>1</v>
      </c>
      <c r="CY122" t="s">
        <v>2950</v>
      </c>
      <c r="CZ122" s="27">
        <v>1</v>
      </c>
      <c r="DA122">
        <v>15500000</v>
      </c>
      <c r="DB122">
        <v>2</v>
      </c>
      <c r="DD122" s="27">
        <v>1</v>
      </c>
      <c r="DE122">
        <v>8688567</v>
      </c>
      <c r="DF122">
        <v>2</v>
      </c>
      <c r="DG122">
        <v>8899524</v>
      </c>
      <c r="DH122">
        <v>2</v>
      </c>
      <c r="DI122" t="s">
        <v>242</v>
      </c>
      <c r="DJ122" t="s">
        <v>242</v>
      </c>
      <c r="DL122" s="27">
        <v>1</v>
      </c>
      <c r="DM122">
        <v>65484725</v>
      </c>
      <c r="DN122">
        <v>2</v>
      </c>
      <c r="DP122">
        <v>4</v>
      </c>
      <c r="DR122" t="s">
        <v>2953</v>
      </c>
      <c r="DS122" s="27">
        <v>1</v>
      </c>
      <c r="DT122" t="s">
        <v>2954</v>
      </c>
      <c r="DU122" s="27">
        <v>1</v>
      </c>
      <c r="DV122" s="2" t="s">
        <v>2955</v>
      </c>
      <c r="DW122" s="27">
        <v>1</v>
      </c>
      <c r="DX122" s="2" t="s">
        <v>2956</v>
      </c>
      <c r="DY122" s="27">
        <v>1</v>
      </c>
      <c r="DZ122" s="2" t="s">
        <v>2957</v>
      </c>
      <c r="EA122" s="27">
        <v>1</v>
      </c>
      <c r="EB122" t="s">
        <v>2958</v>
      </c>
      <c r="EC122" s="27">
        <v>1</v>
      </c>
      <c r="ED122" s="2" t="s">
        <v>2959</v>
      </c>
      <c r="EE122" s="27">
        <v>1</v>
      </c>
      <c r="EF122" s="2" t="s">
        <v>2960</v>
      </c>
      <c r="EG122" s="27">
        <v>1</v>
      </c>
      <c r="EH122" s="2" t="s">
        <v>2961</v>
      </c>
      <c r="EI122" s="27">
        <v>1</v>
      </c>
      <c r="EJ122" t="s">
        <v>2962</v>
      </c>
      <c r="EK122" s="27">
        <v>1</v>
      </c>
      <c r="EL122" t="s">
        <v>2963</v>
      </c>
      <c r="EM122">
        <v>4</v>
      </c>
      <c r="EO122" t="s">
        <v>2953</v>
      </c>
      <c r="EP122" s="27">
        <v>0</v>
      </c>
      <c r="EQ122" t="s">
        <v>242</v>
      </c>
      <c r="ER122" t="s">
        <v>242</v>
      </c>
      <c r="EU122" t="s">
        <v>242</v>
      </c>
      <c r="EV122" t="s">
        <v>242</v>
      </c>
      <c r="EX122" s="27">
        <v>1</v>
      </c>
      <c r="EY122">
        <v>293100</v>
      </c>
      <c r="EZ122" t="s">
        <v>2964</v>
      </c>
      <c r="FA122" s="27">
        <v>0</v>
      </c>
      <c r="FB122" t="s">
        <v>242</v>
      </c>
      <c r="FD122" s="27">
        <v>1</v>
      </c>
      <c r="FE122">
        <v>103100</v>
      </c>
      <c r="FF122" t="s">
        <v>2965</v>
      </c>
      <c r="FG122" s="27">
        <v>1</v>
      </c>
      <c r="FH122">
        <v>1</v>
      </c>
      <c r="FJ122">
        <v>1</v>
      </c>
      <c r="FL122" t="s">
        <v>2950</v>
      </c>
      <c r="FM122" s="27">
        <v>1</v>
      </c>
      <c r="FN122">
        <v>12.6</v>
      </c>
      <c r="FO122">
        <v>53.8</v>
      </c>
      <c r="FP122">
        <v>33.6</v>
      </c>
      <c r="FR122" s="27">
        <v>1</v>
      </c>
      <c r="FS122">
        <v>19</v>
      </c>
      <c r="FT122">
        <v>2</v>
      </c>
      <c r="FV122" s="27">
        <v>1</v>
      </c>
      <c r="FW122">
        <v>9.3000000000000007</v>
      </c>
      <c r="FX122">
        <v>14.5</v>
      </c>
      <c r="FY122">
        <v>67.8</v>
      </c>
      <c r="FZ122">
        <v>4.7</v>
      </c>
      <c r="GA122" t="s">
        <v>242</v>
      </c>
      <c r="GB122" t="s">
        <v>242</v>
      </c>
      <c r="GC122" t="s">
        <v>242</v>
      </c>
      <c r="GD122">
        <v>1</v>
      </c>
      <c r="GF122">
        <v>1</v>
      </c>
      <c r="GH122" t="s">
        <v>2950</v>
      </c>
      <c r="GI122" s="27">
        <v>0</v>
      </c>
      <c r="GJ122" t="s">
        <v>242</v>
      </c>
      <c r="GK122" t="s">
        <v>242</v>
      </c>
      <c r="GM122" t="s">
        <v>242</v>
      </c>
      <c r="GP122" s="27">
        <v>1</v>
      </c>
      <c r="GQ122">
        <v>179</v>
      </c>
      <c r="GR122" t="s">
        <v>2966</v>
      </c>
      <c r="GT122">
        <v>3</v>
      </c>
      <c r="GV122" t="s">
        <v>2948</v>
      </c>
      <c r="GW122" s="27">
        <v>0</v>
      </c>
      <c r="GY122" s="27">
        <v>0</v>
      </c>
      <c r="HA122" t="s">
        <v>242</v>
      </c>
      <c r="HD122" s="27">
        <v>1</v>
      </c>
      <c r="HE122" s="2" t="s">
        <v>2967</v>
      </c>
      <c r="HF122">
        <v>1</v>
      </c>
      <c r="HH122" t="s">
        <v>2950</v>
      </c>
      <c r="HI122">
        <v>0.77777777800000003</v>
      </c>
      <c r="HJ122">
        <v>1</v>
      </c>
      <c r="HK122">
        <v>0.75</v>
      </c>
      <c r="HL122">
        <v>1</v>
      </c>
      <c r="HM122">
        <v>1</v>
      </c>
      <c r="HN122">
        <v>0</v>
      </c>
      <c r="HO122">
        <v>0.75</v>
      </c>
      <c r="HP122">
        <v>1</v>
      </c>
      <c r="HQ122">
        <v>0</v>
      </c>
      <c r="HR122">
        <v>1</v>
      </c>
      <c r="HS122">
        <v>0</v>
      </c>
      <c r="HT122">
        <v>1</v>
      </c>
      <c r="HU122">
        <v>1</v>
      </c>
      <c r="HV122">
        <v>0.842592593</v>
      </c>
      <c r="HW122">
        <v>0.6875</v>
      </c>
      <c r="HX122">
        <v>0.6</v>
      </c>
      <c r="HY122">
        <v>0.71003086400000004</v>
      </c>
      <c r="HZ122" t="s">
        <v>2968</v>
      </c>
      <c r="IA122" t="s">
        <v>266</v>
      </c>
      <c r="IB122" t="s">
        <v>2945</v>
      </c>
      <c r="IC122">
        <v>34727</v>
      </c>
      <c r="ID122">
        <v>27753</v>
      </c>
      <c r="IE122">
        <v>46173</v>
      </c>
      <c r="IF122">
        <v>50451</v>
      </c>
      <c r="IG122">
        <v>34727</v>
      </c>
    </row>
    <row r="123" spans="1:241" customFormat="1" ht="14" customHeight="1" x14ac:dyDescent="0.2">
      <c r="A123">
        <v>122</v>
      </c>
      <c r="B123">
        <v>122</v>
      </c>
      <c r="C123" s="1">
        <v>44700.769444444442</v>
      </c>
      <c r="D123" s="1">
        <v>44707.061805555553</v>
      </c>
      <c r="E123">
        <v>0</v>
      </c>
      <c r="F123" t="s">
        <v>2969</v>
      </c>
      <c r="G123">
        <v>100</v>
      </c>
      <c r="H123">
        <v>543676</v>
      </c>
      <c r="I123">
        <v>1</v>
      </c>
      <c r="J123" s="1">
        <v>44707.061805555553</v>
      </c>
      <c r="K123" t="s">
        <v>2970</v>
      </c>
      <c r="L123" t="s">
        <v>242</v>
      </c>
      <c r="M123" t="s">
        <v>242</v>
      </c>
      <c r="N123" t="s">
        <v>2971</v>
      </c>
      <c r="O123" t="s">
        <v>2972</v>
      </c>
      <c r="P123">
        <v>34.037999999999997</v>
      </c>
      <c r="Q123">
        <v>-118.45440000000001</v>
      </c>
      <c r="R123" t="s">
        <v>245</v>
      </c>
      <c r="S123" t="s">
        <v>246</v>
      </c>
      <c r="T123" t="s">
        <v>2973</v>
      </c>
      <c r="V123" t="s">
        <v>2974</v>
      </c>
      <c r="W123">
        <v>2824100</v>
      </c>
      <c r="X123">
        <v>3845</v>
      </c>
      <c r="Y123" t="s">
        <v>350</v>
      </c>
      <c r="Z123" s="2" t="s">
        <v>2975</v>
      </c>
      <c r="AA123">
        <v>2019</v>
      </c>
      <c r="AC123">
        <v>0</v>
      </c>
      <c r="AF123">
        <v>14</v>
      </c>
      <c r="AG123">
        <v>1</v>
      </c>
      <c r="AI123" t="s">
        <v>2976</v>
      </c>
      <c r="AJ123" s="27">
        <v>0</v>
      </c>
      <c r="AK123" s="24">
        <v>0</v>
      </c>
      <c r="AL123" s="27">
        <v>0</v>
      </c>
      <c r="AM123" s="24">
        <v>0</v>
      </c>
      <c r="AN123" s="27">
        <v>0</v>
      </c>
      <c r="AO123" s="24">
        <v>0</v>
      </c>
      <c r="AQ123" t="s">
        <v>242</v>
      </c>
      <c r="AT123" s="27">
        <v>1</v>
      </c>
      <c r="AU123">
        <v>12</v>
      </c>
      <c r="AV123" s="21">
        <f t="shared" si="4"/>
        <v>85.714285714285708</v>
      </c>
      <c r="AW123">
        <v>1</v>
      </c>
      <c r="AY123" t="s">
        <v>2976</v>
      </c>
      <c r="AZ123" s="27">
        <v>1</v>
      </c>
      <c r="BA123">
        <v>12</v>
      </c>
      <c r="BB123" s="21">
        <f t="shared" si="5"/>
        <v>85.714285714285708</v>
      </c>
      <c r="BC123">
        <v>1</v>
      </c>
      <c r="BE123" t="s">
        <v>2976</v>
      </c>
      <c r="BF123" s="27">
        <v>1</v>
      </c>
      <c r="BG123">
        <v>9</v>
      </c>
      <c r="BI123">
        <v>1</v>
      </c>
      <c r="BK123" t="s">
        <v>2976</v>
      </c>
      <c r="BL123" s="27">
        <v>1</v>
      </c>
      <c r="BM123">
        <v>2</v>
      </c>
      <c r="BO123" t="s">
        <v>2977</v>
      </c>
      <c r="BP123" s="27">
        <v>0.5</v>
      </c>
      <c r="BQ123" t="s">
        <v>242</v>
      </c>
      <c r="BR123" s="21" t="s">
        <v>242</v>
      </c>
      <c r="BS123" t="s">
        <v>2978</v>
      </c>
      <c r="BT123">
        <v>1</v>
      </c>
      <c r="BV123" t="s">
        <v>2976</v>
      </c>
      <c r="BW123" s="27">
        <v>1</v>
      </c>
      <c r="BX123" s="24" t="s">
        <v>242</v>
      </c>
      <c r="BY123" s="21" t="s">
        <v>242</v>
      </c>
      <c r="BZ123">
        <v>1</v>
      </c>
      <c r="CA123">
        <v>1</v>
      </c>
      <c r="CC123" t="s">
        <v>2976</v>
      </c>
      <c r="CD123" s="27">
        <v>0.5</v>
      </c>
      <c r="CE123" t="s">
        <v>2979</v>
      </c>
      <c r="CF123">
        <v>1</v>
      </c>
      <c r="CG123" t="s">
        <v>242</v>
      </c>
      <c r="CH123" t="s">
        <v>2976</v>
      </c>
      <c r="CI123" s="27">
        <v>1</v>
      </c>
      <c r="CJ123" t="s">
        <v>2980</v>
      </c>
      <c r="CK123">
        <v>1</v>
      </c>
      <c r="CM123" t="s">
        <v>2976</v>
      </c>
      <c r="CN123" s="27">
        <v>1</v>
      </c>
      <c r="CO123" s="27">
        <v>0.5</v>
      </c>
      <c r="CP123" t="s">
        <v>242</v>
      </c>
      <c r="CQ123">
        <v>100</v>
      </c>
      <c r="CR123" t="s">
        <v>242</v>
      </c>
      <c r="CS123" t="s">
        <v>2981</v>
      </c>
      <c r="CU123" s="27">
        <v>1</v>
      </c>
      <c r="CV123" s="2" t="s">
        <v>2982</v>
      </c>
      <c r="CW123">
        <v>1</v>
      </c>
      <c r="CY123" t="s">
        <v>2976</v>
      </c>
      <c r="CZ123" s="27">
        <v>1</v>
      </c>
      <c r="DA123">
        <v>533000</v>
      </c>
      <c r="DB123">
        <v>2</v>
      </c>
      <c r="DD123" s="27">
        <v>1</v>
      </c>
      <c r="DE123">
        <v>439000</v>
      </c>
      <c r="DF123">
        <v>2</v>
      </c>
      <c r="DG123">
        <v>518000</v>
      </c>
      <c r="DH123">
        <v>2</v>
      </c>
      <c r="DI123" t="s">
        <v>242</v>
      </c>
      <c r="DJ123" t="s">
        <v>242</v>
      </c>
      <c r="DL123" s="27">
        <v>1</v>
      </c>
      <c r="DM123">
        <v>12412</v>
      </c>
      <c r="DN123">
        <v>2</v>
      </c>
      <c r="DP123">
        <v>4</v>
      </c>
      <c r="DR123" t="s">
        <v>2983</v>
      </c>
      <c r="DS123" s="27">
        <v>1</v>
      </c>
      <c r="DT123" t="s">
        <v>2984</v>
      </c>
      <c r="DU123" s="27">
        <v>1</v>
      </c>
      <c r="DV123" t="s">
        <v>2985</v>
      </c>
      <c r="DW123" s="27">
        <v>1</v>
      </c>
      <c r="DX123" t="s">
        <v>2986</v>
      </c>
      <c r="DY123" s="27">
        <v>1</v>
      </c>
      <c r="DZ123" t="s">
        <v>2987</v>
      </c>
      <c r="EA123" s="27">
        <v>1</v>
      </c>
      <c r="EB123" t="s">
        <v>2988</v>
      </c>
      <c r="EC123" s="27">
        <v>1</v>
      </c>
      <c r="ED123" t="s">
        <v>2989</v>
      </c>
      <c r="EE123" s="27">
        <v>1</v>
      </c>
      <c r="EF123" t="s">
        <v>2989</v>
      </c>
      <c r="EG123" s="27">
        <v>1</v>
      </c>
      <c r="EH123" t="s">
        <v>2990</v>
      </c>
      <c r="EI123" s="27">
        <v>1</v>
      </c>
      <c r="EJ123" t="s">
        <v>2991</v>
      </c>
      <c r="EK123" s="27">
        <v>1</v>
      </c>
      <c r="EL123" s="2" t="s">
        <v>2992</v>
      </c>
      <c r="EM123">
        <v>1</v>
      </c>
      <c r="EO123" t="s">
        <v>2976</v>
      </c>
      <c r="EP123" s="27">
        <v>0</v>
      </c>
      <c r="EQ123" t="s">
        <v>242</v>
      </c>
      <c r="ER123" t="s">
        <v>242</v>
      </c>
      <c r="EU123" t="s">
        <v>242</v>
      </c>
      <c r="EV123" t="s">
        <v>242</v>
      </c>
      <c r="EX123" s="27">
        <v>1</v>
      </c>
      <c r="EY123">
        <v>13324.64948</v>
      </c>
      <c r="EZ123" t="s">
        <v>2993</v>
      </c>
      <c r="FA123" s="27">
        <v>0</v>
      </c>
      <c r="FB123" t="s">
        <v>242</v>
      </c>
      <c r="FD123" s="27">
        <v>1</v>
      </c>
      <c r="FE123">
        <v>2271.2470699999999</v>
      </c>
      <c r="FF123" t="s">
        <v>2994</v>
      </c>
      <c r="FG123" s="27">
        <v>0</v>
      </c>
      <c r="FH123" t="s">
        <v>242</v>
      </c>
      <c r="FJ123">
        <v>1</v>
      </c>
      <c r="FL123" t="s">
        <v>2976</v>
      </c>
      <c r="FM123" s="27">
        <v>0</v>
      </c>
      <c r="FN123" t="s">
        <v>242</v>
      </c>
      <c r="FO123" t="s">
        <v>242</v>
      </c>
      <c r="FP123" t="s">
        <v>242</v>
      </c>
      <c r="FR123" s="27">
        <v>1</v>
      </c>
      <c r="FS123">
        <v>43</v>
      </c>
      <c r="FT123">
        <v>2</v>
      </c>
      <c r="FV123" s="27">
        <v>0</v>
      </c>
      <c r="FW123" t="s">
        <v>242</v>
      </c>
      <c r="FX123" t="s">
        <v>242</v>
      </c>
      <c r="FY123" t="s">
        <v>242</v>
      </c>
      <c r="FZ123" t="s">
        <v>242</v>
      </c>
      <c r="GA123" t="s">
        <v>242</v>
      </c>
      <c r="GB123" t="s">
        <v>242</v>
      </c>
      <c r="GC123" t="s">
        <v>242</v>
      </c>
      <c r="GD123" t="s">
        <v>242</v>
      </c>
      <c r="GF123">
        <v>1</v>
      </c>
      <c r="GI123" s="27">
        <v>0</v>
      </c>
      <c r="GJ123" t="s">
        <v>242</v>
      </c>
      <c r="GK123" t="s">
        <v>242</v>
      </c>
      <c r="GM123" t="s">
        <v>242</v>
      </c>
      <c r="GP123" s="27">
        <v>1</v>
      </c>
      <c r="GQ123">
        <v>301</v>
      </c>
      <c r="GT123">
        <v>3</v>
      </c>
      <c r="GV123" t="s">
        <v>2995</v>
      </c>
      <c r="GW123" s="27">
        <v>0</v>
      </c>
      <c r="GY123" s="27">
        <v>0</v>
      </c>
      <c r="HA123" t="s">
        <v>242</v>
      </c>
      <c r="HD123" s="27">
        <v>1</v>
      </c>
      <c r="HE123" s="2" t="s">
        <v>2996</v>
      </c>
      <c r="HF123">
        <v>1</v>
      </c>
      <c r="HH123" t="s">
        <v>2976</v>
      </c>
      <c r="HI123">
        <v>0.66666666699999999</v>
      </c>
      <c r="HJ123">
        <v>1</v>
      </c>
      <c r="HK123">
        <v>0.75</v>
      </c>
      <c r="HL123">
        <v>1</v>
      </c>
      <c r="HM123">
        <v>1</v>
      </c>
      <c r="HN123">
        <v>0</v>
      </c>
      <c r="HO123">
        <v>0.5</v>
      </c>
      <c r="HP123">
        <v>0.33333333300000001</v>
      </c>
      <c r="HQ123">
        <v>0</v>
      </c>
      <c r="HR123">
        <v>1</v>
      </c>
      <c r="HS123">
        <v>0</v>
      </c>
      <c r="HT123">
        <v>1</v>
      </c>
      <c r="HU123">
        <v>1</v>
      </c>
      <c r="HV123">
        <v>0.80555555599999995</v>
      </c>
      <c r="HW123">
        <v>0.625</v>
      </c>
      <c r="HX123">
        <v>0.46666666699999998</v>
      </c>
      <c r="HY123">
        <v>0.63240740699999998</v>
      </c>
      <c r="HZ123" t="s">
        <v>2973</v>
      </c>
      <c r="IA123" t="s">
        <v>266</v>
      </c>
      <c r="IB123" t="s">
        <v>2973</v>
      </c>
      <c r="IC123">
        <v>31904</v>
      </c>
      <c r="ID123">
        <v>34608</v>
      </c>
      <c r="IE123">
        <v>43075</v>
      </c>
      <c r="IF123">
        <v>43653</v>
      </c>
      <c r="IG123">
        <v>31904</v>
      </c>
    </row>
    <row r="124" spans="1:241" customFormat="1" ht="14" customHeight="1" x14ac:dyDescent="0.2">
      <c r="A124">
        <v>123</v>
      </c>
      <c r="B124">
        <v>123</v>
      </c>
      <c r="C124" s="1">
        <v>44720.098611111112</v>
      </c>
      <c r="D124" s="1">
        <v>44720.162499999999</v>
      </c>
      <c r="E124">
        <v>0</v>
      </c>
      <c r="F124" t="s">
        <v>2997</v>
      </c>
      <c r="G124">
        <v>100</v>
      </c>
      <c r="H124">
        <v>5510</v>
      </c>
      <c r="I124">
        <v>1</v>
      </c>
      <c r="J124" s="1">
        <v>44720.162499999999</v>
      </c>
      <c r="K124" t="s">
        <v>2998</v>
      </c>
      <c r="L124" t="s">
        <v>242</v>
      </c>
      <c r="M124" t="s">
        <v>242</v>
      </c>
      <c r="N124" t="s">
        <v>2999</v>
      </c>
      <c r="O124" t="s">
        <v>3000</v>
      </c>
      <c r="P124">
        <v>34.185600000000001</v>
      </c>
      <c r="Q124">
        <v>-119.2137</v>
      </c>
      <c r="R124" t="s">
        <v>245</v>
      </c>
      <c r="S124" t="s">
        <v>246</v>
      </c>
      <c r="T124" t="s">
        <v>3001</v>
      </c>
      <c r="V124" t="s">
        <v>3002</v>
      </c>
      <c r="W124">
        <v>39483102</v>
      </c>
      <c r="X124">
        <v>2070</v>
      </c>
      <c r="Y124" t="s">
        <v>326</v>
      </c>
      <c r="Z124" t="s">
        <v>942</v>
      </c>
      <c r="AA124">
        <v>2019</v>
      </c>
      <c r="AC124">
        <v>0.5</v>
      </c>
      <c r="AD124">
        <v>4</v>
      </c>
      <c r="AF124">
        <v>11</v>
      </c>
      <c r="AG124">
        <v>3</v>
      </c>
      <c r="AI124" t="s">
        <v>3003</v>
      </c>
      <c r="AJ124" s="27">
        <v>1</v>
      </c>
      <c r="AK124">
        <v>11</v>
      </c>
      <c r="AL124" s="27">
        <v>1</v>
      </c>
      <c r="AM124">
        <v>2</v>
      </c>
      <c r="AN124" s="27">
        <v>0</v>
      </c>
      <c r="AO124" s="24">
        <v>0</v>
      </c>
      <c r="AQ124">
        <v>3</v>
      </c>
      <c r="AS124" t="s">
        <v>3004</v>
      </c>
      <c r="AT124" s="27">
        <v>1</v>
      </c>
      <c r="AU124">
        <v>10</v>
      </c>
      <c r="AV124" s="21">
        <f t="shared" si="4"/>
        <v>90.909090909090907</v>
      </c>
      <c r="AW124">
        <v>3</v>
      </c>
      <c r="AY124" t="s">
        <v>3004</v>
      </c>
      <c r="AZ124" s="27">
        <v>1</v>
      </c>
      <c r="BA124">
        <v>10</v>
      </c>
      <c r="BB124" s="21">
        <f t="shared" si="5"/>
        <v>90.909090909090907</v>
      </c>
      <c r="BC124">
        <v>3</v>
      </c>
      <c r="BE124" t="s">
        <v>3004</v>
      </c>
      <c r="BF124" s="27">
        <v>1</v>
      </c>
      <c r="BG124">
        <v>7</v>
      </c>
      <c r="BI124">
        <v>3</v>
      </c>
      <c r="BK124" t="s">
        <v>3004</v>
      </c>
      <c r="BL124" s="27">
        <v>1</v>
      </c>
      <c r="BM124">
        <v>3</v>
      </c>
      <c r="BO124" t="s">
        <v>3004</v>
      </c>
      <c r="BP124" s="27">
        <v>1</v>
      </c>
      <c r="BQ124">
        <v>2</v>
      </c>
      <c r="BR124" s="21">
        <f t="shared" si="6"/>
        <v>18.181818181818183</v>
      </c>
      <c r="BT124">
        <v>3</v>
      </c>
      <c r="BV124" t="s">
        <v>3004</v>
      </c>
      <c r="BW124" s="27">
        <v>1</v>
      </c>
      <c r="BX124">
        <v>5</v>
      </c>
      <c r="BY124" s="21">
        <f t="shared" si="7"/>
        <v>45.454545454545453</v>
      </c>
      <c r="BZ124">
        <v>2</v>
      </c>
      <c r="CA124" t="s">
        <v>242</v>
      </c>
      <c r="CC124" t="s">
        <v>3004</v>
      </c>
      <c r="CD124" s="27">
        <v>0</v>
      </c>
      <c r="CF124" t="s">
        <v>242</v>
      </c>
      <c r="CG124" t="s">
        <v>242</v>
      </c>
      <c r="CI124" s="27">
        <v>1</v>
      </c>
      <c r="CJ124" t="s">
        <v>3005</v>
      </c>
      <c r="CK124">
        <v>1</v>
      </c>
      <c r="CM124" t="s">
        <v>3006</v>
      </c>
      <c r="CN124" s="27">
        <v>1</v>
      </c>
      <c r="CO124" s="27">
        <v>0.5</v>
      </c>
      <c r="CP124">
        <v>100</v>
      </c>
      <c r="CQ124">
        <v>100</v>
      </c>
      <c r="CR124" t="s">
        <v>242</v>
      </c>
      <c r="CS124" s="2" t="s">
        <v>3007</v>
      </c>
      <c r="CT124" t="s">
        <v>3008</v>
      </c>
      <c r="CU124" s="27">
        <v>0.5</v>
      </c>
      <c r="CV124" t="s">
        <v>3009</v>
      </c>
      <c r="CW124">
        <v>1</v>
      </c>
      <c r="CY124" t="s">
        <v>3006</v>
      </c>
      <c r="CZ124" s="27">
        <v>1</v>
      </c>
      <c r="DA124">
        <v>14800000</v>
      </c>
      <c r="DB124">
        <v>2</v>
      </c>
      <c r="DD124" s="27">
        <v>1</v>
      </c>
      <c r="DE124" t="s">
        <v>242</v>
      </c>
      <c r="DF124" t="s">
        <v>242</v>
      </c>
      <c r="DG124" s="5">
        <v>3010000</v>
      </c>
      <c r="DH124">
        <v>2</v>
      </c>
      <c r="DI124" t="s">
        <v>242</v>
      </c>
      <c r="DJ124" t="s">
        <v>242</v>
      </c>
      <c r="DL124" s="27">
        <v>1</v>
      </c>
      <c r="DM124">
        <v>13642000</v>
      </c>
      <c r="DN124">
        <v>2</v>
      </c>
      <c r="DP124">
        <v>4</v>
      </c>
      <c r="DR124" t="s">
        <v>3010</v>
      </c>
      <c r="DS124" s="27">
        <v>1</v>
      </c>
      <c r="DT124" t="s">
        <v>3011</v>
      </c>
      <c r="DU124" s="27">
        <v>1</v>
      </c>
      <c r="DV124" t="s">
        <v>3012</v>
      </c>
      <c r="DW124" s="27">
        <v>1</v>
      </c>
      <c r="DX124" t="s">
        <v>3013</v>
      </c>
      <c r="DY124" s="27">
        <v>1</v>
      </c>
      <c r="DZ124" s="2" t="s">
        <v>3014</v>
      </c>
      <c r="EA124" s="27">
        <v>1</v>
      </c>
      <c r="EB124" s="2" t="s">
        <v>3015</v>
      </c>
      <c r="EC124" s="27">
        <v>1</v>
      </c>
      <c r="ED124" t="s">
        <v>3016</v>
      </c>
      <c r="EE124" s="27">
        <v>1</v>
      </c>
      <c r="EF124" s="2" t="s">
        <v>3017</v>
      </c>
      <c r="EG124" s="27">
        <v>1</v>
      </c>
      <c r="EH124" s="2" t="s">
        <v>3018</v>
      </c>
      <c r="EI124" s="27">
        <v>1</v>
      </c>
      <c r="EJ124" t="s">
        <v>3019</v>
      </c>
      <c r="EK124" s="27">
        <v>1</v>
      </c>
      <c r="EL124" s="2" t="s">
        <v>3020</v>
      </c>
      <c r="EM124">
        <v>1</v>
      </c>
      <c r="EO124" t="s">
        <v>3006</v>
      </c>
      <c r="EP124" s="27">
        <v>0</v>
      </c>
      <c r="EQ124" t="s">
        <v>242</v>
      </c>
      <c r="ER124" t="s">
        <v>242</v>
      </c>
      <c r="EU124" t="s">
        <v>242</v>
      </c>
      <c r="EV124" t="s">
        <v>242</v>
      </c>
      <c r="EX124" s="27">
        <v>1</v>
      </c>
      <c r="EY124">
        <v>116098</v>
      </c>
      <c r="EZ124" t="s">
        <v>3021</v>
      </c>
      <c r="FA124" s="27">
        <v>0</v>
      </c>
      <c r="FB124" t="s">
        <v>242</v>
      </c>
      <c r="FD124" s="27">
        <v>1</v>
      </c>
      <c r="FE124">
        <v>116098</v>
      </c>
      <c r="FF124" t="s">
        <v>3021</v>
      </c>
      <c r="FG124" s="27">
        <v>0</v>
      </c>
      <c r="FH124" t="s">
        <v>242</v>
      </c>
      <c r="FJ124">
        <v>1</v>
      </c>
      <c r="FM124" s="27">
        <v>0</v>
      </c>
      <c r="FN124" t="s">
        <v>242</v>
      </c>
      <c r="FO124" t="s">
        <v>242</v>
      </c>
      <c r="FP124" t="s">
        <v>242</v>
      </c>
      <c r="FR124" s="27">
        <v>1</v>
      </c>
      <c r="FS124">
        <v>21</v>
      </c>
      <c r="FT124">
        <v>2</v>
      </c>
      <c r="FV124" s="27">
        <v>0</v>
      </c>
      <c r="FW124" t="s">
        <v>242</v>
      </c>
      <c r="FX124" t="s">
        <v>242</v>
      </c>
      <c r="FY124" t="s">
        <v>242</v>
      </c>
      <c r="FZ124" t="s">
        <v>242</v>
      </c>
      <c r="GA124" t="s">
        <v>242</v>
      </c>
      <c r="GB124" t="s">
        <v>242</v>
      </c>
      <c r="GC124" t="s">
        <v>242</v>
      </c>
      <c r="GD124" t="s">
        <v>242</v>
      </c>
      <c r="GF124">
        <v>1</v>
      </c>
      <c r="GH124" t="s">
        <v>3006</v>
      </c>
      <c r="GI124" s="27">
        <v>0</v>
      </c>
      <c r="GJ124" t="s">
        <v>242</v>
      </c>
      <c r="GK124" t="s">
        <v>242</v>
      </c>
      <c r="GM124" t="s">
        <v>242</v>
      </c>
      <c r="GP124" s="27">
        <v>1</v>
      </c>
      <c r="GQ124">
        <v>285</v>
      </c>
      <c r="GR124" t="s">
        <v>3022</v>
      </c>
      <c r="GT124">
        <v>3</v>
      </c>
      <c r="GV124" t="s">
        <v>3003</v>
      </c>
      <c r="GW124" s="27">
        <v>1</v>
      </c>
      <c r="GX124" t="s">
        <v>3023</v>
      </c>
      <c r="GY124" s="27">
        <v>0.5</v>
      </c>
      <c r="GZ124" t="s">
        <v>3023</v>
      </c>
      <c r="HA124">
        <v>1</v>
      </c>
      <c r="HC124" t="s">
        <v>3006</v>
      </c>
      <c r="HD124" s="27">
        <v>1</v>
      </c>
      <c r="HE124" t="s">
        <v>3024</v>
      </c>
      <c r="HF124">
        <v>1</v>
      </c>
      <c r="HH124" t="s">
        <v>3006</v>
      </c>
      <c r="HI124">
        <v>0.77777777800000003</v>
      </c>
      <c r="HJ124">
        <v>1</v>
      </c>
      <c r="HK124">
        <v>0.5</v>
      </c>
      <c r="HL124">
        <v>1</v>
      </c>
      <c r="HM124">
        <v>1</v>
      </c>
      <c r="HN124">
        <v>0</v>
      </c>
      <c r="HO124">
        <v>0.5</v>
      </c>
      <c r="HP124">
        <v>0.33333333300000001</v>
      </c>
      <c r="HQ124">
        <v>0</v>
      </c>
      <c r="HR124">
        <v>1</v>
      </c>
      <c r="HS124">
        <v>0.75</v>
      </c>
      <c r="HT124">
        <v>1</v>
      </c>
      <c r="HU124">
        <v>1</v>
      </c>
      <c r="HV124">
        <v>0.75925925900000002</v>
      </c>
      <c r="HW124">
        <v>0.625</v>
      </c>
      <c r="HX124">
        <v>0.61666666699999995</v>
      </c>
      <c r="HY124">
        <v>0.66697530900000002</v>
      </c>
      <c r="HZ124" t="s">
        <v>3025</v>
      </c>
      <c r="IA124" t="s">
        <v>266</v>
      </c>
      <c r="IB124" t="s">
        <v>3001</v>
      </c>
      <c r="IC124">
        <v>64656</v>
      </c>
      <c r="ID124">
        <v>64355</v>
      </c>
      <c r="IE124">
        <v>85249</v>
      </c>
      <c r="IF124">
        <v>101556</v>
      </c>
      <c r="IG124">
        <v>64656</v>
      </c>
    </row>
    <row r="125" spans="1:241" customFormat="1" ht="14" customHeight="1" x14ac:dyDescent="0.2">
      <c r="A125">
        <v>124</v>
      </c>
      <c r="B125">
        <v>124</v>
      </c>
      <c r="C125" s="1">
        <v>44726.853472222225</v>
      </c>
      <c r="D125" s="1">
        <v>44728.702777777777</v>
      </c>
      <c r="E125">
        <v>0</v>
      </c>
      <c r="F125" t="s">
        <v>3026</v>
      </c>
      <c r="G125">
        <v>100</v>
      </c>
      <c r="H125">
        <v>159747</v>
      </c>
      <c r="I125">
        <v>1</v>
      </c>
      <c r="J125" s="1">
        <v>44728.702777777777</v>
      </c>
      <c r="K125" t="s">
        <v>3027</v>
      </c>
      <c r="L125" t="s">
        <v>242</v>
      </c>
      <c r="M125" t="s">
        <v>242</v>
      </c>
      <c r="N125" t="s">
        <v>3028</v>
      </c>
      <c r="O125" t="s">
        <v>3029</v>
      </c>
      <c r="P125">
        <v>34.266599999999997</v>
      </c>
      <c r="Q125">
        <v>-118.76430000000001</v>
      </c>
      <c r="R125" t="s">
        <v>245</v>
      </c>
      <c r="S125" t="s">
        <v>246</v>
      </c>
      <c r="T125" t="s">
        <v>3030</v>
      </c>
      <c r="V125" t="s">
        <v>3031</v>
      </c>
      <c r="W125">
        <v>26874784</v>
      </c>
      <c r="X125">
        <v>6331</v>
      </c>
      <c r="Y125" t="s">
        <v>319</v>
      </c>
      <c r="Z125" t="s">
        <v>890</v>
      </c>
      <c r="AA125">
        <v>2019</v>
      </c>
      <c r="AC125">
        <v>0</v>
      </c>
      <c r="AF125">
        <v>14</v>
      </c>
      <c r="AG125">
        <v>3</v>
      </c>
      <c r="AI125" t="s">
        <v>3032</v>
      </c>
      <c r="AJ125" s="27">
        <v>1</v>
      </c>
      <c r="AK125">
        <v>6</v>
      </c>
      <c r="AL125" s="27">
        <v>0</v>
      </c>
      <c r="AM125" s="24">
        <v>0</v>
      </c>
      <c r="AN125" s="27">
        <v>0</v>
      </c>
      <c r="AO125" s="24">
        <v>0</v>
      </c>
      <c r="AQ125">
        <v>3</v>
      </c>
      <c r="AS125" t="s">
        <v>3032</v>
      </c>
      <c r="AT125" s="27">
        <v>1</v>
      </c>
      <c r="AU125">
        <v>12</v>
      </c>
      <c r="AV125" s="21">
        <f t="shared" si="4"/>
        <v>85.714285714285708</v>
      </c>
      <c r="AW125">
        <v>3</v>
      </c>
      <c r="AY125" t="s">
        <v>3032</v>
      </c>
      <c r="AZ125" s="27">
        <v>1</v>
      </c>
      <c r="BA125">
        <v>12</v>
      </c>
      <c r="BB125" s="21">
        <f t="shared" si="5"/>
        <v>85.714285714285708</v>
      </c>
      <c r="BC125">
        <v>3</v>
      </c>
      <c r="BE125" t="s">
        <v>3032</v>
      </c>
      <c r="BF125" s="27">
        <v>1</v>
      </c>
      <c r="BG125">
        <v>5</v>
      </c>
      <c r="BI125">
        <v>3</v>
      </c>
      <c r="BK125" t="s">
        <v>3032</v>
      </c>
      <c r="BL125" s="27">
        <v>1</v>
      </c>
      <c r="BM125">
        <v>3</v>
      </c>
      <c r="BO125" t="s">
        <v>3032</v>
      </c>
      <c r="BP125" s="27">
        <v>1</v>
      </c>
      <c r="BQ125">
        <v>4</v>
      </c>
      <c r="BR125" s="21">
        <f t="shared" si="6"/>
        <v>28.571428571428569</v>
      </c>
      <c r="BT125">
        <v>3</v>
      </c>
      <c r="BV125" t="s">
        <v>3032</v>
      </c>
      <c r="BW125" s="27">
        <v>1</v>
      </c>
      <c r="BX125">
        <v>6</v>
      </c>
      <c r="BY125" s="21">
        <f t="shared" si="7"/>
        <v>42.857142857142854</v>
      </c>
      <c r="BZ125">
        <v>2</v>
      </c>
      <c r="CA125">
        <v>3</v>
      </c>
      <c r="CC125" t="s">
        <v>3032</v>
      </c>
      <c r="CD125" s="27">
        <v>0</v>
      </c>
      <c r="CF125" t="s">
        <v>242</v>
      </c>
      <c r="CG125" t="s">
        <v>242</v>
      </c>
      <c r="CI125" s="27">
        <v>0</v>
      </c>
      <c r="CK125" t="s">
        <v>242</v>
      </c>
      <c r="CN125" s="27">
        <v>0</v>
      </c>
      <c r="CO125" s="27">
        <v>0</v>
      </c>
      <c r="CP125" t="s">
        <v>242</v>
      </c>
      <c r="CQ125" t="s">
        <v>242</v>
      </c>
      <c r="CR125" t="s">
        <v>242</v>
      </c>
      <c r="CU125" s="27">
        <v>1</v>
      </c>
      <c r="CV125" s="2" t="s">
        <v>3033</v>
      </c>
      <c r="CW125">
        <v>5</v>
      </c>
      <c r="CX125" t="s">
        <v>3034</v>
      </c>
      <c r="CY125" t="s">
        <v>3035</v>
      </c>
      <c r="CZ125" s="27">
        <v>1</v>
      </c>
      <c r="DA125">
        <v>17121</v>
      </c>
      <c r="DB125">
        <v>2</v>
      </c>
      <c r="DD125" s="27">
        <v>1</v>
      </c>
      <c r="DE125" t="s">
        <v>242</v>
      </c>
      <c r="DF125" t="s">
        <v>242</v>
      </c>
      <c r="DH125" t="s">
        <v>242</v>
      </c>
      <c r="DI125">
        <v>93781</v>
      </c>
      <c r="DJ125">
        <v>2</v>
      </c>
      <c r="DL125" s="27">
        <v>1</v>
      </c>
      <c r="DM125">
        <v>44695</v>
      </c>
      <c r="DN125">
        <v>2</v>
      </c>
      <c r="DP125">
        <v>1</v>
      </c>
      <c r="DR125" t="s">
        <v>3036</v>
      </c>
      <c r="DS125" s="27">
        <v>1</v>
      </c>
      <c r="DT125" t="s">
        <v>3037</v>
      </c>
      <c r="DU125" s="27">
        <v>1</v>
      </c>
      <c r="DV125" t="s">
        <v>3038</v>
      </c>
      <c r="DW125" s="27">
        <v>1</v>
      </c>
      <c r="DX125" t="s">
        <v>3039</v>
      </c>
      <c r="DY125" s="27">
        <v>1</v>
      </c>
      <c r="DZ125" t="s">
        <v>3040</v>
      </c>
      <c r="EA125" s="27">
        <v>0.5</v>
      </c>
      <c r="EB125" s="2" t="s">
        <v>3041</v>
      </c>
      <c r="EC125" s="27">
        <v>1</v>
      </c>
      <c r="ED125" s="2" t="s">
        <v>3042</v>
      </c>
      <c r="EE125" s="27">
        <v>1</v>
      </c>
      <c r="EF125" s="2" t="s">
        <v>3043</v>
      </c>
      <c r="EG125" s="27">
        <v>1</v>
      </c>
      <c r="EH125" s="2" t="s">
        <v>3044</v>
      </c>
      <c r="EI125" s="27">
        <v>1</v>
      </c>
      <c r="EJ125" t="s">
        <v>3045</v>
      </c>
      <c r="EK125" s="27">
        <v>1</v>
      </c>
      <c r="EL125" s="2" t="s">
        <v>3046</v>
      </c>
      <c r="EM125">
        <v>1</v>
      </c>
      <c r="EO125" t="s">
        <v>3036</v>
      </c>
      <c r="EP125" s="27">
        <v>0</v>
      </c>
      <c r="EQ125" t="s">
        <v>242</v>
      </c>
      <c r="ER125" t="s">
        <v>242</v>
      </c>
      <c r="EU125" t="s">
        <v>242</v>
      </c>
      <c r="EV125" t="s">
        <v>242</v>
      </c>
      <c r="EX125" s="27">
        <v>0</v>
      </c>
      <c r="EY125" t="s">
        <v>242</v>
      </c>
      <c r="FA125" s="27">
        <v>0</v>
      </c>
      <c r="FB125" t="s">
        <v>242</v>
      </c>
      <c r="FD125" s="27">
        <v>0</v>
      </c>
      <c r="FE125" t="s">
        <v>242</v>
      </c>
      <c r="FG125" s="27">
        <v>0</v>
      </c>
      <c r="FH125" t="s">
        <v>242</v>
      </c>
      <c r="FJ125" t="s">
        <v>242</v>
      </c>
      <c r="FM125" s="27">
        <v>0</v>
      </c>
      <c r="FN125" t="s">
        <v>242</v>
      </c>
      <c r="FO125" t="s">
        <v>242</v>
      </c>
      <c r="FP125" t="s">
        <v>242</v>
      </c>
      <c r="FR125" s="27">
        <v>1</v>
      </c>
      <c r="FS125">
        <v>51</v>
      </c>
      <c r="FT125">
        <v>1</v>
      </c>
      <c r="FV125" s="27">
        <v>1</v>
      </c>
      <c r="FW125">
        <v>10.4</v>
      </c>
      <c r="FX125">
        <v>8.3000000000000007</v>
      </c>
      <c r="FY125">
        <v>65</v>
      </c>
      <c r="FZ125">
        <v>14.6</v>
      </c>
      <c r="GA125" t="s">
        <v>242</v>
      </c>
      <c r="GB125" t="s">
        <v>242</v>
      </c>
      <c r="GC125" t="s">
        <v>242</v>
      </c>
      <c r="GD125">
        <v>1</v>
      </c>
      <c r="GE125" t="s">
        <v>3047</v>
      </c>
      <c r="GF125">
        <v>5</v>
      </c>
      <c r="GG125" t="s">
        <v>3048</v>
      </c>
      <c r="GH125" t="s">
        <v>3049</v>
      </c>
      <c r="GI125" s="27">
        <v>0</v>
      </c>
      <c r="GJ125" t="s">
        <v>242</v>
      </c>
      <c r="GK125" t="s">
        <v>242</v>
      </c>
      <c r="GM125" t="s">
        <v>242</v>
      </c>
      <c r="GP125" s="27">
        <v>1</v>
      </c>
      <c r="GQ125">
        <v>288</v>
      </c>
      <c r="GR125" t="s">
        <v>3050</v>
      </c>
      <c r="GT125">
        <v>3</v>
      </c>
      <c r="GV125" t="s">
        <v>3032</v>
      </c>
      <c r="GW125" s="27">
        <v>0</v>
      </c>
      <c r="GY125" s="27">
        <v>0</v>
      </c>
      <c r="HA125" t="s">
        <v>242</v>
      </c>
      <c r="HD125" s="27">
        <v>1</v>
      </c>
      <c r="HE125" t="s">
        <v>3051</v>
      </c>
      <c r="HF125">
        <v>5</v>
      </c>
      <c r="HG125" t="s">
        <v>3052</v>
      </c>
      <c r="HH125" t="s">
        <v>3053</v>
      </c>
      <c r="HI125">
        <v>0.66666666699999999</v>
      </c>
      <c r="HJ125">
        <v>0</v>
      </c>
      <c r="HK125">
        <v>0.5</v>
      </c>
      <c r="HL125">
        <v>1</v>
      </c>
      <c r="HM125">
        <v>0.95</v>
      </c>
      <c r="HN125">
        <v>0</v>
      </c>
      <c r="HO125">
        <v>0</v>
      </c>
      <c r="HP125">
        <v>0.66666666699999999</v>
      </c>
      <c r="HQ125">
        <v>0</v>
      </c>
      <c r="HR125">
        <v>1</v>
      </c>
      <c r="HS125">
        <v>0</v>
      </c>
      <c r="HT125">
        <v>1</v>
      </c>
      <c r="HU125">
        <v>1</v>
      </c>
      <c r="HV125">
        <v>0.38888888900000002</v>
      </c>
      <c r="HW125">
        <v>0.48749999999999999</v>
      </c>
      <c r="HX125">
        <v>0.53333333299999997</v>
      </c>
      <c r="HY125">
        <v>0.469907407</v>
      </c>
      <c r="HZ125" t="s">
        <v>3030</v>
      </c>
      <c r="IA125" t="s">
        <v>266</v>
      </c>
      <c r="IB125" t="s">
        <v>3030</v>
      </c>
      <c r="IC125">
        <v>49987</v>
      </c>
      <c r="ID125">
        <v>44379</v>
      </c>
      <c r="IE125">
        <v>52521</v>
      </c>
      <c r="IF125">
        <v>56879</v>
      </c>
      <c r="IG125">
        <v>49987</v>
      </c>
    </row>
    <row r="126" spans="1:241" customFormat="1" ht="14" customHeight="1" x14ac:dyDescent="0.2">
      <c r="A126">
        <v>125</v>
      </c>
      <c r="B126">
        <v>125</v>
      </c>
      <c r="C126" s="1">
        <v>44729.786111111112</v>
      </c>
      <c r="D126" s="1">
        <v>44735.156944444447</v>
      </c>
      <c r="E126">
        <v>0</v>
      </c>
      <c r="F126" t="s">
        <v>3054</v>
      </c>
      <c r="G126">
        <v>100</v>
      </c>
      <c r="H126">
        <v>464057</v>
      </c>
      <c r="I126">
        <v>1</v>
      </c>
      <c r="J126" s="1">
        <v>44735.156944444447</v>
      </c>
      <c r="K126" t="s">
        <v>3055</v>
      </c>
      <c r="L126" t="s">
        <v>242</v>
      </c>
      <c r="M126" t="s">
        <v>242</v>
      </c>
      <c r="N126" t="s">
        <v>3056</v>
      </c>
      <c r="O126" t="s">
        <v>3057</v>
      </c>
      <c r="P126">
        <v>36.218000000000004</v>
      </c>
      <c r="Q126">
        <v>-115.1709</v>
      </c>
      <c r="R126" t="s">
        <v>245</v>
      </c>
      <c r="S126" t="s">
        <v>246</v>
      </c>
      <c r="T126" t="s">
        <v>3058</v>
      </c>
      <c r="V126" t="s">
        <v>3059</v>
      </c>
      <c r="W126">
        <v>20002101</v>
      </c>
      <c r="X126">
        <v>6331</v>
      </c>
      <c r="Y126" t="s">
        <v>319</v>
      </c>
      <c r="Z126" t="s">
        <v>890</v>
      </c>
      <c r="AA126">
        <v>2019</v>
      </c>
      <c r="AC126">
        <v>0</v>
      </c>
      <c r="AF126">
        <v>10</v>
      </c>
      <c r="AG126">
        <v>3</v>
      </c>
      <c r="AI126" t="s">
        <v>3060</v>
      </c>
      <c r="AJ126" s="27">
        <v>1</v>
      </c>
      <c r="AK126">
        <v>8</v>
      </c>
      <c r="AL126" s="27">
        <v>1</v>
      </c>
      <c r="AM126">
        <v>5</v>
      </c>
      <c r="AN126" s="27">
        <v>0</v>
      </c>
      <c r="AO126" s="24">
        <v>0</v>
      </c>
      <c r="AP126" t="s">
        <v>3061</v>
      </c>
      <c r="AQ126">
        <v>3</v>
      </c>
      <c r="AS126" t="s">
        <v>3060</v>
      </c>
      <c r="AT126" s="27">
        <v>1</v>
      </c>
      <c r="AU126">
        <v>9</v>
      </c>
      <c r="AV126" s="21">
        <f t="shared" si="4"/>
        <v>90</v>
      </c>
      <c r="AW126">
        <v>3</v>
      </c>
      <c r="AY126" t="s">
        <v>3060</v>
      </c>
      <c r="AZ126" s="27">
        <v>1</v>
      </c>
      <c r="BA126">
        <v>9</v>
      </c>
      <c r="BB126" s="21">
        <f t="shared" si="5"/>
        <v>90</v>
      </c>
      <c r="BC126">
        <v>3</v>
      </c>
      <c r="BE126" t="s">
        <v>3060</v>
      </c>
      <c r="BF126" s="27">
        <v>1</v>
      </c>
      <c r="BG126">
        <v>6.8</v>
      </c>
      <c r="BI126">
        <v>3</v>
      </c>
      <c r="BK126" t="s">
        <v>3060</v>
      </c>
      <c r="BL126" s="27">
        <v>1</v>
      </c>
      <c r="BM126">
        <v>3</v>
      </c>
      <c r="BO126" t="s">
        <v>3060</v>
      </c>
      <c r="BP126" s="27">
        <v>1</v>
      </c>
      <c r="BQ126">
        <v>4</v>
      </c>
      <c r="BR126" s="21">
        <f t="shared" si="6"/>
        <v>40</v>
      </c>
      <c r="BT126">
        <v>3</v>
      </c>
      <c r="BV126" t="s">
        <v>3060</v>
      </c>
      <c r="BW126" s="27">
        <v>1</v>
      </c>
      <c r="BX126">
        <v>2</v>
      </c>
      <c r="BY126" s="21">
        <f t="shared" si="7"/>
        <v>20</v>
      </c>
      <c r="BZ126">
        <v>2</v>
      </c>
      <c r="CA126">
        <v>3</v>
      </c>
      <c r="CC126" t="s">
        <v>3060</v>
      </c>
      <c r="CD126" s="27">
        <v>0</v>
      </c>
      <c r="CF126" t="s">
        <v>242</v>
      </c>
      <c r="CG126" t="s">
        <v>242</v>
      </c>
      <c r="CI126" s="27">
        <v>1</v>
      </c>
      <c r="CJ126" s="2" t="s">
        <v>3062</v>
      </c>
      <c r="CK126">
        <v>1</v>
      </c>
      <c r="CM126" t="s">
        <v>3063</v>
      </c>
      <c r="CN126" s="27">
        <v>1</v>
      </c>
      <c r="CO126" s="27">
        <v>1</v>
      </c>
      <c r="CP126">
        <v>100</v>
      </c>
      <c r="CQ126">
        <v>100</v>
      </c>
      <c r="CR126">
        <v>100</v>
      </c>
      <c r="CU126" s="27">
        <v>1</v>
      </c>
      <c r="CV126" s="2" t="s">
        <v>3064</v>
      </c>
      <c r="CW126">
        <v>1</v>
      </c>
      <c r="CY126" t="s">
        <v>3063</v>
      </c>
      <c r="CZ126" s="27">
        <v>1</v>
      </c>
      <c r="DA126">
        <v>35293</v>
      </c>
      <c r="DB126">
        <v>2</v>
      </c>
      <c r="DD126" s="27">
        <v>1</v>
      </c>
      <c r="DE126">
        <v>74230</v>
      </c>
      <c r="DF126">
        <v>2</v>
      </c>
      <c r="DG126">
        <v>86863</v>
      </c>
      <c r="DH126">
        <v>2</v>
      </c>
      <c r="DI126" t="s">
        <v>242</v>
      </c>
      <c r="DJ126" t="s">
        <v>242</v>
      </c>
      <c r="DL126" s="27">
        <v>1</v>
      </c>
      <c r="DM126">
        <v>10528</v>
      </c>
      <c r="DN126">
        <v>2</v>
      </c>
      <c r="DP126">
        <v>4</v>
      </c>
      <c r="DR126" t="s">
        <v>3065</v>
      </c>
      <c r="DS126" s="27">
        <v>1</v>
      </c>
      <c r="DT126" t="s">
        <v>3066</v>
      </c>
      <c r="DU126" s="27">
        <v>1</v>
      </c>
      <c r="DV126" s="2" t="s">
        <v>3067</v>
      </c>
      <c r="DW126" s="27">
        <v>1</v>
      </c>
      <c r="DX126" t="s">
        <v>3068</v>
      </c>
      <c r="DY126" s="27">
        <v>1</v>
      </c>
      <c r="DZ126" s="2" t="s">
        <v>3069</v>
      </c>
      <c r="EA126" s="27">
        <v>1</v>
      </c>
      <c r="EB126" s="2" t="s">
        <v>3070</v>
      </c>
      <c r="EC126" s="27">
        <v>1</v>
      </c>
      <c r="ED126" s="2" t="s">
        <v>3071</v>
      </c>
      <c r="EE126" s="27">
        <v>1</v>
      </c>
      <c r="EF126" s="2" t="s">
        <v>3072</v>
      </c>
      <c r="EG126" s="27">
        <v>1</v>
      </c>
      <c r="EH126" s="2" t="s">
        <v>3073</v>
      </c>
      <c r="EI126" s="27">
        <v>1</v>
      </c>
      <c r="EJ126" t="s">
        <v>3074</v>
      </c>
      <c r="EK126" s="27">
        <v>1</v>
      </c>
      <c r="EL126" t="s">
        <v>3075</v>
      </c>
      <c r="EM126">
        <v>5</v>
      </c>
      <c r="EN126" t="s">
        <v>2042</v>
      </c>
      <c r="EO126" t="s">
        <v>3076</v>
      </c>
      <c r="EP126" s="27">
        <v>0</v>
      </c>
      <c r="EQ126" t="s">
        <v>242</v>
      </c>
      <c r="ER126" t="s">
        <v>242</v>
      </c>
      <c r="EU126" t="s">
        <v>242</v>
      </c>
      <c r="EV126" t="s">
        <v>242</v>
      </c>
      <c r="EX126" s="27">
        <v>0</v>
      </c>
      <c r="EY126" t="s">
        <v>242</v>
      </c>
      <c r="FA126" s="27">
        <v>0</v>
      </c>
      <c r="FB126" t="s">
        <v>242</v>
      </c>
      <c r="FD126" s="27">
        <v>0</v>
      </c>
      <c r="FE126" t="s">
        <v>242</v>
      </c>
      <c r="FG126" s="27">
        <v>0</v>
      </c>
      <c r="FH126" t="s">
        <v>242</v>
      </c>
      <c r="FJ126" t="s">
        <v>242</v>
      </c>
      <c r="FM126" s="27">
        <v>0</v>
      </c>
      <c r="FN126" t="s">
        <v>242</v>
      </c>
      <c r="FO126" t="s">
        <v>242</v>
      </c>
      <c r="FP126" t="s">
        <v>242</v>
      </c>
      <c r="FR126" s="27">
        <v>1</v>
      </c>
      <c r="FS126">
        <v>55.6</v>
      </c>
      <c r="FT126">
        <v>3</v>
      </c>
      <c r="FV126" s="27">
        <v>1</v>
      </c>
      <c r="FW126">
        <v>17.7</v>
      </c>
      <c r="FX126">
        <v>11.1</v>
      </c>
      <c r="FY126">
        <v>62.1</v>
      </c>
      <c r="FZ126">
        <v>5.7</v>
      </c>
      <c r="GA126" t="s">
        <v>242</v>
      </c>
      <c r="GB126" t="s">
        <v>242</v>
      </c>
      <c r="GC126" t="s">
        <v>242</v>
      </c>
      <c r="GD126">
        <v>3</v>
      </c>
      <c r="GF126">
        <v>1</v>
      </c>
      <c r="GH126" t="s">
        <v>3063</v>
      </c>
      <c r="GI126" s="27">
        <v>0</v>
      </c>
      <c r="GJ126" t="s">
        <v>242</v>
      </c>
      <c r="GK126" t="s">
        <v>242</v>
      </c>
      <c r="GM126" t="s">
        <v>242</v>
      </c>
      <c r="GP126" s="27">
        <v>1</v>
      </c>
      <c r="GQ126">
        <v>317</v>
      </c>
      <c r="GR126" t="s">
        <v>3077</v>
      </c>
      <c r="GT126">
        <v>3</v>
      </c>
      <c r="GV126" t="s">
        <v>3060</v>
      </c>
      <c r="GW126" s="27">
        <v>0</v>
      </c>
      <c r="GY126" s="27">
        <v>0</v>
      </c>
      <c r="HA126" t="s">
        <v>242</v>
      </c>
      <c r="HD126" s="27">
        <v>1</v>
      </c>
      <c r="HE126" s="2" t="s">
        <v>3078</v>
      </c>
      <c r="HF126">
        <v>2</v>
      </c>
      <c r="HH126" t="s">
        <v>3079</v>
      </c>
      <c r="HI126">
        <v>0.77777777800000003</v>
      </c>
      <c r="HJ126">
        <v>1</v>
      </c>
      <c r="HK126">
        <v>1</v>
      </c>
      <c r="HL126">
        <v>1</v>
      </c>
      <c r="HM126">
        <v>1</v>
      </c>
      <c r="HN126">
        <v>0</v>
      </c>
      <c r="HO126">
        <v>0</v>
      </c>
      <c r="HP126">
        <v>0.66666666699999999</v>
      </c>
      <c r="HQ126">
        <v>0</v>
      </c>
      <c r="HR126">
        <v>1</v>
      </c>
      <c r="HS126">
        <v>0</v>
      </c>
      <c r="HT126">
        <v>1</v>
      </c>
      <c r="HU126">
        <v>1</v>
      </c>
      <c r="HV126">
        <v>0.92592592600000001</v>
      </c>
      <c r="HW126">
        <v>0.5</v>
      </c>
      <c r="HX126">
        <v>0.53333333299999997</v>
      </c>
      <c r="HY126">
        <v>0.65308641999999995</v>
      </c>
      <c r="HZ126" t="s">
        <v>3080</v>
      </c>
      <c r="IA126" t="s">
        <v>266</v>
      </c>
      <c r="IB126" t="s">
        <v>3058</v>
      </c>
      <c r="IC126">
        <v>44958</v>
      </c>
      <c r="ID126">
        <v>45008</v>
      </c>
      <c r="IE126">
        <v>50759</v>
      </c>
      <c r="IF126">
        <v>51575</v>
      </c>
      <c r="IG126">
        <v>44958</v>
      </c>
    </row>
    <row r="127" spans="1:241" customFormat="1" ht="14" customHeight="1" x14ac:dyDescent="0.2">
      <c r="A127">
        <v>126</v>
      </c>
      <c r="B127">
        <v>126</v>
      </c>
      <c r="C127" s="1">
        <v>44736.009027777778</v>
      </c>
      <c r="D127" s="1">
        <v>44746.676388888889</v>
      </c>
      <c r="E127">
        <v>0</v>
      </c>
      <c r="F127" t="s">
        <v>2969</v>
      </c>
      <c r="G127">
        <v>100</v>
      </c>
      <c r="H127">
        <v>921658</v>
      </c>
      <c r="I127">
        <v>1</v>
      </c>
      <c r="J127" s="1">
        <v>44746.676388888889</v>
      </c>
      <c r="K127" t="s">
        <v>3081</v>
      </c>
      <c r="L127" t="s">
        <v>242</v>
      </c>
      <c r="M127" t="s">
        <v>242</v>
      </c>
      <c r="N127" t="s">
        <v>3082</v>
      </c>
      <c r="O127" t="s">
        <v>3083</v>
      </c>
      <c r="P127">
        <v>34.037999999999997</v>
      </c>
      <c r="Q127">
        <v>-118.45440000000001</v>
      </c>
      <c r="R127" t="s">
        <v>245</v>
      </c>
      <c r="S127" t="s">
        <v>246</v>
      </c>
      <c r="T127" t="s">
        <v>3084</v>
      </c>
      <c r="V127" t="s">
        <v>3085</v>
      </c>
      <c r="W127">
        <v>31162100</v>
      </c>
      <c r="X127">
        <v>2836</v>
      </c>
      <c r="Y127" t="s">
        <v>350</v>
      </c>
      <c r="Z127" t="s">
        <v>2570</v>
      </c>
      <c r="AA127">
        <v>2019</v>
      </c>
      <c r="AC127">
        <v>0</v>
      </c>
      <c r="AF127">
        <v>12</v>
      </c>
      <c r="AG127">
        <v>3</v>
      </c>
      <c r="AI127" t="s">
        <v>3086</v>
      </c>
      <c r="AJ127" s="27">
        <v>1</v>
      </c>
      <c r="AK127">
        <v>8</v>
      </c>
      <c r="AL127" s="27">
        <v>0</v>
      </c>
      <c r="AM127" s="24">
        <v>0</v>
      </c>
      <c r="AN127" s="27">
        <v>0</v>
      </c>
      <c r="AO127" s="24">
        <v>0</v>
      </c>
      <c r="AP127" s="2" t="s">
        <v>3087</v>
      </c>
      <c r="AQ127">
        <v>3</v>
      </c>
      <c r="AS127" t="s">
        <v>3088</v>
      </c>
      <c r="AT127" s="27">
        <v>1</v>
      </c>
      <c r="AU127">
        <v>11</v>
      </c>
      <c r="AV127" s="21">
        <f t="shared" si="4"/>
        <v>91.666666666666657</v>
      </c>
      <c r="AW127">
        <v>3</v>
      </c>
      <c r="AY127" t="s">
        <v>3088</v>
      </c>
      <c r="AZ127" s="27">
        <v>1</v>
      </c>
      <c r="BA127">
        <v>11</v>
      </c>
      <c r="BB127" s="21">
        <f t="shared" si="5"/>
        <v>91.666666666666657</v>
      </c>
      <c r="BC127">
        <v>3</v>
      </c>
      <c r="BE127" t="s">
        <v>3088</v>
      </c>
      <c r="BF127" s="27">
        <v>1</v>
      </c>
      <c r="BG127">
        <v>5</v>
      </c>
      <c r="BI127">
        <v>3</v>
      </c>
      <c r="BK127" t="s">
        <v>3088</v>
      </c>
      <c r="BL127" s="27">
        <v>1</v>
      </c>
      <c r="BM127">
        <v>3</v>
      </c>
      <c r="BO127" t="s">
        <v>3088</v>
      </c>
      <c r="BP127" s="27">
        <v>1</v>
      </c>
      <c r="BQ127">
        <v>3</v>
      </c>
      <c r="BR127" s="21">
        <f t="shared" si="6"/>
        <v>25</v>
      </c>
      <c r="BT127">
        <v>3</v>
      </c>
      <c r="BV127" t="s">
        <v>3088</v>
      </c>
      <c r="BW127" s="27">
        <v>0</v>
      </c>
      <c r="BX127" s="24" t="s">
        <v>242</v>
      </c>
      <c r="BY127" s="21" t="s">
        <v>242</v>
      </c>
      <c r="BZ127" t="s">
        <v>242</v>
      </c>
      <c r="CA127" t="s">
        <v>242</v>
      </c>
      <c r="CD127" s="27">
        <v>0</v>
      </c>
      <c r="CF127" t="s">
        <v>242</v>
      </c>
      <c r="CG127" t="s">
        <v>242</v>
      </c>
      <c r="CI127" s="27">
        <v>0</v>
      </c>
      <c r="CK127" t="s">
        <v>242</v>
      </c>
      <c r="CN127" s="27">
        <v>0</v>
      </c>
      <c r="CO127" s="27">
        <v>0</v>
      </c>
      <c r="CP127" t="s">
        <v>242</v>
      </c>
      <c r="CQ127" t="s">
        <v>242</v>
      </c>
      <c r="CR127" t="s">
        <v>242</v>
      </c>
      <c r="CU127" s="27">
        <v>0</v>
      </c>
      <c r="CW127" t="s">
        <v>242</v>
      </c>
      <c r="CZ127" s="27">
        <v>1</v>
      </c>
      <c r="DA127">
        <v>135954</v>
      </c>
      <c r="DB127">
        <v>2</v>
      </c>
      <c r="DD127" s="27">
        <v>1</v>
      </c>
      <c r="DE127">
        <v>160360</v>
      </c>
      <c r="DF127">
        <v>2</v>
      </c>
      <c r="DG127" s="5">
        <v>173922</v>
      </c>
      <c r="DH127">
        <v>2</v>
      </c>
      <c r="DI127" t="s">
        <v>242</v>
      </c>
      <c r="DJ127" t="s">
        <v>242</v>
      </c>
      <c r="DL127" s="27">
        <v>1</v>
      </c>
      <c r="DM127">
        <v>2773000</v>
      </c>
      <c r="DN127">
        <v>2</v>
      </c>
      <c r="DP127">
        <v>4</v>
      </c>
      <c r="DR127" t="s">
        <v>3089</v>
      </c>
      <c r="DS127" s="27">
        <v>1</v>
      </c>
      <c r="DT127" s="2" t="s">
        <v>3090</v>
      </c>
      <c r="DU127" s="27">
        <v>1</v>
      </c>
      <c r="DV127" s="2" t="s">
        <v>3091</v>
      </c>
      <c r="DW127" s="27">
        <v>0</v>
      </c>
      <c r="DY127" s="27">
        <v>1</v>
      </c>
      <c r="DZ127" t="s">
        <v>3092</v>
      </c>
      <c r="EA127" s="27">
        <v>0</v>
      </c>
      <c r="EC127" s="27">
        <v>0</v>
      </c>
      <c r="EE127" s="27">
        <v>0.5</v>
      </c>
      <c r="EF127" s="2" t="s">
        <v>3093</v>
      </c>
      <c r="EG127" s="27">
        <v>0</v>
      </c>
      <c r="EI127" s="27">
        <v>1</v>
      </c>
      <c r="EJ127" s="2" t="s">
        <v>3094</v>
      </c>
      <c r="EK127" s="27">
        <v>1</v>
      </c>
      <c r="EL127" s="2" t="s">
        <v>3095</v>
      </c>
      <c r="EM127">
        <v>4</v>
      </c>
      <c r="EO127" t="s">
        <v>3096</v>
      </c>
      <c r="EP127" s="27">
        <v>0</v>
      </c>
      <c r="EQ127" t="s">
        <v>242</v>
      </c>
      <c r="ER127" t="s">
        <v>242</v>
      </c>
      <c r="EU127" t="s">
        <v>242</v>
      </c>
      <c r="EV127" t="s">
        <v>242</v>
      </c>
      <c r="EX127" s="27">
        <v>1</v>
      </c>
      <c r="EY127">
        <v>2146</v>
      </c>
      <c r="FA127" s="27">
        <v>0.5</v>
      </c>
      <c r="FB127" t="s">
        <v>242</v>
      </c>
      <c r="FC127" t="s">
        <v>3097</v>
      </c>
      <c r="FD127" s="27">
        <v>1</v>
      </c>
      <c r="FE127">
        <v>576</v>
      </c>
      <c r="FG127" s="27">
        <v>0</v>
      </c>
      <c r="FH127" t="s">
        <v>242</v>
      </c>
      <c r="FJ127">
        <v>4</v>
      </c>
      <c r="FL127" t="s">
        <v>3098</v>
      </c>
      <c r="FM127" s="27">
        <v>0</v>
      </c>
      <c r="FN127" t="s">
        <v>242</v>
      </c>
      <c r="FO127" t="s">
        <v>242</v>
      </c>
      <c r="FP127" t="s">
        <v>242</v>
      </c>
      <c r="FR127" s="27">
        <v>1</v>
      </c>
      <c r="FS127">
        <v>52</v>
      </c>
      <c r="FT127">
        <v>2</v>
      </c>
      <c r="FV127" s="27">
        <v>0.5</v>
      </c>
      <c r="FW127" t="s">
        <v>242</v>
      </c>
      <c r="FX127" t="s">
        <v>242</v>
      </c>
      <c r="FY127" t="s">
        <v>242</v>
      </c>
      <c r="FZ127" t="s">
        <v>242</v>
      </c>
      <c r="GA127" t="s">
        <v>242</v>
      </c>
      <c r="GB127" t="s">
        <v>242</v>
      </c>
      <c r="GC127" t="s">
        <v>242</v>
      </c>
      <c r="GD127">
        <v>1</v>
      </c>
      <c r="GE127" t="s">
        <v>3099</v>
      </c>
      <c r="GF127">
        <v>2</v>
      </c>
      <c r="GH127" t="s">
        <v>3100</v>
      </c>
      <c r="GI127" s="27">
        <v>0</v>
      </c>
      <c r="GJ127" t="s">
        <v>242</v>
      </c>
      <c r="GK127" t="s">
        <v>242</v>
      </c>
      <c r="GM127" t="s">
        <v>242</v>
      </c>
      <c r="GP127" s="27">
        <v>1</v>
      </c>
      <c r="GQ127">
        <v>150</v>
      </c>
      <c r="GR127" t="s">
        <v>3101</v>
      </c>
      <c r="GT127">
        <v>3</v>
      </c>
      <c r="GV127" t="s">
        <v>3102</v>
      </c>
      <c r="GW127" s="27">
        <v>0</v>
      </c>
      <c r="GY127" s="27">
        <v>0</v>
      </c>
      <c r="HA127" t="s">
        <v>242</v>
      </c>
      <c r="HD127" s="27">
        <v>1</v>
      </c>
      <c r="HE127" t="s">
        <v>3103</v>
      </c>
      <c r="HF127">
        <v>2</v>
      </c>
      <c r="HH127" t="s">
        <v>3104</v>
      </c>
      <c r="HI127">
        <v>0.55555555599999995</v>
      </c>
      <c r="HJ127">
        <v>0</v>
      </c>
      <c r="HK127">
        <v>0</v>
      </c>
      <c r="HL127">
        <v>1</v>
      </c>
      <c r="HM127">
        <v>0.55000000000000004</v>
      </c>
      <c r="HN127">
        <v>0</v>
      </c>
      <c r="HO127">
        <v>0.625</v>
      </c>
      <c r="HP127">
        <v>0.5</v>
      </c>
      <c r="HQ127">
        <v>0</v>
      </c>
      <c r="HR127">
        <v>1</v>
      </c>
      <c r="HS127">
        <v>0</v>
      </c>
      <c r="HT127">
        <v>1</v>
      </c>
      <c r="HU127">
        <v>1</v>
      </c>
      <c r="HV127">
        <v>0.185185185</v>
      </c>
      <c r="HW127">
        <v>0.54374999999999996</v>
      </c>
      <c r="HX127">
        <v>0.5</v>
      </c>
      <c r="HY127">
        <v>0.409645062</v>
      </c>
      <c r="HZ127" t="s">
        <v>3105</v>
      </c>
      <c r="IA127" t="s">
        <v>266</v>
      </c>
      <c r="IB127" t="s">
        <v>3084</v>
      </c>
      <c r="IC127">
        <v>23362</v>
      </c>
      <c r="ID127">
        <v>25424</v>
      </c>
      <c r="IE127">
        <v>25979</v>
      </c>
      <c r="IF127">
        <v>26323</v>
      </c>
      <c r="IG127">
        <v>23362</v>
      </c>
    </row>
    <row r="128" spans="1:241" customFormat="1" ht="14" customHeight="1" x14ac:dyDescent="0.2">
      <c r="A128">
        <v>127</v>
      </c>
      <c r="B128">
        <v>128</v>
      </c>
      <c r="C128" s="1">
        <v>44755.504166666666</v>
      </c>
      <c r="D128" s="1">
        <v>44758.447916666664</v>
      </c>
      <c r="E128">
        <v>0</v>
      </c>
      <c r="F128" t="s">
        <v>2300</v>
      </c>
      <c r="G128">
        <v>100</v>
      </c>
      <c r="H128">
        <v>254355</v>
      </c>
      <c r="I128">
        <v>1</v>
      </c>
      <c r="J128" s="1">
        <v>44758.448611111111</v>
      </c>
      <c r="K128" t="s">
        <v>3106</v>
      </c>
      <c r="L128" t="s">
        <v>242</v>
      </c>
      <c r="M128" t="s">
        <v>242</v>
      </c>
      <c r="N128" t="s">
        <v>3107</v>
      </c>
      <c r="O128" t="s">
        <v>3108</v>
      </c>
      <c r="P128">
        <v>39.994700000000002</v>
      </c>
      <c r="Q128">
        <v>-105.2366</v>
      </c>
      <c r="R128" t="s">
        <v>245</v>
      </c>
      <c r="S128" t="s">
        <v>246</v>
      </c>
      <c r="T128" t="s">
        <v>3109</v>
      </c>
      <c r="V128" t="s">
        <v>3110</v>
      </c>
      <c r="W128">
        <v>574599106</v>
      </c>
      <c r="X128">
        <v>3430</v>
      </c>
      <c r="Y128" t="s">
        <v>476</v>
      </c>
      <c r="Z128" t="s">
        <v>477</v>
      </c>
      <c r="AA128">
        <v>2020</v>
      </c>
      <c r="AC128">
        <v>0</v>
      </c>
      <c r="AF128">
        <v>9</v>
      </c>
      <c r="AG128">
        <v>3</v>
      </c>
      <c r="AI128" t="s">
        <v>3111</v>
      </c>
      <c r="AJ128" s="27">
        <v>1</v>
      </c>
      <c r="AK128">
        <v>5</v>
      </c>
      <c r="AL128" s="27">
        <v>0</v>
      </c>
      <c r="AM128" s="24">
        <v>0</v>
      </c>
      <c r="AN128" s="27">
        <v>1</v>
      </c>
      <c r="AO128">
        <v>4</v>
      </c>
      <c r="AP128" t="s">
        <v>3112</v>
      </c>
      <c r="AQ128">
        <v>3</v>
      </c>
      <c r="AS128" t="s">
        <v>3111</v>
      </c>
      <c r="AT128" s="27">
        <v>1</v>
      </c>
      <c r="AU128">
        <v>8</v>
      </c>
      <c r="AV128" s="21">
        <f t="shared" si="4"/>
        <v>88.888888888888886</v>
      </c>
      <c r="AW128">
        <v>3</v>
      </c>
      <c r="AY128" t="s">
        <v>3111</v>
      </c>
      <c r="AZ128" s="27">
        <v>1</v>
      </c>
      <c r="BA128">
        <v>8</v>
      </c>
      <c r="BB128" s="21">
        <f t="shared" si="5"/>
        <v>88.888888888888886</v>
      </c>
      <c r="BC128">
        <v>1</v>
      </c>
      <c r="BE128" t="s">
        <v>3111</v>
      </c>
      <c r="BF128" s="27">
        <v>1</v>
      </c>
      <c r="BG128">
        <v>8</v>
      </c>
      <c r="BI128">
        <v>3</v>
      </c>
      <c r="BK128" t="s">
        <v>3111</v>
      </c>
      <c r="BL128" s="27">
        <v>1</v>
      </c>
      <c r="BM128">
        <v>3</v>
      </c>
      <c r="BO128" t="s">
        <v>3111</v>
      </c>
      <c r="BP128" s="27">
        <v>1</v>
      </c>
      <c r="BQ128">
        <v>2</v>
      </c>
      <c r="BR128" s="21">
        <f t="shared" si="6"/>
        <v>22.222222222222221</v>
      </c>
      <c r="BT128">
        <v>3</v>
      </c>
      <c r="BV128" t="s">
        <v>3111</v>
      </c>
      <c r="BW128" s="27">
        <v>1</v>
      </c>
      <c r="BX128">
        <v>2</v>
      </c>
      <c r="BY128" s="21">
        <f t="shared" si="7"/>
        <v>22.222222222222221</v>
      </c>
      <c r="BZ128">
        <v>2</v>
      </c>
      <c r="CA128">
        <v>3</v>
      </c>
      <c r="CC128" t="s">
        <v>3111</v>
      </c>
      <c r="CD128" s="27">
        <v>0</v>
      </c>
      <c r="CF128" t="s">
        <v>242</v>
      </c>
      <c r="CG128" t="s">
        <v>242</v>
      </c>
      <c r="CI128" s="27">
        <v>1</v>
      </c>
      <c r="CJ128" t="s">
        <v>3113</v>
      </c>
      <c r="CK128">
        <v>1</v>
      </c>
      <c r="CM128" t="s">
        <v>3114</v>
      </c>
      <c r="CN128" s="27">
        <v>0</v>
      </c>
      <c r="CO128" s="27">
        <v>0</v>
      </c>
      <c r="CP128" t="s">
        <v>242</v>
      </c>
      <c r="CQ128" t="s">
        <v>242</v>
      </c>
      <c r="CR128" t="s">
        <v>242</v>
      </c>
      <c r="CU128" s="27">
        <v>1</v>
      </c>
      <c r="CV128" s="2" t="s">
        <v>3115</v>
      </c>
      <c r="CW128">
        <v>1</v>
      </c>
      <c r="CY128" t="s">
        <v>3114</v>
      </c>
      <c r="CZ128" s="27">
        <v>1</v>
      </c>
      <c r="DA128">
        <v>66000</v>
      </c>
      <c r="DB128">
        <v>2</v>
      </c>
      <c r="DD128" s="27">
        <v>1</v>
      </c>
      <c r="DE128" t="s">
        <v>242</v>
      </c>
      <c r="DF128" t="s">
        <v>242</v>
      </c>
      <c r="DH128" t="s">
        <v>242</v>
      </c>
      <c r="DI128">
        <v>114000</v>
      </c>
      <c r="DJ128">
        <v>2</v>
      </c>
      <c r="DL128" s="27">
        <v>0</v>
      </c>
      <c r="DM128" t="s">
        <v>242</v>
      </c>
      <c r="DN128" t="s">
        <v>242</v>
      </c>
      <c r="DP128">
        <v>1</v>
      </c>
      <c r="DR128" t="s">
        <v>3114</v>
      </c>
      <c r="DS128" s="27">
        <v>1</v>
      </c>
      <c r="DT128" s="2" t="s">
        <v>3116</v>
      </c>
      <c r="DU128" s="27">
        <v>0.5</v>
      </c>
      <c r="DV128" s="2" t="s">
        <v>3117</v>
      </c>
      <c r="DW128" s="27">
        <v>0</v>
      </c>
      <c r="DY128" s="27">
        <v>0.5</v>
      </c>
      <c r="DZ128" s="2" t="s">
        <v>3118</v>
      </c>
      <c r="EA128" s="27">
        <v>0</v>
      </c>
      <c r="EC128" s="27">
        <v>0</v>
      </c>
      <c r="EE128" s="27">
        <v>0</v>
      </c>
      <c r="EG128" s="27">
        <v>1</v>
      </c>
      <c r="EH128" t="s">
        <v>3119</v>
      </c>
      <c r="EI128" s="27">
        <v>1</v>
      </c>
      <c r="EJ128" t="s">
        <v>3120</v>
      </c>
      <c r="EK128" s="27">
        <v>0</v>
      </c>
      <c r="EM128">
        <v>1</v>
      </c>
      <c r="EO128" t="s">
        <v>3114</v>
      </c>
      <c r="EP128" s="27">
        <v>0</v>
      </c>
      <c r="EQ128" t="s">
        <v>242</v>
      </c>
      <c r="ER128" t="s">
        <v>242</v>
      </c>
      <c r="EU128" t="s">
        <v>242</v>
      </c>
      <c r="EV128" t="s">
        <v>242</v>
      </c>
      <c r="EX128" s="27">
        <v>0</v>
      </c>
      <c r="EY128" t="s">
        <v>242</v>
      </c>
      <c r="FA128" s="27">
        <v>0</v>
      </c>
      <c r="FB128" t="s">
        <v>242</v>
      </c>
      <c r="FD128" s="27">
        <v>1</v>
      </c>
      <c r="FE128">
        <v>1140</v>
      </c>
      <c r="FF128" t="s">
        <v>3121</v>
      </c>
      <c r="FG128" s="27">
        <v>1</v>
      </c>
      <c r="FH128">
        <v>18</v>
      </c>
      <c r="FJ128">
        <v>1</v>
      </c>
      <c r="FL128" t="s">
        <v>3114</v>
      </c>
      <c r="FM128" s="27">
        <v>0</v>
      </c>
      <c r="FN128" t="s">
        <v>242</v>
      </c>
      <c r="FO128" t="s">
        <v>242</v>
      </c>
      <c r="FP128" t="s">
        <v>242</v>
      </c>
      <c r="FR128" s="27">
        <v>1</v>
      </c>
      <c r="FS128">
        <v>41.67</v>
      </c>
      <c r="FT128">
        <v>3</v>
      </c>
      <c r="FV128" s="27">
        <v>1</v>
      </c>
      <c r="FW128">
        <v>14</v>
      </c>
      <c r="FX128">
        <v>23</v>
      </c>
      <c r="FY128">
        <v>55</v>
      </c>
      <c r="FZ128">
        <v>5</v>
      </c>
      <c r="GA128" t="s">
        <v>242</v>
      </c>
      <c r="GB128" t="s">
        <v>242</v>
      </c>
      <c r="GC128" t="s">
        <v>242</v>
      </c>
      <c r="GD128">
        <v>1</v>
      </c>
      <c r="GF128">
        <v>1</v>
      </c>
      <c r="GH128" t="s">
        <v>3114</v>
      </c>
      <c r="GI128" s="27">
        <v>0</v>
      </c>
      <c r="GJ128" t="s">
        <v>242</v>
      </c>
      <c r="GK128" t="s">
        <v>242</v>
      </c>
      <c r="GM128" t="s">
        <v>242</v>
      </c>
      <c r="GP128" s="27">
        <v>1</v>
      </c>
      <c r="GQ128">
        <v>272</v>
      </c>
      <c r="GR128" t="s">
        <v>3122</v>
      </c>
      <c r="GT128">
        <v>3</v>
      </c>
      <c r="GV128" t="s">
        <v>3111</v>
      </c>
      <c r="GW128" s="27">
        <v>0</v>
      </c>
      <c r="GY128" s="27">
        <v>0</v>
      </c>
      <c r="HA128" t="s">
        <v>242</v>
      </c>
      <c r="HD128" s="27">
        <v>1</v>
      </c>
      <c r="HE128" s="2" t="s">
        <v>3123</v>
      </c>
      <c r="HF128">
        <v>1</v>
      </c>
      <c r="HH128" t="s">
        <v>3114</v>
      </c>
      <c r="HI128">
        <v>0.77777777800000003</v>
      </c>
      <c r="HJ128">
        <v>1</v>
      </c>
      <c r="HK128">
        <v>0.5</v>
      </c>
      <c r="HL128">
        <v>0.66666666699999999</v>
      </c>
      <c r="HM128">
        <v>0.4</v>
      </c>
      <c r="HN128">
        <v>0</v>
      </c>
      <c r="HO128">
        <v>0.5</v>
      </c>
      <c r="HP128">
        <v>0.66666666699999999</v>
      </c>
      <c r="HQ128">
        <v>0</v>
      </c>
      <c r="HR128">
        <v>1</v>
      </c>
      <c r="HS128">
        <v>0</v>
      </c>
      <c r="HT128">
        <v>1</v>
      </c>
      <c r="HU128">
        <v>1</v>
      </c>
      <c r="HV128">
        <v>0.75925925900000002</v>
      </c>
      <c r="HW128">
        <v>0.39166666700000002</v>
      </c>
      <c r="HX128">
        <v>0.53333333299999997</v>
      </c>
      <c r="HY128">
        <v>0.56141975300000002</v>
      </c>
      <c r="HZ128" t="s">
        <v>3109</v>
      </c>
      <c r="IA128" t="s">
        <v>266</v>
      </c>
      <c r="IB128" t="s">
        <v>3109</v>
      </c>
      <c r="IC128">
        <v>6707</v>
      </c>
      <c r="ID128">
        <v>7188</v>
      </c>
      <c r="IE128">
        <v>8375</v>
      </c>
      <c r="IF128">
        <v>8680</v>
      </c>
      <c r="IG128">
        <v>6707</v>
      </c>
    </row>
    <row r="129" spans="1:241" ht="14" customHeight="1" x14ac:dyDescent="0.2">
      <c r="A129" s="10">
        <v>128</v>
      </c>
      <c r="B129">
        <v>129</v>
      </c>
      <c r="C129" s="1">
        <v>44758.45</v>
      </c>
      <c r="D129" s="1">
        <v>44761.632638888892</v>
      </c>
      <c r="E129">
        <v>0</v>
      </c>
      <c r="F129" t="s">
        <v>3124</v>
      </c>
      <c r="G129">
        <v>100</v>
      </c>
      <c r="H129">
        <v>274943</v>
      </c>
      <c r="I129">
        <v>1</v>
      </c>
      <c r="J129" s="1">
        <v>44761.632638888892</v>
      </c>
      <c r="K129" t="s">
        <v>3125</v>
      </c>
      <c r="L129" t="s">
        <v>242</v>
      </c>
      <c r="M129" t="s">
        <v>242</v>
      </c>
      <c r="N129" t="s">
        <v>3126</v>
      </c>
      <c r="O129" t="s">
        <v>3127</v>
      </c>
      <c r="P129">
        <v>41.8825</v>
      </c>
      <c r="Q129">
        <v>-87.718500000000006</v>
      </c>
      <c r="R129" t="s">
        <v>245</v>
      </c>
      <c r="S129" t="s">
        <v>246</v>
      </c>
      <c r="T129" s="10" t="s">
        <v>3128</v>
      </c>
      <c r="V129" t="s">
        <v>3129</v>
      </c>
      <c r="W129">
        <v>608190104</v>
      </c>
      <c r="X129">
        <v>2273</v>
      </c>
      <c r="Y129" s="10" t="s">
        <v>271</v>
      </c>
      <c r="Z129" s="10" t="s">
        <v>2346</v>
      </c>
      <c r="AA129" s="10">
        <v>2020</v>
      </c>
      <c r="AC129" s="10">
        <v>0</v>
      </c>
      <c r="AF129" s="10">
        <v>7</v>
      </c>
      <c r="AG129">
        <v>3</v>
      </c>
      <c r="AI129" t="s">
        <v>3130</v>
      </c>
      <c r="AJ129" s="22">
        <v>0</v>
      </c>
      <c r="AK129" s="19">
        <v>0</v>
      </c>
      <c r="AL129" s="22">
        <v>0</v>
      </c>
      <c r="AM129" s="19">
        <v>0</v>
      </c>
      <c r="AN129" s="22">
        <v>0</v>
      </c>
      <c r="AO129" s="19">
        <v>0</v>
      </c>
      <c r="AQ129" t="s">
        <v>242</v>
      </c>
      <c r="AT129" s="22">
        <v>1</v>
      </c>
      <c r="AU129" s="10">
        <v>5</v>
      </c>
      <c r="AV129" s="21">
        <f t="shared" si="4"/>
        <v>71.428571428571431</v>
      </c>
      <c r="AW129">
        <v>3</v>
      </c>
      <c r="AY129" t="s">
        <v>3130</v>
      </c>
      <c r="AZ129" s="22">
        <v>1</v>
      </c>
      <c r="BA129" s="10">
        <v>5</v>
      </c>
      <c r="BB129" s="21">
        <f t="shared" si="5"/>
        <v>71.428571428571431</v>
      </c>
      <c r="BC129">
        <v>3</v>
      </c>
      <c r="BE129" t="s">
        <v>3130</v>
      </c>
      <c r="BF129" s="22">
        <v>1</v>
      </c>
      <c r="BG129" s="10">
        <v>16.600000000000001</v>
      </c>
      <c r="BI129">
        <v>3</v>
      </c>
      <c r="BK129" t="s">
        <v>3130</v>
      </c>
      <c r="BL129" s="22">
        <v>1</v>
      </c>
      <c r="BM129">
        <v>3</v>
      </c>
      <c r="BO129" t="s">
        <v>3130</v>
      </c>
      <c r="BP129" s="22">
        <v>1</v>
      </c>
      <c r="BQ129" s="10">
        <v>1</v>
      </c>
      <c r="BR129" s="21">
        <f t="shared" si="6"/>
        <v>14.285714285714285</v>
      </c>
      <c r="BT129" s="10">
        <v>3</v>
      </c>
      <c r="BV129" s="10" t="s">
        <v>3130</v>
      </c>
      <c r="BW129" s="22">
        <v>0</v>
      </c>
      <c r="BX129" s="19">
        <v>0</v>
      </c>
      <c r="BY129" s="21">
        <f t="shared" si="7"/>
        <v>0</v>
      </c>
      <c r="BZ129" s="10" t="s">
        <v>242</v>
      </c>
      <c r="CA129" s="10" t="s">
        <v>242</v>
      </c>
      <c r="CD129" s="22">
        <v>0</v>
      </c>
      <c r="CF129" s="10" t="s">
        <v>242</v>
      </c>
      <c r="CG129" s="10" t="s">
        <v>242</v>
      </c>
      <c r="CI129" s="22">
        <v>1</v>
      </c>
      <c r="CJ129" s="10" t="s">
        <v>3131</v>
      </c>
      <c r="CK129" s="10">
        <v>1</v>
      </c>
      <c r="CM129" s="10" t="s">
        <v>3132</v>
      </c>
      <c r="CN129" s="22">
        <v>0</v>
      </c>
      <c r="CO129" s="22">
        <v>0.5</v>
      </c>
      <c r="CP129" s="10" t="s">
        <v>242</v>
      </c>
      <c r="CQ129" s="10">
        <v>98</v>
      </c>
      <c r="CR129" s="10" t="s">
        <v>242</v>
      </c>
      <c r="CS129" s="11" t="s">
        <v>3133</v>
      </c>
      <c r="CU129" s="22">
        <v>1</v>
      </c>
      <c r="CV129" s="11" t="s">
        <v>3134</v>
      </c>
      <c r="CW129" s="10">
        <v>1</v>
      </c>
      <c r="CY129" s="10" t="s">
        <v>3132</v>
      </c>
      <c r="CZ129" s="22">
        <v>1</v>
      </c>
      <c r="DA129" s="10">
        <v>1641025</v>
      </c>
      <c r="DB129" s="10">
        <v>2</v>
      </c>
      <c r="DD129" s="22">
        <v>1</v>
      </c>
      <c r="DE129" s="10" t="s">
        <v>242</v>
      </c>
      <c r="DF129" s="10" t="s">
        <v>242</v>
      </c>
      <c r="DH129" s="10" t="s">
        <v>242</v>
      </c>
      <c r="DI129" s="10">
        <v>985920</v>
      </c>
      <c r="DJ129" s="10">
        <v>2</v>
      </c>
      <c r="DL129" s="22">
        <v>0</v>
      </c>
      <c r="DM129" s="10" t="s">
        <v>242</v>
      </c>
      <c r="DN129" s="10" t="s">
        <v>242</v>
      </c>
      <c r="DP129" s="10">
        <v>1</v>
      </c>
      <c r="DR129" s="10" t="s">
        <v>3132</v>
      </c>
      <c r="DS129" s="27">
        <v>1</v>
      </c>
      <c r="DT129" s="2" t="s">
        <v>3135</v>
      </c>
      <c r="DU129" s="27">
        <v>1</v>
      </c>
      <c r="DV129" s="2" t="s">
        <v>3136</v>
      </c>
      <c r="DW129" s="27">
        <v>0</v>
      </c>
      <c r="DY129" s="27">
        <v>0</v>
      </c>
      <c r="EA129" s="27">
        <v>0</v>
      </c>
      <c r="EC129" s="27">
        <v>0</v>
      </c>
      <c r="EE129" s="27">
        <v>0</v>
      </c>
      <c r="EG129" s="27">
        <v>0.5</v>
      </c>
      <c r="EH129" t="s">
        <v>3137</v>
      </c>
      <c r="EI129" s="27">
        <v>1</v>
      </c>
      <c r="EJ129" t="s">
        <v>3138</v>
      </c>
      <c r="EK129" s="27">
        <v>1</v>
      </c>
      <c r="EL129" s="2" t="s">
        <v>3139</v>
      </c>
      <c r="EM129">
        <v>1</v>
      </c>
      <c r="EO129" t="s">
        <v>3132</v>
      </c>
      <c r="EP129" s="22">
        <v>0</v>
      </c>
      <c r="EQ129" s="10" t="s">
        <v>242</v>
      </c>
      <c r="ER129" s="10" t="s">
        <v>242</v>
      </c>
      <c r="EU129" s="10" t="s">
        <v>242</v>
      </c>
      <c r="EV129" s="10" t="s">
        <v>242</v>
      </c>
      <c r="EX129" s="22">
        <v>1</v>
      </c>
      <c r="EY129" s="10">
        <v>13964</v>
      </c>
      <c r="EZ129" s="10" t="s">
        <v>3140</v>
      </c>
      <c r="FA129" s="22">
        <v>0</v>
      </c>
      <c r="FB129" s="10" t="s">
        <v>242</v>
      </c>
      <c r="FD129" s="22">
        <v>0</v>
      </c>
      <c r="FE129" s="10" t="s">
        <v>242</v>
      </c>
      <c r="FG129" s="22">
        <v>0</v>
      </c>
      <c r="FH129" s="10" t="s">
        <v>242</v>
      </c>
      <c r="FJ129" s="10">
        <v>1</v>
      </c>
      <c r="FL129" s="10" t="s">
        <v>3132</v>
      </c>
      <c r="FM129" s="22">
        <v>0.5</v>
      </c>
      <c r="FN129" s="10" t="s">
        <v>242</v>
      </c>
      <c r="FO129" s="10" t="s">
        <v>242</v>
      </c>
      <c r="FP129" s="10" t="s">
        <v>242</v>
      </c>
      <c r="FQ129" s="10" t="s">
        <v>3141</v>
      </c>
      <c r="FR129" s="22">
        <v>1</v>
      </c>
      <c r="FS129" s="10">
        <v>28</v>
      </c>
      <c r="FT129" s="10">
        <v>2</v>
      </c>
      <c r="FV129" s="22">
        <v>1</v>
      </c>
      <c r="FW129" s="10">
        <v>11</v>
      </c>
      <c r="FX129" s="10">
        <v>31</v>
      </c>
      <c r="FY129" s="10">
        <v>54</v>
      </c>
      <c r="FZ129" s="10">
        <v>2</v>
      </c>
      <c r="GA129" s="10" t="s">
        <v>242</v>
      </c>
      <c r="GB129" s="10" t="s">
        <v>242</v>
      </c>
      <c r="GC129" s="10" t="s">
        <v>242</v>
      </c>
      <c r="GD129" s="10">
        <v>1</v>
      </c>
      <c r="GF129" s="10">
        <v>1</v>
      </c>
      <c r="GH129" s="10" t="s">
        <v>3132</v>
      </c>
      <c r="GI129" s="22">
        <v>0</v>
      </c>
      <c r="GJ129" s="10" t="s">
        <v>242</v>
      </c>
      <c r="GK129" s="10" t="s">
        <v>242</v>
      </c>
      <c r="GM129" s="10" t="s">
        <v>242</v>
      </c>
      <c r="GP129" s="22">
        <v>1</v>
      </c>
      <c r="GQ129" s="10">
        <v>103</v>
      </c>
      <c r="GR129" s="10" t="s">
        <v>3142</v>
      </c>
      <c r="GT129" s="10">
        <v>3</v>
      </c>
      <c r="GV129" s="10" t="s">
        <v>3130</v>
      </c>
      <c r="GW129" s="22">
        <v>0</v>
      </c>
      <c r="GY129" s="22">
        <v>0</v>
      </c>
      <c r="HA129" s="10" t="s">
        <v>242</v>
      </c>
      <c r="HD129" s="22">
        <v>1</v>
      </c>
      <c r="HE129" s="10" t="s">
        <v>3143</v>
      </c>
      <c r="HF129" s="10">
        <v>1</v>
      </c>
      <c r="HH129" s="10" t="s">
        <v>3132</v>
      </c>
      <c r="HI129" s="10">
        <v>0.55555555599999995</v>
      </c>
      <c r="HJ129" s="10">
        <v>1</v>
      </c>
      <c r="HK129" s="10">
        <v>0.75</v>
      </c>
      <c r="HL129" s="10">
        <v>0.66666666699999999</v>
      </c>
      <c r="HM129" s="10">
        <v>0.45</v>
      </c>
      <c r="HN129" s="10">
        <v>0</v>
      </c>
      <c r="HO129" s="10">
        <v>0.25</v>
      </c>
      <c r="HP129" s="10">
        <v>0.83333333300000001</v>
      </c>
      <c r="HQ129" s="10">
        <v>0</v>
      </c>
      <c r="HR129" s="10">
        <v>1</v>
      </c>
      <c r="HS129" s="10">
        <v>0</v>
      </c>
      <c r="HT129" s="10">
        <v>1</v>
      </c>
      <c r="HU129" s="10">
        <v>1</v>
      </c>
      <c r="HV129" s="10">
        <v>0.76851851900000001</v>
      </c>
      <c r="HW129" s="10">
        <v>0.34166666699999998</v>
      </c>
      <c r="HX129" s="10">
        <v>0.56666666700000001</v>
      </c>
      <c r="HY129" s="10">
        <v>0.55895061700000004</v>
      </c>
      <c r="HZ129" s="10" t="s">
        <v>3144</v>
      </c>
      <c r="IA129" s="10" t="s">
        <v>266</v>
      </c>
      <c r="IB129" s="10" t="s">
        <v>3128</v>
      </c>
      <c r="IC129" s="10">
        <v>9970.6720000000005</v>
      </c>
      <c r="ID129" s="10">
        <v>9552.1970000000001</v>
      </c>
      <c r="IE129" s="10">
        <v>11200.612999999999</v>
      </c>
      <c r="IF129" s="10">
        <v>11737.065000000001</v>
      </c>
      <c r="IG129" s="10">
        <v>9970.6720000000005</v>
      </c>
    </row>
    <row r="130" spans="1:241" customFormat="1" ht="14" customHeight="1" x14ac:dyDescent="0.2">
      <c r="A130">
        <v>129</v>
      </c>
      <c r="B130">
        <v>130</v>
      </c>
      <c r="C130" s="1">
        <v>44761.484027777777</v>
      </c>
      <c r="D130" s="1">
        <v>44763.010416666664</v>
      </c>
      <c r="E130">
        <v>0</v>
      </c>
      <c r="F130" t="s">
        <v>2969</v>
      </c>
      <c r="G130">
        <v>100</v>
      </c>
      <c r="H130">
        <v>131854</v>
      </c>
      <c r="I130">
        <v>1</v>
      </c>
      <c r="J130" s="1">
        <v>44763.010416666664</v>
      </c>
      <c r="K130" t="s">
        <v>3145</v>
      </c>
      <c r="L130" t="s">
        <v>242</v>
      </c>
      <c r="M130" t="s">
        <v>242</v>
      </c>
      <c r="N130" t="s">
        <v>3146</v>
      </c>
      <c r="O130" t="s">
        <v>3147</v>
      </c>
      <c r="P130">
        <v>34.064799999999998</v>
      </c>
      <c r="Q130">
        <v>-118.4414</v>
      </c>
      <c r="R130" t="s">
        <v>245</v>
      </c>
      <c r="S130" t="s">
        <v>246</v>
      </c>
      <c r="T130" t="s">
        <v>3148</v>
      </c>
      <c r="V130" t="s">
        <v>3149</v>
      </c>
      <c r="W130" t="s">
        <v>3150</v>
      </c>
      <c r="X130">
        <v>6211</v>
      </c>
      <c r="Y130" t="s">
        <v>319</v>
      </c>
      <c r="Z130" t="s">
        <v>1051</v>
      </c>
      <c r="AA130">
        <v>2021</v>
      </c>
      <c r="AC130">
        <v>0</v>
      </c>
      <c r="AF130">
        <v>13</v>
      </c>
      <c r="AG130">
        <v>3</v>
      </c>
      <c r="AI130" t="s">
        <v>3151</v>
      </c>
      <c r="AJ130" s="27">
        <v>1</v>
      </c>
      <c r="AK130">
        <v>7</v>
      </c>
      <c r="AL130" s="27">
        <v>0</v>
      </c>
      <c r="AM130" s="24">
        <v>0</v>
      </c>
      <c r="AN130" s="27">
        <v>1</v>
      </c>
      <c r="AO130">
        <v>9</v>
      </c>
      <c r="AP130" s="2" t="s">
        <v>3152</v>
      </c>
      <c r="AQ130">
        <v>3</v>
      </c>
      <c r="AS130" t="s">
        <v>3151</v>
      </c>
      <c r="AT130" s="27">
        <v>1</v>
      </c>
      <c r="AU130">
        <v>11</v>
      </c>
      <c r="AV130" s="21">
        <f t="shared" si="4"/>
        <v>84.615384615384613</v>
      </c>
      <c r="AW130">
        <v>3</v>
      </c>
      <c r="AY130" t="s">
        <v>3151</v>
      </c>
      <c r="AZ130" s="27">
        <v>1</v>
      </c>
      <c r="BA130">
        <v>11</v>
      </c>
      <c r="BB130" s="21">
        <f t="shared" si="5"/>
        <v>84.615384615384613</v>
      </c>
      <c r="BC130">
        <v>3</v>
      </c>
      <c r="BE130" t="s">
        <v>3151</v>
      </c>
      <c r="BF130" s="27">
        <v>1</v>
      </c>
      <c r="BG130">
        <v>6</v>
      </c>
      <c r="BI130">
        <v>3</v>
      </c>
      <c r="BK130" t="s">
        <v>3151</v>
      </c>
      <c r="BL130" s="27">
        <v>1</v>
      </c>
      <c r="BM130">
        <v>3</v>
      </c>
      <c r="BO130" t="s">
        <v>3151</v>
      </c>
      <c r="BP130" s="27">
        <v>1</v>
      </c>
      <c r="BQ130">
        <v>4</v>
      </c>
      <c r="BR130" s="21">
        <f t="shared" si="6"/>
        <v>30.76923076923077</v>
      </c>
      <c r="BT130">
        <v>3</v>
      </c>
      <c r="BV130" t="s">
        <v>3151</v>
      </c>
      <c r="BW130" s="27">
        <v>1</v>
      </c>
      <c r="BX130">
        <v>2</v>
      </c>
      <c r="BY130" s="21">
        <f t="shared" si="7"/>
        <v>15.384615384615385</v>
      </c>
      <c r="BZ130">
        <v>2</v>
      </c>
      <c r="CA130">
        <v>3</v>
      </c>
      <c r="CC130" t="s">
        <v>3151</v>
      </c>
      <c r="CD130" s="27">
        <v>0</v>
      </c>
      <c r="CF130" t="s">
        <v>242</v>
      </c>
      <c r="CG130" t="s">
        <v>242</v>
      </c>
      <c r="CI130" s="27">
        <v>1</v>
      </c>
      <c r="CJ130" s="2" t="s">
        <v>3153</v>
      </c>
      <c r="CK130">
        <v>1</v>
      </c>
      <c r="CM130" t="s">
        <v>3154</v>
      </c>
      <c r="CN130" s="27">
        <v>1</v>
      </c>
      <c r="CO130" s="27">
        <v>0</v>
      </c>
      <c r="CP130" t="s">
        <v>242</v>
      </c>
      <c r="CQ130" t="s">
        <v>242</v>
      </c>
      <c r="CR130" t="s">
        <v>242</v>
      </c>
      <c r="CU130" s="27">
        <v>1</v>
      </c>
      <c r="CV130" s="2" t="s">
        <v>3155</v>
      </c>
      <c r="CW130">
        <v>1</v>
      </c>
      <c r="CY130" t="s">
        <v>3154</v>
      </c>
      <c r="CZ130" s="27">
        <v>0</v>
      </c>
      <c r="DA130" t="s">
        <v>242</v>
      </c>
      <c r="DB130" t="s">
        <v>242</v>
      </c>
      <c r="DD130" s="27">
        <v>0</v>
      </c>
      <c r="DE130" t="s">
        <v>242</v>
      </c>
      <c r="DF130" t="s">
        <v>242</v>
      </c>
      <c r="DH130" t="s">
        <v>242</v>
      </c>
      <c r="DI130" t="s">
        <v>242</v>
      </c>
      <c r="DJ130" t="s">
        <v>242</v>
      </c>
      <c r="DL130" s="27">
        <v>0</v>
      </c>
      <c r="DM130" t="s">
        <v>242</v>
      </c>
      <c r="DN130" t="s">
        <v>242</v>
      </c>
      <c r="DP130" t="s">
        <v>242</v>
      </c>
      <c r="DS130" s="27">
        <v>0</v>
      </c>
      <c r="DU130" s="27">
        <v>0</v>
      </c>
      <c r="DW130" s="27">
        <v>0</v>
      </c>
      <c r="DY130" s="27">
        <v>0</v>
      </c>
      <c r="EA130" s="27">
        <v>0</v>
      </c>
      <c r="EC130" s="27">
        <v>0</v>
      </c>
      <c r="EE130" s="27">
        <v>0</v>
      </c>
      <c r="EG130" s="27">
        <v>0</v>
      </c>
      <c r="EI130" s="27">
        <v>0</v>
      </c>
      <c r="EK130" s="27">
        <v>0</v>
      </c>
      <c r="EM130" t="s">
        <v>242</v>
      </c>
      <c r="EP130" s="27">
        <v>0</v>
      </c>
      <c r="EQ130" t="s">
        <v>242</v>
      </c>
      <c r="ER130" t="s">
        <v>242</v>
      </c>
      <c r="EU130" t="s">
        <v>242</v>
      </c>
      <c r="EV130" t="s">
        <v>242</v>
      </c>
      <c r="EX130" s="27">
        <v>0</v>
      </c>
      <c r="EY130" t="s">
        <v>242</v>
      </c>
      <c r="FA130" s="27">
        <v>0</v>
      </c>
      <c r="FB130" t="s">
        <v>242</v>
      </c>
      <c r="FD130" s="27">
        <v>0</v>
      </c>
      <c r="FE130" t="s">
        <v>242</v>
      </c>
      <c r="FG130" s="27">
        <v>0</v>
      </c>
      <c r="FH130" t="s">
        <v>242</v>
      </c>
      <c r="FJ130" t="s">
        <v>242</v>
      </c>
      <c r="FM130" s="27">
        <v>1</v>
      </c>
      <c r="FN130">
        <v>25.6</v>
      </c>
      <c r="FO130">
        <v>58.3</v>
      </c>
      <c r="FP130">
        <v>16.100000000000001</v>
      </c>
      <c r="FR130" s="27">
        <v>1</v>
      </c>
      <c r="FS130">
        <v>28</v>
      </c>
      <c r="FT130">
        <v>2</v>
      </c>
      <c r="FU130" s="2" t="s">
        <v>3156</v>
      </c>
      <c r="FV130" s="27">
        <v>1</v>
      </c>
      <c r="FW130">
        <v>4.2</v>
      </c>
      <c r="FX130">
        <v>7.1</v>
      </c>
      <c r="FY130">
        <v>57.5</v>
      </c>
      <c r="FZ130">
        <v>28.8</v>
      </c>
      <c r="GA130" t="s">
        <v>242</v>
      </c>
      <c r="GB130" t="s">
        <v>242</v>
      </c>
      <c r="GC130" t="s">
        <v>242</v>
      </c>
      <c r="GD130">
        <v>1</v>
      </c>
      <c r="GF130">
        <v>1</v>
      </c>
      <c r="GH130" t="s">
        <v>3154</v>
      </c>
      <c r="GI130" s="27">
        <v>0</v>
      </c>
      <c r="GJ130" t="s">
        <v>242</v>
      </c>
      <c r="GK130" t="s">
        <v>242</v>
      </c>
      <c r="GM130" t="s">
        <v>242</v>
      </c>
      <c r="GP130" s="27">
        <v>1</v>
      </c>
      <c r="GQ130">
        <v>35</v>
      </c>
      <c r="GR130" t="s">
        <v>3157</v>
      </c>
      <c r="GT130">
        <v>3</v>
      </c>
      <c r="GV130" t="s">
        <v>3151</v>
      </c>
      <c r="GW130" s="27">
        <v>0</v>
      </c>
      <c r="GY130" s="27">
        <v>0</v>
      </c>
      <c r="HA130" t="s">
        <v>242</v>
      </c>
      <c r="HD130" s="27">
        <v>1</v>
      </c>
      <c r="HE130" s="2" t="s">
        <v>3158</v>
      </c>
      <c r="HF130">
        <v>1</v>
      </c>
      <c r="HH130" t="s">
        <v>3154</v>
      </c>
      <c r="HI130">
        <v>0.77777777800000003</v>
      </c>
      <c r="HJ130">
        <v>1</v>
      </c>
      <c r="HK130">
        <v>0.5</v>
      </c>
      <c r="HL130">
        <v>0</v>
      </c>
      <c r="HM130">
        <v>0</v>
      </c>
      <c r="HN130">
        <v>0</v>
      </c>
      <c r="HO130">
        <v>0</v>
      </c>
      <c r="HP130">
        <v>1</v>
      </c>
      <c r="HQ130">
        <v>0</v>
      </c>
      <c r="HR130">
        <v>1</v>
      </c>
      <c r="HS130">
        <v>0</v>
      </c>
      <c r="HT130">
        <v>1</v>
      </c>
      <c r="HU130">
        <v>1</v>
      </c>
      <c r="HV130">
        <v>0.75925925900000002</v>
      </c>
      <c r="HW130">
        <v>0</v>
      </c>
      <c r="HX130">
        <v>0.6</v>
      </c>
      <c r="HY130">
        <v>0.45308641999999999</v>
      </c>
      <c r="HZ130" t="s">
        <v>3159</v>
      </c>
      <c r="IA130" t="s">
        <v>266</v>
      </c>
      <c r="IB130" t="s">
        <v>3148</v>
      </c>
      <c r="IC130">
        <v>517.89400000000001</v>
      </c>
      <c r="ID130">
        <v>689.89800000000002</v>
      </c>
      <c r="IE130">
        <v>701.36599999999999</v>
      </c>
      <c r="IF130">
        <v>729.17499999999995</v>
      </c>
      <c r="IG130">
        <v>517.89400000000001</v>
      </c>
    </row>
    <row r="131" spans="1:241" customFormat="1" ht="14" customHeight="1" x14ac:dyDescent="0.2">
      <c r="A131">
        <v>130</v>
      </c>
      <c r="B131">
        <v>131</v>
      </c>
      <c r="C131" s="1">
        <v>44761.634027777778</v>
      </c>
      <c r="D131" s="1">
        <v>44764.638888888891</v>
      </c>
      <c r="E131">
        <v>0</v>
      </c>
      <c r="F131" t="s">
        <v>3160</v>
      </c>
      <c r="G131">
        <v>100</v>
      </c>
      <c r="H131">
        <v>259634</v>
      </c>
      <c r="I131">
        <v>1</v>
      </c>
      <c r="J131" s="1">
        <v>44764.638888888891</v>
      </c>
      <c r="K131" t="s">
        <v>3161</v>
      </c>
      <c r="L131" t="s">
        <v>242</v>
      </c>
      <c r="M131" t="s">
        <v>242</v>
      </c>
      <c r="N131" t="s">
        <v>3162</v>
      </c>
      <c r="O131" t="s">
        <v>3163</v>
      </c>
      <c r="P131">
        <v>45.472200000000001</v>
      </c>
      <c r="Q131">
        <v>9.1921999999999997</v>
      </c>
      <c r="R131" t="s">
        <v>245</v>
      </c>
      <c r="S131" t="s">
        <v>246</v>
      </c>
      <c r="T131" t="s">
        <v>3164</v>
      </c>
      <c r="V131" t="s">
        <v>3165</v>
      </c>
      <c r="W131">
        <v>579780206</v>
      </c>
      <c r="X131">
        <v>2090</v>
      </c>
      <c r="Y131" t="s">
        <v>326</v>
      </c>
      <c r="Z131" t="s">
        <v>942</v>
      </c>
      <c r="AA131">
        <v>2021</v>
      </c>
      <c r="AC131">
        <v>0</v>
      </c>
      <c r="AF131">
        <v>11</v>
      </c>
      <c r="AG131">
        <v>3</v>
      </c>
      <c r="AI131" t="s">
        <v>3166</v>
      </c>
      <c r="AJ131" s="27">
        <v>1</v>
      </c>
      <c r="AK131">
        <v>11</v>
      </c>
      <c r="AL131" s="27">
        <v>0</v>
      </c>
      <c r="AM131" s="24">
        <v>0</v>
      </c>
      <c r="AN131" s="27">
        <v>0</v>
      </c>
      <c r="AO131" s="24">
        <v>0</v>
      </c>
      <c r="AP131" t="s">
        <v>3167</v>
      </c>
      <c r="AQ131">
        <v>3</v>
      </c>
      <c r="AS131" t="s">
        <v>3166</v>
      </c>
      <c r="AT131" s="27">
        <v>1</v>
      </c>
      <c r="AU131">
        <v>10</v>
      </c>
      <c r="AV131" s="21">
        <f t="shared" ref="AV131:AV194" si="8">AU131/AF131*100</f>
        <v>90.909090909090907</v>
      </c>
      <c r="AW131">
        <v>1</v>
      </c>
      <c r="AY131" t="s">
        <v>3166</v>
      </c>
      <c r="AZ131" s="27">
        <v>1</v>
      </c>
      <c r="BA131">
        <v>10</v>
      </c>
      <c r="BB131" s="21">
        <f t="shared" ref="BB131:BB194" si="9">BA131/AF131*100</f>
        <v>90.909090909090907</v>
      </c>
      <c r="BC131">
        <v>3</v>
      </c>
      <c r="BE131" t="s">
        <v>3166</v>
      </c>
      <c r="BF131" s="27">
        <v>1</v>
      </c>
      <c r="BG131">
        <v>8.4499999999999993</v>
      </c>
      <c r="BI131">
        <v>3</v>
      </c>
      <c r="BK131" t="s">
        <v>3166</v>
      </c>
      <c r="BL131" s="27">
        <v>1</v>
      </c>
      <c r="BM131">
        <v>3</v>
      </c>
      <c r="BO131" t="s">
        <v>3166</v>
      </c>
      <c r="BP131" s="27">
        <v>1</v>
      </c>
      <c r="BQ131">
        <v>4</v>
      </c>
      <c r="BR131" s="21">
        <f t="shared" ref="BR131:BR194" si="10">BQ131/AF131*100</f>
        <v>36.363636363636367</v>
      </c>
      <c r="BT131">
        <v>3</v>
      </c>
      <c r="BV131" t="s">
        <v>3166</v>
      </c>
      <c r="BW131" s="27">
        <v>1</v>
      </c>
      <c r="BX131">
        <v>7</v>
      </c>
      <c r="BY131" s="21">
        <f t="shared" ref="BY131:BY192" si="11">BX131/AF131*100</f>
        <v>63.636363636363633</v>
      </c>
      <c r="BZ131">
        <v>1</v>
      </c>
      <c r="CA131">
        <v>3</v>
      </c>
      <c r="CC131" t="s">
        <v>3166</v>
      </c>
      <c r="CD131" s="27">
        <v>0</v>
      </c>
      <c r="CF131" t="s">
        <v>242</v>
      </c>
      <c r="CG131" t="s">
        <v>242</v>
      </c>
      <c r="CI131" s="27">
        <v>1</v>
      </c>
      <c r="CJ131" t="s">
        <v>3168</v>
      </c>
      <c r="CK131">
        <v>1</v>
      </c>
      <c r="CM131" t="s">
        <v>3169</v>
      </c>
      <c r="CN131" s="27">
        <v>1</v>
      </c>
      <c r="CO131" s="27">
        <v>0.5</v>
      </c>
      <c r="CP131">
        <v>100</v>
      </c>
      <c r="CQ131">
        <v>100</v>
      </c>
      <c r="CR131" t="s">
        <v>242</v>
      </c>
      <c r="CU131" s="27">
        <v>1</v>
      </c>
      <c r="CV131" s="2" t="s">
        <v>3170</v>
      </c>
      <c r="CW131">
        <v>1</v>
      </c>
      <c r="CY131" t="s">
        <v>3169</v>
      </c>
      <c r="CZ131" s="27">
        <v>1</v>
      </c>
      <c r="DA131">
        <v>37889</v>
      </c>
      <c r="DB131">
        <v>2</v>
      </c>
      <c r="DD131" s="27">
        <v>1</v>
      </c>
      <c r="DE131" t="s">
        <v>242</v>
      </c>
      <c r="DF131" t="s">
        <v>242</v>
      </c>
      <c r="DH131" t="s">
        <v>242</v>
      </c>
      <c r="DI131">
        <v>58726</v>
      </c>
      <c r="DJ131">
        <v>2</v>
      </c>
      <c r="DL131" s="27">
        <v>1</v>
      </c>
      <c r="DM131">
        <v>3121649</v>
      </c>
      <c r="DN131">
        <v>2</v>
      </c>
      <c r="DP131">
        <v>1</v>
      </c>
      <c r="DR131" t="s">
        <v>3169</v>
      </c>
      <c r="DS131" s="27">
        <v>1</v>
      </c>
      <c r="DT131" s="2" t="s">
        <v>3171</v>
      </c>
      <c r="DU131" s="27">
        <v>1</v>
      </c>
      <c r="DV131" s="2" t="s">
        <v>3172</v>
      </c>
      <c r="DW131" s="27">
        <v>0</v>
      </c>
      <c r="DY131" s="27">
        <v>0</v>
      </c>
      <c r="EA131" s="27">
        <v>0</v>
      </c>
      <c r="EC131" s="27">
        <v>0</v>
      </c>
      <c r="EE131" s="27">
        <v>0</v>
      </c>
      <c r="EG131" s="27">
        <v>0</v>
      </c>
      <c r="EI131" s="27">
        <v>1</v>
      </c>
      <c r="EJ131" t="s">
        <v>3173</v>
      </c>
      <c r="EK131" s="27">
        <v>1</v>
      </c>
      <c r="EL131" s="2" t="s">
        <v>3174</v>
      </c>
      <c r="EM131">
        <v>1</v>
      </c>
      <c r="EO131" t="s">
        <v>3169</v>
      </c>
      <c r="EP131" s="27">
        <v>0</v>
      </c>
      <c r="EQ131" t="s">
        <v>242</v>
      </c>
      <c r="ER131" t="s">
        <v>242</v>
      </c>
      <c r="EU131" t="s">
        <v>242</v>
      </c>
      <c r="EV131" t="s">
        <v>242</v>
      </c>
      <c r="EX131" s="27">
        <v>1</v>
      </c>
      <c r="EY131">
        <v>2430</v>
      </c>
      <c r="FA131" s="27">
        <v>0</v>
      </c>
      <c r="FB131" t="s">
        <v>242</v>
      </c>
      <c r="FD131" s="27">
        <v>1</v>
      </c>
      <c r="FE131">
        <v>2430</v>
      </c>
      <c r="FG131" s="27">
        <v>0</v>
      </c>
      <c r="FH131" t="s">
        <v>242</v>
      </c>
      <c r="FJ131">
        <v>1</v>
      </c>
      <c r="FL131" t="s">
        <v>3169</v>
      </c>
      <c r="FM131" s="27">
        <v>0</v>
      </c>
      <c r="FN131" t="s">
        <v>242</v>
      </c>
      <c r="FO131" t="s">
        <v>242</v>
      </c>
      <c r="FP131" t="s">
        <v>242</v>
      </c>
      <c r="FR131" s="27">
        <v>0</v>
      </c>
      <c r="FS131" t="s">
        <v>242</v>
      </c>
      <c r="FT131" t="s">
        <v>242</v>
      </c>
      <c r="FV131" s="27">
        <v>0</v>
      </c>
      <c r="FW131" t="s">
        <v>242</v>
      </c>
      <c r="FX131" t="s">
        <v>242</v>
      </c>
      <c r="FY131" t="s">
        <v>242</v>
      </c>
      <c r="FZ131" t="s">
        <v>242</v>
      </c>
      <c r="GA131" t="s">
        <v>242</v>
      </c>
      <c r="GB131" t="s">
        <v>242</v>
      </c>
      <c r="GC131" t="s">
        <v>242</v>
      </c>
      <c r="GD131" t="s">
        <v>242</v>
      </c>
      <c r="GF131" t="s">
        <v>242</v>
      </c>
      <c r="GI131" s="27">
        <v>1</v>
      </c>
      <c r="GJ131">
        <v>0.97</v>
      </c>
      <c r="GK131">
        <v>0.98</v>
      </c>
      <c r="GM131">
        <v>1</v>
      </c>
      <c r="GO131" t="s">
        <v>3169</v>
      </c>
      <c r="GP131" s="27">
        <v>1</v>
      </c>
      <c r="GQ131">
        <v>585</v>
      </c>
      <c r="GR131" t="s">
        <v>3175</v>
      </c>
      <c r="GT131">
        <v>1</v>
      </c>
      <c r="GV131" t="s">
        <v>3169</v>
      </c>
      <c r="GW131" s="27">
        <v>0</v>
      </c>
      <c r="GY131" s="27">
        <v>0</v>
      </c>
      <c r="HA131" t="s">
        <v>242</v>
      </c>
      <c r="HD131" s="27">
        <v>1</v>
      </c>
      <c r="HE131" s="2" t="s">
        <v>3176</v>
      </c>
      <c r="HF131">
        <v>1</v>
      </c>
      <c r="HH131" t="s">
        <v>3169</v>
      </c>
      <c r="HI131">
        <v>0.66666666699999999</v>
      </c>
      <c r="HJ131">
        <v>1</v>
      </c>
      <c r="HK131">
        <v>0.75</v>
      </c>
      <c r="HL131">
        <v>1</v>
      </c>
      <c r="HM131">
        <v>0.4</v>
      </c>
      <c r="HN131">
        <v>0</v>
      </c>
      <c r="HO131">
        <v>0.5</v>
      </c>
      <c r="HP131">
        <v>0</v>
      </c>
      <c r="HQ131">
        <v>1</v>
      </c>
      <c r="HR131">
        <v>1</v>
      </c>
      <c r="HS131">
        <v>0</v>
      </c>
      <c r="HT131">
        <v>1</v>
      </c>
      <c r="HU131">
        <v>1</v>
      </c>
      <c r="HV131">
        <v>0.80555555599999995</v>
      </c>
      <c r="HW131">
        <v>0.47499999999999998</v>
      </c>
      <c r="HX131">
        <v>0.6</v>
      </c>
      <c r="HY131">
        <v>0.62685185200000004</v>
      </c>
      <c r="HZ131" t="s">
        <v>3177</v>
      </c>
      <c r="IA131" t="s">
        <v>266</v>
      </c>
      <c r="IB131" t="s">
        <v>3164</v>
      </c>
      <c r="IC131">
        <v>5347.4</v>
      </c>
      <c r="ID131">
        <v>5601.3</v>
      </c>
      <c r="IE131">
        <v>6317.9</v>
      </c>
      <c r="IF131">
        <v>6350.5</v>
      </c>
      <c r="IG131">
        <v>5347.4</v>
      </c>
    </row>
    <row r="132" spans="1:241" customFormat="1" ht="14" customHeight="1" x14ac:dyDescent="0.2">
      <c r="A132">
        <v>131</v>
      </c>
      <c r="B132">
        <v>132</v>
      </c>
      <c r="C132" s="1">
        <v>44767.29791666667</v>
      </c>
      <c r="D132" s="1">
        <v>44768.477777777778</v>
      </c>
      <c r="E132">
        <v>0</v>
      </c>
      <c r="F132" t="s">
        <v>3178</v>
      </c>
      <c r="G132">
        <v>100</v>
      </c>
      <c r="H132">
        <v>101929</v>
      </c>
      <c r="I132">
        <v>1</v>
      </c>
      <c r="J132" s="1">
        <v>44768.477777777778</v>
      </c>
      <c r="K132" t="s">
        <v>3179</v>
      </c>
      <c r="L132" t="s">
        <v>242</v>
      </c>
      <c r="M132" t="s">
        <v>242</v>
      </c>
      <c r="N132" t="s">
        <v>3180</v>
      </c>
      <c r="O132" t="s">
        <v>3181</v>
      </c>
      <c r="P132">
        <v>43.7089</v>
      </c>
      <c r="Q132">
        <v>10.4087</v>
      </c>
      <c r="R132" t="s">
        <v>245</v>
      </c>
      <c r="S132" t="s">
        <v>246</v>
      </c>
      <c r="T132" t="s">
        <v>3182</v>
      </c>
      <c r="V132" t="s">
        <v>3183</v>
      </c>
      <c r="W132">
        <v>573284106</v>
      </c>
      <c r="X132">
        <v>1400</v>
      </c>
      <c r="Y132" t="s">
        <v>418</v>
      </c>
      <c r="Z132" t="s">
        <v>3184</v>
      </c>
      <c r="AA132">
        <v>2021</v>
      </c>
      <c r="AC132">
        <v>0</v>
      </c>
      <c r="AF132">
        <v>11</v>
      </c>
      <c r="AG132">
        <v>3</v>
      </c>
      <c r="AI132" t="s">
        <v>3185</v>
      </c>
      <c r="AJ132" s="27">
        <v>1</v>
      </c>
      <c r="AK132">
        <v>10</v>
      </c>
      <c r="AL132" s="27">
        <v>1</v>
      </c>
      <c r="AM132">
        <v>11</v>
      </c>
      <c r="AN132" s="27">
        <v>0</v>
      </c>
      <c r="AO132" s="24">
        <v>0</v>
      </c>
      <c r="AP132" t="s">
        <v>3186</v>
      </c>
      <c r="AQ132">
        <v>3</v>
      </c>
      <c r="AS132" t="s">
        <v>3185</v>
      </c>
      <c r="AT132" s="27">
        <v>1</v>
      </c>
      <c r="AU132">
        <v>10</v>
      </c>
      <c r="AV132" s="21">
        <f t="shared" si="8"/>
        <v>90.909090909090907</v>
      </c>
      <c r="AW132">
        <v>3</v>
      </c>
      <c r="AY132" t="s">
        <v>3185</v>
      </c>
      <c r="AZ132" s="27">
        <v>1</v>
      </c>
      <c r="BA132">
        <v>10</v>
      </c>
      <c r="BB132" s="21">
        <f t="shared" si="9"/>
        <v>90.909090909090907</v>
      </c>
      <c r="BC132">
        <v>3</v>
      </c>
      <c r="BE132" t="s">
        <v>3185</v>
      </c>
      <c r="BF132" s="27">
        <v>1</v>
      </c>
      <c r="BG132">
        <v>5.2</v>
      </c>
      <c r="BI132">
        <v>3</v>
      </c>
      <c r="BK132" t="s">
        <v>3185</v>
      </c>
      <c r="BL132" s="27">
        <v>1</v>
      </c>
      <c r="BM132">
        <v>3</v>
      </c>
      <c r="BO132" t="s">
        <v>3185</v>
      </c>
      <c r="BP132" s="27">
        <v>1</v>
      </c>
      <c r="BQ132">
        <v>3</v>
      </c>
      <c r="BR132" s="21">
        <f t="shared" si="10"/>
        <v>27.27272727272727</v>
      </c>
      <c r="BT132">
        <v>3</v>
      </c>
      <c r="BV132" t="s">
        <v>3185</v>
      </c>
      <c r="BW132" s="27">
        <v>1</v>
      </c>
      <c r="BX132">
        <v>3</v>
      </c>
      <c r="BY132" s="21">
        <f t="shared" si="11"/>
        <v>27.27272727272727</v>
      </c>
      <c r="BZ132">
        <v>2</v>
      </c>
      <c r="CA132">
        <v>3</v>
      </c>
      <c r="CC132" t="s">
        <v>3185</v>
      </c>
      <c r="CD132" s="27">
        <v>0</v>
      </c>
      <c r="CF132" t="s">
        <v>242</v>
      </c>
      <c r="CG132" t="s">
        <v>242</v>
      </c>
      <c r="CI132" s="27">
        <v>0</v>
      </c>
      <c r="CK132" t="s">
        <v>242</v>
      </c>
      <c r="CN132" s="27">
        <v>0</v>
      </c>
      <c r="CO132" s="27">
        <v>0</v>
      </c>
      <c r="CP132" t="s">
        <v>242</v>
      </c>
      <c r="CQ132" t="s">
        <v>242</v>
      </c>
      <c r="CR132" t="s">
        <v>242</v>
      </c>
      <c r="CU132" s="27">
        <v>1</v>
      </c>
      <c r="CV132" s="2" t="s">
        <v>3187</v>
      </c>
      <c r="CW132">
        <v>1</v>
      </c>
      <c r="CY132" t="s">
        <v>3188</v>
      </c>
      <c r="CZ132" s="27">
        <v>1</v>
      </c>
      <c r="DA132">
        <v>4547000</v>
      </c>
      <c r="DB132">
        <v>2</v>
      </c>
      <c r="DD132" s="27">
        <v>1</v>
      </c>
      <c r="DE132" t="s">
        <v>242</v>
      </c>
      <c r="DF132" t="s">
        <v>242</v>
      </c>
      <c r="DH132" t="s">
        <v>242</v>
      </c>
      <c r="DI132">
        <v>553000</v>
      </c>
      <c r="DJ132">
        <v>2</v>
      </c>
      <c r="DL132" s="27">
        <v>0</v>
      </c>
      <c r="DM132" t="s">
        <v>242</v>
      </c>
      <c r="DN132" t="s">
        <v>242</v>
      </c>
      <c r="DP132">
        <v>1</v>
      </c>
      <c r="DR132" t="s">
        <v>3188</v>
      </c>
      <c r="DS132" s="27">
        <v>1</v>
      </c>
      <c r="DT132" s="2" t="s">
        <v>3189</v>
      </c>
      <c r="DU132" s="27">
        <v>0.5</v>
      </c>
      <c r="DV132" s="2" t="s">
        <v>3190</v>
      </c>
      <c r="DW132" s="27">
        <v>0</v>
      </c>
      <c r="DY132" s="27">
        <v>0</v>
      </c>
      <c r="EA132" s="27">
        <v>0</v>
      </c>
      <c r="EC132" s="27">
        <v>0</v>
      </c>
      <c r="EE132" s="27">
        <v>0</v>
      </c>
      <c r="EG132" s="27">
        <v>0.5</v>
      </c>
      <c r="EH132" t="s">
        <v>3191</v>
      </c>
      <c r="EI132" s="27">
        <v>1</v>
      </c>
      <c r="EJ132" t="s">
        <v>3192</v>
      </c>
      <c r="EK132" s="27">
        <v>1</v>
      </c>
      <c r="EL132" s="2" t="s">
        <v>3193</v>
      </c>
      <c r="EM132">
        <v>1</v>
      </c>
      <c r="EO132" t="s">
        <v>3188</v>
      </c>
      <c r="EP132" s="27">
        <v>0</v>
      </c>
      <c r="EQ132" t="s">
        <v>242</v>
      </c>
      <c r="ER132" t="s">
        <v>242</v>
      </c>
      <c r="EU132" t="s">
        <v>242</v>
      </c>
      <c r="EV132" t="s">
        <v>242</v>
      </c>
      <c r="EX132" s="27">
        <v>0</v>
      </c>
      <c r="EY132" t="s">
        <v>242</v>
      </c>
      <c r="FA132" s="27">
        <v>0</v>
      </c>
      <c r="FB132" t="s">
        <v>242</v>
      </c>
      <c r="FD132" s="27">
        <v>0</v>
      </c>
      <c r="FE132" t="s">
        <v>242</v>
      </c>
      <c r="FG132" s="27">
        <v>0.5</v>
      </c>
      <c r="FH132" t="s">
        <v>242</v>
      </c>
      <c r="FI132" t="s">
        <v>3194</v>
      </c>
      <c r="FJ132">
        <v>1</v>
      </c>
      <c r="FL132" t="s">
        <v>3188</v>
      </c>
      <c r="FM132" s="27">
        <v>0</v>
      </c>
      <c r="FN132" t="s">
        <v>242</v>
      </c>
      <c r="FO132" t="s">
        <v>242</v>
      </c>
      <c r="FP132" t="s">
        <v>242</v>
      </c>
      <c r="FR132" s="27">
        <v>1</v>
      </c>
      <c r="FS132">
        <v>10</v>
      </c>
      <c r="FT132">
        <v>3</v>
      </c>
      <c r="FV132" s="27">
        <v>0.5</v>
      </c>
      <c r="FW132" t="s">
        <v>242</v>
      </c>
      <c r="FX132" t="s">
        <v>242</v>
      </c>
      <c r="FY132">
        <v>67</v>
      </c>
      <c r="FZ132" t="s">
        <v>242</v>
      </c>
      <c r="GA132" t="s">
        <v>242</v>
      </c>
      <c r="GB132" t="s">
        <v>242</v>
      </c>
      <c r="GC132" t="s">
        <v>242</v>
      </c>
      <c r="GD132">
        <v>3</v>
      </c>
      <c r="GE132" t="s">
        <v>3195</v>
      </c>
      <c r="GF132">
        <v>1</v>
      </c>
      <c r="GH132" t="s">
        <v>3188</v>
      </c>
      <c r="GI132" s="27">
        <v>0</v>
      </c>
      <c r="GJ132" t="s">
        <v>242</v>
      </c>
      <c r="GK132" t="s">
        <v>242</v>
      </c>
      <c r="GM132" t="s">
        <v>242</v>
      </c>
      <c r="GP132" s="27">
        <v>1</v>
      </c>
      <c r="GQ132">
        <v>165</v>
      </c>
      <c r="GR132" t="s">
        <v>3196</v>
      </c>
      <c r="GT132">
        <v>3</v>
      </c>
      <c r="GV132" t="s">
        <v>3185</v>
      </c>
      <c r="GW132" s="27">
        <v>0</v>
      </c>
      <c r="GY132" s="27">
        <v>0</v>
      </c>
      <c r="HA132" t="s">
        <v>242</v>
      </c>
      <c r="HD132" s="27">
        <v>1</v>
      </c>
      <c r="HE132" s="2" t="s">
        <v>3197</v>
      </c>
      <c r="HF132">
        <v>2</v>
      </c>
      <c r="HH132" t="s">
        <v>3198</v>
      </c>
      <c r="HI132">
        <v>0.77777777800000003</v>
      </c>
      <c r="HJ132">
        <v>0</v>
      </c>
      <c r="HK132">
        <v>0.5</v>
      </c>
      <c r="HL132">
        <v>0.66666666699999999</v>
      </c>
      <c r="HM132">
        <v>0.4</v>
      </c>
      <c r="HN132">
        <v>0</v>
      </c>
      <c r="HO132">
        <v>0.125</v>
      </c>
      <c r="HP132">
        <v>0.5</v>
      </c>
      <c r="HQ132">
        <v>0</v>
      </c>
      <c r="HR132">
        <v>1</v>
      </c>
      <c r="HS132">
        <v>0</v>
      </c>
      <c r="HT132">
        <v>1</v>
      </c>
      <c r="HU132">
        <v>1</v>
      </c>
      <c r="HV132">
        <v>0.42592592600000001</v>
      </c>
      <c r="HW132">
        <v>0.29791666700000002</v>
      </c>
      <c r="HX132">
        <v>0.5</v>
      </c>
      <c r="HY132">
        <v>0.40794753099999997</v>
      </c>
      <c r="HZ132" t="s">
        <v>3182</v>
      </c>
      <c r="IA132" t="s">
        <v>266</v>
      </c>
      <c r="IB132" t="s">
        <v>3182</v>
      </c>
      <c r="IC132">
        <v>4739.1000000000004</v>
      </c>
      <c r="ID132">
        <v>4729.8999999999996</v>
      </c>
      <c r="IE132">
        <v>5414</v>
      </c>
      <c r="IF132">
        <v>6160.7</v>
      </c>
      <c r="IG132">
        <v>4739.1000000000004</v>
      </c>
    </row>
    <row r="133" spans="1:241" customFormat="1" ht="14" customHeight="1" x14ac:dyDescent="0.2">
      <c r="A133">
        <v>132</v>
      </c>
      <c r="B133">
        <v>133</v>
      </c>
      <c r="C133" s="1">
        <v>44768.480555555558</v>
      </c>
      <c r="D133" s="1">
        <v>44769.522916666669</v>
      </c>
      <c r="E133">
        <v>0</v>
      </c>
      <c r="F133" t="s">
        <v>3178</v>
      </c>
      <c r="G133">
        <v>100</v>
      </c>
      <c r="H133">
        <v>90099</v>
      </c>
      <c r="I133">
        <v>1</v>
      </c>
      <c r="J133" s="1">
        <v>44769.523611111108</v>
      </c>
      <c r="K133" t="s">
        <v>3199</v>
      </c>
      <c r="L133" t="s">
        <v>242</v>
      </c>
      <c r="M133" t="s">
        <v>242</v>
      </c>
      <c r="N133" t="s">
        <v>3200</v>
      </c>
      <c r="O133" t="s">
        <v>3201</v>
      </c>
      <c r="P133">
        <v>43.7089</v>
      </c>
      <c r="Q133">
        <v>10.4087</v>
      </c>
      <c r="R133" t="s">
        <v>245</v>
      </c>
      <c r="S133" t="s">
        <v>246</v>
      </c>
      <c r="T133" t="s">
        <v>3202</v>
      </c>
      <c r="V133" t="s">
        <v>3203</v>
      </c>
      <c r="W133">
        <v>565849106</v>
      </c>
      <c r="X133">
        <v>1311</v>
      </c>
      <c r="Y133" t="s">
        <v>248</v>
      </c>
      <c r="Z133" t="s">
        <v>249</v>
      </c>
      <c r="AA133">
        <v>2020</v>
      </c>
      <c r="AC133">
        <v>0.5</v>
      </c>
      <c r="AD133">
        <v>15</v>
      </c>
      <c r="AF133">
        <v>12</v>
      </c>
      <c r="AG133">
        <v>3</v>
      </c>
      <c r="AI133" t="s">
        <v>3204</v>
      </c>
      <c r="AJ133" s="27">
        <v>1</v>
      </c>
      <c r="AK133">
        <v>9</v>
      </c>
      <c r="AL133" s="27">
        <v>1</v>
      </c>
      <c r="AM133">
        <v>10</v>
      </c>
      <c r="AN133" s="27">
        <v>0</v>
      </c>
      <c r="AO133" s="24">
        <v>0</v>
      </c>
      <c r="AP133" t="s">
        <v>3205</v>
      </c>
      <c r="AQ133">
        <v>3</v>
      </c>
      <c r="AS133" t="s">
        <v>3204</v>
      </c>
      <c r="AT133" s="27">
        <v>1</v>
      </c>
      <c r="AU133">
        <v>11</v>
      </c>
      <c r="AV133" s="21">
        <f t="shared" si="8"/>
        <v>91.666666666666657</v>
      </c>
      <c r="AW133">
        <v>3</v>
      </c>
      <c r="AY133" t="s">
        <v>3204</v>
      </c>
      <c r="AZ133" s="27">
        <v>1</v>
      </c>
      <c r="BA133">
        <v>11</v>
      </c>
      <c r="BB133" s="21">
        <f t="shared" si="9"/>
        <v>91.666666666666657</v>
      </c>
      <c r="BC133">
        <v>3</v>
      </c>
      <c r="BE133" t="s">
        <v>3204</v>
      </c>
      <c r="BF133" s="27">
        <v>1</v>
      </c>
      <c r="BG133">
        <v>4.3</v>
      </c>
      <c r="BI133">
        <v>3</v>
      </c>
      <c r="BK133" t="s">
        <v>3204</v>
      </c>
      <c r="BL133" s="27">
        <v>1</v>
      </c>
      <c r="BM133" t="s">
        <v>242</v>
      </c>
      <c r="BP133" s="27">
        <v>1</v>
      </c>
      <c r="BQ133">
        <v>2</v>
      </c>
      <c r="BR133" s="21">
        <f t="shared" si="10"/>
        <v>16.666666666666664</v>
      </c>
      <c r="BT133">
        <v>3</v>
      </c>
      <c r="BV133" t="s">
        <v>3204</v>
      </c>
      <c r="BW133" s="27">
        <v>1</v>
      </c>
      <c r="BX133">
        <v>4</v>
      </c>
      <c r="BY133" s="21">
        <f t="shared" si="11"/>
        <v>33.333333333333329</v>
      </c>
      <c r="BZ133">
        <v>2</v>
      </c>
      <c r="CA133">
        <v>3</v>
      </c>
      <c r="CC133" t="s">
        <v>3204</v>
      </c>
      <c r="CD133" s="27">
        <v>0</v>
      </c>
      <c r="CF133" t="s">
        <v>242</v>
      </c>
      <c r="CG133" t="s">
        <v>242</v>
      </c>
      <c r="CI133" s="27">
        <v>0</v>
      </c>
      <c r="CK133" t="s">
        <v>242</v>
      </c>
      <c r="CN133" s="27">
        <v>0</v>
      </c>
      <c r="CO133" s="27">
        <v>0</v>
      </c>
      <c r="CP133" t="s">
        <v>242</v>
      </c>
      <c r="CQ133" t="s">
        <v>242</v>
      </c>
      <c r="CR133" t="s">
        <v>242</v>
      </c>
      <c r="CU133" s="27">
        <v>0</v>
      </c>
      <c r="CW133" t="s">
        <v>242</v>
      </c>
      <c r="CZ133" s="27">
        <v>1</v>
      </c>
      <c r="DA133">
        <v>4240000</v>
      </c>
      <c r="DB133">
        <v>2</v>
      </c>
      <c r="DD133" s="27">
        <v>1</v>
      </c>
      <c r="DE133" t="s">
        <v>242</v>
      </c>
      <c r="DF133" t="s">
        <v>242</v>
      </c>
      <c r="DH133" t="s">
        <v>242</v>
      </c>
      <c r="DI133" s="3">
        <v>200000</v>
      </c>
      <c r="DJ133">
        <v>2</v>
      </c>
      <c r="DL133" s="27">
        <v>0</v>
      </c>
      <c r="DM133" t="s">
        <v>242</v>
      </c>
      <c r="DN133" t="s">
        <v>242</v>
      </c>
      <c r="DP133">
        <v>1</v>
      </c>
      <c r="DR133" t="s">
        <v>3206</v>
      </c>
      <c r="DS133" s="27">
        <v>1</v>
      </c>
      <c r="DT133" s="2" t="s">
        <v>3207</v>
      </c>
      <c r="DU133" s="27">
        <v>1</v>
      </c>
      <c r="DV133" s="2" t="s">
        <v>3208</v>
      </c>
      <c r="DW133" s="27">
        <v>1</v>
      </c>
      <c r="DX133" s="2" t="s">
        <v>3209</v>
      </c>
      <c r="DY133" s="27">
        <v>1</v>
      </c>
      <c r="DZ133" s="2" t="s">
        <v>3210</v>
      </c>
      <c r="EA133" s="27">
        <v>1</v>
      </c>
      <c r="EB133" s="2" t="s">
        <v>3211</v>
      </c>
      <c r="EC133" s="27">
        <v>1</v>
      </c>
      <c r="ED133" s="2" t="s">
        <v>3212</v>
      </c>
      <c r="EE133" s="27">
        <v>1</v>
      </c>
      <c r="EF133" s="2" t="s">
        <v>3213</v>
      </c>
      <c r="EG133" s="27">
        <v>1</v>
      </c>
      <c r="EH133" t="s">
        <v>3214</v>
      </c>
      <c r="EI133" s="27">
        <v>1</v>
      </c>
      <c r="EJ133" t="s">
        <v>3215</v>
      </c>
      <c r="EK133" s="27">
        <v>1</v>
      </c>
      <c r="EL133" s="2" t="s">
        <v>3216</v>
      </c>
      <c r="EM133">
        <v>1</v>
      </c>
      <c r="EO133" t="s">
        <v>3206</v>
      </c>
      <c r="EP133" s="27">
        <v>0</v>
      </c>
      <c r="EQ133" t="s">
        <v>242</v>
      </c>
      <c r="ER133" t="s">
        <v>242</v>
      </c>
      <c r="EU133" t="s">
        <v>242</v>
      </c>
      <c r="EV133" t="s">
        <v>242</v>
      </c>
      <c r="EX133" s="27">
        <v>0</v>
      </c>
      <c r="EY133" t="s">
        <v>242</v>
      </c>
      <c r="FA133" s="27">
        <v>0</v>
      </c>
      <c r="FB133" t="s">
        <v>242</v>
      </c>
      <c r="FD133" s="27">
        <v>1</v>
      </c>
      <c r="FE133">
        <v>7949.3647799999999</v>
      </c>
      <c r="FF133" t="s">
        <v>3217</v>
      </c>
      <c r="FG133" s="27">
        <v>0</v>
      </c>
      <c r="FH133" t="s">
        <v>242</v>
      </c>
      <c r="FJ133">
        <v>1</v>
      </c>
      <c r="FL133" t="s">
        <v>3206</v>
      </c>
      <c r="FM133" s="27">
        <v>0</v>
      </c>
      <c r="FN133" t="s">
        <v>242</v>
      </c>
      <c r="FO133" t="s">
        <v>242</v>
      </c>
      <c r="FP133" t="s">
        <v>242</v>
      </c>
      <c r="FR133" s="27">
        <v>1</v>
      </c>
      <c r="FS133">
        <v>29</v>
      </c>
      <c r="FT133">
        <v>2</v>
      </c>
      <c r="FV133" s="27">
        <v>0.5</v>
      </c>
      <c r="FW133" t="s">
        <v>242</v>
      </c>
      <c r="FX133" t="s">
        <v>242</v>
      </c>
      <c r="FY133">
        <v>69</v>
      </c>
      <c r="FZ133" t="s">
        <v>242</v>
      </c>
      <c r="GA133" t="s">
        <v>242</v>
      </c>
      <c r="GB133" t="s">
        <v>242</v>
      </c>
      <c r="GC133" t="s">
        <v>242</v>
      </c>
      <c r="GD133">
        <v>1</v>
      </c>
      <c r="GE133" t="s">
        <v>3218</v>
      </c>
      <c r="GF133">
        <v>1</v>
      </c>
      <c r="GH133" t="s">
        <v>3206</v>
      </c>
      <c r="GI133" s="27">
        <v>0</v>
      </c>
      <c r="GJ133" t="s">
        <v>242</v>
      </c>
      <c r="GK133" t="s">
        <v>242</v>
      </c>
      <c r="GM133" t="s">
        <v>242</v>
      </c>
      <c r="GP133" s="27">
        <v>1</v>
      </c>
      <c r="GQ133">
        <v>379</v>
      </c>
      <c r="GR133" t="s">
        <v>3219</v>
      </c>
      <c r="GT133">
        <v>3</v>
      </c>
      <c r="GV133" t="s">
        <v>3204</v>
      </c>
      <c r="GW133" s="27">
        <v>0</v>
      </c>
      <c r="GY133" s="27">
        <v>0</v>
      </c>
      <c r="HA133" t="s">
        <v>242</v>
      </c>
      <c r="HD133" s="27">
        <v>1</v>
      </c>
      <c r="HE133" s="2" t="s">
        <v>3220</v>
      </c>
      <c r="HF133">
        <v>1</v>
      </c>
      <c r="HH133" t="s">
        <v>3206</v>
      </c>
      <c r="HI133">
        <v>0.77777777800000003</v>
      </c>
      <c r="HJ133">
        <v>0</v>
      </c>
      <c r="HK133">
        <v>0</v>
      </c>
      <c r="HL133">
        <v>0.66666666699999999</v>
      </c>
      <c r="HM133">
        <v>1</v>
      </c>
      <c r="HN133">
        <v>0</v>
      </c>
      <c r="HO133">
        <v>0.25</v>
      </c>
      <c r="HP133">
        <v>0.5</v>
      </c>
      <c r="HQ133">
        <v>0</v>
      </c>
      <c r="HR133">
        <v>1</v>
      </c>
      <c r="HS133">
        <v>0</v>
      </c>
      <c r="HT133">
        <v>1</v>
      </c>
      <c r="HU133">
        <v>1</v>
      </c>
      <c r="HV133">
        <v>0.25925925900000002</v>
      </c>
      <c r="HW133">
        <v>0.47916666699999999</v>
      </c>
      <c r="HX133">
        <v>0.5</v>
      </c>
      <c r="HY133">
        <v>0.412808642</v>
      </c>
      <c r="HZ133" t="s">
        <v>3202</v>
      </c>
      <c r="IA133" t="s">
        <v>266</v>
      </c>
      <c r="IB133" t="s">
        <v>3202</v>
      </c>
      <c r="IC133">
        <v>4991</v>
      </c>
      <c r="ID133">
        <v>3213</v>
      </c>
      <c r="IE133">
        <v>5218</v>
      </c>
      <c r="IF133">
        <v>7426</v>
      </c>
      <c r="IG133">
        <v>4991</v>
      </c>
    </row>
    <row r="134" spans="1:241" customFormat="1" ht="14" customHeight="1" x14ac:dyDescent="0.2">
      <c r="A134">
        <v>133</v>
      </c>
      <c r="B134">
        <v>135</v>
      </c>
      <c r="C134" s="1">
        <v>44769.525694444441</v>
      </c>
      <c r="D134" s="1">
        <v>44770.179861111108</v>
      </c>
      <c r="E134">
        <v>0</v>
      </c>
      <c r="F134" t="s">
        <v>3221</v>
      </c>
      <c r="G134">
        <v>100</v>
      </c>
      <c r="H134">
        <v>56533</v>
      </c>
      <c r="I134">
        <v>1</v>
      </c>
      <c r="J134" s="1">
        <v>44770.180555555555</v>
      </c>
      <c r="K134" t="s">
        <v>3222</v>
      </c>
      <c r="L134" t="s">
        <v>242</v>
      </c>
      <c r="M134" t="s">
        <v>242</v>
      </c>
      <c r="N134" t="s">
        <v>3223</v>
      </c>
      <c r="O134" t="s">
        <v>3224</v>
      </c>
      <c r="P134">
        <v>43.7089</v>
      </c>
      <c r="Q134">
        <v>10.4087</v>
      </c>
      <c r="R134" t="s">
        <v>245</v>
      </c>
      <c r="S134" t="s">
        <v>246</v>
      </c>
      <c r="T134" t="s">
        <v>3225</v>
      </c>
      <c r="V134" t="s">
        <v>3226</v>
      </c>
      <c r="W134" t="s">
        <v>3227</v>
      </c>
      <c r="X134">
        <v>6022</v>
      </c>
      <c r="Y134" t="s">
        <v>319</v>
      </c>
      <c r="Z134" t="s">
        <v>913</v>
      </c>
      <c r="AA134">
        <v>2021</v>
      </c>
      <c r="AC134">
        <v>0</v>
      </c>
      <c r="AF134">
        <v>17</v>
      </c>
      <c r="AG134">
        <v>3</v>
      </c>
      <c r="AI134" t="s">
        <v>3228</v>
      </c>
      <c r="AJ134" s="27">
        <v>1</v>
      </c>
      <c r="AK134">
        <v>13</v>
      </c>
      <c r="AL134" s="27">
        <v>0</v>
      </c>
      <c r="AM134" s="24">
        <v>0</v>
      </c>
      <c r="AN134" s="27">
        <v>1</v>
      </c>
      <c r="AO134">
        <v>13</v>
      </c>
      <c r="AQ134">
        <v>3</v>
      </c>
      <c r="AS134" t="s">
        <v>3228</v>
      </c>
      <c r="AT134" s="27">
        <v>1</v>
      </c>
      <c r="AU134">
        <v>16</v>
      </c>
      <c r="AV134" s="21">
        <f t="shared" si="8"/>
        <v>94.117647058823522</v>
      </c>
      <c r="AW134">
        <v>3</v>
      </c>
      <c r="AY134" t="s">
        <v>3228</v>
      </c>
      <c r="AZ134" s="27">
        <v>1</v>
      </c>
      <c r="BA134">
        <v>16</v>
      </c>
      <c r="BB134" s="21">
        <f t="shared" si="9"/>
        <v>94.117647058823522</v>
      </c>
      <c r="BC134">
        <v>3</v>
      </c>
      <c r="BE134" t="s">
        <v>3228</v>
      </c>
      <c r="BF134" s="27">
        <v>1</v>
      </c>
      <c r="BG134">
        <v>8.18</v>
      </c>
      <c r="BI134">
        <v>3</v>
      </c>
      <c r="BK134" t="s">
        <v>3228</v>
      </c>
      <c r="BL134" s="27">
        <v>1</v>
      </c>
      <c r="BM134">
        <v>3</v>
      </c>
      <c r="BO134" t="s">
        <v>3228</v>
      </c>
      <c r="BP134" s="27">
        <v>1</v>
      </c>
      <c r="BQ134">
        <v>4</v>
      </c>
      <c r="BR134" s="21">
        <f t="shared" si="10"/>
        <v>23.52941176470588</v>
      </c>
      <c r="BT134">
        <v>3</v>
      </c>
      <c r="BV134" t="s">
        <v>3228</v>
      </c>
      <c r="BW134" s="27">
        <v>1</v>
      </c>
      <c r="BX134">
        <v>3</v>
      </c>
      <c r="BY134" s="21">
        <f t="shared" si="11"/>
        <v>17.647058823529413</v>
      </c>
      <c r="BZ134">
        <v>2</v>
      </c>
      <c r="CA134">
        <v>3</v>
      </c>
      <c r="CC134" t="s">
        <v>3228</v>
      </c>
      <c r="CD134" s="27">
        <v>0</v>
      </c>
      <c r="CF134" t="s">
        <v>242</v>
      </c>
      <c r="CG134" t="s">
        <v>242</v>
      </c>
      <c r="CI134" s="27">
        <v>1</v>
      </c>
      <c r="CJ134" t="s">
        <v>3229</v>
      </c>
      <c r="CK134">
        <v>1</v>
      </c>
      <c r="CM134" t="s">
        <v>3230</v>
      </c>
      <c r="CN134" s="27">
        <v>1</v>
      </c>
      <c r="CO134" s="27">
        <v>0</v>
      </c>
      <c r="CP134" t="s">
        <v>242</v>
      </c>
      <c r="CQ134" t="s">
        <v>242</v>
      </c>
      <c r="CR134" t="s">
        <v>242</v>
      </c>
      <c r="CU134" s="27">
        <v>1</v>
      </c>
      <c r="CV134" s="2" t="s">
        <v>3231</v>
      </c>
      <c r="CW134">
        <v>1</v>
      </c>
      <c r="CY134" t="s">
        <v>3230</v>
      </c>
      <c r="CZ134" s="27">
        <v>1</v>
      </c>
      <c r="DA134">
        <v>15120</v>
      </c>
      <c r="DB134">
        <v>2</v>
      </c>
      <c r="DD134" s="27">
        <v>1</v>
      </c>
      <c r="DE134" t="s">
        <v>242</v>
      </c>
      <c r="DF134" t="s">
        <v>242</v>
      </c>
      <c r="DH134" t="s">
        <v>242</v>
      </c>
      <c r="DI134">
        <v>21676</v>
      </c>
      <c r="DJ134">
        <v>2</v>
      </c>
      <c r="DL134" s="27">
        <v>1</v>
      </c>
      <c r="DM134">
        <v>1305</v>
      </c>
      <c r="DN134">
        <v>2</v>
      </c>
      <c r="DP134">
        <v>1</v>
      </c>
      <c r="DR134" t="s">
        <v>3230</v>
      </c>
      <c r="DS134" s="27">
        <v>1</v>
      </c>
      <c r="DT134" s="2" t="s">
        <v>3232</v>
      </c>
      <c r="DU134" s="27">
        <v>1</v>
      </c>
      <c r="DV134" s="2" t="s">
        <v>3233</v>
      </c>
      <c r="DW134" s="27">
        <v>1</v>
      </c>
      <c r="DX134" s="2" t="s">
        <v>3234</v>
      </c>
      <c r="DY134" s="27">
        <v>1</v>
      </c>
      <c r="DZ134" s="2" t="s">
        <v>3235</v>
      </c>
      <c r="EA134" s="27">
        <v>0</v>
      </c>
      <c r="EC134" s="27">
        <v>1</v>
      </c>
      <c r="ED134" s="2" t="s">
        <v>3236</v>
      </c>
      <c r="EE134" s="27">
        <v>1</v>
      </c>
      <c r="EF134" s="2" t="s">
        <v>3237</v>
      </c>
      <c r="EG134" s="27">
        <v>1</v>
      </c>
      <c r="EH134" s="2" t="s">
        <v>3236</v>
      </c>
      <c r="EI134" s="27">
        <v>1</v>
      </c>
      <c r="EJ134" t="s">
        <v>3238</v>
      </c>
      <c r="EK134" s="27">
        <v>1</v>
      </c>
      <c r="EL134" t="s">
        <v>3239</v>
      </c>
      <c r="EM134">
        <v>1</v>
      </c>
      <c r="EO134" t="s">
        <v>3230</v>
      </c>
      <c r="EP134" s="27">
        <v>0</v>
      </c>
      <c r="EQ134" t="s">
        <v>242</v>
      </c>
      <c r="ER134" t="s">
        <v>242</v>
      </c>
      <c r="EU134" t="s">
        <v>242</v>
      </c>
      <c r="EV134" t="s">
        <v>242</v>
      </c>
      <c r="EX134" s="27">
        <v>0</v>
      </c>
      <c r="EY134" t="s">
        <v>242</v>
      </c>
      <c r="FA134" s="27">
        <v>0</v>
      </c>
      <c r="FB134" t="s">
        <v>242</v>
      </c>
      <c r="FD134" s="27">
        <v>1</v>
      </c>
      <c r="FE134">
        <v>293.82</v>
      </c>
      <c r="FF134" t="s">
        <v>3240</v>
      </c>
      <c r="FG134" s="27">
        <v>0</v>
      </c>
      <c r="FH134" t="s">
        <v>242</v>
      </c>
      <c r="FJ134">
        <v>1</v>
      </c>
      <c r="FL134" t="s">
        <v>3230</v>
      </c>
      <c r="FM134" s="27">
        <v>1</v>
      </c>
      <c r="FN134">
        <v>17</v>
      </c>
      <c r="FO134">
        <v>47</v>
      </c>
      <c r="FP134">
        <v>36</v>
      </c>
      <c r="FR134" s="27">
        <v>1</v>
      </c>
      <c r="FS134">
        <v>60</v>
      </c>
      <c r="FT134">
        <v>3</v>
      </c>
      <c r="FV134" s="27">
        <v>1</v>
      </c>
      <c r="FW134">
        <v>12</v>
      </c>
      <c r="FX134">
        <v>5</v>
      </c>
      <c r="FY134">
        <v>75</v>
      </c>
      <c r="FZ134">
        <v>5</v>
      </c>
      <c r="GA134" t="s">
        <v>242</v>
      </c>
      <c r="GB134" t="s">
        <v>242</v>
      </c>
      <c r="GC134" t="s">
        <v>242</v>
      </c>
      <c r="GD134">
        <v>3</v>
      </c>
      <c r="GF134">
        <v>1</v>
      </c>
      <c r="GH134" t="s">
        <v>3230</v>
      </c>
      <c r="GI134" s="27">
        <v>0</v>
      </c>
      <c r="GJ134" t="s">
        <v>242</v>
      </c>
      <c r="GK134" t="s">
        <v>242</v>
      </c>
      <c r="GM134" t="s">
        <v>242</v>
      </c>
      <c r="GP134" s="27">
        <v>1</v>
      </c>
      <c r="GQ134">
        <v>101</v>
      </c>
      <c r="GR134" t="s">
        <v>3241</v>
      </c>
      <c r="GT134">
        <v>3</v>
      </c>
      <c r="GV134" t="s">
        <v>3228</v>
      </c>
      <c r="GW134" s="27">
        <v>0</v>
      </c>
      <c r="GY134" s="27">
        <v>0</v>
      </c>
      <c r="HA134" t="s">
        <v>242</v>
      </c>
      <c r="HD134" s="27">
        <v>1</v>
      </c>
      <c r="HE134" s="2" t="s">
        <v>3242</v>
      </c>
      <c r="HF134">
        <v>2</v>
      </c>
      <c r="HH134" t="s">
        <v>3243</v>
      </c>
      <c r="HI134">
        <v>0.77777777800000003</v>
      </c>
      <c r="HJ134">
        <v>1</v>
      </c>
      <c r="HK134">
        <v>0.5</v>
      </c>
      <c r="HL134">
        <v>1</v>
      </c>
      <c r="HM134">
        <v>0.9</v>
      </c>
      <c r="HN134">
        <v>0</v>
      </c>
      <c r="HO134">
        <v>0.25</v>
      </c>
      <c r="HP134">
        <v>1</v>
      </c>
      <c r="HQ134">
        <v>0</v>
      </c>
      <c r="HR134">
        <v>1</v>
      </c>
      <c r="HS134">
        <v>0</v>
      </c>
      <c r="HT134">
        <v>1</v>
      </c>
      <c r="HU134">
        <v>1</v>
      </c>
      <c r="HV134">
        <v>0.75925925900000002</v>
      </c>
      <c r="HW134">
        <v>0.53749999999999998</v>
      </c>
      <c r="HX134">
        <v>0.6</v>
      </c>
      <c r="HY134">
        <v>0.63225308599999996</v>
      </c>
      <c r="HZ134" t="s">
        <v>3225</v>
      </c>
      <c r="IA134" t="s">
        <v>266</v>
      </c>
      <c r="IB134" t="s">
        <v>3225</v>
      </c>
      <c r="IC134">
        <v>6941.2719999999999</v>
      </c>
      <c r="ID134">
        <v>6281.1559999999999</v>
      </c>
      <c r="IE134">
        <v>6105.7780000000002</v>
      </c>
      <c r="IF134">
        <v>8467.723</v>
      </c>
      <c r="IG134">
        <v>6941.2719999999999</v>
      </c>
    </row>
    <row r="135" spans="1:241" customFormat="1" ht="14" customHeight="1" x14ac:dyDescent="0.2">
      <c r="A135">
        <v>134</v>
      </c>
      <c r="B135">
        <v>136</v>
      </c>
      <c r="C135" s="1">
        <v>44770.184027777781</v>
      </c>
      <c r="D135" s="1">
        <v>44773.429861111108</v>
      </c>
      <c r="E135">
        <v>0</v>
      </c>
      <c r="F135" t="s">
        <v>3244</v>
      </c>
      <c r="G135">
        <v>100</v>
      </c>
      <c r="H135">
        <v>280444</v>
      </c>
      <c r="I135">
        <v>1</v>
      </c>
      <c r="J135" s="1">
        <v>44773.429861111108</v>
      </c>
      <c r="K135" t="s">
        <v>3245</v>
      </c>
      <c r="L135" t="s">
        <v>242</v>
      </c>
      <c r="M135" t="s">
        <v>242</v>
      </c>
      <c r="N135" t="s">
        <v>3246</v>
      </c>
      <c r="O135" t="s">
        <v>3247</v>
      </c>
      <c r="P135">
        <v>41.8904</v>
      </c>
      <c r="Q135">
        <v>12.512600000000001</v>
      </c>
      <c r="R135" t="s">
        <v>245</v>
      </c>
      <c r="S135" t="s">
        <v>246</v>
      </c>
      <c r="T135" t="s">
        <v>3248</v>
      </c>
      <c r="U135" s="24">
        <v>1037646</v>
      </c>
      <c r="V135" t="s">
        <v>3249</v>
      </c>
      <c r="W135">
        <v>592688105</v>
      </c>
      <c r="X135">
        <v>3826</v>
      </c>
      <c r="Y135" t="s">
        <v>350</v>
      </c>
      <c r="Z135" t="s">
        <v>1032</v>
      </c>
      <c r="AA135">
        <v>2021</v>
      </c>
      <c r="AC135">
        <v>0.5</v>
      </c>
      <c r="AD135">
        <v>15</v>
      </c>
      <c r="AF135">
        <v>8</v>
      </c>
      <c r="AG135">
        <v>3</v>
      </c>
      <c r="AI135" t="s">
        <v>3250</v>
      </c>
      <c r="AJ135" s="27">
        <v>0</v>
      </c>
      <c r="AK135" s="24">
        <v>0</v>
      </c>
      <c r="AL135" s="27">
        <v>0</v>
      </c>
      <c r="AM135" s="24">
        <v>0</v>
      </c>
      <c r="AN135" s="27">
        <v>0</v>
      </c>
      <c r="AO135" s="24">
        <v>0</v>
      </c>
      <c r="AQ135" t="s">
        <v>242</v>
      </c>
      <c r="AT135" s="27">
        <v>1</v>
      </c>
      <c r="AU135">
        <v>7</v>
      </c>
      <c r="AV135" s="21">
        <f t="shared" si="8"/>
        <v>87.5</v>
      </c>
      <c r="AW135">
        <v>3</v>
      </c>
      <c r="AY135" t="s">
        <v>3250</v>
      </c>
      <c r="AZ135" s="27">
        <v>1</v>
      </c>
      <c r="BA135">
        <v>7</v>
      </c>
      <c r="BB135" s="21">
        <f t="shared" si="9"/>
        <v>87.5</v>
      </c>
      <c r="BC135">
        <v>3</v>
      </c>
      <c r="BE135" t="s">
        <v>3250</v>
      </c>
      <c r="BF135" s="27">
        <v>1</v>
      </c>
      <c r="BG135">
        <v>13.36</v>
      </c>
      <c r="BI135">
        <v>3</v>
      </c>
      <c r="BK135" t="s">
        <v>3250</v>
      </c>
      <c r="BL135" s="27">
        <v>1</v>
      </c>
      <c r="BM135">
        <v>3</v>
      </c>
      <c r="BO135" t="s">
        <v>3250</v>
      </c>
      <c r="BP135" s="27">
        <v>1</v>
      </c>
      <c r="BQ135">
        <v>2</v>
      </c>
      <c r="BR135" s="21">
        <f t="shared" si="10"/>
        <v>25</v>
      </c>
      <c r="BT135">
        <v>3</v>
      </c>
      <c r="BV135" t="s">
        <v>3250</v>
      </c>
      <c r="BW135" s="27">
        <v>1</v>
      </c>
      <c r="BX135">
        <v>1</v>
      </c>
      <c r="BY135" s="21">
        <f t="shared" si="11"/>
        <v>12.5</v>
      </c>
      <c r="BZ135">
        <v>2</v>
      </c>
      <c r="CA135">
        <v>3</v>
      </c>
      <c r="CC135" t="s">
        <v>3250</v>
      </c>
      <c r="CD135" s="27">
        <v>0</v>
      </c>
      <c r="CF135" t="s">
        <v>242</v>
      </c>
      <c r="CG135" t="s">
        <v>242</v>
      </c>
      <c r="CI135" s="27">
        <v>1</v>
      </c>
      <c r="CJ135" t="s">
        <v>3251</v>
      </c>
      <c r="CK135">
        <v>1</v>
      </c>
      <c r="CM135" t="s">
        <v>3252</v>
      </c>
      <c r="CN135" s="27">
        <v>1</v>
      </c>
      <c r="CO135" s="27">
        <v>0</v>
      </c>
      <c r="CP135" t="s">
        <v>242</v>
      </c>
      <c r="CQ135" t="s">
        <v>242</v>
      </c>
      <c r="CR135" t="s">
        <v>242</v>
      </c>
      <c r="CU135" s="27">
        <v>1</v>
      </c>
      <c r="CV135" s="2" t="s">
        <v>3253</v>
      </c>
      <c r="CW135">
        <v>1</v>
      </c>
      <c r="CY135" t="s">
        <v>3252</v>
      </c>
      <c r="CZ135" s="27">
        <v>1</v>
      </c>
      <c r="DA135">
        <v>27143</v>
      </c>
      <c r="DB135">
        <v>2</v>
      </c>
      <c r="DD135" s="27">
        <v>1</v>
      </c>
      <c r="DE135">
        <v>208</v>
      </c>
      <c r="DF135">
        <v>2</v>
      </c>
      <c r="DG135">
        <v>36184</v>
      </c>
      <c r="DH135">
        <v>2</v>
      </c>
      <c r="DI135" t="s">
        <v>242</v>
      </c>
      <c r="DJ135" t="s">
        <v>242</v>
      </c>
      <c r="DL135" s="27">
        <v>1</v>
      </c>
      <c r="DM135">
        <v>2492</v>
      </c>
      <c r="DN135">
        <v>2</v>
      </c>
      <c r="DP135">
        <v>1</v>
      </c>
      <c r="DR135" t="s">
        <v>3252</v>
      </c>
      <c r="DS135" s="27">
        <v>1</v>
      </c>
      <c r="DT135" t="s">
        <v>3254</v>
      </c>
      <c r="DU135" s="27">
        <v>1</v>
      </c>
      <c r="DV135" s="2" t="s">
        <v>3255</v>
      </c>
      <c r="DW135" s="27">
        <v>0</v>
      </c>
      <c r="DY135" s="27">
        <v>1</v>
      </c>
      <c r="DZ135" s="2" t="s">
        <v>3256</v>
      </c>
      <c r="EA135" s="27">
        <v>0</v>
      </c>
      <c r="EC135" s="27">
        <v>1</v>
      </c>
      <c r="ED135" t="s">
        <v>3257</v>
      </c>
      <c r="EE135" s="27">
        <v>1</v>
      </c>
      <c r="EF135" t="s">
        <v>3257</v>
      </c>
      <c r="EG135" s="27">
        <v>1</v>
      </c>
      <c r="EH135" t="s">
        <v>3258</v>
      </c>
      <c r="EI135" s="27">
        <v>1</v>
      </c>
      <c r="EJ135" t="s">
        <v>3259</v>
      </c>
      <c r="EK135" s="27">
        <v>1</v>
      </c>
      <c r="EL135" s="2" t="s">
        <v>3260</v>
      </c>
      <c r="EM135">
        <v>1</v>
      </c>
      <c r="EO135" t="s">
        <v>3252</v>
      </c>
      <c r="EP135" s="27">
        <v>0</v>
      </c>
      <c r="EQ135" t="s">
        <v>242</v>
      </c>
      <c r="ER135" t="s">
        <v>242</v>
      </c>
      <c r="EU135" t="s">
        <v>242</v>
      </c>
      <c r="EV135" t="s">
        <v>242</v>
      </c>
      <c r="EX135" s="27">
        <v>1</v>
      </c>
      <c r="EY135">
        <v>186.26300000000001</v>
      </c>
      <c r="EZ135" t="s">
        <v>3261</v>
      </c>
      <c r="FA135" s="27">
        <v>0</v>
      </c>
      <c r="FB135" t="s">
        <v>242</v>
      </c>
      <c r="FD135" s="27">
        <v>0</v>
      </c>
      <c r="FE135" t="s">
        <v>242</v>
      </c>
      <c r="FG135" s="27">
        <v>0</v>
      </c>
      <c r="FH135" t="s">
        <v>242</v>
      </c>
      <c r="FJ135">
        <v>1</v>
      </c>
      <c r="FL135" t="s">
        <v>3252</v>
      </c>
      <c r="FM135" s="27">
        <v>0</v>
      </c>
      <c r="FN135" t="s">
        <v>242</v>
      </c>
      <c r="FO135" t="s">
        <v>242</v>
      </c>
      <c r="FP135" t="s">
        <v>242</v>
      </c>
      <c r="FR135" s="27">
        <v>1</v>
      </c>
      <c r="FS135">
        <v>36</v>
      </c>
      <c r="FT135">
        <v>2</v>
      </c>
      <c r="FV135" s="27">
        <v>0</v>
      </c>
      <c r="FW135" t="s">
        <v>242</v>
      </c>
      <c r="FX135" t="s">
        <v>242</v>
      </c>
      <c r="FY135" t="s">
        <v>242</v>
      </c>
      <c r="FZ135" t="s">
        <v>242</v>
      </c>
      <c r="GA135" t="s">
        <v>242</v>
      </c>
      <c r="GB135" t="s">
        <v>242</v>
      </c>
      <c r="GC135" t="s">
        <v>242</v>
      </c>
      <c r="GD135" t="s">
        <v>242</v>
      </c>
      <c r="GF135">
        <v>1</v>
      </c>
      <c r="GH135" t="s">
        <v>3252</v>
      </c>
      <c r="GI135" s="27">
        <v>1</v>
      </c>
      <c r="GJ135">
        <v>1</v>
      </c>
      <c r="GK135">
        <v>1</v>
      </c>
      <c r="GM135">
        <v>1</v>
      </c>
      <c r="GO135" t="s">
        <v>3252</v>
      </c>
      <c r="GP135" s="44">
        <v>1</v>
      </c>
      <c r="GQ135">
        <v>233</v>
      </c>
      <c r="GT135" t="s">
        <v>242</v>
      </c>
      <c r="GW135" s="27">
        <v>1</v>
      </c>
      <c r="GX135" s="2" t="s">
        <v>3262</v>
      </c>
      <c r="GY135" s="27">
        <v>1</v>
      </c>
      <c r="GZ135" s="2" t="s">
        <v>3262</v>
      </c>
      <c r="HA135">
        <v>1</v>
      </c>
      <c r="HC135" t="s">
        <v>3252</v>
      </c>
      <c r="HD135" s="27">
        <v>1</v>
      </c>
      <c r="HE135" s="2" t="s">
        <v>3263</v>
      </c>
      <c r="HF135">
        <v>1</v>
      </c>
      <c r="HH135" t="s">
        <v>3252</v>
      </c>
      <c r="HI135">
        <v>0.66666666699999999</v>
      </c>
      <c r="HJ135">
        <v>1</v>
      </c>
      <c r="HK135">
        <v>0.5</v>
      </c>
      <c r="HL135">
        <v>1</v>
      </c>
      <c r="HM135">
        <v>0.8</v>
      </c>
      <c r="HN135">
        <v>0</v>
      </c>
      <c r="HO135">
        <v>0.25</v>
      </c>
      <c r="HP135">
        <v>0.33333333300000001</v>
      </c>
      <c r="HQ135">
        <v>1</v>
      </c>
      <c r="HR135">
        <v>0</v>
      </c>
      <c r="HS135">
        <v>1</v>
      </c>
      <c r="HT135">
        <v>1</v>
      </c>
      <c r="HU135">
        <v>1</v>
      </c>
      <c r="HV135">
        <v>0.72222222199999997</v>
      </c>
      <c r="HW135">
        <v>0.51249999999999996</v>
      </c>
      <c r="HX135">
        <v>0.66666666699999999</v>
      </c>
      <c r="HY135">
        <v>0.63379629599999998</v>
      </c>
      <c r="HZ135" t="s">
        <v>3264</v>
      </c>
      <c r="IA135" t="s">
        <v>266</v>
      </c>
      <c r="IB135" t="s">
        <v>3248</v>
      </c>
      <c r="IC135">
        <v>3008.652</v>
      </c>
      <c r="ID135">
        <v>3085.1770000000001</v>
      </c>
      <c r="IE135">
        <v>3717.93</v>
      </c>
      <c r="IF135">
        <v>3919.7089999999998</v>
      </c>
      <c r="IG135">
        <v>3008.652</v>
      </c>
    </row>
    <row r="136" spans="1:241" customFormat="1" ht="14" customHeight="1" x14ac:dyDescent="0.2">
      <c r="A136">
        <v>135</v>
      </c>
      <c r="B136">
        <v>137</v>
      </c>
      <c r="C136" s="1">
        <v>44769.894444444442</v>
      </c>
      <c r="D136" s="1">
        <v>44774.656944444447</v>
      </c>
      <c r="E136">
        <v>0</v>
      </c>
      <c r="F136" t="s">
        <v>2969</v>
      </c>
      <c r="G136">
        <v>100</v>
      </c>
      <c r="H136">
        <v>411494</v>
      </c>
      <c r="I136">
        <v>1</v>
      </c>
      <c r="J136" s="1">
        <v>44774.656944444447</v>
      </c>
      <c r="K136" t="s">
        <v>3265</v>
      </c>
      <c r="L136" t="s">
        <v>242</v>
      </c>
      <c r="M136" t="s">
        <v>242</v>
      </c>
      <c r="N136" t="s">
        <v>3266</v>
      </c>
      <c r="O136" t="s">
        <v>3267</v>
      </c>
      <c r="P136">
        <v>34.037999999999997</v>
      </c>
      <c r="Q136">
        <v>-118.45440000000001</v>
      </c>
      <c r="R136" t="s">
        <v>245</v>
      </c>
      <c r="S136" t="s">
        <v>246</v>
      </c>
      <c r="T136" t="s">
        <v>3268</v>
      </c>
      <c r="V136" t="s">
        <v>3269</v>
      </c>
      <c r="W136" t="s">
        <v>3270</v>
      </c>
      <c r="X136">
        <v>2870</v>
      </c>
      <c r="Y136" t="s">
        <v>418</v>
      </c>
      <c r="Z136" t="s">
        <v>1838</v>
      </c>
      <c r="AA136">
        <v>2021</v>
      </c>
      <c r="AC136">
        <v>1</v>
      </c>
      <c r="AD136">
        <v>9</v>
      </c>
      <c r="AF136">
        <v>12</v>
      </c>
      <c r="AG136">
        <v>5</v>
      </c>
      <c r="AH136" t="s">
        <v>3271</v>
      </c>
      <c r="AI136" t="s">
        <v>3272</v>
      </c>
      <c r="AJ136" s="27">
        <v>1</v>
      </c>
      <c r="AK136">
        <v>5</v>
      </c>
      <c r="AL136" s="27">
        <v>1</v>
      </c>
      <c r="AM136">
        <v>1</v>
      </c>
      <c r="AN136" s="27">
        <v>1</v>
      </c>
      <c r="AO136">
        <v>2</v>
      </c>
      <c r="AP136" s="2" t="s">
        <v>3273</v>
      </c>
      <c r="AQ136">
        <v>3</v>
      </c>
      <c r="AS136" t="s">
        <v>3274</v>
      </c>
      <c r="AT136" s="27">
        <v>1</v>
      </c>
      <c r="AU136">
        <v>11</v>
      </c>
      <c r="AV136" s="21">
        <f t="shared" si="8"/>
        <v>91.666666666666657</v>
      </c>
      <c r="AW136">
        <v>5</v>
      </c>
      <c r="AX136" t="s">
        <v>3275</v>
      </c>
      <c r="AY136" t="s">
        <v>3272</v>
      </c>
      <c r="AZ136" s="27">
        <v>1</v>
      </c>
      <c r="BA136">
        <v>11</v>
      </c>
      <c r="BB136" s="21">
        <f t="shared" si="9"/>
        <v>91.666666666666657</v>
      </c>
      <c r="BC136">
        <v>5</v>
      </c>
      <c r="BD136" t="s">
        <v>3275</v>
      </c>
      <c r="BE136" t="s">
        <v>3272</v>
      </c>
      <c r="BF136" s="27">
        <v>1</v>
      </c>
      <c r="BG136">
        <v>7</v>
      </c>
      <c r="BI136">
        <v>3</v>
      </c>
      <c r="BK136" t="s">
        <v>3274</v>
      </c>
      <c r="BL136" s="27">
        <v>1</v>
      </c>
      <c r="BM136">
        <v>3</v>
      </c>
      <c r="BO136" t="s">
        <v>3274</v>
      </c>
      <c r="BP136" s="27">
        <v>1</v>
      </c>
      <c r="BQ136">
        <v>3</v>
      </c>
      <c r="BR136" s="21">
        <f t="shared" si="10"/>
        <v>25</v>
      </c>
      <c r="BT136">
        <v>3</v>
      </c>
      <c r="BV136" t="s">
        <v>3274</v>
      </c>
      <c r="BW136" s="27">
        <v>1</v>
      </c>
      <c r="BX136">
        <v>4</v>
      </c>
      <c r="BY136" s="21">
        <f t="shared" si="11"/>
        <v>33.333333333333329</v>
      </c>
      <c r="BZ136">
        <v>1</v>
      </c>
      <c r="CA136">
        <v>3</v>
      </c>
      <c r="CC136" t="s">
        <v>3274</v>
      </c>
      <c r="CD136" s="27">
        <v>0</v>
      </c>
      <c r="CF136" t="s">
        <v>242</v>
      </c>
      <c r="CG136" t="s">
        <v>242</v>
      </c>
      <c r="CI136" s="27">
        <v>1</v>
      </c>
      <c r="CJ136" t="s">
        <v>3276</v>
      </c>
      <c r="CK136">
        <v>1</v>
      </c>
      <c r="CM136" t="s">
        <v>3277</v>
      </c>
      <c r="CN136" s="27">
        <v>0</v>
      </c>
      <c r="CO136" s="27">
        <v>0.5</v>
      </c>
      <c r="CP136">
        <v>100</v>
      </c>
      <c r="CQ136" t="s">
        <v>242</v>
      </c>
      <c r="CR136" t="s">
        <v>242</v>
      </c>
      <c r="CS136" s="2" t="s">
        <v>3278</v>
      </c>
      <c r="CU136" s="27">
        <v>1</v>
      </c>
      <c r="CV136" s="2" t="s">
        <v>3279</v>
      </c>
      <c r="CW136">
        <v>1</v>
      </c>
      <c r="CY136" t="s">
        <v>3277</v>
      </c>
      <c r="CZ136" s="27">
        <v>1</v>
      </c>
      <c r="DA136">
        <v>2902990</v>
      </c>
      <c r="DB136">
        <v>2</v>
      </c>
      <c r="DC136" t="s">
        <v>3280</v>
      </c>
      <c r="DD136" s="27">
        <v>1</v>
      </c>
      <c r="DE136" t="s">
        <v>242</v>
      </c>
      <c r="DF136" t="s">
        <v>242</v>
      </c>
      <c r="DH136" t="s">
        <v>242</v>
      </c>
      <c r="DI136">
        <v>1179430</v>
      </c>
      <c r="DJ136">
        <v>2</v>
      </c>
      <c r="DK136" t="s">
        <v>3281</v>
      </c>
      <c r="DL136" s="27">
        <v>1</v>
      </c>
      <c r="DM136">
        <v>8600111</v>
      </c>
      <c r="DN136">
        <v>2</v>
      </c>
      <c r="DO136" t="s">
        <v>3282</v>
      </c>
      <c r="DP136">
        <v>1</v>
      </c>
      <c r="DR136" t="s">
        <v>3277</v>
      </c>
      <c r="DS136" s="27">
        <v>1</v>
      </c>
      <c r="DT136" t="s">
        <v>3283</v>
      </c>
      <c r="DU136" s="27">
        <v>1</v>
      </c>
      <c r="DV136" t="s">
        <v>3284</v>
      </c>
      <c r="DW136" s="27">
        <v>1</v>
      </c>
      <c r="DX136" s="2" t="s">
        <v>3285</v>
      </c>
      <c r="DY136" s="27">
        <v>1</v>
      </c>
      <c r="DZ136" s="2" t="s">
        <v>3286</v>
      </c>
      <c r="EA136" s="27">
        <v>1</v>
      </c>
      <c r="EB136" t="s">
        <v>3287</v>
      </c>
      <c r="EC136" s="27">
        <v>1</v>
      </c>
      <c r="ED136" t="s">
        <v>3288</v>
      </c>
      <c r="EE136" s="27">
        <v>1</v>
      </c>
      <c r="EF136" t="s">
        <v>3289</v>
      </c>
      <c r="EG136" s="27">
        <v>1</v>
      </c>
      <c r="EH136" t="s">
        <v>3290</v>
      </c>
      <c r="EI136" s="27">
        <v>1</v>
      </c>
      <c r="EJ136" s="2" t="s">
        <v>3291</v>
      </c>
      <c r="EK136" s="27">
        <v>1</v>
      </c>
      <c r="EL136" s="2" t="s">
        <v>3292</v>
      </c>
      <c r="EM136">
        <v>5</v>
      </c>
      <c r="EN136" t="s">
        <v>3293</v>
      </c>
      <c r="EO136" t="s">
        <v>3294</v>
      </c>
      <c r="EP136" s="27">
        <v>1</v>
      </c>
      <c r="EQ136" t="s">
        <v>242</v>
      </c>
      <c r="ER136" t="s">
        <v>242</v>
      </c>
      <c r="ES136" t="s">
        <v>3295</v>
      </c>
      <c r="EU136">
        <v>1</v>
      </c>
      <c r="EV136" t="s">
        <v>242</v>
      </c>
      <c r="EW136" t="s">
        <v>3277</v>
      </c>
      <c r="EX136" s="27">
        <v>1</v>
      </c>
      <c r="EY136">
        <v>287.55399999999997</v>
      </c>
      <c r="EZ136" t="s">
        <v>3296</v>
      </c>
      <c r="FA136" s="27">
        <v>1</v>
      </c>
      <c r="FB136">
        <v>10</v>
      </c>
      <c r="FD136" s="27">
        <v>0</v>
      </c>
      <c r="FE136" t="s">
        <v>242</v>
      </c>
      <c r="FG136" s="27">
        <v>0</v>
      </c>
      <c r="FH136" t="s">
        <v>242</v>
      </c>
      <c r="FJ136">
        <v>1</v>
      </c>
      <c r="FL136" t="s">
        <v>3277</v>
      </c>
      <c r="FM136" s="27">
        <v>1</v>
      </c>
      <c r="FN136">
        <v>12.99</v>
      </c>
      <c r="FO136">
        <v>64.63</v>
      </c>
      <c r="FP136">
        <v>22.38</v>
      </c>
      <c r="FR136" s="27">
        <v>1</v>
      </c>
      <c r="FS136">
        <v>15</v>
      </c>
      <c r="FT136">
        <v>2</v>
      </c>
      <c r="FU136" s="2" t="s">
        <v>3297</v>
      </c>
      <c r="FV136" s="27">
        <v>0.5</v>
      </c>
      <c r="FW136" t="s">
        <v>242</v>
      </c>
      <c r="FX136" t="s">
        <v>242</v>
      </c>
      <c r="FY136" t="s">
        <v>242</v>
      </c>
      <c r="FZ136" t="s">
        <v>242</v>
      </c>
      <c r="GA136" t="s">
        <v>242</v>
      </c>
      <c r="GB136" t="s">
        <v>242</v>
      </c>
      <c r="GC136" t="s">
        <v>242</v>
      </c>
      <c r="GD136">
        <v>1</v>
      </c>
      <c r="GE136" s="2" t="s">
        <v>3298</v>
      </c>
      <c r="GF136">
        <v>1</v>
      </c>
      <c r="GH136" t="s">
        <v>3277</v>
      </c>
      <c r="GI136" s="27">
        <v>0.5</v>
      </c>
      <c r="GJ136" t="s">
        <v>242</v>
      </c>
      <c r="GK136" t="s">
        <v>242</v>
      </c>
      <c r="GL136" t="s">
        <v>3299</v>
      </c>
      <c r="GM136">
        <v>1</v>
      </c>
      <c r="GO136" t="s">
        <v>3277</v>
      </c>
      <c r="GP136" s="27">
        <v>1</v>
      </c>
      <c r="GQ136">
        <v>512</v>
      </c>
      <c r="GR136" t="s">
        <v>3300</v>
      </c>
      <c r="GT136">
        <v>5</v>
      </c>
      <c r="GU136" t="s">
        <v>3301</v>
      </c>
      <c r="GV136" t="s">
        <v>3302</v>
      </c>
      <c r="GW136" s="27">
        <v>1</v>
      </c>
      <c r="GX136" t="s">
        <v>3303</v>
      </c>
      <c r="GY136" s="27">
        <v>1</v>
      </c>
      <c r="GZ136" t="s">
        <v>3303</v>
      </c>
      <c r="HA136">
        <v>1</v>
      </c>
      <c r="HC136" t="s">
        <v>3277</v>
      </c>
      <c r="HD136" s="27">
        <v>0.5</v>
      </c>
      <c r="HE136" s="2" t="s">
        <v>3304</v>
      </c>
      <c r="HF136">
        <v>1</v>
      </c>
      <c r="HH136" t="s">
        <v>3277</v>
      </c>
      <c r="HI136">
        <v>0.88888888899999996</v>
      </c>
      <c r="HJ136">
        <v>1</v>
      </c>
      <c r="HK136">
        <v>0.75</v>
      </c>
      <c r="HL136">
        <v>1</v>
      </c>
      <c r="HM136">
        <v>1</v>
      </c>
      <c r="HN136">
        <v>1</v>
      </c>
      <c r="HO136">
        <v>0.5</v>
      </c>
      <c r="HP136">
        <v>0.83333333300000001</v>
      </c>
      <c r="HQ136">
        <v>0.5</v>
      </c>
      <c r="HR136">
        <v>1</v>
      </c>
      <c r="HS136">
        <v>1</v>
      </c>
      <c r="HT136">
        <v>0.5</v>
      </c>
      <c r="HU136">
        <v>1</v>
      </c>
      <c r="HV136">
        <v>0.87962963000000005</v>
      </c>
      <c r="HW136">
        <v>0.875</v>
      </c>
      <c r="HX136">
        <v>0.76666666699999997</v>
      </c>
      <c r="HY136">
        <v>0.84043209900000004</v>
      </c>
      <c r="HZ136" t="s">
        <v>3305</v>
      </c>
      <c r="IA136" t="s">
        <v>266</v>
      </c>
      <c r="IB136" t="s">
        <v>3268</v>
      </c>
      <c r="IC136">
        <v>8906.2999999999993</v>
      </c>
      <c r="ID136">
        <v>8681.7000000000007</v>
      </c>
      <c r="IE136">
        <v>12357.4</v>
      </c>
      <c r="IF136">
        <v>19125.2</v>
      </c>
      <c r="IG136">
        <v>8906.2999999999993</v>
      </c>
    </row>
    <row r="137" spans="1:241" ht="14" customHeight="1" x14ac:dyDescent="0.2">
      <c r="A137" s="10">
        <v>136</v>
      </c>
      <c r="B137">
        <v>138</v>
      </c>
      <c r="C137" s="1">
        <v>44773.434027777781</v>
      </c>
      <c r="D137" s="1">
        <v>44776.234722222223</v>
      </c>
      <c r="E137">
        <v>0</v>
      </c>
      <c r="F137" t="s">
        <v>3244</v>
      </c>
      <c r="G137">
        <v>100</v>
      </c>
      <c r="H137">
        <v>241984</v>
      </c>
      <c r="I137">
        <v>1</v>
      </c>
      <c r="J137" s="1">
        <v>44776.234722222223</v>
      </c>
      <c r="K137" t="s">
        <v>3306</v>
      </c>
      <c r="L137" t="s">
        <v>242</v>
      </c>
      <c r="M137" t="s">
        <v>242</v>
      </c>
      <c r="N137" t="s">
        <v>3307</v>
      </c>
      <c r="O137" t="s">
        <v>3308</v>
      </c>
      <c r="P137">
        <v>41.8904</v>
      </c>
      <c r="Q137">
        <v>12.512600000000001</v>
      </c>
      <c r="R137" t="s">
        <v>245</v>
      </c>
      <c r="S137" t="s">
        <v>246</v>
      </c>
      <c r="T137" s="10" t="s">
        <v>3309</v>
      </c>
      <c r="V137" t="s">
        <v>3310</v>
      </c>
      <c r="W137" t="s">
        <v>3311</v>
      </c>
      <c r="X137">
        <v>4400</v>
      </c>
      <c r="Y137" s="10" t="s">
        <v>271</v>
      </c>
      <c r="Z137" s="10" t="s">
        <v>1304</v>
      </c>
      <c r="AA137" s="10">
        <v>2021</v>
      </c>
      <c r="AC137" s="10">
        <v>0.5</v>
      </c>
      <c r="AD137">
        <v>15</v>
      </c>
      <c r="AF137" s="10">
        <v>7</v>
      </c>
      <c r="AG137">
        <v>3</v>
      </c>
      <c r="AI137" t="s">
        <v>3312</v>
      </c>
      <c r="AJ137" s="22">
        <v>1</v>
      </c>
      <c r="AK137" s="10">
        <v>3</v>
      </c>
      <c r="AL137" s="22">
        <v>0.5</v>
      </c>
      <c r="AM137" s="10">
        <v>3</v>
      </c>
      <c r="AN137" s="22">
        <v>0.5</v>
      </c>
      <c r="AO137" s="10">
        <v>3</v>
      </c>
      <c r="AP137" s="2" t="s">
        <v>3313</v>
      </c>
      <c r="AQ137">
        <v>3</v>
      </c>
      <c r="AS137" t="s">
        <v>3312</v>
      </c>
      <c r="AT137" s="22">
        <v>1</v>
      </c>
      <c r="AU137" s="10">
        <v>6</v>
      </c>
      <c r="AV137" s="21">
        <f t="shared" si="8"/>
        <v>85.714285714285708</v>
      </c>
      <c r="AW137">
        <v>3</v>
      </c>
      <c r="AY137" t="s">
        <v>3312</v>
      </c>
      <c r="AZ137" s="22">
        <v>1</v>
      </c>
      <c r="BA137" s="10">
        <v>5</v>
      </c>
      <c r="BB137" s="21">
        <f t="shared" si="9"/>
        <v>71.428571428571431</v>
      </c>
      <c r="BC137">
        <v>3</v>
      </c>
      <c r="BE137" t="s">
        <v>3312</v>
      </c>
      <c r="BF137" s="22">
        <v>1</v>
      </c>
      <c r="BG137" s="10">
        <v>6.6</v>
      </c>
      <c r="BI137">
        <v>3</v>
      </c>
      <c r="BK137" t="s">
        <v>3312</v>
      </c>
      <c r="BL137" s="22">
        <v>1</v>
      </c>
      <c r="BM137">
        <v>3</v>
      </c>
      <c r="BO137" t="s">
        <v>3312</v>
      </c>
      <c r="BP137" s="22">
        <v>1</v>
      </c>
      <c r="BQ137" s="10">
        <v>2</v>
      </c>
      <c r="BR137" s="21">
        <f t="shared" si="10"/>
        <v>28.571428571428569</v>
      </c>
      <c r="BT137" s="10">
        <v>3</v>
      </c>
      <c r="BV137" s="10" t="s">
        <v>3312</v>
      </c>
      <c r="BW137" s="22">
        <v>1</v>
      </c>
      <c r="BX137" s="10">
        <v>1</v>
      </c>
      <c r="BY137" s="21">
        <f t="shared" si="11"/>
        <v>14.285714285714285</v>
      </c>
      <c r="BZ137" s="10">
        <v>1</v>
      </c>
      <c r="CA137" s="10">
        <v>3</v>
      </c>
      <c r="CC137" s="10" t="s">
        <v>3312</v>
      </c>
      <c r="CD137" s="22">
        <v>0</v>
      </c>
      <c r="CF137" s="10" t="s">
        <v>242</v>
      </c>
      <c r="CG137" s="10" t="s">
        <v>242</v>
      </c>
      <c r="CI137" s="22">
        <v>1</v>
      </c>
      <c r="CJ137" s="10" t="s">
        <v>3314</v>
      </c>
      <c r="CK137" s="10">
        <v>1</v>
      </c>
      <c r="CM137" s="10" t="s">
        <v>3315</v>
      </c>
      <c r="CN137" s="22">
        <v>1</v>
      </c>
      <c r="CO137" s="22">
        <v>0</v>
      </c>
      <c r="CP137" s="10" t="s">
        <v>242</v>
      </c>
      <c r="CQ137" s="10" t="s">
        <v>242</v>
      </c>
      <c r="CR137" s="10" t="s">
        <v>242</v>
      </c>
      <c r="CU137" s="22">
        <v>1</v>
      </c>
      <c r="CV137" s="11" t="s">
        <v>3316</v>
      </c>
      <c r="CW137" s="10">
        <v>1</v>
      </c>
      <c r="CY137" s="10" t="s">
        <v>3315</v>
      </c>
      <c r="CZ137" s="22">
        <v>1</v>
      </c>
      <c r="DA137" s="10">
        <v>1431917</v>
      </c>
      <c r="DB137" s="10">
        <v>2</v>
      </c>
      <c r="DD137" s="22">
        <v>1</v>
      </c>
      <c r="DE137" s="10">
        <v>4219</v>
      </c>
      <c r="DF137" s="10">
        <v>2</v>
      </c>
      <c r="DG137" s="10">
        <v>4069</v>
      </c>
      <c r="DH137" s="10">
        <v>2</v>
      </c>
      <c r="DI137" s="10" t="s">
        <v>242</v>
      </c>
      <c r="DJ137" s="10" t="s">
        <v>242</v>
      </c>
      <c r="DL137" s="22">
        <v>1</v>
      </c>
      <c r="DM137" s="10">
        <v>676165</v>
      </c>
      <c r="DN137" s="10">
        <v>2</v>
      </c>
      <c r="DP137" s="10">
        <v>1</v>
      </c>
      <c r="DR137" s="10" t="s">
        <v>3315</v>
      </c>
      <c r="DS137" s="27">
        <v>1</v>
      </c>
      <c r="DT137" s="2" t="s">
        <v>3317</v>
      </c>
      <c r="DU137" s="27">
        <v>1</v>
      </c>
      <c r="DV137" s="2" t="s">
        <v>3318</v>
      </c>
      <c r="DW137" s="27">
        <v>1</v>
      </c>
      <c r="DX137" s="2" t="s">
        <v>3319</v>
      </c>
      <c r="DY137" s="27">
        <v>1</v>
      </c>
      <c r="DZ137" s="2" t="s">
        <v>3320</v>
      </c>
      <c r="EA137" s="27">
        <v>0</v>
      </c>
      <c r="EC137" s="27">
        <v>1</v>
      </c>
      <c r="ED137" s="2" t="s">
        <v>3321</v>
      </c>
      <c r="EE137" s="27">
        <v>1</v>
      </c>
      <c r="EF137" s="2" t="s">
        <v>3321</v>
      </c>
      <c r="EG137" s="27">
        <v>1</v>
      </c>
      <c r="EH137" t="s">
        <v>3214</v>
      </c>
      <c r="EI137" s="27">
        <v>1</v>
      </c>
      <c r="EJ137" t="s">
        <v>3322</v>
      </c>
      <c r="EK137" s="27">
        <v>1</v>
      </c>
      <c r="EL137" s="2" t="s">
        <v>3323</v>
      </c>
      <c r="EM137">
        <v>1</v>
      </c>
      <c r="EO137" t="s">
        <v>3315</v>
      </c>
      <c r="EP137" s="22">
        <v>0</v>
      </c>
      <c r="EQ137" s="10" t="s">
        <v>242</v>
      </c>
      <c r="ER137" s="10" t="s">
        <v>242</v>
      </c>
      <c r="EU137" s="10" t="s">
        <v>242</v>
      </c>
      <c r="EV137" s="10" t="s">
        <v>242</v>
      </c>
      <c r="EX137" s="22">
        <v>0</v>
      </c>
      <c r="EY137" s="10" t="s">
        <v>242</v>
      </c>
      <c r="FA137" s="22">
        <v>0</v>
      </c>
      <c r="FB137" s="10" t="s">
        <v>242</v>
      </c>
      <c r="FD137" s="22">
        <v>0</v>
      </c>
      <c r="FE137" s="10" t="s">
        <v>242</v>
      </c>
      <c r="FG137" s="22">
        <v>0</v>
      </c>
      <c r="FH137" s="10" t="s">
        <v>242</v>
      </c>
      <c r="FJ137" s="10" t="s">
        <v>242</v>
      </c>
      <c r="FM137" s="22">
        <v>0</v>
      </c>
      <c r="FN137" s="10" t="s">
        <v>242</v>
      </c>
      <c r="FO137" s="10" t="s">
        <v>242</v>
      </c>
      <c r="FP137" s="10" t="s">
        <v>242</v>
      </c>
      <c r="FR137" s="22">
        <v>1</v>
      </c>
      <c r="FS137" s="10">
        <v>59</v>
      </c>
      <c r="FT137" s="10">
        <v>2</v>
      </c>
      <c r="FU137" s="10" t="s">
        <v>3324</v>
      </c>
      <c r="FV137" s="22">
        <v>1</v>
      </c>
      <c r="FW137" s="10">
        <v>11.5</v>
      </c>
      <c r="FX137" s="10">
        <v>47.9</v>
      </c>
      <c r="FY137" s="10">
        <v>36.200000000000003</v>
      </c>
      <c r="FZ137" s="10">
        <v>3.6</v>
      </c>
      <c r="GA137" s="10" t="s">
        <v>242</v>
      </c>
      <c r="GB137" s="10" t="s">
        <v>242</v>
      </c>
      <c r="GC137" s="10" t="s">
        <v>242</v>
      </c>
      <c r="GD137" s="10">
        <v>1</v>
      </c>
      <c r="GE137" s="10" t="s">
        <v>3324</v>
      </c>
      <c r="GF137" s="10">
        <v>1</v>
      </c>
      <c r="GH137" s="10" t="s">
        <v>3315</v>
      </c>
      <c r="GI137" s="22">
        <v>0</v>
      </c>
      <c r="GJ137" s="10" t="s">
        <v>242</v>
      </c>
      <c r="GK137" s="10" t="s">
        <v>242</v>
      </c>
      <c r="GM137" s="10" t="s">
        <v>242</v>
      </c>
      <c r="GP137" s="22">
        <v>1</v>
      </c>
      <c r="GQ137" s="10">
        <v>1018</v>
      </c>
      <c r="GR137" s="10" t="s">
        <v>3325</v>
      </c>
      <c r="GT137" s="10">
        <v>3</v>
      </c>
      <c r="GV137" s="10" t="s">
        <v>3312</v>
      </c>
      <c r="GW137" s="22">
        <v>0</v>
      </c>
      <c r="GY137" s="22">
        <v>0</v>
      </c>
      <c r="HA137" s="10" t="s">
        <v>242</v>
      </c>
      <c r="HD137" s="22">
        <v>1</v>
      </c>
      <c r="HE137" s="11" t="s">
        <v>3326</v>
      </c>
      <c r="HF137" s="10">
        <v>1</v>
      </c>
      <c r="HH137" s="10" t="s">
        <v>3315</v>
      </c>
      <c r="HI137" s="10">
        <v>0.77777777800000003</v>
      </c>
      <c r="HJ137" s="10">
        <v>1</v>
      </c>
      <c r="HK137" s="10">
        <v>0.5</v>
      </c>
      <c r="HL137" s="10">
        <v>1</v>
      </c>
      <c r="HM137" s="10">
        <v>0.9</v>
      </c>
      <c r="HN137" s="10">
        <v>0</v>
      </c>
      <c r="HO137" s="10">
        <v>0</v>
      </c>
      <c r="HP137" s="10">
        <v>0.66666666699999999</v>
      </c>
      <c r="HQ137" s="10">
        <v>0</v>
      </c>
      <c r="HR137" s="10">
        <v>1</v>
      </c>
      <c r="HS137" s="10">
        <v>0</v>
      </c>
      <c r="HT137" s="10">
        <v>1</v>
      </c>
      <c r="HU137" s="10">
        <v>1</v>
      </c>
      <c r="HV137" s="10">
        <v>0.75925925900000002</v>
      </c>
      <c r="HW137" s="10">
        <v>0.47499999999999998</v>
      </c>
      <c r="HX137" s="10">
        <v>0.53333333299999997</v>
      </c>
      <c r="HY137" s="10">
        <v>0.58919753100000005</v>
      </c>
      <c r="HZ137" s="10" t="s">
        <v>3327</v>
      </c>
      <c r="IA137" s="10" t="s">
        <v>266</v>
      </c>
      <c r="IB137" s="10" t="s">
        <v>3309</v>
      </c>
      <c r="IC137" s="10">
        <v>6462.3760000000002</v>
      </c>
      <c r="ID137" s="10">
        <v>1279.9079999999999</v>
      </c>
      <c r="IE137" s="10">
        <v>647.98599999999999</v>
      </c>
      <c r="IF137" s="10">
        <v>4843.76</v>
      </c>
      <c r="IG137" s="10">
        <v>6462.3760000000002</v>
      </c>
    </row>
    <row r="138" spans="1:241" customFormat="1" ht="14" customHeight="1" x14ac:dyDescent="0.2">
      <c r="A138">
        <v>137</v>
      </c>
      <c r="B138">
        <v>139</v>
      </c>
      <c r="C138" s="1">
        <v>44776.238194444442</v>
      </c>
      <c r="D138" s="1">
        <v>44776.39166666667</v>
      </c>
      <c r="E138">
        <v>0</v>
      </c>
      <c r="F138" t="s">
        <v>3244</v>
      </c>
      <c r="G138">
        <v>100</v>
      </c>
      <c r="H138">
        <v>13241</v>
      </c>
      <c r="I138">
        <v>1</v>
      </c>
      <c r="J138" s="1">
        <v>44776.39166666667</v>
      </c>
      <c r="K138" t="s">
        <v>3328</v>
      </c>
      <c r="L138" t="s">
        <v>242</v>
      </c>
      <c r="M138" t="s">
        <v>242</v>
      </c>
      <c r="N138" t="s">
        <v>3329</v>
      </c>
      <c r="O138" t="s">
        <v>3330</v>
      </c>
      <c r="P138">
        <v>41.8904</v>
      </c>
      <c r="Q138">
        <v>12.512600000000001</v>
      </c>
      <c r="R138" t="s">
        <v>245</v>
      </c>
      <c r="S138" t="s">
        <v>246</v>
      </c>
      <c r="T138" t="s">
        <v>3331</v>
      </c>
      <c r="V138" t="s">
        <v>3332</v>
      </c>
      <c r="W138" t="s">
        <v>3333</v>
      </c>
      <c r="X138">
        <v>4931</v>
      </c>
      <c r="Y138" t="s">
        <v>490</v>
      </c>
      <c r="Z138" t="s">
        <v>1010</v>
      </c>
      <c r="AA138">
        <v>2021</v>
      </c>
      <c r="AC138">
        <v>0.5</v>
      </c>
      <c r="AD138">
        <v>15</v>
      </c>
      <c r="AF138">
        <v>12</v>
      </c>
      <c r="AG138">
        <v>3</v>
      </c>
      <c r="AI138" t="s">
        <v>3334</v>
      </c>
      <c r="AJ138" s="27">
        <v>1</v>
      </c>
      <c r="AK138">
        <v>12</v>
      </c>
      <c r="AL138" s="27">
        <v>1</v>
      </c>
      <c r="AM138">
        <v>12</v>
      </c>
      <c r="AN138" s="27">
        <v>1</v>
      </c>
      <c r="AO138">
        <v>12</v>
      </c>
      <c r="AP138" t="s">
        <v>3335</v>
      </c>
      <c r="AQ138">
        <v>3</v>
      </c>
      <c r="AS138" t="s">
        <v>3334</v>
      </c>
      <c r="AT138" s="27">
        <v>1</v>
      </c>
      <c r="AU138">
        <v>11</v>
      </c>
      <c r="AV138" s="21">
        <f t="shared" si="8"/>
        <v>91.666666666666657</v>
      </c>
      <c r="AW138">
        <v>3</v>
      </c>
      <c r="AY138" t="s">
        <v>3334</v>
      </c>
      <c r="AZ138" s="27">
        <v>1</v>
      </c>
      <c r="BA138">
        <v>11</v>
      </c>
      <c r="BB138" s="21">
        <f t="shared" si="9"/>
        <v>91.666666666666657</v>
      </c>
      <c r="BC138">
        <v>3</v>
      </c>
      <c r="BE138" t="s">
        <v>3334</v>
      </c>
      <c r="BF138" s="27">
        <v>1</v>
      </c>
      <c r="BG138">
        <v>6.8</v>
      </c>
      <c r="BI138">
        <v>3</v>
      </c>
      <c r="BK138" t="s">
        <v>3334</v>
      </c>
      <c r="BL138" s="27">
        <v>1</v>
      </c>
      <c r="BM138">
        <v>3</v>
      </c>
      <c r="BO138" t="s">
        <v>3334</v>
      </c>
      <c r="BP138" s="27">
        <v>1</v>
      </c>
      <c r="BQ138">
        <v>3</v>
      </c>
      <c r="BR138" s="21">
        <f t="shared" si="10"/>
        <v>25</v>
      </c>
      <c r="BT138">
        <v>3</v>
      </c>
      <c r="BV138" t="s">
        <v>3334</v>
      </c>
      <c r="BW138" s="27">
        <v>1</v>
      </c>
      <c r="BX138">
        <v>4</v>
      </c>
      <c r="BY138" s="21">
        <f t="shared" si="11"/>
        <v>33.333333333333329</v>
      </c>
      <c r="BZ138">
        <v>2</v>
      </c>
      <c r="CA138">
        <v>3</v>
      </c>
      <c r="CC138" t="s">
        <v>3334</v>
      </c>
      <c r="CD138" s="27">
        <v>0</v>
      </c>
      <c r="CF138" t="s">
        <v>242</v>
      </c>
      <c r="CG138" t="s">
        <v>242</v>
      </c>
      <c r="CI138" s="27">
        <v>0</v>
      </c>
      <c r="CK138" t="s">
        <v>242</v>
      </c>
      <c r="CN138" s="27">
        <v>0</v>
      </c>
      <c r="CO138" s="27">
        <v>0</v>
      </c>
      <c r="CP138" t="s">
        <v>242</v>
      </c>
      <c r="CQ138" t="s">
        <v>242</v>
      </c>
      <c r="CR138" t="s">
        <v>242</v>
      </c>
      <c r="CU138" s="27">
        <v>1</v>
      </c>
      <c r="CV138" s="2" t="s">
        <v>3336</v>
      </c>
      <c r="CW138">
        <v>1</v>
      </c>
      <c r="CY138" t="s">
        <v>3337</v>
      </c>
      <c r="CZ138" s="27">
        <v>1</v>
      </c>
      <c r="DA138">
        <v>7272053</v>
      </c>
      <c r="DB138">
        <v>2</v>
      </c>
      <c r="DD138" s="27">
        <v>1</v>
      </c>
      <c r="DE138" t="s">
        <v>242</v>
      </c>
      <c r="DF138" t="s">
        <v>242</v>
      </c>
      <c r="DG138">
        <v>31410</v>
      </c>
      <c r="DH138">
        <v>2</v>
      </c>
      <c r="DI138" t="s">
        <v>242</v>
      </c>
      <c r="DJ138" t="s">
        <v>242</v>
      </c>
      <c r="DL138" s="27">
        <v>1</v>
      </c>
      <c r="DM138">
        <v>51334138</v>
      </c>
      <c r="DN138">
        <v>2</v>
      </c>
      <c r="DP138">
        <v>1</v>
      </c>
      <c r="DR138" t="s">
        <v>3338</v>
      </c>
      <c r="DS138" s="27">
        <v>1</v>
      </c>
      <c r="DT138" s="2" t="s">
        <v>3339</v>
      </c>
      <c r="DU138" s="27">
        <v>1</v>
      </c>
      <c r="DV138" s="2" t="s">
        <v>3340</v>
      </c>
      <c r="DW138" s="27">
        <v>1</v>
      </c>
      <c r="DX138" s="2" t="s">
        <v>3341</v>
      </c>
      <c r="DY138" s="27">
        <v>1</v>
      </c>
      <c r="DZ138" t="s">
        <v>3342</v>
      </c>
      <c r="EA138" s="27">
        <v>1</v>
      </c>
      <c r="EB138" s="2" t="s">
        <v>3343</v>
      </c>
      <c r="EC138" s="27">
        <v>1</v>
      </c>
      <c r="ED138" s="2" t="s">
        <v>3344</v>
      </c>
      <c r="EE138" s="27">
        <v>1</v>
      </c>
      <c r="EF138" s="2" t="s">
        <v>3344</v>
      </c>
      <c r="EG138" s="27">
        <v>1</v>
      </c>
      <c r="EH138" s="2" t="s">
        <v>3345</v>
      </c>
      <c r="EI138" s="27">
        <v>1</v>
      </c>
      <c r="EJ138" t="s">
        <v>3346</v>
      </c>
      <c r="EK138" s="27">
        <v>1</v>
      </c>
      <c r="EL138" s="2" t="s">
        <v>3347</v>
      </c>
      <c r="EM138">
        <v>4</v>
      </c>
      <c r="EO138" t="s">
        <v>3348</v>
      </c>
      <c r="EP138" s="27">
        <v>1</v>
      </c>
      <c r="EQ138" t="s">
        <v>242</v>
      </c>
      <c r="ER138" t="s">
        <v>242</v>
      </c>
      <c r="ES138" t="s">
        <v>3349</v>
      </c>
      <c r="EU138">
        <v>1</v>
      </c>
      <c r="EV138" t="s">
        <v>242</v>
      </c>
      <c r="EW138" t="s">
        <v>3350</v>
      </c>
      <c r="EX138" s="27">
        <v>1</v>
      </c>
      <c r="EY138">
        <v>38725</v>
      </c>
      <c r="FA138" s="27">
        <v>1</v>
      </c>
      <c r="FB138">
        <v>75</v>
      </c>
      <c r="FD138" s="27">
        <v>1</v>
      </c>
      <c r="FE138">
        <v>17239</v>
      </c>
      <c r="FG138" s="27">
        <v>0</v>
      </c>
      <c r="FH138" t="s">
        <v>242</v>
      </c>
      <c r="FJ138">
        <v>4</v>
      </c>
      <c r="FL138" t="s">
        <v>3351</v>
      </c>
      <c r="FM138" s="27">
        <v>0</v>
      </c>
      <c r="FN138" t="s">
        <v>242</v>
      </c>
      <c r="FO138" t="s">
        <v>242</v>
      </c>
      <c r="FP138" t="s">
        <v>242</v>
      </c>
      <c r="FR138" s="27">
        <v>1</v>
      </c>
      <c r="FS138">
        <v>27</v>
      </c>
      <c r="FT138">
        <v>3</v>
      </c>
      <c r="FV138" s="27">
        <v>1</v>
      </c>
      <c r="FW138">
        <v>8.1</v>
      </c>
      <c r="FX138">
        <v>3.9</v>
      </c>
      <c r="FY138">
        <v>85.3</v>
      </c>
      <c r="FZ138">
        <v>0.9</v>
      </c>
      <c r="GA138" t="s">
        <v>242</v>
      </c>
      <c r="GB138" t="s">
        <v>242</v>
      </c>
      <c r="GC138" t="s">
        <v>242</v>
      </c>
      <c r="GD138" t="s">
        <v>242</v>
      </c>
      <c r="GF138">
        <v>2</v>
      </c>
      <c r="GH138" t="s">
        <v>3352</v>
      </c>
      <c r="GI138" s="27">
        <v>0</v>
      </c>
      <c r="GJ138" t="s">
        <v>242</v>
      </c>
      <c r="GK138" t="s">
        <v>242</v>
      </c>
      <c r="GM138" t="s">
        <v>242</v>
      </c>
      <c r="GP138" s="27">
        <v>1</v>
      </c>
      <c r="GQ138">
        <v>62</v>
      </c>
      <c r="GR138" t="s">
        <v>3353</v>
      </c>
      <c r="GT138">
        <v>3</v>
      </c>
      <c r="GV138" t="s">
        <v>3334</v>
      </c>
      <c r="GW138" s="27">
        <v>0</v>
      </c>
      <c r="GY138" s="27">
        <v>0</v>
      </c>
      <c r="HA138" t="s">
        <v>242</v>
      </c>
      <c r="HD138" s="27">
        <v>1</v>
      </c>
      <c r="HE138" s="2" t="s">
        <v>3354</v>
      </c>
      <c r="HF138">
        <v>2</v>
      </c>
      <c r="HH138" t="s">
        <v>3355</v>
      </c>
      <c r="HI138">
        <v>0.88888888899999996</v>
      </c>
      <c r="HJ138">
        <v>0</v>
      </c>
      <c r="HK138">
        <v>0.5</v>
      </c>
      <c r="HL138">
        <v>1</v>
      </c>
      <c r="HM138">
        <v>1</v>
      </c>
      <c r="HN138">
        <v>1</v>
      </c>
      <c r="HO138">
        <v>0.75</v>
      </c>
      <c r="HP138">
        <v>0.66666666699999999</v>
      </c>
      <c r="HQ138">
        <v>0</v>
      </c>
      <c r="HR138">
        <v>1</v>
      </c>
      <c r="HS138">
        <v>0</v>
      </c>
      <c r="HT138">
        <v>1</v>
      </c>
      <c r="HU138">
        <v>1</v>
      </c>
      <c r="HV138">
        <v>0.46296296300000001</v>
      </c>
      <c r="HW138">
        <v>0.9375</v>
      </c>
      <c r="HX138">
        <v>0.53333333299999997</v>
      </c>
      <c r="HY138">
        <v>0.64459876500000002</v>
      </c>
      <c r="HZ138" t="s">
        <v>3331</v>
      </c>
      <c r="IA138" t="s">
        <v>266</v>
      </c>
      <c r="IB138" t="s">
        <v>3331</v>
      </c>
      <c r="IC138">
        <v>5208.8999999999996</v>
      </c>
      <c r="ID138">
        <v>4681.7</v>
      </c>
      <c r="IE138">
        <v>4899.6000000000004</v>
      </c>
      <c r="IF138">
        <v>5850.6</v>
      </c>
      <c r="IG138">
        <v>5208.8999999999996</v>
      </c>
    </row>
    <row r="139" spans="1:241" customFormat="1" ht="14" customHeight="1" x14ac:dyDescent="0.2">
      <c r="A139">
        <v>138</v>
      </c>
      <c r="B139">
        <v>140</v>
      </c>
      <c r="C139" s="1">
        <v>44776.398611111108</v>
      </c>
      <c r="D139" s="1">
        <v>44781.393055555556</v>
      </c>
      <c r="E139">
        <v>0</v>
      </c>
      <c r="F139" t="s">
        <v>3356</v>
      </c>
      <c r="G139">
        <v>100</v>
      </c>
      <c r="H139">
        <v>431533</v>
      </c>
      <c r="I139">
        <v>1</v>
      </c>
      <c r="J139" s="1">
        <v>44781.393055555556</v>
      </c>
      <c r="K139" t="s">
        <v>3357</v>
      </c>
      <c r="L139" t="s">
        <v>242</v>
      </c>
      <c r="M139" t="s">
        <v>242</v>
      </c>
      <c r="N139" t="s">
        <v>3358</v>
      </c>
      <c r="O139" t="s">
        <v>3359</v>
      </c>
      <c r="P139">
        <v>40.644599999999997</v>
      </c>
      <c r="Q139">
        <v>14.4177</v>
      </c>
      <c r="R139" t="s">
        <v>245</v>
      </c>
      <c r="S139" t="s">
        <v>246</v>
      </c>
      <c r="T139" t="s">
        <v>3360</v>
      </c>
      <c r="V139" t="s">
        <v>3361</v>
      </c>
      <c r="W139">
        <v>668771108</v>
      </c>
      <c r="X139">
        <v>7372</v>
      </c>
      <c r="Y139" t="s">
        <v>297</v>
      </c>
      <c r="Z139" t="s">
        <v>1077</v>
      </c>
      <c r="AA139">
        <v>2021</v>
      </c>
      <c r="AC139">
        <v>0</v>
      </c>
      <c r="AF139">
        <v>9</v>
      </c>
      <c r="AG139">
        <v>3</v>
      </c>
      <c r="AI139" t="s">
        <v>3362</v>
      </c>
      <c r="AJ139" s="27">
        <v>1</v>
      </c>
      <c r="AK139">
        <v>8</v>
      </c>
      <c r="AL139" s="27">
        <v>0</v>
      </c>
      <c r="AM139" s="24">
        <v>0</v>
      </c>
      <c r="AN139" s="27">
        <v>0</v>
      </c>
      <c r="AO139" s="24">
        <v>0</v>
      </c>
      <c r="AP139" t="s">
        <v>3363</v>
      </c>
      <c r="AQ139">
        <v>3</v>
      </c>
      <c r="AS139" t="s">
        <v>3362</v>
      </c>
      <c r="AT139" s="27">
        <v>1</v>
      </c>
      <c r="AU139">
        <v>8</v>
      </c>
      <c r="AV139" s="21">
        <f t="shared" si="8"/>
        <v>88.888888888888886</v>
      </c>
      <c r="AW139">
        <v>3</v>
      </c>
      <c r="AY139" t="s">
        <v>3362</v>
      </c>
      <c r="AZ139" s="27">
        <v>1</v>
      </c>
      <c r="BA139">
        <v>8</v>
      </c>
      <c r="BB139" s="21">
        <f t="shared" si="9"/>
        <v>88.888888888888886</v>
      </c>
      <c r="BC139">
        <v>3</v>
      </c>
      <c r="BE139" t="s">
        <v>3362</v>
      </c>
      <c r="BF139" s="27">
        <v>1</v>
      </c>
      <c r="BG139">
        <v>3.56</v>
      </c>
      <c r="BI139">
        <v>3</v>
      </c>
      <c r="BK139" t="s">
        <v>3362</v>
      </c>
      <c r="BL139" s="27">
        <v>1</v>
      </c>
      <c r="BM139">
        <v>3</v>
      </c>
      <c r="BO139" t="s">
        <v>3362</v>
      </c>
      <c r="BP139" s="27">
        <v>1</v>
      </c>
      <c r="BQ139">
        <v>4</v>
      </c>
      <c r="BR139" s="21">
        <f t="shared" si="10"/>
        <v>44.444444444444443</v>
      </c>
      <c r="BT139">
        <v>3</v>
      </c>
      <c r="BV139" t="s">
        <v>3362</v>
      </c>
      <c r="BW139" s="27">
        <v>1</v>
      </c>
      <c r="BX139">
        <v>3</v>
      </c>
      <c r="BY139" s="21">
        <f t="shared" si="11"/>
        <v>33.333333333333329</v>
      </c>
      <c r="BZ139">
        <v>1</v>
      </c>
      <c r="CA139">
        <v>3</v>
      </c>
      <c r="CC139" t="s">
        <v>3362</v>
      </c>
      <c r="CD139" s="27">
        <v>0</v>
      </c>
      <c r="CF139" t="s">
        <v>242</v>
      </c>
      <c r="CG139" t="s">
        <v>242</v>
      </c>
      <c r="CI139" s="27">
        <v>1</v>
      </c>
      <c r="CJ139" t="s">
        <v>3364</v>
      </c>
      <c r="CK139">
        <v>1</v>
      </c>
      <c r="CM139" t="s">
        <v>3365</v>
      </c>
      <c r="CN139" s="27">
        <v>0</v>
      </c>
      <c r="CO139" s="27">
        <v>0.5</v>
      </c>
      <c r="CP139" t="s">
        <v>242</v>
      </c>
      <c r="CQ139">
        <v>100</v>
      </c>
      <c r="CR139" t="s">
        <v>242</v>
      </c>
      <c r="CU139" s="27">
        <v>1</v>
      </c>
      <c r="CV139" s="2" t="s">
        <v>3366</v>
      </c>
      <c r="CW139">
        <v>1</v>
      </c>
      <c r="CY139" t="s">
        <v>3365</v>
      </c>
      <c r="CZ139" s="27">
        <v>1</v>
      </c>
      <c r="DA139">
        <v>1494</v>
      </c>
      <c r="DB139">
        <v>2</v>
      </c>
      <c r="DD139" s="27">
        <v>1</v>
      </c>
      <c r="DE139">
        <v>17914</v>
      </c>
      <c r="DF139">
        <v>2</v>
      </c>
      <c r="DG139">
        <v>15778</v>
      </c>
      <c r="DH139">
        <v>2</v>
      </c>
      <c r="DI139" t="s">
        <v>242</v>
      </c>
      <c r="DJ139" t="s">
        <v>242</v>
      </c>
      <c r="DL139" s="27">
        <v>1</v>
      </c>
      <c r="DM139">
        <v>68988</v>
      </c>
      <c r="DN139">
        <v>2</v>
      </c>
      <c r="DP139">
        <v>1</v>
      </c>
      <c r="DR139" t="s">
        <v>3365</v>
      </c>
      <c r="DS139" s="27">
        <v>0</v>
      </c>
      <c r="DU139" s="27">
        <v>0</v>
      </c>
      <c r="DW139" s="27">
        <v>0</v>
      </c>
      <c r="DY139" s="27">
        <v>1</v>
      </c>
      <c r="DZ139" s="2" t="s">
        <v>3367</v>
      </c>
      <c r="EA139" s="27">
        <v>0</v>
      </c>
      <c r="EC139" s="27">
        <v>0</v>
      </c>
      <c r="EE139" s="27">
        <v>0</v>
      </c>
      <c r="EG139" s="27">
        <v>0</v>
      </c>
      <c r="EI139" s="27">
        <v>1</v>
      </c>
      <c r="EJ139" t="s">
        <v>3368</v>
      </c>
      <c r="EK139" s="27">
        <v>0</v>
      </c>
      <c r="EM139">
        <v>1</v>
      </c>
      <c r="EO139" t="s">
        <v>3365</v>
      </c>
      <c r="EP139" s="27">
        <v>0</v>
      </c>
      <c r="EQ139" t="s">
        <v>242</v>
      </c>
      <c r="ER139" t="s">
        <v>242</v>
      </c>
      <c r="EU139" t="s">
        <v>242</v>
      </c>
      <c r="EV139" t="s">
        <v>242</v>
      </c>
      <c r="EX139" s="27">
        <v>1</v>
      </c>
      <c r="EY139">
        <v>245.42400000000001</v>
      </c>
      <c r="EZ139" t="s">
        <v>3369</v>
      </c>
      <c r="FA139" s="27">
        <v>1</v>
      </c>
      <c r="FB139">
        <v>47</v>
      </c>
      <c r="FD139" s="27">
        <v>0</v>
      </c>
      <c r="FE139" t="s">
        <v>242</v>
      </c>
      <c r="FG139" s="27">
        <v>0</v>
      </c>
      <c r="FH139" t="s">
        <v>242</v>
      </c>
      <c r="FJ139">
        <v>1</v>
      </c>
      <c r="FL139" t="s">
        <v>3365</v>
      </c>
      <c r="FM139" s="27">
        <v>0</v>
      </c>
      <c r="FN139" t="s">
        <v>242</v>
      </c>
      <c r="FO139" t="s">
        <v>242</v>
      </c>
      <c r="FP139" t="s">
        <v>242</v>
      </c>
      <c r="FR139" s="27">
        <v>1</v>
      </c>
      <c r="FS139">
        <v>33</v>
      </c>
      <c r="FT139">
        <v>2</v>
      </c>
      <c r="FV139" s="27">
        <v>1</v>
      </c>
      <c r="FW139">
        <v>6</v>
      </c>
      <c r="FX139">
        <v>4</v>
      </c>
      <c r="FY139">
        <v>47</v>
      </c>
      <c r="FZ139">
        <v>37</v>
      </c>
      <c r="GA139" t="s">
        <v>242</v>
      </c>
      <c r="GB139" t="s">
        <v>242</v>
      </c>
      <c r="GC139" t="s">
        <v>242</v>
      </c>
      <c r="GD139">
        <v>1</v>
      </c>
      <c r="GF139">
        <v>1</v>
      </c>
      <c r="GH139" t="s">
        <v>3365</v>
      </c>
      <c r="GI139" s="27">
        <v>0</v>
      </c>
      <c r="GJ139" t="s">
        <v>242</v>
      </c>
      <c r="GK139" t="s">
        <v>242</v>
      </c>
      <c r="GM139" t="s">
        <v>242</v>
      </c>
      <c r="GP139" s="27">
        <v>1</v>
      </c>
      <c r="GQ139">
        <v>143.5</v>
      </c>
      <c r="GR139" t="s">
        <v>3370</v>
      </c>
      <c r="GT139">
        <v>3</v>
      </c>
      <c r="GV139" t="s">
        <v>3362</v>
      </c>
      <c r="GW139" s="27">
        <v>0</v>
      </c>
      <c r="GY139" s="27">
        <v>0</v>
      </c>
      <c r="HA139" t="s">
        <v>242</v>
      </c>
      <c r="HD139" s="27">
        <v>1</v>
      </c>
      <c r="HE139" s="2" t="s">
        <v>3371</v>
      </c>
      <c r="HF139">
        <v>1</v>
      </c>
      <c r="HH139" t="s">
        <v>3365</v>
      </c>
      <c r="HI139">
        <v>0.66666666699999999</v>
      </c>
      <c r="HJ139">
        <v>1</v>
      </c>
      <c r="HK139">
        <v>0.75</v>
      </c>
      <c r="HL139">
        <v>1</v>
      </c>
      <c r="HM139">
        <v>0.2</v>
      </c>
      <c r="HN139">
        <v>0</v>
      </c>
      <c r="HO139">
        <v>0.5</v>
      </c>
      <c r="HP139">
        <v>0.66666666699999999</v>
      </c>
      <c r="HQ139">
        <v>0</v>
      </c>
      <c r="HR139">
        <v>1</v>
      </c>
      <c r="HS139">
        <v>0</v>
      </c>
      <c r="HT139">
        <v>1</v>
      </c>
      <c r="HU139">
        <v>1</v>
      </c>
      <c r="HV139">
        <v>0.80555555599999995</v>
      </c>
      <c r="HW139">
        <v>0.42499999999999999</v>
      </c>
      <c r="HX139">
        <v>0.53333333299999997</v>
      </c>
      <c r="HY139">
        <v>0.58796296299999995</v>
      </c>
      <c r="HZ139" t="s">
        <v>3372</v>
      </c>
      <c r="IA139" t="s">
        <v>266</v>
      </c>
      <c r="IB139" t="s">
        <v>3360</v>
      </c>
      <c r="IC139">
        <v>2490</v>
      </c>
      <c r="ID139">
        <v>2556</v>
      </c>
      <c r="IE139">
        <v>2796</v>
      </c>
      <c r="IF139" t="s">
        <v>242</v>
      </c>
      <c r="IG139">
        <v>2490</v>
      </c>
    </row>
    <row r="140" spans="1:241" customFormat="1" ht="14" customHeight="1" x14ac:dyDescent="0.2">
      <c r="A140">
        <v>139</v>
      </c>
      <c r="B140">
        <v>141</v>
      </c>
      <c r="C140" s="1">
        <v>44781.423611111109</v>
      </c>
      <c r="D140" s="1">
        <v>44781.484722222223</v>
      </c>
      <c r="E140">
        <v>0</v>
      </c>
      <c r="F140" t="s">
        <v>3356</v>
      </c>
      <c r="G140">
        <v>100</v>
      </c>
      <c r="H140">
        <v>5292</v>
      </c>
      <c r="I140">
        <v>1</v>
      </c>
      <c r="J140" s="1">
        <v>44781.484722222223</v>
      </c>
      <c r="K140" t="s">
        <v>3373</v>
      </c>
      <c r="L140" t="s">
        <v>242</v>
      </c>
      <c r="M140" t="s">
        <v>242</v>
      </c>
      <c r="N140" t="s">
        <v>3374</v>
      </c>
      <c r="O140" t="s">
        <v>3375</v>
      </c>
      <c r="P140">
        <v>40.644599999999997</v>
      </c>
      <c r="Q140">
        <v>14.4177</v>
      </c>
      <c r="R140" t="s">
        <v>245</v>
      </c>
      <c r="S140" t="s">
        <v>246</v>
      </c>
      <c r="T140" t="s">
        <v>3376</v>
      </c>
      <c r="V140" t="s">
        <v>3377</v>
      </c>
      <c r="W140" t="s">
        <v>3378</v>
      </c>
      <c r="X140">
        <v>7389</v>
      </c>
      <c r="Y140" t="s">
        <v>476</v>
      </c>
      <c r="Z140" t="s">
        <v>3379</v>
      </c>
      <c r="AA140">
        <v>2020</v>
      </c>
      <c r="AC140">
        <v>0.5</v>
      </c>
      <c r="AD140">
        <v>4</v>
      </c>
      <c r="AF140">
        <v>12</v>
      </c>
      <c r="AG140">
        <v>3</v>
      </c>
      <c r="AI140" t="s">
        <v>3380</v>
      </c>
      <c r="AJ140" s="27">
        <v>1</v>
      </c>
      <c r="AK140">
        <v>3</v>
      </c>
      <c r="AL140" s="27">
        <v>0</v>
      </c>
      <c r="AM140" s="24">
        <v>0</v>
      </c>
      <c r="AN140" s="27">
        <v>0</v>
      </c>
      <c r="AO140" s="24">
        <v>0</v>
      </c>
      <c r="AP140" t="s">
        <v>3381</v>
      </c>
      <c r="AQ140">
        <v>3</v>
      </c>
      <c r="AS140" t="s">
        <v>3380</v>
      </c>
      <c r="AT140" s="27">
        <v>1</v>
      </c>
      <c r="AU140">
        <v>10</v>
      </c>
      <c r="AV140" s="21">
        <f t="shared" si="8"/>
        <v>83.333333333333343</v>
      </c>
      <c r="AW140">
        <v>3</v>
      </c>
      <c r="AY140" t="s">
        <v>3380</v>
      </c>
      <c r="AZ140" s="27">
        <v>1</v>
      </c>
      <c r="BA140">
        <v>10</v>
      </c>
      <c r="BB140" s="21">
        <f t="shared" si="9"/>
        <v>83.333333333333343</v>
      </c>
      <c r="BC140">
        <v>3</v>
      </c>
      <c r="BE140" t="s">
        <v>3380</v>
      </c>
      <c r="BF140" s="27">
        <v>1</v>
      </c>
      <c r="BG140">
        <v>5</v>
      </c>
      <c r="BI140">
        <v>3</v>
      </c>
      <c r="BK140" t="s">
        <v>3380</v>
      </c>
      <c r="BL140" s="27">
        <v>1</v>
      </c>
      <c r="BM140">
        <v>3</v>
      </c>
      <c r="BO140" t="s">
        <v>3380</v>
      </c>
      <c r="BP140" s="27">
        <v>1</v>
      </c>
      <c r="BQ140">
        <v>4</v>
      </c>
      <c r="BR140" s="21">
        <f t="shared" si="10"/>
        <v>33.333333333333329</v>
      </c>
      <c r="BT140">
        <v>3</v>
      </c>
      <c r="BV140" t="s">
        <v>3380</v>
      </c>
      <c r="BW140" s="27">
        <v>1</v>
      </c>
      <c r="BX140">
        <v>4</v>
      </c>
      <c r="BY140" s="21">
        <f t="shared" si="11"/>
        <v>33.333333333333329</v>
      </c>
      <c r="BZ140">
        <v>2</v>
      </c>
      <c r="CA140">
        <v>3</v>
      </c>
      <c r="CC140" t="s">
        <v>3380</v>
      </c>
      <c r="CD140" s="27">
        <v>0</v>
      </c>
      <c r="CF140" t="s">
        <v>242</v>
      </c>
      <c r="CG140" t="s">
        <v>242</v>
      </c>
      <c r="CI140" s="27">
        <v>1</v>
      </c>
      <c r="CJ140" t="s">
        <v>3382</v>
      </c>
      <c r="CK140">
        <v>2</v>
      </c>
      <c r="CM140" t="s">
        <v>3383</v>
      </c>
      <c r="CN140" s="27">
        <v>0</v>
      </c>
      <c r="CO140" s="27">
        <v>0</v>
      </c>
      <c r="CP140" t="s">
        <v>242</v>
      </c>
      <c r="CQ140" t="s">
        <v>242</v>
      </c>
      <c r="CR140" t="s">
        <v>242</v>
      </c>
      <c r="CU140" s="27">
        <v>1</v>
      </c>
      <c r="CV140" s="2" t="s">
        <v>3384</v>
      </c>
      <c r="CW140">
        <v>1</v>
      </c>
      <c r="CY140" t="s">
        <v>3385</v>
      </c>
      <c r="CZ140" s="27">
        <v>1</v>
      </c>
      <c r="DA140">
        <v>6781.8</v>
      </c>
      <c r="DB140">
        <v>2</v>
      </c>
      <c r="DD140" s="27">
        <v>1</v>
      </c>
      <c r="DE140">
        <v>51963</v>
      </c>
      <c r="DF140">
        <v>2</v>
      </c>
      <c r="DG140">
        <v>49840</v>
      </c>
      <c r="DH140">
        <v>2</v>
      </c>
      <c r="DI140" t="s">
        <v>242</v>
      </c>
      <c r="DJ140" t="s">
        <v>242</v>
      </c>
      <c r="DL140" s="27">
        <v>1</v>
      </c>
      <c r="DM140">
        <v>73590.42</v>
      </c>
      <c r="DN140">
        <v>2</v>
      </c>
      <c r="DP140">
        <v>1</v>
      </c>
      <c r="DR140" t="s">
        <v>3385</v>
      </c>
      <c r="DS140" s="27">
        <v>1</v>
      </c>
      <c r="DT140" s="2" t="s">
        <v>3386</v>
      </c>
      <c r="DU140" s="27">
        <v>1</v>
      </c>
      <c r="DV140" s="2" t="s">
        <v>3387</v>
      </c>
      <c r="DW140" s="27">
        <v>0.5</v>
      </c>
      <c r="DX140" s="2" t="s">
        <v>3388</v>
      </c>
      <c r="DY140" s="27">
        <v>1</v>
      </c>
      <c r="DZ140" s="2" t="s">
        <v>3389</v>
      </c>
      <c r="EA140" s="27">
        <v>1</v>
      </c>
      <c r="EB140" s="2" t="s">
        <v>3390</v>
      </c>
      <c r="EC140" s="27">
        <v>1</v>
      </c>
      <c r="ED140" s="2" t="s">
        <v>3391</v>
      </c>
      <c r="EE140" s="27">
        <v>1</v>
      </c>
      <c r="EF140" s="2" t="s">
        <v>3392</v>
      </c>
      <c r="EG140" s="27">
        <v>1</v>
      </c>
      <c r="EH140" s="2" t="s">
        <v>3393</v>
      </c>
      <c r="EI140" s="27">
        <v>1</v>
      </c>
      <c r="EJ140" s="2" t="s">
        <v>3394</v>
      </c>
      <c r="EK140" s="27">
        <v>1</v>
      </c>
      <c r="EL140" s="2" t="s">
        <v>3395</v>
      </c>
      <c r="EM140">
        <v>1</v>
      </c>
      <c r="EO140" t="s">
        <v>3396</v>
      </c>
      <c r="EP140" s="27">
        <v>0</v>
      </c>
      <c r="EQ140" t="s">
        <v>242</v>
      </c>
      <c r="ER140" t="s">
        <v>242</v>
      </c>
      <c r="EU140" t="s">
        <v>242</v>
      </c>
      <c r="EV140" t="s">
        <v>242</v>
      </c>
      <c r="EX140" s="27">
        <v>0</v>
      </c>
      <c r="EY140" t="s">
        <v>242</v>
      </c>
      <c r="FA140" s="27">
        <v>0</v>
      </c>
      <c r="FB140" t="s">
        <v>242</v>
      </c>
      <c r="FD140" s="27">
        <v>1</v>
      </c>
      <c r="FE140">
        <v>667.62365999999997</v>
      </c>
      <c r="FF140" t="s">
        <v>3397</v>
      </c>
      <c r="FG140" s="27">
        <v>0</v>
      </c>
      <c r="FH140" t="s">
        <v>242</v>
      </c>
      <c r="FJ140">
        <v>1</v>
      </c>
      <c r="FL140" t="s">
        <v>3385</v>
      </c>
      <c r="FM140" s="27">
        <v>0</v>
      </c>
      <c r="FN140" t="s">
        <v>242</v>
      </c>
      <c r="FO140" t="s">
        <v>242</v>
      </c>
      <c r="FP140" t="s">
        <v>242</v>
      </c>
      <c r="FR140" s="27">
        <v>1</v>
      </c>
      <c r="FS140">
        <v>47</v>
      </c>
      <c r="FT140">
        <v>2</v>
      </c>
      <c r="FV140" s="27">
        <v>0</v>
      </c>
      <c r="FW140" t="s">
        <v>242</v>
      </c>
      <c r="FX140" t="s">
        <v>242</v>
      </c>
      <c r="FY140" t="s">
        <v>242</v>
      </c>
      <c r="FZ140" t="s">
        <v>242</v>
      </c>
      <c r="GA140" t="s">
        <v>242</v>
      </c>
      <c r="GB140" t="s">
        <v>242</v>
      </c>
      <c r="GC140" t="s">
        <v>242</v>
      </c>
      <c r="GD140" t="s">
        <v>242</v>
      </c>
      <c r="GF140">
        <v>1</v>
      </c>
      <c r="GH140" t="s">
        <v>3385</v>
      </c>
      <c r="GI140" s="27">
        <v>0.5</v>
      </c>
      <c r="GJ140" t="s">
        <v>242</v>
      </c>
      <c r="GK140">
        <v>0.99</v>
      </c>
      <c r="GM140">
        <v>1</v>
      </c>
      <c r="GO140" t="s">
        <v>3385</v>
      </c>
      <c r="GP140" s="27">
        <v>1</v>
      </c>
      <c r="GQ140">
        <v>396</v>
      </c>
      <c r="GR140" t="s">
        <v>3398</v>
      </c>
      <c r="GT140">
        <v>3</v>
      </c>
      <c r="GV140" t="s">
        <v>3380</v>
      </c>
      <c r="GW140" s="27">
        <v>1</v>
      </c>
      <c r="GX140" s="2" t="s">
        <v>3399</v>
      </c>
      <c r="GY140" s="27">
        <v>1</v>
      </c>
      <c r="HA140">
        <v>1</v>
      </c>
      <c r="HC140" t="s">
        <v>3385</v>
      </c>
      <c r="HD140" s="27">
        <v>1</v>
      </c>
      <c r="HE140" s="2" t="s">
        <v>3400</v>
      </c>
      <c r="HF140">
        <v>1</v>
      </c>
      <c r="HH140" t="s">
        <v>3385</v>
      </c>
      <c r="HI140">
        <v>0.66666666699999999</v>
      </c>
      <c r="HJ140">
        <v>1</v>
      </c>
      <c r="HK140">
        <v>0.5</v>
      </c>
      <c r="HL140">
        <v>1</v>
      </c>
      <c r="HM140">
        <v>0.95</v>
      </c>
      <c r="HN140">
        <v>0</v>
      </c>
      <c r="HO140">
        <v>0.25</v>
      </c>
      <c r="HP140">
        <v>0.33333333300000001</v>
      </c>
      <c r="HQ140">
        <v>0.5</v>
      </c>
      <c r="HR140">
        <v>1</v>
      </c>
      <c r="HS140">
        <v>1</v>
      </c>
      <c r="HT140">
        <v>1</v>
      </c>
      <c r="HU140">
        <v>1</v>
      </c>
      <c r="HV140">
        <v>0.72222222199999997</v>
      </c>
      <c r="HW140">
        <v>0.55000000000000004</v>
      </c>
      <c r="HX140">
        <v>0.76666666699999997</v>
      </c>
      <c r="HY140">
        <v>0.67962962999999998</v>
      </c>
      <c r="HZ140" t="s">
        <v>3401</v>
      </c>
      <c r="IA140" t="s">
        <v>266</v>
      </c>
      <c r="IB140" t="s">
        <v>3376</v>
      </c>
      <c r="IC140">
        <v>6498</v>
      </c>
      <c r="ID140">
        <v>6290</v>
      </c>
      <c r="IE140">
        <v>3500</v>
      </c>
      <c r="IF140" t="s">
        <v>242</v>
      </c>
      <c r="IG140">
        <v>6498</v>
      </c>
    </row>
    <row r="141" spans="1:241" customFormat="1" ht="14" customHeight="1" x14ac:dyDescent="0.2">
      <c r="A141">
        <v>140</v>
      </c>
      <c r="B141">
        <v>142</v>
      </c>
      <c r="C141" s="1">
        <v>44795.604861111111</v>
      </c>
      <c r="D141" s="1">
        <v>44795.604861111111</v>
      </c>
      <c r="E141">
        <v>4</v>
      </c>
      <c r="G141" t="s">
        <v>242</v>
      </c>
      <c r="H141" t="s">
        <v>242</v>
      </c>
      <c r="I141">
        <v>1</v>
      </c>
      <c r="J141" s="1">
        <v>44795.604861111111</v>
      </c>
      <c r="K141" t="s">
        <v>3402</v>
      </c>
      <c r="L141" t="s">
        <v>242</v>
      </c>
      <c r="M141" t="s">
        <v>242</v>
      </c>
      <c r="P141" t="s">
        <v>242</v>
      </c>
      <c r="Q141" t="s">
        <v>242</v>
      </c>
      <c r="T141" t="s">
        <v>3403</v>
      </c>
      <c r="V141" t="s">
        <v>3404</v>
      </c>
      <c r="W141">
        <v>231021106</v>
      </c>
      <c r="X141">
        <v>3510</v>
      </c>
      <c r="Y141" t="s">
        <v>476</v>
      </c>
      <c r="Z141" t="s">
        <v>1568</v>
      </c>
      <c r="AA141">
        <v>2019</v>
      </c>
      <c r="AC141">
        <v>0.5</v>
      </c>
      <c r="AD141">
        <v>5</v>
      </c>
      <c r="AF141">
        <v>11</v>
      </c>
      <c r="AG141" t="s">
        <v>242</v>
      </c>
      <c r="AJ141" s="27">
        <v>0</v>
      </c>
      <c r="AK141">
        <v>0</v>
      </c>
      <c r="AL141" s="27">
        <v>0</v>
      </c>
      <c r="AM141">
        <v>0</v>
      </c>
      <c r="AN141" s="27">
        <v>0</v>
      </c>
      <c r="AO141">
        <v>0</v>
      </c>
      <c r="AQ141" t="s">
        <v>242</v>
      </c>
      <c r="AT141" s="27">
        <v>1</v>
      </c>
      <c r="AU141">
        <v>1</v>
      </c>
      <c r="AV141" s="21">
        <f t="shared" si="8"/>
        <v>9.0909090909090917</v>
      </c>
      <c r="AW141">
        <v>2</v>
      </c>
      <c r="AZ141" s="27">
        <v>1</v>
      </c>
      <c r="BA141">
        <v>2</v>
      </c>
      <c r="BB141" s="21">
        <f t="shared" si="9"/>
        <v>18.181818181818183</v>
      </c>
      <c r="BC141" t="s">
        <v>242</v>
      </c>
      <c r="BF141" s="27">
        <v>1</v>
      </c>
      <c r="BI141">
        <v>2</v>
      </c>
      <c r="BL141" s="27">
        <v>1</v>
      </c>
      <c r="BM141">
        <v>2</v>
      </c>
      <c r="BP141" s="27">
        <v>1</v>
      </c>
      <c r="BQ141">
        <v>3</v>
      </c>
      <c r="BR141" s="21">
        <f t="shared" si="10"/>
        <v>27.27272727272727</v>
      </c>
      <c r="BS141" t="s">
        <v>3405</v>
      </c>
      <c r="BT141">
        <v>1</v>
      </c>
      <c r="BW141" s="27">
        <v>1</v>
      </c>
      <c r="BX141">
        <v>3</v>
      </c>
      <c r="BY141" s="21">
        <f t="shared" si="11"/>
        <v>27.27272727272727</v>
      </c>
      <c r="BZ141">
        <v>2</v>
      </c>
      <c r="CA141">
        <v>1</v>
      </c>
      <c r="CD141" s="27">
        <v>0.5</v>
      </c>
      <c r="CE141" s="2" t="s">
        <v>3406</v>
      </c>
      <c r="CF141">
        <v>1</v>
      </c>
      <c r="CG141" t="s">
        <v>242</v>
      </c>
      <c r="CI141" s="27">
        <v>1</v>
      </c>
      <c r="CJ141" t="s">
        <v>3407</v>
      </c>
      <c r="CK141">
        <v>1</v>
      </c>
      <c r="CN141" s="27">
        <v>1</v>
      </c>
      <c r="CO141" s="27">
        <v>0</v>
      </c>
      <c r="CP141" t="s">
        <v>242</v>
      </c>
      <c r="CQ141" t="s">
        <v>242</v>
      </c>
      <c r="CR141" t="s">
        <v>242</v>
      </c>
      <c r="CT141" t="s">
        <v>3408</v>
      </c>
      <c r="CU141" s="27">
        <v>0</v>
      </c>
      <c r="CW141" t="s">
        <v>242</v>
      </c>
      <c r="CZ141" s="27">
        <v>1</v>
      </c>
      <c r="DA141">
        <v>302907</v>
      </c>
      <c r="DB141">
        <v>2</v>
      </c>
      <c r="DC141" t="s">
        <v>3409</v>
      </c>
      <c r="DD141" s="27">
        <v>1</v>
      </c>
      <c r="DE141">
        <v>385653</v>
      </c>
      <c r="DF141">
        <v>2</v>
      </c>
      <c r="DG141">
        <v>504351</v>
      </c>
      <c r="DH141">
        <v>2</v>
      </c>
      <c r="DI141" t="s">
        <v>242</v>
      </c>
      <c r="DJ141" t="s">
        <v>242</v>
      </c>
      <c r="DL141" s="27">
        <v>1</v>
      </c>
      <c r="DM141">
        <v>931909600</v>
      </c>
      <c r="DN141">
        <v>2</v>
      </c>
      <c r="DO141" t="s">
        <v>3410</v>
      </c>
      <c r="DP141">
        <v>4</v>
      </c>
      <c r="DS141" s="27">
        <v>1</v>
      </c>
      <c r="DT141" t="s">
        <v>3411</v>
      </c>
      <c r="DU141" s="27">
        <v>1</v>
      </c>
      <c r="DV141" t="s">
        <v>3412</v>
      </c>
      <c r="DW141" s="27">
        <v>1</v>
      </c>
      <c r="DX141" t="s">
        <v>3413</v>
      </c>
      <c r="DY141" s="27">
        <v>1</v>
      </c>
      <c r="DZ141" t="s">
        <v>3414</v>
      </c>
      <c r="EA141" s="27">
        <v>1</v>
      </c>
      <c r="EC141" s="27">
        <v>1</v>
      </c>
      <c r="ED141" t="s">
        <v>3415</v>
      </c>
      <c r="EE141" s="27">
        <v>1</v>
      </c>
      <c r="EF141" t="s">
        <v>3415</v>
      </c>
      <c r="EG141" s="27">
        <v>1</v>
      </c>
      <c r="EH141" t="s">
        <v>3416</v>
      </c>
      <c r="EI141" s="27">
        <v>1</v>
      </c>
      <c r="EJ141" t="s">
        <v>3417</v>
      </c>
      <c r="EK141" s="27">
        <v>1</v>
      </c>
      <c r="EM141">
        <v>4</v>
      </c>
      <c r="EP141" s="27">
        <v>0</v>
      </c>
      <c r="EQ141" t="s">
        <v>242</v>
      </c>
      <c r="ER141" t="s">
        <v>242</v>
      </c>
      <c r="EU141" t="s">
        <v>242</v>
      </c>
      <c r="EV141" t="s">
        <v>242</v>
      </c>
      <c r="EX141" s="27">
        <v>1</v>
      </c>
      <c r="EY141">
        <v>3389.4</v>
      </c>
      <c r="EZ141" t="s">
        <v>3418</v>
      </c>
      <c r="FA141" s="27">
        <v>0.5</v>
      </c>
      <c r="FB141" t="s">
        <v>242</v>
      </c>
      <c r="FC141" t="s">
        <v>3419</v>
      </c>
      <c r="FD141" s="27">
        <v>1</v>
      </c>
      <c r="FE141">
        <v>837.4</v>
      </c>
      <c r="FG141" s="27">
        <v>0</v>
      </c>
      <c r="FH141" t="s">
        <v>242</v>
      </c>
      <c r="FJ141">
        <v>4</v>
      </c>
      <c r="FM141" s="27">
        <v>1</v>
      </c>
      <c r="FN141">
        <v>23</v>
      </c>
      <c r="FO141">
        <v>56</v>
      </c>
      <c r="FP141">
        <v>21</v>
      </c>
      <c r="FR141" s="27">
        <v>1</v>
      </c>
      <c r="FS141">
        <v>26.88</v>
      </c>
      <c r="FT141">
        <v>2</v>
      </c>
      <c r="FV141" s="27">
        <v>0</v>
      </c>
      <c r="FW141" t="s">
        <v>242</v>
      </c>
      <c r="FX141" t="s">
        <v>242</v>
      </c>
      <c r="FY141" t="s">
        <v>242</v>
      </c>
      <c r="FZ141" t="s">
        <v>242</v>
      </c>
      <c r="GA141" t="s">
        <v>242</v>
      </c>
      <c r="GB141" t="s">
        <v>242</v>
      </c>
      <c r="GC141" t="s">
        <v>242</v>
      </c>
      <c r="GD141" t="s">
        <v>242</v>
      </c>
      <c r="GF141">
        <v>1</v>
      </c>
      <c r="GI141" s="27">
        <v>0</v>
      </c>
      <c r="GJ141" t="s">
        <v>242</v>
      </c>
      <c r="GK141" t="s">
        <v>242</v>
      </c>
      <c r="GM141" t="s">
        <v>242</v>
      </c>
      <c r="GP141" s="27">
        <v>1</v>
      </c>
      <c r="GQ141">
        <v>313.5</v>
      </c>
      <c r="GT141">
        <v>1</v>
      </c>
      <c r="GW141" s="27">
        <v>0</v>
      </c>
      <c r="GX141" s="2" t="s">
        <v>3420</v>
      </c>
      <c r="GY141" s="27">
        <v>0</v>
      </c>
      <c r="HA141" t="s">
        <v>242</v>
      </c>
      <c r="HD141" s="27">
        <v>0</v>
      </c>
      <c r="HF141">
        <v>1</v>
      </c>
      <c r="HI141">
        <v>0.72222222199999997</v>
      </c>
      <c r="HJ141">
        <v>1</v>
      </c>
      <c r="HK141">
        <v>0</v>
      </c>
      <c r="HL141">
        <v>1</v>
      </c>
      <c r="HM141">
        <v>1</v>
      </c>
      <c r="HN141">
        <v>0</v>
      </c>
      <c r="HO141">
        <v>0.625</v>
      </c>
      <c r="HP141">
        <v>0.66666666699999999</v>
      </c>
      <c r="HQ141">
        <v>0</v>
      </c>
      <c r="HR141">
        <v>1</v>
      </c>
      <c r="HS141">
        <v>0</v>
      </c>
      <c r="HT141">
        <v>0</v>
      </c>
      <c r="HU141">
        <v>1</v>
      </c>
      <c r="HV141">
        <v>0.57407407399999999</v>
      </c>
      <c r="HW141">
        <v>0.65625</v>
      </c>
      <c r="HX141">
        <v>0.33333333300000001</v>
      </c>
      <c r="HY141">
        <v>0.52121913600000003</v>
      </c>
      <c r="HZ141" t="s">
        <v>3421</v>
      </c>
      <c r="IA141" t="s">
        <v>266</v>
      </c>
      <c r="IB141" t="s">
        <v>3403</v>
      </c>
      <c r="IC141">
        <v>23571</v>
      </c>
      <c r="ID141">
        <v>19811</v>
      </c>
      <c r="IE141">
        <v>24021</v>
      </c>
      <c r="IF141">
        <v>28074</v>
      </c>
      <c r="IG141">
        <v>23571</v>
      </c>
    </row>
    <row r="142" spans="1:241" ht="14" customHeight="1" x14ac:dyDescent="0.2">
      <c r="A142" s="10">
        <v>141</v>
      </c>
      <c r="B142">
        <v>143</v>
      </c>
      <c r="C142" s="1">
        <v>44795.604861111111</v>
      </c>
      <c r="D142" s="1">
        <v>44795.604861111111</v>
      </c>
      <c r="E142">
        <v>4</v>
      </c>
      <c r="G142" t="s">
        <v>242</v>
      </c>
      <c r="H142" t="s">
        <v>242</v>
      </c>
      <c r="I142">
        <v>1</v>
      </c>
      <c r="J142" s="1">
        <v>44795.604861111111</v>
      </c>
      <c r="K142" t="s">
        <v>3422</v>
      </c>
      <c r="L142" t="s">
        <v>242</v>
      </c>
      <c r="M142" t="s">
        <v>242</v>
      </c>
      <c r="P142" t="s">
        <v>242</v>
      </c>
      <c r="Q142" t="s">
        <v>242</v>
      </c>
      <c r="T142" s="10" t="s">
        <v>3423</v>
      </c>
      <c r="V142" t="s">
        <v>3424</v>
      </c>
      <c r="W142">
        <v>855244109</v>
      </c>
      <c r="X142">
        <v>5812</v>
      </c>
      <c r="Y142" s="10" t="s">
        <v>271</v>
      </c>
      <c r="Z142" s="10" t="s">
        <v>1304</v>
      </c>
      <c r="AA142" s="10">
        <v>2019</v>
      </c>
      <c r="AC142" s="10">
        <v>1</v>
      </c>
      <c r="AF142" s="10">
        <v>13</v>
      </c>
      <c r="AG142" t="s">
        <v>242</v>
      </c>
      <c r="AJ142" s="22">
        <v>0</v>
      </c>
      <c r="AK142" s="10">
        <v>0</v>
      </c>
      <c r="AL142" s="22">
        <v>0</v>
      </c>
      <c r="AM142" s="10">
        <v>0</v>
      </c>
      <c r="AN142" s="22">
        <v>0</v>
      </c>
      <c r="AO142" s="10">
        <v>0</v>
      </c>
      <c r="AQ142" t="s">
        <v>242</v>
      </c>
      <c r="AT142" s="22">
        <v>1</v>
      </c>
      <c r="AU142" s="10">
        <v>1</v>
      </c>
      <c r="AV142" s="21">
        <f t="shared" si="8"/>
        <v>7.6923076923076925</v>
      </c>
      <c r="AW142">
        <v>2</v>
      </c>
      <c r="AZ142" s="22">
        <v>1</v>
      </c>
      <c r="BA142" s="10">
        <v>3</v>
      </c>
      <c r="BB142" s="21">
        <f t="shared" si="9"/>
        <v>23.076923076923077</v>
      </c>
      <c r="BC142" t="s">
        <v>242</v>
      </c>
      <c r="BF142" s="22">
        <v>1</v>
      </c>
      <c r="BG142" s="10">
        <v>8</v>
      </c>
      <c r="BI142">
        <v>3</v>
      </c>
      <c r="BL142" s="22">
        <v>1</v>
      </c>
      <c r="BM142">
        <v>2</v>
      </c>
      <c r="BP142" s="22">
        <v>1</v>
      </c>
      <c r="BQ142" s="10">
        <v>5</v>
      </c>
      <c r="BR142" s="21">
        <f t="shared" si="10"/>
        <v>38.461538461538467</v>
      </c>
      <c r="BT142" s="10">
        <v>3</v>
      </c>
      <c r="BW142" s="22">
        <v>1</v>
      </c>
      <c r="BX142" s="10">
        <v>7</v>
      </c>
      <c r="BY142" s="21">
        <f t="shared" si="11"/>
        <v>53.846153846153847</v>
      </c>
      <c r="BZ142" s="10">
        <v>2</v>
      </c>
      <c r="CA142" s="10">
        <v>3</v>
      </c>
      <c r="CD142" s="22">
        <v>0</v>
      </c>
      <c r="CF142" s="10" t="s">
        <v>242</v>
      </c>
      <c r="CG142" s="10" t="s">
        <v>242</v>
      </c>
      <c r="CI142" s="22">
        <v>0</v>
      </c>
      <c r="CK142" s="10" t="s">
        <v>242</v>
      </c>
      <c r="CN142" s="22">
        <v>0</v>
      </c>
      <c r="CO142" s="22">
        <v>0</v>
      </c>
      <c r="CP142" s="10" t="s">
        <v>242</v>
      </c>
      <c r="CQ142" s="10" t="s">
        <v>242</v>
      </c>
      <c r="CR142" s="10" t="s">
        <v>242</v>
      </c>
      <c r="CU142" s="22">
        <v>1</v>
      </c>
      <c r="CW142" s="10" t="s">
        <v>242</v>
      </c>
      <c r="CZ142" s="22">
        <v>1</v>
      </c>
      <c r="DA142" s="10">
        <v>319567.78000000003</v>
      </c>
      <c r="DB142" s="10">
        <v>2</v>
      </c>
      <c r="DD142" s="22">
        <v>1</v>
      </c>
      <c r="DE142" s="10">
        <v>282054.83</v>
      </c>
      <c r="DF142" s="10">
        <v>2</v>
      </c>
      <c r="DG142" s="10">
        <v>803984.18</v>
      </c>
      <c r="DH142" s="10">
        <v>2</v>
      </c>
      <c r="DI142" s="10" t="s">
        <v>242</v>
      </c>
      <c r="DJ142" s="10" t="s">
        <v>242</v>
      </c>
      <c r="DL142" s="22">
        <v>1</v>
      </c>
      <c r="DM142" s="10">
        <v>23078925</v>
      </c>
      <c r="DN142" s="10">
        <v>2</v>
      </c>
      <c r="DP142" s="10">
        <v>4</v>
      </c>
      <c r="DS142" s="27">
        <v>1</v>
      </c>
      <c r="DT142" t="s">
        <v>3425</v>
      </c>
      <c r="DU142" s="27">
        <v>1</v>
      </c>
      <c r="DV142" t="s">
        <v>3426</v>
      </c>
      <c r="DW142" s="27">
        <v>1</v>
      </c>
      <c r="DX142" t="s">
        <v>3427</v>
      </c>
      <c r="DY142" s="27">
        <v>1</v>
      </c>
      <c r="DZ142" t="s">
        <v>3428</v>
      </c>
      <c r="EA142" s="27">
        <v>1</v>
      </c>
      <c r="EC142" s="27">
        <v>1</v>
      </c>
      <c r="ED142" t="s">
        <v>3429</v>
      </c>
      <c r="EE142" s="27">
        <v>1</v>
      </c>
      <c r="EF142" t="s">
        <v>3430</v>
      </c>
      <c r="EG142" s="27">
        <v>0.5</v>
      </c>
      <c r="EH142" t="s">
        <v>3431</v>
      </c>
      <c r="EI142" s="27">
        <v>1</v>
      </c>
      <c r="EJ142" t="s">
        <v>3432</v>
      </c>
      <c r="EK142" s="27">
        <v>1</v>
      </c>
      <c r="EL142" t="s">
        <v>3433</v>
      </c>
      <c r="EM142">
        <v>4</v>
      </c>
      <c r="EP142" s="22">
        <v>0</v>
      </c>
      <c r="EQ142" s="10" t="s">
        <v>242</v>
      </c>
      <c r="ER142" s="10" t="s">
        <v>242</v>
      </c>
      <c r="EU142" s="10" t="s">
        <v>242</v>
      </c>
      <c r="EV142" s="10" t="s">
        <v>242</v>
      </c>
      <c r="EX142" s="22">
        <v>1</v>
      </c>
      <c r="EY142" s="15">
        <v>1000000</v>
      </c>
      <c r="EZ142" s="10" t="s">
        <v>3434</v>
      </c>
      <c r="FA142" s="22">
        <v>0</v>
      </c>
      <c r="FB142" s="10" t="s">
        <v>242</v>
      </c>
      <c r="FD142" s="22">
        <v>0</v>
      </c>
      <c r="FE142" s="10" t="s">
        <v>242</v>
      </c>
      <c r="FG142" s="22">
        <v>0</v>
      </c>
      <c r="FH142" s="10" t="s">
        <v>242</v>
      </c>
      <c r="FJ142" s="10">
        <v>1</v>
      </c>
      <c r="FM142" s="22">
        <v>0</v>
      </c>
      <c r="FN142" s="10" t="s">
        <v>242</v>
      </c>
      <c r="FO142" s="10" t="s">
        <v>242</v>
      </c>
      <c r="FP142" s="10" t="s">
        <v>242</v>
      </c>
      <c r="FR142" s="22">
        <v>1</v>
      </c>
      <c r="FS142" s="10">
        <v>69.2</v>
      </c>
      <c r="FT142" s="10">
        <v>1</v>
      </c>
      <c r="FV142" s="22">
        <v>1</v>
      </c>
      <c r="FW142" s="10">
        <v>8</v>
      </c>
      <c r="FX142" s="10">
        <v>26.9</v>
      </c>
      <c r="FY142" s="10">
        <v>53.5</v>
      </c>
      <c r="FZ142" s="10">
        <v>5.5</v>
      </c>
      <c r="GA142" s="10" t="s">
        <v>242</v>
      </c>
      <c r="GB142" s="10" t="s">
        <v>242</v>
      </c>
      <c r="GC142" s="10" t="s">
        <v>242</v>
      </c>
      <c r="GD142" s="10">
        <v>1</v>
      </c>
      <c r="GF142" s="10">
        <v>1</v>
      </c>
      <c r="GI142" s="22">
        <v>1</v>
      </c>
      <c r="GJ142" s="10">
        <v>1</v>
      </c>
      <c r="GK142" s="10">
        <v>0.98299999999999998</v>
      </c>
      <c r="GM142" s="10">
        <v>1</v>
      </c>
      <c r="GP142" s="22">
        <v>1</v>
      </c>
      <c r="GQ142" s="10">
        <v>1049</v>
      </c>
      <c r="GT142" s="10">
        <v>1</v>
      </c>
      <c r="GW142" s="22">
        <v>0</v>
      </c>
      <c r="GY142" s="22">
        <v>0</v>
      </c>
      <c r="HA142" s="10" t="s">
        <v>242</v>
      </c>
      <c r="HD142" s="22">
        <v>1</v>
      </c>
      <c r="HE142" s="10" t="s">
        <v>3435</v>
      </c>
      <c r="HF142" s="10">
        <v>1</v>
      </c>
      <c r="HI142" s="10">
        <v>0.66666666699999999</v>
      </c>
      <c r="HJ142" s="10">
        <v>0</v>
      </c>
      <c r="HK142" s="10">
        <v>0.5</v>
      </c>
      <c r="HL142" s="10">
        <v>1</v>
      </c>
      <c r="HM142" s="10">
        <v>0.95</v>
      </c>
      <c r="HN142" s="10">
        <v>0</v>
      </c>
      <c r="HO142" s="10">
        <v>0.25</v>
      </c>
      <c r="HP142" s="10">
        <v>0.66666666699999999</v>
      </c>
      <c r="HQ142" s="10">
        <v>1</v>
      </c>
      <c r="HR142" s="10">
        <v>1</v>
      </c>
      <c r="HS142" s="10">
        <v>0</v>
      </c>
      <c r="HT142" s="10">
        <v>1</v>
      </c>
      <c r="HU142" s="10">
        <v>1</v>
      </c>
      <c r="HV142" s="10">
        <v>0.38888888900000002</v>
      </c>
      <c r="HW142" s="10">
        <v>0.55000000000000004</v>
      </c>
      <c r="HX142" s="10">
        <v>0.73333333300000003</v>
      </c>
      <c r="HY142" s="10">
        <v>0.55740740700000002</v>
      </c>
      <c r="HZ142" s="10" t="s">
        <v>3436</v>
      </c>
      <c r="IA142" s="10" t="s">
        <v>266</v>
      </c>
      <c r="IB142" s="10" t="s">
        <v>3423</v>
      </c>
      <c r="IC142" s="10">
        <v>26508.6</v>
      </c>
      <c r="ID142" s="10">
        <v>23518</v>
      </c>
      <c r="IE142" s="10">
        <v>29060.6</v>
      </c>
      <c r="IF142" s="10">
        <v>32250.3</v>
      </c>
      <c r="IG142" s="10">
        <v>26508.6</v>
      </c>
    </row>
    <row r="143" spans="1:241" customFormat="1" ht="14" customHeight="1" x14ac:dyDescent="0.2">
      <c r="A143">
        <v>142</v>
      </c>
      <c r="B143">
        <v>144</v>
      </c>
      <c r="C143" s="1">
        <v>44795.604861111111</v>
      </c>
      <c r="D143" s="1">
        <v>44795.604861111111</v>
      </c>
      <c r="E143">
        <v>4</v>
      </c>
      <c r="G143" t="s">
        <v>242</v>
      </c>
      <c r="H143" t="s">
        <v>242</v>
      </c>
      <c r="I143">
        <v>1</v>
      </c>
      <c r="J143" s="1">
        <v>44795.604861111111</v>
      </c>
      <c r="K143" t="s">
        <v>3437</v>
      </c>
      <c r="L143" t="s">
        <v>242</v>
      </c>
      <c r="M143" t="s">
        <v>242</v>
      </c>
      <c r="P143" t="s">
        <v>242</v>
      </c>
      <c r="Q143" t="s">
        <v>242</v>
      </c>
      <c r="T143" t="s">
        <v>3438</v>
      </c>
      <c r="U143" s="24">
        <v>55785</v>
      </c>
      <c r="V143" t="s">
        <v>3439</v>
      </c>
      <c r="W143">
        <v>494368103</v>
      </c>
      <c r="X143">
        <v>2621</v>
      </c>
      <c r="Y143" t="s">
        <v>326</v>
      </c>
      <c r="Z143" t="s">
        <v>865</v>
      </c>
      <c r="AA143">
        <v>2019</v>
      </c>
      <c r="AC143">
        <v>1</v>
      </c>
      <c r="AD143">
        <v>14</v>
      </c>
      <c r="AF143">
        <v>13</v>
      </c>
      <c r="AG143" t="s">
        <v>242</v>
      </c>
      <c r="AJ143" s="27">
        <v>0</v>
      </c>
      <c r="AK143">
        <v>0</v>
      </c>
      <c r="AL143" s="27">
        <v>0</v>
      </c>
      <c r="AM143">
        <v>0</v>
      </c>
      <c r="AN143" s="27">
        <v>0</v>
      </c>
      <c r="AO143">
        <v>0</v>
      </c>
      <c r="AQ143" t="s">
        <v>242</v>
      </c>
      <c r="AT143" s="27">
        <v>1</v>
      </c>
      <c r="AU143">
        <v>1</v>
      </c>
      <c r="AV143" s="21">
        <f t="shared" si="8"/>
        <v>7.6923076923076925</v>
      </c>
      <c r="AW143">
        <v>2</v>
      </c>
      <c r="AZ143" s="27">
        <v>1</v>
      </c>
      <c r="BA143">
        <v>2</v>
      </c>
      <c r="BB143" s="21">
        <f t="shared" si="9"/>
        <v>15.384615384615385</v>
      </c>
      <c r="BC143" t="s">
        <v>242</v>
      </c>
      <c r="BF143" s="27">
        <v>0</v>
      </c>
      <c r="BI143" t="s">
        <v>242</v>
      </c>
      <c r="BL143" s="27">
        <v>1</v>
      </c>
      <c r="BM143">
        <v>2</v>
      </c>
      <c r="BP143" s="27">
        <v>1</v>
      </c>
      <c r="BQ143">
        <v>5</v>
      </c>
      <c r="BR143" s="21">
        <f t="shared" si="10"/>
        <v>38.461538461538467</v>
      </c>
      <c r="BT143">
        <v>1</v>
      </c>
      <c r="BW143" s="27">
        <v>1</v>
      </c>
      <c r="BX143">
        <v>5</v>
      </c>
      <c r="BY143" s="21">
        <f t="shared" si="11"/>
        <v>38.461538461538467</v>
      </c>
      <c r="BZ143">
        <v>1</v>
      </c>
      <c r="CA143">
        <v>1</v>
      </c>
      <c r="CD143" s="27">
        <v>0</v>
      </c>
      <c r="CF143" t="s">
        <v>242</v>
      </c>
      <c r="CG143" t="s">
        <v>242</v>
      </c>
      <c r="CI143" s="27">
        <v>1</v>
      </c>
      <c r="CJ143" t="s">
        <v>3440</v>
      </c>
      <c r="CK143">
        <v>1</v>
      </c>
      <c r="CN143" s="27">
        <v>1</v>
      </c>
      <c r="CO143" s="27">
        <v>0</v>
      </c>
      <c r="CP143" t="s">
        <v>242</v>
      </c>
      <c r="CQ143" t="s">
        <v>242</v>
      </c>
      <c r="CR143" t="s">
        <v>242</v>
      </c>
      <c r="CU143" s="27">
        <v>1</v>
      </c>
      <c r="CV143" t="s">
        <v>3441</v>
      </c>
      <c r="CW143">
        <v>1</v>
      </c>
      <c r="CZ143" s="27">
        <v>1</v>
      </c>
      <c r="DA143" s="3">
        <v>2000000</v>
      </c>
      <c r="DB143">
        <v>2</v>
      </c>
      <c r="DD143" s="27">
        <v>1</v>
      </c>
      <c r="DE143">
        <v>1670000</v>
      </c>
      <c r="DF143">
        <v>2</v>
      </c>
      <c r="DG143">
        <v>2200000</v>
      </c>
      <c r="DH143">
        <v>2</v>
      </c>
      <c r="DI143" t="s">
        <v>242</v>
      </c>
      <c r="DJ143" t="s">
        <v>242</v>
      </c>
      <c r="DL143" s="27">
        <v>1</v>
      </c>
      <c r="DM143">
        <v>12058000</v>
      </c>
      <c r="DN143">
        <v>2</v>
      </c>
      <c r="DP143">
        <v>1</v>
      </c>
      <c r="DS143" s="27">
        <v>1</v>
      </c>
      <c r="DT143" s="2" t="s">
        <v>3442</v>
      </c>
      <c r="DU143" s="27">
        <v>1</v>
      </c>
      <c r="DV143" t="s">
        <v>3443</v>
      </c>
      <c r="DW143" s="27">
        <v>0</v>
      </c>
      <c r="DY143" s="27">
        <v>1</v>
      </c>
      <c r="DZ143" t="s">
        <v>3444</v>
      </c>
      <c r="EA143" s="27">
        <v>1</v>
      </c>
      <c r="EB143" t="s">
        <v>3445</v>
      </c>
      <c r="EC143" s="27">
        <v>0</v>
      </c>
      <c r="EE143" s="27">
        <v>0</v>
      </c>
      <c r="EG143" s="27">
        <v>0</v>
      </c>
      <c r="EI143" s="27">
        <v>1</v>
      </c>
      <c r="EJ143" t="s">
        <v>3446</v>
      </c>
      <c r="EK143" s="27">
        <v>1</v>
      </c>
      <c r="EM143">
        <v>1</v>
      </c>
      <c r="EP143" s="27">
        <v>0</v>
      </c>
      <c r="EQ143" t="s">
        <v>242</v>
      </c>
      <c r="ER143" t="s">
        <v>242</v>
      </c>
      <c r="EU143" t="s">
        <v>242</v>
      </c>
      <c r="EV143" t="s">
        <v>242</v>
      </c>
      <c r="EX143" s="27">
        <v>0</v>
      </c>
      <c r="EY143" t="s">
        <v>242</v>
      </c>
      <c r="FA143" s="27">
        <v>0</v>
      </c>
      <c r="FB143" t="s">
        <v>242</v>
      </c>
      <c r="FD143" s="27">
        <v>1</v>
      </c>
      <c r="FE143">
        <v>89600</v>
      </c>
      <c r="FG143" s="27">
        <v>1</v>
      </c>
      <c r="FH143">
        <v>8.3800000000000008</v>
      </c>
      <c r="FJ143">
        <v>1</v>
      </c>
      <c r="FM143" s="27">
        <v>0</v>
      </c>
      <c r="FN143" t="s">
        <v>242</v>
      </c>
      <c r="FO143" t="s">
        <v>242</v>
      </c>
      <c r="FP143" t="s">
        <v>242</v>
      </c>
      <c r="FR143" s="27">
        <v>1</v>
      </c>
      <c r="FS143">
        <v>30.9</v>
      </c>
      <c r="FT143">
        <v>2</v>
      </c>
      <c r="FV143" s="27">
        <v>0.5</v>
      </c>
      <c r="FW143" t="s">
        <v>242</v>
      </c>
      <c r="FX143" t="s">
        <v>242</v>
      </c>
      <c r="FY143" t="s">
        <v>242</v>
      </c>
      <c r="FZ143" t="s">
        <v>242</v>
      </c>
      <c r="GA143" t="s">
        <v>242</v>
      </c>
      <c r="GB143" t="s">
        <v>242</v>
      </c>
      <c r="GC143" t="s">
        <v>242</v>
      </c>
      <c r="GD143">
        <v>1</v>
      </c>
      <c r="GE143" t="s">
        <v>3447</v>
      </c>
      <c r="GF143">
        <v>1</v>
      </c>
      <c r="GI143" s="27">
        <v>0</v>
      </c>
      <c r="GJ143" t="s">
        <v>242</v>
      </c>
      <c r="GK143" t="s">
        <v>242</v>
      </c>
      <c r="GM143" t="s">
        <v>242</v>
      </c>
      <c r="GP143" s="44">
        <v>1</v>
      </c>
      <c r="GQ143">
        <v>254</v>
      </c>
      <c r="GT143" t="s">
        <v>242</v>
      </c>
      <c r="GW143" s="27">
        <v>0.5</v>
      </c>
      <c r="GY143" s="27">
        <v>0.5</v>
      </c>
      <c r="GZ143" t="s">
        <v>3448</v>
      </c>
      <c r="HA143">
        <v>1</v>
      </c>
      <c r="HD143" s="27">
        <v>0</v>
      </c>
      <c r="HF143">
        <v>1</v>
      </c>
      <c r="HI143">
        <v>0.55555555599999995</v>
      </c>
      <c r="HJ143">
        <v>1</v>
      </c>
      <c r="HK143">
        <v>0.5</v>
      </c>
      <c r="HL143">
        <v>1</v>
      </c>
      <c r="HM143">
        <v>0.6</v>
      </c>
      <c r="HN143">
        <v>0</v>
      </c>
      <c r="HO143">
        <v>0.5</v>
      </c>
      <c r="HP143">
        <v>0.5</v>
      </c>
      <c r="HQ143">
        <v>0</v>
      </c>
      <c r="HR143">
        <v>0</v>
      </c>
      <c r="HS143">
        <v>0.5</v>
      </c>
      <c r="HT143">
        <v>0</v>
      </c>
      <c r="HU143">
        <v>1</v>
      </c>
      <c r="HV143">
        <v>0.68518518500000003</v>
      </c>
      <c r="HW143">
        <v>0.52500000000000002</v>
      </c>
      <c r="HX143">
        <v>0.2</v>
      </c>
      <c r="HY143">
        <v>0.47006172800000001</v>
      </c>
      <c r="HZ143" t="s">
        <v>3449</v>
      </c>
      <c r="IA143" t="s">
        <v>266</v>
      </c>
      <c r="IB143" t="s">
        <v>3438</v>
      </c>
      <c r="IC143">
        <v>18450</v>
      </c>
      <c r="ID143">
        <v>19140</v>
      </c>
      <c r="IE143">
        <v>19440</v>
      </c>
      <c r="IF143">
        <v>20175</v>
      </c>
      <c r="IG143">
        <v>18450</v>
      </c>
    </row>
    <row r="144" spans="1:241" customFormat="1" ht="14" customHeight="1" x14ac:dyDescent="0.2">
      <c r="A144">
        <v>143</v>
      </c>
      <c r="B144">
        <v>145</v>
      </c>
      <c r="C144" s="1">
        <v>44795.604861111111</v>
      </c>
      <c r="D144" s="1">
        <v>44795.604861111111</v>
      </c>
      <c r="E144">
        <v>4</v>
      </c>
      <c r="G144" t="s">
        <v>242</v>
      </c>
      <c r="H144" t="s">
        <v>242</v>
      </c>
      <c r="I144">
        <v>1</v>
      </c>
      <c r="J144" s="1">
        <v>44795.604861111111</v>
      </c>
      <c r="K144" t="s">
        <v>3450</v>
      </c>
      <c r="L144" t="s">
        <v>242</v>
      </c>
      <c r="M144" t="s">
        <v>242</v>
      </c>
      <c r="P144" t="s">
        <v>242</v>
      </c>
      <c r="Q144" t="s">
        <v>242</v>
      </c>
      <c r="T144" t="s">
        <v>3451</v>
      </c>
      <c r="V144" t="s">
        <v>3452</v>
      </c>
      <c r="W144" t="s">
        <v>3453</v>
      </c>
      <c r="X144">
        <v>4213</v>
      </c>
      <c r="Y144" t="s">
        <v>476</v>
      </c>
      <c r="Z144" t="s">
        <v>3454</v>
      </c>
      <c r="AA144">
        <v>2020</v>
      </c>
      <c r="AC144">
        <v>0</v>
      </c>
      <c r="AF144">
        <v>10</v>
      </c>
      <c r="AG144" t="s">
        <v>242</v>
      </c>
      <c r="AJ144" s="27">
        <v>0</v>
      </c>
      <c r="AK144">
        <v>0</v>
      </c>
      <c r="AL144" s="27">
        <v>0</v>
      </c>
      <c r="AM144">
        <v>0</v>
      </c>
      <c r="AN144" s="27">
        <v>0</v>
      </c>
      <c r="AO144">
        <v>0</v>
      </c>
      <c r="AQ144" t="s">
        <v>242</v>
      </c>
      <c r="AT144" s="27">
        <v>1</v>
      </c>
      <c r="AU144">
        <v>1</v>
      </c>
      <c r="AV144" s="21">
        <f t="shared" si="8"/>
        <v>10</v>
      </c>
      <c r="AW144">
        <v>2</v>
      </c>
      <c r="AZ144" s="27">
        <v>1</v>
      </c>
      <c r="BA144">
        <v>2</v>
      </c>
      <c r="BB144" s="21">
        <f t="shared" si="9"/>
        <v>20</v>
      </c>
      <c r="BC144" t="s">
        <v>242</v>
      </c>
      <c r="BF144" s="27">
        <v>1</v>
      </c>
      <c r="BI144">
        <v>2</v>
      </c>
      <c r="BL144" s="27">
        <v>1</v>
      </c>
      <c r="BM144">
        <v>2</v>
      </c>
      <c r="BP144" s="27">
        <v>1</v>
      </c>
      <c r="BQ144">
        <v>3</v>
      </c>
      <c r="BR144" s="21">
        <f t="shared" si="10"/>
        <v>30</v>
      </c>
      <c r="BS144" t="s">
        <v>3455</v>
      </c>
      <c r="BT144">
        <v>1</v>
      </c>
      <c r="BW144" s="27">
        <v>0</v>
      </c>
      <c r="BX144" s="24" t="s">
        <v>242</v>
      </c>
      <c r="BY144" s="21" t="s">
        <v>242</v>
      </c>
      <c r="BZ144" t="s">
        <v>242</v>
      </c>
      <c r="CA144" t="s">
        <v>242</v>
      </c>
      <c r="CD144" s="27">
        <v>0</v>
      </c>
      <c r="CF144" t="s">
        <v>242</v>
      </c>
      <c r="CG144" t="s">
        <v>242</v>
      </c>
      <c r="CI144" s="27">
        <v>1</v>
      </c>
      <c r="CJ144" t="s">
        <v>3456</v>
      </c>
      <c r="CK144">
        <v>1</v>
      </c>
      <c r="CN144" s="27">
        <v>1</v>
      </c>
      <c r="CO144" s="27">
        <v>0.5</v>
      </c>
      <c r="CP144" t="s">
        <v>242</v>
      </c>
      <c r="CQ144">
        <v>100</v>
      </c>
      <c r="CR144" t="s">
        <v>242</v>
      </c>
      <c r="CS144" t="s">
        <v>3457</v>
      </c>
      <c r="CU144" s="27">
        <v>1</v>
      </c>
      <c r="CV144" s="2" t="s">
        <v>3458</v>
      </c>
      <c r="CW144">
        <v>1</v>
      </c>
      <c r="CZ144" s="27">
        <v>1</v>
      </c>
      <c r="DA144">
        <v>2045</v>
      </c>
      <c r="DB144">
        <v>2</v>
      </c>
      <c r="DD144" s="27">
        <v>1</v>
      </c>
      <c r="DE144">
        <v>25751</v>
      </c>
      <c r="DF144">
        <v>2</v>
      </c>
      <c r="DG144">
        <v>31585</v>
      </c>
      <c r="DH144">
        <v>2</v>
      </c>
      <c r="DI144" t="s">
        <v>242</v>
      </c>
      <c r="DJ144" t="s">
        <v>242</v>
      </c>
      <c r="DL144" s="27">
        <v>0</v>
      </c>
      <c r="DM144" t="s">
        <v>242</v>
      </c>
      <c r="DN144" t="s">
        <v>242</v>
      </c>
      <c r="DP144">
        <v>1</v>
      </c>
      <c r="DS144" s="27">
        <v>1</v>
      </c>
      <c r="DT144" t="s">
        <v>3459</v>
      </c>
      <c r="DU144" s="27">
        <v>1</v>
      </c>
      <c r="DV144" s="2" t="s">
        <v>3460</v>
      </c>
      <c r="DW144" s="27">
        <v>0</v>
      </c>
      <c r="DY144" s="27">
        <v>1</v>
      </c>
      <c r="DZ144" t="s">
        <v>3461</v>
      </c>
      <c r="EA144" s="27">
        <v>0</v>
      </c>
      <c r="EB144" t="s">
        <v>3462</v>
      </c>
      <c r="EC144" s="27">
        <v>1</v>
      </c>
      <c r="ED144" s="2" t="s">
        <v>3463</v>
      </c>
      <c r="EE144" s="27">
        <v>1</v>
      </c>
      <c r="EF144" s="2" t="s">
        <v>3460</v>
      </c>
      <c r="EG144" s="27">
        <v>1</v>
      </c>
      <c r="EH144" s="2" t="s">
        <v>3464</v>
      </c>
      <c r="EI144" s="27">
        <v>1</v>
      </c>
      <c r="EJ144" t="s">
        <v>3465</v>
      </c>
      <c r="EK144" s="27">
        <v>1</v>
      </c>
      <c r="EM144">
        <v>1</v>
      </c>
      <c r="EP144" s="27">
        <v>0</v>
      </c>
      <c r="EQ144" t="s">
        <v>242</v>
      </c>
      <c r="ER144" t="s">
        <v>242</v>
      </c>
      <c r="EU144" t="s">
        <v>242</v>
      </c>
      <c r="EV144" t="s">
        <v>242</v>
      </c>
      <c r="EX144" s="27">
        <v>0</v>
      </c>
      <c r="EY144" t="s">
        <v>242</v>
      </c>
      <c r="FA144" s="27">
        <v>0</v>
      </c>
      <c r="FB144" t="s">
        <v>242</v>
      </c>
      <c r="FD144" s="27">
        <v>0</v>
      </c>
      <c r="FE144" t="s">
        <v>242</v>
      </c>
      <c r="FG144" s="27">
        <v>0</v>
      </c>
      <c r="FH144" t="s">
        <v>242</v>
      </c>
      <c r="FJ144" t="s">
        <v>242</v>
      </c>
      <c r="FM144" s="27">
        <v>0</v>
      </c>
      <c r="FN144" t="s">
        <v>242</v>
      </c>
      <c r="FO144" t="s">
        <v>242</v>
      </c>
      <c r="FP144" t="s">
        <v>242</v>
      </c>
      <c r="FR144" s="27">
        <v>1</v>
      </c>
      <c r="FS144">
        <v>46.78</v>
      </c>
      <c r="FT144">
        <v>2</v>
      </c>
      <c r="FV144" s="27">
        <v>0</v>
      </c>
      <c r="FW144" t="s">
        <v>242</v>
      </c>
      <c r="FX144" t="s">
        <v>242</v>
      </c>
      <c r="FY144" t="s">
        <v>242</v>
      </c>
      <c r="FZ144" t="s">
        <v>242</v>
      </c>
      <c r="GA144" t="s">
        <v>242</v>
      </c>
      <c r="GB144" t="s">
        <v>242</v>
      </c>
      <c r="GC144" t="s">
        <v>242</v>
      </c>
      <c r="GD144" t="s">
        <v>242</v>
      </c>
      <c r="GE144" t="s">
        <v>3466</v>
      </c>
      <c r="GF144">
        <v>1</v>
      </c>
      <c r="GI144" s="27">
        <v>0</v>
      </c>
      <c r="GJ144" t="s">
        <v>242</v>
      </c>
      <c r="GK144" t="s">
        <v>242</v>
      </c>
      <c r="GM144" t="s">
        <v>242</v>
      </c>
      <c r="GP144" s="27">
        <v>1</v>
      </c>
      <c r="GQ144">
        <v>86</v>
      </c>
      <c r="GT144">
        <v>1</v>
      </c>
      <c r="GW144" s="27">
        <v>0</v>
      </c>
      <c r="GY144" s="27">
        <v>0</v>
      </c>
      <c r="HA144" t="s">
        <v>242</v>
      </c>
      <c r="HD144" s="27">
        <v>0</v>
      </c>
      <c r="HF144">
        <v>1</v>
      </c>
      <c r="HI144">
        <v>0.55555555599999995</v>
      </c>
      <c r="HJ144">
        <v>1</v>
      </c>
      <c r="HK144">
        <v>0.75</v>
      </c>
      <c r="HL144">
        <v>0.66666666699999999</v>
      </c>
      <c r="HM144">
        <v>0.8</v>
      </c>
      <c r="HN144">
        <v>0</v>
      </c>
      <c r="HO144">
        <v>0</v>
      </c>
      <c r="HP144">
        <v>0.33333333300000001</v>
      </c>
      <c r="HQ144">
        <v>0</v>
      </c>
      <c r="HR144">
        <v>1</v>
      </c>
      <c r="HS144">
        <v>0</v>
      </c>
      <c r="HT144">
        <v>0</v>
      </c>
      <c r="HU144">
        <v>1</v>
      </c>
      <c r="HV144">
        <v>0.76851851900000001</v>
      </c>
      <c r="HW144">
        <v>0.366666667</v>
      </c>
      <c r="HX144">
        <v>0.26666666700000002</v>
      </c>
      <c r="HY144">
        <v>0.46728395099999998</v>
      </c>
      <c r="HZ144" t="s">
        <v>3467</v>
      </c>
      <c r="IA144" t="s">
        <v>266</v>
      </c>
      <c r="IB144" t="s">
        <v>3451</v>
      </c>
      <c r="IC144">
        <v>15309.508</v>
      </c>
      <c r="ID144">
        <v>16207.106</v>
      </c>
      <c r="IE144">
        <v>23102.137999999999</v>
      </c>
      <c r="IF144">
        <v>24696.625</v>
      </c>
      <c r="IG144">
        <v>15309.508</v>
      </c>
    </row>
    <row r="145" spans="1:241" customFormat="1" ht="14" customHeight="1" x14ac:dyDescent="0.2">
      <c r="A145">
        <v>144</v>
      </c>
      <c r="B145">
        <v>147</v>
      </c>
      <c r="C145" s="1">
        <v>44795.604861111111</v>
      </c>
      <c r="D145" s="1">
        <v>44795.604861111111</v>
      </c>
      <c r="E145">
        <v>4</v>
      </c>
      <c r="G145" t="s">
        <v>242</v>
      </c>
      <c r="H145" t="s">
        <v>242</v>
      </c>
      <c r="I145">
        <v>1</v>
      </c>
      <c r="J145" s="1">
        <v>44795.604861111111</v>
      </c>
      <c r="K145" t="s">
        <v>3468</v>
      </c>
      <c r="L145" t="s">
        <v>242</v>
      </c>
      <c r="M145" t="s">
        <v>242</v>
      </c>
      <c r="P145" t="s">
        <v>242</v>
      </c>
      <c r="Q145" t="s">
        <v>242</v>
      </c>
      <c r="T145" t="s">
        <v>3469</v>
      </c>
      <c r="U145" s="24">
        <v>1058290</v>
      </c>
      <c r="V145" t="s">
        <v>3470</v>
      </c>
      <c r="W145">
        <v>192446102</v>
      </c>
      <c r="X145">
        <v>7370</v>
      </c>
      <c r="Y145" t="s">
        <v>297</v>
      </c>
      <c r="Z145" t="s">
        <v>765</v>
      </c>
      <c r="AA145">
        <v>2020</v>
      </c>
      <c r="AC145">
        <v>0.5</v>
      </c>
      <c r="AD145">
        <v>13</v>
      </c>
      <c r="AF145">
        <v>11</v>
      </c>
      <c r="AG145" t="s">
        <v>242</v>
      </c>
      <c r="AJ145" s="27">
        <v>0</v>
      </c>
      <c r="AK145">
        <v>0</v>
      </c>
      <c r="AL145" s="27">
        <v>0</v>
      </c>
      <c r="AM145">
        <v>0</v>
      </c>
      <c r="AN145" s="27">
        <v>0</v>
      </c>
      <c r="AO145">
        <v>0</v>
      </c>
      <c r="AQ145" t="s">
        <v>242</v>
      </c>
      <c r="AT145" s="27">
        <v>1</v>
      </c>
      <c r="AU145">
        <v>1</v>
      </c>
      <c r="AV145" s="21">
        <f t="shared" si="8"/>
        <v>9.0909090909090917</v>
      </c>
      <c r="AW145">
        <v>2</v>
      </c>
      <c r="AZ145" s="27">
        <v>1</v>
      </c>
      <c r="BA145">
        <v>2</v>
      </c>
      <c r="BB145" s="21">
        <f t="shared" si="9"/>
        <v>18.181818181818183</v>
      </c>
      <c r="BC145" t="s">
        <v>242</v>
      </c>
      <c r="BF145" s="27">
        <v>1</v>
      </c>
      <c r="BI145">
        <v>2</v>
      </c>
      <c r="BL145" s="27">
        <v>1</v>
      </c>
      <c r="BM145">
        <v>2</v>
      </c>
      <c r="BP145" s="27">
        <v>1</v>
      </c>
      <c r="BQ145">
        <v>4</v>
      </c>
      <c r="BR145" s="21">
        <f t="shared" si="10"/>
        <v>36.363636363636367</v>
      </c>
      <c r="BS145" t="s">
        <v>3471</v>
      </c>
      <c r="BT145">
        <v>1</v>
      </c>
      <c r="BW145" s="27">
        <v>0</v>
      </c>
      <c r="BX145" s="24" t="s">
        <v>242</v>
      </c>
      <c r="BY145" s="21" t="s">
        <v>242</v>
      </c>
      <c r="BZ145" t="s">
        <v>242</v>
      </c>
      <c r="CA145" t="s">
        <v>242</v>
      </c>
      <c r="CD145" s="27">
        <v>0</v>
      </c>
      <c r="CF145" t="s">
        <v>242</v>
      </c>
      <c r="CG145" t="s">
        <v>242</v>
      </c>
      <c r="CI145" s="27">
        <v>0</v>
      </c>
      <c r="CK145" t="s">
        <v>242</v>
      </c>
      <c r="CN145" s="27">
        <v>0</v>
      </c>
      <c r="CO145" s="27">
        <v>0</v>
      </c>
      <c r="CP145" t="s">
        <v>242</v>
      </c>
      <c r="CQ145" t="s">
        <v>242</v>
      </c>
      <c r="CR145" t="s">
        <v>242</v>
      </c>
      <c r="CU145" s="27">
        <v>1</v>
      </c>
      <c r="CV145" t="s">
        <v>3472</v>
      </c>
      <c r="CW145">
        <v>1</v>
      </c>
      <c r="CZ145" s="27">
        <v>0</v>
      </c>
      <c r="DA145" t="s">
        <v>242</v>
      </c>
      <c r="DB145" t="s">
        <v>242</v>
      </c>
      <c r="DD145" s="27">
        <v>0</v>
      </c>
      <c r="DE145" t="s">
        <v>242</v>
      </c>
      <c r="DF145" t="s">
        <v>242</v>
      </c>
      <c r="DH145" t="s">
        <v>242</v>
      </c>
      <c r="DI145" t="s">
        <v>242</v>
      </c>
      <c r="DJ145" t="s">
        <v>242</v>
      </c>
      <c r="DL145" s="27">
        <v>0</v>
      </c>
      <c r="DM145" t="s">
        <v>242</v>
      </c>
      <c r="DN145" t="s">
        <v>242</v>
      </c>
      <c r="DP145" t="s">
        <v>242</v>
      </c>
      <c r="DS145" s="27">
        <v>0</v>
      </c>
      <c r="DU145" s="27">
        <v>0</v>
      </c>
      <c r="DW145" s="27">
        <v>1</v>
      </c>
      <c r="DX145" t="s">
        <v>3473</v>
      </c>
      <c r="DY145" s="27">
        <v>1</v>
      </c>
      <c r="DZ145" t="s">
        <v>3474</v>
      </c>
      <c r="EA145" s="27">
        <v>0</v>
      </c>
      <c r="EC145" s="27">
        <v>0</v>
      </c>
      <c r="EE145" s="27">
        <v>0</v>
      </c>
      <c r="EG145" s="27">
        <v>0</v>
      </c>
      <c r="EI145" s="27">
        <v>1</v>
      </c>
      <c r="EJ145" t="s">
        <v>3475</v>
      </c>
      <c r="EK145" s="27">
        <v>1</v>
      </c>
      <c r="EM145">
        <v>1</v>
      </c>
      <c r="EP145" s="27">
        <v>0</v>
      </c>
      <c r="EQ145" t="s">
        <v>242</v>
      </c>
      <c r="ER145" t="s">
        <v>242</v>
      </c>
      <c r="EU145" t="s">
        <v>242</v>
      </c>
      <c r="EV145" t="s">
        <v>242</v>
      </c>
      <c r="EX145" s="27">
        <v>0</v>
      </c>
      <c r="EY145" t="s">
        <v>242</v>
      </c>
      <c r="FA145" s="27">
        <v>0</v>
      </c>
      <c r="FB145" t="s">
        <v>242</v>
      </c>
      <c r="FD145" s="27">
        <v>0</v>
      </c>
      <c r="FE145" t="s">
        <v>242</v>
      </c>
      <c r="FG145" s="27">
        <v>0</v>
      </c>
      <c r="FH145" t="s">
        <v>242</v>
      </c>
      <c r="FJ145" t="s">
        <v>242</v>
      </c>
      <c r="FM145" s="27">
        <v>0</v>
      </c>
      <c r="FN145" t="s">
        <v>242</v>
      </c>
      <c r="FO145" t="s">
        <v>242</v>
      </c>
      <c r="FP145" t="s">
        <v>242</v>
      </c>
      <c r="FR145" s="27">
        <v>1</v>
      </c>
      <c r="FS145">
        <v>33.299999999999997</v>
      </c>
      <c r="FT145">
        <v>2</v>
      </c>
      <c r="FV145" s="27">
        <v>0</v>
      </c>
      <c r="FW145" t="s">
        <v>242</v>
      </c>
      <c r="FX145" t="s">
        <v>242</v>
      </c>
      <c r="FY145" t="s">
        <v>242</v>
      </c>
      <c r="FZ145" t="s">
        <v>242</v>
      </c>
      <c r="GA145" t="s">
        <v>242</v>
      </c>
      <c r="GB145" t="s">
        <v>242</v>
      </c>
      <c r="GC145" t="s">
        <v>242</v>
      </c>
      <c r="GD145" t="s">
        <v>242</v>
      </c>
      <c r="GF145">
        <v>1</v>
      </c>
      <c r="GI145" s="27">
        <v>0</v>
      </c>
      <c r="GJ145" t="s">
        <v>242</v>
      </c>
      <c r="GK145" t="s">
        <v>242</v>
      </c>
      <c r="GM145" t="s">
        <v>242</v>
      </c>
      <c r="GP145" s="44">
        <v>1</v>
      </c>
      <c r="GQ145">
        <v>575</v>
      </c>
      <c r="GT145" t="s">
        <v>242</v>
      </c>
      <c r="GW145" s="27">
        <v>0</v>
      </c>
      <c r="GY145" s="27">
        <v>0</v>
      </c>
      <c r="HA145" t="s">
        <v>242</v>
      </c>
      <c r="HD145" s="27">
        <v>0</v>
      </c>
      <c r="HF145" t="s">
        <v>242</v>
      </c>
      <c r="HI145">
        <v>0.55555555599999995</v>
      </c>
      <c r="HJ145">
        <v>0</v>
      </c>
      <c r="HK145">
        <v>0.5</v>
      </c>
      <c r="HL145">
        <v>0</v>
      </c>
      <c r="HM145">
        <v>0.4</v>
      </c>
      <c r="HN145">
        <v>0</v>
      </c>
      <c r="HO145">
        <v>0</v>
      </c>
      <c r="HP145">
        <v>0.33333333300000001</v>
      </c>
      <c r="HQ145">
        <v>0</v>
      </c>
      <c r="HR145">
        <v>0</v>
      </c>
      <c r="HS145">
        <v>0</v>
      </c>
      <c r="HT145">
        <v>0</v>
      </c>
      <c r="HU145">
        <v>1</v>
      </c>
      <c r="HV145">
        <v>0.35185185200000002</v>
      </c>
      <c r="HW145">
        <v>0.1</v>
      </c>
      <c r="HX145">
        <v>6.6666666999999999E-2</v>
      </c>
      <c r="HY145">
        <v>0.172839506</v>
      </c>
      <c r="HZ145" t="s">
        <v>3476</v>
      </c>
      <c r="IA145" t="s">
        <v>266</v>
      </c>
      <c r="IB145" t="s">
        <v>3469</v>
      </c>
      <c r="IC145">
        <v>16783</v>
      </c>
      <c r="ID145">
        <v>16652</v>
      </c>
      <c r="IE145">
        <v>18507</v>
      </c>
      <c r="IF145">
        <v>19428</v>
      </c>
      <c r="IG145">
        <v>16783</v>
      </c>
    </row>
    <row r="146" spans="1:241" ht="14" customHeight="1" x14ac:dyDescent="0.2">
      <c r="A146" s="10">
        <v>145</v>
      </c>
      <c r="B146">
        <v>148</v>
      </c>
      <c r="C146" s="1">
        <v>44795.604861111111</v>
      </c>
      <c r="D146" s="1">
        <v>44795.604861111111</v>
      </c>
      <c r="E146">
        <v>4</v>
      </c>
      <c r="G146" t="s">
        <v>242</v>
      </c>
      <c r="H146" t="s">
        <v>242</v>
      </c>
      <c r="I146">
        <v>1</v>
      </c>
      <c r="J146" s="1">
        <v>44795.604861111111</v>
      </c>
      <c r="K146" t="s">
        <v>3477</v>
      </c>
      <c r="L146" t="s">
        <v>242</v>
      </c>
      <c r="M146" t="s">
        <v>242</v>
      </c>
      <c r="P146" t="s">
        <v>242</v>
      </c>
      <c r="Q146" t="s">
        <v>242</v>
      </c>
      <c r="T146" s="10" t="s">
        <v>3478</v>
      </c>
      <c r="V146" t="s">
        <v>3479</v>
      </c>
      <c r="W146">
        <v>169656105</v>
      </c>
      <c r="X146">
        <v>5812</v>
      </c>
      <c r="Y146" s="10" t="s">
        <v>271</v>
      </c>
      <c r="Z146" s="10" t="s">
        <v>1304</v>
      </c>
      <c r="AA146" s="10">
        <v>2020</v>
      </c>
      <c r="AC146" s="10">
        <v>0.5</v>
      </c>
      <c r="AD146">
        <v>15</v>
      </c>
      <c r="AF146" s="10">
        <v>9</v>
      </c>
      <c r="AG146" t="s">
        <v>242</v>
      </c>
      <c r="AJ146" s="22">
        <v>1</v>
      </c>
      <c r="AK146" s="10">
        <v>9</v>
      </c>
      <c r="AL146" s="22">
        <v>1</v>
      </c>
      <c r="AM146" s="10">
        <v>4</v>
      </c>
      <c r="AN146" s="22">
        <v>1</v>
      </c>
      <c r="AO146" s="10">
        <v>4</v>
      </c>
      <c r="AP146" t="s">
        <v>3480</v>
      </c>
      <c r="AQ146">
        <v>3</v>
      </c>
      <c r="AT146" s="22">
        <v>1</v>
      </c>
      <c r="AU146" s="10">
        <v>1</v>
      </c>
      <c r="AV146" s="21">
        <f t="shared" si="8"/>
        <v>11.111111111111111</v>
      </c>
      <c r="AW146">
        <v>2</v>
      </c>
      <c r="AZ146" s="22">
        <v>1</v>
      </c>
      <c r="BA146" s="10">
        <v>2</v>
      </c>
      <c r="BB146" s="21">
        <f t="shared" si="9"/>
        <v>22.222222222222221</v>
      </c>
      <c r="BC146" t="s">
        <v>242</v>
      </c>
      <c r="BF146" s="22">
        <v>1</v>
      </c>
      <c r="BI146">
        <v>2</v>
      </c>
      <c r="BL146" s="22">
        <v>1</v>
      </c>
      <c r="BM146">
        <v>2</v>
      </c>
      <c r="BP146" s="22">
        <v>1</v>
      </c>
      <c r="BQ146" s="10">
        <v>3</v>
      </c>
      <c r="BR146" s="21">
        <f t="shared" si="10"/>
        <v>33.333333333333329</v>
      </c>
      <c r="BS146" s="10" t="s">
        <v>3455</v>
      </c>
      <c r="BT146" s="10">
        <v>3</v>
      </c>
      <c r="BW146" s="22">
        <v>1</v>
      </c>
      <c r="BX146" s="10">
        <v>2</v>
      </c>
      <c r="BY146" s="21">
        <f t="shared" si="11"/>
        <v>22.222222222222221</v>
      </c>
      <c r="BZ146" s="10">
        <v>2</v>
      </c>
      <c r="CA146" s="10">
        <v>3</v>
      </c>
      <c r="CD146" s="22">
        <v>0</v>
      </c>
      <c r="CF146" s="10" t="s">
        <v>242</v>
      </c>
      <c r="CG146" s="10" t="s">
        <v>242</v>
      </c>
      <c r="CI146" s="22">
        <v>1</v>
      </c>
      <c r="CJ146" s="10" t="s">
        <v>3481</v>
      </c>
      <c r="CK146" s="10">
        <v>1</v>
      </c>
      <c r="CN146" s="22">
        <v>1</v>
      </c>
      <c r="CO146" s="22">
        <v>0</v>
      </c>
      <c r="CP146" s="10" t="s">
        <v>242</v>
      </c>
      <c r="CQ146" s="10" t="s">
        <v>242</v>
      </c>
      <c r="CR146" s="10" t="s">
        <v>242</v>
      </c>
      <c r="CU146" s="22">
        <v>1</v>
      </c>
      <c r="CV146" s="10" t="s">
        <v>3482</v>
      </c>
      <c r="CW146" s="10">
        <v>1</v>
      </c>
      <c r="CZ146" s="22">
        <v>1</v>
      </c>
      <c r="DA146" s="10">
        <v>118296</v>
      </c>
      <c r="DB146" s="10">
        <v>2</v>
      </c>
      <c r="DD146" s="22">
        <v>1</v>
      </c>
      <c r="DE146" s="10" t="s">
        <v>242</v>
      </c>
      <c r="DF146" s="10" t="s">
        <v>242</v>
      </c>
      <c r="DH146" s="10" t="s">
        <v>242</v>
      </c>
      <c r="DI146" s="10">
        <v>125868</v>
      </c>
      <c r="DJ146" s="10">
        <v>2</v>
      </c>
      <c r="DL146" s="22">
        <v>0</v>
      </c>
      <c r="DM146" s="10" t="s">
        <v>242</v>
      </c>
      <c r="DN146" s="10" t="s">
        <v>242</v>
      </c>
      <c r="DO146" s="10" t="s">
        <v>3483</v>
      </c>
      <c r="DP146" s="10">
        <v>1</v>
      </c>
      <c r="DS146" s="27">
        <v>1</v>
      </c>
      <c r="DT146" t="s">
        <v>3484</v>
      </c>
      <c r="DU146" s="27">
        <v>1</v>
      </c>
      <c r="DV146" t="s">
        <v>3485</v>
      </c>
      <c r="DW146" s="27">
        <v>1</v>
      </c>
      <c r="DX146" t="s">
        <v>3486</v>
      </c>
      <c r="DY146" s="27">
        <v>1</v>
      </c>
      <c r="DZ146" t="s">
        <v>3487</v>
      </c>
      <c r="EA146" s="27">
        <v>0</v>
      </c>
      <c r="EC146" s="27">
        <v>0</v>
      </c>
      <c r="EE146" s="27">
        <v>0</v>
      </c>
      <c r="EG146" s="27">
        <v>0</v>
      </c>
      <c r="EI146" s="27">
        <v>1</v>
      </c>
      <c r="EJ146" t="s">
        <v>1146</v>
      </c>
      <c r="EK146" s="27">
        <v>1</v>
      </c>
      <c r="EM146">
        <v>1</v>
      </c>
      <c r="EP146" s="22">
        <v>0</v>
      </c>
      <c r="EQ146" s="10" t="s">
        <v>242</v>
      </c>
      <c r="ER146" s="10" t="s">
        <v>242</v>
      </c>
      <c r="EU146" s="10" t="s">
        <v>242</v>
      </c>
      <c r="EV146" s="10" t="s">
        <v>242</v>
      </c>
      <c r="EX146" s="22">
        <v>0</v>
      </c>
      <c r="EY146" s="10" t="s">
        <v>242</v>
      </c>
      <c r="FA146" s="22">
        <v>0</v>
      </c>
      <c r="FB146" s="10" t="s">
        <v>242</v>
      </c>
      <c r="FD146" s="22">
        <v>0</v>
      </c>
      <c r="FE146" s="10" t="s">
        <v>242</v>
      </c>
      <c r="FG146" s="22">
        <v>0</v>
      </c>
      <c r="FH146" s="10" t="s">
        <v>242</v>
      </c>
      <c r="FJ146" s="10" t="s">
        <v>242</v>
      </c>
      <c r="FM146" s="22">
        <v>0</v>
      </c>
      <c r="FN146" s="10" t="s">
        <v>242</v>
      </c>
      <c r="FO146" s="10" t="s">
        <v>242</v>
      </c>
      <c r="FP146" s="10" t="s">
        <v>242</v>
      </c>
      <c r="FR146" s="22">
        <v>1</v>
      </c>
      <c r="FS146" s="10">
        <v>55</v>
      </c>
      <c r="FT146" s="10">
        <v>1</v>
      </c>
      <c r="FU146" s="10" t="s">
        <v>3488</v>
      </c>
      <c r="FV146" s="22">
        <v>1</v>
      </c>
      <c r="FW146" s="10">
        <v>19</v>
      </c>
      <c r="FX146" s="10">
        <v>39</v>
      </c>
      <c r="FY146" s="10">
        <v>31</v>
      </c>
      <c r="FZ146" s="10">
        <v>5</v>
      </c>
      <c r="GA146" s="10" t="s">
        <v>242</v>
      </c>
      <c r="GB146" s="10" t="s">
        <v>242</v>
      </c>
      <c r="GC146" s="10" t="s">
        <v>242</v>
      </c>
      <c r="GD146" s="10">
        <v>1</v>
      </c>
      <c r="GE146" s="10" t="s">
        <v>3488</v>
      </c>
      <c r="GF146" s="10">
        <v>1</v>
      </c>
      <c r="GI146" s="22">
        <v>0</v>
      </c>
      <c r="GJ146" s="10" t="s">
        <v>242</v>
      </c>
      <c r="GK146" s="10" t="s">
        <v>242</v>
      </c>
      <c r="GM146" s="10" t="s">
        <v>242</v>
      </c>
      <c r="GP146" s="22">
        <v>1</v>
      </c>
      <c r="GQ146" s="10">
        <v>2898</v>
      </c>
      <c r="GR146" s="10" t="s">
        <v>3489</v>
      </c>
      <c r="GT146" s="10">
        <v>1</v>
      </c>
      <c r="GW146" s="22">
        <v>0</v>
      </c>
      <c r="GY146" s="22">
        <v>0</v>
      </c>
      <c r="HA146" s="10" t="s">
        <v>242</v>
      </c>
      <c r="HD146" s="22">
        <v>1</v>
      </c>
      <c r="HE146" s="10" t="s">
        <v>3490</v>
      </c>
      <c r="HF146" s="10">
        <v>1</v>
      </c>
      <c r="HI146" s="10">
        <v>0.88888888899999996</v>
      </c>
      <c r="HJ146" s="10">
        <v>1</v>
      </c>
      <c r="HK146" s="10">
        <v>0.5</v>
      </c>
      <c r="HL146" s="10">
        <v>0.66666666699999999</v>
      </c>
      <c r="HM146" s="10">
        <v>0.6</v>
      </c>
      <c r="HN146" s="10">
        <v>0</v>
      </c>
      <c r="HO146" s="10">
        <v>0</v>
      </c>
      <c r="HP146" s="10">
        <v>0.66666666699999999</v>
      </c>
      <c r="HQ146" s="10">
        <v>0</v>
      </c>
      <c r="HR146" s="10">
        <v>1</v>
      </c>
      <c r="HS146" s="10">
        <v>0</v>
      </c>
      <c r="HT146" s="10">
        <v>1</v>
      </c>
      <c r="HU146" s="10">
        <v>1</v>
      </c>
      <c r="HV146" s="10">
        <v>0.79629629599999996</v>
      </c>
      <c r="HW146" s="10">
        <v>0.31666666700000001</v>
      </c>
      <c r="HX146" s="10">
        <v>0.53333333299999997</v>
      </c>
      <c r="HY146" s="10">
        <v>0.54876543200000005</v>
      </c>
      <c r="HZ146" s="10" t="s">
        <v>3491</v>
      </c>
      <c r="IA146" s="10" t="s">
        <v>266</v>
      </c>
      <c r="IB146" s="10" t="s">
        <v>3478</v>
      </c>
      <c r="IC146" s="10">
        <v>5586.3689999999997</v>
      </c>
      <c r="ID146" s="10">
        <v>5984.634</v>
      </c>
      <c r="IE146" s="10">
        <v>7547.0609999999997</v>
      </c>
      <c r="IF146" s="10">
        <v>8634.652</v>
      </c>
      <c r="IG146" s="10">
        <v>5586.3689999999997</v>
      </c>
    </row>
    <row r="147" spans="1:241" customFormat="1" ht="14" customHeight="1" x14ac:dyDescent="0.2">
      <c r="A147">
        <v>146</v>
      </c>
      <c r="B147">
        <v>149</v>
      </c>
      <c r="C147" s="1">
        <v>44795.604861111111</v>
      </c>
      <c r="D147" s="1">
        <v>44795.604861111111</v>
      </c>
      <c r="E147">
        <v>4</v>
      </c>
      <c r="G147" t="s">
        <v>242</v>
      </c>
      <c r="H147" t="s">
        <v>242</v>
      </c>
      <c r="I147">
        <v>1</v>
      </c>
      <c r="J147" s="1">
        <v>44795.604861111111</v>
      </c>
      <c r="K147" t="s">
        <v>3492</v>
      </c>
      <c r="L147" t="s">
        <v>242</v>
      </c>
      <c r="M147" t="s">
        <v>242</v>
      </c>
      <c r="P147" t="s">
        <v>242</v>
      </c>
      <c r="Q147" t="s">
        <v>242</v>
      </c>
      <c r="T147" t="s">
        <v>3493</v>
      </c>
      <c r="V147" t="s">
        <v>3494</v>
      </c>
      <c r="W147">
        <v>38222105</v>
      </c>
      <c r="X147">
        <v>3674</v>
      </c>
      <c r="Y147" t="s">
        <v>297</v>
      </c>
      <c r="Z147" t="s">
        <v>1864</v>
      </c>
      <c r="AA147">
        <v>2020</v>
      </c>
      <c r="AC147">
        <v>1</v>
      </c>
      <c r="AD147">
        <v>9</v>
      </c>
      <c r="AF147">
        <v>10</v>
      </c>
      <c r="AG147" t="s">
        <v>242</v>
      </c>
      <c r="AJ147" s="27">
        <v>1</v>
      </c>
      <c r="AK147">
        <v>3</v>
      </c>
      <c r="AL147" s="27">
        <v>0</v>
      </c>
      <c r="AM147">
        <v>0</v>
      </c>
      <c r="AN147" s="27">
        <v>0</v>
      </c>
      <c r="AO147">
        <v>0</v>
      </c>
      <c r="AQ147">
        <v>3</v>
      </c>
      <c r="AT147" s="27">
        <v>1</v>
      </c>
      <c r="AU147">
        <v>1</v>
      </c>
      <c r="AV147" s="21">
        <f t="shared" si="8"/>
        <v>10</v>
      </c>
      <c r="AW147">
        <v>2</v>
      </c>
      <c r="AZ147" s="27">
        <v>1</v>
      </c>
      <c r="BA147">
        <v>2</v>
      </c>
      <c r="BB147" s="21">
        <f t="shared" si="9"/>
        <v>20</v>
      </c>
      <c r="BC147" t="s">
        <v>242</v>
      </c>
      <c r="BF147" s="27">
        <v>1</v>
      </c>
      <c r="BG147">
        <v>7</v>
      </c>
      <c r="BI147">
        <v>2</v>
      </c>
      <c r="BL147" s="27">
        <v>1</v>
      </c>
      <c r="BM147">
        <v>2</v>
      </c>
      <c r="BP147" s="27">
        <v>1</v>
      </c>
      <c r="BQ147">
        <v>4</v>
      </c>
      <c r="BR147" s="21">
        <f t="shared" si="10"/>
        <v>40</v>
      </c>
      <c r="BT147">
        <v>3</v>
      </c>
      <c r="BW147" s="27">
        <v>1</v>
      </c>
      <c r="BX147">
        <v>3</v>
      </c>
      <c r="BY147" s="21">
        <f t="shared" si="11"/>
        <v>30</v>
      </c>
      <c r="BZ147">
        <v>2</v>
      </c>
      <c r="CA147">
        <v>3</v>
      </c>
      <c r="CD147" s="27">
        <v>0</v>
      </c>
      <c r="CF147" t="s">
        <v>242</v>
      </c>
      <c r="CG147" t="s">
        <v>242</v>
      </c>
      <c r="CI147" s="27">
        <v>0</v>
      </c>
      <c r="CK147" t="s">
        <v>242</v>
      </c>
      <c r="CN147" s="27">
        <v>0</v>
      </c>
      <c r="CO147" s="27">
        <v>0.5</v>
      </c>
      <c r="CP147" t="s">
        <v>242</v>
      </c>
      <c r="CQ147">
        <v>98</v>
      </c>
      <c r="CR147" t="s">
        <v>242</v>
      </c>
      <c r="CS147" t="s">
        <v>3495</v>
      </c>
      <c r="CU147" s="27">
        <v>1</v>
      </c>
      <c r="CV147" t="s">
        <v>3496</v>
      </c>
      <c r="CW147">
        <v>1</v>
      </c>
      <c r="CZ147" s="27">
        <v>1</v>
      </c>
      <c r="DA147">
        <v>48900</v>
      </c>
      <c r="DB147">
        <v>2</v>
      </c>
      <c r="DD147" s="27">
        <v>1</v>
      </c>
      <c r="DE147">
        <v>102400</v>
      </c>
      <c r="DF147">
        <v>2</v>
      </c>
      <c r="DG147">
        <v>126600</v>
      </c>
      <c r="DH147">
        <v>2</v>
      </c>
      <c r="DI147" t="s">
        <v>242</v>
      </c>
      <c r="DJ147" t="s">
        <v>242</v>
      </c>
      <c r="DL147" s="27">
        <v>1</v>
      </c>
      <c r="DM147">
        <v>8400</v>
      </c>
      <c r="DN147">
        <v>2</v>
      </c>
      <c r="DO147" t="s">
        <v>3497</v>
      </c>
      <c r="DP147">
        <v>1</v>
      </c>
      <c r="DS147" s="27">
        <v>1</v>
      </c>
      <c r="DT147" s="2" t="s">
        <v>3498</v>
      </c>
      <c r="DU147" s="27">
        <v>1</v>
      </c>
      <c r="DV147" t="s">
        <v>3499</v>
      </c>
      <c r="DW147" s="27">
        <v>0.5</v>
      </c>
      <c r="DX147" t="s">
        <v>3500</v>
      </c>
      <c r="DY147" s="27">
        <v>0</v>
      </c>
      <c r="EA147" s="27">
        <v>1</v>
      </c>
      <c r="EB147" t="s">
        <v>3501</v>
      </c>
      <c r="EC147" s="27">
        <v>1</v>
      </c>
      <c r="ED147" t="s">
        <v>3502</v>
      </c>
      <c r="EE147" s="27">
        <v>0</v>
      </c>
      <c r="EG147" s="27">
        <v>0</v>
      </c>
      <c r="EI147" s="27">
        <v>1</v>
      </c>
      <c r="EJ147" t="s">
        <v>1146</v>
      </c>
      <c r="EK147" s="27">
        <v>1</v>
      </c>
      <c r="EM147">
        <v>1</v>
      </c>
      <c r="EP147" s="27">
        <v>0</v>
      </c>
      <c r="EQ147" t="s">
        <v>242</v>
      </c>
      <c r="ER147" t="s">
        <v>242</v>
      </c>
      <c r="EU147" t="s">
        <v>242</v>
      </c>
      <c r="EV147" t="s">
        <v>242</v>
      </c>
      <c r="EX147" s="27">
        <v>1</v>
      </c>
      <c r="EY147">
        <v>2035</v>
      </c>
      <c r="EZ147" t="s">
        <v>3418</v>
      </c>
      <c r="FA147" s="27">
        <v>1</v>
      </c>
      <c r="FB147">
        <v>14</v>
      </c>
      <c r="FD147" s="27">
        <v>1</v>
      </c>
      <c r="FE147">
        <v>2035</v>
      </c>
      <c r="FG147" s="27">
        <v>1</v>
      </c>
      <c r="FH147">
        <v>13.95</v>
      </c>
      <c r="FJ147">
        <v>1</v>
      </c>
      <c r="FM147" s="27">
        <v>0</v>
      </c>
      <c r="FN147" t="s">
        <v>242</v>
      </c>
      <c r="FO147" t="s">
        <v>242</v>
      </c>
      <c r="FP147" t="s">
        <v>242</v>
      </c>
      <c r="FR147" s="27">
        <v>1</v>
      </c>
      <c r="FS147">
        <v>17.8</v>
      </c>
      <c r="FT147">
        <v>2</v>
      </c>
      <c r="FV147" s="27">
        <v>1</v>
      </c>
      <c r="FW147">
        <v>3.9</v>
      </c>
      <c r="FX147">
        <v>8.4</v>
      </c>
      <c r="FY147">
        <v>48</v>
      </c>
      <c r="FZ147">
        <v>37.299999999999997</v>
      </c>
      <c r="GA147" t="s">
        <v>242</v>
      </c>
      <c r="GB147" t="s">
        <v>242</v>
      </c>
      <c r="GC147" t="s">
        <v>242</v>
      </c>
      <c r="GD147">
        <v>1</v>
      </c>
      <c r="GF147">
        <v>1</v>
      </c>
      <c r="GI147" s="27">
        <v>0</v>
      </c>
      <c r="GJ147" t="s">
        <v>242</v>
      </c>
      <c r="GK147" t="s">
        <v>242</v>
      </c>
      <c r="GM147" t="s">
        <v>242</v>
      </c>
      <c r="GP147" s="27">
        <v>1</v>
      </c>
      <c r="GQ147">
        <v>204</v>
      </c>
      <c r="GT147">
        <v>1</v>
      </c>
      <c r="GW147" s="27">
        <v>0</v>
      </c>
      <c r="GY147" s="27">
        <v>0</v>
      </c>
      <c r="HA147" t="s">
        <v>242</v>
      </c>
      <c r="HD147" s="27">
        <v>1</v>
      </c>
      <c r="HE147" t="s">
        <v>3503</v>
      </c>
      <c r="HF147">
        <v>1</v>
      </c>
      <c r="HI147">
        <v>0.66666666699999999</v>
      </c>
      <c r="HJ147">
        <v>0</v>
      </c>
      <c r="HK147">
        <v>0.75</v>
      </c>
      <c r="HL147">
        <v>1</v>
      </c>
      <c r="HM147">
        <v>0.65</v>
      </c>
      <c r="HN147">
        <v>0</v>
      </c>
      <c r="HO147">
        <v>1</v>
      </c>
      <c r="HP147">
        <v>0.66666666699999999</v>
      </c>
      <c r="HQ147">
        <v>0</v>
      </c>
      <c r="HR147">
        <v>1</v>
      </c>
      <c r="HS147">
        <v>0</v>
      </c>
      <c r="HT147">
        <v>1</v>
      </c>
      <c r="HU147">
        <v>1</v>
      </c>
      <c r="HV147">
        <v>0.47222222200000002</v>
      </c>
      <c r="HW147">
        <v>0.66249999999999998</v>
      </c>
      <c r="HX147">
        <v>0.53333333299999997</v>
      </c>
      <c r="HY147">
        <v>0.55601851899999999</v>
      </c>
      <c r="HZ147" t="s">
        <v>3504</v>
      </c>
      <c r="IA147" t="s">
        <v>266</v>
      </c>
      <c r="IB147" t="s">
        <v>3493</v>
      </c>
      <c r="IC147">
        <v>14608</v>
      </c>
      <c r="ID147">
        <v>17202</v>
      </c>
      <c r="IE147">
        <v>23063</v>
      </c>
      <c r="IF147">
        <v>25785</v>
      </c>
      <c r="IG147">
        <v>14608</v>
      </c>
    </row>
    <row r="148" spans="1:241" customFormat="1" ht="14" customHeight="1" x14ac:dyDescent="0.2">
      <c r="A148">
        <v>147</v>
      </c>
      <c r="B148">
        <v>150</v>
      </c>
      <c r="C148" s="1">
        <v>44795.604861111111</v>
      </c>
      <c r="D148" s="1">
        <v>44795.604861111111</v>
      </c>
      <c r="E148">
        <v>4</v>
      </c>
      <c r="G148" t="s">
        <v>242</v>
      </c>
      <c r="H148" t="s">
        <v>242</v>
      </c>
      <c r="I148">
        <v>1</v>
      </c>
      <c r="J148" s="1">
        <v>44795.604861111111</v>
      </c>
      <c r="K148" t="s">
        <v>3505</v>
      </c>
      <c r="L148" t="s">
        <v>242</v>
      </c>
      <c r="M148" t="s">
        <v>242</v>
      </c>
      <c r="P148" t="s">
        <v>242</v>
      </c>
      <c r="Q148" t="s">
        <v>242</v>
      </c>
      <c r="T148" t="s">
        <v>3506</v>
      </c>
      <c r="V148" t="s">
        <v>3507</v>
      </c>
      <c r="W148" t="s">
        <v>3508</v>
      </c>
      <c r="X148">
        <v>6798</v>
      </c>
      <c r="Y148" t="s">
        <v>659</v>
      </c>
      <c r="Z148" t="s">
        <v>660</v>
      </c>
      <c r="AA148">
        <v>2019</v>
      </c>
      <c r="AC148">
        <v>0</v>
      </c>
      <c r="AF148">
        <v>8</v>
      </c>
      <c r="AG148" t="s">
        <v>242</v>
      </c>
      <c r="AJ148" s="27">
        <v>1</v>
      </c>
      <c r="AK148">
        <v>4</v>
      </c>
      <c r="AL148" s="27">
        <v>0</v>
      </c>
      <c r="AM148">
        <v>0</v>
      </c>
      <c r="AN148" s="27">
        <v>0</v>
      </c>
      <c r="AO148">
        <v>0</v>
      </c>
      <c r="AQ148">
        <v>3</v>
      </c>
      <c r="AT148" s="27">
        <v>1</v>
      </c>
      <c r="AU148">
        <v>1</v>
      </c>
      <c r="AV148" s="21">
        <f t="shared" si="8"/>
        <v>12.5</v>
      </c>
      <c r="AW148">
        <v>3</v>
      </c>
      <c r="AZ148" s="27">
        <v>1</v>
      </c>
      <c r="BA148">
        <v>2</v>
      </c>
      <c r="BB148" s="21">
        <f t="shared" si="9"/>
        <v>25</v>
      </c>
      <c r="BC148" t="s">
        <v>242</v>
      </c>
      <c r="BF148" s="27">
        <v>1</v>
      </c>
      <c r="BI148">
        <v>3</v>
      </c>
      <c r="BL148" s="27">
        <v>1</v>
      </c>
      <c r="BM148">
        <v>3</v>
      </c>
      <c r="BP148" s="27">
        <v>1</v>
      </c>
      <c r="BQ148">
        <v>1</v>
      </c>
      <c r="BR148" s="21">
        <f t="shared" si="10"/>
        <v>12.5</v>
      </c>
      <c r="BT148">
        <v>3</v>
      </c>
      <c r="BW148" s="27">
        <v>0</v>
      </c>
      <c r="BX148" s="24" t="s">
        <v>242</v>
      </c>
      <c r="BY148" s="21" t="s">
        <v>242</v>
      </c>
      <c r="BZ148" t="s">
        <v>242</v>
      </c>
      <c r="CA148" t="s">
        <v>242</v>
      </c>
      <c r="CD148" s="27">
        <v>0</v>
      </c>
      <c r="CF148" t="s">
        <v>242</v>
      </c>
      <c r="CG148" t="s">
        <v>242</v>
      </c>
      <c r="CI148" s="27">
        <v>1</v>
      </c>
      <c r="CJ148" t="s">
        <v>3509</v>
      </c>
      <c r="CK148">
        <v>1</v>
      </c>
      <c r="CN148" s="27">
        <v>0</v>
      </c>
      <c r="CO148" s="27">
        <v>0</v>
      </c>
      <c r="CP148" t="s">
        <v>242</v>
      </c>
      <c r="CQ148" t="s">
        <v>242</v>
      </c>
      <c r="CR148" t="s">
        <v>242</v>
      </c>
      <c r="CU148" s="27">
        <v>1</v>
      </c>
      <c r="CV148" t="s">
        <v>3510</v>
      </c>
      <c r="CW148">
        <v>1</v>
      </c>
      <c r="CZ148" s="27">
        <v>1</v>
      </c>
      <c r="DA148">
        <v>22300</v>
      </c>
      <c r="DB148">
        <v>1</v>
      </c>
      <c r="DD148" s="27">
        <v>1</v>
      </c>
      <c r="DE148" t="s">
        <v>242</v>
      </c>
      <c r="DF148" t="s">
        <v>242</v>
      </c>
      <c r="DH148" t="s">
        <v>242</v>
      </c>
      <c r="DI148">
        <v>15200</v>
      </c>
      <c r="DJ148">
        <v>2</v>
      </c>
      <c r="DL148" s="27">
        <v>0</v>
      </c>
      <c r="DM148" t="s">
        <v>242</v>
      </c>
      <c r="DN148" t="s">
        <v>242</v>
      </c>
      <c r="DP148">
        <v>1</v>
      </c>
      <c r="DS148" s="27">
        <v>1</v>
      </c>
      <c r="DT148" s="2" t="s">
        <v>3511</v>
      </c>
      <c r="DU148" s="27">
        <v>0</v>
      </c>
      <c r="DW148" s="27">
        <v>0</v>
      </c>
      <c r="DY148" s="27">
        <v>1</v>
      </c>
      <c r="DZ148" t="s">
        <v>3512</v>
      </c>
      <c r="EA148" s="27">
        <v>0</v>
      </c>
      <c r="EC148" s="27">
        <v>0</v>
      </c>
      <c r="EE148" s="27">
        <v>0</v>
      </c>
      <c r="EG148" s="27">
        <v>0</v>
      </c>
      <c r="EI148" s="27">
        <v>1</v>
      </c>
      <c r="EJ148" t="s">
        <v>3513</v>
      </c>
      <c r="EK148" s="27">
        <v>0</v>
      </c>
      <c r="EM148">
        <v>1</v>
      </c>
      <c r="EP148" s="27">
        <v>0</v>
      </c>
      <c r="EQ148" t="s">
        <v>242</v>
      </c>
      <c r="ER148" t="s">
        <v>242</v>
      </c>
      <c r="EU148" t="s">
        <v>242</v>
      </c>
      <c r="EV148" t="s">
        <v>242</v>
      </c>
      <c r="EX148" s="27">
        <v>0</v>
      </c>
      <c r="EY148" t="s">
        <v>242</v>
      </c>
      <c r="FA148" s="27">
        <v>0</v>
      </c>
      <c r="FB148" t="s">
        <v>242</v>
      </c>
      <c r="FD148" s="27">
        <v>1</v>
      </c>
      <c r="FE148">
        <v>32.799999999999997</v>
      </c>
      <c r="FG148" s="27">
        <v>0</v>
      </c>
      <c r="FH148" t="s">
        <v>242</v>
      </c>
      <c r="FJ148">
        <v>1</v>
      </c>
      <c r="FM148" s="27">
        <v>1</v>
      </c>
      <c r="FN148">
        <v>15.3</v>
      </c>
      <c r="FO148">
        <v>57</v>
      </c>
      <c r="FP148">
        <v>27.7</v>
      </c>
      <c r="FR148" s="27">
        <v>1</v>
      </c>
      <c r="FS148">
        <v>41.4</v>
      </c>
      <c r="FT148" t="s">
        <v>242</v>
      </c>
      <c r="FV148" s="27">
        <v>1</v>
      </c>
      <c r="FW148">
        <v>10.6</v>
      </c>
      <c r="FX148">
        <v>21.4</v>
      </c>
      <c r="FY148">
        <v>62.9</v>
      </c>
      <c r="FZ148">
        <v>5.0999999999999996</v>
      </c>
      <c r="GA148" t="s">
        <v>242</v>
      </c>
      <c r="GB148" t="s">
        <v>242</v>
      </c>
      <c r="GC148" t="s">
        <v>242</v>
      </c>
      <c r="GD148">
        <v>1</v>
      </c>
      <c r="GF148">
        <v>1</v>
      </c>
      <c r="GI148" s="27">
        <v>0</v>
      </c>
      <c r="GJ148" t="s">
        <v>242</v>
      </c>
      <c r="GK148" t="s">
        <v>242</v>
      </c>
      <c r="GM148" t="s">
        <v>242</v>
      </c>
      <c r="GP148" s="27">
        <v>1</v>
      </c>
      <c r="GQ148">
        <v>107</v>
      </c>
      <c r="GT148">
        <v>1</v>
      </c>
      <c r="GW148" s="27">
        <v>0</v>
      </c>
      <c r="GY148" s="27">
        <v>0</v>
      </c>
      <c r="HA148" t="s">
        <v>242</v>
      </c>
      <c r="HD148" s="27">
        <v>1</v>
      </c>
      <c r="HF148">
        <v>1</v>
      </c>
      <c r="HI148">
        <v>0.55555555599999995</v>
      </c>
      <c r="HJ148">
        <v>1</v>
      </c>
      <c r="HK148">
        <v>0.5</v>
      </c>
      <c r="HL148">
        <v>0.66666666699999999</v>
      </c>
      <c r="HM148">
        <v>0.3</v>
      </c>
      <c r="HN148">
        <v>0</v>
      </c>
      <c r="HO148">
        <v>0.25</v>
      </c>
      <c r="HP148">
        <v>1</v>
      </c>
      <c r="HQ148">
        <v>0</v>
      </c>
      <c r="HR148">
        <v>1</v>
      </c>
      <c r="HS148">
        <v>0</v>
      </c>
      <c r="HT148">
        <v>1</v>
      </c>
      <c r="HU148">
        <v>1</v>
      </c>
      <c r="HV148">
        <v>0.68518518500000003</v>
      </c>
      <c r="HW148">
        <v>0.304166667</v>
      </c>
      <c r="HX148">
        <v>0.6</v>
      </c>
      <c r="HY148">
        <v>0.52978395099999998</v>
      </c>
      <c r="HZ148" t="s">
        <v>3514</v>
      </c>
      <c r="IA148" t="s">
        <v>266</v>
      </c>
      <c r="IB148" t="s">
        <v>3506</v>
      </c>
      <c r="IC148">
        <v>2014.645</v>
      </c>
      <c r="ID148">
        <v>2083.1379999999999</v>
      </c>
      <c r="IE148">
        <v>2308.8339999999998</v>
      </c>
      <c r="IF148">
        <v>2633.4540000000002</v>
      </c>
      <c r="IG148">
        <v>2014.645</v>
      </c>
    </row>
    <row r="149" spans="1:241" customFormat="1" ht="14" customHeight="1" x14ac:dyDescent="0.2">
      <c r="A149">
        <v>148</v>
      </c>
      <c r="B149">
        <v>152</v>
      </c>
      <c r="C149" s="1">
        <v>44795.604861111111</v>
      </c>
      <c r="D149" s="1">
        <v>44795.604861111111</v>
      </c>
      <c r="E149">
        <v>4</v>
      </c>
      <c r="G149" t="s">
        <v>242</v>
      </c>
      <c r="H149" t="s">
        <v>242</v>
      </c>
      <c r="I149">
        <v>1</v>
      </c>
      <c r="J149" s="1">
        <v>44795.604861111111</v>
      </c>
      <c r="K149" t="s">
        <v>3515</v>
      </c>
      <c r="L149" t="s">
        <v>242</v>
      </c>
      <c r="M149" t="s">
        <v>242</v>
      </c>
      <c r="P149" t="s">
        <v>242</v>
      </c>
      <c r="Q149" t="s">
        <v>242</v>
      </c>
      <c r="T149" t="s">
        <v>3516</v>
      </c>
      <c r="V149" t="s">
        <v>3517</v>
      </c>
      <c r="W149" t="s">
        <v>3518</v>
      </c>
      <c r="X149">
        <v>2834</v>
      </c>
      <c r="Y149" t="s">
        <v>350</v>
      </c>
      <c r="Z149" t="s">
        <v>2570</v>
      </c>
      <c r="AA149">
        <v>2020</v>
      </c>
      <c r="AC149">
        <v>0.5</v>
      </c>
      <c r="AD149">
        <v>4</v>
      </c>
      <c r="AF149">
        <v>12</v>
      </c>
      <c r="AG149" t="s">
        <v>242</v>
      </c>
      <c r="AJ149" s="27">
        <v>1</v>
      </c>
      <c r="AK149">
        <v>6</v>
      </c>
      <c r="AL149" s="27">
        <v>0</v>
      </c>
      <c r="AM149">
        <v>0</v>
      </c>
      <c r="AN149" s="27">
        <v>0</v>
      </c>
      <c r="AO149">
        <v>0</v>
      </c>
      <c r="AQ149">
        <v>3</v>
      </c>
      <c r="AT149" s="27">
        <v>1</v>
      </c>
      <c r="AU149">
        <v>2</v>
      </c>
      <c r="AV149" s="21">
        <f t="shared" si="8"/>
        <v>16.666666666666664</v>
      </c>
      <c r="AW149">
        <v>3</v>
      </c>
      <c r="AZ149" s="27">
        <v>1</v>
      </c>
      <c r="BA149">
        <v>2</v>
      </c>
      <c r="BB149" s="21">
        <f t="shared" si="9"/>
        <v>16.666666666666664</v>
      </c>
      <c r="BC149" t="s">
        <v>242</v>
      </c>
      <c r="BF149" s="27">
        <v>1</v>
      </c>
      <c r="BI149">
        <v>2</v>
      </c>
      <c r="BL149" s="27">
        <v>1</v>
      </c>
      <c r="BM149">
        <v>2</v>
      </c>
      <c r="BP149" s="27">
        <v>1</v>
      </c>
      <c r="BQ149">
        <v>3</v>
      </c>
      <c r="BR149" s="21">
        <f t="shared" si="10"/>
        <v>25</v>
      </c>
      <c r="BS149" t="s">
        <v>3455</v>
      </c>
      <c r="BT149">
        <v>3</v>
      </c>
      <c r="BW149" s="27">
        <v>1</v>
      </c>
      <c r="BX149">
        <v>4</v>
      </c>
      <c r="BY149" s="21">
        <f t="shared" si="11"/>
        <v>33.333333333333329</v>
      </c>
      <c r="BZ149">
        <v>2</v>
      </c>
      <c r="CA149">
        <v>1</v>
      </c>
      <c r="CD149" s="27">
        <v>0</v>
      </c>
      <c r="CF149" t="s">
        <v>242</v>
      </c>
      <c r="CG149" t="s">
        <v>242</v>
      </c>
      <c r="CI149" s="27">
        <v>1</v>
      </c>
      <c r="CJ149" t="s">
        <v>3519</v>
      </c>
      <c r="CK149">
        <v>1</v>
      </c>
      <c r="CN149" s="27">
        <v>1</v>
      </c>
      <c r="CO149" s="27">
        <v>0</v>
      </c>
      <c r="CP149" t="s">
        <v>242</v>
      </c>
      <c r="CQ149" t="s">
        <v>242</v>
      </c>
      <c r="CR149" t="s">
        <v>242</v>
      </c>
      <c r="CU149" s="27">
        <v>1</v>
      </c>
      <c r="CV149" t="s">
        <v>3520</v>
      </c>
      <c r="CW149">
        <v>1</v>
      </c>
      <c r="CZ149" s="27">
        <v>1</v>
      </c>
      <c r="DA149">
        <v>58200</v>
      </c>
      <c r="DB149">
        <v>2</v>
      </c>
      <c r="DD149" s="27">
        <v>1</v>
      </c>
      <c r="DE149">
        <v>22900</v>
      </c>
      <c r="DF149">
        <v>2</v>
      </c>
      <c r="DG149">
        <v>33200</v>
      </c>
      <c r="DH149">
        <v>2</v>
      </c>
      <c r="DI149" t="s">
        <v>242</v>
      </c>
      <c r="DJ149" t="s">
        <v>242</v>
      </c>
      <c r="DL149" s="27">
        <v>1</v>
      </c>
      <c r="DM149">
        <v>768699</v>
      </c>
      <c r="DN149">
        <v>2</v>
      </c>
      <c r="DP149">
        <v>1</v>
      </c>
      <c r="DS149" s="27">
        <v>1</v>
      </c>
      <c r="DT149" t="s">
        <v>3521</v>
      </c>
      <c r="DU149" s="27">
        <v>1</v>
      </c>
      <c r="DV149" t="s">
        <v>3522</v>
      </c>
      <c r="DW149" s="27">
        <v>1</v>
      </c>
      <c r="DX149" s="2" t="s">
        <v>3523</v>
      </c>
      <c r="DY149" s="27">
        <v>1</v>
      </c>
      <c r="DZ149" t="s">
        <v>3524</v>
      </c>
      <c r="EA149" s="27">
        <v>1</v>
      </c>
      <c r="EC149" s="27">
        <v>1</v>
      </c>
      <c r="ED149" t="s">
        <v>3525</v>
      </c>
      <c r="EE149" s="27">
        <v>1</v>
      </c>
      <c r="EF149" s="2" t="s">
        <v>3526</v>
      </c>
      <c r="EG149" s="27">
        <v>1</v>
      </c>
      <c r="EH149" s="2" t="s">
        <v>3527</v>
      </c>
      <c r="EI149" s="27">
        <v>1</v>
      </c>
      <c r="EJ149" t="s">
        <v>3528</v>
      </c>
      <c r="EK149" s="27">
        <v>1</v>
      </c>
      <c r="EL149" s="2" t="s">
        <v>3529</v>
      </c>
      <c r="EM149">
        <v>4</v>
      </c>
      <c r="EP149" s="27">
        <v>0</v>
      </c>
      <c r="EQ149" t="s">
        <v>242</v>
      </c>
      <c r="ER149" t="s">
        <v>242</v>
      </c>
      <c r="EU149" t="s">
        <v>242</v>
      </c>
      <c r="EV149" t="s">
        <v>242</v>
      </c>
      <c r="EX149" s="27">
        <v>1</v>
      </c>
      <c r="EY149">
        <v>1952</v>
      </c>
      <c r="EZ149" t="s">
        <v>3418</v>
      </c>
      <c r="FA149" s="27">
        <v>1</v>
      </c>
      <c r="FB149">
        <v>1</v>
      </c>
      <c r="FC149" t="s">
        <v>3530</v>
      </c>
      <c r="FD149" s="27">
        <v>1</v>
      </c>
      <c r="FE149">
        <v>98</v>
      </c>
      <c r="FG149" s="27">
        <v>0</v>
      </c>
      <c r="FH149" t="s">
        <v>242</v>
      </c>
      <c r="FJ149">
        <v>4</v>
      </c>
      <c r="FM149" s="27">
        <v>1</v>
      </c>
      <c r="FN149">
        <v>26</v>
      </c>
      <c r="FO149">
        <v>55</v>
      </c>
      <c r="FP149">
        <v>19</v>
      </c>
      <c r="FR149" s="27">
        <v>1</v>
      </c>
      <c r="FS149">
        <v>49</v>
      </c>
      <c r="FT149">
        <v>2</v>
      </c>
      <c r="FV149" s="27">
        <v>1</v>
      </c>
      <c r="FW149">
        <v>5</v>
      </c>
      <c r="FX149">
        <v>7</v>
      </c>
      <c r="FY149">
        <v>68</v>
      </c>
      <c r="FZ149">
        <v>18</v>
      </c>
      <c r="GA149" t="s">
        <v>242</v>
      </c>
      <c r="GB149" t="s">
        <v>242</v>
      </c>
      <c r="GC149" t="s">
        <v>242</v>
      </c>
      <c r="GD149">
        <v>1</v>
      </c>
      <c r="GF149">
        <v>1</v>
      </c>
      <c r="GI149" s="27">
        <v>0</v>
      </c>
      <c r="GJ149" t="s">
        <v>242</v>
      </c>
      <c r="GK149" t="s">
        <v>242</v>
      </c>
      <c r="GM149" t="s">
        <v>242</v>
      </c>
      <c r="GP149" s="27">
        <v>1</v>
      </c>
      <c r="GQ149">
        <v>933</v>
      </c>
      <c r="GR149" t="s">
        <v>3531</v>
      </c>
      <c r="GT149">
        <v>1</v>
      </c>
      <c r="GW149" s="27">
        <v>0</v>
      </c>
      <c r="GY149" s="27">
        <v>0</v>
      </c>
      <c r="HA149" t="s">
        <v>242</v>
      </c>
      <c r="HD149" s="27">
        <v>1</v>
      </c>
      <c r="HF149">
        <v>1</v>
      </c>
      <c r="HI149">
        <v>0.66666666699999999</v>
      </c>
      <c r="HJ149">
        <v>1</v>
      </c>
      <c r="HK149">
        <v>0.5</v>
      </c>
      <c r="HL149">
        <v>1</v>
      </c>
      <c r="HM149">
        <v>1</v>
      </c>
      <c r="HN149">
        <v>0</v>
      </c>
      <c r="HO149">
        <v>0.75</v>
      </c>
      <c r="HP149">
        <v>1</v>
      </c>
      <c r="HQ149">
        <v>0</v>
      </c>
      <c r="HR149">
        <v>1</v>
      </c>
      <c r="HS149">
        <v>0</v>
      </c>
      <c r="HT149">
        <v>1</v>
      </c>
      <c r="HU149">
        <v>1</v>
      </c>
      <c r="HV149">
        <v>0.72222222199999997</v>
      </c>
      <c r="HW149">
        <v>0.6875</v>
      </c>
      <c r="HX149">
        <v>0.6</v>
      </c>
      <c r="HY149">
        <v>0.66990740699999995</v>
      </c>
      <c r="HZ149" t="s">
        <v>3532</v>
      </c>
      <c r="IA149" t="s">
        <v>266</v>
      </c>
      <c r="IB149" t="s">
        <v>3516</v>
      </c>
      <c r="IC149">
        <v>7863.4</v>
      </c>
      <c r="ID149">
        <v>8497.1</v>
      </c>
      <c r="IE149">
        <v>16071.7</v>
      </c>
      <c r="IF149">
        <v>12172.9</v>
      </c>
      <c r="IG149">
        <v>7863.4</v>
      </c>
    </row>
    <row r="150" spans="1:241" customFormat="1" ht="14" customHeight="1" x14ac:dyDescent="0.2">
      <c r="A150">
        <v>149</v>
      </c>
      <c r="B150">
        <v>154</v>
      </c>
      <c r="C150" s="1">
        <v>44795.604861111111</v>
      </c>
      <c r="D150" s="1">
        <v>44795.604861111111</v>
      </c>
      <c r="E150">
        <v>4</v>
      </c>
      <c r="G150" t="s">
        <v>242</v>
      </c>
      <c r="H150" t="s">
        <v>242</v>
      </c>
      <c r="I150">
        <v>1</v>
      </c>
      <c r="J150" s="1">
        <v>44795.604861111111</v>
      </c>
      <c r="K150" t="s">
        <v>3533</v>
      </c>
      <c r="L150" t="s">
        <v>242</v>
      </c>
      <c r="M150" t="s">
        <v>242</v>
      </c>
      <c r="P150" t="s">
        <v>242</v>
      </c>
      <c r="Q150" t="s">
        <v>242</v>
      </c>
      <c r="T150" t="s">
        <v>3534</v>
      </c>
      <c r="V150" t="s">
        <v>3535</v>
      </c>
      <c r="W150">
        <v>538034109</v>
      </c>
      <c r="X150">
        <v>7900</v>
      </c>
      <c r="Y150" t="s">
        <v>1487</v>
      </c>
      <c r="Z150" t="s">
        <v>3536</v>
      </c>
      <c r="AA150">
        <v>2020</v>
      </c>
      <c r="AC150">
        <v>0</v>
      </c>
      <c r="AF150">
        <v>12</v>
      </c>
      <c r="AG150" t="s">
        <v>242</v>
      </c>
      <c r="AJ150" s="27">
        <v>1</v>
      </c>
      <c r="AK150">
        <v>3</v>
      </c>
      <c r="AL150" s="27">
        <v>0</v>
      </c>
      <c r="AM150">
        <v>0</v>
      </c>
      <c r="AN150" s="27">
        <v>1</v>
      </c>
      <c r="AO150">
        <v>1</v>
      </c>
      <c r="AQ150">
        <v>3</v>
      </c>
      <c r="AT150" s="27">
        <v>1</v>
      </c>
      <c r="AU150">
        <v>1</v>
      </c>
      <c r="AV150" s="21">
        <f t="shared" si="8"/>
        <v>8.3333333333333321</v>
      </c>
      <c r="AW150">
        <v>2</v>
      </c>
      <c r="AZ150" s="27">
        <v>1</v>
      </c>
      <c r="BA150">
        <v>2</v>
      </c>
      <c r="BB150" s="21">
        <f t="shared" si="9"/>
        <v>16.666666666666664</v>
      </c>
      <c r="BC150" t="s">
        <v>242</v>
      </c>
      <c r="BF150" s="27">
        <v>1</v>
      </c>
      <c r="BI150">
        <v>2</v>
      </c>
      <c r="BL150" s="27">
        <v>1</v>
      </c>
      <c r="BM150">
        <v>2</v>
      </c>
      <c r="BP150" s="27">
        <v>0</v>
      </c>
      <c r="BQ150">
        <v>0</v>
      </c>
      <c r="BR150" s="21">
        <f t="shared" si="10"/>
        <v>0</v>
      </c>
      <c r="BT150" t="s">
        <v>242</v>
      </c>
      <c r="BW150" s="27">
        <v>0</v>
      </c>
      <c r="BX150" s="24" t="s">
        <v>242</v>
      </c>
      <c r="BY150" s="21" t="s">
        <v>242</v>
      </c>
      <c r="BZ150" t="s">
        <v>242</v>
      </c>
      <c r="CA150" t="s">
        <v>242</v>
      </c>
      <c r="CD150" s="27">
        <v>0</v>
      </c>
      <c r="CF150" t="s">
        <v>242</v>
      </c>
      <c r="CG150" t="s">
        <v>242</v>
      </c>
      <c r="CI150" s="27">
        <v>0</v>
      </c>
      <c r="CK150" t="s">
        <v>242</v>
      </c>
      <c r="CN150" s="27">
        <v>0</v>
      </c>
      <c r="CO150" s="27">
        <v>0</v>
      </c>
      <c r="CP150" t="s">
        <v>242</v>
      </c>
      <c r="CQ150" t="s">
        <v>242</v>
      </c>
      <c r="CR150" t="s">
        <v>242</v>
      </c>
      <c r="CU150" s="27">
        <v>1</v>
      </c>
      <c r="CV150" t="s">
        <v>3537</v>
      </c>
      <c r="CW150">
        <v>1</v>
      </c>
      <c r="CZ150" s="27">
        <v>0</v>
      </c>
      <c r="DA150" t="s">
        <v>242</v>
      </c>
      <c r="DB150" t="s">
        <v>242</v>
      </c>
      <c r="DD150" s="27">
        <v>0</v>
      </c>
      <c r="DE150" t="s">
        <v>242</v>
      </c>
      <c r="DF150" t="s">
        <v>242</v>
      </c>
      <c r="DH150" t="s">
        <v>242</v>
      </c>
      <c r="DI150" t="s">
        <v>242</v>
      </c>
      <c r="DJ150" t="s">
        <v>242</v>
      </c>
      <c r="DL150" s="27">
        <v>0</v>
      </c>
      <c r="DM150" t="s">
        <v>242</v>
      </c>
      <c r="DN150" t="s">
        <v>242</v>
      </c>
      <c r="DP150" t="s">
        <v>242</v>
      </c>
      <c r="DS150" s="27">
        <v>0</v>
      </c>
      <c r="DU150" s="27">
        <v>1</v>
      </c>
      <c r="DV150" s="2" t="s">
        <v>3538</v>
      </c>
      <c r="DW150" s="27">
        <v>0</v>
      </c>
      <c r="DY150" s="27">
        <v>0</v>
      </c>
      <c r="EA150" s="27">
        <v>0</v>
      </c>
      <c r="EC150" s="27">
        <v>0</v>
      </c>
      <c r="EE150" s="27">
        <v>0</v>
      </c>
      <c r="EG150" s="27">
        <v>0</v>
      </c>
      <c r="EI150" s="27">
        <v>1</v>
      </c>
      <c r="EJ150" t="s">
        <v>3539</v>
      </c>
      <c r="EK150" s="27">
        <v>1</v>
      </c>
      <c r="EL150" s="2" t="s">
        <v>3540</v>
      </c>
      <c r="EM150">
        <v>1</v>
      </c>
      <c r="EP150" s="27">
        <v>0</v>
      </c>
      <c r="EQ150" t="s">
        <v>242</v>
      </c>
      <c r="ER150" t="s">
        <v>242</v>
      </c>
      <c r="EU150" t="s">
        <v>242</v>
      </c>
      <c r="EV150" t="s">
        <v>242</v>
      </c>
      <c r="EX150" s="27">
        <v>0</v>
      </c>
      <c r="EY150" t="s">
        <v>242</v>
      </c>
      <c r="FA150" s="27">
        <v>0</v>
      </c>
      <c r="FB150" t="s">
        <v>242</v>
      </c>
      <c r="FD150" s="27">
        <v>0</v>
      </c>
      <c r="FE150" t="s">
        <v>242</v>
      </c>
      <c r="FG150" s="27">
        <v>0</v>
      </c>
      <c r="FH150" t="s">
        <v>242</v>
      </c>
      <c r="FJ150" t="s">
        <v>242</v>
      </c>
      <c r="FM150" s="27">
        <v>0</v>
      </c>
      <c r="FN150" t="s">
        <v>242</v>
      </c>
      <c r="FO150" t="s">
        <v>242</v>
      </c>
      <c r="FP150" t="s">
        <v>242</v>
      </c>
      <c r="FR150" s="27">
        <v>0</v>
      </c>
      <c r="FS150" t="s">
        <v>242</v>
      </c>
      <c r="FT150" t="s">
        <v>242</v>
      </c>
      <c r="FV150" s="27">
        <v>0</v>
      </c>
      <c r="FW150" t="s">
        <v>242</v>
      </c>
      <c r="FX150" t="s">
        <v>242</v>
      </c>
      <c r="FY150" t="s">
        <v>242</v>
      </c>
      <c r="FZ150" t="s">
        <v>242</v>
      </c>
      <c r="GA150" t="s">
        <v>242</v>
      </c>
      <c r="GB150" t="s">
        <v>242</v>
      </c>
      <c r="GC150" t="s">
        <v>242</v>
      </c>
      <c r="GD150" t="s">
        <v>242</v>
      </c>
      <c r="GF150" t="s">
        <v>242</v>
      </c>
      <c r="GI150" s="27">
        <v>0</v>
      </c>
      <c r="GJ150" t="s">
        <v>242</v>
      </c>
      <c r="GK150" t="s">
        <v>242</v>
      </c>
      <c r="GM150" t="s">
        <v>242</v>
      </c>
      <c r="GP150" s="27">
        <v>1</v>
      </c>
      <c r="GQ150">
        <v>33</v>
      </c>
      <c r="GS150" t="s">
        <v>3541</v>
      </c>
      <c r="GT150">
        <v>1</v>
      </c>
      <c r="GW150" s="27">
        <v>0</v>
      </c>
      <c r="GY150" s="27">
        <v>0</v>
      </c>
      <c r="HA150" t="s">
        <v>242</v>
      </c>
      <c r="HD150" s="27">
        <v>1</v>
      </c>
      <c r="HE150" t="s">
        <v>3542</v>
      </c>
      <c r="HF150">
        <v>1</v>
      </c>
      <c r="HI150">
        <v>0.55555555599999995</v>
      </c>
      <c r="HJ150">
        <v>0</v>
      </c>
      <c r="HK150">
        <v>0.5</v>
      </c>
      <c r="HL150">
        <v>0</v>
      </c>
      <c r="HM150">
        <v>0.3</v>
      </c>
      <c r="HN150">
        <v>0</v>
      </c>
      <c r="HO150">
        <v>0</v>
      </c>
      <c r="HP150">
        <v>0</v>
      </c>
      <c r="HQ150">
        <v>0</v>
      </c>
      <c r="HR150">
        <v>1</v>
      </c>
      <c r="HS150">
        <v>0</v>
      </c>
      <c r="HT150">
        <v>1</v>
      </c>
      <c r="HU150">
        <v>1</v>
      </c>
      <c r="HV150">
        <v>0.35185185200000002</v>
      </c>
      <c r="HW150">
        <v>7.4999999999999997E-2</v>
      </c>
      <c r="HX150">
        <v>0.4</v>
      </c>
      <c r="HY150">
        <v>0.27561728400000002</v>
      </c>
      <c r="HZ150" t="s">
        <v>3543</v>
      </c>
      <c r="IA150" t="s">
        <v>266</v>
      </c>
      <c r="IB150" t="s">
        <v>3534</v>
      </c>
      <c r="IC150">
        <v>11547.968999999999</v>
      </c>
      <c r="ID150">
        <v>1861.1780000000001</v>
      </c>
      <c r="IE150">
        <v>6268.4470000000001</v>
      </c>
      <c r="IF150">
        <v>16681.254000000001</v>
      </c>
      <c r="IG150">
        <v>11547.968999999999</v>
      </c>
    </row>
    <row r="151" spans="1:241" customFormat="1" ht="14" customHeight="1" x14ac:dyDescent="0.2">
      <c r="A151">
        <v>150</v>
      </c>
      <c r="B151">
        <v>155</v>
      </c>
      <c r="C151" s="1">
        <v>44795.604861111111</v>
      </c>
      <c r="D151" s="1">
        <v>44795.604861111111</v>
      </c>
      <c r="E151">
        <v>4</v>
      </c>
      <c r="G151" t="s">
        <v>242</v>
      </c>
      <c r="H151" t="s">
        <v>242</v>
      </c>
      <c r="I151">
        <v>1</v>
      </c>
      <c r="J151" s="1">
        <v>44795.604861111111</v>
      </c>
      <c r="K151" t="s">
        <v>3544</v>
      </c>
      <c r="L151" t="s">
        <v>242</v>
      </c>
      <c r="M151" t="s">
        <v>242</v>
      </c>
      <c r="P151" t="s">
        <v>242</v>
      </c>
      <c r="Q151" t="s">
        <v>242</v>
      </c>
      <c r="T151" t="s">
        <v>3545</v>
      </c>
      <c r="V151" t="s">
        <v>3546</v>
      </c>
      <c r="W151">
        <v>871607107</v>
      </c>
      <c r="X151">
        <v>7372</v>
      </c>
      <c r="Y151" t="s">
        <v>297</v>
      </c>
      <c r="Z151" t="s">
        <v>1077</v>
      </c>
      <c r="AA151">
        <v>2020</v>
      </c>
      <c r="AC151">
        <v>0</v>
      </c>
      <c r="AF151">
        <v>9</v>
      </c>
      <c r="AG151" t="s">
        <v>242</v>
      </c>
      <c r="AJ151" s="27">
        <v>1</v>
      </c>
      <c r="AK151">
        <v>6</v>
      </c>
      <c r="AL151" s="27">
        <v>0</v>
      </c>
      <c r="AM151">
        <v>0</v>
      </c>
      <c r="AN151" s="27">
        <v>0</v>
      </c>
      <c r="AO151">
        <v>0</v>
      </c>
      <c r="AQ151">
        <v>2</v>
      </c>
      <c r="AT151" s="27">
        <v>1</v>
      </c>
      <c r="AU151">
        <v>3</v>
      </c>
      <c r="AV151" s="21">
        <f t="shared" si="8"/>
        <v>33.333333333333329</v>
      </c>
      <c r="AW151">
        <v>2</v>
      </c>
      <c r="AZ151" s="27">
        <v>1</v>
      </c>
      <c r="BA151">
        <v>2</v>
      </c>
      <c r="BB151" s="21">
        <f t="shared" si="9"/>
        <v>22.222222222222221</v>
      </c>
      <c r="BC151" t="s">
        <v>242</v>
      </c>
      <c r="BF151" s="27">
        <v>1</v>
      </c>
      <c r="BI151">
        <v>2</v>
      </c>
      <c r="BL151" s="27">
        <v>1</v>
      </c>
      <c r="BM151">
        <v>2</v>
      </c>
      <c r="BP151" s="27">
        <v>1</v>
      </c>
      <c r="BQ151">
        <v>3</v>
      </c>
      <c r="BR151" s="21">
        <f t="shared" si="10"/>
        <v>33.333333333333329</v>
      </c>
      <c r="BS151" t="s">
        <v>3547</v>
      </c>
      <c r="BT151">
        <v>1</v>
      </c>
      <c r="BW151" s="27">
        <v>1</v>
      </c>
      <c r="BX151">
        <v>2</v>
      </c>
      <c r="BY151" s="21">
        <f t="shared" si="11"/>
        <v>22.222222222222221</v>
      </c>
      <c r="BZ151">
        <v>2</v>
      </c>
      <c r="CA151">
        <v>1</v>
      </c>
      <c r="CD151" s="27">
        <v>0</v>
      </c>
      <c r="CF151" t="s">
        <v>242</v>
      </c>
      <c r="CG151" t="s">
        <v>242</v>
      </c>
      <c r="CI151" s="27">
        <v>1</v>
      </c>
      <c r="CJ151" t="s">
        <v>3548</v>
      </c>
      <c r="CK151">
        <v>1</v>
      </c>
      <c r="CN151" s="27">
        <v>0</v>
      </c>
      <c r="CO151" s="27">
        <v>0.5</v>
      </c>
      <c r="CP151" t="s">
        <v>242</v>
      </c>
      <c r="CQ151">
        <v>98</v>
      </c>
      <c r="CR151" t="s">
        <v>242</v>
      </c>
      <c r="CU151" s="27">
        <v>1</v>
      </c>
      <c r="CV151" t="s">
        <v>3549</v>
      </c>
      <c r="CW151">
        <v>1</v>
      </c>
      <c r="CZ151" s="27">
        <v>1</v>
      </c>
      <c r="DA151">
        <v>4158</v>
      </c>
      <c r="DB151">
        <v>2</v>
      </c>
      <c r="DD151" s="27">
        <v>1</v>
      </c>
      <c r="DE151">
        <v>31274.04</v>
      </c>
      <c r="DF151">
        <v>2</v>
      </c>
      <c r="DG151">
        <v>38145.57</v>
      </c>
      <c r="DH151">
        <v>2</v>
      </c>
      <c r="DI151" t="s">
        <v>242</v>
      </c>
      <c r="DJ151" t="s">
        <v>242</v>
      </c>
      <c r="DL151" s="27">
        <v>1</v>
      </c>
      <c r="DM151">
        <v>56428</v>
      </c>
      <c r="DN151">
        <v>2</v>
      </c>
      <c r="DP151">
        <v>4</v>
      </c>
      <c r="DS151" s="27">
        <v>1</v>
      </c>
      <c r="DT151" s="2" t="s">
        <v>3550</v>
      </c>
      <c r="DU151" s="27">
        <v>1</v>
      </c>
      <c r="DV151" t="s">
        <v>3551</v>
      </c>
      <c r="DW151" s="27">
        <v>1</v>
      </c>
      <c r="DY151" s="27">
        <v>1</v>
      </c>
      <c r="DZ151" s="2" t="s">
        <v>3552</v>
      </c>
      <c r="EA151" s="27">
        <v>0</v>
      </c>
      <c r="EC151" s="27">
        <v>0</v>
      </c>
      <c r="EE151" s="27">
        <v>1</v>
      </c>
      <c r="EF151" s="2" t="s">
        <v>3553</v>
      </c>
      <c r="EG151" s="27">
        <v>1</v>
      </c>
      <c r="EH151" t="s">
        <v>3554</v>
      </c>
      <c r="EI151" s="27">
        <v>1</v>
      </c>
      <c r="EJ151" t="s">
        <v>614</v>
      </c>
      <c r="EK151" s="27">
        <v>1</v>
      </c>
      <c r="EL151" t="s">
        <v>3555</v>
      </c>
      <c r="EM151">
        <v>4</v>
      </c>
      <c r="EP151" s="27">
        <v>0</v>
      </c>
      <c r="EQ151" t="s">
        <v>242</v>
      </c>
      <c r="ER151" t="s">
        <v>242</v>
      </c>
      <c r="EU151" t="s">
        <v>242</v>
      </c>
      <c r="EV151" t="s">
        <v>242</v>
      </c>
      <c r="EX151" s="27">
        <v>0</v>
      </c>
      <c r="EY151" t="s">
        <v>242</v>
      </c>
      <c r="FA151" s="27">
        <v>0</v>
      </c>
      <c r="FB151" t="s">
        <v>242</v>
      </c>
      <c r="FD151" s="27">
        <v>0</v>
      </c>
      <c r="FE151" t="s">
        <v>242</v>
      </c>
      <c r="FG151" s="27">
        <v>0</v>
      </c>
      <c r="FH151" t="s">
        <v>242</v>
      </c>
      <c r="FJ151" t="s">
        <v>242</v>
      </c>
      <c r="FM151" s="27">
        <v>0</v>
      </c>
      <c r="FN151" t="s">
        <v>242</v>
      </c>
      <c r="FO151" t="s">
        <v>242</v>
      </c>
      <c r="FP151" t="s">
        <v>242</v>
      </c>
      <c r="FR151" s="27">
        <v>1</v>
      </c>
      <c r="FS151">
        <v>23</v>
      </c>
      <c r="FT151">
        <v>2</v>
      </c>
      <c r="FV151" s="27">
        <v>1</v>
      </c>
      <c r="FW151">
        <v>1</v>
      </c>
      <c r="FX151">
        <v>2</v>
      </c>
      <c r="FY151">
        <v>42</v>
      </c>
      <c r="FZ151">
        <v>51</v>
      </c>
      <c r="GA151" t="s">
        <v>242</v>
      </c>
      <c r="GB151" t="s">
        <v>242</v>
      </c>
      <c r="GC151" t="s">
        <v>242</v>
      </c>
      <c r="GD151">
        <v>1</v>
      </c>
      <c r="GF151">
        <v>1</v>
      </c>
      <c r="GI151" s="27">
        <v>0.5</v>
      </c>
      <c r="GJ151">
        <v>0.99</v>
      </c>
      <c r="GK151" t="s">
        <v>242</v>
      </c>
      <c r="GL151" s="2" t="s">
        <v>3556</v>
      </c>
      <c r="GM151">
        <v>1</v>
      </c>
      <c r="GP151" s="27">
        <v>1</v>
      </c>
      <c r="GQ151">
        <v>108</v>
      </c>
      <c r="GT151">
        <v>1</v>
      </c>
      <c r="GW151" s="27">
        <v>0</v>
      </c>
      <c r="GY151" s="27">
        <v>0</v>
      </c>
      <c r="HA151" t="s">
        <v>242</v>
      </c>
      <c r="HD151" s="27">
        <v>1</v>
      </c>
      <c r="HE151" t="s">
        <v>3557</v>
      </c>
      <c r="HF151">
        <v>1</v>
      </c>
      <c r="HI151">
        <v>0.66666666699999999</v>
      </c>
      <c r="HJ151">
        <v>1</v>
      </c>
      <c r="HK151">
        <v>0.75</v>
      </c>
      <c r="HL151">
        <v>1</v>
      </c>
      <c r="HM151">
        <v>0.8</v>
      </c>
      <c r="HN151">
        <v>0</v>
      </c>
      <c r="HO151">
        <v>0</v>
      </c>
      <c r="HP151">
        <v>0.66666666699999999</v>
      </c>
      <c r="HQ151">
        <v>0.5</v>
      </c>
      <c r="HR151">
        <v>1</v>
      </c>
      <c r="HS151">
        <v>0</v>
      </c>
      <c r="HT151">
        <v>1</v>
      </c>
      <c r="HU151">
        <v>1</v>
      </c>
      <c r="HV151">
        <v>0.80555555599999995</v>
      </c>
      <c r="HW151">
        <v>0.45</v>
      </c>
      <c r="HX151">
        <v>0.63333333300000005</v>
      </c>
      <c r="HY151">
        <v>0.62962963000000005</v>
      </c>
      <c r="HZ151" t="s">
        <v>3558</v>
      </c>
      <c r="IA151" t="s">
        <v>266</v>
      </c>
      <c r="IB151" t="s">
        <v>3545</v>
      </c>
      <c r="IC151">
        <v>3360.694</v>
      </c>
      <c r="ID151">
        <v>3685.2809999999999</v>
      </c>
      <c r="IE151">
        <v>4204.1930000000002</v>
      </c>
      <c r="IF151">
        <v>5081.5420000000004</v>
      </c>
      <c r="IG151">
        <v>3360.694</v>
      </c>
    </row>
    <row r="152" spans="1:241" customFormat="1" ht="14" customHeight="1" x14ac:dyDescent="0.2">
      <c r="A152">
        <v>151</v>
      </c>
      <c r="B152">
        <v>156</v>
      </c>
      <c r="C152" s="1">
        <v>44795.604861111111</v>
      </c>
      <c r="D152" s="1">
        <v>44795.604861111111</v>
      </c>
      <c r="E152">
        <v>4</v>
      </c>
      <c r="G152" t="s">
        <v>242</v>
      </c>
      <c r="H152" t="s">
        <v>242</v>
      </c>
      <c r="I152">
        <v>1</v>
      </c>
      <c r="J152" s="1">
        <v>44795.604861111111</v>
      </c>
      <c r="K152" t="s">
        <v>3559</v>
      </c>
      <c r="L152" t="s">
        <v>242</v>
      </c>
      <c r="M152" t="s">
        <v>242</v>
      </c>
      <c r="P152" t="s">
        <v>242</v>
      </c>
      <c r="Q152" t="s">
        <v>242</v>
      </c>
      <c r="T152" t="s">
        <v>3560</v>
      </c>
      <c r="V152" t="s">
        <v>3561</v>
      </c>
      <c r="W152">
        <v>512807108</v>
      </c>
      <c r="X152">
        <v>3559</v>
      </c>
      <c r="Y152" t="s">
        <v>297</v>
      </c>
      <c r="Z152" t="s">
        <v>1864</v>
      </c>
      <c r="AA152">
        <v>2020</v>
      </c>
      <c r="AC152">
        <v>0</v>
      </c>
      <c r="AF152">
        <v>9</v>
      </c>
      <c r="AG152" t="s">
        <v>242</v>
      </c>
      <c r="AJ152" s="27">
        <v>1</v>
      </c>
      <c r="AK152">
        <v>8</v>
      </c>
      <c r="AL152" s="27">
        <v>0</v>
      </c>
      <c r="AM152">
        <v>0</v>
      </c>
      <c r="AN152" s="27">
        <v>0</v>
      </c>
      <c r="AO152">
        <v>0</v>
      </c>
      <c r="AQ152">
        <v>3</v>
      </c>
      <c r="AT152" s="27">
        <v>1</v>
      </c>
      <c r="AU152">
        <v>1</v>
      </c>
      <c r="AV152" s="21">
        <f t="shared" si="8"/>
        <v>11.111111111111111</v>
      </c>
      <c r="AW152">
        <v>3</v>
      </c>
      <c r="AZ152" s="27">
        <v>1</v>
      </c>
      <c r="BA152">
        <v>3</v>
      </c>
      <c r="BB152" s="21">
        <f t="shared" si="9"/>
        <v>33.333333333333329</v>
      </c>
      <c r="BC152" t="s">
        <v>242</v>
      </c>
      <c r="BF152" s="27">
        <v>1</v>
      </c>
      <c r="BG152">
        <v>5.89</v>
      </c>
      <c r="BI152">
        <v>3</v>
      </c>
      <c r="BL152" s="27">
        <v>1</v>
      </c>
      <c r="BM152">
        <v>2</v>
      </c>
      <c r="BP152" s="27">
        <v>1</v>
      </c>
      <c r="BQ152">
        <v>3</v>
      </c>
      <c r="BR152" s="21">
        <f t="shared" si="10"/>
        <v>33.333333333333329</v>
      </c>
      <c r="BT152">
        <v>3</v>
      </c>
      <c r="BW152" s="27">
        <v>1</v>
      </c>
      <c r="BX152">
        <v>3</v>
      </c>
      <c r="BY152" s="21">
        <f t="shared" si="11"/>
        <v>33.333333333333329</v>
      </c>
      <c r="BZ152">
        <v>1</v>
      </c>
      <c r="CA152">
        <v>3</v>
      </c>
      <c r="CD152" s="27">
        <v>0</v>
      </c>
      <c r="CF152" t="s">
        <v>242</v>
      </c>
      <c r="CG152" t="s">
        <v>242</v>
      </c>
      <c r="CI152" s="27">
        <v>1</v>
      </c>
      <c r="CJ152" t="s">
        <v>3562</v>
      </c>
      <c r="CK152">
        <v>1</v>
      </c>
      <c r="CN152" s="27">
        <v>0</v>
      </c>
      <c r="CO152" s="27">
        <v>0.5</v>
      </c>
      <c r="CP152" t="s">
        <v>242</v>
      </c>
      <c r="CQ152">
        <v>98</v>
      </c>
      <c r="CR152" t="s">
        <v>242</v>
      </c>
      <c r="CU152" s="27">
        <v>1</v>
      </c>
      <c r="CV152" t="s">
        <v>3563</v>
      </c>
      <c r="CW152">
        <v>1</v>
      </c>
      <c r="CZ152" s="27">
        <v>1</v>
      </c>
      <c r="DA152">
        <v>37599</v>
      </c>
      <c r="DB152">
        <v>2</v>
      </c>
      <c r="DD152" s="27">
        <v>1</v>
      </c>
      <c r="DE152">
        <v>75884</v>
      </c>
      <c r="DF152">
        <v>2</v>
      </c>
      <c r="DG152">
        <v>87170</v>
      </c>
      <c r="DH152">
        <v>2</v>
      </c>
      <c r="DI152" t="s">
        <v>242</v>
      </c>
      <c r="DJ152" t="s">
        <v>242</v>
      </c>
      <c r="DL152" s="27">
        <v>1</v>
      </c>
      <c r="DM152">
        <v>2900000</v>
      </c>
      <c r="DN152">
        <v>2</v>
      </c>
      <c r="DP152">
        <v>1</v>
      </c>
      <c r="DS152" s="27">
        <v>1</v>
      </c>
      <c r="DT152" t="s">
        <v>3564</v>
      </c>
      <c r="DU152" s="27">
        <v>1</v>
      </c>
      <c r="DV152" t="s">
        <v>3565</v>
      </c>
      <c r="DW152" s="27">
        <v>0</v>
      </c>
      <c r="DY152" s="27">
        <v>0</v>
      </c>
      <c r="EA152" s="27">
        <v>1</v>
      </c>
      <c r="EB152" s="2" t="s">
        <v>3566</v>
      </c>
      <c r="EC152" s="27">
        <v>0.5</v>
      </c>
      <c r="ED152" t="s">
        <v>3567</v>
      </c>
      <c r="EE152" s="27">
        <v>0.5</v>
      </c>
      <c r="EF152" t="s">
        <v>3567</v>
      </c>
      <c r="EG152" s="27">
        <v>1</v>
      </c>
      <c r="EH152" t="s">
        <v>3568</v>
      </c>
      <c r="EI152" s="27">
        <v>1</v>
      </c>
      <c r="EJ152" t="s">
        <v>3569</v>
      </c>
      <c r="EK152" s="27">
        <v>1</v>
      </c>
      <c r="EL152" t="s">
        <v>3570</v>
      </c>
      <c r="EM152">
        <v>1</v>
      </c>
      <c r="EP152" s="27">
        <v>0</v>
      </c>
      <c r="EQ152" t="s">
        <v>242</v>
      </c>
      <c r="ER152" t="s">
        <v>242</v>
      </c>
      <c r="EU152" t="s">
        <v>242</v>
      </c>
      <c r="EV152" t="s">
        <v>242</v>
      </c>
      <c r="EX152" s="27">
        <v>1</v>
      </c>
      <c r="EY152">
        <v>1327.46</v>
      </c>
      <c r="EZ152" t="s">
        <v>3418</v>
      </c>
      <c r="FA152" s="27">
        <v>1</v>
      </c>
      <c r="FB152">
        <v>39</v>
      </c>
      <c r="FD152" s="27">
        <v>1</v>
      </c>
      <c r="FE152">
        <v>1327.46</v>
      </c>
      <c r="FG152" s="27">
        <v>1</v>
      </c>
      <c r="FH152">
        <v>39</v>
      </c>
      <c r="FI152" t="s">
        <v>3571</v>
      </c>
      <c r="FJ152">
        <v>1</v>
      </c>
      <c r="FM152" s="27">
        <v>1</v>
      </c>
      <c r="FN152" t="s">
        <v>242</v>
      </c>
      <c r="FO152" t="s">
        <v>242</v>
      </c>
      <c r="FP152" t="s">
        <v>242</v>
      </c>
      <c r="FQ152" t="s">
        <v>3572</v>
      </c>
      <c r="FR152" s="27">
        <v>1</v>
      </c>
      <c r="FS152">
        <v>18.600000000000001</v>
      </c>
      <c r="FT152">
        <v>2</v>
      </c>
      <c r="FV152" s="27">
        <v>1</v>
      </c>
      <c r="FW152">
        <v>2.1</v>
      </c>
      <c r="FX152">
        <v>6.6</v>
      </c>
      <c r="FY152">
        <v>50.5</v>
      </c>
      <c r="FZ152">
        <v>30.9</v>
      </c>
      <c r="GA152" t="s">
        <v>242</v>
      </c>
      <c r="GB152" t="s">
        <v>242</v>
      </c>
      <c r="GC152" t="s">
        <v>242</v>
      </c>
      <c r="GD152">
        <v>1</v>
      </c>
      <c r="GF152">
        <v>1</v>
      </c>
      <c r="GI152" s="27">
        <v>0</v>
      </c>
      <c r="GJ152" t="s">
        <v>242</v>
      </c>
      <c r="GK152" t="s">
        <v>242</v>
      </c>
      <c r="GM152" t="s">
        <v>242</v>
      </c>
      <c r="GP152" s="27">
        <v>1</v>
      </c>
      <c r="GQ152">
        <v>112</v>
      </c>
      <c r="GT152">
        <v>1</v>
      </c>
      <c r="GW152" s="27">
        <v>1</v>
      </c>
      <c r="GY152" s="27">
        <v>1</v>
      </c>
      <c r="HA152">
        <v>1</v>
      </c>
      <c r="HD152" s="27">
        <v>1</v>
      </c>
      <c r="HE152" t="s">
        <v>3573</v>
      </c>
      <c r="HF152">
        <v>1</v>
      </c>
      <c r="HI152">
        <v>0.66666666699999999</v>
      </c>
      <c r="HJ152">
        <v>1</v>
      </c>
      <c r="HK152">
        <v>0.75</v>
      </c>
      <c r="HL152">
        <v>1</v>
      </c>
      <c r="HM152">
        <v>0.7</v>
      </c>
      <c r="HN152">
        <v>0</v>
      </c>
      <c r="HO152">
        <v>1</v>
      </c>
      <c r="HP152">
        <v>1</v>
      </c>
      <c r="HQ152">
        <v>0</v>
      </c>
      <c r="HR152">
        <v>1</v>
      </c>
      <c r="HS152">
        <v>1</v>
      </c>
      <c r="HT152">
        <v>1</v>
      </c>
      <c r="HU152">
        <v>1</v>
      </c>
      <c r="HV152">
        <v>0.80555555599999995</v>
      </c>
      <c r="HW152">
        <v>0.67500000000000004</v>
      </c>
      <c r="HX152">
        <v>0.8</v>
      </c>
      <c r="HY152">
        <v>0.76018518499999999</v>
      </c>
      <c r="HZ152" t="s">
        <v>3560</v>
      </c>
      <c r="IA152" t="s">
        <v>266</v>
      </c>
      <c r="IB152" t="s">
        <v>3560</v>
      </c>
      <c r="IC152">
        <v>9653.5589999999993</v>
      </c>
      <c r="ID152">
        <v>10044.736000000001</v>
      </c>
      <c r="IE152">
        <v>14626.15</v>
      </c>
      <c r="IF152">
        <v>17227.039000000001</v>
      </c>
      <c r="IG152">
        <v>9653.5589999999993</v>
      </c>
    </row>
    <row r="153" spans="1:241" customFormat="1" ht="14" customHeight="1" x14ac:dyDescent="0.2">
      <c r="A153">
        <v>152</v>
      </c>
      <c r="B153">
        <v>157</v>
      </c>
      <c r="C153" s="1">
        <v>44795.604861111111</v>
      </c>
      <c r="D153" s="1">
        <v>44795.604861111111</v>
      </c>
      <c r="E153">
        <v>4</v>
      </c>
      <c r="G153" t="s">
        <v>242</v>
      </c>
      <c r="H153" t="s">
        <v>242</v>
      </c>
      <c r="I153">
        <v>1</v>
      </c>
      <c r="J153" s="1">
        <v>44795.604861111111</v>
      </c>
      <c r="K153" t="s">
        <v>3574</v>
      </c>
      <c r="L153" t="s">
        <v>242</v>
      </c>
      <c r="M153" t="s">
        <v>242</v>
      </c>
      <c r="P153" t="s">
        <v>242</v>
      </c>
      <c r="Q153" t="s">
        <v>242</v>
      </c>
      <c r="T153" t="s">
        <v>3575</v>
      </c>
      <c r="V153" t="s">
        <v>3576</v>
      </c>
      <c r="W153" t="s">
        <v>3577</v>
      </c>
      <c r="X153">
        <v>6200</v>
      </c>
      <c r="Y153" t="s">
        <v>319</v>
      </c>
      <c r="Z153" t="s">
        <v>1051</v>
      </c>
      <c r="AA153">
        <v>2020</v>
      </c>
      <c r="AC153">
        <v>0</v>
      </c>
      <c r="AF153">
        <v>11</v>
      </c>
      <c r="AG153" t="s">
        <v>242</v>
      </c>
      <c r="AJ153" s="27">
        <v>1</v>
      </c>
      <c r="AK153">
        <v>8</v>
      </c>
      <c r="AL153" s="27">
        <v>0</v>
      </c>
      <c r="AM153">
        <v>0</v>
      </c>
      <c r="AN153" s="27">
        <v>0</v>
      </c>
      <c r="AO153">
        <v>0</v>
      </c>
      <c r="AQ153">
        <v>2</v>
      </c>
      <c r="AT153" s="27">
        <v>1</v>
      </c>
      <c r="AU153">
        <v>1</v>
      </c>
      <c r="AV153" s="21">
        <f t="shared" si="8"/>
        <v>9.0909090909090917</v>
      </c>
      <c r="AW153">
        <v>2</v>
      </c>
      <c r="AZ153" s="27">
        <v>1</v>
      </c>
      <c r="BA153">
        <v>2</v>
      </c>
      <c r="BB153" s="21">
        <f t="shared" si="9"/>
        <v>18.181818181818183</v>
      </c>
      <c r="BC153" t="s">
        <v>242</v>
      </c>
      <c r="BF153" s="27">
        <v>1</v>
      </c>
      <c r="BG153">
        <v>6</v>
      </c>
      <c r="BI153">
        <v>2</v>
      </c>
      <c r="BL153" s="27">
        <v>1</v>
      </c>
      <c r="BM153">
        <v>2</v>
      </c>
      <c r="BP153" s="27">
        <v>1</v>
      </c>
      <c r="BQ153">
        <v>4</v>
      </c>
      <c r="BR153" s="21">
        <f t="shared" si="10"/>
        <v>36.363636363636367</v>
      </c>
      <c r="BS153" s="2" t="s">
        <v>3578</v>
      </c>
      <c r="BT153">
        <v>3</v>
      </c>
      <c r="BW153" s="27">
        <v>1</v>
      </c>
      <c r="BX153">
        <v>3</v>
      </c>
      <c r="BY153" s="21">
        <f t="shared" si="11"/>
        <v>27.27272727272727</v>
      </c>
      <c r="BZ153">
        <v>2</v>
      </c>
      <c r="CA153">
        <v>1</v>
      </c>
      <c r="CD153" s="27">
        <v>0</v>
      </c>
      <c r="CF153" t="s">
        <v>242</v>
      </c>
      <c r="CG153" t="s">
        <v>242</v>
      </c>
      <c r="CI153" s="27">
        <v>1</v>
      </c>
      <c r="CJ153" t="s">
        <v>3579</v>
      </c>
      <c r="CK153">
        <v>1</v>
      </c>
      <c r="CN153" s="27">
        <v>1</v>
      </c>
      <c r="CO153" s="27">
        <v>0</v>
      </c>
      <c r="CP153" t="s">
        <v>242</v>
      </c>
      <c r="CQ153">
        <v>100</v>
      </c>
      <c r="CR153" t="s">
        <v>242</v>
      </c>
      <c r="CS153" t="s">
        <v>3580</v>
      </c>
      <c r="CU153" s="27">
        <v>1</v>
      </c>
      <c r="CV153" s="2" t="s">
        <v>3581</v>
      </c>
      <c r="CW153">
        <v>1</v>
      </c>
      <c r="CZ153" s="27">
        <v>1</v>
      </c>
      <c r="DA153">
        <v>796</v>
      </c>
      <c r="DB153">
        <v>2</v>
      </c>
      <c r="DD153" s="27">
        <v>1</v>
      </c>
      <c r="DE153" t="s">
        <v>242</v>
      </c>
      <c r="DF153" t="s">
        <v>242</v>
      </c>
      <c r="DH153" t="s">
        <v>242</v>
      </c>
      <c r="DI153">
        <v>20661</v>
      </c>
      <c r="DJ153">
        <v>2</v>
      </c>
      <c r="DL153" s="27">
        <v>1</v>
      </c>
      <c r="DM153">
        <v>2377</v>
      </c>
      <c r="DN153">
        <v>2</v>
      </c>
      <c r="DP153">
        <v>1</v>
      </c>
      <c r="DS153" s="27">
        <v>1</v>
      </c>
      <c r="DT153" t="s">
        <v>3582</v>
      </c>
      <c r="DU153" s="27">
        <v>1</v>
      </c>
      <c r="DV153" s="2" t="s">
        <v>3583</v>
      </c>
      <c r="DW153" s="27">
        <v>1</v>
      </c>
      <c r="DY153" s="27">
        <v>1</v>
      </c>
      <c r="DZ153" s="2" t="s">
        <v>3584</v>
      </c>
      <c r="EA153" s="27">
        <v>1</v>
      </c>
      <c r="EC153" s="27">
        <v>1</v>
      </c>
      <c r="ED153" t="s">
        <v>3585</v>
      </c>
      <c r="EE153" s="27">
        <v>1</v>
      </c>
      <c r="EF153" t="s">
        <v>3586</v>
      </c>
      <c r="EG153" s="27">
        <v>1</v>
      </c>
      <c r="EH153" s="2" t="s">
        <v>3587</v>
      </c>
      <c r="EI153" s="27">
        <v>1</v>
      </c>
      <c r="EJ153" t="s">
        <v>3588</v>
      </c>
      <c r="EK153" s="27">
        <v>1</v>
      </c>
      <c r="EL153" s="2" t="s">
        <v>3589</v>
      </c>
      <c r="EM153">
        <v>1</v>
      </c>
      <c r="EP153" s="27">
        <v>0</v>
      </c>
      <c r="EQ153" t="s">
        <v>242</v>
      </c>
      <c r="ER153" t="s">
        <v>242</v>
      </c>
      <c r="EU153" t="s">
        <v>242</v>
      </c>
      <c r="EV153" t="s">
        <v>242</v>
      </c>
      <c r="EX153" s="27">
        <v>0</v>
      </c>
      <c r="EY153" t="s">
        <v>242</v>
      </c>
      <c r="FA153" s="27">
        <v>0</v>
      </c>
      <c r="FB153" t="s">
        <v>242</v>
      </c>
      <c r="FD153" s="27">
        <v>0</v>
      </c>
      <c r="FE153" t="s">
        <v>242</v>
      </c>
      <c r="FG153" s="27">
        <v>0</v>
      </c>
      <c r="FH153" t="s">
        <v>242</v>
      </c>
      <c r="FJ153" t="s">
        <v>242</v>
      </c>
      <c r="FM153" s="27">
        <v>0</v>
      </c>
      <c r="FN153" t="s">
        <v>242</v>
      </c>
      <c r="FO153" t="s">
        <v>242</v>
      </c>
      <c r="FP153" t="s">
        <v>242</v>
      </c>
      <c r="FR153" s="27">
        <v>1</v>
      </c>
      <c r="FS153">
        <v>44</v>
      </c>
      <c r="FT153">
        <v>2</v>
      </c>
      <c r="FV153" s="27">
        <v>1</v>
      </c>
      <c r="FW153">
        <v>11.96</v>
      </c>
      <c r="FX153">
        <v>4.33</v>
      </c>
      <c r="FY153">
        <v>80.489999999999995</v>
      </c>
      <c r="FZ153">
        <v>10.55</v>
      </c>
      <c r="GA153" t="s">
        <v>242</v>
      </c>
      <c r="GB153" t="s">
        <v>242</v>
      </c>
      <c r="GC153" t="s">
        <v>242</v>
      </c>
      <c r="GD153">
        <v>1</v>
      </c>
      <c r="GF153">
        <v>1</v>
      </c>
      <c r="GI153" s="27">
        <v>0</v>
      </c>
      <c r="GJ153" t="s">
        <v>242</v>
      </c>
      <c r="GK153" t="s">
        <v>242</v>
      </c>
      <c r="GM153" t="s">
        <v>242</v>
      </c>
      <c r="GP153" s="27">
        <v>1</v>
      </c>
      <c r="GQ153">
        <v>134</v>
      </c>
      <c r="GR153" s="2" t="s">
        <v>3590</v>
      </c>
      <c r="GT153">
        <v>1</v>
      </c>
      <c r="GW153" s="27">
        <v>0</v>
      </c>
      <c r="GY153" s="27">
        <v>0</v>
      </c>
      <c r="HA153" t="s">
        <v>242</v>
      </c>
      <c r="HD153" s="27">
        <v>1</v>
      </c>
      <c r="HE153" s="2" t="s">
        <v>3591</v>
      </c>
      <c r="HF153">
        <v>1</v>
      </c>
      <c r="HI153">
        <v>0.66666666699999999</v>
      </c>
      <c r="HJ153">
        <v>1</v>
      </c>
      <c r="HK153">
        <v>0.5</v>
      </c>
      <c r="HL153">
        <v>1</v>
      </c>
      <c r="HM153">
        <v>1</v>
      </c>
      <c r="HN153">
        <v>0</v>
      </c>
      <c r="HO153">
        <v>0</v>
      </c>
      <c r="HP153">
        <v>0.66666666699999999</v>
      </c>
      <c r="HQ153">
        <v>0</v>
      </c>
      <c r="HR153">
        <v>1</v>
      </c>
      <c r="HS153">
        <v>0</v>
      </c>
      <c r="HT153">
        <v>1</v>
      </c>
      <c r="HU153">
        <v>1</v>
      </c>
      <c r="HV153">
        <v>0.72222222199999997</v>
      </c>
      <c r="HW153">
        <v>0.5</v>
      </c>
      <c r="HX153">
        <v>0.53333333299999997</v>
      </c>
      <c r="HY153">
        <v>0.58518518500000005</v>
      </c>
      <c r="HZ153" t="s">
        <v>3592</v>
      </c>
      <c r="IA153" t="s">
        <v>266</v>
      </c>
      <c r="IB153" t="s">
        <v>3575</v>
      </c>
      <c r="IC153">
        <v>6158.2</v>
      </c>
      <c r="ID153">
        <v>6703.2</v>
      </c>
      <c r="IE153">
        <v>7956.5</v>
      </c>
      <c r="IF153">
        <v>6062.9</v>
      </c>
      <c r="IG153">
        <v>6158.2</v>
      </c>
    </row>
    <row r="154" spans="1:241" customFormat="1" ht="14" customHeight="1" x14ac:dyDescent="0.2">
      <c r="A154">
        <v>153</v>
      </c>
      <c r="B154">
        <v>158</v>
      </c>
      <c r="C154" s="1">
        <v>44795.604861111111</v>
      </c>
      <c r="D154" s="1">
        <v>44795.604861111111</v>
      </c>
      <c r="E154">
        <v>4</v>
      </c>
      <c r="G154" t="s">
        <v>242</v>
      </c>
      <c r="H154" t="s">
        <v>242</v>
      </c>
      <c r="I154">
        <v>1</v>
      </c>
      <c r="J154" s="1">
        <v>44795.604861111111</v>
      </c>
      <c r="K154" t="s">
        <v>3593</v>
      </c>
      <c r="L154" t="s">
        <v>242</v>
      </c>
      <c r="M154" t="s">
        <v>242</v>
      </c>
      <c r="P154" t="s">
        <v>242</v>
      </c>
      <c r="Q154" t="s">
        <v>242</v>
      </c>
      <c r="T154" t="s">
        <v>3594</v>
      </c>
      <c r="V154" t="s">
        <v>3595</v>
      </c>
      <c r="W154">
        <v>761152107</v>
      </c>
      <c r="X154">
        <v>3841</v>
      </c>
      <c r="Y154" t="s">
        <v>350</v>
      </c>
      <c r="Z154" t="s">
        <v>992</v>
      </c>
      <c r="AA154">
        <v>2020</v>
      </c>
      <c r="AC154">
        <v>0</v>
      </c>
      <c r="AF154">
        <v>8</v>
      </c>
      <c r="AG154" t="s">
        <v>242</v>
      </c>
      <c r="AJ154" s="27">
        <v>1</v>
      </c>
      <c r="AK154">
        <v>1</v>
      </c>
      <c r="AL154" s="27">
        <v>0</v>
      </c>
      <c r="AM154">
        <v>0</v>
      </c>
      <c r="AN154" s="27">
        <v>0</v>
      </c>
      <c r="AO154">
        <v>0</v>
      </c>
      <c r="AQ154">
        <v>2</v>
      </c>
      <c r="AT154" s="27">
        <v>1</v>
      </c>
      <c r="AU154">
        <v>3</v>
      </c>
      <c r="AV154" s="21">
        <f t="shared" si="8"/>
        <v>37.5</v>
      </c>
      <c r="AW154">
        <v>2</v>
      </c>
      <c r="AZ154" s="27">
        <v>1</v>
      </c>
      <c r="BA154">
        <v>2</v>
      </c>
      <c r="BB154" s="21">
        <f t="shared" si="9"/>
        <v>25</v>
      </c>
      <c r="BC154" t="s">
        <v>242</v>
      </c>
      <c r="BF154" s="27">
        <v>1</v>
      </c>
      <c r="BI154">
        <v>2</v>
      </c>
      <c r="BL154" s="27">
        <v>1</v>
      </c>
      <c r="BM154">
        <v>2</v>
      </c>
      <c r="BP154" s="27">
        <v>1</v>
      </c>
      <c r="BQ154">
        <v>3</v>
      </c>
      <c r="BR154" s="21">
        <f t="shared" si="10"/>
        <v>37.5</v>
      </c>
      <c r="BS154" t="s">
        <v>3547</v>
      </c>
      <c r="BT154">
        <v>3</v>
      </c>
      <c r="BW154" s="27">
        <v>0</v>
      </c>
      <c r="BX154" s="24" t="s">
        <v>242</v>
      </c>
      <c r="BY154" s="21" t="s">
        <v>242</v>
      </c>
      <c r="BZ154" t="s">
        <v>242</v>
      </c>
      <c r="CA154" t="s">
        <v>242</v>
      </c>
      <c r="CD154" s="27">
        <v>0</v>
      </c>
      <c r="CF154" t="s">
        <v>242</v>
      </c>
      <c r="CG154" t="s">
        <v>242</v>
      </c>
      <c r="CI154" s="27">
        <v>0</v>
      </c>
      <c r="CK154" t="s">
        <v>242</v>
      </c>
      <c r="CN154" s="27">
        <v>0</v>
      </c>
      <c r="CO154" s="27">
        <v>0.5</v>
      </c>
      <c r="CP154" t="s">
        <v>242</v>
      </c>
      <c r="CQ154">
        <v>100</v>
      </c>
      <c r="CR154" t="s">
        <v>242</v>
      </c>
      <c r="CS154" s="2" t="s">
        <v>3596</v>
      </c>
      <c r="CU154" s="27">
        <v>1</v>
      </c>
      <c r="CV154" t="s">
        <v>3597</v>
      </c>
      <c r="CW154">
        <v>1</v>
      </c>
      <c r="CZ154" s="27">
        <v>0</v>
      </c>
      <c r="DA154" t="s">
        <v>242</v>
      </c>
      <c r="DB154" t="s">
        <v>242</v>
      </c>
      <c r="DC154" t="s">
        <v>3598</v>
      </c>
      <c r="DD154" s="27">
        <v>0</v>
      </c>
      <c r="DE154" t="s">
        <v>242</v>
      </c>
      <c r="DF154" t="s">
        <v>242</v>
      </c>
      <c r="DH154" t="s">
        <v>242</v>
      </c>
      <c r="DI154" t="s">
        <v>242</v>
      </c>
      <c r="DJ154" t="s">
        <v>242</v>
      </c>
      <c r="DK154" t="s">
        <v>3598</v>
      </c>
      <c r="DL154" s="27">
        <v>0</v>
      </c>
      <c r="DM154" t="s">
        <v>242</v>
      </c>
      <c r="DN154" t="s">
        <v>242</v>
      </c>
      <c r="DP154" t="s">
        <v>242</v>
      </c>
      <c r="DS154" s="27">
        <v>0</v>
      </c>
      <c r="DU154" s="27">
        <v>1</v>
      </c>
      <c r="DV154" s="2" t="s">
        <v>3599</v>
      </c>
      <c r="DW154" s="27">
        <v>0</v>
      </c>
      <c r="DY154" s="27">
        <v>1</v>
      </c>
      <c r="DZ154" t="s">
        <v>3600</v>
      </c>
      <c r="EA154" s="27">
        <v>0</v>
      </c>
      <c r="EC154" s="27">
        <v>1</v>
      </c>
      <c r="ED154" t="s">
        <v>3601</v>
      </c>
      <c r="EE154" s="27">
        <v>1</v>
      </c>
      <c r="EF154" t="s">
        <v>3602</v>
      </c>
      <c r="EG154" s="27">
        <v>0</v>
      </c>
      <c r="EI154" s="27">
        <v>1</v>
      </c>
      <c r="EJ154" t="s">
        <v>3603</v>
      </c>
      <c r="EK154" s="27">
        <v>1</v>
      </c>
      <c r="EL154" t="s">
        <v>3604</v>
      </c>
      <c r="EM154">
        <v>1</v>
      </c>
      <c r="EP154" s="27">
        <v>0</v>
      </c>
      <c r="EQ154" t="s">
        <v>242</v>
      </c>
      <c r="ER154" t="s">
        <v>242</v>
      </c>
      <c r="EU154" t="s">
        <v>242</v>
      </c>
      <c r="EV154" t="s">
        <v>242</v>
      </c>
      <c r="EX154" s="27">
        <v>1</v>
      </c>
      <c r="EY154">
        <v>83.92</v>
      </c>
      <c r="EZ154" t="s">
        <v>3418</v>
      </c>
      <c r="FA154" s="27">
        <v>0</v>
      </c>
      <c r="FB154" t="s">
        <v>242</v>
      </c>
      <c r="FD154" s="27">
        <v>0</v>
      </c>
      <c r="FE154" t="s">
        <v>242</v>
      </c>
      <c r="FG154" s="27">
        <v>0</v>
      </c>
      <c r="FH154" t="s">
        <v>242</v>
      </c>
      <c r="FJ154">
        <v>1</v>
      </c>
      <c r="FM154" s="27">
        <v>0</v>
      </c>
      <c r="FN154" t="s">
        <v>242</v>
      </c>
      <c r="FO154" t="s">
        <v>242</v>
      </c>
      <c r="FP154" t="s">
        <v>242</v>
      </c>
      <c r="FR154" s="27">
        <v>1</v>
      </c>
      <c r="FS154">
        <v>53</v>
      </c>
      <c r="FT154">
        <v>2</v>
      </c>
      <c r="FV154" s="27">
        <v>0</v>
      </c>
      <c r="FW154" t="s">
        <v>242</v>
      </c>
      <c r="FX154" t="s">
        <v>242</v>
      </c>
      <c r="FY154" t="s">
        <v>242</v>
      </c>
      <c r="FZ154" t="s">
        <v>242</v>
      </c>
      <c r="GA154" t="s">
        <v>242</v>
      </c>
      <c r="GB154" t="s">
        <v>242</v>
      </c>
      <c r="GC154" t="s">
        <v>242</v>
      </c>
      <c r="GD154" t="s">
        <v>242</v>
      </c>
      <c r="GF154">
        <v>1</v>
      </c>
      <c r="GI154" s="27">
        <v>0</v>
      </c>
      <c r="GJ154" t="s">
        <v>242</v>
      </c>
      <c r="GK154" t="s">
        <v>242</v>
      </c>
      <c r="GM154" t="s">
        <v>242</v>
      </c>
      <c r="GP154" s="27">
        <v>1</v>
      </c>
      <c r="GQ154">
        <v>180</v>
      </c>
      <c r="GT154">
        <v>1</v>
      </c>
      <c r="GW154" s="27">
        <v>0</v>
      </c>
      <c r="GY154" s="27">
        <v>0</v>
      </c>
      <c r="HA154" t="s">
        <v>242</v>
      </c>
      <c r="HD154" s="27">
        <v>1</v>
      </c>
      <c r="HF154">
        <v>1</v>
      </c>
      <c r="HI154">
        <v>0.55555555599999995</v>
      </c>
      <c r="HJ154">
        <v>0</v>
      </c>
      <c r="HK154">
        <v>0.75</v>
      </c>
      <c r="HL154">
        <v>0</v>
      </c>
      <c r="HM154">
        <v>0.6</v>
      </c>
      <c r="HN154">
        <v>0</v>
      </c>
      <c r="HO154">
        <v>0.25</v>
      </c>
      <c r="HP154">
        <v>0.33333333300000001</v>
      </c>
      <c r="HQ154">
        <v>0</v>
      </c>
      <c r="HR154">
        <v>1</v>
      </c>
      <c r="HS154">
        <v>0</v>
      </c>
      <c r="HT154">
        <v>1</v>
      </c>
      <c r="HU154">
        <v>1</v>
      </c>
      <c r="HV154">
        <v>0.43518518499999997</v>
      </c>
      <c r="HW154">
        <v>0.21249999999999999</v>
      </c>
      <c r="HX154">
        <v>0.46666666699999998</v>
      </c>
      <c r="HY154">
        <v>0.37145061699999998</v>
      </c>
      <c r="HZ154" t="s">
        <v>3594</v>
      </c>
      <c r="IA154" t="s">
        <v>266</v>
      </c>
      <c r="IB154" t="s">
        <v>3594</v>
      </c>
      <c r="IC154">
        <v>2606.5720000000001</v>
      </c>
      <c r="ID154">
        <v>2957.0129999999999</v>
      </c>
      <c r="IE154">
        <v>3196.8249999999998</v>
      </c>
      <c r="IF154">
        <v>3578.127</v>
      </c>
      <c r="IG154">
        <v>2606.5720000000001</v>
      </c>
    </row>
    <row r="155" spans="1:241" customFormat="1" ht="14" customHeight="1" x14ac:dyDescent="0.2">
      <c r="A155">
        <v>154</v>
      </c>
      <c r="B155">
        <v>159</v>
      </c>
      <c r="C155" s="1">
        <v>44795.604861111111</v>
      </c>
      <c r="D155" s="1">
        <v>44795.604861111111</v>
      </c>
      <c r="E155">
        <v>4</v>
      </c>
      <c r="G155" t="s">
        <v>242</v>
      </c>
      <c r="H155" t="s">
        <v>242</v>
      </c>
      <c r="I155">
        <v>1</v>
      </c>
      <c r="J155" s="1">
        <v>44795.604861111111</v>
      </c>
      <c r="K155" t="s">
        <v>3605</v>
      </c>
      <c r="L155" t="s">
        <v>242</v>
      </c>
      <c r="M155" t="s">
        <v>242</v>
      </c>
      <c r="P155" t="s">
        <v>242</v>
      </c>
      <c r="Q155" t="s">
        <v>242</v>
      </c>
      <c r="T155" t="s">
        <v>3606</v>
      </c>
      <c r="V155" t="s">
        <v>3607</v>
      </c>
      <c r="W155">
        <v>127387108</v>
      </c>
      <c r="X155">
        <v>7372</v>
      </c>
      <c r="Y155" t="s">
        <v>297</v>
      </c>
      <c r="Z155" t="s">
        <v>1077</v>
      </c>
      <c r="AA155">
        <v>2020</v>
      </c>
      <c r="AC155">
        <v>0</v>
      </c>
      <c r="AF155">
        <v>10</v>
      </c>
      <c r="AG155" t="s">
        <v>242</v>
      </c>
      <c r="AJ155" s="27">
        <v>1</v>
      </c>
      <c r="AK155">
        <v>7</v>
      </c>
      <c r="AL155" s="27">
        <v>0</v>
      </c>
      <c r="AM155">
        <v>0</v>
      </c>
      <c r="AN155" s="27">
        <v>0</v>
      </c>
      <c r="AO155">
        <v>0</v>
      </c>
      <c r="AQ155">
        <v>3</v>
      </c>
      <c r="AT155" s="27">
        <v>1</v>
      </c>
      <c r="AU155">
        <v>1</v>
      </c>
      <c r="AV155" s="21">
        <f t="shared" si="8"/>
        <v>10</v>
      </c>
      <c r="AW155">
        <v>3</v>
      </c>
      <c r="AZ155" s="27">
        <v>1</v>
      </c>
      <c r="BA155">
        <v>2</v>
      </c>
      <c r="BB155" s="21">
        <f t="shared" si="9"/>
        <v>20</v>
      </c>
      <c r="BC155" t="s">
        <v>242</v>
      </c>
      <c r="BF155" s="27">
        <v>1</v>
      </c>
      <c r="BI155">
        <v>2</v>
      </c>
      <c r="BL155" s="27">
        <v>1</v>
      </c>
      <c r="BM155">
        <v>2</v>
      </c>
      <c r="BP155" s="27">
        <v>1</v>
      </c>
      <c r="BQ155">
        <v>3</v>
      </c>
      <c r="BR155" s="21">
        <f t="shared" si="10"/>
        <v>30</v>
      </c>
      <c r="BT155">
        <v>1</v>
      </c>
      <c r="BW155" s="27">
        <v>1</v>
      </c>
      <c r="BX155">
        <v>4</v>
      </c>
      <c r="BY155" s="21">
        <f t="shared" si="11"/>
        <v>40</v>
      </c>
      <c r="BZ155">
        <v>2</v>
      </c>
      <c r="CA155">
        <v>1</v>
      </c>
      <c r="CD155" s="27">
        <v>0</v>
      </c>
      <c r="CF155" t="s">
        <v>242</v>
      </c>
      <c r="CG155" t="s">
        <v>242</v>
      </c>
      <c r="CI155" s="27">
        <v>1</v>
      </c>
      <c r="CJ155" t="s">
        <v>3608</v>
      </c>
      <c r="CK155">
        <v>1</v>
      </c>
      <c r="CN155" s="27">
        <v>0</v>
      </c>
      <c r="CO155" s="27">
        <v>0.5</v>
      </c>
      <c r="CP155" t="s">
        <v>242</v>
      </c>
      <c r="CQ155">
        <v>100</v>
      </c>
      <c r="CR155" t="s">
        <v>242</v>
      </c>
      <c r="CS155" t="s">
        <v>3609</v>
      </c>
      <c r="CU155" s="27">
        <v>1</v>
      </c>
      <c r="CV155" t="s">
        <v>3610</v>
      </c>
      <c r="CW155">
        <v>1</v>
      </c>
      <c r="CZ155" s="27">
        <v>1</v>
      </c>
      <c r="DA155">
        <v>5951</v>
      </c>
      <c r="DB155">
        <v>2</v>
      </c>
      <c r="DD155" s="27">
        <v>1</v>
      </c>
      <c r="DE155">
        <v>23293</v>
      </c>
      <c r="DF155">
        <v>2</v>
      </c>
      <c r="DG155">
        <v>28783</v>
      </c>
      <c r="DH155">
        <v>2</v>
      </c>
      <c r="DI155" t="s">
        <v>242</v>
      </c>
      <c r="DJ155" t="s">
        <v>242</v>
      </c>
      <c r="DL155" s="27">
        <v>1</v>
      </c>
      <c r="DM155">
        <v>422027</v>
      </c>
      <c r="DN155">
        <v>2</v>
      </c>
      <c r="DP155">
        <v>1</v>
      </c>
      <c r="DS155" s="27">
        <v>1</v>
      </c>
      <c r="DT155" s="2" t="s">
        <v>3611</v>
      </c>
      <c r="DU155" s="27">
        <v>1</v>
      </c>
      <c r="DV155" t="s">
        <v>3612</v>
      </c>
      <c r="DW155" s="27">
        <v>1</v>
      </c>
      <c r="DX155" t="s">
        <v>3613</v>
      </c>
      <c r="DY155" s="27">
        <v>1</v>
      </c>
      <c r="DZ155" t="s">
        <v>3614</v>
      </c>
      <c r="EA155" s="27">
        <v>1</v>
      </c>
      <c r="EC155" s="27">
        <v>1</v>
      </c>
      <c r="ED155" s="2" t="s">
        <v>3615</v>
      </c>
      <c r="EE155" s="27">
        <v>1</v>
      </c>
      <c r="EF155" s="2" t="s">
        <v>3615</v>
      </c>
      <c r="EG155" s="27">
        <v>1</v>
      </c>
      <c r="EH155" s="2" t="s">
        <v>3615</v>
      </c>
      <c r="EI155" s="27">
        <v>1</v>
      </c>
      <c r="EJ155" t="s">
        <v>614</v>
      </c>
      <c r="EK155" s="27">
        <v>1</v>
      </c>
      <c r="EM155">
        <v>4</v>
      </c>
      <c r="EP155" s="27">
        <v>0</v>
      </c>
      <c r="EQ155" t="s">
        <v>242</v>
      </c>
      <c r="ER155" t="s">
        <v>242</v>
      </c>
      <c r="EU155" t="s">
        <v>242</v>
      </c>
      <c r="EV155" t="s">
        <v>242</v>
      </c>
      <c r="EX155" s="27">
        <v>0</v>
      </c>
      <c r="EY155" t="s">
        <v>242</v>
      </c>
      <c r="FA155" s="27">
        <v>0</v>
      </c>
      <c r="FB155" t="s">
        <v>242</v>
      </c>
      <c r="FD155" s="27">
        <v>0</v>
      </c>
      <c r="FE155" t="s">
        <v>242</v>
      </c>
      <c r="FG155" s="27">
        <v>0</v>
      </c>
      <c r="FH155" t="s">
        <v>242</v>
      </c>
      <c r="FJ155" t="s">
        <v>242</v>
      </c>
      <c r="FM155" s="27">
        <v>0</v>
      </c>
      <c r="FN155" t="s">
        <v>242</v>
      </c>
      <c r="FO155" t="s">
        <v>242</v>
      </c>
      <c r="FP155" t="s">
        <v>242</v>
      </c>
      <c r="FR155" s="27">
        <v>1</v>
      </c>
      <c r="FS155">
        <v>23</v>
      </c>
      <c r="FT155" t="s">
        <v>242</v>
      </c>
      <c r="FV155" s="27">
        <v>0</v>
      </c>
      <c r="FW155" t="s">
        <v>242</v>
      </c>
      <c r="FX155" t="s">
        <v>242</v>
      </c>
      <c r="FY155" t="s">
        <v>242</v>
      </c>
      <c r="FZ155" t="s">
        <v>242</v>
      </c>
      <c r="GA155" t="s">
        <v>242</v>
      </c>
      <c r="GB155" t="s">
        <v>242</v>
      </c>
      <c r="GC155" t="s">
        <v>242</v>
      </c>
      <c r="GD155" t="s">
        <v>242</v>
      </c>
      <c r="GF155">
        <v>1</v>
      </c>
      <c r="GI155" s="27">
        <v>1</v>
      </c>
      <c r="GJ155">
        <v>1</v>
      </c>
      <c r="GK155">
        <v>1</v>
      </c>
      <c r="GL155" s="2" t="s">
        <v>3616</v>
      </c>
      <c r="GM155">
        <v>1</v>
      </c>
      <c r="GP155" s="27">
        <v>1</v>
      </c>
      <c r="GQ155">
        <v>190</v>
      </c>
      <c r="GT155">
        <v>1</v>
      </c>
      <c r="GW155" s="27">
        <v>0</v>
      </c>
      <c r="GY155" s="27">
        <v>0</v>
      </c>
      <c r="HA155" t="s">
        <v>242</v>
      </c>
      <c r="HD155" s="27">
        <v>1</v>
      </c>
      <c r="HE155" t="s">
        <v>3617</v>
      </c>
      <c r="HF155">
        <v>1</v>
      </c>
      <c r="HI155">
        <v>0.66666666699999999</v>
      </c>
      <c r="HJ155">
        <v>1</v>
      </c>
      <c r="HK155">
        <v>0.75</v>
      </c>
      <c r="HL155">
        <v>1</v>
      </c>
      <c r="HM155">
        <v>1</v>
      </c>
      <c r="HN155">
        <v>0</v>
      </c>
      <c r="HO155">
        <v>0</v>
      </c>
      <c r="HP155">
        <v>0.33333333300000001</v>
      </c>
      <c r="HQ155">
        <v>1</v>
      </c>
      <c r="HR155">
        <v>1</v>
      </c>
      <c r="HS155">
        <v>0</v>
      </c>
      <c r="HT155">
        <v>1</v>
      </c>
      <c r="HU155">
        <v>1</v>
      </c>
      <c r="HV155">
        <v>0.80555555599999995</v>
      </c>
      <c r="HW155">
        <v>0.5</v>
      </c>
      <c r="HX155">
        <v>0.66666666699999999</v>
      </c>
      <c r="HY155">
        <v>0.657407407</v>
      </c>
      <c r="HZ155" t="s">
        <v>3618</v>
      </c>
      <c r="IA155" t="s">
        <v>266</v>
      </c>
      <c r="IB155" t="s">
        <v>3606</v>
      </c>
      <c r="IC155">
        <v>2336.319</v>
      </c>
      <c r="ID155">
        <v>2682.8910000000001</v>
      </c>
      <c r="IE155">
        <v>2988.2440000000001</v>
      </c>
      <c r="IF155">
        <v>3561.7179999999998</v>
      </c>
      <c r="IG155">
        <v>2336.319</v>
      </c>
    </row>
    <row r="156" spans="1:241" customFormat="1" ht="14" customHeight="1" x14ac:dyDescent="0.2">
      <c r="A156">
        <v>155</v>
      </c>
      <c r="B156">
        <v>161</v>
      </c>
      <c r="C156" s="1">
        <v>44795.604861111111</v>
      </c>
      <c r="D156" s="1">
        <v>44795.604861111111</v>
      </c>
      <c r="E156">
        <v>4</v>
      </c>
      <c r="G156" t="s">
        <v>242</v>
      </c>
      <c r="H156" t="s">
        <v>242</v>
      </c>
      <c r="I156">
        <v>1</v>
      </c>
      <c r="J156" s="1">
        <v>44795.604861111111</v>
      </c>
      <c r="K156" t="s">
        <v>3619</v>
      </c>
      <c r="L156" t="s">
        <v>242</v>
      </c>
      <c r="M156" t="s">
        <v>242</v>
      </c>
      <c r="P156" t="s">
        <v>242</v>
      </c>
      <c r="Q156" t="s">
        <v>242</v>
      </c>
      <c r="T156" t="s">
        <v>3620</v>
      </c>
      <c r="V156" t="s">
        <v>3621</v>
      </c>
      <c r="W156">
        <v>615369105</v>
      </c>
      <c r="X156">
        <v>7320</v>
      </c>
      <c r="Y156" t="s">
        <v>319</v>
      </c>
      <c r="Z156" t="s">
        <v>1051</v>
      </c>
      <c r="AA156">
        <v>2020</v>
      </c>
      <c r="AC156">
        <v>0.5</v>
      </c>
      <c r="AD156">
        <v>4</v>
      </c>
      <c r="AF156">
        <v>9</v>
      </c>
      <c r="AG156" t="s">
        <v>242</v>
      </c>
      <c r="AJ156" s="27">
        <v>1</v>
      </c>
      <c r="AK156">
        <v>6</v>
      </c>
      <c r="AL156" s="27">
        <v>0</v>
      </c>
      <c r="AM156">
        <v>0</v>
      </c>
      <c r="AN156" s="27">
        <v>0</v>
      </c>
      <c r="AO156">
        <v>0</v>
      </c>
      <c r="AQ156">
        <v>2</v>
      </c>
      <c r="AT156" s="27">
        <v>1</v>
      </c>
      <c r="AU156">
        <v>1</v>
      </c>
      <c r="AV156" s="21">
        <f t="shared" si="8"/>
        <v>11.111111111111111</v>
      </c>
      <c r="AW156">
        <v>2</v>
      </c>
      <c r="AZ156" s="27">
        <v>1</v>
      </c>
      <c r="BA156">
        <v>2</v>
      </c>
      <c r="BB156" s="21">
        <f t="shared" si="9"/>
        <v>22.222222222222221</v>
      </c>
      <c r="BC156" t="s">
        <v>242</v>
      </c>
      <c r="BF156" s="27">
        <v>1</v>
      </c>
      <c r="BI156">
        <v>2</v>
      </c>
      <c r="BL156" s="27">
        <v>1</v>
      </c>
      <c r="BM156">
        <v>2</v>
      </c>
      <c r="BP156" s="27">
        <v>1</v>
      </c>
      <c r="BQ156">
        <v>3</v>
      </c>
      <c r="BR156" s="21">
        <f t="shared" si="10"/>
        <v>33.333333333333329</v>
      </c>
      <c r="BS156" t="s">
        <v>3455</v>
      </c>
      <c r="BT156">
        <v>3</v>
      </c>
      <c r="BW156" s="27">
        <v>1</v>
      </c>
      <c r="BX156">
        <v>2</v>
      </c>
      <c r="BY156" s="21">
        <f t="shared" si="11"/>
        <v>22.222222222222221</v>
      </c>
      <c r="BZ156">
        <v>1</v>
      </c>
      <c r="CA156">
        <v>1</v>
      </c>
      <c r="CD156" s="27">
        <v>0</v>
      </c>
      <c r="CF156" t="s">
        <v>242</v>
      </c>
      <c r="CG156" t="s">
        <v>242</v>
      </c>
      <c r="CI156" s="27">
        <v>1</v>
      </c>
      <c r="CJ156" t="s">
        <v>3622</v>
      </c>
      <c r="CK156">
        <v>1</v>
      </c>
      <c r="CN156" s="27">
        <v>1</v>
      </c>
      <c r="CO156" s="27">
        <v>0</v>
      </c>
      <c r="CP156" t="s">
        <v>242</v>
      </c>
      <c r="CQ156" t="s">
        <v>242</v>
      </c>
      <c r="CR156" t="s">
        <v>242</v>
      </c>
      <c r="CU156" s="27">
        <v>1</v>
      </c>
      <c r="CV156" t="s">
        <v>3623</v>
      </c>
      <c r="CW156">
        <v>1</v>
      </c>
      <c r="CZ156" s="27">
        <v>1</v>
      </c>
      <c r="DA156">
        <v>684</v>
      </c>
      <c r="DB156">
        <v>2</v>
      </c>
      <c r="DD156" s="27">
        <v>1</v>
      </c>
      <c r="DE156">
        <v>983</v>
      </c>
      <c r="DF156">
        <v>2</v>
      </c>
      <c r="DG156">
        <v>7142</v>
      </c>
      <c r="DH156">
        <v>2</v>
      </c>
      <c r="DI156" t="s">
        <v>242</v>
      </c>
      <c r="DJ156" t="s">
        <v>242</v>
      </c>
      <c r="DL156" s="27">
        <v>1</v>
      </c>
      <c r="DM156">
        <v>115942</v>
      </c>
      <c r="DN156">
        <v>2</v>
      </c>
      <c r="DP156">
        <v>1</v>
      </c>
      <c r="DS156" s="27">
        <v>1</v>
      </c>
      <c r="DT156" t="s">
        <v>3624</v>
      </c>
      <c r="DU156" s="27">
        <v>1</v>
      </c>
      <c r="DV156" t="s">
        <v>3625</v>
      </c>
      <c r="DW156" s="27">
        <v>1</v>
      </c>
      <c r="DX156" t="s">
        <v>3626</v>
      </c>
      <c r="DY156" s="27">
        <v>1</v>
      </c>
      <c r="DZ156" s="2" t="s">
        <v>3627</v>
      </c>
      <c r="EA156" s="27">
        <v>1</v>
      </c>
      <c r="EB156" t="s">
        <v>3628</v>
      </c>
      <c r="EC156" s="27">
        <v>1</v>
      </c>
      <c r="ED156" s="2" t="s">
        <v>3629</v>
      </c>
      <c r="EE156" s="27">
        <v>1</v>
      </c>
      <c r="EF156" t="s">
        <v>3630</v>
      </c>
      <c r="EG156" s="27">
        <v>1</v>
      </c>
      <c r="EH156" t="s">
        <v>3631</v>
      </c>
      <c r="EI156" s="27">
        <v>1</v>
      </c>
      <c r="EJ156" t="s">
        <v>3632</v>
      </c>
      <c r="EK156" s="27">
        <v>1</v>
      </c>
      <c r="EL156" t="s">
        <v>3633</v>
      </c>
      <c r="EM156">
        <v>1</v>
      </c>
      <c r="EP156" s="27">
        <v>0</v>
      </c>
      <c r="EQ156" t="s">
        <v>242</v>
      </c>
      <c r="ER156" t="s">
        <v>242</v>
      </c>
      <c r="EU156" t="s">
        <v>242</v>
      </c>
      <c r="EV156" t="s">
        <v>242</v>
      </c>
      <c r="EX156" s="27">
        <v>0</v>
      </c>
      <c r="EY156" t="s">
        <v>242</v>
      </c>
      <c r="FA156" s="27">
        <v>0</v>
      </c>
      <c r="FB156" t="s">
        <v>242</v>
      </c>
      <c r="FD156" s="27">
        <v>0</v>
      </c>
      <c r="FE156" t="s">
        <v>242</v>
      </c>
      <c r="FG156" s="27">
        <v>0</v>
      </c>
      <c r="FH156" t="s">
        <v>242</v>
      </c>
      <c r="FJ156" t="s">
        <v>242</v>
      </c>
      <c r="FM156" s="27">
        <v>0</v>
      </c>
      <c r="FN156" t="s">
        <v>242</v>
      </c>
      <c r="FO156" t="s">
        <v>242</v>
      </c>
      <c r="FP156" t="s">
        <v>242</v>
      </c>
      <c r="FR156" s="27">
        <v>1</v>
      </c>
      <c r="FS156">
        <v>41</v>
      </c>
      <c r="FT156">
        <v>2</v>
      </c>
      <c r="FV156" s="27">
        <v>1</v>
      </c>
      <c r="FW156">
        <v>6.25</v>
      </c>
      <c r="FX156">
        <v>7.1</v>
      </c>
      <c r="FY156">
        <v>52.61</v>
      </c>
      <c r="FZ156">
        <v>31.78</v>
      </c>
      <c r="GA156" t="s">
        <v>242</v>
      </c>
      <c r="GB156" t="s">
        <v>242</v>
      </c>
      <c r="GC156" t="s">
        <v>242</v>
      </c>
      <c r="GD156">
        <v>1</v>
      </c>
      <c r="GE156" t="s">
        <v>3634</v>
      </c>
      <c r="GF156">
        <v>1</v>
      </c>
      <c r="GI156" s="27">
        <v>0</v>
      </c>
      <c r="GJ156" t="s">
        <v>242</v>
      </c>
      <c r="GK156" t="s">
        <v>242</v>
      </c>
      <c r="GL156" t="s">
        <v>3635</v>
      </c>
      <c r="GM156" t="s">
        <v>242</v>
      </c>
      <c r="GP156" s="27">
        <v>1</v>
      </c>
      <c r="GQ156">
        <v>176</v>
      </c>
      <c r="GT156">
        <v>1</v>
      </c>
      <c r="GW156" s="27">
        <v>0</v>
      </c>
      <c r="GX156" t="s">
        <v>3636</v>
      </c>
      <c r="GY156" s="27">
        <v>0</v>
      </c>
      <c r="GZ156" t="s">
        <v>3636</v>
      </c>
      <c r="HA156" t="s">
        <v>242</v>
      </c>
      <c r="HD156" s="27">
        <v>1</v>
      </c>
      <c r="HE156" t="s">
        <v>3637</v>
      </c>
      <c r="HF156">
        <v>1</v>
      </c>
      <c r="HI156">
        <v>0.66666666699999999</v>
      </c>
      <c r="HJ156">
        <v>1</v>
      </c>
      <c r="HK156">
        <v>0.5</v>
      </c>
      <c r="HL156">
        <v>1</v>
      </c>
      <c r="HM156">
        <v>1</v>
      </c>
      <c r="HN156">
        <v>0</v>
      </c>
      <c r="HO156">
        <v>0</v>
      </c>
      <c r="HP156">
        <v>0.66666666699999999</v>
      </c>
      <c r="HQ156">
        <v>0</v>
      </c>
      <c r="HR156">
        <v>1</v>
      </c>
      <c r="HS156">
        <v>0</v>
      </c>
      <c r="HT156">
        <v>1</v>
      </c>
      <c r="HU156">
        <v>1</v>
      </c>
      <c r="HV156">
        <v>0.72222222199999997</v>
      </c>
      <c r="HW156">
        <v>0.5</v>
      </c>
      <c r="HX156">
        <v>0.53333333299999997</v>
      </c>
      <c r="HY156">
        <v>0.58518518500000005</v>
      </c>
      <c r="HZ156" t="s">
        <v>3620</v>
      </c>
      <c r="IA156" t="s">
        <v>266</v>
      </c>
      <c r="IB156" t="s">
        <v>3620</v>
      </c>
      <c r="IC156">
        <v>4829</v>
      </c>
      <c r="ID156">
        <v>5371</v>
      </c>
      <c r="IE156">
        <v>6218</v>
      </c>
      <c r="IF156">
        <v>5468</v>
      </c>
      <c r="IG156">
        <v>4829</v>
      </c>
    </row>
    <row r="157" spans="1:241" customFormat="1" ht="14" customHeight="1" x14ac:dyDescent="0.2">
      <c r="A157">
        <v>156</v>
      </c>
      <c r="B157">
        <v>162</v>
      </c>
      <c r="C157" s="1">
        <v>44795.604861111111</v>
      </c>
      <c r="D157" s="1">
        <v>44795.604861111111</v>
      </c>
      <c r="E157">
        <v>4</v>
      </c>
      <c r="G157" t="s">
        <v>242</v>
      </c>
      <c r="H157" t="s">
        <v>242</v>
      </c>
      <c r="I157">
        <v>1</v>
      </c>
      <c r="J157" s="1">
        <v>44795.604861111111</v>
      </c>
      <c r="K157" t="s">
        <v>3638</v>
      </c>
      <c r="L157" t="s">
        <v>242</v>
      </c>
      <c r="M157" t="s">
        <v>242</v>
      </c>
      <c r="P157" t="s">
        <v>242</v>
      </c>
      <c r="Q157" t="s">
        <v>242</v>
      </c>
      <c r="T157" t="s">
        <v>3639</v>
      </c>
      <c r="V157" t="s">
        <v>3640</v>
      </c>
      <c r="W157">
        <v>620076307</v>
      </c>
      <c r="X157">
        <v>3663</v>
      </c>
      <c r="Y157" t="s">
        <v>297</v>
      </c>
      <c r="Z157" t="s">
        <v>621</v>
      </c>
      <c r="AA157">
        <v>2020</v>
      </c>
      <c r="AC157">
        <v>0.5</v>
      </c>
      <c r="AD157">
        <v>4</v>
      </c>
      <c r="AF157">
        <v>7</v>
      </c>
      <c r="AG157" t="s">
        <v>242</v>
      </c>
      <c r="AJ157" s="27">
        <v>1</v>
      </c>
      <c r="AK157">
        <v>4</v>
      </c>
      <c r="AL157" s="27">
        <v>0</v>
      </c>
      <c r="AM157">
        <v>0</v>
      </c>
      <c r="AN157" s="27">
        <v>0</v>
      </c>
      <c r="AO157">
        <v>0</v>
      </c>
      <c r="AQ157">
        <v>3</v>
      </c>
      <c r="AT157" s="27">
        <v>1</v>
      </c>
      <c r="AU157">
        <v>1</v>
      </c>
      <c r="AV157" s="21">
        <f t="shared" si="8"/>
        <v>14.285714285714285</v>
      </c>
      <c r="AW157">
        <v>3</v>
      </c>
      <c r="AZ157" s="27">
        <v>1</v>
      </c>
      <c r="BA157">
        <v>3</v>
      </c>
      <c r="BB157" s="21">
        <f t="shared" si="9"/>
        <v>42.857142857142854</v>
      </c>
      <c r="BC157" t="s">
        <v>242</v>
      </c>
      <c r="BF157" s="27">
        <v>1</v>
      </c>
      <c r="BI157">
        <v>3</v>
      </c>
      <c r="BL157" s="27">
        <v>1</v>
      </c>
      <c r="BM157">
        <v>2</v>
      </c>
      <c r="BP157" s="27">
        <v>1</v>
      </c>
      <c r="BQ157">
        <v>0</v>
      </c>
      <c r="BR157" s="21">
        <f t="shared" si="10"/>
        <v>0</v>
      </c>
      <c r="BT157">
        <v>3</v>
      </c>
      <c r="BW157" s="27">
        <v>1</v>
      </c>
      <c r="BX157">
        <v>2</v>
      </c>
      <c r="BY157" s="21">
        <f t="shared" si="11"/>
        <v>28.571428571428569</v>
      </c>
      <c r="BZ157">
        <v>2</v>
      </c>
      <c r="CA157">
        <v>3</v>
      </c>
      <c r="CD157" s="27">
        <v>0</v>
      </c>
      <c r="CF157" t="s">
        <v>242</v>
      </c>
      <c r="CG157" t="s">
        <v>242</v>
      </c>
      <c r="CI157" s="27">
        <v>1</v>
      </c>
      <c r="CJ157" t="s">
        <v>3641</v>
      </c>
      <c r="CK157">
        <v>1</v>
      </c>
      <c r="CN157" s="27">
        <v>1</v>
      </c>
      <c r="CO157" s="27">
        <v>0.5</v>
      </c>
      <c r="CP157">
        <v>100</v>
      </c>
      <c r="CQ157">
        <v>4.17</v>
      </c>
      <c r="CR157" t="s">
        <v>242</v>
      </c>
      <c r="CU157" s="27">
        <v>1</v>
      </c>
      <c r="CV157" t="s">
        <v>3642</v>
      </c>
      <c r="CW157">
        <v>1</v>
      </c>
      <c r="CZ157" s="27">
        <v>1</v>
      </c>
      <c r="DA157">
        <v>60012</v>
      </c>
      <c r="DB157">
        <v>2</v>
      </c>
      <c r="DD157" s="27">
        <v>1</v>
      </c>
      <c r="DE157">
        <v>64865</v>
      </c>
      <c r="DF157">
        <v>2</v>
      </c>
      <c r="DH157" t="s">
        <v>242</v>
      </c>
      <c r="DI157" t="s">
        <v>242</v>
      </c>
      <c r="DJ157" t="s">
        <v>242</v>
      </c>
      <c r="DL157" s="27">
        <v>1</v>
      </c>
      <c r="DM157">
        <v>1898000</v>
      </c>
      <c r="DN157">
        <v>2</v>
      </c>
      <c r="DP157">
        <v>1</v>
      </c>
      <c r="DS157" s="27">
        <v>0</v>
      </c>
      <c r="DU157" s="27">
        <v>0</v>
      </c>
      <c r="DW157" s="27">
        <v>0</v>
      </c>
      <c r="DY157" s="27">
        <v>1</v>
      </c>
      <c r="DZ157" s="2" t="s">
        <v>3643</v>
      </c>
      <c r="EA157" s="27">
        <v>0</v>
      </c>
      <c r="EC157" s="27">
        <v>0</v>
      </c>
      <c r="EE157" s="27">
        <v>1</v>
      </c>
      <c r="EF157" s="2" t="s">
        <v>3644</v>
      </c>
      <c r="EG157" s="27">
        <v>0</v>
      </c>
      <c r="EI157" s="27">
        <v>1</v>
      </c>
      <c r="EJ157" t="s">
        <v>3645</v>
      </c>
      <c r="EK157" s="27">
        <v>1</v>
      </c>
      <c r="EL157" s="2" t="s">
        <v>3646</v>
      </c>
      <c r="EM157">
        <v>1</v>
      </c>
      <c r="EP157" s="27">
        <v>0</v>
      </c>
      <c r="EQ157" t="s">
        <v>242</v>
      </c>
      <c r="ER157" t="s">
        <v>242</v>
      </c>
      <c r="ET157" t="s">
        <v>3647</v>
      </c>
      <c r="EU157" t="s">
        <v>242</v>
      </c>
      <c r="EV157" t="s">
        <v>242</v>
      </c>
      <c r="EX157" s="27">
        <v>0</v>
      </c>
      <c r="EY157" t="s">
        <v>242</v>
      </c>
      <c r="FA157" s="27">
        <v>0</v>
      </c>
      <c r="FB157" t="s">
        <v>242</v>
      </c>
      <c r="FD157" s="27">
        <v>1</v>
      </c>
      <c r="FE157">
        <v>335</v>
      </c>
      <c r="FG157" s="27">
        <v>0</v>
      </c>
      <c r="FH157" t="s">
        <v>242</v>
      </c>
      <c r="FJ157">
        <v>1</v>
      </c>
      <c r="FM157" s="27">
        <v>0</v>
      </c>
      <c r="FN157" t="s">
        <v>242</v>
      </c>
      <c r="FO157" t="s">
        <v>242</v>
      </c>
      <c r="FP157" t="s">
        <v>242</v>
      </c>
      <c r="FR157" s="27">
        <v>1</v>
      </c>
      <c r="FS157">
        <v>25</v>
      </c>
      <c r="FT157">
        <v>2</v>
      </c>
      <c r="FV157" s="27">
        <v>1</v>
      </c>
      <c r="FW157">
        <v>6</v>
      </c>
      <c r="FX157">
        <v>9</v>
      </c>
      <c r="FY157">
        <v>68</v>
      </c>
      <c r="FZ157">
        <v>15</v>
      </c>
      <c r="GA157" t="s">
        <v>242</v>
      </c>
      <c r="GB157" t="s">
        <v>242</v>
      </c>
      <c r="GC157" t="s">
        <v>242</v>
      </c>
      <c r="GD157">
        <v>1</v>
      </c>
      <c r="GF157">
        <v>1</v>
      </c>
      <c r="GI157" s="27">
        <v>0</v>
      </c>
      <c r="GJ157" t="s">
        <v>242</v>
      </c>
      <c r="GK157" t="s">
        <v>242</v>
      </c>
      <c r="GM157" t="s">
        <v>242</v>
      </c>
      <c r="GP157" s="27">
        <v>1</v>
      </c>
      <c r="GQ157">
        <v>286</v>
      </c>
      <c r="GT157">
        <v>1</v>
      </c>
      <c r="GW157" s="27">
        <v>1</v>
      </c>
      <c r="GX157" s="2" t="s">
        <v>3648</v>
      </c>
      <c r="GY157" s="27">
        <v>0</v>
      </c>
      <c r="HA157">
        <v>1</v>
      </c>
      <c r="HD157" s="27">
        <v>1</v>
      </c>
      <c r="HE157" s="2" t="s">
        <v>3649</v>
      </c>
      <c r="HF157">
        <v>1</v>
      </c>
      <c r="HI157">
        <v>0.66666666699999999</v>
      </c>
      <c r="HJ157">
        <v>1</v>
      </c>
      <c r="HK157">
        <v>0.75</v>
      </c>
      <c r="HL157">
        <v>1</v>
      </c>
      <c r="HM157">
        <v>0.4</v>
      </c>
      <c r="HN157">
        <v>0</v>
      </c>
      <c r="HO157">
        <v>0.25</v>
      </c>
      <c r="HP157">
        <v>0.66666666699999999</v>
      </c>
      <c r="HQ157">
        <v>0</v>
      </c>
      <c r="HR157">
        <v>1</v>
      </c>
      <c r="HS157">
        <v>0.5</v>
      </c>
      <c r="HT157">
        <v>1</v>
      </c>
      <c r="HU157">
        <v>1</v>
      </c>
      <c r="HV157">
        <v>0.80555555599999995</v>
      </c>
      <c r="HW157">
        <v>0.41249999999999998</v>
      </c>
      <c r="HX157">
        <v>0.63333333300000005</v>
      </c>
      <c r="HY157">
        <v>0.61712962999999998</v>
      </c>
      <c r="HZ157" t="s">
        <v>3650</v>
      </c>
      <c r="IA157" t="s">
        <v>266</v>
      </c>
      <c r="IB157" t="s">
        <v>3639</v>
      </c>
      <c r="IC157">
        <v>7887</v>
      </c>
      <c r="ID157">
        <v>7414</v>
      </c>
      <c r="IE157">
        <v>8171</v>
      </c>
      <c r="IF157">
        <v>9112</v>
      </c>
      <c r="IG157">
        <v>7887</v>
      </c>
    </row>
    <row r="158" spans="1:241" customFormat="1" ht="14" customHeight="1" x14ac:dyDescent="0.2">
      <c r="A158">
        <v>157</v>
      </c>
      <c r="B158">
        <v>164</v>
      </c>
      <c r="C158" s="1">
        <v>44795.604861111111</v>
      </c>
      <c r="D158" s="1">
        <v>44795.604861111111</v>
      </c>
      <c r="E158">
        <v>4</v>
      </c>
      <c r="G158" t="s">
        <v>242</v>
      </c>
      <c r="H158" t="s">
        <v>242</v>
      </c>
      <c r="I158">
        <v>1</v>
      </c>
      <c r="J158" s="1">
        <v>44795.604861111111</v>
      </c>
      <c r="K158" t="s">
        <v>3651</v>
      </c>
      <c r="L158" t="s">
        <v>242</v>
      </c>
      <c r="M158" t="s">
        <v>242</v>
      </c>
      <c r="P158" t="s">
        <v>242</v>
      </c>
      <c r="Q158" t="s">
        <v>242</v>
      </c>
      <c r="T158" t="s">
        <v>3652</v>
      </c>
      <c r="U158" s="24">
        <v>73309</v>
      </c>
      <c r="V158" t="s">
        <v>3653</v>
      </c>
      <c r="W158">
        <v>670346105</v>
      </c>
      <c r="X158">
        <v>3312</v>
      </c>
      <c r="Y158" t="s">
        <v>418</v>
      </c>
      <c r="Z158" t="s">
        <v>3654</v>
      </c>
      <c r="AA158">
        <v>2020</v>
      </c>
      <c r="AC158">
        <v>0</v>
      </c>
      <c r="AF158">
        <v>7</v>
      </c>
      <c r="AG158" t="s">
        <v>242</v>
      </c>
      <c r="AJ158" s="27">
        <v>0</v>
      </c>
      <c r="AK158">
        <v>0</v>
      </c>
      <c r="AL158" s="27">
        <v>0</v>
      </c>
      <c r="AM158">
        <v>0</v>
      </c>
      <c r="AN158" s="27">
        <v>0</v>
      </c>
      <c r="AO158">
        <v>0</v>
      </c>
      <c r="AQ158" t="s">
        <v>242</v>
      </c>
      <c r="AT158" s="27">
        <v>1</v>
      </c>
      <c r="AU158">
        <v>1</v>
      </c>
      <c r="AV158" s="21">
        <f t="shared" si="8"/>
        <v>14.285714285714285</v>
      </c>
      <c r="AW158">
        <v>2</v>
      </c>
      <c r="AZ158" s="44">
        <v>1</v>
      </c>
      <c r="BA158" s="24">
        <v>6</v>
      </c>
      <c r="BB158" s="21">
        <f t="shared" si="9"/>
        <v>85.714285714285708</v>
      </c>
      <c r="BC158" t="s">
        <v>242</v>
      </c>
      <c r="BF158" s="27">
        <v>0</v>
      </c>
      <c r="BI158" t="s">
        <v>242</v>
      </c>
      <c r="BL158" s="27">
        <v>0</v>
      </c>
      <c r="BM158" t="s">
        <v>242</v>
      </c>
      <c r="BP158" s="27">
        <v>1</v>
      </c>
      <c r="BQ158">
        <v>2</v>
      </c>
      <c r="BR158" s="21">
        <f t="shared" si="10"/>
        <v>28.571428571428569</v>
      </c>
      <c r="BS158" t="s">
        <v>3655</v>
      </c>
      <c r="BT158">
        <v>1</v>
      </c>
      <c r="BW158" s="27">
        <v>0</v>
      </c>
      <c r="BX158" s="24" t="s">
        <v>242</v>
      </c>
      <c r="BY158" s="21" t="s">
        <v>242</v>
      </c>
      <c r="BZ158" t="s">
        <v>242</v>
      </c>
      <c r="CA158" t="s">
        <v>242</v>
      </c>
      <c r="CD158" s="27">
        <v>0</v>
      </c>
      <c r="CF158" t="s">
        <v>242</v>
      </c>
      <c r="CG158" t="s">
        <v>242</v>
      </c>
      <c r="CI158" s="27">
        <v>0</v>
      </c>
      <c r="CK158" t="s">
        <v>242</v>
      </c>
      <c r="CN158" s="27">
        <v>0</v>
      </c>
      <c r="CO158" s="27">
        <v>0</v>
      </c>
      <c r="CP158" t="s">
        <v>242</v>
      </c>
      <c r="CQ158" t="s">
        <v>242</v>
      </c>
      <c r="CR158" t="s">
        <v>242</v>
      </c>
      <c r="CU158" s="27">
        <v>0</v>
      </c>
      <c r="CW158" t="s">
        <v>242</v>
      </c>
      <c r="CZ158" s="27">
        <v>0</v>
      </c>
      <c r="DA158" t="s">
        <v>242</v>
      </c>
      <c r="DB158" t="s">
        <v>242</v>
      </c>
      <c r="DC158" t="s">
        <v>3656</v>
      </c>
      <c r="DD158" s="27">
        <v>0</v>
      </c>
      <c r="DE158" t="s">
        <v>242</v>
      </c>
      <c r="DF158" t="s">
        <v>242</v>
      </c>
      <c r="DH158" t="s">
        <v>242</v>
      </c>
      <c r="DI158" t="s">
        <v>242</v>
      </c>
      <c r="DJ158" t="s">
        <v>242</v>
      </c>
      <c r="DL158" s="27">
        <v>0</v>
      </c>
      <c r="DM158" t="s">
        <v>242</v>
      </c>
      <c r="DN158" t="s">
        <v>242</v>
      </c>
      <c r="DP158" t="s">
        <v>242</v>
      </c>
      <c r="DS158" s="27">
        <v>0</v>
      </c>
      <c r="DU158" s="27">
        <v>0</v>
      </c>
      <c r="DW158" s="27">
        <v>0</v>
      </c>
      <c r="DY158" s="27">
        <v>0.5</v>
      </c>
      <c r="DZ158" s="2" t="s">
        <v>3657</v>
      </c>
      <c r="EA158" s="27">
        <v>0.5</v>
      </c>
      <c r="EB158" s="2" t="s">
        <v>3658</v>
      </c>
      <c r="EC158" s="27">
        <v>0</v>
      </c>
      <c r="EE158" s="27">
        <v>0</v>
      </c>
      <c r="EG158" s="27">
        <v>0</v>
      </c>
      <c r="EI158" s="27">
        <v>1</v>
      </c>
      <c r="EJ158" t="s">
        <v>3659</v>
      </c>
      <c r="EK158" s="27">
        <v>0</v>
      </c>
      <c r="EM158">
        <v>1</v>
      </c>
      <c r="EP158" s="27">
        <v>0.5</v>
      </c>
      <c r="EQ158" t="s">
        <v>242</v>
      </c>
      <c r="ER158" t="s">
        <v>242</v>
      </c>
      <c r="ES158" t="s">
        <v>3660</v>
      </c>
      <c r="EU158">
        <v>1</v>
      </c>
      <c r="EV158" t="s">
        <v>242</v>
      </c>
      <c r="EX158" s="27">
        <v>0</v>
      </c>
      <c r="EY158" t="s">
        <v>242</v>
      </c>
      <c r="FA158" s="27">
        <v>1</v>
      </c>
      <c r="FB158" t="s">
        <v>242</v>
      </c>
      <c r="FC158" t="s">
        <v>3661</v>
      </c>
      <c r="FD158" s="27">
        <v>0</v>
      </c>
      <c r="FE158" t="s">
        <v>242</v>
      </c>
      <c r="FG158" s="27">
        <v>1</v>
      </c>
      <c r="FH158" t="s">
        <v>242</v>
      </c>
      <c r="FI158" t="s">
        <v>3661</v>
      </c>
      <c r="FJ158">
        <v>1</v>
      </c>
      <c r="FM158" s="27">
        <v>0</v>
      </c>
      <c r="FN158" t="s">
        <v>242</v>
      </c>
      <c r="FO158" t="s">
        <v>242</v>
      </c>
      <c r="FP158" t="s">
        <v>242</v>
      </c>
      <c r="FR158" s="27">
        <v>0</v>
      </c>
      <c r="FS158" t="s">
        <v>242</v>
      </c>
      <c r="FT158" t="s">
        <v>242</v>
      </c>
      <c r="FV158" s="27">
        <v>0</v>
      </c>
      <c r="FW158" t="s">
        <v>242</v>
      </c>
      <c r="FX158" t="s">
        <v>242</v>
      </c>
      <c r="FY158" t="s">
        <v>242</v>
      </c>
      <c r="FZ158" t="s">
        <v>242</v>
      </c>
      <c r="GA158" t="s">
        <v>242</v>
      </c>
      <c r="GB158" t="s">
        <v>242</v>
      </c>
      <c r="GC158" t="s">
        <v>242</v>
      </c>
      <c r="GD158" t="s">
        <v>242</v>
      </c>
      <c r="GF158" t="s">
        <v>242</v>
      </c>
      <c r="GI158" s="27">
        <v>0</v>
      </c>
      <c r="GJ158" t="s">
        <v>242</v>
      </c>
      <c r="GK158" t="s">
        <v>242</v>
      </c>
      <c r="GM158" t="s">
        <v>242</v>
      </c>
      <c r="GP158" s="27">
        <v>1</v>
      </c>
      <c r="GQ158">
        <v>120</v>
      </c>
      <c r="GT158">
        <v>1</v>
      </c>
      <c r="GW158" s="27">
        <v>0</v>
      </c>
      <c r="GX158" s="2" t="s">
        <v>3662</v>
      </c>
      <c r="GY158" s="27">
        <v>0</v>
      </c>
      <c r="HA158" t="s">
        <v>242</v>
      </c>
      <c r="HD158" s="27">
        <v>0</v>
      </c>
      <c r="HF158">
        <v>1</v>
      </c>
      <c r="HI158">
        <v>0.222222222</v>
      </c>
      <c r="HJ158">
        <v>0</v>
      </c>
      <c r="HK158">
        <v>0</v>
      </c>
      <c r="HL158">
        <v>0</v>
      </c>
      <c r="HM158">
        <v>0.2</v>
      </c>
      <c r="HN158">
        <v>0.5</v>
      </c>
      <c r="HO158">
        <v>0.5</v>
      </c>
      <c r="HP158">
        <v>0</v>
      </c>
      <c r="HQ158">
        <v>0</v>
      </c>
      <c r="HR158">
        <v>1</v>
      </c>
      <c r="HS158">
        <v>0</v>
      </c>
      <c r="HT158">
        <v>0</v>
      </c>
      <c r="HU158">
        <v>1</v>
      </c>
      <c r="HV158">
        <v>7.4074074000000004E-2</v>
      </c>
      <c r="HW158">
        <v>0.3</v>
      </c>
      <c r="HX158">
        <v>0.2</v>
      </c>
      <c r="HY158">
        <v>0.19135802499999999</v>
      </c>
      <c r="HZ158" t="s">
        <v>3663</v>
      </c>
      <c r="IA158" t="s">
        <v>266</v>
      </c>
      <c r="IB158" t="s">
        <v>3652</v>
      </c>
      <c r="IC158">
        <v>22588.858</v>
      </c>
      <c r="ID158">
        <v>20139.657999999999</v>
      </c>
      <c r="IE158">
        <v>36483.938999999998</v>
      </c>
      <c r="IF158">
        <v>41512.466999999997</v>
      </c>
      <c r="IG158">
        <v>22588.858</v>
      </c>
    </row>
    <row r="159" spans="1:241" customFormat="1" ht="14" customHeight="1" x14ac:dyDescent="0.2">
      <c r="A159">
        <v>158</v>
      </c>
      <c r="B159">
        <v>165</v>
      </c>
      <c r="C159" s="1">
        <v>44795.604861111111</v>
      </c>
      <c r="D159" s="1">
        <v>44795.604861111111</v>
      </c>
      <c r="E159">
        <v>4</v>
      </c>
      <c r="G159" t="s">
        <v>242</v>
      </c>
      <c r="H159" t="s">
        <v>242</v>
      </c>
      <c r="I159">
        <v>1</v>
      </c>
      <c r="J159" s="1">
        <v>44795.604861111111</v>
      </c>
      <c r="K159" t="s">
        <v>3664</v>
      </c>
      <c r="L159" t="s">
        <v>242</v>
      </c>
      <c r="M159" t="s">
        <v>242</v>
      </c>
      <c r="P159" t="s">
        <v>242</v>
      </c>
      <c r="Q159" t="s">
        <v>242</v>
      </c>
      <c r="T159" t="s">
        <v>3665</v>
      </c>
      <c r="V159" t="s">
        <v>3666</v>
      </c>
      <c r="W159">
        <v>776696106</v>
      </c>
      <c r="X159">
        <v>3823</v>
      </c>
      <c r="Y159" t="s">
        <v>476</v>
      </c>
      <c r="Z159" t="s">
        <v>3667</v>
      </c>
      <c r="AA159">
        <v>2020</v>
      </c>
      <c r="AC159">
        <v>0</v>
      </c>
      <c r="AF159">
        <v>10</v>
      </c>
      <c r="AG159" t="s">
        <v>242</v>
      </c>
      <c r="AJ159" s="27">
        <v>1</v>
      </c>
      <c r="AK159">
        <v>5</v>
      </c>
      <c r="AL159" s="27">
        <v>0</v>
      </c>
      <c r="AM159">
        <v>0</v>
      </c>
      <c r="AN159" s="27">
        <v>0</v>
      </c>
      <c r="AO159">
        <v>0</v>
      </c>
      <c r="AQ159">
        <v>3</v>
      </c>
      <c r="AT159" s="27">
        <v>1</v>
      </c>
      <c r="AU159">
        <v>1</v>
      </c>
      <c r="AV159" s="21">
        <f t="shared" si="8"/>
        <v>10</v>
      </c>
      <c r="AW159">
        <v>2</v>
      </c>
      <c r="AZ159" s="27">
        <v>1</v>
      </c>
      <c r="BA159">
        <v>3</v>
      </c>
      <c r="BB159" s="21">
        <f t="shared" si="9"/>
        <v>30</v>
      </c>
      <c r="BC159" t="s">
        <v>242</v>
      </c>
      <c r="BF159" s="27">
        <v>1</v>
      </c>
      <c r="BI159">
        <v>2</v>
      </c>
      <c r="BL159" s="27">
        <v>1</v>
      </c>
      <c r="BM159">
        <v>2</v>
      </c>
      <c r="BP159" s="27">
        <v>1</v>
      </c>
      <c r="BQ159">
        <v>3</v>
      </c>
      <c r="BR159" s="21">
        <f t="shared" si="10"/>
        <v>30</v>
      </c>
      <c r="BS159" t="s">
        <v>3547</v>
      </c>
      <c r="BT159">
        <v>3</v>
      </c>
      <c r="BW159" s="27">
        <v>0</v>
      </c>
      <c r="BX159" s="24" t="s">
        <v>242</v>
      </c>
      <c r="BY159" s="21" t="s">
        <v>242</v>
      </c>
      <c r="BZ159" t="s">
        <v>242</v>
      </c>
      <c r="CA159" t="s">
        <v>242</v>
      </c>
      <c r="CD159" s="27">
        <v>0</v>
      </c>
      <c r="CF159" t="s">
        <v>242</v>
      </c>
      <c r="CG159" t="s">
        <v>242</v>
      </c>
      <c r="CI159" s="27">
        <v>0</v>
      </c>
      <c r="CK159" t="s">
        <v>242</v>
      </c>
      <c r="CN159" s="27">
        <v>0</v>
      </c>
      <c r="CO159" s="27">
        <v>0</v>
      </c>
      <c r="CP159" t="s">
        <v>242</v>
      </c>
      <c r="CQ159" t="s">
        <v>242</v>
      </c>
      <c r="CR159" t="s">
        <v>242</v>
      </c>
      <c r="CU159" s="27">
        <v>0</v>
      </c>
      <c r="CW159" t="s">
        <v>242</v>
      </c>
      <c r="CZ159" s="27">
        <v>0</v>
      </c>
      <c r="DA159" t="s">
        <v>242</v>
      </c>
      <c r="DB159" t="s">
        <v>242</v>
      </c>
      <c r="DD159" s="27">
        <v>0</v>
      </c>
      <c r="DE159" t="s">
        <v>242</v>
      </c>
      <c r="DF159" t="s">
        <v>242</v>
      </c>
      <c r="DH159" t="s">
        <v>242</v>
      </c>
      <c r="DI159" t="s">
        <v>242</v>
      </c>
      <c r="DJ159" t="s">
        <v>242</v>
      </c>
      <c r="DL159" s="27">
        <v>0</v>
      </c>
      <c r="DM159" t="s">
        <v>242</v>
      </c>
      <c r="DN159" t="s">
        <v>242</v>
      </c>
      <c r="DP159" t="s">
        <v>242</v>
      </c>
      <c r="DS159" s="27">
        <v>0</v>
      </c>
      <c r="DU159" s="27">
        <v>0</v>
      </c>
      <c r="DW159" s="27">
        <v>0</v>
      </c>
      <c r="DY159" s="27">
        <v>0</v>
      </c>
      <c r="EA159" s="27">
        <v>0</v>
      </c>
      <c r="EC159" s="27">
        <v>0</v>
      </c>
      <c r="EE159" s="27">
        <v>0</v>
      </c>
      <c r="EG159" s="27">
        <v>0</v>
      </c>
      <c r="EI159" s="27">
        <v>0</v>
      </c>
      <c r="EK159" s="27">
        <v>0</v>
      </c>
      <c r="EM159" t="s">
        <v>242</v>
      </c>
      <c r="EP159" s="27">
        <v>0</v>
      </c>
      <c r="EQ159" t="s">
        <v>242</v>
      </c>
      <c r="ER159" t="s">
        <v>242</v>
      </c>
      <c r="EU159" t="s">
        <v>242</v>
      </c>
      <c r="EV159" t="s">
        <v>242</v>
      </c>
      <c r="EX159" s="27">
        <v>0</v>
      </c>
      <c r="EY159" t="s">
        <v>242</v>
      </c>
      <c r="FA159" s="27">
        <v>0</v>
      </c>
      <c r="FB159" t="s">
        <v>242</v>
      </c>
      <c r="FD159" s="27">
        <v>0</v>
      </c>
      <c r="FE159" t="s">
        <v>242</v>
      </c>
      <c r="FG159" s="27">
        <v>0</v>
      </c>
      <c r="FH159" t="s">
        <v>242</v>
      </c>
      <c r="FJ159" t="s">
        <v>242</v>
      </c>
      <c r="FM159" s="27">
        <v>0</v>
      </c>
      <c r="FN159" t="s">
        <v>242</v>
      </c>
      <c r="FO159" t="s">
        <v>242</v>
      </c>
      <c r="FP159" t="s">
        <v>242</v>
      </c>
      <c r="FR159" s="27">
        <v>0</v>
      </c>
      <c r="FS159" t="s">
        <v>242</v>
      </c>
      <c r="FT159" t="s">
        <v>242</v>
      </c>
      <c r="FV159" s="27">
        <v>0</v>
      </c>
      <c r="FW159" t="s">
        <v>242</v>
      </c>
      <c r="FX159" t="s">
        <v>242</v>
      </c>
      <c r="FY159" t="s">
        <v>242</v>
      </c>
      <c r="FZ159" t="s">
        <v>242</v>
      </c>
      <c r="GA159" t="s">
        <v>242</v>
      </c>
      <c r="GB159" t="s">
        <v>242</v>
      </c>
      <c r="GC159" t="s">
        <v>242</v>
      </c>
      <c r="GD159" t="s">
        <v>242</v>
      </c>
      <c r="GF159" t="s">
        <v>242</v>
      </c>
      <c r="GI159" s="27">
        <v>0</v>
      </c>
      <c r="GJ159" t="s">
        <v>242</v>
      </c>
      <c r="GK159" t="s">
        <v>242</v>
      </c>
      <c r="GM159" t="s">
        <v>242</v>
      </c>
      <c r="GP159" s="27">
        <v>1</v>
      </c>
      <c r="GQ159">
        <v>212</v>
      </c>
      <c r="GT159">
        <v>1</v>
      </c>
      <c r="GW159" s="27">
        <v>0</v>
      </c>
      <c r="GY159" s="27">
        <v>0</v>
      </c>
      <c r="HA159" t="s">
        <v>242</v>
      </c>
      <c r="HD159" s="27">
        <v>0</v>
      </c>
      <c r="HF159" t="s">
        <v>242</v>
      </c>
      <c r="HI159">
        <v>0.55555555599999995</v>
      </c>
      <c r="HJ159">
        <v>0</v>
      </c>
      <c r="HK159">
        <v>0</v>
      </c>
      <c r="HL159">
        <v>0</v>
      </c>
      <c r="HM159">
        <v>0</v>
      </c>
      <c r="HN159">
        <v>0</v>
      </c>
      <c r="HO159">
        <v>0</v>
      </c>
      <c r="HP159">
        <v>0</v>
      </c>
      <c r="HQ159">
        <v>0</v>
      </c>
      <c r="HR159">
        <v>1</v>
      </c>
      <c r="HS159">
        <v>0</v>
      </c>
      <c r="HT159">
        <v>0</v>
      </c>
      <c r="HU159">
        <v>1</v>
      </c>
      <c r="HV159">
        <v>0.185185185</v>
      </c>
      <c r="HW159">
        <v>0</v>
      </c>
      <c r="HX159">
        <v>0.2</v>
      </c>
      <c r="HY159">
        <v>0.128395062</v>
      </c>
      <c r="HZ159" t="s">
        <v>3668</v>
      </c>
      <c r="IA159" t="s">
        <v>266</v>
      </c>
      <c r="IB159" t="s">
        <v>3665</v>
      </c>
      <c r="IC159">
        <v>5366.8</v>
      </c>
      <c r="ID159">
        <v>5527.1</v>
      </c>
      <c r="IE159">
        <v>5777.8</v>
      </c>
      <c r="IF159">
        <v>5371.8</v>
      </c>
      <c r="IG159">
        <v>5366.8</v>
      </c>
    </row>
    <row r="160" spans="1:241" ht="14" customHeight="1" x14ac:dyDescent="0.2">
      <c r="A160" s="10">
        <v>159</v>
      </c>
      <c r="B160">
        <v>166</v>
      </c>
      <c r="C160" s="1">
        <v>44795.604861111111</v>
      </c>
      <c r="D160" s="1">
        <v>44795.604861111111</v>
      </c>
      <c r="E160">
        <v>4</v>
      </c>
      <c r="G160" t="s">
        <v>242</v>
      </c>
      <c r="H160" t="s">
        <v>242</v>
      </c>
      <c r="I160">
        <v>1</v>
      </c>
      <c r="J160" s="1">
        <v>44795.604861111111</v>
      </c>
      <c r="K160" t="s">
        <v>3669</v>
      </c>
      <c r="L160" t="s">
        <v>242</v>
      </c>
      <c r="M160" t="s">
        <v>242</v>
      </c>
      <c r="P160" t="s">
        <v>242</v>
      </c>
      <c r="Q160" t="s">
        <v>242</v>
      </c>
      <c r="T160" s="10" t="s">
        <v>3670</v>
      </c>
      <c r="U160" s="19">
        <v>40987</v>
      </c>
      <c r="V160" t="s">
        <v>3671</v>
      </c>
      <c r="W160">
        <v>372460105</v>
      </c>
      <c r="X160">
        <v>5013</v>
      </c>
      <c r="Y160" s="10" t="s">
        <v>271</v>
      </c>
      <c r="Z160" s="10" t="s">
        <v>2932</v>
      </c>
      <c r="AA160" s="10">
        <v>2020</v>
      </c>
      <c r="AC160" s="10">
        <v>0</v>
      </c>
      <c r="AF160" s="19">
        <v>13</v>
      </c>
      <c r="AG160" t="s">
        <v>242</v>
      </c>
      <c r="AJ160" s="22">
        <v>1</v>
      </c>
      <c r="AK160" s="10">
        <v>6</v>
      </c>
      <c r="AL160" s="22">
        <v>0</v>
      </c>
      <c r="AM160" s="10">
        <v>0</v>
      </c>
      <c r="AN160" s="22">
        <v>0</v>
      </c>
      <c r="AO160" s="10">
        <v>0</v>
      </c>
      <c r="AP160" t="s">
        <v>3672</v>
      </c>
      <c r="AQ160">
        <v>2</v>
      </c>
      <c r="AT160" s="22">
        <v>1</v>
      </c>
      <c r="AU160" s="19">
        <v>11</v>
      </c>
      <c r="AV160" s="21">
        <f t="shared" si="8"/>
        <v>84.615384615384613</v>
      </c>
      <c r="AW160">
        <v>2</v>
      </c>
      <c r="AZ160" s="22">
        <v>1</v>
      </c>
      <c r="BA160" s="19">
        <v>11</v>
      </c>
      <c r="BB160" s="21">
        <f t="shared" si="9"/>
        <v>84.615384615384613</v>
      </c>
      <c r="BC160" t="s">
        <v>242</v>
      </c>
      <c r="BF160" s="22">
        <v>1</v>
      </c>
      <c r="BI160">
        <v>2</v>
      </c>
      <c r="BL160" s="22">
        <v>1</v>
      </c>
      <c r="BM160">
        <v>2</v>
      </c>
      <c r="BP160" s="22">
        <v>1</v>
      </c>
      <c r="BQ160" s="10">
        <v>3</v>
      </c>
      <c r="BR160" s="21">
        <f t="shared" si="10"/>
        <v>23.076923076923077</v>
      </c>
      <c r="BT160" s="10">
        <v>1</v>
      </c>
      <c r="BW160" s="22">
        <v>1</v>
      </c>
      <c r="BX160" s="10">
        <v>1</v>
      </c>
      <c r="BY160" s="21">
        <f t="shared" si="11"/>
        <v>7.6923076923076925</v>
      </c>
      <c r="BZ160" s="10">
        <v>1</v>
      </c>
      <c r="CA160" s="10">
        <v>1</v>
      </c>
      <c r="CD160" s="22">
        <v>0</v>
      </c>
      <c r="CF160" s="10" t="s">
        <v>242</v>
      </c>
      <c r="CG160" s="10" t="s">
        <v>242</v>
      </c>
      <c r="CI160" s="22">
        <v>0</v>
      </c>
      <c r="CK160" s="10" t="s">
        <v>242</v>
      </c>
      <c r="CN160" s="22">
        <v>0</v>
      </c>
      <c r="CO160" s="22">
        <v>0</v>
      </c>
      <c r="CP160" s="10" t="s">
        <v>242</v>
      </c>
      <c r="CQ160" s="10" t="s">
        <v>242</v>
      </c>
      <c r="CR160" s="10" t="s">
        <v>242</v>
      </c>
      <c r="CU160" s="22">
        <v>0.5</v>
      </c>
      <c r="CV160" s="10" t="s">
        <v>3673</v>
      </c>
      <c r="CW160" s="10">
        <v>1</v>
      </c>
      <c r="CZ160" s="22">
        <v>0.5</v>
      </c>
      <c r="DA160" s="10" t="s">
        <v>242</v>
      </c>
      <c r="DB160" s="10" t="s">
        <v>242</v>
      </c>
      <c r="DC160" s="10" t="s">
        <v>3674</v>
      </c>
      <c r="DD160" s="22">
        <v>1</v>
      </c>
      <c r="DE160" s="10" t="s">
        <v>242</v>
      </c>
      <c r="DF160" s="10" t="s">
        <v>242</v>
      </c>
      <c r="DH160" s="10" t="s">
        <v>242</v>
      </c>
      <c r="DI160" s="10" t="s">
        <v>242</v>
      </c>
      <c r="DJ160" s="10" t="s">
        <v>242</v>
      </c>
      <c r="DK160" s="10" t="s">
        <v>3674</v>
      </c>
      <c r="DL160" s="22">
        <v>0.5</v>
      </c>
      <c r="DM160" s="10" t="s">
        <v>242</v>
      </c>
      <c r="DN160" s="10" t="s">
        <v>242</v>
      </c>
      <c r="DO160" s="10" t="s">
        <v>3674</v>
      </c>
      <c r="DP160" s="10">
        <v>1</v>
      </c>
      <c r="DS160" s="27">
        <v>0</v>
      </c>
      <c r="DU160" s="27">
        <v>0</v>
      </c>
      <c r="DW160" s="27">
        <v>0</v>
      </c>
      <c r="DY160" s="27">
        <v>0</v>
      </c>
      <c r="EA160" s="27">
        <v>0</v>
      </c>
      <c r="EC160" s="27">
        <v>0</v>
      </c>
      <c r="EE160" s="27">
        <v>0</v>
      </c>
      <c r="EG160" s="27">
        <v>0</v>
      </c>
      <c r="EI160" s="27">
        <v>0</v>
      </c>
      <c r="EK160" s="27">
        <v>0</v>
      </c>
      <c r="EM160">
        <v>1</v>
      </c>
      <c r="EP160" s="22">
        <v>0</v>
      </c>
      <c r="EQ160" s="10" t="s">
        <v>242</v>
      </c>
      <c r="ER160" s="10" t="s">
        <v>242</v>
      </c>
      <c r="EU160" s="10" t="s">
        <v>242</v>
      </c>
      <c r="EV160" s="10" t="s">
        <v>242</v>
      </c>
      <c r="EX160" s="22">
        <v>0</v>
      </c>
      <c r="EY160" s="10" t="s">
        <v>242</v>
      </c>
      <c r="FA160" s="22">
        <v>0</v>
      </c>
      <c r="FB160" s="10" t="s">
        <v>242</v>
      </c>
      <c r="FD160" s="22">
        <v>1</v>
      </c>
      <c r="FE160" s="10">
        <v>511.89</v>
      </c>
      <c r="FG160" s="22">
        <v>0</v>
      </c>
      <c r="FH160" s="10" t="s">
        <v>242</v>
      </c>
      <c r="FJ160" s="10">
        <v>1</v>
      </c>
      <c r="FM160" s="22">
        <v>0</v>
      </c>
      <c r="FN160" s="10" t="s">
        <v>242</v>
      </c>
      <c r="FO160" s="10" t="s">
        <v>242</v>
      </c>
      <c r="FP160" s="10" t="s">
        <v>242</v>
      </c>
      <c r="FR160" s="22">
        <v>1</v>
      </c>
      <c r="FS160" s="10">
        <v>23.1</v>
      </c>
      <c r="FT160" s="10">
        <v>1</v>
      </c>
      <c r="FV160" s="22">
        <v>0.5</v>
      </c>
      <c r="FW160" s="10" t="s">
        <v>242</v>
      </c>
      <c r="FX160" s="10" t="s">
        <v>242</v>
      </c>
      <c r="FY160" s="10" t="s">
        <v>242</v>
      </c>
      <c r="FZ160" s="10" t="s">
        <v>242</v>
      </c>
      <c r="GA160" s="10" t="s">
        <v>242</v>
      </c>
      <c r="GB160" s="10" t="s">
        <v>242</v>
      </c>
      <c r="GC160" s="10" t="s">
        <v>242</v>
      </c>
      <c r="GD160" s="10">
        <v>1</v>
      </c>
      <c r="GE160" s="10" t="s">
        <v>3675</v>
      </c>
      <c r="GF160" s="10">
        <v>1</v>
      </c>
      <c r="GI160" s="22">
        <v>0</v>
      </c>
      <c r="GJ160" s="10" t="s">
        <v>242</v>
      </c>
      <c r="GK160" s="10" t="s">
        <v>242</v>
      </c>
      <c r="GM160" s="10" t="s">
        <v>242</v>
      </c>
      <c r="GP160" s="46">
        <v>1</v>
      </c>
      <c r="GQ160" s="10">
        <v>172</v>
      </c>
      <c r="GT160" s="10" t="s">
        <v>242</v>
      </c>
      <c r="GW160" s="22">
        <v>0</v>
      </c>
      <c r="GY160" s="22">
        <v>0</v>
      </c>
      <c r="HA160" s="10" t="s">
        <v>242</v>
      </c>
      <c r="HD160" s="22">
        <v>1</v>
      </c>
      <c r="HE160" s="10" t="s">
        <v>3676</v>
      </c>
      <c r="HF160" s="10">
        <v>1</v>
      </c>
      <c r="HI160" s="10">
        <v>0.66666666699999999</v>
      </c>
      <c r="HJ160" s="10">
        <v>0</v>
      </c>
      <c r="HK160" s="10">
        <v>0.25</v>
      </c>
      <c r="HL160" s="10">
        <v>0.66666666699999999</v>
      </c>
      <c r="HM160" s="10">
        <v>0</v>
      </c>
      <c r="HN160" s="10">
        <v>0</v>
      </c>
      <c r="HO160" s="10">
        <v>0.25</v>
      </c>
      <c r="HP160" s="10">
        <v>0.5</v>
      </c>
      <c r="HQ160" s="10">
        <v>0</v>
      </c>
      <c r="HR160" s="10">
        <v>0</v>
      </c>
      <c r="HS160" s="10">
        <v>0</v>
      </c>
      <c r="HT160" s="10">
        <v>1</v>
      </c>
      <c r="HU160" s="10">
        <v>1</v>
      </c>
      <c r="HV160" s="10">
        <v>0.30555555600000001</v>
      </c>
      <c r="HW160" s="10">
        <v>0.22916666699999999</v>
      </c>
      <c r="HX160" s="10">
        <v>0.3</v>
      </c>
      <c r="HY160" s="10">
        <v>0.27824074100000001</v>
      </c>
      <c r="HZ160" s="10" t="s">
        <v>3677</v>
      </c>
      <c r="IA160" s="10" t="s">
        <v>266</v>
      </c>
      <c r="IB160" s="10" t="s">
        <v>3670</v>
      </c>
      <c r="IC160" s="10">
        <v>19392.305</v>
      </c>
      <c r="ID160" s="10">
        <v>16537.433000000001</v>
      </c>
      <c r="IE160" s="10">
        <v>18870.509999999998</v>
      </c>
      <c r="IF160" s="10">
        <v>22095.973000000002</v>
      </c>
      <c r="IG160" s="10">
        <v>19392.305</v>
      </c>
    </row>
    <row r="161" spans="1:241" customFormat="1" ht="14" customHeight="1" x14ac:dyDescent="0.2">
      <c r="A161">
        <v>160</v>
      </c>
      <c r="B161">
        <v>169</v>
      </c>
      <c r="C161" s="1">
        <v>44795.604861111111</v>
      </c>
      <c r="D161" s="1">
        <v>44795.604861111111</v>
      </c>
      <c r="E161">
        <v>4</v>
      </c>
      <c r="G161" t="s">
        <v>242</v>
      </c>
      <c r="H161" t="s">
        <v>242</v>
      </c>
      <c r="I161">
        <v>1</v>
      </c>
      <c r="J161" s="1">
        <v>44795.604861111111</v>
      </c>
      <c r="K161" t="s">
        <v>3678</v>
      </c>
      <c r="L161" t="s">
        <v>242</v>
      </c>
      <c r="M161" t="s">
        <v>242</v>
      </c>
      <c r="P161" t="s">
        <v>242</v>
      </c>
      <c r="Q161" t="s">
        <v>242</v>
      </c>
      <c r="T161" t="s">
        <v>3679</v>
      </c>
      <c r="V161" t="s">
        <v>3680</v>
      </c>
      <c r="W161" t="s">
        <v>3681</v>
      </c>
      <c r="X161">
        <v>2835</v>
      </c>
      <c r="Y161" t="s">
        <v>350</v>
      </c>
      <c r="Z161" t="s">
        <v>992</v>
      </c>
      <c r="AA161">
        <v>2020</v>
      </c>
      <c r="AC161">
        <v>0</v>
      </c>
      <c r="AF161">
        <v>8</v>
      </c>
      <c r="AG161" t="s">
        <v>242</v>
      </c>
      <c r="AJ161" s="27">
        <v>1</v>
      </c>
      <c r="AK161">
        <v>5</v>
      </c>
      <c r="AL161" s="27">
        <v>0</v>
      </c>
      <c r="AM161">
        <v>0</v>
      </c>
      <c r="AN161" s="27">
        <v>0</v>
      </c>
      <c r="AO161">
        <v>0</v>
      </c>
      <c r="AQ161">
        <v>3</v>
      </c>
      <c r="AT161" s="27">
        <v>1</v>
      </c>
      <c r="AU161">
        <v>1</v>
      </c>
      <c r="AV161" s="21">
        <f t="shared" si="8"/>
        <v>12.5</v>
      </c>
      <c r="AW161">
        <v>2</v>
      </c>
      <c r="AZ161" s="27">
        <v>1</v>
      </c>
      <c r="BA161">
        <v>3</v>
      </c>
      <c r="BB161" s="21">
        <f t="shared" si="9"/>
        <v>37.5</v>
      </c>
      <c r="BC161" t="s">
        <v>242</v>
      </c>
      <c r="BF161" s="27">
        <v>1</v>
      </c>
      <c r="BG161">
        <v>7.5</v>
      </c>
      <c r="BI161">
        <v>2</v>
      </c>
      <c r="BL161" s="27">
        <v>1</v>
      </c>
      <c r="BM161">
        <v>2</v>
      </c>
      <c r="BP161" s="27">
        <v>1</v>
      </c>
      <c r="BQ161">
        <v>3</v>
      </c>
      <c r="BR161" s="21">
        <f t="shared" si="10"/>
        <v>37.5</v>
      </c>
      <c r="BT161">
        <v>1</v>
      </c>
      <c r="BW161" s="27">
        <v>1</v>
      </c>
      <c r="BX161">
        <v>1</v>
      </c>
      <c r="BY161" s="21">
        <f t="shared" si="11"/>
        <v>12.5</v>
      </c>
      <c r="BZ161">
        <v>2</v>
      </c>
      <c r="CA161">
        <v>1</v>
      </c>
      <c r="CD161" s="27">
        <v>0</v>
      </c>
      <c r="CF161" t="s">
        <v>242</v>
      </c>
      <c r="CG161" t="s">
        <v>242</v>
      </c>
      <c r="CI161" s="27">
        <v>0</v>
      </c>
      <c r="CK161" t="s">
        <v>242</v>
      </c>
      <c r="CN161" s="27">
        <v>0</v>
      </c>
      <c r="CO161" s="27">
        <v>0.5</v>
      </c>
      <c r="CP161" t="s">
        <v>242</v>
      </c>
      <c r="CQ161">
        <v>100</v>
      </c>
      <c r="CR161" t="s">
        <v>242</v>
      </c>
      <c r="CS161" s="2" t="s">
        <v>3682</v>
      </c>
      <c r="CU161" s="27">
        <v>1</v>
      </c>
      <c r="CV161" t="s">
        <v>3683</v>
      </c>
      <c r="CW161">
        <v>1</v>
      </c>
      <c r="CZ161" s="27">
        <v>1</v>
      </c>
      <c r="DA161">
        <v>8512</v>
      </c>
      <c r="DB161">
        <v>1</v>
      </c>
      <c r="DD161" s="27">
        <v>1</v>
      </c>
      <c r="DE161" t="s">
        <v>242</v>
      </c>
      <c r="DF161" t="s">
        <v>242</v>
      </c>
      <c r="DH161" t="s">
        <v>242</v>
      </c>
      <c r="DI161">
        <v>13641</v>
      </c>
      <c r="DJ161">
        <v>1</v>
      </c>
      <c r="DL161" s="27">
        <v>0</v>
      </c>
      <c r="DM161" t="s">
        <v>242</v>
      </c>
      <c r="DN161" t="s">
        <v>242</v>
      </c>
      <c r="DP161">
        <v>1</v>
      </c>
      <c r="DS161" s="27">
        <v>1</v>
      </c>
      <c r="DT161" t="s">
        <v>3684</v>
      </c>
      <c r="DU161" s="27">
        <v>1</v>
      </c>
      <c r="DV161" t="s">
        <v>3685</v>
      </c>
      <c r="DW161" s="27">
        <v>1</v>
      </c>
      <c r="DX161" t="s">
        <v>3686</v>
      </c>
      <c r="DY161" s="27">
        <v>1</v>
      </c>
      <c r="DZ161" t="s">
        <v>3687</v>
      </c>
      <c r="EA161" s="27">
        <v>0</v>
      </c>
      <c r="EC161" s="27">
        <v>1</v>
      </c>
      <c r="ED161" t="s">
        <v>3688</v>
      </c>
      <c r="EE161" s="27">
        <v>1</v>
      </c>
      <c r="EF161" t="s">
        <v>3688</v>
      </c>
      <c r="EG161" s="27">
        <v>1</v>
      </c>
      <c r="EH161" t="s">
        <v>3688</v>
      </c>
      <c r="EI161" s="27">
        <v>1</v>
      </c>
      <c r="EJ161" t="s">
        <v>3689</v>
      </c>
      <c r="EK161" s="27">
        <v>1</v>
      </c>
      <c r="EM161">
        <v>1</v>
      </c>
      <c r="EP161" s="27">
        <v>0</v>
      </c>
      <c r="EQ161" t="s">
        <v>242</v>
      </c>
      <c r="ER161" t="s">
        <v>242</v>
      </c>
      <c r="EU161" t="s">
        <v>242</v>
      </c>
      <c r="EV161" t="s">
        <v>242</v>
      </c>
      <c r="EX161" s="27">
        <v>0</v>
      </c>
      <c r="EY161" t="s">
        <v>242</v>
      </c>
      <c r="FA161" s="27">
        <v>0</v>
      </c>
      <c r="FB161" t="s">
        <v>242</v>
      </c>
      <c r="FD161" s="27">
        <v>0</v>
      </c>
      <c r="FE161" t="s">
        <v>242</v>
      </c>
      <c r="FG161" s="27">
        <v>0</v>
      </c>
      <c r="FH161" t="s">
        <v>242</v>
      </c>
      <c r="FJ161" t="s">
        <v>242</v>
      </c>
      <c r="FM161" s="27">
        <v>0</v>
      </c>
      <c r="FN161" t="s">
        <v>242</v>
      </c>
      <c r="FO161" t="s">
        <v>242</v>
      </c>
      <c r="FP161" t="s">
        <v>242</v>
      </c>
      <c r="FR161" s="27">
        <v>1</v>
      </c>
      <c r="FS161">
        <v>57</v>
      </c>
      <c r="FT161">
        <v>2</v>
      </c>
      <c r="FV161" s="27">
        <v>1</v>
      </c>
      <c r="FW161">
        <v>8</v>
      </c>
      <c r="FX161">
        <v>5</v>
      </c>
      <c r="FY161">
        <v>76</v>
      </c>
      <c r="FZ161">
        <v>6</v>
      </c>
      <c r="GA161" t="s">
        <v>242</v>
      </c>
      <c r="GB161" t="s">
        <v>242</v>
      </c>
      <c r="GC161" t="s">
        <v>242</v>
      </c>
      <c r="GD161">
        <v>1</v>
      </c>
      <c r="GF161">
        <v>1</v>
      </c>
      <c r="GI161" s="27">
        <v>0</v>
      </c>
      <c r="GJ161" t="s">
        <v>242</v>
      </c>
      <c r="GK161" t="s">
        <v>242</v>
      </c>
      <c r="GM161" t="s">
        <v>242</v>
      </c>
      <c r="GP161" s="27">
        <v>1</v>
      </c>
      <c r="GQ161">
        <v>129</v>
      </c>
      <c r="GT161">
        <v>1</v>
      </c>
      <c r="GW161" s="27">
        <v>0</v>
      </c>
      <c r="GY161" s="27">
        <v>0</v>
      </c>
      <c r="HA161" t="s">
        <v>242</v>
      </c>
      <c r="HD161" s="27">
        <v>1</v>
      </c>
      <c r="HE161" t="s">
        <v>3690</v>
      </c>
      <c r="HF161">
        <v>1</v>
      </c>
      <c r="HI161">
        <v>0.66666666699999999</v>
      </c>
      <c r="HJ161">
        <v>0</v>
      </c>
      <c r="HK161">
        <v>0.75</v>
      </c>
      <c r="HL161">
        <v>0.66666666699999999</v>
      </c>
      <c r="HM161">
        <v>0.9</v>
      </c>
      <c r="HN161">
        <v>0</v>
      </c>
      <c r="HO161">
        <v>0</v>
      </c>
      <c r="HP161">
        <v>0.66666666699999999</v>
      </c>
      <c r="HQ161">
        <v>0</v>
      </c>
      <c r="HR161">
        <v>1</v>
      </c>
      <c r="HS161">
        <v>0</v>
      </c>
      <c r="HT161">
        <v>1</v>
      </c>
      <c r="HU161">
        <v>1</v>
      </c>
      <c r="HV161">
        <v>0.47222222200000002</v>
      </c>
      <c r="HW161">
        <v>0.39166666700000002</v>
      </c>
      <c r="HX161">
        <v>0.53333333299999997</v>
      </c>
      <c r="HY161">
        <v>0.46574074100000001</v>
      </c>
      <c r="HZ161" t="s">
        <v>3691</v>
      </c>
      <c r="IA161" t="s">
        <v>266</v>
      </c>
      <c r="IB161" t="s">
        <v>3679</v>
      </c>
      <c r="IC161">
        <v>2406.9079999999999</v>
      </c>
      <c r="ID161">
        <v>2706.6550000000002</v>
      </c>
      <c r="IE161">
        <v>3215.36</v>
      </c>
      <c r="IF161">
        <v>3367.3240000000001</v>
      </c>
      <c r="IG161">
        <v>2406.9079999999999</v>
      </c>
    </row>
    <row r="162" spans="1:241" ht="14" customHeight="1" x14ac:dyDescent="0.2">
      <c r="A162" s="10">
        <v>161</v>
      </c>
      <c r="B162">
        <v>170</v>
      </c>
      <c r="C162" s="1">
        <v>44795.604861111111</v>
      </c>
      <c r="D162" s="1">
        <v>44795.604861111111</v>
      </c>
      <c r="E162">
        <v>4</v>
      </c>
      <c r="G162" t="s">
        <v>242</v>
      </c>
      <c r="H162" t="s">
        <v>242</v>
      </c>
      <c r="I162">
        <v>1</v>
      </c>
      <c r="J162" s="1">
        <v>44795.604861111111</v>
      </c>
      <c r="K162" t="s">
        <v>3692</v>
      </c>
      <c r="L162" t="s">
        <v>242</v>
      </c>
      <c r="M162" t="s">
        <v>242</v>
      </c>
      <c r="P162" t="s">
        <v>242</v>
      </c>
      <c r="Q162" t="s">
        <v>242</v>
      </c>
      <c r="T162" s="10" t="s">
        <v>3693</v>
      </c>
      <c r="V162" t="s">
        <v>3694</v>
      </c>
      <c r="W162">
        <v>143130102</v>
      </c>
      <c r="X162">
        <v>5500</v>
      </c>
      <c r="Y162" s="10" t="s">
        <v>271</v>
      </c>
      <c r="Z162" s="10" t="s">
        <v>272</v>
      </c>
      <c r="AA162" s="10">
        <v>2019</v>
      </c>
      <c r="AC162" s="10">
        <v>0</v>
      </c>
      <c r="AF162" s="10">
        <v>12</v>
      </c>
      <c r="AG162" t="s">
        <v>242</v>
      </c>
      <c r="AJ162" s="22">
        <v>1</v>
      </c>
      <c r="AK162" s="10">
        <v>5</v>
      </c>
      <c r="AL162" s="22">
        <v>0</v>
      </c>
      <c r="AM162" s="10">
        <v>0</v>
      </c>
      <c r="AN162" s="22">
        <v>0</v>
      </c>
      <c r="AO162" s="10">
        <v>0</v>
      </c>
      <c r="AP162" t="s">
        <v>3695</v>
      </c>
      <c r="AQ162">
        <v>2</v>
      </c>
      <c r="AT162" s="22">
        <v>1</v>
      </c>
      <c r="AU162" s="10">
        <v>1</v>
      </c>
      <c r="AV162" s="21">
        <f t="shared" si="8"/>
        <v>8.3333333333333321</v>
      </c>
      <c r="AW162">
        <v>2</v>
      </c>
      <c r="AZ162" s="22">
        <v>1</v>
      </c>
      <c r="BA162" s="10">
        <v>2</v>
      </c>
      <c r="BB162" s="21">
        <f t="shared" si="9"/>
        <v>16.666666666666664</v>
      </c>
      <c r="BC162" t="s">
        <v>242</v>
      </c>
      <c r="BF162" s="22">
        <v>1</v>
      </c>
      <c r="BG162" s="10">
        <v>5</v>
      </c>
      <c r="BI162">
        <v>2</v>
      </c>
      <c r="BL162" s="22">
        <v>1</v>
      </c>
      <c r="BM162">
        <v>3</v>
      </c>
      <c r="BP162" s="22">
        <v>1</v>
      </c>
      <c r="BQ162" s="10">
        <v>3</v>
      </c>
      <c r="BR162" s="21">
        <f t="shared" si="10"/>
        <v>25</v>
      </c>
      <c r="BT162" s="10">
        <v>3</v>
      </c>
      <c r="BW162" s="22">
        <v>1</v>
      </c>
      <c r="BX162" s="10">
        <v>2</v>
      </c>
      <c r="BY162" s="21">
        <f t="shared" si="11"/>
        <v>16.666666666666664</v>
      </c>
      <c r="BZ162" s="10">
        <v>1</v>
      </c>
      <c r="CA162" s="10">
        <v>1</v>
      </c>
      <c r="CD162" s="22">
        <v>0</v>
      </c>
      <c r="CF162" s="10" t="s">
        <v>242</v>
      </c>
      <c r="CG162" s="10" t="s">
        <v>242</v>
      </c>
      <c r="CI162" s="22">
        <v>0</v>
      </c>
      <c r="CK162" s="10" t="s">
        <v>242</v>
      </c>
      <c r="CN162" s="22">
        <v>0</v>
      </c>
      <c r="CO162" s="22">
        <v>0.5</v>
      </c>
      <c r="CP162" s="10" t="s">
        <v>242</v>
      </c>
      <c r="CQ162" s="10">
        <v>99</v>
      </c>
      <c r="CR162" s="10" t="s">
        <v>242</v>
      </c>
      <c r="CS162" s="10" t="s">
        <v>3696</v>
      </c>
      <c r="CU162" s="22">
        <v>1</v>
      </c>
      <c r="CV162" s="10" t="s">
        <v>3697</v>
      </c>
      <c r="CW162" s="10">
        <v>1</v>
      </c>
      <c r="CZ162" s="22">
        <v>0</v>
      </c>
      <c r="DA162" s="10" t="s">
        <v>242</v>
      </c>
      <c r="DB162" s="10" t="s">
        <v>242</v>
      </c>
      <c r="DD162" s="22">
        <v>0</v>
      </c>
      <c r="DE162" s="10" t="s">
        <v>242</v>
      </c>
      <c r="DF162" s="10" t="s">
        <v>242</v>
      </c>
      <c r="DH162" s="10" t="s">
        <v>242</v>
      </c>
      <c r="DI162" s="10" t="s">
        <v>242</v>
      </c>
      <c r="DJ162" s="10" t="s">
        <v>242</v>
      </c>
      <c r="DL162" s="22">
        <v>0</v>
      </c>
      <c r="DM162" s="10" t="s">
        <v>242</v>
      </c>
      <c r="DN162" s="10" t="s">
        <v>242</v>
      </c>
      <c r="DP162" s="10" t="s">
        <v>242</v>
      </c>
      <c r="DS162" s="27">
        <v>0</v>
      </c>
      <c r="DU162" s="27">
        <v>0</v>
      </c>
      <c r="DW162" s="27">
        <v>0</v>
      </c>
      <c r="DY162" s="27">
        <v>0</v>
      </c>
      <c r="EA162" s="27">
        <v>0</v>
      </c>
      <c r="EC162" s="27">
        <v>0</v>
      </c>
      <c r="EE162" s="27">
        <v>0</v>
      </c>
      <c r="EG162" s="27">
        <v>0</v>
      </c>
      <c r="EI162" s="27">
        <v>0</v>
      </c>
      <c r="EK162" s="27">
        <v>0</v>
      </c>
      <c r="EM162" t="s">
        <v>242</v>
      </c>
      <c r="EP162" s="22">
        <v>0</v>
      </c>
      <c r="EQ162" s="10" t="s">
        <v>242</v>
      </c>
      <c r="ER162" s="10" t="s">
        <v>242</v>
      </c>
      <c r="EU162" s="10" t="s">
        <v>242</v>
      </c>
      <c r="EV162" s="10" t="s">
        <v>242</v>
      </c>
      <c r="EX162" s="22">
        <v>0</v>
      </c>
      <c r="EY162" s="10" t="s">
        <v>242</v>
      </c>
      <c r="FA162" s="22">
        <v>0</v>
      </c>
      <c r="FB162" s="10" t="s">
        <v>242</v>
      </c>
      <c r="FD162" s="22">
        <v>0</v>
      </c>
      <c r="FE162" s="10" t="s">
        <v>242</v>
      </c>
      <c r="FG162" s="22">
        <v>0</v>
      </c>
      <c r="FH162" s="10" t="s">
        <v>242</v>
      </c>
      <c r="FJ162" s="10" t="s">
        <v>242</v>
      </c>
      <c r="FM162" s="22">
        <v>0</v>
      </c>
      <c r="FN162" s="10" t="s">
        <v>242</v>
      </c>
      <c r="FO162" s="10" t="s">
        <v>242</v>
      </c>
      <c r="FP162" s="10" t="s">
        <v>242</v>
      </c>
      <c r="FR162" s="22">
        <v>1</v>
      </c>
      <c r="FS162" s="10">
        <v>24.6</v>
      </c>
      <c r="FT162" s="10" t="s">
        <v>242</v>
      </c>
      <c r="FV162" s="22">
        <v>0.5</v>
      </c>
      <c r="FW162" s="10" t="s">
        <v>242</v>
      </c>
      <c r="FX162" s="10" t="s">
        <v>242</v>
      </c>
      <c r="FY162" s="10" t="s">
        <v>242</v>
      </c>
      <c r="FZ162" s="10" t="s">
        <v>242</v>
      </c>
      <c r="GA162" s="10" t="s">
        <v>242</v>
      </c>
      <c r="GB162" s="10" t="s">
        <v>242</v>
      </c>
      <c r="GC162" s="10" t="s">
        <v>242</v>
      </c>
      <c r="GD162" s="10" t="s">
        <v>242</v>
      </c>
      <c r="GE162" s="10" t="s">
        <v>3698</v>
      </c>
      <c r="GF162" s="10">
        <v>1</v>
      </c>
      <c r="GI162" s="22">
        <v>0</v>
      </c>
      <c r="GJ162" s="10" t="s">
        <v>242</v>
      </c>
      <c r="GK162" s="10" t="s">
        <v>242</v>
      </c>
      <c r="GM162" s="10" t="s">
        <v>242</v>
      </c>
      <c r="GP162" s="22">
        <v>1</v>
      </c>
      <c r="GQ162" s="10">
        <v>211</v>
      </c>
      <c r="GT162" s="10">
        <v>1</v>
      </c>
      <c r="GW162" s="22">
        <v>0</v>
      </c>
      <c r="GY162" s="22">
        <v>0</v>
      </c>
      <c r="HA162" s="10" t="s">
        <v>242</v>
      </c>
      <c r="HD162" s="22">
        <v>1</v>
      </c>
      <c r="HE162" s="10" t="s">
        <v>3699</v>
      </c>
      <c r="HF162" s="10">
        <v>1</v>
      </c>
      <c r="HI162" s="10">
        <v>0.66666666699999999</v>
      </c>
      <c r="HJ162" s="10">
        <v>0</v>
      </c>
      <c r="HK162" s="10">
        <v>0.75</v>
      </c>
      <c r="HL162" s="10">
        <v>0</v>
      </c>
      <c r="HM162" s="10">
        <v>0</v>
      </c>
      <c r="HN162" s="10">
        <v>0</v>
      </c>
      <c r="HO162" s="10">
        <v>0</v>
      </c>
      <c r="HP162" s="10">
        <v>0.5</v>
      </c>
      <c r="HQ162" s="10">
        <v>0</v>
      </c>
      <c r="HR162" s="10">
        <v>1</v>
      </c>
      <c r="HS162" s="10">
        <v>0</v>
      </c>
      <c r="HT162" s="10">
        <v>1</v>
      </c>
      <c r="HU162" s="10">
        <v>1</v>
      </c>
      <c r="HV162" s="10">
        <v>0.47222222200000002</v>
      </c>
      <c r="HW162" s="10">
        <v>0</v>
      </c>
      <c r="HX162" s="10">
        <v>0.5</v>
      </c>
      <c r="HY162" s="10">
        <v>0.32407407399999999</v>
      </c>
      <c r="HZ162" s="10" t="s">
        <v>3700</v>
      </c>
      <c r="IA162" s="10" t="s">
        <v>266</v>
      </c>
      <c r="IB162" s="10" t="s">
        <v>3693</v>
      </c>
      <c r="IC162" s="10">
        <v>21424.116999999998</v>
      </c>
      <c r="ID162" s="10">
        <v>20089.958999999999</v>
      </c>
      <c r="IE162" s="10">
        <v>33197.218999999997</v>
      </c>
      <c r="IF162" s="10" t="s">
        <v>242</v>
      </c>
      <c r="IG162" s="10">
        <v>21424.116999999998</v>
      </c>
    </row>
    <row r="163" spans="1:241" ht="14" customHeight="1" x14ac:dyDescent="0.2">
      <c r="A163" s="10">
        <v>162</v>
      </c>
      <c r="B163">
        <v>171</v>
      </c>
      <c r="C163" s="1">
        <v>44795.604861111111</v>
      </c>
      <c r="D163" s="1">
        <v>44795.604861111111</v>
      </c>
      <c r="E163">
        <v>4</v>
      </c>
      <c r="G163" t="s">
        <v>242</v>
      </c>
      <c r="H163" t="s">
        <v>242</v>
      </c>
      <c r="I163">
        <v>1</v>
      </c>
      <c r="J163" s="1">
        <v>44795.604861111111</v>
      </c>
      <c r="K163" t="s">
        <v>3701</v>
      </c>
      <c r="L163" t="s">
        <v>242</v>
      </c>
      <c r="M163" t="s">
        <v>242</v>
      </c>
      <c r="P163" t="s">
        <v>242</v>
      </c>
      <c r="Q163" t="s">
        <v>242</v>
      </c>
      <c r="T163" s="22" t="s">
        <v>3702</v>
      </c>
      <c r="U163" s="46">
        <v>882184</v>
      </c>
      <c r="V163" t="s">
        <v>3703</v>
      </c>
      <c r="W163" t="s">
        <v>3704</v>
      </c>
      <c r="X163">
        <v>1531</v>
      </c>
      <c r="Y163" s="10" t="s">
        <v>271</v>
      </c>
      <c r="Z163" s="10" t="s">
        <v>2346</v>
      </c>
      <c r="AA163" s="10">
        <v>2019</v>
      </c>
      <c r="AC163" s="10">
        <v>0</v>
      </c>
      <c r="AF163" s="10">
        <v>7</v>
      </c>
      <c r="AG163" t="s">
        <v>242</v>
      </c>
      <c r="AJ163" s="22">
        <v>0</v>
      </c>
      <c r="AK163" s="10">
        <v>0</v>
      </c>
      <c r="AL163" s="22">
        <v>0</v>
      </c>
      <c r="AM163" s="10">
        <v>0</v>
      </c>
      <c r="AN163" s="22">
        <v>0</v>
      </c>
      <c r="AO163" s="10">
        <v>0</v>
      </c>
      <c r="AQ163" t="s">
        <v>242</v>
      </c>
      <c r="AT163" s="22">
        <v>1</v>
      </c>
      <c r="AU163" s="10">
        <v>1</v>
      </c>
      <c r="AV163" s="21">
        <f t="shared" si="8"/>
        <v>14.285714285714285</v>
      </c>
      <c r="AW163">
        <v>2</v>
      </c>
      <c r="AZ163" s="22">
        <v>1</v>
      </c>
      <c r="BA163" s="10">
        <v>2</v>
      </c>
      <c r="BB163" s="21">
        <f t="shared" si="9"/>
        <v>28.571428571428569</v>
      </c>
      <c r="BC163" t="s">
        <v>242</v>
      </c>
      <c r="BF163" s="22">
        <v>1</v>
      </c>
      <c r="BI163">
        <v>2</v>
      </c>
      <c r="BL163" s="22">
        <v>1</v>
      </c>
      <c r="BM163">
        <v>2</v>
      </c>
      <c r="BP163" s="22">
        <v>0</v>
      </c>
      <c r="BQ163" s="10">
        <v>0</v>
      </c>
      <c r="BR163" s="21">
        <f t="shared" si="10"/>
        <v>0</v>
      </c>
      <c r="BT163" s="10" t="s">
        <v>242</v>
      </c>
      <c r="BW163" s="22">
        <v>0</v>
      </c>
      <c r="BX163" s="19">
        <v>0</v>
      </c>
      <c r="BY163" s="21">
        <f t="shared" si="11"/>
        <v>0</v>
      </c>
      <c r="BZ163" s="10" t="s">
        <v>242</v>
      </c>
      <c r="CA163" s="10" t="s">
        <v>242</v>
      </c>
      <c r="CD163" s="22">
        <v>0</v>
      </c>
      <c r="CF163" s="10" t="s">
        <v>242</v>
      </c>
      <c r="CG163" s="10" t="s">
        <v>242</v>
      </c>
      <c r="CI163" s="22">
        <v>0</v>
      </c>
      <c r="CK163" s="10" t="s">
        <v>242</v>
      </c>
      <c r="CN163" s="22">
        <v>0</v>
      </c>
      <c r="CO163" s="22">
        <v>0</v>
      </c>
      <c r="CP163" s="10" t="s">
        <v>242</v>
      </c>
      <c r="CQ163" s="10" t="s">
        <v>242</v>
      </c>
      <c r="CR163" s="10" t="s">
        <v>242</v>
      </c>
      <c r="CU163" s="22">
        <v>0</v>
      </c>
      <c r="CW163" s="10" t="s">
        <v>242</v>
      </c>
      <c r="CZ163" s="22">
        <v>0</v>
      </c>
      <c r="DA163" s="10" t="s">
        <v>242</v>
      </c>
      <c r="DB163" s="10" t="s">
        <v>242</v>
      </c>
      <c r="DD163" s="22">
        <v>0</v>
      </c>
      <c r="DE163" s="10" t="s">
        <v>242</v>
      </c>
      <c r="DF163" s="10" t="s">
        <v>242</v>
      </c>
      <c r="DH163" s="10" t="s">
        <v>242</v>
      </c>
      <c r="DI163" s="10" t="s">
        <v>242</v>
      </c>
      <c r="DJ163" s="10" t="s">
        <v>242</v>
      </c>
      <c r="DL163" s="22">
        <v>0</v>
      </c>
      <c r="DM163" s="10" t="s">
        <v>242</v>
      </c>
      <c r="DN163" s="10" t="s">
        <v>242</v>
      </c>
      <c r="DP163" s="10" t="s">
        <v>242</v>
      </c>
      <c r="DS163" s="27">
        <v>0</v>
      </c>
      <c r="DU163" s="27">
        <v>0</v>
      </c>
      <c r="DW163" s="27">
        <v>0</v>
      </c>
      <c r="DY163" s="27">
        <v>0</v>
      </c>
      <c r="EA163" s="27">
        <v>0</v>
      </c>
      <c r="EC163" s="27">
        <v>0</v>
      </c>
      <c r="EE163" s="27">
        <v>0</v>
      </c>
      <c r="EG163" s="27">
        <v>0</v>
      </c>
      <c r="EI163" s="27">
        <v>0</v>
      </c>
      <c r="EK163" s="27">
        <v>0</v>
      </c>
      <c r="EM163" t="s">
        <v>242</v>
      </c>
      <c r="EP163" s="22">
        <v>0</v>
      </c>
      <c r="EQ163" s="10" t="s">
        <v>242</v>
      </c>
      <c r="ER163" s="10" t="s">
        <v>242</v>
      </c>
      <c r="EU163" s="10" t="s">
        <v>242</v>
      </c>
      <c r="EV163" s="10" t="s">
        <v>242</v>
      </c>
      <c r="EX163" s="22">
        <v>0</v>
      </c>
      <c r="EY163" s="10" t="s">
        <v>242</v>
      </c>
      <c r="FA163" s="22">
        <v>0</v>
      </c>
      <c r="FB163" s="10" t="s">
        <v>242</v>
      </c>
      <c r="FD163" s="22">
        <v>0</v>
      </c>
      <c r="FE163" s="10" t="s">
        <v>242</v>
      </c>
      <c r="FG163" s="22">
        <v>0</v>
      </c>
      <c r="FH163" s="10" t="s">
        <v>242</v>
      </c>
      <c r="FJ163" s="10" t="s">
        <v>242</v>
      </c>
      <c r="FM163" s="22">
        <v>0</v>
      </c>
      <c r="FN163" s="10" t="s">
        <v>242</v>
      </c>
      <c r="FO163" s="10" t="s">
        <v>242</v>
      </c>
      <c r="FP163" s="10" t="s">
        <v>242</v>
      </c>
      <c r="FR163" s="22">
        <v>0</v>
      </c>
      <c r="FS163" s="10" t="s">
        <v>242</v>
      </c>
      <c r="FT163" s="10" t="s">
        <v>242</v>
      </c>
      <c r="FV163" s="22">
        <v>0</v>
      </c>
      <c r="FW163" s="10" t="s">
        <v>242</v>
      </c>
      <c r="FX163" s="10" t="s">
        <v>242</v>
      </c>
      <c r="FY163" s="10" t="s">
        <v>242</v>
      </c>
      <c r="FZ163" s="10" t="s">
        <v>242</v>
      </c>
      <c r="GA163" s="10" t="s">
        <v>242</v>
      </c>
      <c r="GB163" s="10" t="s">
        <v>242</v>
      </c>
      <c r="GC163" s="10" t="s">
        <v>242</v>
      </c>
      <c r="GD163" s="10" t="s">
        <v>242</v>
      </c>
      <c r="GF163" s="10" t="s">
        <v>242</v>
      </c>
      <c r="GI163" s="22">
        <v>0</v>
      </c>
      <c r="GJ163" s="10" t="s">
        <v>242</v>
      </c>
      <c r="GK163" s="10" t="s">
        <v>242</v>
      </c>
      <c r="GM163" s="10" t="s">
        <v>242</v>
      </c>
      <c r="GP163" s="46">
        <v>1</v>
      </c>
      <c r="GQ163" s="10">
        <v>163</v>
      </c>
      <c r="GT163" s="10" t="s">
        <v>242</v>
      </c>
      <c r="GW163" s="22">
        <v>0</v>
      </c>
      <c r="GY163" s="22">
        <v>0</v>
      </c>
      <c r="HA163" s="10" t="s">
        <v>242</v>
      </c>
      <c r="HD163" s="22">
        <v>1</v>
      </c>
      <c r="HE163" s="10" t="s">
        <v>3705</v>
      </c>
      <c r="HF163" s="10">
        <v>1</v>
      </c>
      <c r="HI163" s="10">
        <v>0.44444444399999999</v>
      </c>
      <c r="HJ163" s="10">
        <v>0</v>
      </c>
      <c r="HK163" s="10">
        <v>0</v>
      </c>
      <c r="HL163" s="10">
        <v>0</v>
      </c>
      <c r="HM163" s="10">
        <v>0</v>
      </c>
      <c r="HN163" s="10">
        <v>0</v>
      </c>
      <c r="HO163" s="10">
        <v>0</v>
      </c>
      <c r="HP163" s="10">
        <v>0</v>
      </c>
      <c r="HQ163" s="10">
        <v>0</v>
      </c>
      <c r="HR163" s="10">
        <v>0</v>
      </c>
      <c r="HS163" s="10">
        <v>0</v>
      </c>
      <c r="HT163" s="10">
        <v>1</v>
      </c>
      <c r="HU163" s="10">
        <v>1</v>
      </c>
      <c r="HV163" s="10">
        <v>0.14814814800000001</v>
      </c>
      <c r="HW163" s="10">
        <v>0</v>
      </c>
      <c r="HX163" s="10">
        <v>0.2</v>
      </c>
      <c r="HY163" s="10">
        <v>0.11604938300000001</v>
      </c>
      <c r="HZ163" s="10" t="s">
        <v>3706</v>
      </c>
      <c r="IA163" s="10" t="s">
        <v>266</v>
      </c>
      <c r="IB163" s="10" t="s">
        <v>3702</v>
      </c>
      <c r="IC163" s="10">
        <v>17610.5</v>
      </c>
      <c r="ID163" s="10">
        <v>20336.099999999999</v>
      </c>
      <c r="IE163" s="10">
        <v>27803.5</v>
      </c>
      <c r="IF163" s="10">
        <v>33523.199999999997</v>
      </c>
      <c r="IG163" s="10">
        <v>17610.5</v>
      </c>
    </row>
    <row r="164" spans="1:241" customFormat="1" ht="14" customHeight="1" x14ac:dyDescent="0.2">
      <c r="A164">
        <v>163</v>
      </c>
      <c r="B164">
        <v>172</v>
      </c>
      <c r="C164" s="1">
        <v>44795.604861111111</v>
      </c>
      <c r="D164" s="1">
        <v>44795.604861111111</v>
      </c>
      <c r="E164">
        <v>4</v>
      </c>
      <c r="G164" t="s">
        <v>242</v>
      </c>
      <c r="H164" t="s">
        <v>242</v>
      </c>
      <c r="I164">
        <v>1</v>
      </c>
      <c r="J164" s="1">
        <v>44795.604861111111</v>
      </c>
      <c r="K164" t="s">
        <v>3707</v>
      </c>
      <c r="L164" t="s">
        <v>242</v>
      </c>
      <c r="M164" t="s">
        <v>242</v>
      </c>
      <c r="P164" t="s">
        <v>242</v>
      </c>
      <c r="Q164" t="s">
        <v>242</v>
      </c>
      <c r="T164" t="s">
        <v>3708</v>
      </c>
      <c r="V164" t="s">
        <v>3709</v>
      </c>
      <c r="W164" t="s">
        <v>3710</v>
      </c>
      <c r="X164">
        <v>7370</v>
      </c>
      <c r="Y164" t="s">
        <v>476</v>
      </c>
      <c r="Z164" t="s">
        <v>3379</v>
      </c>
      <c r="AA164">
        <v>2020</v>
      </c>
      <c r="AC164">
        <v>0</v>
      </c>
      <c r="AF164">
        <v>13</v>
      </c>
      <c r="AG164" t="s">
        <v>242</v>
      </c>
      <c r="AJ164" s="27">
        <v>1</v>
      </c>
      <c r="AK164">
        <v>4</v>
      </c>
      <c r="AL164" s="27">
        <v>1</v>
      </c>
      <c r="AM164">
        <v>1</v>
      </c>
      <c r="AN164" s="27">
        <v>0</v>
      </c>
      <c r="AO164">
        <v>0</v>
      </c>
      <c r="AQ164">
        <v>2</v>
      </c>
      <c r="AT164" s="27">
        <v>1</v>
      </c>
      <c r="AU164">
        <v>1</v>
      </c>
      <c r="AV164" s="21">
        <f t="shared" si="8"/>
        <v>7.6923076923076925</v>
      </c>
      <c r="AW164">
        <v>2</v>
      </c>
      <c r="AZ164" s="27">
        <v>1</v>
      </c>
      <c r="BA164">
        <v>2</v>
      </c>
      <c r="BB164" s="21">
        <f t="shared" si="9"/>
        <v>15.384615384615385</v>
      </c>
      <c r="BC164" t="s">
        <v>242</v>
      </c>
      <c r="BF164" s="27">
        <v>1</v>
      </c>
      <c r="BI164">
        <v>2</v>
      </c>
      <c r="BL164" s="27">
        <v>1</v>
      </c>
      <c r="BM164">
        <v>2</v>
      </c>
      <c r="BP164" s="27">
        <v>1</v>
      </c>
      <c r="BQ164">
        <v>5</v>
      </c>
      <c r="BR164" s="21">
        <f t="shared" si="10"/>
        <v>38.461538461538467</v>
      </c>
      <c r="BS164" t="s">
        <v>3711</v>
      </c>
      <c r="BT164">
        <v>3</v>
      </c>
      <c r="BW164" s="27">
        <v>1</v>
      </c>
      <c r="BX164">
        <v>2</v>
      </c>
      <c r="BY164" s="21">
        <f t="shared" si="11"/>
        <v>15.384615384615385</v>
      </c>
      <c r="BZ164">
        <v>1</v>
      </c>
      <c r="CA164">
        <v>1</v>
      </c>
      <c r="CD164" s="27">
        <v>0</v>
      </c>
      <c r="CF164" t="s">
        <v>242</v>
      </c>
      <c r="CG164" t="s">
        <v>242</v>
      </c>
      <c r="CI164" s="27">
        <v>1</v>
      </c>
      <c r="CJ164" t="s">
        <v>3712</v>
      </c>
      <c r="CK164">
        <v>1</v>
      </c>
      <c r="CN164" s="27">
        <v>0</v>
      </c>
      <c r="CO164" s="27">
        <v>0</v>
      </c>
      <c r="CP164" t="s">
        <v>242</v>
      </c>
      <c r="CQ164" t="s">
        <v>242</v>
      </c>
      <c r="CR164" t="s">
        <v>242</v>
      </c>
      <c r="CU164" s="27">
        <v>1</v>
      </c>
      <c r="CV164" t="s">
        <v>3713</v>
      </c>
      <c r="CW164">
        <v>1</v>
      </c>
      <c r="CZ164" s="27">
        <v>0</v>
      </c>
      <c r="DA164">
        <v>1936</v>
      </c>
      <c r="DB164">
        <v>2</v>
      </c>
      <c r="DD164" s="27">
        <v>1</v>
      </c>
      <c r="DE164" t="s">
        <v>242</v>
      </c>
      <c r="DF164" t="s">
        <v>242</v>
      </c>
      <c r="DG164">
        <v>72504</v>
      </c>
      <c r="DH164">
        <v>2</v>
      </c>
      <c r="DI164" t="s">
        <v>242</v>
      </c>
      <c r="DJ164" t="s">
        <v>242</v>
      </c>
      <c r="DL164" s="27">
        <v>1</v>
      </c>
      <c r="DM164">
        <v>28221</v>
      </c>
      <c r="DN164">
        <v>2</v>
      </c>
      <c r="DP164">
        <v>4</v>
      </c>
      <c r="DS164" s="27">
        <v>1</v>
      </c>
      <c r="DT164" t="s">
        <v>3714</v>
      </c>
      <c r="DU164" s="27">
        <v>1</v>
      </c>
      <c r="DV164" t="s">
        <v>3715</v>
      </c>
      <c r="DW164" s="27">
        <v>1</v>
      </c>
      <c r="DX164" t="s">
        <v>3716</v>
      </c>
      <c r="DY164" s="27">
        <v>1</v>
      </c>
      <c r="DZ164" t="s">
        <v>3717</v>
      </c>
      <c r="EA164" s="27">
        <v>0</v>
      </c>
      <c r="EC164" s="27">
        <v>1</v>
      </c>
      <c r="ED164" s="2" t="s">
        <v>3718</v>
      </c>
      <c r="EE164" s="27">
        <v>1</v>
      </c>
      <c r="EF164" s="2" t="s">
        <v>3718</v>
      </c>
      <c r="EG164" s="27">
        <v>1</v>
      </c>
      <c r="EH164" t="s">
        <v>3719</v>
      </c>
      <c r="EI164" s="27">
        <v>1</v>
      </c>
      <c r="EJ164" t="s">
        <v>614</v>
      </c>
      <c r="EK164" s="27">
        <v>1</v>
      </c>
      <c r="EM164">
        <v>4</v>
      </c>
      <c r="EP164" s="27">
        <v>1</v>
      </c>
      <c r="EQ164" t="s">
        <v>242</v>
      </c>
      <c r="ER164">
        <v>640953</v>
      </c>
      <c r="EU164">
        <v>1</v>
      </c>
      <c r="EV164" t="s">
        <v>242</v>
      </c>
      <c r="EX164" s="27">
        <v>0</v>
      </c>
      <c r="EY164" t="s">
        <v>242</v>
      </c>
      <c r="FA164" s="27">
        <v>0</v>
      </c>
      <c r="FB164" t="s">
        <v>242</v>
      </c>
      <c r="FD164" s="27">
        <v>0</v>
      </c>
      <c r="FE164" t="s">
        <v>242</v>
      </c>
      <c r="FG164" s="27">
        <v>0</v>
      </c>
      <c r="FH164" t="s">
        <v>242</v>
      </c>
      <c r="FJ164" t="s">
        <v>242</v>
      </c>
      <c r="FM164" s="27">
        <v>0</v>
      </c>
      <c r="FN164" t="s">
        <v>242</v>
      </c>
      <c r="FO164" t="s">
        <v>242</v>
      </c>
      <c r="FP164" t="s">
        <v>242</v>
      </c>
      <c r="FR164" s="27">
        <v>1</v>
      </c>
      <c r="FS164">
        <v>34</v>
      </c>
      <c r="FT164" t="s">
        <v>242</v>
      </c>
      <c r="FU164" t="s">
        <v>3720</v>
      </c>
      <c r="FV164" s="27">
        <v>0</v>
      </c>
      <c r="FW164" t="s">
        <v>242</v>
      </c>
      <c r="FX164" t="s">
        <v>242</v>
      </c>
      <c r="FY164" t="s">
        <v>242</v>
      </c>
      <c r="FZ164" t="s">
        <v>242</v>
      </c>
      <c r="GA164" t="s">
        <v>242</v>
      </c>
      <c r="GB164" t="s">
        <v>242</v>
      </c>
      <c r="GC164" t="s">
        <v>242</v>
      </c>
      <c r="GD164" t="s">
        <v>242</v>
      </c>
      <c r="GF164">
        <v>1</v>
      </c>
      <c r="GI164" s="27">
        <v>1</v>
      </c>
      <c r="GJ164" t="s">
        <v>242</v>
      </c>
      <c r="GK164">
        <v>1.2</v>
      </c>
      <c r="GL164" t="s">
        <v>3720</v>
      </c>
      <c r="GM164">
        <v>1</v>
      </c>
      <c r="GP164" s="27">
        <v>1</v>
      </c>
      <c r="GQ164">
        <v>165</v>
      </c>
      <c r="GT164">
        <v>1</v>
      </c>
      <c r="GW164" s="27">
        <v>0</v>
      </c>
      <c r="GY164" s="27">
        <v>0</v>
      </c>
      <c r="HA164" t="s">
        <v>242</v>
      </c>
      <c r="HD164" s="27">
        <v>1</v>
      </c>
      <c r="HE164" t="s">
        <v>3721</v>
      </c>
      <c r="HF164">
        <v>1</v>
      </c>
      <c r="HI164">
        <v>0.77777777800000003</v>
      </c>
      <c r="HJ164">
        <v>1</v>
      </c>
      <c r="HK164">
        <v>0.5</v>
      </c>
      <c r="HL164">
        <v>0.66666666699999999</v>
      </c>
      <c r="HM164">
        <v>0.9</v>
      </c>
      <c r="HN164">
        <v>1</v>
      </c>
      <c r="HO164">
        <v>0</v>
      </c>
      <c r="HP164">
        <v>0.33333333300000001</v>
      </c>
      <c r="HQ164">
        <v>1</v>
      </c>
      <c r="HR164">
        <v>1</v>
      </c>
      <c r="HS164">
        <v>0</v>
      </c>
      <c r="HT164">
        <v>1</v>
      </c>
      <c r="HU164">
        <v>1</v>
      </c>
      <c r="HV164">
        <v>0.75925925900000002</v>
      </c>
      <c r="HW164">
        <v>0.64166666699999997</v>
      </c>
      <c r="HX164">
        <v>0.66666666699999999</v>
      </c>
      <c r="HY164">
        <v>0.68919753100000003</v>
      </c>
      <c r="HZ164" t="s">
        <v>3708</v>
      </c>
      <c r="IA164" t="s">
        <v>266</v>
      </c>
      <c r="IB164" t="s">
        <v>3708</v>
      </c>
      <c r="IC164">
        <v>4414.6000000000004</v>
      </c>
      <c r="ID164">
        <v>4287.8</v>
      </c>
      <c r="IE164">
        <v>4658.1000000000004</v>
      </c>
      <c r="IF164" t="s">
        <v>242</v>
      </c>
      <c r="IG164">
        <v>4414.6000000000004</v>
      </c>
    </row>
    <row r="165" spans="1:241" customFormat="1" ht="14" customHeight="1" x14ac:dyDescent="0.2">
      <c r="A165">
        <v>164</v>
      </c>
      <c r="B165">
        <v>173</v>
      </c>
      <c r="C165" s="1">
        <v>44795.604861111111</v>
      </c>
      <c r="D165" s="1">
        <v>44795.604861111111</v>
      </c>
      <c r="E165">
        <v>4</v>
      </c>
      <c r="G165" t="s">
        <v>242</v>
      </c>
      <c r="H165" t="s">
        <v>242</v>
      </c>
      <c r="I165">
        <v>1</v>
      </c>
      <c r="J165" s="1">
        <v>44795.604861111111</v>
      </c>
      <c r="K165" t="s">
        <v>3722</v>
      </c>
      <c r="L165" t="s">
        <v>242</v>
      </c>
      <c r="M165" t="s">
        <v>242</v>
      </c>
      <c r="P165" t="s">
        <v>242</v>
      </c>
      <c r="Q165" t="s">
        <v>242</v>
      </c>
      <c r="T165" t="s">
        <v>3723</v>
      </c>
      <c r="V165" t="s">
        <v>3724</v>
      </c>
      <c r="W165">
        <v>461202103</v>
      </c>
      <c r="X165">
        <v>7372</v>
      </c>
      <c r="Y165" t="s">
        <v>297</v>
      </c>
      <c r="Z165" t="s">
        <v>1077</v>
      </c>
      <c r="AA165">
        <v>2021</v>
      </c>
      <c r="AC165">
        <v>0</v>
      </c>
      <c r="AF165">
        <v>12</v>
      </c>
      <c r="AG165" t="s">
        <v>242</v>
      </c>
      <c r="AJ165" s="27">
        <v>1</v>
      </c>
      <c r="AK165">
        <v>9</v>
      </c>
      <c r="AL165" s="27">
        <v>0</v>
      </c>
      <c r="AM165">
        <v>0</v>
      </c>
      <c r="AN165" s="27">
        <v>0</v>
      </c>
      <c r="AO165">
        <v>0</v>
      </c>
      <c r="AQ165">
        <v>3</v>
      </c>
      <c r="AT165" s="27">
        <v>1</v>
      </c>
      <c r="AU165">
        <v>1</v>
      </c>
      <c r="AV165" s="21">
        <f t="shared" si="8"/>
        <v>8.3333333333333321</v>
      </c>
      <c r="AW165">
        <v>2</v>
      </c>
      <c r="AZ165" s="27">
        <v>1</v>
      </c>
      <c r="BA165">
        <v>3</v>
      </c>
      <c r="BB165" s="21">
        <f t="shared" si="9"/>
        <v>25</v>
      </c>
      <c r="BC165" t="s">
        <v>242</v>
      </c>
      <c r="BF165" s="27">
        <v>1</v>
      </c>
      <c r="BG165">
        <v>10</v>
      </c>
      <c r="BI165">
        <v>2</v>
      </c>
      <c r="BL165" s="27">
        <v>1</v>
      </c>
      <c r="BM165">
        <v>2</v>
      </c>
      <c r="BP165" s="27">
        <v>1</v>
      </c>
      <c r="BQ165">
        <v>4</v>
      </c>
      <c r="BR165" s="21">
        <f t="shared" si="10"/>
        <v>33.333333333333329</v>
      </c>
      <c r="BT165">
        <v>3</v>
      </c>
      <c r="BW165" s="27">
        <v>1</v>
      </c>
      <c r="BX165">
        <v>4</v>
      </c>
      <c r="BY165" s="21">
        <f t="shared" si="11"/>
        <v>33.333333333333329</v>
      </c>
      <c r="BZ165">
        <v>2</v>
      </c>
      <c r="CA165">
        <v>3</v>
      </c>
      <c r="CD165" s="27">
        <v>0</v>
      </c>
      <c r="CF165" t="s">
        <v>242</v>
      </c>
      <c r="CG165" t="s">
        <v>242</v>
      </c>
      <c r="CI165" s="27">
        <v>1</v>
      </c>
      <c r="CJ165" t="s">
        <v>3725</v>
      </c>
      <c r="CK165">
        <v>1</v>
      </c>
      <c r="CN165" s="27">
        <v>0</v>
      </c>
      <c r="CO165" s="27">
        <v>0</v>
      </c>
      <c r="CP165" t="s">
        <v>242</v>
      </c>
      <c r="CQ165" t="s">
        <v>242</v>
      </c>
      <c r="CR165" t="s">
        <v>242</v>
      </c>
      <c r="CU165" s="27">
        <v>1</v>
      </c>
      <c r="CV165" t="s">
        <v>3726</v>
      </c>
      <c r="CW165">
        <v>1</v>
      </c>
      <c r="CZ165" s="27">
        <v>0</v>
      </c>
      <c r="DA165" t="s">
        <v>242</v>
      </c>
      <c r="DB165" t="s">
        <v>242</v>
      </c>
      <c r="DD165" s="27">
        <v>0</v>
      </c>
      <c r="DE165" t="s">
        <v>242</v>
      </c>
      <c r="DF165" t="s">
        <v>242</v>
      </c>
      <c r="DH165" t="s">
        <v>242</v>
      </c>
      <c r="DI165" t="s">
        <v>242</v>
      </c>
      <c r="DJ165" t="s">
        <v>242</v>
      </c>
      <c r="DL165" s="27">
        <v>0</v>
      </c>
      <c r="DM165" t="s">
        <v>242</v>
      </c>
      <c r="DN165" t="s">
        <v>242</v>
      </c>
      <c r="DP165" t="s">
        <v>242</v>
      </c>
      <c r="DS165" s="27">
        <v>1</v>
      </c>
      <c r="DT165" t="s">
        <v>3727</v>
      </c>
      <c r="DU165" s="27">
        <v>1</v>
      </c>
      <c r="DV165" t="s">
        <v>3728</v>
      </c>
      <c r="DW165" s="27">
        <v>0</v>
      </c>
      <c r="DY165" s="27">
        <v>0</v>
      </c>
      <c r="EA165" s="27">
        <v>1</v>
      </c>
      <c r="EB165" s="2" t="s">
        <v>3729</v>
      </c>
      <c r="EC165" s="27">
        <v>0</v>
      </c>
      <c r="EE165" s="27">
        <v>0</v>
      </c>
      <c r="EG165" s="27">
        <v>0</v>
      </c>
      <c r="EI165" s="27">
        <v>1</v>
      </c>
      <c r="EJ165" t="s">
        <v>3730</v>
      </c>
      <c r="EK165" s="27">
        <v>1</v>
      </c>
      <c r="EM165">
        <v>1</v>
      </c>
      <c r="EP165" s="27">
        <v>0</v>
      </c>
      <c r="EQ165" t="s">
        <v>242</v>
      </c>
      <c r="ER165" t="s">
        <v>242</v>
      </c>
      <c r="EU165" t="s">
        <v>242</v>
      </c>
      <c r="EV165" t="s">
        <v>242</v>
      </c>
      <c r="EX165" s="27">
        <v>0</v>
      </c>
      <c r="EY165" t="s">
        <v>242</v>
      </c>
      <c r="FA165" s="27">
        <v>0</v>
      </c>
      <c r="FB165" t="s">
        <v>242</v>
      </c>
      <c r="FD165" s="27">
        <v>0</v>
      </c>
      <c r="FE165" t="s">
        <v>242</v>
      </c>
      <c r="FG165" s="27">
        <v>0</v>
      </c>
      <c r="FH165" t="s">
        <v>242</v>
      </c>
      <c r="FJ165" t="s">
        <v>242</v>
      </c>
      <c r="FM165" s="27">
        <v>0</v>
      </c>
      <c r="FN165" t="s">
        <v>242</v>
      </c>
      <c r="FO165" t="s">
        <v>242</v>
      </c>
      <c r="FP165" t="s">
        <v>242</v>
      </c>
      <c r="FR165" s="27">
        <v>1</v>
      </c>
      <c r="FS165">
        <v>40</v>
      </c>
      <c r="FT165">
        <v>2</v>
      </c>
      <c r="FV165" s="27">
        <v>1</v>
      </c>
      <c r="FW165">
        <v>4</v>
      </c>
      <c r="FX165">
        <v>8</v>
      </c>
      <c r="FY165">
        <v>43</v>
      </c>
      <c r="FZ165">
        <v>34</v>
      </c>
      <c r="GA165" t="s">
        <v>242</v>
      </c>
      <c r="GB165" t="s">
        <v>242</v>
      </c>
      <c r="GC165" t="s">
        <v>242</v>
      </c>
      <c r="GD165">
        <v>1</v>
      </c>
      <c r="GF165">
        <v>1</v>
      </c>
      <c r="GI165" s="27">
        <v>1</v>
      </c>
      <c r="GJ165">
        <v>1.02</v>
      </c>
      <c r="GK165">
        <v>1</v>
      </c>
      <c r="GM165">
        <v>1</v>
      </c>
      <c r="GP165" s="27">
        <v>1</v>
      </c>
      <c r="GQ165">
        <v>122</v>
      </c>
      <c r="GT165">
        <v>1</v>
      </c>
      <c r="GW165" s="27">
        <v>0</v>
      </c>
      <c r="GY165" s="27">
        <v>0</v>
      </c>
      <c r="HA165" t="s">
        <v>242</v>
      </c>
      <c r="HD165" s="27">
        <v>1</v>
      </c>
      <c r="HE165" t="s">
        <v>3731</v>
      </c>
      <c r="HF165">
        <v>1</v>
      </c>
      <c r="HI165">
        <v>0.66666666699999999</v>
      </c>
      <c r="HJ165">
        <v>1</v>
      </c>
      <c r="HK165">
        <v>0.5</v>
      </c>
      <c r="HL165">
        <v>0</v>
      </c>
      <c r="HM165">
        <v>0.5</v>
      </c>
      <c r="HN165">
        <v>0</v>
      </c>
      <c r="HO165">
        <v>0</v>
      </c>
      <c r="HP165">
        <v>0.66666666699999999</v>
      </c>
      <c r="HQ165">
        <v>1</v>
      </c>
      <c r="HR165">
        <v>1</v>
      </c>
      <c r="HS165">
        <v>0</v>
      </c>
      <c r="HT165">
        <v>1</v>
      </c>
      <c r="HU165">
        <v>1</v>
      </c>
      <c r="HV165">
        <v>0.72222222199999997</v>
      </c>
      <c r="HW165">
        <v>0.125</v>
      </c>
      <c r="HX165">
        <v>0.73333333300000003</v>
      </c>
      <c r="HY165">
        <v>0.52685185199999995</v>
      </c>
      <c r="HZ165" t="s">
        <v>3723</v>
      </c>
      <c r="IA165" t="s">
        <v>266</v>
      </c>
      <c r="IB165" t="s">
        <v>3723</v>
      </c>
      <c r="IC165">
        <v>6784</v>
      </c>
      <c r="ID165">
        <v>7649</v>
      </c>
      <c r="IE165">
        <v>9613</v>
      </c>
      <c r="IF165">
        <v>12726</v>
      </c>
      <c r="IG165">
        <v>6784</v>
      </c>
    </row>
    <row r="166" spans="1:241" customFormat="1" ht="14" customHeight="1" x14ac:dyDescent="0.2">
      <c r="A166">
        <v>165</v>
      </c>
      <c r="B166">
        <v>174</v>
      </c>
      <c r="C166" s="1">
        <v>44795.604861111111</v>
      </c>
      <c r="D166" s="1">
        <v>44795.604861111111</v>
      </c>
      <c r="E166">
        <v>4</v>
      </c>
      <c r="G166" t="s">
        <v>242</v>
      </c>
      <c r="H166" t="s">
        <v>242</v>
      </c>
      <c r="I166">
        <v>1</v>
      </c>
      <c r="J166" s="1">
        <v>44795.604861111111</v>
      </c>
      <c r="K166" t="s">
        <v>3732</v>
      </c>
      <c r="L166" t="s">
        <v>242</v>
      </c>
      <c r="M166" t="s">
        <v>242</v>
      </c>
      <c r="P166" t="s">
        <v>242</v>
      </c>
      <c r="Q166" t="s">
        <v>242</v>
      </c>
      <c r="T166" t="s">
        <v>3733</v>
      </c>
      <c r="V166" t="s">
        <v>3734</v>
      </c>
      <c r="W166" t="s">
        <v>3735</v>
      </c>
      <c r="X166">
        <v>3822</v>
      </c>
      <c r="Y166" t="s">
        <v>476</v>
      </c>
      <c r="Z166" t="s">
        <v>477</v>
      </c>
      <c r="AA166">
        <v>2020</v>
      </c>
      <c r="AC166">
        <v>0.5</v>
      </c>
      <c r="AD166">
        <v>15</v>
      </c>
      <c r="AF166">
        <v>12</v>
      </c>
      <c r="AG166" t="s">
        <v>242</v>
      </c>
      <c r="AJ166" s="27">
        <v>1</v>
      </c>
      <c r="AK166">
        <v>8</v>
      </c>
      <c r="AL166" s="27">
        <v>1</v>
      </c>
      <c r="AM166">
        <v>8</v>
      </c>
      <c r="AN166" s="27">
        <v>1</v>
      </c>
      <c r="AO166">
        <v>8</v>
      </c>
      <c r="AQ166">
        <v>2</v>
      </c>
      <c r="AT166" s="27">
        <v>1</v>
      </c>
      <c r="AU166">
        <v>1</v>
      </c>
      <c r="AV166" s="21">
        <f t="shared" si="8"/>
        <v>8.3333333333333321</v>
      </c>
      <c r="AW166">
        <v>2</v>
      </c>
      <c r="AZ166" s="27">
        <v>1</v>
      </c>
      <c r="BA166">
        <v>2</v>
      </c>
      <c r="BB166" s="21">
        <f t="shared" si="9"/>
        <v>16.666666666666664</v>
      </c>
      <c r="BC166" t="s">
        <v>242</v>
      </c>
      <c r="BF166" s="27">
        <v>1</v>
      </c>
      <c r="BI166">
        <v>3</v>
      </c>
      <c r="BL166" s="27">
        <v>1</v>
      </c>
      <c r="BM166">
        <v>2</v>
      </c>
      <c r="BP166" s="27">
        <v>1</v>
      </c>
      <c r="BQ166">
        <v>5</v>
      </c>
      <c r="BR166" s="21">
        <f t="shared" si="10"/>
        <v>41.666666666666671</v>
      </c>
      <c r="BS166" t="s">
        <v>3711</v>
      </c>
      <c r="BT166">
        <v>3</v>
      </c>
      <c r="BW166" s="27">
        <v>1</v>
      </c>
      <c r="BX166">
        <v>2</v>
      </c>
      <c r="BY166" s="21">
        <f t="shared" si="11"/>
        <v>16.666666666666664</v>
      </c>
      <c r="BZ166">
        <v>2</v>
      </c>
      <c r="CA166">
        <v>1</v>
      </c>
      <c r="CD166" s="27">
        <v>0</v>
      </c>
      <c r="CF166" t="s">
        <v>242</v>
      </c>
      <c r="CG166" t="s">
        <v>242</v>
      </c>
      <c r="CI166" s="27">
        <v>1</v>
      </c>
      <c r="CJ166" s="2" t="s">
        <v>3736</v>
      </c>
      <c r="CK166">
        <v>1</v>
      </c>
      <c r="CN166" s="27">
        <v>0</v>
      </c>
      <c r="CO166" s="27">
        <v>0.5</v>
      </c>
      <c r="CP166" t="s">
        <v>242</v>
      </c>
      <c r="CQ166" t="s">
        <v>242</v>
      </c>
      <c r="CR166" t="s">
        <v>242</v>
      </c>
      <c r="CS166" t="s">
        <v>3737</v>
      </c>
      <c r="CU166" s="27">
        <v>1</v>
      </c>
      <c r="CV166" s="2" t="s">
        <v>3738</v>
      </c>
      <c r="CW166">
        <v>1</v>
      </c>
      <c r="CZ166" s="27">
        <v>1</v>
      </c>
      <c r="DA166">
        <v>273621</v>
      </c>
      <c r="DB166">
        <v>2</v>
      </c>
      <c r="DD166" s="27">
        <v>1</v>
      </c>
      <c r="DE166" t="s">
        <v>242</v>
      </c>
      <c r="DF166" t="s">
        <v>242</v>
      </c>
      <c r="DH166" t="s">
        <v>242</v>
      </c>
      <c r="DI166">
        <v>75150</v>
      </c>
      <c r="DJ166">
        <v>2</v>
      </c>
      <c r="DL166" s="27">
        <v>1</v>
      </c>
      <c r="DM166">
        <v>242205835</v>
      </c>
      <c r="DN166">
        <v>2</v>
      </c>
      <c r="DO166" t="s">
        <v>3739</v>
      </c>
      <c r="DP166">
        <v>1</v>
      </c>
      <c r="DS166" s="27">
        <v>1</v>
      </c>
      <c r="DT166" s="2" t="s">
        <v>3740</v>
      </c>
      <c r="DU166" s="27">
        <v>1</v>
      </c>
      <c r="DV166" s="2" t="s">
        <v>3741</v>
      </c>
      <c r="DW166" s="27">
        <v>1</v>
      </c>
      <c r="DX166" s="2" t="s">
        <v>3742</v>
      </c>
      <c r="DY166" s="27">
        <v>1</v>
      </c>
      <c r="DZ166" t="s">
        <v>3743</v>
      </c>
      <c r="EA166" s="27">
        <v>1</v>
      </c>
      <c r="EB166" t="s">
        <v>3743</v>
      </c>
      <c r="EC166" s="27">
        <v>1</v>
      </c>
      <c r="ED166" s="2" t="s">
        <v>3744</v>
      </c>
      <c r="EE166" s="27">
        <v>1</v>
      </c>
      <c r="EF166" s="2" t="s">
        <v>3745</v>
      </c>
      <c r="EG166" s="27">
        <v>1</v>
      </c>
      <c r="EH166" s="2" t="s">
        <v>3746</v>
      </c>
      <c r="EI166" s="27">
        <v>1</v>
      </c>
      <c r="EJ166" t="s">
        <v>614</v>
      </c>
      <c r="EK166" s="27">
        <v>1</v>
      </c>
      <c r="EL166" s="2" t="s">
        <v>3747</v>
      </c>
      <c r="EM166">
        <v>1</v>
      </c>
      <c r="EP166" s="27">
        <v>0</v>
      </c>
      <c r="EQ166" t="s">
        <v>242</v>
      </c>
      <c r="ER166" t="s">
        <v>242</v>
      </c>
      <c r="EU166" t="s">
        <v>242</v>
      </c>
      <c r="EV166" t="s">
        <v>242</v>
      </c>
      <c r="EX166" s="27">
        <v>0</v>
      </c>
      <c r="EY166" t="s">
        <v>242</v>
      </c>
      <c r="FA166" s="27">
        <v>0</v>
      </c>
      <c r="FB166" t="s">
        <v>242</v>
      </c>
      <c r="FD166" s="27">
        <v>1</v>
      </c>
      <c r="FE166">
        <v>2780</v>
      </c>
      <c r="FG166" s="27">
        <v>1</v>
      </c>
      <c r="FH166">
        <v>8</v>
      </c>
      <c r="FI166" t="s">
        <v>3748</v>
      </c>
      <c r="FJ166">
        <v>1</v>
      </c>
      <c r="FM166" s="27">
        <v>0</v>
      </c>
      <c r="FN166" t="s">
        <v>242</v>
      </c>
      <c r="FO166" t="s">
        <v>242</v>
      </c>
      <c r="FP166" t="s">
        <v>242</v>
      </c>
      <c r="FR166" s="27">
        <v>1</v>
      </c>
      <c r="FS166">
        <v>25</v>
      </c>
      <c r="FT166">
        <v>2</v>
      </c>
      <c r="FU166" t="s">
        <v>3749</v>
      </c>
      <c r="FV166" s="27">
        <v>0.5</v>
      </c>
      <c r="FW166" t="s">
        <v>242</v>
      </c>
      <c r="FX166" t="s">
        <v>242</v>
      </c>
      <c r="FY166" t="s">
        <v>242</v>
      </c>
      <c r="FZ166" t="s">
        <v>242</v>
      </c>
      <c r="GA166" t="s">
        <v>242</v>
      </c>
      <c r="GB166" t="s">
        <v>242</v>
      </c>
      <c r="GC166" t="s">
        <v>242</v>
      </c>
      <c r="GD166" t="s">
        <v>242</v>
      </c>
      <c r="GE166" t="s">
        <v>3750</v>
      </c>
      <c r="GF166">
        <v>1</v>
      </c>
      <c r="GI166" s="27">
        <v>0</v>
      </c>
      <c r="GJ166" t="s">
        <v>242</v>
      </c>
      <c r="GK166" t="s">
        <v>242</v>
      </c>
      <c r="GM166" t="s">
        <v>242</v>
      </c>
      <c r="GP166" s="27">
        <v>1</v>
      </c>
      <c r="GQ166">
        <v>486</v>
      </c>
      <c r="GR166" t="s">
        <v>3751</v>
      </c>
      <c r="GT166">
        <v>1</v>
      </c>
      <c r="GW166" s="27">
        <v>0</v>
      </c>
      <c r="GY166" s="27">
        <v>0</v>
      </c>
      <c r="HA166" t="s">
        <v>242</v>
      </c>
      <c r="HD166" s="27">
        <v>1</v>
      </c>
      <c r="HE166" t="s">
        <v>3752</v>
      </c>
      <c r="HF166">
        <v>1</v>
      </c>
      <c r="HI166">
        <v>0.88888888899999996</v>
      </c>
      <c r="HJ166">
        <v>1</v>
      </c>
      <c r="HK166">
        <v>0.75</v>
      </c>
      <c r="HL166">
        <v>1</v>
      </c>
      <c r="HM166">
        <v>1</v>
      </c>
      <c r="HN166">
        <v>0</v>
      </c>
      <c r="HO166">
        <v>0.5</v>
      </c>
      <c r="HP166">
        <v>0.5</v>
      </c>
      <c r="HQ166">
        <v>0</v>
      </c>
      <c r="HR166">
        <v>1</v>
      </c>
      <c r="HS166">
        <v>0</v>
      </c>
      <c r="HT166">
        <v>1</v>
      </c>
      <c r="HU166">
        <v>1</v>
      </c>
      <c r="HV166">
        <v>0.87962963000000005</v>
      </c>
      <c r="HW166">
        <v>0.625</v>
      </c>
      <c r="HX166">
        <v>0.5</v>
      </c>
      <c r="HY166">
        <v>0.66820987700000001</v>
      </c>
      <c r="HZ166" t="s">
        <v>3753</v>
      </c>
      <c r="IA166" t="s">
        <v>266</v>
      </c>
      <c r="IB166" t="s">
        <v>3733</v>
      </c>
      <c r="IC166">
        <v>16598.900000000001</v>
      </c>
      <c r="ID166">
        <v>12454.7</v>
      </c>
      <c r="IE166">
        <v>14136.4</v>
      </c>
      <c r="IF166">
        <v>15991.7</v>
      </c>
      <c r="IG166">
        <v>16598.900000000001</v>
      </c>
    </row>
    <row r="167" spans="1:241" customFormat="1" ht="14" customHeight="1" x14ac:dyDescent="0.2">
      <c r="A167">
        <v>166</v>
      </c>
      <c r="B167">
        <v>176</v>
      </c>
      <c r="C167" s="1">
        <v>44795.604861111111</v>
      </c>
      <c r="D167" s="1">
        <v>44795.604861111111</v>
      </c>
      <c r="E167">
        <v>4</v>
      </c>
      <c r="G167" t="s">
        <v>242</v>
      </c>
      <c r="H167" t="s">
        <v>242</v>
      </c>
      <c r="I167">
        <v>1</v>
      </c>
      <c r="J167" s="1">
        <v>44795.604861111111</v>
      </c>
      <c r="K167" t="s">
        <v>3754</v>
      </c>
      <c r="L167" t="s">
        <v>242</v>
      </c>
      <c r="M167" t="s">
        <v>242</v>
      </c>
      <c r="P167" t="s">
        <v>242</v>
      </c>
      <c r="Q167" t="s">
        <v>242</v>
      </c>
      <c r="T167" t="s">
        <v>3755</v>
      </c>
      <c r="U167" s="24">
        <v>96021</v>
      </c>
      <c r="V167" t="s">
        <v>3756</v>
      </c>
      <c r="W167">
        <v>871829107</v>
      </c>
      <c r="X167">
        <v>5140</v>
      </c>
      <c r="Y167" t="s">
        <v>326</v>
      </c>
      <c r="Z167" t="s">
        <v>327</v>
      </c>
      <c r="AA167">
        <v>2019</v>
      </c>
      <c r="AB167">
        <v>2020</v>
      </c>
      <c r="AC167">
        <v>0.5</v>
      </c>
      <c r="AD167" t="s">
        <v>3757</v>
      </c>
      <c r="AF167" s="24">
        <v>13</v>
      </c>
      <c r="AG167" t="s">
        <v>242</v>
      </c>
      <c r="AJ167" s="27">
        <v>1</v>
      </c>
      <c r="AK167">
        <v>2</v>
      </c>
      <c r="AL167" s="27">
        <v>0</v>
      </c>
      <c r="AM167">
        <v>0</v>
      </c>
      <c r="AN167" s="27">
        <v>0</v>
      </c>
      <c r="AO167">
        <v>0</v>
      </c>
      <c r="AP167" t="s">
        <v>3758</v>
      </c>
      <c r="AQ167">
        <v>2</v>
      </c>
      <c r="AT167" s="27">
        <v>1</v>
      </c>
      <c r="AU167" s="24">
        <v>11</v>
      </c>
      <c r="AV167" s="21">
        <f t="shared" si="8"/>
        <v>84.615384615384613</v>
      </c>
      <c r="AW167" t="s">
        <v>242</v>
      </c>
      <c r="AZ167" s="27">
        <v>1</v>
      </c>
      <c r="BA167" s="24">
        <v>11</v>
      </c>
      <c r="BB167" s="21">
        <f t="shared" si="9"/>
        <v>84.615384615384613</v>
      </c>
      <c r="BC167" t="s">
        <v>242</v>
      </c>
      <c r="BF167" s="27">
        <v>1</v>
      </c>
      <c r="BG167">
        <v>7</v>
      </c>
      <c r="BI167">
        <v>2</v>
      </c>
      <c r="BL167" s="27">
        <v>1</v>
      </c>
      <c r="BM167">
        <v>2</v>
      </c>
      <c r="BP167" s="27">
        <v>1</v>
      </c>
      <c r="BQ167">
        <v>2</v>
      </c>
      <c r="BR167" s="21">
        <f t="shared" si="10"/>
        <v>15.384615384615385</v>
      </c>
      <c r="BS167" s="8">
        <v>44969</v>
      </c>
      <c r="BT167">
        <v>1</v>
      </c>
      <c r="BW167" s="27">
        <v>1</v>
      </c>
      <c r="BX167">
        <v>1</v>
      </c>
      <c r="BY167" s="21">
        <f t="shared" si="11"/>
        <v>7.6923076923076925</v>
      </c>
      <c r="BZ167" t="s">
        <v>242</v>
      </c>
      <c r="CA167">
        <v>1</v>
      </c>
      <c r="CD167" s="27">
        <v>0</v>
      </c>
      <c r="CF167" t="s">
        <v>242</v>
      </c>
      <c r="CG167" t="s">
        <v>242</v>
      </c>
      <c r="CI167" s="27">
        <v>1</v>
      </c>
      <c r="CJ167" t="s">
        <v>3759</v>
      </c>
      <c r="CK167" t="s">
        <v>242</v>
      </c>
      <c r="CN167" s="27">
        <v>0</v>
      </c>
      <c r="CO167" s="27">
        <v>0</v>
      </c>
      <c r="CP167" t="s">
        <v>242</v>
      </c>
      <c r="CQ167" t="s">
        <v>242</v>
      </c>
      <c r="CR167" t="s">
        <v>242</v>
      </c>
      <c r="CU167" s="27">
        <v>1</v>
      </c>
      <c r="CV167" s="2" t="s">
        <v>3760</v>
      </c>
      <c r="CW167">
        <v>1</v>
      </c>
      <c r="CZ167" s="27">
        <v>1</v>
      </c>
      <c r="DA167">
        <v>1138283</v>
      </c>
      <c r="DB167">
        <v>2</v>
      </c>
      <c r="DC167" t="s">
        <v>3761</v>
      </c>
      <c r="DD167" s="27">
        <v>1</v>
      </c>
      <c r="DE167">
        <v>313181</v>
      </c>
      <c r="DF167">
        <v>2</v>
      </c>
      <c r="DG167">
        <v>317849</v>
      </c>
      <c r="DH167">
        <v>2</v>
      </c>
      <c r="DI167" t="s">
        <v>242</v>
      </c>
      <c r="DJ167" t="s">
        <v>242</v>
      </c>
      <c r="DK167" s="2" t="s">
        <v>3762</v>
      </c>
      <c r="DL167" s="27">
        <v>0</v>
      </c>
      <c r="DM167" t="s">
        <v>242</v>
      </c>
      <c r="DN167" t="s">
        <v>242</v>
      </c>
      <c r="DO167" t="s">
        <v>3763</v>
      </c>
      <c r="DP167" t="s">
        <v>242</v>
      </c>
      <c r="DS167" s="27">
        <v>1</v>
      </c>
      <c r="DT167" t="s">
        <v>3764</v>
      </c>
      <c r="DU167" s="27">
        <v>1</v>
      </c>
      <c r="DV167" t="s">
        <v>3765</v>
      </c>
      <c r="DW167" s="27">
        <v>0</v>
      </c>
      <c r="DX167" t="s">
        <v>3766</v>
      </c>
      <c r="DY167" s="27">
        <v>1</v>
      </c>
      <c r="DZ167" t="s">
        <v>3767</v>
      </c>
      <c r="EA167" s="27">
        <v>0</v>
      </c>
      <c r="EC167" s="27">
        <v>1</v>
      </c>
      <c r="ED167" s="2" t="s">
        <v>3768</v>
      </c>
      <c r="EE167" s="27">
        <v>1</v>
      </c>
      <c r="EF167" t="s">
        <v>3769</v>
      </c>
      <c r="EG167" s="27">
        <v>1</v>
      </c>
      <c r="EH167" s="2" t="s">
        <v>3770</v>
      </c>
      <c r="EI167" s="27">
        <v>1</v>
      </c>
      <c r="EJ167" t="s">
        <v>3771</v>
      </c>
      <c r="EK167" s="27">
        <v>1</v>
      </c>
      <c r="EL167" t="s">
        <v>3772</v>
      </c>
      <c r="EM167">
        <v>1</v>
      </c>
      <c r="EP167" s="27">
        <v>1</v>
      </c>
      <c r="EQ167">
        <v>0</v>
      </c>
      <c r="ER167" t="s">
        <v>242</v>
      </c>
      <c r="ES167" t="s">
        <v>3773</v>
      </c>
      <c r="EU167">
        <v>1</v>
      </c>
      <c r="EV167" t="s">
        <v>242</v>
      </c>
      <c r="EX167" s="27">
        <v>1</v>
      </c>
      <c r="EY167">
        <v>2957</v>
      </c>
      <c r="EZ167" t="s">
        <v>3418</v>
      </c>
      <c r="FA167" s="27">
        <v>1</v>
      </c>
      <c r="FB167">
        <v>44525</v>
      </c>
      <c r="FC167" s="2" t="s">
        <v>3774</v>
      </c>
      <c r="FD167" s="27">
        <v>1</v>
      </c>
      <c r="FE167">
        <v>804</v>
      </c>
      <c r="FG167" s="27">
        <v>0</v>
      </c>
      <c r="FH167" t="s">
        <v>242</v>
      </c>
      <c r="FJ167">
        <v>1</v>
      </c>
      <c r="FM167" s="27">
        <v>0</v>
      </c>
      <c r="FN167" t="s">
        <v>242</v>
      </c>
      <c r="FO167" t="s">
        <v>242</v>
      </c>
      <c r="FP167" t="s">
        <v>242</v>
      </c>
      <c r="FR167" s="27">
        <v>1</v>
      </c>
      <c r="FS167">
        <v>20</v>
      </c>
      <c r="FT167">
        <v>1</v>
      </c>
      <c r="FU167" s="2" t="s">
        <v>3775</v>
      </c>
      <c r="FV167" s="27">
        <v>1</v>
      </c>
      <c r="FW167">
        <v>16</v>
      </c>
      <c r="FX167">
        <v>21</v>
      </c>
      <c r="FY167">
        <v>56</v>
      </c>
      <c r="FZ167">
        <v>4</v>
      </c>
      <c r="GA167" t="s">
        <v>242</v>
      </c>
      <c r="GB167" t="s">
        <v>242</v>
      </c>
      <c r="GC167" t="s">
        <v>242</v>
      </c>
      <c r="GD167">
        <v>1</v>
      </c>
      <c r="GE167" s="2" t="s">
        <v>3776</v>
      </c>
      <c r="GF167">
        <v>1</v>
      </c>
      <c r="GI167" s="27">
        <v>0</v>
      </c>
      <c r="GJ167" t="s">
        <v>242</v>
      </c>
      <c r="GK167" t="s">
        <v>242</v>
      </c>
      <c r="GM167" t="s">
        <v>242</v>
      </c>
      <c r="GP167" s="44">
        <v>1</v>
      </c>
      <c r="GQ167">
        <v>374</v>
      </c>
      <c r="GT167" t="s">
        <v>242</v>
      </c>
      <c r="GW167" s="27">
        <v>0</v>
      </c>
      <c r="GX167" t="s">
        <v>3777</v>
      </c>
      <c r="GY167" s="27">
        <v>0</v>
      </c>
      <c r="HA167" t="s">
        <v>242</v>
      </c>
      <c r="HD167" s="27">
        <v>1</v>
      </c>
      <c r="HE167" s="2" t="s">
        <v>3778</v>
      </c>
      <c r="HF167">
        <v>1</v>
      </c>
      <c r="HI167">
        <v>0.55555555599999995</v>
      </c>
      <c r="HJ167">
        <v>1</v>
      </c>
      <c r="HK167">
        <v>0.5</v>
      </c>
      <c r="HL167">
        <v>0.66666666699999999</v>
      </c>
      <c r="HM167">
        <v>0.8</v>
      </c>
      <c r="HN167">
        <v>1</v>
      </c>
      <c r="HO167">
        <v>0.75</v>
      </c>
      <c r="HP167">
        <v>0.66666666699999999</v>
      </c>
      <c r="HQ167">
        <v>0</v>
      </c>
      <c r="HR167">
        <v>0</v>
      </c>
      <c r="HS167">
        <v>0</v>
      </c>
      <c r="HT167">
        <v>1</v>
      </c>
      <c r="HU167">
        <v>1</v>
      </c>
      <c r="HV167">
        <v>0.68518518500000003</v>
      </c>
      <c r="HW167">
        <v>0.80416666699999995</v>
      </c>
      <c r="HX167">
        <v>0.33333333300000001</v>
      </c>
      <c r="HY167">
        <v>0.60756172799999997</v>
      </c>
      <c r="HZ167" t="s">
        <v>3779</v>
      </c>
      <c r="IA167" t="s">
        <v>266</v>
      </c>
      <c r="IB167" t="s">
        <v>3755</v>
      </c>
      <c r="IC167">
        <v>60113.921999999999</v>
      </c>
      <c r="ID167">
        <v>52893.31</v>
      </c>
      <c r="IE167">
        <v>51297.843000000001</v>
      </c>
      <c r="IF167">
        <v>68636.145999999993</v>
      </c>
      <c r="IG167">
        <v>60113.921999999999</v>
      </c>
    </row>
    <row r="168" spans="1:241" customFormat="1" ht="14" customHeight="1" x14ac:dyDescent="0.2">
      <c r="A168">
        <v>167</v>
      </c>
      <c r="B168">
        <v>178</v>
      </c>
      <c r="C168" s="1">
        <v>44795.604861111111</v>
      </c>
      <c r="D168" s="1">
        <v>44795.604861111111</v>
      </c>
      <c r="E168">
        <v>4</v>
      </c>
      <c r="G168" t="s">
        <v>242</v>
      </c>
      <c r="H168" t="s">
        <v>242</v>
      </c>
      <c r="I168">
        <v>1</v>
      </c>
      <c r="J168" s="1">
        <v>44795.604861111111</v>
      </c>
      <c r="K168" t="s">
        <v>3780</v>
      </c>
      <c r="L168" t="s">
        <v>242</v>
      </c>
      <c r="M168" t="s">
        <v>242</v>
      </c>
      <c r="P168" t="s">
        <v>242</v>
      </c>
      <c r="Q168" t="s">
        <v>242</v>
      </c>
      <c r="T168" t="s">
        <v>3781</v>
      </c>
      <c r="V168" t="s">
        <v>3782</v>
      </c>
      <c r="W168">
        <v>32654105</v>
      </c>
      <c r="X168">
        <v>3674</v>
      </c>
      <c r="Y168" t="s">
        <v>297</v>
      </c>
      <c r="Z168" t="s">
        <v>1864</v>
      </c>
      <c r="AA168">
        <v>2020</v>
      </c>
      <c r="AC168">
        <v>0</v>
      </c>
      <c r="AF168">
        <v>11</v>
      </c>
      <c r="AG168" t="s">
        <v>242</v>
      </c>
      <c r="AJ168" s="27">
        <v>1</v>
      </c>
      <c r="AK168">
        <v>3</v>
      </c>
      <c r="AL168" s="27">
        <v>0</v>
      </c>
      <c r="AM168">
        <v>0</v>
      </c>
      <c r="AN168" s="27">
        <v>0</v>
      </c>
      <c r="AO168">
        <v>0</v>
      </c>
      <c r="AQ168">
        <v>2</v>
      </c>
      <c r="AT168" s="27">
        <v>1</v>
      </c>
      <c r="AU168">
        <v>1</v>
      </c>
      <c r="AV168" s="21">
        <f t="shared" si="8"/>
        <v>9.0909090909090917</v>
      </c>
      <c r="AW168">
        <v>2</v>
      </c>
      <c r="AZ168" s="27">
        <v>1</v>
      </c>
      <c r="BA168">
        <v>2</v>
      </c>
      <c r="BB168" s="21">
        <f t="shared" si="9"/>
        <v>18.181818181818183</v>
      </c>
      <c r="BC168" t="s">
        <v>242</v>
      </c>
      <c r="BF168" s="27">
        <v>1</v>
      </c>
      <c r="BG168">
        <v>6.7</v>
      </c>
      <c r="BI168">
        <v>2</v>
      </c>
      <c r="BL168" s="27">
        <v>1</v>
      </c>
      <c r="BM168">
        <v>2</v>
      </c>
      <c r="BP168" s="27">
        <v>1</v>
      </c>
      <c r="BQ168">
        <v>3</v>
      </c>
      <c r="BR168" s="21">
        <f t="shared" si="10"/>
        <v>27.27272727272727</v>
      </c>
      <c r="BT168">
        <v>3</v>
      </c>
      <c r="BW168" s="27">
        <v>1</v>
      </c>
      <c r="BX168">
        <v>2</v>
      </c>
      <c r="BY168" s="21">
        <f t="shared" si="11"/>
        <v>18.181818181818183</v>
      </c>
      <c r="BZ168">
        <v>1</v>
      </c>
      <c r="CA168">
        <v>1</v>
      </c>
      <c r="CD168" s="27">
        <v>0</v>
      </c>
      <c r="CF168" t="s">
        <v>242</v>
      </c>
      <c r="CG168" t="s">
        <v>242</v>
      </c>
      <c r="CI168" s="27">
        <v>0</v>
      </c>
      <c r="CK168" t="s">
        <v>242</v>
      </c>
      <c r="CN168" s="27">
        <v>0</v>
      </c>
      <c r="CO168" s="27">
        <v>0</v>
      </c>
      <c r="CP168" t="s">
        <v>242</v>
      </c>
      <c r="CQ168" t="s">
        <v>242</v>
      </c>
      <c r="CR168" t="s">
        <v>242</v>
      </c>
      <c r="CU168" s="27">
        <v>1</v>
      </c>
      <c r="CV168" t="s">
        <v>3783</v>
      </c>
      <c r="CW168">
        <v>1</v>
      </c>
      <c r="CZ168" s="27">
        <v>1</v>
      </c>
      <c r="DA168">
        <v>59020</v>
      </c>
      <c r="DB168" t="s">
        <v>242</v>
      </c>
      <c r="DC168" t="s">
        <v>3784</v>
      </c>
      <c r="DD168" s="27">
        <v>1</v>
      </c>
      <c r="DE168" t="s">
        <v>242</v>
      </c>
      <c r="DF168" t="s">
        <v>242</v>
      </c>
      <c r="DH168" t="s">
        <v>242</v>
      </c>
      <c r="DI168">
        <v>81603</v>
      </c>
      <c r="DJ168" t="s">
        <v>242</v>
      </c>
      <c r="DK168" t="s">
        <v>3784</v>
      </c>
      <c r="DL168" s="27">
        <v>1</v>
      </c>
      <c r="DM168">
        <v>1586</v>
      </c>
      <c r="DN168" t="s">
        <v>242</v>
      </c>
      <c r="DO168" t="s">
        <v>3784</v>
      </c>
      <c r="DP168">
        <v>1</v>
      </c>
      <c r="DS168" s="27">
        <v>1</v>
      </c>
      <c r="DT168" t="s">
        <v>3785</v>
      </c>
      <c r="DU168" s="27">
        <v>1</v>
      </c>
      <c r="DV168" s="2" t="s">
        <v>3786</v>
      </c>
      <c r="DW168" s="27">
        <v>1</v>
      </c>
      <c r="DX168" t="s">
        <v>3787</v>
      </c>
      <c r="DY168" s="27">
        <v>1</v>
      </c>
      <c r="DZ168" t="s">
        <v>3788</v>
      </c>
      <c r="EA168" s="27">
        <v>1</v>
      </c>
      <c r="EB168" s="2" t="s">
        <v>3789</v>
      </c>
      <c r="EC168" s="27">
        <v>1</v>
      </c>
      <c r="ED168" s="2" t="s">
        <v>3790</v>
      </c>
      <c r="EE168" s="27">
        <v>1</v>
      </c>
      <c r="EF168" s="2" t="s">
        <v>3790</v>
      </c>
      <c r="EG168" s="27">
        <v>1</v>
      </c>
      <c r="EH168" s="2" t="s">
        <v>3790</v>
      </c>
      <c r="EI168" s="27">
        <v>1</v>
      </c>
      <c r="EJ168" t="s">
        <v>3791</v>
      </c>
      <c r="EK168" s="27">
        <v>1</v>
      </c>
      <c r="EM168">
        <v>1</v>
      </c>
      <c r="EP168" s="27">
        <v>0</v>
      </c>
      <c r="EQ168" t="s">
        <v>242</v>
      </c>
      <c r="ER168" t="s">
        <v>242</v>
      </c>
      <c r="EU168" t="s">
        <v>242</v>
      </c>
      <c r="EV168" t="s">
        <v>242</v>
      </c>
      <c r="EX168" s="27">
        <v>1</v>
      </c>
      <c r="EY168">
        <v>2236</v>
      </c>
      <c r="EZ168" t="s">
        <v>3434</v>
      </c>
      <c r="FA168" s="27">
        <v>1</v>
      </c>
      <c r="FB168">
        <v>18</v>
      </c>
      <c r="FD168" s="27">
        <v>1</v>
      </c>
      <c r="FE168">
        <v>1414</v>
      </c>
      <c r="FG168" s="27">
        <v>1</v>
      </c>
      <c r="FH168">
        <v>10</v>
      </c>
      <c r="FJ168">
        <v>1</v>
      </c>
      <c r="FM168" s="27">
        <v>0</v>
      </c>
      <c r="FN168" t="s">
        <v>242</v>
      </c>
      <c r="FO168" t="s">
        <v>242</v>
      </c>
      <c r="FP168" t="s">
        <v>242</v>
      </c>
      <c r="FR168" s="27">
        <v>1</v>
      </c>
      <c r="FS168">
        <v>17</v>
      </c>
      <c r="FT168">
        <v>2</v>
      </c>
      <c r="FU168" t="s">
        <v>3792</v>
      </c>
      <c r="FV168" s="27">
        <v>1</v>
      </c>
      <c r="FW168">
        <v>1.52</v>
      </c>
      <c r="FX168">
        <v>3.04</v>
      </c>
      <c r="FY168">
        <v>56.97</v>
      </c>
      <c r="FZ168">
        <v>32.79</v>
      </c>
      <c r="GA168" t="s">
        <v>242</v>
      </c>
      <c r="GB168" t="s">
        <v>242</v>
      </c>
      <c r="GC168" t="s">
        <v>242</v>
      </c>
      <c r="GD168">
        <v>1</v>
      </c>
      <c r="GE168" t="s">
        <v>3792</v>
      </c>
      <c r="GF168">
        <v>1</v>
      </c>
      <c r="GI168" s="27">
        <v>0.5</v>
      </c>
      <c r="GJ168">
        <v>0.98</v>
      </c>
      <c r="GK168" t="s">
        <v>242</v>
      </c>
      <c r="GM168">
        <v>1</v>
      </c>
      <c r="GP168" s="27">
        <v>1</v>
      </c>
      <c r="GQ168">
        <v>187</v>
      </c>
      <c r="GT168">
        <v>1</v>
      </c>
      <c r="GW168" s="27">
        <v>0</v>
      </c>
      <c r="GY168" s="27">
        <v>0</v>
      </c>
      <c r="HA168" t="s">
        <v>242</v>
      </c>
      <c r="HD168" s="27">
        <v>1</v>
      </c>
      <c r="HE168" t="s">
        <v>3793</v>
      </c>
      <c r="HF168">
        <v>1</v>
      </c>
      <c r="HI168">
        <v>0.66666666699999999</v>
      </c>
      <c r="HJ168">
        <v>0</v>
      </c>
      <c r="HK168">
        <v>0.5</v>
      </c>
      <c r="HL168">
        <v>1</v>
      </c>
      <c r="HM168">
        <v>1</v>
      </c>
      <c r="HN168">
        <v>0</v>
      </c>
      <c r="HO168">
        <v>1</v>
      </c>
      <c r="HP168">
        <v>0.66666666699999999</v>
      </c>
      <c r="HQ168">
        <v>0.5</v>
      </c>
      <c r="HR168">
        <v>1</v>
      </c>
      <c r="HS168">
        <v>0</v>
      </c>
      <c r="HT168">
        <v>1</v>
      </c>
      <c r="HU168">
        <v>1</v>
      </c>
      <c r="HV168">
        <v>0.38888888900000002</v>
      </c>
      <c r="HW168">
        <v>0.75</v>
      </c>
      <c r="HX168">
        <v>0.63333333300000005</v>
      </c>
      <c r="HY168">
        <v>0.59074074099999996</v>
      </c>
      <c r="HZ168" t="s">
        <v>3794</v>
      </c>
      <c r="IA168" t="s">
        <v>266</v>
      </c>
      <c r="IB168" t="s">
        <v>3781</v>
      </c>
      <c r="IC168">
        <v>5991.0649999999996</v>
      </c>
      <c r="ID168">
        <v>5603.0559999999996</v>
      </c>
      <c r="IE168">
        <v>7318.2860000000001</v>
      </c>
      <c r="IF168">
        <v>12013.953</v>
      </c>
      <c r="IG168">
        <v>5991.0649999999996</v>
      </c>
    </row>
    <row r="169" spans="1:241" ht="14" customHeight="1" x14ac:dyDescent="0.2">
      <c r="A169" s="10">
        <v>168</v>
      </c>
      <c r="B169">
        <v>179</v>
      </c>
      <c r="C169" s="1">
        <v>44795.604861111111</v>
      </c>
      <c r="D169" s="1">
        <v>44795.604861111111</v>
      </c>
      <c r="E169">
        <v>4</v>
      </c>
      <c r="G169" t="s">
        <v>242</v>
      </c>
      <c r="H169" t="s">
        <v>242</v>
      </c>
      <c r="I169">
        <v>1</v>
      </c>
      <c r="J169" s="1">
        <v>44795.604861111111</v>
      </c>
      <c r="K169" t="s">
        <v>3795</v>
      </c>
      <c r="L169" t="s">
        <v>242</v>
      </c>
      <c r="M169" t="s">
        <v>242</v>
      </c>
      <c r="P169" t="s">
        <v>242</v>
      </c>
      <c r="Q169" t="s">
        <v>242</v>
      </c>
      <c r="T169" s="10" t="s">
        <v>3796</v>
      </c>
      <c r="U169" s="19">
        <v>764478</v>
      </c>
      <c r="V169" t="s">
        <v>3797</v>
      </c>
      <c r="W169">
        <v>86516101</v>
      </c>
      <c r="X169">
        <v>5731</v>
      </c>
      <c r="Y169" s="10" t="s">
        <v>271</v>
      </c>
      <c r="Z169" s="10" t="s">
        <v>272</v>
      </c>
      <c r="AA169" s="10">
        <v>2019</v>
      </c>
      <c r="AB169" s="10">
        <v>2020</v>
      </c>
      <c r="AC169" s="10">
        <v>0.5</v>
      </c>
      <c r="AD169">
        <v>15</v>
      </c>
      <c r="AF169" s="10">
        <v>10</v>
      </c>
      <c r="AG169" t="s">
        <v>242</v>
      </c>
      <c r="AJ169" s="22">
        <v>1</v>
      </c>
      <c r="AK169" s="10">
        <v>6</v>
      </c>
      <c r="AL169" s="22">
        <v>0</v>
      </c>
      <c r="AM169" s="10">
        <v>0</v>
      </c>
      <c r="AN169" s="22">
        <v>0</v>
      </c>
      <c r="AO169" s="10">
        <v>0</v>
      </c>
      <c r="AP169" s="2" t="s">
        <v>3798</v>
      </c>
      <c r="AQ169">
        <v>2</v>
      </c>
      <c r="AT169" s="46">
        <v>1</v>
      </c>
      <c r="AU169" s="19">
        <v>8</v>
      </c>
      <c r="AV169" s="21">
        <f t="shared" si="8"/>
        <v>80</v>
      </c>
      <c r="AW169" t="s">
        <v>242</v>
      </c>
      <c r="AZ169" s="22">
        <v>1</v>
      </c>
      <c r="BA169" s="19">
        <v>8</v>
      </c>
      <c r="BB169" s="21">
        <f t="shared" si="9"/>
        <v>80</v>
      </c>
      <c r="BC169" t="s">
        <v>242</v>
      </c>
      <c r="BF169" s="22">
        <v>1</v>
      </c>
      <c r="BG169" s="10">
        <v>5</v>
      </c>
      <c r="BI169">
        <v>2</v>
      </c>
      <c r="BL169" s="22">
        <v>1</v>
      </c>
      <c r="BM169">
        <v>2</v>
      </c>
      <c r="BP169" s="22">
        <v>1</v>
      </c>
      <c r="BQ169" s="10">
        <v>6</v>
      </c>
      <c r="BR169" s="21">
        <f t="shared" si="10"/>
        <v>60</v>
      </c>
      <c r="BS169" s="10" t="s">
        <v>3799</v>
      </c>
      <c r="BT169" s="10">
        <v>1</v>
      </c>
      <c r="BW169" s="22">
        <v>1</v>
      </c>
      <c r="BX169" s="10">
        <v>3</v>
      </c>
      <c r="BY169" s="21">
        <f t="shared" si="11"/>
        <v>30</v>
      </c>
      <c r="BZ169" s="10">
        <v>2</v>
      </c>
      <c r="CA169" s="10">
        <v>1</v>
      </c>
      <c r="CD169" s="22">
        <v>0</v>
      </c>
      <c r="CF169" s="10" t="s">
        <v>242</v>
      </c>
      <c r="CG169" s="10" t="s">
        <v>242</v>
      </c>
      <c r="CI169" s="22">
        <v>1</v>
      </c>
      <c r="CJ169" s="10" t="s">
        <v>3800</v>
      </c>
      <c r="CK169" s="10">
        <v>1</v>
      </c>
      <c r="CN169" s="22">
        <v>1</v>
      </c>
      <c r="CO169" s="22">
        <v>0</v>
      </c>
      <c r="CP169" s="10" t="s">
        <v>242</v>
      </c>
      <c r="CQ169" s="10" t="s">
        <v>242</v>
      </c>
      <c r="CR169" s="10" t="s">
        <v>242</v>
      </c>
      <c r="CU169" s="22">
        <v>1</v>
      </c>
      <c r="CV169" s="10" t="s">
        <v>3801</v>
      </c>
      <c r="CW169" s="10">
        <v>1</v>
      </c>
      <c r="CZ169" s="22">
        <v>1</v>
      </c>
      <c r="DA169" s="10">
        <v>253880</v>
      </c>
      <c r="DB169" s="10">
        <v>2</v>
      </c>
      <c r="DD169" s="22">
        <v>1</v>
      </c>
      <c r="DE169" s="10">
        <v>202536</v>
      </c>
      <c r="DF169" s="10">
        <v>2</v>
      </c>
      <c r="DG169" s="10">
        <v>356940</v>
      </c>
      <c r="DH169" s="10">
        <v>2</v>
      </c>
      <c r="DI169" s="10" t="s">
        <v>242</v>
      </c>
      <c r="DJ169" s="10" t="s">
        <v>242</v>
      </c>
      <c r="DL169" s="22">
        <v>1</v>
      </c>
      <c r="DM169" s="10">
        <v>22821458</v>
      </c>
      <c r="DN169" s="10">
        <v>2</v>
      </c>
      <c r="DP169" s="10">
        <v>4</v>
      </c>
      <c r="DS169" s="27">
        <v>1</v>
      </c>
      <c r="DT169" t="s">
        <v>3802</v>
      </c>
      <c r="DU169" s="27">
        <v>1</v>
      </c>
      <c r="DV169" s="2" t="s">
        <v>3803</v>
      </c>
      <c r="DW169" s="27">
        <v>1</v>
      </c>
      <c r="DX169" t="s">
        <v>3804</v>
      </c>
      <c r="DY169" s="27">
        <v>1</v>
      </c>
      <c r="DZ169" t="s">
        <v>3805</v>
      </c>
      <c r="EA169" s="27">
        <v>0</v>
      </c>
      <c r="EB169" t="s">
        <v>3806</v>
      </c>
      <c r="EC169" s="27">
        <v>1</v>
      </c>
      <c r="ED169" t="s">
        <v>3416</v>
      </c>
      <c r="EE169" s="27">
        <v>1</v>
      </c>
      <c r="EF169" t="s">
        <v>3807</v>
      </c>
      <c r="EG169" s="27">
        <v>0</v>
      </c>
      <c r="EI169" s="27">
        <v>1</v>
      </c>
      <c r="EJ169" t="s">
        <v>3807</v>
      </c>
      <c r="EK169" s="27">
        <v>1</v>
      </c>
      <c r="EM169">
        <v>4</v>
      </c>
      <c r="EP169" s="22">
        <v>0</v>
      </c>
      <c r="EQ169" s="10" t="s">
        <v>242</v>
      </c>
      <c r="ER169" s="10" t="s">
        <v>242</v>
      </c>
      <c r="EU169" s="10" t="s">
        <v>242</v>
      </c>
      <c r="EV169" s="10" t="s">
        <v>242</v>
      </c>
      <c r="EX169" s="22">
        <v>0</v>
      </c>
      <c r="EY169" s="10" t="s">
        <v>242</v>
      </c>
      <c r="FA169" s="22">
        <v>0</v>
      </c>
      <c r="FB169" s="10" t="s">
        <v>242</v>
      </c>
      <c r="FD169" s="22">
        <v>1</v>
      </c>
      <c r="FE169" s="10">
        <v>1200</v>
      </c>
      <c r="FG169" s="22">
        <v>0</v>
      </c>
      <c r="FH169" s="10" t="s">
        <v>242</v>
      </c>
      <c r="FJ169" s="10">
        <v>4</v>
      </c>
      <c r="FM169" s="22">
        <v>0</v>
      </c>
      <c r="FN169" s="10" t="s">
        <v>242</v>
      </c>
      <c r="FO169" s="10" t="s">
        <v>242</v>
      </c>
      <c r="FP169" s="10" t="s">
        <v>242</v>
      </c>
      <c r="FR169" s="22">
        <v>1</v>
      </c>
      <c r="FS169" s="10">
        <v>26</v>
      </c>
      <c r="FT169" s="10">
        <v>2</v>
      </c>
      <c r="FV169" s="22">
        <v>0.5</v>
      </c>
      <c r="FW169" s="10">
        <v>14</v>
      </c>
      <c r="FX169" s="10">
        <v>22</v>
      </c>
      <c r="FY169" s="10" t="s">
        <v>242</v>
      </c>
      <c r="FZ169" s="10">
        <v>5</v>
      </c>
      <c r="GA169" s="10" t="s">
        <v>242</v>
      </c>
      <c r="GB169" s="10" t="s">
        <v>242</v>
      </c>
      <c r="GC169" s="10" t="s">
        <v>242</v>
      </c>
      <c r="GD169" s="10">
        <v>1</v>
      </c>
      <c r="GF169" s="10">
        <v>1</v>
      </c>
      <c r="GI169" s="22">
        <v>0</v>
      </c>
      <c r="GJ169" s="10" t="s">
        <v>242</v>
      </c>
      <c r="GK169" s="10" t="s">
        <v>242</v>
      </c>
      <c r="GL169" s="11" t="s">
        <v>3808</v>
      </c>
      <c r="GM169" s="10" t="s">
        <v>242</v>
      </c>
      <c r="GP169" s="46">
        <v>1</v>
      </c>
      <c r="GQ169" s="10">
        <v>438</v>
      </c>
      <c r="GT169" s="10" t="s">
        <v>242</v>
      </c>
      <c r="GW169" s="22">
        <v>1</v>
      </c>
      <c r="GY169" s="22">
        <v>1</v>
      </c>
      <c r="GZ169" s="11" t="s">
        <v>3809</v>
      </c>
      <c r="HA169" s="10">
        <v>1</v>
      </c>
      <c r="HD169" s="22">
        <v>1</v>
      </c>
      <c r="HE169" s="10" t="s">
        <v>3810</v>
      </c>
      <c r="HF169" s="10">
        <v>1</v>
      </c>
      <c r="HI169" s="10">
        <v>0.55555555599999995</v>
      </c>
      <c r="HJ169" s="10">
        <v>1</v>
      </c>
      <c r="HK169" s="10">
        <v>0.5</v>
      </c>
      <c r="HL169" s="10">
        <v>1</v>
      </c>
      <c r="HM169" s="10">
        <v>0.8</v>
      </c>
      <c r="HN169" s="10">
        <v>0</v>
      </c>
      <c r="HO169" s="10">
        <v>0.25</v>
      </c>
      <c r="HP169" s="10">
        <v>0.5</v>
      </c>
      <c r="HQ169" s="10">
        <v>0</v>
      </c>
      <c r="HR169" s="10">
        <v>0</v>
      </c>
      <c r="HS169" s="10">
        <v>1</v>
      </c>
      <c r="HT169" s="10">
        <v>1</v>
      </c>
      <c r="HU169" s="10">
        <v>1</v>
      </c>
      <c r="HV169" s="10">
        <v>0.68518518500000003</v>
      </c>
      <c r="HW169" s="10">
        <v>0.51249999999999996</v>
      </c>
      <c r="HX169" s="10">
        <v>0.5</v>
      </c>
      <c r="HY169" s="10">
        <v>0.56589506199999995</v>
      </c>
      <c r="HZ169" s="10" t="s">
        <v>3811</v>
      </c>
      <c r="IA169" s="10" t="s">
        <v>266</v>
      </c>
      <c r="IB169" s="10" t="s">
        <v>3796</v>
      </c>
      <c r="IC169" s="10">
        <v>43638</v>
      </c>
      <c r="ID169" s="10">
        <v>47262</v>
      </c>
      <c r="IE169" s="10">
        <v>51761</v>
      </c>
      <c r="IF169" s="10" t="s">
        <v>242</v>
      </c>
      <c r="IG169" s="10">
        <v>43638</v>
      </c>
    </row>
    <row r="170" spans="1:241" customFormat="1" ht="14" customHeight="1" x14ac:dyDescent="0.2">
      <c r="A170">
        <v>169</v>
      </c>
      <c r="B170">
        <v>182</v>
      </c>
      <c r="C170" s="1">
        <v>44795.604861111111</v>
      </c>
      <c r="D170" s="1">
        <v>44795.604861111111</v>
      </c>
      <c r="E170">
        <v>4</v>
      </c>
      <c r="G170" t="s">
        <v>242</v>
      </c>
      <c r="H170" t="s">
        <v>242</v>
      </c>
      <c r="I170">
        <v>1</v>
      </c>
      <c r="J170" s="1">
        <v>44795.604861111111</v>
      </c>
      <c r="K170" t="s">
        <v>3812</v>
      </c>
      <c r="L170" t="s">
        <v>242</v>
      </c>
      <c r="M170" t="s">
        <v>242</v>
      </c>
      <c r="P170" t="s">
        <v>242</v>
      </c>
      <c r="Q170" t="s">
        <v>242</v>
      </c>
      <c r="T170" t="s">
        <v>3813</v>
      </c>
      <c r="V170" t="s">
        <v>3814</v>
      </c>
      <c r="W170" t="s">
        <v>3815</v>
      </c>
      <c r="X170">
        <v>6798</v>
      </c>
      <c r="Y170" t="s">
        <v>659</v>
      </c>
      <c r="Z170" t="s">
        <v>660</v>
      </c>
      <c r="AA170">
        <v>2020</v>
      </c>
      <c r="AC170">
        <v>0.5</v>
      </c>
      <c r="AD170">
        <v>11</v>
      </c>
      <c r="AF170">
        <v>10</v>
      </c>
      <c r="AG170" t="s">
        <v>242</v>
      </c>
      <c r="AJ170" s="27">
        <v>1</v>
      </c>
      <c r="AK170">
        <v>8</v>
      </c>
      <c r="AL170" s="27">
        <v>0</v>
      </c>
      <c r="AM170">
        <v>0</v>
      </c>
      <c r="AN170" s="27">
        <v>0</v>
      </c>
      <c r="AO170">
        <v>0</v>
      </c>
      <c r="AQ170">
        <v>3</v>
      </c>
      <c r="AT170" s="27">
        <v>1</v>
      </c>
      <c r="AU170">
        <v>3</v>
      </c>
      <c r="AV170" s="21">
        <f t="shared" si="8"/>
        <v>30</v>
      </c>
      <c r="AW170">
        <v>3</v>
      </c>
      <c r="AZ170" s="27">
        <v>1</v>
      </c>
      <c r="BA170">
        <v>2</v>
      </c>
      <c r="BB170" s="21">
        <f t="shared" si="9"/>
        <v>20</v>
      </c>
      <c r="BC170" t="s">
        <v>242</v>
      </c>
      <c r="BF170" s="27">
        <v>1</v>
      </c>
      <c r="BG170">
        <v>7</v>
      </c>
      <c r="BI170">
        <v>2</v>
      </c>
      <c r="BL170" s="27">
        <v>1</v>
      </c>
      <c r="BM170">
        <v>2</v>
      </c>
      <c r="BP170" s="27">
        <v>1</v>
      </c>
      <c r="BQ170">
        <v>3</v>
      </c>
      <c r="BR170" s="21">
        <f t="shared" si="10"/>
        <v>30</v>
      </c>
      <c r="BT170">
        <v>1</v>
      </c>
      <c r="BW170" s="27">
        <v>0</v>
      </c>
      <c r="BX170" s="24" t="s">
        <v>242</v>
      </c>
      <c r="BY170" s="21" t="s">
        <v>242</v>
      </c>
      <c r="BZ170" t="s">
        <v>242</v>
      </c>
      <c r="CA170" t="s">
        <v>242</v>
      </c>
      <c r="CD170" s="27">
        <v>0</v>
      </c>
      <c r="CF170" t="s">
        <v>242</v>
      </c>
      <c r="CG170" t="s">
        <v>242</v>
      </c>
      <c r="CI170" s="27">
        <v>0</v>
      </c>
      <c r="CK170" t="s">
        <v>242</v>
      </c>
      <c r="CN170" s="27">
        <v>0</v>
      </c>
      <c r="CO170" s="27">
        <v>0.5</v>
      </c>
      <c r="CP170" t="s">
        <v>242</v>
      </c>
      <c r="CQ170">
        <v>100</v>
      </c>
      <c r="CR170" t="s">
        <v>242</v>
      </c>
      <c r="CS170" s="2" t="s">
        <v>3816</v>
      </c>
      <c r="CU170" s="27">
        <v>1</v>
      </c>
      <c r="CV170" t="s">
        <v>3817</v>
      </c>
      <c r="CW170">
        <v>1</v>
      </c>
      <c r="CZ170" s="27">
        <v>1</v>
      </c>
      <c r="DA170">
        <v>101616</v>
      </c>
      <c r="DB170">
        <v>2</v>
      </c>
      <c r="DD170" s="27">
        <v>1</v>
      </c>
      <c r="DE170">
        <v>246000</v>
      </c>
      <c r="DF170">
        <v>2</v>
      </c>
      <c r="DG170">
        <v>246000</v>
      </c>
      <c r="DH170">
        <v>2</v>
      </c>
      <c r="DI170" t="s">
        <v>242</v>
      </c>
      <c r="DJ170" t="s">
        <v>242</v>
      </c>
      <c r="DL170" s="27">
        <v>1</v>
      </c>
      <c r="DM170">
        <v>88549</v>
      </c>
      <c r="DN170">
        <v>2</v>
      </c>
      <c r="DP170">
        <v>1</v>
      </c>
      <c r="DS170" s="27">
        <v>1</v>
      </c>
      <c r="DT170" s="2" t="s">
        <v>3818</v>
      </c>
      <c r="DU170" s="27">
        <v>1</v>
      </c>
      <c r="DV170" s="2" t="s">
        <v>3819</v>
      </c>
      <c r="DW170" s="27">
        <v>1</v>
      </c>
      <c r="DX170" t="s">
        <v>3820</v>
      </c>
      <c r="DY170" s="27">
        <v>1</v>
      </c>
      <c r="DZ170" s="2" t="s">
        <v>3821</v>
      </c>
      <c r="EA170" s="27">
        <v>1</v>
      </c>
      <c r="EB170" t="s">
        <v>3822</v>
      </c>
      <c r="EC170" s="27">
        <v>1</v>
      </c>
      <c r="ED170" t="s">
        <v>3823</v>
      </c>
      <c r="EE170" s="27">
        <v>1</v>
      </c>
      <c r="EF170" t="s">
        <v>3824</v>
      </c>
      <c r="EG170" s="27">
        <v>1</v>
      </c>
      <c r="EH170" t="s">
        <v>3825</v>
      </c>
      <c r="EI170" s="27">
        <v>1</v>
      </c>
      <c r="EJ170" s="2" t="s">
        <v>3826</v>
      </c>
      <c r="EK170" s="27">
        <v>1</v>
      </c>
      <c r="EM170">
        <v>1</v>
      </c>
      <c r="EP170" s="27">
        <v>0.5</v>
      </c>
      <c r="EQ170">
        <v>6</v>
      </c>
      <c r="ER170" t="s">
        <v>242</v>
      </c>
      <c r="ES170" t="s">
        <v>3827</v>
      </c>
      <c r="EU170">
        <v>1</v>
      </c>
      <c r="EV170" t="s">
        <v>242</v>
      </c>
      <c r="EX170" s="27">
        <v>1</v>
      </c>
      <c r="EY170">
        <v>12001.76</v>
      </c>
      <c r="EZ170" t="s">
        <v>3418</v>
      </c>
      <c r="FA170" s="27">
        <v>1</v>
      </c>
      <c r="FB170">
        <v>43</v>
      </c>
      <c r="FC170" s="2" t="s">
        <v>3828</v>
      </c>
      <c r="FD170" s="27">
        <v>0</v>
      </c>
      <c r="FE170" t="s">
        <v>242</v>
      </c>
      <c r="FG170" s="27">
        <v>0</v>
      </c>
      <c r="FH170" t="s">
        <v>242</v>
      </c>
      <c r="FJ170">
        <v>1</v>
      </c>
      <c r="FM170" s="27">
        <v>0</v>
      </c>
      <c r="FN170" t="s">
        <v>242</v>
      </c>
      <c r="FO170" t="s">
        <v>242</v>
      </c>
      <c r="FP170" t="s">
        <v>242</v>
      </c>
      <c r="FR170" s="27">
        <v>1</v>
      </c>
      <c r="FS170">
        <v>57</v>
      </c>
      <c r="FT170" t="s">
        <v>242</v>
      </c>
      <c r="FV170" s="27">
        <v>0</v>
      </c>
      <c r="FW170" t="s">
        <v>242</v>
      </c>
      <c r="FX170" t="s">
        <v>242</v>
      </c>
      <c r="FY170" t="s">
        <v>242</v>
      </c>
      <c r="FZ170" t="s">
        <v>242</v>
      </c>
      <c r="GA170" t="s">
        <v>242</v>
      </c>
      <c r="GB170" t="s">
        <v>242</v>
      </c>
      <c r="GC170" t="s">
        <v>242</v>
      </c>
      <c r="GD170" t="s">
        <v>242</v>
      </c>
      <c r="GF170">
        <v>1</v>
      </c>
      <c r="GI170" s="27">
        <v>0</v>
      </c>
      <c r="GJ170" t="s">
        <v>242</v>
      </c>
      <c r="GK170" t="s">
        <v>242</v>
      </c>
      <c r="GM170" t="s">
        <v>242</v>
      </c>
      <c r="GP170" s="27">
        <v>1</v>
      </c>
      <c r="GQ170">
        <v>48</v>
      </c>
      <c r="GT170">
        <v>1</v>
      </c>
      <c r="GW170" s="27">
        <v>0</v>
      </c>
      <c r="GY170" s="27">
        <v>0</v>
      </c>
      <c r="HA170" t="s">
        <v>242</v>
      </c>
      <c r="HD170" s="27">
        <v>1</v>
      </c>
      <c r="HE170" s="2" t="s">
        <v>3829</v>
      </c>
      <c r="HF170">
        <v>1</v>
      </c>
      <c r="HI170">
        <v>0.55555555599999995</v>
      </c>
      <c r="HJ170">
        <v>0</v>
      </c>
      <c r="HK170">
        <v>0.75</v>
      </c>
      <c r="HL170">
        <v>1</v>
      </c>
      <c r="HM170">
        <v>1</v>
      </c>
      <c r="HN170">
        <v>0.5</v>
      </c>
      <c r="HO170">
        <v>0.5</v>
      </c>
      <c r="HP170">
        <v>0.33333333300000001</v>
      </c>
      <c r="HQ170">
        <v>0</v>
      </c>
      <c r="HR170">
        <v>1</v>
      </c>
      <c r="HS170">
        <v>0</v>
      </c>
      <c r="HT170">
        <v>1</v>
      </c>
      <c r="HU170">
        <v>1</v>
      </c>
      <c r="HV170">
        <v>0.43518518499999997</v>
      </c>
      <c r="HW170">
        <v>0.75</v>
      </c>
      <c r="HX170">
        <v>0.46666666699999998</v>
      </c>
      <c r="HY170">
        <v>0.55061728399999998</v>
      </c>
      <c r="HZ170" t="s">
        <v>3830</v>
      </c>
      <c r="IA170" t="s">
        <v>266</v>
      </c>
      <c r="IB170" t="s">
        <v>3813</v>
      </c>
      <c r="IC170">
        <v>5859</v>
      </c>
      <c r="ID170">
        <v>1811</v>
      </c>
      <c r="IE170">
        <v>3233</v>
      </c>
      <c r="IF170">
        <v>4967</v>
      </c>
      <c r="IG170">
        <v>5859</v>
      </c>
    </row>
    <row r="171" spans="1:241" customFormat="1" ht="14" customHeight="1" x14ac:dyDescent="0.2">
      <c r="A171">
        <v>170</v>
      </c>
      <c r="B171">
        <v>184</v>
      </c>
      <c r="C171" s="1">
        <v>44795.604861111111</v>
      </c>
      <c r="D171" s="1">
        <v>44795.604861111111</v>
      </c>
      <c r="E171">
        <v>4</v>
      </c>
      <c r="G171" t="s">
        <v>242</v>
      </c>
      <c r="H171" t="s">
        <v>242</v>
      </c>
      <c r="I171">
        <v>1</v>
      </c>
      <c r="J171" s="1">
        <v>44795.604861111111</v>
      </c>
      <c r="K171" t="s">
        <v>3831</v>
      </c>
      <c r="L171" t="s">
        <v>242</v>
      </c>
      <c r="M171" t="s">
        <v>242</v>
      </c>
      <c r="P171" t="s">
        <v>242</v>
      </c>
      <c r="Q171" t="s">
        <v>242</v>
      </c>
      <c r="T171" t="s">
        <v>3832</v>
      </c>
      <c r="V171" t="s">
        <v>3833</v>
      </c>
      <c r="W171" t="s">
        <v>3834</v>
      </c>
      <c r="X171">
        <v>5065</v>
      </c>
      <c r="Y171" t="s">
        <v>297</v>
      </c>
      <c r="Z171" t="s">
        <v>2814</v>
      </c>
      <c r="AA171">
        <v>2020</v>
      </c>
      <c r="AC171">
        <v>0.5</v>
      </c>
      <c r="AF171">
        <v>13</v>
      </c>
      <c r="AG171" t="s">
        <v>242</v>
      </c>
      <c r="AJ171" s="27">
        <v>1</v>
      </c>
      <c r="AK171">
        <v>8</v>
      </c>
      <c r="AL171" s="27">
        <v>0</v>
      </c>
      <c r="AM171">
        <v>0</v>
      </c>
      <c r="AN171" s="27">
        <v>0</v>
      </c>
      <c r="AO171">
        <v>0</v>
      </c>
      <c r="AQ171">
        <v>3</v>
      </c>
      <c r="AT171" s="27">
        <v>1</v>
      </c>
      <c r="AU171">
        <v>2</v>
      </c>
      <c r="AV171" s="21">
        <f t="shared" si="8"/>
        <v>15.384615384615385</v>
      </c>
      <c r="AW171">
        <v>3</v>
      </c>
      <c r="AZ171" s="27">
        <v>1</v>
      </c>
      <c r="BA171">
        <v>3</v>
      </c>
      <c r="BB171" s="21">
        <f t="shared" si="9"/>
        <v>23.076923076923077</v>
      </c>
      <c r="BC171" t="s">
        <v>242</v>
      </c>
      <c r="BF171" s="27">
        <v>1</v>
      </c>
      <c r="BI171">
        <v>2</v>
      </c>
      <c r="BL171" s="27">
        <v>1</v>
      </c>
      <c r="BM171">
        <v>2</v>
      </c>
      <c r="BP171" s="27">
        <v>1</v>
      </c>
      <c r="BQ171">
        <v>3</v>
      </c>
      <c r="BR171" s="21">
        <f t="shared" si="10"/>
        <v>23.076923076923077</v>
      </c>
      <c r="BT171">
        <v>1</v>
      </c>
      <c r="BW171" s="27">
        <v>0</v>
      </c>
      <c r="BX171" s="24" t="s">
        <v>242</v>
      </c>
      <c r="BY171" s="21" t="s">
        <v>242</v>
      </c>
      <c r="BZ171" t="s">
        <v>242</v>
      </c>
      <c r="CA171" t="s">
        <v>242</v>
      </c>
      <c r="CD171" s="27">
        <v>0</v>
      </c>
      <c r="CF171" t="s">
        <v>242</v>
      </c>
      <c r="CG171" t="s">
        <v>242</v>
      </c>
      <c r="CI171" s="27">
        <v>1</v>
      </c>
      <c r="CJ171" t="s">
        <v>3835</v>
      </c>
      <c r="CK171">
        <v>1</v>
      </c>
      <c r="CN171" s="27">
        <v>1</v>
      </c>
      <c r="CO171" s="27">
        <v>0.5</v>
      </c>
      <c r="CP171" t="s">
        <v>242</v>
      </c>
      <c r="CQ171">
        <v>99</v>
      </c>
      <c r="CR171" t="s">
        <v>242</v>
      </c>
      <c r="CU171" s="27">
        <v>1</v>
      </c>
      <c r="CV171" t="s">
        <v>3836</v>
      </c>
      <c r="CW171">
        <v>1</v>
      </c>
      <c r="CZ171" s="27">
        <v>1</v>
      </c>
      <c r="DA171">
        <v>62881</v>
      </c>
      <c r="DB171">
        <v>2</v>
      </c>
      <c r="DD171" s="27">
        <v>1</v>
      </c>
      <c r="DE171" t="s">
        <v>242</v>
      </c>
      <c r="DF171" t="s">
        <v>242</v>
      </c>
      <c r="DH171" t="s">
        <v>242</v>
      </c>
      <c r="DI171">
        <v>495404</v>
      </c>
      <c r="DJ171">
        <v>2</v>
      </c>
      <c r="DL171" s="27">
        <v>1</v>
      </c>
      <c r="DM171">
        <v>6751</v>
      </c>
      <c r="DN171">
        <v>2</v>
      </c>
      <c r="DP171">
        <v>1</v>
      </c>
      <c r="DS171" s="27">
        <v>1</v>
      </c>
      <c r="DT171" t="s">
        <v>3837</v>
      </c>
      <c r="DU171" s="27">
        <v>1</v>
      </c>
      <c r="DV171" s="2" t="s">
        <v>3838</v>
      </c>
      <c r="DW171" s="27">
        <v>1</v>
      </c>
      <c r="DY171" s="27">
        <v>1</v>
      </c>
      <c r="DZ171" s="2" t="s">
        <v>3839</v>
      </c>
      <c r="EA171" s="27">
        <v>0</v>
      </c>
      <c r="EB171" t="s">
        <v>3840</v>
      </c>
      <c r="EC171" s="27">
        <v>1</v>
      </c>
      <c r="ED171" t="s">
        <v>3841</v>
      </c>
      <c r="EE171" s="27">
        <v>1</v>
      </c>
      <c r="EF171" t="s">
        <v>3842</v>
      </c>
      <c r="EG171" s="27">
        <v>1</v>
      </c>
      <c r="EH171" s="2" t="s">
        <v>3843</v>
      </c>
      <c r="EI171" s="27">
        <v>1</v>
      </c>
      <c r="EJ171" t="s">
        <v>3844</v>
      </c>
      <c r="EK171" s="27">
        <v>1</v>
      </c>
      <c r="EL171" s="2" t="s">
        <v>3845</v>
      </c>
      <c r="EM171">
        <v>4</v>
      </c>
      <c r="EP171" s="27">
        <v>0</v>
      </c>
      <c r="EQ171" t="s">
        <v>242</v>
      </c>
      <c r="ER171" t="s">
        <v>242</v>
      </c>
      <c r="EU171" t="s">
        <v>242</v>
      </c>
      <c r="EV171" t="s">
        <v>242</v>
      </c>
      <c r="EX171" s="27">
        <v>1</v>
      </c>
      <c r="EY171">
        <v>3964.19</v>
      </c>
      <c r="EZ171" t="s">
        <v>3418</v>
      </c>
      <c r="FA171" s="27">
        <v>0</v>
      </c>
      <c r="FB171" t="s">
        <v>242</v>
      </c>
      <c r="FD171" s="27">
        <v>0</v>
      </c>
      <c r="FE171" t="s">
        <v>242</v>
      </c>
      <c r="FG171" s="27">
        <v>0</v>
      </c>
      <c r="FH171" t="s">
        <v>242</v>
      </c>
      <c r="FJ171">
        <v>1</v>
      </c>
      <c r="FM171" s="27">
        <v>0</v>
      </c>
      <c r="FN171" t="s">
        <v>242</v>
      </c>
      <c r="FO171" t="s">
        <v>242</v>
      </c>
      <c r="FP171" t="s">
        <v>242</v>
      </c>
      <c r="FR171" s="27">
        <v>1</v>
      </c>
      <c r="FS171">
        <v>42</v>
      </c>
      <c r="FT171">
        <v>2</v>
      </c>
      <c r="FV171" s="27">
        <v>0</v>
      </c>
      <c r="FW171" t="s">
        <v>242</v>
      </c>
      <c r="FX171" t="s">
        <v>242</v>
      </c>
      <c r="FY171" t="s">
        <v>242</v>
      </c>
      <c r="FZ171" t="s">
        <v>242</v>
      </c>
      <c r="GA171" t="s">
        <v>242</v>
      </c>
      <c r="GB171" t="s">
        <v>242</v>
      </c>
      <c r="GC171" t="s">
        <v>242</v>
      </c>
      <c r="GD171" t="s">
        <v>242</v>
      </c>
      <c r="GF171">
        <v>1</v>
      </c>
      <c r="GI171" s="27">
        <v>0</v>
      </c>
      <c r="GJ171" t="s">
        <v>242</v>
      </c>
      <c r="GK171" t="s">
        <v>242</v>
      </c>
      <c r="GM171" t="s">
        <v>242</v>
      </c>
      <c r="GP171" s="27">
        <v>1</v>
      </c>
      <c r="GQ171">
        <v>446</v>
      </c>
      <c r="GT171">
        <v>1</v>
      </c>
      <c r="GW171" s="27">
        <v>0</v>
      </c>
      <c r="GY171" s="27">
        <v>0</v>
      </c>
      <c r="HA171" t="s">
        <v>242</v>
      </c>
      <c r="HD171" s="27">
        <v>0</v>
      </c>
      <c r="HF171">
        <v>1</v>
      </c>
      <c r="HI171">
        <v>0.55555555599999995</v>
      </c>
      <c r="HJ171">
        <v>1</v>
      </c>
      <c r="HK171">
        <v>0.75</v>
      </c>
      <c r="HL171">
        <v>1</v>
      </c>
      <c r="HM171">
        <v>0.9</v>
      </c>
      <c r="HN171">
        <v>0</v>
      </c>
      <c r="HO171">
        <v>0.25</v>
      </c>
      <c r="HP171">
        <v>0.33333333300000001</v>
      </c>
      <c r="HQ171">
        <v>0</v>
      </c>
      <c r="HR171">
        <v>1</v>
      </c>
      <c r="HS171">
        <v>0</v>
      </c>
      <c r="HT171">
        <v>0</v>
      </c>
      <c r="HU171">
        <v>1</v>
      </c>
      <c r="HV171">
        <v>0.76851851900000001</v>
      </c>
      <c r="HW171">
        <v>0.53749999999999998</v>
      </c>
      <c r="HX171">
        <v>0.26666666700000002</v>
      </c>
      <c r="HY171">
        <v>0.52422839499999996</v>
      </c>
      <c r="HZ171" t="s">
        <v>3832</v>
      </c>
      <c r="IA171" t="s">
        <v>266</v>
      </c>
      <c r="IB171" t="s">
        <v>3832</v>
      </c>
      <c r="IC171">
        <v>13448</v>
      </c>
      <c r="ID171">
        <v>12172</v>
      </c>
      <c r="IE171">
        <v>14923</v>
      </c>
      <c r="IF171">
        <v>16281</v>
      </c>
      <c r="IG171">
        <v>13448</v>
      </c>
    </row>
    <row r="172" spans="1:241" ht="14" customHeight="1" x14ac:dyDescent="0.2">
      <c r="A172" s="10">
        <v>171</v>
      </c>
      <c r="B172">
        <v>185</v>
      </c>
      <c r="C172" s="1">
        <v>44795.604861111111</v>
      </c>
      <c r="D172" s="1">
        <v>44795.604861111111</v>
      </c>
      <c r="E172">
        <v>4</v>
      </c>
      <c r="G172" t="s">
        <v>242</v>
      </c>
      <c r="H172" t="s">
        <v>242</v>
      </c>
      <c r="I172">
        <v>1</v>
      </c>
      <c r="J172" s="1">
        <v>44795.604861111111</v>
      </c>
      <c r="K172" t="s">
        <v>3846</v>
      </c>
      <c r="L172" t="s">
        <v>242</v>
      </c>
      <c r="M172" t="s">
        <v>242</v>
      </c>
      <c r="P172" t="s">
        <v>242</v>
      </c>
      <c r="Q172" t="s">
        <v>242</v>
      </c>
      <c r="T172" s="10" t="s">
        <v>3847</v>
      </c>
      <c r="V172" t="s">
        <v>3848</v>
      </c>
      <c r="W172">
        <v>256746108</v>
      </c>
      <c r="X172">
        <v>5331</v>
      </c>
      <c r="Y172" s="10" t="s">
        <v>271</v>
      </c>
      <c r="Z172" s="10" t="s">
        <v>3849</v>
      </c>
      <c r="AA172" s="10">
        <v>2020</v>
      </c>
      <c r="AC172" s="10">
        <v>0</v>
      </c>
      <c r="AF172" s="10">
        <v>13</v>
      </c>
      <c r="AG172" t="s">
        <v>242</v>
      </c>
      <c r="AJ172" s="22">
        <v>0</v>
      </c>
      <c r="AK172" s="10">
        <v>0</v>
      </c>
      <c r="AL172" s="22">
        <v>0</v>
      </c>
      <c r="AM172" s="10">
        <v>0</v>
      </c>
      <c r="AN172" s="22">
        <v>0</v>
      </c>
      <c r="AO172" s="10">
        <v>0</v>
      </c>
      <c r="AQ172" t="s">
        <v>242</v>
      </c>
      <c r="AT172" s="22">
        <v>1</v>
      </c>
      <c r="AU172" s="10">
        <v>2</v>
      </c>
      <c r="AV172" s="21">
        <f t="shared" si="8"/>
        <v>15.384615384615385</v>
      </c>
      <c r="AW172">
        <v>2</v>
      </c>
      <c r="AZ172" s="22">
        <v>1</v>
      </c>
      <c r="BA172" s="10">
        <v>2</v>
      </c>
      <c r="BB172" s="21">
        <f t="shared" si="9"/>
        <v>15.384615384615385</v>
      </c>
      <c r="BC172" t="s">
        <v>242</v>
      </c>
      <c r="BF172" s="22">
        <v>1</v>
      </c>
      <c r="BI172">
        <v>2</v>
      </c>
      <c r="BL172" s="22">
        <v>1</v>
      </c>
      <c r="BM172">
        <v>2</v>
      </c>
      <c r="BP172" s="22">
        <v>1</v>
      </c>
      <c r="BQ172" s="10">
        <v>3</v>
      </c>
      <c r="BR172" s="21">
        <f t="shared" si="10"/>
        <v>23.076923076923077</v>
      </c>
      <c r="BS172" s="10" t="s">
        <v>3850</v>
      </c>
      <c r="BT172" s="10">
        <v>1</v>
      </c>
      <c r="BW172" s="22">
        <v>0</v>
      </c>
      <c r="BX172" s="19">
        <v>0</v>
      </c>
      <c r="BY172" s="21">
        <f t="shared" si="11"/>
        <v>0</v>
      </c>
      <c r="BZ172" s="10" t="s">
        <v>242</v>
      </c>
      <c r="CA172" s="10" t="s">
        <v>242</v>
      </c>
      <c r="CD172" s="22">
        <v>1</v>
      </c>
      <c r="CE172" s="11" t="s">
        <v>3851</v>
      </c>
      <c r="CF172" s="10">
        <v>1</v>
      </c>
      <c r="CG172" s="10" t="s">
        <v>242</v>
      </c>
      <c r="CI172" s="22">
        <v>0</v>
      </c>
      <c r="CK172" s="10" t="s">
        <v>242</v>
      </c>
      <c r="CN172" s="22">
        <v>0</v>
      </c>
      <c r="CO172" s="22">
        <v>0</v>
      </c>
      <c r="CP172" s="10" t="s">
        <v>242</v>
      </c>
      <c r="CQ172" s="10" t="s">
        <v>242</v>
      </c>
      <c r="CR172" s="10" t="s">
        <v>242</v>
      </c>
      <c r="CU172" s="22">
        <v>1</v>
      </c>
      <c r="CV172" s="11" t="s">
        <v>3852</v>
      </c>
      <c r="CW172" s="10">
        <v>1</v>
      </c>
      <c r="CZ172" s="22">
        <v>0</v>
      </c>
      <c r="DA172" s="10" t="s">
        <v>242</v>
      </c>
      <c r="DB172" s="10" t="s">
        <v>242</v>
      </c>
      <c r="DC172" s="10" t="s">
        <v>3853</v>
      </c>
      <c r="DD172" s="22">
        <v>0</v>
      </c>
      <c r="DE172" s="10" t="s">
        <v>242</v>
      </c>
      <c r="DF172" s="10" t="s">
        <v>242</v>
      </c>
      <c r="DH172" s="10" t="s">
        <v>242</v>
      </c>
      <c r="DI172" s="10" t="s">
        <v>242</v>
      </c>
      <c r="DJ172" s="10" t="s">
        <v>242</v>
      </c>
      <c r="DL172" s="22">
        <v>0</v>
      </c>
      <c r="DM172" s="10" t="s">
        <v>242</v>
      </c>
      <c r="DN172" s="10" t="s">
        <v>242</v>
      </c>
      <c r="DP172" s="10" t="s">
        <v>242</v>
      </c>
      <c r="DS172" s="27">
        <v>1</v>
      </c>
      <c r="DT172" t="s">
        <v>3854</v>
      </c>
      <c r="DU172" s="27">
        <v>0</v>
      </c>
      <c r="DW172" s="27">
        <v>0</v>
      </c>
      <c r="DY172" s="27">
        <v>0</v>
      </c>
      <c r="EA172" s="27">
        <v>0</v>
      </c>
      <c r="EC172" s="27">
        <v>0.5</v>
      </c>
      <c r="ED172" s="2" t="s">
        <v>3855</v>
      </c>
      <c r="EE172" s="27">
        <v>0</v>
      </c>
      <c r="EG172" s="27">
        <v>0</v>
      </c>
      <c r="EI172" s="27">
        <v>1</v>
      </c>
      <c r="EJ172" t="s">
        <v>3856</v>
      </c>
      <c r="EK172" s="27">
        <v>0</v>
      </c>
      <c r="EM172">
        <v>1</v>
      </c>
      <c r="EP172" s="22">
        <v>0</v>
      </c>
      <c r="EQ172" s="10" t="s">
        <v>242</v>
      </c>
      <c r="ER172" s="10" t="s">
        <v>242</v>
      </c>
      <c r="EU172" s="10" t="s">
        <v>242</v>
      </c>
      <c r="EV172" s="10" t="s">
        <v>242</v>
      </c>
      <c r="EX172" s="22">
        <v>0</v>
      </c>
      <c r="EY172" s="10" t="s">
        <v>242</v>
      </c>
      <c r="FA172" s="22">
        <v>0</v>
      </c>
      <c r="FB172" s="10" t="s">
        <v>242</v>
      </c>
      <c r="FD172" s="22">
        <v>0</v>
      </c>
      <c r="FE172" s="10" t="s">
        <v>242</v>
      </c>
      <c r="FG172" s="22">
        <v>0</v>
      </c>
      <c r="FH172" s="10" t="s">
        <v>242</v>
      </c>
      <c r="FJ172" s="10" t="s">
        <v>242</v>
      </c>
      <c r="FM172" s="22">
        <v>0</v>
      </c>
      <c r="FN172" s="10" t="s">
        <v>242</v>
      </c>
      <c r="FO172" s="10" t="s">
        <v>242</v>
      </c>
      <c r="FP172" s="10" t="s">
        <v>242</v>
      </c>
      <c r="FR172" s="22">
        <v>1</v>
      </c>
      <c r="FS172" s="10">
        <v>69</v>
      </c>
      <c r="FT172" s="10" t="s">
        <v>242</v>
      </c>
      <c r="FV172" s="22">
        <v>0.5</v>
      </c>
      <c r="FW172" s="10" t="s">
        <v>242</v>
      </c>
      <c r="FX172" s="10" t="s">
        <v>242</v>
      </c>
      <c r="FY172" s="10">
        <v>46</v>
      </c>
      <c r="FZ172" s="10" t="s">
        <v>242</v>
      </c>
      <c r="GA172" s="10" t="s">
        <v>242</v>
      </c>
      <c r="GB172" s="10" t="s">
        <v>242</v>
      </c>
      <c r="GC172" s="10" t="s">
        <v>242</v>
      </c>
      <c r="GD172" s="10" t="s">
        <v>242</v>
      </c>
      <c r="GE172" s="10" t="s">
        <v>3857</v>
      </c>
      <c r="GF172" s="10">
        <v>1</v>
      </c>
      <c r="GI172" s="22">
        <v>0</v>
      </c>
      <c r="GJ172" s="10" t="s">
        <v>242</v>
      </c>
      <c r="GK172" s="10" t="s">
        <v>242</v>
      </c>
      <c r="GM172" s="10" t="s">
        <v>242</v>
      </c>
      <c r="GP172" s="22">
        <v>1</v>
      </c>
      <c r="GQ172" s="10">
        <v>715</v>
      </c>
      <c r="GT172" s="10">
        <v>1</v>
      </c>
      <c r="GW172" s="22">
        <v>0</v>
      </c>
      <c r="GY172" s="22">
        <v>0</v>
      </c>
      <c r="HA172" s="10" t="s">
        <v>242</v>
      </c>
      <c r="HD172" s="22">
        <v>0</v>
      </c>
      <c r="HF172" s="10" t="s">
        <v>242</v>
      </c>
      <c r="HI172" s="10">
        <v>0.66666666699999999</v>
      </c>
      <c r="HJ172" s="10">
        <v>0</v>
      </c>
      <c r="HK172" s="10">
        <v>0.5</v>
      </c>
      <c r="HL172" s="10">
        <v>0</v>
      </c>
      <c r="HM172" s="10">
        <v>0.25</v>
      </c>
      <c r="HN172" s="10">
        <v>0</v>
      </c>
      <c r="HO172" s="10">
        <v>0</v>
      </c>
      <c r="HP172" s="10">
        <v>0.5</v>
      </c>
      <c r="HQ172" s="10">
        <v>0</v>
      </c>
      <c r="HR172" s="10">
        <v>1</v>
      </c>
      <c r="HS172" s="10">
        <v>0</v>
      </c>
      <c r="HT172" s="10">
        <v>0</v>
      </c>
      <c r="HU172" s="10">
        <v>1</v>
      </c>
      <c r="HV172" s="10">
        <v>0.38888888900000002</v>
      </c>
      <c r="HW172" s="10">
        <v>6.25E-2</v>
      </c>
      <c r="HX172" s="10">
        <v>0.3</v>
      </c>
      <c r="HY172" s="10">
        <v>0.25046296299999998</v>
      </c>
      <c r="HZ172" s="10" t="s">
        <v>3858</v>
      </c>
      <c r="IA172" s="10" t="s">
        <v>266</v>
      </c>
      <c r="IB172" s="10" t="s">
        <v>3847</v>
      </c>
      <c r="IC172" s="10">
        <v>23610.799999999999</v>
      </c>
      <c r="ID172" s="10">
        <v>25509.3</v>
      </c>
      <c r="IE172" s="10">
        <v>26321.200000000001</v>
      </c>
      <c r="IF172" s="10" t="s">
        <v>242</v>
      </c>
      <c r="IG172" s="10">
        <v>23610.799999999999</v>
      </c>
    </row>
    <row r="173" spans="1:241" customFormat="1" ht="14" customHeight="1" x14ac:dyDescent="0.2">
      <c r="A173">
        <v>172</v>
      </c>
      <c r="B173">
        <v>186</v>
      </c>
      <c r="C173" s="1">
        <v>44795.604861111111</v>
      </c>
      <c r="D173" s="1">
        <v>44795.604861111111</v>
      </c>
      <c r="E173">
        <v>4</v>
      </c>
      <c r="G173" t="s">
        <v>242</v>
      </c>
      <c r="H173" t="s">
        <v>242</v>
      </c>
      <c r="I173">
        <v>1</v>
      </c>
      <c r="J173" s="1">
        <v>44795.604861111111</v>
      </c>
      <c r="K173" t="s">
        <v>3859</v>
      </c>
      <c r="L173" t="s">
        <v>242</v>
      </c>
      <c r="M173" t="s">
        <v>242</v>
      </c>
      <c r="P173" t="s">
        <v>242</v>
      </c>
      <c r="Q173" t="s">
        <v>242</v>
      </c>
      <c r="T173" t="s">
        <v>3860</v>
      </c>
      <c r="V173" t="s">
        <v>3861</v>
      </c>
      <c r="W173">
        <v>194162103</v>
      </c>
      <c r="X173">
        <v>2844</v>
      </c>
      <c r="Y173" t="s">
        <v>326</v>
      </c>
      <c r="Z173" t="s">
        <v>865</v>
      </c>
      <c r="AA173">
        <v>2020</v>
      </c>
      <c r="AC173">
        <v>1</v>
      </c>
      <c r="AD173">
        <v>4</v>
      </c>
      <c r="AF173">
        <v>10</v>
      </c>
      <c r="AG173" t="s">
        <v>242</v>
      </c>
      <c r="AJ173" s="27">
        <v>0</v>
      </c>
      <c r="AK173">
        <v>0</v>
      </c>
      <c r="AL173" s="27">
        <v>0</v>
      </c>
      <c r="AM173">
        <v>0</v>
      </c>
      <c r="AN173" s="27">
        <v>0</v>
      </c>
      <c r="AO173">
        <v>0</v>
      </c>
      <c r="AQ173" t="s">
        <v>242</v>
      </c>
      <c r="AT173" s="27">
        <v>1</v>
      </c>
      <c r="AU173">
        <v>1</v>
      </c>
      <c r="AV173" s="21">
        <f t="shared" si="8"/>
        <v>10</v>
      </c>
      <c r="AW173">
        <v>2</v>
      </c>
      <c r="AZ173" s="27">
        <v>1</v>
      </c>
      <c r="BA173">
        <v>3</v>
      </c>
      <c r="BB173" s="21">
        <f t="shared" si="9"/>
        <v>30</v>
      </c>
      <c r="BC173" t="s">
        <v>242</v>
      </c>
      <c r="BF173" s="27">
        <v>1</v>
      </c>
      <c r="BG173">
        <v>6.6</v>
      </c>
      <c r="BI173">
        <v>3</v>
      </c>
      <c r="BL173" s="27">
        <v>1</v>
      </c>
      <c r="BM173">
        <v>2</v>
      </c>
      <c r="BP173" s="27">
        <v>1</v>
      </c>
      <c r="BQ173">
        <v>4</v>
      </c>
      <c r="BR173" s="21">
        <f t="shared" si="10"/>
        <v>40</v>
      </c>
      <c r="BT173">
        <v>1</v>
      </c>
      <c r="BW173" s="27">
        <v>0</v>
      </c>
      <c r="BX173" s="24" t="s">
        <v>242</v>
      </c>
      <c r="BY173" s="21" t="s">
        <v>242</v>
      </c>
      <c r="BZ173" t="s">
        <v>242</v>
      </c>
      <c r="CA173" t="s">
        <v>242</v>
      </c>
      <c r="CD173" s="27">
        <v>0</v>
      </c>
      <c r="CF173" t="s">
        <v>242</v>
      </c>
      <c r="CG173" t="s">
        <v>242</v>
      </c>
      <c r="CI173" s="27">
        <v>1</v>
      </c>
      <c r="CJ173" t="s">
        <v>3862</v>
      </c>
      <c r="CK173">
        <v>1</v>
      </c>
      <c r="CN173" s="27">
        <v>1</v>
      </c>
      <c r="CO173" s="27">
        <v>0.5</v>
      </c>
      <c r="CP173" t="s">
        <v>242</v>
      </c>
      <c r="CQ173">
        <v>100</v>
      </c>
      <c r="CR173" t="s">
        <v>242</v>
      </c>
      <c r="CS173" t="s">
        <v>3863</v>
      </c>
      <c r="CU173" s="27">
        <v>1</v>
      </c>
      <c r="CV173" t="s">
        <v>3864</v>
      </c>
      <c r="CW173">
        <v>1</v>
      </c>
      <c r="CZ173" s="27">
        <v>1</v>
      </c>
      <c r="DA173">
        <v>197523</v>
      </c>
      <c r="DB173">
        <v>2</v>
      </c>
      <c r="DD173" s="27">
        <v>1</v>
      </c>
      <c r="DE173">
        <v>283289</v>
      </c>
      <c r="DF173">
        <v>2</v>
      </c>
      <c r="DG173">
        <v>379901</v>
      </c>
      <c r="DH173">
        <v>2</v>
      </c>
      <c r="DI173" t="s">
        <v>242</v>
      </c>
      <c r="DJ173" t="s">
        <v>242</v>
      </c>
      <c r="DL173" s="27">
        <v>1</v>
      </c>
      <c r="DM173">
        <v>3998484</v>
      </c>
      <c r="DN173">
        <v>2</v>
      </c>
      <c r="DP173">
        <v>4</v>
      </c>
      <c r="DS173" s="27">
        <v>1</v>
      </c>
      <c r="DT173" t="s">
        <v>3865</v>
      </c>
      <c r="DU173" s="27">
        <v>1</v>
      </c>
      <c r="DV173" s="2" t="s">
        <v>3866</v>
      </c>
      <c r="DW173" s="27">
        <v>1</v>
      </c>
      <c r="DX173" t="s">
        <v>3867</v>
      </c>
      <c r="DY173" s="27">
        <v>1</v>
      </c>
      <c r="DZ173" s="2" t="s">
        <v>3868</v>
      </c>
      <c r="EA173" s="27">
        <v>1</v>
      </c>
      <c r="EC173" s="27">
        <v>1</v>
      </c>
      <c r="ED173" t="s">
        <v>3869</v>
      </c>
      <c r="EE173" s="27">
        <v>1</v>
      </c>
      <c r="EF173" s="2" t="s">
        <v>3870</v>
      </c>
      <c r="EG173" s="27">
        <v>1</v>
      </c>
      <c r="EH173" t="s">
        <v>3871</v>
      </c>
      <c r="EI173" s="27">
        <v>1</v>
      </c>
      <c r="EJ173" t="s">
        <v>3872</v>
      </c>
      <c r="EK173" s="27">
        <v>1</v>
      </c>
      <c r="EM173">
        <v>4</v>
      </c>
      <c r="EP173" s="27">
        <v>0</v>
      </c>
      <c r="EQ173" t="s">
        <v>242</v>
      </c>
      <c r="ER173" t="s">
        <v>242</v>
      </c>
      <c r="EU173" t="s">
        <v>242</v>
      </c>
      <c r="EV173" t="s">
        <v>242</v>
      </c>
      <c r="EX173" s="27">
        <v>1</v>
      </c>
      <c r="EY173">
        <v>8554.0400000000009</v>
      </c>
      <c r="EZ173" t="s">
        <v>3418</v>
      </c>
      <c r="FA173" s="27">
        <v>0.5</v>
      </c>
      <c r="FB173" t="s">
        <v>242</v>
      </c>
      <c r="FC173" t="s">
        <v>3873</v>
      </c>
      <c r="FD173" s="27">
        <v>1</v>
      </c>
      <c r="FE173">
        <v>4883.59</v>
      </c>
      <c r="FG173" s="27">
        <v>0</v>
      </c>
      <c r="FH173" t="s">
        <v>242</v>
      </c>
      <c r="FJ173">
        <v>4</v>
      </c>
      <c r="FM173" s="27">
        <v>0</v>
      </c>
      <c r="FN173" t="s">
        <v>242</v>
      </c>
      <c r="FO173" t="s">
        <v>242</v>
      </c>
      <c r="FP173" t="s">
        <v>242</v>
      </c>
      <c r="FR173" s="27">
        <v>0</v>
      </c>
      <c r="FS173" t="s">
        <v>242</v>
      </c>
      <c r="FT173" t="s">
        <v>242</v>
      </c>
      <c r="FV173" s="27">
        <v>0</v>
      </c>
      <c r="FW173" t="s">
        <v>242</v>
      </c>
      <c r="FX173" t="s">
        <v>242</v>
      </c>
      <c r="FY173" t="s">
        <v>242</v>
      </c>
      <c r="FZ173" t="s">
        <v>242</v>
      </c>
      <c r="GA173" t="s">
        <v>242</v>
      </c>
      <c r="GB173" t="s">
        <v>242</v>
      </c>
      <c r="GC173" t="s">
        <v>242</v>
      </c>
      <c r="GD173" t="s">
        <v>242</v>
      </c>
      <c r="GF173" t="s">
        <v>242</v>
      </c>
      <c r="GI173" s="27">
        <v>1</v>
      </c>
      <c r="GJ173">
        <v>1</v>
      </c>
      <c r="GK173">
        <v>0.99</v>
      </c>
      <c r="GL173" t="s">
        <v>3874</v>
      </c>
      <c r="GM173">
        <v>1</v>
      </c>
      <c r="GP173" s="27">
        <v>1</v>
      </c>
      <c r="GQ173">
        <v>463</v>
      </c>
      <c r="GT173">
        <v>1</v>
      </c>
      <c r="GW173" s="27">
        <v>0</v>
      </c>
      <c r="GY173" s="27">
        <v>0</v>
      </c>
      <c r="HA173" t="s">
        <v>242</v>
      </c>
      <c r="HD173" s="27">
        <v>1</v>
      </c>
      <c r="HE173" t="s">
        <v>3875</v>
      </c>
      <c r="HF173">
        <v>1</v>
      </c>
      <c r="HI173">
        <v>0.55555555599999995</v>
      </c>
      <c r="HJ173">
        <v>1</v>
      </c>
      <c r="HK173">
        <v>0.75</v>
      </c>
      <c r="HL173">
        <v>1</v>
      </c>
      <c r="HM173">
        <v>1</v>
      </c>
      <c r="HN173">
        <v>0</v>
      </c>
      <c r="HO173">
        <v>0.625</v>
      </c>
      <c r="HP173">
        <v>0</v>
      </c>
      <c r="HQ173">
        <v>1</v>
      </c>
      <c r="HR173">
        <v>1</v>
      </c>
      <c r="HS173">
        <v>0</v>
      </c>
      <c r="HT173">
        <v>1</v>
      </c>
      <c r="HU173">
        <v>1</v>
      </c>
      <c r="HV173">
        <v>0.76851851900000001</v>
      </c>
      <c r="HW173">
        <v>0.65625</v>
      </c>
      <c r="HX173">
        <v>0.6</v>
      </c>
      <c r="HY173">
        <v>0.67492284000000002</v>
      </c>
      <c r="HZ173" t="s">
        <v>3876</v>
      </c>
      <c r="IA173" t="s">
        <v>266</v>
      </c>
      <c r="IB173" t="s">
        <v>3860</v>
      </c>
      <c r="IC173">
        <v>15693</v>
      </c>
      <c r="ID173">
        <v>16471</v>
      </c>
      <c r="IE173">
        <v>17421</v>
      </c>
      <c r="IF173">
        <v>17967</v>
      </c>
      <c r="IG173">
        <v>15693</v>
      </c>
    </row>
    <row r="174" spans="1:241" customFormat="1" ht="14" customHeight="1" x14ac:dyDescent="0.2">
      <c r="A174">
        <v>173</v>
      </c>
      <c r="B174">
        <v>187</v>
      </c>
      <c r="C174" s="1">
        <v>44795.604861111111</v>
      </c>
      <c r="D174" s="1">
        <v>44795.604861111111</v>
      </c>
      <c r="E174">
        <v>4</v>
      </c>
      <c r="G174" t="s">
        <v>242</v>
      </c>
      <c r="H174" t="s">
        <v>242</v>
      </c>
      <c r="I174">
        <v>1</v>
      </c>
      <c r="J174" s="1">
        <v>44795.604861111111</v>
      </c>
      <c r="K174" t="s">
        <v>3877</v>
      </c>
      <c r="L174" t="s">
        <v>242</v>
      </c>
      <c r="M174" t="s">
        <v>242</v>
      </c>
      <c r="P174" t="s">
        <v>242</v>
      </c>
      <c r="Q174" t="s">
        <v>242</v>
      </c>
      <c r="T174" t="s">
        <v>3878</v>
      </c>
      <c r="V174" t="s">
        <v>3879</v>
      </c>
      <c r="W174" t="s">
        <v>3880</v>
      </c>
      <c r="X174">
        <v>6500</v>
      </c>
      <c r="Y174" t="s">
        <v>659</v>
      </c>
      <c r="Z174" t="s">
        <v>3881</v>
      </c>
      <c r="AA174">
        <v>2019</v>
      </c>
      <c r="AC174">
        <v>1</v>
      </c>
      <c r="AD174">
        <v>4</v>
      </c>
      <c r="AF174">
        <v>11</v>
      </c>
      <c r="AG174" t="s">
        <v>242</v>
      </c>
      <c r="AJ174" s="27">
        <v>1</v>
      </c>
      <c r="AK174">
        <v>5</v>
      </c>
      <c r="AL174" s="27">
        <v>0</v>
      </c>
      <c r="AM174">
        <v>0</v>
      </c>
      <c r="AN174" s="27">
        <v>0</v>
      </c>
      <c r="AO174">
        <v>0</v>
      </c>
      <c r="AP174" t="s">
        <v>3882</v>
      </c>
      <c r="AQ174">
        <v>2</v>
      </c>
      <c r="AT174" s="27">
        <v>1</v>
      </c>
      <c r="AU174">
        <v>1</v>
      </c>
      <c r="AV174" s="21">
        <f t="shared" si="8"/>
        <v>9.0909090909090917</v>
      </c>
      <c r="AW174">
        <v>2</v>
      </c>
      <c r="AZ174" s="27">
        <v>1</v>
      </c>
      <c r="BA174">
        <v>2</v>
      </c>
      <c r="BB174" s="21">
        <f t="shared" si="9"/>
        <v>18.181818181818183</v>
      </c>
      <c r="BC174" t="s">
        <v>242</v>
      </c>
      <c r="BF174" s="27">
        <v>1</v>
      </c>
      <c r="BG174">
        <v>6</v>
      </c>
      <c r="BI174">
        <v>2</v>
      </c>
      <c r="BL174" s="27">
        <v>1</v>
      </c>
      <c r="BM174">
        <v>2</v>
      </c>
      <c r="BP174" s="27">
        <v>1</v>
      </c>
      <c r="BQ174">
        <v>3</v>
      </c>
      <c r="BR174" s="21">
        <f t="shared" si="10"/>
        <v>27.27272727272727</v>
      </c>
      <c r="BS174" t="s">
        <v>3405</v>
      </c>
      <c r="BT174">
        <v>1</v>
      </c>
      <c r="BW174" s="27">
        <v>1</v>
      </c>
      <c r="BX174">
        <v>3</v>
      </c>
      <c r="BY174" s="21">
        <f t="shared" si="11"/>
        <v>27.27272727272727</v>
      </c>
      <c r="BZ174">
        <v>2</v>
      </c>
      <c r="CA174">
        <v>1</v>
      </c>
      <c r="CD174" s="27">
        <v>0</v>
      </c>
      <c r="CF174" t="s">
        <v>242</v>
      </c>
      <c r="CG174" t="s">
        <v>242</v>
      </c>
      <c r="CI174" s="27">
        <v>1</v>
      </c>
      <c r="CJ174" t="s">
        <v>3883</v>
      </c>
      <c r="CK174">
        <v>1</v>
      </c>
      <c r="CN174" s="27">
        <v>1</v>
      </c>
      <c r="CO174" s="27">
        <v>0.5</v>
      </c>
      <c r="CP174" t="s">
        <v>242</v>
      </c>
      <c r="CQ174">
        <v>96</v>
      </c>
      <c r="CR174" t="s">
        <v>242</v>
      </c>
      <c r="CS174" s="2" t="s">
        <v>3884</v>
      </c>
      <c r="CU174" s="27">
        <v>1</v>
      </c>
      <c r="CV174" s="2" t="s">
        <v>3885</v>
      </c>
      <c r="CW174">
        <v>1</v>
      </c>
      <c r="CZ174" s="27">
        <v>1</v>
      </c>
      <c r="DA174">
        <v>58770</v>
      </c>
      <c r="DB174">
        <v>2</v>
      </c>
      <c r="DD174" s="27">
        <v>1</v>
      </c>
      <c r="DE174">
        <v>28428</v>
      </c>
      <c r="DF174">
        <v>2</v>
      </c>
      <c r="DG174">
        <v>28020</v>
      </c>
      <c r="DH174">
        <v>2</v>
      </c>
      <c r="DI174" t="s">
        <v>242</v>
      </c>
      <c r="DJ174" t="s">
        <v>242</v>
      </c>
      <c r="DL174" s="27">
        <v>1</v>
      </c>
      <c r="DM174">
        <v>484263</v>
      </c>
      <c r="DN174">
        <v>2</v>
      </c>
      <c r="DP174">
        <v>1</v>
      </c>
      <c r="DS174" s="27">
        <v>1</v>
      </c>
      <c r="DT174" s="2" t="s">
        <v>3886</v>
      </c>
      <c r="DU174" s="27">
        <v>1</v>
      </c>
      <c r="DV174" s="2" t="s">
        <v>3887</v>
      </c>
      <c r="DW174" s="27">
        <v>1</v>
      </c>
      <c r="DX174" s="2" t="s">
        <v>3888</v>
      </c>
      <c r="DY174" s="27">
        <v>1</v>
      </c>
      <c r="DZ174" s="2" t="s">
        <v>3889</v>
      </c>
      <c r="EA174" s="27">
        <v>0</v>
      </c>
      <c r="EB174" t="s">
        <v>3890</v>
      </c>
      <c r="EC174" s="27">
        <v>1</v>
      </c>
      <c r="ED174" s="2" t="s">
        <v>3891</v>
      </c>
      <c r="EE174" s="27">
        <v>0.5</v>
      </c>
      <c r="EF174" s="2" t="s">
        <v>3892</v>
      </c>
      <c r="EG174" s="27">
        <v>1</v>
      </c>
      <c r="EH174" s="2" t="s">
        <v>3893</v>
      </c>
      <c r="EI174" s="27">
        <v>1</v>
      </c>
      <c r="EJ174" t="s">
        <v>3894</v>
      </c>
      <c r="EK174" s="27">
        <v>1</v>
      </c>
      <c r="EM174">
        <v>1</v>
      </c>
      <c r="EP174" s="27">
        <v>0</v>
      </c>
      <c r="EQ174" t="s">
        <v>242</v>
      </c>
      <c r="ER174" t="s">
        <v>242</v>
      </c>
      <c r="EU174" t="s">
        <v>242</v>
      </c>
      <c r="EV174" t="s">
        <v>242</v>
      </c>
      <c r="EX174" s="27">
        <v>0</v>
      </c>
      <c r="EY174" t="s">
        <v>242</v>
      </c>
      <c r="FA174" s="27">
        <v>0</v>
      </c>
      <c r="FB174" t="s">
        <v>242</v>
      </c>
      <c r="FD174" s="27">
        <v>0</v>
      </c>
      <c r="FE174" t="s">
        <v>242</v>
      </c>
      <c r="FG174" s="27">
        <v>0</v>
      </c>
      <c r="FH174" t="s">
        <v>242</v>
      </c>
      <c r="FJ174" t="s">
        <v>242</v>
      </c>
      <c r="FM174" s="27">
        <v>1</v>
      </c>
      <c r="FN174">
        <v>20.6</v>
      </c>
      <c r="FO174">
        <v>55.7</v>
      </c>
      <c r="FP174">
        <v>23.7</v>
      </c>
      <c r="FR174" s="27">
        <v>1</v>
      </c>
      <c r="FS174">
        <v>33.6</v>
      </c>
      <c r="FT174">
        <v>2</v>
      </c>
      <c r="FV174" s="27">
        <v>0.5</v>
      </c>
      <c r="FW174" t="s">
        <v>242</v>
      </c>
      <c r="FX174" t="s">
        <v>242</v>
      </c>
      <c r="FY174">
        <v>67</v>
      </c>
      <c r="FZ174" t="s">
        <v>242</v>
      </c>
      <c r="GA174" t="s">
        <v>242</v>
      </c>
      <c r="GB174" t="s">
        <v>242</v>
      </c>
      <c r="GC174" t="s">
        <v>242</v>
      </c>
      <c r="GD174">
        <v>1</v>
      </c>
      <c r="GE174" t="s">
        <v>3895</v>
      </c>
      <c r="GF174">
        <v>1</v>
      </c>
      <c r="GI174" s="27">
        <v>0.5</v>
      </c>
      <c r="GJ174" t="s">
        <v>242</v>
      </c>
      <c r="GK174" t="s">
        <v>242</v>
      </c>
      <c r="GL174" t="s">
        <v>3896</v>
      </c>
      <c r="GM174">
        <v>1</v>
      </c>
      <c r="GP174" s="27">
        <v>1</v>
      </c>
      <c r="GQ174">
        <v>220</v>
      </c>
      <c r="GT174">
        <v>1</v>
      </c>
      <c r="GW174" s="27">
        <v>0</v>
      </c>
      <c r="GX174" s="2" t="s">
        <v>3897</v>
      </c>
      <c r="GY174" s="27">
        <v>0</v>
      </c>
      <c r="HA174" t="s">
        <v>242</v>
      </c>
      <c r="HD174" s="27">
        <v>0</v>
      </c>
      <c r="HF174">
        <v>1</v>
      </c>
      <c r="HI174">
        <v>0.66666666699999999</v>
      </c>
      <c r="HJ174">
        <v>1</v>
      </c>
      <c r="HK174">
        <v>0.75</v>
      </c>
      <c r="HL174">
        <v>1</v>
      </c>
      <c r="HM174">
        <v>0.85</v>
      </c>
      <c r="HN174">
        <v>0</v>
      </c>
      <c r="HO174">
        <v>0</v>
      </c>
      <c r="HP174">
        <v>0.83333333300000001</v>
      </c>
      <c r="HQ174">
        <v>0.5</v>
      </c>
      <c r="HR174">
        <v>1</v>
      </c>
      <c r="HS174">
        <v>0</v>
      </c>
      <c r="HT174">
        <v>0</v>
      </c>
      <c r="HU174">
        <v>1</v>
      </c>
      <c r="HV174">
        <v>0.80555555599999995</v>
      </c>
      <c r="HW174">
        <v>0.46250000000000002</v>
      </c>
      <c r="HX174">
        <v>0.46666666699999998</v>
      </c>
      <c r="HY174">
        <v>0.578240741</v>
      </c>
      <c r="HZ174" t="s">
        <v>3898</v>
      </c>
      <c r="IA174" t="s">
        <v>266</v>
      </c>
      <c r="IB174" t="s">
        <v>3878</v>
      </c>
      <c r="IC174">
        <v>24103.74</v>
      </c>
      <c r="ID174">
        <v>24057.543000000001</v>
      </c>
      <c r="IE174">
        <v>28484.74</v>
      </c>
      <c r="IF174">
        <v>31289.797999999999</v>
      </c>
      <c r="IG174">
        <v>24103.74</v>
      </c>
    </row>
    <row r="175" spans="1:241" customFormat="1" ht="14" customHeight="1" x14ac:dyDescent="0.2">
      <c r="A175">
        <v>174</v>
      </c>
      <c r="B175">
        <v>188</v>
      </c>
      <c r="C175" s="1">
        <v>44795.604861111111</v>
      </c>
      <c r="D175" s="1">
        <v>44795.604861111111</v>
      </c>
      <c r="E175">
        <v>4</v>
      </c>
      <c r="G175" t="s">
        <v>242</v>
      </c>
      <c r="H175" t="s">
        <v>242</v>
      </c>
      <c r="I175">
        <v>1</v>
      </c>
      <c r="J175" s="1">
        <v>44795.604861111111</v>
      </c>
      <c r="K175" t="s">
        <v>3899</v>
      </c>
      <c r="L175" t="s">
        <v>242</v>
      </c>
      <c r="M175" t="s">
        <v>242</v>
      </c>
      <c r="P175" t="s">
        <v>242</v>
      </c>
      <c r="Q175" t="s">
        <v>242</v>
      </c>
      <c r="T175" t="s">
        <v>3900</v>
      </c>
      <c r="V175" t="s">
        <v>3901</v>
      </c>
      <c r="W175">
        <v>882508104</v>
      </c>
      <c r="X175">
        <v>3674</v>
      </c>
      <c r="Y175" t="s">
        <v>297</v>
      </c>
      <c r="Z175" t="s">
        <v>1864</v>
      </c>
      <c r="AA175">
        <v>2020</v>
      </c>
      <c r="AC175">
        <v>0.5</v>
      </c>
      <c r="AD175">
        <v>15</v>
      </c>
      <c r="AF175">
        <v>11</v>
      </c>
      <c r="AG175" t="s">
        <v>242</v>
      </c>
      <c r="AJ175" s="27">
        <v>1</v>
      </c>
      <c r="AK175">
        <v>11</v>
      </c>
      <c r="AL175" s="27">
        <v>0</v>
      </c>
      <c r="AM175">
        <v>0</v>
      </c>
      <c r="AN175" s="27">
        <v>0</v>
      </c>
      <c r="AO175">
        <v>0</v>
      </c>
      <c r="AP175" t="s">
        <v>3902</v>
      </c>
      <c r="AQ175">
        <v>3</v>
      </c>
      <c r="AT175" s="27">
        <v>1</v>
      </c>
      <c r="AU175">
        <v>1</v>
      </c>
      <c r="AV175" s="21">
        <f t="shared" si="8"/>
        <v>9.0909090909090917</v>
      </c>
      <c r="AW175">
        <v>2</v>
      </c>
      <c r="AZ175" s="27">
        <v>1</v>
      </c>
      <c r="BA175">
        <v>2</v>
      </c>
      <c r="BB175" s="21">
        <f t="shared" si="9"/>
        <v>18.181818181818183</v>
      </c>
      <c r="BC175" t="s">
        <v>242</v>
      </c>
      <c r="BF175" s="27">
        <v>1</v>
      </c>
      <c r="BG175">
        <v>8.8000000000000007</v>
      </c>
      <c r="BI175">
        <v>2</v>
      </c>
      <c r="BL175" s="27">
        <v>1</v>
      </c>
      <c r="BM175">
        <v>2</v>
      </c>
      <c r="BP175" s="27">
        <v>1</v>
      </c>
      <c r="BQ175">
        <v>4</v>
      </c>
      <c r="BR175" s="21">
        <f t="shared" si="10"/>
        <v>36.363636363636367</v>
      </c>
      <c r="BS175" t="s">
        <v>3471</v>
      </c>
      <c r="BT175">
        <v>1</v>
      </c>
      <c r="BW175" s="27">
        <v>1</v>
      </c>
      <c r="BX175">
        <v>3</v>
      </c>
      <c r="BY175" s="21">
        <f t="shared" si="11"/>
        <v>27.27272727272727</v>
      </c>
      <c r="BZ175">
        <v>2</v>
      </c>
      <c r="CA175">
        <v>1</v>
      </c>
      <c r="CD175" s="27">
        <v>0</v>
      </c>
      <c r="CF175" t="s">
        <v>242</v>
      </c>
      <c r="CG175" t="s">
        <v>242</v>
      </c>
      <c r="CI175" s="27">
        <v>1</v>
      </c>
      <c r="CJ175" t="s">
        <v>3903</v>
      </c>
      <c r="CK175">
        <v>1</v>
      </c>
      <c r="CN175" s="27">
        <v>0</v>
      </c>
      <c r="CO175" s="27">
        <v>0</v>
      </c>
      <c r="CP175" t="s">
        <v>242</v>
      </c>
      <c r="CQ175" t="s">
        <v>242</v>
      </c>
      <c r="CR175" t="s">
        <v>242</v>
      </c>
      <c r="CT175" s="2" t="s">
        <v>3904</v>
      </c>
      <c r="CU175" s="27">
        <v>1</v>
      </c>
      <c r="CV175" t="s">
        <v>3905</v>
      </c>
      <c r="CW175">
        <v>1</v>
      </c>
      <c r="CZ175" s="27">
        <v>1</v>
      </c>
      <c r="DA175">
        <v>938506</v>
      </c>
      <c r="DB175">
        <v>2</v>
      </c>
      <c r="DD175" s="27">
        <v>1</v>
      </c>
      <c r="DE175">
        <v>978237</v>
      </c>
      <c r="DF175">
        <v>2</v>
      </c>
      <c r="DG175">
        <v>1195111</v>
      </c>
      <c r="DH175">
        <v>2</v>
      </c>
      <c r="DI175" t="s">
        <v>242</v>
      </c>
      <c r="DJ175" t="s">
        <v>242</v>
      </c>
      <c r="DL175" s="27">
        <v>1</v>
      </c>
      <c r="DM175">
        <v>4630</v>
      </c>
      <c r="DN175">
        <v>2</v>
      </c>
      <c r="DO175" t="s">
        <v>3906</v>
      </c>
      <c r="DP175">
        <v>4</v>
      </c>
      <c r="DS175" s="27">
        <v>1</v>
      </c>
      <c r="DT175" s="2" t="s">
        <v>3907</v>
      </c>
      <c r="DU175" s="27">
        <v>1</v>
      </c>
      <c r="DV175" s="2" t="s">
        <v>3908</v>
      </c>
      <c r="DW175" s="27">
        <v>1</v>
      </c>
      <c r="DX175" t="s">
        <v>3909</v>
      </c>
      <c r="DY175" s="27">
        <v>1</v>
      </c>
      <c r="DZ175" t="s">
        <v>3910</v>
      </c>
      <c r="EA175" s="27">
        <v>0</v>
      </c>
      <c r="EB175" t="s">
        <v>3911</v>
      </c>
      <c r="EC175" s="27">
        <v>1</v>
      </c>
      <c r="ED175" s="2" t="s">
        <v>3912</v>
      </c>
      <c r="EE175" s="27">
        <v>1</v>
      </c>
      <c r="EF175" s="2" t="s">
        <v>3912</v>
      </c>
      <c r="EG175" s="27">
        <v>1</v>
      </c>
      <c r="EH175" t="s">
        <v>3913</v>
      </c>
      <c r="EI175" s="27">
        <v>1</v>
      </c>
      <c r="EJ175" t="s">
        <v>3914</v>
      </c>
      <c r="EK175" s="27">
        <v>1</v>
      </c>
      <c r="EL175" s="2" t="s">
        <v>3915</v>
      </c>
      <c r="EM175">
        <v>4</v>
      </c>
      <c r="EP175" s="27">
        <v>1</v>
      </c>
      <c r="EQ175">
        <v>1</v>
      </c>
      <c r="ER175">
        <v>69</v>
      </c>
      <c r="ES175" t="s">
        <v>3916</v>
      </c>
      <c r="EU175">
        <v>1</v>
      </c>
      <c r="EV175" t="s">
        <v>242</v>
      </c>
      <c r="EX175" s="27">
        <v>1</v>
      </c>
      <c r="EY175">
        <v>18560</v>
      </c>
      <c r="EZ175" t="s">
        <v>3418</v>
      </c>
      <c r="FA175" s="27">
        <v>1</v>
      </c>
      <c r="FB175">
        <v>14.5</v>
      </c>
      <c r="FD175" s="27">
        <v>1</v>
      </c>
      <c r="FE175">
        <v>2825</v>
      </c>
      <c r="FG175" s="27">
        <v>1</v>
      </c>
      <c r="FH175">
        <v>13.5</v>
      </c>
      <c r="FJ175">
        <v>1</v>
      </c>
      <c r="FM175" s="27">
        <v>0</v>
      </c>
      <c r="FN175" t="s">
        <v>242</v>
      </c>
      <c r="FO175" t="s">
        <v>242</v>
      </c>
      <c r="FP175" t="s">
        <v>242</v>
      </c>
      <c r="FR175" s="27">
        <v>1</v>
      </c>
      <c r="FS175">
        <v>37.9</v>
      </c>
      <c r="FT175">
        <v>2</v>
      </c>
      <c r="FV175" s="27">
        <v>1</v>
      </c>
      <c r="FW175">
        <v>8.9</v>
      </c>
      <c r="FX175">
        <v>10.1</v>
      </c>
      <c r="FY175">
        <v>56</v>
      </c>
      <c r="FZ175">
        <v>21.8</v>
      </c>
      <c r="GA175" t="s">
        <v>242</v>
      </c>
      <c r="GB175" t="s">
        <v>242</v>
      </c>
      <c r="GC175" t="s">
        <v>242</v>
      </c>
      <c r="GD175">
        <v>1</v>
      </c>
      <c r="GF175">
        <v>1</v>
      </c>
      <c r="GI175" s="27">
        <v>1</v>
      </c>
      <c r="GJ175">
        <v>1</v>
      </c>
      <c r="GK175">
        <v>1</v>
      </c>
      <c r="GM175">
        <v>1</v>
      </c>
      <c r="GP175" s="27">
        <v>1</v>
      </c>
      <c r="GQ175">
        <v>258</v>
      </c>
      <c r="GT175">
        <v>1</v>
      </c>
      <c r="GW175" s="27">
        <v>0</v>
      </c>
      <c r="GX175" s="2" t="s">
        <v>3917</v>
      </c>
      <c r="GY175" s="27">
        <v>0</v>
      </c>
      <c r="HA175" t="s">
        <v>242</v>
      </c>
      <c r="HD175" s="27">
        <v>1</v>
      </c>
      <c r="HE175" s="2" t="s">
        <v>3918</v>
      </c>
      <c r="HF175">
        <v>1</v>
      </c>
      <c r="HI175">
        <v>0.66666666699999999</v>
      </c>
      <c r="HJ175">
        <v>1</v>
      </c>
      <c r="HK175">
        <v>0.5</v>
      </c>
      <c r="HL175">
        <v>1</v>
      </c>
      <c r="HM175">
        <v>0.9</v>
      </c>
      <c r="HN175">
        <v>1</v>
      </c>
      <c r="HO175">
        <v>1</v>
      </c>
      <c r="HP175">
        <v>0.66666666699999999</v>
      </c>
      <c r="HQ175">
        <v>1</v>
      </c>
      <c r="HR175">
        <v>1</v>
      </c>
      <c r="HS175">
        <v>0</v>
      </c>
      <c r="HT175">
        <v>1</v>
      </c>
      <c r="HU175">
        <v>1</v>
      </c>
      <c r="HV175">
        <v>0.72222222199999997</v>
      </c>
      <c r="HW175">
        <v>0.97499999999999998</v>
      </c>
      <c r="HX175">
        <v>0.73333333300000003</v>
      </c>
      <c r="HY175">
        <v>0.81018518500000003</v>
      </c>
      <c r="HZ175" t="s">
        <v>3900</v>
      </c>
      <c r="IA175" t="s">
        <v>266</v>
      </c>
      <c r="IB175" t="s">
        <v>3900</v>
      </c>
      <c r="IC175">
        <v>14383</v>
      </c>
      <c r="ID175">
        <v>14461</v>
      </c>
      <c r="IE175">
        <v>18344</v>
      </c>
      <c r="IF175">
        <v>20028</v>
      </c>
      <c r="IG175">
        <v>14383</v>
      </c>
    </row>
    <row r="176" spans="1:241" customFormat="1" ht="14" customHeight="1" x14ac:dyDescent="0.2">
      <c r="A176">
        <v>175</v>
      </c>
      <c r="B176">
        <v>189</v>
      </c>
      <c r="C176" s="1">
        <v>44795.604861111111</v>
      </c>
      <c r="D176" s="1">
        <v>44795.604861111111</v>
      </c>
      <c r="E176">
        <v>4</v>
      </c>
      <c r="G176" t="s">
        <v>242</v>
      </c>
      <c r="H176" t="s">
        <v>242</v>
      </c>
      <c r="I176">
        <v>1</v>
      </c>
      <c r="J176" s="1">
        <v>44795.604861111111</v>
      </c>
      <c r="K176" t="s">
        <v>3919</v>
      </c>
      <c r="L176" t="s">
        <v>242</v>
      </c>
      <c r="M176" t="s">
        <v>242</v>
      </c>
      <c r="P176" t="s">
        <v>242</v>
      </c>
      <c r="Q176" t="s">
        <v>242</v>
      </c>
      <c r="T176" t="s">
        <v>3920</v>
      </c>
      <c r="V176" t="s">
        <v>3921</v>
      </c>
      <c r="W176" t="s">
        <v>3922</v>
      </c>
      <c r="X176">
        <v>2836</v>
      </c>
      <c r="Y176" t="s">
        <v>350</v>
      </c>
      <c r="Z176" t="s">
        <v>2570</v>
      </c>
      <c r="AA176">
        <v>2020</v>
      </c>
      <c r="AC176">
        <v>0</v>
      </c>
      <c r="AF176">
        <v>9</v>
      </c>
      <c r="AG176" t="s">
        <v>242</v>
      </c>
      <c r="AJ176" s="27">
        <v>1</v>
      </c>
      <c r="AK176">
        <v>7</v>
      </c>
      <c r="AL176" s="27">
        <v>0</v>
      </c>
      <c r="AM176">
        <v>0</v>
      </c>
      <c r="AN176" s="27">
        <v>0</v>
      </c>
      <c r="AO176">
        <v>0</v>
      </c>
      <c r="AQ176">
        <v>3</v>
      </c>
      <c r="AT176" s="27">
        <v>1</v>
      </c>
      <c r="AU176">
        <v>1</v>
      </c>
      <c r="AV176" s="21">
        <f t="shared" si="8"/>
        <v>11.111111111111111</v>
      </c>
      <c r="AW176">
        <v>2</v>
      </c>
      <c r="AZ176" s="27">
        <v>1</v>
      </c>
      <c r="BA176">
        <v>2</v>
      </c>
      <c r="BB176" s="21">
        <f t="shared" si="9"/>
        <v>22.222222222222221</v>
      </c>
      <c r="BC176" t="s">
        <v>242</v>
      </c>
      <c r="BF176" s="27">
        <v>1</v>
      </c>
      <c r="BG176">
        <v>5.4</v>
      </c>
      <c r="BI176">
        <v>3</v>
      </c>
      <c r="BL176" s="27">
        <v>1</v>
      </c>
      <c r="BM176">
        <v>2</v>
      </c>
      <c r="BP176" s="27">
        <v>1</v>
      </c>
      <c r="BQ176">
        <v>3</v>
      </c>
      <c r="BR176" s="21">
        <f t="shared" si="10"/>
        <v>33.333333333333329</v>
      </c>
      <c r="BS176" t="s">
        <v>3455</v>
      </c>
      <c r="BT176">
        <v>3</v>
      </c>
      <c r="BW176" s="27">
        <v>0</v>
      </c>
      <c r="BX176" s="24" t="s">
        <v>242</v>
      </c>
      <c r="BY176" s="21" t="s">
        <v>242</v>
      </c>
      <c r="BZ176" t="s">
        <v>242</v>
      </c>
      <c r="CA176" t="s">
        <v>242</v>
      </c>
      <c r="CD176" s="27">
        <v>0</v>
      </c>
      <c r="CF176" t="s">
        <v>242</v>
      </c>
      <c r="CG176" t="s">
        <v>242</v>
      </c>
      <c r="CI176" s="27">
        <v>0.5</v>
      </c>
      <c r="CJ176" t="s">
        <v>3923</v>
      </c>
      <c r="CK176">
        <v>1</v>
      </c>
      <c r="CN176" s="27">
        <v>0</v>
      </c>
      <c r="CO176" s="27">
        <v>0</v>
      </c>
      <c r="CP176" t="s">
        <v>242</v>
      </c>
      <c r="CQ176" t="s">
        <v>242</v>
      </c>
      <c r="CR176" t="s">
        <v>242</v>
      </c>
      <c r="CU176" s="27">
        <v>0</v>
      </c>
      <c r="CW176" t="s">
        <v>242</v>
      </c>
      <c r="CZ176" s="27">
        <v>0</v>
      </c>
      <c r="DA176" t="s">
        <v>242</v>
      </c>
      <c r="DB176" t="s">
        <v>242</v>
      </c>
      <c r="DD176" s="27">
        <v>0</v>
      </c>
      <c r="DE176" t="s">
        <v>242</v>
      </c>
      <c r="DF176" t="s">
        <v>242</v>
      </c>
      <c r="DH176" t="s">
        <v>242</v>
      </c>
      <c r="DI176" t="s">
        <v>242</v>
      </c>
      <c r="DJ176" t="s">
        <v>242</v>
      </c>
      <c r="DL176" s="27">
        <v>0</v>
      </c>
      <c r="DM176" t="s">
        <v>242</v>
      </c>
      <c r="DN176" t="s">
        <v>242</v>
      </c>
      <c r="DP176" t="s">
        <v>242</v>
      </c>
      <c r="DS176" s="27">
        <v>0</v>
      </c>
      <c r="DU176" s="27">
        <v>0</v>
      </c>
      <c r="DW176" s="27">
        <v>0</v>
      </c>
      <c r="DY176" s="27">
        <v>0</v>
      </c>
      <c r="EA176" s="27">
        <v>0</v>
      </c>
      <c r="EC176" s="27">
        <v>0</v>
      </c>
      <c r="EE176" s="27">
        <v>0</v>
      </c>
      <c r="EG176" s="27">
        <v>0</v>
      </c>
      <c r="EI176" s="27">
        <v>0</v>
      </c>
      <c r="EK176" s="27">
        <v>0</v>
      </c>
      <c r="EM176" t="s">
        <v>242</v>
      </c>
      <c r="EP176" s="27">
        <v>0</v>
      </c>
      <c r="EQ176" t="s">
        <v>242</v>
      </c>
      <c r="ER176" t="s">
        <v>242</v>
      </c>
      <c r="EU176" t="s">
        <v>242</v>
      </c>
      <c r="EV176" t="s">
        <v>242</v>
      </c>
      <c r="EX176" s="27">
        <v>0</v>
      </c>
      <c r="EY176" t="s">
        <v>242</v>
      </c>
      <c r="FA176" s="27">
        <v>0</v>
      </c>
      <c r="FB176" t="s">
        <v>242</v>
      </c>
      <c r="FD176" s="27">
        <v>0</v>
      </c>
      <c r="FE176" t="s">
        <v>242</v>
      </c>
      <c r="FG176" s="27">
        <v>0</v>
      </c>
      <c r="FH176" t="s">
        <v>242</v>
      </c>
      <c r="FJ176" t="s">
        <v>242</v>
      </c>
      <c r="FM176" s="27">
        <v>0</v>
      </c>
      <c r="FN176" t="s">
        <v>242</v>
      </c>
      <c r="FO176" t="s">
        <v>242</v>
      </c>
      <c r="FP176" t="s">
        <v>242</v>
      </c>
      <c r="FR176" s="27">
        <v>1</v>
      </c>
      <c r="FS176">
        <v>46</v>
      </c>
      <c r="FT176">
        <v>2</v>
      </c>
      <c r="FV176" s="27">
        <v>0.5</v>
      </c>
      <c r="FW176" t="s">
        <v>242</v>
      </c>
      <c r="FX176" t="s">
        <v>242</v>
      </c>
      <c r="FY176" t="s">
        <v>242</v>
      </c>
      <c r="FZ176" t="s">
        <v>242</v>
      </c>
      <c r="GA176" t="s">
        <v>242</v>
      </c>
      <c r="GB176" t="s">
        <v>242</v>
      </c>
      <c r="GC176" t="s">
        <v>242</v>
      </c>
      <c r="GD176">
        <v>1</v>
      </c>
      <c r="GE176" t="s">
        <v>3924</v>
      </c>
      <c r="GF176">
        <v>1</v>
      </c>
      <c r="GI176" s="27">
        <v>0</v>
      </c>
      <c r="GJ176" t="s">
        <v>242</v>
      </c>
      <c r="GK176" t="s">
        <v>242</v>
      </c>
      <c r="GM176" t="s">
        <v>242</v>
      </c>
      <c r="GP176" s="27">
        <v>1</v>
      </c>
      <c r="GQ176">
        <v>81</v>
      </c>
      <c r="GT176">
        <v>1</v>
      </c>
      <c r="GW176" s="27">
        <v>0</v>
      </c>
      <c r="GY176" s="27">
        <v>0</v>
      </c>
      <c r="HA176" t="s">
        <v>242</v>
      </c>
      <c r="HD176" s="27">
        <v>1</v>
      </c>
      <c r="HE176" t="s">
        <v>3925</v>
      </c>
      <c r="HF176">
        <v>1</v>
      </c>
      <c r="HI176">
        <v>0.55555555599999995</v>
      </c>
      <c r="HJ176">
        <v>0.5</v>
      </c>
      <c r="HK176">
        <v>0</v>
      </c>
      <c r="HL176">
        <v>0</v>
      </c>
      <c r="HM176">
        <v>0</v>
      </c>
      <c r="HN176">
        <v>0</v>
      </c>
      <c r="HO176">
        <v>0</v>
      </c>
      <c r="HP176">
        <v>0.5</v>
      </c>
      <c r="HQ176">
        <v>0</v>
      </c>
      <c r="HR176">
        <v>1</v>
      </c>
      <c r="HS176">
        <v>0</v>
      </c>
      <c r="HT176">
        <v>1</v>
      </c>
      <c r="HU176">
        <v>1</v>
      </c>
      <c r="HV176">
        <v>0.35185185200000002</v>
      </c>
      <c r="HW176">
        <v>0</v>
      </c>
      <c r="HX176">
        <v>0.5</v>
      </c>
      <c r="HY176">
        <v>0.28395061700000002</v>
      </c>
      <c r="HZ176" t="s">
        <v>3926</v>
      </c>
      <c r="IA176" t="s">
        <v>266</v>
      </c>
      <c r="IB176" t="s">
        <v>3920</v>
      </c>
      <c r="IC176">
        <v>60.209000000000003</v>
      </c>
      <c r="ID176">
        <v>803.39499999999998</v>
      </c>
      <c r="IE176">
        <v>18471</v>
      </c>
      <c r="IF176">
        <v>19263</v>
      </c>
      <c r="IG176">
        <v>60.209000000000003</v>
      </c>
    </row>
    <row r="177" spans="1:241" customFormat="1" ht="14" customHeight="1" x14ac:dyDescent="0.2">
      <c r="A177">
        <v>176</v>
      </c>
      <c r="B177">
        <v>191</v>
      </c>
      <c r="C177" s="1">
        <v>44795.604861111111</v>
      </c>
      <c r="D177" s="1">
        <v>44795.604861111111</v>
      </c>
      <c r="E177">
        <v>4</v>
      </c>
      <c r="G177" t="s">
        <v>242</v>
      </c>
      <c r="H177" t="s">
        <v>242</v>
      </c>
      <c r="I177">
        <v>1</v>
      </c>
      <c r="J177" s="1">
        <v>44795.604861111111</v>
      </c>
      <c r="K177" t="s">
        <v>3927</v>
      </c>
      <c r="L177" t="s">
        <v>242</v>
      </c>
      <c r="M177" t="s">
        <v>242</v>
      </c>
      <c r="P177" t="s">
        <v>242</v>
      </c>
      <c r="Q177" t="s">
        <v>242</v>
      </c>
      <c r="T177" t="s">
        <v>3928</v>
      </c>
      <c r="U177" s="24">
        <v>820313</v>
      </c>
      <c r="V177" t="s">
        <v>3929</v>
      </c>
      <c r="W177">
        <v>32095101</v>
      </c>
      <c r="X177">
        <v>3678</v>
      </c>
      <c r="Y177" t="s">
        <v>297</v>
      </c>
      <c r="Z177" t="s">
        <v>2814</v>
      </c>
      <c r="AA177">
        <v>2020</v>
      </c>
      <c r="AC177">
        <v>0</v>
      </c>
      <c r="AF177">
        <v>10</v>
      </c>
      <c r="AG177" t="s">
        <v>242</v>
      </c>
      <c r="AJ177" s="27">
        <v>1</v>
      </c>
      <c r="AK177">
        <v>3</v>
      </c>
      <c r="AL177" s="27">
        <v>0</v>
      </c>
      <c r="AM177">
        <v>0</v>
      </c>
      <c r="AN177" s="27">
        <v>0</v>
      </c>
      <c r="AO177">
        <v>0</v>
      </c>
      <c r="AQ177">
        <v>2</v>
      </c>
      <c r="AT177" s="27">
        <v>1</v>
      </c>
      <c r="AU177">
        <v>1</v>
      </c>
      <c r="AV177" s="21">
        <f t="shared" si="8"/>
        <v>10</v>
      </c>
      <c r="AW177">
        <v>3</v>
      </c>
      <c r="AZ177" s="27">
        <v>1</v>
      </c>
      <c r="BA177">
        <v>2</v>
      </c>
      <c r="BB177" s="21">
        <f t="shared" si="9"/>
        <v>20</v>
      </c>
      <c r="BC177" t="s">
        <v>242</v>
      </c>
      <c r="BF177" s="27">
        <v>1</v>
      </c>
      <c r="BI177">
        <v>2</v>
      </c>
      <c r="BL177" s="27">
        <v>1</v>
      </c>
      <c r="BM177">
        <v>2</v>
      </c>
      <c r="BP177" s="27">
        <v>1</v>
      </c>
      <c r="BQ177">
        <v>2</v>
      </c>
      <c r="BR177" s="21">
        <f t="shared" si="10"/>
        <v>20</v>
      </c>
      <c r="BS177" t="s">
        <v>3930</v>
      </c>
      <c r="BT177">
        <v>3</v>
      </c>
      <c r="BW177" s="27">
        <v>1</v>
      </c>
      <c r="BX177">
        <v>1</v>
      </c>
      <c r="BY177" s="21">
        <f t="shared" si="11"/>
        <v>10</v>
      </c>
      <c r="BZ177">
        <v>1</v>
      </c>
      <c r="CA177">
        <v>1</v>
      </c>
      <c r="CD177" s="27">
        <v>0</v>
      </c>
      <c r="CF177" t="s">
        <v>242</v>
      </c>
      <c r="CG177" t="s">
        <v>242</v>
      </c>
      <c r="CI177" s="27">
        <v>1</v>
      </c>
      <c r="CJ177" t="s">
        <v>3931</v>
      </c>
      <c r="CK177">
        <v>1</v>
      </c>
      <c r="CN177" s="27">
        <v>0</v>
      </c>
      <c r="CO177" s="27">
        <v>0</v>
      </c>
      <c r="CP177" t="s">
        <v>242</v>
      </c>
      <c r="CQ177" t="s">
        <v>242</v>
      </c>
      <c r="CR177" t="s">
        <v>242</v>
      </c>
      <c r="CU177" s="27">
        <v>1</v>
      </c>
      <c r="CV177" t="s">
        <v>3932</v>
      </c>
      <c r="CW177">
        <v>1</v>
      </c>
      <c r="CZ177" s="27">
        <v>1</v>
      </c>
      <c r="DA177">
        <v>3600</v>
      </c>
      <c r="DB177">
        <v>2</v>
      </c>
      <c r="DD177" s="27">
        <v>0.5</v>
      </c>
      <c r="DE177" t="s">
        <v>242</v>
      </c>
      <c r="DF177" t="s">
        <v>242</v>
      </c>
      <c r="DH177" t="s">
        <v>242</v>
      </c>
      <c r="DI177">
        <v>35600</v>
      </c>
      <c r="DJ177">
        <v>2</v>
      </c>
      <c r="DL177" s="27">
        <v>0</v>
      </c>
      <c r="DM177" t="s">
        <v>242</v>
      </c>
      <c r="DN177" t="s">
        <v>242</v>
      </c>
      <c r="DP177">
        <v>1</v>
      </c>
      <c r="DS177" s="27">
        <v>0</v>
      </c>
      <c r="DU177" s="27">
        <v>0</v>
      </c>
      <c r="DW177" s="27">
        <v>0</v>
      </c>
      <c r="DY177" s="27">
        <v>0</v>
      </c>
      <c r="EA177" s="27">
        <v>0</v>
      </c>
      <c r="EC177" s="27">
        <v>0</v>
      </c>
      <c r="EE177" s="27">
        <v>0</v>
      </c>
      <c r="EG177" s="27">
        <v>0</v>
      </c>
      <c r="EI177" s="27">
        <v>0</v>
      </c>
      <c r="EK177" s="27">
        <v>0</v>
      </c>
      <c r="EM177">
        <v>1</v>
      </c>
      <c r="EP177" s="27">
        <v>0</v>
      </c>
      <c r="EQ177" t="s">
        <v>242</v>
      </c>
      <c r="ER177" t="s">
        <v>242</v>
      </c>
      <c r="EU177" t="s">
        <v>242</v>
      </c>
      <c r="EV177" t="s">
        <v>242</v>
      </c>
      <c r="EX177" s="27">
        <v>1</v>
      </c>
      <c r="EY177">
        <v>0.38</v>
      </c>
      <c r="EZ177" t="s">
        <v>3418</v>
      </c>
      <c r="FA177" s="27">
        <v>0</v>
      </c>
      <c r="FB177" t="s">
        <v>242</v>
      </c>
      <c r="FD177" s="27">
        <v>1</v>
      </c>
      <c r="FE177">
        <v>421</v>
      </c>
      <c r="FG177" s="27">
        <v>0</v>
      </c>
      <c r="FH177" t="s">
        <v>242</v>
      </c>
      <c r="FJ177">
        <v>1</v>
      </c>
      <c r="FM177" s="27">
        <v>0</v>
      </c>
      <c r="FN177" t="s">
        <v>242</v>
      </c>
      <c r="FO177" t="s">
        <v>242</v>
      </c>
      <c r="FP177" t="s">
        <v>242</v>
      </c>
      <c r="FR177" s="27">
        <v>1</v>
      </c>
      <c r="FS177">
        <v>49</v>
      </c>
      <c r="FT177">
        <v>2</v>
      </c>
      <c r="FV177" s="27">
        <v>1</v>
      </c>
      <c r="FW177">
        <v>4</v>
      </c>
      <c r="FX177">
        <v>12</v>
      </c>
      <c r="FY177">
        <v>66</v>
      </c>
      <c r="FZ177">
        <v>13</v>
      </c>
      <c r="GA177" t="s">
        <v>242</v>
      </c>
      <c r="GB177" t="s">
        <v>242</v>
      </c>
      <c r="GC177" t="s">
        <v>242</v>
      </c>
      <c r="GD177">
        <v>1</v>
      </c>
      <c r="GF177">
        <v>1</v>
      </c>
      <c r="GI177" s="27">
        <v>0</v>
      </c>
      <c r="GJ177" t="s">
        <v>242</v>
      </c>
      <c r="GK177" t="s">
        <v>242</v>
      </c>
      <c r="GM177" t="s">
        <v>242</v>
      </c>
      <c r="GP177" s="44">
        <v>1</v>
      </c>
      <c r="GQ177">
        <v>536</v>
      </c>
      <c r="GT177" t="s">
        <v>242</v>
      </c>
      <c r="GW177" s="27">
        <v>0</v>
      </c>
      <c r="GY177" s="27">
        <v>0</v>
      </c>
      <c r="HA177" t="s">
        <v>242</v>
      </c>
      <c r="HD177" s="27">
        <v>1</v>
      </c>
      <c r="HE177" s="2" t="s">
        <v>3933</v>
      </c>
      <c r="HF177">
        <v>1</v>
      </c>
      <c r="HI177">
        <v>0.66666666699999999</v>
      </c>
      <c r="HJ177">
        <v>1</v>
      </c>
      <c r="HK177">
        <v>0.5</v>
      </c>
      <c r="HL177">
        <v>0.5</v>
      </c>
      <c r="HM177">
        <v>0</v>
      </c>
      <c r="HN177">
        <v>0</v>
      </c>
      <c r="HO177">
        <v>0.5</v>
      </c>
      <c r="HP177">
        <v>0.66666666699999999</v>
      </c>
      <c r="HQ177">
        <v>0</v>
      </c>
      <c r="HR177">
        <v>0</v>
      </c>
      <c r="HS177">
        <v>0</v>
      </c>
      <c r="HT177">
        <v>1</v>
      </c>
      <c r="HU177">
        <v>1</v>
      </c>
      <c r="HV177">
        <v>0.72222222199999997</v>
      </c>
      <c r="HW177">
        <v>0.25</v>
      </c>
      <c r="HX177">
        <v>0.33333333300000001</v>
      </c>
      <c r="HY177">
        <v>0.43518518499999997</v>
      </c>
      <c r="HZ177" t="s">
        <v>3934</v>
      </c>
      <c r="IA177" t="s">
        <v>266</v>
      </c>
      <c r="IB177" t="s">
        <v>3928</v>
      </c>
      <c r="IC177">
        <v>8225.4</v>
      </c>
      <c r="ID177">
        <v>8598.9</v>
      </c>
      <c r="IE177">
        <v>10876.3</v>
      </c>
      <c r="IF177">
        <v>12623</v>
      </c>
      <c r="IG177">
        <v>8225.4</v>
      </c>
    </row>
    <row r="178" spans="1:241" customFormat="1" ht="14" customHeight="1" x14ac:dyDescent="0.2">
      <c r="A178">
        <v>177</v>
      </c>
      <c r="B178">
        <v>192</v>
      </c>
      <c r="C178" s="1">
        <v>44795.604861111111</v>
      </c>
      <c r="D178" s="1">
        <v>44795.604861111111</v>
      </c>
      <c r="E178">
        <v>4</v>
      </c>
      <c r="G178" t="s">
        <v>242</v>
      </c>
      <c r="H178" t="s">
        <v>242</v>
      </c>
      <c r="I178">
        <v>1</v>
      </c>
      <c r="J178" s="1">
        <v>44795.604861111111</v>
      </c>
      <c r="K178" t="s">
        <v>3935</v>
      </c>
      <c r="L178" t="s">
        <v>242</v>
      </c>
      <c r="M178" t="s">
        <v>242</v>
      </c>
      <c r="P178" t="s">
        <v>242</v>
      </c>
      <c r="Q178" t="s">
        <v>242</v>
      </c>
      <c r="T178" t="s">
        <v>3936</v>
      </c>
      <c r="V178" t="s">
        <v>3937</v>
      </c>
      <c r="W178" t="s">
        <v>3938</v>
      </c>
      <c r="X178">
        <v>5045</v>
      </c>
      <c r="Y178" t="s">
        <v>297</v>
      </c>
      <c r="Z178" t="s">
        <v>2814</v>
      </c>
      <c r="AA178">
        <v>2020</v>
      </c>
      <c r="AC178">
        <v>0</v>
      </c>
      <c r="AF178">
        <v>13</v>
      </c>
      <c r="AG178" t="s">
        <v>242</v>
      </c>
      <c r="AJ178" s="27">
        <v>0</v>
      </c>
      <c r="AK178">
        <v>0</v>
      </c>
      <c r="AL178" s="27">
        <v>0</v>
      </c>
      <c r="AM178">
        <v>0</v>
      </c>
      <c r="AN178" s="27">
        <v>0</v>
      </c>
      <c r="AO178">
        <v>0</v>
      </c>
      <c r="AQ178" t="s">
        <v>242</v>
      </c>
      <c r="AT178" s="27">
        <v>1</v>
      </c>
      <c r="AU178">
        <v>1</v>
      </c>
      <c r="AV178" s="21">
        <f t="shared" si="8"/>
        <v>7.6923076923076925</v>
      </c>
      <c r="AW178">
        <v>2</v>
      </c>
      <c r="AZ178" s="27">
        <v>1</v>
      </c>
      <c r="BA178">
        <v>2</v>
      </c>
      <c r="BB178" s="21">
        <f t="shared" si="9"/>
        <v>15.384615384615385</v>
      </c>
      <c r="BC178" t="s">
        <v>242</v>
      </c>
      <c r="BF178" s="27">
        <v>0</v>
      </c>
      <c r="BI178" t="s">
        <v>242</v>
      </c>
      <c r="BL178" s="27">
        <v>1</v>
      </c>
      <c r="BM178">
        <v>2</v>
      </c>
      <c r="BP178" s="27">
        <v>1</v>
      </c>
      <c r="BQ178">
        <v>5</v>
      </c>
      <c r="BR178" s="21">
        <f t="shared" si="10"/>
        <v>38.461538461538467</v>
      </c>
      <c r="BT178">
        <v>1</v>
      </c>
      <c r="BW178" s="27">
        <v>1</v>
      </c>
      <c r="BX178">
        <v>4</v>
      </c>
      <c r="BY178" s="21">
        <f t="shared" si="11"/>
        <v>30.76923076923077</v>
      </c>
      <c r="BZ178">
        <v>2</v>
      </c>
      <c r="CA178">
        <v>1</v>
      </c>
      <c r="CD178" s="27">
        <v>0</v>
      </c>
      <c r="CF178" t="s">
        <v>242</v>
      </c>
      <c r="CG178" t="s">
        <v>242</v>
      </c>
      <c r="CI178" s="27">
        <v>1</v>
      </c>
      <c r="CJ178" t="s">
        <v>3939</v>
      </c>
      <c r="CK178">
        <v>1</v>
      </c>
      <c r="CN178" s="27">
        <v>1</v>
      </c>
      <c r="CO178" s="27">
        <v>0</v>
      </c>
      <c r="CP178" t="s">
        <v>242</v>
      </c>
      <c r="CQ178" t="s">
        <v>242</v>
      </c>
      <c r="CR178" t="s">
        <v>242</v>
      </c>
      <c r="CT178" s="2" t="s">
        <v>3940</v>
      </c>
      <c r="CU178" s="27">
        <v>1</v>
      </c>
      <c r="CV178" s="2" t="s">
        <v>3941</v>
      </c>
      <c r="CW178">
        <v>1</v>
      </c>
      <c r="CZ178" s="27">
        <v>0</v>
      </c>
      <c r="DA178" t="s">
        <v>242</v>
      </c>
      <c r="DB178" t="s">
        <v>242</v>
      </c>
      <c r="DD178" s="27">
        <v>0</v>
      </c>
      <c r="DE178" t="s">
        <v>242</v>
      </c>
      <c r="DF178" t="s">
        <v>242</v>
      </c>
      <c r="DH178" t="s">
        <v>242</v>
      </c>
      <c r="DI178" t="s">
        <v>242</v>
      </c>
      <c r="DJ178" t="s">
        <v>242</v>
      </c>
      <c r="DL178" s="27">
        <v>0</v>
      </c>
      <c r="DM178" t="s">
        <v>242</v>
      </c>
      <c r="DN178" t="s">
        <v>242</v>
      </c>
      <c r="DP178" t="s">
        <v>242</v>
      </c>
      <c r="DS178" s="27">
        <v>1</v>
      </c>
      <c r="DT178" s="2" t="s">
        <v>3942</v>
      </c>
      <c r="DU178" s="27">
        <v>1</v>
      </c>
      <c r="DV178" s="2" t="s">
        <v>3943</v>
      </c>
      <c r="DW178" s="27">
        <v>0</v>
      </c>
      <c r="DY178" s="27">
        <v>1</v>
      </c>
      <c r="DZ178" s="2" t="s">
        <v>3944</v>
      </c>
      <c r="EA178" s="27">
        <v>0</v>
      </c>
      <c r="EC178" s="27">
        <v>1</v>
      </c>
      <c r="ED178" s="2" t="s">
        <v>3945</v>
      </c>
      <c r="EE178" s="27">
        <v>1</v>
      </c>
      <c r="EF178" s="2" t="s">
        <v>3946</v>
      </c>
      <c r="EG178" s="27">
        <v>1</v>
      </c>
      <c r="EH178" s="2" t="s">
        <v>3947</v>
      </c>
      <c r="EI178" s="27">
        <v>1</v>
      </c>
      <c r="EJ178" s="2" t="s">
        <v>3948</v>
      </c>
      <c r="EK178" s="27">
        <v>1</v>
      </c>
      <c r="EM178">
        <v>1</v>
      </c>
      <c r="EP178" s="27">
        <v>0</v>
      </c>
      <c r="EQ178" t="s">
        <v>242</v>
      </c>
      <c r="ER178" t="s">
        <v>242</v>
      </c>
      <c r="EU178" t="s">
        <v>242</v>
      </c>
      <c r="EV178" t="s">
        <v>242</v>
      </c>
      <c r="EX178" s="27">
        <v>0</v>
      </c>
      <c r="EY178" t="s">
        <v>242</v>
      </c>
      <c r="FA178" s="27">
        <v>0</v>
      </c>
      <c r="FB178" t="s">
        <v>242</v>
      </c>
      <c r="FD178" s="27">
        <v>0</v>
      </c>
      <c r="FE178" t="s">
        <v>242</v>
      </c>
      <c r="FG178" s="27">
        <v>0</v>
      </c>
      <c r="FH178" t="s">
        <v>242</v>
      </c>
      <c r="FJ178" t="s">
        <v>242</v>
      </c>
      <c r="FM178" s="27">
        <v>0</v>
      </c>
      <c r="FN178" t="s">
        <v>242</v>
      </c>
      <c r="FO178" t="s">
        <v>242</v>
      </c>
      <c r="FP178" t="s">
        <v>242</v>
      </c>
      <c r="FR178" s="27">
        <v>0</v>
      </c>
      <c r="FS178" t="s">
        <v>242</v>
      </c>
      <c r="FT178" t="s">
        <v>242</v>
      </c>
      <c r="FV178" s="27">
        <v>0</v>
      </c>
      <c r="FW178" t="s">
        <v>242</v>
      </c>
      <c r="FX178" t="s">
        <v>242</v>
      </c>
      <c r="FY178" t="s">
        <v>242</v>
      </c>
      <c r="FZ178" t="s">
        <v>242</v>
      </c>
      <c r="GA178" t="s">
        <v>242</v>
      </c>
      <c r="GB178" t="s">
        <v>242</v>
      </c>
      <c r="GC178" t="s">
        <v>242</v>
      </c>
      <c r="GD178" t="s">
        <v>242</v>
      </c>
      <c r="GF178" t="s">
        <v>242</v>
      </c>
      <c r="GI178" s="27">
        <v>0</v>
      </c>
      <c r="GJ178" t="s">
        <v>242</v>
      </c>
      <c r="GK178" t="s">
        <v>242</v>
      </c>
      <c r="GL178" s="2" t="s">
        <v>3949</v>
      </c>
      <c r="GM178" t="s">
        <v>242</v>
      </c>
      <c r="GP178" s="27">
        <v>1</v>
      </c>
      <c r="GQ178">
        <v>66</v>
      </c>
      <c r="GT178">
        <v>1</v>
      </c>
      <c r="GW178" s="27">
        <v>0</v>
      </c>
      <c r="GY178" s="27">
        <v>0</v>
      </c>
      <c r="HA178" t="s">
        <v>242</v>
      </c>
      <c r="HD178" s="27">
        <v>1</v>
      </c>
      <c r="HE178" s="2" t="s">
        <v>3950</v>
      </c>
      <c r="HF178">
        <v>1</v>
      </c>
      <c r="HI178">
        <v>0.55555555599999995</v>
      </c>
      <c r="HJ178">
        <v>1</v>
      </c>
      <c r="HK178">
        <v>0.5</v>
      </c>
      <c r="HL178">
        <v>0</v>
      </c>
      <c r="HM178">
        <v>0.8</v>
      </c>
      <c r="HN178">
        <v>0</v>
      </c>
      <c r="HO178">
        <v>0</v>
      </c>
      <c r="HP178">
        <v>0</v>
      </c>
      <c r="HQ178">
        <v>0</v>
      </c>
      <c r="HR178">
        <v>1</v>
      </c>
      <c r="HS178">
        <v>0</v>
      </c>
      <c r="HT178">
        <v>1</v>
      </c>
      <c r="HU178">
        <v>1</v>
      </c>
      <c r="HV178">
        <v>0.68518518500000003</v>
      </c>
      <c r="HW178">
        <v>0.2</v>
      </c>
      <c r="HX178">
        <v>0.4</v>
      </c>
      <c r="HY178">
        <v>0.42839506199999999</v>
      </c>
      <c r="HZ178" t="s">
        <v>3937</v>
      </c>
      <c r="IA178" t="s">
        <v>266</v>
      </c>
      <c r="IB178" t="s">
        <v>3936</v>
      </c>
      <c r="IC178">
        <v>18032.400000000001</v>
      </c>
      <c r="ID178">
        <v>18467.5</v>
      </c>
      <c r="IE178">
        <v>20820.8</v>
      </c>
      <c r="IF178">
        <v>23748.7</v>
      </c>
      <c r="IG178">
        <v>18032.400000000001</v>
      </c>
    </row>
    <row r="179" spans="1:241" customFormat="1" ht="14" customHeight="1" x14ac:dyDescent="0.2">
      <c r="A179">
        <v>178</v>
      </c>
      <c r="B179">
        <v>193</v>
      </c>
      <c r="C179" s="1">
        <v>44795.604861111111</v>
      </c>
      <c r="D179" s="1">
        <v>44795.604861111111</v>
      </c>
      <c r="E179">
        <v>4</v>
      </c>
      <c r="G179" t="s">
        <v>242</v>
      </c>
      <c r="H179" t="s">
        <v>242</v>
      </c>
      <c r="I179">
        <v>1</v>
      </c>
      <c r="J179" s="1">
        <v>44795.604861111111</v>
      </c>
      <c r="K179" t="s">
        <v>3951</v>
      </c>
      <c r="L179" t="s">
        <v>242</v>
      </c>
      <c r="M179" t="s">
        <v>242</v>
      </c>
      <c r="P179" t="s">
        <v>242</v>
      </c>
      <c r="Q179" t="s">
        <v>242</v>
      </c>
      <c r="T179" t="s">
        <v>3952</v>
      </c>
      <c r="V179" t="s">
        <v>3953</v>
      </c>
      <c r="W179" s="3" t="s">
        <v>3954</v>
      </c>
      <c r="X179">
        <v>3842</v>
      </c>
      <c r="Y179" t="s">
        <v>350</v>
      </c>
      <c r="Z179" t="s">
        <v>992</v>
      </c>
      <c r="AA179">
        <v>2020</v>
      </c>
      <c r="AC179">
        <v>0</v>
      </c>
      <c r="AF179">
        <v>10</v>
      </c>
      <c r="AG179" t="s">
        <v>242</v>
      </c>
      <c r="AJ179" s="27">
        <v>0</v>
      </c>
      <c r="AK179">
        <v>0</v>
      </c>
      <c r="AL179" s="27">
        <v>0</v>
      </c>
      <c r="AM179">
        <v>0</v>
      </c>
      <c r="AN179" s="27">
        <v>0</v>
      </c>
      <c r="AO179">
        <v>0</v>
      </c>
      <c r="AQ179">
        <v>3</v>
      </c>
      <c r="AT179" s="27">
        <v>1</v>
      </c>
      <c r="AU179">
        <v>1</v>
      </c>
      <c r="AV179" s="21">
        <f t="shared" si="8"/>
        <v>10</v>
      </c>
      <c r="AW179">
        <v>3</v>
      </c>
      <c r="AZ179" s="27">
        <v>1</v>
      </c>
      <c r="BA179">
        <v>3</v>
      </c>
      <c r="BB179" s="21">
        <f t="shared" si="9"/>
        <v>30</v>
      </c>
      <c r="BC179" t="s">
        <v>242</v>
      </c>
      <c r="BF179" s="27">
        <v>1</v>
      </c>
      <c r="BI179">
        <v>2</v>
      </c>
      <c r="BL179" s="27">
        <v>1</v>
      </c>
      <c r="BM179">
        <v>2</v>
      </c>
      <c r="BP179" s="27">
        <v>1</v>
      </c>
      <c r="BQ179">
        <v>3</v>
      </c>
      <c r="BR179" s="21">
        <f t="shared" si="10"/>
        <v>30</v>
      </c>
      <c r="BS179" t="s">
        <v>3955</v>
      </c>
      <c r="BT179">
        <v>3</v>
      </c>
      <c r="BW179" s="27">
        <v>0</v>
      </c>
      <c r="BX179" s="24" t="s">
        <v>242</v>
      </c>
      <c r="BY179" s="21" t="s">
        <v>242</v>
      </c>
      <c r="BZ179" t="s">
        <v>242</v>
      </c>
      <c r="CA179" t="s">
        <v>242</v>
      </c>
      <c r="CD179" s="27">
        <v>0</v>
      </c>
      <c r="CF179" t="s">
        <v>242</v>
      </c>
      <c r="CG179" t="s">
        <v>242</v>
      </c>
      <c r="CI179" s="27">
        <v>0</v>
      </c>
      <c r="CK179" t="s">
        <v>242</v>
      </c>
      <c r="CN179" s="27">
        <v>0</v>
      </c>
      <c r="CO179" s="27">
        <v>0.5</v>
      </c>
      <c r="CP179" t="s">
        <v>242</v>
      </c>
      <c r="CQ179">
        <v>94</v>
      </c>
      <c r="CR179" t="s">
        <v>242</v>
      </c>
      <c r="CU179" s="27">
        <v>1</v>
      </c>
      <c r="CV179" t="s">
        <v>3956</v>
      </c>
      <c r="CW179">
        <v>1</v>
      </c>
      <c r="CZ179" s="27">
        <v>0</v>
      </c>
      <c r="DA179" t="s">
        <v>242</v>
      </c>
      <c r="DB179" t="s">
        <v>242</v>
      </c>
      <c r="DD179" s="27">
        <v>0</v>
      </c>
      <c r="DE179" t="s">
        <v>242</v>
      </c>
      <c r="DF179" t="s">
        <v>242</v>
      </c>
      <c r="DH179" t="s">
        <v>242</v>
      </c>
      <c r="DI179" t="s">
        <v>242</v>
      </c>
      <c r="DJ179" t="s">
        <v>242</v>
      </c>
      <c r="DL179" s="27">
        <v>0</v>
      </c>
      <c r="DM179" t="s">
        <v>242</v>
      </c>
      <c r="DN179" t="s">
        <v>242</v>
      </c>
      <c r="DP179" t="s">
        <v>242</v>
      </c>
      <c r="DS179" s="27">
        <v>1</v>
      </c>
      <c r="DT179" t="s">
        <v>3957</v>
      </c>
      <c r="DU179" s="27">
        <v>1</v>
      </c>
      <c r="DV179" t="s">
        <v>3958</v>
      </c>
      <c r="DW179" s="27">
        <v>0</v>
      </c>
      <c r="DY179" s="27">
        <v>1</v>
      </c>
      <c r="DZ179" t="s">
        <v>3959</v>
      </c>
      <c r="EA179" s="27">
        <v>0</v>
      </c>
      <c r="EC179" s="27">
        <v>0</v>
      </c>
      <c r="EE179" s="27">
        <v>0</v>
      </c>
      <c r="EG179" s="27">
        <v>0</v>
      </c>
      <c r="EI179" s="27">
        <v>0</v>
      </c>
      <c r="EK179" s="27">
        <v>0</v>
      </c>
      <c r="EM179">
        <v>1</v>
      </c>
      <c r="EP179" s="27">
        <v>0</v>
      </c>
      <c r="EQ179" t="s">
        <v>242</v>
      </c>
      <c r="ER179" t="s">
        <v>242</v>
      </c>
      <c r="EU179" t="s">
        <v>242</v>
      </c>
      <c r="EV179" t="s">
        <v>242</v>
      </c>
      <c r="EX179" s="27">
        <v>0</v>
      </c>
      <c r="EY179" t="s">
        <v>242</v>
      </c>
      <c r="FA179" s="27">
        <v>0</v>
      </c>
      <c r="FB179" t="s">
        <v>242</v>
      </c>
      <c r="FD179" s="27">
        <v>0</v>
      </c>
      <c r="FE179" t="s">
        <v>242</v>
      </c>
      <c r="FG179" s="27">
        <v>0</v>
      </c>
      <c r="FH179" t="s">
        <v>242</v>
      </c>
      <c r="FJ179" t="s">
        <v>242</v>
      </c>
      <c r="FM179" s="27">
        <v>0</v>
      </c>
      <c r="FN179" t="s">
        <v>242</v>
      </c>
      <c r="FO179" t="s">
        <v>242</v>
      </c>
      <c r="FP179" t="s">
        <v>242</v>
      </c>
      <c r="FR179" s="27">
        <v>1</v>
      </c>
      <c r="FS179">
        <v>33.6</v>
      </c>
      <c r="FT179">
        <v>2</v>
      </c>
      <c r="FV179" s="27">
        <v>0.5</v>
      </c>
      <c r="FW179" t="s">
        <v>242</v>
      </c>
      <c r="FX179" t="s">
        <v>242</v>
      </c>
      <c r="FY179" t="s">
        <v>242</v>
      </c>
      <c r="FZ179" t="s">
        <v>242</v>
      </c>
      <c r="GA179" t="s">
        <v>242</v>
      </c>
      <c r="GB179" t="s">
        <v>242</v>
      </c>
      <c r="GC179" t="s">
        <v>242</v>
      </c>
      <c r="GD179" t="s">
        <v>242</v>
      </c>
      <c r="GE179" t="s">
        <v>3960</v>
      </c>
      <c r="GF179">
        <v>1</v>
      </c>
      <c r="GI179" s="27">
        <v>0</v>
      </c>
      <c r="GJ179" t="s">
        <v>242</v>
      </c>
      <c r="GK179" t="s">
        <v>242</v>
      </c>
      <c r="GM179" t="s">
        <v>242</v>
      </c>
      <c r="GP179" s="27">
        <v>1</v>
      </c>
      <c r="GQ179">
        <v>41</v>
      </c>
      <c r="GT179">
        <v>1</v>
      </c>
      <c r="GW179" s="27">
        <v>0</v>
      </c>
      <c r="GY179" s="27">
        <v>0</v>
      </c>
      <c r="HA179" t="s">
        <v>242</v>
      </c>
      <c r="HD179" s="27">
        <v>1</v>
      </c>
      <c r="HE179" t="s">
        <v>3961</v>
      </c>
      <c r="HF179">
        <v>1</v>
      </c>
      <c r="HI179">
        <v>0.55555555599999995</v>
      </c>
      <c r="HJ179">
        <v>0</v>
      </c>
      <c r="HK179">
        <v>0.75</v>
      </c>
      <c r="HL179">
        <v>0</v>
      </c>
      <c r="HM179">
        <v>0.3</v>
      </c>
      <c r="HN179">
        <v>0</v>
      </c>
      <c r="HO179">
        <v>0</v>
      </c>
      <c r="HP179">
        <v>0.5</v>
      </c>
      <c r="HQ179">
        <v>0</v>
      </c>
      <c r="HR179">
        <v>1</v>
      </c>
      <c r="HS179">
        <v>0</v>
      </c>
      <c r="HT179">
        <v>1</v>
      </c>
      <c r="HU179">
        <v>1</v>
      </c>
      <c r="HV179">
        <v>0.43518518499999997</v>
      </c>
      <c r="HW179">
        <v>7.4999999999999997E-2</v>
      </c>
      <c r="HX179">
        <v>0.5</v>
      </c>
      <c r="HY179">
        <v>0.33672839500000001</v>
      </c>
      <c r="HZ179" t="s">
        <v>3962</v>
      </c>
      <c r="IA179" t="s">
        <v>266</v>
      </c>
      <c r="IB179" t="s">
        <v>3952</v>
      </c>
      <c r="IC179">
        <v>4478.5</v>
      </c>
      <c r="ID179">
        <v>4438.3999999999996</v>
      </c>
      <c r="IE179">
        <v>5710.1</v>
      </c>
      <c r="IF179">
        <v>6222.2</v>
      </c>
      <c r="IG179">
        <v>4478.5</v>
      </c>
    </row>
    <row r="180" spans="1:241" customFormat="1" ht="14" customHeight="1" x14ac:dyDescent="0.2">
      <c r="A180">
        <v>179</v>
      </c>
      <c r="B180">
        <v>194</v>
      </c>
      <c r="C180" s="1">
        <v>44795.604861111111</v>
      </c>
      <c r="D180" s="1">
        <v>44795.604861111111</v>
      </c>
      <c r="E180">
        <v>4</v>
      </c>
      <c r="G180" t="s">
        <v>242</v>
      </c>
      <c r="H180" t="s">
        <v>242</v>
      </c>
      <c r="I180">
        <v>1</v>
      </c>
      <c r="J180" s="1">
        <v>44795.604861111111</v>
      </c>
      <c r="K180" t="s">
        <v>3963</v>
      </c>
      <c r="L180" t="s">
        <v>242</v>
      </c>
      <c r="M180" t="s">
        <v>242</v>
      </c>
      <c r="P180" t="s">
        <v>242</v>
      </c>
      <c r="Q180" t="s">
        <v>242</v>
      </c>
      <c r="T180" t="s">
        <v>3964</v>
      </c>
      <c r="V180" t="s">
        <v>3965</v>
      </c>
      <c r="W180" t="s">
        <v>3966</v>
      </c>
      <c r="X180">
        <v>7320</v>
      </c>
      <c r="Y180" t="s">
        <v>319</v>
      </c>
      <c r="Z180" t="s">
        <v>1051</v>
      </c>
      <c r="AA180">
        <v>2020</v>
      </c>
      <c r="AC180">
        <v>1</v>
      </c>
      <c r="AD180">
        <v>15</v>
      </c>
      <c r="AF180">
        <v>12</v>
      </c>
      <c r="AG180" t="s">
        <v>242</v>
      </c>
      <c r="AJ180" s="27">
        <v>1</v>
      </c>
      <c r="AK180">
        <v>11</v>
      </c>
      <c r="AL180" s="27">
        <v>1</v>
      </c>
      <c r="AM180">
        <v>5</v>
      </c>
      <c r="AN180" s="27">
        <v>1</v>
      </c>
      <c r="AO180">
        <v>5</v>
      </c>
      <c r="AQ180">
        <v>3</v>
      </c>
      <c r="AT180" s="27">
        <v>1</v>
      </c>
      <c r="AU180">
        <v>1</v>
      </c>
      <c r="AV180" s="21">
        <f t="shared" si="8"/>
        <v>8.3333333333333321</v>
      </c>
      <c r="AW180">
        <v>3</v>
      </c>
      <c r="AZ180" s="27">
        <v>1</v>
      </c>
      <c r="BA180">
        <v>3</v>
      </c>
      <c r="BB180" s="21">
        <f t="shared" si="9"/>
        <v>25</v>
      </c>
      <c r="BC180" t="s">
        <v>242</v>
      </c>
      <c r="BF180" s="27">
        <v>1</v>
      </c>
      <c r="BG180">
        <v>7.1</v>
      </c>
      <c r="BI180">
        <v>2</v>
      </c>
      <c r="BL180" s="27">
        <v>1</v>
      </c>
      <c r="BM180">
        <v>2</v>
      </c>
      <c r="BP180" s="27">
        <v>1</v>
      </c>
      <c r="BQ180">
        <v>4</v>
      </c>
      <c r="BR180" s="21">
        <f t="shared" si="10"/>
        <v>33.333333333333329</v>
      </c>
      <c r="BS180" t="s">
        <v>3471</v>
      </c>
      <c r="BT180">
        <v>1</v>
      </c>
      <c r="BW180" s="27">
        <v>1</v>
      </c>
      <c r="BX180">
        <v>2</v>
      </c>
      <c r="BY180" s="21">
        <f t="shared" si="11"/>
        <v>16.666666666666664</v>
      </c>
      <c r="BZ180">
        <v>2</v>
      </c>
      <c r="CA180">
        <v>1</v>
      </c>
      <c r="CD180" s="27">
        <v>0</v>
      </c>
      <c r="CF180" t="s">
        <v>242</v>
      </c>
      <c r="CG180" t="s">
        <v>242</v>
      </c>
      <c r="CI180" s="27">
        <v>1</v>
      </c>
      <c r="CJ180" t="s">
        <v>3967</v>
      </c>
      <c r="CK180">
        <v>1</v>
      </c>
      <c r="CN180" s="27">
        <v>0</v>
      </c>
      <c r="CO180" s="27">
        <v>0</v>
      </c>
      <c r="CP180" t="s">
        <v>242</v>
      </c>
      <c r="CQ180" t="s">
        <v>242</v>
      </c>
      <c r="CR180" t="s">
        <v>242</v>
      </c>
      <c r="CT180" t="s">
        <v>3968</v>
      </c>
      <c r="CU180" s="27">
        <v>1</v>
      </c>
      <c r="CV180" s="2" t="s">
        <v>3969</v>
      </c>
      <c r="CW180">
        <v>1</v>
      </c>
      <c r="CZ180" s="27">
        <v>1</v>
      </c>
      <c r="DA180">
        <v>1623</v>
      </c>
      <c r="DB180">
        <v>2</v>
      </c>
      <c r="DD180" s="27">
        <v>1</v>
      </c>
      <c r="DE180">
        <v>17157</v>
      </c>
      <c r="DF180">
        <v>2</v>
      </c>
      <c r="DG180">
        <v>17066</v>
      </c>
      <c r="DH180">
        <v>2</v>
      </c>
      <c r="DI180" t="s">
        <v>242</v>
      </c>
      <c r="DJ180" t="s">
        <v>242</v>
      </c>
      <c r="DL180" s="27">
        <v>1</v>
      </c>
      <c r="DM180">
        <v>219879</v>
      </c>
      <c r="DN180">
        <v>2</v>
      </c>
      <c r="DP180">
        <v>1</v>
      </c>
      <c r="DS180" s="27">
        <v>1</v>
      </c>
      <c r="DT180" s="2" t="s">
        <v>3970</v>
      </c>
      <c r="DU180" s="27">
        <v>1</v>
      </c>
      <c r="DV180" s="2" t="s">
        <v>3971</v>
      </c>
      <c r="DW180" s="27">
        <v>1</v>
      </c>
      <c r="DX180" t="s">
        <v>3972</v>
      </c>
      <c r="DY180" s="27">
        <v>1</v>
      </c>
      <c r="DZ180" s="2" t="s">
        <v>3973</v>
      </c>
      <c r="EA180" s="27">
        <v>1</v>
      </c>
      <c r="EC180" s="27">
        <v>1</v>
      </c>
      <c r="ED180" s="2" t="s">
        <v>3974</v>
      </c>
      <c r="EE180" s="27">
        <v>1</v>
      </c>
      <c r="EF180" s="2" t="s">
        <v>3975</v>
      </c>
      <c r="EG180" s="27">
        <v>1</v>
      </c>
      <c r="EH180" t="s">
        <v>3976</v>
      </c>
      <c r="EI180" s="27">
        <v>1</v>
      </c>
      <c r="EJ180" t="s">
        <v>3977</v>
      </c>
      <c r="EK180" s="27">
        <v>1</v>
      </c>
      <c r="EL180" t="s">
        <v>3978</v>
      </c>
      <c r="EM180">
        <v>1</v>
      </c>
      <c r="EP180" s="27">
        <v>0</v>
      </c>
      <c r="EQ180" t="s">
        <v>242</v>
      </c>
      <c r="ER180" t="s">
        <v>242</v>
      </c>
      <c r="EU180" t="s">
        <v>242</v>
      </c>
      <c r="EV180" t="s">
        <v>242</v>
      </c>
      <c r="EX180" s="27">
        <v>0</v>
      </c>
      <c r="EY180" t="s">
        <v>242</v>
      </c>
      <c r="FA180" s="27">
        <v>0</v>
      </c>
      <c r="FB180" t="s">
        <v>242</v>
      </c>
      <c r="FD180" s="27">
        <v>1</v>
      </c>
      <c r="FE180">
        <v>66.989999999999995</v>
      </c>
      <c r="FG180" s="27">
        <v>0</v>
      </c>
      <c r="FH180" t="s">
        <v>242</v>
      </c>
      <c r="FJ180">
        <v>1</v>
      </c>
      <c r="FM180" s="27">
        <v>1</v>
      </c>
      <c r="FN180">
        <v>30.6</v>
      </c>
      <c r="FO180">
        <v>60.4</v>
      </c>
      <c r="FP180">
        <v>9</v>
      </c>
      <c r="FR180" s="27">
        <v>1</v>
      </c>
      <c r="FS180">
        <v>37.6</v>
      </c>
      <c r="FT180">
        <v>2</v>
      </c>
      <c r="FV180" s="27">
        <v>1</v>
      </c>
      <c r="FW180">
        <v>4.0999999999999996</v>
      </c>
      <c r="FX180">
        <v>4.4000000000000004</v>
      </c>
      <c r="FY180">
        <v>47.6</v>
      </c>
      <c r="FZ180">
        <v>19.8</v>
      </c>
      <c r="GA180" t="s">
        <v>242</v>
      </c>
      <c r="GB180" t="s">
        <v>242</v>
      </c>
      <c r="GC180" t="s">
        <v>242</v>
      </c>
      <c r="GD180">
        <v>1</v>
      </c>
      <c r="GF180">
        <v>1</v>
      </c>
      <c r="GI180" s="27">
        <v>0.5</v>
      </c>
      <c r="GJ180" t="s">
        <v>242</v>
      </c>
      <c r="GK180">
        <v>0.99029999999999996</v>
      </c>
      <c r="GM180">
        <v>1</v>
      </c>
      <c r="GP180" s="27">
        <v>1</v>
      </c>
      <c r="GQ180">
        <v>595</v>
      </c>
      <c r="GT180">
        <v>1</v>
      </c>
      <c r="GW180" s="27">
        <v>0</v>
      </c>
      <c r="GX180" s="2" t="s">
        <v>3979</v>
      </c>
      <c r="GY180" s="27">
        <v>0</v>
      </c>
      <c r="HA180" t="s">
        <v>242</v>
      </c>
      <c r="HD180" s="27">
        <v>1</v>
      </c>
      <c r="HF180">
        <v>1</v>
      </c>
      <c r="HI180">
        <v>0.88888888899999996</v>
      </c>
      <c r="HJ180">
        <v>1</v>
      </c>
      <c r="HK180">
        <v>0.5</v>
      </c>
      <c r="HL180">
        <v>1</v>
      </c>
      <c r="HM180">
        <v>1</v>
      </c>
      <c r="HN180">
        <v>0</v>
      </c>
      <c r="HO180">
        <v>0.25</v>
      </c>
      <c r="HP180">
        <v>1</v>
      </c>
      <c r="HQ180">
        <v>0.5</v>
      </c>
      <c r="HR180">
        <v>1</v>
      </c>
      <c r="HS180">
        <v>0</v>
      </c>
      <c r="HT180">
        <v>1</v>
      </c>
      <c r="HU180">
        <v>1</v>
      </c>
      <c r="HV180">
        <v>0.79629629599999996</v>
      </c>
      <c r="HW180">
        <v>0.5625</v>
      </c>
      <c r="HX180">
        <v>0.7</v>
      </c>
      <c r="HY180">
        <v>0.68626543200000001</v>
      </c>
      <c r="HZ180" t="s">
        <v>3964</v>
      </c>
      <c r="IA180" t="s">
        <v>266</v>
      </c>
      <c r="IB180" t="s">
        <v>3964</v>
      </c>
      <c r="IC180">
        <v>6699</v>
      </c>
      <c r="ID180">
        <v>7442</v>
      </c>
      <c r="IE180">
        <v>8297</v>
      </c>
      <c r="IF180">
        <v>11181</v>
      </c>
      <c r="IG180">
        <v>6699</v>
      </c>
    </row>
    <row r="181" spans="1:241" customFormat="1" ht="14" customHeight="1" x14ac:dyDescent="0.2">
      <c r="A181">
        <v>180</v>
      </c>
      <c r="B181">
        <v>195</v>
      </c>
      <c r="C181" s="1">
        <v>44795.604861111111</v>
      </c>
      <c r="D181" s="1">
        <v>44795.604861111111</v>
      </c>
      <c r="E181">
        <v>4</v>
      </c>
      <c r="G181" t="s">
        <v>242</v>
      </c>
      <c r="H181" t="s">
        <v>242</v>
      </c>
      <c r="I181">
        <v>1</v>
      </c>
      <c r="J181" s="1">
        <v>44795.604861111111</v>
      </c>
      <c r="K181" t="s">
        <v>3980</v>
      </c>
      <c r="L181" t="s">
        <v>242</v>
      </c>
      <c r="M181" t="s">
        <v>242</v>
      </c>
      <c r="P181" t="s">
        <v>242</v>
      </c>
      <c r="Q181" t="s">
        <v>242</v>
      </c>
      <c r="T181" t="s">
        <v>3981</v>
      </c>
      <c r="V181" t="s">
        <v>3982</v>
      </c>
      <c r="W181" s="3">
        <v>2.8200000000000002E+112</v>
      </c>
      <c r="X181">
        <v>3842</v>
      </c>
      <c r="Y181" t="s">
        <v>350</v>
      </c>
      <c r="Z181" t="s">
        <v>992</v>
      </c>
      <c r="AA181">
        <v>2020</v>
      </c>
      <c r="AC181">
        <v>0.5</v>
      </c>
      <c r="AD181">
        <v>4</v>
      </c>
      <c r="AF181">
        <v>8</v>
      </c>
      <c r="AG181" t="s">
        <v>242</v>
      </c>
      <c r="AJ181" s="27">
        <v>1</v>
      </c>
      <c r="AK181">
        <v>2</v>
      </c>
      <c r="AL181" s="27">
        <v>0</v>
      </c>
      <c r="AM181">
        <v>0</v>
      </c>
      <c r="AN181" s="27">
        <v>0</v>
      </c>
      <c r="AO181">
        <v>0</v>
      </c>
      <c r="AQ181">
        <v>3</v>
      </c>
      <c r="AT181" s="27">
        <v>1</v>
      </c>
      <c r="AU181">
        <v>1</v>
      </c>
      <c r="AV181" s="21">
        <f t="shared" si="8"/>
        <v>12.5</v>
      </c>
      <c r="AW181">
        <v>2</v>
      </c>
      <c r="AZ181" s="27">
        <v>1</v>
      </c>
      <c r="BA181">
        <v>2</v>
      </c>
      <c r="BB181" s="21">
        <f t="shared" si="9"/>
        <v>25</v>
      </c>
      <c r="BC181" t="s">
        <v>242</v>
      </c>
      <c r="BF181" s="27">
        <v>1</v>
      </c>
      <c r="BG181">
        <v>7</v>
      </c>
      <c r="BI181">
        <v>2</v>
      </c>
      <c r="BL181" s="27">
        <v>1</v>
      </c>
      <c r="BM181">
        <v>2</v>
      </c>
      <c r="BP181" s="27">
        <v>1</v>
      </c>
      <c r="BQ181">
        <v>3</v>
      </c>
      <c r="BR181" s="21">
        <f t="shared" si="10"/>
        <v>37.5</v>
      </c>
      <c r="BT181">
        <v>3</v>
      </c>
      <c r="BW181" s="27">
        <v>1</v>
      </c>
      <c r="BX181">
        <v>2</v>
      </c>
      <c r="BY181" s="21">
        <f t="shared" si="11"/>
        <v>25</v>
      </c>
      <c r="BZ181">
        <v>2</v>
      </c>
      <c r="CA181">
        <v>3</v>
      </c>
      <c r="CD181" s="27">
        <v>0</v>
      </c>
      <c r="CF181" t="s">
        <v>242</v>
      </c>
      <c r="CG181" t="s">
        <v>242</v>
      </c>
      <c r="CI181" s="27">
        <v>1</v>
      </c>
      <c r="CJ181" t="s">
        <v>3983</v>
      </c>
      <c r="CK181">
        <v>1</v>
      </c>
      <c r="CN181" s="27">
        <v>1</v>
      </c>
      <c r="CO181" s="27">
        <v>0</v>
      </c>
      <c r="CP181" t="s">
        <v>242</v>
      </c>
      <c r="CQ181" t="s">
        <v>242</v>
      </c>
      <c r="CR181" t="s">
        <v>242</v>
      </c>
      <c r="CU181" s="27">
        <v>1</v>
      </c>
      <c r="CV181" t="s">
        <v>3984</v>
      </c>
      <c r="CW181">
        <v>1</v>
      </c>
      <c r="CZ181" s="27">
        <v>1</v>
      </c>
      <c r="DA181">
        <v>14416</v>
      </c>
      <c r="DB181">
        <v>2</v>
      </c>
      <c r="DD181" s="27">
        <v>1</v>
      </c>
      <c r="DE181">
        <v>31799</v>
      </c>
      <c r="DF181">
        <v>2</v>
      </c>
      <c r="DG181">
        <v>31799</v>
      </c>
      <c r="DH181">
        <v>2</v>
      </c>
      <c r="DI181" t="s">
        <v>242</v>
      </c>
      <c r="DJ181" t="s">
        <v>242</v>
      </c>
      <c r="DL181" s="27">
        <v>1</v>
      </c>
      <c r="DM181">
        <v>31263</v>
      </c>
      <c r="DN181">
        <v>2</v>
      </c>
      <c r="DP181">
        <v>4</v>
      </c>
      <c r="DS181" s="27">
        <v>1</v>
      </c>
      <c r="DT181" s="2" t="s">
        <v>3985</v>
      </c>
      <c r="DU181" s="27">
        <v>1</v>
      </c>
      <c r="DV181" t="s">
        <v>3986</v>
      </c>
      <c r="DW181" s="27">
        <v>1</v>
      </c>
      <c r="DX181" t="s">
        <v>3987</v>
      </c>
      <c r="DY181" s="27">
        <v>1</v>
      </c>
      <c r="DZ181" t="s">
        <v>3988</v>
      </c>
      <c r="EA181" s="27">
        <v>1</v>
      </c>
      <c r="EC181" s="27">
        <v>1</v>
      </c>
      <c r="ED181" s="2" t="s">
        <v>3989</v>
      </c>
      <c r="EE181" s="27">
        <v>1</v>
      </c>
      <c r="EF181" t="s">
        <v>3990</v>
      </c>
      <c r="EG181" s="27">
        <v>1</v>
      </c>
      <c r="EH181" s="2" t="s">
        <v>3991</v>
      </c>
      <c r="EI181" s="27">
        <v>1</v>
      </c>
      <c r="EJ181" t="s">
        <v>1146</v>
      </c>
      <c r="EK181" s="27">
        <v>1</v>
      </c>
      <c r="EM181">
        <v>4</v>
      </c>
      <c r="EP181" s="27">
        <v>1</v>
      </c>
      <c r="EQ181">
        <v>0</v>
      </c>
      <c r="ER181">
        <v>0</v>
      </c>
      <c r="ES181" t="s">
        <v>3992</v>
      </c>
      <c r="EU181">
        <v>1</v>
      </c>
      <c r="EV181" t="s">
        <v>242</v>
      </c>
      <c r="EX181" s="27">
        <v>1</v>
      </c>
      <c r="EY181">
        <v>573.02</v>
      </c>
      <c r="EZ181" t="s">
        <v>3434</v>
      </c>
      <c r="FA181" s="27">
        <v>1</v>
      </c>
      <c r="FB181">
        <v>31</v>
      </c>
      <c r="FD181" s="27">
        <v>1</v>
      </c>
      <c r="FE181">
        <v>576.22</v>
      </c>
      <c r="FG181" s="27">
        <v>0</v>
      </c>
      <c r="FH181" t="s">
        <v>242</v>
      </c>
      <c r="FJ181">
        <v>4</v>
      </c>
      <c r="FM181" s="27">
        <v>0</v>
      </c>
      <c r="FN181" t="s">
        <v>242</v>
      </c>
      <c r="FO181" t="s">
        <v>242</v>
      </c>
      <c r="FP181" t="s">
        <v>242</v>
      </c>
      <c r="FR181" s="27">
        <v>0</v>
      </c>
      <c r="FS181" t="s">
        <v>242</v>
      </c>
      <c r="FT181" t="s">
        <v>242</v>
      </c>
      <c r="FV181" s="27">
        <v>0</v>
      </c>
      <c r="FW181" t="s">
        <v>242</v>
      </c>
      <c r="FX181" t="s">
        <v>242</v>
      </c>
      <c r="FY181" t="s">
        <v>242</v>
      </c>
      <c r="FZ181" t="s">
        <v>242</v>
      </c>
      <c r="GA181" t="s">
        <v>242</v>
      </c>
      <c r="GB181" t="s">
        <v>242</v>
      </c>
      <c r="GC181" t="s">
        <v>242</v>
      </c>
      <c r="GD181" t="s">
        <v>242</v>
      </c>
      <c r="GF181" t="s">
        <v>242</v>
      </c>
      <c r="GI181" s="27">
        <v>0</v>
      </c>
      <c r="GJ181" t="s">
        <v>242</v>
      </c>
      <c r="GK181" t="s">
        <v>242</v>
      </c>
      <c r="GM181" t="s">
        <v>242</v>
      </c>
      <c r="GP181" s="27">
        <v>1</v>
      </c>
      <c r="GQ181">
        <v>194</v>
      </c>
      <c r="GT181">
        <v>1</v>
      </c>
      <c r="GW181" s="27">
        <v>1</v>
      </c>
      <c r="GY181" s="27">
        <v>1</v>
      </c>
      <c r="HA181">
        <v>1</v>
      </c>
      <c r="HD181" s="27">
        <v>1</v>
      </c>
      <c r="HE181" t="s">
        <v>3993</v>
      </c>
      <c r="HF181">
        <v>1</v>
      </c>
      <c r="HI181">
        <v>0.66666666699999999</v>
      </c>
      <c r="HJ181">
        <v>1</v>
      </c>
      <c r="HK181">
        <v>0.5</v>
      </c>
      <c r="HL181">
        <v>1</v>
      </c>
      <c r="HM181">
        <v>1</v>
      </c>
      <c r="HN181">
        <v>1</v>
      </c>
      <c r="HO181">
        <v>0.75</v>
      </c>
      <c r="HP181">
        <v>0</v>
      </c>
      <c r="HQ181">
        <v>0</v>
      </c>
      <c r="HR181">
        <v>1</v>
      </c>
      <c r="HS181">
        <v>1</v>
      </c>
      <c r="HT181">
        <v>1</v>
      </c>
      <c r="HU181">
        <v>1</v>
      </c>
      <c r="HV181">
        <v>0.72222222199999997</v>
      </c>
      <c r="HW181">
        <v>0.9375</v>
      </c>
      <c r="HX181">
        <v>0.6</v>
      </c>
      <c r="HY181">
        <v>0.75324074100000005</v>
      </c>
      <c r="HZ181" t="s">
        <v>3981</v>
      </c>
      <c r="IA181" t="s">
        <v>266</v>
      </c>
      <c r="IB181" t="s">
        <v>3981</v>
      </c>
      <c r="IC181">
        <v>4348</v>
      </c>
      <c r="ID181">
        <v>4386.3</v>
      </c>
      <c r="IE181">
        <v>5232.5</v>
      </c>
      <c r="IF181">
        <v>5382.4</v>
      </c>
      <c r="IG181">
        <v>4348</v>
      </c>
    </row>
    <row r="182" spans="1:241" customFormat="1" ht="14" customHeight="1" x14ac:dyDescent="0.2">
      <c r="A182">
        <v>181</v>
      </c>
      <c r="B182">
        <v>196</v>
      </c>
      <c r="C182" s="1">
        <v>44795.604861111111</v>
      </c>
      <c r="D182" s="1">
        <v>44795.604861111111</v>
      </c>
      <c r="E182">
        <v>4</v>
      </c>
      <c r="G182" t="s">
        <v>242</v>
      </c>
      <c r="H182" t="s">
        <v>242</v>
      </c>
      <c r="I182">
        <v>1</v>
      </c>
      <c r="J182" s="1">
        <v>44795.604861111111</v>
      </c>
      <c r="K182" t="s">
        <v>3994</v>
      </c>
      <c r="L182" t="s">
        <v>242</v>
      </c>
      <c r="M182" t="s">
        <v>242</v>
      </c>
      <c r="P182" t="s">
        <v>242</v>
      </c>
      <c r="Q182" t="s">
        <v>242</v>
      </c>
      <c r="T182" t="s">
        <v>3995</v>
      </c>
      <c r="V182" t="s">
        <v>3996</v>
      </c>
      <c r="W182">
        <v>693506107</v>
      </c>
      <c r="X182">
        <v>2851</v>
      </c>
      <c r="Y182" t="s">
        <v>418</v>
      </c>
      <c r="Z182" t="s">
        <v>1838</v>
      </c>
      <c r="AA182">
        <v>2020</v>
      </c>
      <c r="AC182">
        <v>0.5</v>
      </c>
      <c r="AD182">
        <v>11</v>
      </c>
      <c r="AF182">
        <v>13</v>
      </c>
      <c r="AG182" t="s">
        <v>242</v>
      </c>
      <c r="AJ182" s="27">
        <v>1</v>
      </c>
      <c r="AK182">
        <v>12</v>
      </c>
      <c r="AL182" s="27">
        <v>1</v>
      </c>
      <c r="AM182">
        <v>6</v>
      </c>
      <c r="AN182" s="27">
        <v>0</v>
      </c>
      <c r="AO182">
        <v>0</v>
      </c>
      <c r="AQ182">
        <v>3</v>
      </c>
      <c r="AT182" s="27">
        <v>1</v>
      </c>
      <c r="AU182">
        <v>1</v>
      </c>
      <c r="AV182" s="21">
        <f t="shared" si="8"/>
        <v>7.6923076923076925</v>
      </c>
      <c r="AW182">
        <v>2</v>
      </c>
      <c r="AZ182" s="27">
        <v>1</v>
      </c>
      <c r="BA182">
        <v>3</v>
      </c>
      <c r="BB182" s="21">
        <f t="shared" si="9"/>
        <v>23.076923076923077</v>
      </c>
      <c r="BC182" t="s">
        <v>242</v>
      </c>
      <c r="BF182" s="27">
        <v>1</v>
      </c>
      <c r="BG182">
        <v>5.3</v>
      </c>
      <c r="BI182">
        <v>3</v>
      </c>
      <c r="BL182" s="27">
        <v>1</v>
      </c>
      <c r="BM182">
        <v>2</v>
      </c>
      <c r="BP182" s="27">
        <v>1</v>
      </c>
      <c r="BQ182">
        <v>3</v>
      </c>
      <c r="BR182" s="21">
        <f t="shared" si="10"/>
        <v>23.076923076923077</v>
      </c>
      <c r="BS182" t="s">
        <v>3455</v>
      </c>
      <c r="BT182">
        <v>3</v>
      </c>
      <c r="BW182" s="27">
        <v>1</v>
      </c>
      <c r="BX182">
        <v>3</v>
      </c>
      <c r="BY182" s="21">
        <f t="shared" si="11"/>
        <v>23.076923076923077</v>
      </c>
      <c r="BZ182">
        <v>2</v>
      </c>
      <c r="CA182">
        <v>3</v>
      </c>
      <c r="CD182" s="27">
        <v>0</v>
      </c>
      <c r="CF182" t="s">
        <v>242</v>
      </c>
      <c r="CG182" t="s">
        <v>242</v>
      </c>
      <c r="CI182" s="27">
        <v>1</v>
      </c>
      <c r="CJ182" t="s">
        <v>3997</v>
      </c>
      <c r="CK182">
        <v>1</v>
      </c>
      <c r="CN182" s="27">
        <v>0</v>
      </c>
      <c r="CO182" s="27">
        <v>0.5</v>
      </c>
      <c r="CP182" t="s">
        <v>242</v>
      </c>
      <c r="CQ182">
        <v>50</v>
      </c>
      <c r="CR182" t="s">
        <v>242</v>
      </c>
      <c r="CS182" t="s">
        <v>3998</v>
      </c>
      <c r="CU182" s="27">
        <v>0</v>
      </c>
      <c r="CV182" t="s">
        <v>3999</v>
      </c>
      <c r="CW182">
        <v>1</v>
      </c>
      <c r="CZ182" s="27">
        <v>1</v>
      </c>
      <c r="DA182">
        <v>310000</v>
      </c>
      <c r="DB182">
        <v>2</v>
      </c>
      <c r="DD182" s="27">
        <v>1</v>
      </c>
      <c r="DE182" t="s">
        <v>242</v>
      </c>
      <c r="DF182" t="s">
        <v>242</v>
      </c>
      <c r="DH182" t="s">
        <v>242</v>
      </c>
      <c r="DI182">
        <v>450000</v>
      </c>
      <c r="DJ182">
        <v>2</v>
      </c>
      <c r="DL182" s="27">
        <v>0</v>
      </c>
      <c r="DM182" t="s">
        <v>242</v>
      </c>
      <c r="DN182" t="s">
        <v>242</v>
      </c>
      <c r="DP182">
        <v>1</v>
      </c>
      <c r="DS182" s="27">
        <v>0</v>
      </c>
      <c r="DU182" s="27">
        <v>1</v>
      </c>
      <c r="DV182" t="s">
        <v>4000</v>
      </c>
      <c r="DW182" s="27">
        <v>0</v>
      </c>
      <c r="DX182" t="s">
        <v>4001</v>
      </c>
      <c r="DY182" s="27">
        <v>1</v>
      </c>
      <c r="DZ182" t="s">
        <v>4002</v>
      </c>
      <c r="EA182" s="27">
        <v>0</v>
      </c>
      <c r="EC182" s="27">
        <v>0</v>
      </c>
      <c r="EE182" s="27">
        <v>0</v>
      </c>
      <c r="EG182" s="27">
        <v>0</v>
      </c>
      <c r="EI182" s="27">
        <v>1</v>
      </c>
      <c r="EJ182" t="s">
        <v>4003</v>
      </c>
      <c r="EK182" s="27">
        <v>1</v>
      </c>
      <c r="EL182" t="s">
        <v>4004</v>
      </c>
      <c r="EM182">
        <v>1</v>
      </c>
      <c r="EP182" s="27">
        <v>0</v>
      </c>
      <c r="EQ182" t="s">
        <v>242</v>
      </c>
      <c r="ER182" t="s">
        <v>242</v>
      </c>
      <c r="EU182" t="s">
        <v>242</v>
      </c>
      <c r="EV182" t="s">
        <v>242</v>
      </c>
      <c r="EX182" s="27">
        <v>1</v>
      </c>
      <c r="EY182">
        <v>14500</v>
      </c>
      <c r="EZ182" t="s">
        <v>3434</v>
      </c>
      <c r="FA182" s="27">
        <v>1</v>
      </c>
      <c r="FB182">
        <v>11.4</v>
      </c>
      <c r="FD182" s="27">
        <v>1</v>
      </c>
      <c r="FE182">
        <v>7130</v>
      </c>
      <c r="FG182" s="27">
        <v>1</v>
      </c>
      <c r="FH182">
        <v>15.1</v>
      </c>
      <c r="FJ182">
        <v>1</v>
      </c>
      <c r="FM182" s="27">
        <v>0</v>
      </c>
      <c r="FN182" t="s">
        <v>242</v>
      </c>
      <c r="FO182" t="s">
        <v>242</v>
      </c>
      <c r="FP182" t="s">
        <v>242</v>
      </c>
      <c r="FR182" s="27">
        <v>1</v>
      </c>
      <c r="FS182">
        <v>26.6</v>
      </c>
      <c r="FT182">
        <v>2</v>
      </c>
      <c r="FV182" s="27">
        <v>0</v>
      </c>
      <c r="FW182" t="s">
        <v>242</v>
      </c>
      <c r="FX182" t="s">
        <v>242</v>
      </c>
      <c r="FY182" t="s">
        <v>242</v>
      </c>
      <c r="FZ182" t="s">
        <v>242</v>
      </c>
      <c r="GA182" t="s">
        <v>242</v>
      </c>
      <c r="GB182" t="s">
        <v>242</v>
      </c>
      <c r="GC182" t="s">
        <v>242</v>
      </c>
      <c r="GD182" t="s">
        <v>242</v>
      </c>
      <c r="GF182">
        <v>1</v>
      </c>
      <c r="GI182" s="27">
        <v>0</v>
      </c>
      <c r="GJ182" t="s">
        <v>242</v>
      </c>
      <c r="GK182" t="s">
        <v>242</v>
      </c>
      <c r="GM182" t="s">
        <v>242</v>
      </c>
      <c r="GP182" s="27">
        <v>1</v>
      </c>
      <c r="GQ182">
        <v>363</v>
      </c>
      <c r="GT182">
        <v>1</v>
      </c>
      <c r="GW182" s="27">
        <v>0</v>
      </c>
      <c r="GX182" t="s">
        <v>4005</v>
      </c>
      <c r="GY182" s="27">
        <v>0</v>
      </c>
      <c r="GZ182" t="s">
        <v>4005</v>
      </c>
      <c r="HA182" t="s">
        <v>242</v>
      </c>
      <c r="HD182" s="27">
        <v>0</v>
      </c>
      <c r="HF182">
        <v>1</v>
      </c>
      <c r="HI182">
        <v>0.77777777800000003</v>
      </c>
      <c r="HJ182">
        <v>1</v>
      </c>
      <c r="HK182">
        <v>0.25</v>
      </c>
      <c r="HL182">
        <v>0.66666666699999999</v>
      </c>
      <c r="HM182">
        <v>0.4</v>
      </c>
      <c r="HN182">
        <v>0</v>
      </c>
      <c r="HO182">
        <v>1</v>
      </c>
      <c r="HP182">
        <v>0.33333333300000001</v>
      </c>
      <c r="HQ182">
        <v>0</v>
      </c>
      <c r="HR182">
        <v>1</v>
      </c>
      <c r="HS182">
        <v>0</v>
      </c>
      <c r="HT182">
        <v>0</v>
      </c>
      <c r="HU182">
        <v>1</v>
      </c>
      <c r="HV182">
        <v>0.67592592600000001</v>
      </c>
      <c r="HW182">
        <v>0.51666666699999997</v>
      </c>
      <c r="HX182">
        <v>0.26666666700000002</v>
      </c>
      <c r="HY182">
        <v>0.48641975300000001</v>
      </c>
      <c r="HZ182" t="s">
        <v>4006</v>
      </c>
      <c r="IA182" t="s">
        <v>266</v>
      </c>
      <c r="IB182" t="s">
        <v>3995</v>
      </c>
      <c r="IC182">
        <v>15154</v>
      </c>
      <c r="ID182">
        <v>13841</v>
      </c>
      <c r="IE182">
        <v>16810</v>
      </c>
      <c r="IF182">
        <v>17660</v>
      </c>
      <c r="IG182">
        <v>15154</v>
      </c>
    </row>
    <row r="183" spans="1:241" customFormat="1" ht="14" customHeight="1" x14ac:dyDescent="0.2">
      <c r="A183">
        <v>182</v>
      </c>
      <c r="B183">
        <v>197</v>
      </c>
      <c r="C183" s="1">
        <v>44795.604861111111</v>
      </c>
      <c r="D183" s="1">
        <v>44795.604861111111</v>
      </c>
      <c r="E183">
        <v>4</v>
      </c>
      <c r="G183" t="s">
        <v>242</v>
      </c>
      <c r="H183" t="s">
        <v>242</v>
      </c>
      <c r="I183">
        <v>1</v>
      </c>
      <c r="J183" s="1">
        <v>44795.604861111111</v>
      </c>
      <c r="K183" t="s">
        <v>4007</v>
      </c>
      <c r="L183" t="s">
        <v>242</v>
      </c>
      <c r="M183" t="s">
        <v>242</v>
      </c>
      <c r="P183" t="s">
        <v>242</v>
      </c>
      <c r="Q183" t="s">
        <v>242</v>
      </c>
      <c r="T183" t="s">
        <v>4008</v>
      </c>
      <c r="V183" t="s">
        <v>4009</v>
      </c>
      <c r="W183">
        <v>71813109</v>
      </c>
      <c r="X183">
        <v>3841</v>
      </c>
      <c r="Y183" t="s">
        <v>350</v>
      </c>
      <c r="Z183" t="s">
        <v>992</v>
      </c>
      <c r="AA183">
        <v>2020</v>
      </c>
      <c r="AC183">
        <v>1</v>
      </c>
      <c r="AD183">
        <v>4</v>
      </c>
      <c r="AF183">
        <v>12</v>
      </c>
      <c r="AG183" t="s">
        <v>242</v>
      </c>
      <c r="AJ183" s="27">
        <v>1</v>
      </c>
      <c r="AK183">
        <v>8</v>
      </c>
      <c r="AL183" s="27">
        <v>0</v>
      </c>
      <c r="AM183">
        <v>0</v>
      </c>
      <c r="AN183" s="27">
        <v>0</v>
      </c>
      <c r="AO183">
        <v>6</v>
      </c>
      <c r="AP183" t="s">
        <v>4010</v>
      </c>
      <c r="AQ183">
        <v>3</v>
      </c>
      <c r="AT183" s="27">
        <v>1</v>
      </c>
      <c r="AU183">
        <v>1</v>
      </c>
      <c r="AV183" s="21">
        <f t="shared" si="8"/>
        <v>8.3333333333333321</v>
      </c>
      <c r="AW183">
        <v>2</v>
      </c>
      <c r="AZ183" s="27">
        <v>1</v>
      </c>
      <c r="BA183">
        <v>2</v>
      </c>
      <c r="BB183" s="21">
        <f t="shared" si="9"/>
        <v>16.666666666666664</v>
      </c>
      <c r="BC183" t="s">
        <v>242</v>
      </c>
      <c r="BF183" s="27">
        <v>1</v>
      </c>
      <c r="BG183">
        <v>8.9</v>
      </c>
      <c r="BI183">
        <v>2</v>
      </c>
      <c r="BL183" s="27">
        <v>1</v>
      </c>
      <c r="BM183">
        <v>2</v>
      </c>
      <c r="BP183" s="27">
        <v>1</v>
      </c>
      <c r="BQ183">
        <v>3</v>
      </c>
      <c r="BR183" s="21">
        <f t="shared" si="10"/>
        <v>25</v>
      </c>
      <c r="BT183">
        <v>1</v>
      </c>
      <c r="BW183" s="27">
        <v>1</v>
      </c>
      <c r="BX183">
        <v>3</v>
      </c>
      <c r="BY183" s="21">
        <f t="shared" si="11"/>
        <v>25</v>
      </c>
      <c r="BZ183">
        <v>2</v>
      </c>
      <c r="CA183">
        <v>1</v>
      </c>
      <c r="CD183" s="27">
        <v>0</v>
      </c>
      <c r="CF183" t="s">
        <v>242</v>
      </c>
      <c r="CG183" t="s">
        <v>242</v>
      </c>
      <c r="CI183" s="27">
        <v>1</v>
      </c>
      <c r="CJ183" t="s">
        <v>4011</v>
      </c>
      <c r="CK183">
        <v>1</v>
      </c>
      <c r="CN183" s="27">
        <v>0</v>
      </c>
      <c r="CO183" s="27">
        <v>0.5</v>
      </c>
      <c r="CP183" t="s">
        <v>242</v>
      </c>
      <c r="CQ183">
        <v>97</v>
      </c>
      <c r="CR183" t="s">
        <v>242</v>
      </c>
      <c r="CU183" s="27">
        <v>1</v>
      </c>
      <c r="CV183" t="s">
        <v>4012</v>
      </c>
      <c r="CW183">
        <v>1</v>
      </c>
      <c r="CZ183" s="27">
        <v>1</v>
      </c>
      <c r="DA183">
        <v>312000</v>
      </c>
      <c r="DB183">
        <v>2</v>
      </c>
      <c r="DD183" s="27">
        <v>1</v>
      </c>
      <c r="DE183">
        <v>299000</v>
      </c>
      <c r="DF183" t="s">
        <v>242</v>
      </c>
      <c r="DG183">
        <v>409000</v>
      </c>
      <c r="DH183">
        <v>2</v>
      </c>
      <c r="DI183" t="s">
        <v>242</v>
      </c>
      <c r="DJ183" t="s">
        <v>242</v>
      </c>
      <c r="DL183" s="27">
        <v>1</v>
      </c>
      <c r="DM183">
        <v>3882000</v>
      </c>
      <c r="DN183">
        <v>2</v>
      </c>
      <c r="DP183">
        <v>1</v>
      </c>
      <c r="DS183" s="27">
        <v>1</v>
      </c>
      <c r="DT183" t="s">
        <v>4013</v>
      </c>
      <c r="DU183" s="27">
        <v>1</v>
      </c>
      <c r="DV183" s="2" t="s">
        <v>4014</v>
      </c>
      <c r="DW183" s="27">
        <v>0</v>
      </c>
      <c r="DY183" s="27">
        <v>0</v>
      </c>
      <c r="EA183" s="27">
        <v>0</v>
      </c>
      <c r="EC183" s="27">
        <v>1</v>
      </c>
      <c r="ED183" t="s">
        <v>4015</v>
      </c>
      <c r="EE183" s="27">
        <v>1</v>
      </c>
      <c r="EF183" t="s">
        <v>4015</v>
      </c>
      <c r="EG183" s="27">
        <v>1</v>
      </c>
      <c r="EH183" t="s">
        <v>4015</v>
      </c>
      <c r="EI183" s="27">
        <v>1</v>
      </c>
      <c r="EJ183" t="s">
        <v>4016</v>
      </c>
      <c r="EK183" s="27">
        <v>1</v>
      </c>
      <c r="EM183">
        <v>1</v>
      </c>
      <c r="EP183" s="27">
        <v>0</v>
      </c>
      <c r="EQ183" t="s">
        <v>242</v>
      </c>
      <c r="ER183" t="s">
        <v>242</v>
      </c>
      <c r="EU183" t="s">
        <v>242</v>
      </c>
      <c r="EV183" t="s">
        <v>242</v>
      </c>
      <c r="EX183" s="27">
        <v>0.5</v>
      </c>
      <c r="EY183">
        <v>14000</v>
      </c>
      <c r="EZ183" t="s">
        <v>3434</v>
      </c>
      <c r="FA183" s="27">
        <v>0</v>
      </c>
      <c r="FB183" t="s">
        <v>242</v>
      </c>
      <c r="FD183" s="27">
        <v>1</v>
      </c>
      <c r="FE183">
        <v>14430</v>
      </c>
      <c r="FG183" s="27">
        <v>1</v>
      </c>
      <c r="FH183">
        <v>29.6</v>
      </c>
      <c r="FI183" t="s">
        <v>4017</v>
      </c>
      <c r="FJ183">
        <v>1</v>
      </c>
      <c r="FM183" s="27">
        <v>0</v>
      </c>
      <c r="FN183" t="s">
        <v>242</v>
      </c>
      <c r="FO183" t="s">
        <v>242</v>
      </c>
      <c r="FP183" t="s">
        <v>242</v>
      </c>
      <c r="FR183" s="27">
        <v>1</v>
      </c>
      <c r="FS183">
        <v>48</v>
      </c>
      <c r="FT183">
        <v>2</v>
      </c>
      <c r="FU183" t="s">
        <v>4018</v>
      </c>
      <c r="FV183" s="27">
        <v>1</v>
      </c>
      <c r="FW183">
        <v>9.6999999999999993</v>
      </c>
      <c r="FX183">
        <v>18</v>
      </c>
      <c r="FY183">
        <v>61.9</v>
      </c>
      <c r="FZ183">
        <v>8.6</v>
      </c>
      <c r="GA183" t="s">
        <v>242</v>
      </c>
      <c r="GB183" t="s">
        <v>242</v>
      </c>
      <c r="GC183" t="s">
        <v>242</v>
      </c>
      <c r="GD183">
        <v>1</v>
      </c>
      <c r="GE183" t="s">
        <v>4019</v>
      </c>
      <c r="GF183">
        <v>1</v>
      </c>
      <c r="GI183" s="27">
        <v>0.5</v>
      </c>
      <c r="GJ183" t="s">
        <v>242</v>
      </c>
      <c r="GK183" t="s">
        <v>242</v>
      </c>
      <c r="GL183" t="s">
        <v>4020</v>
      </c>
      <c r="GM183">
        <v>1</v>
      </c>
      <c r="GP183" s="27">
        <v>1</v>
      </c>
      <c r="GQ183">
        <v>338</v>
      </c>
      <c r="GT183">
        <v>1</v>
      </c>
      <c r="GW183" s="27">
        <v>0.5</v>
      </c>
      <c r="GY183" s="27">
        <v>0.5</v>
      </c>
      <c r="GZ183" t="s">
        <v>4021</v>
      </c>
      <c r="HA183">
        <v>1</v>
      </c>
      <c r="HD183" s="27">
        <v>1</v>
      </c>
      <c r="HE183" t="s">
        <v>4022</v>
      </c>
      <c r="HF183">
        <v>1</v>
      </c>
      <c r="HI183">
        <v>0.66666666699999999</v>
      </c>
      <c r="HJ183">
        <v>1</v>
      </c>
      <c r="HK183">
        <v>0.75</v>
      </c>
      <c r="HL183">
        <v>1</v>
      </c>
      <c r="HM183">
        <v>0.7</v>
      </c>
      <c r="HN183">
        <v>0</v>
      </c>
      <c r="HO183">
        <v>0.625</v>
      </c>
      <c r="HP183">
        <v>0.66666666699999999</v>
      </c>
      <c r="HQ183">
        <v>0.5</v>
      </c>
      <c r="HR183">
        <v>1</v>
      </c>
      <c r="HS183">
        <v>0.5</v>
      </c>
      <c r="HT183">
        <v>1</v>
      </c>
      <c r="HU183">
        <v>1</v>
      </c>
      <c r="HV183">
        <v>0.80555555599999995</v>
      </c>
      <c r="HW183">
        <v>0.58125000000000004</v>
      </c>
      <c r="HX183">
        <v>0.73333333300000003</v>
      </c>
      <c r="HY183">
        <v>0.70671296299999997</v>
      </c>
      <c r="HZ183" t="s">
        <v>4008</v>
      </c>
      <c r="IA183" t="s">
        <v>266</v>
      </c>
      <c r="IB183" t="s">
        <v>4008</v>
      </c>
      <c r="IC183">
        <v>11362</v>
      </c>
      <c r="ID183">
        <v>11673</v>
      </c>
      <c r="IE183">
        <v>12784</v>
      </c>
      <c r="IF183">
        <v>15113</v>
      </c>
      <c r="IG183">
        <v>11362</v>
      </c>
    </row>
    <row r="184" spans="1:241" customFormat="1" ht="14" customHeight="1" x14ac:dyDescent="0.2">
      <c r="A184">
        <v>183</v>
      </c>
      <c r="B184">
        <v>199</v>
      </c>
      <c r="C184" s="1">
        <v>44795.604861111111</v>
      </c>
      <c r="D184" s="1">
        <v>44795.604861111111</v>
      </c>
      <c r="E184">
        <v>4</v>
      </c>
      <c r="G184" t="s">
        <v>242</v>
      </c>
      <c r="H184" t="s">
        <v>242</v>
      </c>
      <c r="I184">
        <v>1</v>
      </c>
      <c r="J184" s="1">
        <v>44795.604861111111</v>
      </c>
      <c r="K184" t="s">
        <v>4023</v>
      </c>
      <c r="L184" t="s">
        <v>242</v>
      </c>
      <c r="M184" t="s">
        <v>242</v>
      </c>
      <c r="P184" t="s">
        <v>242</v>
      </c>
      <c r="Q184" t="s">
        <v>242</v>
      </c>
      <c r="T184" t="s">
        <v>4024</v>
      </c>
      <c r="V184" t="s">
        <v>4025</v>
      </c>
      <c r="W184">
        <v>469814107</v>
      </c>
      <c r="X184">
        <v>1600</v>
      </c>
      <c r="Y184" t="s">
        <v>476</v>
      </c>
      <c r="Z184" t="s">
        <v>3379</v>
      </c>
      <c r="AA184">
        <v>2020</v>
      </c>
      <c r="AC184">
        <v>0.5</v>
      </c>
      <c r="AD184">
        <v>15</v>
      </c>
      <c r="AF184">
        <v>12</v>
      </c>
      <c r="AG184" t="s">
        <v>242</v>
      </c>
      <c r="AJ184" s="27">
        <v>1</v>
      </c>
      <c r="AK184">
        <v>8</v>
      </c>
      <c r="AL184" s="27">
        <v>0</v>
      </c>
      <c r="AM184">
        <v>0</v>
      </c>
      <c r="AN184" s="27">
        <v>0</v>
      </c>
      <c r="AO184">
        <v>0</v>
      </c>
      <c r="AQ184">
        <v>3</v>
      </c>
      <c r="AT184" s="27">
        <v>1</v>
      </c>
      <c r="AU184">
        <v>1</v>
      </c>
      <c r="AV184" s="21">
        <f t="shared" si="8"/>
        <v>8.3333333333333321</v>
      </c>
      <c r="AW184">
        <v>3</v>
      </c>
      <c r="AZ184" s="27">
        <v>1</v>
      </c>
      <c r="BA184">
        <v>3</v>
      </c>
      <c r="BB184" s="21">
        <f t="shared" si="9"/>
        <v>25</v>
      </c>
      <c r="BC184" t="s">
        <v>242</v>
      </c>
      <c r="BF184" s="27">
        <v>1</v>
      </c>
      <c r="BG184">
        <v>8</v>
      </c>
      <c r="BI184">
        <v>3</v>
      </c>
      <c r="BL184" s="27">
        <v>1</v>
      </c>
      <c r="BM184">
        <v>3</v>
      </c>
      <c r="BP184" s="27">
        <v>0.5</v>
      </c>
      <c r="BQ184">
        <v>0</v>
      </c>
      <c r="BR184" s="21">
        <f t="shared" si="10"/>
        <v>0</v>
      </c>
      <c r="BS184" t="s">
        <v>4026</v>
      </c>
      <c r="BT184" t="s">
        <v>242</v>
      </c>
      <c r="BW184" s="27">
        <v>1</v>
      </c>
      <c r="BX184">
        <v>7</v>
      </c>
      <c r="BY184" s="21">
        <f t="shared" si="11"/>
        <v>58.333333333333336</v>
      </c>
      <c r="BZ184">
        <v>1</v>
      </c>
      <c r="CA184">
        <v>1</v>
      </c>
      <c r="CD184" s="27">
        <v>0</v>
      </c>
      <c r="CF184" t="s">
        <v>242</v>
      </c>
      <c r="CG184" t="s">
        <v>242</v>
      </c>
      <c r="CI184" s="27">
        <v>1</v>
      </c>
      <c r="CJ184" t="s">
        <v>4027</v>
      </c>
      <c r="CK184">
        <v>1</v>
      </c>
      <c r="CN184" s="27">
        <v>1</v>
      </c>
      <c r="CO184" s="27">
        <v>0.5</v>
      </c>
      <c r="CP184" t="s">
        <v>242</v>
      </c>
      <c r="CQ184">
        <v>99</v>
      </c>
      <c r="CR184" t="s">
        <v>242</v>
      </c>
      <c r="CU184" s="27">
        <v>1</v>
      </c>
      <c r="CV184" s="2" t="s">
        <v>4028</v>
      </c>
      <c r="CW184">
        <v>1</v>
      </c>
      <c r="CZ184" s="27">
        <v>1</v>
      </c>
      <c r="DA184">
        <v>17646</v>
      </c>
      <c r="DB184">
        <v>2</v>
      </c>
      <c r="DD184" s="27">
        <v>1</v>
      </c>
      <c r="DE184">
        <v>6683</v>
      </c>
      <c r="DF184">
        <v>2</v>
      </c>
      <c r="DG184">
        <v>52984</v>
      </c>
      <c r="DH184">
        <v>2</v>
      </c>
      <c r="DI184" t="s">
        <v>242</v>
      </c>
      <c r="DJ184" t="s">
        <v>242</v>
      </c>
      <c r="DL184" s="27">
        <v>1</v>
      </c>
      <c r="DM184">
        <v>53533</v>
      </c>
      <c r="DN184">
        <v>2</v>
      </c>
      <c r="DO184" t="s">
        <v>4029</v>
      </c>
      <c r="DP184">
        <v>1</v>
      </c>
      <c r="DS184" s="27">
        <v>1</v>
      </c>
      <c r="DT184" s="2" t="s">
        <v>4030</v>
      </c>
      <c r="DU184" s="27">
        <v>1</v>
      </c>
      <c r="DV184" s="2" t="s">
        <v>4031</v>
      </c>
      <c r="DW184" s="27">
        <v>1</v>
      </c>
      <c r="DX184" t="s">
        <v>4032</v>
      </c>
      <c r="DY184" s="27">
        <v>1</v>
      </c>
      <c r="DZ184" s="2" t="s">
        <v>4033</v>
      </c>
      <c r="EA184" s="27">
        <v>1</v>
      </c>
      <c r="EB184" s="2" t="s">
        <v>4034</v>
      </c>
      <c r="EC184" s="27">
        <v>1</v>
      </c>
      <c r="ED184" s="2" t="s">
        <v>4035</v>
      </c>
      <c r="EE184" s="27">
        <v>1</v>
      </c>
      <c r="EF184" s="2" t="s">
        <v>4036</v>
      </c>
      <c r="EG184" s="27">
        <v>1</v>
      </c>
      <c r="EH184" t="s">
        <v>4037</v>
      </c>
      <c r="EI184" s="27">
        <v>1</v>
      </c>
      <c r="EJ184" t="s">
        <v>4038</v>
      </c>
      <c r="EK184" s="27">
        <v>1</v>
      </c>
      <c r="EM184">
        <v>4</v>
      </c>
      <c r="EP184" s="27">
        <v>0.5</v>
      </c>
      <c r="EQ184" t="s">
        <v>242</v>
      </c>
      <c r="ER184" t="s">
        <v>242</v>
      </c>
      <c r="ES184" t="s">
        <v>4039</v>
      </c>
      <c r="EU184">
        <v>1</v>
      </c>
      <c r="EV184" t="s">
        <v>242</v>
      </c>
      <c r="EX184" s="27">
        <v>1</v>
      </c>
      <c r="EY184">
        <v>378.13</v>
      </c>
      <c r="EZ184" t="s">
        <v>3434</v>
      </c>
      <c r="FA184" s="27">
        <v>0</v>
      </c>
      <c r="FB184" t="s">
        <v>242</v>
      </c>
      <c r="FD184" s="27">
        <v>1</v>
      </c>
      <c r="FE184">
        <v>378.13</v>
      </c>
      <c r="FG184" s="27">
        <v>0</v>
      </c>
      <c r="FH184" t="s">
        <v>242</v>
      </c>
      <c r="FJ184">
        <v>1</v>
      </c>
      <c r="FM184" s="27">
        <v>1</v>
      </c>
      <c r="FN184">
        <v>16.3</v>
      </c>
      <c r="FO184">
        <v>49</v>
      </c>
      <c r="FP184">
        <v>34.700000000000003</v>
      </c>
      <c r="FR184" s="27">
        <v>1</v>
      </c>
      <c r="FS184">
        <v>29.5</v>
      </c>
      <c r="FT184">
        <v>2</v>
      </c>
      <c r="FV184" s="27">
        <v>1</v>
      </c>
      <c r="FW184">
        <v>8.5</v>
      </c>
      <c r="FX184">
        <v>9</v>
      </c>
      <c r="FY184">
        <v>71.5</v>
      </c>
      <c r="FZ184">
        <v>6.8</v>
      </c>
      <c r="GA184" t="s">
        <v>242</v>
      </c>
      <c r="GB184" t="s">
        <v>242</v>
      </c>
      <c r="GC184" t="s">
        <v>242</v>
      </c>
      <c r="GD184">
        <v>1</v>
      </c>
      <c r="GE184" t="s">
        <v>4040</v>
      </c>
      <c r="GF184">
        <v>1</v>
      </c>
      <c r="GI184" s="27">
        <v>0</v>
      </c>
      <c r="GJ184" t="s">
        <v>242</v>
      </c>
      <c r="GK184" t="s">
        <v>242</v>
      </c>
      <c r="GL184" s="2" t="s">
        <v>4041</v>
      </c>
      <c r="GM184" t="s">
        <v>242</v>
      </c>
      <c r="GP184" s="27">
        <v>1</v>
      </c>
      <c r="GQ184">
        <v>171</v>
      </c>
      <c r="GT184">
        <v>1</v>
      </c>
      <c r="GW184" s="27">
        <v>1</v>
      </c>
      <c r="GY184" s="27">
        <v>0.5</v>
      </c>
      <c r="GZ184" t="s">
        <v>4042</v>
      </c>
      <c r="HA184">
        <v>1</v>
      </c>
      <c r="HD184" s="27">
        <v>1</v>
      </c>
      <c r="HE184" s="2" t="s">
        <v>4043</v>
      </c>
      <c r="HF184">
        <v>1</v>
      </c>
      <c r="HI184">
        <v>0.61111111100000004</v>
      </c>
      <c r="HJ184">
        <v>1</v>
      </c>
      <c r="HK184">
        <v>0.75</v>
      </c>
      <c r="HL184">
        <v>1</v>
      </c>
      <c r="HM184">
        <v>1</v>
      </c>
      <c r="HN184">
        <v>0.5</v>
      </c>
      <c r="HO184">
        <v>0.5</v>
      </c>
      <c r="HP184">
        <v>1</v>
      </c>
      <c r="HQ184">
        <v>0</v>
      </c>
      <c r="HR184">
        <v>1</v>
      </c>
      <c r="HS184">
        <v>0.75</v>
      </c>
      <c r="HT184">
        <v>1</v>
      </c>
      <c r="HU184">
        <v>1</v>
      </c>
      <c r="HV184">
        <v>0.78703703700000005</v>
      </c>
      <c r="HW184">
        <v>0.75</v>
      </c>
      <c r="HX184">
        <v>0.75</v>
      </c>
      <c r="HY184">
        <v>0.76234567900000005</v>
      </c>
      <c r="HZ184" t="s">
        <v>4044</v>
      </c>
      <c r="IA184" t="s">
        <v>266</v>
      </c>
      <c r="IB184" t="s">
        <v>4024</v>
      </c>
      <c r="IC184">
        <v>12737.868</v>
      </c>
      <c r="ID184">
        <v>13566.975</v>
      </c>
      <c r="IE184">
        <v>14092.632</v>
      </c>
      <c r="IF184">
        <v>14922.825000000001</v>
      </c>
      <c r="IG184">
        <v>12737.868</v>
      </c>
    </row>
    <row r="185" spans="1:241" customFormat="1" ht="14" customHeight="1" x14ac:dyDescent="0.2">
      <c r="A185">
        <v>184</v>
      </c>
      <c r="B185">
        <v>202</v>
      </c>
      <c r="C185" s="1">
        <v>44795.604861111111</v>
      </c>
      <c r="D185" s="1">
        <v>44795.604861111111</v>
      </c>
      <c r="E185">
        <v>4</v>
      </c>
      <c r="G185" t="s">
        <v>242</v>
      </c>
      <c r="H185" t="s">
        <v>242</v>
      </c>
      <c r="I185">
        <v>1</v>
      </c>
      <c r="J185" s="1">
        <v>44795.604861111111</v>
      </c>
      <c r="K185" t="s">
        <v>4045</v>
      </c>
      <c r="L185" t="s">
        <v>242</v>
      </c>
      <c r="M185" t="s">
        <v>242</v>
      </c>
      <c r="P185" t="s">
        <v>242</v>
      </c>
      <c r="Q185" t="s">
        <v>242</v>
      </c>
      <c r="T185" t="s">
        <v>4046</v>
      </c>
      <c r="V185" t="s">
        <v>4047</v>
      </c>
      <c r="W185" t="s">
        <v>4048</v>
      </c>
      <c r="X185">
        <v>3674</v>
      </c>
      <c r="Y185" t="s">
        <v>297</v>
      </c>
      <c r="Z185" t="s">
        <v>1864</v>
      </c>
      <c r="AA185">
        <v>2020</v>
      </c>
      <c r="AC185">
        <v>0</v>
      </c>
      <c r="AF185">
        <v>10</v>
      </c>
      <c r="AG185" t="s">
        <v>242</v>
      </c>
      <c r="AJ185" s="27">
        <v>1</v>
      </c>
      <c r="AK185">
        <v>8</v>
      </c>
      <c r="AL185" s="27">
        <v>0</v>
      </c>
      <c r="AM185">
        <v>0</v>
      </c>
      <c r="AN185" s="27">
        <v>0</v>
      </c>
      <c r="AO185">
        <v>0</v>
      </c>
      <c r="AQ185">
        <v>3</v>
      </c>
      <c r="AT185" s="27">
        <v>1</v>
      </c>
      <c r="AU185">
        <v>1</v>
      </c>
      <c r="AV185" s="21">
        <f t="shared" si="8"/>
        <v>10</v>
      </c>
      <c r="AW185">
        <v>2</v>
      </c>
      <c r="AZ185" s="27">
        <v>1</v>
      </c>
      <c r="BA185">
        <v>3</v>
      </c>
      <c r="BB185" s="21">
        <f t="shared" si="9"/>
        <v>30</v>
      </c>
      <c r="BC185" t="s">
        <v>242</v>
      </c>
      <c r="BF185" s="27">
        <v>1</v>
      </c>
      <c r="BG185">
        <v>5.3</v>
      </c>
      <c r="BI185">
        <v>2</v>
      </c>
      <c r="BL185" s="27">
        <v>1</v>
      </c>
      <c r="BM185">
        <v>2</v>
      </c>
      <c r="BP185" s="27">
        <v>1</v>
      </c>
      <c r="BQ185">
        <v>3</v>
      </c>
      <c r="BR185" s="21">
        <f t="shared" si="10"/>
        <v>30</v>
      </c>
      <c r="BT185">
        <v>3</v>
      </c>
      <c r="BW185" s="27">
        <v>1</v>
      </c>
      <c r="BX185">
        <v>0</v>
      </c>
      <c r="BY185" s="21">
        <f t="shared" si="11"/>
        <v>0</v>
      </c>
      <c r="BZ185">
        <v>2</v>
      </c>
      <c r="CA185">
        <v>1</v>
      </c>
      <c r="CD185" s="27">
        <v>0</v>
      </c>
      <c r="CF185" t="s">
        <v>242</v>
      </c>
      <c r="CG185" t="s">
        <v>242</v>
      </c>
      <c r="CI185" s="27">
        <v>0</v>
      </c>
      <c r="CK185" t="s">
        <v>242</v>
      </c>
      <c r="CN185" s="27">
        <v>0</v>
      </c>
      <c r="CO185" s="27">
        <v>0.5</v>
      </c>
      <c r="CP185" t="s">
        <v>242</v>
      </c>
      <c r="CQ185">
        <v>96</v>
      </c>
      <c r="CR185" t="s">
        <v>242</v>
      </c>
      <c r="CU185" s="27">
        <v>1</v>
      </c>
      <c r="CV185" t="s">
        <v>4049</v>
      </c>
      <c r="CW185">
        <v>1</v>
      </c>
      <c r="CZ185" s="27">
        <v>1</v>
      </c>
      <c r="DA185">
        <v>329101</v>
      </c>
      <c r="DB185">
        <v>2</v>
      </c>
      <c r="DD185" s="27">
        <v>1</v>
      </c>
      <c r="DE185">
        <v>600652</v>
      </c>
      <c r="DF185">
        <v>2</v>
      </c>
      <c r="DH185" t="s">
        <v>242</v>
      </c>
      <c r="DI185" t="s">
        <v>242</v>
      </c>
      <c r="DJ185" t="s">
        <v>242</v>
      </c>
      <c r="DL185" s="27">
        <v>1</v>
      </c>
      <c r="DM185">
        <v>12819</v>
      </c>
      <c r="DN185">
        <v>2</v>
      </c>
      <c r="DP185">
        <v>1</v>
      </c>
      <c r="DS185" s="27">
        <v>1</v>
      </c>
      <c r="DT185" s="2" t="s">
        <v>4050</v>
      </c>
      <c r="DU185" s="27">
        <v>1</v>
      </c>
      <c r="DV185" s="2" t="s">
        <v>4051</v>
      </c>
      <c r="DW185" s="27">
        <v>0</v>
      </c>
      <c r="DY185" s="27">
        <v>0</v>
      </c>
      <c r="EA185" s="27">
        <v>0</v>
      </c>
      <c r="EC185" s="27">
        <v>1</v>
      </c>
      <c r="ED185" s="2" t="s">
        <v>4052</v>
      </c>
      <c r="EE185" s="27">
        <v>1</v>
      </c>
      <c r="EF185" t="s">
        <v>4053</v>
      </c>
      <c r="EG185" s="27">
        <v>0</v>
      </c>
      <c r="EI185" s="27">
        <v>1</v>
      </c>
      <c r="EJ185" t="s">
        <v>4054</v>
      </c>
      <c r="EK185" s="27">
        <v>1</v>
      </c>
      <c r="EL185" t="s">
        <v>4055</v>
      </c>
      <c r="EM185">
        <v>1</v>
      </c>
      <c r="EP185" s="27">
        <v>0</v>
      </c>
      <c r="EQ185" t="s">
        <v>242</v>
      </c>
      <c r="ER185" t="s">
        <v>242</v>
      </c>
      <c r="EU185" t="s">
        <v>242</v>
      </c>
      <c r="EV185" t="s">
        <v>242</v>
      </c>
      <c r="EX185" s="27">
        <v>1</v>
      </c>
      <c r="EY185">
        <v>10619.71</v>
      </c>
      <c r="EZ185" t="s">
        <v>3434</v>
      </c>
      <c r="FA185" s="27">
        <v>0</v>
      </c>
      <c r="FB185" t="s">
        <v>242</v>
      </c>
      <c r="FD185" s="27">
        <v>0</v>
      </c>
      <c r="FE185" t="s">
        <v>242</v>
      </c>
      <c r="FG185" s="27">
        <v>0</v>
      </c>
      <c r="FH185" t="s">
        <v>242</v>
      </c>
      <c r="FJ185">
        <v>1</v>
      </c>
      <c r="FM185" s="27">
        <v>1</v>
      </c>
      <c r="FN185">
        <v>19</v>
      </c>
      <c r="FO185">
        <v>59</v>
      </c>
      <c r="FP185">
        <v>22</v>
      </c>
      <c r="FR185" s="27">
        <v>1</v>
      </c>
      <c r="FS185">
        <v>36</v>
      </c>
      <c r="FT185">
        <v>2</v>
      </c>
      <c r="FV185" s="27">
        <v>1</v>
      </c>
      <c r="FW185">
        <v>4</v>
      </c>
      <c r="FX185">
        <v>14</v>
      </c>
      <c r="FY185">
        <v>52</v>
      </c>
      <c r="FZ185">
        <v>21</v>
      </c>
      <c r="GA185" t="s">
        <v>242</v>
      </c>
      <c r="GB185" t="s">
        <v>242</v>
      </c>
      <c r="GC185" t="s">
        <v>242</v>
      </c>
      <c r="GD185">
        <v>1</v>
      </c>
      <c r="GF185">
        <v>1</v>
      </c>
      <c r="GI185" s="27">
        <v>0</v>
      </c>
      <c r="GJ185" t="s">
        <v>242</v>
      </c>
      <c r="GK185" t="s">
        <v>242</v>
      </c>
      <c r="GM185" t="s">
        <v>242</v>
      </c>
      <c r="GP185" s="27">
        <v>1</v>
      </c>
      <c r="GQ185">
        <v>409</v>
      </c>
      <c r="GT185">
        <v>1</v>
      </c>
      <c r="GW185" s="27">
        <v>0</v>
      </c>
      <c r="GY185" s="27">
        <v>0</v>
      </c>
      <c r="HA185" t="s">
        <v>242</v>
      </c>
      <c r="HD185" s="27">
        <v>1</v>
      </c>
      <c r="HF185">
        <v>1</v>
      </c>
      <c r="HI185">
        <v>0.66666666699999999</v>
      </c>
      <c r="HJ185">
        <v>0</v>
      </c>
      <c r="HK185">
        <v>0.75</v>
      </c>
      <c r="HL185">
        <v>1</v>
      </c>
      <c r="HM185">
        <v>0.6</v>
      </c>
      <c r="HN185">
        <v>0</v>
      </c>
      <c r="HO185">
        <v>0.25</v>
      </c>
      <c r="HP185">
        <v>1</v>
      </c>
      <c r="HQ185">
        <v>0</v>
      </c>
      <c r="HR185">
        <v>1</v>
      </c>
      <c r="HS185">
        <v>0</v>
      </c>
      <c r="HT185">
        <v>1</v>
      </c>
      <c r="HU185">
        <v>1</v>
      </c>
      <c r="HV185">
        <v>0.47222222200000002</v>
      </c>
      <c r="HW185">
        <v>0.46250000000000002</v>
      </c>
      <c r="HX185">
        <v>0.6</v>
      </c>
      <c r="HY185">
        <v>0.51157407399999999</v>
      </c>
      <c r="HZ185" t="s">
        <v>4056</v>
      </c>
      <c r="IA185" t="s">
        <v>266</v>
      </c>
      <c r="IB185" t="s">
        <v>4046</v>
      </c>
      <c r="IC185">
        <v>8877</v>
      </c>
      <c r="ID185">
        <v>8612</v>
      </c>
      <c r="IE185">
        <v>11063</v>
      </c>
      <c r="IF185">
        <v>13205</v>
      </c>
      <c r="IG185">
        <v>8877</v>
      </c>
    </row>
    <row r="186" spans="1:241" ht="14" customHeight="1" x14ac:dyDescent="0.2">
      <c r="A186" s="10">
        <v>185</v>
      </c>
      <c r="B186">
        <v>203</v>
      </c>
      <c r="C186" s="1">
        <v>44795.604861111111</v>
      </c>
      <c r="D186" s="1">
        <v>44795.604861111111</v>
      </c>
      <c r="E186">
        <v>4</v>
      </c>
      <c r="G186" t="s">
        <v>242</v>
      </c>
      <c r="H186" t="s">
        <v>242</v>
      </c>
      <c r="I186">
        <v>1</v>
      </c>
      <c r="J186" s="1">
        <v>44795.604861111111</v>
      </c>
      <c r="K186" t="s">
        <v>4057</v>
      </c>
      <c r="L186" t="s">
        <v>242</v>
      </c>
      <c r="M186" t="s">
        <v>242</v>
      </c>
      <c r="P186" t="s">
        <v>242</v>
      </c>
      <c r="Q186" t="s">
        <v>242</v>
      </c>
      <c r="T186" s="10" t="s">
        <v>4058</v>
      </c>
      <c r="V186" t="s">
        <v>4059</v>
      </c>
      <c r="W186" t="s">
        <v>4060</v>
      </c>
      <c r="X186">
        <v>5531</v>
      </c>
      <c r="Y186" s="10" t="s">
        <v>271</v>
      </c>
      <c r="Z186" s="10" t="s">
        <v>272</v>
      </c>
      <c r="AA186" s="10">
        <v>2020</v>
      </c>
      <c r="AC186" s="10">
        <v>0.5</v>
      </c>
      <c r="AF186" s="10">
        <v>9</v>
      </c>
      <c r="AG186" t="s">
        <v>242</v>
      </c>
      <c r="AJ186" s="22">
        <v>1</v>
      </c>
      <c r="AK186" s="10">
        <v>3</v>
      </c>
      <c r="AL186" s="22">
        <v>0</v>
      </c>
      <c r="AM186" s="10">
        <v>0</v>
      </c>
      <c r="AN186" s="22">
        <v>0</v>
      </c>
      <c r="AO186" s="10">
        <v>0</v>
      </c>
      <c r="AQ186">
        <v>3</v>
      </c>
      <c r="AT186" s="22">
        <v>1</v>
      </c>
      <c r="AU186" s="10">
        <v>5</v>
      </c>
      <c r="AV186" s="21">
        <f t="shared" si="8"/>
        <v>55.555555555555557</v>
      </c>
      <c r="AW186">
        <v>2</v>
      </c>
      <c r="AZ186" s="22">
        <v>1</v>
      </c>
      <c r="BA186" s="10">
        <v>3</v>
      </c>
      <c r="BB186" s="21">
        <f t="shared" si="9"/>
        <v>33.333333333333329</v>
      </c>
      <c r="BC186" t="s">
        <v>242</v>
      </c>
      <c r="BF186" s="22">
        <v>1</v>
      </c>
      <c r="BI186">
        <v>2</v>
      </c>
      <c r="BL186" s="22">
        <v>1</v>
      </c>
      <c r="BM186">
        <v>2</v>
      </c>
      <c r="BP186" s="22">
        <v>1</v>
      </c>
      <c r="BQ186" s="10">
        <v>3</v>
      </c>
      <c r="BR186" s="21">
        <f t="shared" si="10"/>
        <v>33.333333333333329</v>
      </c>
      <c r="BT186" s="10">
        <v>1</v>
      </c>
      <c r="BW186" s="22">
        <v>1</v>
      </c>
      <c r="BX186" s="10">
        <v>1</v>
      </c>
      <c r="BY186" s="21">
        <f t="shared" si="11"/>
        <v>11.111111111111111</v>
      </c>
      <c r="BZ186" s="10">
        <v>2</v>
      </c>
      <c r="CA186" s="10">
        <v>1</v>
      </c>
      <c r="CD186" s="22">
        <v>0</v>
      </c>
      <c r="CF186" s="10" t="s">
        <v>242</v>
      </c>
      <c r="CG186" s="10" t="s">
        <v>242</v>
      </c>
      <c r="CI186" s="22">
        <v>0</v>
      </c>
      <c r="CK186" s="10" t="s">
        <v>242</v>
      </c>
      <c r="CN186" s="22">
        <v>0</v>
      </c>
      <c r="CO186" s="22">
        <v>0</v>
      </c>
      <c r="CP186" s="10" t="s">
        <v>242</v>
      </c>
      <c r="CQ186" s="10" t="s">
        <v>242</v>
      </c>
      <c r="CR186" s="10" t="s">
        <v>242</v>
      </c>
      <c r="CU186" s="22">
        <v>0</v>
      </c>
      <c r="CW186" s="10" t="s">
        <v>242</v>
      </c>
      <c r="CZ186" s="22">
        <v>0</v>
      </c>
      <c r="DA186" s="10" t="s">
        <v>242</v>
      </c>
      <c r="DB186" s="10" t="s">
        <v>242</v>
      </c>
      <c r="DD186" s="22">
        <v>0</v>
      </c>
      <c r="DE186" s="10" t="s">
        <v>242</v>
      </c>
      <c r="DF186" s="10" t="s">
        <v>242</v>
      </c>
      <c r="DH186" s="10" t="s">
        <v>242</v>
      </c>
      <c r="DI186" s="10" t="s">
        <v>242</v>
      </c>
      <c r="DJ186" s="10" t="s">
        <v>242</v>
      </c>
      <c r="DL186" s="22">
        <v>0</v>
      </c>
      <c r="DM186" s="10" t="s">
        <v>242</v>
      </c>
      <c r="DN186" s="10" t="s">
        <v>242</v>
      </c>
      <c r="DP186" s="10" t="s">
        <v>242</v>
      </c>
      <c r="DS186" s="27">
        <v>1</v>
      </c>
      <c r="DT186" t="s">
        <v>4061</v>
      </c>
      <c r="DU186" s="27">
        <v>0</v>
      </c>
      <c r="DW186" s="27">
        <v>0</v>
      </c>
      <c r="DY186" s="27">
        <v>1</v>
      </c>
      <c r="DZ186" t="s">
        <v>4062</v>
      </c>
      <c r="EA186" s="27">
        <v>0</v>
      </c>
      <c r="EC186" s="27">
        <v>0</v>
      </c>
      <c r="EE186" s="27">
        <v>0</v>
      </c>
      <c r="EG186" s="27">
        <v>0</v>
      </c>
      <c r="EI186" s="27">
        <v>1</v>
      </c>
      <c r="EJ186" t="s">
        <v>4063</v>
      </c>
      <c r="EK186" s="27">
        <v>1</v>
      </c>
      <c r="EL186" t="s">
        <v>4064</v>
      </c>
      <c r="EM186">
        <v>1</v>
      </c>
      <c r="EP186" s="22">
        <v>0</v>
      </c>
      <c r="EQ186" s="10" t="s">
        <v>242</v>
      </c>
      <c r="ER186" s="10" t="s">
        <v>242</v>
      </c>
      <c r="EU186" s="10" t="s">
        <v>242</v>
      </c>
      <c r="EV186" s="10" t="s">
        <v>242</v>
      </c>
      <c r="EX186" s="22">
        <v>0</v>
      </c>
      <c r="EY186" s="10" t="s">
        <v>242</v>
      </c>
      <c r="FA186" s="22">
        <v>0</v>
      </c>
      <c r="FB186" s="10" t="s">
        <v>242</v>
      </c>
      <c r="FD186" s="22">
        <v>0</v>
      </c>
      <c r="FE186" s="10" t="s">
        <v>242</v>
      </c>
      <c r="FG186" s="22">
        <v>0</v>
      </c>
      <c r="FH186" s="10" t="s">
        <v>242</v>
      </c>
      <c r="FJ186" s="10" t="s">
        <v>242</v>
      </c>
      <c r="FM186" s="22">
        <v>0</v>
      </c>
      <c r="FN186" s="10" t="s">
        <v>242</v>
      </c>
      <c r="FO186" s="10" t="s">
        <v>242</v>
      </c>
      <c r="FP186" s="10" t="s">
        <v>242</v>
      </c>
      <c r="FR186" s="22">
        <v>1</v>
      </c>
      <c r="FS186" s="10">
        <v>23</v>
      </c>
      <c r="FT186" s="10">
        <v>1</v>
      </c>
      <c r="FV186" s="22">
        <v>1</v>
      </c>
      <c r="FW186" s="10">
        <v>9.8000000000000007</v>
      </c>
      <c r="FX186" s="10">
        <v>21.9</v>
      </c>
      <c r="FY186" s="10">
        <v>63.2</v>
      </c>
      <c r="FZ186" s="10">
        <v>1.7</v>
      </c>
      <c r="GA186" s="10" t="s">
        <v>242</v>
      </c>
      <c r="GB186" s="10" t="s">
        <v>242</v>
      </c>
      <c r="GC186" s="10" t="s">
        <v>242</v>
      </c>
      <c r="GD186" s="10">
        <v>1</v>
      </c>
      <c r="GF186" s="10">
        <v>1</v>
      </c>
      <c r="GI186" s="22">
        <v>0</v>
      </c>
      <c r="GJ186" s="10" t="s">
        <v>242</v>
      </c>
      <c r="GK186" s="10" t="s">
        <v>242</v>
      </c>
      <c r="GM186" s="10" t="s">
        <v>242</v>
      </c>
      <c r="GP186" s="22">
        <v>1</v>
      </c>
      <c r="GQ186" s="10">
        <v>133</v>
      </c>
      <c r="GT186" s="10">
        <v>1</v>
      </c>
      <c r="GW186" s="22">
        <v>0</v>
      </c>
      <c r="GY186" s="22">
        <v>0</v>
      </c>
      <c r="HA186" s="10" t="s">
        <v>242</v>
      </c>
      <c r="HD186" s="22">
        <v>1</v>
      </c>
      <c r="HF186" s="10">
        <v>1</v>
      </c>
      <c r="HI186" s="10">
        <v>0.66666666699999999</v>
      </c>
      <c r="HJ186" s="10">
        <v>0</v>
      </c>
      <c r="HK186" s="10">
        <v>0</v>
      </c>
      <c r="HL186" s="10">
        <v>0</v>
      </c>
      <c r="HM186" s="10">
        <v>0.4</v>
      </c>
      <c r="HN186" s="10">
        <v>0</v>
      </c>
      <c r="HO186" s="10">
        <v>0</v>
      </c>
      <c r="HP186" s="10">
        <v>0.66666666699999999</v>
      </c>
      <c r="HQ186" s="10">
        <v>0</v>
      </c>
      <c r="HR186" s="10">
        <v>1</v>
      </c>
      <c r="HS186" s="10">
        <v>0</v>
      </c>
      <c r="HT186" s="10">
        <v>1</v>
      </c>
      <c r="HU186" s="10">
        <v>1</v>
      </c>
      <c r="HV186" s="10">
        <v>0.222222222</v>
      </c>
      <c r="HW186" s="10">
        <v>0.1</v>
      </c>
      <c r="HX186" s="10">
        <v>0.53333333299999997</v>
      </c>
      <c r="HY186" s="10">
        <v>0.28518518500000001</v>
      </c>
      <c r="HZ186" s="10" t="s">
        <v>4065</v>
      </c>
      <c r="IA186" s="10" t="s">
        <v>266</v>
      </c>
      <c r="IB186" s="10" t="s">
        <v>4058</v>
      </c>
      <c r="IC186" s="10">
        <v>10149.985000000001</v>
      </c>
      <c r="ID186" s="10">
        <v>11604.493</v>
      </c>
      <c r="IE186" s="10">
        <v>13327.563</v>
      </c>
      <c r="IF186" s="10">
        <v>14409.86</v>
      </c>
      <c r="IG186" s="10">
        <v>10149.985000000001</v>
      </c>
    </row>
    <row r="187" spans="1:241" ht="14" customHeight="1" x14ac:dyDescent="0.2">
      <c r="A187" s="10">
        <v>186</v>
      </c>
      <c r="B187">
        <v>204</v>
      </c>
      <c r="C187" s="1">
        <v>44795.604861111111</v>
      </c>
      <c r="D187" s="1">
        <v>44795.604861111111</v>
      </c>
      <c r="E187">
        <v>4</v>
      </c>
      <c r="G187" t="s">
        <v>242</v>
      </c>
      <c r="H187" t="s">
        <v>242</v>
      </c>
      <c r="I187">
        <v>1</v>
      </c>
      <c r="J187" s="1">
        <v>44795.604861111111</v>
      </c>
      <c r="K187" t="s">
        <v>4066</v>
      </c>
      <c r="L187" t="s">
        <v>242</v>
      </c>
      <c r="M187" t="s">
        <v>242</v>
      </c>
      <c r="P187" t="s">
        <v>242</v>
      </c>
      <c r="Q187" t="s">
        <v>242</v>
      </c>
      <c r="T187" s="10" t="s">
        <v>4067</v>
      </c>
      <c r="V187" t="s">
        <v>4068</v>
      </c>
      <c r="W187">
        <v>278642103</v>
      </c>
      <c r="X187">
        <v>7389</v>
      </c>
      <c r="Y187" s="10" t="s">
        <v>271</v>
      </c>
      <c r="Z187" s="10" t="s">
        <v>391</v>
      </c>
      <c r="AA187" s="10">
        <v>2020</v>
      </c>
      <c r="AC187" s="10">
        <v>0.5</v>
      </c>
      <c r="AD187">
        <v>4</v>
      </c>
      <c r="AF187" s="10">
        <v>13</v>
      </c>
      <c r="AG187" t="s">
        <v>242</v>
      </c>
      <c r="AJ187" s="22">
        <v>1</v>
      </c>
      <c r="AK187" s="10">
        <v>6</v>
      </c>
      <c r="AL187" s="22">
        <v>0</v>
      </c>
      <c r="AM187" s="10">
        <v>0</v>
      </c>
      <c r="AN187" s="22">
        <v>0</v>
      </c>
      <c r="AO187" s="10">
        <v>0</v>
      </c>
      <c r="AQ187">
        <v>2</v>
      </c>
      <c r="AT187" s="22">
        <v>1</v>
      </c>
      <c r="AU187" s="10">
        <v>1</v>
      </c>
      <c r="AV187" s="21">
        <f t="shared" si="8"/>
        <v>7.6923076923076925</v>
      </c>
      <c r="AW187">
        <v>2</v>
      </c>
      <c r="AZ187" s="22">
        <v>1</v>
      </c>
      <c r="BA187" s="10">
        <v>3</v>
      </c>
      <c r="BB187" s="21">
        <f t="shared" si="9"/>
        <v>23.076923076923077</v>
      </c>
      <c r="BC187" t="s">
        <v>242</v>
      </c>
      <c r="BF187" s="22">
        <v>1</v>
      </c>
      <c r="BG187" s="10">
        <v>5</v>
      </c>
      <c r="BI187">
        <v>2</v>
      </c>
      <c r="BL187" s="22">
        <v>1</v>
      </c>
      <c r="BM187">
        <v>2</v>
      </c>
      <c r="BP187" s="22">
        <v>1</v>
      </c>
      <c r="BQ187" s="10">
        <v>5</v>
      </c>
      <c r="BR187" s="21">
        <f t="shared" si="10"/>
        <v>38.461538461538467</v>
      </c>
      <c r="BS187" s="10" t="s">
        <v>3711</v>
      </c>
      <c r="BT187" s="10">
        <v>3</v>
      </c>
      <c r="BW187" s="22">
        <v>0</v>
      </c>
      <c r="BX187" s="19">
        <v>0</v>
      </c>
      <c r="BY187" s="21">
        <f t="shared" si="11"/>
        <v>0</v>
      </c>
      <c r="BZ187" s="10" t="s">
        <v>242</v>
      </c>
      <c r="CA187" s="10" t="s">
        <v>242</v>
      </c>
      <c r="CD187" s="22">
        <v>0</v>
      </c>
      <c r="CF187" s="10" t="s">
        <v>242</v>
      </c>
      <c r="CG187" s="10" t="s">
        <v>242</v>
      </c>
      <c r="CI187" s="22">
        <v>1</v>
      </c>
      <c r="CJ187" s="10" t="s">
        <v>4069</v>
      </c>
      <c r="CK187" s="10">
        <v>1</v>
      </c>
      <c r="CN187" s="22">
        <v>1</v>
      </c>
      <c r="CO187" s="22">
        <v>0.5</v>
      </c>
      <c r="CP187" s="10" t="s">
        <v>242</v>
      </c>
      <c r="CQ187" s="10">
        <v>100</v>
      </c>
      <c r="CR187" s="10" t="s">
        <v>242</v>
      </c>
      <c r="CS187" s="10" t="s">
        <v>4070</v>
      </c>
      <c r="CU187" s="22">
        <v>1</v>
      </c>
      <c r="CV187" s="10" t="s">
        <v>4071</v>
      </c>
      <c r="CW187" s="10">
        <v>1</v>
      </c>
      <c r="CZ187" s="22">
        <v>1</v>
      </c>
      <c r="DA187" s="10">
        <v>18847</v>
      </c>
      <c r="DB187" s="10">
        <v>2</v>
      </c>
      <c r="DD187" s="22">
        <v>1</v>
      </c>
      <c r="DE187" s="10" t="s">
        <v>242</v>
      </c>
      <c r="DF187" s="10" t="s">
        <v>242</v>
      </c>
      <c r="DH187" s="10" t="s">
        <v>242</v>
      </c>
      <c r="DI187" s="10">
        <v>47715</v>
      </c>
      <c r="DJ187" s="10">
        <v>2</v>
      </c>
      <c r="DL187" s="22">
        <v>1</v>
      </c>
      <c r="DM187" s="10">
        <v>1468100</v>
      </c>
      <c r="DN187" s="10">
        <v>2</v>
      </c>
      <c r="DP187" s="10">
        <v>1</v>
      </c>
      <c r="DS187" s="27">
        <v>1</v>
      </c>
      <c r="DT187" s="2" t="s">
        <v>4072</v>
      </c>
      <c r="DU187" s="27">
        <v>1</v>
      </c>
      <c r="DV187" s="2" t="s">
        <v>4073</v>
      </c>
      <c r="DW187" s="27">
        <v>1</v>
      </c>
      <c r="DX187" t="s">
        <v>4074</v>
      </c>
      <c r="DY187" s="27">
        <v>1</v>
      </c>
      <c r="DZ187" t="s">
        <v>4075</v>
      </c>
      <c r="EA187" s="27">
        <v>0</v>
      </c>
      <c r="EB187" t="s">
        <v>4076</v>
      </c>
      <c r="EC187" s="27">
        <v>1</v>
      </c>
      <c r="ED187" t="s">
        <v>4077</v>
      </c>
      <c r="EE187" s="27">
        <v>0</v>
      </c>
      <c r="EG187" s="27">
        <v>1</v>
      </c>
      <c r="EH187" t="s">
        <v>4078</v>
      </c>
      <c r="EI187" s="27">
        <v>1</v>
      </c>
      <c r="EJ187" t="s">
        <v>4079</v>
      </c>
      <c r="EK187" s="27">
        <v>1</v>
      </c>
      <c r="EM187">
        <v>4</v>
      </c>
      <c r="EP187" s="22">
        <v>0</v>
      </c>
      <c r="EQ187" s="10" t="s">
        <v>242</v>
      </c>
      <c r="ER187" s="10" t="s">
        <v>242</v>
      </c>
      <c r="ES187" s="10" t="s">
        <v>4080</v>
      </c>
      <c r="EU187" s="10" t="s">
        <v>242</v>
      </c>
      <c r="EV187" s="10" t="s">
        <v>242</v>
      </c>
      <c r="EX187" s="22">
        <v>0</v>
      </c>
      <c r="EY187" s="10" t="s">
        <v>242</v>
      </c>
      <c r="FA187" s="22">
        <v>0</v>
      </c>
      <c r="FB187" s="10" t="s">
        <v>242</v>
      </c>
      <c r="FD187" s="22">
        <v>1</v>
      </c>
      <c r="FE187" s="10">
        <v>262.24</v>
      </c>
      <c r="FG187" s="22">
        <v>1</v>
      </c>
      <c r="FH187" s="10">
        <v>2</v>
      </c>
      <c r="FJ187" s="10">
        <v>1</v>
      </c>
      <c r="FM187" s="22">
        <v>0</v>
      </c>
      <c r="FN187" s="10" t="s">
        <v>242</v>
      </c>
      <c r="FO187" s="10" t="s">
        <v>242</v>
      </c>
      <c r="FP187" s="10" t="s">
        <v>242</v>
      </c>
      <c r="FR187" s="22">
        <v>1</v>
      </c>
      <c r="FS187" s="10">
        <v>40</v>
      </c>
      <c r="FT187" s="10">
        <v>2</v>
      </c>
      <c r="FV187" s="22">
        <v>1</v>
      </c>
      <c r="FW187" s="10">
        <v>3</v>
      </c>
      <c r="FX187" s="10">
        <v>8</v>
      </c>
      <c r="FY187" s="10">
        <v>45</v>
      </c>
      <c r="FZ187" s="10">
        <v>43</v>
      </c>
      <c r="GA187" s="10" t="s">
        <v>242</v>
      </c>
      <c r="GB187" s="10" t="s">
        <v>242</v>
      </c>
      <c r="GC187" s="10" t="s">
        <v>242</v>
      </c>
      <c r="GD187" s="10">
        <v>1</v>
      </c>
      <c r="GF187" s="10">
        <v>1</v>
      </c>
      <c r="GI187" s="22">
        <v>1</v>
      </c>
      <c r="GJ187" s="10">
        <v>1</v>
      </c>
      <c r="GK187" s="10">
        <v>0.99</v>
      </c>
      <c r="GL187" s="10" t="s">
        <v>4081</v>
      </c>
      <c r="GM187" s="10">
        <v>1</v>
      </c>
      <c r="GP187" s="22">
        <v>1</v>
      </c>
      <c r="GQ187" s="10">
        <v>281</v>
      </c>
      <c r="GT187" s="10">
        <v>1</v>
      </c>
      <c r="GW187" s="22">
        <v>0</v>
      </c>
      <c r="GY187" s="22">
        <v>0</v>
      </c>
      <c r="HA187" s="10" t="s">
        <v>242</v>
      </c>
      <c r="HD187" s="22">
        <v>1</v>
      </c>
      <c r="HE187" s="11" t="s">
        <v>4082</v>
      </c>
      <c r="HF187" s="10">
        <v>1</v>
      </c>
      <c r="HI187" s="10">
        <v>0.55555555599999995</v>
      </c>
      <c r="HJ187" s="10">
        <v>1</v>
      </c>
      <c r="HK187" s="10">
        <v>0.75</v>
      </c>
      <c r="HL187" s="10">
        <v>1</v>
      </c>
      <c r="HM187" s="10">
        <v>0.8</v>
      </c>
      <c r="HN187" s="10">
        <v>0</v>
      </c>
      <c r="HO187" s="10">
        <v>0.5</v>
      </c>
      <c r="HP187" s="10">
        <v>0.66666666699999999</v>
      </c>
      <c r="HQ187" s="10">
        <v>1</v>
      </c>
      <c r="HR187" s="10">
        <v>1</v>
      </c>
      <c r="HS187" s="10">
        <v>0</v>
      </c>
      <c r="HT187" s="10">
        <v>1</v>
      </c>
      <c r="HU187" s="10">
        <v>1</v>
      </c>
      <c r="HV187" s="10">
        <v>0.76851851900000001</v>
      </c>
      <c r="HW187" s="10">
        <v>0.57499999999999996</v>
      </c>
      <c r="HX187" s="10">
        <v>0.73333333300000003</v>
      </c>
      <c r="HY187" s="10">
        <v>0.69228395099999995</v>
      </c>
      <c r="HZ187" s="10" t="s">
        <v>4067</v>
      </c>
      <c r="IA187" s="10" t="s">
        <v>266</v>
      </c>
      <c r="IB187" s="10" t="s">
        <v>4067</v>
      </c>
      <c r="IC187" s="10">
        <v>10800</v>
      </c>
      <c r="ID187" s="10">
        <v>10271</v>
      </c>
      <c r="IE187" s="10">
        <v>10420</v>
      </c>
      <c r="IF187" s="10">
        <v>9795</v>
      </c>
      <c r="IG187" s="10">
        <v>10800</v>
      </c>
    </row>
    <row r="188" spans="1:241" ht="14" customHeight="1" x14ac:dyDescent="0.2">
      <c r="A188" s="10">
        <v>187</v>
      </c>
      <c r="B188">
        <v>205</v>
      </c>
      <c r="C188" s="1">
        <v>44795.604861111111</v>
      </c>
      <c r="D188" s="1">
        <v>44795.604861111111</v>
      </c>
      <c r="E188">
        <v>4</v>
      </c>
      <c r="G188" t="s">
        <v>242</v>
      </c>
      <c r="H188" t="s">
        <v>242</v>
      </c>
      <c r="I188">
        <v>1</v>
      </c>
      <c r="J188" s="1">
        <v>44795.604861111111</v>
      </c>
      <c r="K188" t="s">
        <v>4083</v>
      </c>
      <c r="L188" t="s">
        <v>242</v>
      </c>
      <c r="M188" t="s">
        <v>242</v>
      </c>
      <c r="P188" t="s">
        <v>242</v>
      </c>
      <c r="Q188" t="s">
        <v>242</v>
      </c>
      <c r="T188" s="10" t="s">
        <v>4084</v>
      </c>
      <c r="V188" t="s">
        <v>4085</v>
      </c>
      <c r="W188" t="s">
        <v>4086</v>
      </c>
      <c r="X188">
        <v>7370</v>
      </c>
      <c r="Y188" s="10" t="s">
        <v>271</v>
      </c>
      <c r="Z188" s="10" t="s">
        <v>1304</v>
      </c>
      <c r="AA188" s="10">
        <v>2020</v>
      </c>
      <c r="AC188" s="10">
        <v>0</v>
      </c>
      <c r="AF188" s="10">
        <v>12</v>
      </c>
      <c r="AG188" t="s">
        <v>242</v>
      </c>
      <c r="AJ188" s="22">
        <v>1</v>
      </c>
      <c r="AK188" s="10">
        <v>8</v>
      </c>
      <c r="AL188" s="22">
        <v>0</v>
      </c>
      <c r="AM188" s="10">
        <v>0</v>
      </c>
      <c r="AN188" s="22">
        <v>0</v>
      </c>
      <c r="AO188" s="10">
        <v>0</v>
      </c>
      <c r="AQ188">
        <v>3</v>
      </c>
      <c r="AT188" s="22">
        <v>1</v>
      </c>
      <c r="AU188" s="10">
        <v>2</v>
      </c>
      <c r="AV188" s="21">
        <f t="shared" si="8"/>
        <v>16.666666666666664</v>
      </c>
      <c r="AW188">
        <v>3</v>
      </c>
      <c r="AZ188" s="22">
        <v>1</v>
      </c>
      <c r="BA188" s="10">
        <v>3</v>
      </c>
      <c r="BB188" s="21">
        <f t="shared" si="9"/>
        <v>25</v>
      </c>
      <c r="BC188" t="s">
        <v>242</v>
      </c>
      <c r="BF188" s="22">
        <v>1</v>
      </c>
      <c r="BG188" s="10">
        <v>3.3</v>
      </c>
      <c r="BI188">
        <v>2</v>
      </c>
      <c r="BL188" s="22">
        <v>1</v>
      </c>
      <c r="BM188">
        <v>2</v>
      </c>
      <c r="BP188" s="22">
        <v>1</v>
      </c>
      <c r="BQ188" s="10">
        <v>4</v>
      </c>
      <c r="BR188" s="21">
        <f t="shared" si="10"/>
        <v>33.333333333333329</v>
      </c>
      <c r="BS188" s="10" t="s">
        <v>3471</v>
      </c>
      <c r="BT188" s="10">
        <v>3</v>
      </c>
      <c r="BW188" s="22">
        <v>0</v>
      </c>
      <c r="BX188" s="19">
        <v>0</v>
      </c>
      <c r="BY188" s="21">
        <f t="shared" si="11"/>
        <v>0</v>
      </c>
      <c r="BZ188" s="10" t="s">
        <v>242</v>
      </c>
      <c r="CA188" s="10" t="s">
        <v>242</v>
      </c>
      <c r="CD188" s="22">
        <v>0</v>
      </c>
      <c r="CF188" s="10" t="s">
        <v>242</v>
      </c>
      <c r="CG188" s="10" t="s">
        <v>242</v>
      </c>
      <c r="CI188" s="22">
        <v>1</v>
      </c>
      <c r="CJ188" s="10" t="s">
        <v>4087</v>
      </c>
      <c r="CK188" s="10">
        <v>1</v>
      </c>
      <c r="CN188" s="22">
        <v>0</v>
      </c>
      <c r="CO188" s="22">
        <v>0</v>
      </c>
      <c r="CP188" s="10" t="s">
        <v>242</v>
      </c>
      <c r="CQ188" s="10" t="s">
        <v>242</v>
      </c>
      <c r="CR188" s="10" t="s">
        <v>242</v>
      </c>
      <c r="CU188" s="22">
        <v>1</v>
      </c>
      <c r="CV188" s="10" t="s">
        <v>4088</v>
      </c>
      <c r="CW188" s="10">
        <v>1</v>
      </c>
      <c r="CZ188" s="22">
        <v>1</v>
      </c>
      <c r="DA188" s="10">
        <v>2373</v>
      </c>
      <c r="DB188" s="10">
        <v>2</v>
      </c>
      <c r="DD188" s="22">
        <v>1</v>
      </c>
      <c r="DE188" s="10" t="s">
        <v>242</v>
      </c>
      <c r="DF188" s="10" t="s">
        <v>242</v>
      </c>
      <c r="DH188" s="10" t="s">
        <v>242</v>
      </c>
      <c r="DI188" s="10">
        <v>41994</v>
      </c>
      <c r="DJ188" s="10">
        <v>2</v>
      </c>
      <c r="DL188" s="22">
        <v>1</v>
      </c>
      <c r="DM188" s="10">
        <v>11556</v>
      </c>
      <c r="DN188" s="10">
        <v>2</v>
      </c>
      <c r="DP188" s="10">
        <v>1</v>
      </c>
      <c r="DS188" s="27">
        <v>0</v>
      </c>
      <c r="DU188" s="27">
        <v>0</v>
      </c>
      <c r="DW188" s="27">
        <v>0</v>
      </c>
      <c r="DY188" s="27">
        <v>0</v>
      </c>
      <c r="EA188" s="27">
        <v>0</v>
      </c>
      <c r="EC188" s="27">
        <v>0</v>
      </c>
      <c r="EE188" s="27">
        <v>0</v>
      </c>
      <c r="EG188" s="27">
        <v>0</v>
      </c>
      <c r="EI188" s="27">
        <v>1</v>
      </c>
      <c r="EJ188" t="s">
        <v>4089</v>
      </c>
      <c r="EK188" s="27">
        <v>1</v>
      </c>
      <c r="EM188">
        <v>1</v>
      </c>
      <c r="EP188" s="22">
        <v>0</v>
      </c>
      <c r="EQ188" s="10" t="s">
        <v>242</v>
      </c>
      <c r="ER188" s="10" t="s">
        <v>242</v>
      </c>
      <c r="EU188" s="10" t="s">
        <v>242</v>
      </c>
      <c r="EV188" s="10" t="s">
        <v>242</v>
      </c>
      <c r="EX188" s="22">
        <v>0</v>
      </c>
      <c r="EY188" s="10" t="s">
        <v>242</v>
      </c>
      <c r="FA188" s="22">
        <v>0</v>
      </c>
      <c r="FB188" s="10" t="s">
        <v>242</v>
      </c>
      <c r="FD188" s="22">
        <v>0</v>
      </c>
      <c r="FE188" s="10" t="s">
        <v>242</v>
      </c>
      <c r="FG188" s="22">
        <v>0</v>
      </c>
      <c r="FH188" s="10" t="s">
        <v>242</v>
      </c>
      <c r="FJ188" s="10" t="s">
        <v>242</v>
      </c>
      <c r="FM188" s="22">
        <v>0</v>
      </c>
      <c r="FN188" s="10" t="s">
        <v>242</v>
      </c>
      <c r="FO188" s="10" t="s">
        <v>242</v>
      </c>
      <c r="FP188" s="10" t="s">
        <v>242</v>
      </c>
      <c r="FR188" s="22">
        <v>1</v>
      </c>
      <c r="FS188" s="10">
        <v>50.4</v>
      </c>
      <c r="FT188" s="10">
        <v>2</v>
      </c>
      <c r="FV188" s="22">
        <v>0</v>
      </c>
      <c r="FW188" s="10" t="s">
        <v>242</v>
      </c>
      <c r="FX188" s="10" t="s">
        <v>242</v>
      </c>
      <c r="FY188" s="10" t="s">
        <v>242</v>
      </c>
      <c r="FZ188" s="10" t="s">
        <v>242</v>
      </c>
      <c r="GA188" s="10" t="s">
        <v>242</v>
      </c>
      <c r="GB188" s="10" t="s">
        <v>242</v>
      </c>
      <c r="GC188" s="10" t="s">
        <v>242</v>
      </c>
      <c r="GD188" s="10" t="s">
        <v>242</v>
      </c>
      <c r="GF188" s="10">
        <v>1</v>
      </c>
      <c r="GI188" s="22">
        <v>0</v>
      </c>
      <c r="GJ188" s="10" t="s">
        <v>242</v>
      </c>
      <c r="GK188" s="10" t="s">
        <v>242</v>
      </c>
      <c r="GM188" s="10" t="s">
        <v>242</v>
      </c>
      <c r="GP188" s="22">
        <v>1</v>
      </c>
      <c r="GQ188" s="10">
        <v>293</v>
      </c>
      <c r="GT188" s="10">
        <v>1</v>
      </c>
      <c r="GW188" s="22">
        <v>0</v>
      </c>
      <c r="GY188" s="22">
        <v>0</v>
      </c>
      <c r="HA188" s="10" t="s">
        <v>242</v>
      </c>
      <c r="HD188" s="22">
        <v>1</v>
      </c>
      <c r="HE188" s="11" t="s">
        <v>4090</v>
      </c>
      <c r="HF188" s="10">
        <v>1</v>
      </c>
      <c r="HI188" s="10">
        <v>0.55555555599999995</v>
      </c>
      <c r="HJ188" s="10">
        <v>1</v>
      </c>
      <c r="HK188" s="10">
        <v>0.5</v>
      </c>
      <c r="HL188" s="10">
        <v>1</v>
      </c>
      <c r="HM188" s="10">
        <v>0.2</v>
      </c>
      <c r="HN188" s="10">
        <v>0</v>
      </c>
      <c r="HO188" s="10">
        <v>0</v>
      </c>
      <c r="HP188" s="10">
        <v>0.33333333300000001</v>
      </c>
      <c r="HQ188" s="10">
        <v>0</v>
      </c>
      <c r="HR188" s="10">
        <v>1</v>
      </c>
      <c r="HS188" s="10">
        <v>0</v>
      </c>
      <c r="HT188" s="10">
        <v>1</v>
      </c>
      <c r="HU188" s="10">
        <v>1</v>
      </c>
      <c r="HV188" s="10">
        <v>0.68518518500000003</v>
      </c>
      <c r="HW188" s="10">
        <v>0.3</v>
      </c>
      <c r="HX188" s="10">
        <v>0.46666666699999998</v>
      </c>
      <c r="HY188" s="10">
        <v>0.48395061700000003</v>
      </c>
      <c r="HZ188" s="10" t="s">
        <v>4091</v>
      </c>
      <c r="IA188" s="10" t="s">
        <v>266</v>
      </c>
      <c r="IB188" s="10" t="s">
        <v>4084</v>
      </c>
      <c r="IC188" s="10">
        <v>15066</v>
      </c>
      <c r="ID188" s="10">
        <v>6840</v>
      </c>
      <c r="IE188" s="10">
        <v>10958</v>
      </c>
      <c r="IF188" s="10">
        <v>17090</v>
      </c>
      <c r="IG188" s="10">
        <v>15066</v>
      </c>
    </row>
    <row r="189" spans="1:241" customFormat="1" ht="14" customHeight="1" x14ac:dyDescent="0.2">
      <c r="A189">
        <v>188</v>
      </c>
      <c r="B189">
        <v>206</v>
      </c>
      <c r="C189" s="1">
        <v>44795.604861111111</v>
      </c>
      <c r="D189" s="1">
        <v>44795.604861111111</v>
      </c>
      <c r="E189">
        <v>4</v>
      </c>
      <c r="G189" t="s">
        <v>242</v>
      </c>
      <c r="H189" t="s">
        <v>242</v>
      </c>
      <c r="I189">
        <v>1</v>
      </c>
      <c r="J189" s="1">
        <v>44795.604861111111</v>
      </c>
      <c r="K189" t="s">
        <v>4092</v>
      </c>
      <c r="L189" t="s">
        <v>242</v>
      </c>
      <c r="M189" t="s">
        <v>242</v>
      </c>
      <c r="P189" t="s">
        <v>242</v>
      </c>
      <c r="Q189" t="s">
        <v>242</v>
      </c>
      <c r="T189" t="s">
        <v>4093</v>
      </c>
      <c r="V189" t="s">
        <v>4094</v>
      </c>
      <c r="W189">
        <v>452308109</v>
      </c>
      <c r="X189">
        <v>3560</v>
      </c>
      <c r="Y189" t="s">
        <v>476</v>
      </c>
      <c r="Z189" t="s">
        <v>1568</v>
      </c>
      <c r="AA189">
        <v>2020</v>
      </c>
      <c r="AC189">
        <v>0</v>
      </c>
      <c r="AF189">
        <v>10</v>
      </c>
      <c r="AG189" t="s">
        <v>242</v>
      </c>
      <c r="AJ189" s="27">
        <v>0</v>
      </c>
      <c r="AK189">
        <v>0</v>
      </c>
      <c r="AL189" s="27">
        <v>0</v>
      </c>
      <c r="AM189">
        <v>0</v>
      </c>
      <c r="AN189" s="27">
        <v>0</v>
      </c>
      <c r="AO189">
        <v>0</v>
      </c>
      <c r="AQ189" t="s">
        <v>242</v>
      </c>
      <c r="AT189" s="27">
        <v>1</v>
      </c>
      <c r="AU189">
        <v>1</v>
      </c>
      <c r="AV189" s="21">
        <f t="shared" si="8"/>
        <v>10</v>
      </c>
      <c r="AW189">
        <v>3</v>
      </c>
      <c r="AZ189" s="27">
        <v>1</v>
      </c>
      <c r="BA189">
        <v>3</v>
      </c>
      <c r="BB189" s="21">
        <f t="shared" si="9"/>
        <v>30</v>
      </c>
      <c r="BC189" t="s">
        <v>242</v>
      </c>
      <c r="BF189" s="27">
        <v>1</v>
      </c>
      <c r="BG189">
        <v>9.6999999999999993</v>
      </c>
      <c r="BI189">
        <v>3</v>
      </c>
      <c r="BL189" s="27">
        <v>1</v>
      </c>
      <c r="BM189">
        <v>3</v>
      </c>
      <c r="BP189" s="27">
        <v>1</v>
      </c>
      <c r="BQ189">
        <v>2</v>
      </c>
      <c r="BR189" s="21">
        <f t="shared" si="10"/>
        <v>20</v>
      </c>
      <c r="BS189" t="s">
        <v>3930</v>
      </c>
      <c r="BT189">
        <v>3</v>
      </c>
      <c r="BW189" s="27">
        <v>1</v>
      </c>
      <c r="BX189">
        <v>2</v>
      </c>
      <c r="BY189" s="21">
        <f t="shared" si="11"/>
        <v>20</v>
      </c>
      <c r="BZ189">
        <v>2</v>
      </c>
      <c r="CA189">
        <v>3</v>
      </c>
      <c r="CD189" s="27">
        <v>0</v>
      </c>
      <c r="CF189" t="s">
        <v>242</v>
      </c>
      <c r="CG189" t="s">
        <v>242</v>
      </c>
      <c r="CI189" s="27">
        <v>1</v>
      </c>
      <c r="CJ189" t="s">
        <v>4095</v>
      </c>
      <c r="CK189">
        <v>1</v>
      </c>
      <c r="CN189" s="27">
        <v>0</v>
      </c>
      <c r="CO189" s="27">
        <v>0.5</v>
      </c>
      <c r="CP189" t="s">
        <v>242</v>
      </c>
      <c r="CQ189">
        <v>100</v>
      </c>
      <c r="CR189" t="s">
        <v>242</v>
      </c>
      <c r="CU189" s="27">
        <v>1</v>
      </c>
      <c r="CV189" t="s">
        <v>4096</v>
      </c>
      <c r="CW189">
        <v>1</v>
      </c>
      <c r="CZ189" s="27">
        <v>1</v>
      </c>
      <c r="DA189">
        <v>103961</v>
      </c>
      <c r="DB189">
        <v>2</v>
      </c>
      <c r="DD189" s="27">
        <v>1</v>
      </c>
      <c r="DE189">
        <v>354939</v>
      </c>
      <c r="DF189">
        <v>2</v>
      </c>
      <c r="DG189">
        <v>437216</v>
      </c>
      <c r="DH189">
        <v>2</v>
      </c>
      <c r="DI189" t="s">
        <v>242</v>
      </c>
      <c r="DJ189" t="s">
        <v>242</v>
      </c>
      <c r="DL189" s="27">
        <v>1</v>
      </c>
      <c r="DM189">
        <v>379843</v>
      </c>
      <c r="DN189">
        <v>2</v>
      </c>
      <c r="DP189">
        <v>4</v>
      </c>
      <c r="DS189" s="27">
        <v>1</v>
      </c>
      <c r="DT189" t="s">
        <v>4097</v>
      </c>
      <c r="DU189" s="27">
        <v>1</v>
      </c>
      <c r="DV189" s="2" t="s">
        <v>4098</v>
      </c>
      <c r="DW189" s="27">
        <v>1</v>
      </c>
      <c r="DX189" t="s">
        <v>4099</v>
      </c>
      <c r="DY189" s="27">
        <v>1</v>
      </c>
      <c r="DZ189" t="s">
        <v>4100</v>
      </c>
      <c r="EA189" s="27">
        <v>0</v>
      </c>
      <c r="EC189" s="27">
        <v>1</v>
      </c>
      <c r="ED189" s="2" t="s">
        <v>4101</v>
      </c>
      <c r="EE189" s="27">
        <v>1</v>
      </c>
      <c r="EF189" t="s">
        <v>4102</v>
      </c>
      <c r="EG189" s="27">
        <v>1</v>
      </c>
      <c r="EH189" t="s">
        <v>4103</v>
      </c>
      <c r="EI189" s="27">
        <v>1</v>
      </c>
      <c r="EJ189" t="s">
        <v>4104</v>
      </c>
      <c r="EK189" s="27">
        <v>1</v>
      </c>
      <c r="EM189">
        <v>4</v>
      </c>
      <c r="EP189" s="27">
        <v>0</v>
      </c>
      <c r="EQ189" t="s">
        <v>242</v>
      </c>
      <c r="ER189" t="s">
        <v>242</v>
      </c>
      <c r="EU189" t="s">
        <v>242</v>
      </c>
      <c r="EV189" t="s">
        <v>242</v>
      </c>
      <c r="EX189" s="27">
        <v>1</v>
      </c>
      <c r="EY189">
        <v>3.08</v>
      </c>
      <c r="EZ189" t="s">
        <v>3418</v>
      </c>
      <c r="FA189" s="27">
        <v>0.5</v>
      </c>
      <c r="FB189" t="s">
        <v>242</v>
      </c>
      <c r="FC189" t="s">
        <v>3419</v>
      </c>
      <c r="FD189" s="27">
        <v>0</v>
      </c>
      <c r="FE189" t="s">
        <v>242</v>
      </c>
      <c r="FG189" s="27">
        <v>0</v>
      </c>
      <c r="FH189" t="s">
        <v>242</v>
      </c>
      <c r="FJ189">
        <v>4</v>
      </c>
      <c r="FM189" s="27">
        <v>0</v>
      </c>
      <c r="FN189" t="s">
        <v>242</v>
      </c>
      <c r="FO189" t="s">
        <v>242</v>
      </c>
      <c r="FP189" t="s">
        <v>242</v>
      </c>
      <c r="FR189" s="27">
        <v>0</v>
      </c>
      <c r="FS189" t="s">
        <v>242</v>
      </c>
      <c r="FT189" t="s">
        <v>242</v>
      </c>
      <c r="FV189" s="27">
        <v>0</v>
      </c>
      <c r="FW189" t="s">
        <v>242</v>
      </c>
      <c r="FX189" t="s">
        <v>242</v>
      </c>
      <c r="FY189" t="s">
        <v>242</v>
      </c>
      <c r="FZ189" t="s">
        <v>242</v>
      </c>
      <c r="GA189" t="s">
        <v>242</v>
      </c>
      <c r="GB189" t="s">
        <v>242</v>
      </c>
      <c r="GC189" t="s">
        <v>242</v>
      </c>
      <c r="GD189" t="s">
        <v>242</v>
      </c>
      <c r="GF189" t="s">
        <v>242</v>
      </c>
      <c r="GI189" s="27">
        <v>0</v>
      </c>
      <c r="GJ189" t="s">
        <v>242</v>
      </c>
      <c r="GK189" t="s">
        <v>242</v>
      </c>
      <c r="GM189" t="s">
        <v>242</v>
      </c>
      <c r="GP189" s="27">
        <v>1</v>
      </c>
      <c r="GQ189">
        <v>298</v>
      </c>
      <c r="GT189">
        <v>1</v>
      </c>
      <c r="GW189" s="27">
        <v>0</v>
      </c>
      <c r="GY189" s="27">
        <v>0</v>
      </c>
      <c r="HA189" t="s">
        <v>242</v>
      </c>
      <c r="HD189" s="27">
        <v>1</v>
      </c>
      <c r="HE189" t="s">
        <v>4105</v>
      </c>
      <c r="HF189">
        <v>1</v>
      </c>
      <c r="HI189">
        <v>0.66666666699999999</v>
      </c>
      <c r="HJ189">
        <v>1</v>
      </c>
      <c r="HK189">
        <v>0.75</v>
      </c>
      <c r="HL189">
        <v>1</v>
      </c>
      <c r="HM189">
        <v>0.9</v>
      </c>
      <c r="HN189">
        <v>0</v>
      </c>
      <c r="HO189">
        <v>0.375</v>
      </c>
      <c r="HP189">
        <v>0</v>
      </c>
      <c r="HQ189">
        <v>0</v>
      </c>
      <c r="HR189">
        <v>1</v>
      </c>
      <c r="HS189">
        <v>0</v>
      </c>
      <c r="HT189">
        <v>1</v>
      </c>
      <c r="HU189">
        <v>1</v>
      </c>
      <c r="HV189">
        <v>0.80555555599999995</v>
      </c>
      <c r="HW189">
        <v>0.56874999999999998</v>
      </c>
      <c r="HX189">
        <v>0.4</v>
      </c>
      <c r="HY189">
        <v>0.59143518500000003</v>
      </c>
      <c r="HZ189" t="s">
        <v>4093</v>
      </c>
      <c r="IA189" t="s">
        <v>266</v>
      </c>
      <c r="IB189" t="s">
        <v>4093</v>
      </c>
      <c r="IC189">
        <v>14109</v>
      </c>
      <c r="ID189">
        <v>12574</v>
      </c>
      <c r="IE189">
        <v>14455</v>
      </c>
      <c r="IF189">
        <v>15932</v>
      </c>
      <c r="IG189">
        <v>14109</v>
      </c>
    </row>
    <row r="190" spans="1:241" customFormat="1" ht="14" customHeight="1" x14ac:dyDescent="0.2">
      <c r="A190">
        <v>189</v>
      </c>
      <c r="B190">
        <v>207</v>
      </c>
      <c r="C190" s="1">
        <v>44795.604861111111</v>
      </c>
      <c r="D190" s="1">
        <v>44795.604861111111</v>
      </c>
      <c r="E190">
        <v>4</v>
      </c>
      <c r="G190" t="s">
        <v>242</v>
      </c>
      <c r="H190" t="s">
        <v>242</v>
      </c>
      <c r="I190">
        <v>1</v>
      </c>
      <c r="J190" s="1">
        <v>44795.604861111111</v>
      </c>
      <c r="K190" t="s">
        <v>4106</v>
      </c>
      <c r="L190" t="s">
        <v>242</v>
      </c>
      <c r="M190" t="s">
        <v>242</v>
      </c>
      <c r="P190" t="s">
        <v>242</v>
      </c>
      <c r="Q190" t="s">
        <v>242</v>
      </c>
      <c r="T190" t="s">
        <v>4107</v>
      </c>
      <c r="V190" t="s">
        <v>4108</v>
      </c>
      <c r="W190">
        <v>482480100</v>
      </c>
      <c r="X190">
        <v>3827</v>
      </c>
      <c r="Y190" t="s">
        <v>297</v>
      </c>
      <c r="Z190" t="s">
        <v>1864</v>
      </c>
      <c r="AA190">
        <v>2019</v>
      </c>
      <c r="AC190">
        <v>0</v>
      </c>
      <c r="AF190">
        <v>11</v>
      </c>
      <c r="AG190" t="s">
        <v>242</v>
      </c>
      <c r="AJ190" s="27">
        <v>1</v>
      </c>
      <c r="AK190">
        <v>4</v>
      </c>
      <c r="AL190" s="27">
        <v>0</v>
      </c>
      <c r="AM190">
        <v>0</v>
      </c>
      <c r="AN190" s="27">
        <v>0</v>
      </c>
      <c r="AO190">
        <v>0</v>
      </c>
      <c r="AQ190">
        <v>2</v>
      </c>
      <c r="AT190" s="27">
        <v>1</v>
      </c>
      <c r="AU190">
        <v>1</v>
      </c>
      <c r="AV190" s="21">
        <f t="shared" si="8"/>
        <v>9.0909090909090917</v>
      </c>
      <c r="AW190">
        <v>2</v>
      </c>
      <c r="AZ190" s="27">
        <v>1</v>
      </c>
      <c r="BA190">
        <v>2</v>
      </c>
      <c r="BB190" s="21">
        <f t="shared" si="9"/>
        <v>18.181818181818183</v>
      </c>
      <c r="BC190" t="s">
        <v>242</v>
      </c>
      <c r="BF190" s="27">
        <v>1</v>
      </c>
      <c r="BI190">
        <v>3</v>
      </c>
      <c r="BL190" s="27">
        <v>1</v>
      </c>
      <c r="BM190">
        <v>2</v>
      </c>
      <c r="BP190" s="27">
        <v>1</v>
      </c>
      <c r="BQ190">
        <v>3</v>
      </c>
      <c r="BR190" s="21">
        <f t="shared" si="10"/>
        <v>27.27272727272727</v>
      </c>
      <c r="BT190">
        <v>3</v>
      </c>
      <c r="BW190" s="27">
        <v>1</v>
      </c>
      <c r="BX190">
        <v>3</v>
      </c>
      <c r="BY190" s="21">
        <f t="shared" si="11"/>
        <v>27.27272727272727</v>
      </c>
      <c r="BZ190">
        <v>2</v>
      </c>
      <c r="CA190">
        <v>3</v>
      </c>
      <c r="CD190" s="27">
        <v>0</v>
      </c>
      <c r="CF190" t="s">
        <v>242</v>
      </c>
      <c r="CG190" t="s">
        <v>242</v>
      </c>
      <c r="CI190" s="27">
        <v>1</v>
      </c>
      <c r="CJ190" t="s">
        <v>4109</v>
      </c>
      <c r="CK190">
        <v>1</v>
      </c>
      <c r="CN190" s="27">
        <v>1</v>
      </c>
      <c r="CO190" s="27">
        <v>0</v>
      </c>
      <c r="CP190" t="s">
        <v>242</v>
      </c>
      <c r="CQ190" t="s">
        <v>242</v>
      </c>
      <c r="CR190" t="s">
        <v>242</v>
      </c>
      <c r="CT190" t="s">
        <v>4110</v>
      </c>
      <c r="CU190" s="27">
        <v>1</v>
      </c>
      <c r="CV190" t="s">
        <v>4111</v>
      </c>
      <c r="CW190">
        <v>1</v>
      </c>
      <c r="CZ190" s="27">
        <v>0.5</v>
      </c>
      <c r="DA190">
        <v>4000</v>
      </c>
      <c r="DB190">
        <v>2</v>
      </c>
      <c r="DC190" t="s">
        <v>4112</v>
      </c>
      <c r="DD190" s="27">
        <v>0.5</v>
      </c>
      <c r="DE190">
        <v>29000</v>
      </c>
      <c r="DF190">
        <v>2</v>
      </c>
      <c r="DH190" t="s">
        <v>242</v>
      </c>
      <c r="DI190" t="s">
        <v>242</v>
      </c>
      <c r="DJ190" t="s">
        <v>242</v>
      </c>
      <c r="DK190" t="s">
        <v>4112</v>
      </c>
      <c r="DL190" s="27">
        <v>0.5</v>
      </c>
      <c r="DM190">
        <v>4900000</v>
      </c>
      <c r="DN190">
        <v>2</v>
      </c>
      <c r="DO190" t="s">
        <v>4112</v>
      </c>
      <c r="DP190">
        <v>1</v>
      </c>
      <c r="DS190" s="27">
        <v>0</v>
      </c>
      <c r="DU190" s="27">
        <v>1</v>
      </c>
      <c r="DV190" t="s">
        <v>4113</v>
      </c>
      <c r="DW190" s="27">
        <v>0</v>
      </c>
      <c r="DY190" s="27">
        <v>1</v>
      </c>
      <c r="DZ190" t="s">
        <v>4114</v>
      </c>
      <c r="EA190" s="27">
        <v>0</v>
      </c>
      <c r="EC190" s="27">
        <v>0</v>
      </c>
      <c r="EE190" s="27">
        <v>0</v>
      </c>
      <c r="EG190" s="27">
        <v>0</v>
      </c>
      <c r="EI190" s="27">
        <v>0</v>
      </c>
      <c r="EK190" s="27">
        <v>0</v>
      </c>
      <c r="EL190" t="s">
        <v>4115</v>
      </c>
      <c r="EM190">
        <v>1</v>
      </c>
      <c r="EP190" s="27">
        <v>0</v>
      </c>
      <c r="EQ190" t="s">
        <v>242</v>
      </c>
      <c r="ER190" t="s">
        <v>242</v>
      </c>
      <c r="EU190" t="s">
        <v>242</v>
      </c>
      <c r="EV190" t="s">
        <v>242</v>
      </c>
      <c r="EX190" s="27">
        <v>0</v>
      </c>
      <c r="EY190" t="s">
        <v>242</v>
      </c>
      <c r="FA190" s="27">
        <v>0</v>
      </c>
      <c r="FB190" t="s">
        <v>242</v>
      </c>
      <c r="FD190" s="27">
        <v>0</v>
      </c>
      <c r="FE190" t="s">
        <v>242</v>
      </c>
      <c r="FG190" s="27">
        <v>0</v>
      </c>
      <c r="FH190" t="s">
        <v>242</v>
      </c>
      <c r="FJ190" t="s">
        <v>242</v>
      </c>
      <c r="FM190" s="27">
        <v>0</v>
      </c>
      <c r="FN190" t="s">
        <v>242</v>
      </c>
      <c r="FO190" t="s">
        <v>242</v>
      </c>
      <c r="FP190" t="s">
        <v>242</v>
      </c>
      <c r="FR190" s="27">
        <v>0.5</v>
      </c>
      <c r="FS190">
        <v>19</v>
      </c>
      <c r="FT190">
        <v>2</v>
      </c>
      <c r="FU190" t="s">
        <v>4112</v>
      </c>
      <c r="FV190" s="27">
        <v>1</v>
      </c>
      <c r="FW190">
        <v>2</v>
      </c>
      <c r="FX190">
        <v>6</v>
      </c>
      <c r="FY190">
        <v>41</v>
      </c>
      <c r="FZ190">
        <v>46</v>
      </c>
      <c r="GA190" t="s">
        <v>242</v>
      </c>
      <c r="GB190" t="s">
        <v>242</v>
      </c>
      <c r="GC190" t="s">
        <v>242</v>
      </c>
      <c r="GD190">
        <v>1</v>
      </c>
      <c r="GF190">
        <v>1</v>
      </c>
      <c r="GI190" s="27">
        <v>0</v>
      </c>
      <c r="GJ190" t="s">
        <v>242</v>
      </c>
      <c r="GK190" t="s">
        <v>242</v>
      </c>
      <c r="GM190" t="s">
        <v>242</v>
      </c>
      <c r="GP190" s="27">
        <v>1</v>
      </c>
      <c r="GQ190">
        <v>155</v>
      </c>
      <c r="GT190">
        <v>1</v>
      </c>
      <c r="GW190" s="27">
        <v>0</v>
      </c>
      <c r="GY190" s="27">
        <v>0</v>
      </c>
      <c r="HA190" t="s">
        <v>242</v>
      </c>
      <c r="HD190" s="27">
        <v>1</v>
      </c>
      <c r="HE190" t="s">
        <v>4116</v>
      </c>
      <c r="HF190">
        <v>1</v>
      </c>
      <c r="HI190">
        <v>0.66666666699999999</v>
      </c>
      <c r="HJ190">
        <v>1</v>
      </c>
      <c r="HK190">
        <v>0.5</v>
      </c>
      <c r="HL190">
        <v>0.5</v>
      </c>
      <c r="HM190">
        <v>0.2</v>
      </c>
      <c r="HN190">
        <v>0</v>
      </c>
      <c r="HO190">
        <v>0</v>
      </c>
      <c r="HP190">
        <v>0.5</v>
      </c>
      <c r="HQ190">
        <v>0</v>
      </c>
      <c r="HR190">
        <v>1</v>
      </c>
      <c r="HS190">
        <v>0</v>
      </c>
      <c r="HT190">
        <v>1</v>
      </c>
      <c r="HU190">
        <v>1</v>
      </c>
      <c r="HV190">
        <v>0.72222222199999997</v>
      </c>
      <c r="HW190">
        <v>0.17499999999999999</v>
      </c>
      <c r="HX190">
        <v>0.5</v>
      </c>
      <c r="HY190">
        <v>0.46574074100000001</v>
      </c>
      <c r="HZ190" t="s">
        <v>4107</v>
      </c>
      <c r="IA190" t="s">
        <v>266</v>
      </c>
      <c r="IB190" t="s">
        <v>4107</v>
      </c>
      <c r="IC190">
        <v>4568.9040000000005</v>
      </c>
      <c r="ID190">
        <v>5806.424</v>
      </c>
      <c r="IE190">
        <v>6918.7340000000004</v>
      </c>
      <c r="IF190">
        <v>9211.8829999999998</v>
      </c>
      <c r="IG190">
        <v>4568.9040000000005</v>
      </c>
    </row>
    <row r="191" spans="1:241" customFormat="1" ht="14" customHeight="1" x14ac:dyDescent="0.2">
      <c r="A191">
        <v>190</v>
      </c>
      <c r="B191">
        <v>209</v>
      </c>
      <c r="C191" s="1">
        <v>44795.604861111111</v>
      </c>
      <c r="D191" s="1">
        <v>44795.604861111111</v>
      </c>
      <c r="E191">
        <v>4</v>
      </c>
      <c r="G191" t="s">
        <v>242</v>
      </c>
      <c r="H191" t="s">
        <v>242</v>
      </c>
      <c r="I191">
        <v>1</v>
      </c>
      <c r="J191" s="1">
        <v>44795.604861111111</v>
      </c>
      <c r="K191" t="s">
        <v>4117</v>
      </c>
      <c r="L191" t="s">
        <v>242</v>
      </c>
      <c r="M191" t="s">
        <v>242</v>
      </c>
      <c r="P191" t="s">
        <v>242</v>
      </c>
      <c r="Q191" t="s">
        <v>242</v>
      </c>
      <c r="T191" t="s">
        <v>4118</v>
      </c>
      <c r="V191" t="s">
        <v>4119</v>
      </c>
      <c r="W191">
        <v>518439104</v>
      </c>
      <c r="X191">
        <v>2844</v>
      </c>
      <c r="Y191" t="s">
        <v>326</v>
      </c>
      <c r="Z191" t="s">
        <v>4120</v>
      </c>
      <c r="AA191">
        <v>2020</v>
      </c>
      <c r="AC191">
        <v>0.5</v>
      </c>
      <c r="AD191">
        <v>4</v>
      </c>
      <c r="AF191">
        <v>16</v>
      </c>
      <c r="AG191" t="s">
        <v>242</v>
      </c>
      <c r="AJ191" s="27">
        <v>0</v>
      </c>
      <c r="AK191">
        <v>0</v>
      </c>
      <c r="AL191" s="27">
        <v>0</v>
      </c>
      <c r="AM191">
        <v>0</v>
      </c>
      <c r="AN191" s="27">
        <v>0</v>
      </c>
      <c r="AO191">
        <v>0</v>
      </c>
      <c r="AQ191" t="s">
        <v>242</v>
      </c>
      <c r="AT191" s="27">
        <v>1</v>
      </c>
      <c r="AU191">
        <v>7</v>
      </c>
      <c r="AV191" s="21">
        <f t="shared" si="8"/>
        <v>43.75</v>
      </c>
      <c r="AW191">
        <v>3</v>
      </c>
      <c r="AZ191" s="27">
        <v>1</v>
      </c>
      <c r="BA191">
        <v>3</v>
      </c>
      <c r="BB191" s="21">
        <f t="shared" si="9"/>
        <v>18.75</v>
      </c>
      <c r="BC191" t="s">
        <v>242</v>
      </c>
      <c r="BF191" s="27">
        <v>1</v>
      </c>
      <c r="BI191">
        <v>2</v>
      </c>
      <c r="BL191" s="27">
        <v>1</v>
      </c>
      <c r="BM191">
        <v>2</v>
      </c>
      <c r="BP191" s="27">
        <v>1</v>
      </c>
      <c r="BQ191">
        <v>7</v>
      </c>
      <c r="BR191" s="21">
        <f t="shared" si="10"/>
        <v>43.75</v>
      </c>
      <c r="BT191">
        <v>1</v>
      </c>
      <c r="BW191" s="27">
        <v>1</v>
      </c>
      <c r="BX191">
        <v>3</v>
      </c>
      <c r="BY191" s="21">
        <f t="shared" si="11"/>
        <v>18.75</v>
      </c>
      <c r="BZ191">
        <v>2</v>
      </c>
      <c r="CA191">
        <v>1</v>
      </c>
      <c r="CD191" s="27">
        <v>0</v>
      </c>
      <c r="CF191" t="s">
        <v>242</v>
      </c>
      <c r="CG191" t="s">
        <v>242</v>
      </c>
      <c r="CI191" s="27">
        <v>0</v>
      </c>
      <c r="CK191" t="s">
        <v>242</v>
      </c>
      <c r="CN191" s="27">
        <v>0</v>
      </c>
      <c r="CO191" s="27">
        <v>0</v>
      </c>
      <c r="CP191" t="s">
        <v>242</v>
      </c>
      <c r="CQ191" t="s">
        <v>242</v>
      </c>
      <c r="CR191" t="s">
        <v>242</v>
      </c>
      <c r="CU191" s="27">
        <v>1</v>
      </c>
      <c r="CV191" s="2" t="s">
        <v>4121</v>
      </c>
      <c r="CW191">
        <v>1</v>
      </c>
      <c r="CZ191" s="27">
        <v>1</v>
      </c>
      <c r="DA191">
        <v>27200</v>
      </c>
      <c r="DB191">
        <v>2</v>
      </c>
      <c r="DD191" s="27">
        <v>1</v>
      </c>
      <c r="DE191">
        <v>27120.080000000002</v>
      </c>
      <c r="DF191">
        <v>2</v>
      </c>
      <c r="DG191">
        <v>59124.72</v>
      </c>
      <c r="DH191">
        <v>2</v>
      </c>
      <c r="DI191" t="s">
        <v>242</v>
      </c>
      <c r="DJ191" t="s">
        <v>242</v>
      </c>
      <c r="DL191" s="27">
        <v>1</v>
      </c>
      <c r="DM191">
        <v>2068764</v>
      </c>
      <c r="DN191">
        <v>2</v>
      </c>
      <c r="DP191">
        <v>4</v>
      </c>
      <c r="DS191" s="27">
        <v>1</v>
      </c>
      <c r="DT191" t="s">
        <v>4122</v>
      </c>
      <c r="DU191" s="27">
        <v>1</v>
      </c>
      <c r="DV191" s="2" t="s">
        <v>4123</v>
      </c>
      <c r="DW191" s="27">
        <v>1</v>
      </c>
      <c r="DX191" t="s">
        <v>4124</v>
      </c>
      <c r="DY191" s="27">
        <v>1</v>
      </c>
      <c r="DZ191" t="s">
        <v>4125</v>
      </c>
      <c r="EA191" s="27">
        <v>1</v>
      </c>
      <c r="EB191" t="s">
        <v>4126</v>
      </c>
      <c r="EC191" s="27">
        <v>1</v>
      </c>
      <c r="ED191" t="s">
        <v>4127</v>
      </c>
      <c r="EE191" s="27">
        <v>1</v>
      </c>
      <c r="EF191" t="s">
        <v>4128</v>
      </c>
      <c r="EG191" s="27">
        <v>1</v>
      </c>
      <c r="EH191" t="s">
        <v>4078</v>
      </c>
      <c r="EI191" s="27">
        <v>1</v>
      </c>
      <c r="EJ191" t="s">
        <v>4129</v>
      </c>
      <c r="EK191" s="27">
        <v>1</v>
      </c>
      <c r="EM191">
        <v>4</v>
      </c>
      <c r="EP191" s="27">
        <v>0</v>
      </c>
      <c r="EQ191" t="s">
        <v>242</v>
      </c>
      <c r="ER191" t="s">
        <v>242</v>
      </c>
      <c r="EU191" t="s">
        <v>242</v>
      </c>
      <c r="EV191" t="s">
        <v>242</v>
      </c>
      <c r="EX191" s="27">
        <v>1</v>
      </c>
      <c r="EY191">
        <v>1500</v>
      </c>
      <c r="EZ191" t="s">
        <v>3434</v>
      </c>
      <c r="FA191" s="27">
        <v>0</v>
      </c>
      <c r="FB191" t="s">
        <v>242</v>
      </c>
      <c r="FC191" t="s">
        <v>4130</v>
      </c>
      <c r="FD191" s="27">
        <v>1</v>
      </c>
      <c r="FE191">
        <v>300</v>
      </c>
      <c r="FG191" s="27">
        <v>0</v>
      </c>
      <c r="FH191" t="s">
        <v>242</v>
      </c>
      <c r="FI191" t="s">
        <v>4131</v>
      </c>
      <c r="FJ191">
        <v>1</v>
      </c>
      <c r="FM191" s="27">
        <v>1</v>
      </c>
      <c r="FN191">
        <v>35.700000000000003</v>
      </c>
      <c r="FO191">
        <v>51.3</v>
      </c>
      <c r="FP191">
        <v>13</v>
      </c>
      <c r="FR191" s="27">
        <v>1</v>
      </c>
      <c r="FS191">
        <v>83.7</v>
      </c>
      <c r="FT191" t="s">
        <v>242</v>
      </c>
      <c r="FV191" s="27">
        <v>1</v>
      </c>
      <c r="FW191">
        <v>13.4</v>
      </c>
      <c r="FX191">
        <v>19.5</v>
      </c>
      <c r="FY191">
        <v>47</v>
      </c>
      <c r="FZ191">
        <v>12.1</v>
      </c>
      <c r="GA191" t="s">
        <v>242</v>
      </c>
      <c r="GB191" t="s">
        <v>242</v>
      </c>
      <c r="GC191" t="s">
        <v>242</v>
      </c>
      <c r="GD191">
        <v>1</v>
      </c>
      <c r="GF191">
        <v>1</v>
      </c>
      <c r="GI191" s="27">
        <v>0.5</v>
      </c>
      <c r="GJ191">
        <v>0.98</v>
      </c>
      <c r="GK191" t="s">
        <v>242</v>
      </c>
      <c r="GM191">
        <v>1</v>
      </c>
      <c r="GP191" s="27">
        <v>1</v>
      </c>
      <c r="GQ191">
        <v>638</v>
      </c>
      <c r="GT191">
        <v>1</v>
      </c>
      <c r="GW191" s="27">
        <v>0</v>
      </c>
      <c r="GY191" s="27">
        <v>0</v>
      </c>
      <c r="HA191" t="s">
        <v>242</v>
      </c>
      <c r="HD191" s="27">
        <v>1</v>
      </c>
      <c r="HE191" t="s">
        <v>4132</v>
      </c>
      <c r="HF191">
        <v>1</v>
      </c>
      <c r="HI191">
        <v>0.66666666699999999</v>
      </c>
      <c r="HJ191">
        <v>0</v>
      </c>
      <c r="HK191">
        <v>0.5</v>
      </c>
      <c r="HL191">
        <v>1</v>
      </c>
      <c r="HM191">
        <v>1</v>
      </c>
      <c r="HN191">
        <v>0</v>
      </c>
      <c r="HO191">
        <v>0.5</v>
      </c>
      <c r="HP191">
        <v>1</v>
      </c>
      <c r="HQ191">
        <v>0.5</v>
      </c>
      <c r="HR191">
        <v>1</v>
      </c>
      <c r="HS191">
        <v>0</v>
      </c>
      <c r="HT191">
        <v>1</v>
      </c>
      <c r="HU191">
        <v>1</v>
      </c>
      <c r="HV191">
        <v>0.38888888900000002</v>
      </c>
      <c r="HW191">
        <v>0.625</v>
      </c>
      <c r="HX191">
        <v>0.7</v>
      </c>
      <c r="HY191">
        <v>0.57129629599999998</v>
      </c>
      <c r="HZ191" t="s">
        <v>4133</v>
      </c>
      <c r="IA191" t="s">
        <v>266</v>
      </c>
      <c r="IB191" t="s">
        <v>4118</v>
      </c>
      <c r="IC191">
        <v>14866</v>
      </c>
      <c r="ID191">
        <v>14294</v>
      </c>
      <c r="IE191">
        <v>16229</v>
      </c>
      <c r="IF191">
        <v>17741</v>
      </c>
      <c r="IG191">
        <v>14866</v>
      </c>
    </row>
    <row r="192" spans="1:241" ht="14" customHeight="1" x14ac:dyDescent="0.2">
      <c r="A192" s="10">
        <v>191</v>
      </c>
      <c r="B192">
        <v>210</v>
      </c>
      <c r="C192" s="1">
        <v>44795.604861111111</v>
      </c>
      <c r="D192" s="1">
        <v>44795.604861111111</v>
      </c>
      <c r="E192">
        <v>4</v>
      </c>
      <c r="G192" t="s">
        <v>242</v>
      </c>
      <c r="H192" t="s">
        <v>242</v>
      </c>
      <c r="I192">
        <v>1</v>
      </c>
      <c r="J192" s="1">
        <v>44795.604861111111</v>
      </c>
      <c r="K192" t="s">
        <v>4134</v>
      </c>
      <c r="L192" t="s">
        <v>242</v>
      </c>
      <c r="M192" t="s">
        <v>242</v>
      </c>
      <c r="P192" t="s">
        <v>242</v>
      </c>
      <c r="Q192" t="s">
        <v>242</v>
      </c>
      <c r="T192" s="10" t="s">
        <v>4135</v>
      </c>
      <c r="V192" t="s">
        <v>4136</v>
      </c>
      <c r="W192">
        <v>778296103</v>
      </c>
      <c r="X192">
        <v>5651</v>
      </c>
      <c r="Y192" s="10" t="s">
        <v>271</v>
      </c>
      <c r="Z192" s="10" t="s">
        <v>272</v>
      </c>
      <c r="AA192" s="10">
        <v>2019</v>
      </c>
      <c r="AC192" s="10">
        <v>0.5</v>
      </c>
      <c r="AF192" s="10">
        <v>11</v>
      </c>
      <c r="AG192" t="s">
        <v>242</v>
      </c>
      <c r="AJ192" s="22">
        <v>0</v>
      </c>
      <c r="AK192" s="10">
        <v>0</v>
      </c>
      <c r="AL192" s="22">
        <v>0</v>
      </c>
      <c r="AM192" s="10">
        <v>0</v>
      </c>
      <c r="AN192" s="22">
        <v>0</v>
      </c>
      <c r="AO192" s="10">
        <v>0</v>
      </c>
      <c r="AQ192" t="s">
        <v>242</v>
      </c>
      <c r="AT192" s="22">
        <v>1</v>
      </c>
      <c r="AU192" s="10">
        <v>2</v>
      </c>
      <c r="AV192" s="21">
        <f t="shared" si="8"/>
        <v>18.181818181818183</v>
      </c>
      <c r="AW192">
        <v>2</v>
      </c>
      <c r="AZ192" s="22">
        <v>1</v>
      </c>
      <c r="BA192" s="10">
        <v>2</v>
      </c>
      <c r="BB192" s="21">
        <f t="shared" si="9"/>
        <v>18.181818181818183</v>
      </c>
      <c r="BC192" t="s">
        <v>242</v>
      </c>
      <c r="BF192" s="22">
        <v>0</v>
      </c>
      <c r="BI192" t="s">
        <v>242</v>
      </c>
      <c r="BL192" s="22">
        <v>1</v>
      </c>
      <c r="BM192">
        <v>2</v>
      </c>
      <c r="BP192" s="22">
        <v>1</v>
      </c>
      <c r="BQ192" s="10">
        <v>4</v>
      </c>
      <c r="BR192" s="21">
        <f t="shared" si="10"/>
        <v>36.363636363636367</v>
      </c>
      <c r="BS192" s="16">
        <v>45027</v>
      </c>
      <c r="BT192" s="10">
        <v>1</v>
      </c>
      <c r="BW192" s="22">
        <v>0</v>
      </c>
      <c r="BX192" s="19">
        <v>0</v>
      </c>
      <c r="BY192" s="21">
        <f t="shared" si="11"/>
        <v>0</v>
      </c>
      <c r="BZ192" s="10" t="s">
        <v>242</v>
      </c>
      <c r="CA192" s="10" t="s">
        <v>242</v>
      </c>
      <c r="CD192" s="22">
        <v>0</v>
      </c>
      <c r="CF192" s="10" t="s">
        <v>242</v>
      </c>
      <c r="CG192" s="10" t="s">
        <v>242</v>
      </c>
      <c r="CI192" s="22">
        <v>1</v>
      </c>
      <c r="CJ192" s="10" t="s">
        <v>4137</v>
      </c>
      <c r="CK192" s="10">
        <v>1</v>
      </c>
      <c r="CN192" s="22">
        <v>0</v>
      </c>
      <c r="CO192" s="22">
        <v>0</v>
      </c>
      <c r="CP192" s="10" t="s">
        <v>242</v>
      </c>
      <c r="CQ192" s="10" t="s">
        <v>242</v>
      </c>
      <c r="CR192" s="10" t="s">
        <v>242</v>
      </c>
      <c r="CU192" s="22">
        <v>0</v>
      </c>
      <c r="CW192" s="10" t="s">
        <v>242</v>
      </c>
      <c r="CZ192" s="22">
        <v>1</v>
      </c>
      <c r="DA192" s="10">
        <v>23175</v>
      </c>
      <c r="DB192" s="10">
        <v>2</v>
      </c>
      <c r="DD192" s="22">
        <v>1</v>
      </c>
      <c r="DE192" s="10" t="s">
        <v>242</v>
      </c>
      <c r="DF192" s="10" t="s">
        <v>242</v>
      </c>
      <c r="DH192" s="10" t="s">
        <v>242</v>
      </c>
      <c r="DI192" s="10">
        <v>242511</v>
      </c>
      <c r="DJ192" s="10">
        <v>2</v>
      </c>
      <c r="DL192" s="22">
        <v>1</v>
      </c>
      <c r="DM192" s="10">
        <v>59662</v>
      </c>
      <c r="DN192" s="10">
        <v>2</v>
      </c>
      <c r="DP192" s="10">
        <v>1</v>
      </c>
      <c r="DS192" s="27">
        <v>1</v>
      </c>
      <c r="DT192" s="2" t="s">
        <v>4138</v>
      </c>
      <c r="DU192" s="27">
        <v>1</v>
      </c>
      <c r="DV192" s="2" t="s">
        <v>4139</v>
      </c>
      <c r="DW192" s="27">
        <v>0.5</v>
      </c>
      <c r="DX192" t="s">
        <v>4140</v>
      </c>
      <c r="DY192" s="27">
        <v>1</v>
      </c>
      <c r="DZ192" s="2" t="s">
        <v>4141</v>
      </c>
      <c r="EA192" s="27">
        <v>0</v>
      </c>
      <c r="EB192" t="s">
        <v>4142</v>
      </c>
      <c r="EC192" s="27">
        <v>1</v>
      </c>
      <c r="ED192" s="2" t="s">
        <v>4143</v>
      </c>
      <c r="EE192" s="27">
        <v>1</v>
      </c>
      <c r="EF192" s="2" t="s">
        <v>4143</v>
      </c>
      <c r="EG192" s="27">
        <v>0</v>
      </c>
      <c r="EI192" s="27">
        <v>1</v>
      </c>
      <c r="EJ192" t="s">
        <v>4144</v>
      </c>
      <c r="EK192" s="27">
        <v>1</v>
      </c>
      <c r="EL192" t="s">
        <v>4145</v>
      </c>
      <c r="EM192">
        <v>1</v>
      </c>
      <c r="EP192" s="22">
        <v>0</v>
      </c>
      <c r="EQ192" s="10" t="s">
        <v>242</v>
      </c>
      <c r="ER192" s="10" t="s">
        <v>242</v>
      </c>
      <c r="EU192" s="10" t="s">
        <v>242</v>
      </c>
      <c r="EV192" s="10" t="s">
        <v>242</v>
      </c>
      <c r="EX192" s="22">
        <v>0</v>
      </c>
      <c r="EY192" s="10" t="s">
        <v>242</v>
      </c>
      <c r="FA192" s="22">
        <v>0</v>
      </c>
      <c r="FB192" s="10" t="s">
        <v>242</v>
      </c>
      <c r="FD192" s="22">
        <v>0</v>
      </c>
      <c r="FE192" s="10" t="s">
        <v>242</v>
      </c>
      <c r="FG192" s="22">
        <v>0</v>
      </c>
      <c r="FH192" s="10" t="s">
        <v>242</v>
      </c>
      <c r="FJ192" s="10" t="s">
        <v>242</v>
      </c>
      <c r="FM192" s="22">
        <v>0</v>
      </c>
      <c r="FN192" s="10" t="s">
        <v>242</v>
      </c>
      <c r="FO192" s="10" t="s">
        <v>242</v>
      </c>
      <c r="FP192" s="10" t="s">
        <v>242</v>
      </c>
      <c r="FQ192" s="10" t="s">
        <v>4146</v>
      </c>
      <c r="FR192" s="22">
        <v>0</v>
      </c>
      <c r="FS192" s="10" t="s">
        <v>242</v>
      </c>
      <c r="FT192" s="10" t="s">
        <v>242</v>
      </c>
      <c r="FV192" s="22">
        <v>0</v>
      </c>
      <c r="FW192" s="10" t="s">
        <v>242</v>
      </c>
      <c r="FX192" s="10" t="s">
        <v>242</v>
      </c>
      <c r="FY192" s="10" t="s">
        <v>242</v>
      </c>
      <c r="FZ192" s="10" t="s">
        <v>242</v>
      </c>
      <c r="GA192" s="10" t="s">
        <v>242</v>
      </c>
      <c r="GB192" s="10" t="s">
        <v>242</v>
      </c>
      <c r="GC192" s="10" t="s">
        <v>242</v>
      </c>
      <c r="GD192" s="10" t="s">
        <v>242</v>
      </c>
      <c r="GF192" s="10" t="s">
        <v>242</v>
      </c>
      <c r="GI192" s="22">
        <v>0</v>
      </c>
      <c r="GJ192" s="10" t="s">
        <v>242</v>
      </c>
      <c r="GK192" s="10" t="s">
        <v>242</v>
      </c>
      <c r="GM192" s="10" t="s">
        <v>242</v>
      </c>
      <c r="GP192" s="22">
        <v>1</v>
      </c>
      <c r="GQ192" s="10">
        <v>1059</v>
      </c>
      <c r="GT192" s="10">
        <v>1</v>
      </c>
      <c r="GW192" s="22">
        <v>0</v>
      </c>
      <c r="GX192" s="11" t="s">
        <v>4147</v>
      </c>
      <c r="GY192" s="22">
        <v>0</v>
      </c>
      <c r="HA192" s="10" t="s">
        <v>242</v>
      </c>
      <c r="HD192" s="22">
        <v>0.5</v>
      </c>
      <c r="HF192" s="10">
        <v>1</v>
      </c>
      <c r="HI192" s="10">
        <v>0.44444444399999999</v>
      </c>
      <c r="HJ192" s="10">
        <v>1</v>
      </c>
      <c r="HK192" s="10">
        <v>0</v>
      </c>
      <c r="HL192" s="10">
        <v>1</v>
      </c>
      <c r="HM192" s="10">
        <v>0.75</v>
      </c>
      <c r="HN192" s="10">
        <v>0</v>
      </c>
      <c r="HO192" s="10">
        <v>0</v>
      </c>
      <c r="HP192" s="10">
        <v>0</v>
      </c>
      <c r="HQ192" s="10">
        <v>0</v>
      </c>
      <c r="HR192" s="10">
        <v>1</v>
      </c>
      <c r="HS192" s="10">
        <v>0</v>
      </c>
      <c r="HT192" s="10">
        <v>0.5</v>
      </c>
      <c r="HU192" s="10">
        <v>1</v>
      </c>
      <c r="HV192" s="10">
        <v>0.48148148099999999</v>
      </c>
      <c r="HW192" s="10">
        <v>0.4375</v>
      </c>
      <c r="HX192" s="10">
        <v>0.3</v>
      </c>
      <c r="HY192" s="10">
        <v>0.40632716000000002</v>
      </c>
      <c r="HZ192" s="10" t="s">
        <v>4148</v>
      </c>
      <c r="IA192" s="10" t="s">
        <v>266</v>
      </c>
      <c r="IB192" s="10" t="s">
        <v>4135</v>
      </c>
      <c r="IC192" s="10">
        <v>16039.073</v>
      </c>
      <c r="ID192" s="10">
        <v>12531.565000000001</v>
      </c>
      <c r="IE192" s="10">
        <v>18916.243999999999</v>
      </c>
      <c r="IF192" s="10" t="s">
        <v>242</v>
      </c>
      <c r="IG192" s="10">
        <v>16039.073</v>
      </c>
    </row>
    <row r="193" spans="1:241" customFormat="1" ht="14" customHeight="1" x14ac:dyDescent="0.2">
      <c r="A193">
        <v>192</v>
      </c>
      <c r="B193">
        <v>213</v>
      </c>
      <c r="C193" s="1">
        <v>44795.604861111111</v>
      </c>
      <c r="D193" s="1">
        <v>44795.604861111111</v>
      </c>
      <c r="E193">
        <v>4</v>
      </c>
      <c r="G193" t="s">
        <v>242</v>
      </c>
      <c r="H193" t="s">
        <v>242</v>
      </c>
      <c r="I193">
        <v>1</v>
      </c>
      <c r="J193" s="1">
        <v>44795.604861111111</v>
      </c>
      <c r="K193" t="s">
        <v>4149</v>
      </c>
      <c r="L193" t="s">
        <v>242</v>
      </c>
      <c r="M193" t="s">
        <v>242</v>
      </c>
      <c r="P193" t="s">
        <v>242</v>
      </c>
      <c r="Q193" t="s">
        <v>242</v>
      </c>
      <c r="T193" t="s">
        <v>4150</v>
      </c>
      <c r="V193" t="s">
        <v>4151</v>
      </c>
      <c r="W193" t="s">
        <v>4152</v>
      </c>
      <c r="X193">
        <v>7370</v>
      </c>
      <c r="Y193" t="s">
        <v>1487</v>
      </c>
      <c r="Z193" t="s">
        <v>4153</v>
      </c>
      <c r="AA193">
        <v>2020</v>
      </c>
      <c r="AC193">
        <v>0</v>
      </c>
      <c r="AF193">
        <v>10</v>
      </c>
      <c r="AG193" t="s">
        <v>242</v>
      </c>
      <c r="AJ193" s="27">
        <v>1</v>
      </c>
      <c r="AK193">
        <v>4</v>
      </c>
      <c r="AL193" s="27">
        <v>0</v>
      </c>
      <c r="AM193">
        <v>0</v>
      </c>
      <c r="AN193" s="27">
        <v>0</v>
      </c>
      <c r="AO193">
        <v>0</v>
      </c>
      <c r="AQ193">
        <v>3</v>
      </c>
      <c r="AT193" s="27">
        <v>1</v>
      </c>
      <c r="AU193">
        <v>3</v>
      </c>
      <c r="AV193" s="21">
        <f t="shared" si="8"/>
        <v>30</v>
      </c>
      <c r="AW193">
        <v>3</v>
      </c>
      <c r="AZ193" s="27">
        <v>1</v>
      </c>
      <c r="BA193">
        <v>3</v>
      </c>
      <c r="BB193" s="21">
        <f t="shared" si="9"/>
        <v>30</v>
      </c>
      <c r="BC193" t="s">
        <v>242</v>
      </c>
      <c r="BF193" s="27">
        <v>1</v>
      </c>
      <c r="BI193">
        <v>2</v>
      </c>
      <c r="BL193" s="27">
        <v>1</v>
      </c>
      <c r="BM193">
        <v>2</v>
      </c>
      <c r="BP193" s="27">
        <v>1</v>
      </c>
      <c r="BQ193">
        <v>2</v>
      </c>
      <c r="BR193" s="21">
        <f t="shared" si="10"/>
        <v>20</v>
      </c>
      <c r="BT193">
        <v>3</v>
      </c>
      <c r="BW193" s="27">
        <v>0</v>
      </c>
      <c r="BX193" s="24" t="s">
        <v>242</v>
      </c>
      <c r="BY193" s="21" t="s">
        <v>242</v>
      </c>
      <c r="BZ193" t="s">
        <v>242</v>
      </c>
      <c r="CA193" t="s">
        <v>242</v>
      </c>
      <c r="CD193" s="27">
        <v>0</v>
      </c>
      <c r="CF193" t="s">
        <v>242</v>
      </c>
      <c r="CG193" t="s">
        <v>242</v>
      </c>
      <c r="CI193" s="27">
        <v>1</v>
      </c>
      <c r="CJ193" t="s">
        <v>4154</v>
      </c>
      <c r="CK193">
        <v>1</v>
      </c>
      <c r="CN193" s="27">
        <v>0</v>
      </c>
      <c r="CO193" s="27">
        <v>0.5</v>
      </c>
      <c r="CP193" t="s">
        <v>242</v>
      </c>
      <c r="CQ193">
        <v>100</v>
      </c>
      <c r="CR193" t="s">
        <v>242</v>
      </c>
      <c r="CS193" s="2" t="s">
        <v>4155</v>
      </c>
      <c r="CU193" s="27">
        <v>1</v>
      </c>
      <c r="CV193" t="s">
        <v>4156</v>
      </c>
      <c r="CW193">
        <v>1</v>
      </c>
      <c r="CZ193" s="27">
        <v>0</v>
      </c>
      <c r="DA193" t="s">
        <v>242</v>
      </c>
      <c r="DB193" t="s">
        <v>242</v>
      </c>
      <c r="DD193" s="27">
        <v>0</v>
      </c>
      <c r="DE193" t="s">
        <v>242</v>
      </c>
      <c r="DF193" t="s">
        <v>242</v>
      </c>
      <c r="DH193" t="s">
        <v>242</v>
      </c>
      <c r="DI193" t="s">
        <v>242</v>
      </c>
      <c r="DJ193" t="s">
        <v>242</v>
      </c>
      <c r="DL193" s="27">
        <v>0</v>
      </c>
      <c r="DM193" t="s">
        <v>242</v>
      </c>
      <c r="DN193" t="s">
        <v>242</v>
      </c>
      <c r="DP193" t="s">
        <v>242</v>
      </c>
      <c r="DS193" s="27">
        <v>1</v>
      </c>
      <c r="DT193" t="s">
        <v>4157</v>
      </c>
      <c r="DU193" s="27">
        <v>1</v>
      </c>
      <c r="DV193" s="2" t="s">
        <v>4158</v>
      </c>
      <c r="DW193" s="27">
        <v>0</v>
      </c>
      <c r="DY193" s="27">
        <v>1</v>
      </c>
      <c r="DZ193" t="s">
        <v>4159</v>
      </c>
      <c r="EA193" s="27">
        <v>0</v>
      </c>
      <c r="EC193" s="27">
        <v>1</v>
      </c>
      <c r="ED193" t="s">
        <v>4160</v>
      </c>
      <c r="EE193" s="27">
        <v>0</v>
      </c>
      <c r="EG193" s="27">
        <v>0</v>
      </c>
      <c r="EI193" s="27">
        <v>0</v>
      </c>
      <c r="EK193" s="27">
        <v>0</v>
      </c>
      <c r="EM193">
        <v>1</v>
      </c>
      <c r="EP193" s="27">
        <v>0</v>
      </c>
      <c r="EQ193" t="s">
        <v>242</v>
      </c>
      <c r="ER193" t="s">
        <v>242</v>
      </c>
      <c r="EU193" t="s">
        <v>242</v>
      </c>
      <c r="EV193" t="s">
        <v>242</v>
      </c>
      <c r="EX193" s="27">
        <v>0</v>
      </c>
      <c r="EY193" t="s">
        <v>242</v>
      </c>
      <c r="FA193" s="27">
        <v>0</v>
      </c>
      <c r="FB193" t="s">
        <v>242</v>
      </c>
      <c r="FD193" s="27">
        <v>0</v>
      </c>
      <c r="FE193" t="s">
        <v>242</v>
      </c>
      <c r="FG193" s="27">
        <v>0</v>
      </c>
      <c r="FH193" t="s">
        <v>242</v>
      </c>
      <c r="FJ193" t="s">
        <v>242</v>
      </c>
      <c r="FM193" s="27">
        <v>0</v>
      </c>
      <c r="FN193" t="s">
        <v>242</v>
      </c>
      <c r="FO193" t="s">
        <v>242</v>
      </c>
      <c r="FP193" t="s">
        <v>242</v>
      </c>
      <c r="FR193" s="27">
        <v>0</v>
      </c>
      <c r="FS193" t="s">
        <v>242</v>
      </c>
      <c r="FT193" t="s">
        <v>242</v>
      </c>
      <c r="FV193" s="27">
        <v>0</v>
      </c>
      <c r="FW193" t="s">
        <v>242</v>
      </c>
      <c r="FX193" t="s">
        <v>242</v>
      </c>
      <c r="FY193" t="s">
        <v>242</v>
      </c>
      <c r="FZ193" t="s">
        <v>242</v>
      </c>
      <c r="GA193" t="s">
        <v>242</v>
      </c>
      <c r="GB193" t="s">
        <v>242</v>
      </c>
      <c r="GC193" t="s">
        <v>242</v>
      </c>
      <c r="GD193" t="s">
        <v>242</v>
      </c>
      <c r="GF193" t="s">
        <v>242</v>
      </c>
      <c r="GI193" s="27">
        <v>1</v>
      </c>
      <c r="GJ193">
        <v>1</v>
      </c>
      <c r="GK193">
        <v>1</v>
      </c>
      <c r="GL193" t="s">
        <v>4161</v>
      </c>
      <c r="GM193">
        <v>1</v>
      </c>
      <c r="GP193" s="27">
        <v>1</v>
      </c>
      <c r="GQ193">
        <v>1E-3</v>
      </c>
      <c r="GR193" t="s">
        <v>4162</v>
      </c>
      <c r="GT193">
        <v>1</v>
      </c>
      <c r="GW193" s="27">
        <v>0</v>
      </c>
      <c r="GY193" s="27">
        <v>0</v>
      </c>
      <c r="HA193" t="s">
        <v>242</v>
      </c>
      <c r="HD193" s="27">
        <v>0</v>
      </c>
      <c r="HF193" t="s">
        <v>242</v>
      </c>
      <c r="HI193">
        <v>0.55555555599999995</v>
      </c>
      <c r="HJ193">
        <v>1</v>
      </c>
      <c r="HK193">
        <v>0.75</v>
      </c>
      <c r="HL193">
        <v>0</v>
      </c>
      <c r="HM193">
        <v>0.4</v>
      </c>
      <c r="HN193">
        <v>0</v>
      </c>
      <c r="HO193">
        <v>0</v>
      </c>
      <c r="HP193">
        <v>0</v>
      </c>
      <c r="HQ193">
        <v>1</v>
      </c>
      <c r="HR193">
        <v>1</v>
      </c>
      <c r="HS193">
        <v>0</v>
      </c>
      <c r="HT193">
        <v>0</v>
      </c>
      <c r="HU193">
        <v>1</v>
      </c>
      <c r="HV193">
        <v>0.76851851900000001</v>
      </c>
      <c r="HW193">
        <v>0.1</v>
      </c>
      <c r="HX193">
        <v>0.4</v>
      </c>
      <c r="HY193">
        <v>0.42283950599999998</v>
      </c>
      <c r="HZ193" t="s">
        <v>4163</v>
      </c>
      <c r="IA193" t="s">
        <v>266</v>
      </c>
      <c r="IB193" t="s">
        <v>4150</v>
      </c>
      <c r="IC193">
        <v>3459.3290000000002</v>
      </c>
      <c r="ID193">
        <v>3716.3490000000002</v>
      </c>
      <c r="IE193">
        <v>5077.482</v>
      </c>
      <c r="IF193" t="s">
        <v>242</v>
      </c>
      <c r="IG193">
        <v>3459.3290000000002</v>
      </c>
    </row>
    <row r="194" spans="1:241" customFormat="1" ht="14" customHeight="1" x14ac:dyDescent="0.2">
      <c r="A194">
        <v>193</v>
      </c>
      <c r="B194">
        <v>214</v>
      </c>
      <c r="C194" s="1">
        <v>44795.604861111111</v>
      </c>
      <c r="D194" s="1">
        <v>44795.604861111111</v>
      </c>
      <c r="E194">
        <v>4</v>
      </c>
      <c r="G194" t="s">
        <v>242</v>
      </c>
      <c r="H194" t="s">
        <v>242</v>
      </c>
      <c r="I194">
        <v>1</v>
      </c>
      <c r="J194" s="1">
        <v>44795.604861111111</v>
      </c>
      <c r="K194" t="s">
        <v>4164</v>
      </c>
      <c r="L194" t="s">
        <v>242</v>
      </c>
      <c r="M194" t="s">
        <v>242</v>
      </c>
      <c r="P194" t="s">
        <v>242</v>
      </c>
      <c r="Q194" t="s">
        <v>242</v>
      </c>
      <c r="T194" t="s">
        <v>4165</v>
      </c>
      <c r="U194" s="24">
        <v>89800</v>
      </c>
      <c r="V194" t="s">
        <v>4166</v>
      </c>
      <c r="W194">
        <v>824348106</v>
      </c>
      <c r="X194">
        <v>2851</v>
      </c>
      <c r="Y194" t="s">
        <v>418</v>
      </c>
      <c r="Z194" t="s">
        <v>1838</v>
      </c>
      <c r="AA194">
        <v>2019</v>
      </c>
      <c r="AC194">
        <v>0</v>
      </c>
      <c r="AF194">
        <v>11</v>
      </c>
      <c r="AG194" t="s">
        <v>242</v>
      </c>
      <c r="AJ194" s="27">
        <v>0</v>
      </c>
      <c r="AK194">
        <v>0</v>
      </c>
      <c r="AL194" s="27">
        <v>0</v>
      </c>
      <c r="AM194">
        <v>0</v>
      </c>
      <c r="AN194" s="27">
        <v>0</v>
      </c>
      <c r="AO194">
        <v>0</v>
      </c>
      <c r="AQ194" t="s">
        <v>242</v>
      </c>
      <c r="AT194" s="27">
        <v>1</v>
      </c>
      <c r="AU194">
        <v>1</v>
      </c>
      <c r="AV194" s="21">
        <f t="shared" si="8"/>
        <v>9.0909090909090917</v>
      </c>
      <c r="AW194">
        <v>2</v>
      </c>
      <c r="AZ194" s="27">
        <v>1</v>
      </c>
      <c r="BA194">
        <v>2</v>
      </c>
      <c r="BB194" s="21">
        <f t="shared" si="9"/>
        <v>18.181818181818183</v>
      </c>
      <c r="BC194" t="s">
        <v>242</v>
      </c>
      <c r="BF194" s="27">
        <v>1</v>
      </c>
      <c r="BG194">
        <v>7</v>
      </c>
      <c r="BI194">
        <v>2</v>
      </c>
      <c r="BL194" s="27">
        <v>1</v>
      </c>
      <c r="BM194">
        <v>2</v>
      </c>
      <c r="BP194" s="27">
        <v>1</v>
      </c>
      <c r="BQ194">
        <v>3</v>
      </c>
      <c r="BR194" s="21">
        <f t="shared" si="10"/>
        <v>27.27272727272727</v>
      </c>
      <c r="BT194">
        <v>1</v>
      </c>
      <c r="BW194" s="27">
        <v>0</v>
      </c>
      <c r="BX194" s="24" t="s">
        <v>242</v>
      </c>
      <c r="BY194" s="21" t="s">
        <v>242</v>
      </c>
      <c r="BZ194" t="s">
        <v>242</v>
      </c>
      <c r="CA194" t="s">
        <v>242</v>
      </c>
      <c r="CD194" s="27">
        <v>0</v>
      </c>
      <c r="CF194" t="s">
        <v>242</v>
      </c>
      <c r="CG194" t="s">
        <v>242</v>
      </c>
      <c r="CI194" s="27">
        <v>1</v>
      </c>
      <c r="CJ194" t="s">
        <v>4167</v>
      </c>
      <c r="CK194">
        <v>1</v>
      </c>
      <c r="CN194" s="27">
        <v>1</v>
      </c>
      <c r="CO194" s="27">
        <v>0</v>
      </c>
      <c r="CP194" t="s">
        <v>242</v>
      </c>
      <c r="CQ194" t="s">
        <v>242</v>
      </c>
      <c r="CR194" t="s">
        <v>242</v>
      </c>
      <c r="CU194" s="27">
        <v>1</v>
      </c>
      <c r="CV194" t="s">
        <v>4168</v>
      </c>
      <c r="CW194">
        <v>1</v>
      </c>
      <c r="CZ194" s="27">
        <v>1</v>
      </c>
      <c r="DA194">
        <v>387172</v>
      </c>
      <c r="DB194">
        <v>2</v>
      </c>
      <c r="DD194" s="27">
        <v>1</v>
      </c>
      <c r="DE194" t="s">
        <v>242</v>
      </c>
      <c r="DF194" t="s">
        <v>242</v>
      </c>
      <c r="DH194" t="s">
        <v>242</v>
      </c>
      <c r="DI194">
        <v>304920</v>
      </c>
      <c r="DJ194">
        <v>2</v>
      </c>
      <c r="DL194" s="27">
        <v>1</v>
      </c>
      <c r="DM194">
        <v>17439</v>
      </c>
      <c r="DN194">
        <v>2</v>
      </c>
      <c r="DP194">
        <v>1</v>
      </c>
      <c r="DS194" s="27">
        <v>1</v>
      </c>
      <c r="DT194" t="s">
        <v>4169</v>
      </c>
      <c r="DU194" s="27">
        <v>1</v>
      </c>
      <c r="DV194" s="2" t="s">
        <v>4170</v>
      </c>
      <c r="DW194" s="27">
        <v>0</v>
      </c>
      <c r="DY194" s="27">
        <v>1</v>
      </c>
      <c r="DZ194" t="s">
        <v>4171</v>
      </c>
      <c r="EA194" s="27">
        <v>0</v>
      </c>
      <c r="EC194" s="27">
        <v>0</v>
      </c>
      <c r="EE194" s="27">
        <v>0</v>
      </c>
      <c r="EG194" s="27">
        <v>0</v>
      </c>
      <c r="EI194" s="27">
        <v>1</v>
      </c>
      <c r="EJ194" t="s">
        <v>4172</v>
      </c>
      <c r="EK194" s="27">
        <v>1</v>
      </c>
      <c r="EL194" t="s">
        <v>4173</v>
      </c>
      <c r="EM194">
        <v>1</v>
      </c>
      <c r="EP194" s="27">
        <v>0</v>
      </c>
      <c r="EQ194" t="s">
        <v>242</v>
      </c>
      <c r="ER194" t="s">
        <v>242</v>
      </c>
      <c r="EU194" t="s">
        <v>242</v>
      </c>
      <c r="EV194" t="s">
        <v>242</v>
      </c>
      <c r="EX194" s="27">
        <v>1</v>
      </c>
      <c r="EY194">
        <v>3451.67</v>
      </c>
      <c r="EZ194" t="s">
        <v>3434</v>
      </c>
      <c r="FA194" s="27">
        <v>1</v>
      </c>
      <c r="FB194">
        <v>21.48</v>
      </c>
      <c r="FD194" s="27">
        <v>1</v>
      </c>
      <c r="FE194">
        <v>1474.38</v>
      </c>
      <c r="FG194" s="27">
        <v>1</v>
      </c>
      <c r="FH194">
        <v>21.48</v>
      </c>
      <c r="FJ194">
        <v>1</v>
      </c>
      <c r="FM194" s="27">
        <v>1</v>
      </c>
      <c r="FN194">
        <v>32.799999999999997</v>
      </c>
      <c r="FO194">
        <v>45.2</v>
      </c>
      <c r="FP194">
        <v>22</v>
      </c>
      <c r="FR194" s="27">
        <v>1</v>
      </c>
      <c r="FS194">
        <v>24.6</v>
      </c>
      <c r="FT194">
        <v>2</v>
      </c>
      <c r="FV194" s="27">
        <v>0</v>
      </c>
      <c r="FW194" t="s">
        <v>242</v>
      </c>
      <c r="FX194" t="s">
        <v>242</v>
      </c>
      <c r="FY194" t="s">
        <v>242</v>
      </c>
      <c r="FZ194" t="s">
        <v>242</v>
      </c>
      <c r="GA194" t="s">
        <v>242</v>
      </c>
      <c r="GB194" t="s">
        <v>242</v>
      </c>
      <c r="GC194" t="s">
        <v>242</v>
      </c>
      <c r="GD194" t="s">
        <v>242</v>
      </c>
      <c r="GF194">
        <v>1</v>
      </c>
      <c r="GI194" s="27">
        <v>0</v>
      </c>
      <c r="GJ194" t="s">
        <v>242</v>
      </c>
      <c r="GK194" t="s">
        <v>242</v>
      </c>
      <c r="GM194" t="s">
        <v>242</v>
      </c>
      <c r="GP194" s="44">
        <v>1</v>
      </c>
      <c r="GQ194">
        <v>349</v>
      </c>
      <c r="GT194" t="s">
        <v>242</v>
      </c>
      <c r="GW194" s="27">
        <v>0</v>
      </c>
      <c r="GY194" s="27">
        <v>0</v>
      </c>
      <c r="HA194" t="s">
        <v>242</v>
      </c>
      <c r="HD194" s="27">
        <v>0</v>
      </c>
      <c r="HF194">
        <v>1</v>
      </c>
      <c r="HI194">
        <v>0.55555555599999995</v>
      </c>
      <c r="HJ194">
        <v>1</v>
      </c>
      <c r="HK194">
        <v>0.5</v>
      </c>
      <c r="HL194">
        <v>1</v>
      </c>
      <c r="HM194">
        <v>0.5</v>
      </c>
      <c r="HN194">
        <v>0</v>
      </c>
      <c r="HO194">
        <v>1</v>
      </c>
      <c r="HP194">
        <v>0.66666666699999999</v>
      </c>
      <c r="HQ194">
        <v>0</v>
      </c>
      <c r="HR194">
        <v>0</v>
      </c>
      <c r="HS194">
        <v>0</v>
      </c>
      <c r="HT194">
        <v>0</v>
      </c>
      <c r="HU194">
        <v>1</v>
      </c>
      <c r="HV194">
        <v>0.68518518500000003</v>
      </c>
      <c r="HW194">
        <v>0.625</v>
      </c>
      <c r="HX194">
        <v>0.133333333</v>
      </c>
      <c r="HY194">
        <v>0.48117283999999999</v>
      </c>
      <c r="HZ194" t="s">
        <v>4174</v>
      </c>
      <c r="IA194" t="s">
        <v>266</v>
      </c>
      <c r="IB194" t="s">
        <v>4165</v>
      </c>
      <c r="IC194">
        <v>17900.8</v>
      </c>
      <c r="ID194">
        <v>18361.7</v>
      </c>
      <c r="IE194">
        <v>19944.599999999999</v>
      </c>
      <c r="IF194">
        <v>22148.9</v>
      </c>
      <c r="IG194">
        <v>17900.8</v>
      </c>
    </row>
    <row r="195" spans="1:241" customFormat="1" ht="14" customHeight="1" x14ac:dyDescent="0.2">
      <c r="A195">
        <v>194</v>
      </c>
      <c r="B195">
        <v>215</v>
      </c>
      <c r="C195" s="1">
        <v>44795.604861111111</v>
      </c>
      <c r="D195" s="1">
        <v>44795.604861111111</v>
      </c>
      <c r="E195">
        <v>4</v>
      </c>
      <c r="G195" t="s">
        <v>242</v>
      </c>
      <c r="H195" t="s">
        <v>242</v>
      </c>
      <c r="I195">
        <v>1</v>
      </c>
      <c r="J195" s="1">
        <v>44795.604861111111</v>
      </c>
      <c r="K195" t="s">
        <v>4175</v>
      </c>
      <c r="L195" t="s">
        <v>242</v>
      </c>
      <c r="M195" t="s">
        <v>242</v>
      </c>
      <c r="P195" t="s">
        <v>242</v>
      </c>
      <c r="Q195" t="s">
        <v>242</v>
      </c>
      <c r="T195" t="s">
        <v>4176</v>
      </c>
      <c r="V195" t="s">
        <v>4177</v>
      </c>
      <c r="W195">
        <v>291011104</v>
      </c>
      <c r="X195">
        <v>3823</v>
      </c>
      <c r="Y195" t="s">
        <v>476</v>
      </c>
      <c r="Z195" t="s">
        <v>2329</v>
      </c>
      <c r="AA195">
        <v>2019</v>
      </c>
      <c r="AC195">
        <v>0</v>
      </c>
      <c r="AF195">
        <v>11</v>
      </c>
      <c r="AG195" t="s">
        <v>242</v>
      </c>
      <c r="AJ195" s="27">
        <v>1</v>
      </c>
      <c r="AK195">
        <v>10</v>
      </c>
      <c r="AL195" s="27">
        <v>0</v>
      </c>
      <c r="AM195">
        <v>0</v>
      </c>
      <c r="AN195" s="27">
        <v>0</v>
      </c>
      <c r="AO195">
        <v>0</v>
      </c>
      <c r="AP195" t="s">
        <v>4178</v>
      </c>
      <c r="AQ195">
        <v>2</v>
      </c>
      <c r="AT195" s="27">
        <v>1</v>
      </c>
      <c r="AU195">
        <v>1</v>
      </c>
      <c r="AV195" s="21">
        <f t="shared" ref="AV195:AV258" si="12">AU195/AF195*100</f>
        <v>9.0909090909090917</v>
      </c>
      <c r="AW195">
        <v>2</v>
      </c>
      <c r="AZ195" s="27">
        <v>1</v>
      </c>
      <c r="BA195">
        <v>2</v>
      </c>
      <c r="BB195" s="21">
        <f t="shared" ref="BB195:BB258" si="13">BA195/AF195*100</f>
        <v>18.181818181818183</v>
      </c>
      <c r="BC195" t="s">
        <v>242</v>
      </c>
      <c r="BF195" s="27">
        <v>1</v>
      </c>
      <c r="BI195">
        <v>2</v>
      </c>
      <c r="BL195" s="27">
        <v>1</v>
      </c>
      <c r="BM195">
        <v>2</v>
      </c>
      <c r="BP195" s="27">
        <v>1</v>
      </c>
      <c r="BQ195">
        <v>3</v>
      </c>
      <c r="BR195" s="21">
        <f t="shared" ref="BR195:BR258" si="14">BQ195/AF195*100</f>
        <v>27.27272727272727</v>
      </c>
      <c r="BT195">
        <v>1</v>
      </c>
      <c r="BW195" s="27">
        <v>0</v>
      </c>
      <c r="BX195" s="24" t="s">
        <v>242</v>
      </c>
      <c r="BY195" s="21" t="s">
        <v>242</v>
      </c>
      <c r="BZ195" t="s">
        <v>242</v>
      </c>
      <c r="CA195" t="s">
        <v>242</v>
      </c>
      <c r="CD195" s="27">
        <v>0</v>
      </c>
      <c r="CF195" t="s">
        <v>242</v>
      </c>
      <c r="CG195" t="s">
        <v>242</v>
      </c>
      <c r="CI195" s="27">
        <v>1</v>
      </c>
      <c r="CJ195" s="2" t="s">
        <v>4179</v>
      </c>
      <c r="CK195">
        <v>1</v>
      </c>
      <c r="CN195" s="27">
        <v>0</v>
      </c>
      <c r="CO195" s="27">
        <v>0.5</v>
      </c>
      <c r="CP195" t="s">
        <v>242</v>
      </c>
      <c r="CQ195">
        <v>100</v>
      </c>
      <c r="CR195" t="s">
        <v>242</v>
      </c>
      <c r="CS195" t="s">
        <v>4180</v>
      </c>
      <c r="CU195" s="27">
        <v>1</v>
      </c>
      <c r="CV195" s="2" t="s">
        <v>4181</v>
      </c>
      <c r="CW195">
        <v>1</v>
      </c>
      <c r="CZ195" s="27">
        <v>1</v>
      </c>
      <c r="DA195">
        <v>163945</v>
      </c>
      <c r="DB195">
        <v>2</v>
      </c>
      <c r="DD195" s="27">
        <v>1</v>
      </c>
      <c r="DE195">
        <v>699739</v>
      </c>
      <c r="DF195">
        <v>2</v>
      </c>
      <c r="DG195">
        <v>687352</v>
      </c>
      <c r="DH195">
        <v>2</v>
      </c>
      <c r="DI195" t="s">
        <v>242</v>
      </c>
      <c r="DJ195" t="s">
        <v>242</v>
      </c>
      <c r="DL195" s="27">
        <v>0</v>
      </c>
      <c r="DM195" t="s">
        <v>242</v>
      </c>
      <c r="DN195" t="s">
        <v>242</v>
      </c>
      <c r="DP195">
        <v>1</v>
      </c>
      <c r="DS195" s="27">
        <v>1</v>
      </c>
      <c r="DT195" s="2" t="s">
        <v>4182</v>
      </c>
      <c r="DU195" s="27">
        <v>1</v>
      </c>
      <c r="DV195" t="s">
        <v>4183</v>
      </c>
      <c r="DW195" s="27">
        <v>0</v>
      </c>
      <c r="DY195" s="27">
        <v>1</v>
      </c>
      <c r="DZ195" t="s">
        <v>4184</v>
      </c>
      <c r="EA195" s="27">
        <v>1</v>
      </c>
      <c r="EC195" s="27">
        <v>1</v>
      </c>
      <c r="ED195" t="s">
        <v>4185</v>
      </c>
      <c r="EE195" s="27">
        <v>1</v>
      </c>
      <c r="EF195" t="s">
        <v>4186</v>
      </c>
      <c r="EG195" s="27">
        <v>1</v>
      </c>
      <c r="EH195" t="s">
        <v>4187</v>
      </c>
      <c r="EI195" s="27">
        <v>1</v>
      </c>
      <c r="EJ195" t="s">
        <v>4188</v>
      </c>
      <c r="EK195" s="27">
        <v>1</v>
      </c>
      <c r="EM195">
        <v>1</v>
      </c>
      <c r="EP195" s="27">
        <v>0</v>
      </c>
      <c r="EQ195" t="s">
        <v>242</v>
      </c>
      <c r="ER195" t="s">
        <v>242</v>
      </c>
      <c r="EU195" t="s">
        <v>242</v>
      </c>
      <c r="EV195" t="s">
        <v>242</v>
      </c>
      <c r="EX195" s="27">
        <v>0</v>
      </c>
      <c r="EY195" t="s">
        <v>242</v>
      </c>
      <c r="FA195" s="27">
        <v>0</v>
      </c>
      <c r="FB195" t="s">
        <v>242</v>
      </c>
      <c r="FD195" s="27">
        <v>1</v>
      </c>
      <c r="FE195">
        <v>5256.83</v>
      </c>
      <c r="FG195" s="27">
        <v>0</v>
      </c>
      <c r="FH195" t="s">
        <v>242</v>
      </c>
      <c r="FJ195">
        <v>1</v>
      </c>
      <c r="FM195" s="27">
        <v>1</v>
      </c>
      <c r="FN195">
        <v>14</v>
      </c>
      <c r="FO195">
        <v>43</v>
      </c>
      <c r="FP195">
        <v>43</v>
      </c>
      <c r="FR195" s="27">
        <v>1</v>
      </c>
      <c r="FS195">
        <v>31</v>
      </c>
      <c r="FT195">
        <v>1</v>
      </c>
      <c r="FV195" s="27">
        <v>0.5</v>
      </c>
      <c r="FW195" t="s">
        <v>242</v>
      </c>
      <c r="FX195" t="s">
        <v>242</v>
      </c>
      <c r="FY195" t="s">
        <v>242</v>
      </c>
      <c r="FZ195" t="s">
        <v>242</v>
      </c>
      <c r="GA195" t="s">
        <v>242</v>
      </c>
      <c r="GB195" t="s">
        <v>242</v>
      </c>
      <c r="GC195" t="s">
        <v>242</v>
      </c>
      <c r="GD195">
        <v>1</v>
      </c>
      <c r="GE195" t="s">
        <v>4189</v>
      </c>
      <c r="GF195">
        <v>1</v>
      </c>
      <c r="GI195" s="27">
        <v>0</v>
      </c>
      <c r="GJ195" t="s">
        <v>242</v>
      </c>
      <c r="GK195" t="s">
        <v>242</v>
      </c>
      <c r="GM195" t="s">
        <v>242</v>
      </c>
      <c r="GP195" s="27">
        <v>1</v>
      </c>
      <c r="GQ195">
        <v>416</v>
      </c>
      <c r="GT195">
        <v>1</v>
      </c>
      <c r="GW195" s="27">
        <v>0</v>
      </c>
      <c r="GY195" s="27">
        <v>0</v>
      </c>
      <c r="HA195" t="s">
        <v>242</v>
      </c>
      <c r="HD195" s="27">
        <v>1</v>
      </c>
      <c r="HE195" t="s">
        <v>4190</v>
      </c>
      <c r="HF195">
        <v>1</v>
      </c>
      <c r="HI195">
        <v>0.55555555599999995</v>
      </c>
      <c r="HJ195">
        <v>1</v>
      </c>
      <c r="HK195">
        <v>0.75</v>
      </c>
      <c r="HL195">
        <v>0.66666666699999999</v>
      </c>
      <c r="HM195">
        <v>0.9</v>
      </c>
      <c r="HN195">
        <v>0</v>
      </c>
      <c r="HO195">
        <v>0.25</v>
      </c>
      <c r="HP195">
        <v>0.83333333300000001</v>
      </c>
      <c r="HQ195">
        <v>0</v>
      </c>
      <c r="HR195">
        <v>1</v>
      </c>
      <c r="HS195">
        <v>0</v>
      </c>
      <c r="HT195">
        <v>1</v>
      </c>
      <c r="HU195">
        <v>1</v>
      </c>
      <c r="HV195">
        <v>0.76851851900000001</v>
      </c>
      <c r="HW195">
        <v>0.45416666700000002</v>
      </c>
      <c r="HX195">
        <v>0.56666666700000001</v>
      </c>
      <c r="HY195">
        <v>0.59645061700000002</v>
      </c>
      <c r="HZ195" t="s">
        <v>4191</v>
      </c>
      <c r="IA195" t="s">
        <v>266</v>
      </c>
      <c r="IB195" t="s">
        <v>4176</v>
      </c>
      <c r="IC195">
        <v>18372</v>
      </c>
      <c r="ID195">
        <v>16785</v>
      </c>
      <c r="IE195">
        <v>18236</v>
      </c>
      <c r="IF195">
        <v>19629</v>
      </c>
      <c r="IG195">
        <v>18372</v>
      </c>
    </row>
    <row r="196" spans="1:241" customFormat="1" ht="14" customHeight="1" x14ac:dyDescent="0.2">
      <c r="A196">
        <v>195</v>
      </c>
      <c r="B196">
        <v>216</v>
      </c>
      <c r="C196" s="1">
        <v>44795.604861111111</v>
      </c>
      <c r="D196" s="1">
        <v>44795.604861111111</v>
      </c>
      <c r="E196">
        <v>4</v>
      </c>
      <c r="G196" t="s">
        <v>242</v>
      </c>
      <c r="H196" t="s">
        <v>242</v>
      </c>
      <c r="I196">
        <v>1</v>
      </c>
      <c r="J196" s="1">
        <v>44795.604861111111</v>
      </c>
      <c r="K196" t="s">
        <v>4192</v>
      </c>
      <c r="L196" t="s">
        <v>242</v>
      </c>
      <c r="M196" t="s">
        <v>242</v>
      </c>
      <c r="P196" t="s">
        <v>242</v>
      </c>
      <c r="Q196" t="s">
        <v>242</v>
      </c>
      <c r="T196" t="s">
        <v>4193</v>
      </c>
      <c r="V196" t="s">
        <v>4194</v>
      </c>
      <c r="W196">
        <v>874054109</v>
      </c>
      <c r="X196">
        <v>7372</v>
      </c>
      <c r="Y196" t="s">
        <v>1487</v>
      </c>
      <c r="Z196" t="s">
        <v>4195</v>
      </c>
      <c r="AA196">
        <v>2020</v>
      </c>
      <c r="AC196">
        <v>0.5</v>
      </c>
      <c r="AD196">
        <v>6</v>
      </c>
      <c r="AF196">
        <v>8</v>
      </c>
      <c r="AG196" t="s">
        <v>242</v>
      </c>
      <c r="AJ196" s="27">
        <v>0</v>
      </c>
      <c r="AK196">
        <v>0</v>
      </c>
      <c r="AL196" s="27">
        <v>0</v>
      </c>
      <c r="AM196">
        <v>0</v>
      </c>
      <c r="AN196" s="27">
        <v>0</v>
      </c>
      <c r="AO196">
        <v>0</v>
      </c>
      <c r="AQ196" t="s">
        <v>242</v>
      </c>
      <c r="AT196" s="27">
        <v>1</v>
      </c>
      <c r="AU196">
        <v>1</v>
      </c>
      <c r="AV196" s="21">
        <f t="shared" si="12"/>
        <v>12.5</v>
      </c>
      <c r="AW196">
        <v>2</v>
      </c>
      <c r="AZ196" s="27">
        <v>1</v>
      </c>
      <c r="BA196">
        <v>3</v>
      </c>
      <c r="BB196" s="21">
        <f t="shared" si="13"/>
        <v>37.5</v>
      </c>
      <c r="BC196" t="s">
        <v>242</v>
      </c>
      <c r="BF196" s="27">
        <v>1</v>
      </c>
      <c r="BI196">
        <v>2</v>
      </c>
      <c r="BL196" s="27">
        <v>1</v>
      </c>
      <c r="BM196">
        <v>2</v>
      </c>
      <c r="BP196" s="27">
        <v>1</v>
      </c>
      <c r="BQ196">
        <v>2</v>
      </c>
      <c r="BR196" s="21">
        <f t="shared" si="14"/>
        <v>25</v>
      </c>
      <c r="BT196">
        <v>3</v>
      </c>
      <c r="BW196" s="27">
        <v>1</v>
      </c>
      <c r="BX196">
        <v>3</v>
      </c>
      <c r="BY196" s="21">
        <f t="shared" ref="BY196:BY257" si="15">BX196/AF196*100</f>
        <v>37.5</v>
      </c>
      <c r="BZ196">
        <v>2</v>
      </c>
      <c r="CA196">
        <v>3</v>
      </c>
      <c r="CD196" s="27">
        <v>0</v>
      </c>
      <c r="CF196" t="s">
        <v>242</v>
      </c>
      <c r="CG196" t="s">
        <v>242</v>
      </c>
      <c r="CI196" s="27">
        <v>1</v>
      </c>
      <c r="CJ196" t="s">
        <v>4196</v>
      </c>
      <c r="CK196" t="s">
        <v>242</v>
      </c>
      <c r="CN196" s="27">
        <v>0</v>
      </c>
      <c r="CO196" s="27">
        <v>0.5</v>
      </c>
      <c r="CP196" t="s">
        <v>242</v>
      </c>
      <c r="CQ196">
        <v>100</v>
      </c>
      <c r="CR196">
        <v>100</v>
      </c>
      <c r="CS196" s="2" t="s">
        <v>4197</v>
      </c>
      <c r="CU196" s="27">
        <v>1</v>
      </c>
      <c r="CW196" t="s">
        <v>242</v>
      </c>
      <c r="CZ196" s="27">
        <v>0</v>
      </c>
      <c r="DA196" t="s">
        <v>242</v>
      </c>
      <c r="DB196" t="s">
        <v>242</v>
      </c>
      <c r="DD196" s="27">
        <v>0</v>
      </c>
      <c r="DE196" t="s">
        <v>242</v>
      </c>
      <c r="DF196" t="s">
        <v>242</v>
      </c>
      <c r="DH196" t="s">
        <v>242</v>
      </c>
      <c r="DI196" t="s">
        <v>242</v>
      </c>
      <c r="DJ196" t="s">
        <v>242</v>
      </c>
      <c r="DL196" s="27">
        <v>0</v>
      </c>
      <c r="DM196" t="s">
        <v>242</v>
      </c>
      <c r="DN196" t="s">
        <v>242</v>
      </c>
      <c r="DP196" t="s">
        <v>242</v>
      </c>
      <c r="DS196" s="27">
        <v>1</v>
      </c>
      <c r="DT196" t="s">
        <v>4198</v>
      </c>
      <c r="DU196" s="27">
        <v>0</v>
      </c>
      <c r="DW196" s="27">
        <v>0</v>
      </c>
      <c r="DY196" s="27">
        <v>0</v>
      </c>
      <c r="EA196" s="27">
        <v>0</v>
      </c>
      <c r="EC196" s="27">
        <v>0</v>
      </c>
      <c r="EE196" s="27">
        <v>0</v>
      </c>
      <c r="EG196" s="27">
        <v>0</v>
      </c>
      <c r="EI196" s="27">
        <v>0</v>
      </c>
      <c r="EK196" s="27">
        <v>0</v>
      </c>
      <c r="EM196">
        <v>4</v>
      </c>
      <c r="EP196" s="27">
        <v>0</v>
      </c>
      <c r="EQ196" t="s">
        <v>242</v>
      </c>
      <c r="ER196" t="s">
        <v>242</v>
      </c>
      <c r="EU196" t="s">
        <v>242</v>
      </c>
      <c r="EV196" t="s">
        <v>242</v>
      </c>
      <c r="EX196" s="27">
        <v>0</v>
      </c>
      <c r="EY196" t="s">
        <v>242</v>
      </c>
      <c r="FA196" s="27">
        <v>0</v>
      </c>
      <c r="FB196" t="s">
        <v>242</v>
      </c>
      <c r="FD196" s="27">
        <v>0</v>
      </c>
      <c r="FE196" t="s">
        <v>242</v>
      </c>
      <c r="FG196" s="27">
        <v>0</v>
      </c>
      <c r="FH196" t="s">
        <v>242</v>
      </c>
      <c r="FJ196" t="s">
        <v>242</v>
      </c>
      <c r="FM196" s="27">
        <v>0</v>
      </c>
      <c r="FN196" t="s">
        <v>242</v>
      </c>
      <c r="FO196" t="s">
        <v>242</v>
      </c>
      <c r="FP196" t="s">
        <v>242</v>
      </c>
      <c r="FR196" s="27">
        <v>0</v>
      </c>
      <c r="FS196" t="s">
        <v>242</v>
      </c>
      <c r="FT196" t="s">
        <v>242</v>
      </c>
      <c r="FV196" s="27">
        <v>0</v>
      </c>
      <c r="FW196" t="s">
        <v>242</v>
      </c>
      <c r="FX196" t="s">
        <v>242</v>
      </c>
      <c r="FY196" t="s">
        <v>242</v>
      </c>
      <c r="FZ196" t="s">
        <v>242</v>
      </c>
      <c r="GA196" t="s">
        <v>242</v>
      </c>
      <c r="GB196" t="s">
        <v>242</v>
      </c>
      <c r="GC196" t="s">
        <v>242</v>
      </c>
      <c r="GD196" t="s">
        <v>242</v>
      </c>
      <c r="GF196" t="s">
        <v>242</v>
      </c>
      <c r="GI196" s="27">
        <v>0</v>
      </c>
      <c r="GJ196" t="s">
        <v>242</v>
      </c>
      <c r="GK196" t="s">
        <v>242</v>
      </c>
      <c r="GM196" t="s">
        <v>242</v>
      </c>
      <c r="GP196" s="27">
        <v>1</v>
      </c>
      <c r="GQ196">
        <v>252</v>
      </c>
      <c r="GT196">
        <v>1</v>
      </c>
      <c r="GW196" s="27">
        <v>0</v>
      </c>
      <c r="GY196" s="27">
        <v>0</v>
      </c>
      <c r="HA196" t="s">
        <v>242</v>
      </c>
      <c r="HD196" s="27">
        <v>0</v>
      </c>
      <c r="HF196" t="s">
        <v>242</v>
      </c>
      <c r="HI196">
        <v>0.66666666699999999</v>
      </c>
      <c r="HJ196">
        <v>1</v>
      </c>
      <c r="HK196">
        <v>0.75</v>
      </c>
      <c r="HL196">
        <v>0</v>
      </c>
      <c r="HM196">
        <v>0.1</v>
      </c>
      <c r="HN196">
        <v>0</v>
      </c>
      <c r="HO196">
        <v>0</v>
      </c>
      <c r="HP196">
        <v>0</v>
      </c>
      <c r="HQ196">
        <v>0</v>
      </c>
      <c r="HR196">
        <v>1</v>
      </c>
      <c r="HS196">
        <v>0</v>
      </c>
      <c r="HT196">
        <v>0</v>
      </c>
      <c r="HU196">
        <v>1</v>
      </c>
      <c r="HV196">
        <v>0.80555555599999995</v>
      </c>
      <c r="HW196">
        <v>2.5000000000000001E-2</v>
      </c>
      <c r="HX196">
        <v>0.2</v>
      </c>
      <c r="HY196">
        <v>0.34351851900000002</v>
      </c>
      <c r="HZ196" t="s">
        <v>4199</v>
      </c>
      <c r="IA196" t="s">
        <v>266</v>
      </c>
      <c r="IB196" t="s">
        <v>4193</v>
      </c>
      <c r="IC196">
        <v>3088.97</v>
      </c>
      <c r="ID196">
        <v>3372.7719999999999</v>
      </c>
      <c r="IE196">
        <v>3504.8</v>
      </c>
      <c r="IF196" t="s">
        <v>242</v>
      </c>
      <c r="IG196">
        <v>3088.97</v>
      </c>
    </row>
    <row r="197" spans="1:241" customFormat="1" ht="14" customHeight="1" x14ac:dyDescent="0.2">
      <c r="A197">
        <v>196</v>
      </c>
      <c r="B197">
        <v>217</v>
      </c>
      <c r="C197" s="1">
        <v>44795.604861111111</v>
      </c>
      <c r="D197" s="1">
        <v>44795.604861111111</v>
      </c>
      <c r="E197">
        <v>4</v>
      </c>
      <c r="G197" t="s">
        <v>242</v>
      </c>
      <c r="H197" t="s">
        <v>242</v>
      </c>
      <c r="I197">
        <v>1</v>
      </c>
      <c r="J197" s="1">
        <v>44795.604861111111</v>
      </c>
      <c r="K197" t="s">
        <v>4200</v>
      </c>
      <c r="L197" t="s">
        <v>242</v>
      </c>
      <c r="M197" t="s">
        <v>242</v>
      </c>
      <c r="P197" t="s">
        <v>242</v>
      </c>
      <c r="Q197" t="s">
        <v>242</v>
      </c>
      <c r="T197" t="s">
        <v>4201</v>
      </c>
      <c r="V197" t="s">
        <v>4202</v>
      </c>
      <c r="W197">
        <v>285512109</v>
      </c>
      <c r="X197">
        <v>7372</v>
      </c>
      <c r="Y197" t="s">
        <v>1487</v>
      </c>
      <c r="Z197" t="s">
        <v>4195</v>
      </c>
      <c r="AA197">
        <v>2020</v>
      </c>
      <c r="AC197">
        <v>0</v>
      </c>
      <c r="AF197">
        <v>8</v>
      </c>
      <c r="AG197" t="s">
        <v>242</v>
      </c>
      <c r="AJ197" s="27">
        <v>0</v>
      </c>
      <c r="AK197">
        <v>0</v>
      </c>
      <c r="AL197" s="27">
        <v>0</v>
      </c>
      <c r="AM197">
        <v>0</v>
      </c>
      <c r="AN197" s="27">
        <v>0</v>
      </c>
      <c r="AO197">
        <v>0</v>
      </c>
      <c r="AQ197" t="s">
        <v>242</v>
      </c>
      <c r="AT197" s="27">
        <v>1</v>
      </c>
      <c r="AU197">
        <v>1</v>
      </c>
      <c r="AV197" s="21">
        <f t="shared" si="12"/>
        <v>12.5</v>
      </c>
      <c r="AW197">
        <v>3</v>
      </c>
      <c r="AZ197" s="27">
        <v>1</v>
      </c>
      <c r="BA197">
        <v>3</v>
      </c>
      <c r="BB197" s="21">
        <f t="shared" si="13"/>
        <v>37.5</v>
      </c>
      <c r="BC197" t="s">
        <v>242</v>
      </c>
      <c r="BF197" s="27">
        <v>1</v>
      </c>
      <c r="BG197">
        <v>9</v>
      </c>
      <c r="BI197">
        <v>2</v>
      </c>
      <c r="BL197" s="27">
        <v>1</v>
      </c>
      <c r="BM197">
        <v>2</v>
      </c>
      <c r="BP197" s="27">
        <v>1</v>
      </c>
      <c r="BQ197">
        <v>5</v>
      </c>
      <c r="BR197" s="21">
        <f t="shared" si="14"/>
        <v>62.5</v>
      </c>
      <c r="BT197">
        <v>3</v>
      </c>
      <c r="BW197" s="27">
        <v>1</v>
      </c>
      <c r="BX197">
        <v>5</v>
      </c>
      <c r="BY197" s="21">
        <f t="shared" si="15"/>
        <v>62.5</v>
      </c>
      <c r="BZ197">
        <v>1</v>
      </c>
      <c r="CA197">
        <v>1</v>
      </c>
      <c r="CD197" s="27">
        <v>0</v>
      </c>
      <c r="CF197" t="s">
        <v>242</v>
      </c>
      <c r="CG197" t="s">
        <v>242</v>
      </c>
      <c r="CI197" s="27">
        <v>1</v>
      </c>
      <c r="CJ197" t="s">
        <v>4203</v>
      </c>
      <c r="CK197">
        <v>1</v>
      </c>
      <c r="CN197" s="27">
        <v>1</v>
      </c>
      <c r="CO197" s="27">
        <v>0</v>
      </c>
      <c r="CP197" t="s">
        <v>242</v>
      </c>
      <c r="CQ197" t="s">
        <v>242</v>
      </c>
      <c r="CR197" t="s">
        <v>242</v>
      </c>
      <c r="CU197" s="27">
        <v>1</v>
      </c>
      <c r="CV197" s="2" t="s">
        <v>4204</v>
      </c>
      <c r="CW197">
        <v>1</v>
      </c>
      <c r="CZ197" s="27">
        <v>0</v>
      </c>
      <c r="DA197" t="s">
        <v>242</v>
      </c>
      <c r="DB197" t="s">
        <v>242</v>
      </c>
      <c r="DD197" s="27">
        <v>0</v>
      </c>
      <c r="DE197" t="s">
        <v>242</v>
      </c>
      <c r="DF197" t="s">
        <v>242</v>
      </c>
      <c r="DH197" t="s">
        <v>242</v>
      </c>
      <c r="DI197" t="s">
        <v>242</v>
      </c>
      <c r="DJ197" t="s">
        <v>242</v>
      </c>
      <c r="DL197" s="27">
        <v>0</v>
      </c>
      <c r="DM197" t="s">
        <v>242</v>
      </c>
      <c r="DN197" t="s">
        <v>242</v>
      </c>
      <c r="DP197" t="s">
        <v>242</v>
      </c>
      <c r="DS197" s="27">
        <v>1</v>
      </c>
      <c r="DT197" s="2" t="s">
        <v>4205</v>
      </c>
      <c r="DU197" s="27">
        <v>1</v>
      </c>
      <c r="DV197" t="s">
        <v>4206</v>
      </c>
      <c r="DW197" s="27">
        <v>0</v>
      </c>
      <c r="DY197" s="27">
        <v>0</v>
      </c>
      <c r="EA197" s="27">
        <v>0</v>
      </c>
      <c r="EC197" s="27">
        <v>1</v>
      </c>
      <c r="ED197" s="2" t="s">
        <v>4207</v>
      </c>
      <c r="EE197" s="27">
        <v>1</v>
      </c>
      <c r="EF197" s="2" t="s">
        <v>4208</v>
      </c>
      <c r="EG197" s="27">
        <v>1</v>
      </c>
      <c r="EH197" t="s">
        <v>4209</v>
      </c>
      <c r="EI197" s="27">
        <v>1</v>
      </c>
      <c r="EJ197" t="s">
        <v>4210</v>
      </c>
      <c r="EK197" s="27">
        <v>0</v>
      </c>
      <c r="EM197">
        <v>1</v>
      </c>
      <c r="EP197" s="27">
        <v>0</v>
      </c>
      <c r="EQ197" t="s">
        <v>242</v>
      </c>
      <c r="ER197" t="s">
        <v>242</v>
      </c>
      <c r="EU197" t="s">
        <v>242</v>
      </c>
      <c r="EV197" t="s">
        <v>242</v>
      </c>
      <c r="EX197" s="27">
        <v>0</v>
      </c>
      <c r="EY197" t="s">
        <v>242</v>
      </c>
      <c r="FA197" s="27">
        <v>0</v>
      </c>
      <c r="FB197" t="s">
        <v>242</v>
      </c>
      <c r="FC197" t="s">
        <v>4211</v>
      </c>
      <c r="FD197" s="27">
        <v>0</v>
      </c>
      <c r="FE197" t="s">
        <v>242</v>
      </c>
      <c r="FG197" s="27">
        <v>0</v>
      </c>
      <c r="FH197" t="s">
        <v>242</v>
      </c>
      <c r="FJ197" t="s">
        <v>242</v>
      </c>
      <c r="FM197" s="27">
        <v>0</v>
      </c>
      <c r="FN197" t="s">
        <v>242</v>
      </c>
      <c r="FO197" t="s">
        <v>242</v>
      </c>
      <c r="FP197" t="s">
        <v>242</v>
      </c>
      <c r="FR197" s="27">
        <v>1</v>
      </c>
      <c r="FS197">
        <v>23.9</v>
      </c>
      <c r="FT197">
        <v>2</v>
      </c>
      <c r="FV197" s="27">
        <v>1</v>
      </c>
      <c r="FW197">
        <v>3.2</v>
      </c>
      <c r="FX197">
        <v>8.1999999999999993</v>
      </c>
      <c r="FY197">
        <v>54.6</v>
      </c>
      <c r="FZ197">
        <v>22.3</v>
      </c>
      <c r="GA197" t="s">
        <v>242</v>
      </c>
      <c r="GB197" t="s">
        <v>242</v>
      </c>
      <c r="GC197" t="s">
        <v>242</v>
      </c>
      <c r="GD197">
        <v>1</v>
      </c>
      <c r="GF197">
        <v>1</v>
      </c>
      <c r="GI197" s="27">
        <v>0.5</v>
      </c>
      <c r="GJ197" t="s">
        <v>242</v>
      </c>
      <c r="GK197">
        <v>1</v>
      </c>
      <c r="GL197" t="s">
        <v>4212</v>
      </c>
      <c r="GM197">
        <v>1</v>
      </c>
      <c r="GP197" s="27">
        <v>1</v>
      </c>
      <c r="GQ197">
        <v>316</v>
      </c>
      <c r="GT197">
        <v>1</v>
      </c>
      <c r="GW197" s="27">
        <v>0</v>
      </c>
      <c r="GY197" s="27">
        <v>0</v>
      </c>
      <c r="HA197" t="s">
        <v>242</v>
      </c>
      <c r="HD197" s="27">
        <v>1</v>
      </c>
      <c r="HE197" t="s">
        <v>4213</v>
      </c>
      <c r="HF197">
        <v>1</v>
      </c>
      <c r="HI197">
        <v>0.66666666699999999</v>
      </c>
      <c r="HJ197">
        <v>1</v>
      </c>
      <c r="HK197">
        <v>0.5</v>
      </c>
      <c r="HL197">
        <v>0</v>
      </c>
      <c r="HM197">
        <v>0.6</v>
      </c>
      <c r="HN197">
        <v>0</v>
      </c>
      <c r="HO197">
        <v>0</v>
      </c>
      <c r="HP197">
        <v>0.66666666699999999</v>
      </c>
      <c r="HQ197">
        <v>0.5</v>
      </c>
      <c r="HR197">
        <v>1</v>
      </c>
      <c r="HS197">
        <v>0</v>
      </c>
      <c r="HT197">
        <v>1</v>
      </c>
      <c r="HU197">
        <v>1</v>
      </c>
      <c r="HV197">
        <v>0.72222222199999997</v>
      </c>
      <c r="HW197">
        <v>0.15</v>
      </c>
      <c r="HX197">
        <v>0.63333333300000005</v>
      </c>
      <c r="HY197">
        <v>0.50185185200000004</v>
      </c>
      <c r="HZ197" t="s">
        <v>4214</v>
      </c>
      <c r="IA197" t="s">
        <v>266</v>
      </c>
      <c r="IB197" t="s">
        <v>4201</v>
      </c>
      <c r="IC197">
        <v>5537</v>
      </c>
      <c r="ID197">
        <v>5629</v>
      </c>
      <c r="IE197">
        <v>6991</v>
      </c>
      <c r="IF197" t="s">
        <v>242</v>
      </c>
      <c r="IG197">
        <v>5537</v>
      </c>
    </row>
    <row r="198" spans="1:241" customFormat="1" ht="14" customHeight="1" x14ac:dyDescent="0.2">
      <c r="A198">
        <v>197</v>
      </c>
      <c r="B198">
        <v>218</v>
      </c>
      <c r="C198" s="1">
        <v>44795.604861111111</v>
      </c>
      <c r="D198" s="1">
        <v>44795.604861111111</v>
      </c>
      <c r="E198">
        <v>4</v>
      </c>
      <c r="G198" t="s">
        <v>242</v>
      </c>
      <c r="H198" t="s">
        <v>242</v>
      </c>
      <c r="I198">
        <v>1</v>
      </c>
      <c r="J198" s="1">
        <v>44795.604861111111</v>
      </c>
      <c r="K198" t="s">
        <v>4215</v>
      </c>
      <c r="L198" t="s">
        <v>242</v>
      </c>
      <c r="M198" t="s">
        <v>242</v>
      </c>
      <c r="P198" t="s">
        <v>242</v>
      </c>
      <c r="Q198" t="s">
        <v>242</v>
      </c>
      <c r="T198" t="s">
        <v>4216</v>
      </c>
      <c r="V198" t="s">
        <v>4217</v>
      </c>
      <c r="W198">
        <v>406216101</v>
      </c>
      <c r="X198">
        <v>1389</v>
      </c>
      <c r="Y198" t="s">
        <v>248</v>
      </c>
      <c r="Z198" t="s">
        <v>4218</v>
      </c>
      <c r="AA198">
        <v>2020</v>
      </c>
      <c r="AC198">
        <v>0</v>
      </c>
      <c r="AF198">
        <v>10</v>
      </c>
      <c r="AG198" t="s">
        <v>242</v>
      </c>
      <c r="AJ198" s="27">
        <v>1</v>
      </c>
      <c r="AK198">
        <v>9</v>
      </c>
      <c r="AL198" s="27">
        <v>1</v>
      </c>
      <c r="AM198">
        <v>8</v>
      </c>
      <c r="AN198" s="27">
        <v>0</v>
      </c>
      <c r="AO198">
        <v>0</v>
      </c>
      <c r="AP198" t="s">
        <v>4219</v>
      </c>
      <c r="AQ198">
        <v>2</v>
      </c>
      <c r="AT198" s="27">
        <v>1</v>
      </c>
      <c r="AU198">
        <v>1</v>
      </c>
      <c r="AV198" s="21">
        <f t="shared" si="12"/>
        <v>10</v>
      </c>
      <c r="AW198">
        <v>2</v>
      </c>
      <c r="AZ198" s="27">
        <v>1</v>
      </c>
      <c r="BA198">
        <v>2</v>
      </c>
      <c r="BB198" s="21">
        <f t="shared" si="13"/>
        <v>20</v>
      </c>
      <c r="BC198" t="s">
        <v>242</v>
      </c>
      <c r="BF198" s="27">
        <v>1</v>
      </c>
      <c r="BG198">
        <v>6.8</v>
      </c>
      <c r="BI198">
        <v>2</v>
      </c>
      <c r="BL198" s="27">
        <v>1</v>
      </c>
      <c r="BM198">
        <v>2</v>
      </c>
      <c r="BP198" s="27">
        <v>1</v>
      </c>
      <c r="BQ198">
        <v>3</v>
      </c>
      <c r="BR198" s="21">
        <f t="shared" si="14"/>
        <v>30</v>
      </c>
      <c r="BT198">
        <v>1</v>
      </c>
      <c r="BW198" s="27">
        <v>1</v>
      </c>
      <c r="BX198">
        <v>3</v>
      </c>
      <c r="BY198" s="21">
        <f t="shared" si="15"/>
        <v>30</v>
      </c>
      <c r="BZ198">
        <v>2</v>
      </c>
      <c r="CA198">
        <v>1</v>
      </c>
      <c r="CD198" s="27">
        <v>0.5</v>
      </c>
      <c r="CE198" s="2" t="s">
        <v>4220</v>
      </c>
      <c r="CF198">
        <v>1</v>
      </c>
      <c r="CG198" t="s">
        <v>242</v>
      </c>
      <c r="CI198" s="27">
        <v>1</v>
      </c>
      <c r="CJ198" t="s">
        <v>4221</v>
      </c>
      <c r="CK198">
        <v>1</v>
      </c>
      <c r="CN198" s="27">
        <v>1</v>
      </c>
      <c r="CO198" s="27">
        <v>0.5</v>
      </c>
      <c r="CP198" t="s">
        <v>242</v>
      </c>
      <c r="CQ198" t="s">
        <v>242</v>
      </c>
      <c r="CR198" t="s">
        <v>242</v>
      </c>
      <c r="CS198" t="s">
        <v>4222</v>
      </c>
      <c r="CU198" s="27">
        <v>1</v>
      </c>
      <c r="CV198" s="2" t="s">
        <v>4223</v>
      </c>
      <c r="CW198">
        <v>1</v>
      </c>
      <c r="CZ198" s="27">
        <v>1</v>
      </c>
      <c r="DA198">
        <v>2501013</v>
      </c>
      <c r="DB198">
        <v>2</v>
      </c>
      <c r="DD198" s="27">
        <v>1</v>
      </c>
      <c r="DE198" t="s">
        <v>242</v>
      </c>
      <c r="DF198" t="s">
        <v>242</v>
      </c>
      <c r="DH198" t="s">
        <v>242</v>
      </c>
      <c r="DI198">
        <v>191599</v>
      </c>
      <c r="DJ198">
        <v>2</v>
      </c>
      <c r="DL198" s="27">
        <v>1</v>
      </c>
      <c r="DM198">
        <v>95</v>
      </c>
      <c r="DN198">
        <v>2</v>
      </c>
      <c r="DP198">
        <v>1</v>
      </c>
      <c r="DS198" s="27">
        <v>1</v>
      </c>
      <c r="DT198" s="2" t="s">
        <v>4224</v>
      </c>
      <c r="DU198" s="27">
        <v>1</v>
      </c>
      <c r="DV198" s="2" t="s">
        <v>4225</v>
      </c>
      <c r="DW198" s="27">
        <v>0.5</v>
      </c>
      <c r="DX198" s="2" t="s">
        <v>4226</v>
      </c>
      <c r="DY198" s="27">
        <v>0.5</v>
      </c>
      <c r="DZ198" s="2" t="s">
        <v>4227</v>
      </c>
      <c r="EA198" s="27">
        <v>0.5</v>
      </c>
      <c r="EB198" s="2" t="s">
        <v>4228</v>
      </c>
      <c r="EC198" s="27">
        <v>1</v>
      </c>
      <c r="ED198" t="s">
        <v>4229</v>
      </c>
      <c r="EE198" s="27">
        <v>0.5</v>
      </c>
      <c r="EF198" s="2" t="s">
        <v>4230</v>
      </c>
      <c r="EG198" s="27">
        <v>1</v>
      </c>
      <c r="EH198" t="s">
        <v>4231</v>
      </c>
      <c r="EI198" s="27">
        <v>1</v>
      </c>
      <c r="EJ198" t="s">
        <v>4232</v>
      </c>
      <c r="EK198" s="27">
        <v>1</v>
      </c>
      <c r="EM198">
        <v>1</v>
      </c>
      <c r="EP198" s="27">
        <v>0</v>
      </c>
      <c r="EQ198" t="s">
        <v>242</v>
      </c>
      <c r="ER198" t="s">
        <v>242</v>
      </c>
      <c r="ET198" t="s">
        <v>4233</v>
      </c>
      <c r="EU198" t="s">
        <v>242</v>
      </c>
      <c r="EV198" t="s">
        <v>242</v>
      </c>
      <c r="EX198" s="27">
        <v>1</v>
      </c>
      <c r="EY198">
        <v>1345.51</v>
      </c>
      <c r="EZ198" t="s">
        <v>3434</v>
      </c>
      <c r="FA198" s="27">
        <v>0</v>
      </c>
      <c r="FB198" t="s">
        <v>242</v>
      </c>
      <c r="FC198" s="2" t="s">
        <v>4234</v>
      </c>
      <c r="FD198" s="27">
        <v>0</v>
      </c>
      <c r="FE198" t="s">
        <v>242</v>
      </c>
      <c r="FG198" s="27">
        <v>0</v>
      </c>
      <c r="FH198" t="s">
        <v>242</v>
      </c>
      <c r="FI198" s="2" t="s">
        <v>4234</v>
      </c>
      <c r="FJ198">
        <v>1</v>
      </c>
      <c r="FM198" s="27">
        <v>0</v>
      </c>
      <c r="FN198" t="s">
        <v>242</v>
      </c>
      <c r="FO198" t="s">
        <v>242</v>
      </c>
      <c r="FP198" t="s">
        <v>242</v>
      </c>
      <c r="FQ198" t="s">
        <v>4235</v>
      </c>
      <c r="FR198" s="27">
        <v>1</v>
      </c>
      <c r="FS198">
        <v>13</v>
      </c>
      <c r="FT198">
        <v>2</v>
      </c>
      <c r="FV198" s="27">
        <v>0.5</v>
      </c>
      <c r="FW198" t="s">
        <v>242</v>
      </c>
      <c r="FX198" t="s">
        <v>242</v>
      </c>
      <c r="FY198">
        <v>70</v>
      </c>
      <c r="FZ198" t="s">
        <v>242</v>
      </c>
      <c r="GA198" t="s">
        <v>242</v>
      </c>
      <c r="GB198" t="s">
        <v>242</v>
      </c>
      <c r="GC198" t="s">
        <v>242</v>
      </c>
      <c r="GD198">
        <v>1</v>
      </c>
      <c r="GE198" t="s">
        <v>4236</v>
      </c>
      <c r="GF198">
        <v>1</v>
      </c>
      <c r="GI198" s="27">
        <v>0</v>
      </c>
      <c r="GJ198" t="s">
        <v>242</v>
      </c>
      <c r="GK198" t="s">
        <v>242</v>
      </c>
      <c r="GM198" t="s">
        <v>242</v>
      </c>
      <c r="GP198" s="27">
        <v>1</v>
      </c>
      <c r="GQ198">
        <v>146</v>
      </c>
      <c r="GT198">
        <v>1</v>
      </c>
      <c r="GW198" s="27">
        <v>0.5</v>
      </c>
      <c r="GX198" s="2" t="s">
        <v>4237</v>
      </c>
      <c r="GY198" s="27">
        <v>0.5</v>
      </c>
      <c r="GZ198" s="2" t="s">
        <v>4237</v>
      </c>
      <c r="HA198">
        <v>1</v>
      </c>
      <c r="HD198" s="27">
        <v>1</v>
      </c>
      <c r="HE198" s="2" t="s">
        <v>4238</v>
      </c>
      <c r="HF198">
        <v>1</v>
      </c>
      <c r="HI198">
        <v>0.83333333300000001</v>
      </c>
      <c r="HJ198">
        <v>1</v>
      </c>
      <c r="HK198">
        <v>0.75</v>
      </c>
      <c r="HL198">
        <v>1</v>
      </c>
      <c r="HM198">
        <v>0.8</v>
      </c>
      <c r="HN198">
        <v>0</v>
      </c>
      <c r="HO198">
        <v>0.25</v>
      </c>
      <c r="HP198">
        <v>0.5</v>
      </c>
      <c r="HQ198">
        <v>0</v>
      </c>
      <c r="HR198">
        <v>1</v>
      </c>
      <c r="HS198">
        <v>0.5</v>
      </c>
      <c r="HT198">
        <v>1</v>
      </c>
      <c r="HU198">
        <v>1</v>
      </c>
      <c r="HV198">
        <v>0.86111111100000004</v>
      </c>
      <c r="HW198">
        <v>0.51249999999999996</v>
      </c>
      <c r="HX198">
        <v>0.6</v>
      </c>
      <c r="HY198">
        <v>0.65787037000000004</v>
      </c>
      <c r="HZ198" t="s">
        <v>4239</v>
      </c>
      <c r="IA198" t="s">
        <v>266</v>
      </c>
      <c r="IB198" t="s">
        <v>4216</v>
      </c>
      <c r="IC198">
        <v>22408</v>
      </c>
      <c r="ID198">
        <v>14445</v>
      </c>
      <c r="IE198">
        <v>15295</v>
      </c>
      <c r="IF198">
        <v>20297</v>
      </c>
      <c r="IG198">
        <v>22408</v>
      </c>
    </row>
    <row r="199" spans="1:241" customFormat="1" ht="14" customHeight="1" x14ac:dyDescent="0.2">
      <c r="A199">
        <v>198</v>
      </c>
      <c r="B199">
        <v>220</v>
      </c>
      <c r="C199" s="1">
        <v>44795.604861111111</v>
      </c>
      <c r="D199" s="1">
        <v>44795.604861111111</v>
      </c>
      <c r="E199">
        <v>4</v>
      </c>
      <c r="G199" t="s">
        <v>242</v>
      </c>
      <c r="H199" t="s">
        <v>242</v>
      </c>
      <c r="I199">
        <v>1</v>
      </c>
      <c r="J199" s="1">
        <v>44795.604861111111</v>
      </c>
      <c r="K199" t="s">
        <v>4240</v>
      </c>
      <c r="L199" t="s">
        <v>242</v>
      </c>
      <c r="M199" t="s">
        <v>242</v>
      </c>
      <c r="P199" t="s">
        <v>242</v>
      </c>
      <c r="Q199" t="s">
        <v>242</v>
      </c>
      <c r="T199" t="s">
        <v>4241</v>
      </c>
      <c r="V199" t="s">
        <v>4242</v>
      </c>
      <c r="W199" t="s">
        <v>4243</v>
      </c>
      <c r="X199">
        <v>6798</v>
      </c>
      <c r="Y199" t="s">
        <v>659</v>
      </c>
      <c r="Z199" t="s">
        <v>660</v>
      </c>
      <c r="AA199">
        <v>2020</v>
      </c>
      <c r="AC199">
        <v>1</v>
      </c>
      <c r="AD199">
        <v>11</v>
      </c>
      <c r="AF199">
        <v>11</v>
      </c>
      <c r="AG199" t="s">
        <v>242</v>
      </c>
      <c r="AJ199" s="27">
        <v>1</v>
      </c>
      <c r="AK199">
        <v>11</v>
      </c>
      <c r="AL199" s="27">
        <v>0</v>
      </c>
      <c r="AM199">
        <v>0</v>
      </c>
      <c r="AN199" s="27">
        <v>0</v>
      </c>
      <c r="AO199">
        <v>0</v>
      </c>
      <c r="AQ199">
        <v>3</v>
      </c>
      <c r="AT199" s="27">
        <v>1</v>
      </c>
      <c r="AU199">
        <v>1</v>
      </c>
      <c r="AV199" s="21">
        <f t="shared" si="12"/>
        <v>9.0909090909090917</v>
      </c>
      <c r="AW199">
        <v>3</v>
      </c>
      <c r="AZ199" s="27">
        <v>1</v>
      </c>
      <c r="BA199">
        <v>3</v>
      </c>
      <c r="BB199" s="21">
        <f t="shared" si="13"/>
        <v>27.27272727272727</v>
      </c>
      <c r="BC199" t="s">
        <v>242</v>
      </c>
      <c r="BF199" s="27">
        <v>1</v>
      </c>
      <c r="BI199">
        <v>2</v>
      </c>
      <c r="BL199" s="27">
        <v>1</v>
      </c>
      <c r="BM199">
        <v>2</v>
      </c>
      <c r="BP199" s="27">
        <v>1</v>
      </c>
      <c r="BQ199">
        <v>3</v>
      </c>
      <c r="BR199" s="21">
        <f t="shared" si="14"/>
        <v>27.27272727272727</v>
      </c>
      <c r="BS199" t="s">
        <v>3547</v>
      </c>
      <c r="BT199">
        <v>3</v>
      </c>
      <c r="BW199" s="27">
        <v>1</v>
      </c>
      <c r="BX199">
        <v>3</v>
      </c>
      <c r="BY199" s="21">
        <f t="shared" si="15"/>
        <v>27.27272727272727</v>
      </c>
      <c r="BZ199">
        <v>2</v>
      </c>
      <c r="CA199">
        <v>1</v>
      </c>
      <c r="CD199" s="27">
        <v>0</v>
      </c>
      <c r="CF199" t="s">
        <v>242</v>
      </c>
      <c r="CG199" t="s">
        <v>242</v>
      </c>
      <c r="CI199" s="27">
        <v>1</v>
      </c>
      <c r="CJ199" t="s">
        <v>4244</v>
      </c>
      <c r="CK199">
        <v>1</v>
      </c>
      <c r="CN199" s="27">
        <v>0</v>
      </c>
      <c r="CO199" s="27">
        <v>0.5</v>
      </c>
      <c r="CP199">
        <v>100</v>
      </c>
      <c r="CQ199">
        <v>100</v>
      </c>
      <c r="CR199" t="s">
        <v>242</v>
      </c>
      <c r="CS199" s="2" t="s">
        <v>4245</v>
      </c>
      <c r="CU199" s="27">
        <v>1</v>
      </c>
      <c r="CV199" t="s">
        <v>4246</v>
      </c>
      <c r="CW199">
        <v>1</v>
      </c>
      <c r="CZ199" s="27">
        <v>1</v>
      </c>
      <c r="DA199">
        <v>3214</v>
      </c>
      <c r="DB199">
        <v>2</v>
      </c>
      <c r="DD199" s="27">
        <v>1</v>
      </c>
      <c r="DE199" t="s">
        <v>242</v>
      </c>
      <c r="DF199" t="s">
        <v>242</v>
      </c>
      <c r="DH199" t="s">
        <v>242</v>
      </c>
      <c r="DI199" t="s">
        <v>242</v>
      </c>
      <c r="DJ199" t="s">
        <v>242</v>
      </c>
      <c r="DL199" s="27">
        <v>1</v>
      </c>
      <c r="DM199">
        <v>3760000</v>
      </c>
      <c r="DN199">
        <v>2</v>
      </c>
      <c r="DP199">
        <v>1</v>
      </c>
      <c r="DS199" s="27">
        <v>1</v>
      </c>
      <c r="DT199" t="s">
        <v>4247</v>
      </c>
      <c r="DU199" s="27">
        <v>1</v>
      </c>
      <c r="DV199" t="s">
        <v>4248</v>
      </c>
      <c r="DW199" s="27">
        <v>1</v>
      </c>
      <c r="DX199" t="s">
        <v>4249</v>
      </c>
      <c r="DY199" s="27">
        <v>1</v>
      </c>
      <c r="DZ199" t="s">
        <v>4250</v>
      </c>
      <c r="EA199" s="27">
        <v>0</v>
      </c>
      <c r="EC199" s="27">
        <v>1</v>
      </c>
      <c r="ED199" t="s">
        <v>4251</v>
      </c>
      <c r="EE199" s="27">
        <v>1</v>
      </c>
      <c r="EF199" t="s">
        <v>4252</v>
      </c>
      <c r="EG199" s="27">
        <v>1</v>
      </c>
      <c r="EH199" t="s">
        <v>4253</v>
      </c>
      <c r="EI199" s="27">
        <v>1</v>
      </c>
      <c r="EJ199" t="s">
        <v>4254</v>
      </c>
      <c r="EK199" s="27">
        <v>1</v>
      </c>
      <c r="EL199" t="s">
        <v>4255</v>
      </c>
      <c r="EM199">
        <v>1</v>
      </c>
      <c r="EP199" s="27">
        <v>0</v>
      </c>
      <c r="EQ199" t="s">
        <v>242</v>
      </c>
      <c r="ER199" t="s">
        <v>242</v>
      </c>
      <c r="EU199" t="s">
        <v>242</v>
      </c>
      <c r="EV199" t="s">
        <v>242</v>
      </c>
      <c r="EX199" s="27">
        <v>0</v>
      </c>
      <c r="EY199" t="s">
        <v>242</v>
      </c>
      <c r="FA199" s="27">
        <v>0</v>
      </c>
      <c r="FB199" t="s">
        <v>242</v>
      </c>
      <c r="FD199" s="27">
        <v>0</v>
      </c>
      <c r="FE199" t="s">
        <v>242</v>
      </c>
      <c r="FG199" s="27">
        <v>0</v>
      </c>
      <c r="FH199" t="s">
        <v>242</v>
      </c>
      <c r="FJ199" t="s">
        <v>242</v>
      </c>
      <c r="FM199" s="27">
        <v>0</v>
      </c>
      <c r="FN199" t="s">
        <v>242</v>
      </c>
      <c r="FO199" t="s">
        <v>242</v>
      </c>
      <c r="FP199" t="s">
        <v>242</v>
      </c>
      <c r="FR199" s="27">
        <v>1</v>
      </c>
      <c r="FS199">
        <v>50</v>
      </c>
      <c r="FT199">
        <v>2</v>
      </c>
      <c r="FV199" s="27">
        <v>0</v>
      </c>
      <c r="FW199" t="s">
        <v>242</v>
      </c>
      <c r="FX199" t="s">
        <v>242</v>
      </c>
      <c r="FY199" t="s">
        <v>242</v>
      </c>
      <c r="FZ199" t="s">
        <v>242</v>
      </c>
      <c r="GA199" t="s">
        <v>242</v>
      </c>
      <c r="GB199" t="s">
        <v>242</v>
      </c>
      <c r="GC199" t="s">
        <v>242</v>
      </c>
      <c r="GD199" t="s">
        <v>242</v>
      </c>
      <c r="GF199">
        <v>1</v>
      </c>
      <c r="GI199" s="27">
        <v>0</v>
      </c>
      <c r="GJ199" t="s">
        <v>242</v>
      </c>
      <c r="GK199" t="s">
        <v>242</v>
      </c>
      <c r="GM199" t="s">
        <v>242</v>
      </c>
      <c r="GP199" s="27">
        <v>1</v>
      </c>
      <c r="GQ199">
        <v>330</v>
      </c>
      <c r="GT199">
        <v>1</v>
      </c>
      <c r="GW199" s="27">
        <v>0</v>
      </c>
      <c r="GY199" s="27">
        <v>0</v>
      </c>
      <c r="HA199" t="s">
        <v>242</v>
      </c>
      <c r="HD199" s="27">
        <v>1</v>
      </c>
      <c r="HF199">
        <v>1</v>
      </c>
      <c r="HI199">
        <v>0.66666666699999999</v>
      </c>
      <c r="HJ199">
        <v>1</v>
      </c>
      <c r="HK199">
        <v>0.75</v>
      </c>
      <c r="HL199">
        <v>1</v>
      </c>
      <c r="HM199">
        <v>0.9</v>
      </c>
      <c r="HN199">
        <v>0</v>
      </c>
      <c r="HO199">
        <v>0</v>
      </c>
      <c r="HP199">
        <v>0.33333333300000001</v>
      </c>
      <c r="HQ199">
        <v>0</v>
      </c>
      <c r="HR199">
        <v>1</v>
      </c>
      <c r="HS199">
        <v>0</v>
      </c>
      <c r="HT199">
        <v>1</v>
      </c>
      <c r="HU199">
        <v>1</v>
      </c>
      <c r="HV199">
        <v>0.80555555599999995</v>
      </c>
      <c r="HW199">
        <v>0.47499999999999998</v>
      </c>
      <c r="HX199">
        <v>0.46666666699999998</v>
      </c>
      <c r="HY199">
        <v>0.58240740700000004</v>
      </c>
      <c r="HZ199" t="s">
        <v>4256</v>
      </c>
      <c r="IA199" t="s">
        <v>266</v>
      </c>
      <c r="IB199" t="s">
        <v>4241</v>
      </c>
      <c r="IC199">
        <v>4419.6189999999997</v>
      </c>
      <c r="ID199">
        <v>5328.5919999999996</v>
      </c>
      <c r="IE199">
        <v>6960.1030000000001</v>
      </c>
      <c r="IF199">
        <v>7773.4179999999997</v>
      </c>
      <c r="IG199">
        <v>4419.6189999999997</v>
      </c>
    </row>
    <row r="200" spans="1:241" customFormat="1" ht="14" customHeight="1" x14ac:dyDescent="0.2">
      <c r="A200">
        <v>199</v>
      </c>
      <c r="B200">
        <v>221</v>
      </c>
      <c r="C200" s="1">
        <v>44795.604861111111</v>
      </c>
      <c r="D200" s="1">
        <v>44795.604861111111</v>
      </c>
      <c r="E200">
        <v>4</v>
      </c>
      <c r="G200" t="s">
        <v>242</v>
      </c>
      <c r="H200" t="s">
        <v>242</v>
      </c>
      <c r="I200">
        <v>1</v>
      </c>
      <c r="J200" s="1">
        <v>44795.604861111111</v>
      </c>
      <c r="K200" t="s">
        <v>4257</v>
      </c>
      <c r="L200" t="s">
        <v>242</v>
      </c>
      <c r="M200" t="s">
        <v>242</v>
      </c>
      <c r="P200" t="s">
        <v>242</v>
      </c>
      <c r="Q200" t="s">
        <v>242</v>
      </c>
      <c r="T200" t="s">
        <v>4258</v>
      </c>
      <c r="V200" t="s">
        <v>4259</v>
      </c>
      <c r="W200" t="s">
        <v>4260</v>
      </c>
      <c r="X200">
        <v>4513</v>
      </c>
      <c r="Y200" t="s">
        <v>476</v>
      </c>
      <c r="Z200" t="s">
        <v>3454</v>
      </c>
      <c r="AA200">
        <v>2020</v>
      </c>
      <c r="AC200">
        <v>0.5</v>
      </c>
      <c r="AD200">
        <v>6</v>
      </c>
      <c r="AF200">
        <v>12</v>
      </c>
      <c r="AG200" t="s">
        <v>242</v>
      </c>
      <c r="AJ200" s="27">
        <v>0</v>
      </c>
      <c r="AK200">
        <v>0</v>
      </c>
      <c r="AL200" s="27">
        <v>0</v>
      </c>
      <c r="AM200">
        <v>0</v>
      </c>
      <c r="AN200" s="27">
        <v>0</v>
      </c>
      <c r="AO200">
        <v>0</v>
      </c>
      <c r="AQ200" t="s">
        <v>242</v>
      </c>
      <c r="AT200" s="27">
        <v>1</v>
      </c>
      <c r="AU200">
        <v>2</v>
      </c>
      <c r="AV200" s="21">
        <f t="shared" si="12"/>
        <v>16.666666666666664</v>
      </c>
      <c r="AW200">
        <v>2</v>
      </c>
      <c r="AZ200" s="27">
        <v>1</v>
      </c>
      <c r="BA200">
        <v>3</v>
      </c>
      <c r="BB200" s="21">
        <f t="shared" si="13"/>
        <v>25</v>
      </c>
      <c r="BC200" t="s">
        <v>242</v>
      </c>
      <c r="BF200" s="27">
        <v>0</v>
      </c>
      <c r="BI200" t="s">
        <v>242</v>
      </c>
      <c r="BL200" s="27">
        <v>1</v>
      </c>
      <c r="BM200">
        <v>2</v>
      </c>
      <c r="BP200" s="27">
        <v>1</v>
      </c>
      <c r="BQ200">
        <v>4</v>
      </c>
      <c r="BR200" s="21">
        <f t="shared" si="14"/>
        <v>33.333333333333329</v>
      </c>
      <c r="BS200" t="s">
        <v>4261</v>
      </c>
      <c r="BT200">
        <v>1</v>
      </c>
      <c r="BW200" s="27">
        <v>1</v>
      </c>
      <c r="BX200">
        <v>4</v>
      </c>
      <c r="BY200" s="21">
        <f t="shared" si="15"/>
        <v>33.333333333333329</v>
      </c>
      <c r="BZ200">
        <v>2</v>
      </c>
      <c r="CA200">
        <v>1</v>
      </c>
      <c r="CD200" s="27">
        <v>0</v>
      </c>
      <c r="CF200" t="s">
        <v>242</v>
      </c>
      <c r="CG200" t="s">
        <v>242</v>
      </c>
      <c r="CI200" s="27">
        <v>1</v>
      </c>
      <c r="CJ200" t="s">
        <v>4262</v>
      </c>
      <c r="CK200">
        <v>1</v>
      </c>
      <c r="CN200" s="27">
        <v>0</v>
      </c>
      <c r="CO200" s="27">
        <v>0</v>
      </c>
      <c r="CP200" t="s">
        <v>242</v>
      </c>
      <c r="CQ200" t="s">
        <v>242</v>
      </c>
      <c r="CR200" t="s">
        <v>242</v>
      </c>
      <c r="CU200" s="27">
        <v>1</v>
      </c>
      <c r="CV200" t="s">
        <v>4263</v>
      </c>
      <c r="CW200">
        <v>1</v>
      </c>
      <c r="CZ200" s="27">
        <v>1</v>
      </c>
      <c r="DA200">
        <v>15406173</v>
      </c>
      <c r="DB200">
        <v>2</v>
      </c>
      <c r="DC200" t="s">
        <v>4264</v>
      </c>
      <c r="DD200" s="27">
        <v>1</v>
      </c>
      <c r="DE200">
        <v>995988</v>
      </c>
      <c r="DF200">
        <v>2</v>
      </c>
      <c r="DG200">
        <v>995988</v>
      </c>
      <c r="DH200">
        <v>2</v>
      </c>
      <c r="DI200" t="s">
        <v>242</v>
      </c>
      <c r="DJ200" t="s">
        <v>242</v>
      </c>
      <c r="DK200" t="s">
        <v>4265</v>
      </c>
      <c r="DL200" s="27">
        <v>1</v>
      </c>
      <c r="DM200">
        <v>3099293</v>
      </c>
      <c r="DN200">
        <v>2</v>
      </c>
      <c r="DO200" t="s">
        <v>4266</v>
      </c>
      <c r="DP200">
        <v>1</v>
      </c>
      <c r="DS200" s="27">
        <v>1</v>
      </c>
      <c r="DT200" t="s">
        <v>4267</v>
      </c>
      <c r="DU200" s="27">
        <v>1</v>
      </c>
      <c r="DV200" t="s">
        <v>4268</v>
      </c>
      <c r="DW200" s="27">
        <v>1</v>
      </c>
      <c r="DX200" t="s">
        <v>4269</v>
      </c>
      <c r="DY200" s="27">
        <v>1</v>
      </c>
      <c r="DZ200" t="s">
        <v>4270</v>
      </c>
      <c r="EA200" s="27">
        <v>1</v>
      </c>
      <c r="EB200" t="s">
        <v>4271</v>
      </c>
      <c r="EC200" s="27">
        <v>1</v>
      </c>
      <c r="ED200" t="s">
        <v>4272</v>
      </c>
      <c r="EE200" s="27">
        <v>1</v>
      </c>
      <c r="EF200" t="s">
        <v>4273</v>
      </c>
      <c r="EG200" s="27">
        <v>1</v>
      </c>
      <c r="EH200" t="s">
        <v>4274</v>
      </c>
      <c r="EI200" s="27">
        <v>1</v>
      </c>
      <c r="EJ200" t="s">
        <v>4275</v>
      </c>
      <c r="EK200" s="27">
        <v>1</v>
      </c>
      <c r="EM200">
        <v>4</v>
      </c>
      <c r="EP200" s="27">
        <v>0</v>
      </c>
      <c r="EQ200" t="s">
        <v>242</v>
      </c>
      <c r="ER200" t="s">
        <v>242</v>
      </c>
      <c r="EU200" t="s">
        <v>242</v>
      </c>
      <c r="EV200" t="s">
        <v>242</v>
      </c>
      <c r="EX200" s="27">
        <v>0</v>
      </c>
      <c r="EY200" t="s">
        <v>242</v>
      </c>
      <c r="FA200" s="27">
        <v>0</v>
      </c>
      <c r="FB200" t="s">
        <v>242</v>
      </c>
      <c r="FD200" s="27">
        <v>0</v>
      </c>
      <c r="FE200" t="s">
        <v>242</v>
      </c>
      <c r="FG200" s="27">
        <v>0</v>
      </c>
      <c r="FH200" t="s">
        <v>242</v>
      </c>
      <c r="FJ200" t="s">
        <v>242</v>
      </c>
      <c r="FM200" s="27">
        <v>1</v>
      </c>
      <c r="FN200">
        <v>26</v>
      </c>
      <c r="FO200">
        <v>61</v>
      </c>
      <c r="FP200">
        <v>13</v>
      </c>
      <c r="FQ200" t="s">
        <v>4276</v>
      </c>
      <c r="FR200" s="27">
        <v>1</v>
      </c>
      <c r="FS200">
        <v>29</v>
      </c>
      <c r="FT200">
        <v>2</v>
      </c>
      <c r="FU200" t="s">
        <v>4277</v>
      </c>
      <c r="FV200" s="27">
        <v>1</v>
      </c>
      <c r="FW200">
        <v>29.4</v>
      </c>
      <c r="FX200">
        <v>15.9</v>
      </c>
      <c r="FY200">
        <v>47.7</v>
      </c>
      <c r="FZ200">
        <v>3.9</v>
      </c>
      <c r="GA200" t="s">
        <v>242</v>
      </c>
      <c r="GB200" t="s">
        <v>242</v>
      </c>
      <c r="GC200" t="s">
        <v>242</v>
      </c>
      <c r="GD200">
        <v>1</v>
      </c>
      <c r="GE200" t="s">
        <v>4278</v>
      </c>
      <c r="GF200">
        <v>1</v>
      </c>
      <c r="GI200" s="27">
        <v>0.5</v>
      </c>
      <c r="GJ200" t="s">
        <v>242</v>
      </c>
      <c r="GK200" t="s">
        <v>242</v>
      </c>
      <c r="GL200" t="s">
        <v>4279</v>
      </c>
      <c r="GM200">
        <v>1</v>
      </c>
      <c r="GP200" s="27">
        <v>1</v>
      </c>
      <c r="GQ200">
        <v>227</v>
      </c>
      <c r="GT200">
        <v>1</v>
      </c>
      <c r="GW200" s="27">
        <v>0</v>
      </c>
      <c r="GY200" s="27">
        <v>0</v>
      </c>
      <c r="HA200" t="s">
        <v>242</v>
      </c>
      <c r="HD200" s="27">
        <v>1</v>
      </c>
      <c r="HE200" s="2" t="s">
        <v>4280</v>
      </c>
      <c r="HF200">
        <v>1</v>
      </c>
      <c r="HI200">
        <v>0.55555555599999995</v>
      </c>
      <c r="HJ200">
        <v>1</v>
      </c>
      <c r="HK200">
        <v>0.5</v>
      </c>
      <c r="HL200">
        <v>1</v>
      </c>
      <c r="HM200">
        <v>1</v>
      </c>
      <c r="HN200">
        <v>0</v>
      </c>
      <c r="HO200">
        <v>0</v>
      </c>
      <c r="HP200">
        <v>1</v>
      </c>
      <c r="HQ200">
        <v>0.5</v>
      </c>
      <c r="HR200">
        <v>1</v>
      </c>
      <c r="HS200">
        <v>0</v>
      </c>
      <c r="HT200">
        <v>1</v>
      </c>
      <c r="HU200">
        <v>1</v>
      </c>
      <c r="HV200">
        <v>0.68518518500000003</v>
      </c>
      <c r="HW200">
        <v>0.5</v>
      </c>
      <c r="HX200">
        <v>0.7</v>
      </c>
      <c r="HY200">
        <v>0.62839506199999995</v>
      </c>
      <c r="HZ200" t="s">
        <v>4281</v>
      </c>
      <c r="IA200" t="s">
        <v>266</v>
      </c>
      <c r="IB200" t="s">
        <v>4258</v>
      </c>
      <c r="IC200">
        <v>69217</v>
      </c>
      <c r="ID200">
        <v>83959</v>
      </c>
      <c r="IE200">
        <v>93512</v>
      </c>
      <c r="IF200" t="s">
        <v>242</v>
      </c>
      <c r="IG200">
        <v>69217</v>
      </c>
    </row>
    <row r="201" spans="1:241" ht="14" customHeight="1" x14ac:dyDescent="0.2">
      <c r="A201" s="10">
        <v>200</v>
      </c>
      <c r="B201">
        <v>222</v>
      </c>
      <c r="C201" s="1">
        <v>44795.604861111111</v>
      </c>
      <c r="D201" s="1">
        <v>44795.604861111111</v>
      </c>
      <c r="E201">
        <v>4</v>
      </c>
      <c r="G201" t="s">
        <v>242</v>
      </c>
      <c r="H201" t="s">
        <v>242</v>
      </c>
      <c r="I201">
        <v>1</v>
      </c>
      <c r="J201" s="1">
        <v>44795.604861111111</v>
      </c>
      <c r="K201" t="s">
        <v>4282</v>
      </c>
      <c r="L201" t="s">
        <v>242</v>
      </c>
      <c r="M201" t="s">
        <v>242</v>
      </c>
      <c r="P201" t="s">
        <v>242</v>
      </c>
      <c r="Q201" t="s">
        <v>242</v>
      </c>
      <c r="T201" s="10" t="s">
        <v>4283</v>
      </c>
      <c r="V201" t="s">
        <v>4284</v>
      </c>
      <c r="W201" t="s">
        <v>4285</v>
      </c>
      <c r="X201">
        <v>3711</v>
      </c>
      <c r="Y201" s="10" t="s">
        <v>271</v>
      </c>
      <c r="Z201" s="10" t="s">
        <v>4286</v>
      </c>
      <c r="AA201" s="10">
        <v>2019</v>
      </c>
      <c r="AC201" s="10">
        <v>0</v>
      </c>
      <c r="AF201" s="10">
        <v>9</v>
      </c>
      <c r="AG201" t="s">
        <v>242</v>
      </c>
      <c r="AJ201" s="22">
        <v>0</v>
      </c>
      <c r="AK201" s="10">
        <v>0</v>
      </c>
      <c r="AL201" s="22">
        <v>0</v>
      </c>
      <c r="AM201" s="10">
        <v>0</v>
      </c>
      <c r="AN201" s="22">
        <v>0</v>
      </c>
      <c r="AO201" s="10">
        <v>0</v>
      </c>
      <c r="AQ201" t="s">
        <v>242</v>
      </c>
      <c r="AT201" s="22">
        <v>1</v>
      </c>
      <c r="AU201" s="10">
        <v>1</v>
      </c>
      <c r="AV201" s="21">
        <f t="shared" si="12"/>
        <v>11.111111111111111</v>
      </c>
      <c r="AW201">
        <v>2</v>
      </c>
      <c r="AZ201" s="22">
        <v>1</v>
      </c>
      <c r="BA201" s="10">
        <v>2</v>
      </c>
      <c r="BB201" s="21">
        <f t="shared" si="13"/>
        <v>22.222222222222221</v>
      </c>
      <c r="BC201" t="s">
        <v>242</v>
      </c>
      <c r="BF201" s="22">
        <v>1</v>
      </c>
      <c r="BI201">
        <v>2</v>
      </c>
      <c r="BL201" s="22">
        <v>1</v>
      </c>
      <c r="BM201">
        <v>2</v>
      </c>
      <c r="BP201" s="22">
        <v>1</v>
      </c>
      <c r="BQ201" s="10">
        <v>2</v>
      </c>
      <c r="BR201" s="21">
        <f t="shared" si="14"/>
        <v>22.222222222222221</v>
      </c>
      <c r="BS201" s="10" t="s">
        <v>4287</v>
      </c>
      <c r="BT201" s="10">
        <v>1</v>
      </c>
      <c r="BW201" s="22">
        <v>0</v>
      </c>
      <c r="BX201" s="19">
        <v>0</v>
      </c>
      <c r="BY201" s="21">
        <f t="shared" si="15"/>
        <v>0</v>
      </c>
      <c r="BZ201" s="10" t="s">
        <v>242</v>
      </c>
      <c r="CA201" s="10" t="s">
        <v>242</v>
      </c>
      <c r="CD201" s="22">
        <v>0</v>
      </c>
      <c r="CF201" s="10" t="s">
        <v>242</v>
      </c>
      <c r="CG201" s="10" t="s">
        <v>242</v>
      </c>
      <c r="CI201" s="22">
        <v>0</v>
      </c>
      <c r="CK201" s="10" t="s">
        <v>242</v>
      </c>
      <c r="CN201" s="22">
        <v>0</v>
      </c>
      <c r="CO201" s="22">
        <v>0</v>
      </c>
      <c r="CP201" s="10" t="s">
        <v>242</v>
      </c>
      <c r="CQ201" s="10" t="s">
        <v>242</v>
      </c>
      <c r="CR201" s="10" t="s">
        <v>242</v>
      </c>
      <c r="CU201" s="22">
        <v>1</v>
      </c>
      <c r="CW201" s="10" t="s">
        <v>242</v>
      </c>
      <c r="CZ201" s="22">
        <v>0</v>
      </c>
      <c r="DA201" s="10" t="s">
        <v>242</v>
      </c>
      <c r="DB201" s="10" t="s">
        <v>242</v>
      </c>
      <c r="DD201" s="22">
        <v>0</v>
      </c>
      <c r="DE201" s="10" t="s">
        <v>242</v>
      </c>
      <c r="DF201" s="10" t="s">
        <v>242</v>
      </c>
      <c r="DH201" s="10" t="s">
        <v>242</v>
      </c>
      <c r="DI201" s="10" t="s">
        <v>242</v>
      </c>
      <c r="DJ201" s="10" t="s">
        <v>242</v>
      </c>
      <c r="DL201" s="22">
        <v>0</v>
      </c>
      <c r="DM201" s="10" t="s">
        <v>242</v>
      </c>
      <c r="DN201" s="10" t="s">
        <v>242</v>
      </c>
      <c r="DP201" s="10" t="s">
        <v>242</v>
      </c>
      <c r="DS201" s="27">
        <v>0</v>
      </c>
      <c r="DU201" s="27">
        <v>0</v>
      </c>
      <c r="DW201" s="27">
        <v>0</v>
      </c>
      <c r="DX201" t="s">
        <v>4288</v>
      </c>
      <c r="DY201" s="27">
        <v>0.5</v>
      </c>
      <c r="DZ201" t="s">
        <v>4289</v>
      </c>
      <c r="EA201" s="27">
        <v>0</v>
      </c>
      <c r="EC201" s="27">
        <v>0.5</v>
      </c>
      <c r="ED201" s="2" t="s">
        <v>4290</v>
      </c>
      <c r="EE201" s="27">
        <v>0.5</v>
      </c>
      <c r="EF201" s="2" t="s">
        <v>4290</v>
      </c>
      <c r="EG201" s="27">
        <v>0</v>
      </c>
      <c r="EI201" s="27">
        <v>1</v>
      </c>
      <c r="EJ201" t="s">
        <v>4291</v>
      </c>
      <c r="EK201" s="27">
        <v>0.5</v>
      </c>
      <c r="EL201" s="2" t="s">
        <v>4292</v>
      </c>
      <c r="EM201">
        <v>1</v>
      </c>
      <c r="EP201" s="22">
        <v>0</v>
      </c>
      <c r="EQ201" s="10" t="s">
        <v>242</v>
      </c>
      <c r="ER201" s="10" t="s">
        <v>242</v>
      </c>
      <c r="EU201" s="10" t="s">
        <v>242</v>
      </c>
      <c r="EV201" s="10" t="s">
        <v>242</v>
      </c>
      <c r="EX201" s="22">
        <v>0</v>
      </c>
      <c r="EY201" s="10" t="s">
        <v>242</v>
      </c>
      <c r="FA201" s="22">
        <v>0</v>
      </c>
      <c r="FB201" s="10" t="s">
        <v>242</v>
      </c>
      <c r="FD201" s="22">
        <v>1</v>
      </c>
      <c r="FE201" s="10">
        <v>1040</v>
      </c>
      <c r="FG201" s="22">
        <v>0</v>
      </c>
      <c r="FH201" s="10" t="s">
        <v>242</v>
      </c>
      <c r="FJ201" s="10">
        <v>1</v>
      </c>
      <c r="FM201" s="22">
        <v>0</v>
      </c>
      <c r="FN201" s="10" t="s">
        <v>242</v>
      </c>
      <c r="FO201" s="10" t="s">
        <v>242</v>
      </c>
      <c r="FP201" s="10" t="s">
        <v>242</v>
      </c>
      <c r="FR201" s="22">
        <v>0</v>
      </c>
      <c r="FS201" s="10" t="s">
        <v>242</v>
      </c>
      <c r="FT201" s="10" t="s">
        <v>242</v>
      </c>
      <c r="FV201" s="22">
        <v>0</v>
      </c>
      <c r="FW201" s="10" t="s">
        <v>242</v>
      </c>
      <c r="FX201" s="10" t="s">
        <v>242</v>
      </c>
      <c r="FY201" s="10" t="s">
        <v>242</v>
      </c>
      <c r="FZ201" s="10" t="s">
        <v>242</v>
      </c>
      <c r="GA201" s="10" t="s">
        <v>242</v>
      </c>
      <c r="GB201" s="10" t="s">
        <v>242</v>
      </c>
      <c r="GC201" s="10" t="s">
        <v>242</v>
      </c>
      <c r="GD201" s="10" t="s">
        <v>242</v>
      </c>
      <c r="GF201" s="10" t="s">
        <v>242</v>
      </c>
      <c r="GI201" s="22">
        <v>0</v>
      </c>
      <c r="GJ201" s="10" t="s">
        <v>242</v>
      </c>
      <c r="GK201" s="10" t="s">
        <v>242</v>
      </c>
      <c r="GM201" s="10" t="s">
        <v>242</v>
      </c>
      <c r="GP201" s="22">
        <v>1</v>
      </c>
      <c r="GQ201" s="10">
        <v>40668.14</v>
      </c>
      <c r="GT201" s="10">
        <v>1</v>
      </c>
      <c r="GW201" s="22">
        <v>1</v>
      </c>
      <c r="GY201" s="22">
        <v>1</v>
      </c>
      <c r="GZ201" s="11" t="s">
        <v>4293</v>
      </c>
      <c r="HA201" s="10">
        <v>1</v>
      </c>
      <c r="HD201" s="22">
        <v>1</v>
      </c>
      <c r="HE201" s="11" t="s">
        <v>4294</v>
      </c>
      <c r="HF201" s="10">
        <v>1</v>
      </c>
      <c r="HI201" s="10">
        <v>0.55555555599999995</v>
      </c>
      <c r="HJ201" s="10">
        <v>0</v>
      </c>
      <c r="HK201" s="10">
        <v>0.5</v>
      </c>
      <c r="HL201" s="10">
        <v>0</v>
      </c>
      <c r="HM201" s="10">
        <v>0.3</v>
      </c>
      <c r="HN201" s="10">
        <v>0</v>
      </c>
      <c r="HO201" s="10">
        <v>0.25</v>
      </c>
      <c r="HP201" s="10">
        <v>0</v>
      </c>
      <c r="HQ201" s="10">
        <v>0</v>
      </c>
      <c r="HR201" s="10">
        <v>1</v>
      </c>
      <c r="HS201" s="10">
        <v>1</v>
      </c>
      <c r="HT201" s="10">
        <v>1</v>
      </c>
      <c r="HU201" s="10">
        <v>1</v>
      </c>
      <c r="HV201" s="10">
        <v>0.35185185200000002</v>
      </c>
      <c r="HW201" s="10">
        <v>0.13750000000000001</v>
      </c>
      <c r="HX201" s="10">
        <v>0.6</v>
      </c>
      <c r="HY201" s="10">
        <v>0.36311728399999998</v>
      </c>
      <c r="HZ201" s="10" t="s">
        <v>4295</v>
      </c>
      <c r="IA201" s="10" t="s">
        <v>266</v>
      </c>
      <c r="IB201" s="10" t="s">
        <v>4283</v>
      </c>
      <c r="IC201" s="10">
        <v>24578</v>
      </c>
      <c r="ID201" s="10">
        <v>31536</v>
      </c>
      <c r="IE201" s="10">
        <v>53823</v>
      </c>
      <c r="IF201" s="10">
        <v>81462</v>
      </c>
      <c r="IG201" s="10">
        <v>24578</v>
      </c>
    </row>
    <row r="202" spans="1:241" customFormat="1" ht="14" customHeight="1" x14ac:dyDescent="0.2">
      <c r="A202">
        <v>201</v>
      </c>
      <c r="B202">
        <v>224</v>
      </c>
      <c r="C202" s="1">
        <v>44795.604861111111</v>
      </c>
      <c r="D202" s="1">
        <v>44795.604861111111</v>
      </c>
      <c r="E202">
        <v>4</v>
      </c>
      <c r="G202" t="s">
        <v>242</v>
      </c>
      <c r="H202" t="s">
        <v>242</v>
      </c>
      <c r="I202">
        <v>1</v>
      </c>
      <c r="J202" s="1">
        <v>44795.604861111111</v>
      </c>
      <c r="K202" t="s">
        <v>4296</v>
      </c>
      <c r="L202" t="s">
        <v>242</v>
      </c>
      <c r="M202" t="s">
        <v>242</v>
      </c>
      <c r="P202" t="s">
        <v>242</v>
      </c>
      <c r="Q202" t="s">
        <v>242</v>
      </c>
      <c r="T202" t="s">
        <v>4297</v>
      </c>
      <c r="U202" s="24">
        <v>10795</v>
      </c>
      <c r="V202" t="s">
        <v>4298</v>
      </c>
      <c r="W202">
        <v>75887109</v>
      </c>
      <c r="X202">
        <v>3841</v>
      </c>
      <c r="Y202" t="s">
        <v>350</v>
      </c>
      <c r="Z202" t="s">
        <v>992</v>
      </c>
      <c r="AA202">
        <v>2019</v>
      </c>
      <c r="AC202">
        <v>0</v>
      </c>
      <c r="AF202">
        <v>12</v>
      </c>
      <c r="AG202" t="s">
        <v>242</v>
      </c>
      <c r="AJ202" s="27">
        <v>0</v>
      </c>
      <c r="AK202">
        <v>0</v>
      </c>
      <c r="AL202" s="27">
        <v>0</v>
      </c>
      <c r="AM202">
        <v>0</v>
      </c>
      <c r="AN202" s="27">
        <v>0</v>
      </c>
      <c r="AO202">
        <v>0</v>
      </c>
      <c r="AQ202" t="s">
        <v>242</v>
      </c>
      <c r="AT202" s="27">
        <v>1</v>
      </c>
      <c r="AU202">
        <v>1</v>
      </c>
      <c r="AV202" s="21">
        <f t="shared" si="12"/>
        <v>8.3333333333333321</v>
      </c>
      <c r="AW202">
        <v>2</v>
      </c>
      <c r="AZ202" s="27">
        <v>1</v>
      </c>
      <c r="BA202">
        <v>2</v>
      </c>
      <c r="BB202" s="21">
        <f t="shared" si="13"/>
        <v>16.666666666666664</v>
      </c>
      <c r="BC202" t="s">
        <v>242</v>
      </c>
      <c r="BF202" s="27">
        <v>1</v>
      </c>
      <c r="BI202">
        <v>2</v>
      </c>
      <c r="BL202" s="27">
        <v>1</v>
      </c>
      <c r="BM202">
        <v>2</v>
      </c>
      <c r="BP202" s="27">
        <v>1</v>
      </c>
      <c r="BQ202">
        <v>4</v>
      </c>
      <c r="BR202" s="21">
        <f t="shared" si="14"/>
        <v>33.333333333333329</v>
      </c>
      <c r="BS202" t="s">
        <v>3471</v>
      </c>
      <c r="BT202">
        <v>1</v>
      </c>
      <c r="BW202" s="27">
        <v>1</v>
      </c>
      <c r="BX202">
        <v>1</v>
      </c>
      <c r="BY202" s="21">
        <f t="shared" si="15"/>
        <v>8.3333333333333321</v>
      </c>
      <c r="BZ202">
        <v>1</v>
      </c>
      <c r="CA202">
        <v>1</v>
      </c>
      <c r="CD202" s="27">
        <v>0</v>
      </c>
      <c r="CF202" t="s">
        <v>242</v>
      </c>
      <c r="CG202" t="s">
        <v>242</v>
      </c>
      <c r="CI202" s="27">
        <v>1</v>
      </c>
      <c r="CJ202" t="s">
        <v>4299</v>
      </c>
      <c r="CK202">
        <v>1</v>
      </c>
      <c r="CN202" s="27">
        <v>0</v>
      </c>
      <c r="CO202" s="27">
        <v>0.5</v>
      </c>
      <c r="CP202" t="s">
        <v>242</v>
      </c>
      <c r="CQ202">
        <v>100</v>
      </c>
      <c r="CR202" t="s">
        <v>242</v>
      </c>
      <c r="CS202" t="s">
        <v>4300</v>
      </c>
      <c r="CU202" s="27">
        <v>1</v>
      </c>
      <c r="CV202" t="s">
        <v>4301</v>
      </c>
      <c r="CW202">
        <v>1</v>
      </c>
      <c r="CZ202" s="27">
        <v>1</v>
      </c>
      <c r="DA202">
        <v>118232</v>
      </c>
      <c r="DB202">
        <v>2</v>
      </c>
      <c r="DD202" s="27">
        <v>1</v>
      </c>
      <c r="DE202" t="s">
        <v>242</v>
      </c>
      <c r="DF202" t="s">
        <v>242</v>
      </c>
      <c r="DH202" t="s">
        <v>242</v>
      </c>
      <c r="DI202">
        <v>241338</v>
      </c>
      <c r="DJ202">
        <v>2</v>
      </c>
      <c r="DL202" s="27">
        <v>1</v>
      </c>
      <c r="DM202">
        <v>2472880</v>
      </c>
      <c r="DN202">
        <v>2</v>
      </c>
      <c r="DP202">
        <v>1</v>
      </c>
      <c r="DS202" s="27">
        <v>1</v>
      </c>
      <c r="DT202" t="s">
        <v>4302</v>
      </c>
      <c r="DU202" s="27">
        <v>1</v>
      </c>
      <c r="DV202" t="s">
        <v>4303</v>
      </c>
      <c r="DW202" s="27">
        <v>1</v>
      </c>
      <c r="DX202" s="2" t="s">
        <v>4304</v>
      </c>
      <c r="DY202" s="27">
        <v>1</v>
      </c>
      <c r="DZ202" t="s">
        <v>4305</v>
      </c>
      <c r="EA202" s="27">
        <v>1</v>
      </c>
      <c r="EB202" t="s">
        <v>4306</v>
      </c>
      <c r="EC202" s="27">
        <v>1</v>
      </c>
      <c r="ED202" t="s">
        <v>4307</v>
      </c>
      <c r="EE202" s="27">
        <v>1</v>
      </c>
      <c r="EF202" t="s">
        <v>4308</v>
      </c>
      <c r="EG202" s="27">
        <v>1</v>
      </c>
      <c r="EH202" t="s">
        <v>4309</v>
      </c>
      <c r="EI202" s="27">
        <v>1</v>
      </c>
      <c r="EJ202" t="s">
        <v>4310</v>
      </c>
      <c r="EK202" s="27">
        <v>1</v>
      </c>
      <c r="EM202">
        <v>1</v>
      </c>
      <c r="EP202" s="27">
        <v>0</v>
      </c>
      <c r="EQ202" t="s">
        <v>242</v>
      </c>
      <c r="ER202" t="s">
        <v>242</v>
      </c>
      <c r="EU202" t="s">
        <v>242</v>
      </c>
      <c r="EV202" t="s">
        <v>242</v>
      </c>
      <c r="EX202" s="27">
        <v>0</v>
      </c>
      <c r="EY202" t="s">
        <v>242</v>
      </c>
      <c r="FA202" s="27">
        <v>0</v>
      </c>
      <c r="FB202" t="s">
        <v>242</v>
      </c>
      <c r="FD202" s="27">
        <v>1</v>
      </c>
      <c r="FE202">
        <v>5819.11</v>
      </c>
      <c r="FG202" s="27">
        <v>0</v>
      </c>
      <c r="FH202" t="s">
        <v>242</v>
      </c>
      <c r="FJ202">
        <v>1</v>
      </c>
      <c r="FM202" s="27">
        <v>1</v>
      </c>
      <c r="FN202" t="s">
        <v>242</v>
      </c>
      <c r="FO202" t="s">
        <v>242</v>
      </c>
      <c r="FP202" t="s">
        <v>242</v>
      </c>
      <c r="FQ202" t="s">
        <v>4311</v>
      </c>
      <c r="FR202" s="27">
        <v>1</v>
      </c>
      <c r="FS202">
        <v>49</v>
      </c>
      <c r="FT202">
        <v>2</v>
      </c>
      <c r="FV202" s="27">
        <v>1</v>
      </c>
      <c r="FW202">
        <v>9</v>
      </c>
      <c r="FX202">
        <v>16</v>
      </c>
      <c r="FY202">
        <v>54</v>
      </c>
      <c r="FZ202">
        <v>11</v>
      </c>
      <c r="GA202" t="s">
        <v>242</v>
      </c>
      <c r="GB202" t="s">
        <v>242</v>
      </c>
      <c r="GC202" t="s">
        <v>242</v>
      </c>
      <c r="GD202">
        <v>1</v>
      </c>
      <c r="GE202" t="s">
        <v>4312</v>
      </c>
      <c r="GF202">
        <v>1</v>
      </c>
      <c r="GI202" s="27">
        <v>0</v>
      </c>
      <c r="GJ202" t="s">
        <v>242</v>
      </c>
      <c r="GK202" t="s">
        <v>242</v>
      </c>
      <c r="GM202" t="s">
        <v>242</v>
      </c>
      <c r="GP202" s="44">
        <v>1</v>
      </c>
      <c r="GQ202">
        <v>294</v>
      </c>
      <c r="GT202" t="s">
        <v>242</v>
      </c>
      <c r="GW202" s="27">
        <v>0</v>
      </c>
      <c r="GY202" s="27">
        <v>0</v>
      </c>
      <c r="HA202" t="s">
        <v>242</v>
      </c>
      <c r="HD202" s="27">
        <v>1</v>
      </c>
      <c r="HE202" t="s">
        <v>4313</v>
      </c>
      <c r="HF202">
        <v>1</v>
      </c>
      <c r="HI202">
        <v>0.66666666699999999</v>
      </c>
      <c r="HJ202">
        <v>1</v>
      </c>
      <c r="HK202">
        <v>0.75</v>
      </c>
      <c r="HL202">
        <v>1</v>
      </c>
      <c r="HM202">
        <v>1</v>
      </c>
      <c r="HN202">
        <v>0</v>
      </c>
      <c r="HO202">
        <v>0.25</v>
      </c>
      <c r="HP202">
        <v>1</v>
      </c>
      <c r="HQ202">
        <v>0</v>
      </c>
      <c r="HR202">
        <v>0</v>
      </c>
      <c r="HS202">
        <v>0</v>
      </c>
      <c r="HT202">
        <v>1</v>
      </c>
      <c r="HU202">
        <v>1</v>
      </c>
      <c r="HV202">
        <v>0.80555555599999995</v>
      </c>
      <c r="HW202">
        <v>0.5625</v>
      </c>
      <c r="HX202">
        <v>0.4</v>
      </c>
      <c r="HY202">
        <v>0.58935185199999995</v>
      </c>
      <c r="HZ202" t="s">
        <v>4314</v>
      </c>
      <c r="IA202" t="s">
        <v>266</v>
      </c>
      <c r="IB202" t="s">
        <v>4297</v>
      </c>
      <c r="IC202">
        <v>17290</v>
      </c>
      <c r="ID202">
        <v>17117</v>
      </c>
      <c r="IE202">
        <v>20248</v>
      </c>
      <c r="IF202">
        <v>18870</v>
      </c>
      <c r="IG202">
        <v>17290</v>
      </c>
    </row>
    <row r="203" spans="1:241" customFormat="1" ht="14" customHeight="1" x14ac:dyDescent="0.2">
      <c r="A203">
        <v>202</v>
      </c>
      <c r="B203">
        <v>225</v>
      </c>
      <c r="C203" s="1">
        <v>44795.604861111111</v>
      </c>
      <c r="D203" s="1">
        <v>44795.604861111111</v>
      </c>
      <c r="E203">
        <v>4</v>
      </c>
      <c r="G203" t="s">
        <v>242</v>
      </c>
      <c r="H203" t="s">
        <v>242</v>
      </c>
      <c r="I203">
        <v>1</v>
      </c>
      <c r="J203" s="1">
        <v>44795.604861111111</v>
      </c>
      <c r="K203" t="s">
        <v>4315</v>
      </c>
      <c r="L203" t="s">
        <v>242</v>
      </c>
      <c r="M203" t="s">
        <v>242</v>
      </c>
      <c r="P203" t="s">
        <v>242</v>
      </c>
      <c r="Q203" t="s">
        <v>242</v>
      </c>
      <c r="T203" t="s">
        <v>4316</v>
      </c>
      <c r="V203" t="s">
        <v>4317</v>
      </c>
      <c r="W203">
        <v>863667101</v>
      </c>
      <c r="X203">
        <v>3841</v>
      </c>
      <c r="Y203" t="s">
        <v>350</v>
      </c>
      <c r="Z203" t="s">
        <v>992</v>
      </c>
      <c r="AA203">
        <v>2020</v>
      </c>
      <c r="AC203">
        <v>0</v>
      </c>
      <c r="AF203">
        <v>11</v>
      </c>
      <c r="AG203" t="s">
        <v>242</v>
      </c>
      <c r="AJ203" s="27">
        <v>1</v>
      </c>
      <c r="AK203">
        <v>8</v>
      </c>
      <c r="AL203" s="27">
        <v>0</v>
      </c>
      <c r="AM203">
        <v>0</v>
      </c>
      <c r="AN203" s="27">
        <v>0</v>
      </c>
      <c r="AO203">
        <v>0</v>
      </c>
      <c r="AQ203">
        <v>3</v>
      </c>
      <c r="AT203" s="27">
        <v>1</v>
      </c>
      <c r="AU203">
        <v>1</v>
      </c>
      <c r="AV203" s="21">
        <f t="shared" si="12"/>
        <v>9.0909090909090917</v>
      </c>
      <c r="AW203">
        <v>2</v>
      </c>
      <c r="AZ203" s="27">
        <v>1</v>
      </c>
      <c r="BA203">
        <v>3</v>
      </c>
      <c r="BB203" s="21">
        <f t="shared" si="13"/>
        <v>27.27272727272727</v>
      </c>
      <c r="BC203" t="s">
        <v>242</v>
      </c>
      <c r="BF203" s="27">
        <v>1</v>
      </c>
      <c r="BG203">
        <v>9</v>
      </c>
      <c r="BI203">
        <v>2</v>
      </c>
      <c r="BL203" s="27">
        <v>1</v>
      </c>
      <c r="BM203">
        <v>2</v>
      </c>
      <c r="BP203" s="27">
        <v>1</v>
      </c>
      <c r="BQ203">
        <v>4</v>
      </c>
      <c r="BR203" s="21">
        <f t="shared" si="14"/>
        <v>36.363636363636367</v>
      </c>
      <c r="BS203" t="s">
        <v>3471</v>
      </c>
      <c r="BT203">
        <v>3</v>
      </c>
      <c r="BW203" s="27">
        <v>1</v>
      </c>
      <c r="BX203">
        <v>5</v>
      </c>
      <c r="BY203" s="21">
        <f t="shared" si="15"/>
        <v>45.454545454545453</v>
      </c>
      <c r="BZ203">
        <v>2</v>
      </c>
      <c r="CA203">
        <v>3</v>
      </c>
      <c r="CD203" s="27">
        <v>0</v>
      </c>
      <c r="CF203" t="s">
        <v>242</v>
      </c>
      <c r="CG203" t="s">
        <v>242</v>
      </c>
      <c r="CI203" s="27">
        <v>0</v>
      </c>
      <c r="CK203" t="s">
        <v>242</v>
      </c>
      <c r="CN203" s="27">
        <v>0</v>
      </c>
      <c r="CO203" s="27">
        <v>0.5</v>
      </c>
      <c r="CP203" t="s">
        <v>242</v>
      </c>
      <c r="CQ203">
        <v>95</v>
      </c>
      <c r="CR203" t="s">
        <v>242</v>
      </c>
      <c r="CU203" s="27">
        <v>1</v>
      </c>
      <c r="CV203" s="2" t="s">
        <v>4318</v>
      </c>
      <c r="CW203">
        <v>1</v>
      </c>
      <c r="CZ203" s="27">
        <v>1</v>
      </c>
      <c r="DA203">
        <v>26503</v>
      </c>
      <c r="DB203">
        <v>2</v>
      </c>
      <c r="DD203" s="27">
        <v>1</v>
      </c>
      <c r="DE203">
        <v>117023</v>
      </c>
      <c r="DF203">
        <v>2</v>
      </c>
      <c r="DG203">
        <v>130252</v>
      </c>
      <c r="DH203">
        <v>2</v>
      </c>
      <c r="DI203" t="s">
        <v>242</v>
      </c>
      <c r="DJ203" t="s">
        <v>242</v>
      </c>
      <c r="DL203" s="27">
        <v>0</v>
      </c>
      <c r="DM203" t="s">
        <v>242</v>
      </c>
      <c r="DN203" t="s">
        <v>242</v>
      </c>
      <c r="DP203">
        <v>1</v>
      </c>
      <c r="DS203" s="27">
        <v>1</v>
      </c>
      <c r="DT203" s="2" t="s">
        <v>4319</v>
      </c>
      <c r="DU203" s="27">
        <v>1</v>
      </c>
      <c r="DV203" t="s">
        <v>4320</v>
      </c>
      <c r="DW203" s="27">
        <v>0</v>
      </c>
      <c r="DX203" s="2" t="s">
        <v>4321</v>
      </c>
      <c r="DY203" s="27">
        <v>0</v>
      </c>
      <c r="EA203" s="27">
        <v>0</v>
      </c>
      <c r="EC203" s="27">
        <v>0.5</v>
      </c>
      <c r="ED203" s="2" t="s">
        <v>4322</v>
      </c>
      <c r="EE203" s="27">
        <v>1</v>
      </c>
      <c r="EF203" s="2" t="s">
        <v>4322</v>
      </c>
      <c r="EG203" s="27">
        <v>1</v>
      </c>
      <c r="EH203" t="s">
        <v>4323</v>
      </c>
      <c r="EI203" s="27">
        <v>1</v>
      </c>
      <c r="EJ203" t="s">
        <v>4324</v>
      </c>
      <c r="EK203" s="27">
        <v>1</v>
      </c>
      <c r="EL203" t="s">
        <v>4325</v>
      </c>
      <c r="EM203">
        <v>1</v>
      </c>
      <c r="EP203" s="27">
        <v>0</v>
      </c>
      <c r="EQ203" t="s">
        <v>242</v>
      </c>
      <c r="ER203" t="s">
        <v>242</v>
      </c>
      <c r="EU203" t="s">
        <v>242</v>
      </c>
      <c r="EV203" t="s">
        <v>242</v>
      </c>
      <c r="EX203" s="27">
        <v>0</v>
      </c>
      <c r="EY203" t="s">
        <v>242</v>
      </c>
      <c r="FA203" s="27">
        <v>0</v>
      </c>
      <c r="FB203" t="s">
        <v>242</v>
      </c>
      <c r="FD203" s="27">
        <v>0</v>
      </c>
      <c r="FE203" t="s">
        <v>242</v>
      </c>
      <c r="FG203" s="27">
        <v>0</v>
      </c>
      <c r="FH203" t="s">
        <v>242</v>
      </c>
      <c r="FJ203" t="s">
        <v>242</v>
      </c>
      <c r="FM203" s="27">
        <v>0</v>
      </c>
      <c r="FN203" t="s">
        <v>242</v>
      </c>
      <c r="FO203" t="s">
        <v>242</v>
      </c>
      <c r="FP203" t="s">
        <v>242</v>
      </c>
      <c r="FR203" s="27">
        <v>1</v>
      </c>
      <c r="FS203">
        <v>35.700000000000003</v>
      </c>
      <c r="FT203">
        <v>2</v>
      </c>
      <c r="FV203" s="27">
        <v>1</v>
      </c>
      <c r="FW203">
        <v>5.5</v>
      </c>
      <c r="FX203">
        <v>10.1</v>
      </c>
      <c r="FY203">
        <v>71.5</v>
      </c>
      <c r="FZ203">
        <v>7.2</v>
      </c>
      <c r="GA203" t="s">
        <v>242</v>
      </c>
      <c r="GB203" t="s">
        <v>242</v>
      </c>
      <c r="GC203" t="s">
        <v>242</v>
      </c>
      <c r="GD203">
        <v>1</v>
      </c>
      <c r="GF203">
        <v>1</v>
      </c>
      <c r="GI203" s="27">
        <v>0</v>
      </c>
      <c r="GJ203" t="s">
        <v>242</v>
      </c>
      <c r="GK203" t="s">
        <v>242</v>
      </c>
      <c r="GM203" t="s">
        <v>242</v>
      </c>
      <c r="GP203" s="27">
        <v>1</v>
      </c>
      <c r="GQ203">
        <v>181</v>
      </c>
      <c r="GT203">
        <v>1</v>
      </c>
      <c r="GW203" s="27">
        <v>0</v>
      </c>
      <c r="GX203" s="2" t="s">
        <v>4326</v>
      </c>
      <c r="GY203" s="27">
        <v>0</v>
      </c>
      <c r="HA203" t="s">
        <v>242</v>
      </c>
      <c r="HD203" s="27">
        <v>0</v>
      </c>
      <c r="HF203">
        <v>1</v>
      </c>
      <c r="HI203">
        <v>0.66666666699999999</v>
      </c>
      <c r="HJ203">
        <v>0</v>
      </c>
      <c r="HK203">
        <v>0.75</v>
      </c>
      <c r="HL203">
        <v>0.66666666699999999</v>
      </c>
      <c r="HM203">
        <v>0.65</v>
      </c>
      <c r="HN203">
        <v>0</v>
      </c>
      <c r="HO203">
        <v>0</v>
      </c>
      <c r="HP203">
        <v>0.66666666699999999</v>
      </c>
      <c r="HQ203">
        <v>0</v>
      </c>
      <c r="HR203">
        <v>1</v>
      </c>
      <c r="HS203">
        <v>0</v>
      </c>
      <c r="HT203">
        <v>0</v>
      </c>
      <c r="HU203">
        <v>1</v>
      </c>
      <c r="HV203">
        <v>0.47222222200000002</v>
      </c>
      <c r="HW203">
        <v>0.32916666700000002</v>
      </c>
      <c r="HX203">
        <v>0.33333333300000001</v>
      </c>
      <c r="HY203">
        <v>0.37824074099999999</v>
      </c>
      <c r="HZ203" t="s">
        <v>4316</v>
      </c>
      <c r="IA203" t="s">
        <v>266</v>
      </c>
      <c r="IB203" t="s">
        <v>4316</v>
      </c>
      <c r="IC203">
        <v>14884</v>
      </c>
      <c r="ID203">
        <v>14351</v>
      </c>
      <c r="IE203">
        <v>17108</v>
      </c>
      <c r="IF203">
        <v>18449</v>
      </c>
      <c r="IG203">
        <v>14884</v>
      </c>
    </row>
    <row r="204" spans="1:241" customFormat="1" ht="14" customHeight="1" x14ac:dyDescent="0.2">
      <c r="A204">
        <v>203</v>
      </c>
      <c r="B204">
        <v>226</v>
      </c>
      <c r="C204" s="1">
        <v>44795.604861111111</v>
      </c>
      <c r="D204" s="1">
        <v>44795.604861111111</v>
      </c>
      <c r="E204">
        <v>4</v>
      </c>
      <c r="G204" t="s">
        <v>242</v>
      </c>
      <c r="H204" t="s">
        <v>242</v>
      </c>
      <c r="I204">
        <v>1</v>
      </c>
      <c r="J204" s="1">
        <v>44795.604861111111</v>
      </c>
      <c r="K204" t="s">
        <v>4327</v>
      </c>
      <c r="L204" t="s">
        <v>242</v>
      </c>
      <c r="M204" t="s">
        <v>242</v>
      </c>
      <c r="P204" t="s">
        <v>242</v>
      </c>
      <c r="Q204" t="s">
        <v>242</v>
      </c>
      <c r="T204" t="s">
        <v>4328</v>
      </c>
      <c r="U204" s="24">
        <v>723125</v>
      </c>
      <c r="V204" t="s">
        <v>4329</v>
      </c>
      <c r="W204">
        <v>595112103</v>
      </c>
      <c r="X204">
        <v>3674</v>
      </c>
      <c r="Y204" t="s">
        <v>297</v>
      </c>
      <c r="Z204" t="s">
        <v>1864</v>
      </c>
      <c r="AA204">
        <v>2020</v>
      </c>
      <c r="AC204">
        <v>0</v>
      </c>
      <c r="AF204">
        <v>8</v>
      </c>
      <c r="AG204" t="s">
        <v>242</v>
      </c>
      <c r="AJ204" s="27">
        <v>0</v>
      </c>
      <c r="AK204">
        <v>0</v>
      </c>
      <c r="AL204" s="27">
        <v>0</v>
      </c>
      <c r="AM204">
        <v>0</v>
      </c>
      <c r="AN204" s="27">
        <v>0</v>
      </c>
      <c r="AO204">
        <v>0</v>
      </c>
      <c r="AQ204" t="s">
        <v>242</v>
      </c>
      <c r="AT204" s="27">
        <v>1</v>
      </c>
      <c r="AU204">
        <v>1</v>
      </c>
      <c r="AV204" s="21">
        <f t="shared" si="12"/>
        <v>12.5</v>
      </c>
      <c r="AW204">
        <v>3</v>
      </c>
      <c r="AZ204" s="27">
        <v>1</v>
      </c>
      <c r="BA204">
        <v>3</v>
      </c>
      <c r="BB204" s="21">
        <f t="shared" si="13"/>
        <v>37.5</v>
      </c>
      <c r="BC204" t="s">
        <v>242</v>
      </c>
      <c r="BF204" s="27">
        <v>1</v>
      </c>
      <c r="BI204">
        <v>2</v>
      </c>
      <c r="BL204" s="27">
        <v>1</v>
      </c>
      <c r="BM204">
        <v>2</v>
      </c>
      <c r="BP204" s="27">
        <v>1</v>
      </c>
      <c r="BQ204">
        <v>2</v>
      </c>
      <c r="BR204" s="21">
        <f t="shared" si="14"/>
        <v>25</v>
      </c>
      <c r="BS204" t="s">
        <v>4330</v>
      </c>
      <c r="BT204">
        <v>1</v>
      </c>
      <c r="BW204" s="27">
        <v>0</v>
      </c>
      <c r="BX204" s="24" t="s">
        <v>242</v>
      </c>
      <c r="BY204" s="21" t="s">
        <v>242</v>
      </c>
      <c r="BZ204" t="s">
        <v>242</v>
      </c>
      <c r="CA204" t="s">
        <v>242</v>
      </c>
      <c r="CD204" s="27">
        <v>0</v>
      </c>
      <c r="CF204" t="s">
        <v>242</v>
      </c>
      <c r="CG204" t="s">
        <v>242</v>
      </c>
      <c r="CI204" s="27">
        <v>1</v>
      </c>
      <c r="CJ204" t="s">
        <v>4331</v>
      </c>
      <c r="CK204">
        <v>1</v>
      </c>
      <c r="CN204" s="27">
        <v>1</v>
      </c>
      <c r="CO204" s="27">
        <v>0.5</v>
      </c>
      <c r="CP204">
        <v>100</v>
      </c>
      <c r="CQ204">
        <v>100</v>
      </c>
      <c r="CR204" t="s">
        <v>242</v>
      </c>
      <c r="CS204" t="s">
        <v>4332</v>
      </c>
      <c r="CU204" s="27">
        <v>1</v>
      </c>
      <c r="CV204" t="s">
        <v>4333</v>
      </c>
      <c r="CW204">
        <v>1</v>
      </c>
      <c r="CZ204" s="27">
        <v>1</v>
      </c>
      <c r="DA204">
        <v>3200000</v>
      </c>
      <c r="DB204">
        <v>2</v>
      </c>
      <c r="DD204" s="27">
        <v>1</v>
      </c>
      <c r="DE204">
        <v>3500000</v>
      </c>
      <c r="DF204">
        <v>2</v>
      </c>
      <c r="DH204" t="s">
        <v>242</v>
      </c>
      <c r="DI204" t="s">
        <v>242</v>
      </c>
      <c r="DJ204" t="s">
        <v>242</v>
      </c>
      <c r="DL204" s="27">
        <v>0</v>
      </c>
      <c r="DM204" t="s">
        <v>242</v>
      </c>
      <c r="DN204" t="s">
        <v>242</v>
      </c>
      <c r="DP204">
        <v>1</v>
      </c>
      <c r="DS204" s="27">
        <v>1</v>
      </c>
      <c r="DT204" t="s">
        <v>4334</v>
      </c>
      <c r="DU204" s="27">
        <v>1</v>
      </c>
      <c r="DV204" t="s">
        <v>4335</v>
      </c>
      <c r="DW204" s="27">
        <v>1</v>
      </c>
      <c r="DX204" t="s">
        <v>4336</v>
      </c>
      <c r="DY204" s="27">
        <v>1</v>
      </c>
      <c r="DZ204" t="s">
        <v>4337</v>
      </c>
      <c r="EA204" s="27">
        <v>0.5</v>
      </c>
      <c r="EB204" t="s">
        <v>4338</v>
      </c>
      <c r="EC204" s="27">
        <v>1</v>
      </c>
      <c r="ED204" t="s">
        <v>4339</v>
      </c>
      <c r="EE204" s="27">
        <v>1</v>
      </c>
      <c r="EF204" t="s">
        <v>4340</v>
      </c>
      <c r="EG204" s="27">
        <v>1</v>
      </c>
      <c r="EH204" t="s">
        <v>4341</v>
      </c>
      <c r="EI204" s="27">
        <v>1</v>
      </c>
      <c r="EJ204" t="s">
        <v>4342</v>
      </c>
      <c r="EK204" s="27">
        <v>1</v>
      </c>
      <c r="EL204" t="s">
        <v>4343</v>
      </c>
      <c r="EM204">
        <v>1</v>
      </c>
      <c r="EP204" s="27">
        <v>0</v>
      </c>
      <c r="EQ204" t="s">
        <v>242</v>
      </c>
      <c r="ER204" t="s">
        <v>242</v>
      </c>
      <c r="EU204" t="s">
        <v>242</v>
      </c>
      <c r="EV204" t="s">
        <v>242</v>
      </c>
      <c r="EX204" s="27">
        <v>1</v>
      </c>
      <c r="EY204">
        <v>50000</v>
      </c>
      <c r="EZ204" t="s">
        <v>3434</v>
      </c>
      <c r="FA204" s="27">
        <v>1</v>
      </c>
      <c r="FB204">
        <v>47</v>
      </c>
      <c r="FD204" s="27">
        <v>1</v>
      </c>
      <c r="FE204">
        <v>11000</v>
      </c>
      <c r="FG204" s="27">
        <v>0</v>
      </c>
      <c r="FH204" t="s">
        <v>242</v>
      </c>
      <c r="FJ204">
        <v>1</v>
      </c>
      <c r="FM204" s="27">
        <v>0</v>
      </c>
      <c r="FN204" t="s">
        <v>242</v>
      </c>
      <c r="FO204" t="s">
        <v>242</v>
      </c>
      <c r="FP204" t="s">
        <v>242</v>
      </c>
      <c r="FR204" s="27">
        <v>1</v>
      </c>
      <c r="FS204">
        <v>29</v>
      </c>
      <c r="FT204">
        <v>2</v>
      </c>
      <c r="FV204" s="27">
        <v>1</v>
      </c>
      <c r="FW204">
        <v>3.1</v>
      </c>
      <c r="FX204">
        <v>4.2</v>
      </c>
      <c r="FY204">
        <v>67.099999999999994</v>
      </c>
      <c r="FZ204">
        <v>23.3</v>
      </c>
      <c r="GA204" t="s">
        <v>242</v>
      </c>
      <c r="GB204" t="s">
        <v>242</v>
      </c>
      <c r="GC204" t="s">
        <v>242</v>
      </c>
      <c r="GD204">
        <v>1</v>
      </c>
      <c r="GE204" t="s">
        <v>4344</v>
      </c>
      <c r="GF204">
        <v>1</v>
      </c>
      <c r="GI204" s="27">
        <v>0</v>
      </c>
      <c r="GJ204" t="s">
        <v>242</v>
      </c>
      <c r="GK204" t="s">
        <v>242</v>
      </c>
      <c r="GM204" t="s">
        <v>242</v>
      </c>
      <c r="GP204" s="44">
        <v>1</v>
      </c>
      <c r="GQ204">
        <v>292</v>
      </c>
      <c r="GT204" t="s">
        <v>242</v>
      </c>
      <c r="GW204" s="27">
        <v>0.5</v>
      </c>
      <c r="GY204" s="27">
        <v>0.5</v>
      </c>
      <c r="HA204">
        <v>1</v>
      </c>
      <c r="HD204" s="27">
        <v>1</v>
      </c>
      <c r="HE204" t="s">
        <v>4345</v>
      </c>
      <c r="HF204">
        <v>1</v>
      </c>
      <c r="HI204">
        <v>0.55555555599999995</v>
      </c>
      <c r="HJ204">
        <v>1</v>
      </c>
      <c r="HK204">
        <v>0.75</v>
      </c>
      <c r="HL204">
        <v>0.66666666699999999</v>
      </c>
      <c r="HM204">
        <v>0.95</v>
      </c>
      <c r="HN204">
        <v>0</v>
      </c>
      <c r="HO204">
        <v>0.75</v>
      </c>
      <c r="HP204">
        <v>0.66666666699999999</v>
      </c>
      <c r="HQ204">
        <v>0</v>
      </c>
      <c r="HR204">
        <v>0</v>
      </c>
      <c r="HS204">
        <v>0.5</v>
      </c>
      <c r="HT204">
        <v>1</v>
      </c>
      <c r="HU204">
        <v>1</v>
      </c>
      <c r="HV204">
        <v>0.76851851900000001</v>
      </c>
      <c r="HW204">
        <v>0.59166666700000003</v>
      </c>
      <c r="HX204">
        <v>0.43333333299999999</v>
      </c>
      <c r="HY204">
        <v>0.59783950600000002</v>
      </c>
      <c r="HZ204" t="s">
        <v>4346</v>
      </c>
      <c r="IA204" t="s">
        <v>266</v>
      </c>
      <c r="IB204" t="s">
        <v>4328</v>
      </c>
      <c r="IC204">
        <v>23406</v>
      </c>
      <c r="ID204">
        <v>21435</v>
      </c>
      <c r="IE204">
        <v>27705</v>
      </c>
      <c r="IF204">
        <v>30758</v>
      </c>
      <c r="IG204">
        <v>23406</v>
      </c>
    </row>
    <row r="205" spans="1:241" customFormat="1" ht="14" customHeight="1" x14ac:dyDescent="0.2">
      <c r="A205">
        <v>204</v>
      </c>
      <c r="B205">
        <v>227</v>
      </c>
      <c r="C205" s="1">
        <v>44795.604861111111</v>
      </c>
      <c r="D205" s="1">
        <v>44795.604861111111</v>
      </c>
      <c r="E205">
        <v>4</v>
      </c>
      <c r="G205" t="s">
        <v>242</v>
      </c>
      <c r="H205" t="s">
        <v>242</v>
      </c>
      <c r="I205">
        <v>1</v>
      </c>
      <c r="J205" s="1">
        <v>44795.604861111111</v>
      </c>
      <c r="K205" t="s">
        <v>4347</v>
      </c>
      <c r="L205" t="s">
        <v>242</v>
      </c>
      <c r="M205" t="s">
        <v>242</v>
      </c>
      <c r="P205" t="s">
        <v>242</v>
      </c>
      <c r="Q205" t="s">
        <v>242</v>
      </c>
      <c r="T205" t="s">
        <v>4348</v>
      </c>
      <c r="V205" t="s">
        <v>4349</v>
      </c>
      <c r="W205">
        <v>550241103</v>
      </c>
      <c r="X205">
        <v>4813</v>
      </c>
      <c r="Y205" t="s">
        <v>1487</v>
      </c>
      <c r="Z205" t="s">
        <v>4350</v>
      </c>
      <c r="AA205">
        <v>2020</v>
      </c>
      <c r="AC205">
        <v>0</v>
      </c>
      <c r="AF205">
        <v>12</v>
      </c>
      <c r="AG205" t="s">
        <v>242</v>
      </c>
      <c r="AJ205" s="27">
        <v>0</v>
      </c>
      <c r="AK205">
        <v>0</v>
      </c>
      <c r="AL205" s="27">
        <v>0</v>
      </c>
      <c r="AM205">
        <v>0</v>
      </c>
      <c r="AN205" s="27">
        <v>0</v>
      </c>
      <c r="AO205">
        <v>0</v>
      </c>
      <c r="AQ205" t="s">
        <v>242</v>
      </c>
      <c r="AT205" s="27">
        <v>1</v>
      </c>
      <c r="AU205">
        <v>1</v>
      </c>
      <c r="AV205" s="21">
        <f t="shared" si="12"/>
        <v>8.3333333333333321</v>
      </c>
      <c r="AW205">
        <v>2</v>
      </c>
      <c r="AZ205" s="27">
        <v>1</v>
      </c>
      <c r="BA205">
        <v>2</v>
      </c>
      <c r="BB205" s="21">
        <f t="shared" si="13"/>
        <v>16.666666666666664</v>
      </c>
      <c r="BC205" t="s">
        <v>242</v>
      </c>
      <c r="BF205" s="27">
        <v>1</v>
      </c>
      <c r="BI205">
        <v>2</v>
      </c>
      <c r="BL205" s="27">
        <v>1</v>
      </c>
      <c r="BM205">
        <v>2</v>
      </c>
      <c r="BP205" s="27">
        <v>1</v>
      </c>
      <c r="BQ205">
        <v>3</v>
      </c>
      <c r="BR205" s="21">
        <f t="shared" si="14"/>
        <v>25</v>
      </c>
      <c r="BS205" t="s">
        <v>4351</v>
      </c>
      <c r="BT205">
        <v>1</v>
      </c>
      <c r="BW205" s="27">
        <v>1</v>
      </c>
      <c r="BX205">
        <v>3</v>
      </c>
      <c r="BY205" s="21">
        <f t="shared" si="15"/>
        <v>25</v>
      </c>
      <c r="BZ205">
        <v>2</v>
      </c>
      <c r="CA205">
        <v>1</v>
      </c>
      <c r="CD205" s="27">
        <v>0.5</v>
      </c>
      <c r="CE205" t="s">
        <v>4352</v>
      </c>
      <c r="CF205">
        <v>1</v>
      </c>
      <c r="CG205" t="s">
        <v>242</v>
      </c>
      <c r="CI205" s="27">
        <v>0</v>
      </c>
      <c r="CK205" t="s">
        <v>242</v>
      </c>
      <c r="CN205" s="27">
        <v>0</v>
      </c>
      <c r="CO205" s="27">
        <v>0</v>
      </c>
      <c r="CP205" t="s">
        <v>242</v>
      </c>
      <c r="CQ205" t="s">
        <v>242</v>
      </c>
      <c r="CR205" t="s">
        <v>242</v>
      </c>
      <c r="CT205" t="s">
        <v>4353</v>
      </c>
      <c r="CU205" s="27">
        <v>0</v>
      </c>
      <c r="CW205" t="s">
        <v>242</v>
      </c>
      <c r="CZ205" s="27">
        <v>1</v>
      </c>
      <c r="DA205">
        <v>263918.28999999998</v>
      </c>
      <c r="DB205">
        <v>2</v>
      </c>
      <c r="DD205" s="27">
        <v>1</v>
      </c>
      <c r="DE205">
        <v>1875932.81</v>
      </c>
      <c r="DF205">
        <v>2</v>
      </c>
      <c r="DG205">
        <v>1951337.18</v>
      </c>
      <c r="DH205">
        <v>2</v>
      </c>
      <c r="DI205" t="s">
        <v>242</v>
      </c>
      <c r="DJ205" t="s">
        <v>242</v>
      </c>
      <c r="DL205" s="27">
        <v>1</v>
      </c>
      <c r="DM205">
        <v>1521000</v>
      </c>
      <c r="DN205">
        <v>2</v>
      </c>
      <c r="DP205">
        <v>4</v>
      </c>
      <c r="DS205" s="27">
        <v>1</v>
      </c>
      <c r="DT205" s="2" t="s">
        <v>4354</v>
      </c>
      <c r="DU205" s="27">
        <v>1</v>
      </c>
      <c r="DV205" t="s">
        <v>4355</v>
      </c>
      <c r="DW205" s="27">
        <v>1</v>
      </c>
      <c r="DX205" t="s">
        <v>4356</v>
      </c>
      <c r="DY205" s="27">
        <v>1</v>
      </c>
      <c r="DZ205" s="2" t="s">
        <v>4357</v>
      </c>
      <c r="EA205" s="27">
        <v>0.5</v>
      </c>
      <c r="EB205" t="s">
        <v>3806</v>
      </c>
      <c r="EC205" s="27">
        <v>1</v>
      </c>
      <c r="ED205" s="2" t="s">
        <v>4358</v>
      </c>
      <c r="EE205" s="27">
        <v>1</v>
      </c>
      <c r="EF205" s="2" t="s">
        <v>4358</v>
      </c>
      <c r="EG205" s="27">
        <v>1</v>
      </c>
      <c r="EH205" s="2" t="s">
        <v>4359</v>
      </c>
      <c r="EI205" s="27">
        <v>1</v>
      </c>
      <c r="EJ205" t="s">
        <v>4360</v>
      </c>
      <c r="EK205" s="27">
        <v>1</v>
      </c>
      <c r="EL205" t="s">
        <v>4361</v>
      </c>
      <c r="EM205">
        <v>4</v>
      </c>
      <c r="EP205" s="27">
        <v>0</v>
      </c>
      <c r="EQ205" t="s">
        <v>242</v>
      </c>
      <c r="ER205" t="s">
        <v>242</v>
      </c>
      <c r="EU205" t="s">
        <v>242</v>
      </c>
      <c r="EV205" t="s">
        <v>242</v>
      </c>
      <c r="EX205" s="27">
        <v>1</v>
      </c>
      <c r="EY205">
        <v>2201.46</v>
      </c>
      <c r="EZ205" t="s">
        <v>3418</v>
      </c>
      <c r="FA205" s="27">
        <v>0</v>
      </c>
      <c r="FB205" t="s">
        <v>242</v>
      </c>
      <c r="FD205" s="27">
        <v>0</v>
      </c>
      <c r="FE205" t="s">
        <v>242</v>
      </c>
      <c r="FG205" s="27">
        <v>0</v>
      </c>
      <c r="FH205" t="s">
        <v>242</v>
      </c>
      <c r="FJ205">
        <v>1</v>
      </c>
      <c r="FM205" s="27">
        <v>0</v>
      </c>
      <c r="FN205" t="s">
        <v>242</v>
      </c>
      <c r="FO205" t="s">
        <v>242</v>
      </c>
      <c r="FP205" t="s">
        <v>242</v>
      </c>
      <c r="FR205" s="27">
        <v>1</v>
      </c>
      <c r="FS205">
        <v>31</v>
      </c>
      <c r="FT205">
        <v>2</v>
      </c>
      <c r="FV205" s="27">
        <v>1</v>
      </c>
      <c r="FW205">
        <v>9.1</v>
      </c>
      <c r="FX205">
        <v>9.1999999999999993</v>
      </c>
      <c r="FY205">
        <v>75.099999999999994</v>
      </c>
      <c r="FZ205">
        <v>3.3</v>
      </c>
      <c r="GA205" t="s">
        <v>242</v>
      </c>
      <c r="GB205" t="s">
        <v>242</v>
      </c>
      <c r="GC205" t="s">
        <v>242</v>
      </c>
      <c r="GD205">
        <v>1</v>
      </c>
      <c r="GF205">
        <v>1</v>
      </c>
      <c r="GI205" s="27">
        <v>0</v>
      </c>
      <c r="GJ205" t="s">
        <v>242</v>
      </c>
      <c r="GK205" t="s">
        <v>242</v>
      </c>
      <c r="GL205" t="s">
        <v>4362</v>
      </c>
      <c r="GM205" t="s">
        <v>242</v>
      </c>
      <c r="GP205" s="27">
        <v>1</v>
      </c>
      <c r="GQ205">
        <v>232</v>
      </c>
      <c r="GT205">
        <v>1</v>
      </c>
      <c r="GW205" s="27">
        <v>0</v>
      </c>
      <c r="GX205" t="s">
        <v>4363</v>
      </c>
      <c r="GY205" s="27">
        <v>0</v>
      </c>
      <c r="HA205" t="s">
        <v>242</v>
      </c>
      <c r="HD205" s="27">
        <v>1</v>
      </c>
      <c r="HE205" t="s">
        <v>4364</v>
      </c>
      <c r="HF205">
        <v>1</v>
      </c>
      <c r="HI205">
        <v>0.72222222199999997</v>
      </c>
      <c r="HJ205">
        <v>0</v>
      </c>
      <c r="HK205">
        <v>0</v>
      </c>
      <c r="HL205">
        <v>1</v>
      </c>
      <c r="HM205">
        <v>0.95</v>
      </c>
      <c r="HN205">
        <v>0</v>
      </c>
      <c r="HO205">
        <v>0.25</v>
      </c>
      <c r="HP205">
        <v>0.66666666699999999</v>
      </c>
      <c r="HQ205">
        <v>0</v>
      </c>
      <c r="HR205">
        <v>1</v>
      </c>
      <c r="HS205">
        <v>0</v>
      </c>
      <c r="HT205">
        <v>1</v>
      </c>
      <c r="HU205">
        <v>1</v>
      </c>
      <c r="HV205">
        <v>0.24074074100000001</v>
      </c>
      <c r="HW205">
        <v>0.55000000000000004</v>
      </c>
      <c r="HX205">
        <v>0.53333333299999997</v>
      </c>
      <c r="HY205">
        <v>0.44135802499999999</v>
      </c>
      <c r="HZ205" t="s">
        <v>4365</v>
      </c>
      <c r="IA205" t="s">
        <v>266</v>
      </c>
      <c r="IB205" t="s">
        <v>4348</v>
      </c>
      <c r="IC205">
        <v>22401</v>
      </c>
      <c r="ID205">
        <v>20712</v>
      </c>
      <c r="IE205">
        <v>19687</v>
      </c>
      <c r="IF205">
        <v>17478</v>
      </c>
      <c r="IG205">
        <v>22401</v>
      </c>
    </row>
    <row r="206" spans="1:241" customFormat="1" ht="14" customHeight="1" x14ac:dyDescent="0.2">
      <c r="A206">
        <v>205</v>
      </c>
      <c r="B206">
        <v>228</v>
      </c>
      <c r="C206" s="1">
        <v>44795.604861111111</v>
      </c>
      <c r="D206" s="1">
        <v>44795.604861111111</v>
      </c>
      <c r="E206">
        <v>4</v>
      </c>
      <c r="G206" t="s">
        <v>242</v>
      </c>
      <c r="H206" t="s">
        <v>242</v>
      </c>
      <c r="I206">
        <v>1</v>
      </c>
      <c r="J206" s="1">
        <v>44795.604861111111</v>
      </c>
      <c r="K206" t="s">
        <v>4366</v>
      </c>
      <c r="L206" t="s">
        <v>242</v>
      </c>
      <c r="M206" t="s">
        <v>242</v>
      </c>
      <c r="P206" t="s">
        <v>242</v>
      </c>
      <c r="Q206" t="s">
        <v>242</v>
      </c>
      <c r="T206" t="s">
        <v>4367</v>
      </c>
      <c r="V206" t="s">
        <v>4368</v>
      </c>
      <c r="W206">
        <v>907818108</v>
      </c>
      <c r="X206">
        <v>4011</v>
      </c>
      <c r="Y206" t="s">
        <v>476</v>
      </c>
      <c r="Z206" t="s">
        <v>4369</v>
      </c>
      <c r="AA206">
        <v>2020</v>
      </c>
      <c r="AC206">
        <v>0.5</v>
      </c>
      <c r="AD206">
        <v>15</v>
      </c>
      <c r="AF206">
        <v>12</v>
      </c>
      <c r="AG206" t="s">
        <v>242</v>
      </c>
      <c r="AJ206" s="27">
        <v>0</v>
      </c>
      <c r="AK206">
        <v>0</v>
      </c>
      <c r="AL206" s="27">
        <v>0</v>
      </c>
      <c r="AM206">
        <v>0</v>
      </c>
      <c r="AN206" s="27">
        <v>0</v>
      </c>
      <c r="AO206">
        <v>0</v>
      </c>
      <c r="AQ206" t="s">
        <v>242</v>
      </c>
      <c r="AT206" s="27">
        <v>1</v>
      </c>
      <c r="AU206">
        <v>1</v>
      </c>
      <c r="AV206" s="21">
        <f t="shared" si="12"/>
        <v>8.3333333333333321</v>
      </c>
      <c r="AW206">
        <v>2</v>
      </c>
      <c r="AZ206" s="27">
        <v>1</v>
      </c>
      <c r="BA206">
        <v>2</v>
      </c>
      <c r="BB206" s="21">
        <f t="shared" si="13"/>
        <v>16.666666666666664</v>
      </c>
      <c r="BC206" t="s">
        <v>242</v>
      </c>
      <c r="BF206" s="27">
        <v>0</v>
      </c>
      <c r="BI206" t="s">
        <v>242</v>
      </c>
      <c r="BL206" s="27">
        <v>0.5</v>
      </c>
      <c r="BM206">
        <v>2</v>
      </c>
      <c r="BP206" s="27">
        <v>1</v>
      </c>
      <c r="BQ206">
        <v>2</v>
      </c>
      <c r="BR206" s="21">
        <f t="shared" si="14"/>
        <v>16.666666666666664</v>
      </c>
      <c r="BT206">
        <v>1</v>
      </c>
      <c r="BW206" s="27">
        <v>1</v>
      </c>
      <c r="BX206">
        <v>4</v>
      </c>
      <c r="BY206" s="21">
        <f t="shared" si="15"/>
        <v>33.333333333333329</v>
      </c>
      <c r="BZ206">
        <v>2</v>
      </c>
      <c r="CA206">
        <v>1</v>
      </c>
      <c r="CD206" s="27">
        <v>0.5</v>
      </c>
      <c r="CE206" s="2" t="s">
        <v>4370</v>
      </c>
      <c r="CF206">
        <v>1</v>
      </c>
      <c r="CG206" t="s">
        <v>242</v>
      </c>
      <c r="CI206" s="27">
        <v>1</v>
      </c>
      <c r="CJ206" t="s">
        <v>4371</v>
      </c>
      <c r="CK206">
        <v>1</v>
      </c>
      <c r="CN206" s="27">
        <v>1</v>
      </c>
      <c r="CO206" s="27">
        <v>0</v>
      </c>
      <c r="CP206" t="s">
        <v>242</v>
      </c>
      <c r="CQ206" t="s">
        <v>242</v>
      </c>
      <c r="CR206" t="s">
        <v>242</v>
      </c>
      <c r="CT206" t="s">
        <v>4372</v>
      </c>
      <c r="CU206" s="27">
        <v>1</v>
      </c>
      <c r="CW206" t="s">
        <v>242</v>
      </c>
      <c r="CZ206" s="27">
        <v>1</v>
      </c>
      <c r="DA206">
        <v>8537679</v>
      </c>
      <c r="DB206" t="s">
        <v>242</v>
      </c>
      <c r="DC206" t="s">
        <v>4373</v>
      </c>
      <c r="DD206" s="27">
        <v>1</v>
      </c>
      <c r="DE206" t="s">
        <v>242</v>
      </c>
      <c r="DF206" t="s">
        <v>242</v>
      </c>
      <c r="DH206" t="s">
        <v>242</v>
      </c>
      <c r="DI206">
        <v>619794</v>
      </c>
      <c r="DJ206" t="s">
        <v>242</v>
      </c>
      <c r="DK206" t="s">
        <v>4374</v>
      </c>
      <c r="DL206" s="27">
        <v>1</v>
      </c>
      <c r="DM206">
        <v>8139</v>
      </c>
      <c r="DN206" t="s">
        <v>242</v>
      </c>
      <c r="DO206" t="s">
        <v>4374</v>
      </c>
      <c r="DP206">
        <v>1</v>
      </c>
      <c r="DS206" s="27">
        <v>0</v>
      </c>
      <c r="DU206" s="27">
        <v>1</v>
      </c>
      <c r="DV206" s="2" t="s">
        <v>4375</v>
      </c>
      <c r="DW206" s="27">
        <v>0.5</v>
      </c>
      <c r="DX206" t="s">
        <v>4376</v>
      </c>
      <c r="DY206" s="27">
        <v>0</v>
      </c>
      <c r="EA206" s="27">
        <v>0</v>
      </c>
      <c r="EB206" t="s">
        <v>4377</v>
      </c>
      <c r="EC206" s="27">
        <v>0.5</v>
      </c>
      <c r="ED206" s="2" t="s">
        <v>4378</v>
      </c>
      <c r="EE206" s="27">
        <v>0.5</v>
      </c>
      <c r="EF206" s="2" t="s">
        <v>4379</v>
      </c>
      <c r="EG206" s="27">
        <v>1</v>
      </c>
      <c r="EH206" s="2" t="s">
        <v>4380</v>
      </c>
      <c r="EI206" s="27">
        <v>1</v>
      </c>
      <c r="EJ206" t="s">
        <v>4381</v>
      </c>
      <c r="EK206" s="27">
        <v>1</v>
      </c>
      <c r="EL206" t="s">
        <v>4382</v>
      </c>
      <c r="EM206">
        <v>1</v>
      </c>
      <c r="EP206" s="27">
        <v>0</v>
      </c>
      <c r="EQ206" t="s">
        <v>242</v>
      </c>
      <c r="ER206" t="s">
        <v>242</v>
      </c>
      <c r="ET206" t="s">
        <v>4383</v>
      </c>
      <c r="EU206" t="s">
        <v>242</v>
      </c>
      <c r="EV206" t="s">
        <v>242</v>
      </c>
      <c r="EX206" s="27">
        <v>1</v>
      </c>
      <c r="EY206">
        <v>3591.41</v>
      </c>
      <c r="EZ206" t="s">
        <v>3418</v>
      </c>
      <c r="FA206" s="27">
        <v>0</v>
      </c>
      <c r="FB206" t="s">
        <v>242</v>
      </c>
      <c r="FD206" s="27">
        <v>0</v>
      </c>
      <c r="FE206" t="s">
        <v>242</v>
      </c>
      <c r="FG206" s="27">
        <v>0</v>
      </c>
      <c r="FH206" t="s">
        <v>242</v>
      </c>
      <c r="FJ206">
        <v>1</v>
      </c>
      <c r="FM206" s="27">
        <v>0</v>
      </c>
      <c r="FN206" t="s">
        <v>242</v>
      </c>
      <c r="FO206" t="s">
        <v>242</v>
      </c>
      <c r="FP206" t="s">
        <v>242</v>
      </c>
      <c r="FR206" s="27">
        <v>1</v>
      </c>
      <c r="FS206">
        <v>6</v>
      </c>
      <c r="FT206" t="s">
        <v>242</v>
      </c>
      <c r="FV206" s="27">
        <v>1</v>
      </c>
      <c r="FW206">
        <v>12</v>
      </c>
      <c r="FX206">
        <v>14</v>
      </c>
      <c r="FY206">
        <v>70</v>
      </c>
      <c r="FZ206">
        <v>2</v>
      </c>
      <c r="GA206" t="s">
        <v>242</v>
      </c>
      <c r="GB206" t="s">
        <v>242</v>
      </c>
      <c r="GC206" t="s">
        <v>242</v>
      </c>
      <c r="GD206" t="s">
        <v>242</v>
      </c>
      <c r="GF206">
        <v>1</v>
      </c>
      <c r="GI206" s="27">
        <v>0</v>
      </c>
      <c r="GJ206" t="s">
        <v>242</v>
      </c>
      <c r="GK206" t="s">
        <v>242</v>
      </c>
      <c r="GL206" s="2" t="s">
        <v>4384</v>
      </c>
      <c r="GM206" t="s">
        <v>242</v>
      </c>
      <c r="GP206" s="27">
        <v>1</v>
      </c>
      <c r="GQ206">
        <v>168</v>
      </c>
      <c r="GT206">
        <v>1</v>
      </c>
      <c r="GW206" s="27">
        <v>0</v>
      </c>
      <c r="GY206" s="27">
        <v>0</v>
      </c>
      <c r="HA206" t="s">
        <v>242</v>
      </c>
      <c r="HD206" s="27">
        <v>1</v>
      </c>
      <c r="HE206" t="s">
        <v>4385</v>
      </c>
      <c r="HF206">
        <v>1</v>
      </c>
      <c r="HI206">
        <v>0.55555555599999995</v>
      </c>
      <c r="HJ206">
        <v>1</v>
      </c>
      <c r="HK206">
        <v>0.5</v>
      </c>
      <c r="HL206">
        <v>1</v>
      </c>
      <c r="HM206">
        <v>0.55000000000000004</v>
      </c>
      <c r="HN206">
        <v>0</v>
      </c>
      <c r="HO206">
        <v>0.25</v>
      </c>
      <c r="HP206">
        <v>0.66666666699999999</v>
      </c>
      <c r="HQ206">
        <v>0</v>
      </c>
      <c r="HR206">
        <v>1</v>
      </c>
      <c r="HS206">
        <v>0</v>
      </c>
      <c r="HT206">
        <v>1</v>
      </c>
      <c r="HU206">
        <v>1</v>
      </c>
      <c r="HV206">
        <v>0.68518518500000003</v>
      </c>
      <c r="HW206">
        <v>0.45</v>
      </c>
      <c r="HX206">
        <v>0.53333333299999997</v>
      </c>
      <c r="HY206">
        <v>0.55617284</v>
      </c>
      <c r="HZ206" t="s">
        <v>4386</v>
      </c>
      <c r="IA206" t="s">
        <v>266</v>
      </c>
      <c r="IB206" t="s">
        <v>4367</v>
      </c>
      <c r="IC206">
        <v>21708</v>
      </c>
      <c r="ID206">
        <v>19533</v>
      </c>
      <c r="IE206">
        <v>21804</v>
      </c>
      <c r="IF206">
        <v>24875</v>
      </c>
      <c r="IG206">
        <v>21708</v>
      </c>
    </row>
    <row r="207" spans="1:241" customFormat="1" ht="14" customHeight="1" x14ac:dyDescent="0.2">
      <c r="A207">
        <v>206</v>
      </c>
      <c r="B207">
        <v>229</v>
      </c>
      <c r="C207" s="1">
        <v>44795.604861111111</v>
      </c>
      <c r="D207" s="1">
        <v>44795.604861111111</v>
      </c>
      <c r="E207">
        <v>4</v>
      </c>
      <c r="G207" t="s">
        <v>242</v>
      </c>
      <c r="H207" t="s">
        <v>242</v>
      </c>
      <c r="I207">
        <v>1</v>
      </c>
      <c r="J207" s="1">
        <v>44795.604861111111</v>
      </c>
      <c r="K207" t="s">
        <v>4387</v>
      </c>
      <c r="L207" t="s">
        <v>242</v>
      </c>
      <c r="M207" t="s">
        <v>242</v>
      </c>
      <c r="P207" t="s">
        <v>242</v>
      </c>
      <c r="Q207" t="s">
        <v>242</v>
      </c>
      <c r="T207" t="s">
        <v>4388</v>
      </c>
      <c r="V207" t="s">
        <v>4389</v>
      </c>
      <c r="W207" t="s">
        <v>4390</v>
      </c>
      <c r="X207">
        <v>8062</v>
      </c>
      <c r="Y207" t="s">
        <v>350</v>
      </c>
      <c r="Z207" t="s">
        <v>351</v>
      </c>
      <c r="AA207">
        <v>2020</v>
      </c>
      <c r="AC207">
        <v>0</v>
      </c>
      <c r="AF207">
        <v>9</v>
      </c>
      <c r="AG207" t="s">
        <v>242</v>
      </c>
      <c r="AJ207" s="27">
        <v>0</v>
      </c>
      <c r="AK207">
        <v>0</v>
      </c>
      <c r="AL207" s="27">
        <v>0</v>
      </c>
      <c r="AM207">
        <v>0</v>
      </c>
      <c r="AN207" s="27">
        <v>0</v>
      </c>
      <c r="AO207">
        <v>0</v>
      </c>
      <c r="AQ207" t="s">
        <v>242</v>
      </c>
      <c r="AT207" s="27">
        <v>1</v>
      </c>
      <c r="AU207">
        <v>1</v>
      </c>
      <c r="AV207" s="21">
        <f t="shared" si="12"/>
        <v>11.111111111111111</v>
      </c>
      <c r="AW207">
        <v>2</v>
      </c>
      <c r="AZ207" s="27">
        <v>1</v>
      </c>
      <c r="BA207">
        <v>3</v>
      </c>
      <c r="BB207" s="21">
        <f t="shared" si="13"/>
        <v>33.333333333333329</v>
      </c>
      <c r="BC207" t="s">
        <v>242</v>
      </c>
      <c r="BF207" s="27">
        <v>1</v>
      </c>
      <c r="BI207">
        <v>2</v>
      </c>
      <c r="BL207" s="27">
        <v>1</v>
      </c>
      <c r="BM207">
        <v>2</v>
      </c>
      <c r="BP207" s="27">
        <v>1</v>
      </c>
      <c r="BQ207">
        <v>2</v>
      </c>
      <c r="BR207" s="21">
        <f t="shared" si="14"/>
        <v>22.222222222222221</v>
      </c>
      <c r="BT207">
        <v>3</v>
      </c>
      <c r="BW207" s="27">
        <v>1</v>
      </c>
      <c r="BX207">
        <v>2</v>
      </c>
      <c r="BY207" s="21">
        <f t="shared" si="15"/>
        <v>22.222222222222221</v>
      </c>
      <c r="BZ207">
        <v>2</v>
      </c>
      <c r="CA207">
        <v>3</v>
      </c>
      <c r="CD207" s="27">
        <v>0</v>
      </c>
      <c r="CF207" t="s">
        <v>242</v>
      </c>
      <c r="CG207" t="s">
        <v>242</v>
      </c>
      <c r="CI207" s="27">
        <v>0</v>
      </c>
      <c r="CK207" t="s">
        <v>242</v>
      </c>
      <c r="CN207" s="27">
        <v>0</v>
      </c>
      <c r="CO207" s="27">
        <v>0</v>
      </c>
      <c r="CP207" t="s">
        <v>242</v>
      </c>
      <c r="CQ207" t="s">
        <v>242</v>
      </c>
      <c r="CR207" t="s">
        <v>242</v>
      </c>
      <c r="CT207" s="2" t="s">
        <v>4391</v>
      </c>
      <c r="CU207" s="27">
        <v>1</v>
      </c>
      <c r="CV207" t="s">
        <v>4392</v>
      </c>
      <c r="CW207">
        <v>1</v>
      </c>
      <c r="CZ207" s="27">
        <v>0</v>
      </c>
      <c r="DA207" t="s">
        <v>242</v>
      </c>
      <c r="DB207" t="s">
        <v>242</v>
      </c>
      <c r="DD207" s="27">
        <v>0</v>
      </c>
      <c r="DE207" t="s">
        <v>242</v>
      </c>
      <c r="DF207" t="s">
        <v>242</v>
      </c>
      <c r="DH207" t="s">
        <v>242</v>
      </c>
      <c r="DI207" t="s">
        <v>242</v>
      </c>
      <c r="DJ207" t="s">
        <v>242</v>
      </c>
      <c r="DL207" s="27">
        <v>0</v>
      </c>
      <c r="DM207" t="s">
        <v>242</v>
      </c>
      <c r="DN207" t="s">
        <v>242</v>
      </c>
      <c r="DP207" t="s">
        <v>242</v>
      </c>
      <c r="DS207" s="27">
        <v>0</v>
      </c>
      <c r="DU207" s="27">
        <v>1</v>
      </c>
      <c r="DV207" s="2" t="s">
        <v>4393</v>
      </c>
      <c r="DW207" s="27">
        <v>0</v>
      </c>
      <c r="DY207" s="27">
        <v>0</v>
      </c>
      <c r="EA207" s="27">
        <v>0</v>
      </c>
      <c r="EC207" s="27">
        <v>0</v>
      </c>
      <c r="EE207" s="27">
        <v>1</v>
      </c>
      <c r="EF207" t="s">
        <v>4394</v>
      </c>
      <c r="EG207" s="27">
        <v>0</v>
      </c>
      <c r="EI207" s="27">
        <v>0</v>
      </c>
      <c r="EJ207" t="s">
        <v>4395</v>
      </c>
      <c r="EK207" s="27">
        <v>0</v>
      </c>
      <c r="EM207">
        <v>1</v>
      </c>
      <c r="EP207" s="27">
        <v>0</v>
      </c>
      <c r="EQ207" t="s">
        <v>242</v>
      </c>
      <c r="ER207" t="s">
        <v>242</v>
      </c>
      <c r="EU207" t="s">
        <v>242</v>
      </c>
      <c r="EV207" t="s">
        <v>242</v>
      </c>
      <c r="EX207" s="27">
        <v>0</v>
      </c>
      <c r="EY207" t="s">
        <v>242</v>
      </c>
      <c r="FA207" s="27">
        <v>0</v>
      </c>
      <c r="FB207" t="s">
        <v>242</v>
      </c>
      <c r="FD207" s="27">
        <v>0</v>
      </c>
      <c r="FE207" t="s">
        <v>242</v>
      </c>
      <c r="FG207" s="27">
        <v>0</v>
      </c>
      <c r="FH207" t="s">
        <v>242</v>
      </c>
      <c r="FJ207" t="s">
        <v>242</v>
      </c>
      <c r="FM207" s="27">
        <v>0</v>
      </c>
      <c r="FN207" t="s">
        <v>242</v>
      </c>
      <c r="FO207" t="s">
        <v>242</v>
      </c>
      <c r="FP207" t="s">
        <v>242</v>
      </c>
      <c r="FR207" s="27">
        <v>0</v>
      </c>
      <c r="FS207" t="s">
        <v>242</v>
      </c>
      <c r="FT207" t="s">
        <v>242</v>
      </c>
      <c r="FV207" s="27">
        <v>0</v>
      </c>
      <c r="FW207" t="s">
        <v>242</v>
      </c>
      <c r="FX207" t="s">
        <v>242</v>
      </c>
      <c r="FY207" t="s">
        <v>242</v>
      </c>
      <c r="FZ207" t="s">
        <v>242</v>
      </c>
      <c r="GA207" t="s">
        <v>242</v>
      </c>
      <c r="GB207" t="s">
        <v>242</v>
      </c>
      <c r="GC207" t="s">
        <v>242</v>
      </c>
      <c r="GD207" t="s">
        <v>242</v>
      </c>
      <c r="GF207" t="s">
        <v>242</v>
      </c>
      <c r="GI207" s="27">
        <v>0</v>
      </c>
      <c r="GJ207" t="s">
        <v>242</v>
      </c>
      <c r="GK207" t="s">
        <v>242</v>
      </c>
      <c r="GL207" t="s">
        <v>4396</v>
      </c>
      <c r="GM207" t="s">
        <v>242</v>
      </c>
      <c r="GP207" s="27">
        <v>1</v>
      </c>
      <c r="GQ207">
        <v>556</v>
      </c>
      <c r="GT207">
        <v>1</v>
      </c>
      <c r="GW207" s="27">
        <v>0</v>
      </c>
      <c r="GY207" s="27">
        <v>0</v>
      </c>
      <c r="HA207" t="s">
        <v>242</v>
      </c>
      <c r="HD207" s="27">
        <v>1</v>
      </c>
      <c r="HE207" t="s">
        <v>4397</v>
      </c>
      <c r="HF207">
        <v>1</v>
      </c>
      <c r="HI207">
        <v>0.66666666699999999</v>
      </c>
      <c r="HJ207">
        <v>0</v>
      </c>
      <c r="HK207">
        <v>0.5</v>
      </c>
      <c r="HL207">
        <v>0</v>
      </c>
      <c r="HM207">
        <v>0.2</v>
      </c>
      <c r="HN207">
        <v>0</v>
      </c>
      <c r="HO207">
        <v>0</v>
      </c>
      <c r="HP207">
        <v>0</v>
      </c>
      <c r="HQ207">
        <v>0</v>
      </c>
      <c r="HR207">
        <v>1</v>
      </c>
      <c r="HS207">
        <v>0</v>
      </c>
      <c r="HT207">
        <v>1</v>
      </c>
      <c r="HU207">
        <v>1</v>
      </c>
      <c r="HV207">
        <v>0.38888888900000002</v>
      </c>
      <c r="HW207">
        <v>0.05</v>
      </c>
      <c r="HX207">
        <v>0.4</v>
      </c>
      <c r="HY207">
        <v>0.27962963000000002</v>
      </c>
      <c r="HZ207" t="s">
        <v>4398</v>
      </c>
      <c r="IA207" t="s">
        <v>266</v>
      </c>
      <c r="IB207" t="s">
        <v>4388</v>
      </c>
      <c r="IC207">
        <v>51336</v>
      </c>
      <c r="ID207">
        <v>51533</v>
      </c>
      <c r="IE207">
        <v>58752</v>
      </c>
      <c r="IF207">
        <v>60233</v>
      </c>
      <c r="IG207">
        <v>51336</v>
      </c>
    </row>
    <row r="208" spans="1:241" customFormat="1" ht="14" customHeight="1" x14ac:dyDescent="0.2">
      <c r="A208">
        <v>207</v>
      </c>
      <c r="B208">
        <v>230</v>
      </c>
      <c r="C208" s="1">
        <v>44795.604861111111</v>
      </c>
      <c r="D208" s="1">
        <v>44795.604861111111</v>
      </c>
      <c r="E208">
        <v>4</v>
      </c>
      <c r="G208" t="s">
        <v>242</v>
      </c>
      <c r="H208" t="s">
        <v>242</v>
      </c>
      <c r="I208">
        <v>1</v>
      </c>
      <c r="J208" s="1">
        <v>44795.604861111111</v>
      </c>
      <c r="K208" t="s">
        <v>4399</v>
      </c>
      <c r="L208" t="s">
        <v>242</v>
      </c>
      <c r="M208" t="s">
        <v>242</v>
      </c>
      <c r="P208" t="s">
        <v>242</v>
      </c>
      <c r="Q208" t="s">
        <v>242</v>
      </c>
      <c r="T208" t="s">
        <v>4400</v>
      </c>
      <c r="V208" t="s">
        <v>4401</v>
      </c>
      <c r="W208">
        <v>651639106</v>
      </c>
      <c r="X208">
        <v>1040</v>
      </c>
      <c r="Y208" t="s">
        <v>418</v>
      </c>
      <c r="Z208" t="s">
        <v>3654</v>
      </c>
      <c r="AA208">
        <v>2020</v>
      </c>
      <c r="AC208">
        <v>1</v>
      </c>
      <c r="AD208">
        <v>4</v>
      </c>
      <c r="AF208">
        <v>11</v>
      </c>
      <c r="AG208" t="s">
        <v>242</v>
      </c>
      <c r="AJ208" s="27">
        <v>1</v>
      </c>
      <c r="AK208">
        <v>7</v>
      </c>
      <c r="AL208" s="27">
        <v>1</v>
      </c>
      <c r="AM208">
        <v>8</v>
      </c>
      <c r="AN208" s="27">
        <v>1</v>
      </c>
      <c r="AO208">
        <v>8</v>
      </c>
      <c r="AQ208">
        <v>2</v>
      </c>
      <c r="AT208" s="27">
        <v>1</v>
      </c>
      <c r="AU208">
        <v>1</v>
      </c>
      <c r="AV208" s="21">
        <f t="shared" si="12"/>
        <v>9.0909090909090917</v>
      </c>
      <c r="AW208">
        <v>2</v>
      </c>
      <c r="AZ208" s="27">
        <v>1</v>
      </c>
      <c r="BA208">
        <v>2</v>
      </c>
      <c r="BB208" s="21">
        <f t="shared" si="13"/>
        <v>18.181818181818183</v>
      </c>
      <c r="BC208" t="s">
        <v>242</v>
      </c>
      <c r="BF208" s="27">
        <v>1</v>
      </c>
      <c r="BI208">
        <v>2</v>
      </c>
      <c r="BL208" s="27">
        <v>1</v>
      </c>
      <c r="BM208">
        <v>2</v>
      </c>
      <c r="BP208" s="27">
        <v>1</v>
      </c>
      <c r="BQ208">
        <v>5</v>
      </c>
      <c r="BR208" s="21">
        <f t="shared" si="14"/>
        <v>45.454545454545453</v>
      </c>
      <c r="BS208" t="s">
        <v>4402</v>
      </c>
      <c r="BT208">
        <v>1</v>
      </c>
      <c r="BW208" s="27">
        <v>1</v>
      </c>
      <c r="BX208">
        <v>2</v>
      </c>
      <c r="BY208" s="21">
        <f t="shared" si="15"/>
        <v>18.181818181818183</v>
      </c>
      <c r="BZ208">
        <v>2</v>
      </c>
      <c r="CA208">
        <v>1</v>
      </c>
      <c r="CD208" s="27">
        <v>0</v>
      </c>
      <c r="CF208" t="s">
        <v>242</v>
      </c>
      <c r="CG208" t="s">
        <v>242</v>
      </c>
      <c r="CI208" s="27">
        <v>1</v>
      </c>
      <c r="CJ208" s="2" t="s">
        <v>4403</v>
      </c>
      <c r="CK208">
        <v>1</v>
      </c>
      <c r="CN208" s="27">
        <v>1</v>
      </c>
      <c r="CO208" s="27">
        <v>0.5</v>
      </c>
      <c r="CP208" t="s">
        <v>242</v>
      </c>
      <c r="CQ208">
        <v>86</v>
      </c>
      <c r="CR208" t="s">
        <v>242</v>
      </c>
      <c r="CS208" s="2" t="s">
        <v>4404</v>
      </c>
      <c r="CT208" t="s">
        <v>4405</v>
      </c>
      <c r="CU208" s="27">
        <v>1</v>
      </c>
      <c r="CV208" s="2" t="s">
        <v>4406</v>
      </c>
      <c r="CW208">
        <v>1</v>
      </c>
      <c r="CZ208" s="27">
        <v>0.5</v>
      </c>
      <c r="DA208" t="s">
        <v>242</v>
      </c>
      <c r="DB208">
        <v>2</v>
      </c>
      <c r="DC208" t="s">
        <v>4407</v>
      </c>
      <c r="DD208" s="27">
        <v>0.5</v>
      </c>
      <c r="DE208" t="s">
        <v>242</v>
      </c>
      <c r="DF208" t="s">
        <v>242</v>
      </c>
      <c r="DH208" t="s">
        <v>242</v>
      </c>
      <c r="DI208" t="s">
        <v>242</v>
      </c>
      <c r="DJ208">
        <v>2</v>
      </c>
      <c r="DK208" t="s">
        <v>4408</v>
      </c>
      <c r="DL208" s="27">
        <v>1</v>
      </c>
      <c r="DM208">
        <v>4640000</v>
      </c>
      <c r="DN208">
        <v>2</v>
      </c>
      <c r="DP208">
        <v>1</v>
      </c>
      <c r="DS208" s="27">
        <v>1</v>
      </c>
      <c r="DT208" s="2" t="s">
        <v>4409</v>
      </c>
      <c r="DU208" s="27">
        <v>1</v>
      </c>
      <c r="DV208" s="2" t="s">
        <v>4410</v>
      </c>
      <c r="DW208" s="27">
        <v>1</v>
      </c>
      <c r="DX208" s="2" t="s">
        <v>4411</v>
      </c>
      <c r="DY208" s="27">
        <v>1</v>
      </c>
      <c r="DZ208" t="s">
        <v>4412</v>
      </c>
      <c r="EA208" s="27">
        <v>1</v>
      </c>
      <c r="EB208" s="2" t="s">
        <v>4413</v>
      </c>
      <c r="EC208" s="27">
        <v>1</v>
      </c>
      <c r="ED208" s="2" t="s">
        <v>4411</v>
      </c>
      <c r="EE208" s="27">
        <v>1</v>
      </c>
      <c r="EF208" s="2" t="s">
        <v>4414</v>
      </c>
      <c r="EG208" s="27">
        <v>1</v>
      </c>
      <c r="EH208" t="s">
        <v>4415</v>
      </c>
      <c r="EI208" s="27">
        <v>1</v>
      </c>
      <c r="EJ208" t="s">
        <v>4416</v>
      </c>
      <c r="EK208" s="27">
        <v>1</v>
      </c>
      <c r="EL208" t="s">
        <v>4417</v>
      </c>
      <c r="EM208">
        <v>4</v>
      </c>
      <c r="EP208" s="27">
        <v>0.5</v>
      </c>
      <c r="EQ208" t="s">
        <v>242</v>
      </c>
      <c r="ER208" t="s">
        <v>242</v>
      </c>
      <c r="ES208" t="s">
        <v>4418</v>
      </c>
      <c r="ET208" t="s">
        <v>4419</v>
      </c>
      <c r="EU208">
        <v>1</v>
      </c>
      <c r="EV208" t="s">
        <v>242</v>
      </c>
      <c r="EX208" s="27">
        <v>1</v>
      </c>
      <c r="EY208">
        <v>190371</v>
      </c>
      <c r="EZ208" t="s">
        <v>3418</v>
      </c>
      <c r="FA208" s="27">
        <v>0</v>
      </c>
      <c r="FB208" t="s">
        <v>242</v>
      </c>
      <c r="FD208" s="27">
        <v>1</v>
      </c>
      <c r="FE208">
        <v>101.54</v>
      </c>
      <c r="FG208" s="27">
        <v>1</v>
      </c>
      <c r="FH208">
        <v>32</v>
      </c>
      <c r="FJ208">
        <v>1</v>
      </c>
      <c r="FM208" s="27">
        <v>1</v>
      </c>
      <c r="FN208">
        <v>14</v>
      </c>
      <c r="FO208">
        <v>68</v>
      </c>
      <c r="FP208">
        <v>18</v>
      </c>
      <c r="FR208" s="27">
        <v>1</v>
      </c>
      <c r="FS208">
        <v>13</v>
      </c>
      <c r="FT208">
        <v>2</v>
      </c>
      <c r="FV208" s="27">
        <v>0</v>
      </c>
      <c r="FW208" t="s">
        <v>242</v>
      </c>
      <c r="FX208" t="s">
        <v>242</v>
      </c>
      <c r="FY208" t="s">
        <v>242</v>
      </c>
      <c r="FZ208" t="s">
        <v>242</v>
      </c>
      <c r="GA208" t="s">
        <v>242</v>
      </c>
      <c r="GB208" t="s">
        <v>242</v>
      </c>
      <c r="GC208" t="s">
        <v>242</v>
      </c>
      <c r="GD208" t="s">
        <v>242</v>
      </c>
      <c r="GF208">
        <v>1</v>
      </c>
      <c r="GI208" s="27">
        <v>1</v>
      </c>
      <c r="GJ208">
        <v>1.1000000000000001</v>
      </c>
      <c r="GK208" t="s">
        <v>242</v>
      </c>
      <c r="GM208">
        <v>1</v>
      </c>
      <c r="GP208" s="27">
        <v>1</v>
      </c>
      <c r="GQ208">
        <v>236</v>
      </c>
      <c r="GR208" s="2" t="s">
        <v>4420</v>
      </c>
      <c r="GT208">
        <v>1</v>
      </c>
      <c r="GW208" s="27">
        <v>1</v>
      </c>
      <c r="GX208" s="2" t="s">
        <v>4421</v>
      </c>
      <c r="GY208" s="27">
        <v>0</v>
      </c>
      <c r="HA208">
        <v>1</v>
      </c>
      <c r="HD208" s="27">
        <v>1</v>
      </c>
      <c r="HE208" t="s">
        <v>4422</v>
      </c>
      <c r="HF208">
        <v>1</v>
      </c>
      <c r="HI208">
        <v>0.88888888899999996</v>
      </c>
      <c r="HJ208">
        <v>1</v>
      </c>
      <c r="HK208">
        <v>0.75</v>
      </c>
      <c r="HL208">
        <v>0.66666666699999999</v>
      </c>
      <c r="HM208">
        <v>1</v>
      </c>
      <c r="HN208">
        <v>0.5</v>
      </c>
      <c r="HO208">
        <v>0.75</v>
      </c>
      <c r="HP208">
        <v>0.66666666699999999</v>
      </c>
      <c r="HQ208">
        <v>1</v>
      </c>
      <c r="HR208">
        <v>1</v>
      </c>
      <c r="HS208">
        <v>0.5</v>
      </c>
      <c r="HT208">
        <v>1</v>
      </c>
      <c r="HU208">
        <v>1</v>
      </c>
      <c r="HV208">
        <v>0.87962963000000005</v>
      </c>
      <c r="HW208">
        <v>0.72916666699999999</v>
      </c>
      <c r="HX208">
        <v>0.83333333300000001</v>
      </c>
      <c r="HY208">
        <v>0.81404321000000002</v>
      </c>
      <c r="HZ208" t="s">
        <v>4400</v>
      </c>
      <c r="IA208" t="s">
        <v>266</v>
      </c>
      <c r="IB208" t="s">
        <v>4400</v>
      </c>
      <c r="IC208">
        <v>9740</v>
      </c>
      <c r="ID208">
        <v>11497</v>
      </c>
      <c r="IE208">
        <v>12222</v>
      </c>
      <c r="IF208">
        <v>11915</v>
      </c>
      <c r="IG208">
        <v>9740</v>
      </c>
    </row>
    <row r="209" spans="1:241" customFormat="1" ht="14" customHeight="1" x14ac:dyDescent="0.2">
      <c r="A209">
        <v>208</v>
      </c>
      <c r="B209">
        <v>232</v>
      </c>
      <c r="C209" s="1">
        <v>44795.604861111111</v>
      </c>
      <c r="D209" s="1">
        <v>44795.604861111111</v>
      </c>
      <c r="E209">
        <v>4</v>
      </c>
      <c r="G209" t="s">
        <v>242</v>
      </c>
      <c r="H209" t="s">
        <v>242</v>
      </c>
      <c r="I209">
        <v>1</v>
      </c>
      <c r="J209" s="1">
        <v>44795.604861111111</v>
      </c>
      <c r="K209" t="s">
        <v>4423</v>
      </c>
      <c r="L209" t="s">
        <v>242</v>
      </c>
      <c r="M209" t="s">
        <v>242</v>
      </c>
      <c r="P209" t="s">
        <v>242</v>
      </c>
      <c r="Q209" t="s">
        <v>242</v>
      </c>
      <c r="T209" t="s">
        <v>4424</v>
      </c>
      <c r="V209" t="s">
        <v>4425</v>
      </c>
      <c r="W209">
        <v>747525103</v>
      </c>
      <c r="X209">
        <v>3674</v>
      </c>
      <c r="Y209" t="s">
        <v>297</v>
      </c>
      <c r="Z209" t="s">
        <v>1864</v>
      </c>
      <c r="AA209">
        <v>2020</v>
      </c>
      <c r="AC209">
        <v>0.5</v>
      </c>
      <c r="AF209">
        <v>14</v>
      </c>
      <c r="AG209" t="s">
        <v>242</v>
      </c>
      <c r="AJ209" s="27">
        <v>0</v>
      </c>
      <c r="AK209">
        <v>0</v>
      </c>
      <c r="AL209" s="27">
        <v>0</v>
      </c>
      <c r="AM209">
        <v>0</v>
      </c>
      <c r="AN209" s="27">
        <v>0</v>
      </c>
      <c r="AO209">
        <v>0</v>
      </c>
      <c r="AQ209" t="s">
        <v>242</v>
      </c>
      <c r="AT209" s="27">
        <v>1</v>
      </c>
      <c r="AU209">
        <v>1</v>
      </c>
      <c r="AV209" s="21">
        <f t="shared" si="12"/>
        <v>7.1428571428571423</v>
      </c>
      <c r="AW209">
        <v>2</v>
      </c>
      <c r="AZ209" s="27">
        <v>1</v>
      </c>
      <c r="BA209">
        <v>3</v>
      </c>
      <c r="BB209" s="21">
        <f t="shared" si="13"/>
        <v>21.428571428571427</v>
      </c>
      <c r="BC209" t="s">
        <v>242</v>
      </c>
      <c r="BF209" s="27">
        <v>1</v>
      </c>
      <c r="BG209">
        <v>4</v>
      </c>
      <c r="BI209">
        <v>3</v>
      </c>
      <c r="BL209" s="27">
        <v>1</v>
      </c>
      <c r="BM209">
        <v>2</v>
      </c>
      <c r="BP209" s="27">
        <v>1</v>
      </c>
      <c r="BQ209">
        <v>4</v>
      </c>
      <c r="BR209" s="21">
        <f t="shared" si="14"/>
        <v>28.571428571428569</v>
      </c>
      <c r="BT209">
        <v>1</v>
      </c>
      <c r="BW209" s="27">
        <v>1</v>
      </c>
      <c r="BX209">
        <v>1</v>
      </c>
      <c r="BY209" s="21">
        <f t="shared" si="15"/>
        <v>7.1428571428571423</v>
      </c>
      <c r="BZ209">
        <v>1</v>
      </c>
      <c r="CA209">
        <v>1</v>
      </c>
      <c r="CD209" s="27">
        <v>0</v>
      </c>
      <c r="CF209" t="s">
        <v>242</v>
      </c>
      <c r="CG209" t="s">
        <v>242</v>
      </c>
      <c r="CI209" s="27">
        <v>1</v>
      </c>
      <c r="CJ209" t="s">
        <v>4426</v>
      </c>
      <c r="CK209">
        <v>1</v>
      </c>
      <c r="CN209" s="27">
        <v>0</v>
      </c>
      <c r="CO209" s="27">
        <v>0.5</v>
      </c>
      <c r="CP209" t="s">
        <v>242</v>
      </c>
      <c r="CQ209">
        <v>99</v>
      </c>
      <c r="CR209" t="s">
        <v>242</v>
      </c>
      <c r="CU209" s="27">
        <v>1</v>
      </c>
      <c r="CV209" s="2" t="s">
        <v>4427</v>
      </c>
      <c r="CW209">
        <v>1</v>
      </c>
      <c r="CZ209" s="27">
        <v>1</v>
      </c>
      <c r="DA209">
        <v>112479</v>
      </c>
      <c r="DB209">
        <v>2</v>
      </c>
      <c r="DD209" s="27">
        <v>1</v>
      </c>
      <c r="DE209">
        <v>114060</v>
      </c>
      <c r="DF209">
        <v>2</v>
      </c>
      <c r="DG209">
        <v>135967</v>
      </c>
      <c r="DH209">
        <v>2</v>
      </c>
      <c r="DI209" t="s">
        <v>242</v>
      </c>
      <c r="DJ209" t="s">
        <v>242</v>
      </c>
      <c r="DL209" s="27">
        <v>1</v>
      </c>
      <c r="DM209">
        <v>86790</v>
      </c>
      <c r="DN209">
        <v>2</v>
      </c>
      <c r="DP209">
        <v>4</v>
      </c>
      <c r="DS209" s="27">
        <v>1</v>
      </c>
      <c r="DT209" t="s">
        <v>4428</v>
      </c>
      <c r="DU209" s="27">
        <v>1</v>
      </c>
      <c r="DV209" s="2" t="s">
        <v>4429</v>
      </c>
      <c r="DW209" s="27">
        <v>1</v>
      </c>
      <c r="DX209" t="s">
        <v>4430</v>
      </c>
      <c r="DY209" s="27">
        <v>1</v>
      </c>
      <c r="DZ209" t="s">
        <v>4431</v>
      </c>
      <c r="EA209" s="27">
        <v>1</v>
      </c>
      <c r="EC209" s="27">
        <v>1</v>
      </c>
      <c r="ED209" s="2" t="s">
        <v>4432</v>
      </c>
      <c r="EE209" s="27">
        <v>1</v>
      </c>
      <c r="EF209" t="s">
        <v>4433</v>
      </c>
      <c r="EG209" s="27">
        <v>1</v>
      </c>
      <c r="EH209" s="2" t="s">
        <v>4434</v>
      </c>
      <c r="EI209" s="27">
        <v>1</v>
      </c>
      <c r="EJ209" t="s">
        <v>4310</v>
      </c>
      <c r="EK209" s="27">
        <v>1</v>
      </c>
      <c r="EL209" s="2" t="s">
        <v>4435</v>
      </c>
      <c r="EM209">
        <v>1</v>
      </c>
      <c r="EP209" s="27">
        <v>0</v>
      </c>
      <c r="EQ209" t="s">
        <v>242</v>
      </c>
      <c r="ER209" t="s">
        <v>242</v>
      </c>
      <c r="EU209" t="s">
        <v>242</v>
      </c>
      <c r="EV209" t="s">
        <v>242</v>
      </c>
      <c r="EX209" s="27">
        <v>1</v>
      </c>
      <c r="EY209">
        <v>2886.77</v>
      </c>
      <c r="EZ209" t="s">
        <v>3418</v>
      </c>
      <c r="FA209" s="27">
        <v>0</v>
      </c>
      <c r="FB209" t="s">
        <v>242</v>
      </c>
      <c r="FD209" s="27">
        <v>1</v>
      </c>
      <c r="FE209">
        <v>991.05</v>
      </c>
      <c r="FG209" s="27">
        <v>0</v>
      </c>
      <c r="FH209" t="s">
        <v>242</v>
      </c>
      <c r="FJ209">
        <v>1</v>
      </c>
      <c r="FM209" s="27">
        <v>0</v>
      </c>
      <c r="FN209" t="s">
        <v>242</v>
      </c>
      <c r="FO209" t="s">
        <v>242</v>
      </c>
      <c r="FP209" t="s">
        <v>242</v>
      </c>
      <c r="FR209" s="27">
        <v>1</v>
      </c>
      <c r="FS209">
        <v>22.3</v>
      </c>
      <c r="FT209">
        <v>2</v>
      </c>
      <c r="FV209" s="27">
        <v>1</v>
      </c>
      <c r="FW209">
        <v>1.5</v>
      </c>
      <c r="FX209">
        <v>4.7</v>
      </c>
      <c r="FY209">
        <v>30.5</v>
      </c>
      <c r="FZ209">
        <v>60.9</v>
      </c>
      <c r="GA209" t="s">
        <v>242</v>
      </c>
      <c r="GB209" t="s">
        <v>242</v>
      </c>
      <c r="GC209" t="s">
        <v>242</v>
      </c>
      <c r="GD209">
        <v>1</v>
      </c>
      <c r="GF209">
        <v>1</v>
      </c>
      <c r="GI209" s="27">
        <v>0</v>
      </c>
      <c r="GJ209" t="s">
        <v>242</v>
      </c>
      <c r="GK209" t="s">
        <v>242</v>
      </c>
      <c r="GM209" t="s">
        <v>242</v>
      </c>
      <c r="GP209" s="27">
        <v>1</v>
      </c>
      <c r="GQ209">
        <v>270</v>
      </c>
      <c r="GT209">
        <v>1</v>
      </c>
      <c r="GW209" s="27">
        <v>0</v>
      </c>
      <c r="GY209" s="27">
        <v>0</v>
      </c>
      <c r="HA209" t="s">
        <v>242</v>
      </c>
      <c r="HD209" s="27">
        <v>1</v>
      </c>
      <c r="HF209">
        <v>1</v>
      </c>
      <c r="HI209">
        <v>0.66666666699999999</v>
      </c>
      <c r="HJ209">
        <v>1</v>
      </c>
      <c r="HK209">
        <v>0.75</v>
      </c>
      <c r="HL209">
        <v>1</v>
      </c>
      <c r="HM209">
        <v>1</v>
      </c>
      <c r="HN209">
        <v>0</v>
      </c>
      <c r="HO209">
        <v>0.5</v>
      </c>
      <c r="HP209">
        <v>0.66666666699999999</v>
      </c>
      <c r="HQ209">
        <v>0</v>
      </c>
      <c r="HR209">
        <v>1</v>
      </c>
      <c r="HS209">
        <v>0</v>
      </c>
      <c r="HT209">
        <v>1</v>
      </c>
      <c r="HU209">
        <v>1</v>
      </c>
      <c r="HV209">
        <v>0.80555555599999995</v>
      </c>
      <c r="HW209">
        <v>0.625</v>
      </c>
      <c r="HX209">
        <v>0.53333333299999997</v>
      </c>
      <c r="HY209">
        <v>0.65462962999999996</v>
      </c>
      <c r="HZ209" t="s">
        <v>4436</v>
      </c>
      <c r="IA209" t="s">
        <v>266</v>
      </c>
      <c r="IB209" t="s">
        <v>4424</v>
      </c>
      <c r="IC209">
        <v>19550</v>
      </c>
      <c r="ID209">
        <v>21731</v>
      </c>
      <c r="IE209">
        <v>33566</v>
      </c>
      <c r="IF209">
        <v>44200</v>
      </c>
      <c r="IG209">
        <v>19550</v>
      </c>
    </row>
    <row r="210" spans="1:241" customFormat="1" ht="14" customHeight="1" x14ac:dyDescent="0.2">
      <c r="A210">
        <v>209</v>
      </c>
      <c r="B210">
        <v>233</v>
      </c>
      <c r="C210" s="1">
        <v>44795.604861111111</v>
      </c>
      <c r="D210" s="1">
        <v>44795.604861111111</v>
      </c>
      <c r="E210">
        <v>4</v>
      </c>
      <c r="G210" t="s">
        <v>242</v>
      </c>
      <c r="H210" t="s">
        <v>242</v>
      </c>
      <c r="I210">
        <v>1</v>
      </c>
      <c r="J210" s="1">
        <v>44795.604861111111</v>
      </c>
      <c r="K210" t="s">
        <v>4437</v>
      </c>
      <c r="L210" t="s">
        <v>242</v>
      </c>
      <c r="M210" t="s">
        <v>242</v>
      </c>
      <c r="P210" t="s">
        <v>242</v>
      </c>
      <c r="Q210" t="s">
        <v>242</v>
      </c>
      <c r="T210" t="s">
        <v>4438</v>
      </c>
      <c r="U210" s="24">
        <v>40533</v>
      </c>
      <c r="V210" t="s">
        <v>4439</v>
      </c>
      <c r="W210">
        <v>369550108</v>
      </c>
      <c r="X210">
        <v>3721</v>
      </c>
      <c r="Y210" t="s">
        <v>476</v>
      </c>
      <c r="Z210" t="s">
        <v>2504</v>
      </c>
      <c r="AA210">
        <v>2020</v>
      </c>
      <c r="AC210">
        <v>0</v>
      </c>
      <c r="AF210">
        <v>13</v>
      </c>
      <c r="AG210" t="s">
        <v>242</v>
      </c>
      <c r="AJ210" s="27">
        <v>0</v>
      </c>
      <c r="AK210">
        <v>0</v>
      </c>
      <c r="AL210" s="27">
        <v>0</v>
      </c>
      <c r="AM210">
        <v>0</v>
      </c>
      <c r="AN210" s="27">
        <v>0</v>
      </c>
      <c r="AO210">
        <v>0</v>
      </c>
      <c r="AQ210" t="s">
        <v>242</v>
      </c>
      <c r="AT210" s="27">
        <v>1</v>
      </c>
      <c r="AU210">
        <v>1</v>
      </c>
      <c r="AV210" s="21">
        <f t="shared" si="12"/>
        <v>7.6923076923076925</v>
      </c>
      <c r="AW210">
        <v>2</v>
      </c>
      <c r="AZ210" s="27">
        <v>1</v>
      </c>
      <c r="BA210">
        <v>2</v>
      </c>
      <c r="BB210" s="21">
        <f t="shared" si="13"/>
        <v>15.384615384615385</v>
      </c>
      <c r="BC210" t="s">
        <v>242</v>
      </c>
      <c r="BF210" s="27">
        <v>1</v>
      </c>
      <c r="BI210">
        <v>2</v>
      </c>
      <c r="BL210" s="27">
        <v>1</v>
      </c>
      <c r="BM210">
        <v>2</v>
      </c>
      <c r="BP210" s="27">
        <v>1</v>
      </c>
      <c r="BQ210">
        <v>3</v>
      </c>
      <c r="BR210" s="21">
        <f t="shared" si="14"/>
        <v>23.076923076923077</v>
      </c>
      <c r="BS210" t="s">
        <v>4440</v>
      </c>
      <c r="BT210">
        <v>1</v>
      </c>
      <c r="BW210" s="27">
        <v>0</v>
      </c>
      <c r="BX210" s="24" t="s">
        <v>242</v>
      </c>
      <c r="BY210" s="21" t="s">
        <v>242</v>
      </c>
      <c r="BZ210" t="s">
        <v>242</v>
      </c>
      <c r="CA210" t="s">
        <v>242</v>
      </c>
      <c r="CD210" s="27">
        <v>0</v>
      </c>
      <c r="CF210" t="s">
        <v>242</v>
      </c>
      <c r="CG210" t="s">
        <v>242</v>
      </c>
      <c r="CI210" s="27">
        <v>0</v>
      </c>
      <c r="CK210" t="s">
        <v>242</v>
      </c>
      <c r="CN210" s="27">
        <v>0</v>
      </c>
      <c r="CO210" s="27">
        <v>0.5</v>
      </c>
      <c r="CP210">
        <v>100</v>
      </c>
      <c r="CQ210">
        <v>100</v>
      </c>
      <c r="CR210" t="s">
        <v>242</v>
      </c>
      <c r="CS210" t="s">
        <v>4441</v>
      </c>
      <c r="CU210" s="27">
        <v>1</v>
      </c>
      <c r="CV210" t="s">
        <v>4442</v>
      </c>
      <c r="CW210">
        <v>1</v>
      </c>
      <c r="CZ210" s="27">
        <v>0</v>
      </c>
      <c r="DA210" t="s">
        <v>242</v>
      </c>
      <c r="DB210" t="s">
        <v>242</v>
      </c>
      <c r="DC210" t="s">
        <v>4443</v>
      </c>
      <c r="DD210" s="27">
        <v>0</v>
      </c>
      <c r="DE210" t="s">
        <v>242</v>
      </c>
      <c r="DF210" t="s">
        <v>242</v>
      </c>
      <c r="DH210" t="s">
        <v>242</v>
      </c>
      <c r="DI210" t="s">
        <v>242</v>
      </c>
      <c r="DJ210" t="s">
        <v>242</v>
      </c>
      <c r="DL210" s="27">
        <v>0</v>
      </c>
      <c r="DM210" t="s">
        <v>242</v>
      </c>
      <c r="DN210" t="s">
        <v>242</v>
      </c>
      <c r="DO210" t="s">
        <v>4443</v>
      </c>
      <c r="DP210" t="s">
        <v>242</v>
      </c>
      <c r="DS210" s="27">
        <v>1</v>
      </c>
      <c r="DT210" s="2" t="s">
        <v>4444</v>
      </c>
      <c r="DU210" s="27">
        <v>1</v>
      </c>
      <c r="DV210" t="s">
        <v>4445</v>
      </c>
      <c r="DW210" s="27">
        <v>0</v>
      </c>
      <c r="DY210" s="27">
        <v>0</v>
      </c>
      <c r="EA210" s="27">
        <v>0</v>
      </c>
      <c r="EC210" s="27">
        <v>0</v>
      </c>
      <c r="EE210" s="27">
        <v>0</v>
      </c>
      <c r="EG210" s="27">
        <v>0</v>
      </c>
      <c r="EI210" s="27">
        <v>1</v>
      </c>
      <c r="EJ210" t="s">
        <v>4446</v>
      </c>
      <c r="EK210" s="27">
        <v>1</v>
      </c>
      <c r="EM210">
        <v>1</v>
      </c>
      <c r="EP210" s="27">
        <v>0</v>
      </c>
      <c r="EQ210" t="s">
        <v>242</v>
      </c>
      <c r="ER210" t="s">
        <v>242</v>
      </c>
      <c r="EU210" t="s">
        <v>242</v>
      </c>
      <c r="EV210" t="s">
        <v>242</v>
      </c>
      <c r="EX210" s="27">
        <v>0</v>
      </c>
      <c r="EY210" t="s">
        <v>242</v>
      </c>
      <c r="FA210" s="27">
        <v>0</v>
      </c>
      <c r="FB210" t="s">
        <v>242</v>
      </c>
      <c r="FD210" s="27">
        <v>0</v>
      </c>
      <c r="FE210" t="s">
        <v>242</v>
      </c>
      <c r="FG210" s="27">
        <v>0</v>
      </c>
      <c r="FH210" t="s">
        <v>242</v>
      </c>
      <c r="FJ210" t="s">
        <v>242</v>
      </c>
      <c r="FM210" s="27">
        <v>0</v>
      </c>
      <c r="FN210" t="s">
        <v>242</v>
      </c>
      <c r="FO210" t="s">
        <v>242</v>
      </c>
      <c r="FP210" t="s">
        <v>242</v>
      </c>
      <c r="FR210" s="27">
        <v>1</v>
      </c>
      <c r="FS210">
        <v>23</v>
      </c>
      <c r="FT210">
        <v>1</v>
      </c>
      <c r="FV210" s="27">
        <v>0.5</v>
      </c>
      <c r="FW210" t="s">
        <v>242</v>
      </c>
      <c r="FX210" t="s">
        <v>242</v>
      </c>
      <c r="FY210" t="s">
        <v>242</v>
      </c>
      <c r="FZ210" t="s">
        <v>242</v>
      </c>
      <c r="GA210" t="s">
        <v>242</v>
      </c>
      <c r="GB210" t="s">
        <v>242</v>
      </c>
      <c r="GC210" t="s">
        <v>242</v>
      </c>
      <c r="GD210" t="s">
        <v>242</v>
      </c>
      <c r="GE210" t="s">
        <v>4447</v>
      </c>
      <c r="GF210">
        <v>1</v>
      </c>
      <c r="GI210" s="27">
        <v>0</v>
      </c>
      <c r="GJ210" t="s">
        <v>242</v>
      </c>
      <c r="GK210" t="s">
        <v>242</v>
      </c>
      <c r="GM210" t="s">
        <v>242</v>
      </c>
      <c r="GP210" s="44">
        <v>1</v>
      </c>
      <c r="GQ210">
        <v>174</v>
      </c>
      <c r="GT210" t="s">
        <v>242</v>
      </c>
      <c r="GW210" s="27">
        <v>0</v>
      </c>
      <c r="GY210" s="27">
        <v>0</v>
      </c>
      <c r="HA210" t="s">
        <v>242</v>
      </c>
      <c r="HD210" s="27">
        <v>1</v>
      </c>
      <c r="HE210" t="s">
        <v>4448</v>
      </c>
      <c r="HF210">
        <v>1</v>
      </c>
      <c r="HI210">
        <v>0.55555555599999995</v>
      </c>
      <c r="HJ210">
        <v>0</v>
      </c>
      <c r="HK210">
        <v>0.75</v>
      </c>
      <c r="HL210">
        <v>0</v>
      </c>
      <c r="HM210">
        <v>0.4</v>
      </c>
      <c r="HN210">
        <v>0</v>
      </c>
      <c r="HO210">
        <v>0</v>
      </c>
      <c r="HP210">
        <v>0.5</v>
      </c>
      <c r="HQ210">
        <v>0</v>
      </c>
      <c r="HR210">
        <v>0</v>
      </c>
      <c r="HS210">
        <v>0</v>
      </c>
      <c r="HT210">
        <v>1</v>
      </c>
      <c r="HU210">
        <v>1</v>
      </c>
      <c r="HV210">
        <v>0.43518518499999997</v>
      </c>
      <c r="HW210">
        <v>0.1</v>
      </c>
      <c r="HX210">
        <v>0.3</v>
      </c>
      <c r="HY210">
        <v>0.27839506200000003</v>
      </c>
      <c r="HZ210" t="s">
        <v>4449</v>
      </c>
      <c r="IA210" t="s">
        <v>266</v>
      </c>
      <c r="IB210" t="s">
        <v>4438</v>
      </c>
      <c r="IC210">
        <v>39350</v>
      </c>
      <c r="ID210">
        <v>37925</v>
      </c>
      <c r="IE210">
        <v>38469</v>
      </c>
      <c r="IF210">
        <v>39407</v>
      </c>
      <c r="IG210">
        <v>39350</v>
      </c>
    </row>
    <row r="211" spans="1:241" customFormat="1" ht="14" customHeight="1" x14ac:dyDescent="0.2">
      <c r="A211">
        <v>210</v>
      </c>
      <c r="B211">
        <v>234</v>
      </c>
      <c r="C211" s="1">
        <v>44795.604861111111</v>
      </c>
      <c r="D211" s="1">
        <v>44795.604861111111</v>
      </c>
      <c r="E211">
        <v>4</v>
      </c>
      <c r="G211" t="s">
        <v>242</v>
      </c>
      <c r="H211" t="s">
        <v>242</v>
      </c>
      <c r="I211">
        <v>1</v>
      </c>
      <c r="J211" s="1">
        <v>44795.604861111111</v>
      </c>
      <c r="K211" t="s">
        <v>4450</v>
      </c>
      <c r="L211" t="s">
        <v>242</v>
      </c>
      <c r="M211" t="s">
        <v>242</v>
      </c>
      <c r="P211" t="s">
        <v>242</v>
      </c>
      <c r="Q211" t="s">
        <v>242</v>
      </c>
      <c r="T211" t="s">
        <v>4451</v>
      </c>
      <c r="V211" t="s">
        <v>4452</v>
      </c>
      <c r="W211">
        <v>101137107</v>
      </c>
      <c r="X211">
        <v>3841</v>
      </c>
      <c r="Y211" t="s">
        <v>350</v>
      </c>
      <c r="Z211" t="s">
        <v>992</v>
      </c>
      <c r="AA211">
        <v>2020</v>
      </c>
      <c r="AC211">
        <v>0</v>
      </c>
      <c r="AF211">
        <v>10</v>
      </c>
      <c r="AG211" t="s">
        <v>242</v>
      </c>
      <c r="AJ211" s="27">
        <v>1</v>
      </c>
      <c r="AK211">
        <v>5</v>
      </c>
      <c r="AL211" s="27">
        <v>0</v>
      </c>
      <c r="AM211">
        <v>0</v>
      </c>
      <c r="AN211" s="27">
        <v>0</v>
      </c>
      <c r="AO211">
        <v>0</v>
      </c>
      <c r="AQ211">
        <v>3</v>
      </c>
      <c r="AT211" s="27">
        <v>1</v>
      </c>
      <c r="AU211">
        <v>1</v>
      </c>
      <c r="AV211" s="21">
        <f t="shared" si="12"/>
        <v>10</v>
      </c>
      <c r="AW211">
        <v>2</v>
      </c>
      <c r="AZ211" s="27">
        <v>1</v>
      </c>
      <c r="BA211">
        <v>2</v>
      </c>
      <c r="BB211" s="21">
        <f t="shared" si="13"/>
        <v>20</v>
      </c>
      <c r="BC211" t="s">
        <v>242</v>
      </c>
      <c r="BF211" s="27">
        <v>1</v>
      </c>
      <c r="BG211">
        <v>7</v>
      </c>
      <c r="BI211">
        <v>2</v>
      </c>
      <c r="BL211" s="27">
        <v>1</v>
      </c>
      <c r="BM211">
        <v>2</v>
      </c>
      <c r="BP211" s="27">
        <v>1</v>
      </c>
      <c r="BQ211">
        <v>3</v>
      </c>
      <c r="BR211" s="21">
        <f t="shared" si="14"/>
        <v>30</v>
      </c>
      <c r="BS211" t="s">
        <v>3455</v>
      </c>
      <c r="BT211">
        <v>3</v>
      </c>
      <c r="BW211" s="27">
        <v>1</v>
      </c>
      <c r="BX211">
        <v>3</v>
      </c>
      <c r="BY211" s="21">
        <f t="shared" si="15"/>
        <v>30</v>
      </c>
      <c r="BZ211">
        <v>2</v>
      </c>
      <c r="CA211">
        <v>3</v>
      </c>
      <c r="CD211" s="27">
        <v>0</v>
      </c>
      <c r="CF211" t="s">
        <v>242</v>
      </c>
      <c r="CG211" t="s">
        <v>242</v>
      </c>
      <c r="CI211" s="27">
        <v>1</v>
      </c>
      <c r="CJ211" t="s">
        <v>4453</v>
      </c>
      <c r="CK211">
        <v>1</v>
      </c>
      <c r="CN211" s="27">
        <v>0</v>
      </c>
      <c r="CO211" s="27">
        <v>0</v>
      </c>
      <c r="CP211" t="s">
        <v>242</v>
      </c>
      <c r="CQ211" t="s">
        <v>242</v>
      </c>
      <c r="CR211" t="s">
        <v>242</v>
      </c>
      <c r="CU211" s="27">
        <v>1</v>
      </c>
      <c r="CV211" t="s">
        <v>4454</v>
      </c>
      <c r="CW211">
        <v>1</v>
      </c>
      <c r="CZ211" s="27">
        <v>1</v>
      </c>
      <c r="DA211">
        <v>35908</v>
      </c>
      <c r="DB211">
        <v>2</v>
      </c>
      <c r="DD211" s="27">
        <v>1</v>
      </c>
      <c r="DE211" t="s">
        <v>242</v>
      </c>
      <c r="DF211" t="s">
        <v>242</v>
      </c>
      <c r="DH211" t="s">
        <v>242</v>
      </c>
      <c r="DI211">
        <v>17823</v>
      </c>
      <c r="DJ211">
        <v>2</v>
      </c>
      <c r="DL211" s="27">
        <v>0</v>
      </c>
      <c r="DM211" t="s">
        <v>242</v>
      </c>
      <c r="DN211" t="s">
        <v>242</v>
      </c>
      <c r="DP211">
        <v>1</v>
      </c>
      <c r="DS211" s="27">
        <v>0</v>
      </c>
      <c r="DU211" s="27">
        <v>1</v>
      </c>
      <c r="DV211" s="2" t="s">
        <v>4455</v>
      </c>
      <c r="DW211" s="27">
        <v>0</v>
      </c>
      <c r="DY211" s="27">
        <v>0</v>
      </c>
      <c r="EA211" s="27">
        <v>0</v>
      </c>
      <c r="EC211" s="27">
        <v>1</v>
      </c>
      <c r="ED211" s="2" t="s">
        <v>4456</v>
      </c>
      <c r="EE211" s="27">
        <v>1</v>
      </c>
      <c r="EF211" t="s">
        <v>4457</v>
      </c>
      <c r="EG211" s="27">
        <v>0</v>
      </c>
      <c r="EI211" s="27">
        <v>1</v>
      </c>
      <c r="EJ211" t="s">
        <v>4458</v>
      </c>
      <c r="EK211" s="27">
        <v>1</v>
      </c>
      <c r="EM211">
        <v>1</v>
      </c>
      <c r="EP211" s="27">
        <v>0</v>
      </c>
      <c r="EQ211" t="s">
        <v>242</v>
      </c>
      <c r="ER211" t="s">
        <v>242</v>
      </c>
      <c r="EU211" t="s">
        <v>242</v>
      </c>
      <c r="EV211" t="s">
        <v>242</v>
      </c>
      <c r="EX211" s="27">
        <v>0</v>
      </c>
      <c r="EY211" t="s">
        <v>242</v>
      </c>
      <c r="FA211" s="27">
        <v>0</v>
      </c>
      <c r="FB211" t="s">
        <v>242</v>
      </c>
      <c r="FC211" s="2" t="s">
        <v>4459</v>
      </c>
      <c r="FD211" s="27">
        <v>1</v>
      </c>
      <c r="FE211">
        <v>737</v>
      </c>
      <c r="FG211" s="27">
        <v>0</v>
      </c>
      <c r="FH211" t="s">
        <v>242</v>
      </c>
      <c r="FI211" s="2" t="s">
        <v>4459</v>
      </c>
      <c r="FJ211">
        <v>1</v>
      </c>
      <c r="FM211" s="27">
        <v>0</v>
      </c>
      <c r="FN211" t="s">
        <v>242</v>
      </c>
      <c r="FO211" t="s">
        <v>242</v>
      </c>
      <c r="FP211" t="s">
        <v>242</v>
      </c>
      <c r="FR211" s="27">
        <v>1</v>
      </c>
      <c r="FS211">
        <v>47.4</v>
      </c>
      <c r="FT211">
        <v>2</v>
      </c>
      <c r="FV211" s="27">
        <v>0.5</v>
      </c>
      <c r="FW211" t="s">
        <v>242</v>
      </c>
      <c r="FX211" t="s">
        <v>242</v>
      </c>
      <c r="FY211" t="s">
        <v>242</v>
      </c>
      <c r="FZ211" t="s">
        <v>242</v>
      </c>
      <c r="GA211" t="s">
        <v>242</v>
      </c>
      <c r="GB211" t="s">
        <v>242</v>
      </c>
      <c r="GC211" t="s">
        <v>242</v>
      </c>
      <c r="GD211">
        <v>1</v>
      </c>
      <c r="GE211" t="s">
        <v>4460</v>
      </c>
      <c r="GF211">
        <v>1</v>
      </c>
      <c r="GI211" s="27">
        <v>0.5</v>
      </c>
      <c r="GJ211" t="s">
        <v>242</v>
      </c>
      <c r="GK211">
        <v>0.99</v>
      </c>
      <c r="GL211" s="2" t="s">
        <v>4461</v>
      </c>
      <c r="GM211">
        <v>1</v>
      </c>
      <c r="GP211" s="27">
        <v>1</v>
      </c>
      <c r="GQ211">
        <v>232</v>
      </c>
      <c r="GR211" t="s">
        <v>4462</v>
      </c>
      <c r="GT211">
        <v>1</v>
      </c>
      <c r="GW211" s="27">
        <v>0</v>
      </c>
      <c r="GY211" s="27">
        <v>0</v>
      </c>
      <c r="HA211" t="s">
        <v>242</v>
      </c>
      <c r="HD211" s="27">
        <v>1</v>
      </c>
      <c r="HE211" t="s">
        <v>4463</v>
      </c>
      <c r="HF211">
        <v>1</v>
      </c>
      <c r="HI211">
        <v>0.66666666699999999</v>
      </c>
      <c r="HJ211">
        <v>1</v>
      </c>
      <c r="HK211">
        <v>0.5</v>
      </c>
      <c r="HL211">
        <v>0.66666666699999999</v>
      </c>
      <c r="HM211">
        <v>0.5</v>
      </c>
      <c r="HN211">
        <v>0</v>
      </c>
      <c r="HO211">
        <v>0.25</v>
      </c>
      <c r="HP211">
        <v>0.5</v>
      </c>
      <c r="HQ211">
        <v>0.5</v>
      </c>
      <c r="HR211">
        <v>1</v>
      </c>
      <c r="HS211">
        <v>0</v>
      </c>
      <c r="HT211">
        <v>1</v>
      </c>
      <c r="HU211">
        <v>1</v>
      </c>
      <c r="HV211">
        <v>0.72222222199999997</v>
      </c>
      <c r="HW211">
        <v>0.35416666699999999</v>
      </c>
      <c r="HX211">
        <v>0.6</v>
      </c>
      <c r="HY211">
        <v>0.55879629600000003</v>
      </c>
      <c r="HZ211" t="s">
        <v>4451</v>
      </c>
      <c r="IA211" t="s">
        <v>266</v>
      </c>
      <c r="IB211" t="s">
        <v>4451</v>
      </c>
      <c r="IC211">
        <v>10735</v>
      </c>
      <c r="ID211">
        <v>9913</v>
      </c>
      <c r="IE211">
        <v>11888</v>
      </c>
      <c r="IF211">
        <v>12682</v>
      </c>
      <c r="IG211">
        <v>10735</v>
      </c>
    </row>
    <row r="212" spans="1:241" customFormat="1" ht="14" customHeight="1" x14ac:dyDescent="0.2">
      <c r="A212">
        <v>211</v>
      </c>
      <c r="B212">
        <v>235</v>
      </c>
      <c r="C212" s="1">
        <v>44795.604861111111</v>
      </c>
      <c r="D212" s="1">
        <v>44795.604861111111</v>
      </c>
      <c r="E212">
        <v>4</v>
      </c>
      <c r="G212" t="s">
        <v>242</v>
      </c>
      <c r="H212" t="s">
        <v>242</v>
      </c>
      <c r="I212">
        <v>1</v>
      </c>
      <c r="J212" s="1">
        <v>44795.604861111111</v>
      </c>
      <c r="K212" t="s">
        <v>4464</v>
      </c>
      <c r="L212" t="s">
        <v>242</v>
      </c>
      <c r="M212" t="s">
        <v>242</v>
      </c>
      <c r="P212" t="s">
        <v>242</v>
      </c>
      <c r="Q212" t="s">
        <v>242</v>
      </c>
      <c r="T212" t="s">
        <v>4465</v>
      </c>
      <c r="U212" s="24">
        <v>1163165</v>
      </c>
      <c r="V212" t="s">
        <v>4466</v>
      </c>
      <c r="W212" t="s">
        <v>4467</v>
      </c>
      <c r="X212">
        <v>1311</v>
      </c>
      <c r="Y212" t="s">
        <v>248</v>
      </c>
      <c r="Z212" t="s">
        <v>249</v>
      </c>
      <c r="AA212">
        <v>2020</v>
      </c>
      <c r="AC212">
        <v>0.5</v>
      </c>
      <c r="AD212">
        <v>9</v>
      </c>
      <c r="AF212">
        <v>15</v>
      </c>
      <c r="AG212" t="s">
        <v>242</v>
      </c>
      <c r="AJ212" s="27">
        <v>0</v>
      </c>
      <c r="AK212">
        <v>0</v>
      </c>
      <c r="AL212" s="27">
        <v>0</v>
      </c>
      <c r="AM212">
        <v>0</v>
      </c>
      <c r="AN212" s="27">
        <v>0</v>
      </c>
      <c r="AO212">
        <v>0</v>
      </c>
      <c r="AQ212" t="s">
        <v>242</v>
      </c>
      <c r="AT212" s="44">
        <v>1</v>
      </c>
      <c r="AU212" s="24">
        <v>14</v>
      </c>
      <c r="AV212" s="21">
        <f t="shared" si="12"/>
        <v>93.333333333333329</v>
      </c>
      <c r="AW212" t="s">
        <v>242</v>
      </c>
      <c r="AZ212" s="44">
        <v>1</v>
      </c>
      <c r="BA212" s="24">
        <v>12</v>
      </c>
      <c r="BB212" s="21">
        <f t="shared" si="13"/>
        <v>80</v>
      </c>
      <c r="BC212" t="s">
        <v>242</v>
      </c>
      <c r="BF212" s="27">
        <v>1</v>
      </c>
      <c r="BG212">
        <v>3.5</v>
      </c>
      <c r="BI212">
        <v>2</v>
      </c>
      <c r="BL212" s="27">
        <v>1</v>
      </c>
      <c r="BM212">
        <v>2</v>
      </c>
      <c r="BP212" s="27">
        <v>1</v>
      </c>
      <c r="BQ212">
        <v>4</v>
      </c>
      <c r="BR212" s="21">
        <f t="shared" si="14"/>
        <v>26.666666666666668</v>
      </c>
      <c r="BS212" t="s">
        <v>4468</v>
      </c>
      <c r="BT212">
        <v>1</v>
      </c>
      <c r="BW212" s="27">
        <v>0</v>
      </c>
      <c r="BX212" s="24" t="s">
        <v>242</v>
      </c>
      <c r="BY212" s="21" t="s">
        <v>242</v>
      </c>
      <c r="BZ212" t="s">
        <v>242</v>
      </c>
      <c r="CA212" t="s">
        <v>242</v>
      </c>
      <c r="CD212" s="27">
        <v>0</v>
      </c>
      <c r="CF212" t="s">
        <v>242</v>
      </c>
      <c r="CG212" t="s">
        <v>242</v>
      </c>
      <c r="CI212" s="27">
        <v>1</v>
      </c>
      <c r="CJ212" t="s">
        <v>4469</v>
      </c>
      <c r="CK212">
        <v>1</v>
      </c>
      <c r="CN212" s="27">
        <v>0</v>
      </c>
      <c r="CO212" s="27">
        <v>0</v>
      </c>
      <c r="CP212" t="s">
        <v>242</v>
      </c>
      <c r="CQ212" t="s">
        <v>242</v>
      </c>
      <c r="CR212" t="s">
        <v>242</v>
      </c>
      <c r="CU212" s="27">
        <v>1</v>
      </c>
      <c r="CV212" t="s">
        <v>4470</v>
      </c>
      <c r="CW212">
        <v>1</v>
      </c>
      <c r="CZ212" s="27">
        <v>1</v>
      </c>
      <c r="DA212">
        <v>19500244</v>
      </c>
      <c r="DB212">
        <v>2</v>
      </c>
      <c r="DC212" t="s">
        <v>4471</v>
      </c>
      <c r="DD212" s="27">
        <v>0.5</v>
      </c>
      <c r="DE212" t="s">
        <v>242</v>
      </c>
      <c r="DF212" t="s">
        <v>242</v>
      </c>
      <c r="DG212">
        <v>956931</v>
      </c>
      <c r="DH212">
        <v>2</v>
      </c>
      <c r="DI212" t="s">
        <v>242</v>
      </c>
      <c r="DJ212" t="s">
        <v>242</v>
      </c>
      <c r="DL212" s="27">
        <v>0</v>
      </c>
      <c r="DM212" t="s">
        <v>242</v>
      </c>
      <c r="DN212" t="s">
        <v>242</v>
      </c>
      <c r="DO212" t="s">
        <v>4472</v>
      </c>
      <c r="DP212">
        <v>4</v>
      </c>
      <c r="DS212" s="27">
        <v>1</v>
      </c>
      <c r="DT212" t="s">
        <v>4473</v>
      </c>
      <c r="DU212" s="27">
        <v>1</v>
      </c>
      <c r="DV212" t="s">
        <v>4474</v>
      </c>
      <c r="DW212" s="27">
        <v>1</v>
      </c>
      <c r="DX212" t="s">
        <v>4475</v>
      </c>
      <c r="DY212" s="27">
        <v>1</v>
      </c>
      <c r="DZ212" t="s">
        <v>4476</v>
      </c>
      <c r="EA212" s="27">
        <v>1</v>
      </c>
      <c r="EC212" s="27">
        <v>0</v>
      </c>
      <c r="ED212" t="s">
        <v>4477</v>
      </c>
      <c r="EE212" s="27">
        <v>0</v>
      </c>
      <c r="EF212" t="s">
        <v>4478</v>
      </c>
      <c r="EG212" s="27">
        <v>0</v>
      </c>
      <c r="EI212" s="27">
        <v>0</v>
      </c>
      <c r="EK212" s="27">
        <v>1</v>
      </c>
      <c r="EM212">
        <v>4</v>
      </c>
      <c r="EP212" s="27">
        <v>0</v>
      </c>
      <c r="EQ212" t="s">
        <v>242</v>
      </c>
      <c r="ER212" t="s">
        <v>242</v>
      </c>
      <c r="EU212" t="s">
        <v>242</v>
      </c>
      <c r="EV212" t="s">
        <v>242</v>
      </c>
      <c r="EX212" s="27">
        <v>0</v>
      </c>
      <c r="EY212" t="s">
        <v>242</v>
      </c>
      <c r="FA212" s="27">
        <v>0</v>
      </c>
      <c r="FB212" t="s">
        <v>242</v>
      </c>
      <c r="FD212" s="27">
        <v>0</v>
      </c>
      <c r="FE212" t="s">
        <v>242</v>
      </c>
      <c r="FG212" s="27">
        <v>0</v>
      </c>
      <c r="FH212" t="s">
        <v>242</v>
      </c>
      <c r="FJ212" t="s">
        <v>242</v>
      </c>
      <c r="FM212" s="27">
        <v>0</v>
      </c>
      <c r="FN212" t="s">
        <v>242</v>
      </c>
      <c r="FO212" t="s">
        <v>242</v>
      </c>
      <c r="FP212" t="s">
        <v>242</v>
      </c>
      <c r="FR212" s="27">
        <v>1</v>
      </c>
      <c r="FS212">
        <v>26</v>
      </c>
      <c r="FT212">
        <v>2</v>
      </c>
      <c r="FV212" s="27">
        <v>0.5</v>
      </c>
      <c r="FW212" t="s">
        <v>242</v>
      </c>
      <c r="FX212" t="s">
        <v>242</v>
      </c>
      <c r="FY212">
        <v>76</v>
      </c>
      <c r="FZ212" t="s">
        <v>242</v>
      </c>
      <c r="GA212" t="s">
        <v>242</v>
      </c>
      <c r="GB212" t="s">
        <v>242</v>
      </c>
      <c r="GC212" t="s">
        <v>242</v>
      </c>
      <c r="GD212">
        <v>1</v>
      </c>
      <c r="GE212" t="s">
        <v>4479</v>
      </c>
      <c r="GF212">
        <v>1</v>
      </c>
      <c r="GI212" s="27">
        <v>0</v>
      </c>
      <c r="GJ212" t="s">
        <v>242</v>
      </c>
      <c r="GK212" t="s">
        <v>242</v>
      </c>
      <c r="GL212" t="s">
        <v>4480</v>
      </c>
      <c r="GM212" t="s">
        <v>242</v>
      </c>
      <c r="GP212" s="44">
        <v>1</v>
      </c>
      <c r="GQ212">
        <v>175</v>
      </c>
      <c r="GT212" t="s">
        <v>242</v>
      </c>
      <c r="GW212" s="27">
        <v>0</v>
      </c>
      <c r="GY212" s="27">
        <v>0</v>
      </c>
      <c r="HA212" t="s">
        <v>242</v>
      </c>
      <c r="HD212" s="27">
        <v>1</v>
      </c>
      <c r="HE212" t="s">
        <v>4481</v>
      </c>
      <c r="HF212">
        <v>1</v>
      </c>
      <c r="HI212">
        <v>0.33333333300000001</v>
      </c>
      <c r="HJ212">
        <v>1</v>
      </c>
      <c r="HK212">
        <v>0.5</v>
      </c>
      <c r="HL212">
        <v>0.5</v>
      </c>
      <c r="HM212">
        <v>0.6</v>
      </c>
      <c r="HN212">
        <v>0</v>
      </c>
      <c r="HO212">
        <v>0</v>
      </c>
      <c r="HP212">
        <v>0.5</v>
      </c>
      <c r="HQ212">
        <v>0</v>
      </c>
      <c r="HR212">
        <v>0</v>
      </c>
      <c r="HS212">
        <v>0</v>
      </c>
      <c r="HT212">
        <v>1</v>
      </c>
      <c r="HU212">
        <v>1</v>
      </c>
      <c r="HV212">
        <v>0.61111111100000004</v>
      </c>
      <c r="HW212">
        <v>0.27500000000000002</v>
      </c>
      <c r="HX212">
        <v>0.3</v>
      </c>
      <c r="HY212">
        <v>0.39537037000000003</v>
      </c>
      <c r="HZ212" t="s">
        <v>4465</v>
      </c>
      <c r="IA212" t="s">
        <v>266</v>
      </c>
      <c r="IB212" t="s">
        <v>4465</v>
      </c>
      <c r="IC212">
        <v>32567</v>
      </c>
      <c r="ID212">
        <v>18784</v>
      </c>
      <c r="IE212">
        <v>45960</v>
      </c>
      <c r="IF212">
        <v>78494</v>
      </c>
      <c r="IG212">
        <v>32567</v>
      </c>
    </row>
    <row r="213" spans="1:241" customFormat="1" ht="14" customHeight="1" x14ac:dyDescent="0.2">
      <c r="A213">
        <v>212</v>
      </c>
      <c r="B213">
        <v>236</v>
      </c>
      <c r="C213" s="1">
        <v>44795.604861111111</v>
      </c>
      <c r="D213" s="1">
        <v>44795.604861111111</v>
      </c>
      <c r="E213">
        <v>4</v>
      </c>
      <c r="G213" t="s">
        <v>242</v>
      </c>
      <c r="H213" t="s">
        <v>242</v>
      </c>
      <c r="I213">
        <v>1</v>
      </c>
      <c r="J213" s="1">
        <v>44795.604861111111</v>
      </c>
      <c r="K213" t="s">
        <v>4482</v>
      </c>
      <c r="L213" t="s">
        <v>242</v>
      </c>
      <c r="M213" t="s">
        <v>242</v>
      </c>
      <c r="P213" t="s">
        <v>242</v>
      </c>
      <c r="Q213" t="s">
        <v>242</v>
      </c>
      <c r="T213" t="s">
        <v>4483</v>
      </c>
      <c r="V213" t="s">
        <v>4484</v>
      </c>
      <c r="W213">
        <v>902494103</v>
      </c>
      <c r="X213">
        <v>2011</v>
      </c>
      <c r="Y213" t="s">
        <v>326</v>
      </c>
      <c r="Z213" t="s">
        <v>942</v>
      </c>
      <c r="AA213">
        <v>2019</v>
      </c>
      <c r="AC213">
        <v>0</v>
      </c>
      <c r="AF213">
        <v>12</v>
      </c>
      <c r="AG213" t="s">
        <v>242</v>
      </c>
      <c r="AJ213" s="27">
        <v>0</v>
      </c>
      <c r="AK213">
        <v>0</v>
      </c>
      <c r="AL213" s="27">
        <v>0</v>
      </c>
      <c r="AM213">
        <v>0</v>
      </c>
      <c r="AN213" s="27">
        <v>0</v>
      </c>
      <c r="AO213">
        <v>0</v>
      </c>
      <c r="AQ213" t="s">
        <v>242</v>
      </c>
      <c r="AT213" s="27">
        <v>1</v>
      </c>
      <c r="AU213">
        <v>1</v>
      </c>
      <c r="AV213" s="21">
        <f t="shared" si="12"/>
        <v>8.3333333333333321</v>
      </c>
      <c r="AW213">
        <v>2</v>
      </c>
      <c r="AZ213" s="27">
        <v>1</v>
      </c>
      <c r="BA213">
        <v>2</v>
      </c>
      <c r="BB213" s="21">
        <f t="shared" si="13"/>
        <v>16.666666666666664</v>
      </c>
      <c r="BC213" t="s">
        <v>242</v>
      </c>
      <c r="BF213" s="27">
        <v>1</v>
      </c>
      <c r="BI213">
        <v>2</v>
      </c>
      <c r="BL213" s="27">
        <v>1</v>
      </c>
      <c r="BM213">
        <v>2</v>
      </c>
      <c r="BP213" s="27">
        <v>1</v>
      </c>
      <c r="BQ213">
        <v>2</v>
      </c>
      <c r="BR213" s="21">
        <f t="shared" si="14"/>
        <v>16.666666666666664</v>
      </c>
      <c r="BS213" t="s">
        <v>4485</v>
      </c>
      <c r="BT213">
        <v>3</v>
      </c>
      <c r="BW213" s="27">
        <v>0</v>
      </c>
      <c r="BX213" s="24" t="s">
        <v>242</v>
      </c>
      <c r="BY213" s="21" t="s">
        <v>242</v>
      </c>
      <c r="BZ213" t="s">
        <v>242</v>
      </c>
      <c r="CA213" t="s">
        <v>242</v>
      </c>
      <c r="CD213" s="27">
        <v>0</v>
      </c>
      <c r="CF213" t="s">
        <v>242</v>
      </c>
      <c r="CG213" t="s">
        <v>242</v>
      </c>
      <c r="CI213" s="27">
        <v>1</v>
      </c>
      <c r="CJ213" t="s">
        <v>4486</v>
      </c>
      <c r="CK213">
        <v>1</v>
      </c>
      <c r="CN213" s="27">
        <v>1</v>
      </c>
      <c r="CO213" s="27">
        <v>0.5</v>
      </c>
      <c r="CP213" t="s">
        <v>242</v>
      </c>
      <c r="CQ213">
        <v>100</v>
      </c>
      <c r="CR213" t="s">
        <v>242</v>
      </c>
      <c r="CS213" t="s">
        <v>4487</v>
      </c>
      <c r="CU213" s="27">
        <v>1</v>
      </c>
      <c r="CV213" t="s">
        <v>4488</v>
      </c>
      <c r="CW213">
        <v>1</v>
      </c>
      <c r="CZ213" s="27">
        <v>1</v>
      </c>
      <c r="DA213">
        <v>3480000</v>
      </c>
      <c r="DB213">
        <v>2</v>
      </c>
      <c r="DC213" t="s">
        <v>4489</v>
      </c>
      <c r="DD213" s="27">
        <v>1</v>
      </c>
      <c r="DE213" t="s">
        <v>242</v>
      </c>
      <c r="DF213" t="s">
        <v>242</v>
      </c>
      <c r="DH213" t="s">
        <v>242</v>
      </c>
      <c r="DI213">
        <v>2250000</v>
      </c>
      <c r="DJ213">
        <v>2</v>
      </c>
      <c r="DK213" t="s">
        <v>4490</v>
      </c>
      <c r="DL213" s="27">
        <v>0</v>
      </c>
      <c r="DM213" t="s">
        <v>242</v>
      </c>
      <c r="DN213" t="s">
        <v>242</v>
      </c>
      <c r="DP213">
        <v>1</v>
      </c>
      <c r="DS213" s="27">
        <v>1</v>
      </c>
      <c r="DT213" t="s">
        <v>4491</v>
      </c>
      <c r="DU213" s="27">
        <v>1</v>
      </c>
      <c r="DV213" t="s">
        <v>4492</v>
      </c>
      <c r="DW213" s="27">
        <v>1</v>
      </c>
      <c r="DX213" t="s">
        <v>4493</v>
      </c>
      <c r="DY213" s="27">
        <v>1</v>
      </c>
      <c r="DZ213" s="2" t="s">
        <v>4494</v>
      </c>
      <c r="EA213" s="27">
        <v>1</v>
      </c>
      <c r="EC213" s="27">
        <v>1</v>
      </c>
      <c r="ED213" t="s">
        <v>4495</v>
      </c>
      <c r="EE213" s="27">
        <v>1</v>
      </c>
      <c r="EF213" t="s">
        <v>4496</v>
      </c>
      <c r="EG213" s="27">
        <v>1</v>
      </c>
      <c r="EH213" t="s">
        <v>4497</v>
      </c>
      <c r="EI213" s="27">
        <v>1</v>
      </c>
      <c r="EJ213" t="s">
        <v>4498</v>
      </c>
      <c r="EK213" s="27">
        <v>1</v>
      </c>
      <c r="EL213" t="s">
        <v>4499</v>
      </c>
      <c r="EM213">
        <v>4</v>
      </c>
      <c r="EP213" s="27">
        <v>0</v>
      </c>
      <c r="EQ213" t="s">
        <v>242</v>
      </c>
      <c r="ER213" t="s">
        <v>242</v>
      </c>
      <c r="EU213" t="s">
        <v>242</v>
      </c>
      <c r="EV213" t="s">
        <v>242</v>
      </c>
      <c r="EX213" s="27">
        <v>1</v>
      </c>
      <c r="EY213">
        <v>119454</v>
      </c>
      <c r="EZ213" t="s">
        <v>3418</v>
      </c>
      <c r="FA213" s="27">
        <v>1</v>
      </c>
      <c r="FB213">
        <v>32.26</v>
      </c>
      <c r="FC213" t="s">
        <v>4500</v>
      </c>
      <c r="FD213" s="27">
        <v>1</v>
      </c>
      <c r="FE213">
        <v>6410</v>
      </c>
      <c r="FG213" s="27">
        <v>1</v>
      </c>
      <c r="FH213">
        <v>32.26</v>
      </c>
      <c r="FI213" t="s">
        <v>4500</v>
      </c>
      <c r="FJ213">
        <v>1</v>
      </c>
      <c r="FM213" s="27">
        <v>0</v>
      </c>
      <c r="FN213" t="s">
        <v>242</v>
      </c>
      <c r="FO213" t="s">
        <v>242</v>
      </c>
      <c r="FP213" t="s">
        <v>242</v>
      </c>
      <c r="FR213" s="27">
        <v>1</v>
      </c>
      <c r="FS213">
        <v>40</v>
      </c>
      <c r="FT213">
        <v>2</v>
      </c>
      <c r="FU213" t="s">
        <v>4501</v>
      </c>
      <c r="FV213" s="27">
        <v>0</v>
      </c>
      <c r="FW213" t="s">
        <v>242</v>
      </c>
      <c r="FX213" t="s">
        <v>242</v>
      </c>
      <c r="FY213" t="s">
        <v>242</v>
      </c>
      <c r="FZ213" t="s">
        <v>242</v>
      </c>
      <c r="GA213" t="s">
        <v>242</v>
      </c>
      <c r="GB213" t="s">
        <v>242</v>
      </c>
      <c r="GC213" t="s">
        <v>242</v>
      </c>
      <c r="GD213" t="s">
        <v>242</v>
      </c>
      <c r="GF213">
        <v>1</v>
      </c>
      <c r="GI213" s="27">
        <v>0</v>
      </c>
      <c r="GJ213" t="s">
        <v>242</v>
      </c>
      <c r="GK213" t="s">
        <v>242</v>
      </c>
      <c r="GM213" t="s">
        <v>242</v>
      </c>
      <c r="GP213" s="27">
        <v>1</v>
      </c>
      <c r="GQ213">
        <v>283</v>
      </c>
      <c r="GR213" s="9">
        <v>11.792361111111111</v>
      </c>
      <c r="GT213">
        <v>1</v>
      </c>
      <c r="GW213" s="27">
        <v>0</v>
      </c>
      <c r="GX213" s="2" t="s">
        <v>4502</v>
      </c>
      <c r="GY213" s="27">
        <v>0</v>
      </c>
      <c r="HA213" t="s">
        <v>242</v>
      </c>
      <c r="HD213" s="27">
        <v>1</v>
      </c>
      <c r="HE213" t="s">
        <v>4503</v>
      </c>
      <c r="HF213">
        <v>1</v>
      </c>
      <c r="HI213">
        <v>0.55555555599999995</v>
      </c>
      <c r="HJ213">
        <v>1</v>
      </c>
      <c r="HK213">
        <v>0.75</v>
      </c>
      <c r="HL213">
        <v>0.66666666699999999</v>
      </c>
      <c r="HM213">
        <v>1</v>
      </c>
      <c r="HN213">
        <v>0</v>
      </c>
      <c r="HO213">
        <v>1</v>
      </c>
      <c r="HP213">
        <v>0.33333333300000001</v>
      </c>
      <c r="HQ213">
        <v>0</v>
      </c>
      <c r="HR213">
        <v>1</v>
      </c>
      <c r="HS213">
        <v>0</v>
      </c>
      <c r="HT213">
        <v>1</v>
      </c>
      <c r="HU213">
        <v>1</v>
      </c>
      <c r="HV213">
        <v>0.76851851900000001</v>
      </c>
      <c r="HW213">
        <v>0.66666666699999999</v>
      </c>
      <c r="HX213">
        <v>0.46666666699999998</v>
      </c>
      <c r="HY213">
        <v>0.63395061699999999</v>
      </c>
      <c r="HZ213" t="s">
        <v>4504</v>
      </c>
      <c r="IA213" t="s">
        <v>266</v>
      </c>
      <c r="IB213" t="s">
        <v>4483</v>
      </c>
      <c r="IC213">
        <v>42405</v>
      </c>
      <c r="ID213">
        <v>43185</v>
      </c>
      <c r="IE213">
        <v>47594</v>
      </c>
      <c r="IF213">
        <v>53282</v>
      </c>
      <c r="IG213">
        <v>42405</v>
      </c>
    </row>
    <row r="214" spans="1:241" customFormat="1" ht="14" customHeight="1" x14ac:dyDescent="0.2">
      <c r="A214">
        <v>213</v>
      </c>
      <c r="B214">
        <v>237</v>
      </c>
      <c r="C214" s="1">
        <v>44795.604861111111</v>
      </c>
      <c r="D214" s="1">
        <v>44795.604861111111</v>
      </c>
      <c r="E214">
        <v>4</v>
      </c>
      <c r="G214" t="s">
        <v>242</v>
      </c>
      <c r="H214" t="s">
        <v>242</v>
      </c>
      <c r="I214">
        <v>1</v>
      </c>
      <c r="J214" s="1">
        <v>44795.604861111111</v>
      </c>
      <c r="K214" t="s">
        <v>4505</v>
      </c>
      <c r="L214" t="s">
        <v>242</v>
      </c>
      <c r="M214" t="s">
        <v>242</v>
      </c>
      <c r="P214" t="s">
        <v>242</v>
      </c>
      <c r="Q214" t="s">
        <v>242</v>
      </c>
      <c r="T214" t="s">
        <v>4506</v>
      </c>
      <c r="V214" t="s">
        <v>4507</v>
      </c>
      <c r="W214">
        <v>370334104</v>
      </c>
      <c r="X214">
        <v>2040</v>
      </c>
      <c r="Y214" t="s">
        <v>326</v>
      </c>
      <c r="Z214" t="s">
        <v>942</v>
      </c>
      <c r="AA214">
        <v>2021</v>
      </c>
      <c r="AC214">
        <v>0.5</v>
      </c>
      <c r="AD214">
        <v>4</v>
      </c>
      <c r="AF214">
        <v>12</v>
      </c>
      <c r="AG214" t="s">
        <v>242</v>
      </c>
      <c r="AJ214" s="27">
        <v>1</v>
      </c>
      <c r="AK214">
        <v>4</v>
      </c>
      <c r="AL214" s="27">
        <v>0</v>
      </c>
      <c r="AM214">
        <v>0</v>
      </c>
      <c r="AN214" s="27">
        <v>0</v>
      </c>
      <c r="AO214">
        <v>0</v>
      </c>
      <c r="AP214" t="s">
        <v>4508</v>
      </c>
      <c r="AQ214">
        <v>2</v>
      </c>
      <c r="AT214" s="27">
        <v>1</v>
      </c>
      <c r="AU214">
        <v>1</v>
      </c>
      <c r="AV214" s="21">
        <f t="shared" si="12"/>
        <v>8.3333333333333321</v>
      </c>
      <c r="AW214">
        <v>2</v>
      </c>
      <c r="AZ214" s="27">
        <v>1</v>
      </c>
      <c r="BA214">
        <v>2</v>
      </c>
      <c r="BB214" s="21">
        <f t="shared" si="13"/>
        <v>16.666666666666664</v>
      </c>
      <c r="BC214" t="s">
        <v>242</v>
      </c>
      <c r="BF214" s="27">
        <v>1</v>
      </c>
      <c r="BI214">
        <v>2</v>
      </c>
      <c r="BL214" s="27">
        <v>1</v>
      </c>
      <c r="BM214">
        <v>2</v>
      </c>
      <c r="BP214" s="27">
        <v>1</v>
      </c>
      <c r="BQ214">
        <v>5</v>
      </c>
      <c r="BR214" s="21">
        <f t="shared" si="14"/>
        <v>41.666666666666671</v>
      </c>
      <c r="BT214">
        <v>1</v>
      </c>
      <c r="BW214" s="27">
        <v>1</v>
      </c>
      <c r="BX214">
        <v>4</v>
      </c>
      <c r="BY214" s="21">
        <f t="shared" si="15"/>
        <v>33.333333333333329</v>
      </c>
      <c r="BZ214">
        <v>1</v>
      </c>
      <c r="CA214">
        <v>1</v>
      </c>
      <c r="CD214" s="27">
        <v>0</v>
      </c>
      <c r="CF214" t="s">
        <v>242</v>
      </c>
      <c r="CG214" t="s">
        <v>242</v>
      </c>
      <c r="CI214" s="27">
        <v>1</v>
      </c>
      <c r="CJ214" t="s">
        <v>4509</v>
      </c>
      <c r="CK214">
        <v>1</v>
      </c>
      <c r="CN214" s="27">
        <v>0</v>
      </c>
      <c r="CO214" s="27">
        <v>0</v>
      </c>
      <c r="CP214" t="s">
        <v>242</v>
      </c>
      <c r="CQ214" t="s">
        <v>242</v>
      </c>
      <c r="CR214" t="s">
        <v>242</v>
      </c>
      <c r="CT214" t="s">
        <v>4510</v>
      </c>
      <c r="CU214" s="27">
        <v>1</v>
      </c>
      <c r="CV214" t="s">
        <v>4511</v>
      </c>
      <c r="CW214">
        <v>1</v>
      </c>
      <c r="CZ214" s="27">
        <v>1</v>
      </c>
      <c r="DA214">
        <v>302000</v>
      </c>
      <c r="DB214">
        <v>2</v>
      </c>
      <c r="DD214" s="27">
        <v>1</v>
      </c>
      <c r="DE214">
        <v>368398</v>
      </c>
      <c r="DF214">
        <v>2</v>
      </c>
      <c r="DG214">
        <v>528000</v>
      </c>
      <c r="DH214">
        <v>2</v>
      </c>
      <c r="DI214" t="s">
        <v>242</v>
      </c>
      <c r="DJ214" t="s">
        <v>242</v>
      </c>
      <c r="DL214" s="27">
        <v>1</v>
      </c>
      <c r="DM214">
        <v>16700000</v>
      </c>
      <c r="DN214">
        <v>2</v>
      </c>
      <c r="DP214">
        <v>1</v>
      </c>
      <c r="DS214" s="27">
        <v>1</v>
      </c>
      <c r="DT214" t="s">
        <v>4512</v>
      </c>
      <c r="DU214" s="27">
        <v>1</v>
      </c>
      <c r="DV214" t="s">
        <v>4513</v>
      </c>
      <c r="DW214" s="27">
        <v>1</v>
      </c>
      <c r="DX214" t="s">
        <v>4514</v>
      </c>
      <c r="DY214" s="27">
        <v>1</v>
      </c>
      <c r="DZ214" t="s">
        <v>4515</v>
      </c>
      <c r="EA214" s="27">
        <v>1</v>
      </c>
      <c r="EB214" t="s">
        <v>4516</v>
      </c>
      <c r="EC214" s="27">
        <v>1</v>
      </c>
      <c r="ED214" t="s">
        <v>4517</v>
      </c>
      <c r="EE214" s="27">
        <v>1</v>
      </c>
      <c r="EF214" t="s">
        <v>4518</v>
      </c>
      <c r="EG214" s="27">
        <v>0</v>
      </c>
      <c r="EI214" s="27">
        <v>1</v>
      </c>
      <c r="EJ214" t="s">
        <v>4519</v>
      </c>
      <c r="EK214" s="27">
        <v>1</v>
      </c>
      <c r="EM214">
        <v>1</v>
      </c>
      <c r="EP214" s="27">
        <v>0</v>
      </c>
      <c r="EQ214" t="s">
        <v>242</v>
      </c>
      <c r="ER214" t="s">
        <v>242</v>
      </c>
      <c r="ET214" t="s">
        <v>4520</v>
      </c>
      <c r="EU214" t="s">
        <v>242</v>
      </c>
      <c r="EV214" t="s">
        <v>242</v>
      </c>
      <c r="EX214" s="27">
        <v>1</v>
      </c>
      <c r="EY214">
        <v>14211</v>
      </c>
      <c r="EZ214" t="s">
        <v>3434</v>
      </c>
      <c r="FA214" s="27">
        <v>1</v>
      </c>
      <c r="FB214">
        <v>5</v>
      </c>
      <c r="FD214" s="27">
        <v>0</v>
      </c>
      <c r="FE214" t="s">
        <v>242</v>
      </c>
      <c r="FG214" s="27">
        <v>0</v>
      </c>
      <c r="FH214" t="s">
        <v>242</v>
      </c>
      <c r="FJ214">
        <v>1</v>
      </c>
      <c r="FM214" s="27">
        <v>0</v>
      </c>
      <c r="FN214" t="s">
        <v>242</v>
      </c>
      <c r="FO214" t="s">
        <v>242</v>
      </c>
      <c r="FP214" t="s">
        <v>242</v>
      </c>
      <c r="FR214" s="27">
        <v>1</v>
      </c>
      <c r="FS214">
        <v>49.5</v>
      </c>
      <c r="FT214">
        <v>2</v>
      </c>
      <c r="FV214" s="27">
        <v>1</v>
      </c>
      <c r="FW214">
        <v>5</v>
      </c>
      <c r="FX214">
        <v>6</v>
      </c>
      <c r="FY214">
        <v>81</v>
      </c>
      <c r="FZ214">
        <v>6</v>
      </c>
      <c r="GA214" t="s">
        <v>242</v>
      </c>
      <c r="GB214" t="s">
        <v>242</v>
      </c>
      <c r="GC214" t="s">
        <v>242</v>
      </c>
      <c r="GD214">
        <v>1</v>
      </c>
      <c r="GE214" t="s">
        <v>4521</v>
      </c>
      <c r="GF214">
        <v>1</v>
      </c>
      <c r="GI214" s="27">
        <v>0.5</v>
      </c>
      <c r="GJ214" t="s">
        <v>242</v>
      </c>
      <c r="GK214" t="s">
        <v>242</v>
      </c>
      <c r="GL214" t="s">
        <v>4522</v>
      </c>
      <c r="GM214">
        <v>1</v>
      </c>
      <c r="GP214" s="27">
        <v>1</v>
      </c>
      <c r="GQ214">
        <v>205</v>
      </c>
      <c r="GT214">
        <v>1</v>
      </c>
      <c r="GW214" s="27">
        <v>1</v>
      </c>
      <c r="GY214" s="27">
        <v>0.5</v>
      </c>
      <c r="HA214">
        <v>1</v>
      </c>
      <c r="HD214" s="27">
        <v>1</v>
      </c>
      <c r="HE214" t="s">
        <v>4523</v>
      </c>
      <c r="HF214">
        <v>1</v>
      </c>
      <c r="HI214">
        <v>0.66666666699999999</v>
      </c>
      <c r="HJ214">
        <v>1</v>
      </c>
      <c r="HK214">
        <v>0.5</v>
      </c>
      <c r="HL214">
        <v>1</v>
      </c>
      <c r="HM214">
        <v>0.9</v>
      </c>
      <c r="HN214">
        <v>0</v>
      </c>
      <c r="HO214">
        <v>0.5</v>
      </c>
      <c r="HP214">
        <v>0.66666666699999999</v>
      </c>
      <c r="HQ214">
        <v>0.5</v>
      </c>
      <c r="HR214">
        <v>1</v>
      </c>
      <c r="HS214">
        <v>0.75</v>
      </c>
      <c r="HT214">
        <v>1</v>
      </c>
      <c r="HU214">
        <v>1</v>
      </c>
      <c r="HV214">
        <v>0.72222222199999997</v>
      </c>
      <c r="HW214">
        <v>0.6</v>
      </c>
      <c r="HX214">
        <v>0.78333333299999997</v>
      </c>
      <c r="HY214">
        <v>0.701851852</v>
      </c>
      <c r="HZ214" t="s">
        <v>4524</v>
      </c>
      <c r="IA214" t="s">
        <v>266</v>
      </c>
      <c r="IB214" t="s">
        <v>4506</v>
      </c>
      <c r="IC214">
        <v>17626.599999999999</v>
      </c>
      <c r="ID214">
        <v>18127</v>
      </c>
      <c r="IE214">
        <v>18992.8</v>
      </c>
      <c r="IF214" t="s">
        <v>242</v>
      </c>
      <c r="IG214">
        <v>17626.599999999999</v>
      </c>
    </row>
    <row r="215" spans="1:241" customFormat="1" ht="14" customHeight="1" x14ac:dyDescent="0.2">
      <c r="A215">
        <v>214</v>
      </c>
      <c r="B215">
        <v>238</v>
      </c>
      <c r="C215" s="1">
        <v>44795.604861111111</v>
      </c>
      <c r="D215" s="1">
        <v>44795.604861111111</v>
      </c>
      <c r="E215">
        <v>4</v>
      </c>
      <c r="G215" t="s">
        <v>242</v>
      </c>
      <c r="H215" t="s">
        <v>242</v>
      </c>
      <c r="I215">
        <v>1</v>
      </c>
      <c r="J215" s="1">
        <v>44795.604861111111</v>
      </c>
      <c r="K215" t="s">
        <v>4525</v>
      </c>
      <c r="L215" t="s">
        <v>242</v>
      </c>
      <c r="M215" t="s">
        <v>242</v>
      </c>
      <c r="P215" t="s">
        <v>242</v>
      </c>
      <c r="Q215" t="s">
        <v>242</v>
      </c>
      <c r="T215" t="s">
        <v>4526</v>
      </c>
      <c r="V215" t="s">
        <v>4527</v>
      </c>
      <c r="W215" t="s">
        <v>4528</v>
      </c>
      <c r="X215">
        <v>2836</v>
      </c>
      <c r="Y215" t="s">
        <v>350</v>
      </c>
      <c r="Z215" t="s">
        <v>2570</v>
      </c>
      <c r="AA215">
        <v>2020</v>
      </c>
      <c r="AC215">
        <v>0.5</v>
      </c>
      <c r="AD215">
        <v>9</v>
      </c>
      <c r="AF215">
        <v>12</v>
      </c>
      <c r="AG215" t="s">
        <v>242</v>
      </c>
      <c r="AJ215" s="27">
        <v>1</v>
      </c>
      <c r="AK215">
        <v>10</v>
      </c>
      <c r="AL215" s="27">
        <v>0</v>
      </c>
      <c r="AM215">
        <v>0</v>
      </c>
      <c r="AN215" s="27">
        <v>0</v>
      </c>
      <c r="AO215">
        <v>0</v>
      </c>
      <c r="AQ215">
        <v>3</v>
      </c>
      <c r="AT215" s="27">
        <v>1</v>
      </c>
      <c r="AU215">
        <v>1</v>
      </c>
      <c r="AV215" s="21">
        <f t="shared" si="12"/>
        <v>8.3333333333333321</v>
      </c>
      <c r="AW215">
        <v>2</v>
      </c>
      <c r="AZ215" s="27">
        <v>1</v>
      </c>
      <c r="BA215">
        <v>3</v>
      </c>
      <c r="BB215" s="21">
        <f t="shared" si="13"/>
        <v>25</v>
      </c>
      <c r="BC215" t="s">
        <v>242</v>
      </c>
      <c r="BF215" s="27">
        <v>1</v>
      </c>
      <c r="BI215">
        <v>2</v>
      </c>
      <c r="BL215" s="27">
        <v>1</v>
      </c>
      <c r="BM215">
        <v>2</v>
      </c>
      <c r="BP215" s="27">
        <v>1</v>
      </c>
      <c r="BQ215">
        <v>2</v>
      </c>
      <c r="BR215" s="21">
        <f t="shared" si="14"/>
        <v>16.666666666666664</v>
      </c>
      <c r="BT215">
        <v>1</v>
      </c>
      <c r="BW215" s="27">
        <v>1</v>
      </c>
      <c r="BX215">
        <v>3</v>
      </c>
      <c r="BY215" s="21">
        <f t="shared" si="15"/>
        <v>25</v>
      </c>
      <c r="BZ215">
        <v>2</v>
      </c>
      <c r="CA215">
        <v>1</v>
      </c>
      <c r="CD215" s="27">
        <v>0</v>
      </c>
      <c r="CF215" t="s">
        <v>242</v>
      </c>
      <c r="CG215" t="s">
        <v>242</v>
      </c>
      <c r="CI215" s="27">
        <v>1</v>
      </c>
      <c r="CJ215" t="s">
        <v>4529</v>
      </c>
      <c r="CK215">
        <v>1</v>
      </c>
      <c r="CN215" s="27">
        <v>1</v>
      </c>
      <c r="CO215" s="27">
        <v>0</v>
      </c>
      <c r="CP215" t="s">
        <v>242</v>
      </c>
      <c r="CQ215" t="s">
        <v>242</v>
      </c>
      <c r="CR215" t="s">
        <v>242</v>
      </c>
      <c r="CU215" s="27">
        <v>1</v>
      </c>
      <c r="CV215" t="s">
        <v>4530</v>
      </c>
      <c r="CW215">
        <v>1</v>
      </c>
      <c r="CZ215" s="27">
        <v>1</v>
      </c>
      <c r="DA215">
        <v>57553</v>
      </c>
      <c r="DB215">
        <v>2</v>
      </c>
      <c r="DD215" s="27">
        <v>1</v>
      </c>
      <c r="DE215">
        <v>183</v>
      </c>
      <c r="DF215">
        <v>2</v>
      </c>
      <c r="DH215" t="s">
        <v>242</v>
      </c>
      <c r="DI215" t="s">
        <v>242</v>
      </c>
      <c r="DJ215" t="s">
        <v>242</v>
      </c>
      <c r="DL215" s="27">
        <v>1</v>
      </c>
      <c r="DM215">
        <v>348911</v>
      </c>
      <c r="DN215">
        <v>2</v>
      </c>
      <c r="DP215">
        <v>1</v>
      </c>
      <c r="DS215" s="27">
        <v>1</v>
      </c>
      <c r="DT215" s="2" t="s">
        <v>4531</v>
      </c>
      <c r="DU215" s="27">
        <v>1</v>
      </c>
      <c r="DV215" t="s">
        <v>4532</v>
      </c>
      <c r="DW215" s="27">
        <v>1</v>
      </c>
      <c r="DX215" t="s">
        <v>4533</v>
      </c>
      <c r="DY215" s="27">
        <v>1</v>
      </c>
      <c r="DZ215" t="s">
        <v>4534</v>
      </c>
      <c r="EA215" s="27">
        <v>1</v>
      </c>
      <c r="EB215" s="2" t="s">
        <v>4535</v>
      </c>
      <c r="EC215" s="27">
        <v>1</v>
      </c>
      <c r="ED215" t="s">
        <v>4536</v>
      </c>
      <c r="EE215" s="27">
        <v>1</v>
      </c>
      <c r="EF215" t="s">
        <v>4537</v>
      </c>
      <c r="EG215" s="27">
        <v>1</v>
      </c>
      <c r="EH215" s="2" t="s">
        <v>4538</v>
      </c>
      <c r="EI215" s="27">
        <v>1</v>
      </c>
      <c r="EJ215" t="s">
        <v>4539</v>
      </c>
      <c r="EK215" s="27">
        <v>1</v>
      </c>
      <c r="EM215">
        <v>4</v>
      </c>
      <c r="EP215" s="27">
        <v>0</v>
      </c>
      <c r="EQ215" t="s">
        <v>242</v>
      </c>
      <c r="ER215" t="s">
        <v>242</v>
      </c>
      <c r="EU215" t="s">
        <v>242</v>
      </c>
      <c r="EV215" t="s">
        <v>242</v>
      </c>
      <c r="EX215" s="27">
        <v>1</v>
      </c>
      <c r="EY215">
        <v>1265</v>
      </c>
      <c r="EZ215" t="s">
        <v>3434</v>
      </c>
      <c r="FA215" s="27">
        <v>0</v>
      </c>
      <c r="FB215" t="s">
        <v>242</v>
      </c>
      <c r="FD215" s="27">
        <v>0</v>
      </c>
      <c r="FE215" t="s">
        <v>242</v>
      </c>
      <c r="FG215" s="27">
        <v>0</v>
      </c>
      <c r="FH215" t="s">
        <v>242</v>
      </c>
      <c r="FJ215">
        <v>1</v>
      </c>
      <c r="FM215" s="27">
        <v>1</v>
      </c>
      <c r="FN215">
        <v>9.8000000000000007</v>
      </c>
      <c r="FO215">
        <v>67.8</v>
      </c>
      <c r="FP215">
        <v>22.5</v>
      </c>
      <c r="FR215" s="27">
        <v>1</v>
      </c>
      <c r="FS215">
        <v>53.5</v>
      </c>
      <c r="FT215">
        <v>2</v>
      </c>
      <c r="FV215" s="27">
        <v>1</v>
      </c>
      <c r="FW215">
        <v>12.2</v>
      </c>
      <c r="FX215">
        <v>5.0999999999999996</v>
      </c>
      <c r="FY215">
        <v>63.4</v>
      </c>
      <c r="FZ215">
        <v>16.899999999999999</v>
      </c>
      <c r="GA215" t="s">
        <v>242</v>
      </c>
      <c r="GB215" t="s">
        <v>242</v>
      </c>
      <c r="GC215" t="s">
        <v>242</v>
      </c>
      <c r="GD215">
        <v>1</v>
      </c>
      <c r="GF215">
        <v>1</v>
      </c>
      <c r="GI215" s="27">
        <v>0</v>
      </c>
      <c r="GJ215" t="s">
        <v>242</v>
      </c>
      <c r="GK215" t="s">
        <v>242</v>
      </c>
      <c r="GM215" t="s">
        <v>242</v>
      </c>
      <c r="GP215" s="27">
        <v>1</v>
      </c>
      <c r="GQ215">
        <v>114</v>
      </c>
      <c r="GT215">
        <v>1</v>
      </c>
      <c r="GW215" s="27">
        <v>0</v>
      </c>
      <c r="GY215" s="27">
        <v>0</v>
      </c>
      <c r="HA215" t="s">
        <v>242</v>
      </c>
      <c r="HD215" s="27">
        <v>1</v>
      </c>
      <c r="HE215" t="s">
        <v>4540</v>
      </c>
      <c r="HF215">
        <v>1</v>
      </c>
      <c r="HI215">
        <v>0.66666666699999999</v>
      </c>
      <c r="HJ215">
        <v>1</v>
      </c>
      <c r="HK215">
        <v>0.5</v>
      </c>
      <c r="HL215">
        <v>1</v>
      </c>
      <c r="HM215">
        <v>1</v>
      </c>
      <c r="HN215">
        <v>0</v>
      </c>
      <c r="HO215">
        <v>0.25</v>
      </c>
      <c r="HP215">
        <v>1</v>
      </c>
      <c r="HQ215">
        <v>0</v>
      </c>
      <c r="HR215">
        <v>1</v>
      </c>
      <c r="HS215">
        <v>0</v>
      </c>
      <c r="HT215">
        <v>1</v>
      </c>
      <c r="HU215">
        <v>1</v>
      </c>
      <c r="HV215">
        <v>0.72222222199999997</v>
      </c>
      <c r="HW215">
        <v>0.5625</v>
      </c>
      <c r="HX215">
        <v>0.6</v>
      </c>
      <c r="HY215">
        <v>0.62824074100000005</v>
      </c>
      <c r="HZ215" t="s">
        <v>4526</v>
      </c>
      <c r="IA215" t="s">
        <v>266</v>
      </c>
      <c r="IB215" t="s">
        <v>4526</v>
      </c>
      <c r="IC215">
        <v>14377.9</v>
      </c>
      <c r="ID215">
        <v>13444.6</v>
      </c>
      <c r="IE215">
        <v>10981.7</v>
      </c>
      <c r="IF215">
        <v>10173.4</v>
      </c>
      <c r="IG215">
        <v>14377.9</v>
      </c>
    </row>
    <row r="216" spans="1:241" customFormat="1" ht="14" customHeight="1" x14ac:dyDescent="0.2">
      <c r="A216">
        <v>215</v>
      </c>
      <c r="B216">
        <v>239</v>
      </c>
      <c r="C216" s="1">
        <v>44795.604861111111</v>
      </c>
      <c r="D216" s="1">
        <v>44795.604861111111</v>
      </c>
      <c r="E216">
        <v>4</v>
      </c>
      <c r="G216" t="s">
        <v>242</v>
      </c>
      <c r="H216" t="s">
        <v>242</v>
      </c>
      <c r="I216">
        <v>1</v>
      </c>
      <c r="J216" s="1">
        <v>44795.604861111111</v>
      </c>
      <c r="K216" t="s">
        <v>4541</v>
      </c>
      <c r="L216" t="s">
        <v>242</v>
      </c>
      <c r="M216" t="s">
        <v>242</v>
      </c>
      <c r="P216" t="s">
        <v>242</v>
      </c>
      <c r="Q216" t="s">
        <v>242</v>
      </c>
      <c r="T216" t="s">
        <v>4542</v>
      </c>
      <c r="V216" t="s">
        <v>4543</v>
      </c>
      <c r="W216" t="s">
        <v>4544</v>
      </c>
      <c r="X216">
        <v>6411</v>
      </c>
      <c r="Y216" t="s">
        <v>319</v>
      </c>
      <c r="Z216" t="s">
        <v>890</v>
      </c>
      <c r="AA216">
        <v>2020</v>
      </c>
      <c r="AC216">
        <v>0</v>
      </c>
      <c r="AF216">
        <v>12</v>
      </c>
      <c r="AG216" t="s">
        <v>242</v>
      </c>
      <c r="AJ216" s="27">
        <v>1</v>
      </c>
      <c r="AK216">
        <v>7</v>
      </c>
      <c r="AL216" s="27">
        <v>0</v>
      </c>
      <c r="AM216">
        <v>0</v>
      </c>
      <c r="AN216" s="27">
        <v>1</v>
      </c>
      <c r="AO216">
        <v>1</v>
      </c>
      <c r="AP216" t="s">
        <v>4545</v>
      </c>
      <c r="AQ216">
        <v>3</v>
      </c>
      <c r="AT216" s="27">
        <v>1</v>
      </c>
      <c r="AU216">
        <v>1</v>
      </c>
      <c r="AV216" s="21">
        <f t="shared" si="12"/>
        <v>8.3333333333333321</v>
      </c>
      <c r="AW216">
        <v>2</v>
      </c>
      <c r="AZ216" s="27">
        <v>1</v>
      </c>
      <c r="BA216">
        <v>2</v>
      </c>
      <c r="BB216" s="21">
        <f t="shared" si="13"/>
        <v>16.666666666666664</v>
      </c>
      <c r="BC216" t="s">
        <v>242</v>
      </c>
      <c r="BF216" s="27">
        <v>1</v>
      </c>
      <c r="BI216">
        <v>3</v>
      </c>
      <c r="BL216" s="27">
        <v>1</v>
      </c>
      <c r="BM216">
        <v>2</v>
      </c>
      <c r="BP216" s="27">
        <v>1</v>
      </c>
      <c r="BQ216">
        <v>3</v>
      </c>
      <c r="BR216" s="21">
        <f t="shared" si="14"/>
        <v>25</v>
      </c>
      <c r="BS216" t="s">
        <v>3455</v>
      </c>
      <c r="BT216">
        <v>3</v>
      </c>
      <c r="BW216" s="27">
        <v>1</v>
      </c>
      <c r="BX216">
        <v>4</v>
      </c>
      <c r="BY216" s="21">
        <f t="shared" si="15"/>
        <v>33.333333333333329</v>
      </c>
      <c r="BZ216">
        <v>2</v>
      </c>
      <c r="CA216">
        <v>1</v>
      </c>
      <c r="CD216" s="27">
        <v>0</v>
      </c>
      <c r="CF216" t="s">
        <v>242</v>
      </c>
      <c r="CG216" t="s">
        <v>242</v>
      </c>
      <c r="CI216" s="27">
        <v>0</v>
      </c>
      <c r="CK216" t="s">
        <v>242</v>
      </c>
      <c r="CN216" s="27">
        <v>0</v>
      </c>
      <c r="CO216" s="27">
        <v>0</v>
      </c>
      <c r="CP216" t="s">
        <v>242</v>
      </c>
      <c r="CQ216" t="s">
        <v>242</v>
      </c>
      <c r="CR216" t="s">
        <v>242</v>
      </c>
      <c r="CU216" s="27">
        <v>1</v>
      </c>
      <c r="CV216" t="s">
        <v>4546</v>
      </c>
      <c r="CW216">
        <v>1</v>
      </c>
      <c r="CZ216" s="27">
        <v>1</v>
      </c>
      <c r="DA216">
        <v>4395</v>
      </c>
      <c r="DB216">
        <v>2</v>
      </c>
      <c r="DD216" s="27">
        <v>1</v>
      </c>
      <c r="DE216" t="s">
        <v>242</v>
      </c>
      <c r="DF216" t="s">
        <v>242</v>
      </c>
      <c r="DH216" t="s">
        <v>242</v>
      </c>
      <c r="DI216">
        <v>46828</v>
      </c>
      <c r="DJ216">
        <v>2</v>
      </c>
      <c r="DL216" s="27">
        <v>1</v>
      </c>
      <c r="DM216">
        <v>12977</v>
      </c>
      <c r="DN216">
        <v>2</v>
      </c>
      <c r="DP216">
        <v>1</v>
      </c>
      <c r="DS216" s="27">
        <v>0</v>
      </c>
      <c r="DU216" s="27">
        <v>1</v>
      </c>
      <c r="DV216" s="2" t="s">
        <v>4547</v>
      </c>
      <c r="DW216" s="27">
        <v>1</v>
      </c>
      <c r="DX216" t="s">
        <v>4548</v>
      </c>
      <c r="DY216" s="27">
        <v>1</v>
      </c>
      <c r="DZ216" t="s">
        <v>4549</v>
      </c>
      <c r="EA216" s="27">
        <v>0</v>
      </c>
      <c r="EC216" s="27">
        <v>0</v>
      </c>
      <c r="EE216" s="27">
        <v>0</v>
      </c>
      <c r="EG216" s="27">
        <v>0</v>
      </c>
      <c r="EI216" s="27">
        <v>0</v>
      </c>
      <c r="EK216" s="27">
        <v>1</v>
      </c>
      <c r="EM216">
        <v>1</v>
      </c>
      <c r="EP216" s="27">
        <v>0</v>
      </c>
      <c r="EQ216" t="s">
        <v>242</v>
      </c>
      <c r="ER216" t="s">
        <v>242</v>
      </c>
      <c r="EU216" t="s">
        <v>242</v>
      </c>
      <c r="EV216" t="s">
        <v>242</v>
      </c>
      <c r="EX216" s="27">
        <v>0</v>
      </c>
      <c r="EY216" t="s">
        <v>242</v>
      </c>
      <c r="FA216" s="27">
        <v>0</v>
      </c>
      <c r="FB216" t="s">
        <v>242</v>
      </c>
      <c r="FD216" s="27">
        <v>0</v>
      </c>
      <c r="FE216" t="s">
        <v>242</v>
      </c>
      <c r="FG216" s="27">
        <v>0</v>
      </c>
      <c r="FH216" t="s">
        <v>242</v>
      </c>
      <c r="FJ216" t="s">
        <v>242</v>
      </c>
      <c r="FM216" s="27">
        <v>0</v>
      </c>
      <c r="FN216" t="s">
        <v>242</v>
      </c>
      <c r="FO216" t="s">
        <v>242</v>
      </c>
      <c r="FP216" t="s">
        <v>242</v>
      </c>
      <c r="FR216" s="27">
        <v>0</v>
      </c>
      <c r="FS216" t="s">
        <v>242</v>
      </c>
      <c r="FT216" t="s">
        <v>242</v>
      </c>
      <c r="FV216" s="27">
        <v>0</v>
      </c>
      <c r="FW216" t="s">
        <v>242</v>
      </c>
      <c r="FX216" t="s">
        <v>242</v>
      </c>
      <c r="FY216" t="s">
        <v>242</v>
      </c>
      <c r="FZ216" t="s">
        <v>242</v>
      </c>
      <c r="GA216" t="s">
        <v>242</v>
      </c>
      <c r="GB216" t="s">
        <v>242</v>
      </c>
      <c r="GC216" t="s">
        <v>242</v>
      </c>
      <c r="GD216" t="s">
        <v>242</v>
      </c>
      <c r="GF216" t="s">
        <v>242</v>
      </c>
      <c r="GI216" s="27">
        <v>0</v>
      </c>
      <c r="GJ216" t="s">
        <v>242</v>
      </c>
      <c r="GK216" t="s">
        <v>242</v>
      </c>
      <c r="GM216" t="s">
        <v>242</v>
      </c>
      <c r="GP216" s="27">
        <v>1</v>
      </c>
      <c r="GQ216">
        <v>251</v>
      </c>
      <c r="GT216">
        <v>1</v>
      </c>
      <c r="GW216" s="27">
        <v>0</v>
      </c>
      <c r="GY216" s="27">
        <v>0</v>
      </c>
      <c r="HA216" t="s">
        <v>242</v>
      </c>
      <c r="HD216" s="27">
        <v>0.5</v>
      </c>
      <c r="HE216" t="s">
        <v>4550</v>
      </c>
      <c r="HF216">
        <v>1</v>
      </c>
      <c r="HI216">
        <v>0.77777777800000003</v>
      </c>
      <c r="HJ216">
        <v>0</v>
      </c>
      <c r="HK216">
        <v>0.5</v>
      </c>
      <c r="HL216">
        <v>1</v>
      </c>
      <c r="HM216">
        <v>0.4</v>
      </c>
      <c r="HN216">
        <v>0</v>
      </c>
      <c r="HO216">
        <v>0</v>
      </c>
      <c r="HP216">
        <v>0</v>
      </c>
      <c r="HQ216">
        <v>0</v>
      </c>
      <c r="HR216">
        <v>1</v>
      </c>
      <c r="HS216">
        <v>0</v>
      </c>
      <c r="HT216">
        <v>0.5</v>
      </c>
      <c r="HU216">
        <v>1</v>
      </c>
      <c r="HV216">
        <v>0.42592592600000001</v>
      </c>
      <c r="HW216">
        <v>0.35</v>
      </c>
      <c r="HX216">
        <v>0.3</v>
      </c>
      <c r="HY216">
        <v>0.358641975</v>
      </c>
      <c r="HZ216" t="s">
        <v>4551</v>
      </c>
      <c r="IA216" t="s">
        <v>266</v>
      </c>
      <c r="IB216" t="s">
        <v>4542</v>
      </c>
      <c r="IC216">
        <v>11013</v>
      </c>
      <c r="ID216">
        <v>11103</v>
      </c>
      <c r="IE216">
        <v>12330</v>
      </c>
      <c r="IF216">
        <v>12556</v>
      </c>
      <c r="IG216">
        <v>11013</v>
      </c>
    </row>
    <row r="217" spans="1:241" customFormat="1" ht="14" customHeight="1" x14ac:dyDescent="0.2">
      <c r="A217">
        <v>216</v>
      </c>
      <c r="B217">
        <v>240</v>
      </c>
      <c r="C217" s="1">
        <v>44795.604861111111</v>
      </c>
      <c r="D217" s="1">
        <v>44795.604861111111</v>
      </c>
      <c r="E217">
        <v>4</v>
      </c>
      <c r="G217" t="s">
        <v>242</v>
      </c>
      <c r="H217" t="s">
        <v>242</v>
      </c>
      <c r="I217">
        <v>1</v>
      </c>
      <c r="J217" s="1">
        <v>44795.604861111111</v>
      </c>
      <c r="K217" t="s">
        <v>4552</v>
      </c>
      <c r="L217" t="s">
        <v>242</v>
      </c>
      <c r="M217" t="s">
        <v>242</v>
      </c>
      <c r="P217" t="s">
        <v>242</v>
      </c>
      <c r="Q217" t="s">
        <v>242</v>
      </c>
      <c r="T217" t="s">
        <v>4553</v>
      </c>
      <c r="U217" s="24">
        <v>27904</v>
      </c>
      <c r="V217" t="s">
        <v>4554</v>
      </c>
      <c r="W217">
        <v>247361702</v>
      </c>
      <c r="X217">
        <v>4512</v>
      </c>
      <c r="Y217" t="s">
        <v>476</v>
      </c>
      <c r="Z217" t="s">
        <v>4555</v>
      </c>
      <c r="AA217">
        <v>2019</v>
      </c>
      <c r="AC217">
        <v>0.5</v>
      </c>
      <c r="AD217">
        <v>15</v>
      </c>
      <c r="AF217" s="24">
        <v>13</v>
      </c>
      <c r="AG217" t="s">
        <v>242</v>
      </c>
      <c r="AJ217" s="27">
        <v>1</v>
      </c>
      <c r="AK217">
        <v>8</v>
      </c>
      <c r="AL217" s="27">
        <v>0</v>
      </c>
      <c r="AM217">
        <v>0</v>
      </c>
      <c r="AN217" s="27">
        <v>0</v>
      </c>
      <c r="AO217">
        <v>0</v>
      </c>
      <c r="AQ217">
        <v>2</v>
      </c>
      <c r="AT217" s="44">
        <v>1</v>
      </c>
      <c r="AU217" s="24">
        <v>12</v>
      </c>
      <c r="AV217" s="21">
        <f t="shared" si="12"/>
        <v>92.307692307692307</v>
      </c>
      <c r="AW217" t="s">
        <v>242</v>
      </c>
      <c r="AZ217" s="27">
        <v>1</v>
      </c>
      <c r="BA217" s="24">
        <v>11</v>
      </c>
      <c r="BB217" s="21">
        <f t="shared" si="13"/>
        <v>84.615384615384613</v>
      </c>
      <c r="BC217" t="s">
        <v>242</v>
      </c>
      <c r="BF217" s="27">
        <v>1</v>
      </c>
      <c r="BG217">
        <v>5</v>
      </c>
      <c r="BI217">
        <v>2</v>
      </c>
      <c r="BL217" s="27">
        <v>1</v>
      </c>
      <c r="BM217">
        <v>2</v>
      </c>
      <c r="BP217" s="27">
        <v>0.5</v>
      </c>
      <c r="BQ217">
        <v>0</v>
      </c>
      <c r="BR217" s="21">
        <f t="shared" si="14"/>
        <v>0</v>
      </c>
      <c r="BS217" t="s">
        <v>4556</v>
      </c>
      <c r="BT217">
        <v>1</v>
      </c>
      <c r="BW217" s="27">
        <v>1</v>
      </c>
      <c r="BX217">
        <v>5</v>
      </c>
      <c r="BY217" s="21">
        <f t="shared" si="15"/>
        <v>38.461538461538467</v>
      </c>
      <c r="BZ217">
        <v>1</v>
      </c>
      <c r="CA217">
        <v>3</v>
      </c>
      <c r="CD217" s="27">
        <v>0</v>
      </c>
      <c r="CF217" t="s">
        <v>242</v>
      </c>
      <c r="CG217" t="s">
        <v>242</v>
      </c>
      <c r="CI217" s="27">
        <v>1</v>
      </c>
      <c r="CJ217" t="s">
        <v>4557</v>
      </c>
      <c r="CK217">
        <v>1</v>
      </c>
      <c r="CN217" s="27">
        <v>0</v>
      </c>
      <c r="CO217" s="27">
        <v>0.5</v>
      </c>
      <c r="CP217" t="s">
        <v>242</v>
      </c>
      <c r="CQ217">
        <v>99.02</v>
      </c>
      <c r="CR217" t="s">
        <v>242</v>
      </c>
      <c r="CS217" t="s">
        <v>4558</v>
      </c>
      <c r="CU217" s="27">
        <v>1</v>
      </c>
      <c r="CV217" t="s">
        <v>4559</v>
      </c>
      <c r="CW217">
        <v>1</v>
      </c>
      <c r="CZ217" s="27">
        <v>1</v>
      </c>
      <c r="DA217">
        <v>38161781</v>
      </c>
      <c r="DB217">
        <v>2</v>
      </c>
      <c r="DD217" s="27">
        <v>1</v>
      </c>
      <c r="DE217" t="s">
        <v>242</v>
      </c>
      <c r="DF217" t="s">
        <v>242</v>
      </c>
      <c r="DH217" t="s">
        <v>242</v>
      </c>
      <c r="DI217" t="s">
        <v>242</v>
      </c>
      <c r="DJ217" t="s">
        <v>242</v>
      </c>
      <c r="DK217" t="s">
        <v>4560</v>
      </c>
      <c r="DL217" s="27">
        <v>1</v>
      </c>
      <c r="DM217">
        <v>3516714</v>
      </c>
      <c r="DN217">
        <v>2</v>
      </c>
      <c r="DP217">
        <v>1</v>
      </c>
      <c r="DS217" s="27">
        <v>1</v>
      </c>
      <c r="DT217" t="s">
        <v>4561</v>
      </c>
      <c r="DU217" s="27">
        <v>1</v>
      </c>
      <c r="DV217" s="2" t="s">
        <v>4562</v>
      </c>
      <c r="DW217" s="27">
        <v>1</v>
      </c>
      <c r="DX217" s="2" t="s">
        <v>4563</v>
      </c>
      <c r="DY217" s="27">
        <v>1</v>
      </c>
      <c r="DZ217" t="s">
        <v>4564</v>
      </c>
      <c r="EA217" s="27">
        <v>1</v>
      </c>
      <c r="EC217" s="27">
        <v>1</v>
      </c>
      <c r="ED217" s="2" t="s">
        <v>4565</v>
      </c>
      <c r="EE217" s="27">
        <v>1</v>
      </c>
      <c r="EF217" s="2" t="s">
        <v>4566</v>
      </c>
      <c r="EG217" s="27">
        <v>1</v>
      </c>
      <c r="EH217" s="2" t="s">
        <v>4567</v>
      </c>
      <c r="EI217" s="27">
        <v>1</v>
      </c>
      <c r="EJ217" t="s">
        <v>4568</v>
      </c>
      <c r="EK217" s="27">
        <v>1</v>
      </c>
      <c r="EM217">
        <v>1</v>
      </c>
      <c r="EP217" s="27">
        <v>0</v>
      </c>
      <c r="EQ217" t="s">
        <v>242</v>
      </c>
      <c r="ER217" t="s">
        <v>242</v>
      </c>
      <c r="EU217" t="s">
        <v>242</v>
      </c>
      <c r="EV217" t="s">
        <v>242</v>
      </c>
      <c r="EX217" s="27">
        <v>0</v>
      </c>
      <c r="EY217" t="s">
        <v>242</v>
      </c>
      <c r="FA217" s="27">
        <v>0</v>
      </c>
      <c r="FB217" t="s">
        <v>242</v>
      </c>
      <c r="FD217" s="27">
        <v>0</v>
      </c>
      <c r="FE217" t="s">
        <v>242</v>
      </c>
      <c r="FG217" s="27">
        <v>0</v>
      </c>
      <c r="FH217" t="s">
        <v>242</v>
      </c>
      <c r="FJ217" t="s">
        <v>242</v>
      </c>
      <c r="FM217" s="27">
        <v>1</v>
      </c>
      <c r="FN217">
        <v>44.7</v>
      </c>
      <c r="FO217">
        <v>29.8</v>
      </c>
      <c r="FP217">
        <v>46</v>
      </c>
      <c r="FR217" s="27">
        <v>1</v>
      </c>
      <c r="FS217">
        <v>41</v>
      </c>
      <c r="FT217" t="s">
        <v>242</v>
      </c>
      <c r="FU217" t="s">
        <v>4569</v>
      </c>
      <c r="FV217" s="27">
        <v>1</v>
      </c>
      <c r="FW217">
        <v>21</v>
      </c>
      <c r="FX217">
        <v>10</v>
      </c>
      <c r="FY217">
        <v>59</v>
      </c>
      <c r="FZ217">
        <v>7</v>
      </c>
      <c r="GA217" t="s">
        <v>242</v>
      </c>
      <c r="GB217" t="s">
        <v>242</v>
      </c>
      <c r="GC217" t="s">
        <v>242</v>
      </c>
      <c r="GD217" t="s">
        <v>242</v>
      </c>
      <c r="GE217" s="2" t="s">
        <v>4570</v>
      </c>
      <c r="GF217">
        <v>1</v>
      </c>
      <c r="GI217" s="27">
        <v>0</v>
      </c>
      <c r="GJ217" t="s">
        <v>242</v>
      </c>
      <c r="GK217" t="s">
        <v>242</v>
      </c>
      <c r="GM217" t="s">
        <v>242</v>
      </c>
      <c r="GP217" s="44">
        <v>1</v>
      </c>
      <c r="GQ217">
        <v>147</v>
      </c>
      <c r="GT217" t="s">
        <v>242</v>
      </c>
      <c r="GW217" s="27">
        <v>0</v>
      </c>
      <c r="GY217" s="27">
        <v>0</v>
      </c>
      <c r="HA217" t="s">
        <v>242</v>
      </c>
      <c r="HD217" s="27">
        <v>1</v>
      </c>
      <c r="HE217" s="2" t="s">
        <v>4571</v>
      </c>
      <c r="HF217">
        <v>1</v>
      </c>
      <c r="HI217">
        <v>0.5</v>
      </c>
      <c r="HJ217">
        <v>1</v>
      </c>
      <c r="HK217">
        <v>0.75</v>
      </c>
      <c r="HL217">
        <v>1</v>
      </c>
      <c r="HM217">
        <v>1</v>
      </c>
      <c r="HN217">
        <v>0</v>
      </c>
      <c r="HO217">
        <v>0</v>
      </c>
      <c r="HP217">
        <v>1</v>
      </c>
      <c r="HQ217">
        <v>0</v>
      </c>
      <c r="HR217">
        <v>0</v>
      </c>
      <c r="HS217">
        <v>0</v>
      </c>
      <c r="HT217">
        <v>1</v>
      </c>
      <c r="HU217">
        <v>1</v>
      </c>
      <c r="HV217">
        <v>0.75</v>
      </c>
      <c r="HW217">
        <v>0.5</v>
      </c>
      <c r="HX217">
        <v>0.4</v>
      </c>
      <c r="HY217">
        <v>0.55000000000000004</v>
      </c>
      <c r="HZ217" t="s">
        <v>4572</v>
      </c>
      <c r="IA217" t="s">
        <v>266</v>
      </c>
      <c r="IB217" t="s">
        <v>4553</v>
      </c>
      <c r="IC217">
        <v>47007</v>
      </c>
      <c r="ID217">
        <v>17095</v>
      </c>
      <c r="IE217">
        <v>29899</v>
      </c>
      <c r="IF217">
        <v>50582</v>
      </c>
      <c r="IG217">
        <v>47007</v>
      </c>
    </row>
    <row r="218" spans="1:241" customFormat="1" ht="14" customHeight="1" x14ac:dyDescent="0.2">
      <c r="A218">
        <v>217</v>
      </c>
      <c r="B218">
        <v>241</v>
      </c>
      <c r="C218" s="1">
        <v>44795.604861111111</v>
      </c>
      <c r="D218" s="1">
        <v>44795.604861111111</v>
      </c>
      <c r="E218">
        <v>4</v>
      </c>
      <c r="G218" t="s">
        <v>242</v>
      </c>
      <c r="H218" t="s">
        <v>242</v>
      </c>
      <c r="I218">
        <v>1</v>
      </c>
      <c r="J218" s="1">
        <v>44795.604861111111</v>
      </c>
      <c r="K218" t="s">
        <v>4573</v>
      </c>
      <c r="L218" t="s">
        <v>242</v>
      </c>
      <c r="M218" t="s">
        <v>242</v>
      </c>
      <c r="P218" t="s">
        <v>242</v>
      </c>
      <c r="Q218" t="s">
        <v>242</v>
      </c>
      <c r="T218" t="s">
        <v>4574</v>
      </c>
      <c r="V218" t="s">
        <v>4575</v>
      </c>
      <c r="W218">
        <v>911312106</v>
      </c>
      <c r="X218">
        <v>4210</v>
      </c>
      <c r="Y218" t="s">
        <v>476</v>
      </c>
      <c r="Z218" t="s">
        <v>3454</v>
      </c>
      <c r="AA218">
        <v>2019</v>
      </c>
      <c r="AC218">
        <v>1</v>
      </c>
      <c r="AD218">
        <v>7</v>
      </c>
      <c r="AF218">
        <v>12</v>
      </c>
      <c r="AG218" t="s">
        <v>242</v>
      </c>
      <c r="AJ218" s="27">
        <v>0</v>
      </c>
      <c r="AK218">
        <v>0</v>
      </c>
      <c r="AL218" s="27">
        <v>0</v>
      </c>
      <c r="AM218">
        <v>0</v>
      </c>
      <c r="AN218" s="27">
        <v>0</v>
      </c>
      <c r="AO218">
        <v>0</v>
      </c>
      <c r="AQ218" t="s">
        <v>242</v>
      </c>
      <c r="AT218" s="27">
        <v>1</v>
      </c>
      <c r="AU218">
        <v>4</v>
      </c>
      <c r="AV218" s="21">
        <f t="shared" si="12"/>
        <v>33.333333333333329</v>
      </c>
      <c r="AW218">
        <v>2</v>
      </c>
      <c r="AZ218" s="27">
        <v>1</v>
      </c>
      <c r="BA218">
        <v>2</v>
      </c>
      <c r="BB218" s="21">
        <f t="shared" si="13"/>
        <v>16.666666666666664</v>
      </c>
      <c r="BC218" t="s">
        <v>242</v>
      </c>
      <c r="BF218" s="27">
        <v>1</v>
      </c>
      <c r="BG218">
        <v>8</v>
      </c>
      <c r="BI218">
        <v>2</v>
      </c>
      <c r="BL218" s="27">
        <v>1</v>
      </c>
      <c r="BM218">
        <v>2</v>
      </c>
      <c r="BP218" s="27">
        <v>1</v>
      </c>
      <c r="BQ218">
        <v>3</v>
      </c>
      <c r="BR218" s="21">
        <f t="shared" si="14"/>
        <v>25</v>
      </c>
      <c r="BS218" t="s">
        <v>4576</v>
      </c>
      <c r="BT218">
        <v>1</v>
      </c>
      <c r="BW218" s="27">
        <v>1</v>
      </c>
      <c r="BX218">
        <v>1</v>
      </c>
      <c r="BY218" s="21">
        <f t="shared" si="15"/>
        <v>8.3333333333333321</v>
      </c>
      <c r="BZ218">
        <v>2</v>
      </c>
      <c r="CA218">
        <v>1</v>
      </c>
      <c r="CD218" s="27">
        <v>0</v>
      </c>
      <c r="CF218" t="s">
        <v>242</v>
      </c>
      <c r="CG218" t="s">
        <v>242</v>
      </c>
      <c r="CI218" s="27">
        <v>1</v>
      </c>
      <c r="CJ218" t="s">
        <v>4577</v>
      </c>
      <c r="CK218">
        <v>1</v>
      </c>
      <c r="CN218" s="27">
        <v>0</v>
      </c>
      <c r="CO218" s="27">
        <v>0.5</v>
      </c>
      <c r="CP218" t="s">
        <v>242</v>
      </c>
      <c r="CQ218">
        <v>89</v>
      </c>
      <c r="CR218" t="s">
        <v>242</v>
      </c>
      <c r="CS218" t="s">
        <v>4578</v>
      </c>
      <c r="CU218" s="27">
        <v>1</v>
      </c>
      <c r="CV218" t="s">
        <v>4579</v>
      </c>
      <c r="CW218">
        <v>1</v>
      </c>
      <c r="CZ218" s="27">
        <v>1</v>
      </c>
      <c r="DA218">
        <v>12902889</v>
      </c>
      <c r="DB218">
        <v>1</v>
      </c>
      <c r="DC218" t="s">
        <v>4580</v>
      </c>
      <c r="DD218" s="27">
        <v>0.5</v>
      </c>
      <c r="DE218">
        <v>663152.04</v>
      </c>
      <c r="DF218">
        <v>2</v>
      </c>
      <c r="DH218" t="s">
        <v>242</v>
      </c>
      <c r="DI218" t="s">
        <v>242</v>
      </c>
      <c r="DJ218" t="s">
        <v>242</v>
      </c>
      <c r="DK218" t="s">
        <v>4581</v>
      </c>
      <c r="DL218" s="27">
        <v>1</v>
      </c>
      <c r="DM218">
        <v>19058137</v>
      </c>
      <c r="DN218">
        <v>2</v>
      </c>
      <c r="DO218" t="s">
        <v>4582</v>
      </c>
      <c r="DP218">
        <v>1</v>
      </c>
      <c r="DS218" s="27">
        <v>1</v>
      </c>
      <c r="DT218" t="s">
        <v>4583</v>
      </c>
      <c r="DU218" s="27">
        <v>1</v>
      </c>
      <c r="DV218" t="s">
        <v>4584</v>
      </c>
      <c r="DW218" s="27">
        <v>0</v>
      </c>
      <c r="DY218" s="27">
        <v>0</v>
      </c>
      <c r="EA218" s="27">
        <v>0</v>
      </c>
      <c r="EC218" s="27">
        <v>1</v>
      </c>
      <c r="ED218" s="2" t="s">
        <v>4585</v>
      </c>
      <c r="EE218" s="27">
        <v>1</v>
      </c>
      <c r="EF218" s="2" t="s">
        <v>4586</v>
      </c>
      <c r="EG218" s="27">
        <v>1</v>
      </c>
      <c r="EH218" s="2" t="s">
        <v>4587</v>
      </c>
      <c r="EI218" s="27">
        <v>1</v>
      </c>
      <c r="EJ218" t="s">
        <v>4588</v>
      </c>
      <c r="EK218" s="27">
        <v>1</v>
      </c>
      <c r="EL218" t="s">
        <v>4589</v>
      </c>
      <c r="EM218">
        <v>1</v>
      </c>
      <c r="EP218" s="27">
        <v>0</v>
      </c>
      <c r="EQ218" t="s">
        <v>242</v>
      </c>
      <c r="ER218" t="s">
        <v>242</v>
      </c>
      <c r="EU218" t="s">
        <v>242</v>
      </c>
      <c r="EV218" t="s">
        <v>242</v>
      </c>
      <c r="EX218" s="27">
        <v>0</v>
      </c>
      <c r="EY218" t="s">
        <v>242</v>
      </c>
      <c r="FA218" s="27">
        <v>0</v>
      </c>
      <c r="FB218" t="s">
        <v>242</v>
      </c>
      <c r="FD218" s="27">
        <v>1</v>
      </c>
      <c r="FE218">
        <v>6550</v>
      </c>
      <c r="FG218" s="27">
        <v>0</v>
      </c>
      <c r="FH218" t="s">
        <v>242</v>
      </c>
      <c r="FJ218">
        <v>1</v>
      </c>
      <c r="FM218" s="27">
        <v>1</v>
      </c>
      <c r="FN218">
        <v>30</v>
      </c>
      <c r="FO218">
        <v>48</v>
      </c>
      <c r="FP218">
        <v>22</v>
      </c>
      <c r="FQ218" s="2" t="s">
        <v>4590</v>
      </c>
      <c r="FR218" s="27">
        <v>1</v>
      </c>
      <c r="FS218">
        <v>21</v>
      </c>
      <c r="FT218">
        <v>2</v>
      </c>
      <c r="FU218" s="2" t="s">
        <v>4591</v>
      </c>
      <c r="FV218" s="27">
        <v>1</v>
      </c>
      <c r="FW218">
        <v>24</v>
      </c>
      <c r="FX218">
        <v>16</v>
      </c>
      <c r="FY218">
        <v>54</v>
      </c>
      <c r="FZ218">
        <v>3</v>
      </c>
      <c r="GA218" t="s">
        <v>242</v>
      </c>
      <c r="GB218" t="s">
        <v>242</v>
      </c>
      <c r="GC218" t="s">
        <v>242</v>
      </c>
      <c r="GD218">
        <v>1</v>
      </c>
      <c r="GE218" s="2" t="s">
        <v>4592</v>
      </c>
      <c r="GF218">
        <v>1</v>
      </c>
      <c r="GI218" s="27">
        <v>0</v>
      </c>
      <c r="GJ218" t="s">
        <v>242</v>
      </c>
      <c r="GK218" t="s">
        <v>242</v>
      </c>
      <c r="GL218" t="s">
        <v>4593</v>
      </c>
      <c r="GM218" t="s">
        <v>242</v>
      </c>
      <c r="GP218" s="27">
        <v>1</v>
      </c>
      <c r="GQ218">
        <v>243</v>
      </c>
      <c r="GS218" t="s">
        <v>4594</v>
      </c>
      <c r="GT218">
        <v>1</v>
      </c>
      <c r="GW218" s="27">
        <v>0</v>
      </c>
      <c r="GY218" s="27">
        <v>0</v>
      </c>
      <c r="HA218" t="s">
        <v>242</v>
      </c>
      <c r="HD218" s="27">
        <v>0</v>
      </c>
      <c r="HF218">
        <v>1</v>
      </c>
      <c r="HI218">
        <v>0.66666666699999999</v>
      </c>
      <c r="HJ218">
        <v>1</v>
      </c>
      <c r="HK218">
        <v>0.75</v>
      </c>
      <c r="HL218">
        <v>0.83333333300000001</v>
      </c>
      <c r="HM218">
        <v>0.7</v>
      </c>
      <c r="HN218">
        <v>0</v>
      </c>
      <c r="HO218">
        <v>0.25</v>
      </c>
      <c r="HP218">
        <v>1</v>
      </c>
      <c r="HQ218">
        <v>0</v>
      </c>
      <c r="HR218">
        <v>1</v>
      </c>
      <c r="HS218">
        <v>0</v>
      </c>
      <c r="HT218">
        <v>0</v>
      </c>
      <c r="HU218">
        <v>1</v>
      </c>
      <c r="HV218">
        <v>0.80555555599999995</v>
      </c>
      <c r="HW218">
        <v>0.445833333</v>
      </c>
      <c r="HX218">
        <v>0.4</v>
      </c>
      <c r="HY218">
        <v>0.55046296299999997</v>
      </c>
      <c r="HZ218" t="s">
        <v>4575</v>
      </c>
      <c r="IA218" t="s">
        <v>266</v>
      </c>
      <c r="IB218" t="s">
        <v>4574</v>
      </c>
      <c r="IC218">
        <v>74094</v>
      </c>
      <c r="ID218">
        <v>84628</v>
      </c>
      <c r="IE218">
        <v>97287</v>
      </c>
      <c r="IF218">
        <v>100338</v>
      </c>
      <c r="IG218">
        <v>74094</v>
      </c>
    </row>
    <row r="219" spans="1:241" ht="14" customHeight="1" x14ac:dyDescent="0.2">
      <c r="A219" s="10">
        <v>218</v>
      </c>
      <c r="B219">
        <v>242</v>
      </c>
      <c r="C219" s="1">
        <v>44795.604861111111</v>
      </c>
      <c r="D219" s="1">
        <v>44795.604861111111</v>
      </c>
      <c r="E219">
        <v>4</v>
      </c>
      <c r="G219" t="s">
        <v>242</v>
      </c>
      <c r="H219" t="s">
        <v>242</v>
      </c>
      <c r="I219">
        <v>1</v>
      </c>
      <c r="J219" s="1">
        <v>44795.604861111111</v>
      </c>
      <c r="K219" t="s">
        <v>4595</v>
      </c>
      <c r="L219" t="s">
        <v>242</v>
      </c>
      <c r="M219" t="s">
        <v>242</v>
      </c>
      <c r="P219" t="s">
        <v>242</v>
      </c>
      <c r="Q219" t="s">
        <v>242</v>
      </c>
      <c r="T219" s="22" t="s">
        <v>4596</v>
      </c>
      <c r="U219" s="46">
        <v>920760</v>
      </c>
      <c r="V219" t="s">
        <v>4597</v>
      </c>
      <c r="W219">
        <v>526057104</v>
      </c>
      <c r="X219">
        <v>1531</v>
      </c>
      <c r="Y219" s="10" t="s">
        <v>271</v>
      </c>
      <c r="Z219" s="10" t="s">
        <v>2346</v>
      </c>
      <c r="AA219" s="10">
        <v>2020</v>
      </c>
      <c r="AB219" s="10">
        <v>2021</v>
      </c>
      <c r="AC219" s="10">
        <v>0</v>
      </c>
      <c r="AF219" s="10">
        <v>11</v>
      </c>
      <c r="AG219" t="s">
        <v>242</v>
      </c>
      <c r="AJ219" s="22">
        <v>0</v>
      </c>
      <c r="AK219" s="10">
        <v>0</v>
      </c>
      <c r="AL219" s="22">
        <v>0</v>
      </c>
      <c r="AM219" s="10">
        <v>0</v>
      </c>
      <c r="AN219" s="22">
        <v>0</v>
      </c>
      <c r="AO219" s="10">
        <v>0</v>
      </c>
      <c r="AQ219" t="s">
        <v>242</v>
      </c>
      <c r="AT219" s="46">
        <v>1</v>
      </c>
      <c r="AU219" s="19">
        <v>8</v>
      </c>
      <c r="AV219" s="21">
        <f t="shared" si="12"/>
        <v>72.727272727272734</v>
      </c>
      <c r="AW219" t="s">
        <v>242</v>
      </c>
      <c r="AZ219" s="46">
        <v>1</v>
      </c>
      <c r="BA219" s="19">
        <v>8</v>
      </c>
      <c r="BB219" s="21">
        <f t="shared" si="13"/>
        <v>72.727272727272734</v>
      </c>
      <c r="BC219" t="s">
        <v>242</v>
      </c>
      <c r="BF219" s="22">
        <v>0</v>
      </c>
      <c r="BI219" t="s">
        <v>242</v>
      </c>
      <c r="BL219" s="22">
        <v>1</v>
      </c>
      <c r="BM219">
        <v>3</v>
      </c>
      <c r="BP219" s="22">
        <v>0</v>
      </c>
      <c r="BQ219" s="10">
        <v>0</v>
      </c>
      <c r="BR219" s="21">
        <f t="shared" si="14"/>
        <v>0</v>
      </c>
      <c r="BT219" s="10" t="s">
        <v>242</v>
      </c>
      <c r="BW219" s="22">
        <v>0</v>
      </c>
      <c r="BX219" s="19">
        <v>0</v>
      </c>
      <c r="BY219" s="21">
        <f t="shared" si="15"/>
        <v>0</v>
      </c>
      <c r="BZ219" s="10" t="s">
        <v>242</v>
      </c>
      <c r="CA219" s="10" t="s">
        <v>242</v>
      </c>
      <c r="CD219" s="22">
        <v>0</v>
      </c>
      <c r="CF219" s="10" t="s">
        <v>242</v>
      </c>
      <c r="CG219" s="10" t="s">
        <v>242</v>
      </c>
      <c r="CI219" s="22">
        <v>0</v>
      </c>
      <c r="CK219" s="10" t="s">
        <v>242</v>
      </c>
      <c r="CN219" s="22">
        <v>0</v>
      </c>
      <c r="CO219" s="22">
        <v>0</v>
      </c>
      <c r="CP219" s="10" t="s">
        <v>242</v>
      </c>
      <c r="CQ219" s="10" t="s">
        <v>242</v>
      </c>
      <c r="CR219" s="10" t="s">
        <v>242</v>
      </c>
      <c r="CU219" s="22">
        <v>0</v>
      </c>
      <c r="CW219" s="10" t="s">
        <v>242</v>
      </c>
      <c r="CZ219" s="22">
        <v>0</v>
      </c>
      <c r="DA219" s="10" t="s">
        <v>242</v>
      </c>
      <c r="DB219" s="10" t="s">
        <v>242</v>
      </c>
      <c r="DD219" s="22">
        <v>0</v>
      </c>
      <c r="DE219" s="10" t="s">
        <v>242</v>
      </c>
      <c r="DF219" s="10" t="s">
        <v>242</v>
      </c>
      <c r="DH219" s="10" t="s">
        <v>242</v>
      </c>
      <c r="DI219" s="10" t="s">
        <v>242</v>
      </c>
      <c r="DJ219" s="10" t="s">
        <v>242</v>
      </c>
      <c r="DL219" s="22">
        <v>0</v>
      </c>
      <c r="DM219" s="10" t="s">
        <v>242</v>
      </c>
      <c r="DN219" s="10" t="s">
        <v>242</v>
      </c>
      <c r="DP219" s="10" t="s">
        <v>242</v>
      </c>
      <c r="DS219" s="27">
        <v>0</v>
      </c>
      <c r="DU219" s="27">
        <v>0</v>
      </c>
      <c r="DW219" s="27">
        <v>0</v>
      </c>
      <c r="DY219" s="27">
        <v>0</v>
      </c>
      <c r="EA219" s="27">
        <v>0</v>
      </c>
      <c r="EC219" s="27">
        <v>0</v>
      </c>
      <c r="EE219" s="27">
        <v>0</v>
      </c>
      <c r="EG219" s="27">
        <v>0</v>
      </c>
      <c r="EI219" s="27">
        <v>0</v>
      </c>
      <c r="EK219" s="27">
        <v>0</v>
      </c>
      <c r="EM219" t="s">
        <v>242</v>
      </c>
      <c r="EP219" s="22">
        <v>0</v>
      </c>
      <c r="EQ219" s="10" t="s">
        <v>242</v>
      </c>
      <c r="ER219" s="10" t="s">
        <v>242</v>
      </c>
      <c r="EU219" s="10" t="s">
        <v>242</v>
      </c>
      <c r="EV219" s="10" t="s">
        <v>242</v>
      </c>
      <c r="EX219" s="22">
        <v>0</v>
      </c>
      <c r="EY219" s="10" t="s">
        <v>242</v>
      </c>
      <c r="FA219" s="22">
        <v>0</v>
      </c>
      <c r="FB219" s="10" t="s">
        <v>242</v>
      </c>
      <c r="FD219" s="22">
        <v>0</v>
      </c>
      <c r="FE219" s="10" t="s">
        <v>242</v>
      </c>
      <c r="FG219" s="22">
        <v>0</v>
      </c>
      <c r="FH219" s="10" t="s">
        <v>242</v>
      </c>
      <c r="FJ219" s="10" t="s">
        <v>242</v>
      </c>
      <c r="FM219" s="22">
        <v>0</v>
      </c>
      <c r="FN219" s="10" t="s">
        <v>242</v>
      </c>
      <c r="FO219" s="10" t="s">
        <v>242</v>
      </c>
      <c r="FP219" s="10" t="s">
        <v>242</v>
      </c>
      <c r="FR219" s="22">
        <v>0</v>
      </c>
      <c r="FS219" s="10" t="s">
        <v>242</v>
      </c>
      <c r="FT219" s="10" t="s">
        <v>242</v>
      </c>
      <c r="FV219" s="22">
        <v>0</v>
      </c>
      <c r="FW219" s="10" t="s">
        <v>242</v>
      </c>
      <c r="FX219" s="10" t="s">
        <v>242</v>
      </c>
      <c r="FY219" s="10" t="s">
        <v>242</v>
      </c>
      <c r="FZ219" s="10" t="s">
        <v>242</v>
      </c>
      <c r="GA219" s="10" t="s">
        <v>242</v>
      </c>
      <c r="GB219" s="10" t="s">
        <v>242</v>
      </c>
      <c r="GC219" s="10" t="s">
        <v>242</v>
      </c>
      <c r="GD219" s="10" t="s">
        <v>242</v>
      </c>
      <c r="GF219" s="10" t="s">
        <v>242</v>
      </c>
      <c r="GI219" s="22">
        <v>0</v>
      </c>
      <c r="GJ219" s="10" t="s">
        <v>242</v>
      </c>
      <c r="GK219" s="10" t="s">
        <v>242</v>
      </c>
      <c r="GM219" s="10" t="s">
        <v>242</v>
      </c>
      <c r="GP219" s="46">
        <v>1</v>
      </c>
      <c r="GQ219" s="10">
        <v>169</v>
      </c>
      <c r="GT219" s="10" t="s">
        <v>242</v>
      </c>
      <c r="GW219" s="22">
        <v>0</v>
      </c>
      <c r="GY219" s="22">
        <v>0</v>
      </c>
      <c r="HA219" s="10" t="s">
        <v>242</v>
      </c>
      <c r="HD219" s="22">
        <v>1</v>
      </c>
      <c r="HE219" s="10" t="s">
        <v>4598</v>
      </c>
      <c r="HF219" s="10">
        <v>1</v>
      </c>
      <c r="HI219" s="10">
        <v>0.111111111</v>
      </c>
      <c r="HJ219" s="10">
        <v>0</v>
      </c>
      <c r="HK219" s="10">
        <v>0</v>
      </c>
      <c r="HL219" s="10">
        <v>0</v>
      </c>
      <c r="HM219" s="10">
        <v>0</v>
      </c>
      <c r="HN219" s="10">
        <v>0</v>
      </c>
      <c r="HO219" s="10">
        <v>0</v>
      </c>
      <c r="HP219" s="10">
        <v>0</v>
      </c>
      <c r="HQ219" s="10">
        <v>0</v>
      </c>
      <c r="HR219" s="10">
        <v>0</v>
      </c>
      <c r="HS219" s="10">
        <v>0</v>
      </c>
      <c r="HT219" s="10">
        <v>1</v>
      </c>
      <c r="HU219" s="10">
        <v>1</v>
      </c>
      <c r="HV219" s="10">
        <v>3.7037037000000002E-2</v>
      </c>
      <c r="HW219" s="10">
        <v>0</v>
      </c>
      <c r="HX219" s="10">
        <v>0.2</v>
      </c>
      <c r="HY219" s="10">
        <v>7.9012345999999997E-2</v>
      </c>
      <c r="HZ219" s="10" t="s">
        <v>4599</v>
      </c>
      <c r="IA219" s="10" t="s">
        <v>266</v>
      </c>
      <c r="IB219" s="10" t="s">
        <v>4596</v>
      </c>
      <c r="IC219" s="10">
        <v>22259.561000000002</v>
      </c>
      <c r="ID219" s="10">
        <v>22488.853999999999</v>
      </c>
      <c r="IE219" s="10">
        <v>27130.675999999999</v>
      </c>
      <c r="IF219" s="10">
        <v>33671.01</v>
      </c>
      <c r="IG219" s="10">
        <v>22259.561000000002</v>
      </c>
    </row>
    <row r="220" spans="1:241" ht="14" customHeight="1" x14ac:dyDescent="0.2">
      <c r="A220" s="10">
        <v>219</v>
      </c>
      <c r="B220">
        <v>243</v>
      </c>
      <c r="C220" s="1">
        <v>44795.604861111111</v>
      </c>
      <c r="D220" s="1">
        <v>44795.604861111111</v>
      </c>
      <c r="E220">
        <v>4</v>
      </c>
      <c r="G220" t="s">
        <v>242</v>
      </c>
      <c r="H220" t="s">
        <v>242</v>
      </c>
      <c r="I220">
        <v>1</v>
      </c>
      <c r="J220" s="1">
        <v>44795.604861111111</v>
      </c>
      <c r="K220" t="s">
        <v>4600</v>
      </c>
      <c r="L220" t="s">
        <v>242</v>
      </c>
      <c r="M220" t="s">
        <v>242</v>
      </c>
      <c r="P220" t="s">
        <v>242</v>
      </c>
      <c r="Q220" t="s">
        <v>242</v>
      </c>
      <c r="T220" s="10" t="s">
        <v>4601</v>
      </c>
      <c r="V220" t="s">
        <v>4602</v>
      </c>
      <c r="W220">
        <v>580135101</v>
      </c>
      <c r="X220">
        <v>5812</v>
      </c>
      <c r="Y220" s="10" t="s">
        <v>271</v>
      </c>
      <c r="Z220" s="10" t="s">
        <v>1304</v>
      </c>
      <c r="AA220" s="10">
        <v>2019</v>
      </c>
      <c r="AC220" s="10">
        <v>0</v>
      </c>
      <c r="AF220" s="10">
        <v>13</v>
      </c>
      <c r="AG220" t="s">
        <v>242</v>
      </c>
      <c r="AJ220" s="22">
        <v>1</v>
      </c>
      <c r="AK220" s="10">
        <v>13</v>
      </c>
      <c r="AL220" s="22">
        <v>1</v>
      </c>
      <c r="AM220" s="10">
        <v>6</v>
      </c>
      <c r="AN220" s="22">
        <v>1</v>
      </c>
      <c r="AO220" s="10">
        <v>6</v>
      </c>
      <c r="AQ220">
        <v>3</v>
      </c>
      <c r="AT220" s="22">
        <v>1</v>
      </c>
      <c r="AU220" s="10">
        <v>1</v>
      </c>
      <c r="AV220" s="21">
        <f t="shared" si="12"/>
        <v>7.6923076923076925</v>
      </c>
      <c r="AW220">
        <v>2</v>
      </c>
      <c r="AZ220" s="22">
        <v>1</v>
      </c>
      <c r="BA220" s="10">
        <v>3</v>
      </c>
      <c r="BB220" s="21">
        <f t="shared" si="13"/>
        <v>23.076923076923077</v>
      </c>
      <c r="BC220" t="s">
        <v>242</v>
      </c>
      <c r="BF220" s="22">
        <v>1</v>
      </c>
      <c r="BI220">
        <v>2</v>
      </c>
      <c r="BL220" s="22">
        <v>1</v>
      </c>
      <c r="BM220">
        <v>2</v>
      </c>
      <c r="BP220" s="22">
        <v>1</v>
      </c>
      <c r="BQ220" s="10">
        <v>3</v>
      </c>
      <c r="BR220" s="21">
        <f t="shared" si="14"/>
        <v>23.076923076923077</v>
      </c>
      <c r="BS220" s="16">
        <v>44998</v>
      </c>
      <c r="BT220" s="10">
        <v>3</v>
      </c>
      <c r="BW220" s="22">
        <v>1</v>
      </c>
      <c r="BX220" s="10">
        <v>3</v>
      </c>
      <c r="BY220" s="21">
        <f t="shared" si="15"/>
        <v>23.076923076923077</v>
      </c>
      <c r="BZ220" s="10">
        <v>2</v>
      </c>
      <c r="CA220" s="10">
        <v>3</v>
      </c>
      <c r="CD220" s="22">
        <v>0</v>
      </c>
      <c r="CF220" s="10" t="s">
        <v>242</v>
      </c>
      <c r="CG220" s="10" t="s">
        <v>242</v>
      </c>
      <c r="CI220" s="22">
        <v>0</v>
      </c>
      <c r="CK220" s="10" t="s">
        <v>242</v>
      </c>
      <c r="CN220" s="22">
        <v>0</v>
      </c>
      <c r="CO220" s="22">
        <v>0</v>
      </c>
      <c r="CP220" s="10" t="s">
        <v>242</v>
      </c>
      <c r="CQ220" s="10" t="s">
        <v>242</v>
      </c>
      <c r="CR220" s="10" t="s">
        <v>242</v>
      </c>
      <c r="CU220" s="22">
        <v>0</v>
      </c>
      <c r="CW220" s="10" t="s">
        <v>242</v>
      </c>
      <c r="CZ220" s="22">
        <v>1</v>
      </c>
      <c r="DA220" s="10">
        <v>107035</v>
      </c>
      <c r="DB220" s="10">
        <v>2</v>
      </c>
      <c r="DD220" s="22">
        <v>0.5</v>
      </c>
      <c r="DE220" s="10">
        <v>492114</v>
      </c>
      <c r="DF220" s="10">
        <v>2</v>
      </c>
      <c r="DH220" s="10" t="s">
        <v>242</v>
      </c>
      <c r="DI220" s="10" t="s">
        <v>242</v>
      </c>
      <c r="DJ220" s="10" t="s">
        <v>242</v>
      </c>
      <c r="DL220" s="22">
        <v>1</v>
      </c>
      <c r="DM220" s="10">
        <v>52955642</v>
      </c>
      <c r="DN220" s="10">
        <v>2</v>
      </c>
      <c r="DP220" s="10">
        <v>1</v>
      </c>
      <c r="DS220" s="27">
        <v>1</v>
      </c>
      <c r="DT220" t="s">
        <v>4603</v>
      </c>
      <c r="DU220" s="27">
        <v>1</v>
      </c>
      <c r="DV220" t="s">
        <v>4604</v>
      </c>
      <c r="DW220" s="27">
        <v>1</v>
      </c>
      <c r="DX220" t="s">
        <v>4605</v>
      </c>
      <c r="DY220" s="27">
        <v>0.5</v>
      </c>
      <c r="DZ220" t="s">
        <v>4606</v>
      </c>
      <c r="EA220" s="27">
        <v>0</v>
      </c>
      <c r="EB220" t="s">
        <v>4607</v>
      </c>
      <c r="EC220" s="27">
        <v>1</v>
      </c>
      <c r="ED220" t="s">
        <v>4608</v>
      </c>
      <c r="EE220" s="27">
        <v>1</v>
      </c>
      <c r="EF220" s="2" t="s">
        <v>4609</v>
      </c>
      <c r="EG220" s="27">
        <v>1</v>
      </c>
      <c r="EH220" s="2" t="s">
        <v>4610</v>
      </c>
      <c r="EI220" s="27">
        <v>1</v>
      </c>
      <c r="EJ220" t="s">
        <v>4611</v>
      </c>
      <c r="EK220" s="27">
        <v>1</v>
      </c>
      <c r="EL220" t="s">
        <v>4612</v>
      </c>
      <c r="EM220">
        <v>4</v>
      </c>
      <c r="EP220" s="22">
        <v>0</v>
      </c>
      <c r="EQ220" s="10" t="s">
        <v>242</v>
      </c>
      <c r="ER220" s="10" t="s">
        <v>242</v>
      </c>
      <c r="EU220" s="10" t="s">
        <v>242</v>
      </c>
      <c r="EV220" s="10" t="s">
        <v>242</v>
      </c>
      <c r="EX220" s="22">
        <v>0</v>
      </c>
      <c r="EY220" s="10" t="s">
        <v>242</v>
      </c>
      <c r="FA220" s="22">
        <v>0</v>
      </c>
      <c r="FB220" s="10" t="s">
        <v>242</v>
      </c>
      <c r="FD220" s="22">
        <v>0</v>
      </c>
      <c r="FE220" s="10" t="s">
        <v>242</v>
      </c>
      <c r="FG220" s="22">
        <v>0</v>
      </c>
      <c r="FH220" s="10" t="s">
        <v>242</v>
      </c>
      <c r="FJ220" s="10" t="s">
        <v>242</v>
      </c>
      <c r="FM220" s="22">
        <v>0</v>
      </c>
      <c r="FN220" s="10" t="s">
        <v>242</v>
      </c>
      <c r="FO220" s="10" t="s">
        <v>242</v>
      </c>
      <c r="FP220" s="10" t="s">
        <v>242</v>
      </c>
      <c r="FR220" s="22">
        <v>1</v>
      </c>
      <c r="FS220" s="10">
        <v>54</v>
      </c>
      <c r="FT220" s="10" t="s">
        <v>242</v>
      </c>
      <c r="FV220" s="22">
        <v>0</v>
      </c>
      <c r="FW220" s="10" t="s">
        <v>242</v>
      </c>
      <c r="FX220" s="10" t="s">
        <v>242</v>
      </c>
      <c r="FY220" s="10" t="s">
        <v>242</v>
      </c>
      <c r="FZ220" s="10" t="s">
        <v>242</v>
      </c>
      <c r="GA220" s="10" t="s">
        <v>242</v>
      </c>
      <c r="GB220" s="10" t="s">
        <v>242</v>
      </c>
      <c r="GC220" s="10" t="s">
        <v>242</v>
      </c>
      <c r="GD220" s="10" t="s">
        <v>242</v>
      </c>
      <c r="GE220" s="10" t="s">
        <v>4613</v>
      </c>
      <c r="GF220" s="10">
        <v>1</v>
      </c>
      <c r="GI220" s="22">
        <v>0</v>
      </c>
      <c r="GJ220" s="10" t="s">
        <v>242</v>
      </c>
      <c r="GK220" s="10" t="s">
        <v>242</v>
      </c>
      <c r="GM220" s="10" t="s">
        <v>242</v>
      </c>
      <c r="GP220" s="22">
        <v>1</v>
      </c>
      <c r="GQ220" s="10">
        <v>1939</v>
      </c>
      <c r="GT220" s="10">
        <v>1</v>
      </c>
      <c r="GW220" s="22">
        <v>1</v>
      </c>
      <c r="GY220" s="22">
        <v>0.5</v>
      </c>
      <c r="GZ220" s="10" t="s">
        <v>4614</v>
      </c>
      <c r="HA220" s="10">
        <v>1</v>
      </c>
      <c r="HD220" s="22">
        <v>0</v>
      </c>
      <c r="HF220" s="10" t="s">
        <v>242</v>
      </c>
      <c r="HI220" s="10">
        <v>0.88888888899999996</v>
      </c>
      <c r="HJ220" s="10">
        <v>0</v>
      </c>
      <c r="HK220" s="10">
        <v>0</v>
      </c>
      <c r="HL220" s="10">
        <v>0.83333333300000001</v>
      </c>
      <c r="HM220" s="10">
        <v>0.85</v>
      </c>
      <c r="HN220" s="10">
        <v>0</v>
      </c>
      <c r="HO220" s="10">
        <v>0</v>
      </c>
      <c r="HP220" s="10">
        <v>0.33333333300000001</v>
      </c>
      <c r="HQ220" s="10">
        <v>0</v>
      </c>
      <c r="HR220" s="10">
        <v>1</v>
      </c>
      <c r="HS220" s="10">
        <v>0.75</v>
      </c>
      <c r="HT220" s="10">
        <v>0</v>
      </c>
      <c r="HU220" s="10">
        <v>1</v>
      </c>
      <c r="HV220" s="10">
        <v>0.29629629600000001</v>
      </c>
      <c r="HW220" s="10">
        <v>0.42083333299999998</v>
      </c>
      <c r="HX220" s="10">
        <v>0.41666666699999999</v>
      </c>
      <c r="HY220" s="10">
        <v>0.37793209900000002</v>
      </c>
      <c r="HZ220" s="10" t="s">
        <v>4615</v>
      </c>
      <c r="IA220" s="10" t="s">
        <v>266</v>
      </c>
      <c r="IB220" s="10" t="s">
        <v>4601</v>
      </c>
      <c r="IC220" s="10">
        <v>21076.5</v>
      </c>
      <c r="ID220" s="10">
        <v>19207.8</v>
      </c>
      <c r="IE220" s="10">
        <v>23222.9</v>
      </c>
      <c r="IF220" s="10">
        <v>23182.6</v>
      </c>
      <c r="IG220" s="10">
        <v>21076.5</v>
      </c>
    </row>
    <row r="221" spans="1:241" customFormat="1" ht="14" customHeight="1" x14ac:dyDescent="0.2">
      <c r="A221">
        <v>220</v>
      </c>
      <c r="B221">
        <v>244</v>
      </c>
      <c r="C221" s="1">
        <v>44795.604861111111</v>
      </c>
      <c r="D221" s="1">
        <v>44795.604861111111</v>
      </c>
      <c r="E221">
        <v>4</v>
      </c>
      <c r="G221" t="s">
        <v>242</v>
      </c>
      <c r="H221" t="s">
        <v>242</v>
      </c>
      <c r="I221">
        <v>1</v>
      </c>
      <c r="J221" s="1">
        <v>44795.604861111111</v>
      </c>
      <c r="K221" t="s">
        <v>4616</v>
      </c>
      <c r="L221" t="s">
        <v>242</v>
      </c>
      <c r="M221" t="s">
        <v>242</v>
      </c>
      <c r="P221" t="s">
        <v>242</v>
      </c>
      <c r="Q221" t="s">
        <v>242</v>
      </c>
      <c r="T221" t="s">
        <v>4617</v>
      </c>
      <c r="V221" t="s">
        <v>4618</v>
      </c>
      <c r="W221" t="s">
        <v>4619</v>
      </c>
      <c r="X221">
        <v>3570</v>
      </c>
      <c r="Y221" t="s">
        <v>297</v>
      </c>
      <c r="Z221" t="s">
        <v>4620</v>
      </c>
      <c r="AA221">
        <v>2019</v>
      </c>
      <c r="AC221">
        <v>0.5</v>
      </c>
      <c r="AD221">
        <v>10</v>
      </c>
      <c r="AF221">
        <v>11</v>
      </c>
      <c r="AG221" t="s">
        <v>242</v>
      </c>
      <c r="AJ221" s="27">
        <v>1</v>
      </c>
      <c r="AK221">
        <v>10</v>
      </c>
      <c r="AL221" s="27">
        <v>0</v>
      </c>
      <c r="AM221">
        <v>0</v>
      </c>
      <c r="AN221" s="27">
        <v>0</v>
      </c>
      <c r="AO221">
        <v>0</v>
      </c>
      <c r="AP221" t="s">
        <v>4621</v>
      </c>
      <c r="AQ221">
        <v>3</v>
      </c>
      <c r="AT221" s="27">
        <v>1</v>
      </c>
      <c r="AU221">
        <v>1</v>
      </c>
      <c r="AV221" s="21">
        <f t="shared" si="12"/>
        <v>9.0909090909090917</v>
      </c>
      <c r="AW221">
        <v>2</v>
      </c>
      <c r="AZ221" s="27">
        <v>1</v>
      </c>
      <c r="BA221">
        <v>2</v>
      </c>
      <c r="BB221" s="21">
        <f t="shared" si="13"/>
        <v>18.181818181818183</v>
      </c>
      <c r="BC221" t="s">
        <v>242</v>
      </c>
      <c r="BF221" s="27">
        <v>1</v>
      </c>
      <c r="BI221">
        <v>2</v>
      </c>
      <c r="BL221" s="27">
        <v>1</v>
      </c>
      <c r="BM221">
        <v>2</v>
      </c>
      <c r="BP221" s="27">
        <v>1</v>
      </c>
      <c r="BQ221">
        <v>5</v>
      </c>
      <c r="BR221" s="21">
        <f t="shared" si="14"/>
        <v>45.454545454545453</v>
      </c>
      <c r="BS221" s="8">
        <v>45057</v>
      </c>
      <c r="BT221">
        <v>3</v>
      </c>
      <c r="BW221" s="27">
        <v>1</v>
      </c>
      <c r="BX221">
        <v>5</v>
      </c>
      <c r="BY221" s="21">
        <f t="shared" si="15"/>
        <v>45.454545454545453</v>
      </c>
      <c r="BZ221">
        <v>2</v>
      </c>
      <c r="CA221">
        <v>1</v>
      </c>
      <c r="CD221" s="27">
        <v>0</v>
      </c>
      <c r="CF221" t="s">
        <v>242</v>
      </c>
      <c r="CG221" t="s">
        <v>242</v>
      </c>
      <c r="CI221" s="27">
        <v>1</v>
      </c>
      <c r="CJ221" t="s">
        <v>4622</v>
      </c>
      <c r="CK221">
        <v>1</v>
      </c>
      <c r="CN221" s="27">
        <v>1</v>
      </c>
      <c r="CO221" s="27">
        <v>1</v>
      </c>
      <c r="CP221">
        <v>99.4</v>
      </c>
      <c r="CQ221">
        <v>99.4</v>
      </c>
      <c r="CR221">
        <v>100</v>
      </c>
      <c r="CU221" s="27">
        <v>1</v>
      </c>
      <c r="CV221" t="s">
        <v>4623</v>
      </c>
      <c r="CW221">
        <v>1</v>
      </c>
      <c r="CZ221" s="27">
        <v>1</v>
      </c>
      <c r="DA221">
        <v>61900</v>
      </c>
      <c r="DB221">
        <v>2</v>
      </c>
      <c r="DD221" s="27">
        <v>1</v>
      </c>
      <c r="DE221">
        <v>153900</v>
      </c>
      <c r="DF221">
        <v>2</v>
      </c>
      <c r="DG221">
        <v>226400</v>
      </c>
      <c r="DH221">
        <v>2</v>
      </c>
      <c r="DI221" t="s">
        <v>242</v>
      </c>
      <c r="DJ221" t="s">
        <v>242</v>
      </c>
      <c r="DL221" s="27">
        <v>1</v>
      </c>
      <c r="DM221">
        <v>46570000</v>
      </c>
      <c r="DN221">
        <v>2</v>
      </c>
      <c r="DP221">
        <v>1</v>
      </c>
      <c r="DS221" s="27">
        <v>1</v>
      </c>
      <c r="DT221" s="2" t="s">
        <v>4624</v>
      </c>
      <c r="DU221" s="27">
        <v>1</v>
      </c>
      <c r="DV221" s="2" t="s">
        <v>4625</v>
      </c>
      <c r="DW221" s="27">
        <v>1</v>
      </c>
      <c r="DX221" t="s">
        <v>4626</v>
      </c>
      <c r="DY221" s="27">
        <v>1</v>
      </c>
      <c r="DZ221" s="2" t="s">
        <v>4627</v>
      </c>
      <c r="EA221" s="27">
        <v>0.5</v>
      </c>
      <c r="EB221" s="2" t="s">
        <v>4628</v>
      </c>
      <c r="EC221" s="27">
        <v>1</v>
      </c>
      <c r="ED221" s="2" t="s">
        <v>4629</v>
      </c>
      <c r="EE221" s="27">
        <v>1</v>
      </c>
      <c r="EF221" s="2" t="s">
        <v>4629</v>
      </c>
      <c r="EG221" s="27">
        <v>1</v>
      </c>
      <c r="EH221" t="s">
        <v>4630</v>
      </c>
      <c r="EI221" s="27">
        <v>1</v>
      </c>
      <c r="EJ221" t="s">
        <v>4631</v>
      </c>
      <c r="EK221" s="27">
        <v>1</v>
      </c>
      <c r="EM221">
        <v>1</v>
      </c>
      <c r="EP221" s="27">
        <v>0</v>
      </c>
      <c r="EQ221" t="s">
        <v>242</v>
      </c>
      <c r="ER221" t="s">
        <v>242</v>
      </c>
      <c r="EU221" t="s">
        <v>242</v>
      </c>
      <c r="EV221" t="s">
        <v>242</v>
      </c>
      <c r="EX221" s="27">
        <v>0</v>
      </c>
      <c r="EY221" t="s">
        <v>242</v>
      </c>
      <c r="FA221" s="27">
        <v>0</v>
      </c>
      <c r="FB221" t="s">
        <v>242</v>
      </c>
      <c r="FC221" t="s">
        <v>4632</v>
      </c>
      <c r="FD221" s="27">
        <v>1</v>
      </c>
      <c r="FE221">
        <v>249030</v>
      </c>
      <c r="FG221" s="27">
        <v>0</v>
      </c>
      <c r="FH221" t="s">
        <v>242</v>
      </c>
      <c r="FJ221">
        <v>1</v>
      </c>
      <c r="FM221" s="27">
        <v>0</v>
      </c>
      <c r="FN221" t="s">
        <v>242</v>
      </c>
      <c r="FO221" t="s">
        <v>242</v>
      </c>
      <c r="FP221" t="s">
        <v>242</v>
      </c>
      <c r="FR221" s="27">
        <v>1</v>
      </c>
      <c r="FS221">
        <v>36</v>
      </c>
      <c r="FT221">
        <v>2</v>
      </c>
      <c r="FV221" s="27">
        <v>1</v>
      </c>
      <c r="FW221">
        <v>3.8</v>
      </c>
      <c r="FX221">
        <v>8.6999999999999993</v>
      </c>
      <c r="FY221">
        <v>73</v>
      </c>
      <c r="FZ221">
        <v>12.1</v>
      </c>
      <c r="GA221" t="s">
        <v>242</v>
      </c>
      <c r="GB221" t="s">
        <v>242</v>
      </c>
      <c r="GC221" t="s">
        <v>242</v>
      </c>
      <c r="GD221">
        <v>1</v>
      </c>
      <c r="GE221" t="s">
        <v>4633</v>
      </c>
      <c r="GF221">
        <v>1</v>
      </c>
      <c r="GI221" s="27">
        <v>0.5</v>
      </c>
      <c r="GJ221" t="s">
        <v>242</v>
      </c>
      <c r="GK221" t="s">
        <v>242</v>
      </c>
      <c r="GL221" t="s">
        <v>4634</v>
      </c>
      <c r="GM221">
        <v>1</v>
      </c>
      <c r="GP221" s="27">
        <v>1</v>
      </c>
      <c r="GQ221">
        <v>258</v>
      </c>
      <c r="GT221">
        <v>1</v>
      </c>
      <c r="GW221" s="27">
        <v>1</v>
      </c>
      <c r="GX221" t="s">
        <v>4635</v>
      </c>
      <c r="GY221" s="27">
        <v>0.5</v>
      </c>
      <c r="GZ221" s="2" t="s">
        <v>4636</v>
      </c>
      <c r="HA221">
        <v>1</v>
      </c>
      <c r="HD221" s="27">
        <v>1</v>
      </c>
      <c r="HE221" t="s">
        <v>4637</v>
      </c>
      <c r="HF221">
        <v>1</v>
      </c>
      <c r="HI221">
        <v>0.66666666699999999</v>
      </c>
      <c r="HJ221">
        <v>1</v>
      </c>
      <c r="HK221">
        <v>1</v>
      </c>
      <c r="HL221">
        <v>1</v>
      </c>
      <c r="HM221">
        <v>0.95</v>
      </c>
      <c r="HN221">
        <v>0</v>
      </c>
      <c r="HO221">
        <v>0.25</v>
      </c>
      <c r="HP221">
        <v>0.66666666699999999</v>
      </c>
      <c r="HQ221">
        <v>0.5</v>
      </c>
      <c r="HR221">
        <v>1</v>
      </c>
      <c r="HS221">
        <v>0.75</v>
      </c>
      <c r="HT221">
        <v>1</v>
      </c>
      <c r="HU221">
        <v>1</v>
      </c>
      <c r="HV221">
        <v>0.88888888899999996</v>
      </c>
      <c r="HW221">
        <v>0.55000000000000004</v>
      </c>
      <c r="HX221">
        <v>0.78333333299999997</v>
      </c>
      <c r="HY221">
        <v>0.74074074099999998</v>
      </c>
      <c r="HZ221" t="s">
        <v>4638</v>
      </c>
      <c r="IA221" t="s">
        <v>266</v>
      </c>
      <c r="IB221" t="s">
        <v>4617</v>
      </c>
      <c r="IC221">
        <v>58756</v>
      </c>
      <c r="ID221">
        <v>56639</v>
      </c>
      <c r="IE221">
        <v>63487</v>
      </c>
      <c r="IF221">
        <v>62983</v>
      </c>
      <c r="IG221">
        <v>58756</v>
      </c>
    </row>
    <row r="222" spans="1:241" ht="14" customHeight="1" x14ac:dyDescent="0.2">
      <c r="A222" s="10">
        <v>221</v>
      </c>
      <c r="B222">
        <v>245</v>
      </c>
      <c r="C222" s="1">
        <v>44795.604861111111</v>
      </c>
      <c r="D222" s="1">
        <v>44795.604861111111</v>
      </c>
      <c r="E222">
        <v>4</v>
      </c>
      <c r="G222" t="s">
        <v>242</v>
      </c>
      <c r="H222" t="s">
        <v>242</v>
      </c>
      <c r="I222">
        <v>1</v>
      </c>
      <c r="J222" s="1">
        <v>44795.604861111111</v>
      </c>
      <c r="K222" t="s">
        <v>4639</v>
      </c>
      <c r="L222" t="s">
        <v>242</v>
      </c>
      <c r="M222" t="s">
        <v>242</v>
      </c>
      <c r="P222" t="s">
        <v>242</v>
      </c>
      <c r="Q222" t="s">
        <v>242</v>
      </c>
      <c r="T222" s="10" t="s">
        <v>4640</v>
      </c>
      <c r="U222" s="19">
        <v>109198</v>
      </c>
      <c r="V222" t="s">
        <v>4641</v>
      </c>
      <c r="W222">
        <v>872540109</v>
      </c>
      <c r="X222">
        <v>5651</v>
      </c>
      <c r="Y222" s="10" t="s">
        <v>271</v>
      </c>
      <c r="Z222" s="10" t="s">
        <v>272</v>
      </c>
      <c r="AA222" s="10">
        <v>2020</v>
      </c>
      <c r="AC222" s="10">
        <v>0.5</v>
      </c>
      <c r="AD222">
        <v>4</v>
      </c>
      <c r="AF222" s="10">
        <v>13</v>
      </c>
      <c r="AG222" t="s">
        <v>242</v>
      </c>
      <c r="AJ222" s="22">
        <v>1</v>
      </c>
      <c r="AK222" s="10">
        <v>6</v>
      </c>
      <c r="AL222" s="22">
        <v>0</v>
      </c>
      <c r="AM222" s="10">
        <v>0</v>
      </c>
      <c r="AN222" s="22">
        <v>0</v>
      </c>
      <c r="AO222" s="10">
        <v>0</v>
      </c>
      <c r="AP222" t="s">
        <v>4642</v>
      </c>
      <c r="AQ222">
        <v>2</v>
      </c>
      <c r="AT222" s="22">
        <v>1</v>
      </c>
      <c r="AU222" s="10">
        <v>2</v>
      </c>
      <c r="AV222" s="21">
        <f t="shared" si="12"/>
        <v>15.384615384615385</v>
      </c>
      <c r="AW222">
        <v>2</v>
      </c>
      <c r="AZ222" s="22">
        <v>1</v>
      </c>
      <c r="BA222" s="10">
        <v>2</v>
      </c>
      <c r="BB222" s="21">
        <f t="shared" si="13"/>
        <v>15.384615384615385</v>
      </c>
      <c r="BC222" t="s">
        <v>242</v>
      </c>
      <c r="BF222" s="22">
        <v>1</v>
      </c>
      <c r="BI222">
        <v>2</v>
      </c>
      <c r="BL222" s="22">
        <v>1</v>
      </c>
      <c r="BM222">
        <v>2</v>
      </c>
      <c r="BP222" s="22">
        <v>1</v>
      </c>
      <c r="BQ222" s="10">
        <v>6</v>
      </c>
      <c r="BR222" s="21">
        <f t="shared" si="14"/>
        <v>46.153846153846153</v>
      </c>
      <c r="BT222" s="10">
        <v>1</v>
      </c>
      <c r="BW222" s="22">
        <v>1</v>
      </c>
      <c r="BX222" s="10">
        <v>9</v>
      </c>
      <c r="BY222" s="21">
        <f t="shared" si="15"/>
        <v>69.230769230769226</v>
      </c>
      <c r="BZ222" s="10">
        <v>2</v>
      </c>
      <c r="CA222" s="10">
        <v>1</v>
      </c>
      <c r="CD222" s="22">
        <v>0</v>
      </c>
      <c r="CF222" s="10" t="s">
        <v>242</v>
      </c>
      <c r="CG222" s="10" t="s">
        <v>242</v>
      </c>
      <c r="CI222" s="22">
        <v>1</v>
      </c>
      <c r="CJ222" s="10" t="s">
        <v>4643</v>
      </c>
      <c r="CK222" s="10">
        <v>1</v>
      </c>
      <c r="CN222" s="22">
        <v>0</v>
      </c>
      <c r="CO222" s="22">
        <v>0</v>
      </c>
      <c r="CP222" s="10" t="s">
        <v>242</v>
      </c>
      <c r="CQ222" s="10" t="s">
        <v>242</v>
      </c>
      <c r="CR222" s="10" t="s">
        <v>242</v>
      </c>
      <c r="CT222" s="10" t="s">
        <v>4644</v>
      </c>
      <c r="CU222" s="22">
        <v>1</v>
      </c>
      <c r="CV222" s="10" t="s">
        <v>4645</v>
      </c>
      <c r="CW222" s="10">
        <v>1</v>
      </c>
      <c r="CZ222" s="22">
        <v>1</v>
      </c>
      <c r="DA222" s="10">
        <v>125782</v>
      </c>
      <c r="DB222" s="10">
        <v>2</v>
      </c>
      <c r="DD222" s="22">
        <v>1</v>
      </c>
      <c r="DE222" s="10">
        <v>540336</v>
      </c>
      <c r="DF222" s="10">
        <v>2</v>
      </c>
      <c r="DG222" s="10">
        <v>634475</v>
      </c>
      <c r="DH222" s="10">
        <v>2</v>
      </c>
      <c r="DI222" s="10" t="s">
        <v>242</v>
      </c>
      <c r="DJ222" s="10" t="s">
        <v>242</v>
      </c>
      <c r="DK222" s="10" t="s">
        <v>4646</v>
      </c>
      <c r="DL222" s="22">
        <v>1</v>
      </c>
      <c r="DM222" s="10">
        <v>82100</v>
      </c>
      <c r="DN222" s="10">
        <v>2</v>
      </c>
      <c r="DO222" s="10" t="s">
        <v>4647</v>
      </c>
      <c r="DP222" s="10">
        <v>1</v>
      </c>
      <c r="DS222" s="27">
        <v>0</v>
      </c>
      <c r="DU222" s="27">
        <v>1</v>
      </c>
      <c r="DV222" t="s">
        <v>4648</v>
      </c>
      <c r="DW222" s="27">
        <v>1</v>
      </c>
      <c r="DY222" s="27">
        <v>1</v>
      </c>
      <c r="DZ222" t="s">
        <v>4649</v>
      </c>
      <c r="EA222" s="27">
        <v>1</v>
      </c>
      <c r="EC222" s="27">
        <v>1</v>
      </c>
      <c r="ED222" t="s">
        <v>4650</v>
      </c>
      <c r="EE222" s="27">
        <v>1</v>
      </c>
      <c r="EF222" t="s">
        <v>4651</v>
      </c>
      <c r="EG222" s="27">
        <v>0</v>
      </c>
      <c r="EI222" s="27">
        <v>1</v>
      </c>
      <c r="EJ222" t="s">
        <v>4652</v>
      </c>
      <c r="EK222" s="27">
        <v>1</v>
      </c>
      <c r="EL222" t="s">
        <v>4653</v>
      </c>
      <c r="EM222">
        <v>1</v>
      </c>
      <c r="EP222" s="22">
        <v>0</v>
      </c>
      <c r="EQ222" s="10" t="s">
        <v>242</v>
      </c>
      <c r="ER222" s="10" t="s">
        <v>242</v>
      </c>
      <c r="EU222" s="10" t="s">
        <v>242</v>
      </c>
      <c r="EV222" s="10" t="s">
        <v>242</v>
      </c>
      <c r="EX222" s="22">
        <v>0</v>
      </c>
      <c r="EY222" s="10" t="s">
        <v>242</v>
      </c>
      <c r="FA222" s="22">
        <v>0</v>
      </c>
      <c r="FB222" s="10" t="s">
        <v>242</v>
      </c>
      <c r="FD222" s="22">
        <v>0</v>
      </c>
      <c r="FE222" s="10" t="s">
        <v>242</v>
      </c>
      <c r="FG222" s="22">
        <v>0</v>
      </c>
      <c r="FH222" s="10" t="s">
        <v>242</v>
      </c>
      <c r="FJ222" s="10" t="s">
        <v>242</v>
      </c>
      <c r="FM222" s="22">
        <v>0</v>
      </c>
      <c r="FN222" s="10" t="s">
        <v>242</v>
      </c>
      <c r="FO222" s="10" t="s">
        <v>242</v>
      </c>
      <c r="FP222" s="10" t="s">
        <v>242</v>
      </c>
      <c r="FR222" s="22">
        <v>1</v>
      </c>
      <c r="FS222" s="10">
        <v>78</v>
      </c>
      <c r="FT222" s="10">
        <v>2</v>
      </c>
      <c r="FV222" s="22">
        <v>0.5</v>
      </c>
      <c r="FW222" s="10" t="s">
        <v>242</v>
      </c>
      <c r="FX222" s="10" t="s">
        <v>242</v>
      </c>
      <c r="FY222" s="10" t="s">
        <v>242</v>
      </c>
      <c r="FZ222" s="10" t="s">
        <v>242</v>
      </c>
      <c r="GA222" s="10" t="s">
        <v>242</v>
      </c>
      <c r="GB222" s="10" t="s">
        <v>242</v>
      </c>
      <c r="GC222" s="10" t="s">
        <v>242</v>
      </c>
      <c r="GD222" s="10">
        <v>1</v>
      </c>
      <c r="GE222" s="10" t="s">
        <v>4654</v>
      </c>
      <c r="GF222" s="10">
        <v>1</v>
      </c>
      <c r="GI222" s="22">
        <v>1</v>
      </c>
      <c r="GJ222" s="10">
        <v>1</v>
      </c>
      <c r="GK222" s="10" t="s">
        <v>242</v>
      </c>
      <c r="GL222" s="10" t="s">
        <v>4655</v>
      </c>
      <c r="GM222" s="10">
        <v>1</v>
      </c>
      <c r="GP222" s="46">
        <v>1</v>
      </c>
      <c r="GQ222" s="10">
        <v>1108</v>
      </c>
      <c r="GT222" s="10" t="s">
        <v>242</v>
      </c>
      <c r="GW222" s="22">
        <v>0.5</v>
      </c>
      <c r="GY222" s="22">
        <v>1</v>
      </c>
      <c r="GZ222" s="10" t="s">
        <v>4656</v>
      </c>
      <c r="HA222" s="10">
        <v>1</v>
      </c>
      <c r="HD222" s="22">
        <v>0</v>
      </c>
      <c r="HF222" s="10" t="s">
        <v>242</v>
      </c>
      <c r="HI222" s="10">
        <v>0.66666666699999999</v>
      </c>
      <c r="HJ222" s="10">
        <v>1</v>
      </c>
      <c r="HK222" s="10">
        <v>0.5</v>
      </c>
      <c r="HL222" s="10">
        <v>1</v>
      </c>
      <c r="HM222" s="10">
        <v>0.8</v>
      </c>
      <c r="HN222" s="10">
        <v>0</v>
      </c>
      <c r="HO222" s="10">
        <v>0</v>
      </c>
      <c r="HP222" s="10">
        <v>0.5</v>
      </c>
      <c r="HQ222" s="10">
        <v>1</v>
      </c>
      <c r="HR222" s="10">
        <v>0</v>
      </c>
      <c r="HS222" s="10">
        <v>0.75</v>
      </c>
      <c r="HT222" s="10">
        <v>0</v>
      </c>
      <c r="HU222" s="10">
        <v>1</v>
      </c>
      <c r="HV222" s="10">
        <v>0.72222222199999997</v>
      </c>
      <c r="HW222" s="10">
        <v>0.45</v>
      </c>
      <c r="HX222" s="10">
        <v>0.45</v>
      </c>
      <c r="HY222" s="10">
        <v>0.54074074100000002</v>
      </c>
      <c r="HZ222" s="10" t="s">
        <v>4641</v>
      </c>
      <c r="IA222" s="10" t="s">
        <v>266</v>
      </c>
      <c r="IB222" s="10" t="s">
        <v>4640</v>
      </c>
      <c r="IC222" s="10">
        <v>41716.976999999999</v>
      </c>
      <c r="ID222" s="10">
        <v>32136.962</v>
      </c>
      <c r="IE222" s="10">
        <v>48549.982000000004</v>
      </c>
      <c r="IF222" s="10" t="s">
        <v>242</v>
      </c>
      <c r="IG222" s="10">
        <v>41716.976999999999</v>
      </c>
    </row>
    <row r="223" spans="1:241" customFormat="1" ht="14" customHeight="1" x14ac:dyDescent="0.2">
      <c r="A223">
        <v>222</v>
      </c>
      <c r="B223">
        <v>246</v>
      </c>
      <c r="C223" s="1">
        <v>44795.604861111111</v>
      </c>
      <c r="D223" s="1">
        <v>44795.604861111111</v>
      </c>
      <c r="E223">
        <v>4</v>
      </c>
      <c r="G223" t="s">
        <v>242</v>
      </c>
      <c r="H223" t="s">
        <v>242</v>
      </c>
      <c r="I223">
        <v>1</v>
      </c>
      <c r="J223" s="1">
        <v>44795.604861111111</v>
      </c>
      <c r="K223" t="s">
        <v>4657</v>
      </c>
      <c r="L223" t="s">
        <v>242</v>
      </c>
      <c r="M223" t="s">
        <v>242</v>
      </c>
      <c r="P223" t="s">
        <v>242</v>
      </c>
      <c r="Q223" t="s">
        <v>242</v>
      </c>
      <c r="T223" t="s">
        <v>4658</v>
      </c>
      <c r="V223" t="s">
        <v>4659</v>
      </c>
      <c r="W223" t="s">
        <v>4660</v>
      </c>
      <c r="X223">
        <v>6099</v>
      </c>
      <c r="Y223" t="s">
        <v>297</v>
      </c>
      <c r="Z223" t="s">
        <v>765</v>
      </c>
      <c r="AA223">
        <v>2019</v>
      </c>
      <c r="AC223">
        <v>0.5</v>
      </c>
      <c r="AD223">
        <v>14</v>
      </c>
      <c r="AF223">
        <v>14</v>
      </c>
      <c r="AG223" t="s">
        <v>242</v>
      </c>
      <c r="AJ223" s="27">
        <v>1</v>
      </c>
      <c r="AK223">
        <v>12</v>
      </c>
      <c r="AL223" s="27">
        <v>0</v>
      </c>
      <c r="AM223">
        <v>0</v>
      </c>
      <c r="AN223" s="27">
        <v>0</v>
      </c>
      <c r="AO223">
        <v>0</v>
      </c>
      <c r="AP223" t="s">
        <v>4661</v>
      </c>
      <c r="AQ223">
        <v>2</v>
      </c>
      <c r="AT223" s="27">
        <v>1</v>
      </c>
      <c r="AU223">
        <v>1</v>
      </c>
      <c r="AV223" s="21">
        <f t="shared" si="12"/>
        <v>7.1428571428571423</v>
      </c>
      <c r="AW223">
        <v>2</v>
      </c>
      <c r="AZ223" s="27">
        <v>1</v>
      </c>
      <c r="BA223">
        <v>2</v>
      </c>
      <c r="BB223" s="21">
        <f t="shared" si="13"/>
        <v>14.285714285714285</v>
      </c>
      <c r="BC223" t="s">
        <v>242</v>
      </c>
      <c r="BF223" s="27">
        <v>1</v>
      </c>
      <c r="BG223">
        <v>6.6</v>
      </c>
      <c r="BI223">
        <v>2</v>
      </c>
      <c r="BL223" s="27">
        <v>1</v>
      </c>
      <c r="BM223">
        <v>2</v>
      </c>
      <c r="BP223" s="27">
        <v>1</v>
      </c>
      <c r="BQ223">
        <v>4</v>
      </c>
      <c r="BR223" s="21">
        <f t="shared" si="14"/>
        <v>28.571428571428569</v>
      </c>
      <c r="BT223">
        <v>1</v>
      </c>
      <c r="BW223" s="27">
        <v>1</v>
      </c>
      <c r="BX223">
        <v>7</v>
      </c>
      <c r="BY223" s="21">
        <f t="shared" si="15"/>
        <v>50</v>
      </c>
      <c r="BZ223">
        <v>2</v>
      </c>
      <c r="CA223">
        <v>1</v>
      </c>
      <c r="CD223" s="27">
        <v>0</v>
      </c>
      <c r="CF223" t="s">
        <v>242</v>
      </c>
      <c r="CG223" t="s">
        <v>242</v>
      </c>
      <c r="CI223" s="27">
        <v>1</v>
      </c>
      <c r="CJ223" t="s">
        <v>4662</v>
      </c>
      <c r="CK223">
        <v>1</v>
      </c>
      <c r="CN223" s="27">
        <v>0</v>
      </c>
      <c r="CO223" s="27">
        <v>0.5</v>
      </c>
      <c r="CP223" t="s">
        <v>242</v>
      </c>
      <c r="CQ223">
        <v>100</v>
      </c>
      <c r="CR223" t="s">
        <v>242</v>
      </c>
      <c r="CS223" t="s">
        <v>4663</v>
      </c>
      <c r="CU223" s="27">
        <v>1</v>
      </c>
      <c r="CV223" t="s">
        <v>4663</v>
      </c>
      <c r="CW223">
        <v>1</v>
      </c>
      <c r="CZ223" s="27">
        <v>1</v>
      </c>
      <c r="DA223">
        <v>52141</v>
      </c>
      <c r="DB223">
        <v>2</v>
      </c>
      <c r="DD223" s="27">
        <v>1</v>
      </c>
      <c r="DE223" t="s">
        <v>242</v>
      </c>
      <c r="DF223" t="s">
        <v>242</v>
      </c>
      <c r="DH223" t="s">
        <v>242</v>
      </c>
      <c r="DI223">
        <v>4758</v>
      </c>
      <c r="DJ223">
        <v>2</v>
      </c>
      <c r="DL223" s="27">
        <v>1</v>
      </c>
      <c r="DM223">
        <v>503012</v>
      </c>
      <c r="DN223">
        <v>2</v>
      </c>
      <c r="DP223">
        <v>1</v>
      </c>
      <c r="DS223" s="27">
        <v>1</v>
      </c>
      <c r="DT223" t="s">
        <v>4664</v>
      </c>
      <c r="DU223" s="27">
        <v>1</v>
      </c>
      <c r="DV223" t="s">
        <v>4665</v>
      </c>
      <c r="DW223" s="27">
        <v>0</v>
      </c>
      <c r="DY223" s="27">
        <v>1</v>
      </c>
      <c r="DZ223" s="2" t="s">
        <v>4666</v>
      </c>
      <c r="EA223" s="27">
        <v>1</v>
      </c>
      <c r="EB223" t="s">
        <v>4667</v>
      </c>
      <c r="EC223" s="27">
        <v>0</v>
      </c>
      <c r="EE223" s="27">
        <v>1</v>
      </c>
      <c r="EF223" t="s">
        <v>4668</v>
      </c>
      <c r="EG223" s="27">
        <v>1</v>
      </c>
      <c r="EH223" t="s">
        <v>4669</v>
      </c>
      <c r="EI223" s="27">
        <v>1</v>
      </c>
      <c r="EJ223" t="s">
        <v>4670</v>
      </c>
      <c r="EK223" s="27">
        <v>1</v>
      </c>
      <c r="EL223" t="s">
        <v>4671</v>
      </c>
      <c r="EM223">
        <v>1</v>
      </c>
      <c r="EP223" s="27">
        <v>0</v>
      </c>
      <c r="EQ223" t="s">
        <v>242</v>
      </c>
      <c r="ER223" t="s">
        <v>242</v>
      </c>
      <c r="EU223" t="s">
        <v>242</v>
      </c>
      <c r="EV223" t="s">
        <v>242</v>
      </c>
      <c r="EX223" s="27">
        <v>0</v>
      </c>
      <c r="EY223" t="s">
        <v>242</v>
      </c>
      <c r="FA223" s="27">
        <v>0</v>
      </c>
      <c r="FB223" t="s">
        <v>242</v>
      </c>
      <c r="FD223" s="27">
        <v>1</v>
      </c>
      <c r="FE223">
        <v>130.25</v>
      </c>
      <c r="FG223" s="27">
        <v>0</v>
      </c>
      <c r="FH223" t="s">
        <v>242</v>
      </c>
      <c r="FJ223" t="s">
        <v>242</v>
      </c>
      <c r="FM223" s="27">
        <v>0</v>
      </c>
      <c r="FN223" t="s">
        <v>242</v>
      </c>
      <c r="FO223" t="s">
        <v>242</v>
      </c>
      <c r="FP223" t="s">
        <v>242</v>
      </c>
      <c r="FR223" s="27">
        <v>1</v>
      </c>
      <c r="FS223">
        <v>39</v>
      </c>
      <c r="FT223">
        <v>2</v>
      </c>
      <c r="FV223" s="27">
        <v>1</v>
      </c>
      <c r="FW223">
        <v>5.5</v>
      </c>
      <c r="FX223">
        <v>8.3000000000000007</v>
      </c>
      <c r="FY223">
        <v>60.6</v>
      </c>
      <c r="FZ223">
        <v>20.6</v>
      </c>
      <c r="GA223" t="s">
        <v>242</v>
      </c>
      <c r="GB223" t="s">
        <v>242</v>
      </c>
      <c r="GC223" t="s">
        <v>242</v>
      </c>
      <c r="GD223">
        <v>1</v>
      </c>
      <c r="GE223" t="s">
        <v>4672</v>
      </c>
      <c r="GF223">
        <v>1</v>
      </c>
      <c r="GI223" s="27">
        <v>1</v>
      </c>
      <c r="GJ223">
        <v>1</v>
      </c>
      <c r="GK223">
        <v>1</v>
      </c>
      <c r="GM223">
        <v>1</v>
      </c>
      <c r="GP223" s="27">
        <v>1</v>
      </c>
      <c r="GQ223">
        <v>168</v>
      </c>
      <c r="GT223">
        <v>1</v>
      </c>
      <c r="GW223" s="27">
        <v>0</v>
      </c>
      <c r="GY223" s="27">
        <v>0</v>
      </c>
      <c r="HA223" t="s">
        <v>242</v>
      </c>
      <c r="HD223" s="27">
        <v>1</v>
      </c>
      <c r="HE223" t="s">
        <v>4673</v>
      </c>
      <c r="HF223">
        <v>1</v>
      </c>
      <c r="HI223">
        <v>0.66666666699999999</v>
      </c>
      <c r="HJ223">
        <v>1</v>
      </c>
      <c r="HK223">
        <v>0.75</v>
      </c>
      <c r="HL223">
        <v>1</v>
      </c>
      <c r="HM223">
        <v>0.8</v>
      </c>
      <c r="HN223">
        <v>0</v>
      </c>
      <c r="HO223">
        <v>0.25</v>
      </c>
      <c r="HP223">
        <v>0.66666666699999999</v>
      </c>
      <c r="HQ223">
        <v>1</v>
      </c>
      <c r="HR223">
        <v>1</v>
      </c>
      <c r="HS223">
        <v>0</v>
      </c>
      <c r="HT223">
        <v>1</v>
      </c>
      <c r="HU223">
        <v>1</v>
      </c>
      <c r="HV223">
        <v>0.80555555599999995</v>
      </c>
      <c r="HW223">
        <v>0.51249999999999996</v>
      </c>
      <c r="HX223">
        <v>0.73333333300000003</v>
      </c>
      <c r="HY223">
        <v>0.68379629600000003</v>
      </c>
      <c r="HZ223" t="s">
        <v>4674</v>
      </c>
      <c r="IA223" t="s">
        <v>266</v>
      </c>
      <c r="IB223" t="s">
        <v>4658</v>
      </c>
      <c r="IC223">
        <v>17174</v>
      </c>
      <c r="ID223">
        <v>15360</v>
      </c>
      <c r="IE223">
        <v>19546</v>
      </c>
      <c r="IF223">
        <v>22139</v>
      </c>
      <c r="IG223">
        <v>17174</v>
      </c>
    </row>
    <row r="224" spans="1:241" customFormat="1" ht="14" customHeight="1" x14ac:dyDescent="0.2">
      <c r="A224">
        <v>223</v>
      </c>
      <c r="B224">
        <v>247</v>
      </c>
      <c r="C224" s="1">
        <v>44795.604861111111</v>
      </c>
      <c r="D224" s="1">
        <v>44795.604861111111</v>
      </c>
      <c r="E224">
        <v>4</v>
      </c>
      <c r="G224" t="s">
        <v>242</v>
      </c>
      <c r="H224" t="s">
        <v>242</v>
      </c>
      <c r="I224">
        <v>1</v>
      </c>
      <c r="J224" s="1">
        <v>44795.604861111111</v>
      </c>
      <c r="K224" t="s">
        <v>4675</v>
      </c>
      <c r="L224" t="s">
        <v>242</v>
      </c>
      <c r="M224" t="s">
        <v>242</v>
      </c>
      <c r="P224" t="s">
        <v>242</v>
      </c>
      <c r="Q224" t="s">
        <v>242</v>
      </c>
      <c r="T224" t="s">
        <v>4676</v>
      </c>
      <c r="V224" t="s">
        <v>4677</v>
      </c>
      <c r="W224" t="s">
        <v>4678</v>
      </c>
      <c r="X224">
        <v>6798</v>
      </c>
      <c r="Y224" t="s">
        <v>659</v>
      </c>
      <c r="Z224" t="s">
        <v>660</v>
      </c>
      <c r="AA224">
        <v>2019</v>
      </c>
      <c r="AC224">
        <v>0</v>
      </c>
      <c r="AF224">
        <v>12</v>
      </c>
      <c r="AG224" t="s">
        <v>242</v>
      </c>
      <c r="AJ224" s="27">
        <v>1</v>
      </c>
      <c r="AK224">
        <v>10</v>
      </c>
      <c r="AL224" s="27">
        <v>0</v>
      </c>
      <c r="AM224">
        <v>0</v>
      </c>
      <c r="AN224" s="27">
        <v>0</v>
      </c>
      <c r="AO224">
        <v>0</v>
      </c>
      <c r="AQ224">
        <v>3</v>
      </c>
      <c r="AT224" s="27">
        <v>1</v>
      </c>
      <c r="AU224">
        <v>2</v>
      </c>
      <c r="AV224" s="21">
        <f t="shared" si="12"/>
        <v>16.666666666666664</v>
      </c>
      <c r="AW224">
        <v>3</v>
      </c>
      <c r="AZ224" s="27">
        <v>1</v>
      </c>
      <c r="BA224">
        <v>3</v>
      </c>
      <c r="BB224" s="21">
        <f t="shared" si="13"/>
        <v>25</v>
      </c>
      <c r="BC224" t="s">
        <v>242</v>
      </c>
      <c r="BF224" s="27">
        <v>1</v>
      </c>
      <c r="BI224">
        <v>2</v>
      </c>
      <c r="BL224" s="27">
        <v>1</v>
      </c>
      <c r="BM224">
        <v>2</v>
      </c>
      <c r="BP224" s="27">
        <v>1</v>
      </c>
      <c r="BQ224">
        <v>2</v>
      </c>
      <c r="BR224" s="21">
        <f t="shared" si="14"/>
        <v>16.666666666666664</v>
      </c>
      <c r="BT224">
        <v>3</v>
      </c>
      <c r="BW224" s="27">
        <v>1</v>
      </c>
      <c r="BX224">
        <v>1</v>
      </c>
      <c r="BY224" s="21">
        <f t="shared" si="15"/>
        <v>8.3333333333333321</v>
      </c>
      <c r="BZ224">
        <v>2</v>
      </c>
      <c r="CA224">
        <v>3</v>
      </c>
      <c r="CD224" s="27">
        <v>0</v>
      </c>
      <c r="CF224" t="s">
        <v>242</v>
      </c>
      <c r="CG224" t="s">
        <v>242</v>
      </c>
      <c r="CI224" s="27">
        <v>1</v>
      </c>
      <c r="CJ224" t="s">
        <v>4679</v>
      </c>
      <c r="CK224">
        <v>1</v>
      </c>
      <c r="CN224" s="27">
        <v>1</v>
      </c>
      <c r="CO224" s="27">
        <v>0.5</v>
      </c>
      <c r="CP224" t="s">
        <v>242</v>
      </c>
      <c r="CQ224">
        <v>100</v>
      </c>
      <c r="CR224" t="s">
        <v>242</v>
      </c>
      <c r="CS224" s="2" t="s">
        <v>4680</v>
      </c>
      <c r="CU224" s="27">
        <v>1</v>
      </c>
      <c r="CV224" t="s">
        <v>4681</v>
      </c>
      <c r="CW224">
        <v>1</v>
      </c>
      <c r="CZ224" s="27">
        <v>1</v>
      </c>
      <c r="DA224">
        <v>16173</v>
      </c>
      <c r="DB224">
        <v>2</v>
      </c>
      <c r="DD224" s="27">
        <v>1</v>
      </c>
      <c r="DE224" t="s">
        <v>242</v>
      </c>
      <c r="DF224" t="s">
        <v>242</v>
      </c>
      <c r="DH224" t="s">
        <v>242</v>
      </c>
      <c r="DI224">
        <v>95880</v>
      </c>
      <c r="DJ224">
        <v>2</v>
      </c>
      <c r="DL224" s="27">
        <v>0</v>
      </c>
      <c r="DM224" t="s">
        <v>242</v>
      </c>
      <c r="DN224" t="s">
        <v>242</v>
      </c>
      <c r="DP224">
        <v>1</v>
      </c>
      <c r="DS224" s="27">
        <v>1</v>
      </c>
      <c r="DT224" t="s">
        <v>4682</v>
      </c>
      <c r="DU224" s="27">
        <v>1</v>
      </c>
      <c r="DV224" s="2" t="s">
        <v>4683</v>
      </c>
      <c r="DW224" s="27">
        <v>0</v>
      </c>
      <c r="DY224" s="27">
        <v>1</v>
      </c>
      <c r="DZ224" s="2" t="s">
        <v>4684</v>
      </c>
      <c r="EA224" s="27">
        <v>0</v>
      </c>
      <c r="EC224" s="27">
        <v>1</v>
      </c>
      <c r="ED224" s="2" t="s">
        <v>4685</v>
      </c>
      <c r="EE224" s="27">
        <v>1</v>
      </c>
      <c r="EF224" s="2" t="s">
        <v>4686</v>
      </c>
      <c r="EG224" s="27">
        <v>1</v>
      </c>
      <c r="EH224" t="s">
        <v>4687</v>
      </c>
      <c r="EI224" s="27">
        <v>1</v>
      </c>
      <c r="EJ224" t="s">
        <v>4688</v>
      </c>
      <c r="EK224" s="27">
        <v>1</v>
      </c>
      <c r="EM224">
        <v>1</v>
      </c>
      <c r="EP224" s="27">
        <v>0</v>
      </c>
      <c r="EQ224" t="s">
        <v>242</v>
      </c>
      <c r="ER224" t="s">
        <v>242</v>
      </c>
      <c r="EU224" t="s">
        <v>242</v>
      </c>
      <c r="EV224" t="s">
        <v>242</v>
      </c>
      <c r="EX224" s="27">
        <v>0</v>
      </c>
      <c r="EY224" t="s">
        <v>242</v>
      </c>
      <c r="FA224" s="27">
        <v>0</v>
      </c>
      <c r="FB224" t="s">
        <v>242</v>
      </c>
      <c r="FD224" s="27">
        <v>1</v>
      </c>
      <c r="FE224">
        <v>29.67</v>
      </c>
      <c r="FG224" s="27">
        <v>0</v>
      </c>
      <c r="FH224" t="s">
        <v>242</v>
      </c>
      <c r="FJ224">
        <v>1</v>
      </c>
      <c r="FM224" s="27">
        <v>0</v>
      </c>
      <c r="FN224" t="s">
        <v>242</v>
      </c>
      <c r="FO224" t="s">
        <v>242</v>
      </c>
      <c r="FP224" t="s">
        <v>242</v>
      </c>
      <c r="FR224" s="27">
        <v>0</v>
      </c>
      <c r="FS224" t="s">
        <v>242</v>
      </c>
      <c r="FT224" t="s">
        <v>242</v>
      </c>
      <c r="FV224" s="27">
        <v>0</v>
      </c>
      <c r="FW224" t="s">
        <v>242</v>
      </c>
      <c r="FX224" t="s">
        <v>242</v>
      </c>
      <c r="FY224" t="s">
        <v>242</v>
      </c>
      <c r="FZ224" t="s">
        <v>242</v>
      </c>
      <c r="GA224" t="s">
        <v>242</v>
      </c>
      <c r="GB224" t="s">
        <v>242</v>
      </c>
      <c r="GC224" t="s">
        <v>242</v>
      </c>
      <c r="GD224" t="s">
        <v>242</v>
      </c>
      <c r="GE224" t="s">
        <v>4689</v>
      </c>
      <c r="GF224" t="s">
        <v>242</v>
      </c>
      <c r="GI224" s="27">
        <v>0</v>
      </c>
      <c r="GJ224" t="s">
        <v>242</v>
      </c>
      <c r="GK224" t="s">
        <v>242</v>
      </c>
      <c r="GM224" t="s">
        <v>242</v>
      </c>
      <c r="GP224" s="27">
        <v>1</v>
      </c>
      <c r="GQ224">
        <v>81</v>
      </c>
      <c r="GT224">
        <v>1</v>
      </c>
      <c r="GW224" s="27">
        <v>0</v>
      </c>
      <c r="GY224" s="27">
        <v>0</v>
      </c>
      <c r="HA224" t="s">
        <v>242</v>
      </c>
      <c r="HD224" s="27">
        <v>1</v>
      </c>
      <c r="HE224" s="2" t="s">
        <v>4690</v>
      </c>
      <c r="HF224">
        <v>1</v>
      </c>
      <c r="HI224">
        <v>0.66666666699999999</v>
      </c>
      <c r="HJ224">
        <v>1</v>
      </c>
      <c r="HK224">
        <v>0.75</v>
      </c>
      <c r="HL224">
        <v>0.66666666699999999</v>
      </c>
      <c r="HM224">
        <v>0.8</v>
      </c>
      <c r="HN224">
        <v>0</v>
      </c>
      <c r="HO224">
        <v>0.25</v>
      </c>
      <c r="HP224">
        <v>0</v>
      </c>
      <c r="HQ224">
        <v>0</v>
      </c>
      <c r="HR224">
        <v>1</v>
      </c>
      <c r="HS224">
        <v>0</v>
      </c>
      <c r="HT224">
        <v>1</v>
      </c>
      <c r="HU224">
        <v>1</v>
      </c>
      <c r="HV224">
        <v>0.80555555599999995</v>
      </c>
      <c r="HW224">
        <v>0.429166667</v>
      </c>
      <c r="HX224">
        <v>0.4</v>
      </c>
      <c r="HY224">
        <v>0.54490740699999995</v>
      </c>
      <c r="HZ224" t="s">
        <v>4691</v>
      </c>
      <c r="IA224" t="s">
        <v>266</v>
      </c>
      <c r="IB224" t="s">
        <v>4676</v>
      </c>
      <c r="IC224">
        <v>5763</v>
      </c>
      <c r="ID224">
        <v>5859</v>
      </c>
      <c r="IE224">
        <v>6353</v>
      </c>
      <c r="IF224">
        <v>7001</v>
      </c>
      <c r="IG224">
        <v>5763</v>
      </c>
    </row>
    <row r="225" spans="1:241" customFormat="1" ht="14" customHeight="1" x14ac:dyDescent="0.2">
      <c r="A225">
        <v>224</v>
      </c>
      <c r="B225">
        <v>248</v>
      </c>
      <c r="C225" s="1">
        <v>44795.604861111111</v>
      </c>
      <c r="D225" s="1">
        <v>44795.604861111111</v>
      </c>
      <c r="E225">
        <v>4</v>
      </c>
      <c r="G225" t="s">
        <v>242</v>
      </c>
      <c r="H225" t="s">
        <v>242</v>
      </c>
      <c r="I225">
        <v>1</v>
      </c>
      <c r="J225" s="1">
        <v>44795.604861111111</v>
      </c>
      <c r="K225" t="s">
        <v>4692</v>
      </c>
      <c r="L225" t="s">
        <v>242</v>
      </c>
      <c r="M225" t="s">
        <v>242</v>
      </c>
      <c r="P225" t="s">
        <v>242</v>
      </c>
      <c r="Q225" t="s">
        <v>242</v>
      </c>
      <c r="T225" t="s">
        <v>4693</v>
      </c>
      <c r="U225" s="24">
        <v>764180</v>
      </c>
      <c r="V225" t="s">
        <v>4694</v>
      </c>
      <c r="W225" t="s">
        <v>4695</v>
      </c>
      <c r="X225">
        <v>2111</v>
      </c>
      <c r="Y225" t="s">
        <v>326</v>
      </c>
      <c r="Z225" t="s">
        <v>4696</v>
      </c>
      <c r="AA225">
        <v>2020</v>
      </c>
      <c r="AC225">
        <v>0.5</v>
      </c>
      <c r="AD225">
        <v>9</v>
      </c>
      <c r="AF225">
        <v>11</v>
      </c>
      <c r="AG225" t="s">
        <v>242</v>
      </c>
      <c r="AJ225" s="27">
        <v>0</v>
      </c>
      <c r="AK225">
        <v>0</v>
      </c>
      <c r="AL225" s="27">
        <v>0</v>
      </c>
      <c r="AM225">
        <v>0</v>
      </c>
      <c r="AN225" s="27">
        <v>0</v>
      </c>
      <c r="AO225">
        <v>0</v>
      </c>
      <c r="AQ225" t="s">
        <v>242</v>
      </c>
      <c r="AT225" s="27">
        <v>1</v>
      </c>
      <c r="AU225">
        <v>1</v>
      </c>
      <c r="AV225" s="21">
        <f t="shared" si="12"/>
        <v>9.0909090909090917</v>
      </c>
      <c r="AW225">
        <v>2</v>
      </c>
      <c r="AZ225" s="27">
        <v>1</v>
      </c>
      <c r="BA225">
        <v>2</v>
      </c>
      <c r="BB225" s="21">
        <f t="shared" si="13"/>
        <v>18.181818181818183</v>
      </c>
      <c r="BC225" t="s">
        <v>242</v>
      </c>
      <c r="BF225" s="27">
        <v>0</v>
      </c>
      <c r="BI225" t="s">
        <v>242</v>
      </c>
      <c r="BL225" s="27">
        <v>1</v>
      </c>
      <c r="BM225">
        <v>2</v>
      </c>
      <c r="BP225" s="27">
        <v>1</v>
      </c>
      <c r="BQ225">
        <v>4</v>
      </c>
      <c r="BR225" s="21">
        <f t="shared" si="14"/>
        <v>36.363636363636367</v>
      </c>
      <c r="BT225">
        <v>1</v>
      </c>
      <c r="BW225" s="27">
        <v>1</v>
      </c>
      <c r="BX225">
        <v>3</v>
      </c>
      <c r="BY225" s="21">
        <f t="shared" si="15"/>
        <v>27.27272727272727</v>
      </c>
      <c r="BZ225">
        <v>1</v>
      </c>
      <c r="CA225">
        <v>1</v>
      </c>
      <c r="CD225" s="27">
        <v>0</v>
      </c>
      <c r="CF225" t="s">
        <v>242</v>
      </c>
      <c r="CG225" t="s">
        <v>242</v>
      </c>
      <c r="CI225" s="27">
        <v>1</v>
      </c>
      <c r="CJ225" t="s">
        <v>4697</v>
      </c>
      <c r="CK225">
        <v>1</v>
      </c>
      <c r="CN225" s="27">
        <v>0</v>
      </c>
      <c r="CO225" s="27">
        <v>0</v>
      </c>
      <c r="CP225" t="s">
        <v>242</v>
      </c>
      <c r="CQ225" t="s">
        <v>242</v>
      </c>
      <c r="CR225" t="s">
        <v>242</v>
      </c>
      <c r="CU225" s="27">
        <v>1</v>
      </c>
      <c r="CV225" t="s">
        <v>4698</v>
      </c>
      <c r="CW225">
        <v>1</v>
      </c>
      <c r="CZ225" s="27">
        <v>1</v>
      </c>
      <c r="DA225">
        <v>154507</v>
      </c>
      <c r="DB225">
        <v>2</v>
      </c>
      <c r="DD225" s="27">
        <v>1</v>
      </c>
      <c r="DE225">
        <v>147909</v>
      </c>
      <c r="DF225">
        <v>2</v>
      </c>
      <c r="DG225">
        <v>151259</v>
      </c>
      <c r="DH225">
        <v>2</v>
      </c>
      <c r="DI225" t="s">
        <v>242</v>
      </c>
      <c r="DJ225" t="s">
        <v>242</v>
      </c>
      <c r="DL225" s="27">
        <v>1</v>
      </c>
      <c r="DM225">
        <v>5078448</v>
      </c>
      <c r="DN225">
        <v>2</v>
      </c>
      <c r="DP225">
        <v>1</v>
      </c>
      <c r="DS225" s="27">
        <v>1</v>
      </c>
      <c r="DT225" t="s">
        <v>4699</v>
      </c>
      <c r="DU225" s="27">
        <v>1</v>
      </c>
      <c r="DV225" s="2" t="s">
        <v>4700</v>
      </c>
      <c r="DW225" s="27">
        <v>1</v>
      </c>
      <c r="DX225" s="2" t="s">
        <v>4701</v>
      </c>
      <c r="DY225" s="27">
        <v>1</v>
      </c>
      <c r="DZ225" t="s">
        <v>4702</v>
      </c>
      <c r="EA225" s="27">
        <v>1</v>
      </c>
      <c r="EB225" t="s">
        <v>4703</v>
      </c>
      <c r="EC225" s="27">
        <v>1</v>
      </c>
      <c r="ED225" t="s">
        <v>4704</v>
      </c>
      <c r="EE225" s="27">
        <v>1</v>
      </c>
      <c r="EF225" t="s">
        <v>4705</v>
      </c>
      <c r="EG225" s="27">
        <v>1</v>
      </c>
      <c r="EH225" t="s">
        <v>4706</v>
      </c>
      <c r="EI225" s="27">
        <v>1</v>
      </c>
      <c r="EJ225" t="s">
        <v>950</v>
      </c>
      <c r="EK225" s="27">
        <v>1</v>
      </c>
      <c r="EM225">
        <v>4</v>
      </c>
      <c r="EP225" s="27">
        <v>0</v>
      </c>
      <c r="EQ225" t="s">
        <v>242</v>
      </c>
      <c r="ER225" t="s">
        <v>242</v>
      </c>
      <c r="EU225" t="s">
        <v>242</v>
      </c>
      <c r="EV225" t="s">
        <v>242</v>
      </c>
      <c r="EX225" s="27">
        <v>1</v>
      </c>
      <c r="EY225">
        <v>8960</v>
      </c>
      <c r="EZ225" t="s">
        <v>3418</v>
      </c>
      <c r="FA225" s="27">
        <v>1</v>
      </c>
      <c r="FB225">
        <v>16</v>
      </c>
      <c r="FD225" s="27">
        <v>1</v>
      </c>
      <c r="FE225">
        <v>10760.6</v>
      </c>
      <c r="FG225" s="27">
        <v>0</v>
      </c>
      <c r="FH225" t="s">
        <v>242</v>
      </c>
      <c r="FJ225">
        <v>4</v>
      </c>
      <c r="FM225" s="27">
        <v>0</v>
      </c>
      <c r="FN225" t="s">
        <v>242</v>
      </c>
      <c r="FO225" t="s">
        <v>242</v>
      </c>
      <c r="FP225" t="s">
        <v>242</v>
      </c>
      <c r="FR225" s="27">
        <v>1</v>
      </c>
      <c r="FS225">
        <v>37.24</v>
      </c>
      <c r="FT225">
        <v>2</v>
      </c>
      <c r="FU225" t="s">
        <v>4707</v>
      </c>
      <c r="FV225" s="27">
        <v>0</v>
      </c>
      <c r="FW225" t="s">
        <v>242</v>
      </c>
      <c r="FX225" t="s">
        <v>242</v>
      </c>
      <c r="FY225" t="s">
        <v>242</v>
      </c>
      <c r="FZ225" t="s">
        <v>242</v>
      </c>
      <c r="GA225" t="s">
        <v>242</v>
      </c>
      <c r="GB225" t="s">
        <v>242</v>
      </c>
      <c r="GC225" t="s">
        <v>242</v>
      </c>
      <c r="GD225" t="s">
        <v>242</v>
      </c>
      <c r="GF225">
        <v>1</v>
      </c>
      <c r="GI225" s="27">
        <v>1</v>
      </c>
      <c r="GJ225" t="s">
        <v>242</v>
      </c>
      <c r="GK225">
        <v>0.997</v>
      </c>
      <c r="GM225">
        <v>1</v>
      </c>
      <c r="GP225" s="44">
        <v>1</v>
      </c>
      <c r="GQ225">
        <v>78</v>
      </c>
      <c r="GT225">
        <v>1</v>
      </c>
      <c r="GW225" s="27">
        <v>1</v>
      </c>
      <c r="GY225" s="27">
        <v>0.5</v>
      </c>
      <c r="HA225">
        <v>1</v>
      </c>
      <c r="HD225" s="27">
        <v>1</v>
      </c>
      <c r="HE225" t="s">
        <v>4708</v>
      </c>
      <c r="HF225">
        <v>1</v>
      </c>
      <c r="HI225">
        <v>0.55555555599999995</v>
      </c>
      <c r="HJ225">
        <v>1</v>
      </c>
      <c r="HK225">
        <v>0.5</v>
      </c>
      <c r="HL225">
        <v>1</v>
      </c>
      <c r="HM225">
        <v>1</v>
      </c>
      <c r="HN225">
        <v>0</v>
      </c>
      <c r="HO225">
        <v>0.75</v>
      </c>
      <c r="HP225">
        <v>0.33333333300000001</v>
      </c>
      <c r="HQ225">
        <v>1</v>
      </c>
      <c r="HR225">
        <v>0</v>
      </c>
      <c r="HS225">
        <v>0.75</v>
      </c>
      <c r="HT225">
        <v>1</v>
      </c>
      <c r="HU225">
        <v>1</v>
      </c>
      <c r="HV225">
        <v>0.68518518500000003</v>
      </c>
      <c r="HW225">
        <v>0.6875</v>
      </c>
      <c r="HX225">
        <v>0.61666666699999995</v>
      </c>
      <c r="HY225">
        <v>0.66311728400000003</v>
      </c>
      <c r="HZ225" t="s">
        <v>4709</v>
      </c>
      <c r="IA225" t="s">
        <v>266</v>
      </c>
      <c r="IB225" t="s">
        <v>4693</v>
      </c>
      <c r="IC225">
        <v>19796</v>
      </c>
      <c r="ID225">
        <v>20841</v>
      </c>
      <c r="IE225">
        <v>21111</v>
      </c>
      <c r="IF225">
        <v>20688</v>
      </c>
      <c r="IG225">
        <v>19796</v>
      </c>
    </row>
    <row r="226" spans="1:241" customFormat="1" ht="14" customHeight="1" x14ac:dyDescent="0.2">
      <c r="A226">
        <v>225</v>
      </c>
      <c r="B226">
        <v>249</v>
      </c>
      <c r="C226" s="1">
        <v>44795.604861111111</v>
      </c>
      <c r="D226" s="1">
        <v>44795.604861111111</v>
      </c>
      <c r="E226">
        <v>4</v>
      </c>
      <c r="G226" t="s">
        <v>242</v>
      </c>
      <c r="H226" t="s">
        <v>242</v>
      </c>
      <c r="I226">
        <v>1</v>
      </c>
      <c r="J226" s="1">
        <v>44795.604861111111</v>
      </c>
      <c r="K226" t="s">
        <v>4710</v>
      </c>
      <c r="L226" t="s">
        <v>242</v>
      </c>
      <c r="M226" t="s">
        <v>242</v>
      </c>
      <c r="P226" t="s">
        <v>242</v>
      </c>
      <c r="Q226" t="s">
        <v>242</v>
      </c>
      <c r="T226" t="s">
        <v>4711</v>
      </c>
      <c r="U226" s="24">
        <v>936468</v>
      </c>
      <c r="V226" t="s">
        <v>4712</v>
      </c>
      <c r="W226">
        <v>539830109</v>
      </c>
      <c r="X226">
        <v>3760</v>
      </c>
      <c r="Y226" t="s">
        <v>476</v>
      </c>
      <c r="Z226" t="s">
        <v>2504</v>
      </c>
      <c r="AA226">
        <v>2019</v>
      </c>
      <c r="AB226">
        <v>2020</v>
      </c>
      <c r="AC226">
        <v>1</v>
      </c>
      <c r="AD226">
        <v>15</v>
      </c>
      <c r="AF226">
        <v>12</v>
      </c>
      <c r="AG226" t="s">
        <v>242</v>
      </c>
      <c r="AJ226" s="27">
        <v>0</v>
      </c>
      <c r="AK226">
        <v>0</v>
      </c>
      <c r="AL226" s="27">
        <v>0</v>
      </c>
      <c r="AM226">
        <v>0</v>
      </c>
      <c r="AN226" s="27">
        <v>0</v>
      </c>
      <c r="AO226">
        <v>0</v>
      </c>
      <c r="AQ226" t="s">
        <v>242</v>
      </c>
      <c r="AT226" s="44">
        <v>1</v>
      </c>
      <c r="AU226" s="24">
        <v>11</v>
      </c>
      <c r="AV226" s="21">
        <f t="shared" si="12"/>
        <v>91.666666666666657</v>
      </c>
      <c r="AW226" t="s">
        <v>242</v>
      </c>
      <c r="AZ226" s="27">
        <v>1</v>
      </c>
      <c r="BA226" s="24">
        <v>11</v>
      </c>
      <c r="BB226" s="21">
        <f t="shared" si="13"/>
        <v>91.666666666666657</v>
      </c>
      <c r="BC226" t="s">
        <v>242</v>
      </c>
      <c r="BF226" s="27">
        <v>1</v>
      </c>
      <c r="BG226">
        <v>5</v>
      </c>
      <c r="BI226">
        <v>2</v>
      </c>
      <c r="BL226" s="27">
        <v>1</v>
      </c>
      <c r="BM226">
        <v>2</v>
      </c>
      <c r="BP226" s="27">
        <v>1</v>
      </c>
      <c r="BQ226">
        <v>4</v>
      </c>
      <c r="BR226" s="21">
        <f t="shared" si="14"/>
        <v>33.333333333333329</v>
      </c>
      <c r="BS226" s="8">
        <v>44969</v>
      </c>
      <c r="BT226">
        <v>1</v>
      </c>
      <c r="BW226" s="27">
        <v>1</v>
      </c>
      <c r="BX226">
        <v>1</v>
      </c>
      <c r="BY226" s="21">
        <f t="shared" si="15"/>
        <v>8.3333333333333321</v>
      </c>
      <c r="BZ226" t="s">
        <v>242</v>
      </c>
      <c r="CA226">
        <v>1</v>
      </c>
      <c r="CD226" s="27">
        <v>0.5</v>
      </c>
      <c r="CE226" t="s">
        <v>4713</v>
      </c>
      <c r="CF226">
        <v>1</v>
      </c>
      <c r="CG226" t="s">
        <v>242</v>
      </c>
      <c r="CI226" s="27">
        <v>1</v>
      </c>
      <c r="CJ226" t="s">
        <v>4714</v>
      </c>
      <c r="CK226">
        <v>1</v>
      </c>
      <c r="CN226" s="27">
        <v>0</v>
      </c>
      <c r="CO226" s="27">
        <v>0.5</v>
      </c>
      <c r="CP226" t="s">
        <v>242</v>
      </c>
      <c r="CQ226">
        <v>100</v>
      </c>
      <c r="CR226" t="s">
        <v>242</v>
      </c>
      <c r="CS226" t="s">
        <v>4715</v>
      </c>
      <c r="CU226" s="27">
        <v>1</v>
      </c>
      <c r="CV226" t="s">
        <v>4716</v>
      </c>
      <c r="CW226">
        <v>1</v>
      </c>
      <c r="CZ226" s="27">
        <v>1</v>
      </c>
      <c r="DA226">
        <v>305362</v>
      </c>
      <c r="DB226">
        <v>2</v>
      </c>
      <c r="DC226" s="5">
        <v>662659</v>
      </c>
      <c r="DD226" s="27">
        <v>1</v>
      </c>
      <c r="DE226">
        <v>466073</v>
      </c>
      <c r="DF226">
        <v>2</v>
      </c>
      <c r="DG226">
        <v>662659</v>
      </c>
      <c r="DH226">
        <v>2</v>
      </c>
      <c r="DI226" t="s">
        <v>242</v>
      </c>
      <c r="DJ226" t="s">
        <v>242</v>
      </c>
      <c r="DL226" s="27">
        <v>1</v>
      </c>
      <c r="DM226">
        <v>7700000</v>
      </c>
      <c r="DN226">
        <v>2</v>
      </c>
      <c r="DP226">
        <v>4</v>
      </c>
      <c r="DS226" s="27">
        <v>1</v>
      </c>
      <c r="DT226" t="s">
        <v>4717</v>
      </c>
      <c r="DU226" s="27">
        <v>1</v>
      </c>
      <c r="DV226" t="s">
        <v>4718</v>
      </c>
      <c r="DW226" s="27">
        <v>0</v>
      </c>
      <c r="DX226" t="s">
        <v>4719</v>
      </c>
      <c r="DY226" s="27">
        <v>1</v>
      </c>
      <c r="DZ226" t="s">
        <v>4720</v>
      </c>
      <c r="EA226" s="27">
        <v>1</v>
      </c>
      <c r="EB226" t="s">
        <v>4721</v>
      </c>
      <c r="EC226" s="27">
        <v>1</v>
      </c>
      <c r="ED226" t="s">
        <v>4722</v>
      </c>
      <c r="EE226" s="27">
        <v>1</v>
      </c>
      <c r="EF226" t="s">
        <v>4723</v>
      </c>
      <c r="EG226" s="27">
        <v>1</v>
      </c>
      <c r="EH226" t="s">
        <v>4724</v>
      </c>
      <c r="EI226" s="27">
        <v>1</v>
      </c>
      <c r="EJ226" t="s">
        <v>4725</v>
      </c>
      <c r="EK226" s="27">
        <v>1</v>
      </c>
      <c r="EL226" t="s">
        <v>4726</v>
      </c>
      <c r="EM226">
        <v>4</v>
      </c>
      <c r="EP226" s="27">
        <v>0</v>
      </c>
      <c r="EQ226" t="s">
        <v>242</v>
      </c>
      <c r="ER226" t="s">
        <v>242</v>
      </c>
      <c r="EU226" t="s">
        <v>242</v>
      </c>
      <c r="EV226" t="s">
        <v>242</v>
      </c>
      <c r="EX226" s="27">
        <v>0</v>
      </c>
      <c r="EY226" t="s">
        <v>242</v>
      </c>
      <c r="FA226" s="27">
        <v>0</v>
      </c>
      <c r="FB226" t="s">
        <v>242</v>
      </c>
      <c r="FD226" s="27">
        <v>1</v>
      </c>
      <c r="FE226">
        <v>6182.68</v>
      </c>
      <c r="FG226" s="27">
        <v>0</v>
      </c>
      <c r="FH226" t="s">
        <v>242</v>
      </c>
      <c r="FJ226">
        <v>4</v>
      </c>
      <c r="FM226" s="27">
        <v>1</v>
      </c>
      <c r="FN226">
        <v>44.3</v>
      </c>
      <c r="FO226">
        <v>30.6</v>
      </c>
      <c r="FP226">
        <v>22.8</v>
      </c>
      <c r="FQ226" s="2" t="s">
        <v>4727</v>
      </c>
      <c r="FR226" s="27">
        <v>1</v>
      </c>
      <c r="FS226">
        <v>23</v>
      </c>
      <c r="FT226">
        <v>2</v>
      </c>
      <c r="FV226" s="27">
        <v>0.5</v>
      </c>
      <c r="FW226" t="s">
        <v>242</v>
      </c>
      <c r="FX226" t="s">
        <v>242</v>
      </c>
      <c r="FY226" t="s">
        <v>242</v>
      </c>
      <c r="FZ226" t="s">
        <v>242</v>
      </c>
      <c r="GA226" t="s">
        <v>242</v>
      </c>
      <c r="GB226" t="s">
        <v>242</v>
      </c>
      <c r="GC226" t="s">
        <v>242</v>
      </c>
      <c r="GD226">
        <v>1</v>
      </c>
      <c r="GE226" t="s">
        <v>4728</v>
      </c>
      <c r="GF226">
        <v>1</v>
      </c>
      <c r="GI226" s="27">
        <v>0</v>
      </c>
      <c r="GJ226" t="s">
        <v>242</v>
      </c>
      <c r="GK226" t="s">
        <v>242</v>
      </c>
      <c r="GM226" t="s">
        <v>242</v>
      </c>
      <c r="GP226" s="44">
        <v>1</v>
      </c>
      <c r="GQ226">
        <v>200</v>
      </c>
      <c r="GT226" t="s">
        <v>242</v>
      </c>
      <c r="GW226" s="27">
        <v>0</v>
      </c>
      <c r="GY226" s="27">
        <v>0</v>
      </c>
      <c r="HA226" t="s">
        <v>242</v>
      </c>
      <c r="HD226" s="27">
        <v>1</v>
      </c>
      <c r="HE226" t="s">
        <v>4729</v>
      </c>
      <c r="HF226">
        <v>1</v>
      </c>
      <c r="HI226">
        <v>0.61111111100000004</v>
      </c>
      <c r="HJ226">
        <v>1</v>
      </c>
      <c r="HK226">
        <v>0.75</v>
      </c>
      <c r="HL226">
        <v>1</v>
      </c>
      <c r="HM226">
        <v>0.9</v>
      </c>
      <c r="HN226">
        <v>0</v>
      </c>
      <c r="HO226">
        <v>0.25</v>
      </c>
      <c r="HP226">
        <v>0.83333333300000001</v>
      </c>
      <c r="HQ226">
        <v>0</v>
      </c>
      <c r="HR226">
        <v>0</v>
      </c>
      <c r="HS226">
        <v>0</v>
      </c>
      <c r="HT226">
        <v>1</v>
      </c>
      <c r="HU226">
        <v>1</v>
      </c>
      <c r="HV226">
        <v>0.78703703700000005</v>
      </c>
      <c r="HW226">
        <v>0.53749999999999998</v>
      </c>
      <c r="HX226">
        <v>0.366666667</v>
      </c>
      <c r="HY226">
        <v>0.56373456799999999</v>
      </c>
      <c r="HZ226" t="s">
        <v>4730</v>
      </c>
      <c r="IA226" t="s">
        <v>266</v>
      </c>
      <c r="IB226" t="s">
        <v>4711</v>
      </c>
      <c r="IC226">
        <v>59812</v>
      </c>
      <c r="ID226">
        <v>65398</v>
      </c>
      <c r="IE226">
        <v>67044</v>
      </c>
      <c r="IF226">
        <v>65984</v>
      </c>
      <c r="IG226">
        <v>59812</v>
      </c>
    </row>
    <row r="227" spans="1:241" customFormat="1" ht="14" customHeight="1" x14ac:dyDescent="0.2">
      <c r="A227">
        <v>226</v>
      </c>
      <c r="B227">
        <v>250</v>
      </c>
      <c r="C227" s="1">
        <v>44795.604861111111</v>
      </c>
      <c r="D227" s="1">
        <v>44795.604861111111</v>
      </c>
      <c r="E227">
        <v>4</v>
      </c>
      <c r="G227" t="s">
        <v>242</v>
      </c>
      <c r="H227" t="s">
        <v>242</v>
      </c>
      <c r="I227">
        <v>1</v>
      </c>
      <c r="J227" s="1">
        <v>44795.604861111111</v>
      </c>
      <c r="K227" t="s">
        <v>4731</v>
      </c>
      <c r="L227" t="s">
        <v>242</v>
      </c>
      <c r="M227" t="s">
        <v>242</v>
      </c>
      <c r="P227" t="s">
        <v>242</v>
      </c>
      <c r="Q227" t="s">
        <v>242</v>
      </c>
      <c r="T227" t="s">
        <v>4732</v>
      </c>
      <c r="U227" s="24">
        <v>821189</v>
      </c>
      <c r="V227" t="s">
        <v>4733</v>
      </c>
      <c r="W227" t="s">
        <v>4734</v>
      </c>
      <c r="X227">
        <v>1311</v>
      </c>
      <c r="Y227" t="s">
        <v>248</v>
      </c>
      <c r="Z227" t="s">
        <v>249</v>
      </c>
      <c r="AA227">
        <v>2019</v>
      </c>
      <c r="AC227">
        <v>0.5</v>
      </c>
      <c r="AF227">
        <v>8</v>
      </c>
      <c r="AG227" t="s">
        <v>242</v>
      </c>
      <c r="AJ227" s="27">
        <v>1</v>
      </c>
      <c r="AK227">
        <v>7</v>
      </c>
      <c r="AL227" s="27">
        <v>1</v>
      </c>
      <c r="AM227">
        <v>8</v>
      </c>
      <c r="AN227" s="27">
        <v>1</v>
      </c>
      <c r="AO227">
        <v>8</v>
      </c>
      <c r="AP227" t="s">
        <v>4735</v>
      </c>
      <c r="AQ227">
        <v>2</v>
      </c>
      <c r="AT227" s="27">
        <v>1</v>
      </c>
      <c r="AU227">
        <v>1</v>
      </c>
      <c r="AV227" s="21">
        <f t="shared" si="12"/>
        <v>12.5</v>
      </c>
      <c r="AW227">
        <v>2</v>
      </c>
      <c r="AZ227" s="27">
        <v>1</v>
      </c>
      <c r="BA227">
        <v>2</v>
      </c>
      <c r="BB227" s="21">
        <f t="shared" si="13"/>
        <v>25</v>
      </c>
      <c r="BC227" t="s">
        <v>242</v>
      </c>
      <c r="BF227" s="27">
        <v>1</v>
      </c>
      <c r="BI227">
        <v>2</v>
      </c>
      <c r="BL227" s="27">
        <v>1</v>
      </c>
      <c r="BM227">
        <v>2</v>
      </c>
      <c r="BP227" s="27">
        <v>1</v>
      </c>
      <c r="BQ227">
        <v>2</v>
      </c>
      <c r="BR227" s="21">
        <f t="shared" si="14"/>
        <v>25</v>
      </c>
      <c r="BS227" t="s">
        <v>4736</v>
      </c>
      <c r="BT227">
        <v>1</v>
      </c>
      <c r="BW227" s="27">
        <v>0</v>
      </c>
      <c r="BX227" s="24" t="s">
        <v>242</v>
      </c>
      <c r="BY227" s="21" t="s">
        <v>242</v>
      </c>
      <c r="BZ227" t="s">
        <v>242</v>
      </c>
      <c r="CA227" t="s">
        <v>242</v>
      </c>
      <c r="CD227" s="27">
        <v>0</v>
      </c>
      <c r="CF227" t="s">
        <v>242</v>
      </c>
      <c r="CG227" t="s">
        <v>242</v>
      </c>
      <c r="CI227" s="27">
        <v>0</v>
      </c>
      <c r="CK227" t="s">
        <v>242</v>
      </c>
      <c r="CN227" s="27">
        <v>0</v>
      </c>
      <c r="CO227" s="27">
        <v>0</v>
      </c>
      <c r="CP227" t="s">
        <v>242</v>
      </c>
      <c r="CQ227" t="s">
        <v>242</v>
      </c>
      <c r="CR227" t="s">
        <v>242</v>
      </c>
      <c r="CU227" s="27">
        <v>1</v>
      </c>
      <c r="CV227" s="2" t="s">
        <v>4737</v>
      </c>
      <c r="CW227">
        <v>1</v>
      </c>
      <c r="CZ227" s="27">
        <v>1</v>
      </c>
      <c r="DA227">
        <v>5300000</v>
      </c>
      <c r="DB227">
        <v>2</v>
      </c>
      <c r="DD227" s="27">
        <v>0</v>
      </c>
      <c r="DE227" t="s">
        <v>242</v>
      </c>
      <c r="DF227" t="s">
        <v>242</v>
      </c>
      <c r="DH227" t="s">
        <v>242</v>
      </c>
      <c r="DI227" t="s">
        <v>242</v>
      </c>
      <c r="DJ227" t="s">
        <v>242</v>
      </c>
      <c r="DL227" s="27">
        <v>0</v>
      </c>
      <c r="DM227" t="s">
        <v>242</v>
      </c>
      <c r="DN227" t="s">
        <v>242</v>
      </c>
      <c r="DP227">
        <v>1</v>
      </c>
      <c r="DS227" s="27">
        <v>1</v>
      </c>
      <c r="DT227" t="s">
        <v>4738</v>
      </c>
      <c r="DU227" s="27">
        <v>1</v>
      </c>
      <c r="DV227" t="s">
        <v>4739</v>
      </c>
      <c r="DW227" s="27">
        <v>1</v>
      </c>
      <c r="DX227" t="s">
        <v>4740</v>
      </c>
      <c r="DY227" s="27">
        <v>1</v>
      </c>
      <c r="DZ227" s="2" t="s">
        <v>4741</v>
      </c>
      <c r="EA227" s="27">
        <v>1</v>
      </c>
      <c r="EC227" s="27">
        <v>1</v>
      </c>
      <c r="ED227" t="s">
        <v>4742</v>
      </c>
      <c r="EE227" s="27">
        <v>1</v>
      </c>
      <c r="EF227" t="s">
        <v>4743</v>
      </c>
      <c r="EG227" s="27">
        <v>1</v>
      </c>
      <c r="EH227" t="s">
        <v>4744</v>
      </c>
      <c r="EI227" s="27">
        <v>1</v>
      </c>
      <c r="EJ227" t="s">
        <v>4745</v>
      </c>
      <c r="EK227" s="27">
        <v>1</v>
      </c>
      <c r="EM227">
        <v>1</v>
      </c>
      <c r="EP227" s="27">
        <v>0</v>
      </c>
      <c r="EQ227" t="s">
        <v>242</v>
      </c>
      <c r="ER227" t="s">
        <v>242</v>
      </c>
      <c r="EU227" t="s">
        <v>242</v>
      </c>
      <c r="EV227" t="s">
        <v>242</v>
      </c>
      <c r="EX227" s="27">
        <v>0</v>
      </c>
      <c r="EY227" t="s">
        <v>242</v>
      </c>
      <c r="FA227" s="27">
        <v>0</v>
      </c>
      <c r="FB227" t="s">
        <v>242</v>
      </c>
      <c r="FD227" s="27">
        <v>1</v>
      </c>
      <c r="FE227">
        <v>42608.6</v>
      </c>
      <c r="FG227" s="27">
        <v>0</v>
      </c>
      <c r="FH227" t="s">
        <v>242</v>
      </c>
      <c r="FJ227">
        <v>1</v>
      </c>
      <c r="FM227" s="27">
        <v>1</v>
      </c>
      <c r="FN227">
        <v>13</v>
      </c>
      <c r="FO227">
        <v>62.5</v>
      </c>
      <c r="FP227">
        <v>24.5</v>
      </c>
      <c r="FR227" s="27">
        <v>1</v>
      </c>
      <c r="FS227">
        <v>30</v>
      </c>
      <c r="FT227">
        <v>1</v>
      </c>
      <c r="FV227" s="27">
        <v>0.5</v>
      </c>
      <c r="FW227" t="s">
        <v>242</v>
      </c>
      <c r="FX227" t="s">
        <v>242</v>
      </c>
      <c r="FY227" t="s">
        <v>242</v>
      </c>
      <c r="FZ227" t="s">
        <v>242</v>
      </c>
      <c r="GA227" t="s">
        <v>242</v>
      </c>
      <c r="GB227" t="s">
        <v>242</v>
      </c>
      <c r="GC227" t="s">
        <v>242</v>
      </c>
      <c r="GD227" t="s">
        <v>242</v>
      </c>
      <c r="GE227" t="s">
        <v>4746</v>
      </c>
      <c r="GF227">
        <v>1</v>
      </c>
      <c r="GI227" s="27">
        <v>0</v>
      </c>
      <c r="GJ227" t="s">
        <v>242</v>
      </c>
      <c r="GK227" t="s">
        <v>242</v>
      </c>
      <c r="GM227" t="s">
        <v>242</v>
      </c>
      <c r="GP227" s="44">
        <v>1</v>
      </c>
      <c r="GQ227">
        <v>73</v>
      </c>
      <c r="GT227" t="s">
        <v>242</v>
      </c>
      <c r="GW227" s="27">
        <v>0</v>
      </c>
      <c r="GY227" s="27">
        <v>0</v>
      </c>
      <c r="HA227" t="s">
        <v>242</v>
      </c>
      <c r="HD227" s="27">
        <v>1</v>
      </c>
      <c r="HE227" t="s">
        <v>4747</v>
      </c>
      <c r="HF227">
        <v>1</v>
      </c>
      <c r="HI227">
        <v>0.77777777800000003</v>
      </c>
      <c r="HJ227">
        <v>0</v>
      </c>
      <c r="HK227">
        <v>0.5</v>
      </c>
      <c r="HL227">
        <v>0.33333333300000001</v>
      </c>
      <c r="HM227">
        <v>1</v>
      </c>
      <c r="HN227">
        <v>0</v>
      </c>
      <c r="HO227">
        <v>0.25</v>
      </c>
      <c r="HP227">
        <v>0.83333333300000001</v>
      </c>
      <c r="HQ227">
        <v>0</v>
      </c>
      <c r="HR227">
        <v>0</v>
      </c>
      <c r="HS227">
        <v>0</v>
      </c>
      <c r="HT227">
        <v>1</v>
      </c>
      <c r="HU227">
        <v>1</v>
      </c>
      <c r="HV227">
        <v>0.42592592600000001</v>
      </c>
      <c r="HW227">
        <v>0.39583333300000001</v>
      </c>
      <c r="HX227">
        <v>0.366666667</v>
      </c>
      <c r="HY227">
        <v>0.39614197499999998</v>
      </c>
      <c r="HZ227" t="s">
        <v>4748</v>
      </c>
      <c r="IA227" t="s">
        <v>266</v>
      </c>
      <c r="IB227" t="s">
        <v>4732</v>
      </c>
      <c r="IC227">
        <v>17122.002</v>
      </c>
      <c r="ID227">
        <v>11017.977000000001</v>
      </c>
      <c r="IE227">
        <v>18517</v>
      </c>
      <c r="IF227">
        <v>25510</v>
      </c>
      <c r="IG227">
        <v>17122.002</v>
      </c>
    </row>
    <row r="228" spans="1:241" customFormat="1" ht="14" customHeight="1" x14ac:dyDescent="0.2">
      <c r="A228">
        <v>227</v>
      </c>
      <c r="B228">
        <v>251</v>
      </c>
      <c r="C228" s="1">
        <v>44795.604861111111</v>
      </c>
      <c r="D228" s="1">
        <v>44795.604861111111</v>
      </c>
      <c r="E228">
        <v>4</v>
      </c>
      <c r="G228" t="s">
        <v>242</v>
      </c>
      <c r="H228" t="s">
        <v>242</v>
      </c>
      <c r="I228">
        <v>1</v>
      </c>
      <c r="J228" s="1">
        <v>44795.604861111111</v>
      </c>
      <c r="K228" t="s">
        <v>4749</v>
      </c>
      <c r="L228" t="s">
        <v>242</v>
      </c>
      <c r="M228" t="s">
        <v>242</v>
      </c>
      <c r="P228" t="s">
        <v>242</v>
      </c>
      <c r="Q228" t="s">
        <v>242</v>
      </c>
      <c r="T228" t="s">
        <v>4750</v>
      </c>
      <c r="V228" t="s">
        <v>4751</v>
      </c>
      <c r="W228">
        <v>571748102</v>
      </c>
      <c r="X228">
        <v>6411</v>
      </c>
      <c r="Y228" t="s">
        <v>319</v>
      </c>
      <c r="Z228" t="s">
        <v>890</v>
      </c>
      <c r="AA228">
        <v>2020</v>
      </c>
      <c r="AC228">
        <v>0.5</v>
      </c>
      <c r="AF228">
        <v>13</v>
      </c>
      <c r="AG228" t="s">
        <v>242</v>
      </c>
      <c r="AJ228" s="27">
        <v>1</v>
      </c>
      <c r="AK228">
        <v>11</v>
      </c>
      <c r="AL228" s="27">
        <v>1</v>
      </c>
      <c r="AM228">
        <v>7</v>
      </c>
      <c r="AN228" s="27">
        <v>1</v>
      </c>
      <c r="AO228">
        <v>7</v>
      </c>
      <c r="AP228" t="s">
        <v>4752</v>
      </c>
      <c r="AQ228">
        <v>2</v>
      </c>
      <c r="AT228" s="27">
        <v>1</v>
      </c>
      <c r="AU228">
        <v>1</v>
      </c>
      <c r="AV228" s="21">
        <f t="shared" si="12"/>
        <v>7.6923076923076925</v>
      </c>
      <c r="AW228">
        <v>2</v>
      </c>
      <c r="AZ228" s="27">
        <v>1</v>
      </c>
      <c r="BA228">
        <v>2</v>
      </c>
      <c r="BB228" s="21">
        <f t="shared" si="13"/>
        <v>15.384615384615385</v>
      </c>
      <c r="BC228" t="s">
        <v>242</v>
      </c>
      <c r="BF228" s="27">
        <v>1</v>
      </c>
      <c r="BG228">
        <v>10</v>
      </c>
      <c r="BI228">
        <v>2</v>
      </c>
      <c r="BL228" s="27">
        <v>1</v>
      </c>
      <c r="BM228">
        <v>2</v>
      </c>
      <c r="BP228" s="27">
        <v>1</v>
      </c>
      <c r="BQ228">
        <v>3</v>
      </c>
      <c r="BR228" s="21">
        <f t="shared" si="14"/>
        <v>23.076923076923077</v>
      </c>
      <c r="BS228" t="s">
        <v>3455</v>
      </c>
      <c r="BT228">
        <v>1</v>
      </c>
      <c r="BW228" s="27">
        <v>1</v>
      </c>
      <c r="BX228">
        <v>3</v>
      </c>
      <c r="BY228" s="21">
        <f t="shared" si="15"/>
        <v>23.076923076923077</v>
      </c>
      <c r="BZ228">
        <v>1</v>
      </c>
      <c r="CA228">
        <v>1</v>
      </c>
      <c r="CD228" s="27">
        <v>0</v>
      </c>
      <c r="CF228" t="s">
        <v>242</v>
      </c>
      <c r="CG228" t="s">
        <v>242</v>
      </c>
      <c r="CI228" s="27">
        <v>1</v>
      </c>
      <c r="CJ228" t="s">
        <v>4753</v>
      </c>
      <c r="CK228">
        <v>1</v>
      </c>
      <c r="CN228" s="27">
        <v>0</v>
      </c>
      <c r="CO228" s="27">
        <v>0</v>
      </c>
      <c r="CP228" t="s">
        <v>242</v>
      </c>
      <c r="CQ228" t="s">
        <v>242</v>
      </c>
      <c r="CR228" t="s">
        <v>242</v>
      </c>
      <c r="CT228" t="s">
        <v>4754</v>
      </c>
      <c r="CU228" s="27">
        <v>1</v>
      </c>
      <c r="CV228" t="s">
        <v>4755</v>
      </c>
      <c r="CW228">
        <v>1</v>
      </c>
      <c r="CZ228" s="27">
        <v>1</v>
      </c>
      <c r="DA228">
        <v>19260</v>
      </c>
      <c r="DB228">
        <v>2</v>
      </c>
      <c r="DD228" s="27">
        <v>1</v>
      </c>
      <c r="DE228" t="s">
        <v>242</v>
      </c>
      <c r="DF228" t="s">
        <v>242</v>
      </c>
      <c r="DH228" t="s">
        <v>242</v>
      </c>
      <c r="DI228">
        <v>81812</v>
      </c>
      <c r="DJ228">
        <v>2</v>
      </c>
      <c r="DL228" s="27">
        <v>1</v>
      </c>
      <c r="DM228">
        <v>19298</v>
      </c>
      <c r="DN228">
        <v>2</v>
      </c>
      <c r="DP228">
        <v>1</v>
      </c>
      <c r="DS228" s="27">
        <v>1</v>
      </c>
      <c r="DT228" t="s">
        <v>4756</v>
      </c>
      <c r="DU228" s="27">
        <v>1</v>
      </c>
      <c r="DV228" s="2" t="s">
        <v>4757</v>
      </c>
      <c r="DW228" s="27">
        <v>0.5</v>
      </c>
      <c r="DX228" t="s">
        <v>4758</v>
      </c>
      <c r="DY228" s="27">
        <v>1</v>
      </c>
      <c r="DZ228" t="s">
        <v>4759</v>
      </c>
      <c r="EA228" s="27">
        <v>0.5</v>
      </c>
      <c r="EB228" t="s">
        <v>4760</v>
      </c>
      <c r="EC228" s="27">
        <v>1</v>
      </c>
      <c r="ED228" t="s">
        <v>4761</v>
      </c>
      <c r="EE228" s="27">
        <v>1</v>
      </c>
      <c r="EF228" t="s">
        <v>4762</v>
      </c>
      <c r="EG228" s="27">
        <v>1</v>
      </c>
      <c r="EH228" t="s">
        <v>4763</v>
      </c>
      <c r="EI228" s="27">
        <v>1</v>
      </c>
      <c r="EJ228" t="s">
        <v>4764</v>
      </c>
      <c r="EK228" s="27">
        <v>1</v>
      </c>
      <c r="EL228" t="s">
        <v>4765</v>
      </c>
      <c r="EM228">
        <v>1</v>
      </c>
      <c r="EP228" s="27">
        <v>0</v>
      </c>
      <c r="EQ228" t="s">
        <v>242</v>
      </c>
      <c r="ER228" t="s">
        <v>242</v>
      </c>
      <c r="EU228" t="s">
        <v>242</v>
      </c>
      <c r="EV228" t="s">
        <v>242</v>
      </c>
      <c r="EX228" s="27">
        <v>0</v>
      </c>
      <c r="EY228" t="s">
        <v>242</v>
      </c>
      <c r="FA228" s="27">
        <v>0</v>
      </c>
      <c r="FB228" t="s">
        <v>242</v>
      </c>
      <c r="FD228" s="27">
        <v>0</v>
      </c>
      <c r="FE228" t="s">
        <v>242</v>
      </c>
      <c r="FG228" s="27">
        <v>0</v>
      </c>
      <c r="FH228" t="s">
        <v>242</v>
      </c>
      <c r="FJ228" t="s">
        <v>242</v>
      </c>
      <c r="FM228" s="27">
        <v>0</v>
      </c>
      <c r="FN228" t="s">
        <v>242</v>
      </c>
      <c r="FO228" t="s">
        <v>242</v>
      </c>
      <c r="FP228" t="s">
        <v>242</v>
      </c>
      <c r="FR228" s="27">
        <v>1</v>
      </c>
      <c r="FS228">
        <v>53.9</v>
      </c>
      <c r="FT228">
        <v>2</v>
      </c>
      <c r="FV228" s="27">
        <v>1</v>
      </c>
      <c r="FW228">
        <v>5.3</v>
      </c>
      <c r="FX228">
        <v>6.3</v>
      </c>
      <c r="FY228">
        <v>76.900000000000006</v>
      </c>
      <c r="FZ228">
        <v>8.6999999999999993</v>
      </c>
      <c r="GA228" t="s">
        <v>242</v>
      </c>
      <c r="GB228" t="s">
        <v>242</v>
      </c>
      <c r="GC228" t="s">
        <v>242</v>
      </c>
      <c r="GD228">
        <v>1</v>
      </c>
      <c r="GE228" t="s">
        <v>4766</v>
      </c>
      <c r="GF228">
        <v>1</v>
      </c>
      <c r="GI228" s="27">
        <v>0</v>
      </c>
      <c r="GJ228" t="s">
        <v>242</v>
      </c>
      <c r="GK228" t="s">
        <v>242</v>
      </c>
      <c r="GL228" s="2" t="s">
        <v>4767</v>
      </c>
      <c r="GM228" t="s">
        <v>242</v>
      </c>
      <c r="GP228" s="27">
        <v>1</v>
      </c>
      <c r="GQ228">
        <v>290</v>
      </c>
      <c r="GT228">
        <v>1</v>
      </c>
      <c r="GW228" s="27">
        <v>0</v>
      </c>
      <c r="GY228" s="27">
        <v>0</v>
      </c>
      <c r="HA228" t="s">
        <v>242</v>
      </c>
      <c r="HD228" s="27">
        <v>1</v>
      </c>
      <c r="HE228" t="s">
        <v>4768</v>
      </c>
      <c r="HF228">
        <v>1</v>
      </c>
      <c r="HI228">
        <v>0.88888888899999996</v>
      </c>
      <c r="HJ228">
        <v>1</v>
      </c>
      <c r="HK228">
        <v>0.5</v>
      </c>
      <c r="HL228">
        <v>1</v>
      </c>
      <c r="HM228">
        <v>0.9</v>
      </c>
      <c r="HN228">
        <v>0</v>
      </c>
      <c r="HO228">
        <v>0</v>
      </c>
      <c r="HP228">
        <v>0.66666666699999999</v>
      </c>
      <c r="HQ228">
        <v>0</v>
      </c>
      <c r="HR228">
        <v>1</v>
      </c>
      <c r="HS228">
        <v>0</v>
      </c>
      <c r="HT228">
        <v>1</v>
      </c>
      <c r="HU228">
        <v>1</v>
      </c>
      <c r="HV228">
        <v>0.79629629599999996</v>
      </c>
      <c r="HW228">
        <v>0.47499999999999998</v>
      </c>
      <c r="HX228">
        <v>0.53333333299999997</v>
      </c>
      <c r="HY228">
        <v>0.60154320999999999</v>
      </c>
      <c r="HZ228" t="s">
        <v>4769</v>
      </c>
      <c r="IA228" t="s">
        <v>266</v>
      </c>
      <c r="IB228" t="s">
        <v>4750</v>
      </c>
      <c r="IC228">
        <v>16652</v>
      </c>
      <c r="ID228">
        <v>17224</v>
      </c>
      <c r="IE228">
        <v>19820</v>
      </c>
      <c r="IF228">
        <v>20772</v>
      </c>
      <c r="IG228">
        <v>16652</v>
      </c>
    </row>
    <row r="229" spans="1:241" customFormat="1" ht="14" customHeight="1" x14ac:dyDescent="0.2">
      <c r="A229">
        <v>228</v>
      </c>
      <c r="B229">
        <v>252</v>
      </c>
      <c r="C229" s="1">
        <v>44795.604861111111</v>
      </c>
      <c r="D229" s="1">
        <v>44795.604861111111</v>
      </c>
      <c r="E229">
        <v>4</v>
      </c>
      <c r="G229" t="s">
        <v>242</v>
      </c>
      <c r="H229" t="s">
        <v>242</v>
      </c>
      <c r="I229">
        <v>1</v>
      </c>
      <c r="J229" s="1">
        <v>44795.604861111111</v>
      </c>
      <c r="K229" t="s">
        <v>4770</v>
      </c>
      <c r="L229" t="s">
        <v>242</v>
      </c>
      <c r="M229" t="s">
        <v>242</v>
      </c>
      <c r="P229" t="s">
        <v>242</v>
      </c>
      <c r="Q229" t="s">
        <v>242</v>
      </c>
      <c r="T229" t="s">
        <v>4771</v>
      </c>
      <c r="V229" t="s">
        <v>4772</v>
      </c>
      <c r="W229" t="s">
        <v>4773</v>
      </c>
      <c r="X229">
        <v>1000</v>
      </c>
      <c r="Y229" t="s">
        <v>418</v>
      </c>
      <c r="Z229" t="s">
        <v>3654</v>
      </c>
      <c r="AA229">
        <v>2020</v>
      </c>
      <c r="AC229">
        <v>1</v>
      </c>
      <c r="AD229">
        <v>15</v>
      </c>
      <c r="AF229">
        <v>7</v>
      </c>
      <c r="AG229" t="s">
        <v>242</v>
      </c>
      <c r="AJ229" s="27">
        <v>1</v>
      </c>
      <c r="AK229">
        <v>3</v>
      </c>
      <c r="AL229" s="27">
        <v>1</v>
      </c>
      <c r="AM229">
        <v>6</v>
      </c>
      <c r="AN229" s="27">
        <v>1</v>
      </c>
      <c r="AO229">
        <v>6</v>
      </c>
      <c r="AP229" s="2" t="s">
        <v>4774</v>
      </c>
      <c r="AQ229">
        <v>3</v>
      </c>
      <c r="AT229" s="27">
        <v>1</v>
      </c>
      <c r="AU229">
        <v>1</v>
      </c>
      <c r="AV229" s="21">
        <f t="shared" si="12"/>
        <v>14.285714285714285</v>
      </c>
      <c r="AW229">
        <v>2</v>
      </c>
      <c r="AZ229" s="27">
        <v>1</v>
      </c>
      <c r="BA229">
        <v>2</v>
      </c>
      <c r="BB229" s="21">
        <f t="shared" si="13"/>
        <v>28.571428571428569</v>
      </c>
      <c r="BC229" t="s">
        <v>242</v>
      </c>
      <c r="BF229" s="27">
        <v>1</v>
      </c>
      <c r="BG229">
        <v>6.4</v>
      </c>
      <c r="BI229">
        <v>3</v>
      </c>
      <c r="BL229" s="27">
        <v>1</v>
      </c>
      <c r="BM229">
        <v>2</v>
      </c>
      <c r="BP229" s="27">
        <v>1</v>
      </c>
      <c r="BQ229">
        <v>2</v>
      </c>
      <c r="BR229" s="21">
        <f t="shared" si="14"/>
        <v>28.571428571428569</v>
      </c>
      <c r="BS229" t="s">
        <v>4736</v>
      </c>
      <c r="BT229">
        <v>3</v>
      </c>
      <c r="BW229" s="27">
        <v>1</v>
      </c>
      <c r="BX229">
        <v>1</v>
      </c>
      <c r="BY229" s="21">
        <f t="shared" si="15"/>
        <v>14.285714285714285</v>
      </c>
      <c r="BZ229">
        <v>2</v>
      </c>
      <c r="CA229">
        <v>3</v>
      </c>
      <c r="CD229" s="27">
        <v>0</v>
      </c>
      <c r="CF229" t="s">
        <v>242</v>
      </c>
      <c r="CG229" t="s">
        <v>242</v>
      </c>
      <c r="CI229" s="27">
        <v>1</v>
      </c>
      <c r="CJ229" s="2" t="s">
        <v>4775</v>
      </c>
      <c r="CK229">
        <v>1</v>
      </c>
      <c r="CN229" s="27">
        <v>0</v>
      </c>
      <c r="CO229" s="27">
        <v>0.5</v>
      </c>
      <c r="CP229" t="s">
        <v>242</v>
      </c>
      <c r="CQ229">
        <v>58</v>
      </c>
      <c r="CR229" t="s">
        <v>242</v>
      </c>
      <c r="CS229" t="s">
        <v>4776</v>
      </c>
      <c r="CU229" s="27">
        <v>1</v>
      </c>
      <c r="CV229" t="s">
        <v>4777</v>
      </c>
      <c r="CW229">
        <v>1</v>
      </c>
      <c r="CZ229" s="27">
        <v>1</v>
      </c>
      <c r="DA229">
        <v>4229894</v>
      </c>
      <c r="DB229">
        <v>2</v>
      </c>
      <c r="DD229" s="27">
        <v>1</v>
      </c>
      <c r="DE229" t="s">
        <v>242</v>
      </c>
      <c r="DF229" t="s">
        <v>242</v>
      </c>
      <c r="DH229" t="s">
        <v>242</v>
      </c>
      <c r="DI229">
        <v>2885925</v>
      </c>
      <c r="DJ229">
        <v>2</v>
      </c>
      <c r="DL229" s="27">
        <v>1</v>
      </c>
      <c r="DM229">
        <v>1729251</v>
      </c>
      <c r="DN229">
        <v>2</v>
      </c>
      <c r="DP229">
        <v>1</v>
      </c>
      <c r="DS229" s="27">
        <v>1</v>
      </c>
      <c r="DT229" t="s">
        <v>4778</v>
      </c>
      <c r="DU229" s="27">
        <v>1</v>
      </c>
      <c r="DV229" t="s">
        <v>4779</v>
      </c>
      <c r="DW229" s="27">
        <v>1</v>
      </c>
      <c r="DX229" t="s">
        <v>4780</v>
      </c>
      <c r="DY229" s="27">
        <v>1</v>
      </c>
      <c r="DZ229" t="s">
        <v>4781</v>
      </c>
      <c r="EA229" s="27">
        <v>1</v>
      </c>
      <c r="EB229" t="s">
        <v>4782</v>
      </c>
      <c r="EC229" s="27">
        <v>1</v>
      </c>
      <c r="ED229" t="s">
        <v>4783</v>
      </c>
      <c r="EE229" s="27">
        <v>1</v>
      </c>
      <c r="EF229" t="s">
        <v>4784</v>
      </c>
      <c r="EG229" s="27">
        <v>1</v>
      </c>
      <c r="EH229" t="s">
        <v>4785</v>
      </c>
      <c r="EI229" s="27">
        <v>1</v>
      </c>
      <c r="EJ229" t="s">
        <v>4786</v>
      </c>
      <c r="EK229" s="27">
        <v>1</v>
      </c>
      <c r="EM229">
        <v>1</v>
      </c>
      <c r="EP229" s="27">
        <v>0</v>
      </c>
      <c r="EQ229" t="s">
        <v>242</v>
      </c>
      <c r="ER229" t="s">
        <v>242</v>
      </c>
      <c r="EU229" t="s">
        <v>242</v>
      </c>
      <c r="EV229" t="s">
        <v>242</v>
      </c>
      <c r="EX229" s="27">
        <v>1</v>
      </c>
      <c r="EY229">
        <v>192683</v>
      </c>
      <c r="EZ229" t="s">
        <v>3434</v>
      </c>
      <c r="FA229" s="27">
        <v>1</v>
      </c>
      <c r="FB229">
        <v>23</v>
      </c>
      <c r="FD229" s="27">
        <v>1</v>
      </c>
      <c r="FE229">
        <v>100136</v>
      </c>
      <c r="FG229" s="27">
        <v>1</v>
      </c>
      <c r="FH229">
        <v>39</v>
      </c>
      <c r="FJ229">
        <v>1</v>
      </c>
      <c r="FM229" s="27">
        <v>1</v>
      </c>
      <c r="FN229">
        <v>12</v>
      </c>
      <c r="FO229">
        <v>66</v>
      </c>
      <c r="FP229">
        <v>22</v>
      </c>
      <c r="FR229" s="27">
        <v>1</v>
      </c>
      <c r="FS229">
        <v>13</v>
      </c>
      <c r="FT229">
        <v>2</v>
      </c>
      <c r="FV229" s="27">
        <v>1</v>
      </c>
      <c r="FW229">
        <v>1</v>
      </c>
      <c r="FX229">
        <v>40</v>
      </c>
      <c r="FY229">
        <v>53</v>
      </c>
      <c r="FZ229">
        <v>1</v>
      </c>
      <c r="GA229" t="s">
        <v>242</v>
      </c>
      <c r="GB229" t="s">
        <v>242</v>
      </c>
      <c r="GC229" t="s">
        <v>242</v>
      </c>
      <c r="GD229">
        <v>1</v>
      </c>
      <c r="GF229">
        <v>1</v>
      </c>
      <c r="GI229" s="27">
        <v>0</v>
      </c>
      <c r="GJ229" t="s">
        <v>242</v>
      </c>
      <c r="GK229" t="s">
        <v>242</v>
      </c>
      <c r="GM229" t="s">
        <v>242</v>
      </c>
      <c r="GP229" s="27">
        <v>1</v>
      </c>
      <c r="GQ229">
        <v>241</v>
      </c>
      <c r="GT229">
        <v>1</v>
      </c>
      <c r="GW229" s="27">
        <v>0</v>
      </c>
      <c r="GX229" t="s">
        <v>4787</v>
      </c>
      <c r="GY229" s="27">
        <v>0</v>
      </c>
      <c r="GZ229" t="s">
        <v>4787</v>
      </c>
      <c r="HA229" t="s">
        <v>242</v>
      </c>
      <c r="HD229" s="27">
        <v>1</v>
      </c>
      <c r="HE229" t="s">
        <v>4788</v>
      </c>
      <c r="HF229">
        <v>1</v>
      </c>
      <c r="HI229">
        <v>0.88888888899999996</v>
      </c>
      <c r="HJ229">
        <v>1</v>
      </c>
      <c r="HK229">
        <v>0.75</v>
      </c>
      <c r="HL229">
        <v>1</v>
      </c>
      <c r="HM229">
        <v>1</v>
      </c>
      <c r="HN229">
        <v>0</v>
      </c>
      <c r="HO229">
        <v>1</v>
      </c>
      <c r="HP229">
        <v>1</v>
      </c>
      <c r="HQ229">
        <v>0</v>
      </c>
      <c r="HR229">
        <v>1</v>
      </c>
      <c r="HS229">
        <v>0</v>
      </c>
      <c r="HT229">
        <v>1</v>
      </c>
      <c r="HU229">
        <v>1</v>
      </c>
      <c r="HV229">
        <v>0.87962963000000005</v>
      </c>
      <c r="HW229">
        <v>0.75</v>
      </c>
      <c r="HX229">
        <v>0.6</v>
      </c>
      <c r="HY229">
        <v>0.74320987699999996</v>
      </c>
      <c r="HZ229" t="s">
        <v>4771</v>
      </c>
      <c r="IA229" t="s">
        <v>266</v>
      </c>
      <c r="IB229" t="s">
        <v>4771</v>
      </c>
      <c r="IC229">
        <v>14568</v>
      </c>
      <c r="ID229">
        <v>14198</v>
      </c>
      <c r="IE229">
        <v>22845</v>
      </c>
      <c r="IF229">
        <v>22798</v>
      </c>
      <c r="IG229">
        <v>14568</v>
      </c>
    </row>
    <row r="230" spans="1:241" customFormat="1" ht="14" customHeight="1" x14ac:dyDescent="0.2">
      <c r="A230">
        <v>229</v>
      </c>
      <c r="B230">
        <v>253</v>
      </c>
      <c r="C230" s="1">
        <v>44795.604861111111</v>
      </c>
      <c r="D230" s="1">
        <v>44795.604861111111</v>
      </c>
      <c r="E230">
        <v>4</v>
      </c>
      <c r="G230" t="s">
        <v>242</v>
      </c>
      <c r="H230" t="s">
        <v>242</v>
      </c>
      <c r="I230">
        <v>1</v>
      </c>
      <c r="J230" s="1">
        <v>44795.604861111111</v>
      </c>
      <c r="K230" t="s">
        <v>4789</v>
      </c>
      <c r="L230" t="s">
        <v>242</v>
      </c>
      <c r="M230" t="s">
        <v>242</v>
      </c>
      <c r="P230" t="s">
        <v>242</v>
      </c>
      <c r="Q230" t="s">
        <v>242</v>
      </c>
      <c r="T230" t="s">
        <v>4790</v>
      </c>
      <c r="V230" t="s">
        <v>4791</v>
      </c>
      <c r="W230" t="s">
        <v>4792</v>
      </c>
      <c r="X230">
        <v>5399</v>
      </c>
      <c r="Y230" t="s">
        <v>326</v>
      </c>
      <c r="Z230" t="s">
        <v>327</v>
      </c>
      <c r="AA230">
        <v>2020</v>
      </c>
      <c r="AC230">
        <v>0</v>
      </c>
      <c r="AF230">
        <v>10</v>
      </c>
      <c r="AG230" t="s">
        <v>242</v>
      </c>
      <c r="AJ230" s="27">
        <v>0</v>
      </c>
      <c r="AK230">
        <v>0</v>
      </c>
      <c r="AL230" s="27">
        <v>0</v>
      </c>
      <c r="AM230">
        <v>0</v>
      </c>
      <c r="AN230" s="27">
        <v>0</v>
      </c>
      <c r="AO230">
        <v>0</v>
      </c>
      <c r="AQ230" t="s">
        <v>242</v>
      </c>
      <c r="AT230" s="27">
        <v>1</v>
      </c>
      <c r="AU230">
        <v>3</v>
      </c>
      <c r="AV230" s="21">
        <f t="shared" si="12"/>
        <v>30</v>
      </c>
      <c r="AW230">
        <v>2</v>
      </c>
      <c r="AZ230" s="27">
        <v>1</v>
      </c>
      <c r="BA230">
        <v>2</v>
      </c>
      <c r="BB230" s="21">
        <f t="shared" si="13"/>
        <v>20</v>
      </c>
      <c r="BC230" t="s">
        <v>242</v>
      </c>
      <c r="BF230" s="27">
        <v>1</v>
      </c>
      <c r="BI230">
        <v>2</v>
      </c>
      <c r="BL230" s="27">
        <v>1</v>
      </c>
      <c r="BM230">
        <v>2</v>
      </c>
      <c r="BP230" s="27">
        <v>1</v>
      </c>
      <c r="BQ230">
        <v>3</v>
      </c>
      <c r="BR230" s="21">
        <f t="shared" si="14"/>
        <v>30</v>
      </c>
      <c r="BS230" t="s">
        <v>4793</v>
      </c>
      <c r="BT230">
        <v>3</v>
      </c>
      <c r="BW230" s="27">
        <v>1</v>
      </c>
      <c r="BX230">
        <v>1</v>
      </c>
      <c r="BY230" s="21">
        <f t="shared" si="15"/>
        <v>10</v>
      </c>
      <c r="BZ230">
        <v>2</v>
      </c>
      <c r="CA230">
        <v>1</v>
      </c>
      <c r="CD230" s="27">
        <v>0</v>
      </c>
      <c r="CF230" t="s">
        <v>242</v>
      </c>
      <c r="CG230" t="s">
        <v>242</v>
      </c>
      <c r="CI230" s="27">
        <v>1</v>
      </c>
      <c r="CJ230" t="s">
        <v>4794</v>
      </c>
      <c r="CK230">
        <v>1</v>
      </c>
      <c r="CN230" s="27">
        <v>0</v>
      </c>
      <c r="CO230" s="27">
        <v>0</v>
      </c>
      <c r="CP230" t="s">
        <v>242</v>
      </c>
      <c r="CQ230" t="s">
        <v>242</v>
      </c>
      <c r="CR230" t="s">
        <v>242</v>
      </c>
      <c r="CT230" t="s">
        <v>4795</v>
      </c>
      <c r="CU230" s="27">
        <v>1</v>
      </c>
      <c r="CV230" t="s">
        <v>4796</v>
      </c>
      <c r="CW230">
        <v>1</v>
      </c>
      <c r="CZ230" s="27">
        <v>0.5</v>
      </c>
      <c r="DA230" t="s">
        <v>242</v>
      </c>
      <c r="DB230">
        <v>2</v>
      </c>
      <c r="DC230" t="s">
        <v>4797</v>
      </c>
      <c r="DD230" s="27">
        <v>1</v>
      </c>
      <c r="DE230" t="s">
        <v>242</v>
      </c>
      <c r="DF230">
        <v>2</v>
      </c>
      <c r="DH230">
        <v>2</v>
      </c>
      <c r="DI230" t="s">
        <v>242</v>
      </c>
      <c r="DJ230" t="s">
        <v>242</v>
      </c>
      <c r="DL230" s="27">
        <v>0</v>
      </c>
      <c r="DM230" t="s">
        <v>242</v>
      </c>
      <c r="DN230" t="s">
        <v>242</v>
      </c>
      <c r="DO230" t="s">
        <v>4798</v>
      </c>
      <c r="DP230">
        <v>1</v>
      </c>
      <c r="DS230" s="27">
        <v>0</v>
      </c>
      <c r="DT230" t="s">
        <v>4799</v>
      </c>
      <c r="DU230" s="27">
        <v>1</v>
      </c>
      <c r="DV230" t="s">
        <v>4800</v>
      </c>
      <c r="DW230" s="27">
        <v>1</v>
      </c>
      <c r="DX230" t="s">
        <v>4801</v>
      </c>
      <c r="DY230" s="27">
        <v>1</v>
      </c>
      <c r="DZ230" t="s">
        <v>4802</v>
      </c>
      <c r="EA230" s="27">
        <v>0.5</v>
      </c>
      <c r="EC230" s="27">
        <v>1</v>
      </c>
      <c r="ED230" t="s">
        <v>4803</v>
      </c>
      <c r="EE230" s="27">
        <v>1</v>
      </c>
      <c r="EF230" t="s">
        <v>4804</v>
      </c>
      <c r="EG230" s="27">
        <v>0</v>
      </c>
      <c r="EH230" t="s">
        <v>4805</v>
      </c>
      <c r="EI230" s="27">
        <v>1</v>
      </c>
      <c r="EJ230" t="s">
        <v>4806</v>
      </c>
      <c r="EK230" s="27">
        <v>1</v>
      </c>
      <c r="EM230">
        <v>1</v>
      </c>
      <c r="EP230" s="27">
        <v>0</v>
      </c>
      <c r="EQ230" t="s">
        <v>242</v>
      </c>
      <c r="ER230" t="s">
        <v>242</v>
      </c>
      <c r="ET230" t="s">
        <v>4807</v>
      </c>
      <c r="EU230" t="s">
        <v>242</v>
      </c>
      <c r="EV230" t="s">
        <v>242</v>
      </c>
      <c r="EX230" s="27">
        <v>0</v>
      </c>
      <c r="EY230" t="s">
        <v>242</v>
      </c>
      <c r="FA230" s="27">
        <v>0</v>
      </c>
      <c r="FB230" t="s">
        <v>242</v>
      </c>
      <c r="FD230" s="27">
        <v>0</v>
      </c>
      <c r="FE230" t="s">
        <v>242</v>
      </c>
      <c r="FG230" s="27">
        <v>0</v>
      </c>
      <c r="FH230" t="s">
        <v>242</v>
      </c>
      <c r="FJ230" t="s">
        <v>242</v>
      </c>
      <c r="FM230" s="27">
        <v>0</v>
      </c>
      <c r="FN230" t="s">
        <v>242</v>
      </c>
      <c r="FO230" t="s">
        <v>242</v>
      </c>
      <c r="FP230" t="s">
        <v>242</v>
      </c>
      <c r="FR230" s="27">
        <v>1</v>
      </c>
      <c r="FS230">
        <v>45.8</v>
      </c>
      <c r="FT230">
        <v>2</v>
      </c>
      <c r="FU230" t="s">
        <v>4808</v>
      </c>
      <c r="FV230" s="27">
        <v>1</v>
      </c>
      <c r="FW230">
        <v>9.6</v>
      </c>
      <c r="FX230">
        <v>29.2</v>
      </c>
      <c r="FY230">
        <v>49.2</v>
      </c>
      <c r="FZ230">
        <v>7.6</v>
      </c>
      <c r="GA230" t="s">
        <v>242</v>
      </c>
      <c r="GB230" t="s">
        <v>242</v>
      </c>
      <c r="GC230" t="s">
        <v>242</v>
      </c>
      <c r="GD230">
        <v>1</v>
      </c>
      <c r="GE230" t="s">
        <v>4809</v>
      </c>
      <c r="GF230">
        <v>1</v>
      </c>
      <c r="GI230" s="27">
        <v>1</v>
      </c>
      <c r="GJ230" t="s">
        <v>242</v>
      </c>
      <c r="GK230">
        <v>0.999</v>
      </c>
      <c r="GL230" t="s">
        <v>4810</v>
      </c>
      <c r="GM230">
        <v>1</v>
      </c>
      <c r="GP230" s="27">
        <v>1</v>
      </c>
      <c r="GQ230">
        <v>209</v>
      </c>
      <c r="GR230" t="s">
        <v>4811</v>
      </c>
      <c r="GT230">
        <v>1</v>
      </c>
      <c r="GW230" s="27">
        <v>1</v>
      </c>
      <c r="GY230" s="27">
        <v>1</v>
      </c>
      <c r="HA230">
        <v>1</v>
      </c>
      <c r="HD230" s="27">
        <v>1</v>
      </c>
      <c r="HE230" t="s">
        <v>4812</v>
      </c>
      <c r="HF230">
        <v>1</v>
      </c>
      <c r="HI230">
        <v>0.66666666699999999</v>
      </c>
      <c r="HJ230">
        <v>1</v>
      </c>
      <c r="HK230">
        <v>0.5</v>
      </c>
      <c r="HL230">
        <v>0.5</v>
      </c>
      <c r="HM230">
        <v>0.75</v>
      </c>
      <c r="HN230">
        <v>0</v>
      </c>
      <c r="HO230">
        <v>0</v>
      </c>
      <c r="HP230">
        <v>0.66666666699999999</v>
      </c>
      <c r="HQ230">
        <v>1</v>
      </c>
      <c r="HR230">
        <v>1</v>
      </c>
      <c r="HS230">
        <v>1</v>
      </c>
      <c r="HT230">
        <v>1</v>
      </c>
      <c r="HU230">
        <v>1</v>
      </c>
      <c r="HV230">
        <v>0.72222222199999997</v>
      </c>
      <c r="HW230">
        <v>0.3125</v>
      </c>
      <c r="HX230">
        <v>0.93333333299999999</v>
      </c>
      <c r="HY230">
        <v>0.65601851899999997</v>
      </c>
      <c r="HZ230" t="s">
        <v>4813</v>
      </c>
      <c r="IA230" t="s">
        <v>266</v>
      </c>
      <c r="IB230" t="s">
        <v>4790</v>
      </c>
      <c r="IC230">
        <v>152703</v>
      </c>
      <c r="ID230">
        <v>166761</v>
      </c>
      <c r="IE230">
        <v>195929</v>
      </c>
      <c r="IF230">
        <v>226954</v>
      </c>
      <c r="IG230">
        <v>152703</v>
      </c>
    </row>
    <row r="231" spans="1:241" customFormat="1" ht="14" customHeight="1" x14ac:dyDescent="0.2">
      <c r="A231">
        <v>230</v>
      </c>
      <c r="B231">
        <v>254</v>
      </c>
      <c r="C231" s="1">
        <v>44795.604861111111</v>
      </c>
      <c r="D231" s="1">
        <v>44795.604861111111</v>
      </c>
      <c r="E231">
        <v>4</v>
      </c>
      <c r="G231" t="s">
        <v>242</v>
      </c>
      <c r="H231" t="s">
        <v>242</v>
      </c>
      <c r="I231">
        <v>1</v>
      </c>
      <c r="J231" s="1">
        <v>44795.604861111111</v>
      </c>
      <c r="K231" t="s">
        <v>4814</v>
      </c>
      <c r="L231" t="s">
        <v>242</v>
      </c>
      <c r="M231" t="s">
        <v>242</v>
      </c>
      <c r="P231" t="s">
        <v>242</v>
      </c>
      <c r="Q231" t="s">
        <v>242</v>
      </c>
      <c r="T231" t="s">
        <v>4815</v>
      </c>
      <c r="V231" t="s">
        <v>4816</v>
      </c>
      <c r="W231">
        <v>883556102</v>
      </c>
      <c r="X231">
        <v>3826</v>
      </c>
      <c r="Y231" t="s">
        <v>350</v>
      </c>
      <c r="Z231" t="s">
        <v>1032</v>
      </c>
      <c r="AA231">
        <v>2019</v>
      </c>
      <c r="AC231">
        <v>0.5</v>
      </c>
      <c r="AD231">
        <v>4</v>
      </c>
      <c r="AF231">
        <v>13</v>
      </c>
      <c r="AG231" t="s">
        <v>242</v>
      </c>
      <c r="AJ231" s="27">
        <v>0</v>
      </c>
      <c r="AK231">
        <v>0</v>
      </c>
      <c r="AL231" s="27">
        <v>0</v>
      </c>
      <c r="AM231">
        <v>0</v>
      </c>
      <c r="AN231" s="27">
        <v>0</v>
      </c>
      <c r="AO231">
        <v>0</v>
      </c>
      <c r="AQ231" t="s">
        <v>242</v>
      </c>
      <c r="AT231" s="27">
        <v>1</v>
      </c>
      <c r="AU231">
        <v>1</v>
      </c>
      <c r="AV231" s="21">
        <f t="shared" si="12"/>
        <v>7.6923076923076925</v>
      </c>
      <c r="AW231">
        <v>2</v>
      </c>
      <c r="AZ231" s="27">
        <v>1</v>
      </c>
      <c r="BA231">
        <v>3</v>
      </c>
      <c r="BB231" s="21">
        <f t="shared" si="13"/>
        <v>23.076923076923077</v>
      </c>
      <c r="BC231" t="s">
        <v>242</v>
      </c>
      <c r="BF231" s="27">
        <v>1</v>
      </c>
      <c r="BG231">
        <v>9</v>
      </c>
      <c r="BI231">
        <v>2</v>
      </c>
      <c r="BL231" s="27">
        <v>1</v>
      </c>
      <c r="BM231">
        <v>2</v>
      </c>
      <c r="BP231" s="27">
        <v>1</v>
      </c>
      <c r="BQ231">
        <v>3</v>
      </c>
      <c r="BR231" s="21">
        <f t="shared" si="14"/>
        <v>23.076923076923077</v>
      </c>
      <c r="BS231" t="s">
        <v>4817</v>
      </c>
      <c r="BT231">
        <v>1</v>
      </c>
      <c r="BW231" s="27">
        <v>1</v>
      </c>
      <c r="BX231">
        <v>2</v>
      </c>
      <c r="BY231" s="21">
        <f t="shared" si="15"/>
        <v>15.384615384615385</v>
      </c>
      <c r="BZ231">
        <v>2</v>
      </c>
      <c r="CA231">
        <v>1</v>
      </c>
      <c r="CD231" s="27">
        <v>0</v>
      </c>
      <c r="CF231" t="s">
        <v>242</v>
      </c>
      <c r="CG231" t="s">
        <v>242</v>
      </c>
      <c r="CI231" s="27">
        <v>0</v>
      </c>
      <c r="CK231" t="s">
        <v>242</v>
      </c>
      <c r="CN231" s="27">
        <v>0</v>
      </c>
      <c r="CO231" s="27">
        <v>0.5</v>
      </c>
      <c r="CP231" t="s">
        <v>242</v>
      </c>
      <c r="CQ231">
        <v>100</v>
      </c>
      <c r="CR231" t="s">
        <v>242</v>
      </c>
      <c r="CS231" s="2" t="s">
        <v>4818</v>
      </c>
      <c r="CU231" s="27">
        <v>1</v>
      </c>
      <c r="CV231" t="s">
        <v>4819</v>
      </c>
      <c r="CW231">
        <v>1</v>
      </c>
      <c r="CZ231" s="27">
        <v>1</v>
      </c>
      <c r="DA231">
        <v>161065</v>
      </c>
      <c r="DB231">
        <v>2</v>
      </c>
      <c r="DC231" t="s">
        <v>4820</v>
      </c>
      <c r="DD231" s="27">
        <v>0</v>
      </c>
      <c r="DE231" t="s">
        <v>242</v>
      </c>
      <c r="DF231" t="s">
        <v>242</v>
      </c>
      <c r="DG231">
        <v>311689</v>
      </c>
      <c r="DH231">
        <v>2</v>
      </c>
      <c r="DI231" t="s">
        <v>242</v>
      </c>
      <c r="DJ231" t="s">
        <v>242</v>
      </c>
      <c r="DK231" t="s">
        <v>4821</v>
      </c>
      <c r="DL231" s="27">
        <v>0</v>
      </c>
      <c r="DM231" t="s">
        <v>242</v>
      </c>
      <c r="DN231" t="s">
        <v>242</v>
      </c>
      <c r="DP231">
        <v>4</v>
      </c>
      <c r="DS231" s="27">
        <v>1</v>
      </c>
      <c r="DT231" s="2" t="s">
        <v>4822</v>
      </c>
      <c r="DU231" s="27">
        <v>1</v>
      </c>
      <c r="DV231" t="s">
        <v>4823</v>
      </c>
      <c r="DW231" s="27">
        <v>1</v>
      </c>
      <c r="DX231" t="s">
        <v>4824</v>
      </c>
      <c r="DY231" s="27">
        <v>1</v>
      </c>
      <c r="DZ231" s="2" t="s">
        <v>4825</v>
      </c>
      <c r="EA231" s="27">
        <v>1</v>
      </c>
      <c r="EC231" s="27">
        <v>1</v>
      </c>
      <c r="ED231" t="s">
        <v>4826</v>
      </c>
      <c r="EE231" s="27">
        <v>1</v>
      </c>
      <c r="EF231" t="s">
        <v>4827</v>
      </c>
      <c r="EG231" s="27">
        <v>1</v>
      </c>
      <c r="EH231" t="s">
        <v>4826</v>
      </c>
      <c r="EI231" s="27">
        <v>1</v>
      </c>
      <c r="EJ231" t="s">
        <v>4828</v>
      </c>
      <c r="EK231" s="27">
        <v>1</v>
      </c>
      <c r="EL231" t="s">
        <v>4829</v>
      </c>
      <c r="EM231">
        <v>4</v>
      </c>
      <c r="EP231" s="27">
        <v>0</v>
      </c>
      <c r="EQ231" t="s">
        <v>242</v>
      </c>
      <c r="ER231" t="s">
        <v>242</v>
      </c>
      <c r="EU231" t="s">
        <v>242</v>
      </c>
      <c r="EV231" t="s">
        <v>242</v>
      </c>
      <c r="EX231" s="27">
        <v>0</v>
      </c>
      <c r="EY231" t="s">
        <v>242</v>
      </c>
      <c r="FA231" s="27">
        <v>0</v>
      </c>
      <c r="FB231" t="s">
        <v>242</v>
      </c>
      <c r="FD231" s="27">
        <v>0</v>
      </c>
      <c r="FE231" t="s">
        <v>242</v>
      </c>
      <c r="FG231" s="27">
        <v>0</v>
      </c>
      <c r="FH231" t="s">
        <v>242</v>
      </c>
      <c r="FJ231" t="s">
        <v>242</v>
      </c>
      <c r="FM231" s="27">
        <v>0</v>
      </c>
      <c r="FN231" t="s">
        <v>242</v>
      </c>
      <c r="FO231" t="s">
        <v>242</v>
      </c>
      <c r="FP231" t="s">
        <v>242</v>
      </c>
      <c r="FR231" s="27">
        <v>1</v>
      </c>
      <c r="FS231">
        <v>40.39</v>
      </c>
      <c r="FT231" t="s">
        <v>242</v>
      </c>
      <c r="FV231" s="27">
        <v>0</v>
      </c>
      <c r="FW231" t="s">
        <v>242</v>
      </c>
      <c r="FX231" t="s">
        <v>242</v>
      </c>
      <c r="FY231" t="s">
        <v>242</v>
      </c>
      <c r="FZ231" t="s">
        <v>242</v>
      </c>
      <c r="GA231" t="s">
        <v>242</v>
      </c>
      <c r="GB231" t="s">
        <v>242</v>
      </c>
      <c r="GC231" t="s">
        <v>242</v>
      </c>
      <c r="GD231" t="s">
        <v>242</v>
      </c>
      <c r="GF231">
        <v>1</v>
      </c>
      <c r="GI231" s="27">
        <v>0</v>
      </c>
      <c r="GJ231" t="s">
        <v>242</v>
      </c>
      <c r="GK231" t="s">
        <v>242</v>
      </c>
      <c r="GM231" t="s">
        <v>242</v>
      </c>
      <c r="GP231" s="27">
        <v>1</v>
      </c>
      <c r="GQ231">
        <v>299</v>
      </c>
      <c r="GT231">
        <v>1</v>
      </c>
      <c r="GW231" s="27">
        <v>0.5</v>
      </c>
      <c r="GY231" s="27">
        <v>1</v>
      </c>
      <c r="GZ231" s="2" t="s">
        <v>4830</v>
      </c>
      <c r="HA231">
        <v>1</v>
      </c>
      <c r="HD231" s="27">
        <v>1</v>
      </c>
      <c r="HE231" s="2" t="s">
        <v>4831</v>
      </c>
      <c r="HF231">
        <v>1</v>
      </c>
      <c r="HI231">
        <v>0.66666666699999999</v>
      </c>
      <c r="HJ231">
        <v>0</v>
      </c>
      <c r="HK231">
        <v>0.75</v>
      </c>
      <c r="HL231">
        <v>0.33333333300000001</v>
      </c>
      <c r="HM231">
        <v>1</v>
      </c>
      <c r="HN231">
        <v>0</v>
      </c>
      <c r="HO231">
        <v>0</v>
      </c>
      <c r="HP231">
        <v>0.33333333300000001</v>
      </c>
      <c r="HQ231">
        <v>0</v>
      </c>
      <c r="HR231">
        <v>1</v>
      </c>
      <c r="HS231">
        <v>0.75</v>
      </c>
      <c r="HT231">
        <v>1</v>
      </c>
      <c r="HU231">
        <v>1</v>
      </c>
      <c r="HV231">
        <v>0.47222222200000002</v>
      </c>
      <c r="HW231">
        <v>0.33333333300000001</v>
      </c>
      <c r="HX231">
        <v>0.61666666699999995</v>
      </c>
      <c r="HY231">
        <v>0.47407407400000001</v>
      </c>
      <c r="HZ231" t="s">
        <v>4832</v>
      </c>
      <c r="IA231" t="s">
        <v>266</v>
      </c>
      <c r="IB231" t="s">
        <v>4815</v>
      </c>
      <c r="IC231">
        <v>25542</v>
      </c>
      <c r="ID231">
        <v>32218</v>
      </c>
      <c r="IE231">
        <v>39211</v>
      </c>
      <c r="IF231">
        <v>44915</v>
      </c>
      <c r="IG231">
        <v>25542</v>
      </c>
    </row>
    <row r="232" spans="1:241" customFormat="1" ht="14" customHeight="1" x14ac:dyDescent="0.2">
      <c r="A232">
        <v>231</v>
      </c>
      <c r="B232">
        <v>255</v>
      </c>
      <c r="C232" s="1">
        <v>44795.604861111111</v>
      </c>
      <c r="D232" s="1">
        <v>44795.604861111111</v>
      </c>
      <c r="E232">
        <v>4</v>
      </c>
      <c r="G232" t="s">
        <v>242</v>
      </c>
      <c r="H232" t="s">
        <v>242</v>
      </c>
      <c r="I232">
        <v>1</v>
      </c>
      <c r="J232" s="1">
        <v>44795.604861111111</v>
      </c>
      <c r="K232" t="s">
        <v>4833</v>
      </c>
      <c r="L232" t="s">
        <v>242</v>
      </c>
      <c r="M232" t="s">
        <v>242</v>
      </c>
      <c r="P232" t="s">
        <v>242</v>
      </c>
      <c r="Q232" t="s">
        <v>242</v>
      </c>
      <c r="T232" t="s">
        <v>4834</v>
      </c>
      <c r="V232" t="s">
        <v>4835</v>
      </c>
      <c r="W232">
        <v>609207105</v>
      </c>
      <c r="X232">
        <v>2052</v>
      </c>
      <c r="Y232" t="s">
        <v>326</v>
      </c>
      <c r="Z232" t="s">
        <v>942</v>
      </c>
      <c r="AA232">
        <v>2019</v>
      </c>
      <c r="AC232">
        <v>0.5</v>
      </c>
      <c r="AD232">
        <v>15</v>
      </c>
      <c r="AF232">
        <v>12</v>
      </c>
      <c r="AG232" t="s">
        <v>242</v>
      </c>
      <c r="AJ232" s="27">
        <v>0</v>
      </c>
      <c r="AK232">
        <v>0</v>
      </c>
      <c r="AL232" s="27">
        <v>0</v>
      </c>
      <c r="AM232">
        <v>0</v>
      </c>
      <c r="AN232" s="27">
        <v>0</v>
      </c>
      <c r="AO232">
        <v>0</v>
      </c>
      <c r="AQ232" t="s">
        <v>242</v>
      </c>
      <c r="AT232" s="27">
        <v>1</v>
      </c>
      <c r="AU232">
        <v>1</v>
      </c>
      <c r="AV232" s="21">
        <f t="shared" si="12"/>
        <v>8.3333333333333321</v>
      </c>
      <c r="AW232">
        <v>2</v>
      </c>
      <c r="AZ232" s="27">
        <v>1</v>
      </c>
      <c r="BA232">
        <v>2</v>
      </c>
      <c r="BB232" s="21">
        <f t="shared" si="13"/>
        <v>16.666666666666664</v>
      </c>
      <c r="BC232" t="s">
        <v>242</v>
      </c>
      <c r="BF232" s="27">
        <v>1</v>
      </c>
      <c r="BG232">
        <v>5.8</v>
      </c>
      <c r="BI232">
        <v>2</v>
      </c>
      <c r="BL232" s="27">
        <v>1</v>
      </c>
      <c r="BM232">
        <v>2</v>
      </c>
      <c r="BP232" s="27">
        <v>1</v>
      </c>
      <c r="BQ232">
        <v>3</v>
      </c>
      <c r="BR232" s="21">
        <f t="shared" si="14"/>
        <v>25</v>
      </c>
      <c r="BT232">
        <v>1</v>
      </c>
      <c r="BW232" s="27">
        <v>0</v>
      </c>
      <c r="BX232" s="24" t="s">
        <v>242</v>
      </c>
      <c r="BY232" s="21" t="s">
        <v>242</v>
      </c>
      <c r="BZ232" t="s">
        <v>242</v>
      </c>
      <c r="CA232" t="s">
        <v>242</v>
      </c>
      <c r="CD232" s="27">
        <v>0</v>
      </c>
      <c r="CF232" t="s">
        <v>242</v>
      </c>
      <c r="CG232" t="s">
        <v>242</v>
      </c>
      <c r="CI232" s="27">
        <v>1</v>
      </c>
      <c r="CJ232" t="s">
        <v>4836</v>
      </c>
      <c r="CK232">
        <v>1</v>
      </c>
      <c r="CN232" s="27">
        <v>0</v>
      </c>
      <c r="CO232" s="27">
        <v>0</v>
      </c>
      <c r="CP232" t="s">
        <v>242</v>
      </c>
      <c r="CQ232" t="s">
        <v>242</v>
      </c>
      <c r="CR232" t="s">
        <v>242</v>
      </c>
      <c r="CT232" t="s">
        <v>4837</v>
      </c>
      <c r="CU232" s="27">
        <v>0.5</v>
      </c>
      <c r="CV232" t="s">
        <v>4838</v>
      </c>
      <c r="CW232">
        <v>1</v>
      </c>
      <c r="CZ232" s="27">
        <v>1</v>
      </c>
      <c r="DA232">
        <v>778304</v>
      </c>
      <c r="DB232">
        <v>2</v>
      </c>
      <c r="DC232" t="s">
        <v>4839</v>
      </c>
      <c r="DD232" s="27">
        <v>1</v>
      </c>
      <c r="DE232">
        <v>907536</v>
      </c>
      <c r="DF232">
        <v>2</v>
      </c>
      <c r="DG232">
        <v>852939</v>
      </c>
      <c r="DH232">
        <v>2</v>
      </c>
      <c r="DI232" t="s">
        <v>242</v>
      </c>
      <c r="DJ232" t="s">
        <v>242</v>
      </c>
      <c r="DK232" t="s">
        <v>4839</v>
      </c>
      <c r="DL232" s="27">
        <v>1</v>
      </c>
      <c r="DM232">
        <v>8964770</v>
      </c>
      <c r="DN232">
        <v>2</v>
      </c>
      <c r="DP232">
        <v>4</v>
      </c>
      <c r="DS232" s="27">
        <v>1</v>
      </c>
      <c r="DT232" t="s">
        <v>4840</v>
      </c>
      <c r="DU232" s="27">
        <v>1</v>
      </c>
      <c r="DV232" t="s">
        <v>4841</v>
      </c>
      <c r="DW232" s="27">
        <v>1</v>
      </c>
      <c r="DX232" s="2" t="s">
        <v>4842</v>
      </c>
      <c r="DY232" s="27">
        <v>1</v>
      </c>
      <c r="DZ232" t="s">
        <v>4843</v>
      </c>
      <c r="EA232" s="27">
        <v>1</v>
      </c>
      <c r="EB232" t="s">
        <v>4844</v>
      </c>
      <c r="EC232" s="27">
        <v>1</v>
      </c>
      <c r="ED232" s="2" t="s">
        <v>4845</v>
      </c>
      <c r="EE232" s="27">
        <v>1</v>
      </c>
      <c r="EF232" t="s">
        <v>4846</v>
      </c>
      <c r="EG232" s="27">
        <v>1</v>
      </c>
      <c r="EH232" s="2" t="s">
        <v>4845</v>
      </c>
      <c r="EI232" s="27">
        <v>1</v>
      </c>
      <c r="EJ232" t="s">
        <v>4847</v>
      </c>
      <c r="EK232" s="27">
        <v>1</v>
      </c>
      <c r="EL232" t="s">
        <v>4848</v>
      </c>
      <c r="EM232">
        <v>4</v>
      </c>
      <c r="EP232" s="27">
        <v>0</v>
      </c>
      <c r="EQ232" t="s">
        <v>242</v>
      </c>
      <c r="ER232" t="s">
        <v>242</v>
      </c>
      <c r="EU232" t="s">
        <v>242</v>
      </c>
      <c r="EV232" t="s">
        <v>242</v>
      </c>
      <c r="EX232" s="27">
        <v>1</v>
      </c>
      <c r="EY232">
        <v>10362.59</v>
      </c>
      <c r="EZ232" t="s">
        <v>3434</v>
      </c>
      <c r="FA232" s="27">
        <v>1</v>
      </c>
      <c r="FB232">
        <v>26.32</v>
      </c>
      <c r="FC232" t="s">
        <v>4849</v>
      </c>
      <c r="FD232" s="27">
        <v>0</v>
      </c>
      <c r="FE232" t="s">
        <v>242</v>
      </c>
      <c r="FG232" s="27">
        <v>0</v>
      </c>
      <c r="FH232" t="s">
        <v>242</v>
      </c>
      <c r="FJ232">
        <v>1</v>
      </c>
      <c r="FM232" s="27">
        <v>0</v>
      </c>
      <c r="FN232" t="s">
        <v>242</v>
      </c>
      <c r="FO232" t="s">
        <v>242</v>
      </c>
      <c r="FP232" t="s">
        <v>242</v>
      </c>
      <c r="FR232" s="27">
        <v>0</v>
      </c>
      <c r="FS232" t="s">
        <v>242</v>
      </c>
      <c r="FT232" t="s">
        <v>242</v>
      </c>
      <c r="FV232" s="27">
        <v>0</v>
      </c>
      <c r="FW232" t="s">
        <v>242</v>
      </c>
      <c r="FX232" t="s">
        <v>242</v>
      </c>
      <c r="FY232" t="s">
        <v>242</v>
      </c>
      <c r="FZ232" t="s">
        <v>242</v>
      </c>
      <c r="GA232" t="s">
        <v>242</v>
      </c>
      <c r="GB232" t="s">
        <v>242</v>
      </c>
      <c r="GC232" t="s">
        <v>242</v>
      </c>
      <c r="GD232" t="s">
        <v>242</v>
      </c>
      <c r="GF232" t="s">
        <v>242</v>
      </c>
      <c r="GI232" s="27">
        <v>0</v>
      </c>
      <c r="GJ232" t="s">
        <v>242</v>
      </c>
      <c r="GK232" t="s">
        <v>242</v>
      </c>
      <c r="GM232" t="s">
        <v>242</v>
      </c>
      <c r="GP232" s="27">
        <v>1</v>
      </c>
      <c r="GQ232">
        <v>561</v>
      </c>
      <c r="GT232">
        <v>1</v>
      </c>
      <c r="GW232" s="27">
        <v>1</v>
      </c>
      <c r="GY232" s="27">
        <v>1</v>
      </c>
      <c r="HA232">
        <v>1</v>
      </c>
      <c r="HD232" s="27">
        <v>1</v>
      </c>
      <c r="HE232" t="s">
        <v>4850</v>
      </c>
      <c r="HF232">
        <v>1</v>
      </c>
      <c r="HI232">
        <v>0.55555555599999995</v>
      </c>
      <c r="HJ232">
        <v>1</v>
      </c>
      <c r="HK232">
        <v>0.25</v>
      </c>
      <c r="HL232">
        <v>1</v>
      </c>
      <c r="HM232">
        <v>1</v>
      </c>
      <c r="HN232">
        <v>0</v>
      </c>
      <c r="HO232">
        <v>0.5</v>
      </c>
      <c r="HP232">
        <v>0</v>
      </c>
      <c r="HQ232">
        <v>0</v>
      </c>
      <c r="HR232">
        <v>1</v>
      </c>
      <c r="HS232">
        <v>1</v>
      </c>
      <c r="HT232">
        <v>1</v>
      </c>
      <c r="HU232">
        <v>1</v>
      </c>
      <c r="HV232">
        <v>0.60185185200000002</v>
      </c>
      <c r="HW232">
        <v>0.625</v>
      </c>
      <c r="HX232">
        <v>0.6</v>
      </c>
      <c r="HY232">
        <v>0.60895061699999997</v>
      </c>
      <c r="HZ232" t="s">
        <v>4851</v>
      </c>
      <c r="IA232" t="s">
        <v>266</v>
      </c>
      <c r="IB232" t="s">
        <v>4834</v>
      </c>
      <c r="IC232">
        <v>25868</v>
      </c>
      <c r="ID232">
        <v>26581</v>
      </c>
      <c r="IE232">
        <v>28720</v>
      </c>
      <c r="IF232">
        <v>31496</v>
      </c>
      <c r="IG232">
        <v>25868</v>
      </c>
    </row>
    <row r="233" spans="1:241" ht="14" customHeight="1" x14ac:dyDescent="0.2">
      <c r="A233" s="10">
        <v>232</v>
      </c>
      <c r="B233">
        <v>256</v>
      </c>
      <c r="C233" s="1">
        <v>44795.604861111111</v>
      </c>
      <c r="D233" s="1">
        <v>44795.604861111111</v>
      </c>
      <c r="E233">
        <v>4</v>
      </c>
      <c r="G233" t="s">
        <v>242</v>
      </c>
      <c r="H233" t="s">
        <v>242</v>
      </c>
      <c r="I233">
        <v>1</v>
      </c>
      <c r="J233" s="1">
        <v>44795.604861111111</v>
      </c>
      <c r="K233" t="s">
        <v>4852</v>
      </c>
      <c r="L233" t="s">
        <v>242</v>
      </c>
      <c r="M233" t="s">
        <v>242</v>
      </c>
      <c r="P233" t="s">
        <v>242</v>
      </c>
      <c r="Q233" t="s">
        <v>242</v>
      </c>
      <c r="T233" s="10" t="s">
        <v>4853</v>
      </c>
      <c r="U233" s="19">
        <v>29534</v>
      </c>
      <c r="V233" t="s">
        <v>4854</v>
      </c>
      <c r="W233">
        <v>256677105</v>
      </c>
      <c r="X233">
        <v>5331</v>
      </c>
      <c r="Y233" s="10" t="s">
        <v>271</v>
      </c>
      <c r="Z233" s="10" t="s">
        <v>3849</v>
      </c>
      <c r="AA233" s="10">
        <v>2020</v>
      </c>
      <c r="AC233" s="10">
        <v>0</v>
      </c>
      <c r="AF233" s="10">
        <v>8</v>
      </c>
      <c r="AG233" t="s">
        <v>242</v>
      </c>
      <c r="AJ233" s="22">
        <v>0</v>
      </c>
      <c r="AK233" s="10">
        <v>0</v>
      </c>
      <c r="AL233" s="22">
        <v>0</v>
      </c>
      <c r="AM233" s="10">
        <v>0</v>
      </c>
      <c r="AN233" s="22">
        <v>0</v>
      </c>
      <c r="AO233" s="10">
        <v>0</v>
      </c>
      <c r="AQ233" t="s">
        <v>242</v>
      </c>
      <c r="AT233" s="22">
        <v>1</v>
      </c>
      <c r="AU233" s="10">
        <v>1</v>
      </c>
      <c r="AV233" s="21">
        <f t="shared" si="12"/>
        <v>12.5</v>
      </c>
      <c r="AW233">
        <v>2</v>
      </c>
      <c r="AZ233" s="22">
        <v>1</v>
      </c>
      <c r="BA233" s="10">
        <v>2</v>
      </c>
      <c r="BB233" s="21">
        <f t="shared" si="13"/>
        <v>25</v>
      </c>
      <c r="BC233" t="s">
        <v>242</v>
      </c>
      <c r="BF233" s="22">
        <v>1</v>
      </c>
      <c r="BG233" s="10">
        <v>5.9</v>
      </c>
      <c r="BI233">
        <v>2</v>
      </c>
      <c r="BL233" s="22">
        <v>1</v>
      </c>
      <c r="BM233">
        <v>2</v>
      </c>
      <c r="BP233" s="22">
        <v>1</v>
      </c>
      <c r="BQ233" s="10">
        <v>2</v>
      </c>
      <c r="BR233" s="21">
        <f t="shared" si="14"/>
        <v>25</v>
      </c>
      <c r="BT233" s="10">
        <v>1</v>
      </c>
      <c r="BW233" s="22">
        <v>1</v>
      </c>
      <c r="BX233" s="10">
        <v>2</v>
      </c>
      <c r="BY233" s="21">
        <f t="shared" si="15"/>
        <v>25</v>
      </c>
      <c r="BZ233" s="10">
        <v>1</v>
      </c>
      <c r="CA233" s="10">
        <v>1</v>
      </c>
      <c r="CD233" s="22">
        <v>0</v>
      </c>
      <c r="CF233" s="10" t="s">
        <v>242</v>
      </c>
      <c r="CG233" s="10" t="s">
        <v>242</v>
      </c>
      <c r="CI233" s="22">
        <v>0</v>
      </c>
      <c r="CK233" s="10" t="s">
        <v>242</v>
      </c>
      <c r="CN233" s="22">
        <v>0</v>
      </c>
      <c r="CO233" s="22">
        <v>0</v>
      </c>
      <c r="CP233" s="10" t="s">
        <v>242</v>
      </c>
      <c r="CQ233" s="10" t="s">
        <v>242</v>
      </c>
      <c r="CR233" s="10" t="s">
        <v>242</v>
      </c>
      <c r="CU233" s="22">
        <v>0</v>
      </c>
      <c r="CW233" s="10" t="s">
        <v>242</v>
      </c>
      <c r="CZ233" s="22">
        <v>0</v>
      </c>
      <c r="DA233" s="10" t="s">
        <v>242</v>
      </c>
      <c r="DB233" s="10" t="s">
        <v>242</v>
      </c>
      <c r="DD233" s="22">
        <v>0</v>
      </c>
      <c r="DE233" s="10" t="s">
        <v>242</v>
      </c>
      <c r="DF233" s="10" t="s">
        <v>242</v>
      </c>
      <c r="DH233" s="10" t="s">
        <v>242</v>
      </c>
      <c r="DI233" s="10" t="s">
        <v>242</v>
      </c>
      <c r="DJ233" s="10" t="s">
        <v>242</v>
      </c>
      <c r="DL233" s="22">
        <v>0</v>
      </c>
      <c r="DM233" s="10" t="s">
        <v>242</v>
      </c>
      <c r="DN233" s="10" t="s">
        <v>242</v>
      </c>
      <c r="DP233" s="10" t="s">
        <v>242</v>
      </c>
      <c r="DS233" s="27">
        <v>0</v>
      </c>
      <c r="DU233" s="27">
        <v>0</v>
      </c>
      <c r="DW233" s="27">
        <v>1</v>
      </c>
      <c r="DX233" t="s">
        <v>4855</v>
      </c>
      <c r="DY233" s="27">
        <v>1</v>
      </c>
      <c r="DZ233" t="s">
        <v>4856</v>
      </c>
      <c r="EA233" s="27">
        <v>0</v>
      </c>
      <c r="EC233" s="27">
        <v>0</v>
      </c>
      <c r="EE233" s="27">
        <v>0</v>
      </c>
      <c r="EG233" s="27">
        <v>0</v>
      </c>
      <c r="EI233" s="27">
        <v>1</v>
      </c>
      <c r="EJ233" t="s">
        <v>4857</v>
      </c>
      <c r="EK233" s="27">
        <v>0</v>
      </c>
      <c r="EM233">
        <v>1</v>
      </c>
      <c r="EP233" s="22">
        <v>0</v>
      </c>
      <c r="EQ233" s="10" t="s">
        <v>242</v>
      </c>
      <c r="ER233" s="10" t="s">
        <v>242</v>
      </c>
      <c r="EU233" s="10" t="s">
        <v>242</v>
      </c>
      <c r="EV233" s="10" t="s">
        <v>242</v>
      </c>
      <c r="EX233" s="22">
        <v>0</v>
      </c>
      <c r="EY233" s="10" t="s">
        <v>242</v>
      </c>
      <c r="FA233" s="22">
        <v>0</v>
      </c>
      <c r="FB233" s="10" t="s">
        <v>242</v>
      </c>
      <c r="FD233" s="22">
        <v>0</v>
      </c>
      <c r="FE233" s="10" t="s">
        <v>242</v>
      </c>
      <c r="FG233" s="22">
        <v>0</v>
      </c>
      <c r="FH233" s="10" t="s">
        <v>242</v>
      </c>
      <c r="FJ233" s="10" t="s">
        <v>242</v>
      </c>
      <c r="FM233" s="22">
        <v>0</v>
      </c>
      <c r="FN233" s="10" t="s">
        <v>242</v>
      </c>
      <c r="FO233" s="10" t="s">
        <v>242</v>
      </c>
      <c r="FP233" s="10" t="s">
        <v>242</v>
      </c>
      <c r="FR233" s="22">
        <v>0</v>
      </c>
      <c r="FS233" s="10" t="s">
        <v>242</v>
      </c>
      <c r="FT233" s="10" t="s">
        <v>242</v>
      </c>
      <c r="FV233" s="22">
        <v>0</v>
      </c>
      <c r="FW233" s="10" t="s">
        <v>242</v>
      </c>
      <c r="FX233" s="10" t="s">
        <v>242</v>
      </c>
      <c r="FY233" s="10" t="s">
        <v>242</v>
      </c>
      <c r="FZ233" s="10" t="s">
        <v>242</v>
      </c>
      <c r="GA233" s="10" t="s">
        <v>242</v>
      </c>
      <c r="GB233" s="10" t="s">
        <v>242</v>
      </c>
      <c r="GC233" s="10" t="s">
        <v>242</v>
      </c>
      <c r="GD233" s="10" t="s">
        <v>242</v>
      </c>
      <c r="GF233" s="10" t="s">
        <v>242</v>
      </c>
      <c r="GI233" s="22">
        <v>0</v>
      </c>
      <c r="GJ233" s="10" t="s">
        <v>242</v>
      </c>
      <c r="GK233" s="10" t="s">
        <v>242</v>
      </c>
      <c r="GM233" s="10" t="s">
        <v>242</v>
      </c>
      <c r="GP233" s="46">
        <v>1</v>
      </c>
      <c r="GQ233" s="10">
        <v>986</v>
      </c>
      <c r="GT233" s="10" t="s">
        <v>242</v>
      </c>
      <c r="GW233" s="22">
        <v>0</v>
      </c>
      <c r="GY233" s="22">
        <v>0</v>
      </c>
      <c r="HA233" s="10" t="s">
        <v>242</v>
      </c>
      <c r="HD233" s="22">
        <v>1</v>
      </c>
      <c r="HE233" s="10" t="s">
        <v>4858</v>
      </c>
      <c r="HF233" s="10">
        <v>1</v>
      </c>
      <c r="HI233" s="10">
        <v>0.66666666699999999</v>
      </c>
      <c r="HJ233" s="10">
        <v>0</v>
      </c>
      <c r="HK233" s="10">
        <v>0</v>
      </c>
      <c r="HL233" s="10">
        <v>0</v>
      </c>
      <c r="HM233" s="10">
        <v>0.3</v>
      </c>
      <c r="HN233" s="10">
        <v>0</v>
      </c>
      <c r="HO233" s="10">
        <v>0</v>
      </c>
      <c r="HP233" s="10">
        <v>0</v>
      </c>
      <c r="HQ233" s="10">
        <v>0</v>
      </c>
      <c r="HR233" s="10">
        <v>0</v>
      </c>
      <c r="HS233" s="10">
        <v>0</v>
      </c>
      <c r="HT233" s="10">
        <v>1</v>
      </c>
      <c r="HU233" s="10">
        <v>1</v>
      </c>
      <c r="HV233" s="10">
        <v>0.222222222</v>
      </c>
      <c r="HW233" s="10">
        <v>7.4999999999999997E-2</v>
      </c>
      <c r="HX233" s="10">
        <v>0.2</v>
      </c>
      <c r="HY233" s="10">
        <v>0.165740741</v>
      </c>
      <c r="HZ233" s="10" t="s">
        <v>4859</v>
      </c>
      <c r="IA233" s="10" t="s">
        <v>266</v>
      </c>
      <c r="IB233" s="10" t="s">
        <v>4853</v>
      </c>
      <c r="IC233" s="10">
        <v>27753.973000000002</v>
      </c>
      <c r="ID233" s="10">
        <v>33746.839</v>
      </c>
      <c r="IE233" s="10">
        <v>34220.449000000001</v>
      </c>
      <c r="IF233" s="10" t="s">
        <v>242</v>
      </c>
      <c r="IG233" s="10">
        <v>27753.973000000002</v>
      </c>
    </row>
    <row r="234" spans="1:241" customFormat="1" ht="14" customHeight="1" x14ac:dyDescent="0.2">
      <c r="A234">
        <v>233</v>
      </c>
      <c r="B234">
        <v>257</v>
      </c>
      <c r="C234" s="1">
        <v>44795.604861111111</v>
      </c>
      <c r="D234" s="1">
        <v>44795.604861111111</v>
      </c>
      <c r="E234">
        <v>4</v>
      </c>
      <c r="G234" t="s">
        <v>242</v>
      </c>
      <c r="H234" t="s">
        <v>242</v>
      </c>
      <c r="I234">
        <v>1</v>
      </c>
      <c r="J234" s="1">
        <v>44795.604861111111</v>
      </c>
      <c r="K234" t="s">
        <v>4860</v>
      </c>
      <c r="L234" t="s">
        <v>242</v>
      </c>
      <c r="M234" t="s">
        <v>242</v>
      </c>
      <c r="P234" t="s">
        <v>242</v>
      </c>
      <c r="Q234" t="s">
        <v>242</v>
      </c>
      <c r="T234" t="s">
        <v>4861</v>
      </c>
      <c r="V234" t="s">
        <v>4862</v>
      </c>
      <c r="W234">
        <v>278865100</v>
      </c>
      <c r="X234">
        <v>2840</v>
      </c>
      <c r="Y234" t="s">
        <v>418</v>
      </c>
      <c r="Z234" t="s">
        <v>1838</v>
      </c>
      <c r="AA234">
        <v>2020</v>
      </c>
      <c r="AC234">
        <v>1</v>
      </c>
      <c r="AD234">
        <v>4</v>
      </c>
      <c r="AF234">
        <v>13</v>
      </c>
      <c r="AG234" t="s">
        <v>242</v>
      </c>
      <c r="AJ234" s="27">
        <v>0</v>
      </c>
      <c r="AK234">
        <v>0</v>
      </c>
      <c r="AL234" s="27">
        <v>0</v>
      </c>
      <c r="AM234">
        <v>0</v>
      </c>
      <c r="AN234" s="27">
        <v>0</v>
      </c>
      <c r="AO234">
        <v>0</v>
      </c>
      <c r="AQ234" t="s">
        <v>242</v>
      </c>
      <c r="AT234" s="27">
        <v>1</v>
      </c>
      <c r="AU234">
        <v>1</v>
      </c>
      <c r="AV234" s="21">
        <f t="shared" si="12"/>
        <v>7.6923076923076925</v>
      </c>
      <c r="AW234">
        <v>3</v>
      </c>
      <c r="AZ234" s="27">
        <v>1</v>
      </c>
      <c r="BA234">
        <v>2</v>
      </c>
      <c r="BB234" s="21">
        <f t="shared" si="13"/>
        <v>15.384615384615385</v>
      </c>
      <c r="BC234" t="s">
        <v>242</v>
      </c>
      <c r="BF234" s="27">
        <v>1</v>
      </c>
      <c r="BG234">
        <v>8.5</v>
      </c>
      <c r="BI234">
        <v>2</v>
      </c>
      <c r="BL234" s="27">
        <v>1</v>
      </c>
      <c r="BM234">
        <v>2</v>
      </c>
      <c r="BP234" s="27">
        <v>1</v>
      </c>
      <c r="BQ234">
        <v>5</v>
      </c>
      <c r="BR234" s="21">
        <f t="shared" si="14"/>
        <v>38.461538461538467</v>
      </c>
      <c r="BT234">
        <v>1</v>
      </c>
      <c r="BW234" s="27">
        <v>1</v>
      </c>
      <c r="BX234">
        <v>2</v>
      </c>
      <c r="BY234" s="21">
        <f t="shared" si="15"/>
        <v>15.384615384615385</v>
      </c>
      <c r="BZ234">
        <v>2</v>
      </c>
      <c r="CA234">
        <v>1</v>
      </c>
      <c r="CD234" s="27">
        <v>0</v>
      </c>
      <c r="CF234" t="s">
        <v>242</v>
      </c>
      <c r="CG234" t="s">
        <v>242</v>
      </c>
      <c r="CI234" s="27">
        <v>1</v>
      </c>
      <c r="CJ234" t="s">
        <v>4863</v>
      </c>
      <c r="CK234">
        <v>1</v>
      </c>
      <c r="CN234" s="27">
        <v>1</v>
      </c>
      <c r="CO234" s="27">
        <v>0.5</v>
      </c>
      <c r="CP234" t="s">
        <v>242</v>
      </c>
      <c r="CQ234">
        <v>97</v>
      </c>
      <c r="CR234" t="s">
        <v>242</v>
      </c>
      <c r="CS234" t="s">
        <v>4864</v>
      </c>
      <c r="CU234" s="27">
        <v>1</v>
      </c>
      <c r="CV234" t="s">
        <v>4865</v>
      </c>
      <c r="CW234">
        <v>1</v>
      </c>
      <c r="CZ234" s="27">
        <v>1</v>
      </c>
      <c r="DA234">
        <v>282843</v>
      </c>
      <c r="DB234">
        <v>2</v>
      </c>
      <c r="DD234" s="27">
        <v>1</v>
      </c>
      <c r="DE234">
        <v>57161</v>
      </c>
      <c r="DF234">
        <v>2</v>
      </c>
      <c r="DG234">
        <v>144624</v>
      </c>
      <c r="DH234">
        <v>2</v>
      </c>
      <c r="DI234" t="s">
        <v>242</v>
      </c>
      <c r="DJ234" t="s">
        <v>242</v>
      </c>
      <c r="DL234" s="27">
        <v>1</v>
      </c>
      <c r="DM234">
        <v>6906356</v>
      </c>
      <c r="DN234">
        <v>2</v>
      </c>
      <c r="DP234">
        <v>1</v>
      </c>
      <c r="DS234" s="27">
        <v>1</v>
      </c>
      <c r="DT234" s="2" t="s">
        <v>4866</v>
      </c>
      <c r="DU234" s="27">
        <v>1</v>
      </c>
      <c r="DV234" t="s">
        <v>4867</v>
      </c>
      <c r="DW234" s="27">
        <v>1</v>
      </c>
      <c r="DX234" t="s">
        <v>4868</v>
      </c>
      <c r="DY234" s="27">
        <v>1</v>
      </c>
      <c r="DZ234" t="s">
        <v>4869</v>
      </c>
      <c r="EA234" s="27">
        <v>1</v>
      </c>
      <c r="EC234" s="27">
        <v>1</v>
      </c>
      <c r="ED234" s="2" t="s">
        <v>4870</v>
      </c>
      <c r="EE234" s="27">
        <v>1</v>
      </c>
      <c r="EF234" s="2" t="s">
        <v>4871</v>
      </c>
      <c r="EG234" s="27">
        <v>1</v>
      </c>
      <c r="EH234" t="s">
        <v>4078</v>
      </c>
      <c r="EI234" s="27">
        <v>1</v>
      </c>
      <c r="EJ234" t="s">
        <v>4872</v>
      </c>
      <c r="EK234" s="27">
        <v>1</v>
      </c>
      <c r="EM234">
        <v>4</v>
      </c>
      <c r="EP234" s="27">
        <v>0</v>
      </c>
      <c r="EQ234" t="s">
        <v>242</v>
      </c>
      <c r="ER234" t="s">
        <v>242</v>
      </c>
      <c r="EU234" t="s">
        <v>242</v>
      </c>
      <c r="EV234" t="s">
        <v>242</v>
      </c>
      <c r="EX234" s="27">
        <v>1</v>
      </c>
      <c r="EY234">
        <v>6571.35</v>
      </c>
      <c r="EZ234" t="s">
        <v>3434</v>
      </c>
      <c r="FA234" s="27">
        <v>0</v>
      </c>
      <c r="FB234" t="s">
        <v>242</v>
      </c>
      <c r="FD234" s="27">
        <v>1</v>
      </c>
      <c r="FE234">
        <v>1561.88</v>
      </c>
      <c r="FG234" s="27">
        <v>0</v>
      </c>
      <c r="FH234" t="s">
        <v>242</v>
      </c>
      <c r="FJ234">
        <v>1</v>
      </c>
      <c r="FM234" s="27">
        <v>1</v>
      </c>
      <c r="FN234">
        <v>19.2</v>
      </c>
      <c r="FO234">
        <v>59.1</v>
      </c>
      <c r="FP234">
        <v>21.6</v>
      </c>
      <c r="FR234" s="27">
        <v>1</v>
      </c>
      <c r="FS234">
        <v>27.4</v>
      </c>
      <c r="FT234">
        <v>2</v>
      </c>
      <c r="FV234" s="27">
        <v>1</v>
      </c>
      <c r="FW234">
        <v>9.3000000000000007</v>
      </c>
      <c r="FX234">
        <v>10.9</v>
      </c>
      <c r="FY234">
        <v>71.099999999999994</v>
      </c>
      <c r="FZ234">
        <v>4.5999999999999996</v>
      </c>
      <c r="GA234" t="s">
        <v>242</v>
      </c>
      <c r="GB234" t="s">
        <v>242</v>
      </c>
      <c r="GC234" t="s">
        <v>242</v>
      </c>
      <c r="GD234">
        <v>1</v>
      </c>
      <c r="GF234">
        <v>1</v>
      </c>
      <c r="GI234" s="27">
        <v>0.5</v>
      </c>
      <c r="GJ234">
        <v>1</v>
      </c>
      <c r="GK234" t="s">
        <v>242</v>
      </c>
      <c r="GL234" s="2" t="s">
        <v>4873</v>
      </c>
      <c r="GM234">
        <v>1</v>
      </c>
      <c r="GP234" s="27">
        <v>1</v>
      </c>
      <c r="GQ234">
        <v>331</v>
      </c>
      <c r="GT234">
        <v>1</v>
      </c>
      <c r="GW234" s="27">
        <v>0</v>
      </c>
      <c r="GY234" s="27">
        <v>1</v>
      </c>
      <c r="HA234">
        <v>1</v>
      </c>
      <c r="HD234" s="27">
        <v>1</v>
      </c>
      <c r="HE234" t="s">
        <v>4874</v>
      </c>
      <c r="HF234">
        <v>1</v>
      </c>
      <c r="HI234">
        <v>0.66666666699999999</v>
      </c>
      <c r="HJ234">
        <v>1</v>
      </c>
      <c r="HK234">
        <v>0.75</v>
      </c>
      <c r="HL234">
        <v>1</v>
      </c>
      <c r="HM234">
        <v>1</v>
      </c>
      <c r="HN234">
        <v>0</v>
      </c>
      <c r="HO234">
        <v>0.5</v>
      </c>
      <c r="HP234">
        <v>1</v>
      </c>
      <c r="HQ234">
        <v>0.5</v>
      </c>
      <c r="HR234">
        <v>1</v>
      </c>
      <c r="HS234">
        <v>0.5</v>
      </c>
      <c r="HT234">
        <v>1</v>
      </c>
      <c r="HU234">
        <v>1</v>
      </c>
      <c r="HV234">
        <v>0.80555555599999995</v>
      </c>
      <c r="HW234">
        <v>0.625</v>
      </c>
      <c r="HX234">
        <v>0.8</v>
      </c>
      <c r="HY234">
        <v>0.74351851899999999</v>
      </c>
      <c r="HZ234" t="s">
        <v>4861</v>
      </c>
      <c r="IA234" t="s">
        <v>266</v>
      </c>
      <c r="IB234" t="s">
        <v>4861</v>
      </c>
      <c r="IC234">
        <v>14906.3</v>
      </c>
      <c r="ID234">
        <v>11790.2</v>
      </c>
      <c r="IE234">
        <v>12733.1</v>
      </c>
      <c r="IF234">
        <v>14187.8</v>
      </c>
      <c r="IG234">
        <v>14906.3</v>
      </c>
    </row>
    <row r="235" spans="1:241" customFormat="1" ht="14" customHeight="1" x14ac:dyDescent="0.2">
      <c r="A235">
        <v>234</v>
      </c>
      <c r="B235">
        <v>258</v>
      </c>
      <c r="C235" s="1">
        <v>44795.604861111111</v>
      </c>
      <c r="D235" s="1">
        <v>44795.604861111111</v>
      </c>
      <c r="E235">
        <v>4</v>
      </c>
      <c r="G235" t="s">
        <v>242</v>
      </c>
      <c r="H235" t="s">
        <v>242</v>
      </c>
      <c r="I235">
        <v>1</v>
      </c>
      <c r="J235" s="1">
        <v>44795.604861111111</v>
      </c>
      <c r="K235" t="s">
        <v>4875</v>
      </c>
      <c r="L235" t="s">
        <v>242</v>
      </c>
      <c r="M235" t="s">
        <v>242</v>
      </c>
      <c r="P235" t="s">
        <v>242</v>
      </c>
      <c r="Q235" t="s">
        <v>242</v>
      </c>
      <c r="T235" t="s">
        <v>4876</v>
      </c>
      <c r="V235" t="s">
        <v>4877</v>
      </c>
      <c r="W235">
        <v>502431109</v>
      </c>
      <c r="X235">
        <v>3812</v>
      </c>
      <c r="Y235" t="s">
        <v>476</v>
      </c>
      <c r="Z235" t="s">
        <v>2504</v>
      </c>
      <c r="AA235">
        <v>2020</v>
      </c>
      <c r="AC235">
        <v>0</v>
      </c>
      <c r="AF235">
        <v>12</v>
      </c>
      <c r="AG235" t="s">
        <v>242</v>
      </c>
      <c r="AJ235" s="27">
        <v>1</v>
      </c>
      <c r="AK235">
        <v>8</v>
      </c>
      <c r="AL235" s="27">
        <v>1</v>
      </c>
      <c r="AM235">
        <v>1</v>
      </c>
      <c r="AN235" s="27">
        <v>0</v>
      </c>
      <c r="AO235">
        <v>0</v>
      </c>
      <c r="AQ235">
        <v>2</v>
      </c>
      <c r="AT235" s="27">
        <v>1</v>
      </c>
      <c r="AU235">
        <v>2</v>
      </c>
      <c r="AV235" s="21">
        <f t="shared" si="12"/>
        <v>16.666666666666664</v>
      </c>
      <c r="AW235">
        <v>2</v>
      </c>
      <c r="AZ235" s="27">
        <v>1</v>
      </c>
      <c r="BA235">
        <v>2</v>
      </c>
      <c r="BB235" s="21">
        <f t="shared" si="13"/>
        <v>16.666666666666664</v>
      </c>
      <c r="BC235" t="s">
        <v>242</v>
      </c>
      <c r="BF235" s="27">
        <v>1</v>
      </c>
      <c r="BI235">
        <v>2</v>
      </c>
      <c r="BL235" s="27">
        <v>1</v>
      </c>
      <c r="BM235">
        <v>2</v>
      </c>
      <c r="BP235" s="27">
        <v>1</v>
      </c>
      <c r="BQ235">
        <v>2</v>
      </c>
      <c r="BR235" s="21">
        <f t="shared" si="14"/>
        <v>16.666666666666664</v>
      </c>
      <c r="BS235" t="s">
        <v>3930</v>
      </c>
      <c r="BT235">
        <v>3</v>
      </c>
      <c r="BW235" s="27">
        <v>1</v>
      </c>
      <c r="BX235">
        <v>3</v>
      </c>
      <c r="BY235" s="21">
        <f t="shared" si="15"/>
        <v>25</v>
      </c>
      <c r="BZ235">
        <v>2</v>
      </c>
      <c r="CA235">
        <v>1</v>
      </c>
      <c r="CD235" s="27">
        <v>0</v>
      </c>
      <c r="CF235" t="s">
        <v>242</v>
      </c>
      <c r="CG235" t="s">
        <v>242</v>
      </c>
      <c r="CI235" s="27">
        <v>1</v>
      </c>
      <c r="CJ235" t="s">
        <v>4878</v>
      </c>
      <c r="CK235">
        <v>1</v>
      </c>
      <c r="CN235" s="27">
        <v>1</v>
      </c>
      <c r="CO235" s="27">
        <v>0.5</v>
      </c>
      <c r="CP235" t="s">
        <v>242</v>
      </c>
      <c r="CQ235">
        <v>100</v>
      </c>
      <c r="CR235">
        <v>100</v>
      </c>
      <c r="CS235" t="s">
        <v>4879</v>
      </c>
      <c r="CU235" s="27">
        <v>1</v>
      </c>
      <c r="CV235" s="2" t="s">
        <v>4880</v>
      </c>
      <c r="CW235">
        <v>1</v>
      </c>
      <c r="CZ235" s="27">
        <v>1</v>
      </c>
      <c r="DA235">
        <v>63554</v>
      </c>
      <c r="DB235">
        <v>2</v>
      </c>
      <c r="DD235" s="27">
        <v>1</v>
      </c>
      <c r="DE235" t="s">
        <v>242</v>
      </c>
      <c r="DF235" t="s">
        <v>242</v>
      </c>
      <c r="DH235" t="s">
        <v>242</v>
      </c>
      <c r="DI235">
        <v>254253</v>
      </c>
      <c r="DJ235">
        <v>2</v>
      </c>
      <c r="DL235" s="27">
        <v>1</v>
      </c>
      <c r="DM235">
        <v>102016</v>
      </c>
      <c r="DN235">
        <v>2</v>
      </c>
      <c r="DP235">
        <v>1</v>
      </c>
      <c r="DS235" s="27">
        <v>1</v>
      </c>
      <c r="DT235" s="2" t="s">
        <v>4881</v>
      </c>
      <c r="DU235" s="27">
        <v>1</v>
      </c>
      <c r="DV235" t="s">
        <v>4882</v>
      </c>
      <c r="DW235" s="27">
        <v>1</v>
      </c>
      <c r="DX235" t="s">
        <v>4883</v>
      </c>
      <c r="DY235" s="27">
        <v>1</v>
      </c>
      <c r="DZ235" s="2" t="s">
        <v>4884</v>
      </c>
      <c r="EA235" s="27">
        <v>1</v>
      </c>
      <c r="EB235" t="s">
        <v>4885</v>
      </c>
      <c r="EC235" s="27">
        <v>1</v>
      </c>
      <c r="ED235" s="2" t="s">
        <v>4886</v>
      </c>
      <c r="EE235" s="27">
        <v>1</v>
      </c>
      <c r="EF235" t="s">
        <v>4887</v>
      </c>
      <c r="EG235" s="27">
        <v>1</v>
      </c>
      <c r="EH235" s="2" t="s">
        <v>4888</v>
      </c>
      <c r="EI235" s="27">
        <v>1</v>
      </c>
      <c r="EJ235" t="s">
        <v>4889</v>
      </c>
      <c r="EK235" s="27">
        <v>1</v>
      </c>
      <c r="EL235" s="2" t="s">
        <v>4890</v>
      </c>
      <c r="EM235">
        <v>4</v>
      </c>
      <c r="EP235" s="27">
        <v>0</v>
      </c>
      <c r="EQ235" t="s">
        <v>242</v>
      </c>
      <c r="ER235" t="s">
        <v>242</v>
      </c>
      <c r="EU235" t="s">
        <v>242</v>
      </c>
      <c r="EV235" t="s">
        <v>242</v>
      </c>
      <c r="EX235" s="27">
        <v>1</v>
      </c>
      <c r="EY235">
        <v>1767</v>
      </c>
      <c r="EZ235" t="s">
        <v>3418</v>
      </c>
      <c r="FA235" s="27">
        <v>0</v>
      </c>
      <c r="FB235" t="s">
        <v>242</v>
      </c>
      <c r="FD235" s="27">
        <v>1</v>
      </c>
      <c r="FE235">
        <v>1767</v>
      </c>
      <c r="FG235" s="27">
        <v>0</v>
      </c>
      <c r="FH235" t="s">
        <v>242</v>
      </c>
      <c r="FJ235">
        <v>1</v>
      </c>
      <c r="FM235" s="27">
        <v>1</v>
      </c>
      <c r="FN235" t="s">
        <v>242</v>
      </c>
      <c r="FO235" t="s">
        <v>242</v>
      </c>
      <c r="FP235" t="s">
        <v>242</v>
      </c>
      <c r="FQ235" s="2" t="s">
        <v>4891</v>
      </c>
      <c r="FR235" s="27">
        <v>1</v>
      </c>
      <c r="FS235">
        <v>24</v>
      </c>
      <c r="FT235" t="s">
        <v>242</v>
      </c>
      <c r="FU235" t="s">
        <v>4892</v>
      </c>
      <c r="FV235" s="27">
        <v>0.5</v>
      </c>
      <c r="FW235" t="s">
        <v>242</v>
      </c>
      <c r="FX235" t="s">
        <v>242</v>
      </c>
      <c r="FY235" t="s">
        <v>242</v>
      </c>
      <c r="FZ235" t="s">
        <v>242</v>
      </c>
      <c r="GA235" t="s">
        <v>242</v>
      </c>
      <c r="GB235" t="s">
        <v>242</v>
      </c>
      <c r="GC235" t="s">
        <v>242</v>
      </c>
      <c r="GD235" t="s">
        <v>242</v>
      </c>
      <c r="GE235" s="4">
        <v>0.24</v>
      </c>
      <c r="GF235">
        <v>1</v>
      </c>
      <c r="GI235" s="27">
        <v>0</v>
      </c>
      <c r="GJ235" t="s">
        <v>242</v>
      </c>
      <c r="GK235" t="s">
        <v>242</v>
      </c>
      <c r="GM235" t="s">
        <v>242</v>
      </c>
      <c r="GP235" s="27">
        <v>1</v>
      </c>
      <c r="GQ235">
        <v>156</v>
      </c>
      <c r="GR235" t="s">
        <v>4893</v>
      </c>
      <c r="GT235">
        <v>1</v>
      </c>
      <c r="GW235" s="27">
        <v>0</v>
      </c>
      <c r="GY235" s="27">
        <v>0</v>
      </c>
      <c r="HA235" t="s">
        <v>242</v>
      </c>
      <c r="HD235" s="27">
        <v>1</v>
      </c>
      <c r="HE235" t="s">
        <v>4894</v>
      </c>
      <c r="HF235">
        <v>1</v>
      </c>
      <c r="HI235">
        <v>0.77777777800000003</v>
      </c>
      <c r="HJ235">
        <v>1</v>
      </c>
      <c r="HK235">
        <v>0.75</v>
      </c>
      <c r="HL235">
        <v>1</v>
      </c>
      <c r="HM235">
        <v>1</v>
      </c>
      <c r="HN235">
        <v>0</v>
      </c>
      <c r="HO235">
        <v>0.5</v>
      </c>
      <c r="HP235">
        <v>0.83333333300000001</v>
      </c>
      <c r="HQ235">
        <v>0</v>
      </c>
      <c r="HR235">
        <v>1</v>
      </c>
      <c r="HS235">
        <v>0</v>
      </c>
      <c r="HT235">
        <v>1</v>
      </c>
      <c r="HU235">
        <v>1</v>
      </c>
      <c r="HV235">
        <v>0.842592593</v>
      </c>
      <c r="HW235">
        <v>0.625</v>
      </c>
      <c r="HX235">
        <v>0.56666666700000001</v>
      </c>
      <c r="HY235">
        <v>0.67808641999999997</v>
      </c>
      <c r="HZ235" t="s">
        <v>4895</v>
      </c>
      <c r="IA235" t="s">
        <v>266</v>
      </c>
      <c r="IB235" t="s">
        <v>4876</v>
      </c>
      <c r="IC235">
        <v>6801</v>
      </c>
      <c r="ID235">
        <v>18194</v>
      </c>
      <c r="IE235">
        <v>17814</v>
      </c>
      <c r="IF235">
        <v>17062</v>
      </c>
      <c r="IG235">
        <v>6801</v>
      </c>
    </row>
    <row r="236" spans="1:241" customFormat="1" ht="14" customHeight="1" x14ac:dyDescent="0.2">
      <c r="A236">
        <v>235</v>
      </c>
      <c r="B236">
        <v>259</v>
      </c>
      <c r="C236" s="1">
        <v>44795.604861111111</v>
      </c>
      <c r="D236" s="1">
        <v>44795.604861111111</v>
      </c>
      <c r="E236">
        <v>4</v>
      </c>
      <c r="G236" t="s">
        <v>242</v>
      </c>
      <c r="H236" t="s">
        <v>242</v>
      </c>
      <c r="I236">
        <v>1</v>
      </c>
      <c r="J236" s="1">
        <v>44795.604861111111</v>
      </c>
      <c r="K236" t="s">
        <v>4896</v>
      </c>
      <c r="L236" t="s">
        <v>242</v>
      </c>
      <c r="M236" t="s">
        <v>242</v>
      </c>
      <c r="P236" t="s">
        <v>242</v>
      </c>
      <c r="Q236" t="s">
        <v>242</v>
      </c>
      <c r="T236" t="s">
        <v>4897</v>
      </c>
      <c r="V236" t="s">
        <v>4898</v>
      </c>
      <c r="W236">
        <v>460146103</v>
      </c>
      <c r="X236">
        <v>2631</v>
      </c>
      <c r="Y236" t="s">
        <v>418</v>
      </c>
      <c r="Z236" t="s">
        <v>687</v>
      </c>
      <c r="AA236">
        <v>2019</v>
      </c>
      <c r="AC236">
        <v>0</v>
      </c>
      <c r="AF236">
        <v>11</v>
      </c>
      <c r="AG236" t="s">
        <v>242</v>
      </c>
      <c r="AJ236" s="27">
        <v>0</v>
      </c>
      <c r="AK236">
        <v>0</v>
      </c>
      <c r="AL236" s="27">
        <v>0</v>
      </c>
      <c r="AM236">
        <v>0</v>
      </c>
      <c r="AN236" s="27">
        <v>0</v>
      </c>
      <c r="AO236">
        <v>0</v>
      </c>
      <c r="AQ236" t="s">
        <v>242</v>
      </c>
      <c r="AT236" s="27">
        <v>1</v>
      </c>
      <c r="AU236">
        <v>1</v>
      </c>
      <c r="AV236" s="21">
        <f t="shared" si="12"/>
        <v>9.0909090909090917</v>
      </c>
      <c r="AW236">
        <v>2</v>
      </c>
      <c r="AZ236" s="27">
        <v>1</v>
      </c>
      <c r="BA236">
        <v>2</v>
      </c>
      <c r="BB236" s="21">
        <f t="shared" si="13"/>
        <v>18.181818181818183</v>
      </c>
      <c r="BC236" t="s">
        <v>242</v>
      </c>
      <c r="BF236" s="27">
        <v>1</v>
      </c>
      <c r="BI236">
        <v>2</v>
      </c>
      <c r="BL236" s="27">
        <v>1</v>
      </c>
      <c r="BM236">
        <v>2</v>
      </c>
      <c r="BP236" s="27">
        <v>1</v>
      </c>
      <c r="BQ236">
        <v>3</v>
      </c>
      <c r="BR236" s="21">
        <f t="shared" si="14"/>
        <v>27.27272727272727</v>
      </c>
      <c r="BT236">
        <v>1</v>
      </c>
      <c r="BW236" s="27">
        <v>0</v>
      </c>
      <c r="BX236" s="24" t="s">
        <v>242</v>
      </c>
      <c r="BY236" s="21" t="s">
        <v>242</v>
      </c>
      <c r="BZ236" t="s">
        <v>242</v>
      </c>
      <c r="CA236" t="s">
        <v>242</v>
      </c>
      <c r="CD236" s="27">
        <v>0.5</v>
      </c>
      <c r="CE236" s="2" t="s">
        <v>4899</v>
      </c>
      <c r="CF236">
        <v>1</v>
      </c>
      <c r="CG236" t="s">
        <v>242</v>
      </c>
      <c r="CI236" s="27">
        <v>1</v>
      </c>
      <c r="CJ236" t="s">
        <v>4900</v>
      </c>
      <c r="CK236">
        <v>1</v>
      </c>
      <c r="CN236" s="27">
        <v>1</v>
      </c>
      <c r="CO236" s="27">
        <v>0</v>
      </c>
      <c r="CP236" t="s">
        <v>242</v>
      </c>
      <c r="CQ236" t="s">
        <v>242</v>
      </c>
      <c r="CR236" t="s">
        <v>242</v>
      </c>
      <c r="CT236" s="2" t="s">
        <v>4901</v>
      </c>
      <c r="CU236" s="27">
        <v>0.5</v>
      </c>
      <c r="CV236" t="s">
        <v>4902</v>
      </c>
      <c r="CW236">
        <v>1</v>
      </c>
      <c r="CZ236" s="27">
        <v>1</v>
      </c>
      <c r="DA236">
        <v>9100000</v>
      </c>
      <c r="DB236">
        <v>2</v>
      </c>
      <c r="DD236" s="27">
        <v>1</v>
      </c>
      <c r="DE236" t="s">
        <v>242</v>
      </c>
      <c r="DF236" t="s">
        <v>242</v>
      </c>
      <c r="DH236" t="s">
        <v>242</v>
      </c>
      <c r="DI236">
        <v>3400000</v>
      </c>
      <c r="DJ236">
        <v>2</v>
      </c>
      <c r="DL236" s="27">
        <v>0</v>
      </c>
      <c r="DM236" t="s">
        <v>242</v>
      </c>
      <c r="DN236" t="s">
        <v>242</v>
      </c>
      <c r="DP236">
        <v>1</v>
      </c>
      <c r="DS236" s="27">
        <v>1</v>
      </c>
      <c r="DT236" s="2" t="s">
        <v>4903</v>
      </c>
      <c r="DU236" s="27">
        <v>1</v>
      </c>
      <c r="DV236" s="2" t="s">
        <v>4904</v>
      </c>
      <c r="DW236" s="27">
        <v>0</v>
      </c>
      <c r="DY236" s="27">
        <v>1</v>
      </c>
      <c r="DZ236" t="s">
        <v>4905</v>
      </c>
      <c r="EA236" s="27">
        <v>0</v>
      </c>
      <c r="EC236" s="27">
        <v>1</v>
      </c>
      <c r="ED236" t="s">
        <v>4906</v>
      </c>
      <c r="EE236" s="27">
        <v>1</v>
      </c>
      <c r="EF236" t="s">
        <v>4906</v>
      </c>
      <c r="EG236" s="27">
        <v>0</v>
      </c>
      <c r="EI236" s="27">
        <v>1</v>
      </c>
      <c r="EJ236" t="s">
        <v>4907</v>
      </c>
      <c r="EK236" s="27">
        <v>1</v>
      </c>
      <c r="EM236">
        <v>1</v>
      </c>
      <c r="EP236" s="27">
        <v>0</v>
      </c>
      <c r="EQ236" t="s">
        <v>242</v>
      </c>
      <c r="ER236" t="s">
        <v>242</v>
      </c>
      <c r="ET236" t="s">
        <v>4908</v>
      </c>
      <c r="EU236" t="s">
        <v>242</v>
      </c>
      <c r="EV236" t="s">
        <v>242</v>
      </c>
      <c r="EX236" s="27">
        <v>0</v>
      </c>
      <c r="EY236" t="s">
        <v>242</v>
      </c>
      <c r="FA236" s="27">
        <v>0</v>
      </c>
      <c r="FB236" t="s">
        <v>242</v>
      </c>
      <c r="FD236" s="27">
        <v>0.5</v>
      </c>
      <c r="FE236" t="s">
        <v>242</v>
      </c>
      <c r="FG236" s="27">
        <v>1</v>
      </c>
      <c r="FH236">
        <v>8.5</v>
      </c>
      <c r="FI236" t="s">
        <v>4909</v>
      </c>
      <c r="FJ236">
        <v>1</v>
      </c>
      <c r="FM236" s="27">
        <v>1</v>
      </c>
      <c r="FN236">
        <v>16</v>
      </c>
      <c r="FO236">
        <v>45</v>
      </c>
      <c r="FP236">
        <v>39</v>
      </c>
      <c r="FQ236" t="s">
        <v>4910</v>
      </c>
      <c r="FR236" s="27">
        <v>1</v>
      </c>
      <c r="FS236">
        <v>18</v>
      </c>
      <c r="FT236" t="s">
        <v>242</v>
      </c>
      <c r="FU236" t="s">
        <v>4911</v>
      </c>
      <c r="FV236" s="27">
        <v>0</v>
      </c>
      <c r="FW236" t="s">
        <v>242</v>
      </c>
      <c r="FX236" t="s">
        <v>242</v>
      </c>
      <c r="FY236" t="s">
        <v>242</v>
      </c>
      <c r="FZ236" t="s">
        <v>242</v>
      </c>
      <c r="GA236" t="s">
        <v>242</v>
      </c>
      <c r="GB236" t="s">
        <v>242</v>
      </c>
      <c r="GC236" t="s">
        <v>242</v>
      </c>
      <c r="GD236" t="s">
        <v>242</v>
      </c>
      <c r="GF236">
        <v>1</v>
      </c>
      <c r="GI236" s="27">
        <v>0</v>
      </c>
      <c r="GJ236" t="s">
        <v>242</v>
      </c>
      <c r="GK236" t="s">
        <v>242</v>
      </c>
      <c r="GM236" t="s">
        <v>242</v>
      </c>
      <c r="GP236" s="27">
        <v>1</v>
      </c>
      <c r="GQ236">
        <v>179</v>
      </c>
      <c r="GT236">
        <v>1</v>
      </c>
      <c r="GW236" s="27">
        <v>0</v>
      </c>
      <c r="GX236" s="2" t="s">
        <v>4912</v>
      </c>
      <c r="GY236" s="27">
        <v>0</v>
      </c>
      <c r="HA236" t="s">
        <v>242</v>
      </c>
      <c r="HD236" s="27">
        <v>0</v>
      </c>
      <c r="HF236">
        <v>1</v>
      </c>
      <c r="HI236">
        <v>0.61111111100000004</v>
      </c>
      <c r="HJ236">
        <v>1</v>
      </c>
      <c r="HK236">
        <v>0.25</v>
      </c>
      <c r="HL236">
        <v>0.66666666699999999</v>
      </c>
      <c r="HM236">
        <v>0.7</v>
      </c>
      <c r="HN236">
        <v>0</v>
      </c>
      <c r="HO236">
        <v>0.375</v>
      </c>
      <c r="HP236">
        <v>0.66666666699999999</v>
      </c>
      <c r="HQ236">
        <v>0</v>
      </c>
      <c r="HR236">
        <v>1</v>
      </c>
      <c r="HS236">
        <v>0</v>
      </c>
      <c r="HT236">
        <v>0</v>
      </c>
      <c r="HU236">
        <v>1</v>
      </c>
      <c r="HV236">
        <v>0.62037036999999995</v>
      </c>
      <c r="HW236">
        <v>0.43541666699999998</v>
      </c>
      <c r="HX236">
        <v>0.33333333300000001</v>
      </c>
      <c r="HY236">
        <v>0.46304012300000003</v>
      </c>
      <c r="HZ236" t="s">
        <v>4913</v>
      </c>
      <c r="IA236" t="s">
        <v>266</v>
      </c>
      <c r="IB236" t="s">
        <v>4897</v>
      </c>
      <c r="IC236">
        <v>22376</v>
      </c>
      <c r="ID236">
        <v>20580</v>
      </c>
      <c r="IE236">
        <v>19363</v>
      </c>
      <c r="IF236">
        <v>21161</v>
      </c>
      <c r="IG236">
        <v>22376</v>
      </c>
    </row>
    <row r="237" spans="1:241" customFormat="1" ht="14" customHeight="1" x14ac:dyDescent="0.2">
      <c r="A237">
        <v>236</v>
      </c>
      <c r="B237">
        <v>260</v>
      </c>
      <c r="C237" s="1">
        <v>44795.604861111111</v>
      </c>
      <c r="D237" s="1">
        <v>44795.604861111111</v>
      </c>
      <c r="E237">
        <v>4</v>
      </c>
      <c r="G237" t="s">
        <v>242</v>
      </c>
      <c r="H237" t="s">
        <v>242</v>
      </c>
      <c r="I237">
        <v>1</v>
      </c>
      <c r="J237" s="1">
        <v>44795.604861111111</v>
      </c>
      <c r="K237" t="s">
        <v>4914</v>
      </c>
      <c r="L237" t="s">
        <v>242</v>
      </c>
      <c r="M237" t="s">
        <v>242</v>
      </c>
      <c r="P237" t="s">
        <v>242</v>
      </c>
      <c r="Q237" t="s">
        <v>242</v>
      </c>
      <c r="T237" t="s">
        <v>4915</v>
      </c>
      <c r="V237" t="s">
        <v>4916</v>
      </c>
      <c r="W237">
        <v>693718108</v>
      </c>
      <c r="X237">
        <v>3711</v>
      </c>
      <c r="Y237" t="s">
        <v>476</v>
      </c>
      <c r="Z237" t="s">
        <v>1568</v>
      </c>
      <c r="AA237">
        <v>2021</v>
      </c>
      <c r="AC237">
        <v>0</v>
      </c>
      <c r="AF237">
        <v>11</v>
      </c>
      <c r="AG237" t="s">
        <v>242</v>
      </c>
      <c r="AJ237" s="27">
        <v>0</v>
      </c>
      <c r="AK237">
        <v>0</v>
      </c>
      <c r="AL237" s="27">
        <v>0</v>
      </c>
      <c r="AM237">
        <v>0</v>
      </c>
      <c r="AN237" s="27">
        <v>0</v>
      </c>
      <c r="AO237">
        <v>0</v>
      </c>
      <c r="AQ237" t="s">
        <v>242</v>
      </c>
      <c r="AT237" s="27">
        <v>1</v>
      </c>
      <c r="AU237">
        <v>2</v>
      </c>
      <c r="AV237" s="21">
        <f t="shared" si="12"/>
        <v>18.181818181818183</v>
      </c>
      <c r="AW237">
        <v>2</v>
      </c>
      <c r="AZ237" s="27">
        <v>1</v>
      </c>
      <c r="BA237">
        <v>2</v>
      </c>
      <c r="BB237" s="21">
        <f t="shared" si="13"/>
        <v>18.181818181818183</v>
      </c>
      <c r="BC237" t="s">
        <v>242</v>
      </c>
      <c r="BF237" s="27">
        <v>1</v>
      </c>
      <c r="BI237">
        <v>2</v>
      </c>
      <c r="BL237" s="27">
        <v>1</v>
      </c>
      <c r="BM237">
        <v>2</v>
      </c>
      <c r="BP237" s="27">
        <v>1</v>
      </c>
      <c r="BQ237">
        <v>2</v>
      </c>
      <c r="BR237" s="21">
        <f t="shared" si="14"/>
        <v>18.181818181818183</v>
      </c>
      <c r="BS237" t="s">
        <v>4736</v>
      </c>
      <c r="BT237">
        <v>1</v>
      </c>
      <c r="BW237" s="27">
        <v>1</v>
      </c>
      <c r="BX237">
        <v>2</v>
      </c>
      <c r="BY237" s="21">
        <f t="shared" si="15"/>
        <v>18.181818181818183</v>
      </c>
      <c r="BZ237">
        <v>1</v>
      </c>
      <c r="CA237">
        <v>1</v>
      </c>
      <c r="CD237" s="27">
        <v>0</v>
      </c>
      <c r="CF237" t="s">
        <v>242</v>
      </c>
      <c r="CG237" t="s">
        <v>242</v>
      </c>
      <c r="CI237" s="27">
        <v>0</v>
      </c>
      <c r="CK237" t="s">
        <v>242</v>
      </c>
      <c r="CN237" s="27">
        <v>0</v>
      </c>
      <c r="CO237" s="27">
        <v>0</v>
      </c>
      <c r="CP237" t="s">
        <v>242</v>
      </c>
      <c r="CQ237" t="s">
        <v>242</v>
      </c>
      <c r="CR237" t="s">
        <v>242</v>
      </c>
      <c r="CU237" s="27">
        <v>0.5</v>
      </c>
      <c r="CV237" t="s">
        <v>4917</v>
      </c>
      <c r="CW237">
        <v>1</v>
      </c>
      <c r="CZ237" s="27">
        <v>1</v>
      </c>
      <c r="DA237">
        <v>120209</v>
      </c>
      <c r="DB237">
        <v>2</v>
      </c>
      <c r="DD237" s="27">
        <v>1</v>
      </c>
      <c r="DE237">
        <v>130169</v>
      </c>
      <c r="DF237">
        <v>2</v>
      </c>
      <c r="DG237">
        <v>165289</v>
      </c>
      <c r="DH237">
        <v>2</v>
      </c>
      <c r="DI237" t="s">
        <v>242</v>
      </c>
      <c r="DJ237" t="s">
        <v>242</v>
      </c>
      <c r="DL237" s="27">
        <v>1</v>
      </c>
      <c r="DM237">
        <v>1623520</v>
      </c>
      <c r="DN237">
        <v>2</v>
      </c>
      <c r="DP237">
        <v>4</v>
      </c>
      <c r="DS237" s="27">
        <v>1</v>
      </c>
      <c r="DT237" t="s">
        <v>4918</v>
      </c>
      <c r="DU237" s="27">
        <v>1</v>
      </c>
      <c r="DV237" t="s">
        <v>4919</v>
      </c>
      <c r="DW237" s="27">
        <v>1</v>
      </c>
      <c r="DX237" s="2" t="s">
        <v>4920</v>
      </c>
      <c r="DY237" s="27">
        <v>1</v>
      </c>
      <c r="DZ237" s="2" t="s">
        <v>4921</v>
      </c>
      <c r="EA237" s="27">
        <v>1</v>
      </c>
      <c r="EC237" s="27">
        <v>1</v>
      </c>
      <c r="ED237" t="s">
        <v>4922</v>
      </c>
      <c r="EE237" s="27">
        <v>1</v>
      </c>
      <c r="EF237" s="2" t="s">
        <v>4923</v>
      </c>
      <c r="EG237" s="27">
        <v>1</v>
      </c>
      <c r="EH237" t="s">
        <v>4924</v>
      </c>
      <c r="EI237" s="27">
        <v>1</v>
      </c>
      <c r="EJ237" t="s">
        <v>4925</v>
      </c>
      <c r="EK237" s="27">
        <v>1</v>
      </c>
      <c r="EL237" s="2" t="s">
        <v>4926</v>
      </c>
      <c r="EM237">
        <v>4</v>
      </c>
      <c r="EP237" s="27">
        <v>0</v>
      </c>
      <c r="EQ237" t="s">
        <v>242</v>
      </c>
      <c r="ER237" t="s">
        <v>242</v>
      </c>
      <c r="EU237" t="s">
        <v>242</v>
      </c>
      <c r="EV237" t="s">
        <v>242</v>
      </c>
      <c r="EX237" s="27">
        <v>0</v>
      </c>
      <c r="EY237" t="s">
        <v>242</v>
      </c>
      <c r="FA237" s="27">
        <v>0</v>
      </c>
      <c r="FB237" t="s">
        <v>242</v>
      </c>
      <c r="FD237" s="27">
        <v>0</v>
      </c>
      <c r="FE237" t="s">
        <v>242</v>
      </c>
      <c r="FG237" s="27">
        <v>0</v>
      </c>
      <c r="FH237" t="s">
        <v>242</v>
      </c>
      <c r="FJ237" t="s">
        <v>242</v>
      </c>
      <c r="FM237" s="27">
        <v>0</v>
      </c>
      <c r="FN237" t="s">
        <v>242</v>
      </c>
      <c r="FO237" t="s">
        <v>242</v>
      </c>
      <c r="FP237" t="s">
        <v>242</v>
      </c>
      <c r="FR237" s="27">
        <v>0</v>
      </c>
      <c r="FS237" t="s">
        <v>242</v>
      </c>
      <c r="FT237" t="s">
        <v>242</v>
      </c>
      <c r="FV237" s="27">
        <v>0</v>
      </c>
      <c r="FW237" t="s">
        <v>242</v>
      </c>
      <c r="FX237" t="s">
        <v>242</v>
      </c>
      <c r="FY237" t="s">
        <v>242</v>
      </c>
      <c r="FZ237" t="s">
        <v>242</v>
      </c>
      <c r="GA237" t="s">
        <v>242</v>
      </c>
      <c r="GB237" t="s">
        <v>242</v>
      </c>
      <c r="GC237" t="s">
        <v>242</v>
      </c>
      <c r="GD237" t="s">
        <v>242</v>
      </c>
      <c r="GF237" t="s">
        <v>242</v>
      </c>
      <c r="GI237" s="27">
        <v>0</v>
      </c>
      <c r="GJ237" t="s">
        <v>242</v>
      </c>
      <c r="GK237" t="s">
        <v>242</v>
      </c>
      <c r="GM237" t="s">
        <v>242</v>
      </c>
      <c r="GP237" s="27">
        <v>1</v>
      </c>
      <c r="GQ237">
        <v>94</v>
      </c>
      <c r="GT237">
        <v>1</v>
      </c>
      <c r="GW237" s="27">
        <v>0</v>
      </c>
      <c r="GY237" s="27">
        <v>0</v>
      </c>
      <c r="HA237" t="s">
        <v>242</v>
      </c>
      <c r="HD237" s="27">
        <v>0.5</v>
      </c>
      <c r="HF237">
        <v>1</v>
      </c>
      <c r="HI237">
        <v>0.66666666699999999</v>
      </c>
      <c r="HJ237">
        <v>0</v>
      </c>
      <c r="HK237">
        <v>0.25</v>
      </c>
      <c r="HL237">
        <v>1</v>
      </c>
      <c r="HM237">
        <v>1</v>
      </c>
      <c r="HN237">
        <v>0</v>
      </c>
      <c r="HO237">
        <v>0</v>
      </c>
      <c r="HP237">
        <v>0</v>
      </c>
      <c r="HQ237">
        <v>0</v>
      </c>
      <c r="HR237">
        <v>1</v>
      </c>
      <c r="HS237">
        <v>0</v>
      </c>
      <c r="HT237">
        <v>0.5</v>
      </c>
      <c r="HU237">
        <v>1</v>
      </c>
      <c r="HV237">
        <v>0.30555555600000001</v>
      </c>
      <c r="HW237">
        <v>0.5</v>
      </c>
      <c r="HX237">
        <v>0.3</v>
      </c>
      <c r="HY237">
        <v>0.36851851899999999</v>
      </c>
      <c r="HZ237" t="s">
        <v>4927</v>
      </c>
      <c r="IA237" t="s">
        <v>266</v>
      </c>
      <c r="IB237" t="s">
        <v>4915</v>
      </c>
      <c r="IC237">
        <v>25599.7</v>
      </c>
      <c r="ID237">
        <v>18728.5</v>
      </c>
      <c r="IE237">
        <v>23522.3</v>
      </c>
      <c r="IF237">
        <v>28819.7</v>
      </c>
      <c r="IG237">
        <v>25599.7</v>
      </c>
    </row>
    <row r="238" spans="1:241" customFormat="1" ht="14" customHeight="1" x14ac:dyDescent="0.2">
      <c r="A238">
        <v>237</v>
      </c>
      <c r="B238">
        <v>261</v>
      </c>
      <c r="C238" s="1">
        <v>44795.604861111111</v>
      </c>
      <c r="D238" s="1">
        <v>44795.604861111111</v>
      </c>
      <c r="E238">
        <v>4</v>
      </c>
      <c r="G238" t="s">
        <v>242</v>
      </c>
      <c r="H238" t="s">
        <v>242</v>
      </c>
      <c r="I238">
        <v>1</v>
      </c>
      <c r="J238" s="1">
        <v>44795.604861111111</v>
      </c>
      <c r="K238" t="s">
        <v>4928</v>
      </c>
      <c r="L238" t="s">
        <v>242</v>
      </c>
      <c r="M238" t="s">
        <v>242</v>
      </c>
      <c r="P238" t="s">
        <v>242</v>
      </c>
      <c r="Q238" t="s">
        <v>242</v>
      </c>
      <c r="T238" t="s">
        <v>4929</v>
      </c>
      <c r="V238" t="s">
        <v>4930</v>
      </c>
      <c r="W238" t="s">
        <v>4931</v>
      </c>
      <c r="X238">
        <v>8731</v>
      </c>
      <c r="Y238" t="s">
        <v>350</v>
      </c>
      <c r="Z238" t="s">
        <v>1032</v>
      </c>
      <c r="AA238">
        <v>2020</v>
      </c>
      <c r="AC238">
        <v>0</v>
      </c>
      <c r="AF238">
        <v>9</v>
      </c>
      <c r="AG238" t="s">
        <v>242</v>
      </c>
      <c r="AJ238" s="27">
        <v>1</v>
      </c>
      <c r="AK238">
        <v>7</v>
      </c>
      <c r="AL238" s="27">
        <v>0</v>
      </c>
      <c r="AM238">
        <v>0</v>
      </c>
      <c r="AN238" s="27">
        <v>0</v>
      </c>
      <c r="AO238">
        <v>0</v>
      </c>
      <c r="AQ238">
        <v>3</v>
      </c>
      <c r="AT238" s="27">
        <v>1</v>
      </c>
      <c r="AU238">
        <v>1</v>
      </c>
      <c r="AV238" s="21">
        <f t="shared" si="12"/>
        <v>11.111111111111111</v>
      </c>
      <c r="AW238">
        <v>2</v>
      </c>
      <c r="AZ238" s="27">
        <v>1</v>
      </c>
      <c r="BA238">
        <v>3</v>
      </c>
      <c r="BB238" s="21">
        <f t="shared" si="13"/>
        <v>33.333333333333329</v>
      </c>
      <c r="BC238" t="s">
        <v>242</v>
      </c>
      <c r="BF238" s="27">
        <v>1</v>
      </c>
      <c r="BI238">
        <v>2</v>
      </c>
      <c r="BL238" s="27">
        <v>1</v>
      </c>
      <c r="BM238">
        <v>2</v>
      </c>
      <c r="BP238" s="27">
        <v>1</v>
      </c>
      <c r="BQ238">
        <v>2</v>
      </c>
      <c r="BR238" s="21">
        <f t="shared" si="14"/>
        <v>22.222222222222221</v>
      </c>
      <c r="BS238" t="s">
        <v>3930</v>
      </c>
      <c r="BT238">
        <v>3</v>
      </c>
      <c r="BW238" s="27">
        <v>0</v>
      </c>
      <c r="BX238" s="24" t="s">
        <v>242</v>
      </c>
      <c r="BY238" s="21" t="s">
        <v>242</v>
      </c>
      <c r="BZ238" t="s">
        <v>242</v>
      </c>
      <c r="CA238" t="s">
        <v>242</v>
      </c>
      <c r="CD238" s="27">
        <v>0</v>
      </c>
      <c r="CF238" t="s">
        <v>242</v>
      </c>
      <c r="CG238" t="s">
        <v>242</v>
      </c>
      <c r="CI238" s="27">
        <v>0</v>
      </c>
      <c r="CK238" t="s">
        <v>242</v>
      </c>
      <c r="CN238" s="27">
        <v>0</v>
      </c>
      <c r="CO238" s="27">
        <v>0.5</v>
      </c>
      <c r="CP238" t="s">
        <v>242</v>
      </c>
      <c r="CQ238">
        <v>100</v>
      </c>
      <c r="CR238" t="s">
        <v>242</v>
      </c>
      <c r="CS238" t="s">
        <v>4932</v>
      </c>
      <c r="CU238" s="27">
        <v>1</v>
      </c>
      <c r="CV238" t="s">
        <v>4933</v>
      </c>
      <c r="CW238">
        <v>1</v>
      </c>
      <c r="CZ238" s="27">
        <v>0.5</v>
      </c>
      <c r="DA238">
        <v>40000</v>
      </c>
      <c r="DB238">
        <v>2</v>
      </c>
      <c r="DC238" t="s">
        <v>4112</v>
      </c>
      <c r="DD238" s="27">
        <v>0.5</v>
      </c>
      <c r="DE238" t="s">
        <v>242</v>
      </c>
      <c r="DF238" t="s">
        <v>242</v>
      </c>
      <c r="DH238" t="s">
        <v>242</v>
      </c>
      <c r="DI238">
        <v>50000</v>
      </c>
      <c r="DJ238">
        <v>2</v>
      </c>
      <c r="DK238" t="s">
        <v>4112</v>
      </c>
      <c r="DL238" s="27">
        <v>0.5</v>
      </c>
      <c r="DM238">
        <v>80000</v>
      </c>
      <c r="DN238">
        <v>2</v>
      </c>
      <c r="DO238" t="s">
        <v>4112</v>
      </c>
      <c r="DP238">
        <v>1</v>
      </c>
      <c r="DS238" s="27">
        <v>1</v>
      </c>
      <c r="DT238" t="s">
        <v>4934</v>
      </c>
      <c r="DU238" s="27">
        <v>1</v>
      </c>
      <c r="DV238" t="s">
        <v>4935</v>
      </c>
      <c r="DW238" s="27">
        <v>0</v>
      </c>
      <c r="DY238" s="27">
        <v>1</v>
      </c>
      <c r="DZ238" s="2" t="s">
        <v>4936</v>
      </c>
      <c r="EA238" s="27">
        <v>0</v>
      </c>
      <c r="EC238" s="27">
        <v>0</v>
      </c>
      <c r="EE238" s="27">
        <v>1</v>
      </c>
      <c r="EF238" t="s">
        <v>4937</v>
      </c>
      <c r="EG238" s="27">
        <v>0</v>
      </c>
      <c r="EI238" s="27">
        <v>1</v>
      </c>
      <c r="EJ238" t="s">
        <v>614</v>
      </c>
      <c r="EK238" s="27">
        <v>1</v>
      </c>
      <c r="EM238">
        <v>1</v>
      </c>
      <c r="EP238" s="27">
        <v>0</v>
      </c>
      <c r="EQ238" t="s">
        <v>242</v>
      </c>
      <c r="ER238" t="s">
        <v>242</v>
      </c>
      <c r="EU238" t="s">
        <v>242</v>
      </c>
      <c r="EV238" t="s">
        <v>242</v>
      </c>
      <c r="EX238" s="27">
        <v>0</v>
      </c>
      <c r="EY238" t="s">
        <v>242</v>
      </c>
      <c r="FA238" s="27">
        <v>0</v>
      </c>
      <c r="FB238" t="s">
        <v>242</v>
      </c>
      <c r="FD238" s="27">
        <v>0</v>
      </c>
      <c r="FE238" t="s">
        <v>242</v>
      </c>
      <c r="FG238" s="27">
        <v>0</v>
      </c>
      <c r="FH238" t="s">
        <v>242</v>
      </c>
      <c r="FJ238" t="s">
        <v>242</v>
      </c>
      <c r="FM238" s="27">
        <v>0</v>
      </c>
      <c r="FN238" t="s">
        <v>242</v>
      </c>
      <c r="FO238" t="s">
        <v>242</v>
      </c>
      <c r="FP238" t="s">
        <v>242</v>
      </c>
      <c r="FR238" s="27">
        <v>1</v>
      </c>
      <c r="FS238">
        <v>59</v>
      </c>
      <c r="FT238">
        <v>2</v>
      </c>
      <c r="FV238" s="27">
        <v>0.5</v>
      </c>
      <c r="FW238">
        <v>11</v>
      </c>
      <c r="FX238" t="s">
        <v>242</v>
      </c>
      <c r="FY238">
        <v>63</v>
      </c>
      <c r="FZ238" t="s">
        <v>242</v>
      </c>
      <c r="GA238" t="s">
        <v>242</v>
      </c>
      <c r="GB238" t="s">
        <v>242</v>
      </c>
      <c r="GC238" t="s">
        <v>242</v>
      </c>
      <c r="GD238">
        <v>1</v>
      </c>
      <c r="GE238" t="s">
        <v>4938</v>
      </c>
      <c r="GF238">
        <v>1</v>
      </c>
      <c r="GI238" s="27">
        <v>0</v>
      </c>
      <c r="GJ238" t="s">
        <v>242</v>
      </c>
      <c r="GK238" t="s">
        <v>242</v>
      </c>
      <c r="GM238" t="s">
        <v>242</v>
      </c>
      <c r="GP238" s="27">
        <v>1</v>
      </c>
      <c r="GQ238">
        <v>186</v>
      </c>
      <c r="GT238">
        <v>1</v>
      </c>
      <c r="GW238" s="27">
        <v>0</v>
      </c>
      <c r="GY238" s="27">
        <v>0</v>
      </c>
      <c r="HA238" t="s">
        <v>242</v>
      </c>
      <c r="HD238" s="27">
        <v>1</v>
      </c>
      <c r="HE238" t="s">
        <v>4939</v>
      </c>
      <c r="HF238">
        <v>1</v>
      </c>
      <c r="HI238">
        <v>0.55555555599999995</v>
      </c>
      <c r="HJ238">
        <v>0</v>
      </c>
      <c r="HK238">
        <v>0.75</v>
      </c>
      <c r="HL238">
        <v>0.5</v>
      </c>
      <c r="HM238">
        <v>0.6</v>
      </c>
      <c r="HN238">
        <v>0</v>
      </c>
      <c r="HO238">
        <v>0</v>
      </c>
      <c r="HP238">
        <v>0.5</v>
      </c>
      <c r="HQ238">
        <v>0</v>
      </c>
      <c r="HR238">
        <v>1</v>
      </c>
      <c r="HS238">
        <v>0</v>
      </c>
      <c r="HT238">
        <v>1</v>
      </c>
      <c r="HU238">
        <v>1</v>
      </c>
      <c r="HV238">
        <v>0.43518518499999997</v>
      </c>
      <c r="HW238">
        <v>0.27500000000000002</v>
      </c>
      <c r="HX238">
        <v>0.5</v>
      </c>
      <c r="HY238">
        <v>0.40339506200000003</v>
      </c>
      <c r="HZ238" t="s">
        <v>4940</v>
      </c>
      <c r="IA238" t="s">
        <v>266</v>
      </c>
      <c r="IB238" t="s">
        <v>4929</v>
      </c>
      <c r="IC238">
        <v>11088</v>
      </c>
      <c r="ID238">
        <v>11359</v>
      </c>
      <c r="IE238">
        <v>13874</v>
      </c>
      <c r="IF238">
        <v>14410</v>
      </c>
      <c r="IG238">
        <v>11088</v>
      </c>
    </row>
    <row r="239" spans="1:241" customFormat="1" ht="14" customHeight="1" x14ac:dyDescent="0.2">
      <c r="A239">
        <v>238</v>
      </c>
      <c r="B239">
        <v>262</v>
      </c>
      <c r="C239" s="1">
        <v>44795.604861111111</v>
      </c>
      <c r="D239" s="1">
        <v>44795.604861111111</v>
      </c>
      <c r="E239">
        <v>4</v>
      </c>
      <c r="G239" t="s">
        <v>242</v>
      </c>
      <c r="H239" t="s">
        <v>242</v>
      </c>
      <c r="I239">
        <v>1</v>
      </c>
      <c r="J239" s="1">
        <v>44795.604861111111</v>
      </c>
      <c r="K239" t="s">
        <v>4941</v>
      </c>
      <c r="L239" t="s">
        <v>242</v>
      </c>
      <c r="M239" t="s">
        <v>242</v>
      </c>
      <c r="P239" t="s">
        <v>242</v>
      </c>
      <c r="Q239" t="s">
        <v>242</v>
      </c>
      <c r="T239" t="s">
        <v>4942</v>
      </c>
      <c r="V239" t="s">
        <v>4943</v>
      </c>
      <c r="W239">
        <v>743315103</v>
      </c>
      <c r="X239">
        <v>6331</v>
      </c>
      <c r="Y239" t="s">
        <v>319</v>
      </c>
      <c r="Z239" t="s">
        <v>890</v>
      </c>
      <c r="AA239">
        <v>2019</v>
      </c>
      <c r="AC239">
        <v>0</v>
      </c>
      <c r="AF239">
        <v>13</v>
      </c>
      <c r="AG239" t="s">
        <v>242</v>
      </c>
      <c r="AJ239" s="27">
        <v>0</v>
      </c>
      <c r="AK239">
        <v>0</v>
      </c>
      <c r="AL239" s="27">
        <v>0</v>
      </c>
      <c r="AM239">
        <v>0</v>
      </c>
      <c r="AN239" s="27">
        <v>0</v>
      </c>
      <c r="AO239">
        <v>0</v>
      </c>
      <c r="AQ239" t="s">
        <v>242</v>
      </c>
      <c r="AT239" s="27">
        <v>1</v>
      </c>
      <c r="AU239">
        <v>1</v>
      </c>
      <c r="AV239" s="21">
        <f t="shared" si="12"/>
        <v>7.6923076923076925</v>
      </c>
      <c r="AW239">
        <v>2</v>
      </c>
      <c r="AZ239" s="27">
        <v>1</v>
      </c>
      <c r="BA239">
        <v>2</v>
      </c>
      <c r="BB239" s="21">
        <f t="shared" si="13"/>
        <v>15.384615384615385</v>
      </c>
      <c r="BC239" t="s">
        <v>242</v>
      </c>
      <c r="BF239" s="27">
        <v>1</v>
      </c>
      <c r="BI239">
        <v>2</v>
      </c>
      <c r="BL239" s="27">
        <v>1</v>
      </c>
      <c r="BM239">
        <v>2</v>
      </c>
      <c r="BP239" s="27">
        <v>1</v>
      </c>
      <c r="BQ239">
        <v>6</v>
      </c>
      <c r="BR239" s="21">
        <f t="shared" si="14"/>
        <v>46.153846153846153</v>
      </c>
      <c r="BT239">
        <v>1</v>
      </c>
      <c r="BW239" s="27">
        <v>0</v>
      </c>
      <c r="BX239" s="24" t="s">
        <v>242</v>
      </c>
      <c r="BY239" s="21" t="s">
        <v>242</v>
      </c>
      <c r="BZ239" t="s">
        <v>242</v>
      </c>
      <c r="CA239" t="s">
        <v>242</v>
      </c>
      <c r="CD239" s="27">
        <v>0</v>
      </c>
      <c r="CF239" t="s">
        <v>242</v>
      </c>
      <c r="CG239" t="s">
        <v>242</v>
      </c>
      <c r="CI239" s="27">
        <v>0</v>
      </c>
      <c r="CK239" t="s">
        <v>242</v>
      </c>
      <c r="CN239" s="27">
        <v>0</v>
      </c>
      <c r="CO239" s="27">
        <v>0</v>
      </c>
      <c r="CP239" t="s">
        <v>242</v>
      </c>
      <c r="CQ239" t="s">
        <v>242</v>
      </c>
      <c r="CR239" t="s">
        <v>242</v>
      </c>
      <c r="CU239" s="27">
        <v>0</v>
      </c>
      <c r="CW239" t="s">
        <v>242</v>
      </c>
      <c r="CZ239" s="27">
        <v>0</v>
      </c>
      <c r="DA239" t="s">
        <v>242</v>
      </c>
      <c r="DB239" t="s">
        <v>242</v>
      </c>
      <c r="DC239" t="s">
        <v>4944</v>
      </c>
      <c r="DD239" s="27">
        <v>0</v>
      </c>
      <c r="DE239" t="s">
        <v>242</v>
      </c>
      <c r="DF239" t="s">
        <v>242</v>
      </c>
      <c r="DH239" t="s">
        <v>242</v>
      </c>
      <c r="DI239" t="s">
        <v>242</v>
      </c>
      <c r="DJ239" t="s">
        <v>242</v>
      </c>
      <c r="DL239" s="27">
        <v>0</v>
      </c>
      <c r="DM239" t="s">
        <v>242</v>
      </c>
      <c r="DN239" t="s">
        <v>242</v>
      </c>
      <c r="DO239" t="s">
        <v>4944</v>
      </c>
      <c r="DP239" t="s">
        <v>242</v>
      </c>
      <c r="DS239" s="27">
        <v>1</v>
      </c>
      <c r="DT239" s="2" t="s">
        <v>4945</v>
      </c>
      <c r="DU239" s="27">
        <v>0.5</v>
      </c>
      <c r="DV239" s="2" t="s">
        <v>4946</v>
      </c>
      <c r="DW239" s="27">
        <v>0.5</v>
      </c>
      <c r="DX239" s="2" t="s">
        <v>4947</v>
      </c>
      <c r="DY239" s="27">
        <v>0</v>
      </c>
      <c r="EA239" s="27">
        <v>0</v>
      </c>
      <c r="EC239" s="27">
        <v>0.5</v>
      </c>
      <c r="ED239" s="2" t="s">
        <v>4948</v>
      </c>
      <c r="EE239" s="27">
        <v>0.5</v>
      </c>
      <c r="EF239" s="2" t="s">
        <v>4949</v>
      </c>
      <c r="EG239" s="27">
        <v>0</v>
      </c>
      <c r="EI239" s="27">
        <v>0</v>
      </c>
      <c r="EK239" s="27">
        <v>1</v>
      </c>
      <c r="EL239" t="s">
        <v>4950</v>
      </c>
      <c r="EM239">
        <v>1</v>
      </c>
      <c r="EP239" s="27">
        <v>0</v>
      </c>
      <c r="EQ239" t="s">
        <v>242</v>
      </c>
      <c r="ER239" t="s">
        <v>242</v>
      </c>
      <c r="EU239" t="s">
        <v>242</v>
      </c>
      <c r="EV239" t="s">
        <v>242</v>
      </c>
      <c r="EX239" s="27">
        <v>0</v>
      </c>
      <c r="EY239" t="s">
        <v>242</v>
      </c>
      <c r="FA239" s="27">
        <v>0</v>
      </c>
      <c r="FB239" t="s">
        <v>242</v>
      </c>
      <c r="FD239" s="27">
        <v>0</v>
      </c>
      <c r="FE239" t="s">
        <v>242</v>
      </c>
      <c r="FG239" s="27">
        <v>0</v>
      </c>
      <c r="FH239" t="s">
        <v>242</v>
      </c>
      <c r="FJ239" t="s">
        <v>242</v>
      </c>
      <c r="FM239" s="27">
        <v>0</v>
      </c>
      <c r="FN239" t="s">
        <v>242</v>
      </c>
      <c r="FO239" t="s">
        <v>242</v>
      </c>
      <c r="FP239" t="s">
        <v>242</v>
      </c>
      <c r="FR239" s="27">
        <v>1</v>
      </c>
      <c r="FS239">
        <v>56</v>
      </c>
      <c r="FT239" t="s">
        <v>242</v>
      </c>
      <c r="FV239" s="27">
        <v>1</v>
      </c>
      <c r="FW239">
        <v>18</v>
      </c>
      <c r="FX239">
        <v>10</v>
      </c>
      <c r="FY239">
        <v>64</v>
      </c>
      <c r="FZ239">
        <v>3</v>
      </c>
      <c r="GA239" t="s">
        <v>242</v>
      </c>
      <c r="GB239" t="s">
        <v>242</v>
      </c>
      <c r="GC239" t="s">
        <v>242</v>
      </c>
      <c r="GD239" t="s">
        <v>242</v>
      </c>
      <c r="GE239" t="s">
        <v>342</v>
      </c>
      <c r="GF239">
        <v>1</v>
      </c>
      <c r="GI239" s="27">
        <v>1</v>
      </c>
      <c r="GJ239" t="s">
        <v>242</v>
      </c>
      <c r="GK239">
        <v>1</v>
      </c>
      <c r="GL239" t="s">
        <v>4951</v>
      </c>
      <c r="GM239">
        <v>1</v>
      </c>
      <c r="GP239" s="27">
        <v>1</v>
      </c>
      <c r="GQ239">
        <v>212</v>
      </c>
      <c r="GT239">
        <v>1</v>
      </c>
      <c r="GW239" s="27">
        <v>0</v>
      </c>
      <c r="GY239" s="27">
        <v>0</v>
      </c>
      <c r="HA239" t="s">
        <v>242</v>
      </c>
      <c r="HD239" s="27">
        <v>1</v>
      </c>
      <c r="HF239">
        <v>1</v>
      </c>
      <c r="HI239">
        <v>0.55555555599999995</v>
      </c>
      <c r="HJ239">
        <v>0</v>
      </c>
      <c r="HK239">
        <v>0</v>
      </c>
      <c r="HL239">
        <v>0</v>
      </c>
      <c r="HM239">
        <v>0.4</v>
      </c>
      <c r="HN239">
        <v>0</v>
      </c>
      <c r="HO239">
        <v>0</v>
      </c>
      <c r="HP239">
        <v>0.66666666699999999</v>
      </c>
      <c r="HQ239">
        <v>1</v>
      </c>
      <c r="HR239">
        <v>1</v>
      </c>
      <c r="HS239">
        <v>0</v>
      </c>
      <c r="HT239">
        <v>1</v>
      </c>
      <c r="HU239">
        <v>1</v>
      </c>
      <c r="HV239">
        <v>0.185185185</v>
      </c>
      <c r="HW239">
        <v>0.1</v>
      </c>
      <c r="HX239">
        <v>0.73333333300000003</v>
      </c>
      <c r="HY239">
        <v>0.33950617300000002</v>
      </c>
      <c r="HZ239" t="s">
        <v>4952</v>
      </c>
      <c r="IA239" t="s">
        <v>266</v>
      </c>
      <c r="IB239" t="s">
        <v>4942</v>
      </c>
      <c r="IC239">
        <v>39022.300000000003</v>
      </c>
      <c r="ID239">
        <v>42658.1</v>
      </c>
      <c r="IE239">
        <v>47702</v>
      </c>
      <c r="IF239">
        <v>49610.7</v>
      </c>
      <c r="IG239">
        <v>39022.300000000003</v>
      </c>
    </row>
    <row r="240" spans="1:241" customFormat="1" ht="14" customHeight="1" x14ac:dyDescent="0.2">
      <c r="A240">
        <v>239</v>
      </c>
      <c r="B240">
        <v>263</v>
      </c>
      <c r="C240" s="1">
        <v>44795.604861111111</v>
      </c>
      <c r="D240" s="1">
        <v>44795.604861111111</v>
      </c>
      <c r="E240">
        <v>4</v>
      </c>
      <c r="G240" t="s">
        <v>242</v>
      </c>
      <c r="H240" t="s">
        <v>242</v>
      </c>
      <c r="I240">
        <v>1</v>
      </c>
      <c r="J240" s="1">
        <v>44795.604861111111</v>
      </c>
      <c r="K240" t="s">
        <v>4953</v>
      </c>
      <c r="L240" t="s">
        <v>242</v>
      </c>
      <c r="M240" t="s">
        <v>242</v>
      </c>
      <c r="P240" t="s">
        <v>242</v>
      </c>
      <c r="Q240" t="s">
        <v>242</v>
      </c>
      <c r="T240" t="s">
        <v>4954</v>
      </c>
      <c r="U240" s="24">
        <v>1133421</v>
      </c>
      <c r="V240" t="s">
        <v>4955</v>
      </c>
      <c r="W240">
        <v>666807102</v>
      </c>
      <c r="X240">
        <v>3812</v>
      </c>
      <c r="Y240" t="s">
        <v>476</v>
      </c>
      <c r="Z240" t="s">
        <v>2504</v>
      </c>
      <c r="AA240">
        <v>2019</v>
      </c>
      <c r="AC240">
        <v>0.5</v>
      </c>
      <c r="AD240">
        <v>11</v>
      </c>
      <c r="AF240">
        <v>12</v>
      </c>
      <c r="AG240" t="s">
        <v>242</v>
      </c>
      <c r="AJ240" s="27">
        <v>0</v>
      </c>
      <c r="AK240">
        <v>0</v>
      </c>
      <c r="AL240" s="27">
        <v>0</v>
      </c>
      <c r="AM240">
        <v>0</v>
      </c>
      <c r="AN240" s="27">
        <v>0</v>
      </c>
      <c r="AO240">
        <v>0</v>
      </c>
      <c r="AQ240" t="s">
        <v>242</v>
      </c>
      <c r="AT240" s="44">
        <v>1</v>
      </c>
      <c r="AU240" s="24">
        <v>11</v>
      </c>
      <c r="AV240" s="21">
        <f t="shared" si="12"/>
        <v>91.666666666666657</v>
      </c>
      <c r="AW240" t="s">
        <v>242</v>
      </c>
      <c r="AZ240" s="27">
        <v>1</v>
      </c>
      <c r="BA240" s="24">
        <v>11</v>
      </c>
      <c r="BB240" s="21">
        <f t="shared" si="13"/>
        <v>91.666666666666657</v>
      </c>
      <c r="BC240" t="s">
        <v>242</v>
      </c>
      <c r="BF240" s="27">
        <v>1</v>
      </c>
      <c r="BG240">
        <v>7.3</v>
      </c>
      <c r="BI240">
        <v>2</v>
      </c>
      <c r="BL240" s="27">
        <v>1</v>
      </c>
      <c r="BM240">
        <v>2</v>
      </c>
      <c r="BP240" s="27">
        <v>1</v>
      </c>
      <c r="BQ240">
        <v>4</v>
      </c>
      <c r="BR240" s="21">
        <f t="shared" si="14"/>
        <v>33.333333333333329</v>
      </c>
      <c r="BS240" t="s">
        <v>4956</v>
      </c>
      <c r="BT240">
        <v>1</v>
      </c>
      <c r="BW240" s="27">
        <v>1</v>
      </c>
      <c r="BX240">
        <v>3</v>
      </c>
      <c r="BY240" s="21">
        <f t="shared" si="15"/>
        <v>25</v>
      </c>
      <c r="BZ240" t="s">
        <v>242</v>
      </c>
      <c r="CA240">
        <v>1</v>
      </c>
      <c r="CD240" s="27">
        <v>0</v>
      </c>
      <c r="CF240" t="s">
        <v>242</v>
      </c>
      <c r="CG240" t="s">
        <v>242</v>
      </c>
      <c r="CI240" s="27">
        <v>1</v>
      </c>
      <c r="CJ240" t="s">
        <v>4957</v>
      </c>
      <c r="CK240">
        <v>1</v>
      </c>
      <c r="CN240" s="27">
        <v>0</v>
      </c>
      <c r="CO240" s="27">
        <v>0</v>
      </c>
      <c r="CP240" t="s">
        <v>242</v>
      </c>
      <c r="CQ240" t="s">
        <v>242</v>
      </c>
      <c r="CR240" t="s">
        <v>242</v>
      </c>
      <c r="CT240" t="s">
        <v>4958</v>
      </c>
      <c r="CU240" s="27">
        <v>1</v>
      </c>
      <c r="CV240" s="2" t="s">
        <v>4959</v>
      </c>
      <c r="CW240">
        <v>1</v>
      </c>
      <c r="CZ240" s="27">
        <v>1</v>
      </c>
      <c r="DA240">
        <v>145169</v>
      </c>
      <c r="DB240">
        <v>1</v>
      </c>
      <c r="DC240" t="s">
        <v>4960</v>
      </c>
      <c r="DD240" s="27">
        <v>0.5</v>
      </c>
      <c r="DE240" t="s">
        <v>242</v>
      </c>
      <c r="DF240" t="s">
        <v>242</v>
      </c>
      <c r="DG240">
        <v>339790</v>
      </c>
      <c r="DH240">
        <v>2</v>
      </c>
      <c r="DI240" t="s">
        <v>242</v>
      </c>
      <c r="DJ240" t="s">
        <v>242</v>
      </c>
      <c r="DK240" t="s">
        <v>4961</v>
      </c>
      <c r="DL240" s="27">
        <v>1</v>
      </c>
      <c r="DM240">
        <v>1367412</v>
      </c>
      <c r="DN240">
        <v>2</v>
      </c>
      <c r="DO240" t="s">
        <v>4962</v>
      </c>
      <c r="DP240">
        <v>1</v>
      </c>
      <c r="DS240" s="27">
        <v>1</v>
      </c>
      <c r="DT240" t="s">
        <v>4963</v>
      </c>
      <c r="DU240" s="27">
        <v>0</v>
      </c>
      <c r="DW240" s="27">
        <v>0</v>
      </c>
      <c r="DY240" s="27">
        <v>0.5</v>
      </c>
      <c r="DZ240" t="s">
        <v>4964</v>
      </c>
      <c r="EA240" s="27">
        <v>0</v>
      </c>
      <c r="EC240" s="27">
        <v>1</v>
      </c>
      <c r="ED240" t="s">
        <v>4965</v>
      </c>
      <c r="EE240" s="27">
        <v>1</v>
      </c>
      <c r="EF240" t="s">
        <v>4966</v>
      </c>
      <c r="EG240" s="27">
        <v>0.5</v>
      </c>
      <c r="EH240" s="2" t="s">
        <v>4967</v>
      </c>
      <c r="EI240" s="27">
        <v>1</v>
      </c>
      <c r="EJ240" s="2" t="s">
        <v>4968</v>
      </c>
      <c r="EK240" s="27">
        <v>1</v>
      </c>
      <c r="EL240" t="s">
        <v>4969</v>
      </c>
      <c r="EM240">
        <v>1</v>
      </c>
      <c r="EP240" s="27">
        <v>0</v>
      </c>
      <c r="EQ240" t="s">
        <v>242</v>
      </c>
      <c r="ER240" t="s">
        <v>242</v>
      </c>
      <c r="EU240" t="s">
        <v>242</v>
      </c>
      <c r="EV240" t="s">
        <v>242</v>
      </c>
      <c r="EX240" s="27">
        <v>1</v>
      </c>
      <c r="EY240">
        <v>3926.6</v>
      </c>
      <c r="EZ240" t="s">
        <v>3418</v>
      </c>
      <c r="FA240" s="27">
        <v>0</v>
      </c>
      <c r="FB240" t="s">
        <v>242</v>
      </c>
      <c r="FD240" s="27">
        <v>0</v>
      </c>
      <c r="FE240" t="s">
        <v>242</v>
      </c>
      <c r="FG240" s="27">
        <v>0</v>
      </c>
      <c r="FH240" t="s">
        <v>242</v>
      </c>
      <c r="FJ240">
        <v>1</v>
      </c>
      <c r="FM240" s="27">
        <v>0</v>
      </c>
      <c r="FN240" t="s">
        <v>242</v>
      </c>
      <c r="FO240" t="s">
        <v>242</v>
      </c>
      <c r="FP240" t="s">
        <v>242</v>
      </c>
      <c r="FR240" s="27">
        <v>1</v>
      </c>
      <c r="FS240">
        <v>26.2</v>
      </c>
      <c r="FT240" t="s">
        <v>242</v>
      </c>
      <c r="FU240" t="s">
        <v>4970</v>
      </c>
      <c r="FV240" s="27">
        <v>1</v>
      </c>
      <c r="FW240">
        <v>8.9</v>
      </c>
      <c r="FX240">
        <v>11.9</v>
      </c>
      <c r="FY240">
        <v>62.7</v>
      </c>
      <c r="FZ240">
        <v>12.4</v>
      </c>
      <c r="GA240" t="s">
        <v>242</v>
      </c>
      <c r="GB240" t="s">
        <v>242</v>
      </c>
      <c r="GC240" t="s">
        <v>242</v>
      </c>
      <c r="GD240">
        <v>1</v>
      </c>
      <c r="GE240" s="2" t="s">
        <v>4971</v>
      </c>
      <c r="GF240">
        <v>1</v>
      </c>
      <c r="GI240" s="27">
        <v>0</v>
      </c>
      <c r="GJ240" t="s">
        <v>242</v>
      </c>
      <c r="GK240" t="s">
        <v>242</v>
      </c>
      <c r="GM240" t="s">
        <v>242</v>
      </c>
      <c r="GP240" s="44">
        <v>1</v>
      </c>
      <c r="GQ240">
        <v>177</v>
      </c>
      <c r="GT240" t="s">
        <v>242</v>
      </c>
      <c r="GW240" s="27">
        <v>0</v>
      </c>
      <c r="GY240" s="27">
        <v>0</v>
      </c>
      <c r="HA240" t="s">
        <v>242</v>
      </c>
      <c r="HD240" s="27">
        <v>0</v>
      </c>
      <c r="HF240">
        <v>1</v>
      </c>
      <c r="HI240">
        <v>0.55555555599999995</v>
      </c>
      <c r="HJ240">
        <v>1</v>
      </c>
      <c r="HK240">
        <v>0.5</v>
      </c>
      <c r="HL240">
        <v>0.83333333300000001</v>
      </c>
      <c r="HM240">
        <v>0.6</v>
      </c>
      <c r="HN240">
        <v>0</v>
      </c>
      <c r="HO240">
        <v>0.25</v>
      </c>
      <c r="HP240">
        <v>0.66666666699999999</v>
      </c>
      <c r="HQ240">
        <v>0</v>
      </c>
      <c r="HR240">
        <v>0</v>
      </c>
      <c r="HS240">
        <v>0</v>
      </c>
      <c r="HT240">
        <v>0</v>
      </c>
      <c r="HU240">
        <v>1</v>
      </c>
      <c r="HV240">
        <v>0.68518518500000003</v>
      </c>
      <c r="HW240">
        <v>0.42083333299999998</v>
      </c>
      <c r="HX240">
        <v>0.133333333</v>
      </c>
      <c r="HY240">
        <v>0.41311728399999997</v>
      </c>
      <c r="HZ240" t="s">
        <v>4972</v>
      </c>
      <c r="IA240" t="s">
        <v>266</v>
      </c>
      <c r="IB240" t="s">
        <v>4954</v>
      </c>
      <c r="IC240">
        <v>33841</v>
      </c>
      <c r="ID240">
        <v>36799</v>
      </c>
      <c r="IE240">
        <v>35667</v>
      </c>
      <c r="IF240">
        <v>36602</v>
      </c>
      <c r="IG240">
        <v>33841</v>
      </c>
    </row>
    <row r="241" spans="1:241" customFormat="1" ht="14" customHeight="1" x14ac:dyDescent="0.2">
      <c r="A241">
        <v>240</v>
      </c>
      <c r="B241">
        <v>264</v>
      </c>
      <c r="C241" s="1">
        <v>44795.604861111111</v>
      </c>
      <c r="D241" s="1">
        <v>44795.604861111111</v>
      </c>
      <c r="E241">
        <v>4</v>
      </c>
      <c r="G241" t="s">
        <v>242</v>
      </c>
      <c r="H241" t="s">
        <v>242</v>
      </c>
      <c r="I241">
        <v>1</v>
      </c>
      <c r="J241" s="1">
        <v>44795.604861111111</v>
      </c>
      <c r="K241" t="s">
        <v>4973</v>
      </c>
      <c r="L241" t="s">
        <v>242</v>
      </c>
      <c r="M241" t="s">
        <v>242</v>
      </c>
      <c r="P241" t="s">
        <v>242</v>
      </c>
      <c r="Q241" t="s">
        <v>242</v>
      </c>
      <c r="T241" t="s">
        <v>4974</v>
      </c>
      <c r="V241" t="s">
        <v>4975</v>
      </c>
      <c r="W241" t="s">
        <v>4976</v>
      </c>
      <c r="X241">
        <v>5122</v>
      </c>
      <c r="Y241" t="s">
        <v>350</v>
      </c>
      <c r="Z241" t="s">
        <v>351</v>
      </c>
      <c r="AA241">
        <v>2020</v>
      </c>
      <c r="AC241">
        <v>0.5</v>
      </c>
      <c r="AD241">
        <v>4</v>
      </c>
      <c r="AF241">
        <v>13</v>
      </c>
      <c r="AG241" t="s">
        <v>242</v>
      </c>
      <c r="AJ241" s="27">
        <v>1</v>
      </c>
      <c r="AK241">
        <v>9</v>
      </c>
      <c r="AL241" s="27">
        <v>0</v>
      </c>
      <c r="AM241">
        <v>0</v>
      </c>
      <c r="AN241" s="27">
        <v>0</v>
      </c>
      <c r="AO241">
        <v>0</v>
      </c>
      <c r="AQ241">
        <v>3</v>
      </c>
      <c r="AT241" s="27">
        <v>1</v>
      </c>
      <c r="AU241">
        <v>1</v>
      </c>
      <c r="AV241" s="21">
        <f t="shared" si="12"/>
        <v>7.6923076923076925</v>
      </c>
      <c r="AW241">
        <v>2</v>
      </c>
      <c r="AZ241" s="27">
        <v>1</v>
      </c>
      <c r="BA241">
        <v>3</v>
      </c>
      <c r="BB241" s="21">
        <f t="shared" si="13"/>
        <v>23.076923076923077</v>
      </c>
      <c r="BC241" t="s">
        <v>242</v>
      </c>
      <c r="BF241" s="27">
        <v>1</v>
      </c>
      <c r="BG241">
        <v>6</v>
      </c>
      <c r="BI241">
        <v>2</v>
      </c>
      <c r="BL241" s="27">
        <v>1</v>
      </c>
      <c r="BM241">
        <v>2</v>
      </c>
      <c r="BP241" s="27">
        <v>1</v>
      </c>
      <c r="BQ241">
        <v>4</v>
      </c>
      <c r="BR241" s="21">
        <f t="shared" si="14"/>
        <v>30.76923076923077</v>
      </c>
      <c r="BS241" t="s">
        <v>4977</v>
      </c>
      <c r="BT241">
        <v>3</v>
      </c>
      <c r="BW241" s="27">
        <v>1</v>
      </c>
      <c r="BX241">
        <v>3</v>
      </c>
      <c r="BY241" s="21">
        <f t="shared" si="15"/>
        <v>23.076923076923077</v>
      </c>
      <c r="BZ241">
        <v>2</v>
      </c>
      <c r="CA241">
        <v>1</v>
      </c>
      <c r="CD241" s="27">
        <v>0</v>
      </c>
      <c r="CF241" t="s">
        <v>242</v>
      </c>
      <c r="CG241" t="s">
        <v>242</v>
      </c>
      <c r="CI241" s="27">
        <v>1</v>
      </c>
      <c r="CJ241" t="s">
        <v>4978</v>
      </c>
      <c r="CK241">
        <v>1</v>
      </c>
      <c r="CN241" s="27">
        <v>0</v>
      </c>
      <c r="CO241" s="27">
        <v>0</v>
      </c>
      <c r="CP241" t="s">
        <v>242</v>
      </c>
      <c r="CQ241" t="s">
        <v>242</v>
      </c>
      <c r="CR241" t="s">
        <v>242</v>
      </c>
      <c r="CT241" t="s">
        <v>4979</v>
      </c>
      <c r="CU241" s="27">
        <v>1</v>
      </c>
      <c r="CV241" t="s">
        <v>4980</v>
      </c>
      <c r="CW241">
        <v>1</v>
      </c>
      <c r="CZ241" s="27">
        <v>1</v>
      </c>
      <c r="DA241">
        <v>153000</v>
      </c>
      <c r="DB241">
        <v>2</v>
      </c>
      <c r="DC241" t="s">
        <v>4981</v>
      </c>
      <c r="DD241" s="27">
        <v>1</v>
      </c>
      <c r="DE241" t="s">
        <v>242</v>
      </c>
      <c r="DF241" t="s">
        <v>242</v>
      </c>
      <c r="DG241">
        <v>290000</v>
      </c>
      <c r="DH241">
        <v>2</v>
      </c>
      <c r="DI241" t="s">
        <v>242</v>
      </c>
      <c r="DJ241" t="s">
        <v>242</v>
      </c>
      <c r="DK241" t="s">
        <v>4982</v>
      </c>
      <c r="DL241" s="27">
        <v>1</v>
      </c>
      <c r="DM241">
        <v>11000</v>
      </c>
      <c r="DN241">
        <v>2</v>
      </c>
      <c r="DO241" t="s">
        <v>4983</v>
      </c>
      <c r="DP241">
        <v>4</v>
      </c>
      <c r="DS241" s="27">
        <v>1</v>
      </c>
      <c r="DT241" s="2" t="s">
        <v>4984</v>
      </c>
      <c r="DU241" s="27">
        <v>1</v>
      </c>
      <c r="DV241" t="s">
        <v>4985</v>
      </c>
      <c r="DW241" s="27">
        <v>1</v>
      </c>
      <c r="DX241" t="s">
        <v>4986</v>
      </c>
      <c r="DY241" s="27">
        <v>1</v>
      </c>
      <c r="DZ241" t="s">
        <v>4987</v>
      </c>
      <c r="EA241" s="27">
        <v>0</v>
      </c>
      <c r="EC241" s="27">
        <v>1</v>
      </c>
      <c r="ED241" t="s">
        <v>4988</v>
      </c>
      <c r="EE241" s="27">
        <v>1</v>
      </c>
      <c r="EF241" t="s">
        <v>4989</v>
      </c>
      <c r="EG241" s="27">
        <v>1</v>
      </c>
      <c r="EH241" t="s">
        <v>4037</v>
      </c>
      <c r="EI241" s="27">
        <v>1</v>
      </c>
      <c r="EJ241" t="s">
        <v>4990</v>
      </c>
      <c r="EK241" s="27">
        <v>1</v>
      </c>
      <c r="EL241" t="s">
        <v>4991</v>
      </c>
      <c r="EM241">
        <v>4</v>
      </c>
      <c r="EP241" s="27">
        <v>0</v>
      </c>
      <c r="EQ241" t="s">
        <v>242</v>
      </c>
      <c r="ER241" t="s">
        <v>242</v>
      </c>
      <c r="EU241" t="s">
        <v>242</v>
      </c>
      <c r="EV241" t="s">
        <v>242</v>
      </c>
      <c r="EX241" s="27">
        <v>0</v>
      </c>
      <c r="EY241" t="s">
        <v>242</v>
      </c>
      <c r="FA241" s="27">
        <v>0</v>
      </c>
      <c r="FB241" t="s">
        <v>242</v>
      </c>
      <c r="FC241" t="s">
        <v>4992</v>
      </c>
      <c r="FD241" s="27">
        <v>1</v>
      </c>
      <c r="FE241">
        <v>4600</v>
      </c>
      <c r="FG241" s="27">
        <v>0</v>
      </c>
      <c r="FH241" t="s">
        <v>242</v>
      </c>
      <c r="FJ241">
        <v>1</v>
      </c>
      <c r="FM241" s="27">
        <v>0</v>
      </c>
      <c r="FN241" t="s">
        <v>242</v>
      </c>
      <c r="FO241" t="s">
        <v>242</v>
      </c>
      <c r="FP241" t="s">
        <v>242</v>
      </c>
      <c r="FR241" s="27">
        <v>1</v>
      </c>
      <c r="FS241">
        <v>51</v>
      </c>
      <c r="FT241">
        <v>2</v>
      </c>
      <c r="FU241" t="s">
        <v>4993</v>
      </c>
      <c r="FV241" s="27">
        <v>1</v>
      </c>
      <c r="FW241">
        <v>18</v>
      </c>
      <c r="FX241">
        <v>17.399999999999999</v>
      </c>
      <c r="FY241">
        <v>53.3</v>
      </c>
      <c r="FZ241">
        <v>8.4</v>
      </c>
      <c r="GA241" t="s">
        <v>242</v>
      </c>
      <c r="GB241" t="s">
        <v>242</v>
      </c>
      <c r="GC241" t="s">
        <v>242</v>
      </c>
      <c r="GD241">
        <v>1</v>
      </c>
      <c r="GE241" t="s">
        <v>4994</v>
      </c>
      <c r="GF241">
        <v>1</v>
      </c>
      <c r="GI241" s="27">
        <v>1</v>
      </c>
      <c r="GJ241">
        <v>0.99</v>
      </c>
      <c r="GK241" t="s">
        <v>242</v>
      </c>
      <c r="GL241" t="s">
        <v>4995</v>
      </c>
      <c r="GM241">
        <v>1</v>
      </c>
      <c r="GP241" s="27">
        <v>1</v>
      </c>
      <c r="GQ241">
        <v>261</v>
      </c>
      <c r="GT241">
        <v>1</v>
      </c>
      <c r="GW241" s="27">
        <v>0.5</v>
      </c>
      <c r="GY241" s="27">
        <v>0</v>
      </c>
      <c r="HA241">
        <v>1</v>
      </c>
      <c r="HD241" s="27">
        <v>1</v>
      </c>
      <c r="HE241" t="s">
        <v>4996</v>
      </c>
      <c r="HF241">
        <v>1</v>
      </c>
      <c r="HI241">
        <v>0.66666666699999999</v>
      </c>
      <c r="HJ241">
        <v>1</v>
      </c>
      <c r="HK241">
        <v>0.5</v>
      </c>
      <c r="HL241">
        <v>1</v>
      </c>
      <c r="HM241">
        <v>0.9</v>
      </c>
      <c r="HN241">
        <v>0</v>
      </c>
      <c r="HO241">
        <v>0.25</v>
      </c>
      <c r="HP241">
        <v>0.66666666699999999</v>
      </c>
      <c r="HQ241">
        <v>1</v>
      </c>
      <c r="HR241">
        <v>1</v>
      </c>
      <c r="HS241">
        <v>0.25</v>
      </c>
      <c r="HT241">
        <v>1</v>
      </c>
      <c r="HU241">
        <v>1</v>
      </c>
      <c r="HV241">
        <v>0.72222222199999997</v>
      </c>
      <c r="HW241">
        <v>0.53749999999999998</v>
      </c>
      <c r="HX241">
        <v>0.78333333299999997</v>
      </c>
      <c r="HY241">
        <v>0.68101851899999999</v>
      </c>
      <c r="HZ241" t="s">
        <v>4997</v>
      </c>
      <c r="IA241" t="s">
        <v>266</v>
      </c>
      <c r="IB241" t="s">
        <v>4974</v>
      </c>
      <c r="IC241">
        <v>145534</v>
      </c>
      <c r="ID241">
        <v>152922</v>
      </c>
      <c r="IE241">
        <v>162467</v>
      </c>
      <c r="IF241">
        <v>181364</v>
      </c>
      <c r="IG241">
        <v>145534</v>
      </c>
    </row>
    <row r="242" spans="1:241" customFormat="1" ht="14" customHeight="1" x14ac:dyDescent="0.2">
      <c r="A242">
        <v>241</v>
      </c>
      <c r="B242">
        <v>265</v>
      </c>
      <c r="C242" s="1">
        <v>44795.604861111111</v>
      </c>
      <c r="D242" s="1">
        <v>44795.604861111111</v>
      </c>
      <c r="E242">
        <v>4</v>
      </c>
      <c r="G242" t="s">
        <v>242</v>
      </c>
      <c r="H242" t="s">
        <v>242</v>
      </c>
      <c r="I242">
        <v>1</v>
      </c>
      <c r="J242" s="1">
        <v>44795.604861111111</v>
      </c>
      <c r="K242" t="s">
        <v>4998</v>
      </c>
      <c r="L242" t="s">
        <v>242</v>
      </c>
      <c r="M242" t="s">
        <v>242</v>
      </c>
      <c r="P242" t="s">
        <v>242</v>
      </c>
      <c r="Q242" t="s">
        <v>242</v>
      </c>
      <c r="T242" t="s">
        <v>4999</v>
      </c>
      <c r="U242" s="24">
        <v>92380</v>
      </c>
      <c r="V242" t="s">
        <v>5000</v>
      </c>
      <c r="W242">
        <v>844741108</v>
      </c>
      <c r="X242">
        <v>4512</v>
      </c>
      <c r="Y242" t="s">
        <v>476</v>
      </c>
      <c r="Z242" t="s">
        <v>4555</v>
      </c>
      <c r="AA242">
        <v>2019</v>
      </c>
      <c r="AC242">
        <v>0.5</v>
      </c>
      <c r="AD242">
        <v>15</v>
      </c>
      <c r="AF242">
        <v>11</v>
      </c>
      <c r="AG242" t="s">
        <v>242</v>
      </c>
      <c r="AJ242" s="27">
        <v>0</v>
      </c>
      <c r="AK242">
        <v>0</v>
      </c>
      <c r="AL242" s="27">
        <v>0</v>
      </c>
      <c r="AM242">
        <v>0</v>
      </c>
      <c r="AN242" s="27">
        <v>0</v>
      </c>
      <c r="AO242">
        <v>0</v>
      </c>
      <c r="AQ242" t="s">
        <v>242</v>
      </c>
      <c r="AT242" s="27">
        <v>1</v>
      </c>
      <c r="AU242" s="24">
        <v>9</v>
      </c>
      <c r="AV242" s="21">
        <f t="shared" si="12"/>
        <v>81.818181818181827</v>
      </c>
      <c r="AW242">
        <v>2</v>
      </c>
      <c r="AZ242" s="44">
        <v>1</v>
      </c>
      <c r="BA242" s="24">
        <v>9</v>
      </c>
      <c r="BB242" s="21">
        <f t="shared" si="13"/>
        <v>81.818181818181827</v>
      </c>
      <c r="BC242" t="s">
        <v>242</v>
      </c>
      <c r="BF242" s="27">
        <v>0</v>
      </c>
      <c r="BI242" t="s">
        <v>242</v>
      </c>
      <c r="BL242" s="27">
        <v>0.5</v>
      </c>
      <c r="BM242">
        <v>2</v>
      </c>
      <c r="BP242" s="27">
        <v>0</v>
      </c>
      <c r="BQ242">
        <v>0</v>
      </c>
      <c r="BR242" s="21">
        <f t="shared" si="14"/>
        <v>0</v>
      </c>
      <c r="BT242" t="s">
        <v>242</v>
      </c>
      <c r="BW242" s="27">
        <v>0</v>
      </c>
      <c r="BX242" s="24" t="s">
        <v>242</v>
      </c>
      <c r="BY242" s="21" t="s">
        <v>242</v>
      </c>
      <c r="BZ242" t="s">
        <v>242</v>
      </c>
      <c r="CA242" t="s">
        <v>242</v>
      </c>
      <c r="CD242" s="27">
        <v>0.5</v>
      </c>
      <c r="CE242" s="2" t="s">
        <v>5001</v>
      </c>
      <c r="CF242">
        <v>1</v>
      </c>
      <c r="CG242" t="s">
        <v>242</v>
      </c>
      <c r="CI242" s="27">
        <v>0</v>
      </c>
      <c r="CK242" t="s">
        <v>242</v>
      </c>
      <c r="CN242" s="27">
        <v>0</v>
      </c>
      <c r="CO242" s="27">
        <v>0.5</v>
      </c>
      <c r="CP242" t="s">
        <v>242</v>
      </c>
      <c r="CQ242" t="s">
        <v>242</v>
      </c>
      <c r="CR242" t="s">
        <v>242</v>
      </c>
      <c r="CS242" s="2" t="s">
        <v>5002</v>
      </c>
      <c r="CU242" s="27">
        <v>1</v>
      </c>
      <c r="CV242" s="2" t="s">
        <v>5003</v>
      </c>
      <c r="CW242">
        <v>1</v>
      </c>
      <c r="CZ242" s="27">
        <v>1</v>
      </c>
      <c r="DA242">
        <v>20532323</v>
      </c>
      <c r="DB242">
        <v>2</v>
      </c>
      <c r="DD242" s="27">
        <v>1</v>
      </c>
      <c r="DE242" t="s">
        <v>242</v>
      </c>
      <c r="DF242" t="s">
        <v>242</v>
      </c>
      <c r="DH242" t="s">
        <v>242</v>
      </c>
      <c r="DI242">
        <v>44783</v>
      </c>
      <c r="DJ242">
        <v>2</v>
      </c>
      <c r="DL242" s="27">
        <v>1</v>
      </c>
      <c r="DM242">
        <v>158300</v>
      </c>
      <c r="DN242">
        <v>2</v>
      </c>
      <c r="DP242">
        <v>1</v>
      </c>
      <c r="DS242" s="27">
        <v>0</v>
      </c>
      <c r="DU242" s="27">
        <v>1</v>
      </c>
      <c r="DV242" s="2" t="s">
        <v>5004</v>
      </c>
      <c r="DW242" s="27">
        <v>0</v>
      </c>
      <c r="DY242" s="27">
        <v>0</v>
      </c>
      <c r="EA242" s="27">
        <v>0</v>
      </c>
      <c r="EC242" s="27">
        <v>0</v>
      </c>
      <c r="EE242" s="27">
        <v>0</v>
      </c>
      <c r="EG242" s="27">
        <v>0</v>
      </c>
      <c r="EI242" s="27">
        <v>1</v>
      </c>
      <c r="EJ242" t="s">
        <v>5005</v>
      </c>
      <c r="EK242" s="27">
        <v>1</v>
      </c>
      <c r="EL242" t="s">
        <v>5006</v>
      </c>
      <c r="EM242">
        <v>1</v>
      </c>
      <c r="EP242" s="27">
        <v>0</v>
      </c>
      <c r="EQ242" t="s">
        <v>242</v>
      </c>
      <c r="ER242" t="s">
        <v>242</v>
      </c>
      <c r="EU242" t="s">
        <v>242</v>
      </c>
      <c r="EV242" t="s">
        <v>242</v>
      </c>
      <c r="EX242" s="27">
        <v>0</v>
      </c>
      <c r="EY242" t="s">
        <v>242</v>
      </c>
      <c r="FA242" s="27">
        <v>0</v>
      </c>
      <c r="FB242" t="s">
        <v>242</v>
      </c>
      <c r="FD242" s="27">
        <v>1</v>
      </c>
      <c r="FE242">
        <v>431.88</v>
      </c>
      <c r="FG242" s="27">
        <v>0</v>
      </c>
      <c r="FH242" t="s">
        <v>242</v>
      </c>
      <c r="FJ242">
        <v>1</v>
      </c>
      <c r="FM242" s="27">
        <v>0</v>
      </c>
      <c r="FN242" t="s">
        <v>242</v>
      </c>
      <c r="FO242" t="s">
        <v>242</v>
      </c>
      <c r="FP242" t="s">
        <v>242</v>
      </c>
      <c r="FR242" s="27">
        <v>1</v>
      </c>
      <c r="FS242">
        <v>43</v>
      </c>
      <c r="FT242" t="s">
        <v>242</v>
      </c>
      <c r="FV242" s="27">
        <v>0</v>
      </c>
      <c r="FW242" t="s">
        <v>242</v>
      </c>
      <c r="FX242" t="s">
        <v>242</v>
      </c>
      <c r="FY242" t="s">
        <v>242</v>
      </c>
      <c r="FZ242" t="s">
        <v>242</v>
      </c>
      <c r="GA242" t="s">
        <v>242</v>
      </c>
      <c r="GB242" t="s">
        <v>242</v>
      </c>
      <c r="GC242" t="s">
        <v>242</v>
      </c>
      <c r="GD242" t="s">
        <v>242</v>
      </c>
      <c r="GF242">
        <v>1</v>
      </c>
      <c r="GI242" s="27">
        <v>0</v>
      </c>
      <c r="GJ242" t="s">
        <v>242</v>
      </c>
      <c r="GK242" t="s">
        <v>242</v>
      </c>
      <c r="GM242" t="s">
        <v>242</v>
      </c>
      <c r="GP242" s="27">
        <v>1</v>
      </c>
      <c r="GQ242">
        <v>139.4</v>
      </c>
      <c r="GT242">
        <v>1</v>
      </c>
      <c r="GW242" s="27">
        <v>0</v>
      </c>
      <c r="GX242" s="2" t="s">
        <v>5007</v>
      </c>
      <c r="GY242" s="27">
        <v>0</v>
      </c>
      <c r="HA242" t="s">
        <v>242</v>
      </c>
      <c r="HD242" s="27">
        <v>0</v>
      </c>
      <c r="HE242" t="s">
        <v>5008</v>
      </c>
      <c r="HF242" t="s">
        <v>242</v>
      </c>
      <c r="HI242">
        <v>0.222222222</v>
      </c>
      <c r="HJ242">
        <v>0</v>
      </c>
      <c r="HK242">
        <v>0.75</v>
      </c>
      <c r="HL242">
        <v>1</v>
      </c>
      <c r="HM242">
        <v>0.3</v>
      </c>
      <c r="HN242">
        <v>0</v>
      </c>
      <c r="HO242">
        <v>0.25</v>
      </c>
      <c r="HP242">
        <v>0.33333333300000001</v>
      </c>
      <c r="HQ242">
        <v>0</v>
      </c>
      <c r="HR242">
        <v>1</v>
      </c>
      <c r="HS242">
        <v>0</v>
      </c>
      <c r="HT242">
        <v>0</v>
      </c>
      <c r="HU242">
        <v>1</v>
      </c>
      <c r="HV242">
        <v>0.32407407399999999</v>
      </c>
      <c r="HW242">
        <v>0.38750000000000001</v>
      </c>
      <c r="HX242">
        <v>0.26666666700000002</v>
      </c>
      <c r="HY242">
        <v>0.32608024699999999</v>
      </c>
      <c r="HZ242" t="s">
        <v>5009</v>
      </c>
      <c r="IA242" t="s">
        <v>266</v>
      </c>
      <c r="IB242" t="s">
        <v>4999</v>
      </c>
      <c r="IC242">
        <v>22428</v>
      </c>
      <c r="ID242">
        <v>9048</v>
      </c>
      <c r="IE242">
        <v>15790</v>
      </c>
      <c r="IF242">
        <v>24224</v>
      </c>
      <c r="IG242">
        <v>22428</v>
      </c>
    </row>
    <row r="243" spans="1:241" customFormat="1" ht="14" customHeight="1" x14ac:dyDescent="0.2">
      <c r="A243">
        <v>242</v>
      </c>
      <c r="B243">
        <v>266</v>
      </c>
      <c r="C243" s="1">
        <v>44795.604861111111</v>
      </c>
      <c r="D243" s="1">
        <v>44795.604861111111</v>
      </c>
      <c r="E243">
        <v>4</v>
      </c>
      <c r="G243" t="s">
        <v>242</v>
      </c>
      <c r="H243" t="s">
        <v>242</v>
      </c>
      <c r="I243">
        <v>1</v>
      </c>
      <c r="J243" s="1">
        <v>44795.604861111111</v>
      </c>
      <c r="K243" t="s">
        <v>5010</v>
      </c>
      <c r="L243" t="s">
        <v>242</v>
      </c>
      <c r="M243" t="s">
        <v>242</v>
      </c>
      <c r="P243" t="s">
        <v>242</v>
      </c>
      <c r="Q243" t="s">
        <v>242</v>
      </c>
      <c r="T243" t="s">
        <v>5011</v>
      </c>
      <c r="V243" t="s">
        <v>5012</v>
      </c>
      <c r="W243">
        <v>681919106</v>
      </c>
      <c r="X243">
        <v>7311</v>
      </c>
      <c r="Y243" t="s">
        <v>1487</v>
      </c>
      <c r="Z243" t="s">
        <v>1488</v>
      </c>
      <c r="AA243">
        <v>2020</v>
      </c>
      <c r="AC243">
        <v>0.5</v>
      </c>
      <c r="AD243">
        <v>9</v>
      </c>
      <c r="AF243">
        <v>9</v>
      </c>
      <c r="AG243" t="s">
        <v>242</v>
      </c>
      <c r="AJ243" s="27">
        <v>0</v>
      </c>
      <c r="AK243">
        <v>0</v>
      </c>
      <c r="AL243" s="27">
        <v>0</v>
      </c>
      <c r="AM243">
        <v>0</v>
      </c>
      <c r="AN243" s="27">
        <v>0</v>
      </c>
      <c r="AO243">
        <v>0</v>
      </c>
      <c r="AQ243" t="s">
        <v>242</v>
      </c>
      <c r="AT243" s="27">
        <v>1</v>
      </c>
      <c r="AU243">
        <v>1</v>
      </c>
      <c r="AV243" s="21">
        <f t="shared" si="12"/>
        <v>11.111111111111111</v>
      </c>
      <c r="AW243">
        <v>2</v>
      </c>
      <c r="AZ243" s="27">
        <v>1</v>
      </c>
      <c r="BA243">
        <v>3</v>
      </c>
      <c r="BB243" s="21">
        <f t="shared" si="13"/>
        <v>33.333333333333329</v>
      </c>
      <c r="BC243" t="s">
        <v>242</v>
      </c>
      <c r="BF243" s="27">
        <v>1</v>
      </c>
      <c r="BI243">
        <v>2</v>
      </c>
      <c r="BL243" s="27">
        <v>1</v>
      </c>
      <c r="BM243">
        <v>2</v>
      </c>
      <c r="BP243" s="27">
        <v>1</v>
      </c>
      <c r="BQ243">
        <v>6</v>
      </c>
      <c r="BR243" s="21">
        <f t="shared" si="14"/>
        <v>66.666666666666657</v>
      </c>
      <c r="BS243" t="s">
        <v>3799</v>
      </c>
      <c r="BT243">
        <v>1</v>
      </c>
      <c r="BW243" s="27">
        <v>0</v>
      </c>
      <c r="BX243" s="24" t="s">
        <v>242</v>
      </c>
      <c r="BY243" s="21" t="s">
        <v>242</v>
      </c>
      <c r="BZ243" t="s">
        <v>242</v>
      </c>
      <c r="CA243" t="s">
        <v>242</v>
      </c>
      <c r="CD243" s="27">
        <v>0</v>
      </c>
      <c r="CF243" t="s">
        <v>242</v>
      </c>
      <c r="CG243" t="s">
        <v>242</v>
      </c>
      <c r="CI243" s="27">
        <v>1</v>
      </c>
      <c r="CJ243" t="s">
        <v>5013</v>
      </c>
      <c r="CK243">
        <v>1</v>
      </c>
      <c r="CN243" s="27">
        <v>0</v>
      </c>
      <c r="CO243" s="27">
        <v>0.5</v>
      </c>
      <c r="CP243" t="s">
        <v>242</v>
      </c>
      <c r="CQ243">
        <v>100</v>
      </c>
      <c r="CR243" t="s">
        <v>242</v>
      </c>
      <c r="CS243" t="s">
        <v>5014</v>
      </c>
      <c r="CU243" s="27">
        <v>1</v>
      </c>
      <c r="CV243" s="2" t="s">
        <v>5015</v>
      </c>
      <c r="CW243">
        <v>1</v>
      </c>
      <c r="CZ243" s="27">
        <v>1</v>
      </c>
      <c r="DA243">
        <v>7609</v>
      </c>
      <c r="DB243">
        <v>2</v>
      </c>
      <c r="DD243" s="27">
        <v>1</v>
      </c>
      <c r="DE243" t="s">
        <v>242</v>
      </c>
      <c r="DF243" t="s">
        <v>242</v>
      </c>
      <c r="DH243" t="s">
        <v>242</v>
      </c>
      <c r="DI243">
        <v>37352</v>
      </c>
      <c r="DJ243">
        <v>2</v>
      </c>
      <c r="DL243" s="27">
        <v>1</v>
      </c>
      <c r="DM243">
        <v>28771</v>
      </c>
      <c r="DN243">
        <v>2</v>
      </c>
      <c r="DP243">
        <v>1</v>
      </c>
      <c r="DS243" s="27">
        <v>0</v>
      </c>
      <c r="DU243" s="27">
        <v>0</v>
      </c>
      <c r="DW243" s="27">
        <v>0</v>
      </c>
      <c r="DY243" s="27">
        <v>0</v>
      </c>
      <c r="EA243" s="27">
        <v>0</v>
      </c>
      <c r="EC243" s="27">
        <v>0</v>
      </c>
      <c r="EE243" s="27">
        <v>0</v>
      </c>
      <c r="EG243" s="27">
        <v>0</v>
      </c>
      <c r="EI243" s="27">
        <v>1</v>
      </c>
      <c r="EJ243" t="s">
        <v>5016</v>
      </c>
      <c r="EK243" s="27">
        <v>1</v>
      </c>
      <c r="EL243" t="s">
        <v>5017</v>
      </c>
      <c r="EM243">
        <v>1</v>
      </c>
      <c r="EP243" s="27">
        <v>0</v>
      </c>
      <c r="EQ243" t="s">
        <v>242</v>
      </c>
      <c r="ER243" t="s">
        <v>242</v>
      </c>
      <c r="EU243" t="s">
        <v>242</v>
      </c>
      <c r="EV243" t="s">
        <v>242</v>
      </c>
      <c r="EX243" s="27">
        <v>0</v>
      </c>
      <c r="EY243" t="s">
        <v>242</v>
      </c>
      <c r="FA243" s="27">
        <v>0</v>
      </c>
      <c r="FB243" t="s">
        <v>242</v>
      </c>
      <c r="FD243" s="27">
        <v>0</v>
      </c>
      <c r="FE243" t="s">
        <v>242</v>
      </c>
      <c r="FG243" s="27">
        <v>0</v>
      </c>
      <c r="FH243" t="s">
        <v>242</v>
      </c>
      <c r="FJ243" t="s">
        <v>242</v>
      </c>
      <c r="FM243" s="27">
        <v>0</v>
      </c>
      <c r="FN243" t="s">
        <v>242</v>
      </c>
      <c r="FO243" t="s">
        <v>242</v>
      </c>
      <c r="FP243" t="s">
        <v>242</v>
      </c>
      <c r="FR243" s="27">
        <v>1</v>
      </c>
      <c r="FS243">
        <v>59</v>
      </c>
      <c r="FT243">
        <v>1</v>
      </c>
      <c r="FV243" s="27">
        <v>0</v>
      </c>
      <c r="FW243" t="s">
        <v>242</v>
      </c>
      <c r="FX243" t="s">
        <v>242</v>
      </c>
      <c r="FY243" t="s">
        <v>242</v>
      </c>
      <c r="FZ243" t="s">
        <v>242</v>
      </c>
      <c r="GA243" t="s">
        <v>242</v>
      </c>
      <c r="GB243" t="s">
        <v>242</v>
      </c>
      <c r="GC243" t="s">
        <v>242</v>
      </c>
      <c r="GD243" t="s">
        <v>242</v>
      </c>
      <c r="GE243" t="s">
        <v>5018</v>
      </c>
      <c r="GF243">
        <v>1</v>
      </c>
      <c r="GI243" s="27">
        <v>0</v>
      </c>
      <c r="GJ243" t="s">
        <v>242</v>
      </c>
      <c r="GK243" t="s">
        <v>242</v>
      </c>
      <c r="GM243" t="s">
        <v>242</v>
      </c>
      <c r="GP243" s="27">
        <v>1</v>
      </c>
      <c r="GQ243">
        <v>450</v>
      </c>
      <c r="GT243">
        <v>1</v>
      </c>
      <c r="GW243" s="27">
        <v>0</v>
      </c>
      <c r="GY243" s="27">
        <v>0</v>
      </c>
      <c r="HA243" t="s">
        <v>242</v>
      </c>
      <c r="HD243" s="27">
        <v>0</v>
      </c>
      <c r="HF243" t="s">
        <v>242</v>
      </c>
      <c r="HI243">
        <v>0.55555555599999995</v>
      </c>
      <c r="HJ243">
        <v>1</v>
      </c>
      <c r="HK243">
        <v>0.75</v>
      </c>
      <c r="HL243">
        <v>1</v>
      </c>
      <c r="HM243">
        <v>0.2</v>
      </c>
      <c r="HN243">
        <v>0</v>
      </c>
      <c r="HO243">
        <v>0</v>
      </c>
      <c r="HP243">
        <v>0.33333333300000001</v>
      </c>
      <c r="HQ243">
        <v>0</v>
      </c>
      <c r="HR243">
        <v>1</v>
      </c>
      <c r="HS243">
        <v>0</v>
      </c>
      <c r="HT243">
        <v>0</v>
      </c>
      <c r="HU243">
        <v>1</v>
      </c>
      <c r="HV243">
        <v>0.76851851900000001</v>
      </c>
      <c r="HW243">
        <v>0.3</v>
      </c>
      <c r="HX243">
        <v>0.26666666700000002</v>
      </c>
      <c r="HY243">
        <v>0.44506172799999999</v>
      </c>
      <c r="HZ243" t="s">
        <v>5019</v>
      </c>
      <c r="IA243" t="s">
        <v>266</v>
      </c>
      <c r="IB243" t="s">
        <v>5011</v>
      </c>
      <c r="IC243">
        <v>14953.7</v>
      </c>
      <c r="ID243">
        <v>13171.1</v>
      </c>
      <c r="IE243">
        <v>14289.4</v>
      </c>
      <c r="IF243">
        <v>14289.1</v>
      </c>
      <c r="IG243">
        <v>14953.7</v>
      </c>
    </row>
    <row r="244" spans="1:241" ht="14" customHeight="1" x14ac:dyDescent="0.2">
      <c r="A244" s="10">
        <v>243</v>
      </c>
      <c r="B244">
        <v>267</v>
      </c>
      <c r="C244" s="1">
        <v>44795.604861111111</v>
      </c>
      <c r="D244" s="1">
        <v>44795.604861111111</v>
      </c>
      <c r="E244">
        <v>4</v>
      </c>
      <c r="G244" t="s">
        <v>242</v>
      </c>
      <c r="H244" t="s">
        <v>242</v>
      </c>
      <c r="I244">
        <v>1</v>
      </c>
      <c r="J244" s="1">
        <v>44795.604861111111</v>
      </c>
      <c r="K244" t="s">
        <v>5020</v>
      </c>
      <c r="L244" t="s">
        <v>242</v>
      </c>
      <c r="M244" t="s">
        <v>242</v>
      </c>
      <c r="P244" t="s">
        <v>242</v>
      </c>
      <c r="Q244" t="s">
        <v>242</v>
      </c>
      <c r="T244" s="10" t="s">
        <v>5021</v>
      </c>
      <c r="V244" t="s">
        <v>5022</v>
      </c>
      <c r="W244">
        <v>548661107</v>
      </c>
      <c r="X244">
        <v>5211</v>
      </c>
      <c r="Y244" s="10" t="s">
        <v>271</v>
      </c>
      <c r="Z244" s="10" t="s">
        <v>272</v>
      </c>
      <c r="AA244" s="10">
        <v>2019</v>
      </c>
      <c r="AC244" s="10">
        <v>0.5</v>
      </c>
      <c r="AD244">
        <v>4</v>
      </c>
      <c r="AF244" s="10">
        <v>12</v>
      </c>
      <c r="AG244" t="s">
        <v>242</v>
      </c>
      <c r="AJ244" s="22">
        <v>1</v>
      </c>
      <c r="AK244" s="10">
        <v>10</v>
      </c>
      <c r="AL244" s="22">
        <v>0</v>
      </c>
      <c r="AM244" s="10">
        <v>0</v>
      </c>
      <c r="AN244" s="22">
        <v>0</v>
      </c>
      <c r="AO244" s="10">
        <v>0</v>
      </c>
      <c r="AP244" t="s">
        <v>5023</v>
      </c>
      <c r="AQ244">
        <v>3</v>
      </c>
      <c r="AT244" s="22">
        <v>1</v>
      </c>
      <c r="AU244" s="10">
        <v>1</v>
      </c>
      <c r="AV244" s="21">
        <f t="shared" si="12"/>
        <v>8.3333333333333321</v>
      </c>
      <c r="AW244">
        <v>2</v>
      </c>
      <c r="AZ244" s="22">
        <v>1</v>
      </c>
      <c r="BA244" s="10">
        <v>3</v>
      </c>
      <c r="BB244" s="21">
        <f t="shared" si="13"/>
        <v>25</v>
      </c>
      <c r="BC244" t="s">
        <v>242</v>
      </c>
      <c r="BF244" s="22">
        <v>1</v>
      </c>
      <c r="BG244" s="10">
        <v>5.5</v>
      </c>
      <c r="BI244">
        <v>2</v>
      </c>
      <c r="BL244" s="22">
        <v>1</v>
      </c>
      <c r="BM244">
        <v>2</v>
      </c>
      <c r="BP244" s="22">
        <v>1</v>
      </c>
      <c r="BQ244" s="10">
        <v>4</v>
      </c>
      <c r="BR244" s="21">
        <f t="shared" si="14"/>
        <v>33.333333333333329</v>
      </c>
      <c r="BT244" s="10">
        <v>3</v>
      </c>
      <c r="BW244" s="22">
        <v>1</v>
      </c>
      <c r="BX244" s="10">
        <v>4</v>
      </c>
      <c r="BY244" s="21">
        <f t="shared" si="15"/>
        <v>33.333333333333329</v>
      </c>
      <c r="BZ244" s="10">
        <v>2</v>
      </c>
      <c r="CA244" s="10">
        <v>1</v>
      </c>
      <c r="CD244" s="22">
        <v>0</v>
      </c>
      <c r="CF244" s="10" t="s">
        <v>242</v>
      </c>
      <c r="CG244" s="10" t="s">
        <v>242</v>
      </c>
      <c r="CI244" s="22">
        <v>1</v>
      </c>
      <c r="CJ244" s="10" t="s">
        <v>5024</v>
      </c>
      <c r="CK244" s="10">
        <v>1</v>
      </c>
      <c r="CN244" s="22">
        <v>0</v>
      </c>
      <c r="CO244" s="22">
        <v>0</v>
      </c>
      <c r="CP244" s="10" t="s">
        <v>242</v>
      </c>
      <c r="CQ244" s="10" t="s">
        <v>242</v>
      </c>
      <c r="CR244" s="10" t="s">
        <v>242</v>
      </c>
      <c r="CT244" s="11" t="s">
        <v>5025</v>
      </c>
      <c r="CU244" s="22">
        <v>1</v>
      </c>
      <c r="CV244" s="10" t="s">
        <v>5026</v>
      </c>
      <c r="CW244" s="10">
        <v>1</v>
      </c>
      <c r="CZ244" s="22">
        <v>1</v>
      </c>
      <c r="DA244" s="10">
        <v>485000</v>
      </c>
      <c r="DB244" s="10">
        <v>2</v>
      </c>
      <c r="DD244" s="22">
        <v>1</v>
      </c>
      <c r="DE244" s="10" t="s">
        <v>242</v>
      </c>
      <c r="DF244" s="10" t="s">
        <v>242</v>
      </c>
      <c r="DG244" s="10">
        <v>1624000</v>
      </c>
      <c r="DH244" s="10">
        <v>2</v>
      </c>
      <c r="DI244" s="10" t="s">
        <v>242</v>
      </c>
      <c r="DJ244" s="10" t="s">
        <v>242</v>
      </c>
      <c r="DL244" s="22">
        <v>1</v>
      </c>
      <c r="DM244" s="10">
        <v>342642973</v>
      </c>
      <c r="DN244" s="10">
        <v>2</v>
      </c>
      <c r="DP244" s="10">
        <v>4</v>
      </c>
      <c r="DS244" s="27">
        <v>1</v>
      </c>
      <c r="DT244" s="2" t="s">
        <v>5027</v>
      </c>
      <c r="DU244" s="27">
        <v>1</v>
      </c>
      <c r="DV244" s="2" t="s">
        <v>5028</v>
      </c>
      <c r="DW244" s="27">
        <v>1</v>
      </c>
      <c r="DX244" t="s">
        <v>5029</v>
      </c>
      <c r="DY244" s="27">
        <v>1</v>
      </c>
      <c r="DZ244" t="s">
        <v>5030</v>
      </c>
      <c r="EA244" s="27">
        <v>1</v>
      </c>
      <c r="EB244" t="s">
        <v>5031</v>
      </c>
      <c r="EC244" s="27">
        <v>0</v>
      </c>
      <c r="ED244" t="s">
        <v>5032</v>
      </c>
      <c r="EE244" s="27">
        <v>1</v>
      </c>
      <c r="EF244" s="2" t="s">
        <v>5033</v>
      </c>
      <c r="EG244" s="27">
        <v>1</v>
      </c>
      <c r="EH244" t="s">
        <v>4274</v>
      </c>
      <c r="EI244" s="27">
        <v>1</v>
      </c>
      <c r="EJ244" t="s">
        <v>2437</v>
      </c>
      <c r="EK244" s="27">
        <v>1</v>
      </c>
      <c r="EL244" s="2" t="s">
        <v>5034</v>
      </c>
      <c r="EM244">
        <v>4</v>
      </c>
      <c r="EP244" s="22">
        <v>0</v>
      </c>
      <c r="EQ244" s="10" t="s">
        <v>242</v>
      </c>
      <c r="ER244" s="10" t="s">
        <v>242</v>
      </c>
      <c r="EU244" s="10" t="s">
        <v>242</v>
      </c>
      <c r="EV244" s="10" t="s">
        <v>242</v>
      </c>
      <c r="EX244" s="22">
        <v>0</v>
      </c>
      <c r="EY244" s="10" t="s">
        <v>242</v>
      </c>
      <c r="FA244" s="22">
        <v>0</v>
      </c>
      <c r="FB244" s="10" t="s">
        <v>242</v>
      </c>
      <c r="FD244" s="22">
        <v>1</v>
      </c>
      <c r="FE244" s="10">
        <v>10592.39</v>
      </c>
      <c r="FG244" s="22">
        <v>0</v>
      </c>
      <c r="FH244" s="10" t="s">
        <v>242</v>
      </c>
      <c r="FJ244" s="10">
        <v>1</v>
      </c>
      <c r="FM244" s="22">
        <v>0</v>
      </c>
      <c r="FN244" s="10" t="s">
        <v>242</v>
      </c>
      <c r="FO244" s="10" t="s">
        <v>242</v>
      </c>
      <c r="FP244" s="10" t="s">
        <v>242</v>
      </c>
      <c r="FR244" s="22">
        <v>0</v>
      </c>
      <c r="FS244" s="10" t="s">
        <v>242</v>
      </c>
      <c r="FT244" s="10" t="s">
        <v>242</v>
      </c>
      <c r="FU244" s="10" t="s">
        <v>5035</v>
      </c>
      <c r="FV244" s="22">
        <v>0</v>
      </c>
      <c r="FW244" s="10" t="s">
        <v>242</v>
      </c>
      <c r="FX244" s="10" t="s">
        <v>242</v>
      </c>
      <c r="FY244" s="10" t="s">
        <v>242</v>
      </c>
      <c r="FZ244" s="10" t="s">
        <v>242</v>
      </c>
      <c r="GA244" s="10" t="s">
        <v>242</v>
      </c>
      <c r="GB244" s="10" t="s">
        <v>242</v>
      </c>
      <c r="GC244" s="10" t="s">
        <v>242</v>
      </c>
      <c r="GD244" s="10" t="s">
        <v>242</v>
      </c>
      <c r="GF244" s="10" t="s">
        <v>242</v>
      </c>
      <c r="GI244" s="22">
        <v>0</v>
      </c>
      <c r="GJ244" s="10" t="s">
        <v>242</v>
      </c>
      <c r="GK244" s="10" t="s">
        <v>242</v>
      </c>
      <c r="GM244" s="10" t="s">
        <v>242</v>
      </c>
      <c r="GP244" s="22">
        <v>1</v>
      </c>
      <c r="GQ244" s="10">
        <v>511</v>
      </c>
      <c r="GT244" s="10">
        <v>1</v>
      </c>
      <c r="GW244" s="22">
        <v>0</v>
      </c>
      <c r="GX244" s="10" t="s">
        <v>5036</v>
      </c>
      <c r="GY244" s="22">
        <v>0</v>
      </c>
      <c r="HA244" s="10" t="s">
        <v>242</v>
      </c>
      <c r="HD244" s="22">
        <v>1</v>
      </c>
      <c r="HE244" s="11" t="s">
        <v>5037</v>
      </c>
      <c r="HF244" s="10">
        <v>1</v>
      </c>
      <c r="HI244" s="10">
        <v>0.66666666699999999</v>
      </c>
      <c r="HJ244" s="10">
        <v>1</v>
      </c>
      <c r="HK244" s="10">
        <v>0.5</v>
      </c>
      <c r="HL244" s="10">
        <v>1</v>
      </c>
      <c r="HM244" s="10">
        <v>0.9</v>
      </c>
      <c r="HN244" s="10">
        <v>0</v>
      </c>
      <c r="HO244" s="10">
        <v>0.25</v>
      </c>
      <c r="HP244" s="10">
        <v>0</v>
      </c>
      <c r="HQ244" s="10">
        <v>0</v>
      </c>
      <c r="HR244" s="10">
        <v>1</v>
      </c>
      <c r="HS244" s="10">
        <v>0</v>
      </c>
      <c r="HT244" s="10">
        <v>1</v>
      </c>
      <c r="HU244" s="10">
        <v>1</v>
      </c>
      <c r="HV244" s="10">
        <v>0.72222222199999997</v>
      </c>
      <c r="HW244" s="10">
        <v>0.53749999999999998</v>
      </c>
      <c r="HX244" s="10">
        <v>0.4</v>
      </c>
      <c r="HY244" s="10">
        <v>0.55324074099999998</v>
      </c>
      <c r="HZ244" s="10" t="s">
        <v>5038</v>
      </c>
      <c r="IA244" s="10" t="s">
        <v>266</v>
      </c>
      <c r="IB244" s="10" t="s">
        <v>5021</v>
      </c>
      <c r="IC244" s="10">
        <v>72148</v>
      </c>
      <c r="ID244" s="10">
        <v>89597</v>
      </c>
      <c r="IE244" s="10">
        <v>96250</v>
      </c>
      <c r="IF244" s="10" t="s">
        <v>242</v>
      </c>
      <c r="IG244" s="10">
        <v>72148</v>
      </c>
    </row>
    <row r="245" spans="1:241" customFormat="1" ht="14" customHeight="1" x14ac:dyDescent="0.2">
      <c r="A245">
        <v>244</v>
      </c>
      <c r="B245">
        <v>268</v>
      </c>
      <c r="C245" s="1">
        <v>44795.604861111111</v>
      </c>
      <c r="D245" s="1">
        <v>44795.604861111111</v>
      </c>
      <c r="E245">
        <v>4</v>
      </c>
      <c r="G245" t="s">
        <v>242</v>
      </c>
      <c r="H245" t="s">
        <v>242</v>
      </c>
      <c r="I245">
        <v>1</v>
      </c>
      <c r="J245" s="1">
        <v>44795.604861111111</v>
      </c>
      <c r="K245" t="s">
        <v>5039</v>
      </c>
      <c r="L245" t="s">
        <v>242</v>
      </c>
      <c r="M245" t="s">
        <v>242</v>
      </c>
      <c r="P245" t="s">
        <v>242</v>
      </c>
      <c r="Q245" t="s">
        <v>242</v>
      </c>
      <c r="T245" t="s">
        <v>5040</v>
      </c>
      <c r="U245" s="24">
        <v>1071739</v>
      </c>
      <c r="V245" t="s">
        <v>5041</v>
      </c>
      <c r="W245" t="s">
        <v>5042</v>
      </c>
      <c r="X245">
        <v>6324</v>
      </c>
      <c r="Y245" t="s">
        <v>350</v>
      </c>
      <c r="Z245" t="s">
        <v>351</v>
      </c>
      <c r="AA245">
        <v>2020</v>
      </c>
      <c r="AC245">
        <v>0</v>
      </c>
      <c r="AF245">
        <v>12</v>
      </c>
      <c r="AG245" t="s">
        <v>242</v>
      </c>
      <c r="AJ245" s="27">
        <v>0</v>
      </c>
      <c r="AK245">
        <v>0</v>
      </c>
      <c r="AL245" s="27">
        <v>0</v>
      </c>
      <c r="AM245">
        <v>0</v>
      </c>
      <c r="AN245" s="27">
        <v>0</v>
      </c>
      <c r="AO245">
        <v>0</v>
      </c>
      <c r="AQ245" t="s">
        <v>242</v>
      </c>
      <c r="AT245" s="27">
        <v>1</v>
      </c>
      <c r="AU245">
        <v>1</v>
      </c>
      <c r="AV245" s="21">
        <f t="shared" si="12"/>
        <v>8.3333333333333321</v>
      </c>
      <c r="AW245">
        <v>2</v>
      </c>
      <c r="AZ245" s="27">
        <v>1</v>
      </c>
      <c r="BA245">
        <v>2</v>
      </c>
      <c r="BB245" s="21">
        <f t="shared" si="13"/>
        <v>16.666666666666664</v>
      </c>
      <c r="BC245" t="s">
        <v>242</v>
      </c>
      <c r="BF245" s="27">
        <v>0</v>
      </c>
      <c r="BI245" t="s">
        <v>242</v>
      </c>
      <c r="BL245" s="27">
        <v>1</v>
      </c>
      <c r="BM245">
        <v>2</v>
      </c>
      <c r="BP245" s="27">
        <v>1</v>
      </c>
      <c r="BQ245">
        <v>2</v>
      </c>
      <c r="BR245" s="21">
        <f t="shared" si="14"/>
        <v>16.666666666666664</v>
      </c>
      <c r="BS245" t="s">
        <v>5043</v>
      </c>
      <c r="BT245">
        <v>1</v>
      </c>
      <c r="BW245" s="27">
        <v>1</v>
      </c>
      <c r="BX245">
        <v>5</v>
      </c>
      <c r="BY245" s="21">
        <f t="shared" si="15"/>
        <v>41.666666666666671</v>
      </c>
      <c r="BZ245">
        <v>2</v>
      </c>
      <c r="CA245">
        <v>1</v>
      </c>
      <c r="CD245" s="27">
        <v>0</v>
      </c>
      <c r="CF245" t="s">
        <v>242</v>
      </c>
      <c r="CG245" t="s">
        <v>242</v>
      </c>
      <c r="CI245" s="27">
        <v>1</v>
      </c>
      <c r="CJ245" t="s">
        <v>5044</v>
      </c>
      <c r="CK245" t="s">
        <v>242</v>
      </c>
      <c r="CN245" s="27">
        <v>0</v>
      </c>
      <c r="CO245" s="27">
        <v>0</v>
      </c>
      <c r="CP245" t="s">
        <v>242</v>
      </c>
      <c r="CQ245" t="s">
        <v>242</v>
      </c>
      <c r="CR245" t="s">
        <v>242</v>
      </c>
      <c r="CT245" s="2" t="s">
        <v>5045</v>
      </c>
      <c r="CU245" s="27">
        <v>1</v>
      </c>
      <c r="CV245" t="s">
        <v>5046</v>
      </c>
      <c r="CW245">
        <v>1</v>
      </c>
      <c r="CZ245" s="27">
        <v>0</v>
      </c>
      <c r="DA245" t="s">
        <v>242</v>
      </c>
      <c r="DB245" t="s">
        <v>242</v>
      </c>
      <c r="DD245" s="27">
        <v>0</v>
      </c>
      <c r="DE245" t="s">
        <v>242</v>
      </c>
      <c r="DF245" t="s">
        <v>242</v>
      </c>
      <c r="DH245" t="s">
        <v>242</v>
      </c>
      <c r="DI245" t="s">
        <v>242</v>
      </c>
      <c r="DJ245" t="s">
        <v>242</v>
      </c>
      <c r="DL245" s="27">
        <v>0</v>
      </c>
      <c r="DM245" t="s">
        <v>242</v>
      </c>
      <c r="DN245" t="s">
        <v>242</v>
      </c>
      <c r="DP245" t="s">
        <v>242</v>
      </c>
      <c r="DS245" s="27">
        <v>1</v>
      </c>
      <c r="DT245" t="s">
        <v>5047</v>
      </c>
      <c r="DU245" s="27">
        <v>1</v>
      </c>
      <c r="DV245" s="2" t="s">
        <v>5048</v>
      </c>
      <c r="DW245" s="27">
        <v>0</v>
      </c>
      <c r="DY245" s="27">
        <v>0</v>
      </c>
      <c r="EA245" s="27">
        <v>0</v>
      </c>
      <c r="EC245" s="27">
        <v>0</v>
      </c>
      <c r="EE245" s="27">
        <v>0</v>
      </c>
      <c r="EG245" s="27">
        <v>0</v>
      </c>
      <c r="EI245" s="27">
        <v>0</v>
      </c>
      <c r="EK245" s="27">
        <v>0</v>
      </c>
      <c r="EM245">
        <v>1</v>
      </c>
      <c r="EP245" s="27">
        <v>0</v>
      </c>
      <c r="EQ245" t="s">
        <v>242</v>
      </c>
      <c r="ER245" t="s">
        <v>242</v>
      </c>
      <c r="EU245" t="s">
        <v>242</v>
      </c>
      <c r="EV245" t="s">
        <v>242</v>
      </c>
      <c r="EX245" s="27">
        <v>0</v>
      </c>
      <c r="EY245" t="s">
        <v>242</v>
      </c>
      <c r="FA245" s="27">
        <v>0</v>
      </c>
      <c r="FB245" t="s">
        <v>242</v>
      </c>
      <c r="FD245" s="27">
        <v>0</v>
      </c>
      <c r="FE245" t="s">
        <v>242</v>
      </c>
      <c r="FG245" s="27">
        <v>0</v>
      </c>
      <c r="FH245" t="s">
        <v>242</v>
      </c>
      <c r="FJ245" t="s">
        <v>242</v>
      </c>
      <c r="FM245" s="27">
        <v>1</v>
      </c>
      <c r="FN245" t="s">
        <v>242</v>
      </c>
      <c r="FO245" t="s">
        <v>242</v>
      </c>
      <c r="FP245" t="s">
        <v>242</v>
      </c>
      <c r="FQ245" t="s">
        <v>5049</v>
      </c>
      <c r="FR245" s="27">
        <v>1</v>
      </c>
      <c r="FS245">
        <v>75</v>
      </c>
      <c r="FT245">
        <v>1</v>
      </c>
      <c r="FU245" t="s">
        <v>5050</v>
      </c>
      <c r="FV245" s="27">
        <v>1</v>
      </c>
      <c r="FW245">
        <v>23</v>
      </c>
      <c r="FX245">
        <v>16</v>
      </c>
      <c r="FY245">
        <v>50</v>
      </c>
      <c r="FZ245">
        <v>7</v>
      </c>
      <c r="GA245" t="s">
        <v>242</v>
      </c>
      <c r="GB245" t="s">
        <v>242</v>
      </c>
      <c r="GC245" t="s">
        <v>242</v>
      </c>
      <c r="GD245">
        <v>1</v>
      </c>
      <c r="GE245" t="s">
        <v>5051</v>
      </c>
      <c r="GF245">
        <v>1</v>
      </c>
      <c r="GI245" s="27">
        <v>0</v>
      </c>
      <c r="GJ245" t="s">
        <v>242</v>
      </c>
      <c r="GK245" t="s">
        <v>242</v>
      </c>
      <c r="GM245" t="s">
        <v>242</v>
      </c>
      <c r="GP245" s="44">
        <v>1</v>
      </c>
      <c r="GQ245">
        <v>362</v>
      </c>
      <c r="GT245" t="s">
        <v>242</v>
      </c>
      <c r="GW245" s="27">
        <v>0</v>
      </c>
      <c r="GY245" s="27">
        <v>0</v>
      </c>
      <c r="HA245" t="s">
        <v>242</v>
      </c>
      <c r="HD245" s="27">
        <v>1</v>
      </c>
      <c r="HE245" t="s">
        <v>5052</v>
      </c>
      <c r="HF245">
        <v>1</v>
      </c>
      <c r="HI245">
        <v>0.55555555599999995</v>
      </c>
      <c r="HJ245">
        <v>1</v>
      </c>
      <c r="HK245">
        <v>0.5</v>
      </c>
      <c r="HL245">
        <v>0</v>
      </c>
      <c r="HM245">
        <v>0.2</v>
      </c>
      <c r="HN245">
        <v>0</v>
      </c>
      <c r="HO245">
        <v>0</v>
      </c>
      <c r="HP245">
        <v>1</v>
      </c>
      <c r="HQ245">
        <v>0</v>
      </c>
      <c r="HR245">
        <v>0</v>
      </c>
      <c r="HS245">
        <v>0</v>
      </c>
      <c r="HT245">
        <v>1</v>
      </c>
      <c r="HU245">
        <v>1</v>
      </c>
      <c r="HV245">
        <v>0.68518518500000003</v>
      </c>
      <c r="HW245">
        <v>0.05</v>
      </c>
      <c r="HX245">
        <v>0.4</v>
      </c>
      <c r="HY245">
        <v>0.378395062</v>
      </c>
      <c r="HZ245" t="s">
        <v>5053</v>
      </c>
      <c r="IA245" t="s">
        <v>266</v>
      </c>
      <c r="IB245" t="s">
        <v>5040</v>
      </c>
      <c r="IC245">
        <v>75082</v>
      </c>
      <c r="ID245">
        <v>111491</v>
      </c>
      <c r="IE245">
        <v>126404</v>
      </c>
      <c r="IF245">
        <v>145054</v>
      </c>
      <c r="IG245">
        <v>75082</v>
      </c>
    </row>
    <row r="246" spans="1:241" customFormat="1" ht="14" customHeight="1" x14ac:dyDescent="0.2">
      <c r="A246">
        <v>245</v>
      </c>
      <c r="B246">
        <v>269</v>
      </c>
      <c r="C246" s="1">
        <v>44795.604861111111</v>
      </c>
      <c r="D246" s="1">
        <v>44795.604861111111</v>
      </c>
      <c r="E246">
        <v>4</v>
      </c>
      <c r="G246" t="s">
        <v>242</v>
      </c>
      <c r="H246" t="s">
        <v>242</v>
      </c>
      <c r="I246">
        <v>1</v>
      </c>
      <c r="J246" s="1">
        <v>44795.604861111111</v>
      </c>
      <c r="K246" t="s">
        <v>5054</v>
      </c>
      <c r="L246" t="s">
        <v>242</v>
      </c>
      <c r="M246" t="s">
        <v>242</v>
      </c>
      <c r="P246" t="s">
        <v>242</v>
      </c>
      <c r="Q246" t="s">
        <v>242</v>
      </c>
      <c r="T246" t="s">
        <v>5055</v>
      </c>
      <c r="U246" s="24">
        <v>59478</v>
      </c>
      <c r="V246" t="s">
        <v>5056</v>
      </c>
      <c r="W246">
        <v>532457108</v>
      </c>
      <c r="X246">
        <v>2834</v>
      </c>
      <c r="Y246" t="s">
        <v>350</v>
      </c>
      <c r="Z246" t="s">
        <v>974</v>
      </c>
      <c r="AA246">
        <v>2020</v>
      </c>
      <c r="AC246">
        <v>0.5</v>
      </c>
      <c r="AD246">
        <v>9</v>
      </c>
      <c r="AF246">
        <v>15</v>
      </c>
      <c r="AG246" t="s">
        <v>242</v>
      </c>
      <c r="AJ246" s="27">
        <v>1</v>
      </c>
      <c r="AK246">
        <v>9</v>
      </c>
      <c r="AL246" s="27">
        <v>0</v>
      </c>
      <c r="AM246">
        <v>0</v>
      </c>
      <c r="AN246" s="27">
        <v>0</v>
      </c>
      <c r="AO246">
        <v>0</v>
      </c>
      <c r="AP246" t="s">
        <v>5057</v>
      </c>
      <c r="AQ246">
        <v>2</v>
      </c>
      <c r="AT246" s="27">
        <v>1</v>
      </c>
      <c r="AU246" s="24">
        <v>14</v>
      </c>
      <c r="AV246" s="21">
        <f t="shared" si="12"/>
        <v>93.333333333333329</v>
      </c>
      <c r="AW246">
        <v>2</v>
      </c>
      <c r="AZ246" s="44">
        <v>1</v>
      </c>
      <c r="BA246" s="24">
        <v>14</v>
      </c>
      <c r="BB246" s="21">
        <f t="shared" si="13"/>
        <v>93.333333333333329</v>
      </c>
      <c r="BC246" t="s">
        <v>242</v>
      </c>
      <c r="BF246" s="27">
        <v>1</v>
      </c>
      <c r="BI246">
        <v>2</v>
      </c>
      <c r="BL246" s="27">
        <v>1</v>
      </c>
      <c r="BM246">
        <v>2</v>
      </c>
      <c r="BP246" s="27">
        <v>1</v>
      </c>
      <c r="BQ246">
        <v>6</v>
      </c>
      <c r="BR246" s="21">
        <f t="shared" si="14"/>
        <v>40</v>
      </c>
      <c r="BT246">
        <v>1</v>
      </c>
      <c r="BW246" s="27">
        <v>1</v>
      </c>
      <c r="BX246">
        <v>7</v>
      </c>
      <c r="BY246" s="21">
        <f t="shared" si="15"/>
        <v>46.666666666666664</v>
      </c>
      <c r="BZ246">
        <v>1</v>
      </c>
      <c r="CA246">
        <v>1</v>
      </c>
      <c r="CD246" s="27">
        <v>0</v>
      </c>
      <c r="CF246" t="s">
        <v>242</v>
      </c>
      <c r="CG246" t="s">
        <v>242</v>
      </c>
      <c r="CI246" s="27">
        <v>1</v>
      </c>
      <c r="CJ246" t="s">
        <v>5058</v>
      </c>
      <c r="CK246">
        <v>1</v>
      </c>
      <c r="CN246" s="27">
        <v>0</v>
      </c>
      <c r="CO246" s="27">
        <v>0.5</v>
      </c>
      <c r="CP246" t="s">
        <v>242</v>
      </c>
      <c r="CQ246">
        <v>99</v>
      </c>
      <c r="CR246" t="s">
        <v>242</v>
      </c>
      <c r="CU246" s="27">
        <v>1</v>
      </c>
      <c r="CV246" t="s">
        <v>5059</v>
      </c>
      <c r="CW246">
        <v>1</v>
      </c>
      <c r="CZ246" s="27">
        <v>1</v>
      </c>
      <c r="DA246">
        <v>192075</v>
      </c>
      <c r="DB246">
        <v>2</v>
      </c>
      <c r="DC246" t="s">
        <v>5060</v>
      </c>
      <c r="DD246" s="27">
        <v>1</v>
      </c>
      <c r="DE246">
        <v>556855</v>
      </c>
      <c r="DF246">
        <v>2</v>
      </c>
      <c r="DG246">
        <v>616431</v>
      </c>
      <c r="DH246">
        <v>2</v>
      </c>
      <c r="DI246" t="s">
        <v>242</v>
      </c>
      <c r="DJ246" t="s">
        <v>242</v>
      </c>
      <c r="DL246" s="27">
        <v>1</v>
      </c>
      <c r="DM246">
        <v>176000</v>
      </c>
      <c r="DN246">
        <v>2</v>
      </c>
      <c r="DP246">
        <v>4</v>
      </c>
      <c r="DS246" s="27">
        <v>1</v>
      </c>
      <c r="DT246" s="2" t="s">
        <v>5061</v>
      </c>
      <c r="DU246" s="27">
        <v>1</v>
      </c>
      <c r="DV246" s="2" t="s">
        <v>5062</v>
      </c>
      <c r="DW246" s="27">
        <v>1</v>
      </c>
      <c r="DX246" t="s">
        <v>5063</v>
      </c>
      <c r="DY246" s="27">
        <v>1</v>
      </c>
      <c r="DZ246" s="2" t="s">
        <v>5064</v>
      </c>
      <c r="EA246" s="27">
        <v>0.5</v>
      </c>
      <c r="EC246" s="27">
        <v>1</v>
      </c>
      <c r="ED246" s="2" t="s">
        <v>5065</v>
      </c>
      <c r="EE246" s="27">
        <v>1</v>
      </c>
      <c r="EF246" s="2" t="s">
        <v>5065</v>
      </c>
      <c r="EG246" s="27">
        <v>1</v>
      </c>
      <c r="EH246" t="s">
        <v>5066</v>
      </c>
      <c r="EI246" s="27">
        <v>1</v>
      </c>
      <c r="EJ246" t="s">
        <v>5067</v>
      </c>
      <c r="EK246" s="27">
        <v>1</v>
      </c>
      <c r="EM246">
        <v>4</v>
      </c>
      <c r="EP246" s="27">
        <v>0</v>
      </c>
      <c r="EQ246" t="s">
        <v>242</v>
      </c>
      <c r="ER246" t="s">
        <v>242</v>
      </c>
      <c r="EU246" t="s">
        <v>242</v>
      </c>
      <c r="EV246" t="s">
        <v>242</v>
      </c>
      <c r="EX246" s="27">
        <v>1</v>
      </c>
      <c r="EY246">
        <v>6265.3</v>
      </c>
      <c r="EZ246" t="s">
        <v>3418</v>
      </c>
      <c r="FA246" s="27">
        <v>1</v>
      </c>
      <c r="FB246" t="s">
        <v>242</v>
      </c>
      <c r="FC246" t="s">
        <v>5068</v>
      </c>
      <c r="FD246" s="27">
        <v>1</v>
      </c>
      <c r="FE246">
        <v>2043.8</v>
      </c>
      <c r="FG246" s="27">
        <v>0</v>
      </c>
      <c r="FH246" t="s">
        <v>242</v>
      </c>
      <c r="FJ246">
        <v>4</v>
      </c>
      <c r="FM246" s="27">
        <v>0</v>
      </c>
      <c r="FN246" t="s">
        <v>242</v>
      </c>
      <c r="FO246" t="s">
        <v>242</v>
      </c>
      <c r="FP246" t="s">
        <v>242</v>
      </c>
      <c r="FR246" s="27">
        <v>1</v>
      </c>
      <c r="FS246">
        <v>50</v>
      </c>
      <c r="FT246">
        <v>1</v>
      </c>
      <c r="FV246" s="27">
        <v>1</v>
      </c>
      <c r="FW246">
        <v>10</v>
      </c>
      <c r="FX246">
        <v>4</v>
      </c>
      <c r="FY246">
        <v>73</v>
      </c>
      <c r="FZ246">
        <v>10</v>
      </c>
      <c r="GA246" t="s">
        <v>242</v>
      </c>
      <c r="GB246" t="s">
        <v>242</v>
      </c>
      <c r="GC246" t="s">
        <v>242</v>
      </c>
      <c r="GD246">
        <v>1</v>
      </c>
      <c r="GF246">
        <v>1</v>
      </c>
      <c r="GI246" s="27">
        <v>0</v>
      </c>
      <c r="GJ246" t="s">
        <v>242</v>
      </c>
      <c r="GK246" t="s">
        <v>242</v>
      </c>
      <c r="GL246" t="s">
        <v>5069</v>
      </c>
      <c r="GM246" t="s">
        <v>242</v>
      </c>
      <c r="GP246" s="27">
        <v>1</v>
      </c>
      <c r="GQ246">
        <v>233</v>
      </c>
      <c r="GT246">
        <v>1</v>
      </c>
      <c r="GW246" s="27">
        <v>0</v>
      </c>
      <c r="GX246" t="s">
        <v>5070</v>
      </c>
      <c r="GY246" s="27">
        <v>0</v>
      </c>
      <c r="HA246" t="s">
        <v>242</v>
      </c>
      <c r="HD246" s="27">
        <v>1</v>
      </c>
      <c r="HE246" t="s">
        <v>5071</v>
      </c>
      <c r="HF246">
        <v>1</v>
      </c>
      <c r="HI246">
        <v>0.55555555599999995</v>
      </c>
      <c r="HJ246">
        <v>1</v>
      </c>
      <c r="HK246">
        <v>0.75</v>
      </c>
      <c r="HL246">
        <v>1</v>
      </c>
      <c r="HM246">
        <v>0.95</v>
      </c>
      <c r="HN246">
        <v>0</v>
      </c>
      <c r="HO246">
        <v>0.75</v>
      </c>
      <c r="HP246">
        <v>0.66666666699999999</v>
      </c>
      <c r="HQ246">
        <v>0</v>
      </c>
      <c r="HR246">
        <v>1</v>
      </c>
      <c r="HS246">
        <v>0</v>
      </c>
      <c r="HT246">
        <v>1</v>
      </c>
      <c r="HU246">
        <v>1</v>
      </c>
      <c r="HV246">
        <v>0.76851851900000001</v>
      </c>
      <c r="HW246">
        <v>0.67500000000000004</v>
      </c>
      <c r="HX246">
        <v>0.53333333299999997</v>
      </c>
      <c r="HY246">
        <v>0.65895061700000002</v>
      </c>
      <c r="HZ246" t="s">
        <v>5072</v>
      </c>
      <c r="IA246" t="s">
        <v>266</v>
      </c>
      <c r="IB246" t="s">
        <v>5055</v>
      </c>
      <c r="IC246">
        <v>22319.5</v>
      </c>
      <c r="ID246">
        <v>24539.8</v>
      </c>
      <c r="IE246">
        <v>28318.400000000001</v>
      </c>
      <c r="IF246">
        <v>28541.4</v>
      </c>
      <c r="IG246">
        <v>22319.5</v>
      </c>
    </row>
    <row r="247" spans="1:241" customFormat="1" ht="14" customHeight="1" x14ac:dyDescent="0.2">
      <c r="A247">
        <v>246</v>
      </c>
      <c r="B247">
        <v>270</v>
      </c>
      <c r="C247" s="1">
        <v>44795.604861111111</v>
      </c>
      <c r="D247" s="1">
        <v>44795.604861111111</v>
      </c>
      <c r="E247">
        <v>4</v>
      </c>
      <c r="G247" t="s">
        <v>242</v>
      </c>
      <c r="H247" t="s">
        <v>242</v>
      </c>
      <c r="I247">
        <v>1</v>
      </c>
      <c r="J247" s="1">
        <v>44795.604861111111</v>
      </c>
      <c r="K247" t="s">
        <v>5073</v>
      </c>
      <c r="L247" t="s">
        <v>242</v>
      </c>
      <c r="M247" t="s">
        <v>242</v>
      </c>
      <c r="P247" t="s">
        <v>242</v>
      </c>
      <c r="Q247" t="s">
        <v>242</v>
      </c>
      <c r="T247" t="s">
        <v>5074</v>
      </c>
      <c r="V247" t="s">
        <v>5075</v>
      </c>
      <c r="W247" t="s">
        <v>5076</v>
      </c>
      <c r="X247">
        <v>7380</v>
      </c>
      <c r="Y247" t="s">
        <v>476</v>
      </c>
      <c r="Z247" t="s">
        <v>477</v>
      </c>
      <c r="AA247">
        <v>2021</v>
      </c>
      <c r="AC247">
        <v>0.5</v>
      </c>
      <c r="AD247">
        <v>4</v>
      </c>
      <c r="AF247">
        <v>12</v>
      </c>
      <c r="AG247" t="s">
        <v>242</v>
      </c>
      <c r="AJ247" s="27">
        <v>1</v>
      </c>
      <c r="AK247">
        <v>10</v>
      </c>
      <c r="AL247" s="27">
        <v>1</v>
      </c>
      <c r="AM247">
        <v>6</v>
      </c>
      <c r="AN247" s="27">
        <v>0</v>
      </c>
      <c r="AO247">
        <v>0</v>
      </c>
      <c r="AQ247">
        <v>3</v>
      </c>
      <c r="AT247" s="27">
        <v>1</v>
      </c>
      <c r="AU247">
        <v>1</v>
      </c>
      <c r="AV247" s="21">
        <f t="shared" si="12"/>
        <v>8.3333333333333321</v>
      </c>
      <c r="AW247">
        <v>2</v>
      </c>
      <c r="AZ247" s="27">
        <v>1</v>
      </c>
      <c r="BA247">
        <v>2</v>
      </c>
      <c r="BB247" s="21">
        <f t="shared" si="13"/>
        <v>16.666666666666664</v>
      </c>
      <c r="BC247" t="s">
        <v>242</v>
      </c>
      <c r="BF247" s="27">
        <v>1</v>
      </c>
      <c r="BG247">
        <v>5.4</v>
      </c>
      <c r="BI247">
        <v>3</v>
      </c>
      <c r="BL247" s="27">
        <v>1</v>
      </c>
      <c r="BM247">
        <v>2</v>
      </c>
      <c r="BP247" s="27">
        <v>1</v>
      </c>
      <c r="BQ247">
        <v>3</v>
      </c>
      <c r="BR247" s="21">
        <f t="shared" si="14"/>
        <v>25</v>
      </c>
      <c r="BS247" t="s">
        <v>3455</v>
      </c>
      <c r="BT247">
        <v>3</v>
      </c>
      <c r="BW247" s="27">
        <v>1</v>
      </c>
      <c r="BX247">
        <v>2</v>
      </c>
      <c r="BY247" s="21">
        <f t="shared" si="15"/>
        <v>16.666666666666664</v>
      </c>
      <c r="BZ247">
        <v>2</v>
      </c>
      <c r="CA247">
        <v>1</v>
      </c>
      <c r="CD247" s="27">
        <v>0</v>
      </c>
      <c r="CF247" t="s">
        <v>242</v>
      </c>
      <c r="CG247" t="s">
        <v>242</v>
      </c>
      <c r="CI247" s="27">
        <v>1</v>
      </c>
      <c r="CJ247" t="s">
        <v>5077</v>
      </c>
      <c r="CK247">
        <v>1</v>
      </c>
      <c r="CN247" s="27">
        <v>0</v>
      </c>
      <c r="CO247" s="27">
        <v>0.5</v>
      </c>
      <c r="CP247">
        <v>100</v>
      </c>
      <c r="CQ247">
        <v>96</v>
      </c>
      <c r="CR247" t="s">
        <v>242</v>
      </c>
      <c r="CS247" t="s">
        <v>5078</v>
      </c>
      <c r="CU247" s="27">
        <v>1</v>
      </c>
      <c r="CV247" s="2" t="s">
        <v>5079</v>
      </c>
      <c r="CW247">
        <v>1</v>
      </c>
      <c r="CZ247" s="27">
        <v>1</v>
      </c>
      <c r="DA247">
        <v>549358</v>
      </c>
      <c r="DB247">
        <v>2</v>
      </c>
      <c r="DD247" s="27">
        <v>1</v>
      </c>
      <c r="DE247">
        <v>229809</v>
      </c>
      <c r="DF247">
        <v>2</v>
      </c>
      <c r="DG247">
        <v>331236</v>
      </c>
      <c r="DH247">
        <v>2</v>
      </c>
      <c r="DI247" t="s">
        <v>242</v>
      </c>
      <c r="DJ247" t="s">
        <v>242</v>
      </c>
      <c r="DL247" s="27">
        <v>1</v>
      </c>
      <c r="DM247">
        <v>121906000</v>
      </c>
      <c r="DN247">
        <v>2</v>
      </c>
      <c r="DP247">
        <v>4</v>
      </c>
      <c r="DS247" s="27">
        <v>1</v>
      </c>
      <c r="DT247" t="s">
        <v>5080</v>
      </c>
      <c r="DU247" s="27">
        <v>1</v>
      </c>
      <c r="DV247" t="s">
        <v>5081</v>
      </c>
      <c r="DW247" s="27">
        <v>1</v>
      </c>
      <c r="DX247" t="s">
        <v>5082</v>
      </c>
      <c r="DY247" s="27">
        <v>1</v>
      </c>
      <c r="DZ247" s="2" t="s">
        <v>5083</v>
      </c>
      <c r="EA247" s="27">
        <v>1</v>
      </c>
      <c r="EB247" s="2" t="s">
        <v>5084</v>
      </c>
      <c r="EC247" s="27">
        <v>1</v>
      </c>
      <c r="ED247" t="s">
        <v>5085</v>
      </c>
      <c r="EE247" s="27">
        <v>1</v>
      </c>
      <c r="EF247" t="s">
        <v>5085</v>
      </c>
      <c r="EG247" s="27">
        <v>1</v>
      </c>
      <c r="EH247" t="s">
        <v>5086</v>
      </c>
      <c r="EI247" s="27">
        <v>1</v>
      </c>
      <c r="EJ247" t="s">
        <v>5087</v>
      </c>
      <c r="EK247" s="27">
        <v>1</v>
      </c>
      <c r="EM247">
        <v>4</v>
      </c>
      <c r="EP247" s="27">
        <v>0</v>
      </c>
      <c r="EQ247" t="s">
        <v>242</v>
      </c>
      <c r="ER247" t="s">
        <v>242</v>
      </c>
      <c r="EU247" t="s">
        <v>242</v>
      </c>
      <c r="EV247" t="s">
        <v>242</v>
      </c>
      <c r="EX247" s="27">
        <v>1</v>
      </c>
      <c r="EY247">
        <v>3482</v>
      </c>
      <c r="EZ247" t="s">
        <v>3418</v>
      </c>
      <c r="FA247" s="27">
        <v>0</v>
      </c>
      <c r="FB247" t="s">
        <v>242</v>
      </c>
      <c r="FD247" s="27">
        <v>0</v>
      </c>
      <c r="FE247" t="s">
        <v>242</v>
      </c>
      <c r="FG247" s="27">
        <v>0</v>
      </c>
      <c r="FH247" t="s">
        <v>242</v>
      </c>
      <c r="FJ247">
        <v>1</v>
      </c>
      <c r="FM247" s="27">
        <v>1</v>
      </c>
      <c r="FN247">
        <v>17</v>
      </c>
      <c r="FO247">
        <v>58</v>
      </c>
      <c r="FP247">
        <v>25</v>
      </c>
      <c r="FR247" s="27">
        <v>1</v>
      </c>
      <c r="FS247">
        <v>24</v>
      </c>
      <c r="FT247">
        <v>2</v>
      </c>
      <c r="FV247" s="27">
        <v>0.5</v>
      </c>
      <c r="FW247" t="s">
        <v>242</v>
      </c>
      <c r="FX247" t="s">
        <v>242</v>
      </c>
      <c r="FY247" t="s">
        <v>242</v>
      </c>
      <c r="FZ247" t="s">
        <v>242</v>
      </c>
      <c r="GA247" t="s">
        <v>242</v>
      </c>
      <c r="GB247" t="s">
        <v>242</v>
      </c>
      <c r="GC247" t="s">
        <v>242</v>
      </c>
      <c r="GD247">
        <v>1</v>
      </c>
      <c r="GE247" t="s">
        <v>5088</v>
      </c>
      <c r="GF247">
        <v>1</v>
      </c>
      <c r="GI247" s="27">
        <v>1</v>
      </c>
      <c r="GJ247">
        <v>0.97</v>
      </c>
      <c r="GK247">
        <v>0.98</v>
      </c>
      <c r="GM247">
        <v>1</v>
      </c>
      <c r="GP247" s="27">
        <v>1</v>
      </c>
      <c r="GQ247">
        <v>357</v>
      </c>
      <c r="GT247">
        <v>1</v>
      </c>
      <c r="GW247" s="27">
        <v>1</v>
      </c>
      <c r="GY247" s="27">
        <v>1</v>
      </c>
      <c r="GZ247" s="2" t="s">
        <v>5089</v>
      </c>
      <c r="HA247">
        <v>1</v>
      </c>
      <c r="HD247" s="27">
        <v>1</v>
      </c>
      <c r="HE247" t="s">
        <v>5090</v>
      </c>
      <c r="HF247">
        <v>1</v>
      </c>
      <c r="HI247">
        <v>0.77777777800000003</v>
      </c>
      <c r="HJ247">
        <v>1</v>
      </c>
      <c r="HK247">
        <v>0.75</v>
      </c>
      <c r="HL247">
        <v>1</v>
      </c>
      <c r="HM247">
        <v>1</v>
      </c>
      <c r="HN247">
        <v>0</v>
      </c>
      <c r="HO247">
        <v>0.25</v>
      </c>
      <c r="HP247">
        <v>0.83333333300000001</v>
      </c>
      <c r="HQ247">
        <v>1</v>
      </c>
      <c r="HR247">
        <v>1</v>
      </c>
      <c r="HS247">
        <v>1</v>
      </c>
      <c r="HT247">
        <v>1</v>
      </c>
      <c r="HU247">
        <v>1</v>
      </c>
      <c r="HV247">
        <v>0.842592593</v>
      </c>
      <c r="HW247">
        <v>0.5625</v>
      </c>
      <c r="HX247">
        <v>0.96666666700000003</v>
      </c>
      <c r="HY247">
        <v>0.79058642000000001</v>
      </c>
      <c r="HZ247" t="s">
        <v>5091</v>
      </c>
      <c r="IA247" t="s">
        <v>266</v>
      </c>
      <c r="IB247" t="s">
        <v>5074</v>
      </c>
      <c r="IC247">
        <v>23968</v>
      </c>
      <c r="ID247">
        <v>22317</v>
      </c>
      <c r="IE247">
        <v>23674</v>
      </c>
      <c r="IF247">
        <v>25299</v>
      </c>
      <c r="IG247">
        <v>23968</v>
      </c>
    </row>
    <row r="248" spans="1:241" customFormat="1" ht="14" customHeight="1" x14ac:dyDescent="0.2">
      <c r="A248">
        <v>247</v>
      </c>
      <c r="B248">
        <v>271</v>
      </c>
      <c r="C248" s="1">
        <v>44795.604861111111</v>
      </c>
      <c r="D248" s="1">
        <v>44795.604861111111</v>
      </c>
      <c r="E248">
        <v>4</v>
      </c>
      <c r="G248" t="s">
        <v>242</v>
      </c>
      <c r="H248" t="s">
        <v>242</v>
      </c>
      <c r="I248">
        <v>1</v>
      </c>
      <c r="J248" s="1">
        <v>44795.604861111111</v>
      </c>
      <c r="K248" t="s">
        <v>5092</v>
      </c>
      <c r="L248" t="s">
        <v>242</v>
      </c>
      <c r="M248" t="s">
        <v>242</v>
      </c>
      <c r="P248" t="s">
        <v>242</v>
      </c>
      <c r="Q248" t="s">
        <v>242</v>
      </c>
      <c r="T248" t="s">
        <v>5093</v>
      </c>
      <c r="V248" t="s">
        <v>5094</v>
      </c>
      <c r="W248">
        <v>828806109</v>
      </c>
      <c r="X248">
        <v>6798</v>
      </c>
      <c r="Y248" t="s">
        <v>659</v>
      </c>
      <c r="Z248" t="s">
        <v>660</v>
      </c>
      <c r="AA248">
        <v>2020</v>
      </c>
      <c r="AC248">
        <v>0.5</v>
      </c>
      <c r="AD248">
        <v>15</v>
      </c>
      <c r="AF248">
        <v>13</v>
      </c>
      <c r="AG248" t="s">
        <v>242</v>
      </c>
      <c r="AJ248" s="27">
        <v>1</v>
      </c>
      <c r="AK248">
        <v>11</v>
      </c>
      <c r="AL248" s="27">
        <v>0</v>
      </c>
      <c r="AM248">
        <v>0</v>
      </c>
      <c r="AN248" s="27">
        <v>0</v>
      </c>
      <c r="AO248">
        <v>0</v>
      </c>
      <c r="AP248" t="s">
        <v>5095</v>
      </c>
      <c r="AQ248">
        <v>3</v>
      </c>
      <c r="AT248" s="27">
        <v>1</v>
      </c>
      <c r="AU248">
        <v>1</v>
      </c>
      <c r="AV248" s="21">
        <f t="shared" si="12"/>
        <v>7.6923076923076925</v>
      </c>
      <c r="AW248">
        <v>2</v>
      </c>
      <c r="AZ248" s="27">
        <v>1</v>
      </c>
      <c r="BA248">
        <v>2</v>
      </c>
      <c r="BB248" s="21">
        <f t="shared" si="13"/>
        <v>15.384615384615385</v>
      </c>
      <c r="BC248" t="s">
        <v>242</v>
      </c>
      <c r="BF248" s="27">
        <v>1</v>
      </c>
      <c r="BI248">
        <v>3</v>
      </c>
      <c r="BL248" s="27">
        <v>1</v>
      </c>
      <c r="BM248">
        <v>2</v>
      </c>
      <c r="BP248" s="27">
        <v>0.5</v>
      </c>
      <c r="BQ248">
        <v>4</v>
      </c>
      <c r="BR248" s="21">
        <f t="shared" si="14"/>
        <v>30.76923076923077</v>
      </c>
      <c r="BS248" t="s">
        <v>5096</v>
      </c>
      <c r="BT248">
        <v>3</v>
      </c>
      <c r="BW248" s="27">
        <v>0</v>
      </c>
      <c r="BX248" s="24" t="s">
        <v>242</v>
      </c>
      <c r="BY248" s="21" t="s">
        <v>242</v>
      </c>
      <c r="BZ248" t="s">
        <v>242</v>
      </c>
      <c r="CA248" t="s">
        <v>242</v>
      </c>
      <c r="CD248" s="27">
        <v>0</v>
      </c>
      <c r="CF248" t="s">
        <v>242</v>
      </c>
      <c r="CG248" t="s">
        <v>242</v>
      </c>
      <c r="CI248" s="27">
        <v>1</v>
      </c>
      <c r="CJ248" t="s">
        <v>5097</v>
      </c>
      <c r="CK248">
        <v>1</v>
      </c>
      <c r="CN248" s="27">
        <v>1</v>
      </c>
      <c r="CO248" s="27">
        <v>0.5</v>
      </c>
      <c r="CP248" t="s">
        <v>242</v>
      </c>
      <c r="CQ248">
        <v>100</v>
      </c>
      <c r="CR248" t="s">
        <v>242</v>
      </c>
      <c r="CU248" s="27">
        <v>1</v>
      </c>
      <c r="CV248" s="2" t="s">
        <v>5098</v>
      </c>
      <c r="CW248">
        <v>1</v>
      </c>
      <c r="CZ248" s="27">
        <v>1</v>
      </c>
      <c r="DA248">
        <v>8951</v>
      </c>
      <c r="DB248">
        <v>2</v>
      </c>
      <c r="DD248" s="27">
        <v>1</v>
      </c>
      <c r="DE248">
        <v>175920</v>
      </c>
      <c r="DF248">
        <v>2</v>
      </c>
      <c r="DH248" t="s">
        <v>242</v>
      </c>
      <c r="DI248" t="s">
        <v>242</v>
      </c>
      <c r="DJ248" t="s">
        <v>242</v>
      </c>
      <c r="DL248" s="27">
        <v>1</v>
      </c>
      <c r="DM248">
        <v>852163</v>
      </c>
      <c r="DN248">
        <v>2</v>
      </c>
      <c r="DP248">
        <v>1</v>
      </c>
      <c r="DS248" s="27">
        <v>1</v>
      </c>
      <c r="DT248" s="2" t="s">
        <v>5099</v>
      </c>
      <c r="DU248" s="27">
        <v>1</v>
      </c>
      <c r="DV248" s="2" t="s">
        <v>5100</v>
      </c>
      <c r="DW248" s="27">
        <v>1</v>
      </c>
      <c r="DX248" s="2" t="s">
        <v>5101</v>
      </c>
      <c r="DY248" s="27">
        <v>1</v>
      </c>
      <c r="DZ248" t="s">
        <v>5102</v>
      </c>
      <c r="EA248" s="27">
        <v>1</v>
      </c>
      <c r="EC248" s="27">
        <v>1</v>
      </c>
      <c r="ED248" s="2" t="s">
        <v>5103</v>
      </c>
      <c r="EE248" s="27">
        <v>1</v>
      </c>
      <c r="EF248" s="2" t="s">
        <v>5104</v>
      </c>
      <c r="EG248" s="27">
        <v>1</v>
      </c>
      <c r="EH248" t="s">
        <v>5105</v>
      </c>
      <c r="EI248" s="27">
        <v>1</v>
      </c>
      <c r="EJ248" t="s">
        <v>5106</v>
      </c>
      <c r="EK248" s="27">
        <v>1</v>
      </c>
      <c r="EL248" s="2" t="s">
        <v>5107</v>
      </c>
      <c r="EM248">
        <v>1</v>
      </c>
      <c r="EP248" s="27">
        <v>0</v>
      </c>
      <c r="EQ248" t="s">
        <v>242</v>
      </c>
      <c r="ER248" t="s">
        <v>242</v>
      </c>
      <c r="EU248" t="s">
        <v>242</v>
      </c>
      <c r="EV248" t="s">
        <v>242</v>
      </c>
      <c r="EX248" s="27">
        <v>1</v>
      </c>
      <c r="EY248">
        <v>35888.629999999997</v>
      </c>
      <c r="EZ248" t="s">
        <v>3434</v>
      </c>
      <c r="FA248" s="27">
        <v>0</v>
      </c>
      <c r="FB248" t="s">
        <v>242</v>
      </c>
      <c r="FD248" s="27">
        <v>0</v>
      </c>
      <c r="FE248" t="s">
        <v>242</v>
      </c>
      <c r="FG248" s="27">
        <v>0</v>
      </c>
      <c r="FH248" t="s">
        <v>242</v>
      </c>
      <c r="FJ248">
        <v>1</v>
      </c>
      <c r="FM248" s="27">
        <v>1</v>
      </c>
      <c r="FN248">
        <v>22.6</v>
      </c>
      <c r="FO248">
        <v>45.2</v>
      </c>
      <c r="FP248">
        <v>32.200000000000003</v>
      </c>
      <c r="FR248" s="27">
        <v>1</v>
      </c>
      <c r="FS248">
        <v>46.7</v>
      </c>
      <c r="FT248">
        <v>2</v>
      </c>
      <c r="FV248" s="27">
        <v>0</v>
      </c>
      <c r="FW248" t="s">
        <v>242</v>
      </c>
      <c r="FX248" t="s">
        <v>242</v>
      </c>
      <c r="FY248" t="s">
        <v>242</v>
      </c>
      <c r="FZ248" t="s">
        <v>242</v>
      </c>
      <c r="GA248" t="s">
        <v>242</v>
      </c>
      <c r="GB248" t="s">
        <v>242</v>
      </c>
      <c r="GC248" t="s">
        <v>242</v>
      </c>
      <c r="GD248" t="s">
        <v>242</v>
      </c>
      <c r="GF248">
        <v>1</v>
      </c>
      <c r="GI248" s="27">
        <v>0</v>
      </c>
      <c r="GJ248" t="s">
        <v>242</v>
      </c>
      <c r="GK248" t="s">
        <v>242</v>
      </c>
      <c r="GM248" t="s">
        <v>242</v>
      </c>
      <c r="GP248" s="27">
        <v>1</v>
      </c>
      <c r="GQ248">
        <v>133</v>
      </c>
      <c r="GT248">
        <v>1</v>
      </c>
      <c r="GW248" s="27">
        <v>0</v>
      </c>
      <c r="GX248" s="2" t="s">
        <v>5108</v>
      </c>
      <c r="GY248" s="27">
        <v>0</v>
      </c>
      <c r="HA248" t="s">
        <v>242</v>
      </c>
      <c r="HD248" s="27">
        <v>1</v>
      </c>
      <c r="HF248">
        <v>1</v>
      </c>
      <c r="HI248">
        <v>0.5</v>
      </c>
      <c r="HJ248">
        <v>1</v>
      </c>
      <c r="HK248">
        <v>0.75</v>
      </c>
      <c r="HL248">
        <v>1</v>
      </c>
      <c r="HM248">
        <v>1</v>
      </c>
      <c r="HN248">
        <v>0</v>
      </c>
      <c r="HO248">
        <v>0.25</v>
      </c>
      <c r="HP248">
        <v>0.66666666699999999</v>
      </c>
      <c r="HQ248">
        <v>0</v>
      </c>
      <c r="HR248">
        <v>1</v>
      </c>
      <c r="HS248">
        <v>0</v>
      </c>
      <c r="HT248">
        <v>1</v>
      </c>
      <c r="HU248">
        <v>1</v>
      </c>
      <c r="HV248">
        <v>0.75</v>
      </c>
      <c r="HW248">
        <v>0.5625</v>
      </c>
      <c r="HX248">
        <v>0.53333333299999997</v>
      </c>
      <c r="HY248">
        <v>0.61527777800000005</v>
      </c>
      <c r="HZ248" t="s">
        <v>5109</v>
      </c>
      <c r="IA248" t="s">
        <v>266</v>
      </c>
      <c r="IB248" t="s">
        <v>5093</v>
      </c>
      <c r="IC248">
        <v>6161.0510000000004</v>
      </c>
      <c r="ID248">
        <v>4765.6980000000003</v>
      </c>
      <c r="IE248">
        <v>6127.49</v>
      </c>
      <c r="IF248">
        <v>5919.3490000000002</v>
      </c>
      <c r="IG248">
        <v>6161.0510000000004</v>
      </c>
    </row>
    <row r="249" spans="1:241" customFormat="1" ht="14" customHeight="1" x14ac:dyDescent="0.2">
      <c r="A249">
        <v>248</v>
      </c>
      <c r="B249">
        <v>272</v>
      </c>
      <c r="C249" s="1">
        <v>44795.604861111111</v>
      </c>
      <c r="D249" s="1">
        <v>44795.604861111111</v>
      </c>
      <c r="E249">
        <v>4</v>
      </c>
      <c r="G249" t="s">
        <v>242</v>
      </c>
      <c r="H249" t="s">
        <v>242</v>
      </c>
      <c r="I249">
        <v>1</v>
      </c>
      <c r="J249" s="1">
        <v>44795.604861111111</v>
      </c>
      <c r="K249" t="s">
        <v>5110</v>
      </c>
      <c r="L249" t="s">
        <v>242</v>
      </c>
      <c r="M249" t="s">
        <v>242</v>
      </c>
      <c r="P249" t="s">
        <v>242</v>
      </c>
      <c r="Q249" t="s">
        <v>242</v>
      </c>
      <c r="T249" t="s">
        <v>5111</v>
      </c>
      <c r="V249" t="s">
        <v>5112</v>
      </c>
      <c r="W249" t="s">
        <v>5113</v>
      </c>
      <c r="X249">
        <v>6798</v>
      </c>
      <c r="Y249" t="s">
        <v>659</v>
      </c>
      <c r="Z249" t="s">
        <v>660</v>
      </c>
      <c r="AA249">
        <v>2020</v>
      </c>
      <c r="AC249">
        <v>0.5</v>
      </c>
      <c r="AF249">
        <v>10</v>
      </c>
      <c r="AG249" t="s">
        <v>242</v>
      </c>
      <c r="AJ249" s="27">
        <v>0</v>
      </c>
      <c r="AK249">
        <v>0</v>
      </c>
      <c r="AL249" s="27">
        <v>0</v>
      </c>
      <c r="AM249">
        <v>0</v>
      </c>
      <c r="AN249" s="27">
        <v>0</v>
      </c>
      <c r="AO249">
        <v>0</v>
      </c>
      <c r="AQ249" t="s">
        <v>242</v>
      </c>
      <c r="AT249" s="27">
        <v>1</v>
      </c>
      <c r="AU249">
        <v>3</v>
      </c>
      <c r="AV249" s="21">
        <f t="shared" si="12"/>
        <v>30</v>
      </c>
      <c r="AW249">
        <v>3</v>
      </c>
      <c r="AZ249" s="27">
        <v>1</v>
      </c>
      <c r="BA249">
        <v>2</v>
      </c>
      <c r="BB249" s="21">
        <f t="shared" si="13"/>
        <v>20</v>
      </c>
      <c r="BC249" t="s">
        <v>242</v>
      </c>
      <c r="BF249" s="27">
        <v>1</v>
      </c>
      <c r="BI249">
        <v>2</v>
      </c>
      <c r="BL249" s="27">
        <v>1</v>
      </c>
      <c r="BM249">
        <v>2</v>
      </c>
      <c r="BP249" s="27">
        <v>1</v>
      </c>
      <c r="BQ249">
        <v>3</v>
      </c>
      <c r="BR249" s="21">
        <f t="shared" si="14"/>
        <v>30</v>
      </c>
      <c r="BT249">
        <v>1</v>
      </c>
      <c r="BW249" s="27">
        <v>0</v>
      </c>
      <c r="BX249" s="24" t="s">
        <v>242</v>
      </c>
      <c r="BY249" s="21" t="s">
        <v>242</v>
      </c>
      <c r="BZ249" t="s">
        <v>242</v>
      </c>
      <c r="CA249" t="s">
        <v>242</v>
      </c>
      <c r="CD249" s="27">
        <v>0</v>
      </c>
      <c r="CF249" t="s">
        <v>242</v>
      </c>
      <c r="CG249" t="s">
        <v>242</v>
      </c>
      <c r="CI249" s="27">
        <v>0</v>
      </c>
      <c r="CK249" t="s">
        <v>242</v>
      </c>
      <c r="CN249" s="27">
        <v>0</v>
      </c>
      <c r="CO249" s="27">
        <v>0.5</v>
      </c>
      <c r="CP249" t="s">
        <v>242</v>
      </c>
      <c r="CQ249">
        <v>100</v>
      </c>
      <c r="CR249" t="s">
        <v>242</v>
      </c>
      <c r="CU249" s="27">
        <v>1</v>
      </c>
      <c r="CV249" t="s">
        <v>5114</v>
      </c>
      <c r="CW249">
        <v>1</v>
      </c>
      <c r="CZ249" s="27">
        <v>1</v>
      </c>
      <c r="DA249">
        <v>55100</v>
      </c>
      <c r="DB249">
        <v>2</v>
      </c>
      <c r="DD249" s="27">
        <v>1</v>
      </c>
      <c r="DE249">
        <v>327700</v>
      </c>
      <c r="DF249">
        <v>2</v>
      </c>
      <c r="DG249">
        <v>2280200</v>
      </c>
      <c r="DH249">
        <v>2</v>
      </c>
      <c r="DI249" t="s">
        <v>242</v>
      </c>
      <c r="DJ249" t="s">
        <v>242</v>
      </c>
      <c r="DL249" s="27">
        <v>1</v>
      </c>
      <c r="DM249">
        <v>95041</v>
      </c>
      <c r="DN249">
        <v>2</v>
      </c>
      <c r="DP249">
        <v>1</v>
      </c>
      <c r="DS249" s="27">
        <v>1</v>
      </c>
      <c r="DT249" t="s">
        <v>5115</v>
      </c>
      <c r="DU249" s="27">
        <v>1</v>
      </c>
      <c r="DV249" t="s">
        <v>5116</v>
      </c>
      <c r="DW249" s="27">
        <v>1</v>
      </c>
      <c r="DX249" t="s">
        <v>5117</v>
      </c>
      <c r="DY249" s="27">
        <v>1</v>
      </c>
      <c r="DZ249" t="s">
        <v>5118</v>
      </c>
      <c r="EA249" s="27">
        <v>0</v>
      </c>
      <c r="EB249" t="s">
        <v>5119</v>
      </c>
      <c r="EC249" s="27">
        <v>1</v>
      </c>
      <c r="ED249" t="s">
        <v>5120</v>
      </c>
      <c r="EE249" s="27">
        <v>1</v>
      </c>
      <c r="EF249" t="s">
        <v>5121</v>
      </c>
      <c r="EG249" s="27">
        <v>1</v>
      </c>
      <c r="EH249" t="s">
        <v>4078</v>
      </c>
      <c r="EI249" s="27">
        <v>1</v>
      </c>
      <c r="EJ249" t="s">
        <v>5122</v>
      </c>
      <c r="EK249" s="27">
        <v>1</v>
      </c>
      <c r="EM249">
        <v>4</v>
      </c>
      <c r="EP249" s="27">
        <v>0</v>
      </c>
      <c r="EQ249" t="s">
        <v>242</v>
      </c>
      <c r="ER249" t="s">
        <v>242</v>
      </c>
      <c r="EU249" t="s">
        <v>242</v>
      </c>
      <c r="EV249" t="s">
        <v>242</v>
      </c>
      <c r="EX249" s="27">
        <v>0</v>
      </c>
      <c r="EY249" t="s">
        <v>242</v>
      </c>
      <c r="FA249" s="27">
        <v>0</v>
      </c>
      <c r="FB249" t="s">
        <v>242</v>
      </c>
      <c r="FD249" s="27">
        <v>0</v>
      </c>
      <c r="FE249" t="s">
        <v>242</v>
      </c>
      <c r="FG249" s="27">
        <v>0</v>
      </c>
      <c r="FH249" t="s">
        <v>242</v>
      </c>
      <c r="FJ249" t="s">
        <v>242</v>
      </c>
      <c r="FM249" s="27">
        <v>0</v>
      </c>
      <c r="FN249" t="s">
        <v>242</v>
      </c>
      <c r="FO249" t="s">
        <v>242</v>
      </c>
      <c r="FP249" t="s">
        <v>242</v>
      </c>
      <c r="FR249" s="27">
        <v>1</v>
      </c>
      <c r="FS249">
        <v>24</v>
      </c>
      <c r="FT249" t="s">
        <v>242</v>
      </c>
      <c r="FV249" s="27">
        <v>1</v>
      </c>
      <c r="FW249">
        <v>6</v>
      </c>
      <c r="FX249">
        <v>14</v>
      </c>
      <c r="FY249">
        <v>50</v>
      </c>
      <c r="FZ249">
        <v>23</v>
      </c>
      <c r="GA249" t="s">
        <v>242</v>
      </c>
      <c r="GB249" t="s">
        <v>242</v>
      </c>
      <c r="GC249" t="s">
        <v>242</v>
      </c>
      <c r="GD249">
        <v>1</v>
      </c>
      <c r="GF249">
        <v>1</v>
      </c>
      <c r="GI249" s="27">
        <v>0</v>
      </c>
      <c r="GJ249" t="s">
        <v>242</v>
      </c>
      <c r="GK249" t="s">
        <v>242</v>
      </c>
      <c r="GM249" t="s">
        <v>242</v>
      </c>
      <c r="GP249" s="27">
        <v>1</v>
      </c>
      <c r="GQ249">
        <v>124</v>
      </c>
      <c r="GT249">
        <v>1</v>
      </c>
      <c r="GW249" s="27">
        <v>0</v>
      </c>
      <c r="GY249" s="27">
        <v>0</v>
      </c>
      <c r="HA249" t="s">
        <v>242</v>
      </c>
      <c r="HD249" s="27">
        <v>0</v>
      </c>
      <c r="HF249">
        <v>1</v>
      </c>
      <c r="HI249">
        <v>0.55555555599999995</v>
      </c>
      <c r="HJ249">
        <v>0</v>
      </c>
      <c r="HK249">
        <v>0.75</v>
      </c>
      <c r="HL249">
        <v>1</v>
      </c>
      <c r="HM249">
        <v>0.9</v>
      </c>
      <c r="HN249">
        <v>0</v>
      </c>
      <c r="HO249">
        <v>0</v>
      </c>
      <c r="HP249">
        <v>0.66666666699999999</v>
      </c>
      <c r="HQ249">
        <v>0</v>
      </c>
      <c r="HR249">
        <v>1</v>
      </c>
      <c r="HS249">
        <v>0</v>
      </c>
      <c r="HT249">
        <v>0</v>
      </c>
      <c r="HU249">
        <v>1</v>
      </c>
      <c r="HV249">
        <v>0.43518518499999997</v>
      </c>
      <c r="HW249">
        <v>0.47499999999999998</v>
      </c>
      <c r="HX249">
        <v>0.33333333300000001</v>
      </c>
      <c r="HY249">
        <v>0.41450617299999998</v>
      </c>
      <c r="HZ249" t="s">
        <v>5123</v>
      </c>
      <c r="IA249" t="s">
        <v>266</v>
      </c>
      <c r="IB249" t="s">
        <v>5111</v>
      </c>
      <c r="IC249">
        <v>5562.14</v>
      </c>
      <c r="ID249">
        <v>5998.5450000000001</v>
      </c>
      <c r="IE249">
        <v>6635.5370000000003</v>
      </c>
      <c r="IF249">
        <v>7263.1049999999996</v>
      </c>
      <c r="IG249">
        <v>5562.14</v>
      </c>
    </row>
    <row r="250" spans="1:241" customFormat="1" ht="14" customHeight="1" x14ac:dyDescent="0.2">
      <c r="A250">
        <v>249</v>
      </c>
      <c r="B250">
        <v>273</v>
      </c>
      <c r="C250" s="1">
        <v>44795.604861111111</v>
      </c>
      <c r="D250" s="1">
        <v>44795.604861111111</v>
      </c>
      <c r="E250">
        <v>4</v>
      </c>
      <c r="G250" t="s">
        <v>242</v>
      </c>
      <c r="H250" t="s">
        <v>242</v>
      </c>
      <c r="I250">
        <v>1</v>
      </c>
      <c r="J250" s="1">
        <v>44795.604861111111</v>
      </c>
      <c r="K250" t="s">
        <v>5124</v>
      </c>
      <c r="L250" t="s">
        <v>242</v>
      </c>
      <c r="M250" t="s">
        <v>242</v>
      </c>
      <c r="P250" t="s">
        <v>242</v>
      </c>
      <c r="Q250" t="s">
        <v>242</v>
      </c>
      <c r="T250" t="s">
        <v>5125</v>
      </c>
      <c r="V250" t="s">
        <v>5126</v>
      </c>
      <c r="W250">
        <v>126408103</v>
      </c>
      <c r="X250">
        <v>4011</v>
      </c>
      <c r="Y250" t="s">
        <v>476</v>
      </c>
      <c r="Z250" t="s">
        <v>4369</v>
      </c>
      <c r="AA250">
        <v>2020</v>
      </c>
      <c r="AC250">
        <v>0.5</v>
      </c>
      <c r="AD250">
        <v>15</v>
      </c>
      <c r="AF250">
        <v>11</v>
      </c>
      <c r="AG250" t="s">
        <v>242</v>
      </c>
      <c r="AJ250" s="27">
        <v>1</v>
      </c>
      <c r="AK250">
        <v>9</v>
      </c>
      <c r="AL250" s="27">
        <v>0</v>
      </c>
      <c r="AM250">
        <v>0</v>
      </c>
      <c r="AN250" s="27">
        <v>0</v>
      </c>
      <c r="AO250">
        <v>0</v>
      </c>
      <c r="AQ250">
        <v>2</v>
      </c>
      <c r="AT250" s="27">
        <v>1</v>
      </c>
      <c r="AU250">
        <v>1</v>
      </c>
      <c r="AV250" s="21">
        <f t="shared" si="12"/>
        <v>9.0909090909090917</v>
      </c>
      <c r="AW250">
        <v>2</v>
      </c>
      <c r="AZ250" s="27">
        <v>1</v>
      </c>
      <c r="BA250">
        <v>2</v>
      </c>
      <c r="BB250" s="21">
        <f t="shared" si="13"/>
        <v>18.181818181818183</v>
      </c>
      <c r="BC250" t="s">
        <v>242</v>
      </c>
      <c r="BF250" s="27">
        <v>1</v>
      </c>
      <c r="BG250">
        <v>5.8</v>
      </c>
      <c r="BI250">
        <v>3</v>
      </c>
      <c r="BL250" s="27">
        <v>1</v>
      </c>
      <c r="BM250">
        <v>2</v>
      </c>
      <c r="BP250" s="27">
        <v>1</v>
      </c>
      <c r="BQ250">
        <v>3</v>
      </c>
      <c r="BR250" s="21">
        <f t="shared" si="14"/>
        <v>27.27272727272727</v>
      </c>
      <c r="BT250">
        <v>3</v>
      </c>
      <c r="BW250" s="27">
        <v>1</v>
      </c>
      <c r="BX250">
        <v>2</v>
      </c>
      <c r="BY250" s="21">
        <f t="shared" si="15"/>
        <v>18.181818181818183</v>
      </c>
      <c r="BZ250">
        <v>2</v>
      </c>
      <c r="CA250">
        <v>3</v>
      </c>
      <c r="CD250" s="27">
        <v>0</v>
      </c>
      <c r="CF250" t="s">
        <v>242</v>
      </c>
      <c r="CG250" t="s">
        <v>242</v>
      </c>
      <c r="CI250" s="27">
        <v>1</v>
      </c>
      <c r="CJ250" t="s">
        <v>5127</v>
      </c>
      <c r="CK250">
        <v>1</v>
      </c>
      <c r="CN250" s="27">
        <v>1</v>
      </c>
      <c r="CO250" s="27">
        <v>0.5</v>
      </c>
      <c r="CP250" t="s">
        <v>242</v>
      </c>
      <c r="CQ250">
        <v>100</v>
      </c>
      <c r="CR250" t="s">
        <v>242</v>
      </c>
      <c r="CS250" t="s">
        <v>5128</v>
      </c>
      <c r="CU250" s="27">
        <v>1</v>
      </c>
      <c r="CV250" t="s">
        <v>5129</v>
      </c>
      <c r="CW250">
        <v>1</v>
      </c>
      <c r="CZ250" s="27">
        <v>1</v>
      </c>
      <c r="DA250">
        <v>3815113</v>
      </c>
      <c r="DB250">
        <v>2</v>
      </c>
      <c r="DD250" s="27">
        <v>1</v>
      </c>
      <c r="DE250">
        <v>201916</v>
      </c>
      <c r="DF250">
        <v>2</v>
      </c>
      <c r="DG250">
        <v>195606</v>
      </c>
      <c r="DH250">
        <v>2</v>
      </c>
      <c r="DI250" t="s">
        <v>242</v>
      </c>
      <c r="DJ250" t="s">
        <v>242</v>
      </c>
      <c r="DL250" s="27">
        <v>1</v>
      </c>
      <c r="DM250">
        <v>179446</v>
      </c>
      <c r="DN250">
        <v>2</v>
      </c>
      <c r="DP250">
        <v>4</v>
      </c>
      <c r="DS250" s="27">
        <v>1</v>
      </c>
      <c r="DT250" t="s">
        <v>5130</v>
      </c>
      <c r="DU250" s="27">
        <v>1</v>
      </c>
      <c r="DV250" t="s">
        <v>5131</v>
      </c>
      <c r="DW250" s="27">
        <v>1</v>
      </c>
      <c r="DX250" t="s">
        <v>5132</v>
      </c>
      <c r="DY250" s="27">
        <v>1</v>
      </c>
      <c r="DZ250" t="s">
        <v>5133</v>
      </c>
      <c r="EA250" s="27">
        <v>1</v>
      </c>
      <c r="EC250" s="27">
        <v>1</v>
      </c>
      <c r="ED250" t="s">
        <v>5134</v>
      </c>
      <c r="EE250" s="27">
        <v>1</v>
      </c>
      <c r="EF250" s="2" t="s">
        <v>5135</v>
      </c>
      <c r="EG250" s="27">
        <v>1</v>
      </c>
      <c r="EH250" t="s">
        <v>5136</v>
      </c>
      <c r="EI250" s="27">
        <v>1</v>
      </c>
      <c r="EJ250" t="s">
        <v>5137</v>
      </c>
      <c r="EK250" s="27">
        <v>1</v>
      </c>
      <c r="EM250">
        <v>4</v>
      </c>
      <c r="EP250" s="27">
        <v>0</v>
      </c>
      <c r="EQ250" t="s">
        <v>242</v>
      </c>
      <c r="ER250" t="s">
        <v>242</v>
      </c>
      <c r="EU250" t="s">
        <v>242</v>
      </c>
      <c r="EV250" t="s">
        <v>242</v>
      </c>
      <c r="EX250" s="27">
        <v>1</v>
      </c>
      <c r="EY250">
        <v>2436.6999999999998</v>
      </c>
      <c r="EZ250" t="s">
        <v>3418</v>
      </c>
      <c r="FA250" s="27">
        <v>0</v>
      </c>
      <c r="FB250" t="s">
        <v>242</v>
      </c>
      <c r="FD250" s="27">
        <v>1</v>
      </c>
      <c r="FE250">
        <v>2436.6999999999998</v>
      </c>
      <c r="FG250" s="27">
        <v>0</v>
      </c>
      <c r="FH250" t="s">
        <v>242</v>
      </c>
      <c r="FJ250">
        <v>1</v>
      </c>
      <c r="FM250" s="27">
        <v>1</v>
      </c>
      <c r="FN250" t="s">
        <v>242</v>
      </c>
      <c r="FO250" t="s">
        <v>242</v>
      </c>
      <c r="FP250" t="s">
        <v>242</v>
      </c>
      <c r="FQ250" t="s">
        <v>5138</v>
      </c>
      <c r="FR250" s="27">
        <v>1</v>
      </c>
      <c r="FS250">
        <v>5</v>
      </c>
      <c r="FT250">
        <v>2</v>
      </c>
      <c r="FV250" s="27">
        <v>0.5</v>
      </c>
      <c r="FW250" t="s">
        <v>242</v>
      </c>
      <c r="FX250" t="s">
        <v>242</v>
      </c>
      <c r="FY250" t="s">
        <v>242</v>
      </c>
      <c r="FZ250" t="s">
        <v>242</v>
      </c>
      <c r="GA250" t="s">
        <v>242</v>
      </c>
      <c r="GB250" t="s">
        <v>242</v>
      </c>
      <c r="GC250" t="s">
        <v>242</v>
      </c>
      <c r="GD250">
        <v>2</v>
      </c>
      <c r="GE250" t="s">
        <v>5139</v>
      </c>
      <c r="GF250">
        <v>1</v>
      </c>
      <c r="GI250" s="27">
        <v>0</v>
      </c>
      <c r="GJ250" t="s">
        <v>242</v>
      </c>
      <c r="GK250" t="s">
        <v>242</v>
      </c>
      <c r="GM250" t="s">
        <v>242</v>
      </c>
      <c r="GP250" s="27">
        <v>1</v>
      </c>
      <c r="GQ250">
        <v>143</v>
      </c>
      <c r="GT250">
        <v>1</v>
      </c>
      <c r="GW250" s="27">
        <v>0</v>
      </c>
      <c r="GY250" s="27">
        <v>0</v>
      </c>
      <c r="HA250" t="s">
        <v>242</v>
      </c>
      <c r="HD250" s="27">
        <v>1</v>
      </c>
      <c r="HE250" t="s">
        <v>5140</v>
      </c>
      <c r="HF250">
        <v>1</v>
      </c>
      <c r="HI250">
        <v>0.66666666699999999</v>
      </c>
      <c r="HJ250">
        <v>1</v>
      </c>
      <c r="HK250">
        <v>0.75</v>
      </c>
      <c r="HL250">
        <v>1</v>
      </c>
      <c r="HM250">
        <v>1</v>
      </c>
      <c r="HN250">
        <v>0</v>
      </c>
      <c r="HO250">
        <v>0.5</v>
      </c>
      <c r="HP250">
        <v>0.83333333300000001</v>
      </c>
      <c r="HQ250">
        <v>0</v>
      </c>
      <c r="HR250">
        <v>1</v>
      </c>
      <c r="HS250">
        <v>0</v>
      </c>
      <c r="HT250">
        <v>1</v>
      </c>
      <c r="HU250">
        <v>1</v>
      </c>
      <c r="HV250">
        <v>0.80555555599999995</v>
      </c>
      <c r="HW250">
        <v>0.625</v>
      </c>
      <c r="HX250">
        <v>0.56666666700000001</v>
      </c>
      <c r="HY250">
        <v>0.66574074100000002</v>
      </c>
      <c r="HZ250" t="s">
        <v>5125</v>
      </c>
      <c r="IA250" t="s">
        <v>266</v>
      </c>
      <c r="IB250" t="s">
        <v>5125</v>
      </c>
      <c r="IC250">
        <v>11937</v>
      </c>
      <c r="ID250">
        <v>10583</v>
      </c>
      <c r="IE250">
        <v>12522</v>
      </c>
      <c r="IF250">
        <v>14853</v>
      </c>
      <c r="IG250">
        <v>11937</v>
      </c>
    </row>
    <row r="251" spans="1:241" ht="14" customHeight="1" x14ac:dyDescent="0.2">
      <c r="A251" s="10">
        <v>250</v>
      </c>
      <c r="B251">
        <v>274</v>
      </c>
      <c r="C251" s="1">
        <v>44795.604861111111</v>
      </c>
      <c r="D251" s="1">
        <v>44795.604861111111</v>
      </c>
      <c r="E251">
        <v>4</v>
      </c>
      <c r="G251" t="s">
        <v>242</v>
      </c>
      <c r="H251" t="s">
        <v>242</v>
      </c>
      <c r="I251">
        <v>1</v>
      </c>
      <c r="J251" s="1">
        <v>44795.604861111111</v>
      </c>
      <c r="K251" t="s">
        <v>5141</v>
      </c>
      <c r="L251" t="s">
        <v>242</v>
      </c>
      <c r="M251" t="s">
        <v>242</v>
      </c>
      <c r="P251" t="s">
        <v>242</v>
      </c>
      <c r="Q251" t="s">
        <v>242</v>
      </c>
      <c r="T251" s="10" t="s">
        <v>5142</v>
      </c>
      <c r="V251" t="s">
        <v>5143</v>
      </c>
      <c r="W251">
        <v>571903202</v>
      </c>
      <c r="X251">
        <v>7011</v>
      </c>
      <c r="Y251" s="10" t="s">
        <v>271</v>
      </c>
      <c r="Z251" s="10" t="s">
        <v>1304</v>
      </c>
      <c r="AA251" s="10">
        <v>2020</v>
      </c>
      <c r="AC251" s="10">
        <v>0.5</v>
      </c>
      <c r="AD251">
        <v>11</v>
      </c>
      <c r="AF251" s="10">
        <v>13</v>
      </c>
      <c r="AG251" t="s">
        <v>242</v>
      </c>
      <c r="AJ251" s="22">
        <v>1</v>
      </c>
      <c r="AK251" s="10">
        <v>6</v>
      </c>
      <c r="AL251" s="22">
        <v>0</v>
      </c>
      <c r="AM251" s="10">
        <v>0</v>
      </c>
      <c r="AN251" s="22">
        <v>0</v>
      </c>
      <c r="AO251" s="10">
        <v>0</v>
      </c>
      <c r="AQ251">
        <v>3</v>
      </c>
      <c r="AT251" s="22">
        <v>1</v>
      </c>
      <c r="AU251" s="10">
        <v>6</v>
      </c>
      <c r="AV251" s="21">
        <f t="shared" si="12"/>
        <v>46.153846153846153</v>
      </c>
      <c r="AW251">
        <v>3</v>
      </c>
      <c r="AZ251" s="22">
        <v>1</v>
      </c>
      <c r="BA251" s="10">
        <v>3</v>
      </c>
      <c r="BB251" s="21">
        <f t="shared" si="13"/>
        <v>23.076923076923077</v>
      </c>
      <c r="BC251" t="s">
        <v>242</v>
      </c>
      <c r="BF251" s="22">
        <v>1</v>
      </c>
      <c r="BI251">
        <v>2</v>
      </c>
      <c r="BL251" s="22">
        <v>1</v>
      </c>
      <c r="BM251">
        <v>2</v>
      </c>
      <c r="BP251" s="22">
        <v>1</v>
      </c>
      <c r="BQ251" s="10">
        <v>4</v>
      </c>
      <c r="BR251" s="21">
        <f t="shared" si="14"/>
        <v>30.76923076923077</v>
      </c>
      <c r="BT251" s="10">
        <v>3</v>
      </c>
      <c r="BW251" s="22">
        <v>1</v>
      </c>
      <c r="BX251" s="10">
        <v>4</v>
      </c>
      <c r="BY251" s="21">
        <f t="shared" si="15"/>
        <v>30.76923076923077</v>
      </c>
      <c r="BZ251" s="10">
        <v>2</v>
      </c>
      <c r="CA251" s="10">
        <v>3</v>
      </c>
      <c r="CD251" s="22">
        <v>0</v>
      </c>
      <c r="CF251" s="10" t="s">
        <v>242</v>
      </c>
      <c r="CG251" s="10" t="s">
        <v>242</v>
      </c>
      <c r="CI251" s="22">
        <v>1</v>
      </c>
      <c r="CJ251" s="11" t="s">
        <v>5144</v>
      </c>
      <c r="CK251" s="10">
        <v>1</v>
      </c>
      <c r="CN251" s="22">
        <v>0</v>
      </c>
      <c r="CO251" s="22">
        <v>0.5</v>
      </c>
      <c r="CP251" s="10" t="s">
        <v>242</v>
      </c>
      <c r="CQ251" s="10">
        <v>100</v>
      </c>
      <c r="CR251" s="10" t="s">
        <v>242</v>
      </c>
      <c r="CS251" s="11" t="s">
        <v>5145</v>
      </c>
      <c r="CU251" s="22">
        <v>1</v>
      </c>
      <c r="CV251" s="11" t="s">
        <v>5146</v>
      </c>
      <c r="CW251" s="10">
        <v>1</v>
      </c>
      <c r="CZ251" s="22">
        <v>1</v>
      </c>
      <c r="DA251" s="10">
        <v>1320000</v>
      </c>
      <c r="DB251" s="10">
        <v>2</v>
      </c>
      <c r="DD251" s="22">
        <v>1</v>
      </c>
      <c r="DE251" s="10">
        <v>5482582</v>
      </c>
      <c r="DF251" s="10">
        <v>2</v>
      </c>
      <c r="DG251" s="10">
        <v>5479818</v>
      </c>
      <c r="DH251" s="10">
        <v>2</v>
      </c>
      <c r="DI251" s="10" t="s">
        <v>242</v>
      </c>
      <c r="DJ251" s="10" t="s">
        <v>242</v>
      </c>
      <c r="DL251" s="22">
        <v>1</v>
      </c>
      <c r="DM251" s="10">
        <v>4870000</v>
      </c>
      <c r="DN251" s="10">
        <v>2</v>
      </c>
      <c r="DP251" s="10">
        <v>4</v>
      </c>
      <c r="DS251" s="27">
        <v>1</v>
      </c>
      <c r="DT251" s="2" t="s">
        <v>5147</v>
      </c>
      <c r="DU251" s="27">
        <v>1</v>
      </c>
      <c r="DV251" s="2" t="s">
        <v>5148</v>
      </c>
      <c r="DW251" s="27">
        <v>1</v>
      </c>
      <c r="DX251" t="s">
        <v>5149</v>
      </c>
      <c r="DY251" s="27">
        <v>1</v>
      </c>
      <c r="DZ251" s="2" t="s">
        <v>5150</v>
      </c>
      <c r="EA251" s="27">
        <v>1</v>
      </c>
      <c r="EB251" s="2" t="s">
        <v>5151</v>
      </c>
      <c r="EC251" s="27">
        <v>1</v>
      </c>
      <c r="ED251" s="2" t="s">
        <v>5152</v>
      </c>
      <c r="EE251" s="27">
        <v>1</v>
      </c>
      <c r="EF251" t="s">
        <v>5153</v>
      </c>
      <c r="EG251" s="27">
        <v>1</v>
      </c>
      <c r="EH251" t="s">
        <v>4037</v>
      </c>
      <c r="EI251" s="27">
        <v>1</v>
      </c>
      <c r="EJ251" t="s">
        <v>5154</v>
      </c>
      <c r="EK251" s="27">
        <v>1</v>
      </c>
      <c r="EL251" t="s">
        <v>5155</v>
      </c>
      <c r="EM251">
        <v>4</v>
      </c>
      <c r="EP251" s="22">
        <v>0</v>
      </c>
      <c r="EQ251" s="10" t="s">
        <v>242</v>
      </c>
      <c r="ER251" s="10" t="s">
        <v>242</v>
      </c>
      <c r="EU251" s="10" t="s">
        <v>242</v>
      </c>
      <c r="EV251" s="10" t="s">
        <v>242</v>
      </c>
      <c r="EX251" s="22">
        <v>1</v>
      </c>
      <c r="EY251" s="10">
        <v>133183</v>
      </c>
      <c r="EZ251" s="10" t="s">
        <v>3418</v>
      </c>
      <c r="FA251" s="22">
        <v>1</v>
      </c>
      <c r="FB251" s="10">
        <v>37.630000000000003</v>
      </c>
      <c r="FD251" s="22">
        <v>1</v>
      </c>
      <c r="FE251" s="10">
        <v>46614</v>
      </c>
      <c r="FG251" s="22">
        <v>0</v>
      </c>
      <c r="FH251" s="10" t="s">
        <v>242</v>
      </c>
      <c r="FJ251" s="10">
        <v>4</v>
      </c>
      <c r="FM251" s="22">
        <v>1</v>
      </c>
      <c r="FN251" s="10" t="s">
        <v>242</v>
      </c>
      <c r="FO251" s="10" t="s">
        <v>242</v>
      </c>
      <c r="FP251" s="10" t="s">
        <v>242</v>
      </c>
      <c r="FQ251" s="10" t="s">
        <v>5156</v>
      </c>
      <c r="FR251" s="22">
        <v>1</v>
      </c>
      <c r="FS251" s="10">
        <v>53</v>
      </c>
      <c r="FT251" s="10">
        <v>2</v>
      </c>
      <c r="FU251" s="10" t="s">
        <v>5157</v>
      </c>
      <c r="FV251" s="22">
        <v>1</v>
      </c>
      <c r="FW251" s="10">
        <v>11</v>
      </c>
      <c r="FX251" s="10">
        <v>14</v>
      </c>
      <c r="FY251" s="10">
        <v>63</v>
      </c>
      <c r="FZ251" s="10">
        <v>8</v>
      </c>
      <c r="GA251" s="10" t="s">
        <v>242</v>
      </c>
      <c r="GB251" s="10" t="s">
        <v>242</v>
      </c>
      <c r="GC251" s="10" t="s">
        <v>242</v>
      </c>
      <c r="GD251" s="10">
        <v>1</v>
      </c>
      <c r="GF251" s="10">
        <v>1</v>
      </c>
      <c r="GI251" s="22">
        <v>0</v>
      </c>
      <c r="GJ251" s="10" t="s">
        <v>242</v>
      </c>
      <c r="GK251" s="10" t="s">
        <v>242</v>
      </c>
      <c r="GM251" s="10" t="s">
        <v>242</v>
      </c>
      <c r="GP251" s="22">
        <v>1</v>
      </c>
      <c r="GQ251" s="10">
        <v>246</v>
      </c>
      <c r="GT251" s="10">
        <v>1</v>
      </c>
      <c r="GW251" s="22">
        <v>0</v>
      </c>
      <c r="GY251" s="22">
        <v>0</v>
      </c>
      <c r="HA251" s="10" t="s">
        <v>242</v>
      </c>
      <c r="HD251" s="22">
        <v>1</v>
      </c>
      <c r="HE251" s="10" t="s">
        <v>5158</v>
      </c>
      <c r="HF251" s="10">
        <v>1</v>
      </c>
      <c r="HI251" s="10">
        <v>0.66666666699999999</v>
      </c>
      <c r="HJ251" s="10">
        <v>1</v>
      </c>
      <c r="HK251" s="10">
        <v>0.75</v>
      </c>
      <c r="HL251" s="10">
        <v>1</v>
      </c>
      <c r="HM251" s="10">
        <v>1</v>
      </c>
      <c r="HN251" s="10">
        <v>0</v>
      </c>
      <c r="HO251" s="10">
        <v>0.75</v>
      </c>
      <c r="HP251" s="10">
        <v>1</v>
      </c>
      <c r="HQ251" s="10">
        <v>0</v>
      </c>
      <c r="HR251" s="10">
        <v>1</v>
      </c>
      <c r="HS251" s="10">
        <v>0</v>
      </c>
      <c r="HT251" s="10">
        <v>1</v>
      </c>
      <c r="HU251" s="10">
        <v>1</v>
      </c>
      <c r="HV251" s="10">
        <v>0.80555555599999995</v>
      </c>
      <c r="HW251" s="10">
        <v>0.6875</v>
      </c>
      <c r="HX251" s="10">
        <v>0.6</v>
      </c>
      <c r="HY251" s="10">
        <v>0.69768518499999999</v>
      </c>
      <c r="HZ251" s="10" t="s">
        <v>5159</v>
      </c>
      <c r="IA251" s="10" t="s">
        <v>266</v>
      </c>
      <c r="IB251" s="10" t="s">
        <v>5142</v>
      </c>
      <c r="IC251" s="10">
        <v>20972</v>
      </c>
      <c r="ID251" s="10">
        <v>10635</v>
      </c>
      <c r="IE251" s="10">
        <v>13829</v>
      </c>
      <c r="IF251" s="10">
        <v>20773</v>
      </c>
      <c r="IG251" s="10">
        <v>20972</v>
      </c>
    </row>
    <row r="252" spans="1:241" customFormat="1" ht="14" customHeight="1" x14ac:dyDescent="0.2">
      <c r="A252">
        <v>251</v>
      </c>
      <c r="B252">
        <v>275</v>
      </c>
      <c r="C252" s="1">
        <v>44795.604861111111</v>
      </c>
      <c r="D252" s="1">
        <v>44795.604861111111</v>
      </c>
      <c r="E252">
        <v>4</v>
      </c>
      <c r="G252" t="s">
        <v>242</v>
      </c>
      <c r="H252" t="s">
        <v>242</v>
      </c>
      <c r="I252">
        <v>1</v>
      </c>
      <c r="J252" s="1">
        <v>44795.604861111111</v>
      </c>
      <c r="K252" t="s">
        <v>5160</v>
      </c>
      <c r="L252" t="s">
        <v>242</v>
      </c>
      <c r="M252" t="s">
        <v>242</v>
      </c>
      <c r="P252" t="s">
        <v>242</v>
      </c>
      <c r="Q252" t="s">
        <v>242</v>
      </c>
      <c r="T252" t="s">
        <v>5161</v>
      </c>
      <c r="V252" t="s">
        <v>5162</v>
      </c>
      <c r="W252" t="s">
        <v>5163</v>
      </c>
      <c r="X252">
        <v>3590</v>
      </c>
      <c r="Y252" t="s">
        <v>476</v>
      </c>
      <c r="Z252" t="s">
        <v>2329</v>
      </c>
      <c r="AA252">
        <v>2020</v>
      </c>
      <c r="AC252">
        <v>0.5</v>
      </c>
      <c r="AD252">
        <v>15</v>
      </c>
      <c r="AF252">
        <v>12</v>
      </c>
      <c r="AG252" t="s">
        <v>242</v>
      </c>
      <c r="AJ252" s="27">
        <v>0</v>
      </c>
      <c r="AK252">
        <v>0</v>
      </c>
      <c r="AL252" s="27">
        <v>0</v>
      </c>
      <c r="AM252">
        <v>0</v>
      </c>
      <c r="AN252" s="27">
        <v>0</v>
      </c>
      <c r="AO252">
        <v>0</v>
      </c>
      <c r="AQ252" t="s">
        <v>242</v>
      </c>
      <c r="AT252" s="27">
        <v>1</v>
      </c>
      <c r="AU252">
        <v>2</v>
      </c>
      <c r="AV252" s="21">
        <f t="shared" si="12"/>
        <v>16.666666666666664</v>
      </c>
      <c r="AW252">
        <v>2</v>
      </c>
      <c r="AZ252" s="27">
        <v>1</v>
      </c>
      <c r="BA252">
        <v>3</v>
      </c>
      <c r="BB252" s="21">
        <f t="shared" si="13"/>
        <v>25</v>
      </c>
      <c r="BC252" t="s">
        <v>242</v>
      </c>
      <c r="BF252" s="27">
        <v>1</v>
      </c>
      <c r="BG252">
        <v>8.08</v>
      </c>
      <c r="BI252">
        <v>2</v>
      </c>
      <c r="BL252" s="27">
        <v>1</v>
      </c>
      <c r="BM252">
        <v>2</v>
      </c>
      <c r="BP252" s="27">
        <v>1</v>
      </c>
      <c r="BQ252">
        <v>4</v>
      </c>
      <c r="BR252" s="21">
        <f t="shared" si="14"/>
        <v>33.333333333333329</v>
      </c>
      <c r="BT252">
        <v>1</v>
      </c>
      <c r="BW252" s="27">
        <v>1</v>
      </c>
      <c r="BX252">
        <v>2</v>
      </c>
      <c r="BY252" s="21">
        <f t="shared" si="15"/>
        <v>16.666666666666664</v>
      </c>
      <c r="BZ252">
        <v>2</v>
      </c>
      <c r="CA252">
        <v>1</v>
      </c>
      <c r="CD252" s="27">
        <v>0</v>
      </c>
      <c r="CF252" t="s">
        <v>242</v>
      </c>
      <c r="CG252" t="s">
        <v>242</v>
      </c>
      <c r="CI252" s="27">
        <v>1</v>
      </c>
      <c r="CJ252" t="s">
        <v>5164</v>
      </c>
      <c r="CK252">
        <v>1</v>
      </c>
      <c r="CN252" s="27">
        <v>1</v>
      </c>
      <c r="CO252" s="27">
        <v>0.5</v>
      </c>
      <c r="CP252" t="s">
        <v>242</v>
      </c>
      <c r="CQ252">
        <v>98</v>
      </c>
      <c r="CR252" t="s">
        <v>242</v>
      </c>
      <c r="CS252" t="s">
        <v>5165</v>
      </c>
      <c r="CU252" s="27">
        <v>1</v>
      </c>
      <c r="CV252" t="s">
        <v>5166</v>
      </c>
      <c r="CW252">
        <v>1</v>
      </c>
      <c r="CZ252" s="27">
        <v>1</v>
      </c>
      <c r="DA252">
        <v>282952</v>
      </c>
      <c r="DB252">
        <v>2</v>
      </c>
      <c r="DD252" s="27">
        <v>1</v>
      </c>
      <c r="DE252" t="s">
        <v>242</v>
      </c>
      <c r="DF252" t="s">
        <v>242</v>
      </c>
      <c r="DH252" t="s">
        <v>242</v>
      </c>
      <c r="DI252">
        <v>617605</v>
      </c>
      <c r="DJ252">
        <v>2</v>
      </c>
      <c r="DL252" s="27">
        <v>1</v>
      </c>
      <c r="DM252">
        <v>23827227</v>
      </c>
      <c r="DN252">
        <v>2</v>
      </c>
      <c r="DP252">
        <v>1</v>
      </c>
      <c r="DS252" s="27">
        <v>1</v>
      </c>
      <c r="DT252" s="2" t="s">
        <v>5167</v>
      </c>
      <c r="DU252" s="27">
        <v>1</v>
      </c>
      <c r="DV252" t="s">
        <v>5168</v>
      </c>
      <c r="DW252" s="27">
        <v>1</v>
      </c>
      <c r="DX252" t="s">
        <v>5169</v>
      </c>
      <c r="DY252" s="27">
        <v>1</v>
      </c>
      <c r="DZ252" t="s">
        <v>5170</v>
      </c>
      <c r="EA252" s="27">
        <v>1</v>
      </c>
      <c r="EC252" s="27">
        <v>1</v>
      </c>
      <c r="ED252" t="s">
        <v>5171</v>
      </c>
      <c r="EE252" s="27">
        <v>1</v>
      </c>
      <c r="EF252" t="s">
        <v>5172</v>
      </c>
      <c r="EG252" s="27">
        <v>1</v>
      </c>
      <c r="EH252" t="s">
        <v>5173</v>
      </c>
      <c r="EI252" s="27">
        <v>1</v>
      </c>
      <c r="EJ252" t="s">
        <v>5174</v>
      </c>
      <c r="EK252" s="27">
        <v>1</v>
      </c>
      <c r="EM252">
        <v>1</v>
      </c>
      <c r="EP252" s="27">
        <v>0</v>
      </c>
      <c r="EQ252" t="s">
        <v>242</v>
      </c>
      <c r="ER252" t="s">
        <v>242</v>
      </c>
      <c r="EU252" t="s">
        <v>242</v>
      </c>
      <c r="EV252" t="s">
        <v>242</v>
      </c>
      <c r="EX252" s="27">
        <v>1</v>
      </c>
      <c r="EY252">
        <v>3672</v>
      </c>
      <c r="EZ252" t="s">
        <v>3418</v>
      </c>
      <c r="FA252" s="27">
        <v>0</v>
      </c>
      <c r="FB252" t="s">
        <v>242</v>
      </c>
      <c r="FD252" s="27">
        <v>0</v>
      </c>
      <c r="FE252" t="s">
        <v>242</v>
      </c>
      <c r="FG252" s="27">
        <v>0</v>
      </c>
      <c r="FH252" t="s">
        <v>242</v>
      </c>
      <c r="FJ252">
        <v>1</v>
      </c>
      <c r="FM252" s="27">
        <v>1</v>
      </c>
      <c r="FN252">
        <v>20</v>
      </c>
      <c r="FO252">
        <v>57.3</v>
      </c>
      <c r="FP252">
        <v>22.7</v>
      </c>
      <c r="FR252" s="27">
        <v>1</v>
      </c>
      <c r="FS252">
        <v>32.1</v>
      </c>
      <c r="FT252">
        <v>2</v>
      </c>
      <c r="FU252" t="s">
        <v>5175</v>
      </c>
      <c r="FV252" s="27">
        <v>0</v>
      </c>
      <c r="FW252" t="s">
        <v>242</v>
      </c>
      <c r="FX252" t="s">
        <v>242</v>
      </c>
      <c r="FY252" t="s">
        <v>242</v>
      </c>
      <c r="FZ252" t="s">
        <v>242</v>
      </c>
      <c r="GA252" t="s">
        <v>242</v>
      </c>
      <c r="GB252" t="s">
        <v>242</v>
      </c>
      <c r="GC252" t="s">
        <v>242</v>
      </c>
      <c r="GD252" t="s">
        <v>242</v>
      </c>
      <c r="GF252">
        <v>1</v>
      </c>
      <c r="GI252" s="27">
        <v>0</v>
      </c>
      <c r="GJ252" t="s">
        <v>242</v>
      </c>
      <c r="GK252" t="s">
        <v>242</v>
      </c>
      <c r="GM252" t="s">
        <v>242</v>
      </c>
      <c r="GP252" s="27">
        <v>1</v>
      </c>
      <c r="GQ252">
        <v>346</v>
      </c>
      <c r="GT252">
        <v>1</v>
      </c>
      <c r="GW252" s="27">
        <v>0</v>
      </c>
      <c r="GY252" s="27">
        <v>0</v>
      </c>
      <c r="HA252" t="s">
        <v>242</v>
      </c>
      <c r="HD252" s="27">
        <v>1</v>
      </c>
      <c r="HE252" t="s">
        <v>5176</v>
      </c>
      <c r="HF252">
        <v>1</v>
      </c>
      <c r="HI252">
        <v>0.66666666699999999</v>
      </c>
      <c r="HJ252">
        <v>1</v>
      </c>
      <c r="HK252">
        <v>0.75</v>
      </c>
      <c r="HL252">
        <v>1</v>
      </c>
      <c r="HM252">
        <v>1</v>
      </c>
      <c r="HN252">
        <v>0</v>
      </c>
      <c r="HO252">
        <v>0.25</v>
      </c>
      <c r="HP252">
        <v>0.66666666699999999</v>
      </c>
      <c r="HQ252">
        <v>0</v>
      </c>
      <c r="HR252">
        <v>1</v>
      </c>
      <c r="HS252">
        <v>0</v>
      </c>
      <c r="HT252">
        <v>1</v>
      </c>
      <c r="HU252">
        <v>1</v>
      </c>
      <c r="HV252">
        <v>0.80555555599999995</v>
      </c>
      <c r="HW252">
        <v>0.5625</v>
      </c>
      <c r="HX252">
        <v>0.53333333299999997</v>
      </c>
      <c r="HY252">
        <v>0.63379629599999998</v>
      </c>
      <c r="HZ252" t="s">
        <v>5177</v>
      </c>
      <c r="IA252" t="s">
        <v>266</v>
      </c>
      <c r="IB252" t="s">
        <v>5161</v>
      </c>
      <c r="IC252">
        <v>21390</v>
      </c>
      <c r="ID252">
        <v>17858</v>
      </c>
      <c r="IE252">
        <v>19628</v>
      </c>
      <c r="IF252">
        <v>20752</v>
      </c>
      <c r="IG252">
        <v>21390</v>
      </c>
    </row>
    <row r="253" spans="1:241" ht="14" customHeight="1" x14ac:dyDescent="0.2">
      <c r="A253" s="10">
        <v>252</v>
      </c>
      <c r="B253">
        <v>276</v>
      </c>
      <c r="C253" s="1">
        <v>44795.604861111111</v>
      </c>
      <c r="D253" s="1">
        <v>44795.604861111111</v>
      </c>
      <c r="E253">
        <v>4</v>
      </c>
      <c r="G253" t="s">
        <v>242</v>
      </c>
      <c r="H253" t="s">
        <v>242</v>
      </c>
      <c r="I253">
        <v>1</v>
      </c>
      <c r="J253" s="1">
        <v>44795.604861111111</v>
      </c>
      <c r="K253" t="s">
        <v>5178</v>
      </c>
      <c r="L253" t="s">
        <v>242</v>
      </c>
      <c r="M253" t="s">
        <v>242</v>
      </c>
      <c r="P253" t="s">
        <v>242</v>
      </c>
      <c r="Q253" t="s">
        <v>242</v>
      </c>
      <c r="T253" s="10" t="s">
        <v>5179</v>
      </c>
      <c r="V253" t="s">
        <v>5180</v>
      </c>
      <c r="W253" s="3">
        <v>8.7599999999999998E+110</v>
      </c>
      <c r="X253">
        <v>5331</v>
      </c>
      <c r="Y253" s="10" t="s">
        <v>271</v>
      </c>
      <c r="Z253" s="10" t="s">
        <v>3849</v>
      </c>
      <c r="AA253" s="10">
        <v>2020</v>
      </c>
      <c r="AC253" s="10">
        <v>0</v>
      </c>
      <c r="AF253" s="10">
        <v>13</v>
      </c>
      <c r="AG253" t="s">
        <v>242</v>
      </c>
      <c r="AJ253" s="22">
        <v>0</v>
      </c>
      <c r="AK253" s="10">
        <v>0</v>
      </c>
      <c r="AL253" s="22">
        <v>0</v>
      </c>
      <c r="AM253" s="10">
        <v>0</v>
      </c>
      <c r="AN253" s="22">
        <v>0</v>
      </c>
      <c r="AO253" s="10">
        <v>0</v>
      </c>
      <c r="AQ253" t="s">
        <v>242</v>
      </c>
      <c r="AT253" s="22">
        <v>1</v>
      </c>
      <c r="AU253" s="10">
        <v>1</v>
      </c>
      <c r="AV253" s="21">
        <f t="shared" si="12"/>
        <v>7.6923076923076925</v>
      </c>
      <c r="AW253">
        <v>2</v>
      </c>
      <c r="AZ253" s="22">
        <v>1</v>
      </c>
      <c r="BA253" s="10">
        <v>3</v>
      </c>
      <c r="BB253" s="21">
        <f t="shared" si="13"/>
        <v>23.076923076923077</v>
      </c>
      <c r="BC253" t="s">
        <v>242</v>
      </c>
      <c r="BF253" s="22">
        <v>1</v>
      </c>
      <c r="BG253" s="10">
        <v>7.1</v>
      </c>
      <c r="BI253">
        <v>3</v>
      </c>
      <c r="BL253" s="22">
        <v>1</v>
      </c>
      <c r="BM253">
        <v>2</v>
      </c>
      <c r="BP253" s="22">
        <v>1</v>
      </c>
      <c r="BQ253" s="10">
        <v>4</v>
      </c>
      <c r="BR253" s="21">
        <f t="shared" si="14"/>
        <v>30.76923076923077</v>
      </c>
      <c r="BS253" s="10" t="s">
        <v>5181</v>
      </c>
      <c r="BT253" s="10">
        <v>3</v>
      </c>
      <c r="BW253" s="22">
        <v>1</v>
      </c>
      <c r="BX253" s="10">
        <v>6</v>
      </c>
      <c r="BY253" s="21">
        <f t="shared" si="15"/>
        <v>46.153846153846153</v>
      </c>
      <c r="BZ253" s="10">
        <v>1</v>
      </c>
      <c r="CA253" s="10">
        <v>3</v>
      </c>
      <c r="CD253" s="22">
        <v>0</v>
      </c>
      <c r="CF253" s="10" t="s">
        <v>242</v>
      </c>
      <c r="CG253" s="10" t="s">
        <v>242</v>
      </c>
      <c r="CI253" s="22">
        <v>1</v>
      </c>
      <c r="CJ253" s="10" t="s">
        <v>5182</v>
      </c>
      <c r="CK253" s="10">
        <v>1</v>
      </c>
      <c r="CN253" s="22">
        <v>1</v>
      </c>
      <c r="CO253" s="22">
        <v>0.5</v>
      </c>
      <c r="CP253" s="10" t="s">
        <v>242</v>
      </c>
      <c r="CQ253" s="10">
        <v>100</v>
      </c>
      <c r="CR253" s="10" t="s">
        <v>242</v>
      </c>
      <c r="CS253" s="11" t="s">
        <v>5183</v>
      </c>
      <c r="CT253" s="10" t="s">
        <v>5184</v>
      </c>
      <c r="CU253" s="22">
        <v>1</v>
      </c>
      <c r="CV253" s="10" t="s">
        <v>5185</v>
      </c>
      <c r="CW253" s="10">
        <v>1</v>
      </c>
      <c r="CZ253" s="22">
        <v>1</v>
      </c>
      <c r="DA253" s="10">
        <v>752552</v>
      </c>
      <c r="DB253" s="10">
        <v>2</v>
      </c>
      <c r="DD253" s="22">
        <v>1</v>
      </c>
      <c r="DE253" s="10">
        <v>1545898</v>
      </c>
      <c r="DF253" s="10">
        <v>2</v>
      </c>
      <c r="DG253" s="10">
        <v>1680682</v>
      </c>
      <c r="DH253" s="10">
        <v>2</v>
      </c>
      <c r="DI253" s="10" t="s">
        <v>242</v>
      </c>
      <c r="DJ253" s="10" t="s">
        <v>242</v>
      </c>
      <c r="DK253" s="10" t="s">
        <v>5186</v>
      </c>
      <c r="DL253" s="22">
        <v>1</v>
      </c>
      <c r="DM253" s="10">
        <v>52049000</v>
      </c>
      <c r="DN253" s="10">
        <v>2</v>
      </c>
      <c r="DO253" s="10" t="s">
        <v>5187</v>
      </c>
      <c r="DP253" s="10">
        <v>4</v>
      </c>
      <c r="DS253" s="27">
        <v>1</v>
      </c>
      <c r="DT253" t="s">
        <v>5188</v>
      </c>
      <c r="DU253" s="27">
        <v>1</v>
      </c>
      <c r="DV253" t="s">
        <v>5189</v>
      </c>
      <c r="DW253" s="27">
        <v>1</v>
      </c>
      <c r="DY253" s="27">
        <v>1</v>
      </c>
      <c r="DZ253" t="s">
        <v>5190</v>
      </c>
      <c r="EA253" s="27">
        <v>1</v>
      </c>
      <c r="EC253" s="27">
        <v>1</v>
      </c>
      <c r="ED253" t="s">
        <v>5191</v>
      </c>
      <c r="EE253" s="27">
        <v>1</v>
      </c>
      <c r="EF253" t="s">
        <v>5192</v>
      </c>
      <c r="EG253" s="27">
        <v>1</v>
      </c>
      <c r="EH253" t="s">
        <v>5193</v>
      </c>
      <c r="EI253" s="27">
        <v>1</v>
      </c>
      <c r="EJ253" t="s">
        <v>5194</v>
      </c>
      <c r="EK253" s="27">
        <v>1</v>
      </c>
      <c r="EL253" t="s">
        <v>5195</v>
      </c>
      <c r="EM253">
        <v>4</v>
      </c>
      <c r="EP253" s="22">
        <v>0</v>
      </c>
      <c r="EQ253" s="10" t="s">
        <v>242</v>
      </c>
      <c r="ER253" s="10" t="s">
        <v>242</v>
      </c>
      <c r="EU253" s="10" t="s">
        <v>242</v>
      </c>
      <c r="EV253" s="10" t="s">
        <v>242</v>
      </c>
      <c r="EX253" s="22">
        <v>1</v>
      </c>
      <c r="EY253" s="10">
        <v>10986</v>
      </c>
      <c r="EZ253" s="10" t="s">
        <v>3418</v>
      </c>
      <c r="FA253" s="22">
        <v>1</v>
      </c>
      <c r="FB253" s="10">
        <v>50</v>
      </c>
      <c r="FC253" s="13">
        <v>0.5</v>
      </c>
      <c r="FD253" s="22">
        <v>0</v>
      </c>
      <c r="FE253" s="10" t="s">
        <v>242</v>
      </c>
      <c r="FG253" s="22">
        <v>0</v>
      </c>
      <c r="FH253" s="10" t="s">
        <v>242</v>
      </c>
      <c r="FJ253" s="10">
        <v>1</v>
      </c>
      <c r="FM253" s="22">
        <v>0</v>
      </c>
      <c r="FN253" s="10" t="s">
        <v>242</v>
      </c>
      <c r="FO253" s="10" t="s">
        <v>242</v>
      </c>
      <c r="FP253" s="10" t="s">
        <v>242</v>
      </c>
      <c r="FR253" s="22">
        <v>1</v>
      </c>
      <c r="FS253" s="10">
        <v>58</v>
      </c>
      <c r="FT253" s="10">
        <v>2</v>
      </c>
      <c r="FU253" s="10" t="s">
        <v>5196</v>
      </c>
      <c r="FV253" s="22">
        <v>1</v>
      </c>
      <c r="FW253" s="10">
        <v>15</v>
      </c>
      <c r="FX253" s="10">
        <v>25</v>
      </c>
      <c r="FY253" s="10">
        <v>50</v>
      </c>
      <c r="FZ253" s="10">
        <v>5</v>
      </c>
      <c r="GA253" s="10" t="s">
        <v>242</v>
      </c>
      <c r="GB253" s="10" t="s">
        <v>242</v>
      </c>
      <c r="GC253" s="10" t="s">
        <v>242</v>
      </c>
      <c r="GD253" s="10">
        <v>1</v>
      </c>
      <c r="GE253" s="10" t="s">
        <v>5197</v>
      </c>
      <c r="GF253" s="10">
        <v>1</v>
      </c>
      <c r="GI253" s="22">
        <v>0</v>
      </c>
      <c r="GJ253" s="10" t="s">
        <v>242</v>
      </c>
      <c r="GK253" s="10" t="s">
        <v>242</v>
      </c>
      <c r="GM253" s="10" t="s">
        <v>242</v>
      </c>
      <c r="GP253" s="22">
        <v>1</v>
      </c>
      <c r="GQ253" s="10">
        <v>821</v>
      </c>
      <c r="GR253" s="17">
        <v>34.209027777777777</v>
      </c>
      <c r="GT253" s="10">
        <v>1</v>
      </c>
      <c r="GW253" s="22">
        <v>0.5</v>
      </c>
      <c r="GY253" s="22">
        <v>0.5</v>
      </c>
      <c r="GZ253" s="10" t="s">
        <v>5198</v>
      </c>
      <c r="HA253" s="10">
        <v>1</v>
      </c>
      <c r="HD253" s="22">
        <v>1</v>
      </c>
      <c r="HE253" s="11" t="s">
        <v>5199</v>
      </c>
      <c r="HF253" s="10">
        <v>1</v>
      </c>
      <c r="HI253" s="10">
        <v>0.66666666699999999</v>
      </c>
      <c r="HJ253" s="10">
        <v>1</v>
      </c>
      <c r="HK253" s="10">
        <v>0.75</v>
      </c>
      <c r="HL253" s="10">
        <v>1</v>
      </c>
      <c r="HM253" s="10">
        <v>1</v>
      </c>
      <c r="HN253" s="10">
        <v>0</v>
      </c>
      <c r="HO253" s="10">
        <v>0.5</v>
      </c>
      <c r="HP253" s="10">
        <v>0.66666666699999999</v>
      </c>
      <c r="HQ253" s="10">
        <v>0</v>
      </c>
      <c r="HR253" s="10">
        <v>1</v>
      </c>
      <c r="HS253" s="10">
        <v>0.5</v>
      </c>
      <c r="HT253" s="10">
        <v>1</v>
      </c>
      <c r="HU253" s="10">
        <v>1</v>
      </c>
      <c r="HV253" s="10">
        <v>0.80555555599999995</v>
      </c>
      <c r="HW253" s="10">
        <v>0.625</v>
      </c>
      <c r="HX253" s="10">
        <v>0.63333333300000005</v>
      </c>
      <c r="HY253" s="10">
        <v>0.68796296300000004</v>
      </c>
      <c r="HZ253" s="10" t="s">
        <v>5200</v>
      </c>
      <c r="IA253" s="10" t="s">
        <v>266</v>
      </c>
      <c r="IB253" s="10" t="s">
        <v>5179</v>
      </c>
      <c r="IC253" s="10">
        <v>78112</v>
      </c>
      <c r="ID253" s="10">
        <v>93561</v>
      </c>
      <c r="IE253" s="10">
        <v>106005</v>
      </c>
      <c r="IF253" s="10" t="s">
        <v>242</v>
      </c>
      <c r="IG253" s="10">
        <v>78112</v>
      </c>
    </row>
    <row r="254" spans="1:241" customFormat="1" ht="14" customHeight="1" x14ac:dyDescent="0.2">
      <c r="A254">
        <v>253</v>
      </c>
      <c r="B254">
        <v>277</v>
      </c>
      <c r="C254" s="1">
        <v>44795.604861111111</v>
      </c>
      <c r="D254" s="1">
        <v>44795.604861111111</v>
      </c>
      <c r="E254">
        <v>4</v>
      </c>
      <c r="G254" t="s">
        <v>242</v>
      </c>
      <c r="H254" t="s">
        <v>242</v>
      </c>
      <c r="I254">
        <v>1</v>
      </c>
      <c r="J254" s="1">
        <v>44795.604861111111</v>
      </c>
      <c r="K254" t="s">
        <v>5201</v>
      </c>
      <c r="L254" t="s">
        <v>242</v>
      </c>
      <c r="M254" t="s">
        <v>242</v>
      </c>
      <c r="P254" t="s">
        <v>242</v>
      </c>
      <c r="Q254" t="s">
        <v>242</v>
      </c>
      <c r="T254" t="s">
        <v>5202</v>
      </c>
      <c r="V254" t="s">
        <v>5203</v>
      </c>
      <c r="W254">
        <v>53015103</v>
      </c>
      <c r="X254">
        <v>7374</v>
      </c>
      <c r="Y254" t="s">
        <v>297</v>
      </c>
      <c r="Z254" t="s">
        <v>765</v>
      </c>
      <c r="AA254">
        <v>2020</v>
      </c>
      <c r="AC254">
        <v>0</v>
      </c>
      <c r="AF254">
        <v>11</v>
      </c>
      <c r="AG254" t="s">
        <v>242</v>
      </c>
      <c r="AJ254" s="27">
        <v>1</v>
      </c>
      <c r="AK254">
        <v>6</v>
      </c>
      <c r="AL254" s="27">
        <v>0</v>
      </c>
      <c r="AM254">
        <v>0</v>
      </c>
      <c r="AN254" s="27">
        <v>0</v>
      </c>
      <c r="AO254">
        <v>0</v>
      </c>
      <c r="AQ254">
        <v>2</v>
      </c>
      <c r="AT254" s="27">
        <v>1</v>
      </c>
      <c r="AU254">
        <v>1</v>
      </c>
      <c r="AV254" s="21">
        <f t="shared" si="12"/>
        <v>9.0909090909090917</v>
      </c>
      <c r="AW254">
        <v>2</v>
      </c>
      <c r="AZ254" s="27">
        <v>1</v>
      </c>
      <c r="BA254">
        <v>2</v>
      </c>
      <c r="BB254" s="21">
        <f t="shared" si="13"/>
        <v>18.181818181818183</v>
      </c>
      <c r="BC254" t="s">
        <v>242</v>
      </c>
      <c r="BF254" s="27">
        <v>1</v>
      </c>
      <c r="BG254">
        <v>4.7</v>
      </c>
      <c r="BI254">
        <v>2</v>
      </c>
      <c r="BL254" s="27">
        <v>1</v>
      </c>
      <c r="BM254">
        <v>2</v>
      </c>
      <c r="BP254" s="27">
        <v>1</v>
      </c>
      <c r="BQ254">
        <v>4</v>
      </c>
      <c r="BR254" s="21">
        <f t="shared" si="14"/>
        <v>36.363636363636367</v>
      </c>
      <c r="BS254" t="s">
        <v>3471</v>
      </c>
      <c r="BT254">
        <v>3</v>
      </c>
      <c r="BW254" s="27">
        <v>0</v>
      </c>
      <c r="BX254" s="24" t="s">
        <v>242</v>
      </c>
      <c r="BY254" s="21" t="s">
        <v>242</v>
      </c>
      <c r="BZ254" t="s">
        <v>242</v>
      </c>
      <c r="CA254" t="s">
        <v>242</v>
      </c>
      <c r="CD254" s="27">
        <v>0</v>
      </c>
      <c r="CF254" t="s">
        <v>242</v>
      </c>
      <c r="CG254" t="s">
        <v>242</v>
      </c>
      <c r="CI254" s="27">
        <v>0</v>
      </c>
      <c r="CK254" t="s">
        <v>242</v>
      </c>
      <c r="CN254" s="27">
        <v>0</v>
      </c>
      <c r="CO254" s="27">
        <v>0.5</v>
      </c>
      <c r="CP254" t="s">
        <v>242</v>
      </c>
      <c r="CQ254">
        <v>100</v>
      </c>
      <c r="CR254" t="s">
        <v>242</v>
      </c>
      <c r="CU254" s="27">
        <v>1</v>
      </c>
      <c r="CV254" t="s">
        <v>5204</v>
      </c>
      <c r="CW254">
        <v>1</v>
      </c>
      <c r="CZ254" s="27">
        <v>1</v>
      </c>
      <c r="DA254">
        <v>20267</v>
      </c>
      <c r="DB254">
        <v>2</v>
      </c>
      <c r="DD254" s="27">
        <v>1</v>
      </c>
      <c r="DE254">
        <v>107010</v>
      </c>
      <c r="DF254">
        <v>2</v>
      </c>
      <c r="DG254">
        <v>101311</v>
      </c>
      <c r="DH254">
        <v>2</v>
      </c>
      <c r="DI254" t="s">
        <v>242</v>
      </c>
      <c r="DJ254" t="s">
        <v>242</v>
      </c>
      <c r="DL254" s="27">
        <v>1</v>
      </c>
      <c r="DM254">
        <v>116530</v>
      </c>
      <c r="DN254">
        <v>2</v>
      </c>
      <c r="DP254">
        <v>1</v>
      </c>
      <c r="DS254" s="27">
        <v>1</v>
      </c>
      <c r="DT254" s="2" t="s">
        <v>5205</v>
      </c>
      <c r="DU254" s="27">
        <v>1</v>
      </c>
      <c r="DV254" t="s">
        <v>5206</v>
      </c>
      <c r="DW254" s="27">
        <v>1</v>
      </c>
      <c r="DX254" s="2" t="s">
        <v>5207</v>
      </c>
      <c r="DY254" s="27">
        <v>1</v>
      </c>
      <c r="DZ254" t="s">
        <v>5208</v>
      </c>
      <c r="EA254" s="27">
        <v>0</v>
      </c>
      <c r="EC254" s="27">
        <v>0</v>
      </c>
      <c r="EE254" s="27">
        <v>0</v>
      </c>
      <c r="EG254" s="27">
        <v>0</v>
      </c>
      <c r="EI254" s="27">
        <v>0</v>
      </c>
      <c r="EK254" s="27">
        <v>1</v>
      </c>
      <c r="EM254">
        <v>1</v>
      </c>
      <c r="EP254" s="27">
        <v>0</v>
      </c>
      <c r="EQ254" t="s">
        <v>242</v>
      </c>
      <c r="ER254" t="s">
        <v>242</v>
      </c>
      <c r="EU254" t="s">
        <v>242</v>
      </c>
      <c r="EV254" t="s">
        <v>242</v>
      </c>
      <c r="EX254" s="27">
        <v>0</v>
      </c>
      <c r="EY254" t="s">
        <v>242</v>
      </c>
      <c r="FA254" s="27">
        <v>0</v>
      </c>
      <c r="FB254" t="s">
        <v>242</v>
      </c>
      <c r="FD254" s="27">
        <v>0</v>
      </c>
      <c r="FE254" t="s">
        <v>242</v>
      </c>
      <c r="FG254" s="27">
        <v>0</v>
      </c>
      <c r="FH254" t="s">
        <v>242</v>
      </c>
      <c r="FJ254" t="s">
        <v>242</v>
      </c>
      <c r="FM254" s="27">
        <v>1</v>
      </c>
      <c r="FN254" t="s">
        <v>242</v>
      </c>
      <c r="FO254" t="s">
        <v>242</v>
      </c>
      <c r="FP254" t="s">
        <v>242</v>
      </c>
      <c r="FQ254" t="s">
        <v>5209</v>
      </c>
      <c r="FR254" s="27">
        <v>1</v>
      </c>
      <c r="FS254">
        <v>53</v>
      </c>
      <c r="FT254">
        <v>2</v>
      </c>
      <c r="FV254" s="27">
        <v>1</v>
      </c>
      <c r="FW254">
        <v>11</v>
      </c>
      <c r="FX254">
        <v>15</v>
      </c>
      <c r="FY254">
        <v>56</v>
      </c>
      <c r="FZ254">
        <v>8</v>
      </c>
      <c r="GA254" t="s">
        <v>242</v>
      </c>
      <c r="GB254" t="s">
        <v>242</v>
      </c>
      <c r="GC254" t="s">
        <v>242</v>
      </c>
      <c r="GD254">
        <v>1</v>
      </c>
      <c r="GF254">
        <v>1</v>
      </c>
      <c r="GI254" s="27">
        <v>0</v>
      </c>
      <c r="GJ254" t="s">
        <v>242</v>
      </c>
      <c r="GK254" t="s">
        <v>242</v>
      </c>
      <c r="GM254" t="s">
        <v>242</v>
      </c>
      <c r="GP254" s="27">
        <v>1</v>
      </c>
      <c r="GQ254">
        <v>291</v>
      </c>
      <c r="GT254">
        <v>1</v>
      </c>
      <c r="GW254" s="27">
        <v>0</v>
      </c>
      <c r="GY254" s="27">
        <v>0</v>
      </c>
      <c r="HA254" t="s">
        <v>242</v>
      </c>
      <c r="HD254" s="27">
        <v>1</v>
      </c>
      <c r="HE254" t="s">
        <v>5210</v>
      </c>
      <c r="HF254">
        <v>1</v>
      </c>
      <c r="HI254">
        <v>0.55555555599999995</v>
      </c>
      <c r="HJ254">
        <v>0</v>
      </c>
      <c r="HK254">
        <v>0.75</v>
      </c>
      <c r="HL254">
        <v>1</v>
      </c>
      <c r="HM254">
        <v>0.5</v>
      </c>
      <c r="HN254">
        <v>0</v>
      </c>
      <c r="HO254">
        <v>0</v>
      </c>
      <c r="HP254">
        <v>1</v>
      </c>
      <c r="HQ254">
        <v>0</v>
      </c>
      <c r="HR254">
        <v>1</v>
      </c>
      <c r="HS254">
        <v>0</v>
      </c>
      <c r="HT254">
        <v>1</v>
      </c>
      <c r="HU254">
        <v>1</v>
      </c>
      <c r="HV254">
        <v>0.43518518499999997</v>
      </c>
      <c r="HW254">
        <v>0.375</v>
      </c>
      <c r="HX254">
        <v>0.6</v>
      </c>
      <c r="HY254">
        <v>0.47006172800000001</v>
      </c>
      <c r="HZ254" t="s">
        <v>5211</v>
      </c>
      <c r="IA254" t="s">
        <v>266</v>
      </c>
      <c r="IB254" t="s">
        <v>5202</v>
      </c>
      <c r="IC254">
        <v>14175.2</v>
      </c>
      <c r="ID254">
        <v>14589.8</v>
      </c>
      <c r="IE254">
        <v>15005.4</v>
      </c>
      <c r="IF254">
        <v>16498.3</v>
      </c>
      <c r="IG254">
        <v>14175.2</v>
      </c>
    </row>
    <row r="255" spans="1:241" customFormat="1" ht="14" customHeight="1" x14ac:dyDescent="0.2">
      <c r="A255">
        <v>254</v>
      </c>
      <c r="B255">
        <v>278</v>
      </c>
      <c r="C255" s="1">
        <v>44795.604861111111</v>
      </c>
      <c r="D255" s="1">
        <v>44795.604861111111</v>
      </c>
      <c r="E255">
        <v>4</v>
      </c>
      <c r="G255" t="s">
        <v>242</v>
      </c>
      <c r="H255" t="s">
        <v>242</v>
      </c>
      <c r="I255">
        <v>1</v>
      </c>
      <c r="J255" s="1">
        <v>44795.604861111111</v>
      </c>
      <c r="K255" t="s">
        <v>5212</v>
      </c>
      <c r="L255" t="s">
        <v>242</v>
      </c>
      <c r="M255" t="s">
        <v>242</v>
      </c>
      <c r="P255" t="s">
        <v>242</v>
      </c>
      <c r="Q255" t="s">
        <v>242</v>
      </c>
      <c r="T255" t="s">
        <v>5213</v>
      </c>
      <c r="V255" t="s">
        <v>5214</v>
      </c>
      <c r="W255">
        <v>416515104</v>
      </c>
      <c r="X255">
        <v>6331</v>
      </c>
      <c r="Y255" t="s">
        <v>319</v>
      </c>
      <c r="Z255" t="s">
        <v>890</v>
      </c>
      <c r="AA255">
        <v>2020</v>
      </c>
      <c r="AC255">
        <v>0.5</v>
      </c>
      <c r="AD255">
        <v>4</v>
      </c>
      <c r="AF255">
        <v>12</v>
      </c>
      <c r="AG255" t="s">
        <v>242</v>
      </c>
      <c r="AJ255" s="27">
        <v>0</v>
      </c>
      <c r="AK255">
        <v>0</v>
      </c>
      <c r="AL255" s="27">
        <v>0</v>
      </c>
      <c r="AM255">
        <v>0</v>
      </c>
      <c r="AN255" s="27">
        <v>0</v>
      </c>
      <c r="AO255">
        <v>0</v>
      </c>
      <c r="AQ255" t="s">
        <v>242</v>
      </c>
      <c r="AT255" s="27">
        <v>1</v>
      </c>
      <c r="AU255">
        <v>1</v>
      </c>
      <c r="AV255" s="21">
        <f t="shared" si="12"/>
        <v>8.3333333333333321</v>
      </c>
      <c r="AW255">
        <v>2</v>
      </c>
      <c r="AZ255" s="27">
        <v>1</v>
      </c>
      <c r="BA255">
        <v>3</v>
      </c>
      <c r="BB255" s="21">
        <f t="shared" si="13"/>
        <v>25</v>
      </c>
      <c r="BC255" t="s">
        <v>242</v>
      </c>
      <c r="BF255" s="27">
        <v>1</v>
      </c>
      <c r="BG255">
        <v>7</v>
      </c>
      <c r="BI255">
        <v>2</v>
      </c>
      <c r="BL255" s="27">
        <v>1</v>
      </c>
      <c r="BM255">
        <v>2</v>
      </c>
      <c r="BP255" s="27">
        <v>1</v>
      </c>
      <c r="BQ255">
        <v>4</v>
      </c>
      <c r="BR255" s="21">
        <f t="shared" si="14"/>
        <v>33.333333333333329</v>
      </c>
      <c r="BT255">
        <v>1</v>
      </c>
      <c r="BW255" s="27">
        <v>1</v>
      </c>
      <c r="BX255">
        <v>3</v>
      </c>
      <c r="BY255" s="21">
        <f t="shared" si="15"/>
        <v>25</v>
      </c>
      <c r="BZ255">
        <v>2</v>
      </c>
      <c r="CA255">
        <v>1</v>
      </c>
      <c r="CD255" s="27">
        <v>0</v>
      </c>
      <c r="CF255" t="s">
        <v>242</v>
      </c>
      <c r="CG255" t="s">
        <v>242</v>
      </c>
      <c r="CI255" s="27">
        <v>1</v>
      </c>
      <c r="CJ255" t="s">
        <v>5215</v>
      </c>
      <c r="CK255">
        <v>1</v>
      </c>
      <c r="CN255" s="27">
        <v>0</v>
      </c>
      <c r="CO255" s="27">
        <v>0</v>
      </c>
      <c r="CP255" t="s">
        <v>242</v>
      </c>
      <c r="CQ255" t="s">
        <v>242</v>
      </c>
      <c r="CR255" t="s">
        <v>242</v>
      </c>
      <c r="CU255" s="27">
        <v>1</v>
      </c>
      <c r="CV255" s="2" t="s">
        <v>5216</v>
      </c>
      <c r="CW255">
        <v>1</v>
      </c>
      <c r="CZ255" s="27">
        <v>1</v>
      </c>
      <c r="DA255">
        <v>13251</v>
      </c>
      <c r="DB255">
        <v>2</v>
      </c>
      <c r="DC255" t="s">
        <v>5217</v>
      </c>
      <c r="DD255" s="27">
        <v>1</v>
      </c>
      <c r="DE255">
        <v>134</v>
      </c>
      <c r="DF255">
        <v>2</v>
      </c>
      <c r="DG255">
        <v>18964</v>
      </c>
      <c r="DH255">
        <v>2</v>
      </c>
      <c r="DI255" t="s">
        <v>242</v>
      </c>
      <c r="DJ255" t="s">
        <v>242</v>
      </c>
      <c r="DL255" s="27">
        <v>1</v>
      </c>
      <c r="DM255">
        <v>47303</v>
      </c>
      <c r="DN255">
        <v>2</v>
      </c>
      <c r="DP255">
        <v>4</v>
      </c>
      <c r="DS255" s="27">
        <v>1</v>
      </c>
      <c r="DT255" s="2" t="s">
        <v>5218</v>
      </c>
      <c r="DU255" s="27">
        <v>1</v>
      </c>
      <c r="DV255" t="s">
        <v>5219</v>
      </c>
      <c r="DW255" s="27">
        <v>1</v>
      </c>
      <c r="DX255" s="2" t="s">
        <v>5220</v>
      </c>
      <c r="DY255" s="27">
        <v>1</v>
      </c>
      <c r="DZ255" t="s">
        <v>5221</v>
      </c>
      <c r="EA255" s="27">
        <v>1</v>
      </c>
      <c r="EB255" t="s">
        <v>5222</v>
      </c>
      <c r="EC255" s="27">
        <v>1</v>
      </c>
      <c r="ED255" t="s">
        <v>5223</v>
      </c>
      <c r="EE255" s="27">
        <v>1</v>
      </c>
      <c r="EF255" s="2" t="s">
        <v>5224</v>
      </c>
      <c r="EG255" s="27">
        <v>1</v>
      </c>
      <c r="EH255" t="s">
        <v>5225</v>
      </c>
      <c r="EI255" s="27">
        <v>1</v>
      </c>
      <c r="EJ255" t="s">
        <v>5226</v>
      </c>
      <c r="EK255" s="27">
        <v>1</v>
      </c>
      <c r="EM255">
        <v>1</v>
      </c>
      <c r="EP255" s="27">
        <v>1</v>
      </c>
      <c r="EQ255" t="s">
        <v>242</v>
      </c>
      <c r="ER255" t="s">
        <v>242</v>
      </c>
      <c r="EU255">
        <v>1</v>
      </c>
      <c r="EV255" t="s">
        <v>242</v>
      </c>
      <c r="EX255" s="27">
        <v>0</v>
      </c>
      <c r="EY255" t="s">
        <v>242</v>
      </c>
      <c r="FA255" s="27">
        <v>0</v>
      </c>
      <c r="FB255" t="s">
        <v>242</v>
      </c>
      <c r="FD255" s="27">
        <v>0</v>
      </c>
      <c r="FE255" t="s">
        <v>242</v>
      </c>
      <c r="FG255" s="27">
        <v>0</v>
      </c>
      <c r="FH255" t="s">
        <v>242</v>
      </c>
      <c r="FJ255" t="s">
        <v>242</v>
      </c>
      <c r="FM255" s="27">
        <v>0</v>
      </c>
      <c r="FN255" t="s">
        <v>242</v>
      </c>
      <c r="FO255" t="s">
        <v>242</v>
      </c>
      <c r="FP255" t="s">
        <v>242</v>
      </c>
      <c r="FQ255" t="s">
        <v>5227</v>
      </c>
      <c r="FR255" s="27">
        <v>1</v>
      </c>
      <c r="FS255">
        <v>59.7</v>
      </c>
      <c r="FT255" t="s">
        <v>242</v>
      </c>
      <c r="FV255" s="27">
        <v>1</v>
      </c>
      <c r="FW255">
        <v>10.199999999999999</v>
      </c>
      <c r="FX255">
        <v>9.6</v>
      </c>
      <c r="FY255">
        <v>72.099999999999994</v>
      </c>
      <c r="FZ255">
        <v>5.9</v>
      </c>
      <c r="GA255" t="s">
        <v>242</v>
      </c>
      <c r="GB255" t="s">
        <v>242</v>
      </c>
      <c r="GC255" t="s">
        <v>242</v>
      </c>
      <c r="GD255" t="s">
        <v>242</v>
      </c>
      <c r="GF255">
        <v>1</v>
      </c>
      <c r="GI255" s="27">
        <v>1</v>
      </c>
      <c r="GJ255">
        <v>0.99</v>
      </c>
      <c r="GK255" t="s">
        <v>242</v>
      </c>
      <c r="GM255">
        <v>1</v>
      </c>
      <c r="GP255" s="27">
        <v>1</v>
      </c>
      <c r="GQ255">
        <v>127</v>
      </c>
      <c r="GT255">
        <v>1</v>
      </c>
      <c r="GW255" s="27">
        <v>0</v>
      </c>
      <c r="GY255" s="27">
        <v>0</v>
      </c>
      <c r="HA255" t="s">
        <v>242</v>
      </c>
      <c r="HD255" s="27">
        <v>1</v>
      </c>
      <c r="HE255" t="s">
        <v>5228</v>
      </c>
      <c r="HF255">
        <v>1</v>
      </c>
      <c r="HI255">
        <v>0.66666666699999999</v>
      </c>
      <c r="HJ255">
        <v>1</v>
      </c>
      <c r="HK255">
        <v>0.5</v>
      </c>
      <c r="HL255">
        <v>1</v>
      </c>
      <c r="HM255">
        <v>1</v>
      </c>
      <c r="HN255">
        <v>1</v>
      </c>
      <c r="HO255">
        <v>0</v>
      </c>
      <c r="HP255">
        <v>0.66666666699999999</v>
      </c>
      <c r="HQ255">
        <v>1</v>
      </c>
      <c r="HR255">
        <v>1</v>
      </c>
      <c r="HS255">
        <v>0</v>
      </c>
      <c r="HT255">
        <v>1</v>
      </c>
      <c r="HU255">
        <v>1</v>
      </c>
      <c r="HV255">
        <v>0.72222222199999997</v>
      </c>
      <c r="HW255">
        <v>0.75</v>
      </c>
      <c r="HX255">
        <v>0.73333333300000003</v>
      </c>
      <c r="HY255">
        <v>0.73518518499999996</v>
      </c>
      <c r="HZ255" t="s">
        <v>5229</v>
      </c>
      <c r="IA255" t="s">
        <v>266</v>
      </c>
      <c r="IB255" t="s">
        <v>5213</v>
      </c>
      <c r="IC255">
        <v>20830</v>
      </c>
      <c r="ID255">
        <v>20630</v>
      </c>
      <c r="IE255">
        <v>22445</v>
      </c>
      <c r="IF255">
        <v>22442</v>
      </c>
      <c r="IG255">
        <v>20830</v>
      </c>
    </row>
    <row r="256" spans="1:241" customFormat="1" ht="14" customHeight="1" x14ac:dyDescent="0.2">
      <c r="A256">
        <v>255</v>
      </c>
      <c r="B256">
        <v>279</v>
      </c>
      <c r="C256" s="1">
        <v>44795.604861111111</v>
      </c>
      <c r="D256" s="1">
        <v>44795.604861111111</v>
      </c>
      <c r="E256">
        <v>4</v>
      </c>
      <c r="G256" t="s">
        <v>242</v>
      </c>
      <c r="H256" t="s">
        <v>242</v>
      </c>
      <c r="I256">
        <v>1</v>
      </c>
      <c r="J256" s="1">
        <v>44795.604861111111</v>
      </c>
      <c r="K256" t="s">
        <v>5230</v>
      </c>
      <c r="L256" t="s">
        <v>242</v>
      </c>
      <c r="M256" t="s">
        <v>242</v>
      </c>
      <c r="P256" t="s">
        <v>242</v>
      </c>
      <c r="Q256" t="s">
        <v>242</v>
      </c>
      <c r="T256" t="s">
        <v>5231</v>
      </c>
      <c r="V256" t="s">
        <v>5232</v>
      </c>
      <c r="W256">
        <v>253868103</v>
      </c>
      <c r="X256">
        <v>6798</v>
      </c>
      <c r="Y256" t="s">
        <v>659</v>
      </c>
      <c r="Z256" t="s">
        <v>660</v>
      </c>
      <c r="AA256">
        <v>2020</v>
      </c>
      <c r="AC256">
        <v>1</v>
      </c>
      <c r="AD256">
        <v>15</v>
      </c>
      <c r="AF256">
        <v>11</v>
      </c>
      <c r="AG256" t="s">
        <v>242</v>
      </c>
      <c r="AJ256" s="27">
        <v>0</v>
      </c>
      <c r="AK256">
        <v>0</v>
      </c>
      <c r="AL256" s="27">
        <v>0</v>
      </c>
      <c r="AM256">
        <v>0</v>
      </c>
      <c r="AN256" s="27">
        <v>0</v>
      </c>
      <c r="AO256">
        <v>0</v>
      </c>
      <c r="AQ256" t="s">
        <v>242</v>
      </c>
      <c r="AT256" s="27">
        <v>1</v>
      </c>
      <c r="AU256">
        <v>1</v>
      </c>
      <c r="AV256" s="21">
        <f t="shared" si="12"/>
        <v>9.0909090909090917</v>
      </c>
      <c r="AW256">
        <v>2</v>
      </c>
      <c r="AZ256" s="27">
        <v>1</v>
      </c>
      <c r="BA256">
        <v>2</v>
      </c>
      <c r="BB256" s="21">
        <f t="shared" si="13"/>
        <v>18.181818181818183</v>
      </c>
      <c r="BC256" t="s">
        <v>242</v>
      </c>
      <c r="BF256" s="27">
        <v>1</v>
      </c>
      <c r="BG256">
        <v>6.5</v>
      </c>
      <c r="BI256">
        <v>2</v>
      </c>
      <c r="BL256" s="27">
        <v>1</v>
      </c>
      <c r="BM256">
        <v>2</v>
      </c>
      <c r="BP256" s="27">
        <v>1</v>
      </c>
      <c r="BQ256">
        <v>3</v>
      </c>
      <c r="BR256" s="21">
        <f t="shared" si="14"/>
        <v>27.27272727272727</v>
      </c>
      <c r="BT256">
        <v>1</v>
      </c>
      <c r="BW256" s="27">
        <v>1</v>
      </c>
      <c r="BX256">
        <v>1</v>
      </c>
      <c r="BY256" s="21">
        <f t="shared" si="15"/>
        <v>9.0909090909090917</v>
      </c>
      <c r="BZ256">
        <v>2</v>
      </c>
      <c r="CA256">
        <v>1</v>
      </c>
      <c r="CD256" s="27">
        <v>0</v>
      </c>
      <c r="CF256" t="s">
        <v>242</v>
      </c>
      <c r="CG256" t="s">
        <v>242</v>
      </c>
      <c r="CI256" s="27">
        <v>1</v>
      </c>
      <c r="CJ256" t="s">
        <v>5233</v>
      </c>
      <c r="CK256">
        <v>1</v>
      </c>
      <c r="CN256" s="27">
        <v>1</v>
      </c>
      <c r="CO256" s="27">
        <v>0.5</v>
      </c>
      <c r="CP256">
        <v>100</v>
      </c>
      <c r="CQ256">
        <v>100</v>
      </c>
      <c r="CR256" t="s">
        <v>242</v>
      </c>
      <c r="CS256" t="s">
        <v>5234</v>
      </c>
      <c r="CU256" s="27">
        <v>1</v>
      </c>
      <c r="CV256" t="s">
        <v>5235</v>
      </c>
      <c r="CW256">
        <v>1</v>
      </c>
      <c r="CZ256" s="27">
        <v>1</v>
      </c>
      <c r="DA256">
        <v>32798</v>
      </c>
      <c r="DB256">
        <v>2</v>
      </c>
      <c r="DD256" s="27">
        <v>1</v>
      </c>
      <c r="DE256">
        <v>1833390</v>
      </c>
      <c r="DF256">
        <v>2</v>
      </c>
      <c r="DG256">
        <v>2964619</v>
      </c>
      <c r="DH256">
        <v>2</v>
      </c>
      <c r="DI256" t="s">
        <v>242</v>
      </c>
      <c r="DJ256" t="s">
        <v>242</v>
      </c>
      <c r="DL256" s="27">
        <v>1</v>
      </c>
      <c r="DM256">
        <v>2521356</v>
      </c>
      <c r="DN256">
        <v>2</v>
      </c>
      <c r="DP256">
        <v>1</v>
      </c>
      <c r="DS256" s="27">
        <v>1</v>
      </c>
      <c r="DT256" s="2" t="s">
        <v>5236</v>
      </c>
      <c r="DU256" s="27">
        <v>1</v>
      </c>
      <c r="DV256" s="2" t="s">
        <v>5237</v>
      </c>
      <c r="DW256" s="27">
        <v>1</v>
      </c>
      <c r="DX256" t="s">
        <v>5238</v>
      </c>
      <c r="DY256" s="27">
        <v>1</v>
      </c>
      <c r="DZ256" s="2" t="s">
        <v>5239</v>
      </c>
      <c r="EA256" s="27">
        <v>1</v>
      </c>
      <c r="EC256" s="27">
        <v>1</v>
      </c>
      <c r="ED256" s="2" t="s">
        <v>5240</v>
      </c>
      <c r="EE256" s="27">
        <v>1</v>
      </c>
      <c r="EF256" t="s">
        <v>5241</v>
      </c>
      <c r="EG256" s="27">
        <v>1</v>
      </c>
      <c r="EH256" t="s">
        <v>5241</v>
      </c>
      <c r="EI256" s="27">
        <v>1</v>
      </c>
      <c r="EJ256" t="s">
        <v>5242</v>
      </c>
      <c r="EK256" s="27">
        <v>1</v>
      </c>
      <c r="EM256">
        <v>1</v>
      </c>
      <c r="EP256" s="27">
        <v>0</v>
      </c>
      <c r="EQ256" t="s">
        <v>242</v>
      </c>
      <c r="ER256" t="s">
        <v>242</v>
      </c>
      <c r="EU256" t="s">
        <v>242</v>
      </c>
      <c r="EV256" t="s">
        <v>242</v>
      </c>
      <c r="EX256" s="27">
        <v>0</v>
      </c>
      <c r="EY256" t="s">
        <v>242</v>
      </c>
      <c r="FA256" s="27">
        <v>0</v>
      </c>
      <c r="FB256" t="s">
        <v>242</v>
      </c>
      <c r="FD256" s="27">
        <v>1</v>
      </c>
      <c r="FE256">
        <v>6444.94</v>
      </c>
      <c r="FG256" s="27">
        <v>0</v>
      </c>
      <c r="FH256" t="s">
        <v>242</v>
      </c>
      <c r="FJ256">
        <v>1</v>
      </c>
      <c r="FM256" s="27">
        <v>1</v>
      </c>
      <c r="FN256">
        <v>8</v>
      </c>
      <c r="FO256">
        <v>61</v>
      </c>
      <c r="FP256">
        <v>31</v>
      </c>
      <c r="FR256" s="27">
        <v>1</v>
      </c>
      <c r="FS256">
        <v>25</v>
      </c>
      <c r="FT256">
        <v>2</v>
      </c>
      <c r="FV256" s="27">
        <v>1</v>
      </c>
      <c r="FW256">
        <v>10</v>
      </c>
      <c r="FX256">
        <v>10</v>
      </c>
      <c r="FY256">
        <v>66</v>
      </c>
      <c r="FZ256">
        <v>11</v>
      </c>
      <c r="GA256" t="s">
        <v>242</v>
      </c>
      <c r="GB256" t="s">
        <v>242</v>
      </c>
      <c r="GC256" t="s">
        <v>242</v>
      </c>
      <c r="GD256">
        <v>1</v>
      </c>
      <c r="GF256">
        <v>1</v>
      </c>
      <c r="GI256" s="27">
        <v>0</v>
      </c>
      <c r="GJ256" t="s">
        <v>242</v>
      </c>
      <c r="GK256" t="s">
        <v>242</v>
      </c>
      <c r="GM256" t="s">
        <v>242</v>
      </c>
      <c r="GP256" s="27">
        <v>1</v>
      </c>
      <c r="GQ256">
        <v>78</v>
      </c>
      <c r="GT256">
        <v>1</v>
      </c>
      <c r="GW256" s="27">
        <v>0</v>
      </c>
      <c r="GY256" s="27">
        <v>0</v>
      </c>
      <c r="HA256" t="s">
        <v>242</v>
      </c>
      <c r="HD256" s="27">
        <v>1</v>
      </c>
      <c r="HE256" t="s">
        <v>5243</v>
      </c>
      <c r="HF256">
        <v>1</v>
      </c>
      <c r="HI256">
        <v>0.66666666699999999</v>
      </c>
      <c r="HJ256">
        <v>1</v>
      </c>
      <c r="HK256">
        <v>0.75</v>
      </c>
      <c r="HL256">
        <v>1</v>
      </c>
      <c r="HM256">
        <v>1</v>
      </c>
      <c r="HN256">
        <v>0</v>
      </c>
      <c r="HO256">
        <v>0.25</v>
      </c>
      <c r="HP256">
        <v>1</v>
      </c>
      <c r="HQ256">
        <v>0</v>
      </c>
      <c r="HR256">
        <v>1</v>
      </c>
      <c r="HS256">
        <v>0</v>
      </c>
      <c r="HT256">
        <v>1</v>
      </c>
      <c r="HU256">
        <v>1</v>
      </c>
      <c r="HV256">
        <v>0.80555555599999995</v>
      </c>
      <c r="HW256">
        <v>0.5625</v>
      </c>
      <c r="HX256">
        <v>0.6</v>
      </c>
      <c r="HY256">
        <v>0.65601851899999997</v>
      </c>
      <c r="HZ256" t="s">
        <v>5244</v>
      </c>
      <c r="IA256" t="s">
        <v>266</v>
      </c>
      <c r="IB256" t="s">
        <v>5231</v>
      </c>
      <c r="IC256">
        <v>3591.1619999999998</v>
      </c>
      <c r="ID256">
        <v>4230.3860000000004</v>
      </c>
      <c r="IE256">
        <v>5920.0640000000003</v>
      </c>
      <c r="IF256">
        <v>4934.7749999999996</v>
      </c>
      <c r="IG256">
        <v>3591.1619999999998</v>
      </c>
    </row>
    <row r="257" spans="1:241" customFormat="1" ht="14" customHeight="1" x14ac:dyDescent="0.2">
      <c r="A257">
        <v>256</v>
      </c>
      <c r="B257">
        <v>280</v>
      </c>
      <c r="C257" s="1">
        <v>44795.604861111111</v>
      </c>
      <c r="D257" s="1">
        <v>44795.604861111111</v>
      </c>
      <c r="E257">
        <v>4</v>
      </c>
      <c r="G257" t="s">
        <v>242</v>
      </c>
      <c r="H257" t="s">
        <v>242</v>
      </c>
      <c r="I257">
        <v>1</v>
      </c>
      <c r="J257" s="1">
        <v>44795.604861111111</v>
      </c>
      <c r="K257" t="s">
        <v>5245</v>
      </c>
      <c r="L257" t="s">
        <v>242</v>
      </c>
      <c r="M257" t="s">
        <v>242</v>
      </c>
      <c r="P257" t="s">
        <v>242</v>
      </c>
      <c r="Q257" t="s">
        <v>242</v>
      </c>
      <c r="T257" t="s">
        <v>5246</v>
      </c>
      <c r="U257" s="24">
        <v>49071</v>
      </c>
      <c r="V257" t="s">
        <v>5247</v>
      </c>
      <c r="W257">
        <v>444859102</v>
      </c>
      <c r="X257">
        <v>6324</v>
      </c>
      <c r="Y257" t="s">
        <v>350</v>
      </c>
      <c r="Z257" t="s">
        <v>351</v>
      </c>
      <c r="AA257">
        <v>2019</v>
      </c>
      <c r="AC257">
        <v>0.5</v>
      </c>
      <c r="AD257">
        <v>4</v>
      </c>
      <c r="AF257">
        <v>14</v>
      </c>
      <c r="AG257" t="s">
        <v>242</v>
      </c>
      <c r="AJ257" s="27">
        <v>1</v>
      </c>
      <c r="AK257">
        <v>3</v>
      </c>
      <c r="AL257" s="27">
        <v>0</v>
      </c>
      <c r="AM257">
        <v>0</v>
      </c>
      <c r="AN257" s="27">
        <v>0</v>
      </c>
      <c r="AO257">
        <v>0</v>
      </c>
      <c r="AP257" t="s">
        <v>5248</v>
      </c>
      <c r="AQ257">
        <v>2</v>
      </c>
      <c r="AT257" s="27">
        <v>1</v>
      </c>
      <c r="AU257">
        <v>1</v>
      </c>
      <c r="AV257" s="21">
        <f t="shared" si="12"/>
        <v>7.1428571428571423</v>
      </c>
      <c r="AW257">
        <v>2</v>
      </c>
      <c r="AZ257" s="27">
        <v>1</v>
      </c>
      <c r="BA257">
        <v>2</v>
      </c>
      <c r="BB257" s="21">
        <f t="shared" si="13"/>
        <v>14.285714285714285</v>
      </c>
      <c r="BC257" t="s">
        <v>242</v>
      </c>
      <c r="BF257" s="27">
        <v>1</v>
      </c>
      <c r="BI257">
        <v>2</v>
      </c>
      <c r="BL257" s="27">
        <v>1</v>
      </c>
      <c r="BM257">
        <v>2</v>
      </c>
      <c r="BP257" s="27">
        <v>1</v>
      </c>
      <c r="BQ257">
        <v>2</v>
      </c>
      <c r="BR257" s="21">
        <f t="shared" si="14"/>
        <v>14.285714285714285</v>
      </c>
      <c r="BT257">
        <v>1</v>
      </c>
      <c r="BW257" s="27">
        <v>1</v>
      </c>
      <c r="BX257">
        <v>2</v>
      </c>
      <c r="BY257" s="21">
        <f t="shared" si="15"/>
        <v>14.285714285714285</v>
      </c>
      <c r="BZ257">
        <v>1</v>
      </c>
      <c r="CA257">
        <v>1</v>
      </c>
      <c r="CD257" s="27">
        <v>0</v>
      </c>
      <c r="CF257" t="s">
        <v>242</v>
      </c>
      <c r="CG257" t="s">
        <v>242</v>
      </c>
      <c r="CI257" s="27">
        <v>1</v>
      </c>
      <c r="CJ257" t="s">
        <v>5249</v>
      </c>
      <c r="CK257">
        <v>1</v>
      </c>
      <c r="CN257" s="27">
        <v>1</v>
      </c>
      <c r="CO257" s="27">
        <v>0.5</v>
      </c>
      <c r="CP257">
        <v>100</v>
      </c>
      <c r="CQ257" t="s">
        <v>242</v>
      </c>
      <c r="CR257" t="s">
        <v>242</v>
      </c>
      <c r="CS257" t="s">
        <v>5250</v>
      </c>
      <c r="CU257" s="27">
        <v>1</v>
      </c>
      <c r="CV257" t="s">
        <v>5251</v>
      </c>
      <c r="CW257">
        <v>1</v>
      </c>
      <c r="CZ257" s="27">
        <v>1</v>
      </c>
      <c r="DA257">
        <v>14981</v>
      </c>
      <c r="DB257">
        <v>2</v>
      </c>
      <c r="DD257" s="27">
        <v>1</v>
      </c>
      <c r="DE257" t="s">
        <v>242</v>
      </c>
      <c r="DF257" t="s">
        <v>242</v>
      </c>
      <c r="DG257">
        <v>70078</v>
      </c>
      <c r="DH257">
        <v>2</v>
      </c>
      <c r="DI257" t="s">
        <v>242</v>
      </c>
      <c r="DJ257" t="s">
        <v>242</v>
      </c>
      <c r="DL257" s="27">
        <v>0</v>
      </c>
      <c r="DM257" t="s">
        <v>242</v>
      </c>
      <c r="DN257" t="s">
        <v>242</v>
      </c>
      <c r="DP257">
        <v>1</v>
      </c>
      <c r="DS257" s="27">
        <v>0</v>
      </c>
      <c r="DU257" s="27">
        <v>1</v>
      </c>
      <c r="DV257" t="s">
        <v>5252</v>
      </c>
      <c r="DW257" s="27">
        <v>1</v>
      </c>
      <c r="DX257" t="s">
        <v>5253</v>
      </c>
      <c r="DY257" s="27">
        <v>1</v>
      </c>
      <c r="DZ257" t="s">
        <v>5254</v>
      </c>
      <c r="EA257" s="27">
        <v>0</v>
      </c>
      <c r="EC257" s="27">
        <v>0</v>
      </c>
      <c r="EE257" s="27">
        <v>0</v>
      </c>
      <c r="EG257" s="27">
        <v>0</v>
      </c>
      <c r="EI257" s="27">
        <v>1</v>
      </c>
      <c r="EJ257" t="s">
        <v>5255</v>
      </c>
      <c r="EK257" s="27">
        <v>1</v>
      </c>
      <c r="EM257">
        <v>1</v>
      </c>
      <c r="EP257" s="27">
        <v>0</v>
      </c>
      <c r="EQ257" t="s">
        <v>242</v>
      </c>
      <c r="ER257" t="s">
        <v>242</v>
      </c>
      <c r="EU257" t="s">
        <v>242</v>
      </c>
      <c r="EV257" t="s">
        <v>242</v>
      </c>
      <c r="EX257" s="27">
        <v>0</v>
      </c>
      <c r="EY257" t="s">
        <v>242</v>
      </c>
      <c r="FA257" s="27">
        <v>0</v>
      </c>
      <c r="FB257" t="s">
        <v>242</v>
      </c>
      <c r="FD257" s="27">
        <v>0</v>
      </c>
      <c r="FE257" t="s">
        <v>242</v>
      </c>
      <c r="FG257" s="27">
        <v>0</v>
      </c>
      <c r="FH257" t="s">
        <v>242</v>
      </c>
      <c r="FJ257" t="s">
        <v>242</v>
      </c>
      <c r="FM257" s="27">
        <v>1</v>
      </c>
      <c r="FN257">
        <v>12</v>
      </c>
      <c r="FO257">
        <v>60</v>
      </c>
      <c r="FP257">
        <v>28</v>
      </c>
      <c r="FR257" s="27">
        <v>1</v>
      </c>
      <c r="FS257">
        <v>72</v>
      </c>
      <c r="FT257" t="s">
        <v>242</v>
      </c>
      <c r="FV257" s="27">
        <v>0.5</v>
      </c>
      <c r="FW257" t="s">
        <v>242</v>
      </c>
      <c r="FX257" t="s">
        <v>242</v>
      </c>
      <c r="FY257" t="s">
        <v>242</v>
      </c>
      <c r="FZ257" t="s">
        <v>242</v>
      </c>
      <c r="GA257" t="s">
        <v>242</v>
      </c>
      <c r="GB257" t="s">
        <v>242</v>
      </c>
      <c r="GC257" t="s">
        <v>242</v>
      </c>
      <c r="GD257" t="s">
        <v>242</v>
      </c>
      <c r="GE257" t="s">
        <v>5256</v>
      </c>
      <c r="GF257">
        <v>1</v>
      </c>
      <c r="GI257" s="27">
        <v>0</v>
      </c>
      <c r="GJ257" t="s">
        <v>242</v>
      </c>
      <c r="GK257" t="s">
        <v>242</v>
      </c>
      <c r="GM257" t="s">
        <v>242</v>
      </c>
      <c r="GP257" s="44">
        <v>1</v>
      </c>
      <c r="GQ257">
        <v>227</v>
      </c>
      <c r="GT257" t="s">
        <v>242</v>
      </c>
      <c r="GW257" s="27">
        <v>0</v>
      </c>
      <c r="GY257" s="27">
        <v>0</v>
      </c>
      <c r="HA257" t="s">
        <v>242</v>
      </c>
      <c r="HD257" s="27">
        <v>1</v>
      </c>
      <c r="HE257" t="s">
        <v>5257</v>
      </c>
      <c r="HF257">
        <v>1</v>
      </c>
      <c r="HI257">
        <v>0.66666666699999999</v>
      </c>
      <c r="HJ257">
        <v>1</v>
      </c>
      <c r="HK257">
        <v>0.75</v>
      </c>
      <c r="HL257">
        <v>0.66666666699999999</v>
      </c>
      <c r="HM257">
        <v>0.5</v>
      </c>
      <c r="HN257">
        <v>0</v>
      </c>
      <c r="HO257">
        <v>0</v>
      </c>
      <c r="HP257">
        <v>0.83333333300000001</v>
      </c>
      <c r="HQ257">
        <v>0</v>
      </c>
      <c r="HR257">
        <v>0</v>
      </c>
      <c r="HS257">
        <v>0</v>
      </c>
      <c r="HT257">
        <v>1</v>
      </c>
      <c r="HU257">
        <v>1</v>
      </c>
      <c r="HV257">
        <v>0.80555555599999995</v>
      </c>
      <c r="HW257">
        <v>0.29166666699999999</v>
      </c>
      <c r="HX257">
        <v>0.366666667</v>
      </c>
      <c r="HY257">
        <v>0.48796296300000003</v>
      </c>
      <c r="HZ257" t="s">
        <v>5258</v>
      </c>
      <c r="IA257" t="s">
        <v>266</v>
      </c>
      <c r="IB257" t="s">
        <v>5246</v>
      </c>
      <c r="IC257">
        <v>65394</v>
      </c>
      <c r="ID257">
        <v>76546</v>
      </c>
      <c r="IE257">
        <v>83064</v>
      </c>
      <c r="IF257">
        <v>92870</v>
      </c>
      <c r="IG257">
        <v>65394</v>
      </c>
    </row>
    <row r="258" spans="1:241" customFormat="1" ht="14" customHeight="1" x14ac:dyDescent="0.2">
      <c r="A258">
        <v>257</v>
      </c>
      <c r="B258">
        <v>281</v>
      </c>
      <c r="C258" s="1">
        <v>44795.604861111111</v>
      </c>
      <c r="D258" s="1">
        <v>44795.604861111111</v>
      </c>
      <c r="E258">
        <v>4</v>
      </c>
      <c r="G258" t="s">
        <v>242</v>
      </c>
      <c r="H258" t="s">
        <v>242</v>
      </c>
      <c r="I258">
        <v>1</v>
      </c>
      <c r="J258" s="1">
        <v>44795.604861111111</v>
      </c>
      <c r="K258" t="s">
        <v>5259</v>
      </c>
      <c r="L258" t="s">
        <v>242</v>
      </c>
      <c r="M258" t="s">
        <v>242</v>
      </c>
      <c r="P258" t="s">
        <v>242</v>
      </c>
      <c r="Q258" t="s">
        <v>242</v>
      </c>
      <c r="T258" t="s">
        <v>5260</v>
      </c>
      <c r="V258" t="s">
        <v>5261</v>
      </c>
      <c r="W258">
        <v>718172109</v>
      </c>
      <c r="X258">
        <v>2111</v>
      </c>
      <c r="Y258" t="s">
        <v>326</v>
      </c>
      <c r="Z258" t="s">
        <v>4696</v>
      </c>
      <c r="AA258">
        <v>2019</v>
      </c>
      <c r="AC258">
        <v>0.5</v>
      </c>
      <c r="AD258">
        <v>15</v>
      </c>
      <c r="AF258">
        <v>12</v>
      </c>
      <c r="AG258" t="s">
        <v>242</v>
      </c>
      <c r="AJ258" s="27">
        <v>1</v>
      </c>
      <c r="AK258">
        <v>5</v>
      </c>
      <c r="AL258" s="27">
        <v>1</v>
      </c>
      <c r="AM258">
        <v>7</v>
      </c>
      <c r="AN258" s="27">
        <v>1</v>
      </c>
      <c r="AO258">
        <v>7</v>
      </c>
      <c r="AP258" t="s">
        <v>5262</v>
      </c>
      <c r="AQ258">
        <v>2</v>
      </c>
      <c r="AT258" s="27">
        <v>1</v>
      </c>
      <c r="AU258">
        <v>1</v>
      </c>
      <c r="AV258" s="21">
        <f t="shared" si="12"/>
        <v>8.3333333333333321</v>
      </c>
      <c r="AW258">
        <v>2</v>
      </c>
      <c r="AZ258" s="27">
        <v>1</v>
      </c>
      <c r="BA258">
        <v>2</v>
      </c>
      <c r="BB258" s="21">
        <f t="shared" si="13"/>
        <v>16.666666666666664</v>
      </c>
      <c r="BC258" t="s">
        <v>242</v>
      </c>
      <c r="BF258" s="27">
        <v>1</v>
      </c>
      <c r="BI258">
        <v>2</v>
      </c>
      <c r="BL258" s="27">
        <v>1</v>
      </c>
      <c r="BM258">
        <v>2</v>
      </c>
      <c r="BP258" s="27">
        <v>1</v>
      </c>
      <c r="BQ258">
        <v>3</v>
      </c>
      <c r="BR258" s="21">
        <f t="shared" si="14"/>
        <v>25</v>
      </c>
      <c r="BS258" t="s">
        <v>5263</v>
      </c>
      <c r="BT258">
        <v>3</v>
      </c>
      <c r="BW258" s="27">
        <v>0</v>
      </c>
      <c r="BX258" s="24" t="s">
        <v>242</v>
      </c>
      <c r="BY258" s="21" t="s">
        <v>242</v>
      </c>
      <c r="BZ258" t="s">
        <v>242</v>
      </c>
      <c r="CA258" t="s">
        <v>242</v>
      </c>
      <c r="CD258" s="27">
        <v>0</v>
      </c>
      <c r="CF258" t="s">
        <v>242</v>
      </c>
      <c r="CG258" t="s">
        <v>242</v>
      </c>
      <c r="CI258" s="27">
        <v>1</v>
      </c>
      <c r="CJ258" t="s">
        <v>5264</v>
      </c>
      <c r="CK258">
        <v>1</v>
      </c>
      <c r="CN258" s="27">
        <v>1</v>
      </c>
      <c r="CO258" s="27">
        <v>0.5</v>
      </c>
      <c r="CP258" t="s">
        <v>242</v>
      </c>
      <c r="CQ258">
        <v>86.6</v>
      </c>
      <c r="CR258" t="s">
        <v>242</v>
      </c>
      <c r="CS258" t="s">
        <v>5265</v>
      </c>
      <c r="CU258" s="27">
        <v>1</v>
      </c>
      <c r="CV258" s="2" t="s">
        <v>5266</v>
      </c>
      <c r="CW258">
        <v>1</v>
      </c>
      <c r="CZ258" s="27">
        <v>1</v>
      </c>
      <c r="DA258">
        <v>397210</v>
      </c>
      <c r="DB258">
        <v>2</v>
      </c>
      <c r="DD258" s="27">
        <v>1</v>
      </c>
      <c r="DE258" t="s">
        <v>242</v>
      </c>
      <c r="DF258" t="s">
        <v>242</v>
      </c>
      <c r="DH258" t="s">
        <v>242</v>
      </c>
      <c r="DI258">
        <v>158672</v>
      </c>
      <c r="DJ258">
        <v>2</v>
      </c>
      <c r="DL258" s="27">
        <v>1</v>
      </c>
      <c r="DM258">
        <v>4127000</v>
      </c>
      <c r="DN258">
        <v>2</v>
      </c>
      <c r="DP258">
        <v>1</v>
      </c>
      <c r="DS258" s="27">
        <v>1</v>
      </c>
      <c r="DT258" t="s">
        <v>5267</v>
      </c>
      <c r="DU258" s="27">
        <v>1</v>
      </c>
      <c r="DV258" t="s">
        <v>5268</v>
      </c>
      <c r="DW258" s="27">
        <v>1</v>
      </c>
      <c r="DX258" s="2" t="s">
        <v>5269</v>
      </c>
      <c r="DY258" s="27">
        <v>1</v>
      </c>
      <c r="DZ258" t="s">
        <v>5270</v>
      </c>
      <c r="EA258" s="27">
        <v>1</v>
      </c>
      <c r="EC258" s="27">
        <v>1</v>
      </c>
      <c r="ED258" t="s">
        <v>5271</v>
      </c>
      <c r="EE258" s="27">
        <v>1</v>
      </c>
      <c r="EF258" t="s">
        <v>5272</v>
      </c>
      <c r="EG258" s="27">
        <v>1</v>
      </c>
      <c r="EH258" t="s">
        <v>5273</v>
      </c>
      <c r="EI258" s="27">
        <v>1</v>
      </c>
      <c r="EJ258" t="s">
        <v>5274</v>
      </c>
      <c r="EK258" s="27">
        <v>1</v>
      </c>
      <c r="EL258" t="s">
        <v>5275</v>
      </c>
      <c r="EM258">
        <v>1</v>
      </c>
      <c r="EP258" s="27">
        <v>0</v>
      </c>
      <c r="EQ258" t="s">
        <v>242</v>
      </c>
      <c r="ER258" t="s">
        <v>242</v>
      </c>
      <c r="EU258" t="s">
        <v>242</v>
      </c>
      <c r="EV258" t="s">
        <v>242</v>
      </c>
      <c r="EX258" s="27">
        <v>1</v>
      </c>
      <c r="EY258">
        <v>4008</v>
      </c>
      <c r="EZ258" t="s">
        <v>3434</v>
      </c>
      <c r="FA258" s="27">
        <v>0</v>
      </c>
      <c r="FB258" t="s">
        <v>242</v>
      </c>
      <c r="FD258" s="27">
        <v>1</v>
      </c>
      <c r="FE258">
        <v>1883</v>
      </c>
      <c r="FG258" s="27">
        <v>0</v>
      </c>
      <c r="FH258" t="s">
        <v>242</v>
      </c>
      <c r="FJ258">
        <v>1</v>
      </c>
      <c r="FM258" s="27">
        <v>1</v>
      </c>
      <c r="FN258">
        <v>17.3</v>
      </c>
      <c r="FO258">
        <v>72</v>
      </c>
      <c r="FP258">
        <v>10.7</v>
      </c>
      <c r="FR258" s="27">
        <v>1</v>
      </c>
      <c r="FS258">
        <v>41.7</v>
      </c>
      <c r="FT258">
        <v>2</v>
      </c>
      <c r="FV258" s="27">
        <v>0</v>
      </c>
      <c r="FW258" t="s">
        <v>242</v>
      </c>
      <c r="FX258" t="s">
        <v>242</v>
      </c>
      <c r="FY258" t="s">
        <v>242</v>
      </c>
      <c r="FZ258" t="s">
        <v>242</v>
      </c>
      <c r="GA258" t="s">
        <v>242</v>
      </c>
      <c r="GB258" t="s">
        <v>242</v>
      </c>
      <c r="GC258" t="s">
        <v>242</v>
      </c>
      <c r="GD258" t="s">
        <v>242</v>
      </c>
      <c r="GF258">
        <v>1</v>
      </c>
      <c r="GI258" s="27">
        <v>1</v>
      </c>
      <c r="GJ258">
        <v>1</v>
      </c>
      <c r="GK258">
        <v>1</v>
      </c>
      <c r="GL258" t="s">
        <v>5276</v>
      </c>
      <c r="GM258">
        <v>1</v>
      </c>
      <c r="GP258" s="27">
        <v>1</v>
      </c>
      <c r="GQ258">
        <v>308</v>
      </c>
      <c r="GT258">
        <v>1</v>
      </c>
      <c r="GW258" s="27">
        <v>1</v>
      </c>
      <c r="GY258" s="27">
        <v>1</v>
      </c>
      <c r="HA258">
        <v>1</v>
      </c>
      <c r="HD258" s="27">
        <v>1</v>
      </c>
      <c r="HF258">
        <v>1</v>
      </c>
      <c r="HI258">
        <v>0.77777777800000003</v>
      </c>
      <c r="HJ258">
        <v>1</v>
      </c>
      <c r="HK258">
        <v>0.75</v>
      </c>
      <c r="HL258">
        <v>1</v>
      </c>
      <c r="HM258">
        <v>1</v>
      </c>
      <c r="HN258">
        <v>0</v>
      </c>
      <c r="HO258">
        <v>0.5</v>
      </c>
      <c r="HP258">
        <v>0.66666666699999999</v>
      </c>
      <c r="HQ258">
        <v>1</v>
      </c>
      <c r="HR258">
        <v>1</v>
      </c>
      <c r="HS258">
        <v>1</v>
      </c>
      <c r="HT258">
        <v>1</v>
      </c>
      <c r="HU258">
        <v>1</v>
      </c>
      <c r="HV258">
        <v>0.842592593</v>
      </c>
      <c r="HW258">
        <v>0.625</v>
      </c>
      <c r="HX258">
        <v>0.93333333299999999</v>
      </c>
      <c r="HY258">
        <v>0.80030864199999996</v>
      </c>
      <c r="HZ258" t="s">
        <v>5277</v>
      </c>
      <c r="IA258" t="s">
        <v>266</v>
      </c>
      <c r="IB258" t="s">
        <v>5260</v>
      </c>
      <c r="IC258">
        <v>29805</v>
      </c>
      <c r="ID258">
        <v>28694</v>
      </c>
      <c r="IE258">
        <v>31651</v>
      </c>
      <c r="IF258">
        <v>31762</v>
      </c>
      <c r="IG258">
        <v>29805</v>
      </c>
    </row>
    <row r="259" spans="1:241" ht="14" customHeight="1" x14ac:dyDescent="0.2">
      <c r="A259" s="10">
        <v>258</v>
      </c>
      <c r="B259">
        <v>282</v>
      </c>
      <c r="C259" s="1">
        <v>44795.604861111111</v>
      </c>
      <c r="D259" s="1">
        <v>44795.604861111111</v>
      </c>
      <c r="E259">
        <v>4</v>
      </c>
      <c r="G259" t="s">
        <v>242</v>
      </c>
      <c r="H259" t="s">
        <v>242</v>
      </c>
      <c r="I259">
        <v>1</v>
      </c>
      <c r="J259" s="1">
        <v>44795.604861111111</v>
      </c>
      <c r="K259" t="s">
        <v>5278</v>
      </c>
      <c r="L259" t="s">
        <v>242</v>
      </c>
      <c r="M259" t="s">
        <v>242</v>
      </c>
      <c r="P259" t="s">
        <v>242</v>
      </c>
      <c r="Q259" t="s">
        <v>242</v>
      </c>
      <c r="T259" s="10" t="s">
        <v>5279</v>
      </c>
      <c r="V259" t="s">
        <v>5280</v>
      </c>
      <c r="W259">
        <v>654106103</v>
      </c>
      <c r="X259">
        <v>3021</v>
      </c>
      <c r="Y259" s="10" t="s">
        <v>271</v>
      </c>
      <c r="Z259" s="10" t="s">
        <v>1130</v>
      </c>
      <c r="AA259" s="10">
        <v>2020</v>
      </c>
      <c r="AC259" s="10">
        <v>0.5</v>
      </c>
      <c r="AD259">
        <v>13</v>
      </c>
      <c r="AF259" s="10">
        <v>12</v>
      </c>
      <c r="AG259" t="s">
        <v>242</v>
      </c>
      <c r="AJ259" s="22">
        <v>0</v>
      </c>
      <c r="AK259" s="10">
        <v>0</v>
      </c>
      <c r="AL259" s="22">
        <v>0</v>
      </c>
      <c r="AM259" s="10">
        <v>0</v>
      </c>
      <c r="AN259" s="22">
        <v>0</v>
      </c>
      <c r="AO259" s="10">
        <v>0</v>
      </c>
      <c r="AQ259" t="s">
        <v>242</v>
      </c>
      <c r="AT259" s="22">
        <v>1</v>
      </c>
      <c r="AU259" s="10">
        <v>1</v>
      </c>
      <c r="AV259" s="21">
        <f t="shared" ref="AV259:AV322" si="16">AU259/AF259*100</f>
        <v>8.3333333333333321</v>
      </c>
      <c r="AW259">
        <v>2</v>
      </c>
      <c r="AZ259" s="22">
        <v>1</v>
      </c>
      <c r="BA259" s="10">
        <v>2</v>
      </c>
      <c r="BB259" s="21">
        <f t="shared" ref="BB259:BB322" si="17">BA259/AF259*100</f>
        <v>16.666666666666664</v>
      </c>
      <c r="BC259" t="s">
        <v>242</v>
      </c>
      <c r="BF259" s="22">
        <v>1</v>
      </c>
      <c r="BI259">
        <v>2</v>
      </c>
      <c r="BL259" s="22">
        <v>1</v>
      </c>
      <c r="BM259">
        <v>2</v>
      </c>
      <c r="BP259" s="22">
        <v>1</v>
      </c>
      <c r="BQ259" s="10">
        <v>4</v>
      </c>
      <c r="BR259" s="21">
        <f t="shared" ref="BR259:BR322" si="18">BQ259/AF259*100</f>
        <v>33.333333333333329</v>
      </c>
      <c r="BS259" s="10" t="s">
        <v>5281</v>
      </c>
      <c r="BT259" s="10">
        <v>1</v>
      </c>
      <c r="BW259" s="22">
        <v>1</v>
      </c>
      <c r="BX259" s="10">
        <v>3</v>
      </c>
      <c r="BY259" s="21">
        <f t="shared" ref="BY259:BY321" si="19">BX259/AF259*100</f>
        <v>25</v>
      </c>
      <c r="BZ259" s="10">
        <v>2</v>
      </c>
      <c r="CA259" s="10">
        <v>1</v>
      </c>
      <c r="CD259" s="22">
        <v>0.5</v>
      </c>
      <c r="CE259" s="11" t="s">
        <v>5282</v>
      </c>
      <c r="CF259" s="10">
        <v>1</v>
      </c>
      <c r="CG259" s="10" t="s">
        <v>242</v>
      </c>
      <c r="CI259" s="22">
        <v>1</v>
      </c>
      <c r="CJ259" s="10" t="s">
        <v>5283</v>
      </c>
      <c r="CK259" s="10">
        <v>1</v>
      </c>
      <c r="CN259" s="22">
        <v>1</v>
      </c>
      <c r="CO259" s="22">
        <v>0</v>
      </c>
      <c r="CP259" s="10" t="s">
        <v>242</v>
      </c>
      <c r="CQ259" s="10" t="s">
        <v>242</v>
      </c>
      <c r="CR259" s="10" t="s">
        <v>242</v>
      </c>
      <c r="CU259" s="22">
        <v>0</v>
      </c>
      <c r="CW259" s="10" t="s">
        <v>242</v>
      </c>
      <c r="CZ259" s="22">
        <v>1</v>
      </c>
      <c r="DA259" s="10">
        <v>47398</v>
      </c>
      <c r="DB259" s="10">
        <v>2</v>
      </c>
      <c r="DD259" s="22">
        <v>1</v>
      </c>
      <c r="DE259" s="10">
        <v>159266</v>
      </c>
      <c r="DF259" s="10">
        <v>2</v>
      </c>
      <c r="DH259" s="10" t="s">
        <v>242</v>
      </c>
      <c r="DI259" s="10" t="s">
        <v>242</v>
      </c>
      <c r="DJ259" s="10" t="s">
        <v>242</v>
      </c>
      <c r="DL259" s="22">
        <v>1</v>
      </c>
      <c r="DM259" s="10">
        <v>11500000</v>
      </c>
      <c r="DN259" s="10">
        <v>2</v>
      </c>
      <c r="DP259" s="10">
        <v>1</v>
      </c>
      <c r="DS259" s="27">
        <v>1</v>
      </c>
      <c r="DT259" s="2" t="s">
        <v>5284</v>
      </c>
      <c r="DU259" s="27">
        <v>1</v>
      </c>
      <c r="DV259" s="2" t="s">
        <v>5285</v>
      </c>
      <c r="DW259" s="27">
        <v>0.5</v>
      </c>
      <c r="DX259" t="s">
        <v>5286</v>
      </c>
      <c r="DY259" s="27">
        <v>0.5</v>
      </c>
      <c r="DZ259" t="s">
        <v>5287</v>
      </c>
      <c r="EA259" s="27">
        <v>0</v>
      </c>
      <c r="EC259" s="27">
        <v>0.5</v>
      </c>
      <c r="ED259" s="2" t="s">
        <v>5288</v>
      </c>
      <c r="EE259" s="27">
        <v>0.5</v>
      </c>
      <c r="EF259" s="2" t="s">
        <v>5288</v>
      </c>
      <c r="EG259" s="27">
        <v>0.5</v>
      </c>
      <c r="EH259" s="2" t="s">
        <v>5289</v>
      </c>
      <c r="EI259" s="27">
        <v>1</v>
      </c>
      <c r="EJ259" t="s">
        <v>5290</v>
      </c>
      <c r="EK259" s="27">
        <v>1</v>
      </c>
      <c r="EL259" s="2" t="s">
        <v>5291</v>
      </c>
      <c r="EM259">
        <v>1</v>
      </c>
      <c r="EP259" s="22">
        <v>0</v>
      </c>
      <c r="EQ259" s="10" t="s">
        <v>242</v>
      </c>
      <c r="ER259" s="10" t="s">
        <v>242</v>
      </c>
      <c r="ET259" s="10" t="s">
        <v>5292</v>
      </c>
      <c r="EU259" s="10" t="s">
        <v>242</v>
      </c>
      <c r="EV259" s="10" t="s">
        <v>242</v>
      </c>
      <c r="EX259" s="22">
        <v>0</v>
      </c>
      <c r="EY259" s="10" t="s">
        <v>242</v>
      </c>
      <c r="FA259" s="22">
        <v>0</v>
      </c>
      <c r="FB259" s="10" t="s">
        <v>242</v>
      </c>
      <c r="FC259" s="11" t="s">
        <v>5293</v>
      </c>
      <c r="FD259" s="22">
        <v>1</v>
      </c>
      <c r="FE259" s="10">
        <v>796</v>
      </c>
      <c r="FG259" s="22">
        <v>0</v>
      </c>
      <c r="FH259" s="10" t="s">
        <v>242</v>
      </c>
      <c r="FJ259" s="10">
        <v>1</v>
      </c>
      <c r="FM259" s="22">
        <v>0</v>
      </c>
      <c r="FN259" s="10" t="s">
        <v>242</v>
      </c>
      <c r="FO259" s="10" t="s">
        <v>242</v>
      </c>
      <c r="FP259" s="10" t="s">
        <v>242</v>
      </c>
      <c r="FR259" s="22">
        <v>1</v>
      </c>
      <c r="FS259" s="10">
        <v>49.51</v>
      </c>
      <c r="FT259" s="10">
        <v>2</v>
      </c>
      <c r="FV259" s="22">
        <v>1</v>
      </c>
      <c r="FW259" s="10">
        <v>23.9</v>
      </c>
      <c r="FX259" s="10">
        <v>18.2</v>
      </c>
      <c r="FY259" s="10">
        <v>41</v>
      </c>
      <c r="FZ259" s="10">
        <v>9.3000000000000007</v>
      </c>
      <c r="GA259" s="10" t="s">
        <v>242</v>
      </c>
      <c r="GB259" s="10" t="s">
        <v>242</v>
      </c>
      <c r="GC259" s="10" t="s">
        <v>242</v>
      </c>
      <c r="GD259" s="10">
        <v>1</v>
      </c>
      <c r="GF259" s="10">
        <v>1</v>
      </c>
      <c r="GI259" s="22">
        <v>1</v>
      </c>
      <c r="GJ259" s="10" t="s">
        <v>242</v>
      </c>
      <c r="GK259" s="10">
        <v>1</v>
      </c>
      <c r="GM259" s="10">
        <v>1</v>
      </c>
      <c r="GP259" s="22">
        <v>1</v>
      </c>
      <c r="GQ259" s="10">
        <v>1935</v>
      </c>
      <c r="GT259" s="10">
        <v>1</v>
      </c>
      <c r="GW259" s="22">
        <v>1</v>
      </c>
      <c r="GX259" s="10" t="s">
        <v>5294</v>
      </c>
      <c r="GY259" s="22">
        <v>1</v>
      </c>
      <c r="HA259" s="10">
        <v>1</v>
      </c>
      <c r="HD259" s="22">
        <v>0</v>
      </c>
      <c r="HE259" s="11" t="s">
        <v>5295</v>
      </c>
      <c r="HF259" s="10">
        <v>1</v>
      </c>
      <c r="HI259" s="10">
        <v>0.72222222199999997</v>
      </c>
      <c r="HJ259" s="10">
        <v>1</v>
      </c>
      <c r="HK259" s="10">
        <v>0</v>
      </c>
      <c r="HL259" s="10">
        <v>1</v>
      </c>
      <c r="HM259" s="10">
        <v>0.65</v>
      </c>
      <c r="HN259" s="10">
        <v>0</v>
      </c>
      <c r="HO259" s="10">
        <v>0.25</v>
      </c>
      <c r="HP259" s="10">
        <v>0.66666666699999999</v>
      </c>
      <c r="HQ259" s="10">
        <v>1</v>
      </c>
      <c r="HR259" s="10">
        <v>1</v>
      </c>
      <c r="HS259" s="10">
        <v>1</v>
      </c>
      <c r="HT259" s="10">
        <v>0</v>
      </c>
      <c r="HU259" s="10">
        <v>1</v>
      </c>
      <c r="HV259" s="10">
        <v>0.57407407399999999</v>
      </c>
      <c r="HW259" s="10">
        <v>0.47499999999999998</v>
      </c>
      <c r="HX259" s="10">
        <v>0.73333333300000003</v>
      </c>
      <c r="HY259" s="10">
        <v>0.59413580200000005</v>
      </c>
      <c r="HZ259" s="10" t="s">
        <v>5296</v>
      </c>
      <c r="IA259" s="10" t="s">
        <v>266</v>
      </c>
      <c r="IB259" s="10" t="s">
        <v>5279</v>
      </c>
      <c r="IC259" s="10">
        <v>37403</v>
      </c>
      <c r="ID259" s="10">
        <v>44538</v>
      </c>
      <c r="IE259" s="10">
        <v>46710</v>
      </c>
      <c r="IF259" s="10" t="s">
        <v>242</v>
      </c>
      <c r="IG259" s="10">
        <v>37403</v>
      </c>
    </row>
    <row r="260" spans="1:241" customFormat="1" ht="14" customHeight="1" x14ac:dyDescent="0.2">
      <c r="A260">
        <v>259</v>
      </c>
      <c r="B260">
        <v>283</v>
      </c>
      <c r="C260" s="1">
        <v>44795.604861111111</v>
      </c>
      <c r="D260" s="1">
        <v>44795.604861111111</v>
      </c>
      <c r="E260">
        <v>4</v>
      </c>
      <c r="G260" t="s">
        <v>242</v>
      </c>
      <c r="H260" t="s">
        <v>242</v>
      </c>
      <c r="I260">
        <v>1</v>
      </c>
      <c r="J260" s="1">
        <v>44795.604861111111</v>
      </c>
      <c r="K260" t="s">
        <v>5297</v>
      </c>
      <c r="L260" t="s">
        <v>242</v>
      </c>
      <c r="M260" t="s">
        <v>242</v>
      </c>
      <c r="P260" t="s">
        <v>242</v>
      </c>
      <c r="Q260" t="s">
        <v>242</v>
      </c>
      <c r="T260" t="s">
        <v>5298</v>
      </c>
      <c r="U260" s="24">
        <v>882095</v>
      </c>
      <c r="V260" t="s">
        <v>5299</v>
      </c>
      <c r="W260">
        <v>375558103</v>
      </c>
      <c r="X260">
        <v>2836</v>
      </c>
      <c r="Y260" t="s">
        <v>350</v>
      </c>
      <c r="Z260" t="s">
        <v>2570</v>
      </c>
      <c r="AA260">
        <v>2020</v>
      </c>
      <c r="AC260">
        <v>0.5</v>
      </c>
      <c r="AF260">
        <v>11</v>
      </c>
      <c r="AG260" t="s">
        <v>242</v>
      </c>
      <c r="AJ260" s="27">
        <v>0</v>
      </c>
      <c r="AK260">
        <v>0</v>
      </c>
      <c r="AL260" s="27">
        <v>0</v>
      </c>
      <c r="AM260">
        <v>0</v>
      </c>
      <c r="AN260" s="27">
        <v>0</v>
      </c>
      <c r="AO260">
        <v>0</v>
      </c>
      <c r="AQ260" t="s">
        <v>242</v>
      </c>
      <c r="AT260" s="27">
        <v>1</v>
      </c>
      <c r="AU260">
        <v>1</v>
      </c>
      <c r="AV260" s="21">
        <f t="shared" si="16"/>
        <v>9.0909090909090917</v>
      </c>
      <c r="AW260">
        <v>2</v>
      </c>
      <c r="AZ260" s="27">
        <v>1</v>
      </c>
      <c r="BA260">
        <v>2</v>
      </c>
      <c r="BB260" s="21">
        <f t="shared" si="17"/>
        <v>18.181818181818183</v>
      </c>
      <c r="BC260" t="s">
        <v>242</v>
      </c>
      <c r="BF260" s="27">
        <v>1</v>
      </c>
      <c r="BI260">
        <v>2</v>
      </c>
      <c r="BL260" s="27">
        <v>1</v>
      </c>
      <c r="BM260">
        <v>2</v>
      </c>
      <c r="BP260" s="27">
        <v>0</v>
      </c>
      <c r="BQ260">
        <v>0</v>
      </c>
      <c r="BR260" s="21">
        <f t="shared" si="18"/>
        <v>0</v>
      </c>
      <c r="BT260" t="s">
        <v>242</v>
      </c>
      <c r="BW260" s="27">
        <v>0</v>
      </c>
      <c r="BX260" s="24" t="s">
        <v>242</v>
      </c>
      <c r="BY260" s="21" t="s">
        <v>242</v>
      </c>
      <c r="BZ260" t="s">
        <v>242</v>
      </c>
      <c r="CA260" t="s">
        <v>242</v>
      </c>
      <c r="CD260" s="27">
        <v>0</v>
      </c>
      <c r="CF260" t="s">
        <v>242</v>
      </c>
      <c r="CG260" t="s">
        <v>242</v>
      </c>
      <c r="CI260" s="27">
        <v>1</v>
      </c>
      <c r="CJ260" t="s">
        <v>5300</v>
      </c>
      <c r="CK260">
        <v>1</v>
      </c>
      <c r="CN260" s="27">
        <v>1</v>
      </c>
      <c r="CO260" s="27">
        <v>0</v>
      </c>
      <c r="CP260" t="s">
        <v>242</v>
      </c>
      <c r="CQ260" t="s">
        <v>242</v>
      </c>
      <c r="CR260" t="s">
        <v>242</v>
      </c>
      <c r="CU260" s="27">
        <v>1</v>
      </c>
      <c r="CV260" t="s">
        <v>5301</v>
      </c>
      <c r="CW260">
        <v>1</v>
      </c>
      <c r="CZ260" s="27">
        <v>1</v>
      </c>
      <c r="DA260">
        <v>52019</v>
      </c>
      <c r="DB260">
        <v>2</v>
      </c>
      <c r="DD260" s="27">
        <v>1</v>
      </c>
      <c r="DE260">
        <v>20760</v>
      </c>
      <c r="DF260">
        <v>2</v>
      </c>
      <c r="DG260">
        <v>42546</v>
      </c>
      <c r="DH260">
        <v>2</v>
      </c>
      <c r="DI260" t="s">
        <v>242</v>
      </c>
      <c r="DJ260" t="s">
        <v>242</v>
      </c>
      <c r="DL260" s="27">
        <v>0</v>
      </c>
      <c r="DM260" t="s">
        <v>242</v>
      </c>
      <c r="DN260" t="s">
        <v>242</v>
      </c>
      <c r="DP260">
        <v>1</v>
      </c>
      <c r="DS260" s="27">
        <v>1</v>
      </c>
      <c r="DT260" t="s">
        <v>5302</v>
      </c>
      <c r="DU260" s="27">
        <v>1</v>
      </c>
      <c r="DV260" t="s">
        <v>5303</v>
      </c>
      <c r="DW260" s="27">
        <v>1</v>
      </c>
      <c r="DX260" t="s">
        <v>5304</v>
      </c>
      <c r="DY260" s="27">
        <v>1</v>
      </c>
      <c r="DZ260" t="s">
        <v>5305</v>
      </c>
      <c r="EA260" s="27">
        <v>1</v>
      </c>
      <c r="EB260" s="2" t="s">
        <v>5306</v>
      </c>
      <c r="EC260" s="27">
        <v>1</v>
      </c>
      <c r="ED260" t="s">
        <v>5307</v>
      </c>
      <c r="EE260" s="27">
        <v>1</v>
      </c>
      <c r="EF260" t="s">
        <v>5308</v>
      </c>
      <c r="EG260" s="27">
        <v>0</v>
      </c>
      <c r="EI260" s="27">
        <v>1</v>
      </c>
      <c r="EJ260" t="s">
        <v>1146</v>
      </c>
      <c r="EK260" s="27">
        <v>1</v>
      </c>
      <c r="EM260">
        <v>1</v>
      </c>
      <c r="EP260" s="27">
        <v>0</v>
      </c>
      <c r="EQ260" t="s">
        <v>242</v>
      </c>
      <c r="ER260" t="s">
        <v>242</v>
      </c>
      <c r="EU260" t="s">
        <v>242</v>
      </c>
      <c r="EV260" t="s">
        <v>242</v>
      </c>
      <c r="EX260" s="27">
        <v>0</v>
      </c>
      <c r="EY260" t="s">
        <v>242</v>
      </c>
      <c r="FA260" s="27">
        <v>0</v>
      </c>
      <c r="FB260" t="s">
        <v>242</v>
      </c>
      <c r="FD260" s="27">
        <v>1</v>
      </c>
      <c r="FE260">
        <v>613.29999999999995</v>
      </c>
      <c r="FG260" s="27">
        <v>0</v>
      </c>
      <c r="FH260" t="s">
        <v>242</v>
      </c>
      <c r="FJ260">
        <v>1</v>
      </c>
      <c r="FM260" s="27">
        <v>0</v>
      </c>
      <c r="FN260" t="s">
        <v>242</v>
      </c>
      <c r="FO260" t="s">
        <v>242</v>
      </c>
      <c r="FP260" t="s">
        <v>242</v>
      </c>
      <c r="FR260" s="27">
        <v>1</v>
      </c>
      <c r="FS260">
        <v>51</v>
      </c>
      <c r="FT260">
        <v>1</v>
      </c>
      <c r="FV260" s="27">
        <v>1</v>
      </c>
      <c r="FW260">
        <v>5</v>
      </c>
      <c r="FX260">
        <v>11</v>
      </c>
      <c r="FY260">
        <v>42</v>
      </c>
      <c r="FZ260">
        <v>38</v>
      </c>
      <c r="GA260" t="s">
        <v>242</v>
      </c>
      <c r="GB260" t="s">
        <v>242</v>
      </c>
      <c r="GC260" t="s">
        <v>242</v>
      </c>
      <c r="GD260">
        <v>1</v>
      </c>
      <c r="GE260" t="s">
        <v>5309</v>
      </c>
      <c r="GF260">
        <v>1</v>
      </c>
      <c r="GI260" s="27">
        <v>1</v>
      </c>
      <c r="GJ260" t="s">
        <v>242</v>
      </c>
      <c r="GK260">
        <v>0.99780000000000002</v>
      </c>
      <c r="GM260">
        <v>1</v>
      </c>
      <c r="GP260" s="44">
        <v>1</v>
      </c>
      <c r="GQ260">
        <v>76</v>
      </c>
      <c r="GT260" t="s">
        <v>242</v>
      </c>
      <c r="GW260" s="27">
        <v>0</v>
      </c>
      <c r="GY260" s="27">
        <v>0</v>
      </c>
      <c r="HA260" t="s">
        <v>242</v>
      </c>
      <c r="HD260" s="27">
        <v>1</v>
      </c>
      <c r="HE260" s="2" t="s">
        <v>5310</v>
      </c>
      <c r="HF260">
        <v>1</v>
      </c>
      <c r="HI260">
        <v>0.44444444399999999</v>
      </c>
      <c r="HJ260">
        <v>1</v>
      </c>
      <c r="HK260">
        <v>0.5</v>
      </c>
      <c r="HL260">
        <v>0.66666666699999999</v>
      </c>
      <c r="HM260">
        <v>0.9</v>
      </c>
      <c r="HN260">
        <v>0</v>
      </c>
      <c r="HO260">
        <v>0.25</v>
      </c>
      <c r="HP260">
        <v>0.66666666699999999</v>
      </c>
      <c r="HQ260">
        <v>1</v>
      </c>
      <c r="HR260">
        <v>0</v>
      </c>
      <c r="HS260">
        <v>0</v>
      </c>
      <c r="HT260">
        <v>1</v>
      </c>
      <c r="HU260">
        <v>1</v>
      </c>
      <c r="HV260">
        <v>0.64814814799999998</v>
      </c>
      <c r="HW260">
        <v>0.45416666700000002</v>
      </c>
      <c r="HX260">
        <v>0.53333333299999997</v>
      </c>
      <c r="HY260">
        <v>0.54521604899999998</v>
      </c>
      <c r="HZ260" t="s">
        <v>5311</v>
      </c>
      <c r="IA260" t="s">
        <v>266</v>
      </c>
      <c r="IB260" t="s">
        <v>5298</v>
      </c>
      <c r="IC260">
        <v>22449</v>
      </c>
      <c r="ID260">
        <v>24689</v>
      </c>
      <c r="IE260">
        <v>27305</v>
      </c>
      <c r="IF260">
        <v>27281</v>
      </c>
      <c r="IG260">
        <v>22449</v>
      </c>
    </row>
    <row r="261" spans="1:241" customFormat="1" ht="14" customHeight="1" x14ac:dyDescent="0.2">
      <c r="A261">
        <v>260</v>
      </c>
      <c r="B261">
        <v>284</v>
      </c>
      <c r="C261" s="1">
        <v>44795.604861111111</v>
      </c>
      <c r="D261" s="1">
        <v>44795.604861111111</v>
      </c>
      <c r="E261">
        <v>4</v>
      </c>
      <c r="G261" t="s">
        <v>242</v>
      </c>
      <c r="H261" t="s">
        <v>242</v>
      </c>
      <c r="I261">
        <v>1</v>
      </c>
      <c r="J261" s="1">
        <v>44795.604861111111</v>
      </c>
      <c r="K261" t="s">
        <v>5312</v>
      </c>
      <c r="L261" t="s">
        <v>242</v>
      </c>
      <c r="M261" t="s">
        <v>242</v>
      </c>
      <c r="P261" t="s">
        <v>242</v>
      </c>
      <c r="Q261" t="s">
        <v>242</v>
      </c>
      <c r="T261" t="s">
        <v>5313</v>
      </c>
      <c r="V261" t="s">
        <v>5314</v>
      </c>
      <c r="W261">
        <v>260557103</v>
      </c>
      <c r="X261">
        <v>2821</v>
      </c>
      <c r="Y261" t="s">
        <v>418</v>
      </c>
      <c r="Z261" t="s">
        <v>1838</v>
      </c>
      <c r="AA261">
        <v>2019</v>
      </c>
      <c r="AC261">
        <v>1</v>
      </c>
      <c r="AD261">
        <v>9</v>
      </c>
      <c r="AF261">
        <v>11</v>
      </c>
      <c r="AG261" t="s">
        <v>242</v>
      </c>
      <c r="AJ261" s="27">
        <v>1</v>
      </c>
      <c r="AK261">
        <v>8</v>
      </c>
      <c r="AL261" s="27">
        <v>0</v>
      </c>
      <c r="AM261">
        <v>0</v>
      </c>
      <c r="AN261" s="27">
        <v>0</v>
      </c>
      <c r="AO261">
        <v>0</v>
      </c>
      <c r="AQ261">
        <v>3</v>
      </c>
      <c r="AT261" s="27">
        <v>1</v>
      </c>
      <c r="AU261">
        <v>1</v>
      </c>
      <c r="AV261" s="21">
        <f t="shared" si="16"/>
        <v>9.0909090909090917</v>
      </c>
      <c r="AW261">
        <v>3</v>
      </c>
      <c r="AZ261" s="27">
        <v>1</v>
      </c>
      <c r="BA261">
        <v>3</v>
      </c>
      <c r="BB261" s="21">
        <f t="shared" si="17"/>
        <v>27.27272727272727</v>
      </c>
      <c r="BC261" t="s">
        <v>242</v>
      </c>
      <c r="BF261" s="27">
        <v>1</v>
      </c>
      <c r="BG261">
        <v>7</v>
      </c>
      <c r="BI261">
        <v>2</v>
      </c>
      <c r="BL261" s="27">
        <v>1</v>
      </c>
      <c r="BM261">
        <v>2</v>
      </c>
      <c r="BP261" s="27">
        <v>1</v>
      </c>
      <c r="BQ261">
        <v>3</v>
      </c>
      <c r="BR261" s="21">
        <f t="shared" si="18"/>
        <v>27.27272727272727</v>
      </c>
      <c r="BT261">
        <v>1</v>
      </c>
      <c r="BW261" s="27">
        <v>1</v>
      </c>
      <c r="BX261">
        <v>3</v>
      </c>
      <c r="BY261" s="21">
        <f t="shared" si="19"/>
        <v>27.27272727272727</v>
      </c>
      <c r="BZ261">
        <v>1</v>
      </c>
      <c r="CA261">
        <v>1</v>
      </c>
      <c r="CD261" s="27">
        <v>0</v>
      </c>
      <c r="CF261" t="s">
        <v>242</v>
      </c>
      <c r="CG261" t="s">
        <v>242</v>
      </c>
      <c r="CI261" s="27">
        <v>1</v>
      </c>
      <c r="CJ261" t="s">
        <v>5315</v>
      </c>
      <c r="CK261">
        <v>1</v>
      </c>
      <c r="CN261" s="27">
        <v>0</v>
      </c>
      <c r="CO261" s="27">
        <v>0</v>
      </c>
      <c r="CP261" t="s">
        <v>242</v>
      </c>
      <c r="CQ261" t="s">
        <v>242</v>
      </c>
      <c r="CR261" t="s">
        <v>242</v>
      </c>
      <c r="CT261" t="s">
        <v>5316</v>
      </c>
      <c r="CU261" s="27">
        <v>1</v>
      </c>
      <c r="CV261" t="s">
        <v>5317</v>
      </c>
      <c r="CW261">
        <v>1</v>
      </c>
      <c r="CZ261" s="27">
        <v>1</v>
      </c>
      <c r="DA261">
        <v>27600000</v>
      </c>
      <c r="DB261">
        <v>2</v>
      </c>
      <c r="DD261" s="27">
        <v>1</v>
      </c>
      <c r="DE261" t="s">
        <v>242</v>
      </c>
      <c r="DF261" t="s">
        <v>242</v>
      </c>
      <c r="DH261" t="s">
        <v>242</v>
      </c>
      <c r="DI261">
        <v>6050000</v>
      </c>
      <c r="DJ261">
        <v>2</v>
      </c>
      <c r="DL261" s="27">
        <v>1</v>
      </c>
      <c r="DM261">
        <v>91400000</v>
      </c>
      <c r="DN261">
        <v>2</v>
      </c>
      <c r="DP261">
        <v>1</v>
      </c>
      <c r="DS261" s="27">
        <v>1</v>
      </c>
      <c r="DT261" t="s">
        <v>5318</v>
      </c>
      <c r="DU261" s="27">
        <v>1</v>
      </c>
      <c r="DV261" t="s">
        <v>5319</v>
      </c>
      <c r="DW261" s="27">
        <v>1</v>
      </c>
      <c r="DX261" t="s">
        <v>5320</v>
      </c>
      <c r="DY261" s="27">
        <v>1</v>
      </c>
      <c r="DZ261" t="s">
        <v>5321</v>
      </c>
      <c r="EA261" s="27">
        <v>0.5</v>
      </c>
      <c r="EC261" s="27">
        <v>1</v>
      </c>
      <c r="ED261" t="s">
        <v>5322</v>
      </c>
      <c r="EE261" s="27">
        <v>1</v>
      </c>
      <c r="EF261" t="s">
        <v>5323</v>
      </c>
      <c r="EG261" s="27">
        <v>1</v>
      </c>
      <c r="EH261" t="s">
        <v>5324</v>
      </c>
      <c r="EI261" s="27">
        <v>1</v>
      </c>
      <c r="EJ261" t="s">
        <v>5325</v>
      </c>
      <c r="EK261" s="27">
        <v>1</v>
      </c>
      <c r="EM261">
        <v>1</v>
      </c>
      <c r="EP261" s="27">
        <v>0</v>
      </c>
      <c r="EQ261" t="s">
        <v>242</v>
      </c>
      <c r="ER261" t="s">
        <v>242</v>
      </c>
      <c r="EU261" t="s">
        <v>242</v>
      </c>
      <c r="EV261" t="s">
        <v>242</v>
      </c>
      <c r="EX261" s="27">
        <v>1</v>
      </c>
      <c r="EY261">
        <v>3189000</v>
      </c>
      <c r="EZ261" t="s">
        <v>3434</v>
      </c>
      <c r="FA261" s="27">
        <v>1</v>
      </c>
      <c r="FB261">
        <v>11.67</v>
      </c>
      <c r="FC261" t="s">
        <v>5326</v>
      </c>
      <c r="FD261" s="27">
        <v>0</v>
      </c>
      <c r="FE261" t="s">
        <v>242</v>
      </c>
      <c r="FG261" s="27">
        <v>0</v>
      </c>
      <c r="FH261" t="s">
        <v>242</v>
      </c>
      <c r="FI261" t="s">
        <v>5327</v>
      </c>
      <c r="FJ261">
        <v>1</v>
      </c>
      <c r="FM261" s="27">
        <v>0</v>
      </c>
      <c r="FN261" t="s">
        <v>242</v>
      </c>
      <c r="FO261" t="s">
        <v>242</v>
      </c>
      <c r="FP261" t="s">
        <v>242</v>
      </c>
      <c r="FR261" s="27">
        <v>1</v>
      </c>
      <c r="FS261">
        <v>27</v>
      </c>
      <c r="FT261">
        <v>1</v>
      </c>
      <c r="FU261" t="s">
        <v>5328</v>
      </c>
      <c r="FV261" s="27">
        <v>0</v>
      </c>
      <c r="FW261" t="s">
        <v>242</v>
      </c>
      <c r="FX261" t="s">
        <v>242</v>
      </c>
      <c r="FY261" t="s">
        <v>242</v>
      </c>
      <c r="FZ261" t="s">
        <v>242</v>
      </c>
      <c r="GA261" t="s">
        <v>242</v>
      </c>
      <c r="GB261" t="s">
        <v>242</v>
      </c>
      <c r="GC261" t="s">
        <v>242</v>
      </c>
      <c r="GD261" t="s">
        <v>242</v>
      </c>
      <c r="GF261">
        <v>1</v>
      </c>
      <c r="GI261" s="27">
        <v>1</v>
      </c>
      <c r="GJ261" t="s">
        <v>242</v>
      </c>
      <c r="GK261">
        <v>1.0049999999999999</v>
      </c>
      <c r="GM261">
        <v>1</v>
      </c>
      <c r="GP261" s="27">
        <v>1</v>
      </c>
      <c r="GQ261">
        <v>145</v>
      </c>
      <c r="GT261">
        <v>1</v>
      </c>
      <c r="GW261" s="27">
        <v>0</v>
      </c>
      <c r="GY261" s="27">
        <v>0</v>
      </c>
      <c r="HA261" t="s">
        <v>242</v>
      </c>
      <c r="HD261" s="27">
        <v>1</v>
      </c>
      <c r="HE261" t="s">
        <v>5329</v>
      </c>
      <c r="HF261">
        <v>1</v>
      </c>
      <c r="HI261">
        <v>0.66666666699999999</v>
      </c>
      <c r="HJ261">
        <v>1</v>
      </c>
      <c r="HK261">
        <v>0.5</v>
      </c>
      <c r="HL261">
        <v>1</v>
      </c>
      <c r="HM261">
        <v>0.95</v>
      </c>
      <c r="HN261">
        <v>0</v>
      </c>
      <c r="HO261">
        <v>0.5</v>
      </c>
      <c r="HP261">
        <v>0.33333333300000001</v>
      </c>
      <c r="HQ261">
        <v>1</v>
      </c>
      <c r="HR261">
        <v>1</v>
      </c>
      <c r="HS261">
        <v>0</v>
      </c>
      <c r="HT261">
        <v>1</v>
      </c>
      <c r="HU261">
        <v>1</v>
      </c>
      <c r="HV261">
        <v>0.72222222199999997</v>
      </c>
      <c r="HW261">
        <v>0.61250000000000004</v>
      </c>
      <c r="HX261">
        <v>0.66666666699999999</v>
      </c>
      <c r="HY261">
        <v>0.66712963000000003</v>
      </c>
      <c r="HZ261" t="s">
        <v>5330</v>
      </c>
      <c r="IA261" t="s">
        <v>266</v>
      </c>
      <c r="IB261" t="s">
        <v>5313</v>
      </c>
      <c r="IC261">
        <v>42951</v>
      </c>
      <c r="ID261">
        <v>38542</v>
      </c>
      <c r="IE261">
        <v>54968</v>
      </c>
      <c r="IF261">
        <v>56902</v>
      </c>
      <c r="IG261">
        <v>42951</v>
      </c>
    </row>
    <row r="262" spans="1:241" customFormat="1" ht="14" customHeight="1" x14ac:dyDescent="0.2">
      <c r="A262">
        <v>261</v>
      </c>
      <c r="B262">
        <v>285</v>
      </c>
      <c r="C262" s="1">
        <v>44795.604861111111</v>
      </c>
      <c r="D262" s="1">
        <v>44795.604861111111</v>
      </c>
      <c r="E262">
        <v>4</v>
      </c>
      <c r="G262" t="s">
        <v>242</v>
      </c>
      <c r="H262" t="s">
        <v>242</v>
      </c>
      <c r="I262">
        <v>1</v>
      </c>
      <c r="J262" s="1">
        <v>44795.604861111111</v>
      </c>
      <c r="K262" t="s">
        <v>5331</v>
      </c>
      <c r="L262" t="s">
        <v>242</v>
      </c>
      <c r="M262" t="s">
        <v>242</v>
      </c>
      <c r="P262" t="s">
        <v>242</v>
      </c>
      <c r="Q262" t="s">
        <v>242</v>
      </c>
      <c r="T262" t="s">
        <v>5332</v>
      </c>
      <c r="V262" t="s">
        <v>5333</v>
      </c>
      <c r="W262">
        <v>337738108</v>
      </c>
      <c r="X262">
        <v>7374</v>
      </c>
      <c r="Y262" t="s">
        <v>319</v>
      </c>
      <c r="Z262" t="s">
        <v>765</v>
      </c>
      <c r="AA262">
        <v>2020</v>
      </c>
      <c r="AC262">
        <v>0</v>
      </c>
      <c r="AF262">
        <v>10</v>
      </c>
      <c r="AG262" t="s">
        <v>242</v>
      </c>
      <c r="AJ262" s="27">
        <v>0</v>
      </c>
      <c r="AK262">
        <v>0</v>
      </c>
      <c r="AL262" s="27">
        <v>0</v>
      </c>
      <c r="AM262">
        <v>0</v>
      </c>
      <c r="AN262" s="27">
        <v>0</v>
      </c>
      <c r="AO262">
        <v>0</v>
      </c>
      <c r="AQ262" t="s">
        <v>242</v>
      </c>
      <c r="AT262" s="27">
        <v>1</v>
      </c>
      <c r="AU262">
        <v>3</v>
      </c>
      <c r="AV262" s="21">
        <f t="shared" si="16"/>
        <v>30</v>
      </c>
      <c r="AW262">
        <v>3</v>
      </c>
      <c r="AZ262" s="27">
        <v>1</v>
      </c>
      <c r="BA262">
        <v>3</v>
      </c>
      <c r="BB262" s="21">
        <f t="shared" si="17"/>
        <v>30</v>
      </c>
      <c r="BC262" t="s">
        <v>242</v>
      </c>
      <c r="BF262" s="27">
        <v>1</v>
      </c>
      <c r="BI262">
        <v>2</v>
      </c>
      <c r="BL262" s="27">
        <v>1</v>
      </c>
      <c r="BM262">
        <v>2</v>
      </c>
      <c r="BP262" s="27">
        <v>1</v>
      </c>
      <c r="BQ262">
        <v>2</v>
      </c>
      <c r="BR262" s="21">
        <f t="shared" si="18"/>
        <v>20</v>
      </c>
      <c r="BT262">
        <v>3</v>
      </c>
      <c r="BW262" s="27">
        <v>0</v>
      </c>
      <c r="BX262" s="24" t="s">
        <v>242</v>
      </c>
      <c r="BY262" s="21" t="s">
        <v>242</v>
      </c>
      <c r="BZ262" t="s">
        <v>242</v>
      </c>
      <c r="CA262" t="s">
        <v>242</v>
      </c>
      <c r="CD262" s="27">
        <v>0</v>
      </c>
      <c r="CF262" t="s">
        <v>242</v>
      </c>
      <c r="CG262" t="s">
        <v>242</v>
      </c>
      <c r="CI262" s="27">
        <v>0</v>
      </c>
      <c r="CK262" t="s">
        <v>242</v>
      </c>
      <c r="CN262" s="27">
        <v>0</v>
      </c>
      <c r="CO262" s="27">
        <v>0.5</v>
      </c>
      <c r="CP262" t="s">
        <v>242</v>
      </c>
      <c r="CQ262">
        <v>100</v>
      </c>
      <c r="CR262" t="s">
        <v>242</v>
      </c>
      <c r="CS262" t="s">
        <v>5334</v>
      </c>
      <c r="CU262" s="27">
        <v>1</v>
      </c>
      <c r="CV262" t="s">
        <v>5335</v>
      </c>
      <c r="CW262">
        <v>1</v>
      </c>
      <c r="CZ262" s="27">
        <v>0</v>
      </c>
      <c r="DA262" t="s">
        <v>242</v>
      </c>
      <c r="DB262" t="s">
        <v>242</v>
      </c>
      <c r="DD262" s="27">
        <v>0</v>
      </c>
      <c r="DE262" t="s">
        <v>242</v>
      </c>
      <c r="DF262" t="s">
        <v>242</v>
      </c>
      <c r="DH262" t="s">
        <v>242</v>
      </c>
      <c r="DI262" t="s">
        <v>242</v>
      </c>
      <c r="DJ262" t="s">
        <v>242</v>
      </c>
      <c r="DL262" s="27">
        <v>0</v>
      </c>
      <c r="DM262" t="s">
        <v>242</v>
      </c>
      <c r="DN262" t="s">
        <v>242</v>
      </c>
      <c r="DP262" t="s">
        <v>242</v>
      </c>
      <c r="DS262" s="27">
        <v>1</v>
      </c>
      <c r="DT262" t="s">
        <v>5336</v>
      </c>
      <c r="DU262" s="27">
        <v>0</v>
      </c>
      <c r="DW262" s="27">
        <v>0</v>
      </c>
      <c r="DY262" s="27">
        <v>0</v>
      </c>
      <c r="EA262" s="27">
        <v>0</v>
      </c>
      <c r="EC262" s="27">
        <v>0</v>
      </c>
      <c r="EE262" s="27">
        <v>0</v>
      </c>
      <c r="EG262" s="27">
        <v>0</v>
      </c>
      <c r="EI262" s="27">
        <v>0</v>
      </c>
      <c r="EK262" s="27">
        <v>0</v>
      </c>
      <c r="EM262">
        <v>1</v>
      </c>
      <c r="EP262" s="27">
        <v>0</v>
      </c>
      <c r="EQ262" t="s">
        <v>242</v>
      </c>
      <c r="ER262" t="s">
        <v>242</v>
      </c>
      <c r="EU262" t="s">
        <v>242</v>
      </c>
      <c r="EV262" t="s">
        <v>242</v>
      </c>
      <c r="EX262" s="27">
        <v>0</v>
      </c>
      <c r="EY262" t="s">
        <v>242</v>
      </c>
      <c r="FA262" s="27">
        <v>0</v>
      </c>
      <c r="FB262" t="s">
        <v>242</v>
      </c>
      <c r="FD262" s="27">
        <v>0</v>
      </c>
      <c r="FE262" t="s">
        <v>242</v>
      </c>
      <c r="FG262" s="27">
        <v>0</v>
      </c>
      <c r="FH262" t="s">
        <v>242</v>
      </c>
      <c r="FJ262" t="s">
        <v>242</v>
      </c>
      <c r="FM262" s="27">
        <v>0</v>
      </c>
      <c r="FN262" t="s">
        <v>242</v>
      </c>
      <c r="FO262" t="s">
        <v>242</v>
      </c>
      <c r="FP262" t="s">
        <v>242</v>
      </c>
      <c r="FR262" s="27">
        <v>0</v>
      </c>
      <c r="FS262" t="s">
        <v>242</v>
      </c>
      <c r="FT262" t="s">
        <v>242</v>
      </c>
      <c r="FV262" s="27">
        <v>0</v>
      </c>
      <c r="FW262" t="s">
        <v>242</v>
      </c>
      <c r="FX262" t="s">
        <v>242</v>
      </c>
      <c r="FY262" t="s">
        <v>242</v>
      </c>
      <c r="FZ262" t="s">
        <v>242</v>
      </c>
      <c r="GA262" t="s">
        <v>242</v>
      </c>
      <c r="GB262" t="s">
        <v>242</v>
      </c>
      <c r="GC262" t="s">
        <v>242</v>
      </c>
      <c r="GD262" t="s">
        <v>242</v>
      </c>
      <c r="GF262" t="s">
        <v>242</v>
      </c>
      <c r="GI262" s="27">
        <v>0</v>
      </c>
      <c r="GJ262" t="s">
        <v>242</v>
      </c>
      <c r="GK262" t="s">
        <v>242</v>
      </c>
      <c r="GM262" t="s">
        <v>242</v>
      </c>
      <c r="GP262" s="27">
        <v>1</v>
      </c>
      <c r="GQ262">
        <v>423</v>
      </c>
      <c r="GT262">
        <v>1</v>
      </c>
      <c r="GW262" s="27">
        <v>0</v>
      </c>
      <c r="GY262" s="27">
        <v>0</v>
      </c>
      <c r="HA262" t="s">
        <v>242</v>
      </c>
      <c r="HD262" s="27">
        <v>1</v>
      </c>
      <c r="HE262" t="s">
        <v>5337</v>
      </c>
      <c r="HF262">
        <v>1</v>
      </c>
      <c r="HI262">
        <v>0.55555555599999995</v>
      </c>
      <c r="HJ262">
        <v>0</v>
      </c>
      <c r="HK262">
        <v>0.75</v>
      </c>
      <c r="HL262">
        <v>0</v>
      </c>
      <c r="HM262">
        <v>0.1</v>
      </c>
      <c r="HN262">
        <v>0</v>
      </c>
      <c r="HO262">
        <v>0</v>
      </c>
      <c r="HP262">
        <v>0</v>
      </c>
      <c r="HQ262">
        <v>0</v>
      </c>
      <c r="HR262">
        <v>1</v>
      </c>
      <c r="HS262">
        <v>0</v>
      </c>
      <c r="HT262">
        <v>1</v>
      </c>
      <c r="HU262">
        <v>1</v>
      </c>
      <c r="HV262">
        <v>0.43518518499999997</v>
      </c>
      <c r="HW262">
        <v>2.5000000000000001E-2</v>
      </c>
      <c r="HX262">
        <v>0.4</v>
      </c>
      <c r="HY262">
        <v>0.28672839500000002</v>
      </c>
      <c r="HZ262" t="s">
        <v>5338</v>
      </c>
      <c r="IA262" t="s">
        <v>266</v>
      </c>
      <c r="IB262" t="s">
        <v>5332</v>
      </c>
      <c r="IC262">
        <v>10187</v>
      </c>
      <c r="ID262">
        <v>14852</v>
      </c>
      <c r="IE262">
        <v>16226</v>
      </c>
      <c r="IF262">
        <v>17737</v>
      </c>
      <c r="IG262">
        <v>10187</v>
      </c>
    </row>
    <row r="263" spans="1:241" customFormat="1" ht="14" customHeight="1" x14ac:dyDescent="0.2">
      <c r="A263">
        <v>262</v>
      </c>
      <c r="B263">
        <v>286</v>
      </c>
      <c r="C263" s="1">
        <v>44795.604861111111</v>
      </c>
      <c r="D263" s="1">
        <v>44795.604861111111</v>
      </c>
      <c r="E263">
        <v>4</v>
      </c>
      <c r="G263" t="s">
        <v>242</v>
      </c>
      <c r="H263" t="s">
        <v>242</v>
      </c>
      <c r="I263">
        <v>1</v>
      </c>
      <c r="J263" s="1">
        <v>44795.604861111111</v>
      </c>
      <c r="K263" t="s">
        <v>5339</v>
      </c>
      <c r="L263" t="s">
        <v>242</v>
      </c>
      <c r="M263" t="s">
        <v>242</v>
      </c>
      <c r="P263" t="s">
        <v>242</v>
      </c>
      <c r="Q263" t="s">
        <v>242</v>
      </c>
      <c r="T263" t="s">
        <v>5340</v>
      </c>
      <c r="V263" t="s">
        <v>5341</v>
      </c>
      <c r="W263" t="s">
        <v>5342</v>
      </c>
      <c r="X263">
        <v>3571</v>
      </c>
      <c r="Y263" t="s">
        <v>297</v>
      </c>
      <c r="Z263" t="s">
        <v>4620</v>
      </c>
      <c r="AA263">
        <v>2019</v>
      </c>
      <c r="AC263">
        <v>0.5</v>
      </c>
      <c r="AD263">
        <v>15</v>
      </c>
      <c r="AF263">
        <v>13</v>
      </c>
      <c r="AG263" t="s">
        <v>242</v>
      </c>
      <c r="AJ263" s="27">
        <v>0</v>
      </c>
      <c r="AK263">
        <v>0</v>
      </c>
      <c r="AL263" s="27">
        <v>0</v>
      </c>
      <c r="AM263">
        <v>0</v>
      </c>
      <c r="AN263" s="27">
        <v>0</v>
      </c>
      <c r="AO263">
        <v>0</v>
      </c>
      <c r="AQ263" t="s">
        <v>242</v>
      </c>
      <c r="AT263" s="27">
        <v>1</v>
      </c>
      <c r="AU263">
        <v>1</v>
      </c>
      <c r="AV263" s="21">
        <f t="shared" si="16"/>
        <v>7.6923076923076925</v>
      </c>
      <c r="AW263">
        <v>2</v>
      </c>
      <c r="AZ263" s="27">
        <v>1</v>
      </c>
      <c r="BA263">
        <v>2</v>
      </c>
      <c r="BB263" s="21">
        <f t="shared" si="17"/>
        <v>15.384615384615385</v>
      </c>
      <c r="BC263" t="s">
        <v>242</v>
      </c>
      <c r="BF263" s="27">
        <v>1</v>
      </c>
      <c r="BI263">
        <v>2</v>
      </c>
      <c r="BL263" s="27">
        <v>1</v>
      </c>
      <c r="BM263">
        <v>2</v>
      </c>
      <c r="BP263" s="27">
        <v>1</v>
      </c>
      <c r="BQ263">
        <v>5</v>
      </c>
      <c r="BR263" s="21">
        <f t="shared" si="18"/>
        <v>38.461538461538467</v>
      </c>
      <c r="BT263">
        <v>1</v>
      </c>
      <c r="BW263" s="27">
        <v>1</v>
      </c>
      <c r="BX263">
        <v>3</v>
      </c>
      <c r="BY263" s="21">
        <f t="shared" si="19"/>
        <v>23.076923076923077</v>
      </c>
      <c r="BZ263">
        <v>2</v>
      </c>
      <c r="CA263">
        <v>1</v>
      </c>
      <c r="CD263" s="27">
        <v>0.5</v>
      </c>
      <c r="CE263" t="s">
        <v>5343</v>
      </c>
      <c r="CF263">
        <v>1</v>
      </c>
      <c r="CG263" t="s">
        <v>242</v>
      </c>
      <c r="CI263" s="27">
        <v>1</v>
      </c>
      <c r="CJ263" t="s">
        <v>5344</v>
      </c>
      <c r="CK263">
        <v>1</v>
      </c>
      <c r="CN263" s="27">
        <v>1</v>
      </c>
      <c r="CO263" s="27">
        <v>0</v>
      </c>
      <c r="CP263" t="s">
        <v>242</v>
      </c>
      <c r="CQ263" t="s">
        <v>242</v>
      </c>
      <c r="CR263" t="s">
        <v>242</v>
      </c>
      <c r="CT263" s="2" t="s">
        <v>5345</v>
      </c>
      <c r="CU263" s="27">
        <v>0.5</v>
      </c>
      <c r="CV263" t="s">
        <v>5346</v>
      </c>
      <c r="CW263">
        <v>1</v>
      </c>
      <c r="CZ263" s="27">
        <v>1</v>
      </c>
      <c r="DA263">
        <v>57509</v>
      </c>
      <c r="DB263">
        <v>2</v>
      </c>
      <c r="DD263" s="27">
        <v>1</v>
      </c>
      <c r="DE263">
        <v>177018</v>
      </c>
      <c r="DF263">
        <v>2</v>
      </c>
      <c r="DG263">
        <v>313002</v>
      </c>
      <c r="DH263">
        <v>2</v>
      </c>
      <c r="DI263" t="s">
        <v>242</v>
      </c>
      <c r="DJ263" t="s">
        <v>242</v>
      </c>
      <c r="DL263" s="27">
        <v>1</v>
      </c>
      <c r="DM263">
        <v>8059797</v>
      </c>
      <c r="DN263">
        <v>2</v>
      </c>
      <c r="DP263">
        <v>1</v>
      </c>
      <c r="DS263" s="27">
        <v>1</v>
      </c>
      <c r="DT263" t="s">
        <v>5347</v>
      </c>
      <c r="DU263" s="27">
        <v>1</v>
      </c>
      <c r="DV263" t="s">
        <v>5348</v>
      </c>
      <c r="DW263" s="27">
        <v>1</v>
      </c>
      <c r="DX263" t="s">
        <v>5349</v>
      </c>
      <c r="DY263" s="27">
        <v>1</v>
      </c>
      <c r="DZ263" t="s">
        <v>5350</v>
      </c>
      <c r="EA263" s="27">
        <v>1</v>
      </c>
      <c r="EB263" s="2" t="s">
        <v>5351</v>
      </c>
      <c r="EC263" s="27">
        <v>1</v>
      </c>
      <c r="ED263" t="s">
        <v>5352</v>
      </c>
      <c r="EE263" s="27">
        <v>1</v>
      </c>
      <c r="EF263" t="s">
        <v>5353</v>
      </c>
      <c r="EG263" s="27">
        <v>1</v>
      </c>
      <c r="EH263" s="2" t="s">
        <v>5354</v>
      </c>
      <c r="EI263" s="27">
        <v>1</v>
      </c>
      <c r="EJ263" t="s">
        <v>5355</v>
      </c>
      <c r="EK263" s="27">
        <v>1</v>
      </c>
      <c r="EM263">
        <v>4</v>
      </c>
      <c r="EP263" s="27">
        <v>0</v>
      </c>
      <c r="EQ263" t="s">
        <v>242</v>
      </c>
      <c r="ER263" t="s">
        <v>242</v>
      </c>
      <c r="EU263" t="s">
        <v>242</v>
      </c>
      <c r="EV263" t="s">
        <v>242</v>
      </c>
      <c r="EX263" s="27">
        <v>1</v>
      </c>
      <c r="EY263">
        <v>691551.37</v>
      </c>
      <c r="EZ263" t="s">
        <v>3434</v>
      </c>
      <c r="FA263" s="27">
        <v>1</v>
      </c>
      <c r="FB263">
        <v>20</v>
      </c>
      <c r="FD263" s="27">
        <v>1</v>
      </c>
      <c r="FE263">
        <v>2246.4</v>
      </c>
      <c r="FG263" s="27">
        <v>0</v>
      </c>
      <c r="FH263" t="s">
        <v>242</v>
      </c>
      <c r="FJ263">
        <v>1</v>
      </c>
      <c r="FM263" s="27">
        <v>1</v>
      </c>
      <c r="FN263">
        <v>18.52</v>
      </c>
      <c r="FO263">
        <v>56.83</v>
      </c>
      <c r="FP263">
        <v>24.18</v>
      </c>
      <c r="FR263" s="27">
        <v>1</v>
      </c>
      <c r="FS263">
        <v>31.55</v>
      </c>
      <c r="FT263">
        <v>2</v>
      </c>
      <c r="FV263" s="27">
        <v>1</v>
      </c>
      <c r="FW263">
        <v>5.49</v>
      </c>
      <c r="FX263">
        <v>6.52</v>
      </c>
      <c r="FY263">
        <v>67.849999999999994</v>
      </c>
      <c r="FZ263">
        <v>17.989999999999998</v>
      </c>
      <c r="GA263" t="s">
        <v>242</v>
      </c>
      <c r="GB263" t="s">
        <v>242</v>
      </c>
      <c r="GC263" t="s">
        <v>242</v>
      </c>
      <c r="GD263">
        <v>1</v>
      </c>
      <c r="GF263">
        <v>1</v>
      </c>
      <c r="GI263" s="27">
        <v>0</v>
      </c>
      <c r="GJ263" t="s">
        <v>242</v>
      </c>
      <c r="GK263" t="s">
        <v>242</v>
      </c>
      <c r="GL263" s="2" t="s">
        <v>5356</v>
      </c>
      <c r="GM263" t="s">
        <v>242</v>
      </c>
      <c r="GP263" s="27">
        <v>1</v>
      </c>
      <c r="GQ263">
        <v>192</v>
      </c>
      <c r="GT263">
        <v>1</v>
      </c>
      <c r="GW263" s="27">
        <v>0.5</v>
      </c>
      <c r="GX263" t="s">
        <v>5357</v>
      </c>
      <c r="GY263" s="27">
        <v>1</v>
      </c>
      <c r="GZ263" s="2" t="s">
        <v>5358</v>
      </c>
      <c r="HA263">
        <v>1</v>
      </c>
      <c r="HD263" s="27">
        <v>0</v>
      </c>
      <c r="HF263">
        <v>1</v>
      </c>
      <c r="HI263">
        <v>0.72222222199999997</v>
      </c>
      <c r="HJ263">
        <v>1</v>
      </c>
      <c r="HK263">
        <v>0.25</v>
      </c>
      <c r="HL263">
        <v>1</v>
      </c>
      <c r="HM263">
        <v>1</v>
      </c>
      <c r="HN263">
        <v>0</v>
      </c>
      <c r="HO263">
        <v>0.75</v>
      </c>
      <c r="HP263">
        <v>1</v>
      </c>
      <c r="HQ263">
        <v>0</v>
      </c>
      <c r="HR263">
        <v>1</v>
      </c>
      <c r="HS263">
        <v>0.75</v>
      </c>
      <c r="HT263">
        <v>0</v>
      </c>
      <c r="HU263">
        <v>1</v>
      </c>
      <c r="HV263">
        <v>0.657407407</v>
      </c>
      <c r="HW263">
        <v>0.6875</v>
      </c>
      <c r="HX263">
        <v>0.55000000000000004</v>
      </c>
      <c r="HY263">
        <v>0.63163580200000002</v>
      </c>
      <c r="HZ263" t="s">
        <v>5359</v>
      </c>
      <c r="IA263" t="s">
        <v>266</v>
      </c>
      <c r="IB263" t="s">
        <v>5340</v>
      </c>
      <c r="IC263">
        <v>29135</v>
      </c>
      <c r="ID263">
        <v>26982</v>
      </c>
      <c r="IE263">
        <v>27784</v>
      </c>
      <c r="IF263">
        <v>28496</v>
      </c>
      <c r="IG263">
        <v>29135</v>
      </c>
    </row>
    <row r="264" spans="1:241" customFormat="1" ht="14" customHeight="1" x14ac:dyDescent="0.2">
      <c r="A264">
        <v>263</v>
      </c>
      <c r="B264">
        <v>287</v>
      </c>
      <c r="C264" s="1">
        <v>44795.604861111111</v>
      </c>
      <c r="D264" s="1">
        <v>44795.604861111111</v>
      </c>
      <c r="E264">
        <v>4</v>
      </c>
      <c r="G264" t="s">
        <v>242</v>
      </c>
      <c r="H264" t="s">
        <v>242</v>
      </c>
      <c r="I264">
        <v>1</v>
      </c>
      <c r="J264" s="1">
        <v>44795.604861111111</v>
      </c>
      <c r="K264" t="s">
        <v>5360</v>
      </c>
      <c r="L264" t="s">
        <v>242</v>
      </c>
      <c r="M264" t="s">
        <v>242</v>
      </c>
      <c r="P264" t="s">
        <v>242</v>
      </c>
      <c r="Q264" t="s">
        <v>242</v>
      </c>
      <c r="T264" t="s">
        <v>5361</v>
      </c>
      <c r="V264" t="s">
        <v>5362</v>
      </c>
      <c r="W264" t="s">
        <v>5363</v>
      </c>
      <c r="X264">
        <v>1389</v>
      </c>
      <c r="Y264" t="s">
        <v>248</v>
      </c>
      <c r="Z264" t="s">
        <v>4218</v>
      </c>
      <c r="AA264">
        <v>2019</v>
      </c>
      <c r="AC264">
        <v>0.5</v>
      </c>
      <c r="AD264">
        <v>15</v>
      </c>
      <c r="AF264">
        <v>9</v>
      </c>
      <c r="AG264" t="s">
        <v>242</v>
      </c>
      <c r="AJ264" s="27">
        <v>1</v>
      </c>
      <c r="AK264">
        <v>9</v>
      </c>
      <c r="AL264" s="27">
        <v>0</v>
      </c>
      <c r="AM264">
        <v>0</v>
      </c>
      <c r="AN264" s="27">
        <v>0</v>
      </c>
      <c r="AO264">
        <v>0</v>
      </c>
      <c r="AQ264">
        <v>2</v>
      </c>
      <c r="AT264" s="27">
        <v>1</v>
      </c>
      <c r="AU264">
        <v>1</v>
      </c>
      <c r="AV264" s="21">
        <f t="shared" si="16"/>
        <v>11.111111111111111</v>
      </c>
      <c r="AW264">
        <v>2</v>
      </c>
      <c r="AZ264" s="27">
        <v>1</v>
      </c>
      <c r="BA264">
        <v>2</v>
      </c>
      <c r="BB264" s="21">
        <f t="shared" si="17"/>
        <v>22.222222222222221</v>
      </c>
      <c r="BC264" t="s">
        <v>242</v>
      </c>
      <c r="BF264" s="27">
        <v>0</v>
      </c>
      <c r="BI264" t="s">
        <v>242</v>
      </c>
      <c r="BL264" s="27">
        <v>1</v>
      </c>
      <c r="BM264">
        <v>2</v>
      </c>
      <c r="BP264" s="27">
        <v>1</v>
      </c>
      <c r="BQ264">
        <v>3</v>
      </c>
      <c r="BR264" s="21">
        <f t="shared" si="18"/>
        <v>33.333333333333329</v>
      </c>
      <c r="BS264" t="s">
        <v>5364</v>
      </c>
      <c r="BT264">
        <v>1</v>
      </c>
      <c r="BW264" s="27">
        <v>0</v>
      </c>
      <c r="BX264" s="24" t="s">
        <v>242</v>
      </c>
      <c r="BY264" s="21" t="s">
        <v>242</v>
      </c>
      <c r="BZ264" t="s">
        <v>242</v>
      </c>
      <c r="CA264" t="s">
        <v>242</v>
      </c>
      <c r="CD264" s="27">
        <v>0.5</v>
      </c>
      <c r="CE264" s="2" t="s">
        <v>5365</v>
      </c>
      <c r="CF264">
        <v>1</v>
      </c>
      <c r="CG264" t="s">
        <v>242</v>
      </c>
      <c r="CI264" s="27">
        <v>1</v>
      </c>
      <c r="CJ264" t="s">
        <v>5366</v>
      </c>
      <c r="CK264">
        <v>1</v>
      </c>
      <c r="CN264" s="27">
        <v>1</v>
      </c>
      <c r="CO264" s="27">
        <v>0.5</v>
      </c>
      <c r="CP264" t="s">
        <v>242</v>
      </c>
      <c r="CQ264">
        <v>94.2</v>
      </c>
      <c r="CR264" t="s">
        <v>242</v>
      </c>
      <c r="CU264" s="27">
        <v>0</v>
      </c>
      <c r="CW264" t="s">
        <v>242</v>
      </c>
      <c r="CZ264" s="27">
        <v>1</v>
      </c>
      <c r="DA264">
        <v>383104</v>
      </c>
      <c r="DB264">
        <v>2</v>
      </c>
      <c r="DD264" s="27">
        <v>1</v>
      </c>
      <c r="DE264" t="s">
        <v>242</v>
      </c>
      <c r="DF264" t="s">
        <v>242</v>
      </c>
      <c r="DH264" t="s">
        <v>242</v>
      </c>
      <c r="DI264">
        <v>280077</v>
      </c>
      <c r="DJ264">
        <v>2</v>
      </c>
      <c r="DL264" s="27">
        <v>0</v>
      </c>
      <c r="DM264" t="s">
        <v>242</v>
      </c>
      <c r="DN264" t="s">
        <v>242</v>
      </c>
      <c r="DP264">
        <v>1</v>
      </c>
      <c r="DS264" s="27">
        <v>1</v>
      </c>
      <c r="DT264" s="2" t="s">
        <v>5367</v>
      </c>
      <c r="DU264" s="27">
        <v>1</v>
      </c>
      <c r="DV264" s="2" t="s">
        <v>5368</v>
      </c>
      <c r="DW264" s="27">
        <v>0</v>
      </c>
      <c r="DY264" s="27">
        <v>0</v>
      </c>
      <c r="EA264" s="27">
        <v>0.5</v>
      </c>
      <c r="EB264" s="2" t="s">
        <v>5369</v>
      </c>
      <c r="EC264" s="27">
        <v>1</v>
      </c>
      <c r="ED264" s="2" t="s">
        <v>5370</v>
      </c>
      <c r="EE264" s="27">
        <v>0.5</v>
      </c>
      <c r="EF264" s="2" t="s">
        <v>5371</v>
      </c>
      <c r="EG264" s="27">
        <v>1</v>
      </c>
      <c r="EH264" s="2" t="s">
        <v>5372</v>
      </c>
      <c r="EI264" s="27">
        <v>1</v>
      </c>
      <c r="EJ264" t="s">
        <v>5373</v>
      </c>
      <c r="EK264" s="27">
        <v>1</v>
      </c>
      <c r="EM264">
        <v>1</v>
      </c>
      <c r="EP264" s="27">
        <v>0</v>
      </c>
      <c r="EQ264" t="s">
        <v>242</v>
      </c>
      <c r="ER264" t="s">
        <v>242</v>
      </c>
      <c r="ET264" t="s">
        <v>5374</v>
      </c>
      <c r="EU264" t="s">
        <v>242</v>
      </c>
      <c r="EV264" t="s">
        <v>242</v>
      </c>
      <c r="EX264" s="27">
        <v>1</v>
      </c>
      <c r="EY264">
        <v>1205094</v>
      </c>
      <c r="EZ264" t="s">
        <v>3418</v>
      </c>
      <c r="FA264" s="27">
        <v>0</v>
      </c>
      <c r="FB264" t="s">
        <v>242</v>
      </c>
      <c r="FD264" s="27">
        <v>1</v>
      </c>
      <c r="FE264">
        <v>16</v>
      </c>
      <c r="FG264" s="27">
        <v>0</v>
      </c>
      <c r="FH264" t="s">
        <v>242</v>
      </c>
      <c r="FJ264">
        <v>1</v>
      </c>
      <c r="FM264" s="27">
        <v>0</v>
      </c>
      <c r="FN264" t="s">
        <v>242</v>
      </c>
      <c r="FO264" t="s">
        <v>242</v>
      </c>
      <c r="FP264" t="s">
        <v>242</v>
      </c>
      <c r="FR264" s="27">
        <v>1</v>
      </c>
      <c r="FS264">
        <v>17</v>
      </c>
      <c r="FT264">
        <v>2</v>
      </c>
      <c r="FV264" s="27">
        <v>0.5</v>
      </c>
      <c r="FW264" t="s">
        <v>242</v>
      </c>
      <c r="FX264" t="s">
        <v>242</v>
      </c>
      <c r="FY264">
        <v>65</v>
      </c>
      <c r="FZ264" t="s">
        <v>242</v>
      </c>
      <c r="GA264" t="s">
        <v>242</v>
      </c>
      <c r="GB264" t="s">
        <v>242</v>
      </c>
      <c r="GC264" t="s">
        <v>242</v>
      </c>
      <c r="GD264">
        <v>1</v>
      </c>
      <c r="GE264" t="s">
        <v>5375</v>
      </c>
      <c r="GF264">
        <v>1</v>
      </c>
      <c r="GI264" s="27">
        <v>0</v>
      </c>
      <c r="GJ264" t="s">
        <v>242</v>
      </c>
      <c r="GK264" t="s">
        <v>242</v>
      </c>
      <c r="GM264" t="s">
        <v>242</v>
      </c>
      <c r="GP264" s="27">
        <v>1</v>
      </c>
      <c r="GQ264">
        <v>188</v>
      </c>
      <c r="GT264">
        <v>1</v>
      </c>
      <c r="GW264" s="27">
        <v>0</v>
      </c>
      <c r="GX264" s="2" t="s">
        <v>5376</v>
      </c>
      <c r="GY264" s="27">
        <v>0</v>
      </c>
      <c r="HA264" t="s">
        <v>242</v>
      </c>
      <c r="HD264" s="27">
        <v>1</v>
      </c>
      <c r="HE264" s="2" t="s">
        <v>5377</v>
      </c>
      <c r="HF264">
        <v>1</v>
      </c>
      <c r="HI264">
        <v>0.5</v>
      </c>
      <c r="HJ264">
        <v>1</v>
      </c>
      <c r="HK264">
        <v>0.25</v>
      </c>
      <c r="HL264">
        <v>0.66666666699999999</v>
      </c>
      <c r="HM264">
        <v>0.7</v>
      </c>
      <c r="HN264">
        <v>0</v>
      </c>
      <c r="HO264">
        <v>0.5</v>
      </c>
      <c r="HP264">
        <v>0.5</v>
      </c>
      <c r="HQ264">
        <v>0</v>
      </c>
      <c r="HR264">
        <v>1</v>
      </c>
      <c r="HS264">
        <v>0</v>
      </c>
      <c r="HT264">
        <v>1</v>
      </c>
      <c r="HU264">
        <v>1</v>
      </c>
      <c r="HV264">
        <v>0.58333333300000001</v>
      </c>
      <c r="HW264">
        <v>0.46666666699999998</v>
      </c>
      <c r="HX264">
        <v>0.5</v>
      </c>
      <c r="HY264">
        <v>0.51666666699999997</v>
      </c>
      <c r="HZ264" t="s">
        <v>5378</v>
      </c>
      <c r="IA264" t="s">
        <v>266</v>
      </c>
      <c r="IB264" t="s">
        <v>5361</v>
      </c>
      <c r="IC264">
        <v>23838</v>
      </c>
      <c r="ID264">
        <v>20705</v>
      </c>
      <c r="IE264">
        <v>20502</v>
      </c>
      <c r="IF264">
        <v>21156</v>
      </c>
      <c r="IG264">
        <v>23838</v>
      </c>
    </row>
    <row r="265" spans="1:241" customFormat="1" ht="14" customHeight="1" x14ac:dyDescent="0.2">
      <c r="A265">
        <v>264</v>
      </c>
      <c r="B265">
        <v>288</v>
      </c>
      <c r="C265" s="1">
        <v>44795.604861111111</v>
      </c>
      <c r="D265" s="1">
        <v>44795.604861111111</v>
      </c>
      <c r="E265">
        <v>4</v>
      </c>
      <c r="G265" t="s">
        <v>242</v>
      </c>
      <c r="H265" t="s">
        <v>242</v>
      </c>
      <c r="I265">
        <v>1</v>
      </c>
      <c r="J265" s="1">
        <v>44795.604861111111</v>
      </c>
      <c r="K265" t="s">
        <v>5379</v>
      </c>
      <c r="L265" t="s">
        <v>242</v>
      </c>
      <c r="M265" t="s">
        <v>242</v>
      </c>
      <c r="P265" t="s">
        <v>242</v>
      </c>
      <c r="Q265" t="s">
        <v>242</v>
      </c>
      <c r="T265" t="s">
        <v>5380</v>
      </c>
      <c r="V265" t="s">
        <v>5381</v>
      </c>
      <c r="W265" t="s">
        <v>5382</v>
      </c>
      <c r="X265">
        <v>7370</v>
      </c>
      <c r="Y265" t="s">
        <v>297</v>
      </c>
      <c r="Z265" t="s">
        <v>765</v>
      </c>
      <c r="AA265">
        <v>2019</v>
      </c>
      <c r="AC265">
        <v>0.5</v>
      </c>
      <c r="AD265">
        <v>11</v>
      </c>
      <c r="AF265">
        <v>11</v>
      </c>
      <c r="AG265" t="s">
        <v>242</v>
      </c>
      <c r="AJ265" s="27">
        <v>0</v>
      </c>
      <c r="AK265">
        <v>0</v>
      </c>
      <c r="AL265" s="27">
        <v>0</v>
      </c>
      <c r="AM265">
        <v>0</v>
      </c>
      <c r="AN265" s="27">
        <v>0</v>
      </c>
      <c r="AO265">
        <v>0</v>
      </c>
      <c r="AQ265" t="s">
        <v>242</v>
      </c>
      <c r="AT265" s="27">
        <v>1</v>
      </c>
      <c r="AU265">
        <v>1</v>
      </c>
      <c r="AV265" s="21">
        <f t="shared" si="16"/>
        <v>9.0909090909090917</v>
      </c>
      <c r="AW265">
        <v>2</v>
      </c>
      <c r="AZ265" s="27">
        <v>1</v>
      </c>
      <c r="BA265">
        <v>2</v>
      </c>
      <c r="BB265" s="21">
        <f t="shared" si="17"/>
        <v>18.181818181818183</v>
      </c>
      <c r="BC265" t="s">
        <v>242</v>
      </c>
      <c r="BF265" s="27">
        <v>0</v>
      </c>
      <c r="BI265" t="s">
        <v>242</v>
      </c>
      <c r="BL265" s="27">
        <v>1</v>
      </c>
      <c r="BM265">
        <v>2</v>
      </c>
      <c r="BP265" s="27">
        <v>0</v>
      </c>
      <c r="BQ265">
        <v>0</v>
      </c>
      <c r="BR265" s="21">
        <f t="shared" si="18"/>
        <v>0</v>
      </c>
      <c r="BT265" t="s">
        <v>242</v>
      </c>
      <c r="BW265" s="27">
        <v>0</v>
      </c>
      <c r="BX265" s="24" t="s">
        <v>242</v>
      </c>
      <c r="BY265" s="21" t="s">
        <v>242</v>
      </c>
      <c r="BZ265" t="s">
        <v>242</v>
      </c>
      <c r="CA265" t="s">
        <v>242</v>
      </c>
      <c r="CD265" s="27">
        <v>0</v>
      </c>
      <c r="CF265" t="s">
        <v>242</v>
      </c>
      <c r="CG265" t="s">
        <v>242</v>
      </c>
      <c r="CI265" s="27">
        <v>1</v>
      </c>
      <c r="CJ265" t="s">
        <v>5383</v>
      </c>
      <c r="CK265">
        <v>1</v>
      </c>
      <c r="CN265" s="27">
        <v>0</v>
      </c>
      <c r="CO265" s="27">
        <v>1</v>
      </c>
      <c r="CP265">
        <v>100</v>
      </c>
      <c r="CQ265">
        <v>100</v>
      </c>
      <c r="CR265">
        <v>100</v>
      </c>
      <c r="CS265" t="s">
        <v>5384</v>
      </c>
      <c r="CU265" s="27">
        <v>1</v>
      </c>
      <c r="CV265" t="s">
        <v>5385</v>
      </c>
      <c r="CW265">
        <v>1</v>
      </c>
      <c r="CZ265" s="27">
        <v>1</v>
      </c>
      <c r="DA265">
        <v>52187</v>
      </c>
      <c r="DB265">
        <v>2</v>
      </c>
      <c r="DD265" s="27">
        <v>1</v>
      </c>
      <c r="DE265">
        <v>730856</v>
      </c>
      <c r="DF265">
        <v>2</v>
      </c>
      <c r="DG265">
        <v>743452</v>
      </c>
      <c r="DH265">
        <v>2</v>
      </c>
      <c r="DI265" t="s">
        <v>242</v>
      </c>
      <c r="DJ265" t="s">
        <v>242</v>
      </c>
      <c r="DL265" s="27">
        <v>1</v>
      </c>
      <c r="DM265">
        <v>92170</v>
      </c>
      <c r="DN265">
        <v>2</v>
      </c>
      <c r="DP265">
        <v>1</v>
      </c>
      <c r="DS265" s="27">
        <v>0</v>
      </c>
      <c r="DU265" s="27">
        <v>1</v>
      </c>
      <c r="DV265" t="s">
        <v>5386</v>
      </c>
      <c r="DW265" s="27">
        <v>1</v>
      </c>
      <c r="DX265" s="2" t="s">
        <v>5387</v>
      </c>
      <c r="DY265" s="27">
        <v>1</v>
      </c>
      <c r="DZ265" t="s">
        <v>5388</v>
      </c>
      <c r="EA265" s="27">
        <v>1</v>
      </c>
      <c r="EC265" s="27">
        <v>1</v>
      </c>
      <c r="ED265" t="s">
        <v>5389</v>
      </c>
      <c r="EE265" s="27">
        <v>1</v>
      </c>
      <c r="EF265" t="s">
        <v>5390</v>
      </c>
      <c r="EG265" s="27">
        <v>1</v>
      </c>
      <c r="EH265" t="s">
        <v>5391</v>
      </c>
      <c r="EI265" s="27">
        <v>1</v>
      </c>
      <c r="EJ265" t="s">
        <v>5392</v>
      </c>
      <c r="EK265" s="27">
        <v>1</v>
      </c>
      <c r="EM265">
        <v>1</v>
      </c>
      <c r="EP265" s="27">
        <v>0</v>
      </c>
      <c r="EQ265" t="s">
        <v>242</v>
      </c>
      <c r="ER265" t="s">
        <v>242</v>
      </c>
      <c r="EU265" t="s">
        <v>242</v>
      </c>
      <c r="EV265" t="s">
        <v>242</v>
      </c>
      <c r="EX265" s="27">
        <v>1</v>
      </c>
      <c r="EY265">
        <v>2613</v>
      </c>
      <c r="EZ265" t="s">
        <v>3418</v>
      </c>
      <c r="FA265" s="27">
        <v>0</v>
      </c>
      <c r="FB265" t="s">
        <v>242</v>
      </c>
      <c r="FD265" s="27">
        <v>1</v>
      </c>
      <c r="FE265">
        <v>2613</v>
      </c>
      <c r="FG265" s="27">
        <v>0</v>
      </c>
      <c r="FH265" t="s">
        <v>242</v>
      </c>
      <c r="FJ265">
        <v>1</v>
      </c>
      <c r="FM265" s="27">
        <v>1</v>
      </c>
      <c r="FN265">
        <v>24</v>
      </c>
      <c r="FO265">
        <v>54</v>
      </c>
      <c r="FP265">
        <v>20</v>
      </c>
      <c r="FQ265" t="s">
        <v>5393</v>
      </c>
      <c r="FR265" s="27">
        <v>1</v>
      </c>
      <c r="FS265">
        <v>33.4</v>
      </c>
      <c r="FT265">
        <v>2</v>
      </c>
      <c r="FU265" t="s">
        <v>5394</v>
      </c>
      <c r="FV265" s="27">
        <v>0</v>
      </c>
      <c r="FW265" t="s">
        <v>242</v>
      </c>
      <c r="FX265" t="s">
        <v>242</v>
      </c>
      <c r="FY265" t="s">
        <v>242</v>
      </c>
      <c r="FZ265" t="s">
        <v>242</v>
      </c>
      <c r="GA265" t="s">
        <v>242</v>
      </c>
      <c r="GB265" t="s">
        <v>242</v>
      </c>
      <c r="GC265" t="s">
        <v>242</v>
      </c>
      <c r="GD265" t="s">
        <v>242</v>
      </c>
      <c r="GF265">
        <v>1</v>
      </c>
      <c r="GI265" s="27">
        <v>0</v>
      </c>
      <c r="GJ265" t="s">
        <v>242</v>
      </c>
      <c r="GK265" t="s">
        <v>242</v>
      </c>
      <c r="GM265" t="s">
        <v>242</v>
      </c>
      <c r="GP265" s="27">
        <v>1</v>
      </c>
      <c r="GQ265">
        <v>618</v>
      </c>
      <c r="GT265">
        <v>1</v>
      </c>
      <c r="GW265" s="27">
        <v>1</v>
      </c>
      <c r="GY265" s="27">
        <v>1</v>
      </c>
      <c r="HA265">
        <v>1</v>
      </c>
      <c r="HD265" s="27">
        <v>1</v>
      </c>
      <c r="HE265" t="s">
        <v>5395</v>
      </c>
      <c r="HF265">
        <v>1</v>
      </c>
      <c r="HI265">
        <v>0.33333333300000001</v>
      </c>
      <c r="HJ265">
        <v>1</v>
      </c>
      <c r="HK265">
        <v>1</v>
      </c>
      <c r="HL265">
        <v>1</v>
      </c>
      <c r="HM265">
        <v>0.9</v>
      </c>
      <c r="HN265">
        <v>0</v>
      </c>
      <c r="HO265">
        <v>0.5</v>
      </c>
      <c r="HP265">
        <v>0.66666666699999999</v>
      </c>
      <c r="HQ265">
        <v>0</v>
      </c>
      <c r="HR265">
        <v>1</v>
      </c>
      <c r="HS265">
        <v>1</v>
      </c>
      <c r="HT265">
        <v>1</v>
      </c>
      <c r="HU265">
        <v>1</v>
      </c>
      <c r="HV265">
        <v>0.77777777800000003</v>
      </c>
      <c r="HW265">
        <v>0.6</v>
      </c>
      <c r="HX265">
        <v>0.73333333300000003</v>
      </c>
      <c r="HY265">
        <v>0.70370370400000004</v>
      </c>
      <c r="HZ265" t="s">
        <v>5396</v>
      </c>
      <c r="IA265" t="s">
        <v>266</v>
      </c>
      <c r="IB265" t="s">
        <v>5380</v>
      </c>
      <c r="IC265">
        <v>19577</v>
      </c>
      <c r="ID265">
        <v>17729</v>
      </c>
      <c r="IE265">
        <v>16265</v>
      </c>
      <c r="IF265" t="s">
        <v>242</v>
      </c>
      <c r="IG265">
        <v>19577</v>
      </c>
    </row>
    <row r="266" spans="1:241" customFormat="1" ht="14" customHeight="1" x14ac:dyDescent="0.2">
      <c r="A266">
        <v>265</v>
      </c>
      <c r="B266">
        <v>290</v>
      </c>
      <c r="C266" s="1">
        <v>44795.604861111111</v>
      </c>
      <c r="D266" s="1">
        <v>44795.604861111111</v>
      </c>
      <c r="E266">
        <v>4</v>
      </c>
      <c r="G266" t="s">
        <v>242</v>
      </c>
      <c r="H266" t="s">
        <v>242</v>
      </c>
      <c r="I266">
        <v>1</v>
      </c>
      <c r="J266" s="1">
        <v>44795.604861111111</v>
      </c>
      <c r="K266" t="s">
        <v>5397</v>
      </c>
      <c r="L266" t="s">
        <v>242</v>
      </c>
      <c r="M266" t="s">
        <v>242</v>
      </c>
      <c r="P266" t="s">
        <v>242</v>
      </c>
      <c r="Q266" t="s">
        <v>242</v>
      </c>
      <c r="T266" t="s">
        <v>5398</v>
      </c>
      <c r="U266" s="24">
        <v>773840</v>
      </c>
      <c r="V266" t="s">
        <v>5399</v>
      </c>
      <c r="W266">
        <v>438516106</v>
      </c>
      <c r="X266">
        <v>9997</v>
      </c>
      <c r="Y266" t="s">
        <v>476</v>
      </c>
      <c r="Z266" t="s">
        <v>3667</v>
      </c>
      <c r="AA266">
        <v>2020</v>
      </c>
      <c r="AC266">
        <v>0.5</v>
      </c>
      <c r="AF266">
        <v>11</v>
      </c>
      <c r="AG266" t="s">
        <v>242</v>
      </c>
      <c r="AJ266" s="27">
        <v>0</v>
      </c>
      <c r="AK266">
        <v>0</v>
      </c>
      <c r="AL266" s="27">
        <v>0</v>
      </c>
      <c r="AM266">
        <v>0</v>
      </c>
      <c r="AN266" s="27">
        <v>0</v>
      </c>
      <c r="AO266">
        <v>0</v>
      </c>
      <c r="AQ266" t="s">
        <v>242</v>
      </c>
      <c r="AT266" s="44">
        <v>1</v>
      </c>
      <c r="AU266" s="24">
        <v>10</v>
      </c>
      <c r="AV266" s="21">
        <f t="shared" si="16"/>
        <v>90.909090909090907</v>
      </c>
      <c r="AW266" t="s">
        <v>242</v>
      </c>
      <c r="AZ266" s="44">
        <v>1</v>
      </c>
      <c r="BA266" s="24">
        <v>10</v>
      </c>
      <c r="BB266" s="21">
        <f t="shared" si="17"/>
        <v>90.909090909090907</v>
      </c>
      <c r="BC266" t="s">
        <v>242</v>
      </c>
      <c r="BF266" s="27">
        <v>0</v>
      </c>
      <c r="BI266" t="s">
        <v>242</v>
      </c>
      <c r="BL266" s="27">
        <v>0</v>
      </c>
      <c r="BM266" t="s">
        <v>242</v>
      </c>
      <c r="BP266" s="27">
        <v>0</v>
      </c>
      <c r="BQ266">
        <v>0</v>
      </c>
      <c r="BR266" s="21">
        <f t="shared" si="18"/>
        <v>0</v>
      </c>
      <c r="BT266" t="s">
        <v>242</v>
      </c>
      <c r="BW266" s="27">
        <v>0</v>
      </c>
      <c r="BX266" s="24" t="s">
        <v>242</v>
      </c>
      <c r="BY266" s="21" t="s">
        <v>242</v>
      </c>
      <c r="BZ266" t="s">
        <v>242</v>
      </c>
      <c r="CA266" t="s">
        <v>242</v>
      </c>
      <c r="CD266" s="27">
        <v>0</v>
      </c>
      <c r="CF266" t="s">
        <v>242</v>
      </c>
      <c r="CG266" t="s">
        <v>242</v>
      </c>
      <c r="CI266" s="27">
        <v>0</v>
      </c>
      <c r="CK266" t="s">
        <v>242</v>
      </c>
      <c r="CN266" s="27">
        <v>0</v>
      </c>
      <c r="CO266" s="27">
        <v>0</v>
      </c>
      <c r="CP266" t="s">
        <v>242</v>
      </c>
      <c r="CQ266" t="s">
        <v>242</v>
      </c>
      <c r="CR266" t="s">
        <v>242</v>
      </c>
      <c r="CU266" s="27">
        <v>1</v>
      </c>
      <c r="CV266" s="2" t="s">
        <v>5400</v>
      </c>
      <c r="CW266">
        <v>1</v>
      </c>
      <c r="CZ266" s="27">
        <v>1</v>
      </c>
      <c r="DA266">
        <v>1090649</v>
      </c>
      <c r="DB266">
        <v>2</v>
      </c>
      <c r="DD266" s="27">
        <v>1</v>
      </c>
      <c r="DE266" t="s">
        <v>242</v>
      </c>
      <c r="DF266" t="s">
        <v>242</v>
      </c>
      <c r="DH266" t="s">
        <v>242</v>
      </c>
      <c r="DI266">
        <v>951982</v>
      </c>
      <c r="DJ266">
        <v>2</v>
      </c>
      <c r="DL266" s="27">
        <v>0</v>
      </c>
      <c r="DM266" t="s">
        <v>242</v>
      </c>
      <c r="DN266" t="s">
        <v>242</v>
      </c>
      <c r="DP266" t="s">
        <v>242</v>
      </c>
      <c r="DS266" s="27">
        <v>1</v>
      </c>
      <c r="DT266" s="2" t="s">
        <v>5401</v>
      </c>
      <c r="DU266" s="27">
        <v>1</v>
      </c>
      <c r="DV266" s="2" t="s">
        <v>5402</v>
      </c>
      <c r="DW266" s="27">
        <v>1</v>
      </c>
      <c r="DX266" t="s">
        <v>5403</v>
      </c>
      <c r="DY266" s="27">
        <v>1</v>
      </c>
      <c r="DZ266" t="s">
        <v>4476</v>
      </c>
      <c r="EA266" s="27">
        <v>1</v>
      </c>
      <c r="EB266" t="s">
        <v>5404</v>
      </c>
      <c r="EC266" s="27">
        <v>1</v>
      </c>
      <c r="ED266" t="s">
        <v>5405</v>
      </c>
      <c r="EE266" s="27">
        <v>1</v>
      </c>
      <c r="EF266" t="s">
        <v>5406</v>
      </c>
      <c r="EG266" s="27">
        <v>1</v>
      </c>
      <c r="EH266" s="2" t="s">
        <v>5407</v>
      </c>
      <c r="EI266" s="27">
        <v>1</v>
      </c>
      <c r="EJ266" t="s">
        <v>5408</v>
      </c>
      <c r="EK266" s="27">
        <v>1</v>
      </c>
      <c r="EM266">
        <v>4</v>
      </c>
      <c r="EP266" s="27">
        <v>0</v>
      </c>
      <c r="EQ266" t="s">
        <v>242</v>
      </c>
      <c r="ER266" t="s">
        <v>242</v>
      </c>
      <c r="EU266" t="s">
        <v>242</v>
      </c>
      <c r="EV266" t="s">
        <v>242</v>
      </c>
      <c r="EX266" s="27">
        <v>0</v>
      </c>
      <c r="EY266" t="s">
        <v>242</v>
      </c>
      <c r="FA266" s="27">
        <v>0</v>
      </c>
      <c r="FB266" t="s">
        <v>242</v>
      </c>
      <c r="FD266" s="27">
        <v>0</v>
      </c>
      <c r="FE266" t="s">
        <v>242</v>
      </c>
      <c r="FG266" s="27">
        <v>0</v>
      </c>
      <c r="FH266" t="s">
        <v>242</v>
      </c>
      <c r="FJ266" t="s">
        <v>242</v>
      </c>
      <c r="FM266" s="27">
        <v>0</v>
      </c>
      <c r="FN266" t="s">
        <v>242</v>
      </c>
      <c r="FO266" t="s">
        <v>242</v>
      </c>
      <c r="FP266" t="s">
        <v>242</v>
      </c>
      <c r="FR266" s="27">
        <v>0</v>
      </c>
      <c r="FS266" t="s">
        <v>242</v>
      </c>
      <c r="FT266" t="s">
        <v>242</v>
      </c>
      <c r="FV266" s="27">
        <v>0</v>
      </c>
      <c r="FW266" t="s">
        <v>242</v>
      </c>
      <c r="FX266" t="s">
        <v>242</v>
      </c>
      <c r="FY266" t="s">
        <v>242</v>
      </c>
      <c r="FZ266" t="s">
        <v>242</v>
      </c>
      <c r="GA266" t="s">
        <v>242</v>
      </c>
      <c r="GB266" t="s">
        <v>242</v>
      </c>
      <c r="GC266" t="s">
        <v>242</v>
      </c>
      <c r="GD266" t="s">
        <v>242</v>
      </c>
      <c r="GF266" t="s">
        <v>242</v>
      </c>
      <c r="GI266" s="27">
        <v>0</v>
      </c>
      <c r="GJ266" t="s">
        <v>242</v>
      </c>
      <c r="GK266" t="s">
        <v>242</v>
      </c>
      <c r="GM266" t="s">
        <v>242</v>
      </c>
      <c r="GP266" s="44">
        <v>1</v>
      </c>
      <c r="GQ266">
        <v>296</v>
      </c>
      <c r="GT266" t="s">
        <v>242</v>
      </c>
      <c r="GW266" s="27">
        <v>0</v>
      </c>
      <c r="GY266" s="27">
        <v>0</v>
      </c>
      <c r="HA266" t="s">
        <v>242</v>
      </c>
      <c r="HD266" s="27">
        <v>0</v>
      </c>
      <c r="HF266">
        <v>1</v>
      </c>
      <c r="HI266">
        <v>0</v>
      </c>
      <c r="HJ266">
        <v>0</v>
      </c>
      <c r="HK266">
        <v>0.5</v>
      </c>
      <c r="HL266">
        <v>0.66666666699999999</v>
      </c>
      <c r="HM266">
        <v>1</v>
      </c>
      <c r="HN266">
        <v>0</v>
      </c>
      <c r="HO266">
        <v>0</v>
      </c>
      <c r="HP266">
        <v>0</v>
      </c>
      <c r="HQ266">
        <v>0</v>
      </c>
      <c r="HR266">
        <v>0</v>
      </c>
      <c r="HS266">
        <v>0</v>
      </c>
      <c r="HT266">
        <v>0</v>
      </c>
      <c r="HU266">
        <v>1</v>
      </c>
      <c r="HV266">
        <v>0.16666666699999999</v>
      </c>
      <c r="HW266">
        <v>0.41666666699999999</v>
      </c>
      <c r="HX266">
        <v>0</v>
      </c>
      <c r="HY266">
        <v>0.19444444399999999</v>
      </c>
      <c r="HZ266" t="s">
        <v>5409</v>
      </c>
      <c r="IA266" t="s">
        <v>266</v>
      </c>
      <c r="IB266" t="s">
        <v>5398</v>
      </c>
      <c r="IC266">
        <v>36709</v>
      </c>
      <c r="ID266">
        <v>32637</v>
      </c>
      <c r="IE266">
        <v>34392</v>
      </c>
      <c r="IF266">
        <v>35466</v>
      </c>
      <c r="IG266">
        <v>36709</v>
      </c>
    </row>
    <row r="267" spans="1:241" customFormat="1" ht="14" customHeight="1" x14ac:dyDescent="0.2">
      <c r="A267">
        <v>266</v>
      </c>
      <c r="B267">
        <v>291</v>
      </c>
      <c r="C267" s="1">
        <v>44795.604861111111</v>
      </c>
      <c r="D267" s="1">
        <v>44795.604861111111</v>
      </c>
      <c r="E267">
        <v>4</v>
      </c>
      <c r="G267" t="s">
        <v>242</v>
      </c>
      <c r="H267" t="s">
        <v>242</v>
      </c>
      <c r="I267">
        <v>1</v>
      </c>
      <c r="J267" s="1">
        <v>44795.604861111111</v>
      </c>
      <c r="K267" t="s">
        <v>5410</v>
      </c>
      <c r="L267" t="s">
        <v>242</v>
      </c>
      <c r="M267" t="s">
        <v>242</v>
      </c>
      <c r="P267" t="s">
        <v>242</v>
      </c>
      <c r="Q267" t="s">
        <v>242</v>
      </c>
      <c r="T267" t="s">
        <v>5411</v>
      </c>
      <c r="V267" t="s">
        <v>5412</v>
      </c>
      <c r="W267" t="s">
        <v>5413</v>
      </c>
      <c r="X267">
        <v>2860</v>
      </c>
      <c r="Y267" t="s">
        <v>418</v>
      </c>
      <c r="Z267" t="s">
        <v>1838</v>
      </c>
      <c r="AA267">
        <v>2020</v>
      </c>
      <c r="AC267">
        <v>0.5</v>
      </c>
      <c r="AD267">
        <v>14</v>
      </c>
      <c r="AF267">
        <v>12</v>
      </c>
      <c r="AG267" t="s">
        <v>242</v>
      </c>
      <c r="AJ267" s="27">
        <v>0</v>
      </c>
      <c r="AK267">
        <v>0</v>
      </c>
      <c r="AL267" s="27">
        <v>0</v>
      </c>
      <c r="AM267">
        <v>0</v>
      </c>
      <c r="AN267" s="27">
        <v>0</v>
      </c>
      <c r="AO267">
        <v>0</v>
      </c>
      <c r="AQ267" t="s">
        <v>242</v>
      </c>
      <c r="AT267" s="27">
        <v>1</v>
      </c>
      <c r="AU267">
        <v>1</v>
      </c>
      <c r="AV267" s="21">
        <f t="shared" si="16"/>
        <v>8.3333333333333321</v>
      </c>
      <c r="AW267">
        <v>2</v>
      </c>
      <c r="AZ267" s="27">
        <v>1</v>
      </c>
      <c r="BA267">
        <v>3</v>
      </c>
      <c r="BB267" s="21">
        <f t="shared" si="17"/>
        <v>25</v>
      </c>
      <c r="BC267" t="s">
        <v>242</v>
      </c>
      <c r="BF267" s="27">
        <v>1</v>
      </c>
      <c r="BI267">
        <v>3</v>
      </c>
      <c r="BL267" s="27">
        <v>1</v>
      </c>
      <c r="BM267">
        <v>3</v>
      </c>
      <c r="BP267" s="27">
        <v>1</v>
      </c>
      <c r="BQ267">
        <v>2</v>
      </c>
      <c r="BR267" s="21">
        <f t="shared" si="18"/>
        <v>16.666666666666664</v>
      </c>
      <c r="BT267">
        <v>1</v>
      </c>
      <c r="BW267" s="27">
        <v>1</v>
      </c>
      <c r="BX267">
        <v>4</v>
      </c>
      <c r="BY267" s="21">
        <f t="shared" si="19"/>
        <v>33.333333333333329</v>
      </c>
      <c r="BZ267">
        <v>2</v>
      </c>
      <c r="CA267">
        <v>1</v>
      </c>
      <c r="CD267" s="27">
        <v>0</v>
      </c>
      <c r="CF267" t="s">
        <v>242</v>
      </c>
      <c r="CG267" t="s">
        <v>242</v>
      </c>
      <c r="CI267" s="27">
        <v>1</v>
      </c>
      <c r="CJ267" t="s">
        <v>5414</v>
      </c>
      <c r="CK267">
        <v>1</v>
      </c>
      <c r="CN267" s="27">
        <v>0</v>
      </c>
      <c r="CO267" s="27">
        <v>0.5</v>
      </c>
      <c r="CP267" t="s">
        <v>242</v>
      </c>
      <c r="CQ267">
        <v>100</v>
      </c>
      <c r="CR267" t="s">
        <v>242</v>
      </c>
      <c r="CS267" t="s">
        <v>5415</v>
      </c>
      <c r="CU267" s="27">
        <v>1</v>
      </c>
      <c r="CV267" t="s">
        <v>5416</v>
      </c>
      <c r="CW267">
        <v>1</v>
      </c>
      <c r="CZ267" s="27">
        <v>1</v>
      </c>
      <c r="DA267">
        <v>3057437</v>
      </c>
      <c r="DB267">
        <v>2</v>
      </c>
      <c r="DD267" s="27">
        <v>1</v>
      </c>
      <c r="DE267">
        <v>2532756</v>
      </c>
      <c r="DF267">
        <v>2</v>
      </c>
      <c r="DG267">
        <v>2322922</v>
      </c>
      <c r="DH267">
        <v>2</v>
      </c>
      <c r="DI267" t="s">
        <v>242</v>
      </c>
      <c r="DJ267" t="s">
        <v>242</v>
      </c>
      <c r="DL267" s="27">
        <v>0</v>
      </c>
      <c r="DM267" t="s">
        <v>242</v>
      </c>
      <c r="DN267" t="s">
        <v>242</v>
      </c>
      <c r="DP267">
        <v>4</v>
      </c>
      <c r="DS267" s="27">
        <v>1</v>
      </c>
      <c r="DT267" t="s">
        <v>5417</v>
      </c>
      <c r="DU267" s="27">
        <v>1</v>
      </c>
      <c r="DV267" t="s">
        <v>5418</v>
      </c>
      <c r="DW267" s="27">
        <v>1</v>
      </c>
      <c r="DX267" t="s">
        <v>5419</v>
      </c>
      <c r="DY267" s="27">
        <v>1</v>
      </c>
      <c r="DZ267" t="s">
        <v>5420</v>
      </c>
      <c r="EA267" s="27">
        <v>1</v>
      </c>
      <c r="EC267" s="27">
        <v>1</v>
      </c>
      <c r="ED267" s="2" t="s">
        <v>5421</v>
      </c>
      <c r="EE267" s="27">
        <v>1</v>
      </c>
      <c r="EF267" t="s">
        <v>5422</v>
      </c>
      <c r="EG267" s="27">
        <v>1</v>
      </c>
      <c r="EH267" t="s">
        <v>4037</v>
      </c>
      <c r="EI267" s="27">
        <v>1</v>
      </c>
      <c r="EJ267" t="s">
        <v>5423</v>
      </c>
      <c r="EK267" s="27">
        <v>1</v>
      </c>
      <c r="EM267">
        <v>4</v>
      </c>
      <c r="EP267" s="27">
        <v>0</v>
      </c>
      <c r="EQ267" t="s">
        <v>242</v>
      </c>
      <c r="ER267" t="s">
        <v>242</v>
      </c>
      <c r="EU267" t="s">
        <v>242</v>
      </c>
      <c r="EV267" t="s">
        <v>242</v>
      </c>
      <c r="EX267" s="27">
        <v>1</v>
      </c>
      <c r="EY267">
        <v>179350</v>
      </c>
      <c r="EZ267" t="s">
        <v>3418</v>
      </c>
      <c r="FA267" s="27">
        <v>1</v>
      </c>
      <c r="FB267">
        <v>3.2</v>
      </c>
      <c r="FD267" s="27">
        <v>1</v>
      </c>
      <c r="FE267">
        <v>57783</v>
      </c>
      <c r="FG267" s="27">
        <v>0</v>
      </c>
      <c r="FH267" t="s">
        <v>242</v>
      </c>
      <c r="FJ267">
        <v>4</v>
      </c>
      <c r="FM267" s="27">
        <v>0</v>
      </c>
      <c r="FN267" t="s">
        <v>242</v>
      </c>
      <c r="FO267" t="s">
        <v>242</v>
      </c>
      <c r="FP267" t="s">
        <v>242</v>
      </c>
      <c r="FR267" s="27">
        <v>1</v>
      </c>
      <c r="FS267">
        <v>29</v>
      </c>
      <c r="FT267">
        <v>2</v>
      </c>
      <c r="FV267" s="27">
        <v>0.5</v>
      </c>
      <c r="FW267" t="s">
        <v>242</v>
      </c>
      <c r="FX267" t="s">
        <v>242</v>
      </c>
      <c r="FY267">
        <v>75</v>
      </c>
      <c r="FZ267" t="s">
        <v>242</v>
      </c>
      <c r="GA267" t="s">
        <v>242</v>
      </c>
      <c r="GB267" t="s">
        <v>242</v>
      </c>
      <c r="GC267" t="s">
        <v>242</v>
      </c>
      <c r="GD267">
        <v>2</v>
      </c>
      <c r="GE267" t="s">
        <v>4746</v>
      </c>
      <c r="GF267">
        <v>1</v>
      </c>
      <c r="GI267" s="27">
        <v>0</v>
      </c>
      <c r="GJ267" t="s">
        <v>242</v>
      </c>
      <c r="GK267" t="s">
        <v>242</v>
      </c>
      <c r="GM267" t="s">
        <v>242</v>
      </c>
      <c r="GP267" s="27">
        <v>1</v>
      </c>
      <c r="GQ267">
        <v>135</v>
      </c>
      <c r="GT267">
        <v>1</v>
      </c>
      <c r="GW267" s="27">
        <v>0</v>
      </c>
      <c r="GY267" s="27">
        <v>0</v>
      </c>
      <c r="HA267" t="s">
        <v>242</v>
      </c>
      <c r="HD267" s="27">
        <v>1</v>
      </c>
      <c r="HE267" s="2" t="s">
        <v>5424</v>
      </c>
      <c r="HF267">
        <v>1</v>
      </c>
      <c r="HI267">
        <v>0.66666666699999999</v>
      </c>
      <c r="HJ267">
        <v>1</v>
      </c>
      <c r="HK267">
        <v>0.75</v>
      </c>
      <c r="HL267">
        <v>0.66666666699999999</v>
      </c>
      <c r="HM267">
        <v>1</v>
      </c>
      <c r="HN267">
        <v>0</v>
      </c>
      <c r="HO267">
        <v>0.75</v>
      </c>
      <c r="HP267">
        <v>0.5</v>
      </c>
      <c r="HQ267">
        <v>0</v>
      </c>
      <c r="HR267">
        <v>1</v>
      </c>
      <c r="HS267">
        <v>0</v>
      </c>
      <c r="HT267">
        <v>1</v>
      </c>
      <c r="HU267">
        <v>1</v>
      </c>
      <c r="HV267">
        <v>0.80555555599999995</v>
      </c>
      <c r="HW267">
        <v>0.60416666699999999</v>
      </c>
      <c r="HX267">
        <v>0.5</v>
      </c>
      <c r="HY267">
        <v>0.63657407399999999</v>
      </c>
      <c r="HZ267" t="s">
        <v>5425</v>
      </c>
      <c r="IA267" t="s">
        <v>266</v>
      </c>
      <c r="IB267" t="s">
        <v>5411</v>
      </c>
      <c r="IC267">
        <v>21512</v>
      </c>
      <c r="ID267">
        <v>20397</v>
      </c>
      <c r="IE267">
        <v>16653</v>
      </c>
      <c r="IF267">
        <v>13017</v>
      </c>
      <c r="IG267">
        <v>21512</v>
      </c>
    </row>
    <row r="268" spans="1:241" customFormat="1" ht="14" customHeight="1" x14ac:dyDescent="0.2">
      <c r="A268">
        <v>267</v>
      </c>
      <c r="B268">
        <v>292</v>
      </c>
      <c r="C268" s="1">
        <v>44795.604861111111</v>
      </c>
      <c r="D268" s="1">
        <v>44795.604861111111</v>
      </c>
      <c r="E268">
        <v>4</v>
      </c>
      <c r="G268" t="s">
        <v>242</v>
      </c>
      <c r="H268" t="s">
        <v>242</v>
      </c>
      <c r="I268">
        <v>1</v>
      </c>
      <c r="J268" s="1">
        <v>44795.604861111111</v>
      </c>
      <c r="K268" t="s">
        <v>5426</v>
      </c>
      <c r="L268" t="s">
        <v>242</v>
      </c>
      <c r="M268" t="s">
        <v>242</v>
      </c>
      <c r="P268" t="s">
        <v>242</v>
      </c>
      <c r="Q268" t="s">
        <v>242</v>
      </c>
      <c r="T268" t="s">
        <v>5427</v>
      </c>
      <c r="V268" t="s">
        <v>5428</v>
      </c>
      <c r="W268" t="s">
        <v>5429</v>
      </c>
      <c r="X268">
        <v>6798</v>
      </c>
      <c r="Y268" t="s">
        <v>659</v>
      </c>
      <c r="Z268" t="s">
        <v>660</v>
      </c>
      <c r="AA268">
        <v>2020</v>
      </c>
      <c r="AC268">
        <v>0</v>
      </c>
      <c r="AF268">
        <v>12</v>
      </c>
      <c r="AG268" t="s">
        <v>242</v>
      </c>
      <c r="AJ268" s="27">
        <v>1</v>
      </c>
      <c r="AK268">
        <v>12</v>
      </c>
      <c r="AL268" s="27">
        <v>0</v>
      </c>
      <c r="AM268">
        <v>0</v>
      </c>
      <c r="AN268" s="27">
        <v>0</v>
      </c>
      <c r="AO268">
        <v>0</v>
      </c>
      <c r="AP268" t="s">
        <v>5430</v>
      </c>
      <c r="AQ268">
        <v>3</v>
      </c>
      <c r="AT268" s="27">
        <v>1</v>
      </c>
      <c r="AU268">
        <v>1</v>
      </c>
      <c r="AV268" s="21">
        <f t="shared" si="16"/>
        <v>8.3333333333333321</v>
      </c>
      <c r="AW268">
        <v>2</v>
      </c>
      <c r="AZ268" s="27">
        <v>1</v>
      </c>
      <c r="BA268">
        <v>3</v>
      </c>
      <c r="BB268" s="21">
        <f t="shared" si="17"/>
        <v>25</v>
      </c>
      <c r="BC268" t="s">
        <v>242</v>
      </c>
      <c r="BF268" s="27">
        <v>1</v>
      </c>
      <c r="BI268">
        <v>2</v>
      </c>
      <c r="BL268" s="27">
        <v>1</v>
      </c>
      <c r="BM268">
        <v>2</v>
      </c>
      <c r="BP268" s="27">
        <v>1</v>
      </c>
      <c r="BQ268">
        <v>3</v>
      </c>
      <c r="BR268" s="21">
        <f t="shared" si="18"/>
        <v>25</v>
      </c>
      <c r="BS268" t="s">
        <v>3455</v>
      </c>
      <c r="BT268">
        <v>3</v>
      </c>
      <c r="BW268" s="27">
        <v>1</v>
      </c>
      <c r="BX268">
        <v>3</v>
      </c>
      <c r="BY268" s="21">
        <f t="shared" si="19"/>
        <v>25</v>
      </c>
      <c r="BZ268">
        <v>2</v>
      </c>
      <c r="CA268">
        <v>3</v>
      </c>
      <c r="CD268" s="27">
        <v>0</v>
      </c>
      <c r="CF268" t="s">
        <v>242</v>
      </c>
      <c r="CG268" t="s">
        <v>242</v>
      </c>
      <c r="CI268" s="27">
        <v>1</v>
      </c>
      <c r="CJ268" t="s">
        <v>5431</v>
      </c>
      <c r="CK268">
        <v>1</v>
      </c>
      <c r="CN268" s="27">
        <v>0</v>
      </c>
      <c r="CO268" s="27">
        <v>0</v>
      </c>
      <c r="CP268" t="s">
        <v>242</v>
      </c>
      <c r="CQ268" t="s">
        <v>242</v>
      </c>
      <c r="CR268" t="s">
        <v>242</v>
      </c>
      <c r="CT268" t="s">
        <v>5432</v>
      </c>
      <c r="CU268" s="27">
        <v>1</v>
      </c>
      <c r="CV268" s="2" t="s">
        <v>5433</v>
      </c>
      <c r="CW268">
        <v>1</v>
      </c>
      <c r="CZ268" s="27">
        <v>1</v>
      </c>
      <c r="DA268">
        <v>596969</v>
      </c>
      <c r="DB268">
        <v>2</v>
      </c>
      <c r="DD268" s="27">
        <v>1</v>
      </c>
      <c r="DE268" t="s">
        <v>242</v>
      </c>
      <c r="DF268" t="s">
        <v>242</v>
      </c>
      <c r="DH268" t="s">
        <v>242</v>
      </c>
      <c r="DI268">
        <v>30736</v>
      </c>
      <c r="DJ268">
        <v>2</v>
      </c>
      <c r="DL268" s="27">
        <v>1</v>
      </c>
      <c r="DM268">
        <v>3581967</v>
      </c>
      <c r="DN268">
        <v>2</v>
      </c>
      <c r="DP268">
        <v>1</v>
      </c>
      <c r="DS268" s="27">
        <v>1</v>
      </c>
      <c r="DT268" s="2" t="s">
        <v>5434</v>
      </c>
      <c r="DU268" s="27">
        <v>1</v>
      </c>
      <c r="DV268" s="2" t="s">
        <v>5435</v>
      </c>
      <c r="DW268" s="27">
        <v>0.5</v>
      </c>
      <c r="DX268" s="2" t="s">
        <v>5436</v>
      </c>
      <c r="DY268" s="27">
        <v>1</v>
      </c>
      <c r="DZ268" s="2" t="s">
        <v>5437</v>
      </c>
      <c r="EA268" s="27">
        <v>1</v>
      </c>
      <c r="EB268" s="2" t="s">
        <v>5438</v>
      </c>
      <c r="EC268" s="27">
        <v>1</v>
      </c>
      <c r="ED268" s="2" t="s">
        <v>5439</v>
      </c>
      <c r="EE268" s="27">
        <v>1</v>
      </c>
      <c r="EF268" s="2" t="s">
        <v>5440</v>
      </c>
      <c r="EG268" s="27">
        <v>1</v>
      </c>
      <c r="EH268" s="2" t="s">
        <v>5441</v>
      </c>
      <c r="EI268" s="27">
        <v>1</v>
      </c>
      <c r="EJ268" s="2" t="s">
        <v>5442</v>
      </c>
      <c r="EK268" s="27">
        <v>1</v>
      </c>
      <c r="EM268">
        <v>1</v>
      </c>
      <c r="EP268" s="27">
        <v>0</v>
      </c>
      <c r="EQ268" t="s">
        <v>242</v>
      </c>
      <c r="ER268" t="s">
        <v>242</v>
      </c>
      <c r="ET268" t="s">
        <v>5443</v>
      </c>
      <c r="EU268" t="s">
        <v>242</v>
      </c>
      <c r="EV268" t="s">
        <v>242</v>
      </c>
      <c r="EX268" s="27">
        <v>1</v>
      </c>
      <c r="EY268">
        <v>45</v>
      </c>
      <c r="EZ268" t="s">
        <v>3434</v>
      </c>
      <c r="FA268" s="27">
        <v>0</v>
      </c>
      <c r="FB268" t="s">
        <v>242</v>
      </c>
      <c r="FD268" s="27">
        <v>0</v>
      </c>
      <c r="FE268" t="s">
        <v>242</v>
      </c>
      <c r="FG268" s="27">
        <v>0</v>
      </c>
      <c r="FH268" t="s">
        <v>242</v>
      </c>
      <c r="FJ268">
        <v>1</v>
      </c>
      <c r="FM268" s="27">
        <v>1</v>
      </c>
      <c r="FN268">
        <v>12.05</v>
      </c>
      <c r="FO268">
        <v>75.23</v>
      </c>
      <c r="FP268">
        <v>12.71</v>
      </c>
      <c r="FR268" s="27">
        <v>1</v>
      </c>
      <c r="FS268">
        <v>25</v>
      </c>
      <c r="FT268">
        <v>2</v>
      </c>
      <c r="FV268" s="27">
        <v>0</v>
      </c>
      <c r="FW268" t="s">
        <v>242</v>
      </c>
      <c r="FX268" t="s">
        <v>242</v>
      </c>
      <c r="FY268" t="s">
        <v>242</v>
      </c>
      <c r="FZ268" t="s">
        <v>242</v>
      </c>
      <c r="GA268" t="s">
        <v>242</v>
      </c>
      <c r="GB268" t="s">
        <v>242</v>
      </c>
      <c r="GC268" t="s">
        <v>242</v>
      </c>
      <c r="GD268" t="s">
        <v>242</v>
      </c>
      <c r="GF268">
        <v>1</v>
      </c>
      <c r="GI268" s="27">
        <v>0</v>
      </c>
      <c r="GJ268" t="s">
        <v>242</v>
      </c>
      <c r="GK268" t="s">
        <v>242</v>
      </c>
      <c r="GL268" s="2" t="s">
        <v>5444</v>
      </c>
      <c r="GM268" t="s">
        <v>242</v>
      </c>
      <c r="GP268" s="27">
        <v>1</v>
      </c>
      <c r="GQ268">
        <v>386</v>
      </c>
      <c r="GT268">
        <v>1</v>
      </c>
      <c r="GW268" s="27">
        <v>0</v>
      </c>
      <c r="GX268" s="2" t="s">
        <v>5445</v>
      </c>
      <c r="GY268" s="27">
        <v>0</v>
      </c>
      <c r="GZ268" s="2" t="s">
        <v>5445</v>
      </c>
      <c r="HA268" t="s">
        <v>242</v>
      </c>
      <c r="HD268" s="27">
        <v>1</v>
      </c>
      <c r="HE268" s="2" t="s">
        <v>5446</v>
      </c>
      <c r="HF268">
        <v>1</v>
      </c>
      <c r="HI268">
        <v>0.66666666699999999</v>
      </c>
      <c r="HJ268">
        <v>1</v>
      </c>
      <c r="HK268">
        <v>0.5</v>
      </c>
      <c r="HL268">
        <v>1</v>
      </c>
      <c r="HM268">
        <v>0.95</v>
      </c>
      <c r="HN268">
        <v>0</v>
      </c>
      <c r="HO268">
        <v>0.25</v>
      </c>
      <c r="HP268">
        <v>0.66666666699999999</v>
      </c>
      <c r="HQ268">
        <v>0</v>
      </c>
      <c r="HR268">
        <v>1</v>
      </c>
      <c r="HS268">
        <v>0</v>
      </c>
      <c r="HT268">
        <v>1</v>
      </c>
      <c r="HU268">
        <v>1</v>
      </c>
      <c r="HV268">
        <v>0.72222222199999997</v>
      </c>
      <c r="HW268">
        <v>0.55000000000000004</v>
      </c>
      <c r="HX268">
        <v>0.53333333299999997</v>
      </c>
      <c r="HY268">
        <v>0.60185185200000002</v>
      </c>
      <c r="HZ268" t="s">
        <v>5447</v>
      </c>
      <c r="IA268" t="s">
        <v>266</v>
      </c>
      <c r="IB268" t="s">
        <v>5427</v>
      </c>
      <c r="IC268">
        <v>7580.3</v>
      </c>
      <c r="ID268">
        <v>8081.2</v>
      </c>
      <c r="IE268">
        <v>9963.4</v>
      </c>
      <c r="IF268">
        <v>11216.4</v>
      </c>
      <c r="IG268">
        <v>7580.3</v>
      </c>
    </row>
    <row r="269" spans="1:241" customFormat="1" ht="14" customHeight="1" x14ac:dyDescent="0.2">
      <c r="A269">
        <v>268</v>
      </c>
      <c r="B269">
        <v>293</v>
      </c>
      <c r="C269" s="1">
        <v>44795.604861111111</v>
      </c>
      <c r="D269" s="1">
        <v>44795.604861111111</v>
      </c>
      <c r="E269">
        <v>4</v>
      </c>
      <c r="G269" t="s">
        <v>242</v>
      </c>
      <c r="H269" t="s">
        <v>242</v>
      </c>
      <c r="I269">
        <v>1</v>
      </c>
      <c r="J269" s="1">
        <v>44795.604861111111</v>
      </c>
      <c r="K269" t="s">
        <v>5448</v>
      </c>
      <c r="L269" t="s">
        <v>242</v>
      </c>
      <c r="M269" t="s">
        <v>242</v>
      </c>
      <c r="P269" t="s">
        <v>242</v>
      </c>
      <c r="Q269" t="s">
        <v>242</v>
      </c>
      <c r="T269" t="s">
        <v>5449</v>
      </c>
      <c r="U269" s="24">
        <v>100517</v>
      </c>
      <c r="V269" t="s">
        <v>5450</v>
      </c>
      <c r="W269">
        <v>910047109</v>
      </c>
      <c r="X269">
        <v>4512</v>
      </c>
      <c r="Y269" t="s">
        <v>476</v>
      </c>
      <c r="Z269" t="s">
        <v>4555</v>
      </c>
      <c r="AA269">
        <v>2019</v>
      </c>
      <c r="AC269">
        <v>0</v>
      </c>
      <c r="AF269">
        <v>13</v>
      </c>
      <c r="AG269" t="s">
        <v>242</v>
      </c>
      <c r="AJ269" s="27">
        <v>1</v>
      </c>
      <c r="AK269">
        <v>5</v>
      </c>
      <c r="AL269" s="27">
        <v>0</v>
      </c>
      <c r="AM269">
        <v>0</v>
      </c>
      <c r="AN269" s="27">
        <v>0</v>
      </c>
      <c r="AO269">
        <v>0</v>
      </c>
      <c r="AQ269">
        <v>2</v>
      </c>
      <c r="AT269" s="44">
        <v>1</v>
      </c>
      <c r="AU269" s="24">
        <v>11</v>
      </c>
      <c r="AV269" s="21">
        <f t="shared" si="16"/>
        <v>84.615384615384613</v>
      </c>
      <c r="AW269" t="s">
        <v>242</v>
      </c>
      <c r="AZ269" s="27">
        <v>1</v>
      </c>
      <c r="BA269" s="24">
        <v>9</v>
      </c>
      <c r="BB269" s="21">
        <f t="shared" si="17"/>
        <v>69.230769230769226</v>
      </c>
      <c r="BC269" t="s">
        <v>242</v>
      </c>
      <c r="BF269" s="27">
        <v>1</v>
      </c>
      <c r="BG269">
        <v>6</v>
      </c>
      <c r="BI269">
        <v>2</v>
      </c>
      <c r="BL269" s="27">
        <v>1</v>
      </c>
      <c r="BM269">
        <v>2</v>
      </c>
      <c r="BP269" s="27">
        <v>0</v>
      </c>
      <c r="BQ269">
        <v>0</v>
      </c>
      <c r="BR269" s="21">
        <f t="shared" si="18"/>
        <v>0</v>
      </c>
      <c r="BT269" t="s">
        <v>242</v>
      </c>
      <c r="BW269" s="27">
        <v>1</v>
      </c>
      <c r="BX269">
        <v>4</v>
      </c>
      <c r="BY269" s="21">
        <f t="shared" si="19"/>
        <v>30.76923076923077</v>
      </c>
      <c r="BZ269">
        <v>2</v>
      </c>
      <c r="CA269">
        <v>1</v>
      </c>
      <c r="CD269" s="27">
        <v>0</v>
      </c>
      <c r="CF269" t="s">
        <v>242</v>
      </c>
      <c r="CG269" t="s">
        <v>242</v>
      </c>
      <c r="CI269" s="27">
        <v>1</v>
      </c>
      <c r="CJ269" t="s">
        <v>5451</v>
      </c>
      <c r="CK269">
        <v>1</v>
      </c>
      <c r="CN269" s="27">
        <v>0</v>
      </c>
      <c r="CO269" s="27">
        <v>0</v>
      </c>
      <c r="CP269" t="s">
        <v>242</v>
      </c>
      <c r="CQ269" t="s">
        <v>242</v>
      </c>
      <c r="CR269" t="s">
        <v>242</v>
      </c>
      <c r="CU269" s="27">
        <v>1</v>
      </c>
      <c r="CV269" t="s">
        <v>5452</v>
      </c>
      <c r="CW269">
        <v>1</v>
      </c>
      <c r="CZ269" s="27">
        <v>1</v>
      </c>
      <c r="DA269">
        <v>33273067</v>
      </c>
      <c r="DB269">
        <v>2</v>
      </c>
      <c r="DD269" s="27">
        <v>1</v>
      </c>
      <c r="DE269">
        <v>171731</v>
      </c>
      <c r="DF269">
        <v>2</v>
      </c>
      <c r="DG269">
        <v>193476</v>
      </c>
      <c r="DH269">
        <v>2</v>
      </c>
      <c r="DI269" t="s">
        <v>242</v>
      </c>
      <c r="DJ269" t="s">
        <v>242</v>
      </c>
      <c r="DL269" s="27">
        <v>1</v>
      </c>
      <c r="DM269">
        <v>6867174</v>
      </c>
      <c r="DN269">
        <v>2</v>
      </c>
      <c r="DP269">
        <v>1</v>
      </c>
      <c r="DS269" s="27">
        <v>1</v>
      </c>
      <c r="DT269" t="s">
        <v>5453</v>
      </c>
      <c r="DU269" s="27">
        <v>1</v>
      </c>
      <c r="DV269" t="s">
        <v>5454</v>
      </c>
      <c r="DW269" s="27">
        <v>1</v>
      </c>
      <c r="DX269" t="s">
        <v>4475</v>
      </c>
      <c r="DY269" s="27">
        <v>1</v>
      </c>
      <c r="DZ269" t="s">
        <v>3805</v>
      </c>
      <c r="EA269" s="27">
        <v>1</v>
      </c>
      <c r="EC269" s="27">
        <v>1</v>
      </c>
      <c r="ED269" t="s">
        <v>5455</v>
      </c>
      <c r="EE269" s="27">
        <v>1</v>
      </c>
      <c r="EF269" t="s">
        <v>5456</v>
      </c>
      <c r="EG269" s="27">
        <v>1</v>
      </c>
      <c r="EH269" t="s">
        <v>5457</v>
      </c>
      <c r="EI269" s="27">
        <v>1</v>
      </c>
      <c r="EJ269" t="s">
        <v>5458</v>
      </c>
      <c r="EK269" s="27">
        <v>1</v>
      </c>
      <c r="EL269" t="s">
        <v>5459</v>
      </c>
      <c r="EM269">
        <v>4</v>
      </c>
      <c r="EP269" s="27">
        <v>0</v>
      </c>
      <c r="EQ269" t="s">
        <v>242</v>
      </c>
      <c r="ER269" t="s">
        <v>242</v>
      </c>
      <c r="EU269" t="s">
        <v>242</v>
      </c>
      <c r="EV269" t="s">
        <v>242</v>
      </c>
      <c r="EX269" s="27">
        <v>0</v>
      </c>
      <c r="EY269" t="s">
        <v>242</v>
      </c>
      <c r="FA269" s="27">
        <v>0</v>
      </c>
      <c r="FB269" t="s">
        <v>242</v>
      </c>
      <c r="FD269" s="27">
        <v>1</v>
      </c>
      <c r="FE269">
        <v>2418.52</v>
      </c>
      <c r="FG269" s="27">
        <v>0</v>
      </c>
      <c r="FH269" t="s">
        <v>242</v>
      </c>
      <c r="FJ269" t="s">
        <v>242</v>
      </c>
      <c r="FM269" s="27">
        <v>0</v>
      </c>
      <c r="FN269" t="s">
        <v>242</v>
      </c>
      <c r="FO269" t="s">
        <v>242</v>
      </c>
      <c r="FP269" t="s">
        <v>242</v>
      </c>
      <c r="FR269" s="27">
        <v>0</v>
      </c>
      <c r="FS269" t="s">
        <v>242</v>
      </c>
      <c r="FT269" t="s">
        <v>242</v>
      </c>
      <c r="FV269" s="27">
        <v>0</v>
      </c>
      <c r="FW269" t="s">
        <v>242</v>
      </c>
      <c r="FX269" t="s">
        <v>242</v>
      </c>
      <c r="FY269" t="s">
        <v>242</v>
      </c>
      <c r="FZ269" t="s">
        <v>242</v>
      </c>
      <c r="GA269" t="s">
        <v>242</v>
      </c>
      <c r="GB269" t="s">
        <v>242</v>
      </c>
      <c r="GC269" t="s">
        <v>242</v>
      </c>
      <c r="GD269" t="s">
        <v>242</v>
      </c>
      <c r="GF269" t="s">
        <v>242</v>
      </c>
      <c r="GI269" s="27">
        <v>0</v>
      </c>
      <c r="GJ269" t="s">
        <v>242</v>
      </c>
      <c r="GK269" t="s">
        <v>242</v>
      </c>
      <c r="GM269" t="s">
        <v>242</v>
      </c>
      <c r="GP269" s="44">
        <v>1</v>
      </c>
      <c r="GQ269">
        <v>169</v>
      </c>
      <c r="GT269" t="s">
        <v>242</v>
      </c>
      <c r="GW269" s="27">
        <v>0</v>
      </c>
      <c r="GX269" t="s">
        <v>5460</v>
      </c>
      <c r="GY269" s="27">
        <v>0</v>
      </c>
      <c r="HA269" t="s">
        <v>242</v>
      </c>
      <c r="HD269" s="27">
        <v>0</v>
      </c>
      <c r="HF269">
        <v>1</v>
      </c>
      <c r="HI269">
        <v>0.44444444399999999</v>
      </c>
      <c r="HJ269">
        <v>1</v>
      </c>
      <c r="HK269">
        <v>0.5</v>
      </c>
      <c r="HL269">
        <v>1</v>
      </c>
      <c r="HM269">
        <v>1</v>
      </c>
      <c r="HN269">
        <v>0</v>
      </c>
      <c r="HO269">
        <v>0.25</v>
      </c>
      <c r="HP269">
        <v>0</v>
      </c>
      <c r="HQ269">
        <v>0</v>
      </c>
      <c r="HR269">
        <v>0</v>
      </c>
      <c r="HS269">
        <v>0</v>
      </c>
      <c r="HT269">
        <v>0</v>
      </c>
      <c r="HU269">
        <v>1</v>
      </c>
      <c r="HV269">
        <v>0.64814814799999998</v>
      </c>
      <c r="HW269">
        <v>0.5625</v>
      </c>
      <c r="HX269">
        <v>0</v>
      </c>
      <c r="HY269">
        <v>0.40354938299999998</v>
      </c>
      <c r="HZ269" t="s">
        <v>5461</v>
      </c>
      <c r="IA269" t="s">
        <v>266</v>
      </c>
      <c r="IB269" t="s">
        <v>5449</v>
      </c>
      <c r="IC269">
        <v>43259</v>
      </c>
      <c r="ID269">
        <v>15355</v>
      </c>
      <c r="IE269">
        <v>24634</v>
      </c>
      <c r="IF269">
        <v>44955</v>
      </c>
      <c r="IG269">
        <v>43259</v>
      </c>
    </row>
    <row r="270" spans="1:241" customFormat="1" ht="14" customHeight="1" x14ac:dyDescent="0.2">
      <c r="A270">
        <v>269</v>
      </c>
      <c r="B270">
        <v>294</v>
      </c>
      <c r="C270" s="1">
        <v>44795.604861111111</v>
      </c>
      <c r="D270" s="1">
        <v>44795.604861111111</v>
      </c>
      <c r="E270">
        <v>4</v>
      </c>
      <c r="G270" t="s">
        <v>242</v>
      </c>
      <c r="H270" t="s">
        <v>242</v>
      </c>
      <c r="I270">
        <v>1</v>
      </c>
      <c r="J270" s="1">
        <v>44795.604861111111</v>
      </c>
      <c r="K270" t="s">
        <v>5462</v>
      </c>
      <c r="L270" t="s">
        <v>242</v>
      </c>
      <c r="M270" t="s">
        <v>242</v>
      </c>
      <c r="P270" t="s">
        <v>242</v>
      </c>
      <c r="Q270" t="s">
        <v>242</v>
      </c>
      <c r="T270" t="s">
        <v>5463</v>
      </c>
      <c r="V270" t="s">
        <v>5464</v>
      </c>
      <c r="W270" t="s">
        <v>5465</v>
      </c>
      <c r="X270">
        <v>7841</v>
      </c>
      <c r="Y270" t="s">
        <v>1487</v>
      </c>
      <c r="Z270" t="s">
        <v>5466</v>
      </c>
      <c r="AA270">
        <v>2020</v>
      </c>
      <c r="AC270">
        <v>0.5</v>
      </c>
      <c r="AD270">
        <v>10</v>
      </c>
      <c r="AF270">
        <v>12</v>
      </c>
      <c r="AG270" t="s">
        <v>242</v>
      </c>
      <c r="AJ270" s="27">
        <v>1</v>
      </c>
      <c r="AK270">
        <v>9</v>
      </c>
      <c r="AL270" s="27">
        <v>0</v>
      </c>
      <c r="AM270">
        <v>0</v>
      </c>
      <c r="AN270" s="27">
        <v>0</v>
      </c>
      <c r="AO270">
        <v>0</v>
      </c>
      <c r="AQ270">
        <v>3</v>
      </c>
      <c r="AT270" s="27">
        <v>1</v>
      </c>
      <c r="AU270">
        <v>2</v>
      </c>
      <c r="AV270" s="21">
        <f t="shared" si="16"/>
        <v>16.666666666666664</v>
      </c>
      <c r="AW270">
        <v>2</v>
      </c>
      <c r="AZ270" s="27">
        <v>1</v>
      </c>
      <c r="BA270">
        <v>3</v>
      </c>
      <c r="BB270" s="21">
        <f t="shared" si="17"/>
        <v>25</v>
      </c>
      <c r="BC270" t="s">
        <v>242</v>
      </c>
      <c r="BF270" s="27">
        <v>1</v>
      </c>
      <c r="BI270">
        <v>2</v>
      </c>
      <c r="BL270" s="27">
        <v>1</v>
      </c>
      <c r="BM270">
        <v>2</v>
      </c>
      <c r="BP270" s="27">
        <v>1</v>
      </c>
      <c r="BQ270">
        <v>3</v>
      </c>
      <c r="BR270" s="21">
        <f t="shared" si="18"/>
        <v>25</v>
      </c>
      <c r="BT270">
        <v>3</v>
      </c>
      <c r="BW270" s="27">
        <v>0</v>
      </c>
      <c r="BX270" s="24" t="s">
        <v>242</v>
      </c>
      <c r="BY270" s="21" t="s">
        <v>242</v>
      </c>
      <c r="BZ270" t="s">
        <v>242</v>
      </c>
      <c r="CA270" t="s">
        <v>242</v>
      </c>
      <c r="CD270" s="27">
        <v>0</v>
      </c>
      <c r="CF270" t="s">
        <v>242</v>
      </c>
      <c r="CG270" t="s">
        <v>242</v>
      </c>
      <c r="CI270" s="27">
        <v>0</v>
      </c>
      <c r="CK270" t="s">
        <v>242</v>
      </c>
      <c r="CN270" s="27">
        <v>0</v>
      </c>
      <c r="CO270" s="27">
        <v>0</v>
      </c>
      <c r="CP270" t="s">
        <v>242</v>
      </c>
      <c r="CQ270" t="s">
        <v>242</v>
      </c>
      <c r="CR270" t="s">
        <v>242</v>
      </c>
      <c r="CU270" s="27">
        <v>1</v>
      </c>
      <c r="CV270" s="2" t="s">
        <v>5467</v>
      </c>
      <c r="CW270">
        <v>1</v>
      </c>
      <c r="CZ270" s="27">
        <v>1</v>
      </c>
      <c r="DA270">
        <v>30883</v>
      </c>
      <c r="DB270">
        <v>2</v>
      </c>
      <c r="DD270" s="27">
        <v>1</v>
      </c>
      <c r="DE270">
        <v>141</v>
      </c>
      <c r="DF270">
        <v>2</v>
      </c>
      <c r="DG270">
        <v>28585</v>
      </c>
      <c r="DH270">
        <v>2</v>
      </c>
      <c r="DI270" t="s">
        <v>242</v>
      </c>
      <c r="DJ270" t="s">
        <v>242</v>
      </c>
      <c r="DL270" s="27">
        <v>1</v>
      </c>
      <c r="DM270">
        <v>1067778</v>
      </c>
      <c r="DN270">
        <v>2</v>
      </c>
      <c r="DP270">
        <v>1</v>
      </c>
      <c r="DS270" s="27">
        <v>0</v>
      </c>
      <c r="DU270" s="27">
        <v>0</v>
      </c>
      <c r="DW270" s="27">
        <v>0</v>
      </c>
      <c r="DY270" s="27">
        <v>1</v>
      </c>
      <c r="DZ270" t="s">
        <v>5468</v>
      </c>
      <c r="EA270" s="27">
        <v>1</v>
      </c>
      <c r="EB270" t="s">
        <v>5469</v>
      </c>
      <c r="EC270" s="27">
        <v>0</v>
      </c>
      <c r="EE270" s="27">
        <v>0</v>
      </c>
      <c r="EG270" s="27">
        <v>1</v>
      </c>
      <c r="EH270" t="s">
        <v>5470</v>
      </c>
      <c r="EI270" s="27">
        <v>1</v>
      </c>
      <c r="EJ270" t="s">
        <v>5471</v>
      </c>
      <c r="EK270" s="27">
        <v>1</v>
      </c>
      <c r="EL270" t="s">
        <v>5472</v>
      </c>
      <c r="EM270">
        <v>1</v>
      </c>
      <c r="EP270" s="27">
        <v>0</v>
      </c>
      <c r="EQ270" t="s">
        <v>242</v>
      </c>
      <c r="ER270" t="s">
        <v>242</v>
      </c>
      <c r="EU270" t="s">
        <v>242</v>
      </c>
      <c r="EV270" t="s">
        <v>242</v>
      </c>
      <c r="EX270" s="27">
        <v>0</v>
      </c>
      <c r="EY270" t="s">
        <v>242</v>
      </c>
      <c r="FA270" s="27">
        <v>0</v>
      </c>
      <c r="FB270" t="s">
        <v>242</v>
      </c>
      <c r="FD270" s="27">
        <v>0</v>
      </c>
      <c r="FE270" t="s">
        <v>242</v>
      </c>
      <c r="FG270" s="27">
        <v>0</v>
      </c>
      <c r="FH270" t="s">
        <v>242</v>
      </c>
      <c r="FJ270" t="s">
        <v>242</v>
      </c>
      <c r="FM270" s="27">
        <v>0</v>
      </c>
      <c r="FN270" t="s">
        <v>242</v>
      </c>
      <c r="FO270" t="s">
        <v>242</v>
      </c>
      <c r="FP270" t="s">
        <v>242</v>
      </c>
      <c r="FR270" s="27">
        <v>1</v>
      </c>
      <c r="FS270">
        <v>47.5</v>
      </c>
      <c r="FT270">
        <v>2</v>
      </c>
      <c r="FV270" s="27">
        <v>1</v>
      </c>
      <c r="FW270">
        <v>9.1</v>
      </c>
      <c r="FX270">
        <v>8.1999999999999993</v>
      </c>
      <c r="FY270">
        <v>44.5</v>
      </c>
      <c r="FZ270">
        <v>24</v>
      </c>
      <c r="GA270" t="s">
        <v>242</v>
      </c>
      <c r="GB270" t="s">
        <v>242</v>
      </c>
      <c r="GC270" t="s">
        <v>242</v>
      </c>
      <c r="GD270">
        <v>1</v>
      </c>
      <c r="GF270">
        <v>1</v>
      </c>
      <c r="GI270" s="27">
        <v>0</v>
      </c>
      <c r="GJ270" t="s">
        <v>242</v>
      </c>
      <c r="GK270" t="s">
        <v>242</v>
      </c>
      <c r="GM270" t="s">
        <v>242</v>
      </c>
      <c r="GP270" s="27">
        <v>1</v>
      </c>
      <c r="GQ270">
        <v>197</v>
      </c>
      <c r="GT270">
        <v>1</v>
      </c>
      <c r="GW270" s="27">
        <v>0</v>
      </c>
      <c r="GY270" s="27">
        <v>0</v>
      </c>
      <c r="HA270" t="s">
        <v>242</v>
      </c>
      <c r="HD270" s="27">
        <v>0</v>
      </c>
      <c r="HF270" t="s">
        <v>242</v>
      </c>
      <c r="HI270">
        <v>0.55555555599999995</v>
      </c>
      <c r="HJ270">
        <v>0</v>
      </c>
      <c r="HK270">
        <v>0.5</v>
      </c>
      <c r="HL270">
        <v>1</v>
      </c>
      <c r="HM270">
        <v>0.5</v>
      </c>
      <c r="HN270">
        <v>0</v>
      </c>
      <c r="HO270">
        <v>0</v>
      </c>
      <c r="HP270">
        <v>0.66666666699999999</v>
      </c>
      <c r="HQ270">
        <v>0</v>
      </c>
      <c r="HR270">
        <v>1</v>
      </c>
      <c r="HS270">
        <v>0</v>
      </c>
      <c r="HT270">
        <v>0</v>
      </c>
      <c r="HU270">
        <v>1</v>
      </c>
      <c r="HV270">
        <v>0.35185185200000002</v>
      </c>
      <c r="HW270">
        <v>0.375</v>
      </c>
      <c r="HX270">
        <v>0.33333333300000001</v>
      </c>
      <c r="HY270">
        <v>0.35339506199999998</v>
      </c>
      <c r="HZ270" t="s">
        <v>5473</v>
      </c>
      <c r="IA270" t="s">
        <v>266</v>
      </c>
      <c r="IB270" t="s">
        <v>5463</v>
      </c>
      <c r="IC270">
        <v>20156.447</v>
      </c>
      <c r="ID270">
        <v>24996.056</v>
      </c>
      <c r="IE270">
        <v>29697.844000000001</v>
      </c>
      <c r="IF270">
        <v>31615.55</v>
      </c>
      <c r="IG270">
        <v>20156.447</v>
      </c>
    </row>
    <row r="271" spans="1:241" customFormat="1" ht="14" customHeight="1" x14ac:dyDescent="0.2">
      <c r="A271">
        <v>270</v>
      </c>
      <c r="B271">
        <v>295</v>
      </c>
      <c r="C271" s="1">
        <v>44795.604861111111</v>
      </c>
      <c r="D271" s="1">
        <v>44795.604861111111</v>
      </c>
      <c r="E271">
        <v>4</v>
      </c>
      <c r="G271" t="s">
        <v>242</v>
      </c>
      <c r="H271" t="s">
        <v>242</v>
      </c>
      <c r="I271">
        <v>1</v>
      </c>
      <c r="J271" s="1">
        <v>44795.604861111111</v>
      </c>
      <c r="K271" t="s">
        <v>5474</v>
      </c>
      <c r="L271" t="s">
        <v>242</v>
      </c>
      <c r="M271" t="s">
        <v>242</v>
      </c>
      <c r="P271" t="s">
        <v>242</v>
      </c>
      <c r="Q271" t="s">
        <v>242</v>
      </c>
      <c r="T271" t="s">
        <v>5475</v>
      </c>
      <c r="V271" t="s">
        <v>5476</v>
      </c>
      <c r="W271">
        <v>816851109</v>
      </c>
      <c r="X271">
        <v>4932</v>
      </c>
      <c r="Y271" t="s">
        <v>490</v>
      </c>
      <c r="Z271" t="s">
        <v>1010</v>
      </c>
      <c r="AA271">
        <v>2020</v>
      </c>
      <c r="AC271">
        <v>0.5</v>
      </c>
      <c r="AD271">
        <v>11</v>
      </c>
      <c r="AF271">
        <v>12</v>
      </c>
      <c r="AG271" t="s">
        <v>242</v>
      </c>
      <c r="AJ271" s="27">
        <v>1</v>
      </c>
      <c r="AK271">
        <v>11</v>
      </c>
      <c r="AL271" s="27">
        <v>1</v>
      </c>
      <c r="AM271">
        <v>10</v>
      </c>
      <c r="AN271" s="27">
        <v>1</v>
      </c>
      <c r="AO271">
        <v>6</v>
      </c>
      <c r="AQ271">
        <v>2</v>
      </c>
      <c r="AT271" s="27">
        <v>1</v>
      </c>
      <c r="AU271">
        <v>1</v>
      </c>
      <c r="AV271" s="21">
        <f t="shared" si="16"/>
        <v>8.3333333333333321</v>
      </c>
      <c r="AW271">
        <v>2</v>
      </c>
      <c r="AZ271" s="27">
        <v>1</v>
      </c>
      <c r="BA271">
        <v>2</v>
      </c>
      <c r="BB271" s="21">
        <f t="shared" si="17"/>
        <v>16.666666666666664</v>
      </c>
      <c r="BC271" t="s">
        <v>242</v>
      </c>
      <c r="BF271" s="27">
        <v>0.5</v>
      </c>
      <c r="BI271">
        <v>2</v>
      </c>
      <c r="BL271" s="27">
        <v>1</v>
      </c>
      <c r="BM271">
        <v>2</v>
      </c>
      <c r="BP271" s="27">
        <v>1</v>
      </c>
      <c r="BQ271">
        <v>4</v>
      </c>
      <c r="BR271" s="21">
        <f t="shared" si="18"/>
        <v>33.333333333333329</v>
      </c>
      <c r="BS271" t="s">
        <v>5477</v>
      </c>
      <c r="BT271">
        <v>1</v>
      </c>
      <c r="BW271" s="27">
        <v>1</v>
      </c>
      <c r="BX271">
        <v>4</v>
      </c>
      <c r="BY271" s="21">
        <f t="shared" si="19"/>
        <v>33.333333333333329</v>
      </c>
      <c r="BZ271">
        <v>2</v>
      </c>
      <c r="CA271">
        <v>1</v>
      </c>
      <c r="CD271" s="27">
        <v>0</v>
      </c>
      <c r="CF271" t="s">
        <v>242</v>
      </c>
      <c r="CG271" t="s">
        <v>242</v>
      </c>
      <c r="CI271" s="27">
        <v>1</v>
      </c>
      <c r="CJ271" t="s">
        <v>5478</v>
      </c>
      <c r="CK271">
        <v>1</v>
      </c>
      <c r="CN271" s="27">
        <v>0</v>
      </c>
      <c r="CO271" s="27">
        <v>0</v>
      </c>
      <c r="CP271" t="s">
        <v>242</v>
      </c>
      <c r="CQ271" t="s">
        <v>242</v>
      </c>
      <c r="CR271" t="s">
        <v>242</v>
      </c>
      <c r="CT271" s="2" t="s">
        <v>5479</v>
      </c>
      <c r="CU271" s="27">
        <v>1</v>
      </c>
      <c r="CV271" s="2" t="s">
        <v>5480</v>
      </c>
      <c r="CW271">
        <v>1</v>
      </c>
      <c r="CZ271" s="27">
        <v>1</v>
      </c>
      <c r="DA271">
        <v>6700000</v>
      </c>
      <c r="DB271">
        <v>2</v>
      </c>
      <c r="DD271" s="27">
        <v>1</v>
      </c>
      <c r="DE271" t="s">
        <v>242</v>
      </c>
      <c r="DF271" t="s">
        <v>242</v>
      </c>
      <c r="DH271" t="s">
        <v>242</v>
      </c>
      <c r="DI271">
        <v>151000</v>
      </c>
      <c r="DJ271">
        <v>2</v>
      </c>
      <c r="DL271" s="27">
        <v>1</v>
      </c>
      <c r="DM271">
        <v>66100000</v>
      </c>
      <c r="DN271">
        <v>2</v>
      </c>
      <c r="DP271">
        <v>1</v>
      </c>
      <c r="DS271" s="27">
        <v>1</v>
      </c>
      <c r="DT271" s="2" t="s">
        <v>5481</v>
      </c>
      <c r="DU271" s="27">
        <v>1</v>
      </c>
      <c r="DV271" s="2" t="s">
        <v>5482</v>
      </c>
      <c r="DW271" s="27">
        <v>1</v>
      </c>
      <c r="DX271" t="s">
        <v>5483</v>
      </c>
      <c r="DY271" s="27">
        <v>1</v>
      </c>
      <c r="DZ271" s="2" t="s">
        <v>5484</v>
      </c>
      <c r="EA271" s="27">
        <v>1</v>
      </c>
      <c r="EC271" s="27">
        <v>1</v>
      </c>
      <c r="ED271" s="2" t="s">
        <v>5485</v>
      </c>
      <c r="EE271" s="27">
        <v>1</v>
      </c>
      <c r="EF271" s="2" t="s">
        <v>5486</v>
      </c>
      <c r="EG271" s="27">
        <v>1</v>
      </c>
      <c r="EH271" s="2" t="s">
        <v>5487</v>
      </c>
      <c r="EI271" s="27">
        <v>1</v>
      </c>
      <c r="EJ271" s="2" t="s">
        <v>5488</v>
      </c>
      <c r="EK271" s="27">
        <v>1</v>
      </c>
      <c r="EL271" s="2" t="s">
        <v>5489</v>
      </c>
      <c r="EM271">
        <v>4</v>
      </c>
      <c r="EP271" s="27">
        <v>0</v>
      </c>
      <c r="EQ271" t="s">
        <v>242</v>
      </c>
      <c r="ER271" t="s">
        <v>242</v>
      </c>
      <c r="ES271" t="s">
        <v>5490</v>
      </c>
      <c r="EU271" t="s">
        <v>242</v>
      </c>
      <c r="EV271" t="s">
        <v>242</v>
      </c>
      <c r="EX271" s="27">
        <v>1</v>
      </c>
      <c r="EY271">
        <v>127745.13</v>
      </c>
      <c r="EZ271" t="s">
        <v>3418</v>
      </c>
      <c r="FA271" s="27">
        <v>1</v>
      </c>
      <c r="FB271" t="s">
        <v>242</v>
      </c>
      <c r="FC271" t="s">
        <v>5068</v>
      </c>
      <c r="FD271" s="27">
        <v>1</v>
      </c>
      <c r="FE271">
        <v>9546.7900000000009</v>
      </c>
      <c r="FG271" s="27">
        <v>0</v>
      </c>
      <c r="FH271" t="s">
        <v>242</v>
      </c>
      <c r="FJ271">
        <v>4</v>
      </c>
      <c r="FM271" s="27">
        <v>1</v>
      </c>
      <c r="FN271">
        <v>13.88</v>
      </c>
      <c r="FO271">
        <v>55.44</v>
      </c>
      <c r="FP271">
        <v>30.69</v>
      </c>
      <c r="FR271" s="27">
        <v>1</v>
      </c>
      <c r="FS271">
        <v>28</v>
      </c>
      <c r="FT271">
        <v>2</v>
      </c>
      <c r="FV271" s="27">
        <v>1</v>
      </c>
      <c r="FW271">
        <v>8</v>
      </c>
      <c r="FX271">
        <v>34</v>
      </c>
      <c r="FY271">
        <v>45</v>
      </c>
      <c r="FZ271">
        <v>10</v>
      </c>
      <c r="GA271" t="s">
        <v>242</v>
      </c>
      <c r="GB271" t="s">
        <v>242</v>
      </c>
      <c r="GC271" t="s">
        <v>242</v>
      </c>
      <c r="GD271">
        <v>1</v>
      </c>
      <c r="GF271">
        <v>1</v>
      </c>
      <c r="GI271" s="27">
        <v>0.5</v>
      </c>
      <c r="GJ271">
        <v>0.91</v>
      </c>
      <c r="GK271" t="s">
        <v>242</v>
      </c>
      <c r="GM271">
        <v>1</v>
      </c>
      <c r="GP271" s="27">
        <v>1</v>
      </c>
      <c r="GQ271">
        <v>163</v>
      </c>
      <c r="GT271">
        <v>1</v>
      </c>
      <c r="GW271" s="27">
        <v>0</v>
      </c>
      <c r="GX271" s="2" t="s">
        <v>5491</v>
      </c>
      <c r="GY271" s="27">
        <v>0</v>
      </c>
      <c r="HA271" t="s">
        <v>242</v>
      </c>
      <c r="HD271" s="27">
        <v>0</v>
      </c>
      <c r="HF271">
        <v>1</v>
      </c>
      <c r="HI271">
        <v>0.83333333300000001</v>
      </c>
      <c r="HJ271">
        <v>1</v>
      </c>
      <c r="HK271">
        <v>0.5</v>
      </c>
      <c r="HL271">
        <v>1</v>
      </c>
      <c r="HM271">
        <v>1</v>
      </c>
      <c r="HN271">
        <v>0</v>
      </c>
      <c r="HO271">
        <v>0.75</v>
      </c>
      <c r="HP271">
        <v>1</v>
      </c>
      <c r="HQ271">
        <v>0.5</v>
      </c>
      <c r="HR271">
        <v>1</v>
      </c>
      <c r="HS271">
        <v>0</v>
      </c>
      <c r="HT271">
        <v>0</v>
      </c>
      <c r="HU271">
        <v>1</v>
      </c>
      <c r="HV271">
        <v>0.77777777800000003</v>
      </c>
      <c r="HW271">
        <v>0.6875</v>
      </c>
      <c r="HX271">
        <v>0.5</v>
      </c>
      <c r="HY271">
        <v>0.655092593</v>
      </c>
      <c r="HZ271" t="s">
        <v>5475</v>
      </c>
      <c r="IA271" t="s">
        <v>266</v>
      </c>
      <c r="IB271" t="s">
        <v>5475</v>
      </c>
      <c r="IC271">
        <v>10829</v>
      </c>
      <c r="ID271">
        <v>11370</v>
      </c>
      <c r="IE271">
        <v>12857</v>
      </c>
      <c r="IF271">
        <v>14439</v>
      </c>
      <c r="IG271">
        <v>10829</v>
      </c>
    </row>
    <row r="272" spans="1:241" customFormat="1" ht="14" customHeight="1" x14ac:dyDescent="0.2">
      <c r="A272">
        <v>271</v>
      </c>
      <c r="B272">
        <v>296</v>
      </c>
      <c r="C272" s="1">
        <v>44795.604861111111</v>
      </c>
      <c r="D272" s="1">
        <v>44795.604861111111</v>
      </c>
      <c r="E272">
        <v>4</v>
      </c>
      <c r="G272" t="s">
        <v>242</v>
      </c>
      <c r="H272" t="s">
        <v>242</v>
      </c>
      <c r="I272">
        <v>1</v>
      </c>
      <c r="J272" s="1">
        <v>44795.604861111111</v>
      </c>
      <c r="K272" t="s">
        <v>5492</v>
      </c>
      <c r="L272" t="s">
        <v>242</v>
      </c>
      <c r="M272" t="s">
        <v>242</v>
      </c>
      <c r="P272" t="s">
        <v>242</v>
      </c>
      <c r="Q272" t="s">
        <v>242</v>
      </c>
      <c r="T272" t="s">
        <v>5493</v>
      </c>
      <c r="V272" t="s">
        <v>5494</v>
      </c>
      <c r="W272" t="s">
        <v>5495</v>
      </c>
      <c r="X272">
        <v>7374</v>
      </c>
      <c r="Y272" t="s">
        <v>297</v>
      </c>
      <c r="Z272" t="s">
        <v>765</v>
      </c>
      <c r="AA272">
        <v>2020</v>
      </c>
      <c r="AC272">
        <v>0.5</v>
      </c>
      <c r="AD272">
        <v>5</v>
      </c>
      <c r="AF272">
        <v>11</v>
      </c>
      <c r="AG272" t="s">
        <v>242</v>
      </c>
      <c r="AJ272" s="27">
        <v>1</v>
      </c>
      <c r="AK272">
        <v>11</v>
      </c>
      <c r="AL272" s="27">
        <v>0</v>
      </c>
      <c r="AM272">
        <v>0</v>
      </c>
      <c r="AN272" s="27">
        <v>0</v>
      </c>
      <c r="AO272">
        <v>0</v>
      </c>
      <c r="AQ272">
        <v>2</v>
      </c>
      <c r="AT272" s="27">
        <v>1</v>
      </c>
      <c r="AU272">
        <v>1</v>
      </c>
      <c r="AV272" s="21">
        <f t="shared" si="16"/>
        <v>9.0909090909090917</v>
      </c>
      <c r="AW272">
        <v>2</v>
      </c>
      <c r="AZ272" s="27">
        <v>1</v>
      </c>
      <c r="BA272">
        <v>3</v>
      </c>
      <c r="BB272" s="21">
        <f t="shared" si="17"/>
        <v>27.27272727272727</v>
      </c>
      <c r="BC272" t="s">
        <v>242</v>
      </c>
      <c r="BF272" s="27">
        <v>1</v>
      </c>
      <c r="BI272">
        <v>2</v>
      </c>
      <c r="BL272" s="27">
        <v>1</v>
      </c>
      <c r="BM272">
        <v>2</v>
      </c>
      <c r="BP272" s="27">
        <v>1</v>
      </c>
      <c r="BQ272">
        <v>4</v>
      </c>
      <c r="BR272" s="21">
        <f t="shared" si="18"/>
        <v>36.363636363636367</v>
      </c>
      <c r="BS272">
        <v>4</v>
      </c>
      <c r="BT272">
        <v>3</v>
      </c>
      <c r="BW272" s="27">
        <v>1</v>
      </c>
      <c r="BX272">
        <v>1</v>
      </c>
      <c r="BY272" s="21">
        <f t="shared" si="19"/>
        <v>9.0909090909090917</v>
      </c>
      <c r="BZ272">
        <v>1</v>
      </c>
      <c r="CA272">
        <v>3</v>
      </c>
      <c r="CD272" s="27">
        <v>0</v>
      </c>
      <c r="CF272" t="s">
        <v>242</v>
      </c>
      <c r="CG272" t="s">
        <v>242</v>
      </c>
      <c r="CI272" s="27">
        <v>1</v>
      </c>
      <c r="CJ272" t="s">
        <v>5496</v>
      </c>
      <c r="CK272">
        <v>1</v>
      </c>
      <c r="CN272" s="27">
        <v>1</v>
      </c>
      <c r="CO272" s="27">
        <v>0.5</v>
      </c>
      <c r="CP272" t="s">
        <v>242</v>
      </c>
      <c r="CQ272">
        <v>100</v>
      </c>
      <c r="CR272" t="s">
        <v>242</v>
      </c>
      <c r="CS272" t="s">
        <v>5497</v>
      </c>
      <c r="CU272" s="27">
        <v>1</v>
      </c>
      <c r="CV272" s="2" t="s">
        <v>5498</v>
      </c>
      <c r="CW272">
        <v>1</v>
      </c>
      <c r="CZ272" s="27">
        <v>1</v>
      </c>
      <c r="DA272">
        <v>3000</v>
      </c>
      <c r="DB272">
        <v>2</v>
      </c>
      <c r="DD272" s="27">
        <v>1</v>
      </c>
      <c r="DE272">
        <v>22100</v>
      </c>
      <c r="DF272">
        <v>2</v>
      </c>
      <c r="DH272" t="s">
        <v>242</v>
      </c>
      <c r="DI272" t="s">
        <v>242</v>
      </c>
      <c r="DJ272" t="s">
        <v>242</v>
      </c>
      <c r="DL272" s="27">
        <v>1</v>
      </c>
      <c r="DM272">
        <v>13600</v>
      </c>
      <c r="DN272">
        <v>2</v>
      </c>
      <c r="DP272">
        <v>1</v>
      </c>
      <c r="DS272" s="27">
        <v>1</v>
      </c>
      <c r="DT272" t="s">
        <v>5499</v>
      </c>
      <c r="DU272" s="27">
        <v>1</v>
      </c>
      <c r="DV272" t="s">
        <v>5500</v>
      </c>
      <c r="DW272" s="27">
        <v>1</v>
      </c>
      <c r="DX272" t="s">
        <v>5501</v>
      </c>
      <c r="DY272" s="27">
        <v>1</v>
      </c>
      <c r="DZ272" t="s">
        <v>5502</v>
      </c>
      <c r="EA272" s="27">
        <v>1</v>
      </c>
      <c r="EC272" s="27">
        <v>1</v>
      </c>
      <c r="ED272" t="s">
        <v>5503</v>
      </c>
      <c r="EE272" s="27">
        <v>1</v>
      </c>
      <c r="EF272" t="s">
        <v>5503</v>
      </c>
      <c r="EG272" s="27">
        <v>1</v>
      </c>
      <c r="EH272" s="2" t="s">
        <v>5504</v>
      </c>
      <c r="EI272" s="27">
        <v>1</v>
      </c>
      <c r="EJ272" t="s">
        <v>5505</v>
      </c>
      <c r="EK272" s="27">
        <v>1</v>
      </c>
      <c r="EL272" s="2" t="s">
        <v>5506</v>
      </c>
      <c r="EM272">
        <v>4</v>
      </c>
      <c r="EP272" s="27">
        <v>0</v>
      </c>
      <c r="EQ272" t="s">
        <v>242</v>
      </c>
      <c r="ER272" t="s">
        <v>242</v>
      </c>
      <c r="EU272" t="s">
        <v>242</v>
      </c>
      <c r="EV272" t="s">
        <v>242</v>
      </c>
      <c r="EX272" s="27">
        <v>0</v>
      </c>
      <c r="EY272" t="s">
        <v>242</v>
      </c>
      <c r="FA272" s="27">
        <v>0</v>
      </c>
      <c r="FB272" t="s">
        <v>242</v>
      </c>
      <c r="FD272" s="27">
        <v>0</v>
      </c>
      <c r="FE272" t="s">
        <v>242</v>
      </c>
      <c r="FG272" s="27">
        <v>0</v>
      </c>
      <c r="FH272" t="s">
        <v>242</v>
      </c>
      <c r="FJ272" t="s">
        <v>242</v>
      </c>
      <c r="FM272" s="27">
        <v>0</v>
      </c>
      <c r="FN272" t="s">
        <v>242</v>
      </c>
      <c r="FO272" t="s">
        <v>242</v>
      </c>
      <c r="FP272" t="s">
        <v>242</v>
      </c>
      <c r="FR272" s="27">
        <v>1</v>
      </c>
      <c r="FS272">
        <v>43</v>
      </c>
      <c r="FT272">
        <v>2</v>
      </c>
      <c r="FV272" s="27">
        <v>1</v>
      </c>
      <c r="FW272">
        <v>6</v>
      </c>
      <c r="FX272">
        <v>8</v>
      </c>
      <c r="FY272">
        <v>47</v>
      </c>
      <c r="FZ272">
        <v>33</v>
      </c>
      <c r="GA272" t="s">
        <v>242</v>
      </c>
      <c r="GB272" t="s">
        <v>242</v>
      </c>
      <c r="GC272" t="s">
        <v>242</v>
      </c>
      <c r="GD272">
        <v>1</v>
      </c>
      <c r="GF272">
        <v>1</v>
      </c>
      <c r="GI272" s="27">
        <v>1</v>
      </c>
      <c r="GJ272">
        <v>1.0009999999999999</v>
      </c>
      <c r="GK272" t="s">
        <v>242</v>
      </c>
      <c r="GM272">
        <v>1</v>
      </c>
      <c r="GP272" s="27">
        <v>1</v>
      </c>
      <c r="GQ272">
        <v>278</v>
      </c>
      <c r="GT272">
        <v>1</v>
      </c>
      <c r="GW272" s="27">
        <v>0</v>
      </c>
      <c r="GY272" s="27">
        <v>0</v>
      </c>
      <c r="HA272" t="s">
        <v>242</v>
      </c>
      <c r="HD272" s="27">
        <v>1</v>
      </c>
      <c r="HF272">
        <v>1</v>
      </c>
      <c r="HI272">
        <v>0.66666666699999999</v>
      </c>
      <c r="HJ272">
        <v>1</v>
      </c>
      <c r="HK272">
        <v>0.75</v>
      </c>
      <c r="HL272">
        <v>1</v>
      </c>
      <c r="HM272">
        <v>1</v>
      </c>
      <c r="HN272">
        <v>0</v>
      </c>
      <c r="HO272">
        <v>0</v>
      </c>
      <c r="HP272">
        <v>0.66666666699999999</v>
      </c>
      <c r="HQ272">
        <v>1</v>
      </c>
      <c r="HR272">
        <v>1</v>
      </c>
      <c r="HS272">
        <v>0</v>
      </c>
      <c r="HT272">
        <v>1</v>
      </c>
      <c r="HU272">
        <v>1</v>
      </c>
      <c r="HV272">
        <v>0.80555555599999995</v>
      </c>
      <c r="HW272">
        <v>0.5</v>
      </c>
      <c r="HX272">
        <v>0.73333333300000003</v>
      </c>
      <c r="HY272">
        <v>0.67962962999999998</v>
      </c>
      <c r="HZ272" t="s">
        <v>5507</v>
      </c>
      <c r="IA272" t="s">
        <v>266</v>
      </c>
      <c r="IB272" t="s">
        <v>5493</v>
      </c>
      <c r="IC272">
        <v>17772</v>
      </c>
      <c r="ID272">
        <v>21454</v>
      </c>
      <c r="IE272">
        <v>25371</v>
      </c>
      <c r="IF272">
        <v>27518</v>
      </c>
      <c r="IG272">
        <v>17772</v>
      </c>
    </row>
    <row r="273" spans="1:241" customFormat="1" ht="14" customHeight="1" x14ac:dyDescent="0.2">
      <c r="A273">
        <v>272</v>
      </c>
      <c r="B273">
        <v>297</v>
      </c>
      <c r="C273" s="1">
        <v>44795.604861111111</v>
      </c>
      <c r="D273" s="1">
        <v>44795.604861111111</v>
      </c>
      <c r="E273">
        <v>4</v>
      </c>
      <c r="G273" t="s">
        <v>242</v>
      </c>
      <c r="H273" t="s">
        <v>242</v>
      </c>
      <c r="I273">
        <v>1</v>
      </c>
      <c r="J273" s="1">
        <v>44795.604861111111</v>
      </c>
      <c r="K273" t="s">
        <v>5508</v>
      </c>
      <c r="L273" t="s">
        <v>242</v>
      </c>
      <c r="M273" t="s">
        <v>242</v>
      </c>
      <c r="P273" t="s">
        <v>242</v>
      </c>
      <c r="Q273" t="s">
        <v>242</v>
      </c>
      <c r="T273" t="s">
        <v>5509</v>
      </c>
      <c r="V273" t="s">
        <v>5510</v>
      </c>
      <c r="W273" t="s">
        <v>5511</v>
      </c>
      <c r="X273">
        <v>2810</v>
      </c>
      <c r="Y273" t="s">
        <v>418</v>
      </c>
      <c r="Z273" t="s">
        <v>1838</v>
      </c>
      <c r="AA273">
        <v>2020</v>
      </c>
      <c r="AC273">
        <v>1</v>
      </c>
      <c r="AD273">
        <v>15</v>
      </c>
      <c r="AF273">
        <v>12</v>
      </c>
      <c r="AG273" t="s">
        <v>242</v>
      </c>
      <c r="AJ273" s="27">
        <v>0</v>
      </c>
      <c r="AK273">
        <v>0</v>
      </c>
      <c r="AL273" s="27">
        <v>0</v>
      </c>
      <c r="AM273">
        <v>0</v>
      </c>
      <c r="AN273" s="27">
        <v>0</v>
      </c>
      <c r="AO273">
        <v>0</v>
      </c>
      <c r="AQ273" t="s">
        <v>242</v>
      </c>
      <c r="AT273" s="27">
        <v>1</v>
      </c>
      <c r="AU273">
        <v>2</v>
      </c>
      <c r="AV273" s="21">
        <f t="shared" si="16"/>
        <v>16.666666666666664</v>
      </c>
      <c r="AW273">
        <v>2</v>
      </c>
      <c r="AZ273" s="27">
        <v>1</v>
      </c>
      <c r="BA273">
        <v>2</v>
      </c>
      <c r="BB273" s="21">
        <f t="shared" si="17"/>
        <v>16.666666666666664</v>
      </c>
      <c r="BC273" t="s">
        <v>242</v>
      </c>
      <c r="BF273" s="27">
        <v>1</v>
      </c>
      <c r="BI273">
        <v>2</v>
      </c>
      <c r="BL273" s="27">
        <v>1</v>
      </c>
      <c r="BM273">
        <v>2</v>
      </c>
      <c r="BP273" s="27">
        <v>1</v>
      </c>
      <c r="BQ273">
        <v>3</v>
      </c>
      <c r="BR273" s="21">
        <f t="shared" si="18"/>
        <v>25</v>
      </c>
      <c r="BS273" t="s">
        <v>3547</v>
      </c>
      <c r="BT273">
        <v>3</v>
      </c>
      <c r="BW273" s="27">
        <v>1</v>
      </c>
      <c r="BX273">
        <v>1</v>
      </c>
      <c r="BY273" s="21">
        <f t="shared" si="19"/>
        <v>8.3333333333333321</v>
      </c>
      <c r="BZ273">
        <v>2</v>
      </c>
      <c r="CA273">
        <v>3</v>
      </c>
      <c r="CD273" s="27">
        <v>0</v>
      </c>
      <c r="CF273" t="s">
        <v>242</v>
      </c>
      <c r="CG273" t="s">
        <v>242</v>
      </c>
      <c r="CI273" s="27">
        <v>1</v>
      </c>
      <c r="CJ273" t="s">
        <v>5512</v>
      </c>
      <c r="CK273">
        <v>1</v>
      </c>
      <c r="CN273" s="27">
        <v>1</v>
      </c>
      <c r="CO273" s="27">
        <v>0</v>
      </c>
      <c r="CP273" t="s">
        <v>242</v>
      </c>
      <c r="CQ273" t="s">
        <v>242</v>
      </c>
      <c r="CR273" t="s">
        <v>242</v>
      </c>
      <c r="CU273" s="27">
        <v>1</v>
      </c>
      <c r="CV273" t="s">
        <v>5513</v>
      </c>
      <c r="CW273">
        <v>1</v>
      </c>
      <c r="CZ273" s="27">
        <v>1</v>
      </c>
      <c r="DA273">
        <v>51213</v>
      </c>
      <c r="DB273">
        <v>2</v>
      </c>
      <c r="DD273" s="27">
        <v>1</v>
      </c>
      <c r="DE273" t="s">
        <v>242</v>
      </c>
      <c r="DF273" t="s">
        <v>242</v>
      </c>
      <c r="DH273" t="s">
        <v>242</v>
      </c>
      <c r="DI273">
        <v>21364</v>
      </c>
      <c r="DJ273">
        <v>2</v>
      </c>
      <c r="DL273" s="27">
        <v>1</v>
      </c>
      <c r="DM273">
        <v>11464</v>
      </c>
      <c r="DN273">
        <v>2</v>
      </c>
      <c r="DP273">
        <v>1</v>
      </c>
      <c r="DS273" s="27">
        <v>1</v>
      </c>
      <c r="DT273" t="s">
        <v>5514</v>
      </c>
      <c r="DU273" s="27">
        <v>1</v>
      </c>
      <c r="DV273" t="s">
        <v>5515</v>
      </c>
      <c r="DW273" s="27">
        <v>1</v>
      </c>
      <c r="DX273" t="s">
        <v>5516</v>
      </c>
      <c r="DY273" s="27">
        <v>1</v>
      </c>
      <c r="DZ273" t="s">
        <v>5517</v>
      </c>
      <c r="EA273" s="27">
        <v>1</v>
      </c>
      <c r="EB273" t="s">
        <v>5518</v>
      </c>
      <c r="EC273" s="27">
        <v>1</v>
      </c>
      <c r="ED273" t="s">
        <v>5519</v>
      </c>
      <c r="EE273" s="27">
        <v>1</v>
      </c>
      <c r="EF273" t="s">
        <v>5520</v>
      </c>
      <c r="EG273" s="27">
        <v>1</v>
      </c>
      <c r="EH273" t="s">
        <v>4103</v>
      </c>
      <c r="EI273" s="27">
        <v>1</v>
      </c>
      <c r="EJ273" t="s">
        <v>5521</v>
      </c>
      <c r="EK273" s="27">
        <v>1</v>
      </c>
      <c r="EL273" t="s">
        <v>5522</v>
      </c>
      <c r="EM273">
        <v>4</v>
      </c>
      <c r="EP273" s="27">
        <v>0</v>
      </c>
      <c r="EQ273" t="s">
        <v>242</v>
      </c>
      <c r="ER273" t="s">
        <v>242</v>
      </c>
      <c r="EU273" t="s">
        <v>242</v>
      </c>
      <c r="EV273" t="s">
        <v>242</v>
      </c>
      <c r="EX273" s="27">
        <v>1</v>
      </c>
      <c r="EY273">
        <v>105.3</v>
      </c>
      <c r="EZ273" t="s">
        <v>3418</v>
      </c>
      <c r="FA273" s="27">
        <v>0</v>
      </c>
      <c r="FB273" t="s">
        <v>242</v>
      </c>
      <c r="FD273" s="27">
        <v>1</v>
      </c>
      <c r="FE273">
        <v>105</v>
      </c>
      <c r="FG273" s="27">
        <v>0</v>
      </c>
      <c r="FH273" t="s">
        <v>242</v>
      </c>
      <c r="FJ273">
        <v>1</v>
      </c>
      <c r="FM273" s="27">
        <v>1</v>
      </c>
      <c r="FN273" t="s">
        <v>242</v>
      </c>
      <c r="FO273" t="s">
        <v>242</v>
      </c>
      <c r="FP273" t="s">
        <v>242</v>
      </c>
      <c r="FQ273" t="s">
        <v>5523</v>
      </c>
      <c r="FR273" s="27">
        <v>1</v>
      </c>
      <c r="FS273">
        <v>16.2</v>
      </c>
      <c r="FT273" t="s">
        <v>242</v>
      </c>
      <c r="FV273" s="27">
        <v>0</v>
      </c>
      <c r="FW273" t="s">
        <v>242</v>
      </c>
      <c r="FX273" t="s">
        <v>242</v>
      </c>
      <c r="FY273" t="s">
        <v>242</v>
      </c>
      <c r="FZ273" t="s">
        <v>242</v>
      </c>
      <c r="GA273" t="s">
        <v>242</v>
      </c>
      <c r="GB273" t="s">
        <v>242</v>
      </c>
      <c r="GC273" t="s">
        <v>242</v>
      </c>
      <c r="GD273" t="s">
        <v>242</v>
      </c>
      <c r="GF273">
        <v>1</v>
      </c>
      <c r="GI273" s="27">
        <v>0</v>
      </c>
      <c r="GJ273" t="s">
        <v>242</v>
      </c>
      <c r="GK273" t="s">
        <v>242</v>
      </c>
      <c r="GM273" t="s">
        <v>242</v>
      </c>
      <c r="GP273" s="27">
        <v>1</v>
      </c>
      <c r="GQ273">
        <v>432</v>
      </c>
      <c r="GT273">
        <v>1</v>
      </c>
      <c r="GW273" s="27">
        <v>0</v>
      </c>
      <c r="GY273" s="27">
        <v>0</v>
      </c>
      <c r="HA273" t="s">
        <v>242</v>
      </c>
      <c r="HD273" s="27">
        <v>1</v>
      </c>
      <c r="HE273" t="s">
        <v>5524</v>
      </c>
      <c r="HF273">
        <v>1</v>
      </c>
      <c r="HI273">
        <v>0.66666666699999999</v>
      </c>
      <c r="HJ273">
        <v>1</v>
      </c>
      <c r="HK273">
        <v>0.5</v>
      </c>
      <c r="HL273">
        <v>1</v>
      </c>
      <c r="HM273">
        <v>1</v>
      </c>
      <c r="HN273">
        <v>0</v>
      </c>
      <c r="HO273">
        <v>0.5</v>
      </c>
      <c r="HP273">
        <v>0.66666666699999999</v>
      </c>
      <c r="HQ273">
        <v>0</v>
      </c>
      <c r="HR273">
        <v>1</v>
      </c>
      <c r="HS273">
        <v>0</v>
      </c>
      <c r="HT273">
        <v>1</v>
      </c>
      <c r="HU273">
        <v>1</v>
      </c>
      <c r="HV273">
        <v>0.72222222199999997</v>
      </c>
      <c r="HW273">
        <v>0.625</v>
      </c>
      <c r="HX273">
        <v>0.53333333299999997</v>
      </c>
      <c r="HY273">
        <v>0.62685185200000004</v>
      </c>
      <c r="HZ273" t="s">
        <v>5525</v>
      </c>
      <c r="IA273" t="s">
        <v>266</v>
      </c>
      <c r="IB273" t="s">
        <v>5509</v>
      </c>
      <c r="IC273">
        <v>28228</v>
      </c>
      <c r="ID273">
        <v>27243</v>
      </c>
      <c r="IE273">
        <v>30793</v>
      </c>
      <c r="IF273">
        <v>33364</v>
      </c>
      <c r="IG273">
        <v>28228</v>
      </c>
    </row>
    <row r="274" spans="1:241" customFormat="1" ht="14" customHeight="1" x14ac:dyDescent="0.2">
      <c r="A274">
        <v>273</v>
      </c>
      <c r="B274">
        <v>298</v>
      </c>
      <c r="C274" s="1">
        <v>44795.604861111111</v>
      </c>
      <c r="D274" s="1">
        <v>44795.604861111111</v>
      </c>
      <c r="E274">
        <v>4</v>
      </c>
      <c r="G274" t="s">
        <v>242</v>
      </c>
      <c r="H274" t="s">
        <v>242</v>
      </c>
      <c r="I274">
        <v>1</v>
      </c>
      <c r="J274" s="1">
        <v>44795.604861111111</v>
      </c>
      <c r="K274" t="s">
        <v>5526</v>
      </c>
      <c r="L274" t="s">
        <v>242</v>
      </c>
      <c r="M274" t="s">
        <v>242</v>
      </c>
      <c r="P274" t="s">
        <v>242</v>
      </c>
      <c r="Q274" t="s">
        <v>242</v>
      </c>
      <c r="T274" t="s">
        <v>5527</v>
      </c>
      <c r="U274" s="24">
        <v>858877</v>
      </c>
      <c r="V274" t="s">
        <v>5528</v>
      </c>
      <c r="W274" t="s">
        <v>5529</v>
      </c>
      <c r="X274">
        <v>3576</v>
      </c>
      <c r="Y274" t="s">
        <v>297</v>
      </c>
      <c r="Z274" t="s">
        <v>621</v>
      </c>
      <c r="AA274">
        <v>2020</v>
      </c>
      <c r="AC274">
        <v>0</v>
      </c>
      <c r="AF274">
        <v>9</v>
      </c>
      <c r="AG274" t="s">
        <v>242</v>
      </c>
      <c r="AJ274" s="27">
        <v>1</v>
      </c>
      <c r="AK274">
        <v>6</v>
      </c>
      <c r="AL274" s="27">
        <v>0</v>
      </c>
      <c r="AM274">
        <v>0</v>
      </c>
      <c r="AN274" s="27">
        <v>0</v>
      </c>
      <c r="AO274">
        <v>0</v>
      </c>
      <c r="AP274" t="s">
        <v>5530</v>
      </c>
      <c r="AQ274">
        <v>2</v>
      </c>
      <c r="AT274" s="27">
        <v>1</v>
      </c>
      <c r="AU274">
        <v>1</v>
      </c>
      <c r="AV274" s="21">
        <f t="shared" si="16"/>
        <v>11.111111111111111</v>
      </c>
      <c r="AW274">
        <v>2</v>
      </c>
      <c r="AZ274" s="27">
        <v>1</v>
      </c>
      <c r="BA274">
        <v>2</v>
      </c>
      <c r="BB274" s="21">
        <f t="shared" si="17"/>
        <v>22.222222222222221</v>
      </c>
      <c r="BC274" t="s">
        <v>242</v>
      </c>
      <c r="BF274" s="27">
        <v>1</v>
      </c>
      <c r="BI274">
        <v>2</v>
      </c>
      <c r="BL274" s="27">
        <v>1</v>
      </c>
      <c r="BM274">
        <v>2</v>
      </c>
      <c r="BP274" s="27">
        <v>1</v>
      </c>
      <c r="BQ274">
        <v>3</v>
      </c>
      <c r="BR274" s="21">
        <f t="shared" si="18"/>
        <v>33.333333333333329</v>
      </c>
      <c r="BT274">
        <v>1</v>
      </c>
      <c r="BW274" s="27">
        <v>1</v>
      </c>
      <c r="BX274">
        <v>2</v>
      </c>
      <c r="BY274" s="21">
        <f t="shared" si="19"/>
        <v>22.222222222222221</v>
      </c>
      <c r="BZ274">
        <v>1</v>
      </c>
      <c r="CA274">
        <v>1</v>
      </c>
      <c r="CD274" s="27">
        <v>0</v>
      </c>
      <c r="CF274" t="s">
        <v>242</v>
      </c>
      <c r="CG274" t="s">
        <v>242</v>
      </c>
      <c r="CI274" s="27">
        <v>1</v>
      </c>
      <c r="CJ274" t="s">
        <v>5531</v>
      </c>
      <c r="CK274">
        <v>1</v>
      </c>
      <c r="CN274" s="27">
        <v>1</v>
      </c>
      <c r="CO274" s="27">
        <v>0</v>
      </c>
      <c r="CP274" t="s">
        <v>242</v>
      </c>
      <c r="CQ274" t="s">
        <v>242</v>
      </c>
      <c r="CR274" t="s">
        <v>242</v>
      </c>
      <c r="CT274" t="s">
        <v>5532</v>
      </c>
      <c r="CU274" s="27">
        <v>1</v>
      </c>
      <c r="CV274" s="2" t="s">
        <v>5533</v>
      </c>
      <c r="CW274">
        <v>1</v>
      </c>
      <c r="CZ274" s="27">
        <v>1</v>
      </c>
      <c r="DA274">
        <v>34777</v>
      </c>
      <c r="DB274">
        <v>2</v>
      </c>
      <c r="DD274" s="27">
        <v>1</v>
      </c>
      <c r="DE274">
        <v>167381</v>
      </c>
      <c r="DF274">
        <v>2</v>
      </c>
      <c r="DG274">
        <v>613211</v>
      </c>
      <c r="DH274">
        <v>2</v>
      </c>
      <c r="DI274" t="s">
        <v>242</v>
      </c>
      <c r="DJ274" t="s">
        <v>242</v>
      </c>
      <c r="DL274" s="27">
        <v>1</v>
      </c>
      <c r="DM274">
        <v>24905700</v>
      </c>
      <c r="DN274">
        <v>2</v>
      </c>
      <c r="DO274" t="s">
        <v>5534</v>
      </c>
      <c r="DP274">
        <v>1</v>
      </c>
      <c r="DS274" s="27">
        <v>1</v>
      </c>
      <c r="DT274" t="s">
        <v>5535</v>
      </c>
      <c r="DU274" s="27">
        <v>1</v>
      </c>
      <c r="DV274" s="2" t="s">
        <v>5536</v>
      </c>
      <c r="DW274" s="27">
        <v>1</v>
      </c>
      <c r="DX274" s="2" t="s">
        <v>5537</v>
      </c>
      <c r="DY274" s="27">
        <v>1</v>
      </c>
      <c r="DZ274" s="2" t="s">
        <v>5538</v>
      </c>
      <c r="EA274" s="27">
        <v>1</v>
      </c>
      <c r="EC274" s="27">
        <v>1</v>
      </c>
      <c r="ED274" t="s">
        <v>5539</v>
      </c>
      <c r="EE274" s="27">
        <v>1</v>
      </c>
      <c r="EF274" t="s">
        <v>5540</v>
      </c>
      <c r="EG274" s="27">
        <v>1</v>
      </c>
      <c r="EH274" t="s">
        <v>5539</v>
      </c>
      <c r="EI274" s="27">
        <v>1</v>
      </c>
      <c r="EJ274" s="2" t="s">
        <v>5541</v>
      </c>
      <c r="EK274" s="27">
        <v>1</v>
      </c>
      <c r="EM274">
        <v>4</v>
      </c>
      <c r="EP274" s="27">
        <v>0.5</v>
      </c>
      <c r="EQ274" t="s">
        <v>242</v>
      </c>
      <c r="ER274" t="s">
        <v>242</v>
      </c>
      <c r="ES274" t="s">
        <v>5542</v>
      </c>
      <c r="EU274">
        <v>1</v>
      </c>
      <c r="EV274" t="s">
        <v>242</v>
      </c>
      <c r="EX274" s="27">
        <v>1</v>
      </c>
      <c r="EY274">
        <v>3018</v>
      </c>
      <c r="EZ274" t="s">
        <v>3434</v>
      </c>
      <c r="FA274" s="27">
        <v>0</v>
      </c>
      <c r="FB274" t="s">
        <v>242</v>
      </c>
      <c r="FD274" s="27">
        <v>1</v>
      </c>
      <c r="FE274">
        <v>358</v>
      </c>
      <c r="FG274" s="27">
        <v>0</v>
      </c>
      <c r="FH274" t="s">
        <v>242</v>
      </c>
      <c r="FJ274">
        <v>1</v>
      </c>
      <c r="FM274" s="27">
        <v>0</v>
      </c>
      <c r="FN274" t="s">
        <v>242</v>
      </c>
      <c r="FO274" t="s">
        <v>242</v>
      </c>
      <c r="FP274" t="s">
        <v>242</v>
      </c>
      <c r="FR274" s="27">
        <v>1</v>
      </c>
      <c r="FS274">
        <v>27</v>
      </c>
      <c r="FT274">
        <v>2</v>
      </c>
      <c r="FV274" s="27">
        <v>1</v>
      </c>
      <c r="FW274">
        <v>5.8</v>
      </c>
      <c r="FX274">
        <v>4.0999999999999996</v>
      </c>
      <c r="FY274">
        <v>51.8</v>
      </c>
      <c r="FZ274">
        <v>36.5</v>
      </c>
      <c r="GA274" t="s">
        <v>242</v>
      </c>
      <c r="GB274" t="s">
        <v>242</v>
      </c>
      <c r="GC274" t="s">
        <v>242</v>
      </c>
      <c r="GD274">
        <v>1</v>
      </c>
      <c r="GE274" t="s">
        <v>5543</v>
      </c>
      <c r="GF274">
        <v>1</v>
      </c>
      <c r="GI274" s="27">
        <v>0</v>
      </c>
      <c r="GJ274" t="s">
        <v>242</v>
      </c>
      <c r="GK274" t="s">
        <v>242</v>
      </c>
      <c r="GM274" t="s">
        <v>242</v>
      </c>
      <c r="GP274" s="44">
        <v>1</v>
      </c>
      <c r="GQ274">
        <v>182</v>
      </c>
      <c r="GT274" t="s">
        <v>242</v>
      </c>
      <c r="GW274" s="27">
        <v>0.5</v>
      </c>
      <c r="GY274" s="27">
        <v>1</v>
      </c>
      <c r="HA274">
        <v>1</v>
      </c>
      <c r="HD274" s="27">
        <v>1</v>
      </c>
      <c r="HE274" t="s">
        <v>5544</v>
      </c>
      <c r="HF274">
        <v>1</v>
      </c>
      <c r="HI274">
        <v>0.66666666699999999</v>
      </c>
      <c r="HJ274">
        <v>1</v>
      </c>
      <c r="HK274">
        <v>0.5</v>
      </c>
      <c r="HL274">
        <v>1</v>
      </c>
      <c r="HM274">
        <v>1</v>
      </c>
      <c r="HN274">
        <v>0.5</v>
      </c>
      <c r="HO274">
        <v>0.5</v>
      </c>
      <c r="HP274">
        <v>0.66666666699999999</v>
      </c>
      <c r="HQ274">
        <v>0</v>
      </c>
      <c r="HR274">
        <v>0</v>
      </c>
      <c r="HS274">
        <v>0.75</v>
      </c>
      <c r="HT274">
        <v>1</v>
      </c>
      <c r="HU274">
        <v>1</v>
      </c>
      <c r="HV274">
        <v>0.72222222199999997</v>
      </c>
      <c r="HW274">
        <v>0.75</v>
      </c>
      <c r="HX274">
        <v>0.48333333299999998</v>
      </c>
      <c r="HY274">
        <v>0.65185185199999995</v>
      </c>
      <c r="HZ274" t="s">
        <v>5545</v>
      </c>
      <c r="IA274" t="s">
        <v>266</v>
      </c>
      <c r="IB274" t="s">
        <v>5527</v>
      </c>
      <c r="IC274">
        <v>51904</v>
      </c>
      <c r="ID274">
        <v>49301</v>
      </c>
      <c r="IE274">
        <v>49818</v>
      </c>
      <c r="IF274">
        <v>51557</v>
      </c>
      <c r="IG274">
        <v>51904</v>
      </c>
    </row>
    <row r="275" spans="1:241" customFormat="1" ht="14" customHeight="1" x14ac:dyDescent="0.2">
      <c r="A275">
        <v>274</v>
      </c>
      <c r="B275">
        <v>299</v>
      </c>
      <c r="C275" s="1">
        <v>44795.604861111111</v>
      </c>
      <c r="D275" s="1">
        <v>44795.604861111111</v>
      </c>
      <c r="E275">
        <v>4</v>
      </c>
      <c r="G275" t="s">
        <v>242</v>
      </c>
      <c r="H275" t="s">
        <v>242</v>
      </c>
      <c r="I275">
        <v>1</v>
      </c>
      <c r="J275" s="1">
        <v>44795.604861111111</v>
      </c>
      <c r="K275" t="s">
        <v>5546</v>
      </c>
      <c r="L275" t="s">
        <v>242</v>
      </c>
      <c r="M275" t="s">
        <v>242</v>
      </c>
      <c r="P275" t="s">
        <v>242</v>
      </c>
      <c r="Q275" t="s">
        <v>242</v>
      </c>
      <c r="T275" t="s">
        <v>5547</v>
      </c>
      <c r="V275" t="s">
        <v>5548</v>
      </c>
      <c r="W275" t="s">
        <v>5549</v>
      </c>
      <c r="X275">
        <v>3674</v>
      </c>
      <c r="Y275" t="s">
        <v>297</v>
      </c>
      <c r="Z275" t="s">
        <v>1864</v>
      </c>
      <c r="AA275">
        <v>2021</v>
      </c>
      <c r="AC275">
        <v>0.5</v>
      </c>
      <c r="AD275">
        <v>15</v>
      </c>
      <c r="AF275">
        <v>13</v>
      </c>
      <c r="AG275" t="s">
        <v>242</v>
      </c>
      <c r="AJ275" s="27">
        <v>1</v>
      </c>
      <c r="AK275">
        <v>9</v>
      </c>
      <c r="AL275" s="27">
        <v>0</v>
      </c>
      <c r="AM275">
        <v>0</v>
      </c>
      <c r="AN275" s="27">
        <v>0</v>
      </c>
      <c r="AO275">
        <v>0</v>
      </c>
      <c r="AQ275">
        <v>3</v>
      </c>
      <c r="AT275" s="27">
        <v>1</v>
      </c>
      <c r="AU275">
        <v>1</v>
      </c>
      <c r="AV275" s="21">
        <f t="shared" si="16"/>
        <v>7.6923076923076925</v>
      </c>
      <c r="AW275">
        <v>2</v>
      </c>
      <c r="AZ275" s="27">
        <v>1</v>
      </c>
      <c r="BA275">
        <v>2</v>
      </c>
      <c r="BB275" s="21">
        <f t="shared" si="17"/>
        <v>15.384615384615385</v>
      </c>
      <c r="BC275" t="s">
        <v>242</v>
      </c>
      <c r="BF275" s="27">
        <v>1</v>
      </c>
      <c r="BI275">
        <v>2</v>
      </c>
      <c r="BL275" s="27">
        <v>1</v>
      </c>
      <c r="BM275">
        <v>2</v>
      </c>
      <c r="BP275" s="27">
        <v>1</v>
      </c>
      <c r="BQ275">
        <v>3</v>
      </c>
      <c r="BR275" s="21">
        <f t="shared" si="18"/>
        <v>23.076923076923077</v>
      </c>
      <c r="BT275">
        <v>1</v>
      </c>
      <c r="BW275" s="27">
        <v>1</v>
      </c>
      <c r="BX275">
        <v>3</v>
      </c>
      <c r="BY275" s="21">
        <f t="shared" si="19"/>
        <v>23.076923076923077</v>
      </c>
      <c r="BZ275">
        <v>2</v>
      </c>
      <c r="CA275">
        <v>3</v>
      </c>
      <c r="CD275" s="27">
        <v>0</v>
      </c>
      <c r="CF275" t="s">
        <v>242</v>
      </c>
      <c r="CG275" t="s">
        <v>242</v>
      </c>
      <c r="CI275" s="27">
        <v>1</v>
      </c>
      <c r="CJ275" t="s">
        <v>5550</v>
      </c>
      <c r="CK275">
        <v>1</v>
      </c>
      <c r="CN275" s="27">
        <v>1</v>
      </c>
      <c r="CO275" s="27">
        <v>0.5</v>
      </c>
      <c r="CP275" t="s">
        <v>242</v>
      </c>
      <c r="CQ275">
        <v>100</v>
      </c>
      <c r="CR275" t="s">
        <v>242</v>
      </c>
      <c r="CU275" s="27">
        <v>1</v>
      </c>
      <c r="CV275" t="s">
        <v>5551</v>
      </c>
      <c r="CW275">
        <v>1</v>
      </c>
      <c r="CZ275" s="27">
        <v>1</v>
      </c>
      <c r="DA275">
        <v>2817</v>
      </c>
      <c r="DB275">
        <v>2</v>
      </c>
      <c r="DD275" s="27">
        <v>1</v>
      </c>
      <c r="DE275">
        <v>65936</v>
      </c>
      <c r="DF275">
        <v>2</v>
      </c>
      <c r="DG275">
        <v>74692</v>
      </c>
      <c r="DH275">
        <v>2</v>
      </c>
      <c r="DI275" t="s">
        <v>242</v>
      </c>
      <c r="DJ275" t="s">
        <v>242</v>
      </c>
      <c r="DL275" s="27">
        <v>1</v>
      </c>
      <c r="DM275">
        <v>415193</v>
      </c>
      <c r="DN275">
        <v>2</v>
      </c>
      <c r="DP275">
        <v>4</v>
      </c>
      <c r="DS275" s="27">
        <v>1</v>
      </c>
      <c r="DT275" s="2" t="s">
        <v>5552</v>
      </c>
      <c r="DU275" s="27">
        <v>1</v>
      </c>
      <c r="DV275" t="s">
        <v>5553</v>
      </c>
      <c r="DW275" s="27">
        <v>1</v>
      </c>
      <c r="DX275" t="s">
        <v>5554</v>
      </c>
      <c r="DY275" s="27">
        <v>1</v>
      </c>
      <c r="DZ275" t="s">
        <v>5555</v>
      </c>
      <c r="EA275" s="27">
        <v>1</v>
      </c>
      <c r="EB275" t="s">
        <v>5556</v>
      </c>
      <c r="EC275" s="27">
        <v>1</v>
      </c>
      <c r="ED275" s="2" t="s">
        <v>5557</v>
      </c>
      <c r="EE275" s="27">
        <v>1</v>
      </c>
      <c r="EF275" s="2" t="s">
        <v>5558</v>
      </c>
      <c r="EG275" s="27">
        <v>1</v>
      </c>
      <c r="EH275" t="s">
        <v>4078</v>
      </c>
      <c r="EI275" s="27">
        <v>1</v>
      </c>
      <c r="EJ275" t="s">
        <v>5559</v>
      </c>
      <c r="EK275" s="27">
        <v>1</v>
      </c>
      <c r="EL275" t="s">
        <v>5560</v>
      </c>
      <c r="EM275">
        <v>4</v>
      </c>
      <c r="EP275" s="27">
        <v>0</v>
      </c>
      <c r="EQ275" t="s">
        <v>242</v>
      </c>
      <c r="ER275" t="s">
        <v>242</v>
      </c>
      <c r="EU275" t="s">
        <v>242</v>
      </c>
      <c r="EV275" t="s">
        <v>242</v>
      </c>
      <c r="EX275" s="27">
        <v>1</v>
      </c>
      <c r="EY275">
        <v>359.9</v>
      </c>
      <c r="EZ275" t="s">
        <v>3434</v>
      </c>
      <c r="FA275" s="27">
        <v>0</v>
      </c>
      <c r="FB275" t="s">
        <v>242</v>
      </c>
      <c r="FD275" s="27">
        <v>1</v>
      </c>
      <c r="FE275">
        <v>97.26</v>
      </c>
      <c r="FG275" s="27">
        <v>0</v>
      </c>
      <c r="FH275" t="s">
        <v>242</v>
      </c>
      <c r="FJ275">
        <v>1</v>
      </c>
      <c r="FM275" s="27">
        <v>1</v>
      </c>
      <c r="FN275">
        <v>21.7</v>
      </c>
      <c r="FO275">
        <v>63.5</v>
      </c>
      <c r="FP275">
        <v>14.8</v>
      </c>
      <c r="FR275" s="27">
        <v>1</v>
      </c>
      <c r="FS275">
        <v>19.100000000000001</v>
      </c>
      <c r="FT275" t="s">
        <v>242</v>
      </c>
      <c r="FV275" s="27">
        <v>1</v>
      </c>
      <c r="FW275">
        <v>2.5</v>
      </c>
      <c r="FX275">
        <v>3.3</v>
      </c>
      <c r="FY275">
        <v>38.299999999999997</v>
      </c>
      <c r="FZ275">
        <v>47.2</v>
      </c>
      <c r="GA275" t="s">
        <v>242</v>
      </c>
      <c r="GB275" t="s">
        <v>242</v>
      </c>
      <c r="GC275" t="s">
        <v>242</v>
      </c>
      <c r="GD275">
        <v>1</v>
      </c>
      <c r="GF275">
        <v>1</v>
      </c>
      <c r="GI275" s="27">
        <v>0.5</v>
      </c>
      <c r="GJ275" t="s">
        <v>242</v>
      </c>
      <c r="GK275">
        <v>0.98</v>
      </c>
      <c r="GM275">
        <v>1</v>
      </c>
      <c r="GP275" s="27">
        <v>1</v>
      </c>
      <c r="GQ275">
        <v>89</v>
      </c>
      <c r="GT275">
        <v>1</v>
      </c>
      <c r="GW275" s="27">
        <v>0</v>
      </c>
      <c r="GY275" s="27">
        <v>0</v>
      </c>
      <c r="HA275" t="s">
        <v>242</v>
      </c>
      <c r="HD275" s="27">
        <v>1</v>
      </c>
      <c r="HF275">
        <v>1</v>
      </c>
      <c r="HI275">
        <v>0.66666666699999999</v>
      </c>
      <c r="HJ275">
        <v>1</v>
      </c>
      <c r="HK275">
        <v>0.75</v>
      </c>
      <c r="HL275">
        <v>1</v>
      </c>
      <c r="HM275">
        <v>1</v>
      </c>
      <c r="HN275">
        <v>0</v>
      </c>
      <c r="HO275">
        <v>0.5</v>
      </c>
      <c r="HP275">
        <v>1</v>
      </c>
      <c r="HQ275">
        <v>0.5</v>
      </c>
      <c r="HR275">
        <v>1</v>
      </c>
      <c r="HS275">
        <v>0</v>
      </c>
      <c r="HT275">
        <v>1</v>
      </c>
      <c r="HU275">
        <v>1</v>
      </c>
      <c r="HV275">
        <v>0.80555555599999995</v>
      </c>
      <c r="HW275">
        <v>0.625</v>
      </c>
      <c r="HX275">
        <v>0.7</v>
      </c>
      <c r="HY275">
        <v>0.71018518500000005</v>
      </c>
      <c r="HZ275" t="s">
        <v>5547</v>
      </c>
      <c r="IA275" t="s">
        <v>266</v>
      </c>
      <c r="IB275" t="s">
        <v>5547</v>
      </c>
      <c r="IC275">
        <v>10918</v>
      </c>
      <c r="ID275">
        <v>16675</v>
      </c>
      <c r="IE275">
        <v>26914</v>
      </c>
      <c r="IF275" t="s">
        <v>242</v>
      </c>
      <c r="IG275">
        <v>10918</v>
      </c>
    </row>
    <row r="276" spans="1:241" customFormat="1" ht="14" customHeight="1" x14ac:dyDescent="0.2">
      <c r="A276">
        <v>275</v>
      </c>
      <c r="B276">
        <v>300</v>
      </c>
      <c r="C276" s="1">
        <v>44795.604861111111</v>
      </c>
      <c r="D276" s="1">
        <v>44795.604861111111</v>
      </c>
      <c r="E276">
        <v>4</v>
      </c>
      <c r="G276" t="s">
        <v>242</v>
      </c>
      <c r="H276" t="s">
        <v>242</v>
      </c>
      <c r="I276">
        <v>1</v>
      </c>
      <c r="J276" s="1">
        <v>44795.604861111111</v>
      </c>
      <c r="K276" t="s">
        <v>5561</v>
      </c>
      <c r="L276" t="s">
        <v>242</v>
      </c>
      <c r="M276" t="s">
        <v>242</v>
      </c>
      <c r="P276" t="s">
        <v>242</v>
      </c>
      <c r="Q276" t="s">
        <v>242</v>
      </c>
      <c r="T276" t="s">
        <v>5562</v>
      </c>
      <c r="V276" t="s">
        <v>5563</v>
      </c>
      <c r="W276">
        <v>717081103</v>
      </c>
      <c r="X276">
        <v>2834</v>
      </c>
      <c r="Y276" t="s">
        <v>350</v>
      </c>
      <c r="Z276" t="s">
        <v>974</v>
      </c>
      <c r="AA276">
        <v>2019</v>
      </c>
      <c r="AC276">
        <v>0.5</v>
      </c>
      <c r="AD276">
        <v>9</v>
      </c>
      <c r="AF276">
        <v>11</v>
      </c>
      <c r="AG276" t="s">
        <v>242</v>
      </c>
      <c r="AJ276" s="27">
        <v>1</v>
      </c>
      <c r="AK276">
        <v>7</v>
      </c>
      <c r="AL276" s="27">
        <v>0</v>
      </c>
      <c r="AM276">
        <v>0</v>
      </c>
      <c r="AN276" s="27">
        <v>0</v>
      </c>
      <c r="AO276">
        <v>0</v>
      </c>
      <c r="AP276" t="s">
        <v>5564</v>
      </c>
      <c r="AQ276">
        <v>2</v>
      </c>
      <c r="AT276" s="27">
        <v>1</v>
      </c>
      <c r="AU276">
        <v>2</v>
      </c>
      <c r="AV276" s="21">
        <f t="shared" si="16"/>
        <v>18.181818181818183</v>
      </c>
      <c r="AW276">
        <v>2</v>
      </c>
      <c r="AZ276" s="27">
        <v>1</v>
      </c>
      <c r="BA276">
        <v>3</v>
      </c>
      <c r="BB276" s="21">
        <f t="shared" si="17"/>
        <v>27.27272727272727</v>
      </c>
      <c r="BC276" t="s">
        <v>242</v>
      </c>
      <c r="BF276" s="27">
        <v>1</v>
      </c>
      <c r="BG276">
        <v>7</v>
      </c>
      <c r="BI276">
        <v>2</v>
      </c>
      <c r="BL276" s="27">
        <v>1</v>
      </c>
      <c r="BM276">
        <v>2</v>
      </c>
      <c r="BP276" s="27">
        <v>1</v>
      </c>
      <c r="BQ276">
        <v>2</v>
      </c>
      <c r="BR276" s="21">
        <f t="shared" si="18"/>
        <v>18.181818181818183</v>
      </c>
      <c r="BS276" t="s">
        <v>5565</v>
      </c>
      <c r="BT276">
        <v>3</v>
      </c>
      <c r="BW276" s="27">
        <v>0</v>
      </c>
      <c r="BX276" s="24" t="s">
        <v>242</v>
      </c>
      <c r="BY276" s="21" t="s">
        <v>242</v>
      </c>
      <c r="BZ276" t="s">
        <v>242</v>
      </c>
      <c r="CA276">
        <v>3</v>
      </c>
      <c r="CD276" s="27">
        <v>0</v>
      </c>
      <c r="CF276" t="s">
        <v>242</v>
      </c>
      <c r="CG276" t="s">
        <v>242</v>
      </c>
      <c r="CI276" s="27">
        <v>1</v>
      </c>
      <c r="CJ276" t="s">
        <v>5566</v>
      </c>
      <c r="CK276">
        <v>1</v>
      </c>
      <c r="CN276" s="27">
        <v>0</v>
      </c>
      <c r="CO276" s="27">
        <v>0.5</v>
      </c>
      <c r="CP276">
        <v>100</v>
      </c>
      <c r="CQ276">
        <v>100</v>
      </c>
      <c r="CR276" t="s">
        <v>242</v>
      </c>
      <c r="CS276" t="s">
        <v>5567</v>
      </c>
      <c r="CU276" s="27">
        <v>1</v>
      </c>
      <c r="CV276" t="s">
        <v>5568</v>
      </c>
      <c r="CW276">
        <v>1</v>
      </c>
      <c r="CZ276" s="27">
        <v>1</v>
      </c>
      <c r="DA276">
        <v>756964</v>
      </c>
      <c r="DB276">
        <v>2</v>
      </c>
      <c r="DD276" s="27">
        <v>1</v>
      </c>
      <c r="DE276">
        <v>905002</v>
      </c>
      <c r="DF276">
        <v>2</v>
      </c>
      <c r="DG276">
        <v>919786</v>
      </c>
      <c r="DH276">
        <v>2</v>
      </c>
      <c r="DI276" t="s">
        <v>242</v>
      </c>
      <c r="DJ276" t="s">
        <v>242</v>
      </c>
      <c r="DL276" s="27">
        <v>1</v>
      </c>
      <c r="DM276">
        <v>3680555</v>
      </c>
      <c r="DN276">
        <v>2</v>
      </c>
      <c r="DO276" t="s">
        <v>5569</v>
      </c>
      <c r="DP276">
        <v>4</v>
      </c>
      <c r="DS276" s="27">
        <v>1</v>
      </c>
      <c r="DT276" t="s">
        <v>5570</v>
      </c>
      <c r="DU276" s="27">
        <v>1</v>
      </c>
      <c r="DV276" t="s">
        <v>5571</v>
      </c>
      <c r="DW276" s="27">
        <v>1</v>
      </c>
      <c r="DX276" s="2" t="s">
        <v>5572</v>
      </c>
      <c r="DY276" s="27">
        <v>1</v>
      </c>
      <c r="DZ276" t="s">
        <v>5573</v>
      </c>
      <c r="EA276" s="27">
        <v>1</v>
      </c>
      <c r="EC276" s="27">
        <v>1</v>
      </c>
      <c r="ED276" s="2" t="s">
        <v>5574</v>
      </c>
      <c r="EE276" s="27">
        <v>1</v>
      </c>
      <c r="EF276" s="2" t="s">
        <v>5575</v>
      </c>
      <c r="EG276" s="27">
        <v>1</v>
      </c>
      <c r="EH276" t="s">
        <v>4274</v>
      </c>
      <c r="EI276" s="27">
        <v>1</v>
      </c>
      <c r="EJ276" t="s">
        <v>5576</v>
      </c>
      <c r="EK276" s="27">
        <v>1</v>
      </c>
      <c r="EL276" s="2" t="s">
        <v>5577</v>
      </c>
      <c r="EM276">
        <v>4</v>
      </c>
      <c r="EP276" s="27">
        <v>0</v>
      </c>
      <c r="EQ276" t="s">
        <v>242</v>
      </c>
      <c r="ER276" t="s">
        <v>242</v>
      </c>
      <c r="EU276" t="s">
        <v>242</v>
      </c>
      <c r="EV276" t="s">
        <v>242</v>
      </c>
      <c r="EX276" s="27">
        <v>1</v>
      </c>
      <c r="EY276">
        <v>16337</v>
      </c>
      <c r="EZ276" t="s">
        <v>3434</v>
      </c>
      <c r="FA276" s="27">
        <v>0</v>
      </c>
      <c r="FB276" t="s">
        <v>242</v>
      </c>
      <c r="FC276" t="s">
        <v>5578</v>
      </c>
      <c r="FD276" s="27">
        <v>0</v>
      </c>
      <c r="FE276" t="s">
        <v>242</v>
      </c>
      <c r="FG276" s="27">
        <v>0</v>
      </c>
      <c r="FH276" t="s">
        <v>242</v>
      </c>
      <c r="FJ276">
        <v>1</v>
      </c>
      <c r="FM276" s="27">
        <v>0</v>
      </c>
      <c r="FN276" t="s">
        <v>242</v>
      </c>
      <c r="FO276" t="s">
        <v>242</v>
      </c>
      <c r="FP276" t="s">
        <v>242</v>
      </c>
      <c r="FR276" s="27">
        <v>0</v>
      </c>
      <c r="FS276" t="s">
        <v>242</v>
      </c>
      <c r="FT276" t="s">
        <v>242</v>
      </c>
      <c r="FU276" t="s">
        <v>5579</v>
      </c>
      <c r="FV276" s="27">
        <v>0.5</v>
      </c>
      <c r="FW276" t="s">
        <v>242</v>
      </c>
      <c r="FX276" t="s">
        <v>242</v>
      </c>
      <c r="FY276">
        <v>80</v>
      </c>
      <c r="FZ276" t="s">
        <v>242</v>
      </c>
      <c r="GA276" t="s">
        <v>242</v>
      </c>
      <c r="GB276" t="s">
        <v>242</v>
      </c>
      <c r="GC276" t="s">
        <v>242</v>
      </c>
      <c r="GD276" t="s">
        <v>242</v>
      </c>
      <c r="GE276" t="s">
        <v>5580</v>
      </c>
      <c r="GF276">
        <v>1</v>
      </c>
      <c r="GI276" s="27">
        <v>1</v>
      </c>
      <c r="GJ276" t="s">
        <v>242</v>
      </c>
      <c r="GK276">
        <v>0.99</v>
      </c>
      <c r="GL276" t="s">
        <v>5581</v>
      </c>
      <c r="GM276">
        <v>1</v>
      </c>
      <c r="GP276" s="27">
        <v>1</v>
      </c>
      <c r="GQ276">
        <v>181</v>
      </c>
      <c r="GR276" t="s">
        <v>5582</v>
      </c>
      <c r="GT276">
        <v>1</v>
      </c>
      <c r="GW276" s="27">
        <v>0.5</v>
      </c>
      <c r="GY276" s="27">
        <v>0.5</v>
      </c>
      <c r="HA276">
        <v>1</v>
      </c>
      <c r="HD276" s="27">
        <v>1</v>
      </c>
      <c r="HF276">
        <v>1</v>
      </c>
      <c r="HI276">
        <v>0.55555555599999995</v>
      </c>
      <c r="HJ276">
        <v>1</v>
      </c>
      <c r="HK276">
        <v>0.75</v>
      </c>
      <c r="HL276">
        <v>1</v>
      </c>
      <c r="HM276">
        <v>1</v>
      </c>
      <c r="HN276">
        <v>0</v>
      </c>
      <c r="HO276">
        <v>0.25</v>
      </c>
      <c r="HP276">
        <v>0.16666666699999999</v>
      </c>
      <c r="HQ276">
        <v>1</v>
      </c>
      <c r="HR276">
        <v>1</v>
      </c>
      <c r="HS276">
        <v>0.5</v>
      </c>
      <c r="HT276">
        <v>1</v>
      </c>
      <c r="HU276">
        <v>1</v>
      </c>
      <c r="HV276">
        <v>0.76851851900000001</v>
      </c>
      <c r="HW276">
        <v>0.5625</v>
      </c>
      <c r="HX276">
        <v>0.73333333300000003</v>
      </c>
      <c r="HY276">
        <v>0.68811728400000005</v>
      </c>
      <c r="HZ276" t="s">
        <v>5583</v>
      </c>
      <c r="IA276" t="s">
        <v>266</v>
      </c>
      <c r="IB276" t="s">
        <v>5562</v>
      </c>
      <c r="IC276">
        <v>51750</v>
      </c>
      <c r="ID276">
        <v>41908</v>
      </c>
      <c r="IE276">
        <v>81288</v>
      </c>
      <c r="IF276">
        <v>100330</v>
      </c>
      <c r="IG276">
        <v>51750</v>
      </c>
    </row>
    <row r="277" spans="1:241" customFormat="1" ht="14" customHeight="1" x14ac:dyDescent="0.2">
      <c r="A277">
        <v>276</v>
      </c>
      <c r="B277">
        <v>301</v>
      </c>
      <c r="C277" s="1">
        <v>44795.604861111111</v>
      </c>
      <c r="D277" s="1">
        <v>44795.604861111111</v>
      </c>
      <c r="E277">
        <v>4</v>
      </c>
      <c r="G277" t="s">
        <v>242</v>
      </c>
      <c r="H277" t="s">
        <v>242</v>
      </c>
      <c r="I277">
        <v>1</v>
      </c>
      <c r="J277" s="1">
        <v>44795.604861111111</v>
      </c>
      <c r="K277" t="s">
        <v>5584</v>
      </c>
      <c r="L277" t="s">
        <v>242</v>
      </c>
      <c r="M277" t="s">
        <v>242</v>
      </c>
      <c r="P277" t="s">
        <v>242</v>
      </c>
      <c r="Q277" t="s">
        <v>242</v>
      </c>
      <c r="T277" t="s">
        <v>5585</v>
      </c>
      <c r="U277" s="24">
        <v>315189</v>
      </c>
      <c r="V277" t="s">
        <v>5586</v>
      </c>
      <c r="W277">
        <v>244199105</v>
      </c>
      <c r="X277">
        <v>3523</v>
      </c>
      <c r="Y277" t="s">
        <v>476</v>
      </c>
      <c r="Z277" t="s">
        <v>1568</v>
      </c>
      <c r="AA277">
        <v>2020</v>
      </c>
      <c r="AC277">
        <v>0.5</v>
      </c>
      <c r="AD277">
        <v>4</v>
      </c>
      <c r="AF277">
        <v>11</v>
      </c>
      <c r="AG277" t="s">
        <v>242</v>
      </c>
      <c r="AJ277" s="27">
        <v>0</v>
      </c>
      <c r="AK277">
        <v>0</v>
      </c>
      <c r="AL277" s="27">
        <v>0</v>
      </c>
      <c r="AM277">
        <v>0</v>
      </c>
      <c r="AN277" s="27">
        <v>0</v>
      </c>
      <c r="AO277">
        <v>0</v>
      </c>
      <c r="AQ277" t="s">
        <v>242</v>
      </c>
      <c r="AT277" s="44">
        <v>1</v>
      </c>
      <c r="AU277" s="24">
        <v>10</v>
      </c>
      <c r="AV277" s="21">
        <f t="shared" si="16"/>
        <v>90.909090909090907</v>
      </c>
      <c r="AW277" t="s">
        <v>242</v>
      </c>
      <c r="AZ277" s="27">
        <v>1</v>
      </c>
      <c r="BA277" s="24">
        <v>10</v>
      </c>
      <c r="BB277" s="21">
        <f t="shared" si="17"/>
        <v>90.909090909090907</v>
      </c>
      <c r="BC277" t="s">
        <v>242</v>
      </c>
      <c r="BF277" s="27">
        <v>0</v>
      </c>
      <c r="BI277" t="s">
        <v>242</v>
      </c>
      <c r="BL277" s="27">
        <v>1</v>
      </c>
      <c r="BM277">
        <v>2</v>
      </c>
      <c r="BP277" s="27">
        <v>1</v>
      </c>
      <c r="BQ277">
        <v>3</v>
      </c>
      <c r="BR277" s="21">
        <f t="shared" si="18"/>
        <v>27.27272727272727</v>
      </c>
      <c r="BS277" t="s">
        <v>5587</v>
      </c>
      <c r="BT277">
        <v>1</v>
      </c>
      <c r="BW277" s="27">
        <v>1</v>
      </c>
      <c r="BX277">
        <v>3</v>
      </c>
      <c r="BY277" s="21">
        <f t="shared" si="19"/>
        <v>27.27272727272727</v>
      </c>
      <c r="BZ277">
        <v>2</v>
      </c>
      <c r="CA277" t="s">
        <v>242</v>
      </c>
      <c r="CD277" s="27">
        <v>0.5</v>
      </c>
      <c r="CE277" s="2" t="s">
        <v>5588</v>
      </c>
      <c r="CF277">
        <v>1</v>
      </c>
      <c r="CG277" t="s">
        <v>242</v>
      </c>
      <c r="CI277" s="27">
        <v>1</v>
      </c>
      <c r="CJ277" t="s">
        <v>5589</v>
      </c>
      <c r="CK277">
        <v>1</v>
      </c>
      <c r="CN277" s="27">
        <v>0</v>
      </c>
      <c r="CO277" s="27">
        <v>0.5</v>
      </c>
      <c r="CP277">
        <v>100</v>
      </c>
      <c r="CQ277">
        <v>100</v>
      </c>
      <c r="CR277" t="s">
        <v>242</v>
      </c>
      <c r="CS277" t="s">
        <v>5590</v>
      </c>
      <c r="CU277" s="27">
        <v>1</v>
      </c>
      <c r="CV277" t="s">
        <v>5591</v>
      </c>
      <c r="CW277">
        <v>1</v>
      </c>
      <c r="CZ277" s="27">
        <v>1</v>
      </c>
      <c r="DA277">
        <v>333000</v>
      </c>
      <c r="DB277">
        <v>2</v>
      </c>
      <c r="DD277" s="27">
        <v>1</v>
      </c>
      <c r="DE277">
        <v>433000</v>
      </c>
      <c r="DF277">
        <v>2</v>
      </c>
      <c r="DH277" t="s">
        <v>242</v>
      </c>
      <c r="DI277" t="s">
        <v>242</v>
      </c>
      <c r="DJ277" t="s">
        <v>242</v>
      </c>
      <c r="DL277" s="27">
        <v>0</v>
      </c>
      <c r="DM277" t="s">
        <v>242</v>
      </c>
      <c r="DN277" t="s">
        <v>242</v>
      </c>
      <c r="DO277" t="s">
        <v>5592</v>
      </c>
      <c r="DP277">
        <v>1</v>
      </c>
      <c r="DS277" s="27">
        <v>1</v>
      </c>
      <c r="DT277" s="2" t="s">
        <v>5593</v>
      </c>
      <c r="DU277" s="27">
        <v>0</v>
      </c>
      <c r="DW277" s="27">
        <v>1</v>
      </c>
      <c r="DX277" t="s">
        <v>5403</v>
      </c>
      <c r="DY277" s="27">
        <v>1</v>
      </c>
      <c r="DZ277" t="s">
        <v>4476</v>
      </c>
      <c r="EA277" s="27">
        <v>0</v>
      </c>
      <c r="EB277" t="s">
        <v>5594</v>
      </c>
      <c r="EC277" s="27">
        <v>1</v>
      </c>
      <c r="ED277" t="s">
        <v>5595</v>
      </c>
      <c r="EE277" s="27">
        <v>1</v>
      </c>
      <c r="EF277" t="s">
        <v>5596</v>
      </c>
      <c r="EG277" s="27">
        <v>1</v>
      </c>
      <c r="EH277" t="s">
        <v>5597</v>
      </c>
      <c r="EI277" s="27">
        <v>1</v>
      </c>
      <c r="EJ277" t="s">
        <v>5598</v>
      </c>
      <c r="EK277" s="27">
        <v>1</v>
      </c>
      <c r="EM277">
        <v>4</v>
      </c>
      <c r="EP277" s="27">
        <v>0</v>
      </c>
      <c r="EQ277" t="s">
        <v>242</v>
      </c>
      <c r="ER277" t="s">
        <v>242</v>
      </c>
      <c r="EU277" t="s">
        <v>242</v>
      </c>
      <c r="EV277" t="s">
        <v>242</v>
      </c>
      <c r="EX277" s="27">
        <v>0</v>
      </c>
      <c r="EY277" t="s">
        <v>242</v>
      </c>
      <c r="FA277" s="27">
        <v>0</v>
      </c>
      <c r="FB277" t="s">
        <v>242</v>
      </c>
      <c r="FC277" s="2" t="s">
        <v>5599</v>
      </c>
      <c r="FD277" s="27">
        <v>1</v>
      </c>
      <c r="FE277">
        <v>20246</v>
      </c>
      <c r="FG277" s="27">
        <v>0</v>
      </c>
      <c r="FH277" t="s">
        <v>242</v>
      </c>
      <c r="FJ277">
        <v>1</v>
      </c>
      <c r="FM277" s="27">
        <v>0</v>
      </c>
      <c r="FN277" t="s">
        <v>242</v>
      </c>
      <c r="FO277" t="s">
        <v>242</v>
      </c>
      <c r="FP277" t="s">
        <v>242</v>
      </c>
      <c r="FR277" s="27">
        <v>1</v>
      </c>
      <c r="FS277">
        <v>19.2</v>
      </c>
      <c r="FT277">
        <v>2</v>
      </c>
      <c r="FV277" s="27">
        <v>1</v>
      </c>
      <c r="FW277">
        <v>5.7</v>
      </c>
      <c r="FX277">
        <v>3.3</v>
      </c>
      <c r="FY277">
        <v>86.7</v>
      </c>
      <c r="FZ277">
        <v>3.3</v>
      </c>
      <c r="GA277" t="s">
        <v>242</v>
      </c>
      <c r="GB277" t="s">
        <v>242</v>
      </c>
      <c r="GC277" t="s">
        <v>242</v>
      </c>
      <c r="GD277">
        <v>1</v>
      </c>
      <c r="GE277" s="2" t="s">
        <v>5600</v>
      </c>
      <c r="GF277">
        <v>1</v>
      </c>
      <c r="GI277" s="27">
        <v>0</v>
      </c>
      <c r="GJ277" t="s">
        <v>242</v>
      </c>
      <c r="GK277" t="s">
        <v>242</v>
      </c>
      <c r="GM277" t="s">
        <v>242</v>
      </c>
      <c r="GP277" s="44">
        <v>1</v>
      </c>
      <c r="GQ277">
        <v>220</v>
      </c>
      <c r="GT277" t="s">
        <v>242</v>
      </c>
      <c r="GW277" s="27">
        <v>0</v>
      </c>
      <c r="GY277" s="27">
        <v>0</v>
      </c>
      <c r="HA277" t="s">
        <v>242</v>
      </c>
      <c r="HD277" s="27">
        <v>1</v>
      </c>
      <c r="HE277" s="2" t="s">
        <v>5601</v>
      </c>
      <c r="HF277">
        <v>1</v>
      </c>
      <c r="HI277">
        <v>0.5</v>
      </c>
      <c r="HJ277">
        <v>1</v>
      </c>
      <c r="HK277">
        <v>0.75</v>
      </c>
      <c r="HL277">
        <v>0.66666666699999999</v>
      </c>
      <c r="HM277">
        <v>0.8</v>
      </c>
      <c r="HN277">
        <v>0</v>
      </c>
      <c r="HO277">
        <v>0.25</v>
      </c>
      <c r="HP277">
        <v>0.66666666699999999</v>
      </c>
      <c r="HQ277">
        <v>0</v>
      </c>
      <c r="HR277">
        <v>0</v>
      </c>
      <c r="HS277">
        <v>0</v>
      </c>
      <c r="HT277">
        <v>1</v>
      </c>
      <c r="HU277">
        <v>1</v>
      </c>
      <c r="HV277">
        <v>0.75</v>
      </c>
      <c r="HW277">
        <v>0.429166667</v>
      </c>
      <c r="HX277">
        <v>0.33333333300000001</v>
      </c>
      <c r="HY277">
        <v>0.50416666700000001</v>
      </c>
      <c r="HZ277" t="s">
        <v>5602</v>
      </c>
      <c r="IA277" t="s">
        <v>266</v>
      </c>
      <c r="IB277" t="s">
        <v>5585</v>
      </c>
      <c r="IC277">
        <v>39258</v>
      </c>
      <c r="ID277">
        <v>35540</v>
      </c>
      <c r="IE277">
        <v>43959</v>
      </c>
      <c r="IF277">
        <v>52179</v>
      </c>
      <c r="IG277">
        <v>39258</v>
      </c>
    </row>
    <row r="278" spans="1:241" customFormat="1" ht="14" customHeight="1" x14ac:dyDescent="0.2">
      <c r="A278">
        <v>277</v>
      </c>
      <c r="B278">
        <v>302</v>
      </c>
      <c r="C278" s="1">
        <v>44795.604861111111</v>
      </c>
      <c r="D278" s="1">
        <v>44795.604861111111</v>
      </c>
      <c r="E278">
        <v>4</v>
      </c>
      <c r="G278" t="s">
        <v>242</v>
      </c>
      <c r="H278" t="s">
        <v>242</v>
      </c>
      <c r="I278">
        <v>1</v>
      </c>
      <c r="J278" s="1">
        <v>44795.604861111111</v>
      </c>
      <c r="K278" t="s">
        <v>5603</v>
      </c>
      <c r="L278" t="s">
        <v>242</v>
      </c>
      <c r="M278" t="s">
        <v>242</v>
      </c>
      <c r="P278" t="s">
        <v>242</v>
      </c>
      <c r="Q278" t="s">
        <v>242</v>
      </c>
      <c r="T278" t="s">
        <v>5604</v>
      </c>
      <c r="V278" t="s">
        <v>5605</v>
      </c>
      <c r="W278">
        <v>500754106</v>
      </c>
      <c r="X278">
        <v>2030</v>
      </c>
      <c r="Y278" t="s">
        <v>326</v>
      </c>
      <c r="Z278" t="s">
        <v>942</v>
      </c>
      <c r="AA278">
        <v>2020</v>
      </c>
      <c r="AC278">
        <v>0.5</v>
      </c>
      <c r="AD278">
        <v>5</v>
      </c>
      <c r="AF278">
        <v>11</v>
      </c>
      <c r="AG278" t="s">
        <v>242</v>
      </c>
      <c r="AJ278" s="27">
        <v>1</v>
      </c>
      <c r="AK278">
        <v>6</v>
      </c>
      <c r="AL278" s="27">
        <v>0</v>
      </c>
      <c r="AM278">
        <v>0</v>
      </c>
      <c r="AN278" s="27">
        <v>0</v>
      </c>
      <c r="AO278">
        <v>0</v>
      </c>
      <c r="AQ278">
        <v>2</v>
      </c>
      <c r="AT278" s="27">
        <v>1</v>
      </c>
      <c r="AU278">
        <v>1</v>
      </c>
      <c r="AV278" s="21">
        <f t="shared" si="16"/>
        <v>9.0909090909090917</v>
      </c>
      <c r="AW278">
        <v>2</v>
      </c>
      <c r="AZ278" s="27">
        <v>1</v>
      </c>
      <c r="BA278">
        <v>3</v>
      </c>
      <c r="BB278" s="21">
        <f t="shared" si="17"/>
        <v>27.27272727272727</v>
      </c>
      <c r="BC278" t="s">
        <v>242</v>
      </c>
      <c r="BF278" s="27">
        <v>1</v>
      </c>
      <c r="BG278">
        <v>2.7</v>
      </c>
      <c r="BI278">
        <v>2</v>
      </c>
      <c r="BL278" s="27">
        <v>1</v>
      </c>
      <c r="BM278">
        <v>2</v>
      </c>
      <c r="BP278" s="27">
        <v>1</v>
      </c>
      <c r="BQ278">
        <v>2</v>
      </c>
      <c r="BR278" s="21">
        <f t="shared" si="18"/>
        <v>18.181818181818183</v>
      </c>
      <c r="BS278" t="s">
        <v>5606</v>
      </c>
      <c r="BT278">
        <v>3</v>
      </c>
      <c r="BW278" s="27">
        <v>1</v>
      </c>
      <c r="BX278">
        <v>4</v>
      </c>
      <c r="BY278" s="21">
        <f t="shared" si="19"/>
        <v>36.363636363636367</v>
      </c>
      <c r="BZ278">
        <v>2</v>
      </c>
      <c r="CA278">
        <v>3</v>
      </c>
      <c r="CD278" s="27">
        <v>0</v>
      </c>
      <c r="CF278" t="s">
        <v>242</v>
      </c>
      <c r="CG278" t="s">
        <v>242</v>
      </c>
      <c r="CI278" s="27">
        <v>1</v>
      </c>
      <c r="CJ278" t="s">
        <v>5607</v>
      </c>
      <c r="CK278">
        <v>1</v>
      </c>
      <c r="CN278" s="27">
        <v>1</v>
      </c>
      <c r="CO278" s="27">
        <v>0</v>
      </c>
      <c r="CP278" t="s">
        <v>242</v>
      </c>
      <c r="CQ278" t="s">
        <v>242</v>
      </c>
      <c r="CR278" t="s">
        <v>242</v>
      </c>
      <c r="CT278" s="2" t="s">
        <v>5608</v>
      </c>
      <c r="CU278" s="27">
        <v>1</v>
      </c>
      <c r="CV278" s="2" t="s">
        <v>5609</v>
      </c>
      <c r="CW278">
        <v>1</v>
      </c>
      <c r="CZ278" s="27">
        <v>1</v>
      </c>
      <c r="DA278">
        <v>649256</v>
      </c>
      <c r="DB278">
        <v>2</v>
      </c>
      <c r="DC278" t="s">
        <v>5610</v>
      </c>
      <c r="DD278" s="27">
        <v>1</v>
      </c>
      <c r="DE278" t="s">
        <v>242</v>
      </c>
      <c r="DF278" t="s">
        <v>242</v>
      </c>
      <c r="DG278">
        <v>773066</v>
      </c>
      <c r="DH278">
        <v>2</v>
      </c>
      <c r="DI278" t="s">
        <v>242</v>
      </c>
      <c r="DJ278" t="s">
        <v>242</v>
      </c>
      <c r="DK278" t="s">
        <v>5610</v>
      </c>
      <c r="DL278" s="27">
        <v>1</v>
      </c>
      <c r="DM278">
        <v>23277533</v>
      </c>
      <c r="DN278">
        <v>2</v>
      </c>
      <c r="DO278" t="s">
        <v>5611</v>
      </c>
      <c r="DP278">
        <v>4</v>
      </c>
      <c r="DS278" s="27">
        <v>1</v>
      </c>
      <c r="DT278" s="2" t="s">
        <v>5612</v>
      </c>
      <c r="DU278" s="27">
        <v>1</v>
      </c>
      <c r="DV278" s="2" t="s">
        <v>5613</v>
      </c>
      <c r="DW278" s="27">
        <v>0.5</v>
      </c>
      <c r="DX278" t="s">
        <v>5614</v>
      </c>
      <c r="DY278" s="27">
        <v>1</v>
      </c>
      <c r="DZ278" t="s">
        <v>3414</v>
      </c>
      <c r="EA278" s="27">
        <v>1</v>
      </c>
      <c r="EB278" t="s">
        <v>5615</v>
      </c>
      <c r="EC278" s="27">
        <v>1</v>
      </c>
      <c r="ED278" t="s">
        <v>5616</v>
      </c>
      <c r="EE278" s="27">
        <v>1</v>
      </c>
      <c r="EF278" t="s">
        <v>5617</v>
      </c>
      <c r="EG278" s="27">
        <v>0.5</v>
      </c>
      <c r="EH278" s="2" t="s">
        <v>5618</v>
      </c>
      <c r="EI278" s="27">
        <v>0</v>
      </c>
      <c r="EK278" s="27">
        <v>1</v>
      </c>
      <c r="EL278" t="s">
        <v>5619</v>
      </c>
      <c r="EM278">
        <v>4</v>
      </c>
      <c r="EP278" s="27">
        <v>0</v>
      </c>
      <c r="EQ278" t="s">
        <v>242</v>
      </c>
      <c r="ER278" t="s">
        <v>242</v>
      </c>
      <c r="ET278" t="s">
        <v>5620</v>
      </c>
      <c r="EU278" t="s">
        <v>242</v>
      </c>
      <c r="EV278" t="s">
        <v>242</v>
      </c>
      <c r="EX278" s="27">
        <v>1</v>
      </c>
      <c r="EY278">
        <v>41190.54</v>
      </c>
      <c r="EZ278" t="s">
        <v>3418</v>
      </c>
      <c r="FA278" s="27">
        <v>0</v>
      </c>
      <c r="FB278" t="s">
        <v>242</v>
      </c>
      <c r="FC278" s="2" t="s">
        <v>5621</v>
      </c>
      <c r="FD278" s="27">
        <v>1</v>
      </c>
      <c r="FE278">
        <v>14960.38</v>
      </c>
      <c r="FG278" s="27">
        <v>0</v>
      </c>
      <c r="FH278" t="s">
        <v>242</v>
      </c>
      <c r="FI278" s="2" t="s">
        <v>5621</v>
      </c>
      <c r="FJ278">
        <v>4</v>
      </c>
      <c r="FM278" s="27">
        <v>0</v>
      </c>
      <c r="FN278" t="s">
        <v>242</v>
      </c>
      <c r="FO278" t="s">
        <v>242</v>
      </c>
      <c r="FP278" t="s">
        <v>242</v>
      </c>
      <c r="FR278" s="27">
        <v>1</v>
      </c>
      <c r="FS278">
        <v>37</v>
      </c>
      <c r="FT278">
        <v>2</v>
      </c>
      <c r="FV278" s="27">
        <v>0</v>
      </c>
      <c r="FW278" t="s">
        <v>242</v>
      </c>
      <c r="FX278" t="s">
        <v>242</v>
      </c>
      <c r="FY278" t="s">
        <v>242</v>
      </c>
      <c r="FZ278" t="s">
        <v>242</v>
      </c>
      <c r="GA278" t="s">
        <v>242</v>
      </c>
      <c r="GB278" t="s">
        <v>242</v>
      </c>
      <c r="GC278" t="s">
        <v>242</v>
      </c>
      <c r="GD278" t="s">
        <v>242</v>
      </c>
      <c r="GF278">
        <v>1</v>
      </c>
      <c r="GI278" s="27">
        <v>0</v>
      </c>
      <c r="GJ278" t="s">
        <v>242</v>
      </c>
      <c r="GK278" t="s">
        <v>242</v>
      </c>
      <c r="GM278" t="s">
        <v>242</v>
      </c>
      <c r="GP278" s="27">
        <v>1</v>
      </c>
      <c r="GQ278">
        <v>155</v>
      </c>
      <c r="GT278">
        <v>1</v>
      </c>
      <c r="GW278" s="27">
        <v>0</v>
      </c>
      <c r="GX278" t="s">
        <v>5622</v>
      </c>
      <c r="GY278" s="27">
        <v>0</v>
      </c>
      <c r="HA278" t="s">
        <v>242</v>
      </c>
      <c r="HD278" s="27">
        <v>1</v>
      </c>
      <c r="HE278" t="s">
        <v>5623</v>
      </c>
      <c r="HF278">
        <v>1</v>
      </c>
      <c r="HI278">
        <v>0.66666666699999999</v>
      </c>
      <c r="HJ278">
        <v>1</v>
      </c>
      <c r="HK278">
        <v>0.5</v>
      </c>
      <c r="HL278">
        <v>1</v>
      </c>
      <c r="HM278">
        <v>0.8</v>
      </c>
      <c r="HN278">
        <v>0</v>
      </c>
      <c r="HO278">
        <v>0.5</v>
      </c>
      <c r="HP278">
        <v>0.33333333300000001</v>
      </c>
      <c r="HQ278">
        <v>0</v>
      </c>
      <c r="HR278">
        <v>1</v>
      </c>
      <c r="HS278">
        <v>0</v>
      </c>
      <c r="HT278">
        <v>1</v>
      </c>
      <c r="HU278">
        <v>1</v>
      </c>
      <c r="HV278">
        <v>0.72222222199999997</v>
      </c>
      <c r="HW278">
        <v>0.57499999999999996</v>
      </c>
      <c r="HX278">
        <v>0.46666666699999998</v>
      </c>
      <c r="HY278">
        <v>0.58796296299999995</v>
      </c>
      <c r="HZ278" t="s">
        <v>5624</v>
      </c>
      <c r="IA278" t="s">
        <v>266</v>
      </c>
      <c r="IB278" t="s">
        <v>5604</v>
      </c>
      <c r="IC278">
        <v>24977</v>
      </c>
      <c r="ID278">
        <v>26185</v>
      </c>
      <c r="IE278">
        <v>26042</v>
      </c>
      <c r="IF278">
        <v>26485</v>
      </c>
      <c r="IG278">
        <v>24977</v>
      </c>
    </row>
    <row r="279" spans="1:241" customFormat="1" ht="14" customHeight="1" x14ac:dyDescent="0.2">
      <c r="A279">
        <v>278</v>
      </c>
      <c r="B279">
        <v>304</v>
      </c>
      <c r="C279" s="1">
        <v>44795.604861111111</v>
      </c>
      <c r="D279" s="1">
        <v>44795.604861111111</v>
      </c>
      <c r="E279">
        <v>4</v>
      </c>
      <c r="G279" t="s">
        <v>242</v>
      </c>
      <c r="H279" t="s">
        <v>242</v>
      </c>
      <c r="I279">
        <v>1</v>
      </c>
      <c r="J279" s="1">
        <v>44795.604861111111</v>
      </c>
      <c r="K279" t="s">
        <v>5625</v>
      </c>
      <c r="L279" t="s">
        <v>242</v>
      </c>
      <c r="M279" t="s">
        <v>242</v>
      </c>
      <c r="P279" t="s">
        <v>242</v>
      </c>
      <c r="Q279" t="s">
        <v>242</v>
      </c>
      <c r="T279" t="s">
        <v>5626</v>
      </c>
      <c r="V279" t="s">
        <v>5627</v>
      </c>
      <c r="W279">
        <v>23608102</v>
      </c>
      <c r="X279">
        <v>4931</v>
      </c>
      <c r="Y279" t="s">
        <v>490</v>
      </c>
      <c r="Z279" t="s">
        <v>1010</v>
      </c>
      <c r="AA279">
        <v>2021</v>
      </c>
      <c r="AC279">
        <v>0</v>
      </c>
      <c r="AF279">
        <v>13</v>
      </c>
      <c r="AG279" t="s">
        <v>242</v>
      </c>
      <c r="AJ279" s="27">
        <v>1</v>
      </c>
      <c r="AK279">
        <v>10</v>
      </c>
      <c r="AL279" s="27">
        <v>1</v>
      </c>
      <c r="AM279">
        <v>10</v>
      </c>
      <c r="AN279" s="27">
        <v>1</v>
      </c>
      <c r="AO279">
        <v>8</v>
      </c>
      <c r="AQ279">
        <v>2</v>
      </c>
      <c r="AT279" s="27">
        <v>1</v>
      </c>
      <c r="AU279">
        <v>1</v>
      </c>
      <c r="AV279" s="21">
        <f t="shared" si="16"/>
        <v>7.6923076923076925</v>
      </c>
      <c r="AW279">
        <v>2</v>
      </c>
      <c r="AZ279" s="27">
        <v>1</v>
      </c>
      <c r="BA279">
        <v>2</v>
      </c>
      <c r="BB279" s="21">
        <f t="shared" si="17"/>
        <v>15.384615384615385</v>
      </c>
      <c r="BC279" t="s">
        <v>242</v>
      </c>
      <c r="BF279" s="27">
        <v>1</v>
      </c>
      <c r="BG279">
        <v>6.77</v>
      </c>
      <c r="BI279">
        <v>2</v>
      </c>
      <c r="BL279" s="27">
        <v>1</v>
      </c>
      <c r="BM279">
        <v>3</v>
      </c>
      <c r="BP279" s="27">
        <v>1</v>
      </c>
      <c r="BQ279">
        <v>4</v>
      </c>
      <c r="BR279" s="21">
        <f t="shared" si="18"/>
        <v>30.76923076923077</v>
      </c>
      <c r="BS279" t="s">
        <v>5477</v>
      </c>
      <c r="BT279">
        <v>1</v>
      </c>
      <c r="BW279" s="27">
        <v>1</v>
      </c>
      <c r="BX279">
        <v>4</v>
      </c>
      <c r="BY279" s="21">
        <f t="shared" si="19"/>
        <v>30.76923076923077</v>
      </c>
      <c r="BZ279">
        <v>2</v>
      </c>
      <c r="CA279">
        <v>1</v>
      </c>
      <c r="CD279" s="27">
        <v>0</v>
      </c>
      <c r="CF279" t="s">
        <v>242</v>
      </c>
      <c r="CG279" t="s">
        <v>242</v>
      </c>
      <c r="CI279" s="27">
        <v>0</v>
      </c>
      <c r="CK279" t="s">
        <v>242</v>
      </c>
      <c r="CN279" s="27">
        <v>0</v>
      </c>
      <c r="CO279" s="27">
        <v>0</v>
      </c>
      <c r="CP279" t="s">
        <v>242</v>
      </c>
      <c r="CQ279" t="s">
        <v>242</v>
      </c>
      <c r="CR279" t="s">
        <v>242</v>
      </c>
      <c r="CU279" s="27">
        <v>0</v>
      </c>
      <c r="CW279" t="s">
        <v>242</v>
      </c>
      <c r="CZ279" s="27">
        <v>1</v>
      </c>
      <c r="DA279">
        <v>25967235</v>
      </c>
      <c r="DB279">
        <v>2</v>
      </c>
      <c r="DD279" s="27">
        <v>1</v>
      </c>
      <c r="DE279">
        <v>58106</v>
      </c>
      <c r="DF279">
        <v>2</v>
      </c>
      <c r="DG279">
        <v>58106</v>
      </c>
      <c r="DH279">
        <v>2</v>
      </c>
      <c r="DI279" t="s">
        <v>242</v>
      </c>
      <c r="DJ279" t="s">
        <v>242</v>
      </c>
      <c r="DL279" s="27">
        <v>1</v>
      </c>
      <c r="DM279">
        <v>13769662</v>
      </c>
      <c r="DN279">
        <v>2</v>
      </c>
      <c r="DP279">
        <v>4</v>
      </c>
      <c r="DS279" s="27">
        <v>1</v>
      </c>
      <c r="DT279" s="2" t="s">
        <v>5628</v>
      </c>
      <c r="DU279" s="27">
        <v>1</v>
      </c>
      <c r="DV279" s="2" t="s">
        <v>5629</v>
      </c>
      <c r="DW279" s="27">
        <v>1</v>
      </c>
      <c r="DX279" t="s">
        <v>5630</v>
      </c>
      <c r="DY279" s="27">
        <v>1</v>
      </c>
      <c r="DZ279" t="s">
        <v>5631</v>
      </c>
      <c r="EA279" s="27">
        <v>1</v>
      </c>
      <c r="EB279" s="2" t="s">
        <v>5632</v>
      </c>
      <c r="EC279" s="27">
        <v>1</v>
      </c>
      <c r="ED279" s="2" t="s">
        <v>5633</v>
      </c>
      <c r="EE279" s="27">
        <v>1</v>
      </c>
      <c r="EF279" s="2" t="s">
        <v>5634</v>
      </c>
      <c r="EG279" s="27">
        <v>1</v>
      </c>
      <c r="EH279" s="2" t="s">
        <v>5635</v>
      </c>
      <c r="EI279" s="27">
        <v>1</v>
      </c>
      <c r="EJ279" t="s">
        <v>5636</v>
      </c>
      <c r="EK279" s="27">
        <v>1</v>
      </c>
      <c r="EM279">
        <v>4</v>
      </c>
      <c r="EP279" s="27">
        <v>1</v>
      </c>
      <c r="EQ279" t="s">
        <v>242</v>
      </c>
      <c r="ER279" t="s">
        <v>242</v>
      </c>
      <c r="ET279" t="s">
        <v>5637</v>
      </c>
      <c r="EU279">
        <v>1</v>
      </c>
      <c r="EV279" t="s">
        <v>242</v>
      </c>
      <c r="EX279" s="27">
        <v>1</v>
      </c>
      <c r="EY279">
        <v>71178516</v>
      </c>
      <c r="EZ279" t="s">
        <v>3418</v>
      </c>
      <c r="FA279" s="27">
        <v>0</v>
      </c>
      <c r="FB279">
        <v>0</v>
      </c>
      <c r="FC279" s="2" t="s">
        <v>5638</v>
      </c>
      <c r="FD279" s="27">
        <v>1</v>
      </c>
      <c r="FE279">
        <v>23597</v>
      </c>
      <c r="FG279" s="27">
        <v>1</v>
      </c>
      <c r="FH279">
        <v>0</v>
      </c>
      <c r="FJ279">
        <v>4</v>
      </c>
      <c r="FM279" s="27">
        <v>0.5</v>
      </c>
      <c r="FN279" t="s">
        <v>242</v>
      </c>
      <c r="FO279" t="s">
        <v>242</v>
      </c>
      <c r="FP279" t="s">
        <v>242</v>
      </c>
      <c r="FQ279" t="s">
        <v>5639</v>
      </c>
      <c r="FR279" s="27">
        <v>1</v>
      </c>
      <c r="FS279">
        <v>25</v>
      </c>
      <c r="FT279">
        <v>2</v>
      </c>
      <c r="FV279" s="27">
        <v>0.5</v>
      </c>
      <c r="FW279" t="s">
        <v>242</v>
      </c>
      <c r="FX279" t="s">
        <v>242</v>
      </c>
      <c r="FY279">
        <v>85</v>
      </c>
      <c r="FZ279" t="s">
        <v>242</v>
      </c>
      <c r="GA279" t="s">
        <v>242</v>
      </c>
      <c r="GB279" t="s">
        <v>242</v>
      </c>
      <c r="GC279" t="s">
        <v>242</v>
      </c>
      <c r="GD279" t="s">
        <v>242</v>
      </c>
      <c r="GE279" t="s">
        <v>5640</v>
      </c>
      <c r="GF279">
        <v>1</v>
      </c>
      <c r="GI279" s="27">
        <v>0</v>
      </c>
      <c r="GJ279" t="s">
        <v>242</v>
      </c>
      <c r="GK279" t="s">
        <v>242</v>
      </c>
      <c r="GM279" t="s">
        <v>242</v>
      </c>
      <c r="GP279" s="27">
        <v>1</v>
      </c>
      <c r="GQ279">
        <v>71</v>
      </c>
      <c r="GT279">
        <v>1</v>
      </c>
      <c r="GW279" s="27">
        <v>0</v>
      </c>
      <c r="GY279" s="27">
        <v>0</v>
      </c>
      <c r="HA279" t="s">
        <v>242</v>
      </c>
      <c r="HD279" s="27">
        <v>1</v>
      </c>
      <c r="HE279" t="s">
        <v>5641</v>
      </c>
      <c r="HF279">
        <v>1</v>
      </c>
      <c r="HI279">
        <v>0.88888888899999996</v>
      </c>
      <c r="HJ279">
        <v>0</v>
      </c>
      <c r="HK279">
        <v>0</v>
      </c>
      <c r="HL279">
        <v>1</v>
      </c>
      <c r="HM279">
        <v>1</v>
      </c>
      <c r="HN279">
        <v>1</v>
      </c>
      <c r="HO279">
        <v>0.75</v>
      </c>
      <c r="HP279">
        <v>0.66666666699999999</v>
      </c>
      <c r="HQ279">
        <v>0</v>
      </c>
      <c r="HR279">
        <v>1</v>
      </c>
      <c r="HS279">
        <v>0</v>
      </c>
      <c r="HT279">
        <v>1</v>
      </c>
      <c r="HU279">
        <v>1</v>
      </c>
      <c r="HV279">
        <v>0.29629629600000001</v>
      </c>
      <c r="HW279">
        <v>0.9375</v>
      </c>
      <c r="HX279">
        <v>0.53333333299999997</v>
      </c>
      <c r="HY279">
        <v>0.58904321000000004</v>
      </c>
      <c r="HZ279" t="s">
        <v>5642</v>
      </c>
      <c r="IA279" t="s">
        <v>266</v>
      </c>
      <c r="IB279" t="s">
        <v>5626</v>
      </c>
      <c r="IC279">
        <v>5910</v>
      </c>
      <c r="ID279">
        <v>5794</v>
      </c>
      <c r="IE279">
        <v>6394</v>
      </c>
      <c r="IF279">
        <v>7957</v>
      </c>
      <c r="IG279">
        <v>5910</v>
      </c>
    </row>
    <row r="280" spans="1:241" customFormat="1" ht="14" customHeight="1" x14ac:dyDescent="0.2">
      <c r="A280">
        <v>279</v>
      </c>
      <c r="B280">
        <v>305</v>
      </c>
      <c r="C280" s="1">
        <v>44795.604861111111</v>
      </c>
      <c r="D280" s="1">
        <v>44795.604861111111</v>
      </c>
      <c r="E280">
        <v>4</v>
      </c>
      <c r="G280" t="s">
        <v>242</v>
      </c>
      <c r="H280" t="s">
        <v>242</v>
      </c>
      <c r="I280">
        <v>1</v>
      </c>
      <c r="J280" s="1">
        <v>44795.604861111111</v>
      </c>
      <c r="K280" t="s">
        <v>5643</v>
      </c>
      <c r="L280" t="s">
        <v>242</v>
      </c>
      <c r="M280" t="s">
        <v>242</v>
      </c>
      <c r="P280" t="s">
        <v>242</v>
      </c>
      <c r="Q280" t="s">
        <v>242</v>
      </c>
      <c r="T280" t="s">
        <v>5644</v>
      </c>
      <c r="V280" t="s">
        <v>5645</v>
      </c>
      <c r="W280" t="s">
        <v>5646</v>
      </c>
      <c r="X280">
        <v>4911</v>
      </c>
      <c r="Y280" t="s">
        <v>490</v>
      </c>
      <c r="Z280" t="s">
        <v>491</v>
      </c>
      <c r="AA280">
        <v>2019</v>
      </c>
      <c r="AC280">
        <v>0.5</v>
      </c>
      <c r="AD280">
        <v>11</v>
      </c>
      <c r="AF280">
        <v>14</v>
      </c>
      <c r="AG280" t="s">
        <v>242</v>
      </c>
      <c r="AJ280" s="27">
        <v>0</v>
      </c>
      <c r="AK280">
        <v>0</v>
      </c>
      <c r="AL280" s="27">
        <v>0</v>
      </c>
      <c r="AM280">
        <v>0</v>
      </c>
      <c r="AN280" s="27">
        <v>0</v>
      </c>
      <c r="AO280">
        <v>0</v>
      </c>
      <c r="AQ280" t="s">
        <v>242</v>
      </c>
      <c r="AT280" s="27">
        <v>1</v>
      </c>
      <c r="AU280">
        <v>1</v>
      </c>
      <c r="AV280" s="21">
        <f t="shared" si="16"/>
        <v>7.1428571428571423</v>
      </c>
      <c r="AW280">
        <v>2</v>
      </c>
      <c r="AZ280" s="27">
        <v>1</v>
      </c>
      <c r="BA280">
        <v>2</v>
      </c>
      <c r="BB280" s="21">
        <f t="shared" si="17"/>
        <v>14.285714285714285</v>
      </c>
      <c r="BC280" t="s">
        <v>242</v>
      </c>
      <c r="BF280" s="27">
        <v>1</v>
      </c>
      <c r="BG280">
        <v>7.3</v>
      </c>
      <c r="BI280">
        <v>2</v>
      </c>
      <c r="BL280" s="27">
        <v>1</v>
      </c>
      <c r="BM280">
        <v>2</v>
      </c>
      <c r="BP280" s="27">
        <v>1</v>
      </c>
      <c r="BQ280">
        <v>4</v>
      </c>
      <c r="BR280" s="21">
        <f t="shared" si="18"/>
        <v>28.571428571428569</v>
      </c>
      <c r="BS280" t="s">
        <v>5647</v>
      </c>
      <c r="BT280">
        <v>1</v>
      </c>
      <c r="BW280" s="27">
        <v>1</v>
      </c>
      <c r="BX280">
        <v>1</v>
      </c>
      <c r="BY280" s="21">
        <f t="shared" si="19"/>
        <v>7.1428571428571423</v>
      </c>
      <c r="BZ280">
        <v>2</v>
      </c>
      <c r="CA280">
        <v>1</v>
      </c>
      <c r="CD280" s="27">
        <v>0</v>
      </c>
      <c r="CF280" t="s">
        <v>242</v>
      </c>
      <c r="CG280" t="s">
        <v>242</v>
      </c>
      <c r="CI280" s="27">
        <v>1</v>
      </c>
      <c r="CJ280" t="s">
        <v>5648</v>
      </c>
      <c r="CK280">
        <v>1</v>
      </c>
      <c r="CN280" s="27">
        <v>0</v>
      </c>
      <c r="CO280" s="27">
        <v>0</v>
      </c>
      <c r="CP280" t="s">
        <v>242</v>
      </c>
      <c r="CQ280" t="s">
        <v>242</v>
      </c>
      <c r="CR280" t="s">
        <v>242</v>
      </c>
      <c r="CT280" s="2" t="s">
        <v>5649</v>
      </c>
      <c r="CU280" s="27">
        <v>1</v>
      </c>
      <c r="CV280" s="2" t="s">
        <v>5650</v>
      </c>
      <c r="CW280">
        <v>1</v>
      </c>
      <c r="CZ280" s="27">
        <v>1</v>
      </c>
      <c r="DA280">
        <v>9395</v>
      </c>
      <c r="DB280">
        <v>2</v>
      </c>
      <c r="DD280" s="27">
        <v>1</v>
      </c>
      <c r="DE280">
        <v>5746</v>
      </c>
      <c r="DF280">
        <v>2</v>
      </c>
      <c r="DG280">
        <v>6103</v>
      </c>
      <c r="DH280">
        <v>2</v>
      </c>
      <c r="DI280" t="s">
        <v>242</v>
      </c>
      <c r="DJ280" t="s">
        <v>242</v>
      </c>
      <c r="DL280" s="27">
        <v>1</v>
      </c>
      <c r="DM280">
        <v>180732</v>
      </c>
      <c r="DN280">
        <v>2</v>
      </c>
      <c r="DP280">
        <v>1</v>
      </c>
      <c r="DS280" s="27">
        <v>1</v>
      </c>
      <c r="DT280" t="s">
        <v>5651</v>
      </c>
      <c r="DU280" s="27">
        <v>1</v>
      </c>
      <c r="DV280" t="s">
        <v>5652</v>
      </c>
      <c r="DW280" s="27">
        <v>1</v>
      </c>
      <c r="DX280" t="s">
        <v>5653</v>
      </c>
      <c r="DY280" s="27">
        <v>1</v>
      </c>
      <c r="DZ280" t="s">
        <v>5654</v>
      </c>
      <c r="EA280" s="27">
        <v>1</v>
      </c>
      <c r="EB280" t="s">
        <v>5655</v>
      </c>
      <c r="EC280" s="27">
        <v>1</v>
      </c>
      <c r="ED280" t="s">
        <v>5656</v>
      </c>
      <c r="EE280" s="27">
        <v>1</v>
      </c>
      <c r="EF280" t="s">
        <v>5657</v>
      </c>
      <c r="EG280" s="27">
        <v>1</v>
      </c>
      <c r="EH280" t="s">
        <v>5658</v>
      </c>
      <c r="EI280" s="27">
        <v>1</v>
      </c>
      <c r="EJ280" t="s">
        <v>5659</v>
      </c>
      <c r="EK280" s="27">
        <v>1</v>
      </c>
      <c r="EM280">
        <v>4</v>
      </c>
      <c r="EP280" s="27">
        <v>0.5</v>
      </c>
      <c r="EQ280" t="s">
        <v>242</v>
      </c>
      <c r="ER280" t="s">
        <v>242</v>
      </c>
      <c r="ES280" t="s">
        <v>5660</v>
      </c>
      <c r="EU280">
        <v>1</v>
      </c>
      <c r="EV280" t="s">
        <v>242</v>
      </c>
      <c r="EX280" s="27">
        <v>1</v>
      </c>
      <c r="EY280">
        <v>60021510</v>
      </c>
      <c r="EZ280" t="s">
        <v>3418</v>
      </c>
      <c r="FA280" s="27">
        <v>1</v>
      </c>
      <c r="FB280" t="s">
        <v>242</v>
      </c>
      <c r="FC280" s="2" t="s">
        <v>5661</v>
      </c>
      <c r="FD280" s="27">
        <v>1</v>
      </c>
      <c r="FE280">
        <v>940354</v>
      </c>
      <c r="FG280" s="27">
        <v>0.5</v>
      </c>
      <c r="FH280" t="s">
        <v>242</v>
      </c>
      <c r="FI280" s="2" t="s">
        <v>5662</v>
      </c>
      <c r="FJ280">
        <v>4</v>
      </c>
      <c r="FM280" s="27">
        <v>1</v>
      </c>
      <c r="FN280">
        <v>11.3</v>
      </c>
      <c r="FO280">
        <v>51.1</v>
      </c>
      <c r="FP280">
        <v>37.6</v>
      </c>
      <c r="FR280" s="27">
        <v>1</v>
      </c>
      <c r="FS280">
        <v>24.4</v>
      </c>
      <c r="FT280" t="s">
        <v>242</v>
      </c>
      <c r="FV280" s="27">
        <v>0.5</v>
      </c>
      <c r="FW280" t="s">
        <v>242</v>
      </c>
      <c r="FX280" t="s">
        <v>242</v>
      </c>
      <c r="FY280">
        <v>72.2</v>
      </c>
      <c r="FZ280" t="s">
        <v>242</v>
      </c>
      <c r="GA280" t="s">
        <v>242</v>
      </c>
      <c r="GB280" t="s">
        <v>242</v>
      </c>
      <c r="GC280" t="s">
        <v>242</v>
      </c>
      <c r="GD280" t="s">
        <v>242</v>
      </c>
      <c r="GE280" t="s">
        <v>5663</v>
      </c>
      <c r="GF280">
        <v>1</v>
      </c>
      <c r="GI280" s="27">
        <v>0.5</v>
      </c>
      <c r="GJ280" t="s">
        <v>242</v>
      </c>
      <c r="GK280" t="s">
        <v>242</v>
      </c>
      <c r="GL280" s="2" t="s">
        <v>5664</v>
      </c>
      <c r="GM280">
        <v>1</v>
      </c>
      <c r="GP280" s="27">
        <v>1</v>
      </c>
      <c r="GQ280">
        <v>126</v>
      </c>
      <c r="GT280">
        <v>1</v>
      </c>
      <c r="GW280" s="27">
        <v>0</v>
      </c>
      <c r="GY280" s="27">
        <v>0</v>
      </c>
      <c r="HA280" t="s">
        <v>242</v>
      </c>
      <c r="HD280" s="27">
        <v>1</v>
      </c>
      <c r="HE280" s="2" t="s">
        <v>5665</v>
      </c>
      <c r="HF280">
        <v>1</v>
      </c>
      <c r="HI280">
        <v>0.66666666699999999</v>
      </c>
      <c r="HJ280">
        <v>1</v>
      </c>
      <c r="HK280">
        <v>0.5</v>
      </c>
      <c r="HL280">
        <v>1</v>
      </c>
      <c r="HM280">
        <v>1</v>
      </c>
      <c r="HN280">
        <v>0.5</v>
      </c>
      <c r="HO280">
        <v>0.875</v>
      </c>
      <c r="HP280">
        <v>0.83333333300000001</v>
      </c>
      <c r="HQ280">
        <v>0.5</v>
      </c>
      <c r="HR280">
        <v>1</v>
      </c>
      <c r="HS280">
        <v>0</v>
      </c>
      <c r="HT280">
        <v>1</v>
      </c>
      <c r="HU280">
        <v>1</v>
      </c>
      <c r="HV280">
        <v>0.72222222199999997</v>
      </c>
      <c r="HW280">
        <v>0.84375</v>
      </c>
      <c r="HX280">
        <v>0.66666666699999999</v>
      </c>
      <c r="HY280">
        <v>0.74421296299999995</v>
      </c>
      <c r="HZ280" t="s">
        <v>5666</v>
      </c>
      <c r="IA280" t="s">
        <v>266</v>
      </c>
      <c r="IB280" t="s">
        <v>5644</v>
      </c>
      <c r="IC280">
        <v>34438</v>
      </c>
      <c r="ID280">
        <v>33039</v>
      </c>
      <c r="IE280">
        <v>36347</v>
      </c>
      <c r="IF280">
        <v>19078</v>
      </c>
      <c r="IG280">
        <v>34438</v>
      </c>
    </row>
    <row r="281" spans="1:241" customFormat="1" ht="14" customHeight="1" x14ac:dyDescent="0.2">
      <c r="A281">
        <v>280</v>
      </c>
      <c r="B281">
        <v>306</v>
      </c>
      <c r="C281" s="1">
        <v>44795.604861111111</v>
      </c>
      <c r="D281" s="1">
        <v>44795.604861111111</v>
      </c>
      <c r="E281">
        <v>4</v>
      </c>
      <c r="G281" t="s">
        <v>242</v>
      </c>
      <c r="H281" t="s">
        <v>242</v>
      </c>
      <c r="I281">
        <v>1</v>
      </c>
      <c r="J281" s="1">
        <v>44795.604861111111</v>
      </c>
      <c r="K281" t="s">
        <v>5667</v>
      </c>
      <c r="L281" t="s">
        <v>242</v>
      </c>
      <c r="M281" t="s">
        <v>242</v>
      </c>
      <c r="P281" t="s">
        <v>242</v>
      </c>
      <c r="Q281" t="s">
        <v>242</v>
      </c>
      <c r="T281" t="s">
        <v>5668</v>
      </c>
      <c r="U281" s="24">
        <v>1601712</v>
      </c>
      <c r="V281" t="s">
        <v>5669</v>
      </c>
      <c r="W281" t="s">
        <v>5670</v>
      </c>
      <c r="X281">
        <v>6141</v>
      </c>
      <c r="Y281" t="s">
        <v>319</v>
      </c>
      <c r="Z281" t="s">
        <v>5671</v>
      </c>
      <c r="AA281">
        <v>2020</v>
      </c>
      <c r="AC281">
        <v>0</v>
      </c>
      <c r="AF281">
        <v>12</v>
      </c>
      <c r="AG281" t="s">
        <v>242</v>
      </c>
      <c r="AJ281" s="27">
        <v>0</v>
      </c>
      <c r="AK281">
        <v>0</v>
      </c>
      <c r="AL281" s="27">
        <v>0</v>
      </c>
      <c r="AM281">
        <v>0</v>
      </c>
      <c r="AN281" s="27">
        <v>0</v>
      </c>
      <c r="AO281">
        <v>0</v>
      </c>
      <c r="AQ281" t="s">
        <v>242</v>
      </c>
      <c r="AT281" s="27">
        <v>1</v>
      </c>
      <c r="AU281">
        <v>1</v>
      </c>
      <c r="AV281" s="21">
        <f t="shared" si="16"/>
        <v>8.3333333333333321</v>
      </c>
      <c r="AW281">
        <v>2</v>
      </c>
      <c r="AZ281" s="27">
        <v>1</v>
      </c>
      <c r="BA281">
        <v>2</v>
      </c>
      <c r="BB281" s="21">
        <f t="shared" si="17"/>
        <v>16.666666666666664</v>
      </c>
      <c r="BC281" t="s">
        <v>242</v>
      </c>
      <c r="BF281" s="27">
        <v>0</v>
      </c>
      <c r="BI281" t="s">
        <v>242</v>
      </c>
      <c r="BL281" s="27">
        <v>1</v>
      </c>
      <c r="BM281">
        <v>2</v>
      </c>
      <c r="BP281" s="27">
        <v>1</v>
      </c>
      <c r="BQ281">
        <v>4</v>
      </c>
      <c r="BR281" s="21">
        <f t="shared" si="18"/>
        <v>33.333333333333329</v>
      </c>
      <c r="BS281" t="s">
        <v>3471</v>
      </c>
      <c r="BT281">
        <v>1</v>
      </c>
      <c r="BW281" s="27">
        <v>1</v>
      </c>
      <c r="BX281">
        <v>4</v>
      </c>
      <c r="BY281" s="21">
        <f t="shared" si="19"/>
        <v>33.333333333333329</v>
      </c>
      <c r="BZ281">
        <v>2</v>
      </c>
      <c r="CA281">
        <v>1</v>
      </c>
      <c r="CD281" s="27">
        <v>0</v>
      </c>
      <c r="CF281" t="s">
        <v>242</v>
      </c>
      <c r="CG281" t="s">
        <v>242</v>
      </c>
      <c r="CI281" s="27">
        <v>1</v>
      </c>
      <c r="CJ281" t="s">
        <v>5672</v>
      </c>
      <c r="CK281">
        <v>1</v>
      </c>
      <c r="CN281" s="27">
        <v>0</v>
      </c>
      <c r="CO281" s="27">
        <v>0.5</v>
      </c>
      <c r="CP281" t="s">
        <v>242</v>
      </c>
      <c r="CQ281">
        <v>100</v>
      </c>
      <c r="CR281" t="s">
        <v>242</v>
      </c>
      <c r="CS281" t="s">
        <v>5673</v>
      </c>
      <c r="CU281" s="27">
        <v>1</v>
      </c>
      <c r="CV281" t="s">
        <v>5674</v>
      </c>
      <c r="CW281">
        <v>1</v>
      </c>
      <c r="CZ281" s="27">
        <v>1</v>
      </c>
      <c r="DA281">
        <v>1167</v>
      </c>
      <c r="DB281">
        <v>2</v>
      </c>
      <c r="DD281" s="27">
        <v>1</v>
      </c>
      <c r="DE281" t="s">
        <v>242</v>
      </c>
      <c r="DF281" t="s">
        <v>242</v>
      </c>
      <c r="DH281" t="s">
        <v>242</v>
      </c>
      <c r="DI281">
        <v>16218</v>
      </c>
      <c r="DJ281">
        <v>2</v>
      </c>
      <c r="DL281" s="27">
        <v>1</v>
      </c>
      <c r="DM281">
        <v>3582</v>
      </c>
      <c r="DN281">
        <v>2</v>
      </c>
      <c r="DP281">
        <v>1</v>
      </c>
      <c r="DS281" s="27">
        <v>0</v>
      </c>
      <c r="DU281" s="27">
        <v>0</v>
      </c>
      <c r="DW281" s="27">
        <v>1</v>
      </c>
      <c r="DY281" s="27">
        <v>1</v>
      </c>
      <c r="DZ281" t="s">
        <v>5675</v>
      </c>
      <c r="EA281" s="27">
        <v>0</v>
      </c>
      <c r="EC281" s="27">
        <v>0</v>
      </c>
      <c r="EE281" s="27">
        <v>0</v>
      </c>
      <c r="EG281" s="27">
        <v>0</v>
      </c>
      <c r="EI281" s="27">
        <v>1</v>
      </c>
      <c r="EJ281" t="s">
        <v>5676</v>
      </c>
      <c r="EK281" s="27">
        <v>1</v>
      </c>
      <c r="EM281">
        <v>1</v>
      </c>
      <c r="EP281" s="27">
        <v>0</v>
      </c>
      <c r="EQ281" t="s">
        <v>242</v>
      </c>
      <c r="ER281" t="s">
        <v>242</v>
      </c>
      <c r="EU281" t="s">
        <v>242</v>
      </c>
      <c r="EV281" t="s">
        <v>242</v>
      </c>
      <c r="EX281" s="27">
        <v>0</v>
      </c>
      <c r="EY281" t="s">
        <v>242</v>
      </c>
      <c r="FA281" s="27">
        <v>0</v>
      </c>
      <c r="FB281" t="s">
        <v>242</v>
      </c>
      <c r="FD281" s="27">
        <v>0</v>
      </c>
      <c r="FE281" t="s">
        <v>242</v>
      </c>
      <c r="FG281" s="27">
        <v>0</v>
      </c>
      <c r="FH281" t="s">
        <v>242</v>
      </c>
      <c r="FJ281" t="s">
        <v>242</v>
      </c>
      <c r="FM281" s="27">
        <v>1</v>
      </c>
      <c r="FN281" t="s">
        <v>242</v>
      </c>
      <c r="FO281" t="s">
        <v>242</v>
      </c>
      <c r="FP281" t="s">
        <v>242</v>
      </c>
      <c r="FQ281" t="s">
        <v>5677</v>
      </c>
      <c r="FR281" s="27">
        <v>1</v>
      </c>
      <c r="FS281">
        <v>57</v>
      </c>
      <c r="FT281">
        <v>2</v>
      </c>
      <c r="FV281" s="27">
        <v>1</v>
      </c>
      <c r="FW281">
        <v>20</v>
      </c>
      <c r="FX281">
        <v>12</v>
      </c>
      <c r="FY281">
        <v>56</v>
      </c>
      <c r="FZ281">
        <v>8</v>
      </c>
      <c r="GA281" t="s">
        <v>242</v>
      </c>
      <c r="GB281" t="s">
        <v>242</v>
      </c>
      <c r="GC281" t="s">
        <v>242</v>
      </c>
      <c r="GD281">
        <v>1</v>
      </c>
      <c r="GE281" t="s">
        <v>5678</v>
      </c>
      <c r="GF281">
        <v>1</v>
      </c>
      <c r="GI281" s="27">
        <v>0</v>
      </c>
      <c r="GJ281" t="s">
        <v>242</v>
      </c>
      <c r="GK281" t="s">
        <v>242</v>
      </c>
      <c r="GM281" t="s">
        <v>242</v>
      </c>
      <c r="GP281" s="44">
        <v>1</v>
      </c>
      <c r="GQ281">
        <v>282</v>
      </c>
      <c r="GT281" t="s">
        <v>242</v>
      </c>
      <c r="GW281" s="27">
        <v>0</v>
      </c>
      <c r="GY281" s="27">
        <v>0</v>
      </c>
      <c r="HA281" t="s">
        <v>242</v>
      </c>
      <c r="HD281" s="27">
        <v>1</v>
      </c>
      <c r="HE281" t="s">
        <v>5679</v>
      </c>
      <c r="HF281">
        <v>1</v>
      </c>
      <c r="HI281">
        <v>0.55555555599999995</v>
      </c>
      <c r="HJ281">
        <v>1</v>
      </c>
      <c r="HK281">
        <v>0.75</v>
      </c>
      <c r="HL281">
        <v>1</v>
      </c>
      <c r="HM281">
        <v>0.4</v>
      </c>
      <c r="HN281">
        <v>0</v>
      </c>
      <c r="HO281">
        <v>0</v>
      </c>
      <c r="HP281">
        <v>1</v>
      </c>
      <c r="HQ281">
        <v>0</v>
      </c>
      <c r="HR281">
        <v>0</v>
      </c>
      <c r="HS281">
        <v>0</v>
      </c>
      <c r="HT281">
        <v>1</v>
      </c>
      <c r="HU281">
        <v>1</v>
      </c>
      <c r="HV281">
        <v>0.76851851900000001</v>
      </c>
      <c r="HW281">
        <v>0.35</v>
      </c>
      <c r="HX281">
        <v>0.4</v>
      </c>
      <c r="HY281">
        <v>0.50617283999999996</v>
      </c>
      <c r="HZ281" t="s">
        <v>5668</v>
      </c>
      <c r="IA281" t="s">
        <v>266</v>
      </c>
      <c r="IB281" t="s">
        <v>5668</v>
      </c>
      <c r="IC281">
        <v>19461</v>
      </c>
      <c r="ID281">
        <v>16472</v>
      </c>
      <c r="IE281">
        <v>15752</v>
      </c>
      <c r="IF281">
        <v>17526</v>
      </c>
      <c r="IG281">
        <v>19461</v>
      </c>
    </row>
    <row r="282" spans="1:241" customFormat="1" ht="14" customHeight="1" x14ac:dyDescent="0.2">
      <c r="A282">
        <v>281</v>
      </c>
      <c r="B282">
        <v>307</v>
      </c>
      <c r="C282" s="1">
        <v>44795.604861111111</v>
      </c>
      <c r="D282" s="1">
        <v>44795.604861111111</v>
      </c>
      <c r="E282">
        <v>4</v>
      </c>
      <c r="G282" t="s">
        <v>242</v>
      </c>
      <c r="H282" t="s">
        <v>242</v>
      </c>
      <c r="I282">
        <v>1</v>
      </c>
      <c r="J282" s="1">
        <v>44795.604861111111</v>
      </c>
      <c r="K282" t="s">
        <v>5680</v>
      </c>
      <c r="L282" t="s">
        <v>242</v>
      </c>
      <c r="M282" t="s">
        <v>242</v>
      </c>
      <c r="P282" t="s">
        <v>242</v>
      </c>
      <c r="Q282" t="s">
        <v>242</v>
      </c>
      <c r="T282" t="s">
        <v>5681</v>
      </c>
      <c r="V282" t="s">
        <v>5682</v>
      </c>
      <c r="W282" t="s">
        <v>5683</v>
      </c>
      <c r="X282">
        <v>6021</v>
      </c>
      <c r="Y282" t="s">
        <v>319</v>
      </c>
      <c r="Z282" t="s">
        <v>913</v>
      </c>
      <c r="AA282">
        <v>2020</v>
      </c>
      <c r="AC282">
        <v>0.5</v>
      </c>
      <c r="AD282">
        <v>15</v>
      </c>
      <c r="AF282">
        <v>22</v>
      </c>
      <c r="AG282" t="s">
        <v>242</v>
      </c>
      <c r="AJ282" s="27">
        <v>1</v>
      </c>
      <c r="AK282">
        <v>19</v>
      </c>
      <c r="AL282" s="27">
        <v>0</v>
      </c>
      <c r="AM282">
        <v>0</v>
      </c>
      <c r="AN282" s="27">
        <v>0</v>
      </c>
      <c r="AO282">
        <v>0</v>
      </c>
      <c r="AP282" t="s">
        <v>5684</v>
      </c>
      <c r="AQ282">
        <v>3</v>
      </c>
      <c r="AT282" s="27">
        <v>1</v>
      </c>
      <c r="AU282">
        <v>2</v>
      </c>
      <c r="AV282" s="21">
        <f t="shared" si="16"/>
        <v>9.0909090909090917</v>
      </c>
      <c r="AW282">
        <v>3</v>
      </c>
      <c r="AZ282" s="27">
        <v>1</v>
      </c>
      <c r="BA282">
        <v>3</v>
      </c>
      <c r="BB282" s="21">
        <f t="shared" si="17"/>
        <v>13.636363636363635</v>
      </c>
      <c r="BC282" t="s">
        <v>242</v>
      </c>
      <c r="BF282" s="27">
        <v>1</v>
      </c>
      <c r="BI282">
        <v>3</v>
      </c>
      <c r="BL282" s="27">
        <v>1</v>
      </c>
      <c r="BM282">
        <v>2</v>
      </c>
      <c r="BP282" s="27">
        <v>0.5</v>
      </c>
      <c r="BQ282">
        <v>0</v>
      </c>
      <c r="BR282" s="21">
        <f t="shared" si="18"/>
        <v>0</v>
      </c>
      <c r="BS282" t="s">
        <v>5685</v>
      </c>
      <c r="BT282">
        <v>3</v>
      </c>
      <c r="BW282" s="27">
        <v>1</v>
      </c>
      <c r="BX282">
        <v>10</v>
      </c>
      <c r="BY282" s="21">
        <f t="shared" si="19"/>
        <v>45.454545454545453</v>
      </c>
      <c r="BZ282">
        <v>2</v>
      </c>
      <c r="CA282">
        <v>3</v>
      </c>
      <c r="CD282" s="27">
        <v>0</v>
      </c>
      <c r="CF282" t="s">
        <v>242</v>
      </c>
      <c r="CG282" t="s">
        <v>242</v>
      </c>
      <c r="CI282" s="27">
        <v>1</v>
      </c>
      <c r="CJ282" t="s">
        <v>5686</v>
      </c>
      <c r="CK282">
        <v>1</v>
      </c>
      <c r="CN282" s="27">
        <v>1</v>
      </c>
      <c r="CO282" s="27">
        <v>0</v>
      </c>
      <c r="CP282" t="s">
        <v>242</v>
      </c>
      <c r="CQ282" t="s">
        <v>242</v>
      </c>
      <c r="CR282" t="s">
        <v>242</v>
      </c>
      <c r="CU282" s="27">
        <v>1</v>
      </c>
      <c r="CV282" t="s">
        <v>5687</v>
      </c>
      <c r="CW282">
        <v>1</v>
      </c>
      <c r="CZ282" s="27">
        <v>1</v>
      </c>
      <c r="DA282">
        <v>26027.13</v>
      </c>
      <c r="DB282">
        <v>2</v>
      </c>
      <c r="DD282" s="27">
        <v>1</v>
      </c>
      <c r="DE282" t="s">
        <v>242</v>
      </c>
      <c r="DF282" t="s">
        <v>242</v>
      </c>
      <c r="DH282" t="s">
        <v>242</v>
      </c>
      <c r="DI282" t="s">
        <v>242</v>
      </c>
      <c r="DJ282" t="s">
        <v>242</v>
      </c>
      <c r="DK282" t="s">
        <v>5688</v>
      </c>
      <c r="DL282" s="27">
        <v>1</v>
      </c>
      <c r="DM282">
        <v>146675.01</v>
      </c>
      <c r="DN282">
        <v>2</v>
      </c>
      <c r="DP282">
        <v>1</v>
      </c>
      <c r="DS282" s="27">
        <v>1</v>
      </c>
      <c r="DT282" t="s">
        <v>5689</v>
      </c>
      <c r="DU282" s="27">
        <v>1</v>
      </c>
      <c r="DV282" t="s">
        <v>5690</v>
      </c>
      <c r="DW282" s="27">
        <v>1</v>
      </c>
      <c r="DX282" t="s">
        <v>5691</v>
      </c>
      <c r="DY282" s="27">
        <v>1</v>
      </c>
      <c r="DZ282" t="s">
        <v>5692</v>
      </c>
      <c r="EA282" s="27">
        <v>1</v>
      </c>
      <c r="EC282" s="27">
        <v>1</v>
      </c>
      <c r="ED282" t="s">
        <v>5693</v>
      </c>
      <c r="EE282" s="27">
        <v>1</v>
      </c>
      <c r="EF282" t="s">
        <v>5694</v>
      </c>
      <c r="EG282" s="27">
        <v>1</v>
      </c>
      <c r="EH282" s="2" t="s">
        <v>5695</v>
      </c>
      <c r="EI282" s="27">
        <v>1</v>
      </c>
      <c r="EJ282" t="s">
        <v>3791</v>
      </c>
      <c r="EK282" s="27">
        <v>1</v>
      </c>
      <c r="EL282" t="s">
        <v>5696</v>
      </c>
      <c r="EM282">
        <v>1</v>
      </c>
      <c r="EP282" s="27">
        <v>0</v>
      </c>
      <c r="EQ282" t="s">
        <v>242</v>
      </c>
      <c r="ER282" t="s">
        <v>242</v>
      </c>
      <c r="EU282" t="s">
        <v>242</v>
      </c>
      <c r="EV282" t="s">
        <v>242</v>
      </c>
      <c r="EX282" s="27">
        <v>0</v>
      </c>
      <c r="EY282" t="s">
        <v>242</v>
      </c>
      <c r="FA282" s="27">
        <v>0</v>
      </c>
      <c r="FB282" t="s">
        <v>242</v>
      </c>
      <c r="FD282" s="27">
        <v>1</v>
      </c>
      <c r="FE282">
        <v>905.98</v>
      </c>
      <c r="FG282" s="27">
        <v>0</v>
      </c>
      <c r="FH282" t="s">
        <v>242</v>
      </c>
      <c r="FJ282" t="s">
        <v>242</v>
      </c>
      <c r="FM282" s="27">
        <v>1</v>
      </c>
      <c r="FN282">
        <v>13.19</v>
      </c>
      <c r="FO282">
        <v>52.82</v>
      </c>
      <c r="FP282">
        <v>34</v>
      </c>
      <c r="FR282" s="27">
        <v>1</v>
      </c>
      <c r="FS282">
        <v>64.3</v>
      </c>
      <c r="FT282">
        <v>1</v>
      </c>
      <c r="FV282" s="27">
        <v>1</v>
      </c>
      <c r="FW282">
        <v>18.2</v>
      </c>
      <c r="FX282">
        <v>9.5</v>
      </c>
      <c r="FY282">
        <v>64.099999999999994</v>
      </c>
      <c r="FZ282">
        <v>5.4</v>
      </c>
      <c r="GA282" t="s">
        <v>242</v>
      </c>
      <c r="GB282" t="s">
        <v>242</v>
      </c>
      <c r="GC282" t="s">
        <v>242</v>
      </c>
      <c r="GD282">
        <v>1</v>
      </c>
      <c r="GF282">
        <v>1</v>
      </c>
      <c r="GI282" s="27">
        <v>0</v>
      </c>
      <c r="GJ282" t="s">
        <v>242</v>
      </c>
      <c r="GK282" t="s">
        <v>242</v>
      </c>
      <c r="GM282" t="s">
        <v>242</v>
      </c>
      <c r="GP282" s="27">
        <v>1</v>
      </c>
      <c r="GQ282">
        <v>122</v>
      </c>
      <c r="GT282">
        <v>1</v>
      </c>
      <c r="GW282" s="27">
        <v>0</v>
      </c>
      <c r="GY282" s="27">
        <v>0</v>
      </c>
      <c r="HA282" t="s">
        <v>242</v>
      </c>
      <c r="HD282" s="27">
        <v>1</v>
      </c>
      <c r="HE282" t="s">
        <v>5697</v>
      </c>
      <c r="HF282">
        <v>1</v>
      </c>
      <c r="HI282">
        <v>0.61111111100000004</v>
      </c>
      <c r="HJ282">
        <v>1</v>
      </c>
      <c r="HK282">
        <v>0.5</v>
      </c>
      <c r="HL282">
        <v>1</v>
      </c>
      <c r="HM282">
        <v>1</v>
      </c>
      <c r="HN282">
        <v>0</v>
      </c>
      <c r="HO282">
        <v>0.25</v>
      </c>
      <c r="HP282">
        <v>1</v>
      </c>
      <c r="HQ282">
        <v>0</v>
      </c>
      <c r="HR282">
        <v>1</v>
      </c>
      <c r="HS282">
        <v>0</v>
      </c>
      <c r="HT282">
        <v>1</v>
      </c>
      <c r="HU282">
        <v>1</v>
      </c>
      <c r="HV282">
        <v>0.70370370400000004</v>
      </c>
      <c r="HW282">
        <v>0.5625</v>
      </c>
      <c r="HX282">
        <v>0.6</v>
      </c>
      <c r="HY282">
        <v>0.62206790099999998</v>
      </c>
      <c r="HZ282" t="s">
        <v>5681</v>
      </c>
      <c r="IA282" t="s">
        <v>266</v>
      </c>
      <c r="IB282" t="s">
        <v>5681</v>
      </c>
      <c r="IC282">
        <v>14682</v>
      </c>
      <c r="ID282">
        <v>24433</v>
      </c>
      <c r="IE282">
        <v>23027</v>
      </c>
      <c r="IF282">
        <v>25282</v>
      </c>
      <c r="IG282">
        <v>14682</v>
      </c>
    </row>
    <row r="283" spans="1:241" customFormat="1" ht="14" customHeight="1" x14ac:dyDescent="0.2">
      <c r="A283">
        <v>282</v>
      </c>
      <c r="B283">
        <v>308</v>
      </c>
      <c r="C283" s="1">
        <v>44795.604861111111</v>
      </c>
      <c r="D283" s="1">
        <v>44795.604861111111</v>
      </c>
      <c r="E283">
        <v>4</v>
      </c>
      <c r="G283" t="s">
        <v>242</v>
      </c>
      <c r="H283" t="s">
        <v>242</v>
      </c>
      <c r="I283">
        <v>1</v>
      </c>
      <c r="J283" s="1">
        <v>44795.604861111111</v>
      </c>
      <c r="K283" t="s">
        <v>5698</v>
      </c>
      <c r="L283" t="s">
        <v>242</v>
      </c>
      <c r="M283" t="s">
        <v>242</v>
      </c>
      <c r="P283" t="s">
        <v>242</v>
      </c>
      <c r="Q283" t="s">
        <v>242</v>
      </c>
      <c r="T283" t="s">
        <v>5699</v>
      </c>
      <c r="V283" t="s">
        <v>5700</v>
      </c>
      <c r="W283">
        <v>125523100</v>
      </c>
      <c r="X283">
        <v>6324</v>
      </c>
      <c r="Y283" t="s">
        <v>350</v>
      </c>
      <c r="Z283" t="s">
        <v>351</v>
      </c>
      <c r="AA283">
        <v>2019</v>
      </c>
      <c r="AC283">
        <v>0.5</v>
      </c>
      <c r="AD283">
        <v>15</v>
      </c>
      <c r="AF283">
        <v>13</v>
      </c>
      <c r="AG283" t="s">
        <v>242</v>
      </c>
      <c r="AJ283" s="27">
        <v>1</v>
      </c>
      <c r="AK283">
        <v>10</v>
      </c>
      <c r="AL283" s="27">
        <v>0</v>
      </c>
      <c r="AM283">
        <v>0</v>
      </c>
      <c r="AN283" s="27">
        <v>0</v>
      </c>
      <c r="AO283">
        <v>0</v>
      </c>
      <c r="AP283" t="s">
        <v>5701</v>
      </c>
      <c r="AQ283">
        <v>3</v>
      </c>
      <c r="AT283" s="27">
        <v>1</v>
      </c>
      <c r="AU283">
        <v>1</v>
      </c>
      <c r="AV283" s="21">
        <f t="shared" si="16"/>
        <v>7.6923076923076925</v>
      </c>
      <c r="AW283">
        <v>2</v>
      </c>
      <c r="AZ283" s="27">
        <v>1</v>
      </c>
      <c r="BA283">
        <v>2</v>
      </c>
      <c r="BB283" s="21">
        <f t="shared" si="17"/>
        <v>15.384615384615385</v>
      </c>
      <c r="BC283" t="s">
        <v>242</v>
      </c>
      <c r="BF283" s="27">
        <v>1</v>
      </c>
      <c r="BI283">
        <v>2</v>
      </c>
      <c r="BL283" s="27">
        <v>1</v>
      </c>
      <c r="BM283">
        <v>2</v>
      </c>
      <c r="BP283" s="27">
        <v>1</v>
      </c>
      <c r="BQ283">
        <v>3</v>
      </c>
      <c r="BR283" s="21">
        <f t="shared" si="18"/>
        <v>23.076923076923077</v>
      </c>
      <c r="BS283" t="s">
        <v>4440</v>
      </c>
      <c r="BT283">
        <v>3</v>
      </c>
      <c r="BW283" s="27">
        <v>1</v>
      </c>
      <c r="BX283">
        <v>6</v>
      </c>
      <c r="BY283" s="21">
        <f t="shared" si="19"/>
        <v>46.153846153846153</v>
      </c>
      <c r="BZ283">
        <v>2</v>
      </c>
      <c r="CA283">
        <v>3</v>
      </c>
      <c r="CD283" s="27">
        <v>0</v>
      </c>
      <c r="CF283" t="s">
        <v>242</v>
      </c>
      <c r="CG283" t="s">
        <v>242</v>
      </c>
      <c r="CI283" s="27">
        <v>1</v>
      </c>
      <c r="CJ283" t="s">
        <v>5702</v>
      </c>
      <c r="CK283">
        <v>1</v>
      </c>
      <c r="CN283" s="27">
        <v>0</v>
      </c>
      <c r="CO283" s="27">
        <v>0.5</v>
      </c>
      <c r="CP283">
        <v>100</v>
      </c>
      <c r="CQ283">
        <v>100</v>
      </c>
      <c r="CR283" t="s">
        <v>242</v>
      </c>
      <c r="CS283" s="2" t="s">
        <v>5703</v>
      </c>
      <c r="CU283" s="27">
        <v>1</v>
      </c>
      <c r="CV283" t="s">
        <v>5704</v>
      </c>
      <c r="CW283">
        <v>1</v>
      </c>
      <c r="CZ283" s="27">
        <v>1</v>
      </c>
      <c r="DA283">
        <v>16894</v>
      </c>
      <c r="DB283">
        <v>2</v>
      </c>
      <c r="DC283" t="s">
        <v>5705</v>
      </c>
      <c r="DD283" s="27">
        <v>1</v>
      </c>
      <c r="DE283" t="s">
        <v>242</v>
      </c>
      <c r="DF283" t="s">
        <v>242</v>
      </c>
      <c r="DH283" t="s">
        <v>242</v>
      </c>
      <c r="DI283">
        <v>119427</v>
      </c>
      <c r="DJ283">
        <v>2</v>
      </c>
      <c r="DK283" t="s">
        <v>5706</v>
      </c>
      <c r="DL283" s="27">
        <v>1</v>
      </c>
      <c r="DM283">
        <v>23693</v>
      </c>
      <c r="DN283">
        <v>2</v>
      </c>
      <c r="DO283" t="s">
        <v>5707</v>
      </c>
      <c r="DP283">
        <v>1</v>
      </c>
      <c r="DS283" s="27">
        <v>1</v>
      </c>
      <c r="DT283" t="s">
        <v>5708</v>
      </c>
      <c r="DU283" s="27">
        <v>1</v>
      </c>
      <c r="DV283" s="2" t="s">
        <v>5709</v>
      </c>
      <c r="DW283" s="27">
        <v>0.5</v>
      </c>
      <c r="DX283" t="s">
        <v>5710</v>
      </c>
      <c r="DY283" s="27">
        <v>0.5</v>
      </c>
      <c r="DZ283" s="2" t="s">
        <v>5711</v>
      </c>
      <c r="EA283" s="27">
        <v>0</v>
      </c>
      <c r="EC283" s="27">
        <v>1</v>
      </c>
      <c r="ED283" t="s">
        <v>5712</v>
      </c>
      <c r="EE283" s="27">
        <v>1</v>
      </c>
      <c r="EF283" t="s">
        <v>5713</v>
      </c>
      <c r="EG283" s="27">
        <v>1</v>
      </c>
      <c r="EH283" t="s">
        <v>5714</v>
      </c>
      <c r="EI283" s="27">
        <v>0</v>
      </c>
      <c r="EK283" s="27">
        <v>1</v>
      </c>
      <c r="EM283">
        <v>1</v>
      </c>
      <c r="EP283" s="27">
        <v>0</v>
      </c>
      <c r="EQ283" t="s">
        <v>242</v>
      </c>
      <c r="ER283" t="s">
        <v>242</v>
      </c>
      <c r="EU283" t="s">
        <v>242</v>
      </c>
      <c r="EV283" t="s">
        <v>242</v>
      </c>
      <c r="EX283" s="27">
        <v>1</v>
      </c>
      <c r="EY283">
        <v>2041.64</v>
      </c>
      <c r="EZ283" t="s">
        <v>3418</v>
      </c>
      <c r="FA283" s="27">
        <v>0</v>
      </c>
      <c r="FB283" t="s">
        <v>242</v>
      </c>
      <c r="FC283" s="2" t="s">
        <v>5715</v>
      </c>
      <c r="FD283" s="27">
        <v>0</v>
      </c>
      <c r="FE283" t="s">
        <v>242</v>
      </c>
      <c r="FG283" s="27">
        <v>0</v>
      </c>
      <c r="FH283" t="s">
        <v>242</v>
      </c>
      <c r="FI283" s="2" t="s">
        <v>5715</v>
      </c>
      <c r="FJ283">
        <v>1</v>
      </c>
      <c r="FM283" s="27">
        <v>1</v>
      </c>
      <c r="FN283">
        <v>12.9</v>
      </c>
      <c r="FO283">
        <v>55.8</v>
      </c>
      <c r="FP283">
        <v>31.3</v>
      </c>
      <c r="FQ283" t="s">
        <v>5716</v>
      </c>
      <c r="FR283" s="27">
        <v>1</v>
      </c>
      <c r="FS283">
        <v>70.099999999999994</v>
      </c>
      <c r="FT283">
        <v>2</v>
      </c>
      <c r="FU283" t="s">
        <v>5717</v>
      </c>
      <c r="FV283" s="27">
        <v>0.5</v>
      </c>
      <c r="FW283" t="s">
        <v>242</v>
      </c>
      <c r="FX283" t="s">
        <v>242</v>
      </c>
      <c r="FY283">
        <v>66</v>
      </c>
      <c r="FZ283" t="s">
        <v>242</v>
      </c>
      <c r="GA283" t="s">
        <v>242</v>
      </c>
      <c r="GB283" t="s">
        <v>242</v>
      </c>
      <c r="GC283" t="s">
        <v>242</v>
      </c>
      <c r="GD283">
        <v>1</v>
      </c>
      <c r="GE283" t="s">
        <v>5718</v>
      </c>
      <c r="GF283">
        <v>1</v>
      </c>
      <c r="GI283" s="27">
        <v>0</v>
      </c>
      <c r="GJ283" t="s">
        <v>242</v>
      </c>
      <c r="GK283" t="s">
        <v>242</v>
      </c>
      <c r="GL283" t="s">
        <v>5719</v>
      </c>
      <c r="GM283" t="s">
        <v>242</v>
      </c>
      <c r="GP283" s="27">
        <v>1</v>
      </c>
      <c r="GQ283">
        <v>306.7</v>
      </c>
      <c r="GR283" t="s">
        <v>5720</v>
      </c>
      <c r="GT283">
        <v>1</v>
      </c>
      <c r="GW283" s="27">
        <v>0</v>
      </c>
      <c r="GX283" t="s">
        <v>5721</v>
      </c>
      <c r="GY283" s="27">
        <v>0</v>
      </c>
      <c r="GZ283" t="s">
        <v>5721</v>
      </c>
      <c r="HA283" t="s">
        <v>242</v>
      </c>
      <c r="HD283" s="27">
        <v>1</v>
      </c>
      <c r="HE283" t="s">
        <v>5722</v>
      </c>
      <c r="HF283">
        <v>1</v>
      </c>
      <c r="HI283">
        <v>0.66666666699999999</v>
      </c>
      <c r="HJ283">
        <v>1</v>
      </c>
      <c r="HK283">
        <v>0.75</v>
      </c>
      <c r="HL283">
        <v>1</v>
      </c>
      <c r="HM283">
        <v>0.7</v>
      </c>
      <c r="HN283">
        <v>0</v>
      </c>
      <c r="HO283">
        <v>0.25</v>
      </c>
      <c r="HP283">
        <v>0.83333333300000001</v>
      </c>
      <c r="HQ283">
        <v>0</v>
      </c>
      <c r="HR283">
        <v>1</v>
      </c>
      <c r="HS283">
        <v>0</v>
      </c>
      <c r="HT283">
        <v>1</v>
      </c>
      <c r="HU283">
        <v>1</v>
      </c>
      <c r="HV283">
        <v>0.80555555599999995</v>
      </c>
      <c r="HW283">
        <v>0.48749999999999999</v>
      </c>
      <c r="HX283">
        <v>0.56666666700000001</v>
      </c>
      <c r="HY283">
        <v>0.61990740700000002</v>
      </c>
      <c r="HZ283" t="s">
        <v>5723</v>
      </c>
      <c r="IA283" t="s">
        <v>266</v>
      </c>
      <c r="IB283" t="s">
        <v>5699</v>
      </c>
      <c r="IC283">
        <v>153796</v>
      </c>
      <c r="ID283">
        <v>160398</v>
      </c>
      <c r="IE283">
        <v>174333</v>
      </c>
      <c r="IF283">
        <v>180075</v>
      </c>
      <c r="IG283">
        <v>153796</v>
      </c>
    </row>
    <row r="284" spans="1:241" customFormat="1" ht="14" customHeight="1" x14ac:dyDescent="0.2">
      <c r="A284">
        <v>283</v>
      </c>
      <c r="B284">
        <v>309</v>
      </c>
      <c r="C284" s="1">
        <v>44795.604861111111</v>
      </c>
      <c r="D284" s="1">
        <v>44795.604861111111</v>
      </c>
      <c r="E284">
        <v>4</v>
      </c>
      <c r="G284" t="s">
        <v>242</v>
      </c>
      <c r="H284" t="s">
        <v>242</v>
      </c>
      <c r="I284">
        <v>1</v>
      </c>
      <c r="J284" s="1">
        <v>44795.604861111111</v>
      </c>
      <c r="K284" t="s">
        <v>5724</v>
      </c>
      <c r="L284" t="s">
        <v>242</v>
      </c>
      <c r="M284" t="s">
        <v>242</v>
      </c>
      <c r="P284" t="s">
        <v>242</v>
      </c>
      <c r="Q284" t="s">
        <v>242</v>
      </c>
      <c r="T284" t="s">
        <v>5725</v>
      </c>
      <c r="V284" t="s">
        <v>5726</v>
      </c>
      <c r="W284" t="s">
        <v>5727</v>
      </c>
      <c r="X284">
        <v>7389</v>
      </c>
      <c r="Y284" t="s">
        <v>297</v>
      </c>
      <c r="Z284" t="s">
        <v>765</v>
      </c>
      <c r="AA284">
        <v>2021</v>
      </c>
      <c r="AC284">
        <v>0</v>
      </c>
      <c r="AF284">
        <v>12</v>
      </c>
      <c r="AG284" t="s">
        <v>242</v>
      </c>
      <c r="AJ284" s="27">
        <v>1</v>
      </c>
      <c r="AK284">
        <v>9</v>
      </c>
      <c r="AL284" s="27">
        <v>0</v>
      </c>
      <c r="AM284">
        <v>0</v>
      </c>
      <c r="AN284" s="27">
        <v>0</v>
      </c>
      <c r="AO284">
        <v>0</v>
      </c>
      <c r="AQ284">
        <v>2</v>
      </c>
      <c r="AT284" s="27">
        <v>1</v>
      </c>
      <c r="AU284">
        <v>1</v>
      </c>
      <c r="AV284" s="21">
        <f t="shared" si="16"/>
        <v>8.3333333333333321</v>
      </c>
      <c r="AW284">
        <v>2</v>
      </c>
      <c r="AZ284" s="27">
        <v>1</v>
      </c>
      <c r="BA284">
        <v>3</v>
      </c>
      <c r="BB284" s="21">
        <f t="shared" si="17"/>
        <v>25</v>
      </c>
      <c r="BC284" t="s">
        <v>242</v>
      </c>
      <c r="BF284" s="27">
        <v>1</v>
      </c>
      <c r="BG284">
        <v>5</v>
      </c>
      <c r="BI284">
        <v>2</v>
      </c>
      <c r="BL284" s="27">
        <v>1</v>
      </c>
      <c r="BM284">
        <v>2</v>
      </c>
      <c r="BP284" s="27">
        <v>1</v>
      </c>
      <c r="BQ284">
        <v>3</v>
      </c>
      <c r="BR284" s="21">
        <f t="shared" si="18"/>
        <v>25</v>
      </c>
      <c r="BT284">
        <v>1</v>
      </c>
      <c r="BW284" s="27">
        <v>1</v>
      </c>
      <c r="BX284">
        <v>3</v>
      </c>
      <c r="BY284" s="21">
        <f t="shared" si="19"/>
        <v>25</v>
      </c>
      <c r="BZ284">
        <v>2</v>
      </c>
      <c r="CA284">
        <v>1</v>
      </c>
      <c r="CD284" s="27">
        <v>0</v>
      </c>
      <c r="CF284" t="s">
        <v>242</v>
      </c>
      <c r="CG284" t="s">
        <v>242</v>
      </c>
      <c r="CI284" s="27">
        <v>0</v>
      </c>
      <c r="CK284" t="s">
        <v>242</v>
      </c>
      <c r="CN284" s="27">
        <v>0</v>
      </c>
      <c r="CO284" s="27">
        <v>0.5</v>
      </c>
      <c r="CP284" t="s">
        <v>242</v>
      </c>
      <c r="CQ284">
        <v>100</v>
      </c>
      <c r="CR284" t="s">
        <v>242</v>
      </c>
      <c r="CS284" s="2" t="s">
        <v>5728</v>
      </c>
      <c r="CU284" s="27">
        <v>1</v>
      </c>
      <c r="CV284" t="s">
        <v>5729</v>
      </c>
      <c r="CW284">
        <v>1</v>
      </c>
      <c r="CZ284" s="27">
        <v>1</v>
      </c>
      <c r="DA284">
        <v>2721</v>
      </c>
      <c r="DB284">
        <v>2</v>
      </c>
      <c r="DD284" s="27">
        <v>1</v>
      </c>
      <c r="DE284" t="s">
        <v>242</v>
      </c>
      <c r="DF284" t="s">
        <v>242</v>
      </c>
      <c r="DH284" t="s">
        <v>242</v>
      </c>
      <c r="DI284">
        <v>43111</v>
      </c>
      <c r="DJ284">
        <v>2</v>
      </c>
      <c r="DL284" s="27">
        <v>0</v>
      </c>
      <c r="DM284" t="s">
        <v>242</v>
      </c>
      <c r="DN284" t="s">
        <v>242</v>
      </c>
      <c r="DP284">
        <v>1</v>
      </c>
      <c r="DS284" s="27">
        <v>1</v>
      </c>
      <c r="DT284" t="s">
        <v>5730</v>
      </c>
      <c r="DU284" s="27">
        <v>1</v>
      </c>
      <c r="DV284" t="s">
        <v>5731</v>
      </c>
      <c r="DW284" s="27">
        <v>0</v>
      </c>
      <c r="DY284" s="27">
        <v>1</v>
      </c>
      <c r="DZ284" t="s">
        <v>5732</v>
      </c>
      <c r="EA284" s="27">
        <v>0</v>
      </c>
      <c r="EC284" s="27">
        <v>1</v>
      </c>
      <c r="ED284" t="s">
        <v>5733</v>
      </c>
      <c r="EE284" s="27">
        <v>1</v>
      </c>
      <c r="EF284" s="2" t="s">
        <v>5734</v>
      </c>
      <c r="EG284" s="27">
        <v>0</v>
      </c>
      <c r="EI284" s="27">
        <v>1</v>
      </c>
      <c r="EJ284" t="s">
        <v>5735</v>
      </c>
      <c r="EK284" s="27">
        <v>1</v>
      </c>
      <c r="EM284">
        <v>1</v>
      </c>
      <c r="EP284" s="27">
        <v>0</v>
      </c>
      <c r="EQ284" t="s">
        <v>242</v>
      </c>
      <c r="ER284" t="s">
        <v>242</v>
      </c>
      <c r="EU284" t="s">
        <v>242</v>
      </c>
      <c r="EV284" t="s">
        <v>242</v>
      </c>
      <c r="EX284" s="27">
        <v>0</v>
      </c>
      <c r="EY284" t="s">
        <v>242</v>
      </c>
      <c r="FA284" s="27">
        <v>0</v>
      </c>
      <c r="FB284" t="s">
        <v>242</v>
      </c>
      <c r="FD284" s="27">
        <v>0</v>
      </c>
      <c r="FE284" t="s">
        <v>242</v>
      </c>
      <c r="FG284" s="27">
        <v>0</v>
      </c>
      <c r="FH284" t="s">
        <v>242</v>
      </c>
      <c r="FJ284" t="s">
        <v>242</v>
      </c>
      <c r="FM284" s="27">
        <v>0</v>
      </c>
      <c r="FN284" t="s">
        <v>242</v>
      </c>
      <c r="FO284" t="s">
        <v>242</v>
      </c>
      <c r="FP284" t="s">
        <v>242</v>
      </c>
      <c r="FR284" s="27">
        <v>1</v>
      </c>
      <c r="FS284">
        <v>44</v>
      </c>
      <c r="FT284">
        <v>2</v>
      </c>
      <c r="FV284" s="27">
        <v>1</v>
      </c>
      <c r="FW284">
        <v>14</v>
      </c>
      <c r="FX284">
        <v>6</v>
      </c>
      <c r="FY284">
        <v>59</v>
      </c>
      <c r="FZ284">
        <v>8</v>
      </c>
      <c r="GA284" t="s">
        <v>242</v>
      </c>
      <c r="GB284" t="s">
        <v>242</v>
      </c>
      <c r="GC284" t="s">
        <v>242</v>
      </c>
      <c r="GD284">
        <v>1</v>
      </c>
      <c r="GF284">
        <v>1</v>
      </c>
      <c r="GI284" s="27">
        <v>0</v>
      </c>
      <c r="GJ284" t="s">
        <v>242</v>
      </c>
      <c r="GK284" t="s">
        <v>242</v>
      </c>
      <c r="GM284" t="s">
        <v>242</v>
      </c>
      <c r="GP284" s="27">
        <v>1</v>
      </c>
      <c r="GQ284">
        <v>367</v>
      </c>
      <c r="GT284">
        <v>1</v>
      </c>
      <c r="GW284" s="27">
        <v>0</v>
      </c>
      <c r="GY284" s="27">
        <v>0</v>
      </c>
      <c r="HA284" t="s">
        <v>242</v>
      </c>
      <c r="HD284" s="27">
        <v>1</v>
      </c>
      <c r="HE284" s="2" t="s">
        <v>5736</v>
      </c>
      <c r="HF284">
        <v>1</v>
      </c>
      <c r="HI284">
        <v>0.66666666699999999</v>
      </c>
      <c r="HJ284">
        <v>0</v>
      </c>
      <c r="HK284">
        <v>0.75</v>
      </c>
      <c r="HL284">
        <v>0.66666666699999999</v>
      </c>
      <c r="HM284">
        <v>0.7</v>
      </c>
      <c r="HN284">
        <v>0</v>
      </c>
      <c r="HO284">
        <v>0</v>
      </c>
      <c r="HP284">
        <v>0.66666666699999999</v>
      </c>
      <c r="HQ284">
        <v>0</v>
      </c>
      <c r="HR284">
        <v>1</v>
      </c>
      <c r="HS284">
        <v>0</v>
      </c>
      <c r="HT284">
        <v>1</v>
      </c>
      <c r="HU284">
        <v>1</v>
      </c>
      <c r="HV284">
        <v>0.47222222200000002</v>
      </c>
      <c r="HW284">
        <v>0.34166666699999998</v>
      </c>
      <c r="HX284">
        <v>0.53333333299999997</v>
      </c>
      <c r="HY284">
        <v>0.44907407399999999</v>
      </c>
      <c r="HZ284" t="s">
        <v>5725</v>
      </c>
      <c r="IA284" t="s">
        <v>266</v>
      </c>
      <c r="IB284" t="s">
        <v>5725</v>
      </c>
      <c r="IC284">
        <v>4911.8919999999998</v>
      </c>
      <c r="ID284">
        <v>7423.558</v>
      </c>
      <c r="IE284">
        <v>8523.7620000000006</v>
      </c>
      <c r="IF284">
        <v>8975.5149999999994</v>
      </c>
      <c r="IG284">
        <v>4911.8919999999998</v>
      </c>
    </row>
    <row r="285" spans="1:241" customFormat="1" ht="14" customHeight="1" x14ac:dyDescent="0.2">
      <c r="A285">
        <v>284</v>
      </c>
      <c r="B285">
        <v>310</v>
      </c>
      <c r="C285" s="1">
        <v>44795.604861111111</v>
      </c>
      <c r="D285" s="1">
        <v>44795.604861111111</v>
      </c>
      <c r="E285">
        <v>4</v>
      </c>
      <c r="G285" t="s">
        <v>242</v>
      </c>
      <c r="H285" t="s">
        <v>242</v>
      </c>
      <c r="I285">
        <v>1</v>
      </c>
      <c r="J285" s="1">
        <v>44795.604861111111</v>
      </c>
      <c r="K285" t="s">
        <v>5737</v>
      </c>
      <c r="L285" t="s">
        <v>242</v>
      </c>
      <c r="M285" t="s">
        <v>242</v>
      </c>
      <c r="P285" t="s">
        <v>242</v>
      </c>
      <c r="Q285" t="s">
        <v>242</v>
      </c>
      <c r="T285" t="s">
        <v>5738</v>
      </c>
      <c r="V285" t="s">
        <v>5739</v>
      </c>
      <c r="W285" t="s">
        <v>5740</v>
      </c>
      <c r="X285">
        <v>4931</v>
      </c>
      <c r="Y285" t="s">
        <v>490</v>
      </c>
      <c r="Z285" t="s">
        <v>491</v>
      </c>
      <c r="AA285">
        <v>2020</v>
      </c>
      <c r="AC285">
        <v>0</v>
      </c>
      <c r="AF285">
        <v>13</v>
      </c>
      <c r="AG285" t="s">
        <v>242</v>
      </c>
      <c r="AJ285" s="27">
        <v>0</v>
      </c>
      <c r="AK285">
        <v>0</v>
      </c>
      <c r="AL285" s="27">
        <v>0</v>
      </c>
      <c r="AM285">
        <v>0</v>
      </c>
      <c r="AN285" s="27">
        <v>0</v>
      </c>
      <c r="AO285">
        <v>0</v>
      </c>
      <c r="AQ285" t="s">
        <v>242</v>
      </c>
      <c r="AT285" s="27">
        <v>1</v>
      </c>
      <c r="AU285">
        <v>1</v>
      </c>
      <c r="AV285" s="21">
        <f t="shared" si="16"/>
        <v>7.6923076923076925</v>
      </c>
      <c r="AW285">
        <v>2</v>
      </c>
      <c r="AZ285" s="27">
        <v>1</v>
      </c>
      <c r="BA285">
        <v>2</v>
      </c>
      <c r="BB285" s="21">
        <f t="shared" si="17"/>
        <v>15.384615384615385</v>
      </c>
      <c r="BC285" t="s">
        <v>242</v>
      </c>
      <c r="BF285" s="27">
        <v>1</v>
      </c>
      <c r="BG285">
        <v>4.7</v>
      </c>
      <c r="BI285">
        <v>2</v>
      </c>
      <c r="BL285" s="27">
        <v>1</v>
      </c>
      <c r="BM285">
        <v>2</v>
      </c>
      <c r="BP285" s="27">
        <v>1</v>
      </c>
      <c r="BQ285">
        <v>4</v>
      </c>
      <c r="BR285" s="21">
        <f t="shared" si="18"/>
        <v>30.76923076923077</v>
      </c>
      <c r="BS285" t="s">
        <v>4977</v>
      </c>
      <c r="BT285">
        <v>1</v>
      </c>
      <c r="BW285" s="27">
        <v>1</v>
      </c>
      <c r="BX285">
        <v>1</v>
      </c>
      <c r="BY285" s="21">
        <f t="shared" si="19"/>
        <v>7.6923076923076925</v>
      </c>
      <c r="BZ285">
        <v>1</v>
      </c>
      <c r="CA285">
        <v>1</v>
      </c>
      <c r="CD285" s="27">
        <v>0.5</v>
      </c>
      <c r="CE285" s="2" t="s">
        <v>5741</v>
      </c>
      <c r="CF285">
        <v>1</v>
      </c>
      <c r="CG285" t="s">
        <v>242</v>
      </c>
      <c r="CI285" s="27">
        <v>1</v>
      </c>
      <c r="CJ285" t="s">
        <v>5742</v>
      </c>
      <c r="CK285">
        <v>1</v>
      </c>
      <c r="CN285" s="27">
        <v>1</v>
      </c>
      <c r="CO285" s="27">
        <v>0</v>
      </c>
      <c r="CP285" t="s">
        <v>242</v>
      </c>
      <c r="CQ285" t="s">
        <v>242</v>
      </c>
      <c r="CR285" t="s">
        <v>242</v>
      </c>
      <c r="CT285" s="2" t="s">
        <v>5743</v>
      </c>
      <c r="CU285" s="27">
        <v>0.5</v>
      </c>
      <c r="CV285" t="s">
        <v>5744</v>
      </c>
      <c r="CW285">
        <v>1</v>
      </c>
      <c r="CZ285" s="27">
        <v>1</v>
      </c>
      <c r="DA285">
        <v>93000</v>
      </c>
      <c r="DB285">
        <v>1</v>
      </c>
      <c r="DD285" s="27">
        <v>1</v>
      </c>
      <c r="DE285" t="s">
        <v>242</v>
      </c>
      <c r="DF285" t="s">
        <v>242</v>
      </c>
      <c r="DH285" t="s">
        <v>242</v>
      </c>
      <c r="DI285">
        <v>3719.46</v>
      </c>
      <c r="DJ285">
        <v>1</v>
      </c>
      <c r="DL285" s="27">
        <v>1</v>
      </c>
      <c r="DM285">
        <v>29851276.739999998</v>
      </c>
      <c r="DN285">
        <v>1</v>
      </c>
      <c r="DP285">
        <v>1</v>
      </c>
      <c r="DS285" s="27">
        <v>1</v>
      </c>
      <c r="DT285" s="2" t="s">
        <v>5745</v>
      </c>
      <c r="DU285" s="27">
        <v>1</v>
      </c>
      <c r="DV285" s="2" t="s">
        <v>5746</v>
      </c>
      <c r="DW285" s="27">
        <v>1</v>
      </c>
      <c r="DX285" t="s">
        <v>5747</v>
      </c>
      <c r="DY285" s="27">
        <v>1</v>
      </c>
      <c r="DZ285" t="s">
        <v>5748</v>
      </c>
      <c r="EA285" s="27">
        <v>1</v>
      </c>
      <c r="EC285" s="27">
        <v>1</v>
      </c>
      <c r="ED285" s="2" t="s">
        <v>5749</v>
      </c>
      <c r="EE285" s="27">
        <v>1</v>
      </c>
      <c r="EF285" s="2" t="s">
        <v>5750</v>
      </c>
      <c r="EG285" s="27">
        <v>1</v>
      </c>
      <c r="EH285" s="2" t="s">
        <v>5751</v>
      </c>
      <c r="EI285" s="27">
        <v>1</v>
      </c>
      <c r="EJ285" t="s">
        <v>5752</v>
      </c>
      <c r="EK285" s="27">
        <v>1</v>
      </c>
      <c r="EM285">
        <v>1</v>
      </c>
      <c r="EP285" s="27">
        <v>0</v>
      </c>
      <c r="EQ285" t="s">
        <v>242</v>
      </c>
      <c r="ER285" t="s">
        <v>242</v>
      </c>
      <c r="EU285" t="s">
        <v>242</v>
      </c>
      <c r="EV285" t="s">
        <v>242</v>
      </c>
      <c r="EX285" s="27">
        <v>1</v>
      </c>
      <c r="EY285">
        <v>22271294.91</v>
      </c>
      <c r="EZ285" t="s">
        <v>3418</v>
      </c>
      <c r="FA285" s="27">
        <v>0</v>
      </c>
      <c r="FB285" t="s">
        <v>242</v>
      </c>
      <c r="FD285" s="27">
        <v>1</v>
      </c>
      <c r="FE285">
        <v>309134.12</v>
      </c>
      <c r="FG285" s="27">
        <v>0</v>
      </c>
      <c r="FH285" t="s">
        <v>242</v>
      </c>
      <c r="FJ285">
        <v>1</v>
      </c>
      <c r="FM285" s="27">
        <v>1</v>
      </c>
      <c r="FN285" t="s">
        <v>242</v>
      </c>
      <c r="FO285" t="s">
        <v>242</v>
      </c>
      <c r="FP285" t="s">
        <v>242</v>
      </c>
      <c r="FQ285" t="s">
        <v>5753</v>
      </c>
      <c r="FR285" s="27">
        <v>1</v>
      </c>
      <c r="FS285">
        <v>23.3</v>
      </c>
      <c r="FT285" t="s">
        <v>242</v>
      </c>
      <c r="FV285" s="27">
        <v>1</v>
      </c>
      <c r="FW285">
        <v>12</v>
      </c>
      <c r="FX285">
        <v>3</v>
      </c>
      <c r="FY285">
        <v>81.25</v>
      </c>
      <c r="FZ285">
        <v>1.8</v>
      </c>
      <c r="GA285" t="s">
        <v>242</v>
      </c>
      <c r="GB285" t="s">
        <v>242</v>
      </c>
      <c r="GC285" t="s">
        <v>242</v>
      </c>
      <c r="GD285" t="s">
        <v>242</v>
      </c>
      <c r="GF285">
        <v>1</v>
      </c>
      <c r="GI285" s="27">
        <v>0</v>
      </c>
      <c r="GJ285" t="s">
        <v>242</v>
      </c>
      <c r="GK285" t="s">
        <v>242</v>
      </c>
      <c r="GM285" t="s">
        <v>242</v>
      </c>
      <c r="GP285" s="27">
        <v>1</v>
      </c>
      <c r="GQ285">
        <v>116</v>
      </c>
      <c r="GT285">
        <v>1</v>
      </c>
      <c r="GW285" s="27">
        <v>0</v>
      </c>
      <c r="GX285" s="2" t="s">
        <v>5754</v>
      </c>
      <c r="GY285" s="27">
        <v>0</v>
      </c>
      <c r="HA285" t="s">
        <v>242</v>
      </c>
      <c r="HD285" s="27">
        <v>1</v>
      </c>
      <c r="HE285" s="2" t="s">
        <v>5755</v>
      </c>
      <c r="HF285">
        <v>1</v>
      </c>
      <c r="HI285">
        <v>0.72222222199999997</v>
      </c>
      <c r="HJ285">
        <v>1</v>
      </c>
      <c r="HK285">
        <v>0.25</v>
      </c>
      <c r="HL285">
        <v>1</v>
      </c>
      <c r="HM285">
        <v>1</v>
      </c>
      <c r="HN285">
        <v>0</v>
      </c>
      <c r="HO285">
        <v>0.5</v>
      </c>
      <c r="HP285">
        <v>1</v>
      </c>
      <c r="HQ285">
        <v>0</v>
      </c>
      <c r="HR285">
        <v>1</v>
      </c>
      <c r="HS285">
        <v>0</v>
      </c>
      <c r="HT285">
        <v>1</v>
      </c>
      <c r="HU285">
        <v>1</v>
      </c>
      <c r="HV285">
        <v>0.657407407</v>
      </c>
      <c r="HW285">
        <v>0.625</v>
      </c>
      <c r="HX285">
        <v>0.6</v>
      </c>
      <c r="HY285">
        <v>0.62746913599999998</v>
      </c>
      <c r="HZ285" t="s">
        <v>5756</v>
      </c>
      <c r="IA285" t="s">
        <v>266</v>
      </c>
      <c r="IB285" t="s">
        <v>5738</v>
      </c>
      <c r="IC285">
        <v>25079</v>
      </c>
      <c r="ID285">
        <v>24020</v>
      </c>
      <c r="IE285">
        <v>25069</v>
      </c>
      <c r="IF285">
        <v>28814</v>
      </c>
      <c r="IG285">
        <v>25079</v>
      </c>
    </row>
    <row r="286" spans="1:241" customFormat="1" ht="14" customHeight="1" x14ac:dyDescent="0.2">
      <c r="A286">
        <v>285</v>
      </c>
      <c r="B286">
        <v>311</v>
      </c>
      <c r="C286" s="1">
        <v>44795.604861111111</v>
      </c>
      <c r="D286" s="1">
        <v>44795.604861111111</v>
      </c>
      <c r="E286">
        <v>4</v>
      </c>
      <c r="G286" t="s">
        <v>242</v>
      </c>
      <c r="H286" t="s">
        <v>242</v>
      </c>
      <c r="I286">
        <v>1</v>
      </c>
      <c r="J286" s="1">
        <v>44795.604861111111</v>
      </c>
      <c r="K286" t="s">
        <v>5757</v>
      </c>
      <c r="L286" t="s">
        <v>242</v>
      </c>
      <c r="M286" t="s">
        <v>242</v>
      </c>
      <c r="P286" t="s">
        <v>242</v>
      </c>
      <c r="Q286" t="s">
        <v>242</v>
      </c>
      <c r="T286" t="s">
        <v>5758</v>
      </c>
      <c r="V286" t="s">
        <v>5759</v>
      </c>
      <c r="W286">
        <v>594918104</v>
      </c>
      <c r="X286">
        <v>7372</v>
      </c>
      <c r="Y286" t="s">
        <v>297</v>
      </c>
      <c r="Z286" t="s">
        <v>1077</v>
      </c>
      <c r="AA286">
        <v>2020</v>
      </c>
      <c r="AC286">
        <v>0.5</v>
      </c>
      <c r="AD286">
        <v>4</v>
      </c>
      <c r="AF286">
        <v>12</v>
      </c>
      <c r="AG286" t="s">
        <v>242</v>
      </c>
      <c r="AJ286" s="27">
        <v>1</v>
      </c>
      <c r="AK286">
        <v>6</v>
      </c>
      <c r="AL286" s="27">
        <v>0</v>
      </c>
      <c r="AM286">
        <v>0</v>
      </c>
      <c r="AN286" s="27">
        <v>0</v>
      </c>
      <c r="AO286">
        <v>0</v>
      </c>
      <c r="AP286" t="s">
        <v>5760</v>
      </c>
      <c r="AQ286">
        <v>3</v>
      </c>
      <c r="AT286" s="27">
        <v>1</v>
      </c>
      <c r="AU286">
        <v>1</v>
      </c>
      <c r="AV286" s="21">
        <f t="shared" si="16"/>
        <v>8.3333333333333321</v>
      </c>
      <c r="AW286">
        <v>3</v>
      </c>
      <c r="AZ286" s="27">
        <v>1</v>
      </c>
      <c r="BA286">
        <v>3</v>
      </c>
      <c r="BB286" s="21">
        <f t="shared" si="17"/>
        <v>25</v>
      </c>
      <c r="BC286" t="s">
        <v>242</v>
      </c>
      <c r="BF286" s="27">
        <v>0.5</v>
      </c>
      <c r="BI286">
        <v>3</v>
      </c>
      <c r="BL286" s="27">
        <v>1</v>
      </c>
      <c r="BM286">
        <v>2</v>
      </c>
      <c r="BP286" s="27">
        <v>1</v>
      </c>
      <c r="BQ286">
        <v>5</v>
      </c>
      <c r="BR286" s="21">
        <f t="shared" si="18"/>
        <v>41.666666666666671</v>
      </c>
      <c r="BS286" t="s">
        <v>5761</v>
      </c>
      <c r="BT286">
        <v>3</v>
      </c>
      <c r="BW286" s="27">
        <v>1</v>
      </c>
      <c r="BX286">
        <v>7</v>
      </c>
      <c r="BY286" s="21">
        <f t="shared" si="19"/>
        <v>58.333333333333336</v>
      </c>
      <c r="BZ286">
        <v>1</v>
      </c>
      <c r="CA286">
        <v>3</v>
      </c>
      <c r="CD286" s="27">
        <v>0</v>
      </c>
      <c r="CF286" t="s">
        <v>242</v>
      </c>
      <c r="CG286" t="s">
        <v>242</v>
      </c>
      <c r="CI286" s="27">
        <v>1</v>
      </c>
      <c r="CJ286" t="s">
        <v>5762</v>
      </c>
      <c r="CK286">
        <v>1</v>
      </c>
      <c r="CN286" s="27">
        <v>1</v>
      </c>
      <c r="CO286" s="27">
        <v>0</v>
      </c>
      <c r="CP286" t="s">
        <v>242</v>
      </c>
      <c r="CQ286" t="s">
        <v>242</v>
      </c>
      <c r="CR286" t="s">
        <v>242</v>
      </c>
      <c r="CT286" t="s">
        <v>5763</v>
      </c>
      <c r="CU286" s="27">
        <v>1</v>
      </c>
      <c r="CV286" t="s">
        <v>5764</v>
      </c>
      <c r="CW286">
        <v>1</v>
      </c>
      <c r="CZ286" s="27">
        <v>1</v>
      </c>
      <c r="DA286">
        <v>118100</v>
      </c>
      <c r="DB286">
        <v>2</v>
      </c>
      <c r="DC286" t="s">
        <v>5765</v>
      </c>
      <c r="DD286" s="27">
        <v>1</v>
      </c>
      <c r="DE286">
        <v>228194</v>
      </c>
      <c r="DF286">
        <v>2</v>
      </c>
      <c r="DG286">
        <v>4102445</v>
      </c>
      <c r="DH286">
        <v>2</v>
      </c>
      <c r="DI286" t="s">
        <v>242</v>
      </c>
      <c r="DJ286" t="s">
        <v>242</v>
      </c>
      <c r="DK286" t="s">
        <v>5766</v>
      </c>
      <c r="DL286" s="27">
        <v>1</v>
      </c>
      <c r="DM286">
        <v>10817706</v>
      </c>
      <c r="DN286">
        <v>2</v>
      </c>
      <c r="DO286" t="s">
        <v>5767</v>
      </c>
      <c r="DP286">
        <v>1</v>
      </c>
      <c r="DS286" s="27">
        <v>1</v>
      </c>
      <c r="DT286" t="s">
        <v>5768</v>
      </c>
      <c r="DU286" s="27">
        <v>1</v>
      </c>
      <c r="DV286" s="2" t="s">
        <v>5769</v>
      </c>
      <c r="DW286" s="27">
        <v>1</v>
      </c>
      <c r="DX286" s="2" t="s">
        <v>5770</v>
      </c>
      <c r="DY286" s="27">
        <v>1</v>
      </c>
      <c r="DZ286" t="s">
        <v>5771</v>
      </c>
      <c r="EA286" s="27">
        <v>1</v>
      </c>
      <c r="EB286" t="s">
        <v>5772</v>
      </c>
      <c r="EC286" s="27">
        <v>1</v>
      </c>
      <c r="ED286" t="s">
        <v>5773</v>
      </c>
      <c r="EE286" s="27">
        <v>1</v>
      </c>
      <c r="EF286" t="s">
        <v>5774</v>
      </c>
      <c r="EG286" s="27">
        <v>1</v>
      </c>
      <c r="EH286" t="s">
        <v>5775</v>
      </c>
      <c r="EI286" s="27">
        <v>1</v>
      </c>
      <c r="EJ286" t="s">
        <v>5776</v>
      </c>
      <c r="EK286" s="27">
        <v>1</v>
      </c>
      <c r="EL286" t="s">
        <v>5777</v>
      </c>
      <c r="EM286">
        <v>4</v>
      </c>
      <c r="EP286" s="27">
        <v>0</v>
      </c>
      <c r="EQ286" t="s">
        <v>242</v>
      </c>
      <c r="ER286" t="s">
        <v>242</v>
      </c>
      <c r="ET286" t="s">
        <v>5778</v>
      </c>
      <c r="EU286" t="s">
        <v>242</v>
      </c>
      <c r="EV286" t="s">
        <v>242</v>
      </c>
      <c r="EX286" s="27">
        <v>1</v>
      </c>
      <c r="EY286">
        <v>7618.09</v>
      </c>
      <c r="EZ286" t="s">
        <v>3434</v>
      </c>
      <c r="FA286" s="27">
        <v>0</v>
      </c>
      <c r="FB286" t="s">
        <v>242</v>
      </c>
      <c r="FC286" t="s">
        <v>5779</v>
      </c>
      <c r="FD286" s="27">
        <v>1</v>
      </c>
      <c r="FE286">
        <v>3966.64</v>
      </c>
      <c r="FG286" s="27">
        <v>0</v>
      </c>
      <c r="FH286" t="s">
        <v>242</v>
      </c>
      <c r="FI286" t="s">
        <v>5780</v>
      </c>
      <c r="FJ286">
        <v>1</v>
      </c>
      <c r="FM286" s="27">
        <v>0</v>
      </c>
      <c r="FN286" t="s">
        <v>242</v>
      </c>
      <c r="FO286" t="s">
        <v>242</v>
      </c>
      <c r="FP286" t="s">
        <v>242</v>
      </c>
      <c r="FR286" s="27">
        <v>1</v>
      </c>
      <c r="FS286">
        <v>30.2</v>
      </c>
      <c r="FT286">
        <v>2</v>
      </c>
      <c r="FU286" t="s">
        <v>5781</v>
      </c>
      <c r="FV286" s="27">
        <v>1</v>
      </c>
      <c r="FW286">
        <v>4.7</v>
      </c>
      <c r="FX286">
        <v>6.4</v>
      </c>
      <c r="FY286">
        <v>49.2</v>
      </c>
      <c r="FZ286">
        <v>34.9</v>
      </c>
      <c r="GA286" t="s">
        <v>242</v>
      </c>
      <c r="GB286" t="s">
        <v>242</v>
      </c>
      <c r="GC286" t="s">
        <v>242</v>
      </c>
      <c r="GD286">
        <v>1</v>
      </c>
      <c r="GE286" t="s">
        <v>5782</v>
      </c>
      <c r="GF286">
        <v>1</v>
      </c>
      <c r="GI286" s="27">
        <v>1</v>
      </c>
      <c r="GJ286">
        <v>1.0009999999999999</v>
      </c>
      <c r="GK286">
        <v>1</v>
      </c>
      <c r="GL286" t="s">
        <v>5783</v>
      </c>
      <c r="GM286">
        <v>1</v>
      </c>
      <c r="GP286" s="27">
        <v>1</v>
      </c>
      <c r="GQ286">
        <v>257</v>
      </c>
      <c r="GR286" s="9">
        <v>10.709027777777777</v>
      </c>
      <c r="GT286">
        <v>1</v>
      </c>
      <c r="GW286" s="27">
        <v>0</v>
      </c>
      <c r="GX286" t="s">
        <v>5784</v>
      </c>
      <c r="GY286" s="27">
        <v>0</v>
      </c>
      <c r="GZ286" t="s">
        <v>5785</v>
      </c>
      <c r="HA286" t="s">
        <v>242</v>
      </c>
      <c r="HD286" s="27">
        <v>1</v>
      </c>
      <c r="HE286" t="s">
        <v>5786</v>
      </c>
      <c r="HF286">
        <v>1</v>
      </c>
      <c r="HI286">
        <v>0.61111111100000004</v>
      </c>
      <c r="HJ286">
        <v>1</v>
      </c>
      <c r="HK286">
        <v>0.5</v>
      </c>
      <c r="HL286">
        <v>1</v>
      </c>
      <c r="HM286">
        <v>1</v>
      </c>
      <c r="HN286">
        <v>0</v>
      </c>
      <c r="HO286">
        <v>0.5</v>
      </c>
      <c r="HP286">
        <v>0.66666666699999999</v>
      </c>
      <c r="HQ286">
        <v>1</v>
      </c>
      <c r="HR286">
        <v>1</v>
      </c>
      <c r="HS286">
        <v>0</v>
      </c>
      <c r="HT286">
        <v>1</v>
      </c>
      <c r="HU286">
        <v>1</v>
      </c>
      <c r="HV286">
        <v>0.70370370400000004</v>
      </c>
      <c r="HW286">
        <v>0.625</v>
      </c>
      <c r="HX286">
        <v>0.73333333300000003</v>
      </c>
      <c r="HY286">
        <v>0.68734567899999999</v>
      </c>
      <c r="HZ286" t="s">
        <v>5787</v>
      </c>
      <c r="IA286" t="s">
        <v>266</v>
      </c>
      <c r="IB286" t="s">
        <v>5758</v>
      </c>
      <c r="IC286">
        <v>125843</v>
      </c>
      <c r="ID286">
        <v>143015</v>
      </c>
      <c r="IE286">
        <v>168088</v>
      </c>
      <c r="IF286">
        <v>198270</v>
      </c>
      <c r="IG286">
        <v>125843</v>
      </c>
    </row>
    <row r="287" spans="1:241" customFormat="1" ht="14" customHeight="1" x14ac:dyDescent="0.2">
      <c r="A287">
        <v>286</v>
      </c>
      <c r="B287">
        <v>312</v>
      </c>
      <c r="C287" s="1">
        <v>44795.604861111111</v>
      </c>
      <c r="D287" s="1">
        <v>44795.604861111111</v>
      </c>
      <c r="E287">
        <v>4</v>
      </c>
      <c r="G287" t="s">
        <v>242</v>
      </c>
      <c r="H287" t="s">
        <v>242</v>
      </c>
      <c r="I287">
        <v>1</v>
      </c>
      <c r="J287" s="1">
        <v>44795.604861111111</v>
      </c>
      <c r="K287" t="s">
        <v>5788</v>
      </c>
      <c r="L287" t="s">
        <v>242</v>
      </c>
      <c r="M287" t="s">
        <v>242</v>
      </c>
      <c r="P287" t="s">
        <v>242</v>
      </c>
      <c r="Q287" t="s">
        <v>242</v>
      </c>
      <c r="T287" t="s">
        <v>5789</v>
      </c>
      <c r="V287" t="s">
        <v>5790</v>
      </c>
      <c r="W287">
        <v>655844108</v>
      </c>
      <c r="X287">
        <v>4011</v>
      </c>
      <c r="Y287" t="s">
        <v>476</v>
      </c>
      <c r="Z287" t="s">
        <v>4369</v>
      </c>
      <c r="AA287">
        <v>2021</v>
      </c>
      <c r="AC287">
        <v>0.5</v>
      </c>
      <c r="AF287">
        <v>13</v>
      </c>
      <c r="AG287" t="s">
        <v>242</v>
      </c>
      <c r="AJ287" s="27">
        <v>1</v>
      </c>
      <c r="AK287">
        <v>10</v>
      </c>
      <c r="AL287" s="27">
        <v>1</v>
      </c>
      <c r="AM287">
        <v>5</v>
      </c>
      <c r="AN287" s="27">
        <v>0</v>
      </c>
      <c r="AO287">
        <v>0</v>
      </c>
      <c r="AP287" t="s">
        <v>5791</v>
      </c>
      <c r="AQ287">
        <v>2</v>
      </c>
      <c r="AT287" s="27">
        <v>1</v>
      </c>
      <c r="AU287">
        <v>1</v>
      </c>
      <c r="AV287" s="21">
        <f t="shared" si="16"/>
        <v>7.6923076923076925</v>
      </c>
      <c r="AW287">
        <v>2</v>
      </c>
      <c r="AZ287" s="27">
        <v>1</v>
      </c>
      <c r="BA287">
        <v>2</v>
      </c>
      <c r="BB287" s="21">
        <f t="shared" si="17"/>
        <v>15.384615384615385</v>
      </c>
      <c r="BC287" t="s">
        <v>242</v>
      </c>
      <c r="BF287" s="27">
        <v>1</v>
      </c>
      <c r="BG287">
        <v>6.6</v>
      </c>
      <c r="BI287">
        <v>2</v>
      </c>
      <c r="BL287" s="27">
        <v>1</v>
      </c>
      <c r="BM287">
        <v>2</v>
      </c>
      <c r="BP287" s="27">
        <v>1</v>
      </c>
      <c r="BQ287">
        <v>3</v>
      </c>
      <c r="BR287" s="21">
        <f t="shared" si="18"/>
        <v>23.076923076923077</v>
      </c>
      <c r="BS287" t="s">
        <v>3455</v>
      </c>
      <c r="BT287">
        <v>3</v>
      </c>
      <c r="BW287" s="27">
        <v>1</v>
      </c>
      <c r="BX287">
        <v>3</v>
      </c>
      <c r="BY287" s="21">
        <f t="shared" si="19"/>
        <v>23.076923076923077</v>
      </c>
      <c r="BZ287">
        <v>2</v>
      </c>
      <c r="CA287">
        <v>1</v>
      </c>
      <c r="CD287" s="27">
        <v>0</v>
      </c>
      <c r="CF287" t="s">
        <v>242</v>
      </c>
      <c r="CG287" t="s">
        <v>242</v>
      </c>
      <c r="CI287" s="27">
        <v>0</v>
      </c>
      <c r="CK287" t="s">
        <v>242</v>
      </c>
      <c r="CN287" s="27">
        <v>0</v>
      </c>
      <c r="CO287" s="27">
        <v>0</v>
      </c>
      <c r="CP287" t="s">
        <v>242</v>
      </c>
      <c r="CQ287" t="s">
        <v>242</v>
      </c>
      <c r="CR287" t="s">
        <v>242</v>
      </c>
      <c r="CU287" s="27">
        <v>1</v>
      </c>
      <c r="CV287" t="s">
        <v>5792</v>
      </c>
      <c r="CW287">
        <v>1</v>
      </c>
      <c r="CZ287" s="27">
        <v>1</v>
      </c>
      <c r="DA287">
        <v>3786837</v>
      </c>
      <c r="DB287">
        <v>2</v>
      </c>
      <c r="DD287" s="27">
        <v>1</v>
      </c>
      <c r="DE287" t="s">
        <v>242</v>
      </c>
      <c r="DF287" t="s">
        <v>242</v>
      </c>
      <c r="DH287" t="s">
        <v>242</v>
      </c>
      <c r="DI287">
        <v>193097</v>
      </c>
      <c r="DJ287">
        <v>2</v>
      </c>
      <c r="DL287" s="27">
        <v>1</v>
      </c>
      <c r="DM287">
        <v>163826</v>
      </c>
      <c r="DN287">
        <v>2</v>
      </c>
      <c r="DP287">
        <v>4</v>
      </c>
      <c r="DS287" s="27">
        <v>1</v>
      </c>
      <c r="DT287" t="s">
        <v>5793</v>
      </c>
      <c r="DU287" s="27">
        <v>1</v>
      </c>
      <c r="DV287" t="s">
        <v>5794</v>
      </c>
      <c r="DW287" s="27">
        <v>1</v>
      </c>
      <c r="DX287" t="s">
        <v>5795</v>
      </c>
      <c r="DY287" s="27">
        <v>1</v>
      </c>
      <c r="DZ287" t="s">
        <v>5796</v>
      </c>
      <c r="EA287" s="27">
        <v>1</v>
      </c>
      <c r="EB287" s="2" t="s">
        <v>5797</v>
      </c>
      <c r="EC287" s="27">
        <v>1</v>
      </c>
      <c r="ED287" s="2" t="s">
        <v>5798</v>
      </c>
      <c r="EE287" s="27">
        <v>1</v>
      </c>
      <c r="EF287" t="s">
        <v>5799</v>
      </c>
      <c r="EG287" s="27">
        <v>1</v>
      </c>
      <c r="EH287" t="s">
        <v>5800</v>
      </c>
      <c r="EI287" s="27">
        <v>1</v>
      </c>
      <c r="EJ287" t="s">
        <v>5801</v>
      </c>
      <c r="EK287" s="27">
        <v>1</v>
      </c>
      <c r="EL287" t="s">
        <v>5802</v>
      </c>
      <c r="EM287">
        <v>4</v>
      </c>
      <c r="EP287" s="27">
        <v>0</v>
      </c>
      <c r="EQ287" t="s">
        <v>242</v>
      </c>
      <c r="ER287" t="s">
        <v>242</v>
      </c>
      <c r="EU287" t="s">
        <v>242</v>
      </c>
      <c r="EV287" t="s">
        <v>242</v>
      </c>
      <c r="EX287" s="27">
        <v>0</v>
      </c>
      <c r="EY287" t="s">
        <v>242</v>
      </c>
      <c r="FA287" s="27">
        <v>0</v>
      </c>
      <c r="FB287" t="s">
        <v>242</v>
      </c>
      <c r="FD287" s="27">
        <v>0</v>
      </c>
      <c r="FE287" t="s">
        <v>242</v>
      </c>
      <c r="FG287" s="27">
        <v>0</v>
      </c>
      <c r="FH287" t="s">
        <v>242</v>
      </c>
      <c r="FJ287" t="s">
        <v>242</v>
      </c>
      <c r="FM287" s="27">
        <v>1</v>
      </c>
      <c r="FN287">
        <v>7.3</v>
      </c>
      <c r="FO287">
        <v>63.2</v>
      </c>
      <c r="FP287">
        <v>29.5</v>
      </c>
      <c r="FQ287" t="s">
        <v>5803</v>
      </c>
      <c r="FR287" s="27">
        <v>1</v>
      </c>
      <c r="FS287">
        <v>4.4000000000000004</v>
      </c>
      <c r="FT287">
        <v>1</v>
      </c>
      <c r="FU287" t="s">
        <v>5803</v>
      </c>
      <c r="FV287" s="27">
        <v>1</v>
      </c>
      <c r="FW287">
        <v>13.3</v>
      </c>
      <c r="FX287">
        <v>1.7</v>
      </c>
      <c r="FY287">
        <v>83.6</v>
      </c>
      <c r="FZ287">
        <v>0.2</v>
      </c>
      <c r="GA287" t="s">
        <v>242</v>
      </c>
      <c r="GB287" t="s">
        <v>242</v>
      </c>
      <c r="GC287" t="s">
        <v>242</v>
      </c>
      <c r="GD287">
        <v>1</v>
      </c>
      <c r="GE287" t="s">
        <v>5803</v>
      </c>
      <c r="GF287">
        <v>1</v>
      </c>
      <c r="GI287" s="27">
        <v>0</v>
      </c>
      <c r="GJ287" t="s">
        <v>242</v>
      </c>
      <c r="GK287" t="s">
        <v>242</v>
      </c>
      <c r="GM287" t="s">
        <v>242</v>
      </c>
      <c r="GP287" s="27">
        <v>1</v>
      </c>
      <c r="GQ287">
        <v>138</v>
      </c>
      <c r="GT287">
        <v>1</v>
      </c>
      <c r="GW287" s="27">
        <v>0</v>
      </c>
      <c r="GY287" s="27">
        <v>0</v>
      </c>
      <c r="HA287" t="s">
        <v>242</v>
      </c>
      <c r="HD287" s="27">
        <v>1</v>
      </c>
      <c r="HF287">
        <v>1</v>
      </c>
      <c r="HI287">
        <v>0.77777777800000003</v>
      </c>
      <c r="HJ287">
        <v>0</v>
      </c>
      <c r="HK287">
        <v>0.5</v>
      </c>
      <c r="HL287">
        <v>1</v>
      </c>
      <c r="HM287">
        <v>1</v>
      </c>
      <c r="HN287">
        <v>0</v>
      </c>
      <c r="HO287">
        <v>0</v>
      </c>
      <c r="HP287">
        <v>1</v>
      </c>
      <c r="HQ287">
        <v>0</v>
      </c>
      <c r="HR287">
        <v>1</v>
      </c>
      <c r="HS287">
        <v>0</v>
      </c>
      <c r="HT287">
        <v>1</v>
      </c>
      <c r="HU287">
        <v>1</v>
      </c>
      <c r="HV287">
        <v>0.42592592600000001</v>
      </c>
      <c r="HW287">
        <v>0.5</v>
      </c>
      <c r="HX287">
        <v>0.6</v>
      </c>
      <c r="HY287">
        <v>0.50864197499999997</v>
      </c>
      <c r="HZ287" t="s">
        <v>5789</v>
      </c>
      <c r="IA287" t="s">
        <v>266</v>
      </c>
      <c r="IB287" t="s">
        <v>5789</v>
      </c>
      <c r="IC287">
        <v>11296</v>
      </c>
      <c r="ID287">
        <v>9789</v>
      </c>
      <c r="IE287">
        <v>11142</v>
      </c>
      <c r="IF287">
        <v>12745</v>
      </c>
      <c r="IG287">
        <v>11296</v>
      </c>
    </row>
    <row r="288" spans="1:241" customFormat="1" ht="14" customHeight="1" x14ac:dyDescent="0.2">
      <c r="A288">
        <v>287</v>
      </c>
      <c r="B288">
        <v>313</v>
      </c>
      <c r="C288" s="1">
        <v>44795.604861111111</v>
      </c>
      <c r="D288" s="1">
        <v>44795.604861111111</v>
      </c>
      <c r="E288">
        <v>4</v>
      </c>
      <c r="G288" t="s">
        <v>242</v>
      </c>
      <c r="H288" t="s">
        <v>242</v>
      </c>
      <c r="I288">
        <v>1</v>
      </c>
      <c r="J288" s="1">
        <v>44795.604861111111</v>
      </c>
      <c r="K288" t="s">
        <v>5804</v>
      </c>
      <c r="L288" t="s">
        <v>242</v>
      </c>
      <c r="M288" t="s">
        <v>242</v>
      </c>
      <c r="P288" t="s">
        <v>242</v>
      </c>
      <c r="Q288" t="s">
        <v>242</v>
      </c>
      <c r="T288" t="s">
        <v>5805</v>
      </c>
      <c r="V288" t="s">
        <v>5806</v>
      </c>
      <c r="W288" s="3">
        <v>3.5000000000000001E+113</v>
      </c>
      <c r="X288">
        <v>3577</v>
      </c>
      <c r="Y288" t="s">
        <v>297</v>
      </c>
      <c r="Z288" t="s">
        <v>1077</v>
      </c>
      <c r="AA288">
        <v>2021</v>
      </c>
      <c r="AC288">
        <v>0</v>
      </c>
      <c r="AF288">
        <v>8</v>
      </c>
      <c r="AG288" t="s">
        <v>242</v>
      </c>
      <c r="AJ288" s="27">
        <v>1</v>
      </c>
      <c r="AK288">
        <v>1</v>
      </c>
      <c r="AL288" s="27">
        <v>0</v>
      </c>
      <c r="AM288">
        <v>0</v>
      </c>
      <c r="AN288" s="27">
        <v>0</v>
      </c>
      <c r="AO288">
        <v>0</v>
      </c>
      <c r="AQ288">
        <v>2</v>
      </c>
      <c r="AT288" s="27">
        <v>1</v>
      </c>
      <c r="AU288">
        <v>3</v>
      </c>
      <c r="AV288" s="21">
        <f t="shared" si="16"/>
        <v>37.5</v>
      </c>
      <c r="AW288">
        <v>2</v>
      </c>
      <c r="AZ288" s="27">
        <v>1</v>
      </c>
      <c r="BA288">
        <v>3</v>
      </c>
      <c r="BB288" s="21">
        <f t="shared" si="17"/>
        <v>37.5</v>
      </c>
      <c r="BC288" t="s">
        <v>242</v>
      </c>
      <c r="BF288" s="27">
        <v>1</v>
      </c>
      <c r="BI288">
        <v>2</v>
      </c>
      <c r="BL288" s="27">
        <v>1</v>
      </c>
      <c r="BM288">
        <v>2</v>
      </c>
      <c r="BP288" s="27">
        <v>1</v>
      </c>
      <c r="BQ288">
        <v>3</v>
      </c>
      <c r="BR288" s="21">
        <f t="shared" si="18"/>
        <v>37.5</v>
      </c>
      <c r="BS288" t="s">
        <v>3547</v>
      </c>
      <c r="BT288">
        <v>3</v>
      </c>
      <c r="BW288" s="27">
        <v>0</v>
      </c>
      <c r="BX288" s="24" t="s">
        <v>242</v>
      </c>
      <c r="BY288" s="21" t="s">
        <v>242</v>
      </c>
      <c r="BZ288" t="s">
        <v>242</v>
      </c>
      <c r="CA288" t="s">
        <v>242</v>
      </c>
      <c r="CD288" s="27">
        <v>0</v>
      </c>
      <c r="CF288" t="s">
        <v>242</v>
      </c>
      <c r="CG288" t="s">
        <v>242</v>
      </c>
      <c r="CI288" s="27">
        <v>0</v>
      </c>
      <c r="CK288" t="s">
        <v>242</v>
      </c>
      <c r="CN288" s="27">
        <v>0</v>
      </c>
      <c r="CO288" s="27">
        <v>0</v>
      </c>
      <c r="CP288" t="s">
        <v>242</v>
      </c>
      <c r="CQ288" t="s">
        <v>242</v>
      </c>
      <c r="CR288" t="s">
        <v>242</v>
      </c>
      <c r="CU288" s="27">
        <v>0</v>
      </c>
      <c r="CW288" t="s">
        <v>242</v>
      </c>
      <c r="CZ288" s="27">
        <v>0</v>
      </c>
      <c r="DA288" t="s">
        <v>242</v>
      </c>
      <c r="DB288" t="s">
        <v>242</v>
      </c>
      <c r="DD288" s="27">
        <v>0</v>
      </c>
      <c r="DE288" t="s">
        <v>242</v>
      </c>
      <c r="DF288" t="s">
        <v>242</v>
      </c>
      <c r="DH288" t="s">
        <v>242</v>
      </c>
      <c r="DI288" t="s">
        <v>242</v>
      </c>
      <c r="DJ288" t="s">
        <v>242</v>
      </c>
      <c r="DL288" s="27">
        <v>0</v>
      </c>
      <c r="DM288" t="s">
        <v>242</v>
      </c>
      <c r="DN288" t="s">
        <v>242</v>
      </c>
      <c r="DP288" t="s">
        <v>242</v>
      </c>
      <c r="DS288" s="27">
        <v>1</v>
      </c>
      <c r="DT288" t="s">
        <v>5807</v>
      </c>
      <c r="DU288" s="27">
        <v>0</v>
      </c>
      <c r="DW288" s="27">
        <v>0</v>
      </c>
      <c r="DY288" s="27">
        <v>1</v>
      </c>
      <c r="DZ288" t="s">
        <v>5808</v>
      </c>
      <c r="EA288" s="27">
        <v>0</v>
      </c>
      <c r="EC288" s="27">
        <v>0</v>
      </c>
      <c r="EE288" s="27">
        <v>0</v>
      </c>
      <c r="EG288" s="27">
        <v>0</v>
      </c>
      <c r="EI288" s="27">
        <v>0</v>
      </c>
      <c r="EK288" s="27">
        <v>0</v>
      </c>
      <c r="EM288">
        <v>1</v>
      </c>
      <c r="EP288" s="27">
        <v>0</v>
      </c>
      <c r="EQ288" t="s">
        <v>242</v>
      </c>
      <c r="ER288" t="s">
        <v>242</v>
      </c>
      <c r="EU288" t="s">
        <v>242</v>
      </c>
      <c r="EV288" t="s">
        <v>242</v>
      </c>
      <c r="EX288" s="27">
        <v>0</v>
      </c>
      <c r="EY288" t="s">
        <v>242</v>
      </c>
      <c r="FA288" s="27">
        <v>0</v>
      </c>
      <c r="FB288" t="s">
        <v>242</v>
      </c>
      <c r="FD288" s="27">
        <v>0</v>
      </c>
      <c r="FE288" t="s">
        <v>242</v>
      </c>
      <c r="FG288" s="27">
        <v>0</v>
      </c>
      <c r="FH288" t="s">
        <v>242</v>
      </c>
      <c r="FJ288" t="s">
        <v>242</v>
      </c>
      <c r="FM288" s="27">
        <v>0</v>
      </c>
      <c r="FN288" t="s">
        <v>242</v>
      </c>
      <c r="FO288" t="s">
        <v>242</v>
      </c>
      <c r="FP288" t="s">
        <v>242</v>
      </c>
      <c r="FR288" s="27">
        <v>1</v>
      </c>
      <c r="FS288">
        <v>19</v>
      </c>
      <c r="FT288">
        <v>2</v>
      </c>
      <c r="FV288" s="27">
        <v>1</v>
      </c>
      <c r="FW288">
        <v>2.5</v>
      </c>
      <c r="FX288">
        <v>9.1999999999999993</v>
      </c>
      <c r="FY288">
        <v>47.7</v>
      </c>
      <c r="FZ288">
        <v>38.700000000000003</v>
      </c>
      <c r="GA288" t="s">
        <v>242</v>
      </c>
      <c r="GB288" t="s">
        <v>242</v>
      </c>
      <c r="GC288" t="s">
        <v>242</v>
      </c>
      <c r="GD288">
        <v>1</v>
      </c>
      <c r="GF288">
        <v>1</v>
      </c>
      <c r="GI288" s="27">
        <v>0</v>
      </c>
      <c r="GJ288" t="s">
        <v>242</v>
      </c>
      <c r="GK288" t="s">
        <v>242</v>
      </c>
      <c r="GM288" t="s">
        <v>242</v>
      </c>
      <c r="GP288" s="27">
        <v>1</v>
      </c>
      <c r="GQ288">
        <v>71</v>
      </c>
      <c r="GT288">
        <v>1</v>
      </c>
      <c r="GW288" s="27">
        <v>0</v>
      </c>
      <c r="GY288" s="27">
        <v>0</v>
      </c>
      <c r="HA288" t="s">
        <v>242</v>
      </c>
      <c r="HD288" s="27">
        <v>0</v>
      </c>
      <c r="HF288" t="s">
        <v>242</v>
      </c>
      <c r="HI288">
        <v>0.55555555599999995</v>
      </c>
      <c r="HJ288">
        <v>0</v>
      </c>
      <c r="HK288">
        <v>0</v>
      </c>
      <c r="HL288">
        <v>0</v>
      </c>
      <c r="HM288">
        <v>0.2</v>
      </c>
      <c r="HN288">
        <v>0</v>
      </c>
      <c r="HO288">
        <v>0</v>
      </c>
      <c r="HP288">
        <v>0.66666666699999999</v>
      </c>
      <c r="HQ288">
        <v>0</v>
      </c>
      <c r="HR288">
        <v>1</v>
      </c>
      <c r="HS288">
        <v>0</v>
      </c>
      <c r="HT288">
        <v>0</v>
      </c>
      <c r="HU288">
        <v>1</v>
      </c>
      <c r="HV288">
        <v>0.185185185</v>
      </c>
      <c r="HW288">
        <v>0.05</v>
      </c>
      <c r="HX288">
        <v>0.33333333300000001</v>
      </c>
      <c r="HY288">
        <v>0.189506173</v>
      </c>
      <c r="HZ288" t="s">
        <v>5809</v>
      </c>
      <c r="IA288" t="s">
        <v>266</v>
      </c>
      <c r="IB288" t="s">
        <v>5805</v>
      </c>
      <c r="IC288">
        <v>2156.1999999999998</v>
      </c>
      <c r="ID288">
        <v>2594.4</v>
      </c>
      <c r="IE288">
        <v>3342.2</v>
      </c>
      <c r="IF288">
        <v>4417.3999999999996</v>
      </c>
      <c r="IG288">
        <v>2156.1999999999998</v>
      </c>
    </row>
    <row r="289" spans="1:241" customFormat="1" ht="14" customHeight="1" x14ac:dyDescent="0.2">
      <c r="A289">
        <v>288</v>
      </c>
      <c r="B289">
        <v>314</v>
      </c>
      <c r="C289" s="1">
        <v>44795.604861111111</v>
      </c>
      <c r="D289" s="1">
        <v>44795.604861111111</v>
      </c>
      <c r="E289">
        <v>4</v>
      </c>
      <c r="G289" t="s">
        <v>242</v>
      </c>
      <c r="H289" t="s">
        <v>242</v>
      </c>
      <c r="I289">
        <v>1</v>
      </c>
      <c r="J289" s="1">
        <v>44795.604861111111</v>
      </c>
      <c r="K289" t="s">
        <v>5810</v>
      </c>
      <c r="L289" t="s">
        <v>242</v>
      </c>
      <c r="M289" t="s">
        <v>242</v>
      </c>
      <c r="P289" t="s">
        <v>242</v>
      </c>
      <c r="Q289" t="s">
        <v>242</v>
      </c>
      <c r="T289" t="s">
        <v>5811</v>
      </c>
      <c r="V289" t="s">
        <v>5812</v>
      </c>
      <c r="W289">
        <v>540424108</v>
      </c>
      <c r="X289">
        <v>6331</v>
      </c>
      <c r="Y289" t="s">
        <v>319</v>
      </c>
      <c r="Z289" t="s">
        <v>890</v>
      </c>
      <c r="AA289">
        <v>2019</v>
      </c>
      <c r="AC289">
        <v>0</v>
      </c>
      <c r="AF289">
        <v>12</v>
      </c>
      <c r="AG289" t="s">
        <v>242</v>
      </c>
      <c r="AJ289" s="27">
        <v>1</v>
      </c>
      <c r="AK289">
        <v>3</v>
      </c>
      <c r="AL289" s="27">
        <v>0</v>
      </c>
      <c r="AM289">
        <v>0</v>
      </c>
      <c r="AN289" s="27">
        <v>0</v>
      </c>
      <c r="AO289">
        <v>0</v>
      </c>
      <c r="AQ289">
        <v>3</v>
      </c>
      <c r="AT289" s="27">
        <v>1</v>
      </c>
      <c r="AU289">
        <v>4</v>
      </c>
      <c r="AV289" s="21">
        <f t="shared" si="16"/>
        <v>33.333333333333329</v>
      </c>
      <c r="AW289">
        <v>3</v>
      </c>
      <c r="AZ289" s="27">
        <v>1</v>
      </c>
      <c r="BA289">
        <v>3</v>
      </c>
      <c r="BB289" s="21">
        <f t="shared" si="17"/>
        <v>25</v>
      </c>
      <c r="BC289" t="s">
        <v>242</v>
      </c>
      <c r="BF289" s="27">
        <v>1</v>
      </c>
      <c r="BI289">
        <v>3</v>
      </c>
      <c r="BL289" s="27">
        <v>1</v>
      </c>
      <c r="BM289">
        <v>3</v>
      </c>
      <c r="BP289" s="27">
        <v>0</v>
      </c>
      <c r="BQ289">
        <v>0</v>
      </c>
      <c r="BR289" s="21">
        <f t="shared" si="18"/>
        <v>0</v>
      </c>
      <c r="BT289" t="s">
        <v>242</v>
      </c>
      <c r="BW289" s="27">
        <v>0</v>
      </c>
      <c r="BX289" s="24" t="s">
        <v>242</v>
      </c>
      <c r="BY289" s="21" t="s">
        <v>242</v>
      </c>
      <c r="BZ289" t="s">
        <v>242</v>
      </c>
      <c r="CA289" t="s">
        <v>242</v>
      </c>
      <c r="CD289" s="27">
        <v>0</v>
      </c>
      <c r="CF289" t="s">
        <v>242</v>
      </c>
      <c r="CG289" t="s">
        <v>242</v>
      </c>
      <c r="CI289" s="27">
        <v>1</v>
      </c>
      <c r="CJ289" s="2" t="s">
        <v>5813</v>
      </c>
      <c r="CK289">
        <v>1</v>
      </c>
      <c r="CN289" s="27">
        <v>0</v>
      </c>
      <c r="CO289" s="27">
        <v>0</v>
      </c>
      <c r="CP289" t="s">
        <v>242</v>
      </c>
      <c r="CQ289" t="s">
        <v>242</v>
      </c>
      <c r="CR289" t="s">
        <v>242</v>
      </c>
      <c r="CU289" s="27">
        <v>1</v>
      </c>
      <c r="CV289" t="s">
        <v>5814</v>
      </c>
      <c r="CW289">
        <v>1</v>
      </c>
      <c r="CZ289" s="27">
        <v>0</v>
      </c>
      <c r="DA289" t="s">
        <v>242</v>
      </c>
      <c r="DB289" t="s">
        <v>242</v>
      </c>
      <c r="DD289" s="27">
        <v>0</v>
      </c>
      <c r="DE289" t="s">
        <v>242</v>
      </c>
      <c r="DF289" t="s">
        <v>242</v>
      </c>
      <c r="DH289" t="s">
        <v>242</v>
      </c>
      <c r="DI289" t="s">
        <v>242</v>
      </c>
      <c r="DJ289" t="s">
        <v>242</v>
      </c>
      <c r="DL289" s="27">
        <v>0</v>
      </c>
      <c r="DM289" t="s">
        <v>242</v>
      </c>
      <c r="DN289" t="s">
        <v>242</v>
      </c>
      <c r="DP289" t="s">
        <v>242</v>
      </c>
      <c r="DS289" s="27">
        <v>0</v>
      </c>
      <c r="DU289" s="27">
        <v>0</v>
      </c>
      <c r="DW289" s="27">
        <v>0</v>
      </c>
      <c r="DY289" s="27">
        <v>1</v>
      </c>
      <c r="DZ289" s="2" t="s">
        <v>5815</v>
      </c>
      <c r="EA289" s="27">
        <v>0</v>
      </c>
      <c r="EC289" s="27">
        <v>0</v>
      </c>
      <c r="EE289" s="27">
        <v>0</v>
      </c>
      <c r="EG289" s="27">
        <v>0</v>
      </c>
      <c r="EI289" s="27">
        <v>0</v>
      </c>
      <c r="EK289" s="27">
        <v>1</v>
      </c>
      <c r="EL289" t="s">
        <v>5816</v>
      </c>
      <c r="EM289">
        <v>1</v>
      </c>
      <c r="EP289" s="27">
        <v>0</v>
      </c>
      <c r="EQ289" t="s">
        <v>242</v>
      </c>
      <c r="ER289" t="s">
        <v>242</v>
      </c>
      <c r="EU289" t="s">
        <v>242</v>
      </c>
      <c r="EV289" t="s">
        <v>242</v>
      </c>
      <c r="EX289" s="27">
        <v>0</v>
      </c>
      <c r="EY289" t="s">
        <v>242</v>
      </c>
      <c r="FA289" s="27">
        <v>0</v>
      </c>
      <c r="FB289" t="s">
        <v>242</v>
      </c>
      <c r="FD289" s="27">
        <v>0</v>
      </c>
      <c r="FE289" t="s">
        <v>242</v>
      </c>
      <c r="FG289" s="27">
        <v>0</v>
      </c>
      <c r="FH289" t="s">
        <v>242</v>
      </c>
      <c r="FJ289" t="s">
        <v>242</v>
      </c>
      <c r="FM289" s="27">
        <v>0</v>
      </c>
      <c r="FN289" t="s">
        <v>242</v>
      </c>
      <c r="FO289" t="s">
        <v>242</v>
      </c>
      <c r="FP289" t="s">
        <v>242</v>
      </c>
      <c r="FR289" s="27">
        <v>0</v>
      </c>
      <c r="FS289" t="s">
        <v>242</v>
      </c>
      <c r="FT289" t="s">
        <v>242</v>
      </c>
      <c r="FV289" s="27">
        <v>0</v>
      </c>
      <c r="FW289" t="s">
        <v>242</v>
      </c>
      <c r="FX289" t="s">
        <v>242</v>
      </c>
      <c r="FY289" t="s">
        <v>242</v>
      </c>
      <c r="FZ289" t="s">
        <v>242</v>
      </c>
      <c r="GA289" t="s">
        <v>242</v>
      </c>
      <c r="GB289" t="s">
        <v>242</v>
      </c>
      <c r="GC289" t="s">
        <v>242</v>
      </c>
      <c r="GD289" t="s">
        <v>242</v>
      </c>
      <c r="GF289" t="s">
        <v>242</v>
      </c>
      <c r="GI289" s="27">
        <v>0</v>
      </c>
      <c r="GJ289" t="s">
        <v>242</v>
      </c>
      <c r="GK289" t="s">
        <v>242</v>
      </c>
      <c r="GM289" t="s">
        <v>242</v>
      </c>
      <c r="GP289" s="27">
        <v>1</v>
      </c>
      <c r="GQ289">
        <v>79</v>
      </c>
      <c r="GT289">
        <v>1</v>
      </c>
      <c r="GW289" s="27">
        <v>0</v>
      </c>
      <c r="GY289" s="27">
        <v>0</v>
      </c>
      <c r="HA289" t="s">
        <v>242</v>
      </c>
      <c r="HD289" s="27">
        <v>0</v>
      </c>
      <c r="HF289" t="s">
        <v>242</v>
      </c>
      <c r="HI289">
        <v>0.44444444399999999</v>
      </c>
      <c r="HJ289">
        <v>1</v>
      </c>
      <c r="HK289">
        <v>0.5</v>
      </c>
      <c r="HL289">
        <v>0</v>
      </c>
      <c r="HM289">
        <v>0.2</v>
      </c>
      <c r="HN289">
        <v>0</v>
      </c>
      <c r="HO289">
        <v>0</v>
      </c>
      <c r="HP289">
        <v>0</v>
      </c>
      <c r="HQ289">
        <v>0</v>
      </c>
      <c r="HR289">
        <v>1</v>
      </c>
      <c r="HS289">
        <v>0</v>
      </c>
      <c r="HT289">
        <v>0</v>
      </c>
      <c r="HU289">
        <v>1</v>
      </c>
      <c r="HV289">
        <v>0.64814814799999998</v>
      </c>
      <c r="HW289">
        <v>0.05</v>
      </c>
      <c r="HX289">
        <v>0.2</v>
      </c>
      <c r="HY289">
        <v>0.29938271599999999</v>
      </c>
      <c r="HZ289" t="s">
        <v>5817</v>
      </c>
      <c r="IA289" t="s">
        <v>266</v>
      </c>
      <c r="IB289" t="s">
        <v>5811</v>
      </c>
      <c r="IC289">
        <v>15067</v>
      </c>
      <c r="ID289">
        <v>13777</v>
      </c>
      <c r="IE289">
        <v>14176</v>
      </c>
      <c r="IF289">
        <v>14284</v>
      </c>
      <c r="IG289">
        <v>15067</v>
      </c>
    </row>
    <row r="290" spans="1:241" customFormat="1" ht="14" customHeight="1" x14ac:dyDescent="0.2">
      <c r="A290">
        <v>289</v>
      </c>
      <c r="B290">
        <v>316</v>
      </c>
      <c r="C290" s="1">
        <v>44795.604861111111</v>
      </c>
      <c r="D290" s="1">
        <v>44795.604861111111</v>
      </c>
      <c r="E290">
        <v>4</v>
      </c>
      <c r="G290" t="s">
        <v>242</v>
      </c>
      <c r="H290" t="s">
        <v>242</v>
      </c>
      <c r="I290">
        <v>1</v>
      </c>
      <c r="J290" s="1">
        <v>44795.604861111111</v>
      </c>
      <c r="K290" t="s">
        <v>5818</v>
      </c>
      <c r="L290" t="s">
        <v>242</v>
      </c>
      <c r="M290" t="s">
        <v>242</v>
      </c>
      <c r="P290" t="s">
        <v>242</v>
      </c>
      <c r="Q290" t="s">
        <v>242</v>
      </c>
      <c r="T290" t="s">
        <v>5819</v>
      </c>
      <c r="V290" t="s">
        <v>5820</v>
      </c>
      <c r="W290" t="s">
        <v>5821</v>
      </c>
      <c r="X290">
        <v>6141</v>
      </c>
      <c r="Y290" t="s">
        <v>319</v>
      </c>
      <c r="Z290" t="s">
        <v>5671</v>
      </c>
      <c r="AA290">
        <v>2019</v>
      </c>
      <c r="AC290">
        <v>0.5</v>
      </c>
      <c r="AD290">
        <v>5</v>
      </c>
      <c r="AF290">
        <v>13</v>
      </c>
      <c r="AG290" t="s">
        <v>242</v>
      </c>
      <c r="AJ290" s="27">
        <v>0</v>
      </c>
      <c r="AK290">
        <v>0</v>
      </c>
      <c r="AL290" s="27">
        <v>0</v>
      </c>
      <c r="AM290">
        <v>0</v>
      </c>
      <c r="AN290" s="27">
        <v>0</v>
      </c>
      <c r="AO290">
        <v>0</v>
      </c>
      <c r="AQ290" t="s">
        <v>242</v>
      </c>
      <c r="AT290" s="27">
        <v>1</v>
      </c>
      <c r="AU290">
        <v>1</v>
      </c>
      <c r="AV290" s="21">
        <f t="shared" si="16"/>
        <v>7.6923076923076925</v>
      </c>
      <c r="AW290">
        <v>2</v>
      </c>
      <c r="AZ290" s="27">
        <v>1</v>
      </c>
      <c r="BA290">
        <v>2</v>
      </c>
      <c r="BB290" s="21">
        <f t="shared" si="17"/>
        <v>15.384615384615385</v>
      </c>
      <c r="BC290" t="s">
        <v>242</v>
      </c>
      <c r="BF290" s="27">
        <v>0</v>
      </c>
      <c r="BI290" t="s">
        <v>242</v>
      </c>
      <c r="BL290" s="27">
        <v>1</v>
      </c>
      <c r="BM290">
        <v>2</v>
      </c>
      <c r="BP290" s="27">
        <v>1</v>
      </c>
      <c r="BQ290">
        <v>3</v>
      </c>
      <c r="BR290" s="21">
        <f t="shared" si="18"/>
        <v>23.076923076923077</v>
      </c>
      <c r="BS290" t="s">
        <v>5822</v>
      </c>
      <c r="BT290">
        <v>1</v>
      </c>
      <c r="BW290" s="27">
        <v>0</v>
      </c>
      <c r="BX290" s="24" t="s">
        <v>242</v>
      </c>
      <c r="BY290" s="21" t="s">
        <v>242</v>
      </c>
      <c r="BZ290" t="s">
        <v>242</v>
      </c>
      <c r="CA290" t="s">
        <v>242</v>
      </c>
      <c r="CD290" s="27">
        <v>0</v>
      </c>
      <c r="CF290" t="s">
        <v>242</v>
      </c>
      <c r="CG290" t="s">
        <v>242</v>
      </c>
      <c r="CI290" s="27">
        <v>1</v>
      </c>
      <c r="CJ290" t="s">
        <v>5823</v>
      </c>
      <c r="CK290">
        <v>1</v>
      </c>
      <c r="CN290" s="27">
        <v>0</v>
      </c>
      <c r="CO290" s="27">
        <v>0</v>
      </c>
      <c r="CP290" t="s">
        <v>242</v>
      </c>
      <c r="CQ290" t="s">
        <v>242</v>
      </c>
      <c r="CR290" t="s">
        <v>242</v>
      </c>
      <c r="CU290" s="27">
        <v>0</v>
      </c>
      <c r="CW290" t="s">
        <v>242</v>
      </c>
      <c r="CZ290" s="27">
        <v>1</v>
      </c>
      <c r="DA290">
        <v>9495</v>
      </c>
      <c r="DB290">
        <v>2</v>
      </c>
      <c r="DC290" t="s">
        <v>5824</v>
      </c>
      <c r="DD290" s="27">
        <v>1</v>
      </c>
      <c r="DE290">
        <v>135</v>
      </c>
      <c r="DF290">
        <v>2</v>
      </c>
      <c r="DG290">
        <v>146671</v>
      </c>
      <c r="DH290">
        <v>2</v>
      </c>
      <c r="DI290" t="s">
        <v>242</v>
      </c>
      <c r="DJ290" t="s">
        <v>242</v>
      </c>
      <c r="DL290" s="27">
        <v>1</v>
      </c>
      <c r="DM290">
        <v>390975.51</v>
      </c>
      <c r="DN290">
        <v>2</v>
      </c>
      <c r="DO290" t="s">
        <v>5824</v>
      </c>
      <c r="DP290">
        <v>4</v>
      </c>
      <c r="DS290" s="27">
        <v>1</v>
      </c>
      <c r="DT290" t="s">
        <v>5825</v>
      </c>
      <c r="DU290" s="27">
        <v>1</v>
      </c>
      <c r="DV290" t="s">
        <v>5826</v>
      </c>
      <c r="DW290" s="27">
        <v>1</v>
      </c>
      <c r="DX290" t="s">
        <v>5827</v>
      </c>
      <c r="DY290" s="27">
        <v>1</v>
      </c>
      <c r="DZ290" t="s">
        <v>5828</v>
      </c>
      <c r="EA290" s="27">
        <v>0</v>
      </c>
      <c r="EC290" s="27">
        <v>1</v>
      </c>
      <c r="ED290" t="s">
        <v>5829</v>
      </c>
      <c r="EE290" s="27">
        <v>1</v>
      </c>
      <c r="EF290" t="s">
        <v>5830</v>
      </c>
      <c r="EG290" s="27">
        <v>1</v>
      </c>
      <c r="EH290" t="s">
        <v>5831</v>
      </c>
      <c r="EI290" s="27">
        <v>1</v>
      </c>
      <c r="EJ290" t="s">
        <v>5832</v>
      </c>
      <c r="EK290" s="27">
        <v>1</v>
      </c>
      <c r="EM290">
        <v>4</v>
      </c>
      <c r="EP290" s="27">
        <v>0</v>
      </c>
      <c r="EQ290" t="s">
        <v>242</v>
      </c>
      <c r="ER290" t="s">
        <v>242</v>
      </c>
      <c r="EU290" t="s">
        <v>242</v>
      </c>
      <c r="EV290" t="s">
        <v>242</v>
      </c>
      <c r="EX290" s="27">
        <v>0</v>
      </c>
      <c r="EY290" t="s">
        <v>242</v>
      </c>
      <c r="FA290" s="27">
        <v>0</v>
      </c>
      <c r="FB290" t="s">
        <v>242</v>
      </c>
      <c r="FD290" s="27">
        <v>1</v>
      </c>
      <c r="FE290">
        <v>1749.56</v>
      </c>
      <c r="FG290" s="27">
        <v>0</v>
      </c>
      <c r="FH290" t="s">
        <v>242</v>
      </c>
      <c r="FJ290">
        <v>1</v>
      </c>
      <c r="FM290" s="27">
        <v>0</v>
      </c>
      <c r="FN290" t="s">
        <v>242</v>
      </c>
      <c r="FO290" t="s">
        <v>242</v>
      </c>
      <c r="FP290" t="s">
        <v>242</v>
      </c>
      <c r="FR290" s="27">
        <v>1</v>
      </c>
      <c r="FS290">
        <v>52.7</v>
      </c>
      <c r="FT290">
        <v>2</v>
      </c>
      <c r="FV290" s="27">
        <v>1</v>
      </c>
      <c r="FW290">
        <v>20.399999999999999</v>
      </c>
      <c r="FX290">
        <v>9.8000000000000007</v>
      </c>
      <c r="FY290">
        <v>49.7</v>
      </c>
      <c r="FZ290">
        <v>16.7</v>
      </c>
      <c r="GA290" t="s">
        <v>242</v>
      </c>
      <c r="GB290" t="s">
        <v>242</v>
      </c>
      <c r="GC290" t="s">
        <v>242</v>
      </c>
      <c r="GD290">
        <v>1</v>
      </c>
      <c r="GF290">
        <v>1</v>
      </c>
      <c r="GI290" s="27">
        <v>1</v>
      </c>
      <c r="GJ290">
        <v>1</v>
      </c>
      <c r="GK290">
        <v>1</v>
      </c>
      <c r="GM290">
        <v>1</v>
      </c>
      <c r="GP290" s="27">
        <v>1</v>
      </c>
      <c r="GQ290">
        <v>258</v>
      </c>
      <c r="GT290">
        <v>1</v>
      </c>
      <c r="GW290" s="27">
        <v>0</v>
      </c>
      <c r="GY290" s="27">
        <v>0</v>
      </c>
      <c r="HA290" t="s">
        <v>242</v>
      </c>
      <c r="HD290" s="27">
        <v>1</v>
      </c>
      <c r="HE290" t="s">
        <v>5833</v>
      </c>
      <c r="HF290">
        <v>1</v>
      </c>
      <c r="HI290">
        <v>0.44444444399999999</v>
      </c>
      <c r="HJ290">
        <v>1</v>
      </c>
      <c r="HK290">
        <v>0</v>
      </c>
      <c r="HL290">
        <v>1</v>
      </c>
      <c r="HM290">
        <v>0.9</v>
      </c>
      <c r="HN290">
        <v>0</v>
      </c>
      <c r="HO290">
        <v>0.25</v>
      </c>
      <c r="HP290">
        <v>0.66666666699999999</v>
      </c>
      <c r="HQ290">
        <v>1</v>
      </c>
      <c r="HR290">
        <v>1</v>
      </c>
      <c r="HS290">
        <v>0</v>
      </c>
      <c r="HT290">
        <v>1</v>
      </c>
      <c r="HU290">
        <v>1</v>
      </c>
      <c r="HV290">
        <v>0.48148148099999999</v>
      </c>
      <c r="HW290">
        <v>0.53749999999999998</v>
      </c>
      <c r="HX290">
        <v>0.73333333300000003</v>
      </c>
      <c r="HY290">
        <v>0.58410493799999996</v>
      </c>
      <c r="HZ290" t="s">
        <v>5834</v>
      </c>
      <c r="IA290" t="s">
        <v>266</v>
      </c>
      <c r="IB290" t="s">
        <v>5819</v>
      </c>
      <c r="IC290">
        <v>33907</v>
      </c>
      <c r="ID290">
        <v>31607</v>
      </c>
      <c r="IE290">
        <v>32033</v>
      </c>
      <c r="IF290">
        <v>38373</v>
      </c>
      <c r="IG290">
        <v>33907</v>
      </c>
    </row>
    <row r="291" spans="1:241" customFormat="1" ht="14" customHeight="1" x14ac:dyDescent="0.2">
      <c r="A291">
        <v>290</v>
      </c>
      <c r="B291">
        <v>317</v>
      </c>
      <c r="C291" s="1">
        <v>44795.604861111111</v>
      </c>
      <c r="D291" s="1">
        <v>44795.604861111111</v>
      </c>
      <c r="E291">
        <v>4</v>
      </c>
      <c r="G291" t="s">
        <v>242</v>
      </c>
      <c r="H291" t="s">
        <v>242</v>
      </c>
      <c r="I291">
        <v>1</v>
      </c>
      <c r="J291" s="1">
        <v>44795.604861111111</v>
      </c>
      <c r="K291" t="s">
        <v>5835</v>
      </c>
      <c r="L291" t="s">
        <v>242</v>
      </c>
      <c r="M291" t="s">
        <v>242</v>
      </c>
      <c r="P291" t="s">
        <v>242</v>
      </c>
      <c r="Q291" t="s">
        <v>242</v>
      </c>
      <c r="T291" t="s">
        <v>5836</v>
      </c>
      <c r="U291" s="24">
        <v>886982</v>
      </c>
      <c r="V291" t="s">
        <v>5837</v>
      </c>
      <c r="W291" t="s">
        <v>5838</v>
      </c>
      <c r="X291">
        <v>6211</v>
      </c>
      <c r="Y291" t="s">
        <v>319</v>
      </c>
      <c r="Z291" t="s">
        <v>1051</v>
      </c>
      <c r="AA291">
        <v>2019</v>
      </c>
      <c r="AC291">
        <v>0</v>
      </c>
      <c r="AF291">
        <v>11</v>
      </c>
      <c r="AG291" t="s">
        <v>242</v>
      </c>
      <c r="AJ291" s="27">
        <v>0</v>
      </c>
      <c r="AK291">
        <v>0</v>
      </c>
      <c r="AL291" s="27">
        <v>0</v>
      </c>
      <c r="AM291">
        <v>0</v>
      </c>
      <c r="AN291" s="27">
        <v>0</v>
      </c>
      <c r="AO291">
        <v>0</v>
      </c>
      <c r="AQ291" t="s">
        <v>242</v>
      </c>
      <c r="AT291" s="44">
        <v>1</v>
      </c>
      <c r="AU291" s="24">
        <v>10</v>
      </c>
      <c r="AV291" s="21">
        <f t="shared" si="16"/>
        <v>90.909090909090907</v>
      </c>
      <c r="AW291" t="s">
        <v>242</v>
      </c>
      <c r="AZ291" s="27">
        <v>1</v>
      </c>
      <c r="BA291" s="24">
        <v>9</v>
      </c>
      <c r="BB291" s="21">
        <f t="shared" si="17"/>
        <v>81.818181818181827</v>
      </c>
      <c r="BC291" t="s">
        <v>242</v>
      </c>
      <c r="BF291" s="27">
        <v>1</v>
      </c>
      <c r="BG291">
        <v>5.3</v>
      </c>
      <c r="BI291">
        <v>2</v>
      </c>
      <c r="BL291" s="27">
        <v>1</v>
      </c>
      <c r="BM291">
        <v>2</v>
      </c>
      <c r="BP291" s="27">
        <v>1</v>
      </c>
      <c r="BQ291">
        <v>4</v>
      </c>
      <c r="BR291" s="21">
        <f t="shared" si="18"/>
        <v>36.363636363636367</v>
      </c>
      <c r="BS291" t="s">
        <v>5839</v>
      </c>
      <c r="BT291">
        <v>1</v>
      </c>
      <c r="BW291" s="27">
        <v>1</v>
      </c>
      <c r="BX291">
        <v>2</v>
      </c>
      <c r="BY291" s="21">
        <f t="shared" si="19"/>
        <v>18.181818181818183</v>
      </c>
      <c r="BZ291" t="s">
        <v>242</v>
      </c>
      <c r="CA291">
        <v>1</v>
      </c>
      <c r="CD291" s="27">
        <v>0.5</v>
      </c>
      <c r="CE291" t="s">
        <v>5840</v>
      </c>
      <c r="CF291">
        <v>1</v>
      </c>
      <c r="CG291" t="s">
        <v>242</v>
      </c>
      <c r="CI291" s="27">
        <v>1</v>
      </c>
      <c r="CJ291" t="s">
        <v>5841</v>
      </c>
      <c r="CK291">
        <v>1</v>
      </c>
      <c r="CN291" s="27">
        <v>0</v>
      </c>
      <c r="CO291" s="27">
        <v>0</v>
      </c>
      <c r="CP291" t="s">
        <v>242</v>
      </c>
      <c r="CQ291" t="s">
        <v>242</v>
      </c>
      <c r="CR291" t="s">
        <v>242</v>
      </c>
      <c r="CU291" s="27">
        <v>1</v>
      </c>
      <c r="CV291" t="s">
        <v>5842</v>
      </c>
      <c r="CW291">
        <v>1</v>
      </c>
      <c r="CZ291" s="27">
        <v>1</v>
      </c>
      <c r="DA291">
        <v>12673</v>
      </c>
      <c r="DB291">
        <v>2</v>
      </c>
      <c r="DC291" t="s">
        <v>5843</v>
      </c>
      <c r="DD291" s="27">
        <v>1</v>
      </c>
      <c r="DE291">
        <v>9109</v>
      </c>
      <c r="DF291">
        <v>2</v>
      </c>
      <c r="DG291">
        <v>166249</v>
      </c>
      <c r="DH291">
        <v>2</v>
      </c>
      <c r="DI291" t="s">
        <v>242</v>
      </c>
      <c r="DJ291" t="s">
        <v>242</v>
      </c>
      <c r="DK291" s="2" t="s">
        <v>5844</v>
      </c>
      <c r="DL291" s="27">
        <v>1</v>
      </c>
      <c r="DM291">
        <v>135473</v>
      </c>
      <c r="DN291">
        <v>2</v>
      </c>
      <c r="DO291" t="s">
        <v>5845</v>
      </c>
      <c r="DP291">
        <v>1</v>
      </c>
      <c r="DS291" s="27">
        <v>1</v>
      </c>
      <c r="DT291" s="2" t="s">
        <v>5846</v>
      </c>
      <c r="DU291" s="27">
        <v>0.5</v>
      </c>
      <c r="DV291" t="s">
        <v>5847</v>
      </c>
      <c r="DW291" s="27">
        <v>0</v>
      </c>
      <c r="DX291" s="2" t="s">
        <v>5848</v>
      </c>
      <c r="DY291" s="27">
        <v>0.5</v>
      </c>
      <c r="DZ291" t="s">
        <v>5849</v>
      </c>
      <c r="EA291" s="27">
        <v>0.5</v>
      </c>
      <c r="EB291" s="2" t="s">
        <v>5850</v>
      </c>
      <c r="EC291" s="27">
        <v>1</v>
      </c>
      <c r="ED291" t="s">
        <v>5851</v>
      </c>
      <c r="EE291" s="27">
        <v>1</v>
      </c>
      <c r="EF291" t="s">
        <v>5852</v>
      </c>
      <c r="EG291" s="27">
        <v>1</v>
      </c>
      <c r="EH291" t="s">
        <v>5853</v>
      </c>
      <c r="EI291" s="27">
        <v>1</v>
      </c>
      <c r="EJ291" t="s">
        <v>5854</v>
      </c>
      <c r="EK291" s="27">
        <v>1</v>
      </c>
      <c r="EM291">
        <v>1</v>
      </c>
      <c r="EP291" s="27">
        <v>0</v>
      </c>
      <c r="EQ291" t="s">
        <v>242</v>
      </c>
      <c r="ER291" t="s">
        <v>242</v>
      </c>
      <c r="EU291" t="s">
        <v>242</v>
      </c>
      <c r="EV291" t="s">
        <v>242</v>
      </c>
      <c r="EX291" s="27">
        <v>1</v>
      </c>
      <c r="EY291">
        <v>1093979</v>
      </c>
      <c r="EZ291" t="s">
        <v>3418</v>
      </c>
      <c r="FA291" s="27">
        <v>0</v>
      </c>
      <c r="FB291" t="s">
        <v>242</v>
      </c>
      <c r="FC291" s="2" t="s">
        <v>5855</v>
      </c>
      <c r="FD291" s="27">
        <v>0</v>
      </c>
      <c r="FE291" t="s">
        <v>242</v>
      </c>
      <c r="FG291" s="27">
        <v>0</v>
      </c>
      <c r="FH291" t="s">
        <v>242</v>
      </c>
      <c r="FJ291">
        <v>1</v>
      </c>
      <c r="FM291" s="27">
        <v>0</v>
      </c>
      <c r="FN291" t="s">
        <v>242</v>
      </c>
      <c r="FO291" t="s">
        <v>242</v>
      </c>
      <c r="FP291" t="s">
        <v>242</v>
      </c>
      <c r="FR291" s="27">
        <v>1</v>
      </c>
      <c r="FS291">
        <v>39.799999999999997</v>
      </c>
      <c r="FT291">
        <v>2</v>
      </c>
      <c r="FU291" t="s">
        <v>5856</v>
      </c>
      <c r="FV291" s="27">
        <v>1</v>
      </c>
      <c r="FW291">
        <v>6.6</v>
      </c>
      <c r="FX291">
        <v>9.6</v>
      </c>
      <c r="FY291">
        <v>55.6</v>
      </c>
      <c r="FZ291">
        <v>25.6</v>
      </c>
      <c r="GA291" t="s">
        <v>242</v>
      </c>
      <c r="GB291" t="s">
        <v>242</v>
      </c>
      <c r="GC291" t="s">
        <v>242</v>
      </c>
      <c r="GD291" t="s">
        <v>242</v>
      </c>
      <c r="GE291" s="2" t="s">
        <v>5857</v>
      </c>
      <c r="GF291">
        <v>1</v>
      </c>
      <c r="GI291" s="27">
        <v>0</v>
      </c>
      <c r="GJ291" t="s">
        <v>242</v>
      </c>
      <c r="GK291" t="s">
        <v>242</v>
      </c>
      <c r="GM291" t="s">
        <v>242</v>
      </c>
      <c r="GP291" s="44">
        <v>1</v>
      </c>
      <c r="GQ291">
        <v>178</v>
      </c>
      <c r="GT291" t="s">
        <v>242</v>
      </c>
      <c r="GW291" s="27">
        <v>0</v>
      </c>
      <c r="GX291" t="s">
        <v>5858</v>
      </c>
      <c r="GY291" s="27">
        <v>0</v>
      </c>
      <c r="GZ291" t="s">
        <v>5859</v>
      </c>
      <c r="HA291" t="s">
        <v>242</v>
      </c>
      <c r="HD291" s="27">
        <v>0</v>
      </c>
      <c r="HF291" t="s">
        <v>242</v>
      </c>
      <c r="HI291">
        <v>0.61111111100000004</v>
      </c>
      <c r="HJ291">
        <v>1</v>
      </c>
      <c r="HK291">
        <v>0.5</v>
      </c>
      <c r="HL291">
        <v>1</v>
      </c>
      <c r="HM291">
        <v>0.75</v>
      </c>
      <c r="HN291">
        <v>0</v>
      </c>
      <c r="HO291">
        <v>0.25</v>
      </c>
      <c r="HP291">
        <v>0.66666666699999999</v>
      </c>
      <c r="HQ291">
        <v>0</v>
      </c>
      <c r="HR291">
        <v>0</v>
      </c>
      <c r="HS291">
        <v>0</v>
      </c>
      <c r="HT291">
        <v>0</v>
      </c>
      <c r="HU291">
        <v>1</v>
      </c>
      <c r="HV291">
        <v>0.70370370400000004</v>
      </c>
      <c r="HW291">
        <v>0.5</v>
      </c>
      <c r="HX291">
        <v>0.133333333</v>
      </c>
      <c r="HY291">
        <v>0.44567901199999999</v>
      </c>
      <c r="HZ291" t="s">
        <v>5860</v>
      </c>
      <c r="IA291" t="s">
        <v>266</v>
      </c>
      <c r="IB291" t="s">
        <v>5836</v>
      </c>
      <c r="IC291">
        <v>53922</v>
      </c>
      <c r="ID291">
        <v>53498</v>
      </c>
      <c r="IE291">
        <v>64989</v>
      </c>
      <c r="IF291">
        <v>68711</v>
      </c>
      <c r="IG291">
        <v>53922</v>
      </c>
    </row>
    <row r="292" spans="1:241" customFormat="1" ht="14" customHeight="1" x14ac:dyDescent="0.2">
      <c r="A292">
        <v>291</v>
      </c>
      <c r="B292">
        <v>318</v>
      </c>
      <c r="C292" s="1">
        <v>44795.604861111111</v>
      </c>
      <c r="D292" s="1">
        <v>44795.604861111111</v>
      </c>
      <c r="E292">
        <v>4</v>
      </c>
      <c r="G292" t="s">
        <v>242</v>
      </c>
      <c r="H292" t="s">
        <v>242</v>
      </c>
      <c r="I292">
        <v>1</v>
      </c>
      <c r="J292" s="1">
        <v>44795.604861111111</v>
      </c>
      <c r="K292" t="s">
        <v>5861</v>
      </c>
      <c r="L292" t="s">
        <v>242</v>
      </c>
      <c r="M292" t="s">
        <v>242</v>
      </c>
      <c r="P292" t="s">
        <v>242</v>
      </c>
      <c r="Q292" t="s">
        <v>242</v>
      </c>
      <c r="T292" t="s">
        <v>5862</v>
      </c>
      <c r="V292" t="s">
        <v>5863</v>
      </c>
      <c r="W292">
        <v>64058100</v>
      </c>
      <c r="X292">
        <v>6020</v>
      </c>
      <c r="Y292" t="s">
        <v>319</v>
      </c>
      <c r="Z292" t="s">
        <v>1051</v>
      </c>
      <c r="AA292">
        <v>2019</v>
      </c>
      <c r="AC292">
        <v>0</v>
      </c>
      <c r="AF292">
        <v>12</v>
      </c>
      <c r="AG292" t="s">
        <v>242</v>
      </c>
      <c r="AJ292" s="27">
        <v>1</v>
      </c>
      <c r="AK292">
        <v>12</v>
      </c>
      <c r="AL292" s="27">
        <v>0</v>
      </c>
      <c r="AM292">
        <v>0</v>
      </c>
      <c r="AN292" s="27">
        <v>0</v>
      </c>
      <c r="AO292">
        <v>0</v>
      </c>
      <c r="AQ292">
        <v>3</v>
      </c>
      <c r="AT292" s="27">
        <v>1</v>
      </c>
      <c r="AU292">
        <v>1</v>
      </c>
      <c r="AV292" s="21">
        <f t="shared" si="16"/>
        <v>8.3333333333333321</v>
      </c>
      <c r="AW292">
        <v>2</v>
      </c>
      <c r="AZ292" s="27">
        <v>1</v>
      </c>
      <c r="BA292">
        <v>2</v>
      </c>
      <c r="BB292" s="21">
        <f t="shared" si="17"/>
        <v>16.666666666666664</v>
      </c>
      <c r="BC292" t="s">
        <v>242</v>
      </c>
      <c r="BF292" s="27">
        <v>1</v>
      </c>
      <c r="BG292">
        <v>5.6</v>
      </c>
      <c r="BI292">
        <v>3</v>
      </c>
      <c r="BL292" s="27">
        <v>1</v>
      </c>
      <c r="BM292">
        <v>2</v>
      </c>
      <c r="BP292" s="27">
        <v>1</v>
      </c>
      <c r="BQ292">
        <v>4</v>
      </c>
      <c r="BR292" s="21">
        <f t="shared" si="18"/>
        <v>33.333333333333329</v>
      </c>
      <c r="BT292">
        <v>1</v>
      </c>
      <c r="BW292" s="27">
        <v>1</v>
      </c>
      <c r="BX292">
        <v>4</v>
      </c>
      <c r="BY292" s="21">
        <f t="shared" si="19"/>
        <v>33.333333333333329</v>
      </c>
      <c r="BZ292">
        <v>2</v>
      </c>
      <c r="CA292">
        <v>1</v>
      </c>
      <c r="CD292" s="27">
        <v>0</v>
      </c>
      <c r="CF292" t="s">
        <v>242</v>
      </c>
      <c r="CG292" t="s">
        <v>242</v>
      </c>
      <c r="CI292" s="27">
        <v>1</v>
      </c>
      <c r="CJ292" t="s">
        <v>5864</v>
      </c>
      <c r="CK292">
        <v>1</v>
      </c>
      <c r="CN292" s="27">
        <v>0</v>
      </c>
      <c r="CO292" s="27">
        <v>0.5</v>
      </c>
      <c r="CP292" t="s">
        <v>242</v>
      </c>
      <c r="CQ292">
        <v>100</v>
      </c>
      <c r="CR292" t="s">
        <v>242</v>
      </c>
      <c r="CS292" s="2" t="s">
        <v>5865</v>
      </c>
      <c r="CU292" s="27">
        <v>1</v>
      </c>
      <c r="CV292" t="s">
        <v>5866</v>
      </c>
      <c r="CW292">
        <v>1</v>
      </c>
      <c r="CZ292" s="27">
        <v>1</v>
      </c>
      <c r="DA292">
        <v>8102</v>
      </c>
      <c r="DB292">
        <v>2</v>
      </c>
      <c r="DD292" s="27">
        <v>1</v>
      </c>
      <c r="DE292">
        <v>3397</v>
      </c>
      <c r="DF292">
        <v>2</v>
      </c>
      <c r="DG292">
        <v>130205</v>
      </c>
      <c r="DH292">
        <v>2</v>
      </c>
      <c r="DI292" t="s">
        <v>242</v>
      </c>
      <c r="DJ292" t="s">
        <v>242</v>
      </c>
      <c r="DL292" s="27">
        <v>1</v>
      </c>
      <c r="DM292">
        <v>14605</v>
      </c>
      <c r="DN292">
        <v>2</v>
      </c>
      <c r="DP292">
        <v>1</v>
      </c>
      <c r="DS292" s="27">
        <v>1</v>
      </c>
      <c r="DT292" t="s">
        <v>5867</v>
      </c>
      <c r="DU292" s="27">
        <v>1</v>
      </c>
      <c r="DV292" s="2" t="s">
        <v>5868</v>
      </c>
      <c r="DW292" s="27">
        <v>0</v>
      </c>
      <c r="DY292" s="27">
        <v>1</v>
      </c>
      <c r="DZ292" s="2" t="s">
        <v>5869</v>
      </c>
      <c r="EA292" s="27">
        <v>1</v>
      </c>
      <c r="EB292" s="2" t="s">
        <v>5870</v>
      </c>
      <c r="EC292" s="27">
        <v>1</v>
      </c>
      <c r="ED292" s="2" t="s">
        <v>5871</v>
      </c>
      <c r="EE292" s="27">
        <v>1</v>
      </c>
      <c r="EF292" t="s">
        <v>5872</v>
      </c>
      <c r="EG292" s="27">
        <v>1</v>
      </c>
      <c r="EH292" t="s">
        <v>5873</v>
      </c>
      <c r="EI292" s="27">
        <v>1</v>
      </c>
      <c r="EJ292" t="s">
        <v>5874</v>
      </c>
      <c r="EK292" s="27">
        <v>1</v>
      </c>
      <c r="EM292">
        <v>1</v>
      </c>
      <c r="EP292" s="27">
        <v>0</v>
      </c>
      <c r="EQ292" t="s">
        <v>242</v>
      </c>
      <c r="ER292" t="s">
        <v>242</v>
      </c>
      <c r="EU292" t="s">
        <v>242</v>
      </c>
      <c r="EV292" t="s">
        <v>242</v>
      </c>
      <c r="EX292" s="27">
        <v>0</v>
      </c>
      <c r="EY292" t="s">
        <v>242</v>
      </c>
      <c r="FA292" s="27">
        <v>0</v>
      </c>
      <c r="FB292" t="s">
        <v>242</v>
      </c>
      <c r="FD292" s="27">
        <v>0</v>
      </c>
      <c r="FE292" t="s">
        <v>242</v>
      </c>
      <c r="FG292" s="27">
        <v>0</v>
      </c>
      <c r="FH292" t="s">
        <v>242</v>
      </c>
      <c r="FJ292" t="s">
        <v>242</v>
      </c>
      <c r="FM292" s="27">
        <v>0</v>
      </c>
      <c r="FN292" t="s">
        <v>242</v>
      </c>
      <c r="FO292" t="s">
        <v>242</v>
      </c>
      <c r="FP292" t="s">
        <v>242</v>
      </c>
      <c r="FR292" s="27">
        <v>1</v>
      </c>
      <c r="FS292">
        <v>41</v>
      </c>
      <c r="FT292">
        <v>2</v>
      </c>
      <c r="FU292" t="s">
        <v>5875</v>
      </c>
      <c r="FV292" s="27">
        <v>1</v>
      </c>
      <c r="FW292">
        <v>11.1</v>
      </c>
      <c r="FX292">
        <v>6.73</v>
      </c>
      <c r="FY292">
        <v>64.709999999999994</v>
      </c>
      <c r="FZ292">
        <v>15.2</v>
      </c>
      <c r="GA292" t="s">
        <v>242</v>
      </c>
      <c r="GB292" t="s">
        <v>242</v>
      </c>
      <c r="GC292" t="s">
        <v>242</v>
      </c>
      <c r="GD292">
        <v>1</v>
      </c>
      <c r="GE292" t="s">
        <v>5876</v>
      </c>
      <c r="GF292">
        <v>1</v>
      </c>
      <c r="GI292" s="27">
        <v>1</v>
      </c>
      <c r="GJ292">
        <v>0.99</v>
      </c>
      <c r="GK292" t="s">
        <v>242</v>
      </c>
      <c r="GL292" s="2" t="s">
        <v>5877</v>
      </c>
      <c r="GM292">
        <v>1</v>
      </c>
      <c r="GP292" s="27">
        <v>1</v>
      </c>
      <c r="GQ292">
        <v>121</v>
      </c>
      <c r="GT292">
        <v>1</v>
      </c>
      <c r="GW292" s="27">
        <v>0</v>
      </c>
      <c r="GY292" s="27">
        <v>0</v>
      </c>
      <c r="HA292" t="s">
        <v>242</v>
      </c>
      <c r="HD292" s="27">
        <v>1</v>
      </c>
      <c r="HE292" s="2" t="s">
        <v>5878</v>
      </c>
      <c r="HF292">
        <v>1</v>
      </c>
      <c r="HI292">
        <v>0.66666666699999999</v>
      </c>
      <c r="HJ292">
        <v>1</v>
      </c>
      <c r="HK292">
        <v>0.75</v>
      </c>
      <c r="HL292">
        <v>1</v>
      </c>
      <c r="HM292">
        <v>0.9</v>
      </c>
      <c r="HN292">
        <v>0</v>
      </c>
      <c r="HO292">
        <v>0</v>
      </c>
      <c r="HP292">
        <v>0.66666666699999999</v>
      </c>
      <c r="HQ292">
        <v>1</v>
      </c>
      <c r="HR292">
        <v>1</v>
      </c>
      <c r="HS292">
        <v>0</v>
      </c>
      <c r="HT292">
        <v>1</v>
      </c>
      <c r="HU292">
        <v>1</v>
      </c>
      <c r="HV292">
        <v>0.80555555599999995</v>
      </c>
      <c r="HW292">
        <v>0.47499999999999998</v>
      </c>
      <c r="HX292">
        <v>0.73333333300000003</v>
      </c>
      <c r="HY292">
        <v>0.67129629599999996</v>
      </c>
      <c r="HZ292" t="s">
        <v>5879</v>
      </c>
      <c r="IA292" t="s">
        <v>266</v>
      </c>
      <c r="IB292" t="s">
        <v>5862</v>
      </c>
      <c r="IC292">
        <v>19353</v>
      </c>
      <c r="ID292">
        <v>16151</v>
      </c>
      <c r="IE292">
        <v>15359</v>
      </c>
      <c r="IF292">
        <v>19169</v>
      </c>
      <c r="IG292">
        <v>19353</v>
      </c>
    </row>
    <row r="293" spans="1:241" customFormat="1" ht="14" customHeight="1" x14ac:dyDescent="0.2">
      <c r="A293">
        <v>292</v>
      </c>
      <c r="B293">
        <v>319</v>
      </c>
      <c r="C293" s="1">
        <v>44795.604861111111</v>
      </c>
      <c r="D293" s="1">
        <v>44795.604861111111</v>
      </c>
      <c r="E293">
        <v>4</v>
      </c>
      <c r="G293" t="s">
        <v>242</v>
      </c>
      <c r="H293" t="s">
        <v>242</v>
      </c>
      <c r="I293">
        <v>1</v>
      </c>
      <c r="J293" s="1">
        <v>44795.604861111111</v>
      </c>
      <c r="K293" t="s">
        <v>5880</v>
      </c>
      <c r="L293" t="s">
        <v>242</v>
      </c>
      <c r="M293" t="s">
        <v>242</v>
      </c>
      <c r="P293" t="s">
        <v>242</v>
      </c>
      <c r="Q293" t="s">
        <v>242</v>
      </c>
      <c r="T293" t="s">
        <v>5881</v>
      </c>
      <c r="V293" t="s">
        <v>5882</v>
      </c>
      <c r="W293">
        <v>172967424</v>
      </c>
      <c r="X293">
        <v>6199</v>
      </c>
      <c r="Y293" t="s">
        <v>319</v>
      </c>
      <c r="Z293" t="s">
        <v>913</v>
      </c>
      <c r="AA293">
        <v>2019</v>
      </c>
      <c r="AC293">
        <v>1</v>
      </c>
      <c r="AD293">
        <v>15</v>
      </c>
      <c r="AF293">
        <v>16</v>
      </c>
      <c r="AG293" t="s">
        <v>242</v>
      </c>
      <c r="AJ293" s="27">
        <v>0</v>
      </c>
      <c r="AK293">
        <v>0</v>
      </c>
      <c r="AL293" s="27">
        <v>0</v>
      </c>
      <c r="AM293">
        <v>0</v>
      </c>
      <c r="AN293" s="27">
        <v>0</v>
      </c>
      <c r="AO293">
        <v>0</v>
      </c>
      <c r="AQ293" t="s">
        <v>242</v>
      </c>
      <c r="AT293" s="27">
        <v>1</v>
      </c>
      <c r="AU293">
        <v>1</v>
      </c>
      <c r="AV293" s="21">
        <f t="shared" si="16"/>
        <v>6.25</v>
      </c>
      <c r="AW293">
        <v>3</v>
      </c>
      <c r="AZ293" s="27">
        <v>1</v>
      </c>
      <c r="BA293">
        <v>3</v>
      </c>
      <c r="BB293" s="21">
        <f t="shared" si="17"/>
        <v>18.75</v>
      </c>
      <c r="BC293" t="s">
        <v>242</v>
      </c>
      <c r="BF293" s="27">
        <v>1</v>
      </c>
      <c r="BG293">
        <v>5</v>
      </c>
      <c r="BI293">
        <v>3</v>
      </c>
      <c r="BL293" s="27">
        <v>1</v>
      </c>
      <c r="BM293">
        <v>2</v>
      </c>
      <c r="BP293" s="27">
        <v>1</v>
      </c>
      <c r="BQ293">
        <v>7</v>
      </c>
      <c r="BR293" s="21">
        <f t="shared" si="18"/>
        <v>43.75</v>
      </c>
      <c r="BS293" t="s">
        <v>5883</v>
      </c>
      <c r="BT293">
        <v>3</v>
      </c>
      <c r="BW293" s="27">
        <v>1</v>
      </c>
      <c r="BX293">
        <v>3</v>
      </c>
      <c r="BY293" s="21">
        <f t="shared" si="19"/>
        <v>18.75</v>
      </c>
      <c r="BZ293">
        <v>1</v>
      </c>
      <c r="CA293">
        <v>3</v>
      </c>
      <c r="CD293" s="27">
        <v>0</v>
      </c>
      <c r="CF293" t="s">
        <v>242</v>
      </c>
      <c r="CG293" t="s">
        <v>242</v>
      </c>
      <c r="CI293" s="27">
        <v>1</v>
      </c>
      <c r="CJ293" t="s">
        <v>5884</v>
      </c>
      <c r="CK293">
        <v>1</v>
      </c>
      <c r="CN293" s="27">
        <v>1</v>
      </c>
      <c r="CO293" s="27">
        <v>0.5</v>
      </c>
      <c r="CP293" t="s">
        <v>242</v>
      </c>
      <c r="CQ293">
        <v>94.5</v>
      </c>
      <c r="CR293" t="s">
        <v>242</v>
      </c>
      <c r="CS293" t="s">
        <v>5885</v>
      </c>
      <c r="CU293" s="27">
        <v>1</v>
      </c>
      <c r="CV293" t="s">
        <v>5886</v>
      </c>
      <c r="CW293">
        <v>1</v>
      </c>
      <c r="CZ293" s="27">
        <v>1</v>
      </c>
      <c r="DA293">
        <v>23290</v>
      </c>
      <c r="DB293">
        <v>2</v>
      </c>
      <c r="DC293" t="s">
        <v>5887</v>
      </c>
      <c r="DD293" s="27">
        <v>1</v>
      </c>
      <c r="DE293">
        <v>359748</v>
      </c>
      <c r="DF293">
        <v>2</v>
      </c>
      <c r="DG293">
        <v>593611</v>
      </c>
      <c r="DH293">
        <v>2</v>
      </c>
      <c r="DI293" t="s">
        <v>242</v>
      </c>
      <c r="DJ293" t="s">
        <v>242</v>
      </c>
      <c r="DK293" t="s">
        <v>5888</v>
      </c>
      <c r="DL293" s="27">
        <v>1</v>
      </c>
      <c r="DM293">
        <v>126229</v>
      </c>
      <c r="DN293">
        <v>2</v>
      </c>
      <c r="DO293" t="s">
        <v>5889</v>
      </c>
      <c r="DP293">
        <v>1</v>
      </c>
      <c r="DS293" s="27">
        <v>1</v>
      </c>
      <c r="DT293" t="s">
        <v>5890</v>
      </c>
      <c r="DU293" s="27">
        <v>1</v>
      </c>
      <c r="DV293" t="s">
        <v>5891</v>
      </c>
      <c r="DW293" s="27">
        <v>1</v>
      </c>
      <c r="DX293" t="s">
        <v>5892</v>
      </c>
      <c r="DY293" s="27">
        <v>1</v>
      </c>
      <c r="DZ293" t="s">
        <v>5893</v>
      </c>
      <c r="EA293" s="27">
        <v>1</v>
      </c>
      <c r="EC293" s="27">
        <v>1</v>
      </c>
      <c r="ED293" t="s">
        <v>5894</v>
      </c>
      <c r="EE293" s="27">
        <v>1</v>
      </c>
      <c r="EF293" t="s">
        <v>5895</v>
      </c>
      <c r="EG293" s="27">
        <v>1</v>
      </c>
      <c r="EH293" t="s">
        <v>5896</v>
      </c>
      <c r="EI293" s="27">
        <v>1</v>
      </c>
      <c r="EJ293" t="s">
        <v>5897</v>
      </c>
      <c r="EK293" s="27">
        <v>1</v>
      </c>
      <c r="EM293">
        <v>1</v>
      </c>
      <c r="EP293" s="27">
        <v>0</v>
      </c>
      <c r="EQ293" t="s">
        <v>242</v>
      </c>
      <c r="ER293" t="s">
        <v>242</v>
      </c>
      <c r="ET293" t="s">
        <v>5898</v>
      </c>
      <c r="EU293" t="s">
        <v>242</v>
      </c>
      <c r="EV293" t="s">
        <v>242</v>
      </c>
      <c r="EX293" s="27">
        <v>0</v>
      </c>
      <c r="EY293" t="s">
        <v>242</v>
      </c>
      <c r="FA293" s="27">
        <v>0</v>
      </c>
      <c r="FB293" t="s">
        <v>242</v>
      </c>
      <c r="FD293" s="27">
        <v>1</v>
      </c>
      <c r="FE293">
        <v>4336.08</v>
      </c>
      <c r="FG293" s="27">
        <v>0</v>
      </c>
      <c r="FH293" t="s">
        <v>242</v>
      </c>
      <c r="FJ293">
        <v>1</v>
      </c>
      <c r="FM293" s="27">
        <v>0</v>
      </c>
      <c r="FN293" t="s">
        <v>242</v>
      </c>
      <c r="FO293" t="s">
        <v>242</v>
      </c>
      <c r="FP293" t="s">
        <v>242</v>
      </c>
      <c r="FR293" s="27">
        <v>1</v>
      </c>
      <c r="FS293">
        <v>50.6</v>
      </c>
      <c r="FT293">
        <v>2</v>
      </c>
      <c r="FU293" t="s">
        <v>5899</v>
      </c>
      <c r="FV293" s="27">
        <v>1</v>
      </c>
      <c r="FW293">
        <v>10.199999999999999</v>
      </c>
      <c r="FX293">
        <v>18</v>
      </c>
      <c r="FY293">
        <v>53.2</v>
      </c>
      <c r="FZ293">
        <v>16.899999999999999</v>
      </c>
      <c r="GA293" t="s">
        <v>242</v>
      </c>
      <c r="GB293" t="s">
        <v>242</v>
      </c>
      <c r="GC293" t="s">
        <v>242</v>
      </c>
      <c r="GD293">
        <v>1</v>
      </c>
      <c r="GE293" t="s">
        <v>5900</v>
      </c>
      <c r="GF293">
        <v>1</v>
      </c>
      <c r="GI293" s="27">
        <v>1</v>
      </c>
      <c r="GJ293">
        <v>0.99</v>
      </c>
      <c r="GK293" t="s">
        <v>242</v>
      </c>
      <c r="GM293">
        <v>1</v>
      </c>
      <c r="GP293" s="27">
        <v>1</v>
      </c>
      <c r="GQ293">
        <v>482</v>
      </c>
      <c r="GT293">
        <v>1</v>
      </c>
      <c r="GW293" s="27">
        <v>1</v>
      </c>
      <c r="GY293" s="27">
        <v>1</v>
      </c>
      <c r="HA293">
        <v>1</v>
      </c>
      <c r="HD293" s="27">
        <v>1</v>
      </c>
      <c r="HE293" t="s">
        <v>5901</v>
      </c>
      <c r="HF293">
        <v>1</v>
      </c>
      <c r="HI293">
        <v>0.66666666699999999</v>
      </c>
      <c r="HJ293">
        <v>1</v>
      </c>
      <c r="HK293">
        <v>0.75</v>
      </c>
      <c r="HL293">
        <v>1</v>
      </c>
      <c r="HM293">
        <v>1</v>
      </c>
      <c r="HN293">
        <v>0</v>
      </c>
      <c r="HO293">
        <v>0.25</v>
      </c>
      <c r="HP293">
        <v>0.66666666699999999</v>
      </c>
      <c r="HQ293">
        <v>1</v>
      </c>
      <c r="HR293">
        <v>1</v>
      </c>
      <c r="HS293">
        <v>1</v>
      </c>
      <c r="HT293">
        <v>1</v>
      </c>
      <c r="HU293">
        <v>1</v>
      </c>
      <c r="HV293">
        <v>0.80555555599999995</v>
      </c>
      <c r="HW293">
        <v>0.5625</v>
      </c>
      <c r="HX293">
        <v>0.93333333299999999</v>
      </c>
      <c r="HY293">
        <v>0.76712963000000001</v>
      </c>
      <c r="HZ293" t="s">
        <v>5902</v>
      </c>
      <c r="IA293" t="s">
        <v>266</v>
      </c>
      <c r="IB293" t="s">
        <v>5881</v>
      </c>
      <c r="IC293">
        <v>103449</v>
      </c>
      <c r="ID293">
        <v>88842</v>
      </c>
      <c r="IE293">
        <v>80565</v>
      </c>
      <c r="IF293">
        <v>101013</v>
      </c>
      <c r="IG293">
        <v>103449</v>
      </c>
    </row>
    <row r="294" spans="1:241" customFormat="1" ht="14" customHeight="1" x14ac:dyDescent="0.2">
      <c r="A294">
        <v>293</v>
      </c>
      <c r="B294">
        <v>320</v>
      </c>
      <c r="C294" s="1">
        <v>44795.604861111111</v>
      </c>
      <c r="D294" s="1">
        <v>44795.604861111111</v>
      </c>
      <c r="E294">
        <v>4</v>
      </c>
      <c r="G294" t="s">
        <v>242</v>
      </c>
      <c r="H294" t="s">
        <v>242</v>
      </c>
      <c r="I294">
        <v>1</v>
      </c>
      <c r="J294" s="1">
        <v>44795.604861111111</v>
      </c>
      <c r="K294" t="s">
        <v>5903</v>
      </c>
      <c r="L294" t="s">
        <v>242</v>
      </c>
      <c r="M294" t="s">
        <v>242</v>
      </c>
      <c r="P294" t="s">
        <v>242</v>
      </c>
      <c r="Q294" t="s">
        <v>242</v>
      </c>
      <c r="T294" t="s">
        <v>5904</v>
      </c>
      <c r="V294" t="s">
        <v>5905</v>
      </c>
      <c r="W294">
        <v>713448108</v>
      </c>
      <c r="X294">
        <v>2080</v>
      </c>
      <c r="Y294" t="s">
        <v>326</v>
      </c>
      <c r="Z294" t="s">
        <v>1332</v>
      </c>
      <c r="AA294">
        <v>2019</v>
      </c>
      <c r="AC294">
        <v>0.5</v>
      </c>
      <c r="AD294">
        <v>4</v>
      </c>
      <c r="AF294">
        <v>14</v>
      </c>
      <c r="AG294" t="s">
        <v>242</v>
      </c>
      <c r="AJ294" s="27">
        <v>0</v>
      </c>
      <c r="AK294">
        <v>0</v>
      </c>
      <c r="AL294" s="27">
        <v>0</v>
      </c>
      <c r="AM294">
        <v>0</v>
      </c>
      <c r="AN294" s="27">
        <v>0</v>
      </c>
      <c r="AO294">
        <v>0</v>
      </c>
      <c r="AQ294" t="s">
        <v>242</v>
      </c>
      <c r="AT294" s="27">
        <v>1</v>
      </c>
      <c r="AU294">
        <v>1</v>
      </c>
      <c r="AV294" s="21">
        <f t="shared" si="16"/>
        <v>7.1428571428571423</v>
      </c>
      <c r="AW294">
        <v>2</v>
      </c>
      <c r="AZ294" s="27">
        <v>1</v>
      </c>
      <c r="BA294">
        <v>3</v>
      </c>
      <c r="BB294" s="21">
        <f t="shared" si="17"/>
        <v>21.428571428571427</v>
      </c>
      <c r="BC294" t="s">
        <v>242</v>
      </c>
      <c r="BF294" s="27">
        <v>1</v>
      </c>
      <c r="BG294">
        <v>7.3</v>
      </c>
      <c r="BI294">
        <v>2</v>
      </c>
      <c r="BL294" s="27">
        <v>1</v>
      </c>
      <c r="BM294">
        <v>2</v>
      </c>
      <c r="BP294" s="27">
        <v>1</v>
      </c>
      <c r="BQ294">
        <v>4</v>
      </c>
      <c r="BR294" s="21">
        <f t="shared" si="18"/>
        <v>28.571428571428569</v>
      </c>
      <c r="BS294" t="s">
        <v>3547</v>
      </c>
      <c r="BT294">
        <v>3</v>
      </c>
      <c r="BW294" s="27">
        <v>1</v>
      </c>
      <c r="BX294">
        <v>5</v>
      </c>
      <c r="BY294" s="21">
        <f t="shared" si="19"/>
        <v>35.714285714285715</v>
      </c>
      <c r="BZ294">
        <v>2</v>
      </c>
      <c r="CA294">
        <v>3</v>
      </c>
      <c r="CD294" s="27">
        <v>0</v>
      </c>
      <c r="CF294" t="s">
        <v>242</v>
      </c>
      <c r="CG294" t="s">
        <v>242</v>
      </c>
      <c r="CI294" s="27">
        <v>0</v>
      </c>
      <c r="CK294" t="s">
        <v>242</v>
      </c>
      <c r="CN294" s="27">
        <v>0</v>
      </c>
      <c r="CO294" s="27">
        <v>0.5</v>
      </c>
      <c r="CP294" t="s">
        <v>242</v>
      </c>
      <c r="CQ294" t="s">
        <v>242</v>
      </c>
      <c r="CR294" t="s">
        <v>242</v>
      </c>
      <c r="CS294" t="s">
        <v>5906</v>
      </c>
      <c r="CU294" s="27">
        <v>1</v>
      </c>
      <c r="CV294" t="s">
        <v>5907</v>
      </c>
      <c r="CW294">
        <v>1</v>
      </c>
      <c r="CZ294" s="27">
        <v>1</v>
      </c>
      <c r="DA294">
        <v>3552415</v>
      </c>
      <c r="DB294">
        <v>2</v>
      </c>
      <c r="DD294" s="27">
        <v>1</v>
      </c>
      <c r="DE294">
        <v>1425255</v>
      </c>
      <c r="DF294">
        <v>2</v>
      </c>
      <c r="DG294">
        <v>1556523</v>
      </c>
      <c r="DH294">
        <v>2</v>
      </c>
      <c r="DI294" t="s">
        <v>242</v>
      </c>
      <c r="DJ294" t="s">
        <v>242</v>
      </c>
      <c r="DL294" s="27">
        <v>1</v>
      </c>
      <c r="DM294">
        <v>50465066</v>
      </c>
      <c r="DN294">
        <v>2</v>
      </c>
      <c r="DP294">
        <v>4</v>
      </c>
      <c r="DS294" s="27">
        <v>1</v>
      </c>
      <c r="DT294" t="s">
        <v>5908</v>
      </c>
      <c r="DU294" s="27">
        <v>1</v>
      </c>
      <c r="DV294" s="2" t="s">
        <v>5909</v>
      </c>
      <c r="DW294" s="27">
        <v>1</v>
      </c>
      <c r="DX294" t="s">
        <v>5910</v>
      </c>
      <c r="DY294" s="27">
        <v>1</v>
      </c>
      <c r="DZ294" s="2" t="s">
        <v>5911</v>
      </c>
      <c r="EA294" s="27">
        <v>1</v>
      </c>
      <c r="EC294" s="27">
        <v>1</v>
      </c>
      <c r="ED294" t="s">
        <v>5912</v>
      </c>
      <c r="EE294" s="27">
        <v>1</v>
      </c>
      <c r="EF294" t="s">
        <v>5913</v>
      </c>
      <c r="EG294" s="27">
        <v>1</v>
      </c>
      <c r="EH294" t="s">
        <v>5914</v>
      </c>
      <c r="EI294" s="27">
        <v>0</v>
      </c>
      <c r="EK294" s="27">
        <v>1</v>
      </c>
      <c r="EL294" s="2" t="s">
        <v>5915</v>
      </c>
      <c r="EM294">
        <v>4</v>
      </c>
      <c r="EP294" s="27">
        <v>0</v>
      </c>
      <c r="EQ294" t="s">
        <v>242</v>
      </c>
      <c r="ER294" t="s">
        <v>242</v>
      </c>
      <c r="EU294" t="s">
        <v>242</v>
      </c>
      <c r="EV294" t="s">
        <v>242</v>
      </c>
      <c r="EX294" s="27">
        <v>1</v>
      </c>
      <c r="EY294">
        <v>82596</v>
      </c>
      <c r="EZ294" t="s">
        <v>3418</v>
      </c>
      <c r="FA294" s="27">
        <v>0.5</v>
      </c>
      <c r="FB294">
        <v>44525</v>
      </c>
      <c r="FD294" s="27">
        <v>1</v>
      </c>
      <c r="FE294">
        <v>27399</v>
      </c>
      <c r="FG294" s="27">
        <v>0</v>
      </c>
      <c r="FH294" t="s">
        <v>242</v>
      </c>
      <c r="FJ294">
        <v>4</v>
      </c>
      <c r="FM294" s="27">
        <v>0</v>
      </c>
      <c r="FN294" t="s">
        <v>242</v>
      </c>
      <c r="FO294" t="s">
        <v>242</v>
      </c>
      <c r="FP294" t="s">
        <v>242</v>
      </c>
      <c r="FR294" s="27">
        <v>1</v>
      </c>
      <c r="FS294">
        <v>20</v>
      </c>
      <c r="FT294">
        <v>2</v>
      </c>
      <c r="FU294" t="s">
        <v>5916</v>
      </c>
      <c r="FV294" s="27">
        <v>1</v>
      </c>
      <c r="FW294">
        <v>21</v>
      </c>
      <c r="FX294">
        <v>16</v>
      </c>
      <c r="FY294">
        <v>56</v>
      </c>
      <c r="FZ294">
        <v>3</v>
      </c>
      <c r="GA294" t="s">
        <v>242</v>
      </c>
      <c r="GB294" t="s">
        <v>242</v>
      </c>
      <c r="GC294" t="s">
        <v>242</v>
      </c>
      <c r="GD294">
        <v>1</v>
      </c>
      <c r="GE294" t="s">
        <v>5917</v>
      </c>
      <c r="GF294">
        <v>1</v>
      </c>
      <c r="GI294" s="27">
        <v>1</v>
      </c>
      <c r="GJ294" t="s">
        <v>242</v>
      </c>
      <c r="GK294">
        <v>0.99</v>
      </c>
      <c r="GL294" t="s">
        <v>5918</v>
      </c>
      <c r="GM294">
        <v>1</v>
      </c>
      <c r="GP294" s="27">
        <v>1</v>
      </c>
      <c r="GQ294">
        <v>368</v>
      </c>
      <c r="GT294">
        <v>1</v>
      </c>
      <c r="GW294" s="27">
        <v>1</v>
      </c>
      <c r="GY294" s="27">
        <v>1</v>
      </c>
      <c r="HA294">
        <v>1</v>
      </c>
      <c r="HD294" s="27">
        <v>1</v>
      </c>
      <c r="HF294">
        <v>1</v>
      </c>
      <c r="HI294">
        <v>0.66666666699999999</v>
      </c>
      <c r="HJ294">
        <v>0</v>
      </c>
      <c r="HK294">
        <v>0.75</v>
      </c>
      <c r="HL294">
        <v>1</v>
      </c>
      <c r="HM294">
        <v>0.9</v>
      </c>
      <c r="HN294">
        <v>0</v>
      </c>
      <c r="HO294">
        <v>0.625</v>
      </c>
      <c r="HP294">
        <v>0.66666666699999999</v>
      </c>
      <c r="HQ294">
        <v>1</v>
      </c>
      <c r="HR294">
        <v>1</v>
      </c>
      <c r="HS294">
        <v>1</v>
      </c>
      <c r="HT294">
        <v>1</v>
      </c>
      <c r="HU294">
        <v>1</v>
      </c>
      <c r="HV294">
        <v>0.47222222200000002</v>
      </c>
      <c r="HW294">
        <v>0.63124999999999998</v>
      </c>
      <c r="HX294">
        <v>0.93333333299999999</v>
      </c>
      <c r="HY294">
        <v>0.67893518500000005</v>
      </c>
      <c r="HZ294" t="s">
        <v>5919</v>
      </c>
      <c r="IA294" t="s">
        <v>266</v>
      </c>
      <c r="IB294" t="s">
        <v>5904</v>
      </c>
      <c r="IC294">
        <v>67161</v>
      </c>
      <c r="ID294">
        <v>70372</v>
      </c>
      <c r="IE294">
        <v>79474</v>
      </c>
      <c r="IF294">
        <v>86392</v>
      </c>
      <c r="IG294">
        <v>67161</v>
      </c>
    </row>
    <row r="295" spans="1:241" customFormat="1" ht="14" customHeight="1" x14ac:dyDescent="0.2">
      <c r="A295">
        <v>294</v>
      </c>
      <c r="B295">
        <v>321</v>
      </c>
      <c r="C295" s="1">
        <v>44795.604861111111</v>
      </c>
      <c r="D295" s="1">
        <v>44795.604861111111</v>
      </c>
      <c r="E295">
        <v>4</v>
      </c>
      <c r="G295" t="s">
        <v>242</v>
      </c>
      <c r="H295" t="s">
        <v>242</v>
      </c>
      <c r="I295">
        <v>1</v>
      </c>
      <c r="J295" s="1">
        <v>44795.604861111111</v>
      </c>
      <c r="K295" t="s">
        <v>5920</v>
      </c>
      <c r="L295" t="s">
        <v>242</v>
      </c>
      <c r="M295" t="s">
        <v>242</v>
      </c>
      <c r="P295" t="s">
        <v>242</v>
      </c>
      <c r="Q295" t="s">
        <v>242</v>
      </c>
      <c r="T295" t="s">
        <v>5921</v>
      </c>
      <c r="V295" t="s">
        <v>5922</v>
      </c>
      <c r="W295">
        <v>369604301</v>
      </c>
      <c r="X295">
        <v>9997</v>
      </c>
      <c r="Y295" t="s">
        <v>297</v>
      </c>
      <c r="Z295" t="s">
        <v>3667</v>
      </c>
      <c r="AA295">
        <v>2019</v>
      </c>
      <c r="AC295">
        <v>0</v>
      </c>
      <c r="AF295">
        <v>11</v>
      </c>
      <c r="AG295" t="s">
        <v>242</v>
      </c>
      <c r="AJ295" s="27">
        <v>1</v>
      </c>
      <c r="AK295">
        <v>9</v>
      </c>
      <c r="AL295" s="27">
        <v>0</v>
      </c>
      <c r="AM295">
        <v>0</v>
      </c>
      <c r="AN295" s="27">
        <v>0</v>
      </c>
      <c r="AO295">
        <v>0</v>
      </c>
      <c r="AP295" t="s">
        <v>5923</v>
      </c>
      <c r="AQ295">
        <v>2</v>
      </c>
      <c r="AT295" s="27">
        <v>1</v>
      </c>
      <c r="AU295">
        <v>1</v>
      </c>
      <c r="AV295" s="21">
        <f t="shared" si="16"/>
        <v>9.0909090909090917</v>
      </c>
      <c r="AW295">
        <v>2</v>
      </c>
      <c r="AZ295" s="27">
        <v>1</v>
      </c>
      <c r="BA295">
        <v>2</v>
      </c>
      <c r="BB295" s="21">
        <f t="shared" si="17"/>
        <v>18.181818181818183</v>
      </c>
      <c r="BC295" t="s">
        <v>242</v>
      </c>
      <c r="BF295" s="27">
        <v>1</v>
      </c>
      <c r="BG295">
        <v>3.2</v>
      </c>
      <c r="BI295">
        <v>2</v>
      </c>
      <c r="BL295" s="27">
        <v>1</v>
      </c>
      <c r="BM295">
        <v>2</v>
      </c>
      <c r="BP295" s="27">
        <v>1</v>
      </c>
      <c r="BQ295">
        <v>4</v>
      </c>
      <c r="BR295" s="21">
        <f t="shared" si="18"/>
        <v>36.363636363636367</v>
      </c>
      <c r="BS295" t="s">
        <v>5924</v>
      </c>
      <c r="BT295">
        <v>3</v>
      </c>
      <c r="BW295" s="27">
        <v>1</v>
      </c>
      <c r="BX295">
        <v>2</v>
      </c>
      <c r="BY295" s="21">
        <f t="shared" si="19"/>
        <v>18.181818181818183</v>
      </c>
      <c r="BZ295">
        <v>2</v>
      </c>
      <c r="CA295">
        <v>1</v>
      </c>
      <c r="CD295" s="27">
        <v>0</v>
      </c>
      <c r="CF295" t="s">
        <v>242</v>
      </c>
      <c r="CG295" t="s">
        <v>242</v>
      </c>
      <c r="CI295" s="27">
        <v>1</v>
      </c>
      <c r="CJ295" t="s">
        <v>5925</v>
      </c>
      <c r="CK295">
        <v>1</v>
      </c>
      <c r="CN295" s="27">
        <v>0</v>
      </c>
      <c r="CO295" s="27">
        <v>0</v>
      </c>
      <c r="CP295" t="s">
        <v>242</v>
      </c>
      <c r="CQ295" t="s">
        <v>242</v>
      </c>
      <c r="CR295" t="s">
        <v>242</v>
      </c>
      <c r="CT295" t="s">
        <v>5926</v>
      </c>
      <c r="CU295" s="27">
        <v>1</v>
      </c>
      <c r="CV295" s="2" t="s">
        <v>5927</v>
      </c>
      <c r="CW295">
        <v>1</v>
      </c>
      <c r="CZ295" s="27">
        <v>1</v>
      </c>
      <c r="DA295">
        <v>997409.52</v>
      </c>
      <c r="DB295">
        <v>2</v>
      </c>
      <c r="DD295" s="27">
        <v>1</v>
      </c>
      <c r="DE295">
        <v>1387615.02</v>
      </c>
      <c r="DF295">
        <v>2</v>
      </c>
      <c r="DG295">
        <v>1416578.88</v>
      </c>
      <c r="DH295">
        <v>2</v>
      </c>
      <c r="DI295" t="s">
        <v>242</v>
      </c>
      <c r="DJ295" t="s">
        <v>242</v>
      </c>
      <c r="DL295" s="27">
        <v>0.5</v>
      </c>
      <c r="DM295">
        <v>865714.08</v>
      </c>
      <c r="DN295">
        <v>2</v>
      </c>
      <c r="DO295" t="s">
        <v>5928</v>
      </c>
      <c r="DP295">
        <v>4</v>
      </c>
      <c r="DS295" s="27">
        <v>1</v>
      </c>
      <c r="DT295" t="s">
        <v>5929</v>
      </c>
      <c r="DU295" s="27">
        <v>1</v>
      </c>
      <c r="DV295" t="s">
        <v>5930</v>
      </c>
      <c r="DW295" s="27">
        <v>0.5</v>
      </c>
      <c r="DX295" t="s">
        <v>5931</v>
      </c>
      <c r="DY295" s="27">
        <v>0.5</v>
      </c>
      <c r="DZ295" t="s">
        <v>5932</v>
      </c>
      <c r="EA295" s="27">
        <v>0.5</v>
      </c>
      <c r="EB295" t="s">
        <v>5933</v>
      </c>
      <c r="EC295" s="27">
        <v>1</v>
      </c>
      <c r="ED295" s="2" t="s">
        <v>5934</v>
      </c>
      <c r="EE295" s="27">
        <v>1</v>
      </c>
      <c r="EF295" s="2" t="s">
        <v>5935</v>
      </c>
      <c r="EG295" s="27">
        <v>1</v>
      </c>
      <c r="EH295" t="s">
        <v>5936</v>
      </c>
      <c r="EI295" s="27">
        <v>1</v>
      </c>
      <c r="EJ295" t="s">
        <v>5937</v>
      </c>
      <c r="EK295" s="27">
        <v>1</v>
      </c>
      <c r="EM295">
        <v>4</v>
      </c>
      <c r="EP295" s="27">
        <v>0</v>
      </c>
      <c r="EQ295" t="s">
        <v>242</v>
      </c>
      <c r="ER295" t="s">
        <v>242</v>
      </c>
      <c r="EU295" t="s">
        <v>242</v>
      </c>
      <c r="EV295" t="s">
        <v>242</v>
      </c>
      <c r="EX295" s="27">
        <v>0</v>
      </c>
      <c r="EY295" t="s">
        <v>242</v>
      </c>
      <c r="FA295" s="27">
        <v>0</v>
      </c>
      <c r="FB295" t="s">
        <v>242</v>
      </c>
      <c r="FD295" s="27">
        <v>1</v>
      </c>
      <c r="FE295">
        <v>22412.22</v>
      </c>
      <c r="FG295" s="27">
        <v>0</v>
      </c>
      <c r="FH295" t="s">
        <v>242</v>
      </c>
      <c r="FJ295">
        <v>1</v>
      </c>
      <c r="FM295" s="27">
        <v>0</v>
      </c>
      <c r="FN295" t="s">
        <v>242</v>
      </c>
      <c r="FO295" t="s">
        <v>242</v>
      </c>
      <c r="FP295" t="s">
        <v>242</v>
      </c>
      <c r="FR295" s="27">
        <v>1</v>
      </c>
      <c r="FS295">
        <v>21.9</v>
      </c>
      <c r="FT295">
        <v>2</v>
      </c>
      <c r="FV295" s="27">
        <v>1</v>
      </c>
      <c r="FW295">
        <v>6.8</v>
      </c>
      <c r="FX295">
        <v>6.5</v>
      </c>
      <c r="FY295">
        <v>75.900000000000006</v>
      </c>
      <c r="FZ295">
        <v>8.6999999999999993</v>
      </c>
      <c r="GA295" t="s">
        <v>242</v>
      </c>
      <c r="GB295" t="s">
        <v>242</v>
      </c>
      <c r="GC295" t="s">
        <v>242</v>
      </c>
      <c r="GD295">
        <v>1</v>
      </c>
      <c r="GE295" t="s">
        <v>5938</v>
      </c>
      <c r="GF295">
        <v>1</v>
      </c>
      <c r="GI295" s="27">
        <v>0</v>
      </c>
      <c r="GJ295" t="s">
        <v>242</v>
      </c>
      <c r="GK295" t="s">
        <v>242</v>
      </c>
      <c r="GM295" t="s">
        <v>242</v>
      </c>
      <c r="GP295" s="27">
        <v>1</v>
      </c>
      <c r="GQ295">
        <v>486</v>
      </c>
      <c r="GT295">
        <v>1</v>
      </c>
      <c r="GW295" s="27">
        <v>0.5</v>
      </c>
      <c r="GY295" s="27">
        <v>0.5</v>
      </c>
      <c r="HA295">
        <v>1</v>
      </c>
      <c r="HD295" s="27">
        <v>1</v>
      </c>
      <c r="HE295" t="s">
        <v>5939</v>
      </c>
      <c r="HF295">
        <v>1</v>
      </c>
      <c r="HI295">
        <v>0.66666666699999999</v>
      </c>
      <c r="HJ295">
        <v>1</v>
      </c>
      <c r="HK295">
        <v>0.5</v>
      </c>
      <c r="HL295">
        <v>0.83333333300000001</v>
      </c>
      <c r="HM295">
        <v>0.85</v>
      </c>
      <c r="HN295">
        <v>0</v>
      </c>
      <c r="HO295">
        <v>0.25</v>
      </c>
      <c r="HP295">
        <v>0.66666666699999999</v>
      </c>
      <c r="HQ295">
        <v>0</v>
      </c>
      <c r="HR295">
        <v>1</v>
      </c>
      <c r="HS295">
        <v>0.5</v>
      </c>
      <c r="HT295">
        <v>1</v>
      </c>
      <c r="HU295">
        <v>1</v>
      </c>
      <c r="HV295">
        <v>0.72222222199999997</v>
      </c>
      <c r="HW295">
        <v>0.48333333299999998</v>
      </c>
      <c r="HX295">
        <v>0.63333333300000005</v>
      </c>
      <c r="HY295">
        <v>0.61296296299999997</v>
      </c>
      <c r="HZ295" t="s">
        <v>5940</v>
      </c>
      <c r="IA295" t="s">
        <v>266</v>
      </c>
      <c r="IB295" t="s">
        <v>5921</v>
      </c>
      <c r="IC295">
        <v>95214</v>
      </c>
      <c r="ID295">
        <v>79619</v>
      </c>
      <c r="IE295">
        <v>74196</v>
      </c>
      <c r="IF295">
        <v>76555</v>
      </c>
      <c r="IG295">
        <v>95214</v>
      </c>
    </row>
    <row r="296" spans="1:241" customFormat="1" ht="14" customHeight="1" x14ac:dyDescent="0.2">
      <c r="A296">
        <v>295</v>
      </c>
      <c r="B296">
        <v>322</v>
      </c>
      <c r="C296" s="1">
        <v>44795.604861111111</v>
      </c>
      <c r="D296" s="1">
        <v>44795.604861111111</v>
      </c>
      <c r="E296">
        <v>4</v>
      </c>
      <c r="G296" t="s">
        <v>242</v>
      </c>
      <c r="H296" t="s">
        <v>242</v>
      </c>
      <c r="I296">
        <v>1</v>
      </c>
      <c r="J296" s="1">
        <v>44795.604861111111</v>
      </c>
      <c r="K296" t="s">
        <v>5941</v>
      </c>
      <c r="L296" t="s">
        <v>242</v>
      </c>
      <c r="M296" t="s">
        <v>242</v>
      </c>
      <c r="P296" t="s">
        <v>242</v>
      </c>
      <c r="Q296" t="s">
        <v>242</v>
      </c>
      <c r="T296" t="s">
        <v>5942</v>
      </c>
      <c r="U296" s="24">
        <v>200406</v>
      </c>
      <c r="V296" t="s">
        <v>5943</v>
      </c>
      <c r="W296">
        <v>478160104</v>
      </c>
      <c r="X296">
        <v>2834</v>
      </c>
      <c r="Y296" t="s">
        <v>350</v>
      </c>
      <c r="Z296" t="s">
        <v>974</v>
      </c>
      <c r="AA296">
        <v>2019</v>
      </c>
      <c r="AC296">
        <v>0.5</v>
      </c>
      <c r="AD296">
        <v>9</v>
      </c>
      <c r="AF296">
        <v>14</v>
      </c>
      <c r="AG296" t="s">
        <v>242</v>
      </c>
      <c r="AJ296" s="27">
        <v>1</v>
      </c>
      <c r="AK296">
        <v>6</v>
      </c>
      <c r="AL296" s="27">
        <v>0</v>
      </c>
      <c r="AM296">
        <v>0</v>
      </c>
      <c r="AN296" s="27">
        <v>0</v>
      </c>
      <c r="AO296">
        <v>0</v>
      </c>
      <c r="AP296" t="s">
        <v>5530</v>
      </c>
      <c r="AQ296">
        <v>2</v>
      </c>
      <c r="AT296" s="27">
        <v>1</v>
      </c>
      <c r="AU296">
        <v>1</v>
      </c>
      <c r="AV296" s="21">
        <f t="shared" si="16"/>
        <v>7.1428571428571423</v>
      </c>
      <c r="AW296">
        <v>2</v>
      </c>
      <c r="AZ296" s="27">
        <v>1</v>
      </c>
      <c r="BA296">
        <v>2</v>
      </c>
      <c r="BB296" s="21">
        <f t="shared" si="17"/>
        <v>14.285714285714285</v>
      </c>
      <c r="BC296" t="s">
        <v>242</v>
      </c>
      <c r="BF296" s="27">
        <v>1</v>
      </c>
      <c r="BI296">
        <v>2</v>
      </c>
      <c r="BL296" s="27">
        <v>1</v>
      </c>
      <c r="BM296">
        <v>2</v>
      </c>
      <c r="BP296" s="27">
        <v>1</v>
      </c>
      <c r="BQ296">
        <v>4</v>
      </c>
      <c r="BR296" s="21">
        <f t="shared" si="18"/>
        <v>28.571428571428569</v>
      </c>
      <c r="BS296" t="s">
        <v>5944</v>
      </c>
      <c r="BT296">
        <v>1</v>
      </c>
      <c r="BW296" s="27">
        <v>1</v>
      </c>
      <c r="BX296">
        <v>3</v>
      </c>
      <c r="BY296" s="21">
        <f t="shared" si="19"/>
        <v>21.428571428571427</v>
      </c>
      <c r="BZ296">
        <v>2</v>
      </c>
      <c r="CA296">
        <v>1</v>
      </c>
      <c r="CD296" s="27">
        <v>0</v>
      </c>
      <c r="CF296" t="s">
        <v>242</v>
      </c>
      <c r="CG296" t="s">
        <v>242</v>
      </c>
      <c r="CI296" s="27">
        <v>1</v>
      </c>
      <c r="CJ296" t="s">
        <v>5945</v>
      </c>
      <c r="CK296">
        <v>1</v>
      </c>
      <c r="CN296" s="27">
        <v>1</v>
      </c>
      <c r="CO296" s="27">
        <v>0.5</v>
      </c>
      <c r="CP296">
        <v>100</v>
      </c>
      <c r="CQ296">
        <v>97</v>
      </c>
      <c r="CR296" t="s">
        <v>242</v>
      </c>
      <c r="CS296" t="s">
        <v>5946</v>
      </c>
      <c r="CU296" s="27">
        <v>1</v>
      </c>
      <c r="CV296" t="s">
        <v>5947</v>
      </c>
      <c r="CW296">
        <v>1</v>
      </c>
      <c r="CZ296" s="27">
        <v>1</v>
      </c>
      <c r="DA296">
        <v>415094</v>
      </c>
      <c r="DB296">
        <v>2</v>
      </c>
      <c r="DC296" t="s">
        <v>5948</v>
      </c>
      <c r="DD296" s="27">
        <v>1</v>
      </c>
      <c r="DE296">
        <v>518542</v>
      </c>
      <c r="DF296">
        <v>2</v>
      </c>
      <c r="DG296">
        <v>648598</v>
      </c>
      <c r="DH296">
        <v>2</v>
      </c>
      <c r="DI296" t="s">
        <v>242</v>
      </c>
      <c r="DJ296" t="s">
        <v>242</v>
      </c>
      <c r="DK296" t="s">
        <v>5949</v>
      </c>
      <c r="DL296" s="27">
        <v>1</v>
      </c>
      <c r="DM296">
        <v>20300054</v>
      </c>
      <c r="DN296">
        <v>2</v>
      </c>
      <c r="DO296" t="s">
        <v>5950</v>
      </c>
      <c r="DP296">
        <v>1</v>
      </c>
      <c r="DS296" s="27">
        <v>1</v>
      </c>
      <c r="DT296" t="s">
        <v>5951</v>
      </c>
      <c r="DU296" s="27">
        <v>1</v>
      </c>
      <c r="DV296" t="s">
        <v>5952</v>
      </c>
      <c r="DW296" s="27">
        <v>0.5</v>
      </c>
      <c r="DX296" t="s">
        <v>5953</v>
      </c>
      <c r="DY296" s="27">
        <v>1</v>
      </c>
      <c r="DZ296" t="s">
        <v>5954</v>
      </c>
      <c r="EA296" s="27">
        <v>0</v>
      </c>
      <c r="EC296" s="27">
        <v>1</v>
      </c>
      <c r="ED296" t="s">
        <v>5955</v>
      </c>
      <c r="EE296" s="27">
        <v>1</v>
      </c>
      <c r="EF296" t="s">
        <v>5955</v>
      </c>
      <c r="EG296" s="27">
        <v>1</v>
      </c>
      <c r="EH296" t="s">
        <v>5956</v>
      </c>
      <c r="EI296" s="27">
        <v>1</v>
      </c>
      <c r="EJ296" t="s">
        <v>5957</v>
      </c>
      <c r="EK296" s="27">
        <v>1</v>
      </c>
      <c r="EM296">
        <v>1</v>
      </c>
      <c r="EP296" s="27">
        <v>0</v>
      </c>
      <c r="EQ296" t="s">
        <v>242</v>
      </c>
      <c r="ER296" t="s">
        <v>242</v>
      </c>
      <c r="EU296" t="s">
        <v>242</v>
      </c>
      <c r="EV296" t="s">
        <v>242</v>
      </c>
      <c r="EX296" s="27">
        <v>1</v>
      </c>
      <c r="EY296">
        <v>1171</v>
      </c>
      <c r="EZ296" t="s">
        <v>3434</v>
      </c>
      <c r="FA296" s="27">
        <v>1</v>
      </c>
      <c r="FB296">
        <v>39</v>
      </c>
      <c r="FC296" s="4">
        <v>0.39</v>
      </c>
      <c r="FD296" s="27">
        <v>1</v>
      </c>
      <c r="FE296">
        <v>4570</v>
      </c>
      <c r="FG296" s="27">
        <v>1</v>
      </c>
      <c r="FH296">
        <v>48</v>
      </c>
      <c r="FI296" s="4">
        <v>0.48</v>
      </c>
      <c r="FJ296">
        <v>1</v>
      </c>
      <c r="FM296" s="27">
        <v>1</v>
      </c>
      <c r="FN296" t="s">
        <v>242</v>
      </c>
      <c r="FO296" t="s">
        <v>242</v>
      </c>
      <c r="FP296" t="s">
        <v>242</v>
      </c>
      <c r="FQ296" s="2" t="s">
        <v>5958</v>
      </c>
      <c r="FR296" s="27">
        <v>1</v>
      </c>
      <c r="FS296">
        <v>52.2</v>
      </c>
      <c r="FT296">
        <v>2</v>
      </c>
      <c r="FU296" t="s">
        <v>5959</v>
      </c>
      <c r="FV296" s="27">
        <v>1</v>
      </c>
      <c r="FW296" t="s">
        <v>242</v>
      </c>
      <c r="FX296" t="s">
        <v>242</v>
      </c>
      <c r="FY296" t="s">
        <v>242</v>
      </c>
      <c r="FZ296" t="s">
        <v>242</v>
      </c>
      <c r="GA296" t="s">
        <v>242</v>
      </c>
      <c r="GB296" t="s">
        <v>242</v>
      </c>
      <c r="GC296" t="s">
        <v>242</v>
      </c>
      <c r="GD296">
        <v>1</v>
      </c>
      <c r="GE296" s="2" t="s">
        <v>5960</v>
      </c>
      <c r="GF296">
        <v>1</v>
      </c>
      <c r="GI296" s="27">
        <v>0</v>
      </c>
      <c r="GJ296" t="s">
        <v>242</v>
      </c>
      <c r="GK296" t="s">
        <v>242</v>
      </c>
      <c r="GL296" t="s">
        <v>5961</v>
      </c>
      <c r="GM296" t="s">
        <v>242</v>
      </c>
      <c r="GP296" s="44">
        <v>1</v>
      </c>
      <c r="GQ296">
        <v>334</v>
      </c>
      <c r="GT296" t="s">
        <v>242</v>
      </c>
      <c r="GW296" s="27">
        <v>0.5</v>
      </c>
      <c r="GY296" s="27">
        <v>0.5</v>
      </c>
      <c r="GZ296" t="s">
        <v>5962</v>
      </c>
      <c r="HA296">
        <v>1</v>
      </c>
      <c r="HD296" s="27">
        <v>1</v>
      </c>
      <c r="HE296" t="s">
        <v>5963</v>
      </c>
      <c r="HF296">
        <v>1</v>
      </c>
      <c r="HI296">
        <v>0.66666666699999999</v>
      </c>
      <c r="HJ296">
        <v>1</v>
      </c>
      <c r="HK296">
        <v>0.75</v>
      </c>
      <c r="HL296">
        <v>1</v>
      </c>
      <c r="HM296">
        <v>0.85</v>
      </c>
      <c r="HN296">
        <v>0</v>
      </c>
      <c r="HO296">
        <v>1</v>
      </c>
      <c r="HP296">
        <v>1</v>
      </c>
      <c r="HQ296">
        <v>0</v>
      </c>
      <c r="HR296">
        <v>0</v>
      </c>
      <c r="HS296">
        <v>0.5</v>
      </c>
      <c r="HT296">
        <v>1</v>
      </c>
      <c r="HU296">
        <v>1</v>
      </c>
      <c r="HV296">
        <v>0.80555555599999995</v>
      </c>
      <c r="HW296">
        <v>0.71250000000000002</v>
      </c>
      <c r="HX296">
        <v>0.5</v>
      </c>
      <c r="HY296">
        <v>0.67268518499999996</v>
      </c>
      <c r="HZ296" t="s">
        <v>5942</v>
      </c>
      <c r="IA296" t="s">
        <v>266</v>
      </c>
      <c r="IB296" t="s">
        <v>5942</v>
      </c>
      <c r="IC296">
        <v>82059</v>
      </c>
      <c r="ID296">
        <v>82584</v>
      </c>
      <c r="IE296">
        <v>93775</v>
      </c>
      <c r="IF296">
        <v>94943</v>
      </c>
      <c r="IG296">
        <v>82059</v>
      </c>
    </row>
    <row r="297" spans="1:241" customFormat="1" ht="14" customHeight="1" x14ac:dyDescent="0.2">
      <c r="A297">
        <v>296</v>
      </c>
      <c r="B297">
        <v>323</v>
      </c>
      <c r="C297" s="1">
        <v>44795.604861111111</v>
      </c>
      <c r="D297" s="1">
        <v>44795.604861111111</v>
      </c>
      <c r="E297">
        <v>4</v>
      </c>
      <c r="G297" t="s">
        <v>242</v>
      </c>
      <c r="H297" t="s">
        <v>242</v>
      </c>
      <c r="I297">
        <v>1</v>
      </c>
      <c r="J297" s="1">
        <v>44795.604861111111</v>
      </c>
      <c r="K297" t="s">
        <v>5964</v>
      </c>
      <c r="L297" t="s">
        <v>242</v>
      </c>
      <c r="M297" t="s">
        <v>242</v>
      </c>
      <c r="P297" t="s">
        <v>242</v>
      </c>
      <c r="Q297" t="s">
        <v>242</v>
      </c>
      <c r="T297" t="s">
        <v>5965</v>
      </c>
      <c r="V297" t="s">
        <v>5966</v>
      </c>
      <c r="W297" t="s">
        <v>5967</v>
      </c>
      <c r="X297">
        <v>3585</v>
      </c>
      <c r="Y297" t="s">
        <v>476</v>
      </c>
      <c r="Z297" t="s">
        <v>477</v>
      </c>
      <c r="AA297">
        <v>2021</v>
      </c>
      <c r="AC297">
        <v>0</v>
      </c>
      <c r="AF297">
        <v>9</v>
      </c>
      <c r="AG297" t="s">
        <v>242</v>
      </c>
      <c r="AJ297" s="27">
        <v>1</v>
      </c>
      <c r="AK297">
        <v>6</v>
      </c>
      <c r="AL297" s="27">
        <v>0</v>
      </c>
      <c r="AM297">
        <v>0</v>
      </c>
      <c r="AN297" s="27">
        <v>0</v>
      </c>
      <c r="AO297">
        <v>0</v>
      </c>
      <c r="AP297" t="s">
        <v>5968</v>
      </c>
      <c r="AQ297">
        <v>3</v>
      </c>
      <c r="AT297" s="27">
        <v>1</v>
      </c>
      <c r="AU297">
        <v>1</v>
      </c>
      <c r="AV297" s="21">
        <f t="shared" si="16"/>
        <v>11.111111111111111</v>
      </c>
      <c r="AW297">
        <v>2</v>
      </c>
      <c r="AZ297" s="27">
        <v>1</v>
      </c>
      <c r="BA297">
        <v>2</v>
      </c>
      <c r="BB297" s="21">
        <f t="shared" si="17"/>
        <v>22.222222222222221</v>
      </c>
      <c r="BC297" t="s">
        <v>242</v>
      </c>
      <c r="BF297" s="27">
        <v>0</v>
      </c>
      <c r="BI297" t="s">
        <v>242</v>
      </c>
      <c r="BL297" s="27">
        <v>1</v>
      </c>
      <c r="BM297">
        <v>2</v>
      </c>
      <c r="BP297" s="27">
        <v>1</v>
      </c>
      <c r="BQ297">
        <v>2</v>
      </c>
      <c r="BR297" s="21">
        <f t="shared" si="18"/>
        <v>22.222222222222221</v>
      </c>
      <c r="BS297" t="s">
        <v>3930</v>
      </c>
      <c r="BT297">
        <v>3</v>
      </c>
      <c r="BW297" s="27">
        <v>1</v>
      </c>
      <c r="BX297">
        <v>3</v>
      </c>
      <c r="BY297" s="21">
        <f t="shared" si="19"/>
        <v>33.333333333333329</v>
      </c>
      <c r="BZ297">
        <v>1</v>
      </c>
      <c r="CA297">
        <v>1</v>
      </c>
      <c r="CD297" s="27">
        <v>0</v>
      </c>
      <c r="CF297" t="s">
        <v>242</v>
      </c>
      <c r="CG297" t="s">
        <v>242</v>
      </c>
      <c r="CI297" s="27">
        <v>1</v>
      </c>
      <c r="CJ297" t="s">
        <v>5969</v>
      </c>
      <c r="CK297">
        <v>1</v>
      </c>
      <c r="CN297" s="27">
        <v>0</v>
      </c>
      <c r="CO297" s="27">
        <v>0</v>
      </c>
      <c r="CP297" t="s">
        <v>242</v>
      </c>
      <c r="CQ297" t="s">
        <v>242</v>
      </c>
      <c r="CR297" t="s">
        <v>242</v>
      </c>
      <c r="CT297" s="2" t="s">
        <v>5970</v>
      </c>
      <c r="CU297" s="27">
        <v>1</v>
      </c>
      <c r="CV297" s="2" t="s">
        <v>5971</v>
      </c>
      <c r="CW297">
        <v>1</v>
      </c>
      <c r="CZ297" s="27">
        <v>1</v>
      </c>
      <c r="DA297">
        <v>193774</v>
      </c>
      <c r="DB297">
        <v>2</v>
      </c>
      <c r="DD297" s="27">
        <v>1</v>
      </c>
      <c r="DE297" t="s">
        <v>242</v>
      </c>
      <c r="DF297" t="s">
        <v>242</v>
      </c>
      <c r="DH297" t="s">
        <v>242</v>
      </c>
      <c r="DI297">
        <v>197976</v>
      </c>
      <c r="DJ297">
        <v>2</v>
      </c>
      <c r="DL297" s="27">
        <v>0</v>
      </c>
      <c r="DM297" t="s">
        <v>242</v>
      </c>
      <c r="DN297" t="s">
        <v>242</v>
      </c>
      <c r="DP297">
        <v>1</v>
      </c>
      <c r="DS297" s="27">
        <v>1</v>
      </c>
      <c r="DT297" t="s">
        <v>5972</v>
      </c>
      <c r="DU297" s="27">
        <v>1</v>
      </c>
      <c r="DV297" s="2" t="s">
        <v>5973</v>
      </c>
      <c r="DW297" s="27">
        <v>1</v>
      </c>
      <c r="DX297" s="2" t="s">
        <v>5974</v>
      </c>
      <c r="DY297" s="27">
        <v>1</v>
      </c>
      <c r="DZ297" s="2" t="s">
        <v>5975</v>
      </c>
      <c r="EA297" s="27">
        <v>1</v>
      </c>
      <c r="EC297" s="27">
        <v>1</v>
      </c>
      <c r="ED297" s="2" t="s">
        <v>5976</v>
      </c>
      <c r="EE297" s="27">
        <v>1</v>
      </c>
      <c r="EF297" s="2" t="s">
        <v>5977</v>
      </c>
      <c r="EG297" s="27">
        <v>1</v>
      </c>
      <c r="EH297" s="2" t="s">
        <v>5978</v>
      </c>
      <c r="EI297" s="27">
        <v>1</v>
      </c>
      <c r="EJ297" t="s">
        <v>5979</v>
      </c>
      <c r="EK297" s="27">
        <v>1</v>
      </c>
      <c r="EM297">
        <v>1</v>
      </c>
      <c r="EP297" s="27">
        <v>0</v>
      </c>
      <c r="EQ297" t="s">
        <v>242</v>
      </c>
      <c r="ER297" t="s">
        <v>242</v>
      </c>
      <c r="EU297" t="s">
        <v>242</v>
      </c>
      <c r="EV297" t="s">
        <v>242</v>
      </c>
      <c r="EX297" s="27">
        <v>1</v>
      </c>
      <c r="EY297">
        <v>965</v>
      </c>
      <c r="EZ297" t="s">
        <v>3434</v>
      </c>
      <c r="FA297" s="27">
        <v>0</v>
      </c>
      <c r="FB297" t="s">
        <v>242</v>
      </c>
      <c r="FD297" s="27">
        <v>1</v>
      </c>
      <c r="FE297">
        <v>163</v>
      </c>
      <c r="FG297" s="27">
        <v>0</v>
      </c>
      <c r="FH297" t="s">
        <v>242</v>
      </c>
      <c r="FJ297">
        <v>1</v>
      </c>
      <c r="FM297" s="27">
        <v>0</v>
      </c>
      <c r="FN297" t="s">
        <v>242</v>
      </c>
      <c r="FO297" t="s">
        <v>242</v>
      </c>
      <c r="FP297" t="s">
        <v>242</v>
      </c>
      <c r="FR297" s="27">
        <v>1</v>
      </c>
      <c r="FS297">
        <v>27</v>
      </c>
      <c r="FT297">
        <v>2</v>
      </c>
      <c r="FV297" s="27">
        <v>0</v>
      </c>
      <c r="FW297" t="s">
        <v>242</v>
      </c>
      <c r="FX297" t="s">
        <v>242</v>
      </c>
      <c r="FY297" t="s">
        <v>242</v>
      </c>
      <c r="FZ297" t="s">
        <v>242</v>
      </c>
      <c r="GA297" t="s">
        <v>242</v>
      </c>
      <c r="GB297" t="s">
        <v>242</v>
      </c>
      <c r="GC297" t="s">
        <v>242</v>
      </c>
      <c r="GD297" t="s">
        <v>242</v>
      </c>
      <c r="GE297" t="s">
        <v>5980</v>
      </c>
      <c r="GF297">
        <v>1</v>
      </c>
      <c r="GI297" s="27">
        <v>0</v>
      </c>
      <c r="GJ297" t="s">
        <v>242</v>
      </c>
      <c r="GK297" t="s">
        <v>242</v>
      </c>
      <c r="GM297" t="s">
        <v>242</v>
      </c>
      <c r="GP297" s="27">
        <v>1</v>
      </c>
      <c r="GQ297">
        <v>244</v>
      </c>
      <c r="GT297">
        <v>1</v>
      </c>
      <c r="GW297" s="27">
        <v>0</v>
      </c>
      <c r="GX297" s="2" t="s">
        <v>5981</v>
      </c>
      <c r="GY297" s="27">
        <v>0</v>
      </c>
      <c r="HA297" t="s">
        <v>242</v>
      </c>
      <c r="HD297" s="27">
        <v>1</v>
      </c>
      <c r="HE297" t="s">
        <v>5982</v>
      </c>
      <c r="HF297">
        <v>1</v>
      </c>
      <c r="HI297">
        <v>0.55555555599999995</v>
      </c>
      <c r="HJ297">
        <v>1</v>
      </c>
      <c r="HK297">
        <v>0.5</v>
      </c>
      <c r="HL297">
        <v>0.66666666699999999</v>
      </c>
      <c r="HM297">
        <v>1</v>
      </c>
      <c r="HN297">
        <v>0</v>
      </c>
      <c r="HO297">
        <v>0.5</v>
      </c>
      <c r="HP297">
        <v>0.33333333300000001</v>
      </c>
      <c r="HQ297">
        <v>0</v>
      </c>
      <c r="HR297">
        <v>1</v>
      </c>
      <c r="HS297">
        <v>0</v>
      </c>
      <c r="HT297">
        <v>1</v>
      </c>
      <c r="HU297">
        <v>1</v>
      </c>
      <c r="HV297">
        <v>0.68518518500000003</v>
      </c>
      <c r="HW297">
        <v>0.54166666699999999</v>
      </c>
      <c r="HX297">
        <v>0.46666666699999998</v>
      </c>
      <c r="HY297">
        <v>0.56450617300000006</v>
      </c>
      <c r="HZ297" t="s">
        <v>5983</v>
      </c>
      <c r="IA297" t="s">
        <v>266</v>
      </c>
      <c r="IB297" t="s">
        <v>5965</v>
      </c>
      <c r="IC297">
        <v>18608</v>
      </c>
      <c r="ID297">
        <v>17456</v>
      </c>
      <c r="IE297">
        <v>20613</v>
      </c>
      <c r="IF297">
        <v>20421</v>
      </c>
      <c r="IG297">
        <v>18608</v>
      </c>
    </row>
    <row r="298" spans="1:241" customFormat="1" ht="14" customHeight="1" x14ac:dyDescent="0.2">
      <c r="A298">
        <v>297</v>
      </c>
      <c r="B298">
        <v>324</v>
      </c>
      <c r="C298" s="1">
        <v>44795.604861111111</v>
      </c>
      <c r="D298" s="1">
        <v>44795.604861111111</v>
      </c>
      <c r="E298">
        <v>4</v>
      </c>
      <c r="G298" t="s">
        <v>242</v>
      </c>
      <c r="H298" t="s">
        <v>242</v>
      </c>
      <c r="I298">
        <v>1</v>
      </c>
      <c r="J298" s="1">
        <v>44795.604861111111</v>
      </c>
      <c r="K298" t="s">
        <v>5984</v>
      </c>
      <c r="L298" t="s">
        <v>242</v>
      </c>
      <c r="M298" t="s">
        <v>242</v>
      </c>
      <c r="P298" t="s">
        <v>242</v>
      </c>
      <c r="Q298" t="s">
        <v>242</v>
      </c>
      <c r="T298" t="s">
        <v>5985</v>
      </c>
      <c r="V298" t="s">
        <v>5986</v>
      </c>
      <c r="W298" t="s">
        <v>5987</v>
      </c>
      <c r="X298">
        <v>6311</v>
      </c>
      <c r="Y298" t="s">
        <v>319</v>
      </c>
      <c r="Z298" t="s">
        <v>890</v>
      </c>
      <c r="AA298">
        <v>2019</v>
      </c>
      <c r="AC298">
        <v>0.5</v>
      </c>
      <c r="AF298">
        <v>12</v>
      </c>
      <c r="AG298" t="s">
        <v>242</v>
      </c>
      <c r="AJ298" s="27">
        <v>0</v>
      </c>
      <c r="AK298">
        <v>0</v>
      </c>
      <c r="AL298" s="27">
        <v>0</v>
      </c>
      <c r="AM298">
        <v>0</v>
      </c>
      <c r="AN298" s="27">
        <v>0</v>
      </c>
      <c r="AO298">
        <v>0</v>
      </c>
      <c r="AQ298" t="s">
        <v>242</v>
      </c>
      <c r="AT298" s="27">
        <v>1</v>
      </c>
      <c r="AU298">
        <v>1</v>
      </c>
      <c r="AV298" s="21">
        <f t="shared" si="16"/>
        <v>8.3333333333333321</v>
      </c>
      <c r="AW298">
        <v>2</v>
      </c>
      <c r="AZ298" s="27">
        <v>1</v>
      </c>
      <c r="BA298">
        <v>3</v>
      </c>
      <c r="BB298" s="21">
        <f t="shared" si="17"/>
        <v>25</v>
      </c>
      <c r="BC298" t="s">
        <v>242</v>
      </c>
      <c r="BF298" s="27">
        <v>1</v>
      </c>
      <c r="BG298">
        <v>6.2</v>
      </c>
      <c r="BI298">
        <v>2</v>
      </c>
      <c r="BL298" s="27">
        <v>1</v>
      </c>
      <c r="BM298">
        <v>2</v>
      </c>
      <c r="BP298" s="27">
        <v>1</v>
      </c>
      <c r="BQ298">
        <v>4</v>
      </c>
      <c r="BR298" s="21">
        <f t="shared" si="18"/>
        <v>33.333333333333329</v>
      </c>
      <c r="BS298" t="s">
        <v>4261</v>
      </c>
      <c r="BT298">
        <v>1</v>
      </c>
      <c r="BW298" s="27">
        <v>1</v>
      </c>
      <c r="BX298">
        <v>2</v>
      </c>
      <c r="BY298" s="21">
        <f t="shared" si="19"/>
        <v>16.666666666666664</v>
      </c>
      <c r="BZ298">
        <v>2</v>
      </c>
      <c r="CA298">
        <v>1</v>
      </c>
      <c r="CD298" s="27">
        <v>0</v>
      </c>
      <c r="CF298" t="s">
        <v>242</v>
      </c>
      <c r="CG298" t="s">
        <v>242</v>
      </c>
      <c r="CI298" s="27">
        <v>1</v>
      </c>
      <c r="CJ298" s="2" t="s">
        <v>5988</v>
      </c>
      <c r="CK298">
        <v>1</v>
      </c>
      <c r="CN298" s="27">
        <v>0</v>
      </c>
      <c r="CO298" s="27">
        <v>0</v>
      </c>
      <c r="CP298" t="s">
        <v>242</v>
      </c>
      <c r="CQ298" t="s">
        <v>242</v>
      </c>
      <c r="CR298" t="s">
        <v>242</v>
      </c>
      <c r="CU298" s="27">
        <v>1</v>
      </c>
      <c r="CV298" t="s">
        <v>5989</v>
      </c>
      <c r="CW298">
        <v>1</v>
      </c>
      <c r="CZ298" s="27">
        <v>1</v>
      </c>
      <c r="DA298">
        <v>13613</v>
      </c>
      <c r="DB298">
        <v>2</v>
      </c>
      <c r="DC298" t="s">
        <v>5990</v>
      </c>
      <c r="DD298" s="27">
        <v>0.5</v>
      </c>
      <c r="DE298" t="s">
        <v>242</v>
      </c>
      <c r="DF298" t="s">
        <v>242</v>
      </c>
      <c r="DG298">
        <v>90280</v>
      </c>
      <c r="DH298">
        <v>2</v>
      </c>
      <c r="DI298" t="s">
        <v>242</v>
      </c>
      <c r="DJ298" t="s">
        <v>242</v>
      </c>
      <c r="DK298" t="s">
        <v>5991</v>
      </c>
      <c r="DL298" s="27">
        <v>1</v>
      </c>
      <c r="DM298">
        <v>25959</v>
      </c>
      <c r="DN298">
        <v>2</v>
      </c>
      <c r="DO298" t="s">
        <v>5992</v>
      </c>
      <c r="DP298">
        <v>1</v>
      </c>
      <c r="DS298" s="27">
        <v>1</v>
      </c>
      <c r="DT298" t="s">
        <v>5993</v>
      </c>
      <c r="DU298" s="27">
        <v>1</v>
      </c>
      <c r="DV298" t="s">
        <v>5994</v>
      </c>
      <c r="DW298" s="27">
        <v>0.5</v>
      </c>
      <c r="DX298" t="s">
        <v>5995</v>
      </c>
      <c r="DY298" s="27">
        <v>1</v>
      </c>
      <c r="DZ298" t="s">
        <v>5996</v>
      </c>
      <c r="EA298" s="27">
        <v>1</v>
      </c>
      <c r="EB298" t="s">
        <v>5997</v>
      </c>
      <c r="EC298" s="27">
        <v>1</v>
      </c>
      <c r="ED298" t="s">
        <v>5998</v>
      </c>
      <c r="EE298" s="27">
        <v>1</v>
      </c>
      <c r="EF298" s="2" t="s">
        <v>5999</v>
      </c>
      <c r="EG298" s="27">
        <v>1</v>
      </c>
      <c r="EH298" t="s">
        <v>6000</v>
      </c>
      <c r="EI298" s="27">
        <v>1</v>
      </c>
      <c r="EJ298" t="s">
        <v>6001</v>
      </c>
      <c r="EK298" s="27">
        <v>1</v>
      </c>
      <c r="EL298" t="s">
        <v>6002</v>
      </c>
      <c r="EM298">
        <v>1</v>
      </c>
      <c r="EP298" s="27">
        <v>0</v>
      </c>
      <c r="EQ298" t="s">
        <v>242</v>
      </c>
      <c r="ER298" t="s">
        <v>242</v>
      </c>
      <c r="EU298" t="s">
        <v>242</v>
      </c>
      <c r="EV298" t="s">
        <v>242</v>
      </c>
      <c r="EX298" s="27">
        <v>0</v>
      </c>
      <c r="EY298" t="s">
        <v>242</v>
      </c>
      <c r="FA298" s="27">
        <v>0</v>
      </c>
      <c r="FB298" t="s">
        <v>242</v>
      </c>
      <c r="FD298" s="27">
        <v>1</v>
      </c>
      <c r="FE298">
        <v>265.52999999999997</v>
      </c>
      <c r="FG298" s="27">
        <v>0</v>
      </c>
      <c r="FH298" t="s">
        <v>242</v>
      </c>
      <c r="FJ298">
        <v>1</v>
      </c>
      <c r="FM298" s="27">
        <v>1</v>
      </c>
      <c r="FN298" t="s">
        <v>242</v>
      </c>
      <c r="FO298" t="s">
        <v>242</v>
      </c>
      <c r="FP298" t="s">
        <v>242</v>
      </c>
      <c r="FQ298" t="s">
        <v>6003</v>
      </c>
      <c r="FR298" s="27">
        <v>1</v>
      </c>
      <c r="FS298">
        <v>52.5</v>
      </c>
      <c r="FT298">
        <v>2</v>
      </c>
      <c r="FU298" t="s">
        <v>6004</v>
      </c>
      <c r="FV298" s="27">
        <v>1</v>
      </c>
      <c r="FW298" t="s">
        <v>242</v>
      </c>
      <c r="FX298" t="s">
        <v>242</v>
      </c>
      <c r="FY298">
        <v>71</v>
      </c>
      <c r="FZ298" t="s">
        <v>242</v>
      </c>
      <c r="GA298" t="s">
        <v>242</v>
      </c>
      <c r="GB298" t="s">
        <v>242</v>
      </c>
      <c r="GC298" t="s">
        <v>242</v>
      </c>
      <c r="GD298" t="s">
        <v>242</v>
      </c>
      <c r="GE298" t="s">
        <v>6005</v>
      </c>
      <c r="GF298">
        <v>1</v>
      </c>
      <c r="GI298" s="27">
        <v>0</v>
      </c>
      <c r="GJ298" t="s">
        <v>242</v>
      </c>
      <c r="GK298" t="s">
        <v>242</v>
      </c>
      <c r="GL298" t="s">
        <v>6006</v>
      </c>
      <c r="GM298" t="s">
        <v>242</v>
      </c>
      <c r="GP298" s="27">
        <v>1</v>
      </c>
      <c r="GQ298">
        <v>190</v>
      </c>
      <c r="GT298">
        <v>1</v>
      </c>
      <c r="GW298" s="27">
        <v>0</v>
      </c>
      <c r="GY298" s="27">
        <v>0</v>
      </c>
      <c r="HA298" t="s">
        <v>242</v>
      </c>
      <c r="HD298" s="27">
        <v>1</v>
      </c>
      <c r="HE298" t="s">
        <v>6007</v>
      </c>
      <c r="HF298">
        <v>1</v>
      </c>
      <c r="HI298">
        <v>0.66666666699999999</v>
      </c>
      <c r="HJ298">
        <v>1</v>
      </c>
      <c r="HK298">
        <v>0.5</v>
      </c>
      <c r="HL298">
        <v>0.83333333300000001</v>
      </c>
      <c r="HM298">
        <v>0.95</v>
      </c>
      <c r="HN298">
        <v>0</v>
      </c>
      <c r="HO298">
        <v>0.25</v>
      </c>
      <c r="HP298">
        <v>1</v>
      </c>
      <c r="HQ298">
        <v>0</v>
      </c>
      <c r="HR298">
        <v>1</v>
      </c>
      <c r="HS298">
        <v>0</v>
      </c>
      <c r="HT298">
        <v>1</v>
      </c>
      <c r="HU298">
        <v>1</v>
      </c>
      <c r="HV298">
        <v>0.72222222199999997</v>
      </c>
      <c r="HW298">
        <v>0.50833333300000005</v>
      </c>
      <c r="HX298">
        <v>0.6</v>
      </c>
      <c r="HY298">
        <v>0.61018518499999996</v>
      </c>
      <c r="HZ298" t="s">
        <v>6008</v>
      </c>
      <c r="IA298" t="s">
        <v>266</v>
      </c>
      <c r="IB298" t="s">
        <v>5985</v>
      </c>
      <c r="IC298">
        <v>71042</v>
      </c>
      <c r="ID298">
        <v>69039</v>
      </c>
      <c r="IE298">
        <v>70629</v>
      </c>
      <c r="IF298">
        <v>71182</v>
      </c>
      <c r="IG298">
        <v>71042</v>
      </c>
    </row>
    <row r="299" spans="1:241" ht="14" customHeight="1" x14ac:dyDescent="0.2">
      <c r="A299" s="10">
        <v>298</v>
      </c>
      <c r="B299">
        <v>325</v>
      </c>
      <c r="C299" s="1">
        <v>44795.604861111111</v>
      </c>
      <c r="D299" s="1">
        <v>44795.604861111111</v>
      </c>
      <c r="E299">
        <v>4</v>
      </c>
      <c r="G299" t="s">
        <v>242</v>
      </c>
      <c r="H299" t="s">
        <v>242</v>
      </c>
      <c r="I299">
        <v>1</v>
      </c>
      <c r="J299" s="1">
        <v>44795.604861111111</v>
      </c>
      <c r="K299" t="s">
        <v>6009</v>
      </c>
      <c r="L299" t="s">
        <v>242</v>
      </c>
      <c r="M299" t="s">
        <v>242</v>
      </c>
      <c r="P299" t="s">
        <v>242</v>
      </c>
      <c r="Q299" t="s">
        <v>242</v>
      </c>
      <c r="T299" s="10" t="s">
        <v>6010</v>
      </c>
      <c r="V299" t="s">
        <v>6011</v>
      </c>
      <c r="W299" t="s">
        <v>6012</v>
      </c>
      <c r="X299">
        <v>3711</v>
      </c>
      <c r="Y299" s="10" t="s">
        <v>271</v>
      </c>
      <c r="Z299" s="10" t="s">
        <v>4286</v>
      </c>
      <c r="AA299" s="10">
        <v>2019</v>
      </c>
      <c r="AC299" s="10">
        <v>0.5</v>
      </c>
      <c r="AD299">
        <v>15</v>
      </c>
      <c r="AF299" s="10">
        <v>11</v>
      </c>
      <c r="AG299" t="s">
        <v>242</v>
      </c>
      <c r="AJ299" s="22">
        <v>1</v>
      </c>
      <c r="AK299" s="10">
        <v>10</v>
      </c>
      <c r="AL299" s="22">
        <v>0</v>
      </c>
      <c r="AM299" s="10">
        <v>0</v>
      </c>
      <c r="AN299" s="22">
        <v>0</v>
      </c>
      <c r="AO299" s="10">
        <v>0</v>
      </c>
      <c r="AQ299">
        <v>3</v>
      </c>
      <c r="AT299" s="22">
        <v>1</v>
      </c>
      <c r="AU299" s="10">
        <v>1</v>
      </c>
      <c r="AV299" s="21">
        <f t="shared" si="16"/>
        <v>9.0909090909090917</v>
      </c>
      <c r="AW299">
        <v>2</v>
      </c>
      <c r="AZ299" s="22">
        <v>1</v>
      </c>
      <c r="BA299" s="10">
        <v>2</v>
      </c>
      <c r="BB299" s="21">
        <f t="shared" si="17"/>
        <v>18.181818181818183</v>
      </c>
      <c r="BC299" t="s">
        <v>242</v>
      </c>
      <c r="BF299" s="22">
        <v>1</v>
      </c>
      <c r="BG299" s="10">
        <v>4.8</v>
      </c>
      <c r="BI299">
        <v>2</v>
      </c>
      <c r="BL299" s="22">
        <v>1</v>
      </c>
      <c r="BM299">
        <v>2</v>
      </c>
      <c r="BP299" s="22">
        <v>1</v>
      </c>
      <c r="BQ299" s="10">
        <v>6</v>
      </c>
      <c r="BR299" s="21">
        <f t="shared" si="18"/>
        <v>54.54545454545454</v>
      </c>
      <c r="BS299" s="10" t="s">
        <v>6013</v>
      </c>
      <c r="BT299" s="10">
        <v>1</v>
      </c>
      <c r="BW299" s="22">
        <v>1</v>
      </c>
      <c r="BX299" s="10">
        <v>1</v>
      </c>
      <c r="BY299" s="21">
        <f t="shared" si="19"/>
        <v>9.0909090909090917</v>
      </c>
      <c r="BZ299" s="10">
        <v>2</v>
      </c>
      <c r="CA299" s="10">
        <v>1</v>
      </c>
      <c r="CD299" s="22">
        <v>0</v>
      </c>
      <c r="CF299" s="10" t="s">
        <v>242</v>
      </c>
      <c r="CG299" s="10" t="s">
        <v>242</v>
      </c>
      <c r="CI299" s="22">
        <v>1</v>
      </c>
      <c r="CJ299" s="10" t="s">
        <v>6014</v>
      </c>
      <c r="CK299" s="10">
        <v>1</v>
      </c>
      <c r="CN299" s="22">
        <v>1</v>
      </c>
      <c r="CO299" s="22">
        <v>0.5</v>
      </c>
      <c r="CP299" s="10" t="s">
        <v>242</v>
      </c>
      <c r="CQ299" s="10">
        <v>100</v>
      </c>
      <c r="CR299" s="10">
        <v>100</v>
      </c>
      <c r="CS299" s="11" t="s">
        <v>6015</v>
      </c>
      <c r="CT299" s="11" t="s">
        <v>6016</v>
      </c>
      <c r="CU299" s="22">
        <v>1</v>
      </c>
      <c r="CV299" s="10" t="s">
        <v>6017</v>
      </c>
      <c r="CW299" s="10">
        <v>1</v>
      </c>
      <c r="CZ299" s="22">
        <v>1</v>
      </c>
      <c r="DA299" s="10">
        <v>1589700</v>
      </c>
      <c r="DB299" s="10">
        <v>2</v>
      </c>
      <c r="DC299" s="10" t="s">
        <v>6018</v>
      </c>
      <c r="DD299" s="22">
        <v>1</v>
      </c>
      <c r="DE299" s="10">
        <v>4381970</v>
      </c>
      <c r="DF299" s="10">
        <v>2</v>
      </c>
      <c r="DG299" s="10">
        <v>3721875</v>
      </c>
      <c r="DH299" s="10">
        <v>2</v>
      </c>
      <c r="DI299" s="10" t="s">
        <v>242</v>
      </c>
      <c r="DJ299" s="10" t="s">
        <v>242</v>
      </c>
      <c r="DK299" s="11" t="s">
        <v>6019</v>
      </c>
      <c r="DL299" s="22">
        <v>1</v>
      </c>
      <c r="DM299" s="10">
        <v>249384317</v>
      </c>
      <c r="DN299" s="10">
        <v>2</v>
      </c>
      <c r="DO299" s="10" t="s">
        <v>6020</v>
      </c>
      <c r="DP299" s="10">
        <v>1</v>
      </c>
      <c r="DS299" s="27">
        <v>1</v>
      </c>
      <c r="DT299" t="s">
        <v>6021</v>
      </c>
      <c r="DU299" s="27">
        <v>1</v>
      </c>
      <c r="DV299" t="s">
        <v>6022</v>
      </c>
      <c r="DW299" s="27">
        <v>1</v>
      </c>
      <c r="DX299" t="s">
        <v>6023</v>
      </c>
      <c r="DY299" s="27">
        <v>1</v>
      </c>
      <c r="DZ299" t="s">
        <v>6024</v>
      </c>
      <c r="EA299" s="27">
        <v>1</v>
      </c>
      <c r="EB299" t="s">
        <v>6025</v>
      </c>
      <c r="EC299" s="27">
        <v>1</v>
      </c>
      <c r="ED299" t="s">
        <v>6026</v>
      </c>
      <c r="EE299" s="27">
        <v>1</v>
      </c>
      <c r="EF299" t="s">
        <v>6027</v>
      </c>
      <c r="EG299" s="27">
        <v>1</v>
      </c>
      <c r="EH299" t="s">
        <v>6028</v>
      </c>
      <c r="EI299" s="27">
        <v>1</v>
      </c>
      <c r="EJ299" t="s">
        <v>6029</v>
      </c>
      <c r="EK299" s="27">
        <v>1</v>
      </c>
      <c r="EM299">
        <v>4</v>
      </c>
      <c r="EP299" s="22">
        <v>0</v>
      </c>
      <c r="EQ299" s="10" t="s">
        <v>242</v>
      </c>
      <c r="ER299" s="10" t="s">
        <v>242</v>
      </c>
      <c r="ET299" s="10" t="s">
        <v>6030</v>
      </c>
      <c r="EU299" s="10" t="s">
        <v>242</v>
      </c>
      <c r="EV299" s="10" t="s">
        <v>242</v>
      </c>
      <c r="EX299" s="22">
        <v>1</v>
      </c>
      <c r="EY299" s="10">
        <v>35792</v>
      </c>
      <c r="EZ299" s="10" t="s">
        <v>3418</v>
      </c>
      <c r="FA299" s="22">
        <v>1</v>
      </c>
      <c r="FB299" s="10">
        <v>14</v>
      </c>
      <c r="FD299" s="22">
        <v>1</v>
      </c>
      <c r="FE299" s="10">
        <v>10737.8</v>
      </c>
      <c r="FG299" s="22">
        <v>0</v>
      </c>
      <c r="FH299" s="10" t="s">
        <v>242</v>
      </c>
      <c r="FI299" s="10" t="s">
        <v>6031</v>
      </c>
      <c r="FJ299" s="10">
        <v>4</v>
      </c>
      <c r="FM299" s="22">
        <v>1</v>
      </c>
      <c r="FN299" s="10">
        <v>11.8</v>
      </c>
      <c r="FO299" s="10">
        <v>45</v>
      </c>
      <c r="FP299" s="10">
        <v>43.2</v>
      </c>
      <c r="FQ299" s="11" t="s">
        <v>6032</v>
      </c>
      <c r="FR299" s="22">
        <v>1</v>
      </c>
      <c r="FS299" s="10">
        <v>21.8</v>
      </c>
      <c r="FT299" s="10">
        <v>2</v>
      </c>
      <c r="FU299" s="11" t="s">
        <v>6033</v>
      </c>
      <c r="FV299" s="22">
        <v>1</v>
      </c>
      <c r="FW299" s="10">
        <v>18.399999999999999</v>
      </c>
      <c r="FX299" s="10">
        <v>5.5</v>
      </c>
      <c r="FY299" s="10">
        <v>68.3</v>
      </c>
      <c r="FZ299" s="10">
        <v>6.8</v>
      </c>
      <c r="GA299" s="10" t="s">
        <v>242</v>
      </c>
      <c r="GB299" s="10" t="s">
        <v>242</v>
      </c>
      <c r="GC299" s="10" t="s">
        <v>242</v>
      </c>
      <c r="GD299" s="10">
        <v>1</v>
      </c>
      <c r="GE299" s="11" t="s">
        <v>6034</v>
      </c>
      <c r="GF299" s="10">
        <v>1</v>
      </c>
      <c r="GI299" s="22">
        <v>1</v>
      </c>
      <c r="GJ299" s="10">
        <v>1</v>
      </c>
      <c r="GK299" s="10">
        <v>1</v>
      </c>
      <c r="GL299" s="11" t="s">
        <v>6035</v>
      </c>
      <c r="GM299" s="10">
        <v>1</v>
      </c>
      <c r="GP299" s="22">
        <v>1</v>
      </c>
      <c r="GQ299" s="10">
        <v>281</v>
      </c>
      <c r="GT299" s="10">
        <v>1</v>
      </c>
      <c r="GW299" s="22">
        <v>0.5</v>
      </c>
      <c r="GY299" s="22">
        <v>0.5</v>
      </c>
      <c r="HA299" s="10">
        <v>1</v>
      </c>
      <c r="HD299" s="22">
        <v>1</v>
      </c>
      <c r="HE299" s="11" t="s">
        <v>6036</v>
      </c>
      <c r="HF299" s="10">
        <v>1</v>
      </c>
      <c r="HI299" s="10">
        <v>0.66666666699999999</v>
      </c>
      <c r="HJ299" s="10">
        <v>1</v>
      </c>
      <c r="HK299" s="10">
        <v>0.75</v>
      </c>
      <c r="HL299" s="10">
        <v>1</v>
      </c>
      <c r="HM299" s="10">
        <v>1</v>
      </c>
      <c r="HN299" s="10">
        <v>0</v>
      </c>
      <c r="HO299" s="10">
        <v>0.75</v>
      </c>
      <c r="HP299" s="10">
        <v>1</v>
      </c>
      <c r="HQ299" s="10">
        <v>1</v>
      </c>
      <c r="HR299" s="10">
        <v>1</v>
      </c>
      <c r="HS299" s="10">
        <v>0.5</v>
      </c>
      <c r="HT299" s="10">
        <v>1</v>
      </c>
      <c r="HU299" s="10">
        <v>1</v>
      </c>
      <c r="HV299" s="10">
        <v>0.80555555599999995</v>
      </c>
      <c r="HW299" s="10">
        <v>0.6875</v>
      </c>
      <c r="HX299" s="10">
        <v>0.9</v>
      </c>
      <c r="HY299" s="10">
        <v>0.79768518499999996</v>
      </c>
      <c r="HZ299" s="10" t="s">
        <v>6037</v>
      </c>
      <c r="IA299" s="10" t="s">
        <v>266</v>
      </c>
      <c r="IB299" s="10" t="s">
        <v>6010</v>
      </c>
      <c r="IC299" s="10">
        <v>137237</v>
      </c>
      <c r="ID299" s="10">
        <v>122485</v>
      </c>
      <c r="IE299" s="10">
        <v>127004</v>
      </c>
      <c r="IF299" s="10">
        <v>156735</v>
      </c>
      <c r="IG299" s="10">
        <v>137237</v>
      </c>
    </row>
    <row r="300" spans="1:241" customFormat="1" ht="14" customHeight="1" x14ac:dyDescent="0.2">
      <c r="A300">
        <v>299</v>
      </c>
      <c r="B300">
        <v>326</v>
      </c>
      <c r="C300" s="1">
        <v>44795.604861111111</v>
      </c>
      <c r="D300" s="1">
        <v>44795.604861111111</v>
      </c>
      <c r="E300">
        <v>4</v>
      </c>
      <c r="G300" t="s">
        <v>242</v>
      </c>
      <c r="H300" t="s">
        <v>242</v>
      </c>
      <c r="I300">
        <v>1</v>
      </c>
      <c r="J300" s="1">
        <v>44795.604861111111</v>
      </c>
      <c r="K300" t="s">
        <v>6038</v>
      </c>
      <c r="L300" t="s">
        <v>242</v>
      </c>
      <c r="M300" t="s">
        <v>242</v>
      </c>
      <c r="P300" t="s">
        <v>242</v>
      </c>
      <c r="Q300" t="s">
        <v>242</v>
      </c>
      <c r="T300" t="s">
        <v>6039</v>
      </c>
      <c r="V300" t="s">
        <v>6040</v>
      </c>
      <c r="W300">
        <v>452327109</v>
      </c>
      <c r="X300">
        <v>3826</v>
      </c>
      <c r="Y300" t="s">
        <v>350</v>
      </c>
      <c r="Z300" t="s">
        <v>1032</v>
      </c>
      <c r="AA300">
        <v>2021</v>
      </c>
      <c r="AC300">
        <v>0.5</v>
      </c>
      <c r="AD300">
        <v>15</v>
      </c>
      <c r="AF300">
        <v>10</v>
      </c>
      <c r="AG300" t="s">
        <v>242</v>
      </c>
      <c r="AJ300" s="27">
        <v>0</v>
      </c>
      <c r="AK300">
        <v>0</v>
      </c>
      <c r="AL300" s="27">
        <v>0</v>
      </c>
      <c r="AM300">
        <v>0</v>
      </c>
      <c r="AN300" s="27">
        <v>0</v>
      </c>
      <c r="AO300">
        <v>0</v>
      </c>
      <c r="AQ300" t="s">
        <v>242</v>
      </c>
      <c r="AT300" s="27">
        <v>1</v>
      </c>
      <c r="AU300">
        <v>3</v>
      </c>
      <c r="AV300" s="21">
        <f t="shared" si="16"/>
        <v>30</v>
      </c>
      <c r="AW300">
        <v>2</v>
      </c>
      <c r="AZ300" s="27">
        <v>1</v>
      </c>
      <c r="BA300">
        <v>2</v>
      </c>
      <c r="BB300" s="21">
        <f t="shared" si="17"/>
        <v>20</v>
      </c>
      <c r="BC300" t="s">
        <v>242</v>
      </c>
      <c r="BF300" s="27">
        <v>1</v>
      </c>
      <c r="BI300">
        <v>2</v>
      </c>
      <c r="BL300" s="27">
        <v>1</v>
      </c>
      <c r="BM300">
        <v>2</v>
      </c>
      <c r="BP300" s="27">
        <v>1</v>
      </c>
      <c r="BQ300">
        <v>3</v>
      </c>
      <c r="BR300" s="21">
        <f t="shared" si="18"/>
        <v>30</v>
      </c>
      <c r="BT300">
        <v>1</v>
      </c>
      <c r="BW300" s="27">
        <v>0</v>
      </c>
      <c r="BX300" s="24" t="s">
        <v>242</v>
      </c>
      <c r="BY300" s="21" t="s">
        <v>242</v>
      </c>
      <c r="BZ300" t="s">
        <v>242</v>
      </c>
      <c r="CA300" t="s">
        <v>242</v>
      </c>
      <c r="CD300" s="27">
        <v>0</v>
      </c>
      <c r="CF300" t="s">
        <v>242</v>
      </c>
      <c r="CG300" t="s">
        <v>242</v>
      </c>
      <c r="CI300" s="27">
        <v>1</v>
      </c>
      <c r="CJ300" t="s">
        <v>6041</v>
      </c>
      <c r="CK300">
        <v>1</v>
      </c>
      <c r="CN300" s="27">
        <v>1</v>
      </c>
      <c r="CO300" s="27">
        <v>0</v>
      </c>
      <c r="CP300" t="s">
        <v>242</v>
      </c>
      <c r="CQ300" t="s">
        <v>242</v>
      </c>
      <c r="CR300" t="s">
        <v>242</v>
      </c>
      <c r="CU300" s="27">
        <v>1</v>
      </c>
      <c r="CV300" t="s">
        <v>6042</v>
      </c>
      <c r="CW300">
        <v>1</v>
      </c>
      <c r="CZ300" s="27">
        <v>1</v>
      </c>
      <c r="DA300">
        <v>19701</v>
      </c>
      <c r="DB300">
        <v>2</v>
      </c>
      <c r="DD300" s="27">
        <v>1</v>
      </c>
      <c r="DE300">
        <v>16872</v>
      </c>
      <c r="DF300">
        <v>2</v>
      </c>
      <c r="DG300">
        <v>16872</v>
      </c>
      <c r="DH300">
        <v>2</v>
      </c>
      <c r="DI300" t="s">
        <v>242</v>
      </c>
      <c r="DJ300" t="s">
        <v>242</v>
      </c>
      <c r="DL300" s="27">
        <v>0</v>
      </c>
      <c r="DM300" t="s">
        <v>242</v>
      </c>
      <c r="DN300" t="s">
        <v>242</v>
      </c>
      <c r="DP300">
        <v>1</v>
      </c>
      <c r="DS300" s="27">
        <v>1</v>
      </c>
      <c r="DT300" s="2" t="s">
        <v>6043</v>
      </c>
      <c r="DU300" s="27">
        <v>1</v>
      </c>
      <c r="DV300" s="2" t="s">
        <v>6044</v>
      </c>
      <c r="DW300" s="27">
        <v>1</v>
      </c>
      <c r="DX300" t="s">
        <v>6045</v>
      </c>
      <c r="DY300" s="27">
        <v>1</v>
      </c>
      <c r="DZ300" t="s">
        <v>6046</v>
      </c>
      <c r="EA300" s="27">
        <v>1</v>
      </c>
      <c r="EB300" s="2" t="s">
        <v>6047</v>
      </c>
      <c r="EC300" s="27">
        <v>1</v>
      </c>
      <c r="ED300" t="s">
        <v>6048</v>
      </c>
      <c r="EE300" s="27">
        <v>1</v>
      </c>
      <c r="EF300" t="s">
        <v>6048</v>
      </c>
      <c r="EG300" s="27">
        <v>1</v>
      </c>
      <c r="EH300" t="s">
        <v>6049</v>
      </c>
      <c r="EI300" s="27">
        <v>1</v>
      </c>
      <c r="EJ300" t="s">
        <v>6050</v>
      </c>
      <c r="EK300" s="27">
        <v>1</v>
      </c>
      <c r="EM300">
        <v>1</v>
      </c>
      <c r="EP300" s="27">
        <v>0</v>
      </c>
      <c r="EQ300" t="s">
        <v>242</v>
      </c>
      <c r="ER300" t="s">
        <v>242</v>
      </c>
      <c r="EU300" t="s">
        <v>242</v>
      </c>
      <c r="EV300" t="s">
        <v>242</v>
      </c>
      <c r="EX300" s="27">
        <v>1</v>
      </c>
      <c r="EY300">
        <v>315</v>
      </c>
      <c r="EZ300" t="s">
        <v>3418</v>
      </c>
      <c r="FA300" s="27">
        <v>0</v>
      </c>
      <c r="FB300" t="s">
        <v>242</v>
      </c>
      <c r="FD300" s="27">
        <v>0</v>
      </c>
      <c r="FE300" t="s">
        <v>242</v>
      </c>
      <c r="FG300" s="27">
        <v>0</v>
      </c>
      <c r="FH300" t="s">
        <v>242</v>
      </c>
      <c r="FJ300">
        <v>1</v>
      </c>
      <c r="FM300" s="27">
        <v>1</v>
      </c>
      <c r="FN300">
        <v>17</v>
      </c>
      <c r="FO300">
        <v>67</v>
      </c>
      <c r="FP300">
        <v>16</v>
      </c>
      <c r="FR300" s="27">
        <v>1</v>
      </c>
      <c r="FS300">
        <v>43</v>
      </c>
      <c r="FT300">
        <v>2</v>
      </c>
      <c r="FV300" s="27">
        <v>1</v>
      </c>
      <c r="FW300">
        <v>2</v>
      </c>
      <c r="FX300">
        <v>9</v>
      </c>
      <c r="FY300">
        <v>46</v>
      </c>
      <c r="FZ300">
        <v>33</v>
      </c>
      <c r="GA300" t="s">
        <v>242</v>
      </c>
      <c r="GB300" t="s">
        <v>242</v>
      </c>
      <c r="GC300" t="s">
        <v>242</v>
      </c>
      <c r="GD300">
        <v>1</v>
      </c>
      <c r="GF300">
        <v>1</v>
      </c>
      <c r="GI300" s="27">
        <v>0</v>
      </c>
      <c r="GJ300" t="s">
        <v>242</v>
      </c>
      <c r="GK300" t="s">
        <v>242</v>
      </c>
      <c r="GM300" t="s">
        <v>242</v>
      </c>
      <c r="GP300" s="27">
        <v>1</v>
      </c>
      <c r="GQ300">
        <v>15</v>
      </c>
      <c r="GT300">
        <v>1</v>
      </c>
      <c r="GW300" s="27">
        <v>0</v>
      </c>
      <c r="GY300" s="27">
        <v>0</v>
      </c>
      <c r="HA300" t="s">
        <v>242</v>
      </c>
      <c r="HD300" s="27">
        <v>1</v>
      </c>
      <c r="HE300" t="s">
        <v>6051</v>
      </c>
      <c r="HF300">
        <v>1</v>
      </c>
      <c r="HI300">
        <v>0.55555555599999995</v>
      </c>
      <c r="HJ300">
        <v>1</v>
      </c>
      <c r="HK300">
        <v>0.5</v>
      </c>
      <c r="HL300">
        <v>0.66666666699999999</v>
      </c>
      <c r="HM300">
        <v>1</v>
      </c>
      <c r="HN300">
        <v>0</v>
      </c>
      <c r="HO300">
        <v>0.25</v>
      </c>
      <c r="HP300">
        <v>1</v>
      </c>
      <c r="HQ300">
        <v>0</v>
      </c>
      <c r="HR300">
        <v>1</v>
      </c>
      <c r="HS300">
        <v>0</v>
      </c>
      <c r="HT300">
        <v>1</v>
      </c>
      <c r="HU300">
        <v>1</v>
      </c>
      <c r="HV300">
        <v>0.68518518500000003</v>
      </c>
      <c r="HW300">
        <v>0.47916666699999999</v>
      </c>
      <c r="HX300">
        <v>0.6</v>
      </c>
      <c r="HY300">
        <v>0.58811728399999996</v>
      </c>
      <c r="HZ300" t="s">
        <v>6052</v>
      </c>
      <c r="IA300" t="s">
        <v>266</v>
      </c>
      <c r="IB300" t="s">
        <v>6039</v>
      </c>
      <c r="IC300">
        <v>3543</v>
      </c>
      <c r="ID300">
        <v>3239</v>
      </c>
      <c r="IE300">
        <v>4526</v>
      </c>
      <c r="IF300">
        <v>4584</v>
      </c>
      <c r="IG300">
        <v>3543</v>
      </c>
    </row>
    <row r="301" spans="1:241" customFormat="1" ht="14" customHeight="1" x14ac:dyDescent="0.2">
      <c r="A301">
        <v>300</v>
      </c>
      <c r="B301">
        <v>327</v>
      </c>
      <c r="C301" s="1">
        <v>44795.604861111111</v>
      </c>
      <c r="D301" s="1">
        <v>44795.604861111111</v>
      </c>
      <c r="E301">
        <v>4</v>
      </c>
      <c r="G301" t="s">
        <v>242</v>
      </c>
      <c r="H301" t="s">
        <v>242</v>
      </c>
      <c r="I301">
        <v>1</v>
      </c>
      <c r="J301" s="1">
        <v>44795.604861111111</v>
      </c>
      <c r="K301" t="s">
        <v>6053</v>
      </c>
      <c r="L301" t="s">
        <v>242</v>
      </c>
      <c r="M301" t="s">
        <v>242</v>
      </c>
      <c r="P301" t="s">
        <v>242</v>
      </c>
      <c r="Q301" t="s">
        <v>242</v>
      </c>
      <c r="T301" t="s">
        <v>6054</v>
      </c>
      <c r="V301" t="s">
        <v>6055</v>
      </c>
      <c r="W301" t="s">
        <v>6056</v>
      </c>
      <c r="X301">
        <v>7389</v>
      </c>
      <c r="Y301" t="s">
        <v>297</v>
      </c>
      <c r="Z301" t="s">
        <v>765</v>
      </c>
      <c r="AA301">
        <v>2020</v>
      </c>
      <c r="AC301">
        <v>0</v>
      </c>
      <c r="AF301">
        <v>10</v>
      </c>
      <c r="AG301" t="s">
        <v>242</v>
      </c>
      <c r="AJ301" s="27">
        <v>1</v>
      </c>
      <c r="AK301">
        <v>9</v>
      </c>
      <c r="AL301" s="27">
        <v>0</v>
      </c>
      <c r="AM301">
        <v>0</v>
      </c>
      <c r="AN301" s="27">
        <v>0</v>
      </c>
      <c r="AO301">
        <v>0</v>
      </c>
      <c r="AQ301">
        <v>3</v>
      </c>
      <c r="AT301" s="27">
        <v>1</v>
      </c>
      <c r="AU301">
        <v>1</v>
      </c>
      <c r="AV301" s="21">
        <f t="shared" si="16"/>
        <v>10</v>
      </c>
      <c r="AW301">
        <v>3</v>
      </c>
      <c r="AZ301" s="27">
        <v>1</v>
      </c>
      <c r="BA301">
        <v>3</v>
      </c>
      <c r="BB301" s="21">
        <f t="shared" si="17"/>
        <v>30</v>
      </c>
      <c r="BC301" t="s">
        <v>242</v>
      </c>
      <c r="BF301" s="27">
        <v>1</v>
      </c>
      <c r="BI301">
        <v>3</v>
      </c>
      <c r="BL301" s="27">
        <v>1</v>
      </c>
      <c r="BM301">
        <v>3</v>
      </c>
      <c r="BP301" s="27">
        <v>1</v>
      </c>
      <c r="BQ301">
        <v>3</v>
      </c>
      <c r="BR301" s="21">
        <f t="shared" si="18"/>
        <v>30</v>
      </c>
      <c r="BS301" t="s">
        <v>3547</v>
      </c>
      <c r="BT301">
        <v>3</v>
      </c>
      <c r="BW301" s="27">
        <v>1</v>
      </c>
      <c r="BX301">
        <v>1</v>
      </c>
      <c r="BY301" s="21">
        <f t="shared" si="19"/>
        <v>10</v>
      </c>
      <c r="BZ301">
        <v>2</v>
      </c>
      <c r="CA301">
        <v>3</v>
      </c>
      <c r="CD301" s="27">
        <v>0</v>
      </c>
      <c r="CF301" t="s">
        <v>242</v>
      </c>
      <c r="CG301" t="s">
        <v>242</v>
      </c>
      <c r="CI301" s="27">
        <v>1</v>
      </c>
      <c r="CJ301" t="s">
        <v>6057</v>
      </c>
      <c r="CK301">
        <v>1</v>
      </c>
      <c r="CN301" s="27">
        <v>1</v>
      </c>
      <c r="CO301" s="27">
        <v>1</v>
      </c>
      <c r="CP301">
        <v>100</v>
      </c>
      <c r="CQ301">
        <v>100</v>
      </c>
      <c r="CR301">
        <v>100</v>
      </c>
      <c r="CS301" t="s">
        <v>6058</v>
      </c>
      <c r="CU301" s="27">
        <v>1</v>
      </c>
      <c r="CV301" t="s">
        <v>6059</v>
      </c>
      <c r="CW301">
        <v>1</v>
      </c>
      <c r="CZ301" s="27">
        <v>1</v>
      </c>
      <c r="DA301">
        <v>15049.32</v>
      </c>
      <c r="DB301">
        <v>2</v>
      </c>
      <c r="DD301" s="27">
        <v>1</v>
      </c>
      <c r="DE301" t="s">
        <v>242</v>
      </c>
      <c r="DF301" t="s">
        <v>242</v>
      </c>
      <c r="DH301" t="s">
        <v>242</v>
      </c>
      <c r="DI301">
        <v>74379.38</v>
      </c>
      <c r="DJ301">
        <v>2</v>
      </c>
      <c r="DL301" s="27">
        <v>1</v>
      </c>
      <c r="DM301">
        <v>540134.82999999996</v>
      </c>
      <c r="DN301">
        <v>2</v>
      </c>
      <c r="DP301">
        <v>1</v>
      </c>
      <c r="DS301" s="27">
        <v>1</v>
      </c>
      <c r="DT301" t="s">
        <v>6060</v>
      </c>
      <c r="DU301" s="27">
        <v>1</v>
      </c>
      <c r="DV301" s="2" t="s">
        <v>6061</v>
      </c>
      <c r="DW301" s="27">
        <v>1</v>
      </c>
      <c r="DX301" t="s">
        <v>6062</v>
      </c>
      <c r="DY301" s="27">
        <v>1</v>
      </c>
      <c r="DZ301" s="2" t="s">
        <v>6063</v>
      </c>
      <c r="EA301" s="27">
        <v>0</v>
      </c>
      <c r="EC301" s="27">
        <v>1</v>
      </c>
      <c r="ED301" s="2" t="s">
        <v>6064</v>
      </c>
      <c r="EE301" s="27">
        <v>1</v>
      </c>
      <c r="EF301" s="2" t="s">
        <v>6065</v>
      </c>
      <c r="EG301" s="27">
        <v>1</v>
      </c>
      <c r="EH301" t="s">
        <v>6066</v>
      </c>
      <c r="EI301" s="27">
        <v>1</v>
      </c>
      <c r="EJ301" t="s">
        <v>6067</v>
      </c>
      <c r="EK301" s="27">
        <v>1</v>
      </c>
      <c r="EM301">
        <v>1</v>
      </c>
      <c r="EP301" s="27">
        <v>0</v>
      </c>
      <c r="EQ301" t="s">
        <v>242</v>
      </c>
      <c r="ER301" t="s">
        <v>242</v>
      </c>
      <c r="EU301" t="s">
        <v>242</v>
      </c>
      <c r="EV301" t="s">
        <v>242</v>
      </c>
      <c r="EX301" s="27">
        <v>1</v>
      </c>
      <c r="EY301">
        <v>271</v>
      </c>
      <c r="EZ301" t="s">
        <v>3434</v>
      </c>
      <c r="FA301" s="27">
        <v>1</v>
      </c>
      <c r="FB301">
        <v>43.75</v>
      </c>
      <c r="FD301" s="27">
        <v>0</v>
      </c>
      <c r="FE301" t="s">
        <v>242</v>
      </c>
      <c r="FG301" s="27">
        <v>0</v>
      </c>
      <c r="FH301" t="s">
        <v>242</v>
      </c>
      <c r="FJ301">
        <v>1</v>
      </c>
      <c r="FM301" s="27">
        <v>0</v>
      </c>
      <c r="FN301" t="s">
        <v>242</v>
      </c>
      <c r="FO301" t="s">
        <v>242</v>
      </c>
      <c r="FP301" t="s">
        <v>242</v>
      </c>
      <c r="FR301" s="27">
        <v>1</v>
      </c>
      <c r="FS301">
        <v>40</v>
      </c>
      <c r="FT301">
        <v>2</v>
      </c>
      <c r="FU301" t="s">
        <v>6068</v>
      </c>
      <c r="FV301" s="27">
        <v>1</v>
      </c>
      <c r="FW301">
        <v>14</v>
      </c>
      <c r="FX301">
        <v>8</v>
      </c>
      <c r="FY301">
        <v>65</v>
      </c>
      <c r="FZ301">
        <v>11</v>
      </c>
      <c r="GA301" t="s">
        <v>242</v>
      </c>
      <c r="GB301" t="s">
        <v>242</v>
      </c>
      <c r="GC301" t="s">
        <v>242</v>
      </c>
      <c r="GD301">
        <v>1</v>
      </c>
      <c r="GF301">
        <v>1</v>
      </c>
      <c r="GI301" s="27">
        <v>0</v>
      </c>
      <c r="GJ301" t="s">
        <v>242</v>
      </c>
      <c r="GK301" t="s">
        <v>242</v>
      </c>
      <c r="GM301" t="s">
        <v>242</v>
      </c>
      <c r="GP301" s="27">
        <v>1</v>
      </c>
      <c r="GQ301">
        <v>467</v>
      </c>
      <c r="GT301">
        <v>1</v>
      </c>
      <c r="GW301" s="27">
        <v>0</v>
      </c>
      <c r="GY301" s="27">
        <v>0</v>
      </c>
      <c r="HA301" t="s">
        <v>242</v>
      </c>
      <c r="HD301" s="27">
        <v>1</v>
      </c>
      <c r="HE301" s="2" t="s">
        <v>6069</v>
      </c>
      <c r="HF301">
        <v>1</v>
      </c>
      <c r="HI301">
        <v>0.66666666699999999</v>
      </c>
      <c r="HJ301">
        <v>1</v>
      </c>
      <c r="HK301">
        <v>1</v>
      </c>
      <c r="HL301">
        <v>1</v>
      </c>
      <c r="HM301">
        <v>0.9</v>
      </c>
      <c r="HN301">
        <v>0</v>
      </c>
      <c r="HO301">
        <v>0.5</v>
      </c>
      <c r="HP301">
        <v>0.66666666699999999</v>
      </c>
      <c r="HQ301">
        <v>0</v>
      </c>
      <c r="HR301">
        <v>1</v>
      </c>
      <c r="HS301">
        <v>0</v>
      </c>
      <c r="HT301">
        <v>1</v>
      </c>
      <c r="HU301">
        <v>1</v>
      </c>
      <c r="HV301">
        <v>0.88888888899999996</v>
      </c>
      <c r="HW301">
        <v>0.6</v>
      </c>
      <c r="HX301">
        <v>0.53333333299999997</v>
      </c>
      <c r="HY301">
        <v>0.67407407399999997</v>
      </c>
      <c r="HZ301" t="s">
        <v>6070</v>
      </c>
      <c r="IA301" t="s">
        <v>266</v>
      </c>
      <c r="IB301" t="s">
        <v>6054</v>
      </c>
      <c r="IC301">
        <v>10333</v>
      </c>
      <c r="ID301">
        <v>12552</v>
      </c>
      <c r="IE301">
        <v>13877</v>
      </c>
      <c r="IF301">
        <v>14528</v>
      </c>
      <c r="IG301">
        <v>10333</v>
      </c>
    </row>
    <row r="302" spans="1:241" customFormat="1" ht="14" customHeight="1" x14ac:dyDescent="0.2">
      <c r="A302">
        <v>301</v>
      </c>
      <c r="B302">
        <v>328</v>
      </c>
      <c r="C302" s="1">
        <v>44795.604861111111</v>
      </c>
      <c r="D302" s="1">
        <v>44795.604861111111</v>
      </c>
      <c r="E302">
        <v>4</v>
      </c>
      <c r="G302" t="s">
        <v>242</v>
      </c>
      <c r="H302" t="s">
        <v>242</v>
      </c>
      <c r="I302">
        <v>1</v>
      </c>
      <c r="J302" s="1">
        <v>44795.604861111111</v>
      </c>
      <c r="K302" t="s">
        <v>6071</v>
      </c>
      <c r="L302" t="s">
        <v>242</v>
      </c>
      <c r="M302" t="s">
        <v>242</v>
      </c>
      <c r="P302" t="s">
        <v>242</v>
      </c>
      <c r="Q302" t="s">
        <v>242</v>
      </c>
      <c r="T302" t="s">
        <v>6072</v>
      </c>
      <c r="U302" s="24">
        <v>18230</v>
      </c>
      <c r="V302" t="s">
        <v>6073</v>
      </c>
      <c r="W302">
        <v>149123101</v>
      </c>
      <c r="X302">
        <v>3531</v>
      </c>
      <c r="Y302" t="s">
        <v>476</v>
      </c>
      <c r="Z302" t="s">
        <v>1568</v>
      </c>
      <c r="AA302">
        <v>2019</v>
      </c>
      <c r="AC302">
        <v>0.5</v>
      </c>
      <c r="AD302">
        <v>9</v>
      </c>
      <c r="AF302">
        <v>11</v>
      </c>
      <c r="AG302" t="s">
        <v>242</v>
      </c>
      <c r="AJ302" s="27">
        <v>0</v>
      </c>
      <c r="AK302">
        <v>0</v>
      </c>
      <c r="AL302" s="27">
        <v>0</v>
      </c>
      <c r="AM302">
        <v>0</v>
      </c>
      <c r="AN302" s="27">
        <v>0</v>
      </c>
      <c r="AO302">
        <v>0</v>
      </c>
      <c r="AQ302" t="s">
        <v>242</v>
      </c>
      <c r="AT302" s="27">
        <v>1</v>
      </c>
      <c r="AU302">
        <v>1</v>
      </c>
      <c r="AV302" s="21">
        <f t="shared" si="16"/>
        <v>9.0909090909090917</v>
      </c>
      <c r="AW302">
        <v>2</v>
      </c>
      <c r="AZ302" s="27">
        <v>1</v>
      </c>
      <c r="BA302">
        <v>2</v>
      </c>
      <c r="BB302" s="21">
        <f t="shared" si="17"/>
        <v>18.181818181818183</v>
      </c>
      <c r="BC302" t="s">
        <v>242</v>
      </c>
      <c r="BF302" s="27">
        <v>1</v>
      </c>
      <c r="BG302">
        <v>11</v>
      </c>
      <c r="BI302">
        <v>2</v>
      </c>
      <c r="BL302" s="27">
        <v>1</v>
      </c>
      <c r="BM302">
        <v>2</v>
      </c>
      <c r="BP302" s="27">
        <v>1</v>
      </c>
      <c r="BQ302">
        <v>3</v>
      </c>
      <c r="BR302" s="21">
        <f t="shared" si="18"/>
        <v>27.27272727272727</v>
      </c>
      <c r="BS302" s="8">
        <v>44996</v>
      </c>
      <c r="BT302">
        <v>1</v>
      </c>
      <c r="BW302" s="27">
        <v>1</v>
      </c>
      <c r="BX302">
        <v>5</v>
      </c>
      <c r="BY302" s="21">
        <f t="shared" si="19"/>
        <v>45.454545454545453</v>
      </c>
      <c r="BZ302">
        <v>2</v>
      </c>
      <c r="CA302">
        <v>1</v>
      </c>
      <c r="CD302" s="27">
        <v>0</v>
      </c>
      <c r="CF302" t="s">
        <v>242</v>
      </c>
      <c r="CG302" t="s">
        <v>242</v>
      </c>
      <c r="CI302" s="27">
        <v>0</v>
      </c>
      <c r="CK302" t="s">
        <v>242</v>
      </c>
      <c r="CN302" s="27">
        <v>0</v>
      </c>
      <c r="CO302" s="27">
        <v>0</v>
      </c>
      <c r="CP302" t="s">
        <v>242</v>
      </c>
      <c r="CQ302" t="s">
        <v>242</v>
      </c>
      <c r="CR302" t="s">
        <v>242</v>
      </c>
      <c r="CT302" t="s">
        <v>6074</v>
      </c>
      <c r="CU302" s="27">
        <v>0.5</v>
      </c>
      <c r="CV302" t="s">
        <v>6075</v>
      </c>
      <c r="CW302">
        <v>1</v>
      </c>
      <c r="CZ302" s="27">
        <v>1</v>
      </c>
      <c r="DA302">
        <v>905000</v>
      </c>
      <c r="DB302">
        <v>2</v>
      </c>
      <c r="DD302" s="27">
        <v>1</v>
      </c>
      <c r="DE302">
        <v>869000</v>
      </c>
      <c r="DF302">
        <v>2</v>
      </c>
      <c r="DG302">
        <v>926000</v>
      </c>
      <c r="DH302">
        <v>2</v>
      </c>
      <c r="DI302" t="s">
        <v>242</v>
      </c>
      <c r="DJ302" t="s">
        <v>242</v>
      </c>
      <c r="DL302" s="27">
        <v>0</v>
      </c>
      <c r="DM302" t="s">
        <v>242</v>
      </c>
      <c r="DN302" t="s">
        <v>242</v>
      </c>
      <c r="DP302">
        <v>1</v>
      </c>
      <c r="DS302" s="27">
        <v>1</v>
      </c>
      <c r="DT302" t="s">
        <v>6076</v>
      </c>
      <c r="DU302" s="27">
        <v>1</v>
      </c>
      <c r="DV302" t="s">
        <v>6077</v>
      </c>
      <c r="DW302" s="27">
        <v>1</v>
      </c>
      <c r="DX302" t="s">
        <v>6078</v>
      </c>
      <c r="DY302" s="27">
        <v>1</v>
      </c>
      <c r="DZ302" t="s">
        <v>6079</v>
      </c>
      <c r="EA302" s="27">
        <v>0</v>
      </c>
      <c r="EC302" s="27">
        <v>1</v>
      </c>
      <c r="ED302" t="s">
        <v>6080</v>
      </c>
      <c r="EE302" s="27">
        <v>1</v>
      </c>
      <c r="EF302" t="s">
        <v>6076</v>
      </c>
      <c r="EG302" s="27">
        <v>0</v>
      </c>
      <c r="EH302" t="s">
        <v>6081</v>
      </c>
      <c r="EI302" s="27">
        <v>1</v>
      </c>
      <c r="EJ302" t="s">
        <v>6082</v>
      </c>
      <c r="EK302" s="27">
        <v>1</v>
      </c>
      <c r="EM302">
        <v>1</v>
      </c>
      <c r="EP302" s="27">
        <v>0</v>
      </c>
      <c r="EQ302" t="s">
        <v>242</v>
      </c>
      <c r="ER302" t="s">
        <v>242</v>
      </c>
      <c r="EU302" t="s">
        <v>242</v>
      </c>
      <c r="EV302" t="s">
        <v>242</v>
      </c>
      <c r="EX302" s="27">
        <v>0</v>
      </c>
      <c r="EY302" t="s">
        <v>242</v>
      </c>
      <c r="FA302" s="27">
        <v>0</v>
      </c>
      <c r="FB302" t="s">
        <v>242</v>
      </c>
      <c r="FD302" s="27">
        <v>1</v>
      </c>
      <c r="FE302">
        <v>17002.38</v>
      </c>
      <c r="FG302" s="27">
        <v>0</v>
      </c>
      <c r="FH302" t="s">
        <v>242</v>
      </c>
      <c r="FJ302">
        <v>1</v>
      </c>
      <c r="FM302" s="27">
        <v>0</v>
      </c>
      <c r="FN302" t="s">
        <v>242</v>
      </c>
      <c r="FO302" t="s">
        <v>242</v>
      </c>
      <c r="FP302" t="s">
        <v>242</v>
      </c>
      <c r="FR302" s="27">
        <v>1</v>
      </c>
      <c r="FS302">
        <v>20</v>
      </c>
      <c r="FT302">
        <v>2</v>
      </c>
      <c r="FV302" s="27">
        <v>0</v>
      </c>
      <c r="FW302" t="s">
        <v>242</v>
      </c>
      <c r="FX302" t="s">
        <v>242</v>
      </c>
      <c r="FY302" t="s">
        <v>242</v>
      </c>
      <c r="FZ302" t="s">
        <v>242</v>
      </c>
      <c r="GA302" t="s">
        <v>242</v>
      </c>
      <c r="GB302" t="s">
        <v>242</v>
      </c>
      <c r="GC302" t="s">
        <v>242</v>
      </c>
      <c r="GD302" t="s">
        <v>242</v>
      </c>
      <c r="GF302">
        <v>1</v>
      </c>
      <c r="GI302" s="27">
        <v>0</v>
      </c>
      <c r="GJ302" t="s">
        <v>242</v>
      </c>
      <c r="GK302" t="s">
        <v>242</v>
      </c>
      <c r="GM302" t="s">
        <v>242</v>
      </c>
      <c r="GP302" s="44">
        <v>1</v>
      </c>
      <c r="GQ302">
        <v>530</v>
      </c>
      <c r="GT302" t="s">
        <v>242</v>
      </c>
      <c r="GW302" s="27">
        <v>0</v>
      </c>
      <c r="GX302" t="s">
        <v>6083</v>
      </c>
      <c r="GY302" s="27">
        <v>0</v>
      </c>
      <c r="GZ302" t="s">
        <v>6083</v>
      </c>
      <c r="HA302" t="s">
        <v>242</v>
      </c>
      <c r="HD302" s="27">
        <v>0</v>
      </c>
      <c r="HF302">
        <v>1</v>
      </c>
      <c r="HI302">
        <v>0.66666666699999999</v>
      </c>
      <c r="HJ302">
        <v>0</v>
      </c>
      <c r="HK302">
        <v>0.25</v>
      </c>
      <c r="HL302">
        <v>0.66666666699999999</v>
      </c>
      <c r="HM302">
        <v>0.8</v>
      </c>
      <c r="HN302">
        <v>0</v>
      </c>
      <c r="HO302">
        <v>0.25</v>
      </c>
      <c r="HP302">
        <v>0.33333333300000001</v>
      </c>
      <c r="HQ302">
        <v>0</v>
      </c>
      <c r="HR302">
        <v>0</v>
      </c>
      <c r="HS302">
        <v>0</v>
      </c>
      <c r="HT302">
        <v>0</v>
      </c>
      <c r="HU302">
        <v>1</v>
      </c>
      <c r="HV302">
        <v>0.30555555600000001</v>
      </c>
      <c r="HW302">
        <v>0.429166667</v>
      </c>
      <c r="HX302">
        <v>6.6666666999999999E-2</v>
      </c>
      <c r="HY302">
        <v>0.26712963000000001</v>
      </c>
      <c r="HZ302" t="s">
        <v>6084</v>
      </c>
      <c r="IA302" t="s">
        <v>266</v>
      </c>
      <c r="IB302" t="s">
        <v>6072</v>
      </c>
      <c r="IC302">
        <v>53800</v>
      </c>
      <c r="ID302">
        <v>41748</v>
      </c>
      <c r="IE302">
        <v>50971</v>
      </c>
      <c r="IF302">
        <v>59427</v>
      </c>
      <c r="IG302">
        <v>53800</v>
      </c>
    </row>
    <row r="303" spans="1:241" customFormat="1" ht="14" customHeight="1" x14ac:dyDescent="0.2">
      <c r="A303">
        <v>302</v>
      </c>
      <c r="B303">
        <v>329</v>
      </c>
      <c r="C303" s="1">
        <v>44795.604861111111</v>
      </c>
      <c r="D303" s="1">
        <v>44795.604861111111</v>
      </c>
      <c r="E303">
        <v>4</v>
      </c>
      <c r="G303" t="s">
        <v>242</v>
      </c>
      <c r="H303" t="s">
        <v>242</v>
      </c>
      <c r="I303">
        <v>1</v>
      </c>
      <c r="J303" s="1">
        <v>44795.604861111111</v>
      </c>
      <c r="K303" t="s">
        <v>6085</v>
      </c>
      <c r="L303" t="s">
        <v>242</v>
      </c>
      <c r="M303" t="s">
        <v>242</v>
      </c>
      <c r="P303" t="s">
        <v>242</v>
      </c>
      <c r="Q303" t="s">
        <v>242</v>
      </c>
      <c r="T303" t="s">
        <v>6086</v>
      </c>
      <c r="U303" s="24">
        <v>93410</v>
      </c>
      <c r="V303" t="s">
        <v>6087</v>
      </c>
      <c r="W303">
        <v>166764100</v>
      </c>
      <c r="X303">
        <v>2911</v>
      </c>
      <c r="Y303" t="s">
        <v>248</v>
      </c>
      <c r="Z303" t="s">
        <v>249</v>
      </c>
      <c r="AA303">
        <v>2019</v>
      </c>
      <c r="AB303">
        <v>2020</v>
      </c>
      <c r="AC303">
        <v>0.5</v>
      </c>
      <c r="AD303">
        <v>11</v>
      </c>
      <c r="AF303" s="24">
        <v>10</v>
      </c>
      <c r="AG303" t="s">
        <v>242</v>
      </c>
      <c r="AJ303" s="27">
        <v>1</v>
      </c>
      <c r="AK303">
        <v>12</v>
      </c>
      <c r="AL303" s="27">
        <v>1</v>
      </c>
      <c r="AM303">
        <v>9</v>
      </c>
      <c r="AN303" s="27">
        <v>1</v>
      </c>
      <c r="AO303">
        <v>10</v>
      </c>
      <c r="AP303" t="s">
        <v>6088</v>
      </c>
      <c r="AQ303">
        <v>2</v>
      </c>
      <c r="AT303" s="27">
        <v>1</v>
      </c>
      <c r="AU303" s="24">
        <v>9</v>
      </c>
      <c r="AV303" s="21">
        <f t="shared" si="16"/>
        <v>90</v>
      </c>
      <c r="AW303">
        <v>2</v>
      </c>
      <c r="AZ303" s="44">
        <v>1</v>
      </c>
      <c r="BA303" s="24">
        <v>9</v>
      </c>
      <c r="BB303" s="21">
        <f t="shared" si="17"/>
        <v>90</v>
      </c>
      <c r="BC303" t="s">
        <v>242</v>
      </c>
      <c r="BF303" s="27">
        <v>1</v>
      </c>
      <c r="BI303">
        <v>2</v>
      </c>
      <c r="BL303" s="27">
        <v>1</v>
      </c>
      <c r="BM303">
        <v>2</v>
      </c>
      <c r="BP303" s="27">
        <v>1</v>
      </c>
      <c r="BQ303">
        <v>5</v>
      </c>
      <c r="BR303" s="21">
        <f t="shared" si="18"/>
        <v>50</v>
      </c>
      <c r="BS303" t="s">
        <v>6089</v>
      </c>
      <c r="BT303">
        <v>1</v>
      </c>
      <c r="BW303" s="27">
        <v>0</v>
      </c>
      <c r="BX303" s="24" t="s">
        <v>242</v>
      </c>
      <c r="BY303" s="21" t="s">
        <v>242</v>
      </c>
      <c r="BZ303" t="s">
        <v>242</v>
      </c>
      <c r="CA303" t="s">
        <v>242</v>
      </c>
      <c r="CD303" s="27">
        <v>0</v>
      </c>
      <c r="CF303" t="s">
        <v>242</v>
      </c>
      <c r="CG303" t="s">
        <v>242</v>
      </c>
      <c r="CI303" s="27">
        <v>0</v>
      </c>
      <c r="CK303" t="s">
        <v>242</v>
      </c>
      <c r="CN303" s="27">
        <v>0</v>
      </c>
      <c r="CO303" s="27">
        <v>0.5</v>
      </c>
      <c r="CP303" t="s">
        <v>242</v>
      </c>
      <c r="CQ303">
        <v>100</v>
      </c>
      <c r="CR303" t="s">
        <v>242</v>
      </c>
      <c r="CS303" t="s">
        <v>6090</v>
      </c>
      <c r="CU303" s="27">
        <v>1</v>
      </c>
      <c r="CV303" t="s">
        <v>6091</v>
      </c>
      <c r="CW303">
        <v>1</v>
      </c>
      <c r="CZ303" s="27">
        <v>1</v>
      </c>
      <c r="DA303" s="3">
        <v>55000000</v>
      </c>
      <c r="DB303">
        <v>2</v>
      </c>
      <c r="DC303" t="s">
        <v>6092</v>
      </c>
      <c r="DD303" s="27">
        <v>1</v>
      </c>
      <c r="DE303" t="s">
        <v>242</v>
      </c>
      <c r="DF303">
        <v>2</v>
      </c>
      <c r="DH303">
        <v>2</v>
      </c>
      <c r="DI303" t="s">
        <v>242</v>
      </c>
      <c r="DJ303" t="s">
        <v>242</v>
      </c>
      <c r="DK303" t="s">
        <v>6093</v>
      </c>
      <c r="DL303" s="27">
        <v>1</v>
      </c>
      <c r="DM303" s="3">
        <v>1440000000</v>
      </c>
      <c r="DN303">
        <v>2</v>
      </c>
      <c r="DO303" t="s">
        <v>6094</v>
      </c>
      <c r="DP303">
        <v>1</v>
      </c>
      <c r="DS303" s="27">
        <v>1</v>
      </c>
      <c r="DT303" t="s">
        <v>6095</v>
      </c>
      <c r="DU303" s="27">
        <v>1</v>
      </c>
      <c r="DV303" s="2" t="s">
        <v>6096</v>
      </c>
      <c r="DW303" s="27">
        <v>1</v>
      </c>
      <c r="DX303" t="s">
        <v>6097</v>
      </c>
      <c r="DY303" s="27">
        <v>1</v>
      </c>
      <c r="DZ303" s="2" t="s">
        <v>6098</v>
      </c>
      <c r="EA303" s="27">
        <v>1</v>
      </c>
      <c r="EC303" s="27">
        <v>1</v>
      </c>
      <c r="ED303" s="2" t="s">
        <v>6099</v>
      </c>
      <c r="EE303" s="27">
        <v>1</v>
      </c>
      <c r="EF303" t="s">
        <v>6100</v>
      </c>
      <c r="EG303" s="27">
        <v>1</v>
      </c>
      <c r="EH303" s="2" t="s">
        <v>6101</v>
      </c>
      <c r="EI303" s="27">
        <v>1</v>
      </c>
      <c r="EJ303" t="s">
        <v>6102</v>
      </c>
      <c r="EK303" s="27">
        <v>1</v>
      </c>
      <c r="EM303">
        <v>1</v>
      </c>
      <c r="EP303" s="27">
        <v>0</v>
      </c>
      <c r="EQ303" t="s">
        <v>242</v>
      </c>
      <c r="ER303" t="s">
        <v>242</v>
      </c>
      <c r="EU303" t="s">
        <v>242</v>
      </c>
      <c r="EV303" t="s">
        <v>242</v>
      </c>
      <c r="EX303" s="27">
        <v>1</v>
      </c>
      <c r="EY303">
        <v>116000</v>
      </c>
      <c r="EZ303" t="s">
        <v>3434</v>
      </c>
      <c r="FA303" s="27">
        <v>0</v>
      </c>
      <c r="FB303" t="s">
        <v>242</v>
      </c>
      <c r="FD303" s="27">
        <v>1</v>
      </c>
      <c r="FE303">
        <v>70000</v>
      </c>
      <c r="FG303" s="27">
        <v>0</v>
      </c>
      <c r="FH303" t="s">
        <v>242</v>
      </c>
      <c r="FJ303">
        <v>1</v>
      </c>
      <c r="FM303" s="27">
        <v>0</v>
      </c>
      <c r="FN303" t="s">
        <v>242</v>
      </c>
      <c r="FO303" t="s">
        <v>242</v>
      </c>
      <c r="FP303" t="s">
        <v>242</v>
      </c>
      <c r="FR303" s="27">
        <v>1</v>
      </c>
      <c r="FS303">
        <v>25</v>
      </c>
      <c r="FT303">
        <v>2</v>
      </c>
      <c r="FU303" t="s">
        <v>6103</v>
      </c>
      <c r="FV303" s="27">
        <v>1</v>
      </c>
      <c r="FW303">
        <v>8</v>
      </c>
      <c r="FX303">
        <v>16</v>
      </c>
      <c r="FY303">
        <v>59</v>
      </c>
      <c r="FZ303">
        <v>14</v>
      </c>
      <c r="GA303" t="s">
        <v>242</v>
      </c>
      <c r="GB303" t="s">
        <v>242</v>
      </c>
      <c r="GC303" t="s">
        <v>242</v>
      </c>
      <c r="GD303">
        <v>1</v>
      </c>
      <c r="GE303" t="s">
        <v>6104</v>
      </c>
      <c r="GF303">
        <v>1</v>
      </c>
      <c r="GI303" s="27">
        <v>0.5</v>
      </c>
      <c r="GJ303" t="s">
        <v>242</v>
      </c>
      <c r="GK303" t="s">
        <v>242</v>
      </c>
      <c r="GL303" s="2" t="s">
        <v>6105</v>
      </c>
      <c r="GM303">
        <v>1</v>
      </c>
      <c r="GP303" s="27">
        <v>1</v>
      </c>
      <c r="GQ303" s="24">
        <v>236</v>
      </c>
      <c r="GR303" s="9">
        <v>236</v>
      </c>
      <c r="GT303">
        <v>1</v>
      </c>
      <c r="GW303" s="27">
        <v>0.5</v>
      </c>
      <c r="GX303" t="s">
        <v>6106</v>
      </c>
      <c r="GY303" s="27">
        <v>0.5</v>
      </c>
      <c r="GZ303" t="s">
        <v>6106</v>
      </c>
      <c r="HA303">
        <v>1</v>
      </c>
      <c r="HD303" s="27">
        <v>1</v>
      </c>
      <c r="HE303" t="s">
        <v>6107</v>
      </c>
      <c r="HF303">
        <v>1</v>
      </c>
      <c r="HI303">
        <v>0.66666666699999999</v>
      </c>
      <c r="HJ303">
        <v>0</v>
      </c>
      <c r="HK303">
        <v>0.75</v>
      </c>
      <c r="HL303">
        <v>1</v>
      </c>
      <c r="HM303">
        <v>1</v>
      </c>
      <c r="HN303">
        <v>0</v>
      </c>
      <c r="HO303">
        <v>0.5</v>
      </c>
      <c r="HP303">
        <v>0.66666666699999999</v>
      </c>
      <c r="HQ303">
        <v>0.5</v>
      </c>
      <c r="HR303">
        <v>1</v>
      </c>
      <c r="HS303">
        <v>0.5</v>
      </c>
      <c r="HT303">
        <v>1</v>
      </c>
      <c r="HU303">
        <v>1</v>
      </c>
      <c r="HV303">
        <v>0.47222222200000002</v>
      </c>
      <c r="HW303">
        <v>0.625</v>
      </c>
      <c r="HX303">
        <v>0.73333333300000003</v>
      </c>
      <c r="HY303">
        <v>0.61018518499999996</v>
      </c>
      <c r="HZ303" t="s">
        <v>6108</v>
      </c>
      <c r="IA303" t="s">
        <v>266</v>
      </c>
      <c r="IB303" t="s">
        <v>6086</v>
      </c>
      <c r="IC303">
        <v>139865</v>
      </c>
      <c r="ID303">
        <v>94471</v>
      </c>
      <c r="IE303">
        <v>155606</v>
      </c>
      <c r="IF303">
        <v>235717</v>
      </c>
      <c r="IG303">
        <v>139865</v>
      </c>
    </row>
    <row r="304" spans="1:241" customFormat="1" ht="14" customHeight="1" x14ac:dyDescent="0.2">
      <c r="A304">
        <v>303</v>
      </c>
      <c r="B304">
        <v>330</v>
      </c>
      <c r="C304" s="1">
        <v>44795.604861111111</v>
      </c>
      <c r="D304" s="1">
        <v>44795.604861111111</v>
      </c>
      <c r="E304">
        <v>4</v>
      </c>
      <c r="G304" t="s">
        <v>242</v>
      </c>
      <c r="H304" t="s">
        <v>242</v>
      </c>
      <c r="I304">
        <v>1</v>
      </c>
      <c r="J304" s="1">
        <v>44795.604861111111</v>
      </c>
      <c r="K304" t="s">
        <v>6109</v>
      </c>
      <c r="L304" t="s">
        <v>242</v>
      </c>
      <c r="M304" t="s">
        <v>242</v>
      </c>
      <c r="P304" t="s">
        <v>242</v>
      </c>
      <c r="Q304" t="s">
        <v>242</v>
      </c>
      <c r="T304" t="s">
        <v>6110</v>
      </c>
      <c r="V304" t="s">
        <v>6111</v>
      </c>
      <c r="W304">
        <v>842587107</v>
      </c>
      <c r="X304">
        <v>4911</v>
      </c>
      <c r="Y304" t="s">
        <v>490</v>
      </c>
      <c r="Z304" t="s">
        <v>491</v>
      </c>
      <c r="AA304">
        <v>2020</v>
      </c>
      <c r="AC304">
        <v>0</v>
      </c>
      <c r="AF304">
        <v>15</v>
      </c>
      <c r="AG304" t="s">
        <v>242</v>
      </c>
      <c r="AJ304" s="27">
        <v>0</v>
      </c>
      <c r="AK304">
        <v>0</v>
      </c>
      <c r="AL304" s="27">
        <v>0</v>
      </c>
      <c r="AM304">
        <v>0</v>
      </c>
      <c r="AN304" s="27">
        <v>0</v>
      </c>
      <c r="AO304">
        <v>0</v>
      </c>
      <c r="AQ304" t="s">
        <v>242</v>
      </c>
      <c r="AT304" s="27">
        <v>1</v>
      </c>
      <c r="AU304">
        <v>1</v>
      </c>
      <c r="AV304" s="21">
        <f t="shared" si="16"/>
        <v>6.666666666666667</v>
      </c>
      <c r="AW304">
        <v>2</v>
      </c>
      <c r="AZ304" s="27">
        <v>1</v>
      </c>
      <c r="BA304">
        <v>2</v>
      </c>
      <c r="BB304" s="21">
        <f t="shared" si="17"/>
        <v>13.333333333333334</v>
      </c>
      <c r="BC304" t="s">
        <v>242</v>
      </c>
      <c r="BF304" s="27">
        <v>1</v>
      </c>
      <c r="BI304">
        <v>2</v>
      </c>
      <c r="BL304" s="27">
        <v>1</v>
      </c>
      <c r="BM304">
        <v>2</v>
      </c>
      <c r="BP304" s="27">
        <v>1</v>
      </c>
      <c r="BQ304">
        <v>2</v>
      </c>
      <c r="BR304" s="21">
        <f t="shared" si="18"/>
        <v>13.333333333333334</v>
      </c>
      <c r="BS304" t="s">
        <v>6112</v>
      </c>
      <c r="BT304">
        <v>1</v>
      </c>
      <c r="BW304" s="27">
        <v>1</v>
      </c>
      <c r="BX304">
        <v>4</v>
      </c>
      <c r="BY304" s="21">
        <f t="shared" si="19"/>
        <v>26.666666666666668</v>
      </c>
      <c r="BZ304">
        <v>2</v>
      </c>
      <c r="CA304">
        <v>1</v>
      </c>
      <c r="CD304" s="27">
        <v>0.5</v>
      </c>
      <c r="CE304" s="2" t="s">
        <v>6113</v>
      </c>
      <c r="CF304">
        <v>1</v>
      </c>
      <c r="CG304" t="s">
        <v>242</v>
      </c>
      <c r="CI304" s="27">
        <v>0</v>
      </c>
      <c r="CK304" t="s">
        <v>242</v>
      </c>
      <c r="CN304" s="27">
        <v>0</v>
      </c>
      <c r="CO304" s="27">
        <v>0</v>
      </c>
      <c r="CP304" t="s">
        <v>242</v>
      </c>
      <c r="CQ304" t="s">
        <v>242</v>
      </c>
      <c r="CR304" t="s">
        <v>242</v>
      </c>
      <c r="CU304" s="27">
        <v>1</v>
      </c>
      <c r="CW304" t="s">
        <v>242</v>
      </c>
      <c r="CZ304" s="27">
        <v>1</v>
      </c>
      <c r="DA304">
        <v>88213565</v>
      </c>
      <c r="DB304">
        <v>2</v>
      </c>
      <c r="DD304" s="27">
        <v>1</v>
      </c>
      <c r="DE304">
        <v>35568</v>
      </c>
      <c r="DF304">
        <v>2</v>
      </c>
      <c r="DG304">
        <v>36845</v>
      </c>
      <c r="DH304">
        <v>2</v>
      </c>
      <c r="DI304" t="s">
        <v>242</v>
      </c>
      <c r="DJ304" t="s">
        <v>242</v>
      </c>
      <c r="DL304" s="27">
        <v>1</v>
      </c>
      <c r="DM304">
        <v>38800000</v>
      </c>
      <c r="DN304">
        <v>2</v>
      </c>
      <c r="DP304">
        <v>4</v>
      </c>
      <c r="DS304" s="27">
        <v>1</v>
      </c>
      <c r="DT304" s="2" t="s">
        <v>6114</v>
      </c>
      <c r="DU304" s="27">
        <v>1</v>
      </c>
      <c r="DV304" s="2" t="s">
        <v>6115</v>
      </c>
      <c r="DW304" s="27">
        <v>1</v>
      </c>
      <c r="DX304" t="s">
        <v>6116</v>
      </c>
      <c r="DY304" s="27">
        <v>1</v>
      </c>
      <c r="DZ304" t="s">
        <v>6117</v>
      </c>
      <c r="EA304" s="27">
        <v>1</v>
      </c>
      <c r="EC304" s="27">
        <v>1</v>
      </c>
      <c r="ED304" s="2" t="s">
        <v>6118</v>
      </c>
      <c r="EE304" s="27">
        <v>1</v>
      </c>
      <c r="EF304" s="2" t="s">
        <v>6118</v>
      </c>
      <c r="EG304" s="27">
        <v>1</v>
      </c>
      <c r="EH304" t="s">
        <v>6119</v>
      </c>
      <c r="EI304" s="27">
        <v>1</v>
      </c>
      <c r="EJ304" t="s">
        <v>6120</v>
      </c>
      <c r="EK304" s="27">
        <v>1</v>
      </c>
      <c r="EL304" t="s">
        <v>6121</v>
      </c>
      <c r="EM304">
        <v>4</v>
      </c>
      <c r="EP304" s="27">
        <v>0</v>
      </c>
      <c r="EQ304" t="s">
        <v>242</v>
      </c>
      <c r="ER304" t="s">
        <v>242</v>
      </c>
      <c r="EU304" t="s">
        <v>242</v>
      </c>
      <c r="EV304" t="s">
        <v>242</v>
      </c>
      <c r="EX304" s="27">
        <v>1</v>
      </c>
      <c r="EY304">
        <v>3957485</v>
      </c>
      <c r="EZ304" t="s">
        <v>3418</v>
      </c>
      <c r="FA304" s="27">
        <v>1</v>
      </c>
      <c r="FB304">
        <v>0</v>
      </c>
      <c r="FD304" s="27">
        <v>1</v>
      </c>
      <c r="FE304">
        <v>345139.15</v>
      </c>
      <c r="FG304" s="27">
        <v>1</v>
      </c>
      <c r="FH304">
        <v>0</v>
      </c>
      <c r="FJ304">
        <v>1</v>
      </c>
      <c r="FM304" s="27">
        <v>0</v>
      </c>
      <c r="FN304" t="s">
        <v>242</v>
      </c>
      <c r="FO304" t="s">
        <v>242</v>
      </c>
      <c r="FP304" t="s">
        <v>242</v>
      </c>
      <c r="FR304" s="27">
        <v>1</v>
      </c>
      <c r="FS304">
        <v>26</v>
      </c>
      <c r="FT304" t="s">
        <v>242</v>
      </c>
      <c r="FV304" s="27">
        <v>0.5</v>
      </c>
      <c r="FW304" t="s">
        <v>242</v>
      </c>
      <c r="FX304" t="s">
        <v>242</v>
      </c>
      <c r="FY304">
        <v>72</v>
      </c>
      <c r="FZ304" t="s">
        <v>242</v>
      </c>
      <c r="GA304" t="s">
        <v>242</v>
      </c>
      <c r="GB304" t="s">
        <v>242</v>
      </c>
      <c r="GC304" t="s">
        <v>242</v>
      </c>
      <c r="GD304" t="s">
        <v>242</v>
      </c>
      <c r="GE304" t="s">
        <v>6122</v>
      </c>
      <c r="GF304">
        <v>1</v>
      </c>
      <c r="GI304" s="27">
        <v>0</v>
      </c>
      <c r="GJ304" t="s">
        <v>242</v>
      </c>
      <c r="GK304" t="s">
        <v>242</v>
      </c>
      <c r="GM304" t="s">
        <v>242</v>
      </c>
      <c r="GP304" s="27">
        <v>1</v>
      </c>
      <c r="GQ304">
        <v>134</v>
      </c>
      <c r="GT304">
        <v>1</v>
      </c>
      <c r="GW304" s="27">
        <v>0</v>
      </c>
      <c r="GY304" s="27">
        <v>0</v>
      </c>
      <c r="HA304" t="s">
        <v>242</v>
      </c>
      <c r="HD304" s="27">
        <v>0</v>
      </c>
      <c r="HF304">
        <v>1</v>
      </c>
      <c r="HI304">
        <v>0.72222222199999997</v>
      </c>
      <c r="HJ304">
        <v>0</v>
      </c>
      <c r="HK304">
        <v>0.5</v>
      </c>
      <c r="HL304">
        <v>1</v>
      </c>
      <c r="HM304">
        <v>1</v>
      </c>
      <c r="HN304">
        <v>0</v>
      </c>
      <c r="HO304">
        <v>1</v>
      </c>
      <c r="HP304">
        <v>0.5</v>
      </c>
      <c r="HQ304">
        <v>0</v>
      </c>
      <c r="HR304">
        <v>1</v>
      </c>
      <c r="HS304">
        <v>0</v>
      </c>
      <c r="HT304">
        <v>0</v>
      </c>
      <c r="HU304">
        <v>1</v>
      </c>
      <c r="HV304">
        <v>0.407407407</v>
      </c>
      <c r="HW304">
        <v>0.75</v>
      </c>
      <c r="HX304">
        <v>0.3</v>
      </c>
      <c r="HY304">
        <v>0.48580246900000001</v>
      </c>
      <c r="HZ304" t="s">
        <v>6123</v>
      </c>
      <c r="IA304" t="s">
        <v>266</v>
      </c>
      <c r="IB304" t="s">
        <v>6110</v>
      </c>
      <c r="IC304">
        <v>21419</v>
      </c>
      <c r="ID304">
        <v>20375</v>
      </c>
      <c r="IE304">
        <v>23113</v>
      </c>
      <c r="IF304">
        <v>29279</v>
      </c>
      <c r="IG304">
        <v>21419</v>
      </c>
    </row>
    <row r="305" spans="1:241" customFormat="1" ht="14" customHeight="1" x14ac:dyDescent="0.2">
      <c r="A305">
        <v>304</v>
      </c>
      <c r="B305">
        <v>331</v>
      </c>
      <c r="C305" s="1">
        <v>44795.604861111111</v>
      </c>
      <c r="D305" s="1">
        <v>44795.604861111111</v>
      </c>
      <c r="E305">
        <v>4</v>
      </c>
      <c r="G305" t="s">
        <v>242</v>
      </c>
      <c r="H305" t="s">
        <v>242</v>
      </c>
      <c r="I305">
        <v>1</v>
      </c>
      <c r="J305" s="1">
        <v>44795.604861111111</v>
      </c>
      <c r="K305" t="s">
        <v>6124</v>
      </c>
      <c r="L305" t="s">
        <v>242</v>
      </c>
      <c r="M305" t="s">
        <v>242</v>
      </c>
      <c r="P305" t="s">
        <v>242</v>
      </c>
      <c r="Q305" t="s">
        <v>242</v>
      </c>
      <c r="T305" t="s">
        <v>6125</v>
      </c>
      <c r="V305" t="s">
        <v>6126</v>
      </c>
      <c r="W305">
        <v>534187109</v>
      </c>
      <c r="X305">
        <v>6311</v>
      </c>
      <c r="Y305" t="s">
        <v>319</v>
      </c>
      <c r="Z305" t="s">
        <v>890</v>
      </c>
      <c r="AA305">
        <v>2019</v>
      </c>
      <c r="AC305">
        <v>0.5</v>
      </c>
      <c r="AD305">
        <v>15</v>
      </c>
      <c r="AF305">
        <v>11</v>
      </c>
      <c r="AG305" t="s">
        <v>242</v>
      </c>
      <c r="AJ305" s="27">
        <v>1</v>
      </c>
      <c r="AK305">
        <v>9</v>
      </c>
      <c r="AL305" s="27">
        <v>0</v>
      </c>
      <c r="AM305">
        <v>0</v>
      </c>
      <c r="AN305" s="27">
        <v>0</v>
      </c>
      <c r="AO305">
        <v>0</v>
      </c>
      <c r="AP305" t="s">
        <v>6127</v>
      </c>
      <c r="AQ305">
        <v>2</v>
      </c>
      <c r="AT305" s="27">
        <v>1</v>
      </c>
      <c r="AU305">
        <v>1</v>
      </c>
      <c r="AV305" s="21">
        <f t="shared" si="16"/>
        <v>9.0909090909090917</v>
      </c>
      <c r="AW305">
        <v>2</v>
      </c>
      <c r="AZ305" s="27">
        <v>1</v>
      </c>
      <c r="BA305">
        <v>2</v>
      </c>
      <c r="BB305" s="21">
        <f t="shared" si="17"/>
        <v>18.181818181818183</v>
      </c>
      <c r="BC305" t="s">
        <v>242</v>
      </c>
      <c r="BF305" s="27">
        <v>1</v>
      </c>
      <c r="BI305">
        <v>2</v>
      </c>
      <c r="BL305" s="27">
        <v>1</v>
      </c>
      <c r="BM305">
        <v>2</v>
      </c>
      <c r="BP305" s="27">
        <v>1</v>
      </c>
      <c r="BQ305">
        <v>3</v>
      </c>
      <c r="BR305" s="21">
        <f t="shared" si="18"/>
        <v>27.27272727272727</v>
      </c>
      <c r="BT305">
        <v>1</v>
      </c>
      <c r="BW305" s="27">
        <v>0</v>
      </c>
      <c r="BX305" s="24" t="s">
        <v>242</v>
      </c>
      <c r="BY305" s="21" t="s">
        <v>242</v>
      </c>
      <c r="BZ305" t="s">
        <v>242</v>
      </c>
      <c r="CA305" t="s">
        <v>242</v>
      </c>
      <c r="CD305" s="27">
        <v>0</v>
      </c>
      <c r="CF305" t="s">
        <v>242</v>
      </c>
      <c r="CG305" t="s">
        <v>242</v>
      </c>
      <c r="CI305" s="27">
        <v>0</v>
      </c>
      <c r="CK305" t="s">
        <v>242</v>
      </c>
      <c r="CN305" s="27">
        <v>0</v>
      </c>
      <c r="CO305" s="27">
        <v>0.5</v>
      </c>
      <c r="CP305" t="s">
        <v>242</v>
      </c>
      <c r="CQ305">
        <v>100</v>
      </c>
      <c r="CR305" t="s">
        <v>242</v>
      </c>
      <c r="CU305" s="27">
        <v>1</v>
      </c>
      <c r="CV305" t="s">
        <v>6128</v>
      </c>
      <c r="CW305">
        <v>1</v>
      </c>
      <c r="CZ305" s="27">
        <v>1</v>
      </c>
      <c r="DA305">
        <v>3173</v>
      </c>
      <c r="DB305">
        <v>2</v>
      </c>
      <c r="DD305" s="27">
        <v>1</v>
      </c>
      <c r="DE305">
        <v>8919.25</v>
      </c>
      <c r="DF305">
        <v>2</v>
      </c>
      <c r="DG305">
        <v>9013.1200000000008</v>
      </c>
      <c r="DH305">
        <v>2</v>
      </c>
      <c r="DI305" t="s">
        <v>242</v>
      </c>
      <c r="DJ305" t="s">
        <v>242</v>
      </c>
      <c r="DL305" s="27">
        <v>1</v>
      </c>
      <c r="DM305">
        <v>28089</v>
      </c>
      <c r="DN305">
        <v>2</v>
      </c>
      <c r="DP305">
        <v>4</v>
      </c>
      <c r="DS305" s="27">
        <v>1</v>
      </c>
      <c r="DT305" t="s">
        <v>6129</v>
      </c>
      <c r="DU305" s="27">
        <v>1</v>
      </c>
      <c r="DV305" t="s">
        <v>6130</v>
      </c>
      <c r="DW305" s="27">
        <v>1</v>
      </c>
      <c r="DX305" t="s">
        <v>6131</v>
      </c>
      <c r="DY305" s="27">
        <v>1</v>
      </c>
      <c r="DZ305" t="s">
        <v>6132</v>
      </c>
      <c r="EA305" s="27">
        <v>0.5</v>
      </c>
      <c r="EB305" t="s">
        <v>6133</v>
      </c>
      <c r="EC305" s="27">
        <v>1</v>
      </c>
      <c r="ED305" t="s">
        <v>6134</v>
      </c>
      <c r="EE305" s="27">
        <v>1</v>
      </c>
      <c r="EF305" t="s">
        <v>6135</v>
      </c>
      <c r="EG305" s="27">
        <v>1</v>
      </c>
      <c r="EH305" s="2" t="s">
        <v>6136</v>
      </c>
      <c r="EI305" s="27">
        <v>1</v>
      </c>
      <c r="EJ305" t="s">
        <v>6137</v>
      </c>
      <c r="EK305" s="27">
        <v>1</v>
      </c>
      <c r="EL305" t="s">
        <v>6138</v>
      </c>
      <c r="EM305">
        <v>4</v>
      </c>
      <c r="EP305" s="27">
        <v>0</v>
      </c>
      <c r="EQ305" t="s">
        <v>242</v>
      </c>
      <c r="ER305" t="s">
        <v>242</v>
      </c>
      <c r="EU305" t="s">
        <v>242</v>
      </c>
      <c r="EV305" t="s">
        <v>242</v>
      </c>
      <c r="EX305" s="27">
        <v>0</v>
      </c>
      <c r="EY305" t="s">
        <v>242</v>
      </c>
      <c r="FA305" s="27">
        <v>0</v>
      </c>
      <c r="FB305" t="s">
        <v>242</v>
      </c>
      <c r="FD305" s="27">
        <v>1</v>
      </c>
      <c r="FE305">
        <v>237.59</v>
      </c>
      <c r="FG305" s="27">
        <v>0</v>
      </c>
      <c r="FH305" t="s">
        <v>242</v>
      </c>
      <c r="FJ305" t="s">
        <v>242</v>
      </c>
      <c r="FM305" s="27">
        <v>0</v>
      </c>
      <c r="FN305" t="s">
        <v>242</v>
      </c>
      <c r="FO305" t="s">
        <v>242</v>
      </c>
      <c r="FP305" t="s">
        <v>242</v>
      </c>
      <c r="FR305" s="27">
        <v>1</v>
      </c>
      <c r="FS305">
        <v>61</v>
      </c>
      <c r="FT305">
        <v>1</v>
      </c>
      <c r="FV305" s="27">
        <v>0</v>
      </c>
      <c r="FW305" t="s">
        <v>242</v>
      </c>
      <c r="FX305" t="s">
        <v>242</v>
      </c>
      <c r="FY305" t="s">
        <v>242</v>
      </c>
      <c r="FZ305" t="s">
        <v>242</v>
      </c>
      <c r="GA305" t="s">
        <v>242</v>
      </c>
      <c r="GB305" t="s">
        <v>242</v>
      </c>
      <c r="GC305" t="s">
        <v>242</v>
      </c>
      <c r="GD305" t="s">
        <v>242</v>
      </c>
      <c r="GF305">
        <v>1</v>
      </c>
      <c r="GI305" s="27">
        <v>1</v>
      </c>
      <c r="GJ305" t="s">
        <v>242</v>
      </c>
      <c r="GK305">
        <v>1</v>
      </c>
      <c r="GL305" t="s">
        <v>6139</v>
      </c>
      <c r="GM305">
        <v>1</v>
      </c>
      <c r="GP305" s="27">
        <v>1</v>
      </c>
      <c r="GQ305">
        <v>204</v>
      </c>
      <c r="GT305">
        <v>1</v>
      </c>
      <c r="GW305" s="27">
        <v>0</v>
      </c>
      <c r="GY305" s="27">
        <v>0</v>
      </c>
      <c r="HA305" t="s">
        <v>242</v>
      </c>
      <c r="HD305" s="27">
        <v>1</v>
      </c>
      <c r="HE305" t="s">
        <v>6140</v>
      </c>
      <c r="HF305">
        <v>1</v>
      </c>
      <c r="HI305">
        <v>0.55555555599999995</v>
      </c>
      <c r="HJ305">
        <v>0</v>
      </c>
      <c r="HK305">
        <v>0.75</v>
      </c>
      <c r="HL305">
        <v>1</v>
      </c>
      <c r="HM305">
        <v>0.95</v>
      </c>
      <c r="HN305">
        <v>0</v>
      </c>
      <c r="HO305">
        <v>0.25</v>
      </c>
      <c r="HP305">
        <v>0.33333333300000001</v>
      </c>
      <c r="HQ305">
        <v>1</v>
      </c>
      <c r="HR305">
        <v>1</v>
      </c>
      <c r="HS305">
        <v>0</v>
      </c>
      <c r="HT305">
        <v>1</v>
      </c>
      <c r="HU305">
        <v>1</v>
      </c>
      <c r="HV305">
        <v>0.43518518499999997</v>
      </c>
      <c r="HW305">
        <v>0.55000000000000004</v>
      </c>
      <c r="HX305">
        <v>0.66666666699999999</v>
      </c>
      <c r="HY305">
        <v>0.55061728399999998</v>
      </c>
      <c r="HZ305" t="s">
        <v>6141</v>
      </c>
      <c r="IA305" t="s">
        <v>266</v>
      </c>
      <c r="IB305" t="s">
        <v>6125</v>
      </c>
      <c r="IC305">
        <v>17489</v>
      </c>
      <c r="ID305">
        <v>17614</v>
      </c>
      <c r="IE305">
        <v>19383</v>
      </c>
      <c r="IF305">
        <v>18996</v>
      </c>
      <c r="IG305">
        <v>17489</v>
      </c>
    </row>
    <row r="306" spans="1:241" customFormat="1" ht="14" customHeight="1" x14ac:dyDescent="0.2">
      <c r="A306">
        <v>305</v>
      </c>
      <c r="B306">
        <v>332</v>
      </c>
      <c r="C306" s="1">
        <v>44795.604861111111</v>
      </c>
      <c r="D306" s="1">
        <v>44795.604861111111</v>
      </c>
      <c r="E306">
        <v>4</v>
      </c>
      <c r="G306" t="s">
        <v>242</v>
      </c>
      <c r="H306" t="s">
        <v>242</v>
      </c>
      <c r="I306">
        <v>1</v>
      </c>
      <c r="J306" s="1">
        <v>44795.604861111111</v>
      </c>
      <c r="K306" t="s">
        <v>6142</v>
      </c>
      <c r="L306" t="s">
        <v>242</v>
      </c>
      <c r="M306" t="s">
        <v>242</v>
      </c>
      <c r="P306" t="s">
        <v>242</v>
      </c>
      <c r="Q306" t="s">
        <v>242</v>
      </c>
      <c r="T306" t="s">
        <v>6143</v>
      </c>
      <c r="V306" t="s">
        <v>6144</v>
      </c>
      <c r="W306" t="s">
        <v>6145</v>
      </c>
      <c r="X306">
        <v>2834</v>
      </c>
      <c r="Y306" t="s">
        <v>350</v>
      </c>
      <c r="Z306" t="s">
        <v>974</v>
      </c>
      <c r="AA306">
        <v>2019</v>
      </c>
      <c r="AC306">
        <v>0.5</v>
      </c>
      <c r="AD306">
        <v>14</v>
      </c>
      <c r="AF306">
        <v>13</v>
      </c>
      <c r="AG306" t="s">
        <v>242</v>
      </c>
      <c r="AJ306" s="27">
        <v>1</v>
      </c>
      <c r="AK306">
        <v>7</v>
      </c>
      <c r="AL306" s="27">
        <v>0</v>
      </c>
      <c r="AM306">
        <v>0</v>
      </c>
      <c r="AN306" s="27">
        <v>0</v>
      </c>
      <c r="AO306">
        <v>0</v>
      </c>
      <c r="AQ306">
        <v>3</v>
      </c>
      <c r="AT306" s="27">
        <v>1</v>
      </c>
      <c r="AU306">
        <v>1</v>
      </c>
      <c r="AV306" s="21">
        <f t="shared" si="16"/>
        <v>7.6923076923076925</v>
      </c>
      <c r="AW306">
        <v>2</v>
      </c>
      <c r="AZ306" s="27">
        <v>1</v>
      </c>
      <c r="BA306">
        <v>2</v>
      </c>
      <c r="BB306" s="21">
        <f t="shared" si="17"/>
        <v>15.384615384615385</v>
      </c>
      <c r="BC306" t="s">
        <v>242</v>
      </c>
      <c r="BF306" s="27">
        <v>1</v>
      </c>
      <c r="BG306">
        <v>8</v>
      </c>
      <c r="BI306">
        <v>2</v>
      </c>
      <c r="BL306" s="27">
        <v>1</v>
      </c>
      <c r="BM306">
        <v>2</v>
      </c>
      <c r="BP306" s="27">
        <v>1</v>
      </c>
      <c r="BQ306">
        <v>6</v>
      </c>
      <c r="BR306" s="21">
        <f t="shared" si="18"/>
        <v>46.153846153846153</v>
      </c>
      <c r="BS306" t="s">
        <v>6146</v>
      </c>
      <c r="BT306">
        <v>3</v>
      </c>
      <c r="BW306" s="27">
        <v>1</v>
      </c>
      <c r="BX306">
        <v>2</v>
      </c>
      <c r="BY306" s="21">
        <f t="shared" si="19"/>
        <v>15.384615384615385</v>
      </c>
      <c r="BZ306">
        <v>1</v>
      </c>
      <c r="CA306">
        <v>1</v>
      </c>
      <c r="CD306" s="27">
        <v>0</v>
      </c>
      <c r="CF306" t="s">
        <v>242</v>
      </c>
      <c r="CG306" t="s">
        <v>242</v>
      </c>
      <c r="CI306" s="27">
        <v>1</v>
      </c>
      <c r="CJ306" t="s">
        <v>6147</v>
      </c>
      <c r="CK306">
        <v>1</v>
      </c>
      <c r="CN306" s="27">
        <v>1</v>
      </c>
      <c r="CO306" s="27">
        <v>0.5</v>
      </c>
      <c r="CP306" t="s">
        <v>242</v>
      </c>
      <c r="CQ306">
        <v>99</v>
      </c>
      <c r="CR306" t="s">
        <v>242</v>
      </c>
      <c r="CS306" t="s">
        <v>6148</v>
      </c>
      <c r="CT306" t="s">
        <v>6149</v>
      </c>
      <c r="CU306" s="27">
        <v>1</v>
      </c>
      <c r="CV306" s="2" t="s">
        <v>6150</v>
      </c>
      <c r="CW306">
        <v>1</v>
      </c>
      <c r="CZ306" s="27">
        <v>1</v>
      </c>
      <c r="DA306">
        <v>755340</v>
      </c>
      <c r="DB306">
        <v>2</v>
      </c>
      <c r="DC306" t="s">
        <v>6151</v>
      </c>
      <c r="DD306" s="27">
        <v>1</v>
      </c>
      <c r="DE306" t="s">
        <v>242</v>
      </c>
      <c r="DF306" t="s">
        <v>242</v>
      </c>
      <c r="DH306" t="s">
        <v>242</v>
      </c>
      <c r="DI306" t="s">
        <v>242</v>
      </c>
      <c r="DJ306" t="s">
        <v>242</v>
      </c>
      <c r="DK306" t="s">
        <v>6152</v>
      </c>
      <c r="DL306" s="27">
        <v>1</v>
      </c>
      <c r="DM306">
        <v>6965600</v>
      </c>
      <c r="DN306">
        <v>2</v>
      </c>
      <c r="DO306" t="s">
        <v>6153</v>
      </c>
      <c r="DP306">
        <v>1</v>
      </c>
      <c r="DS306" s="27">
        <v>1</v>
      </c>
      <c r="DT306" t="s">
        <v>6154</v>
      </c>
      <c r="DU306" s="27">
        <v>1</v>
      </c>
      <c r="DV306" t="s">
        <v>6155</v>
      </c>
      <c r="DW306" s="27">
        <v>1</v>
      </c>
      <c r="DX306" t="s">
        <v>6156</v>
      </c>
      <c r="DY306" s="27">
        <v>1</v>
      </c>
      <c r="DZ306" s="2" t="s">
        <v>6157</v>
      </c>
      <c r="EA306" s="27">
        <v>0</v>
      </c>
      <c r="EB306" s="2" t="s">
        <v>6158</v>
      </c>
      <c r="EC306" s="27">
        <v>0.5</v>
      </c>
      <c r="ED306" t="s">
        <v>6159</v>
      </c>
      <c r="EE306" s="27">
        <v>1</v>
      </c>
      <c r="EF306" t="s">
        <v>6160</v>
      </c>
      <c r="EG306" s="27">
        <v>1</v>
      </c>
      <c r="EH306" t="s">
        <v>6161</v>
      </c>
      <c r="EI306" s="27">
        <v>1</v>
      </c>
      <c r="EJ306" t="s">
        <v>6162</v>
      </c>
      <c r="EK306" s="27">
        <v>1</v>
      </c>
      <c r="EL306" s="2" t="s">
        <v>6163</v>
      </c>
      <c r="EM306">
        <v>1</v>
      </c>
      <c r="EP306" s="27">
        <v>0</v>
      </c>
      <c r="EQ306" t="s">
        <v>242</v>
      </c>
      <c r="ER306" t="s">
        <v>242</v>
      </c>
      <c r="EU306" t="s">
        <v>242</v>
      </c>
      <c r="EV306" t="s">
        <v>242</v>
      </c>
      <c r="EX306" s="27">
        <v>0</v>
      </c>
      <c r="EY306" t="s">
        <v>242</v>
      </c>
      <c r="FA306" s="27">
        <v>0</v>
      </c>
      <c r="FB306" t="s">
        <v>242</v>
      </c>
      <c r="FD306" s="27">
        <v>1</v>
      </c>
      <c r="FE306">
        <v>20300</v>
      </c>
      <c r="FG306" s="27">
        <v>1</v>
      </c>
      <c r="FH306">
        <v>19</v>
      </c>
      <c r="FI306" t="s">
        <v>6164</v>
      </c>
      <c r="FJ306">
        <v>1</v>
      </c>
      <c r="FM306" s="27">
        <v>0</v>
      </c>
      <c r="FN306" t="s">
        <v>242</v>
      </c>
      <c r="FO306" t="s">
        <v>242</v>
      </c>
      <c r="FP306" t="s">
        <v>242</v>
      </c>
      <c r="FR306" s="27">
        <v>1</v>
      </c>
      <c r="FS306">
        <v>49</v>
      </c>
      <c r="FT306">
        <v>2</v>
      </c>
      <c r="FU306" t="s">
        <v>6165</v>
      </c>
      <c r="FV306" s="27">
        <v>0.5</v>
      </c>
      <c r="FW306" t="s">
        <v>242</v>
      </c>
      <c r="FX306" t="s">
        <v>242</v>
      </c>
      <c r="FY306">
        <v>71</v>
      </c>
      <c r="FZ306" t="s">
        <v>242</v>
      </c>
      <c r="GA306" t="s">
        <v>242</v>
      </c>
      <c r="GB306" t="s">
        <v>242</v>
      </c>
      <c r="GC306" t="s">
        <v>242</v>
      </c>
      <c r="GD306">
        <v>1</v>
      </c>
      <c r="GE306" t="s">
        <v>6166</v>
      </c>
      <c r="GF306">
        <v>1</v>
      </c>
      <c r="GI306" s="27">
        <v>0</v>
      </c>
      <c r="GJ306" t="s">
        <v>242</v>
      </c>
      <c r="GK306" t="s">
        <v>242</v>
      </c>
      <c r="GL306" t="s">
        <v>6167</v>
      </c>
      <c r="GM306" t="s">
        <v>242</v>
      </c>
      <c r="GP306" s="27">
        <v>1</v>
      </c>
      <c r="GQ306">
        <v>289</v>
      </c>
      <c r="GR306" t="s">
        <v>6168</v>
      </c>
      <c r="GT306">
        <v>1</v>
      </c>
      <c r="GW306" s="27">
        <v>0</v>
      </c>
      <c r="GX306" t="s">
        <v>6169</v>
      </c>
      <c r="GY306" s="27">
        <v>0</v>
      </c>
      <c r="GZ306" t="s">
        <v>6170</v>
      </c>
      <c r="HA306" t="s">
        <v>242</v>
      </c>
      <c r="HD306" s="27">
        <v>1</v>
      </c>
      <c r="HE306" t="s">
        <v>6171</v>
      </c>
      <c r="HF306">
        <v>1</v>
      </c>
      <c r="HI306">
        <v>0.66666666699999999</v>
      </c>
      <c r="HJ306">
        <v>1</v>
      </c>
      <c r="HK306">
        <v>0.75</v>
      </c>
      <c r="HL306">
        <v>1</v>
      </c>
      <c r="HM306">
        <v>0.85</v>
      </c>
      <c r="HN306">
        <v>0</v>
      </c>
      <c r="HO306">
        <v>0.5</v>
      </c>
      <c r="HP306">
        <v>0.5</v>
      </c>
      <c r="HQ306">
        <v>0</v>
      </c>
      <c r="HR306">
        <v>1</v>
      </c>
      <c r="HS306">
        <v>0</v>
      </c>
      <c r="HT306">
        <v>1</v>
      </c>
      <c r="HU306">
        <v>1</v>
      </c>
      <c r="HV306">
        <v>0.80555555599999995</v>
      </c>
      <c r="HW306">
        <v>0.58750000000000002</v>
      </c>
      <c r="HX306">
        <v>0.5</v>
      </c>
      <c r="HY306">
        <v>0.63101851900000006</v>
      </c>
      <c r="HZ306" t="s">
        <v>6172</v>
      </c>
      <c r="IA306" t="s">
        <v>266</v>
      </c>
      <c r="IB306" t="s">
        <v>6143</v>
      </c>
      <c r="IC306">
        <v>46840</v>
      </c>
      <c r="ID306">
        <v>47994</v>
      </c>
      <c r="IE306">
        <v>48704</v>
      </c>
      <c r="IF306">
        <v>59283</v>
      </c>
      <c r="IG306">
        <v>46840</v>
      </c>
    </row>
    <row r="307" spans="1:241" customFormat="1" ht="14" customHeight="1" x14ac:dyDescent="0.2">
      <c r="A307">
        <v>306</v>
      </c>
      <c r="B307">
        <v>333</v>
      </c>
      <c r="C307" s="1">
        <v>44795.604861111111</v>
      </c>
      <c r="D307" s="1">
        <v>44795.604861111111</v>
      </c>
      <c r="E307">
        <v>4</v>
      </c>
      <c r="G307" t="s">
        <v>242</v>
      </c>
      <c r="H307" t="s">
        <v>242</v>
      </c>
      <c r="I307">
        <v>1</v>
      </c>
      <c r="J307" s="1">
        <v>44795.604861111111</v>
      </c>
      <c r="K307" t="s">
        <v>6173</v>
      </c>
      <c r="L307" t="s">
        <v>242</v>
      </c>
      <c r="M307" t="s">
        <v>242</v>
      </c>
      <c r="P307" t="s">
        <v>242</v>
      </c>
      <c r="Q307" t="s">
        <v>242</v>
      </c>
      <c r="T307" t="s">
        <v>6174</v>
      </c>
      <c r="U307" s="24">
        <v>1137774</v>
      </c>
      <c r="V307" t="s">
        <v>6175</v>
      </c>
      <c r="W307">
        <v>744320102</v>
      </c>
      <c r="X307">
        <v>6311</v>
      </c>
      <c r="Y307" t="s">
        <v>319</v>
      </c>
      <c r="Z307" t="s">
        <v>890</v>
      </c>
      <c r="AA307">
        <v>2019</v>
      </c>
      <c r="AC307">
        <v>0.5</v>
      </c>
      <c r="AF307">
        <v>13</v>
      </c>
      <c r="AG307" t="s">
        <v>242</v>
      </c>
      <c r="AJ307" s="27">
        <v>1</v>
      </c>
      <c r="AK307">
        <v>13</v>
      </c>
      <c r="AL307" s="27">
        <v>1</v>
      </c>
      <c r="AM307">
        <v>4</v>
      </c>
      <c r="AN307" s="27">
        <v>0</v>
      </c>
      <c r="AO307">
        <v>0</v>
      </c>
      <c r="AP307" t="s">
        <v>6176</v>
      </c>
      <c r="AQ307">
        <v>2</v>
      </c>
      <c r="AT307" s="27">
        <v>1</v>
      </c>
      <c r="AU307">
        <v>2</v>
      </c>
      <c r="AV307" s="21">
        <f t="shared" si="16"/>
        <v>15.384615384615385</v>
      </c>
      <c r="AW307">
        <v>2</v>
      </c>
      <c r="AZ307" s="27">
        <v>1</v>
      </c>
      <c r="BA307">
        <v>2</v>
      </c>
      <c r="BB307" s="21">
        <f t="shared" si="17"/>
        <v>15.384615384615385</v>
      </c>
      <c r="BC307" t="s">
        <v>242</v>
      </c>
      <c r="BF307" s="27">
        <v>1</v>
      </c>
      <c r="BG307">
        <v>7.7</v>
      </c>
      <c r="BI307">
        <v>2</v>
      </c>
      <c r="BL307" s="27">
        <v>1</v>
      </c>
      <c r="BM307">
        <v>2</v>
      </c>
      <c r="BP307" s="27">
        <v>1</v>
      </c>
      <c r="BQ307">
        <v>4</v>
      </c>
      <c r="BR307" s="21">
        <f t="shared" si="18"/>
        <v>30.76923076923077</v>
      </c>
      <c r="BS307" t="s">
        <v>3471</v>
      </c>
      <c r="BT307">
        <v>1</v>
      </c>
      <c r="BW307" s="27">
        <v>1</v>
      </c>
      <c r="BX307">
        <v>5</v>
      </c>
      <c r="BY307" s="21">
        <f t="shared" si="19"/>
        <v>38.461538461538467</v>
      </c>
      <c r="BZ307">
        <v>1</v>
      </c>
      <c r="CA307">
        <v>1</v>
      </c>
      <c r="CD307" s="27">
        <v>0</v>
      </c>
      <c r="CF307" t="s">
        <v>242</v>
      </c>
      <c r="CG307" t="s">
        <v>242</v>
      </c>
      <c r="CI307" s="27">
        <v>1</v>
      </c>
      <c r="CJ307" t="s">
        <v>6177</v>
      </c>
      <c r="CK307">
        <v>1</v>
      </c>
      <c r="CN307" s="27">
        <v>1</v>
      </c>
      <c r="CO307" s="27">
        <v>0</v>
      </c>
      <c r="CP307" t="s">
        <v>242</v>
      </c>
      <c r="CQ307" t="s">
        <v>242</v>
      </c>
      <c r="CR307" t="s">
        <v>242</v>
      </c>
      <c r="CT307" t="s">
        <v>6178</v>
      </c>
      <c r="CU307" s="27">
        <v>0</v>
      </c>
      <c r="CV307" t="s">
        <v>6179</v>
      </c>
      <c r="CW307" t="s">
        <v>242</v>
      </c>
      <c r="CZ307" s="27">
        <v>1</v>
      </c>
      <c r="DA307">
        <v>17247</v>
      </c>
      <c r="DB307">
        <v>2</v>
      </c>
      <c r="DD307" s="27">
        <v>1</v>
      </c>
      <c r="DE307">
        <v>57120</v>
      </c>
      <c r="DF307">
        <v>2</v>
      </c>
      <c r="DG307">
        <v>54652</v>
      </c>
      <c r="DH307">
        <v>2</v>
      </c>
      <c r="DI307" t="s">
        <v>242</v>
      </c>
      <c r="DJ307" t="s">
        <v>242</v>
      </c>
      <c r="DL307" s="27">
        <v>1</v>
      </c>
      <c r="DM307">
        <v>25598</v>
      </c>
      <c r="DN307">
        <v>2</v>
      </c>
      <c r="DP307">
        <v>1</v>
      </c>
      <c r="DS307" s="27">
        <v>1</v>
      </c>
      <c r="DT307" t="s">
        <v>6180</v>
      </c>
      <c r="DU307" s="27">
        <v>1</v>
      </c>
      <c r="DV307" t="s">
        <v>6181</v>
      </c>
      <c r="DW307" s="27">
        <v>1</v>
      </c>
      <c r="DX307" t="s">
        <v>6182</v>
      </c>
      <c r="DY307" s="27">
        <v>1</v>
      </c>
      <c r="DZ307" t="s">
        <v>6183</v>
      </c>
      <c r="EA307" s="27">
        <v>1</v>
      </c>
      <c r="EC307" s="27">
        <v>1</v>
      </c>
      <c r="ED307" s="2" t="s">
        <v>6184</v>
      </c>
      <c r="EE307" s="27">
        <v>1</v>
      </c>
      <c r="EF307" t="s">
        <v>6185</v>
      </c>
      <c r="EG307" s="27">
        <v>1</v>
      </c>
      <c r="EH307" t="s">
        <v>6186</v>
      </c>
      <c r="EI307" s="27">
        <v>1</v>
      </c>
      <c r="EJ307" t="s">
        <v>6187</v>
      </c>
      <c r="EK307" s="27">
        <v>1</v>
      </c>
      <c r="EL307" t="s">
        <v>6188</v>
      </c>
      <c r="EM307">
        <v>4</v>
      </c>
      <c r="EP307" s="27">
        <v>0</v>
      </c>
      <c r="EQ307" t="s">
        <v>242</v>
      </c>
      <c r="ER307" t="s">
        <v>242</v>
      </c>
      <c r="ET307" t="s">
        <v>6189</v>
      </c>
      <c r="EU307" t="s">
        <v>242</v>
      </c>
      <c r="EV307" t="s">
        <v>242</v>
      </c>
      <c r="EX307" s="27">
        <v>0</v>
      </c>
      <c r="EY307" t="s">
        <v>242</v>
      </c>
      <c r="FA307" s="27">
        <v>0</v>
      </c>
      <c r="FB307" t="s">
        <v>242</v>
      </c>
      <c r="FD307" s="27">
        <v>1</v>
      </c>
      <c r="FE307">
        <v>484.59</v>
      </c>
      <c r="FG307" s="27">
        <v>0</v>
      </c>
      <c r="FH307" t="s">
        <v>242</v>
      </c>
      <c r="FJ307">
        <v>1</v>
      </c>
      <c r="FM307" s="27">
        <v>0</v>
      </c>
      <c r="FN307" t="s">
        <v>242</v>
      </c>
      <c r="FO307" t="s">
        <v>242</v>
      </c>
      <c r="FP307" t="s">
        <v>242</v>
      </c>
      <c r="FR307" s="27">
        <v>1</v>
      </c>
      <c r="FS307">
        <v>52</v>
      </c>
      <c r="FT307">
        <v>1</v>
      </c>
      <c r="FU307" t="s">
        <v>6190</v>
      </c>
      <c r="FV307" s="27">
        <v>0.5</v>
      </c>
      <c r="FW307" t="s">
        <v>242</v>
      </c>
      <c r="FX307" t="s">
        <v>242</v>
      </c>
      <c r="FY307" t="s">
        <v>242</v>
      </c>
      <c r="FZ307" t="s">
        <v>242</v>
      </c>
      <c r="GA307" t="s">
        <v>242</v>
      </c>
      <c r="GB307" t="s">
        <v>242</v>
      </c>
      <c r="GC307" t="s">
        <v>242</v>
      </c>
      <c r="GD307">
        <v>1</v>
      </c>
      <c r="GE307" t="s">
        <v>6191</v>
      </c>
      <c r="GF307">
        <v>1</v>
      </c>
      <c r="GI307" s="27">
        <v>0</v>
      </c>
      <c r="GJ307" t="s">
        <v>242</v>
      </c>
      <c r="GK307" t="s">
        <v>242</v>
      </c>
      <c r="GM307" t="s">
        <v>242</v>
      </c>
      <c r="GP307" s="44">
        <v>1</v>
      </c>
      <c r="GQ307">
        <v>136</v>
      </c>
      <c r="GT307" t="s">
        <v>242</v>
      </c>
      <c r="GW307" s="27">
        <v>0</v>
      </c>
      <c r="GY307" s="27">
        <v>0</v>
      </c>
      <c r="HA307" t="s">
        <v>242</v>
      </c>
      <c r="HD307" s="27">
        <v>1</v>
      </c>
      <c r="HF307">
        <v>1</v>
      </c>
      <c r="HI307">
        <v>0.77777777800000003</v>
      </c>
      <c r="HJ307">
        <v>1</v>
      </c>
      <c r="HK307">
        <v>0</v>
      </c>
      <c r="HL307">
        <v>1</v>
      </c>
      <c r="HM307">
        <v>1</v>
      </c>
      <c r="HN307">
        <v>0</v>
      </c>
      <c r="HO307">
        <v>0.25</v>
      </c>
      <c r="HP307">
        <v>0.5</v>
      </c>
      <c r="HQ307">
        <v>0</v>
      </c>
      <c r="HR307">
        <v>0</v>
      </c>
      <c r="HS307">
        <v>0</v>
      </c>
      <c r="HT307">
        <v>1</v>
      </c>
      <c r="HU307">
        <v>1</v>
      </c>
      <c r="HV307">
        <v>0.592592593</v>
      </c>
      <c r="HW307">
        <v>0.5625</v>
      </c>
      <c r="HX307">
        <v>0.3</v>
      </c>
      <c r="HY307">
        <v>0.48503086400000001</v>
      </c>
      <c r="HZ307" t="s">
        <v>6192</v>
      </c>
      <c r="IA307" t="s">
        <v>266</v>
      </c>
      <c r="IB307" t="s">
        <v>6174</v>
      </c>
      <c r="IC307">
        <v>65799</v>
      </c>
      <c r="ID307">
        <v>57769</v>
      </c>
      <c r="IE307">
        <v>71593</v>
      </c>
      <c r="IF307">
        <v>59378</v>
      </c>
      <c r="IG307">
        <v>65799</v>
      </c>
    </row>
    <row r="308" spans="1:241" customFormat="1" ht="14" customHeight="1" x14ac:dyDescent="0.2">
      <c r="A308">
        <v>307</v>
      </c>
      <c r="B308">
        <v>334</v>
      </c>
      <c r="C308" s="1">
        <v>44795.604861111111</v>
      </c>
      <c r="D308" s="1">
        <v>44795.604861111111</v>
      </c>
      <c r="E308">
        <v>4</v>
      </c>
      <c r="G308" t="s">
        <v>242</v>
      </c>
      <c r="H308" t="s">
        <v>242</v>
      </c>
      <c r="I308">
        <v>1</v>
      </c>
      <c r="J308" s="1">
        <v>44795.604861111111</v>
      </c>
      <c r="K308" t="s">
        <v>6193</v>
      </c>
      <c r="L308" t="s">
        <v>242</v>
      </c>
      <c r="M308" t="s">
        <v>242</v>
      </c>
      <c r="P308" t="s">
        <v>242</v>
      </c>
      <c r="Q308" t="s">
        <v>242</v>
      </c>
      <c r="T308" t="s">
        <v>6194</v>
      </c>
      <c r="V308" t="s">
        <v>6195</v>
      </c>
      <c r="W308" t="s">
        <v>6196</v>
      </c>
      <c r="X308">
        <v>6200</v>
      </c>
      <c r="Y308" t="s">
        <v>319</v>
      </c>
      <c r="Z308" t="s">
        <v>1051</v>
      </c>
      <c r="AA308">
        <v>2020</v>
      </c>
      <c r="AC308">
        <v>0</v>
      </c>
      <c r="AF308">
        <v>12</v>
      </c>
      <c r="AG308" t="s">
        <v>242</v>
      </c>
      <c r="AJ308" s="27">
        <v>1</v>
      </c>
      <c r="AK308">
        <v>6</v>
      </c>
      <c r="AL308" s="27">
        <v>0</v>
      </c>
      <c r="AM308">
        <v>0</v>
      </c>
      <c r="AN308" s="27">
        <v>0</v>
      </c>
      <c r="AO308">
        <v>0</v>
      </c>
      <c r="AQ308">
        <v>3</v>
      </c>
      <c r="AT308" s="27">
        <v>1</v>
      </c>
      <c r="AU308">
        <v>1</v>
      </c>
      <c r="AV308" s="21">
        <f t="shared" si="16"/>
        <v>8.3333333333333321</v>
      </c>
      <c r="AW308">
        <v>2</v>
      </c>
      <c r="AZ308" s="27">
        <v>1</v>
      </c>
      <c r="BA308">
        <v>2</v>
      </c>
      <c r="BB308" s="21">
        <f t="shared" si="17"/>
        <v>16.666666666666664</v>
      </c>
      <c r="BC308" t="s">
        <v>242</v>
      </c>
      <c r="BF308" s="27">
        <v>1</v>
      </c>
      <c r="BG308">
        <v>6</v>
      </c>
      <c r="BI308">
        <v>2</v>
      </c>
      <c r="BL308" s="27">
        <v>1</v>
      </c>
      <c r="BM308">
        <v>2</v>
      </c>
      <c r="BP308" s="27">
        <v>1</v>
      </c>
      <c r="BQ308">
        <v>5</v>
      </c>
      <c r="BR308" s="21">
        <f t="shared" si="18"/>
        <v>41.666666666666671</v>
      </c>
      <c r="BS308" t="s">
        <v>6197</v>
      </c>
      <c r="BT308">
        <v>3</v>
      </c>
      <c r="BW308" s="27">
        <v>1</v>
      </c>
      <c r="BX308">
        <v>3</v>
      </c>
      <c r="BY308" s="21">
        <f t="shared" si="19"/>
        <v>25</v>
      </c>
      <c r="BZ308">
        <v>2</v>
      </c>
      <c r="CA308">
        <v>1</v>
      </c>
      <c r="CD308" s="27">
        <v>0</v>
      </c>
      <c r="CF308" t="s">
        <v>242</v>
      </c>
      <c r="CG308" t="s">
        <v>242</v>
      </c>
      <c r="CI308" s="27">
        <v>1</v>
      </c>
      <c r="CJ308" s="2" t="s">
        <v>6198</v>
      </c>
      <c r="CK308">
        <v>1</v>
      </c>
      <c r="CN308" s="27">
        <v>0</v>
      </c>
      <c r="CO308" s="27">
        <v>0</v>
      </c>
      <c r="CP308" t="s">
        <v>242</v>
      </c>
      <c r="CQ308" t="s">
        <v>242</v>
      </c>
      <c r="CR308" t="s">
        <v>242</v>
      </c>
      <c r="CU308" s="27">
        <v>1</v>
      </c>
      <c r="CV308" s="2" t="s">
        <v>6199</v>
      </c>
      <c r="CW308">
        <v>1</v>
      </c>
      <c r="CZ308" s="27">
        <v>1</v>
      </c>
      <c r="DA308">
        <v>4568</v>
      </c>
      <c r="DB308">
        <v>2</v>
      </c>
      <c r="DD308" s="27">
        <v>1</v>
      </c>
      <c r="DE308">
        <v>42954</v>
      </c>
      <c r="DF308">
        <v>2</v>
      </c>
      <c r="DG308">
        <v>50452</v>
      </c>
      <c r="DH308">
        <v>2</v>
      </c>
      <c r="DI308" t="s">
        <v>242</v>
      </c>
      <c r="DJ308" t="s">
        <v>242</v>
      </c>
      <c r="DL308" s="27">
        <v>1</v>
      </c>
      <c r="DM308">
        <v>19061</v>
      </c>
      <c r="DN308">
        <v>2</v>
      </c>
      <c r="DP308">
        <v>1</v>
      </c>
      <c r="DS308" s="27">
        <v>1</v>
      </c>
      <c r="DT308" s="2" t="s">
        <v>6200</v>
      </c>
      <c r="DU308" s="27">
        <v>1</v>
      </c>
      <c r="DV308" s="2" t="s">
        <v>6201</v>
      </c>
      <c r="DW308" s="27">
        <v>1</v>
      </c>
      <c r="DX308" t="s">
        <v>6202</v>
      </c>
      <c r="DY308" s="27">
        <v>0</v>
      </c>
      <c r="EA308" s="27">
        <v>1</v>
      </c>
      <c r="EB308" t="s">
        <v>6203</v>
      </c>
      <c r="EC308" s="27">
        <v>1</v>
      </c>
      <c r="ED308" s="2" t="s">
        <v>6204</v>
      </c>
      <c r="EE308" s="27">
        <v>1</v>
      </c>
      <c r="EF308" s="2" t="s">
        <v>6205</v>
      </c>
      <c r="EG308" s="27">
        <v>1</v>
      </c>
      <c r="EH308" s="2" t="s">
        <v>6206</v>
      </c>
      <c r="EI308" s="27">
        <v>1</v>
      </c>
      <c r="EJ308" t="s">
        <v>6207</v>
      </c>
      <c r="EK308" s="27">
        <v>1</v>
      </c>
      <c r="EL308" t="s">
        <v>6208</v>
      </c>
      <c r="EM308">
        <v>1</v>
      </c>
      <c r="EP308" s="27">
        <v>0</v>
      </c>
      <c r="EQ308" t="s">
        <v>242</v>
      </c>
      <c r="ER308" t="s">
        <v>242</v>
      </c>
      <c r="EU308" t="s">
        <v>242</v>
      </c>
      <c r="EV308" t="s">
        <v>242</v>
      </c>
      <c r="EX308" s="27">
        <v>0</v>
      </c>
      <c r="EY308" t="s">
        <v>242</v>
      </c>
      <c r="FA308" s="27">
        <v>0</v>
      </c>
      <c r="FB308" t="s">
        <v>242</v>
      </c>
      <c r="FD308" s="27">
        <v>0</v>
      </c>
      <c r="FE308" t="s">
        <v>242</v>
      </c>
      <c r="FG308" s="27">
        <v>0</v>
      </c>
      <c r="FH308" t="s">
        <v>242</v>
      </c>
      <c r="FJ308" t="s">
        <v>242</v>
      </c>
      <c r="FM308" s="27">
        <v>0</v>
      </c>
      <c r="FN308" t="s">
        <v>242</v>
      </c>
      <c r="FO308" t="s">
        <v>242</v>
      </c>
      <c r="FP308" t="s">
        <v>242</v>
      </c>
      <c r="FR308" s="27">
        <v>1</v>
      </c>
      <c r="FS308">
        <v>31</v>
      </c>
      <c r="FT308">
        <v>1</v>
      </c>
      <c r="FV308" s="27">
        <v>1</v>
      </c>
      <c r="FW308">
        <v>8</v>
      </c>
      <c r="FX308">
        <v>6</v>
      </c>
      <c r="FY308">
        <v>50</v>
      </c>
      <c r="FZ308">
        <v>34</v>
      </c>
      <c r="GA308" t="s">
        <v>242</v>
      </c>
      <c r="GB308" t="s">
        <v>242</v>
      </c>
      <c r="GC308" t="s">
        <v>242</v>
      </c>
      <c r="GD308">
        <v>1</v>
      </c>
      <c r="GF308">
        <v>1</v>
      </c>
      <c r="GI308" s="27">
        <v>0</v>
      </c>
      <c r="GJ308" t="s">
        <v>242</v>
      </c>
      <c r="GK308" t="s">
        <v>242</v>
      </c>
      <c r="GM308" t="s">
        <v>242</v>
      </c>
      <c r="GP308" s="27">
        <v>1</v>
      </c>
      <c r="GQ308">
        <v>114</v>
      </c>
      <c r="GT308">
        <v>1</v>
      </c>
      <c r="GW308" s="27">
        <v>0</v>
      </c>
      <c r="GY308" s="27">
        <v>0</v>
      </c>
      <c r="HA308" t="s">
        <v>242</v>
      </c>
      <c r="HD308" s="27">
        <v>1</v>
      </c>
      <c r="HE308" s="2" t="s">
        <v>6209</v>
      </c>
      <c r="HF308">
        <v>1</v>
      </c>
      <c r="HI308">
        <v>0.66666666699999999</v>
      </c>
      <c r="HJ308">
        <v>1</v>
      </c>
      <c r="HK308">
        <v>0.5</v>
      </c>
      <c r="HL308">
        <v>1</v>
      </c>
      <c r="HM308">
        <v>0.9</v>
      </c>
      <c r="HN308">
        <v>0</v>
      </c>
      <c r="HO308">
        <v>0</v>
      </c>
      <c r="HP308">
        <v>0.66666666699999999</v>
      </c>
      <c r="HQ308">
        <v>0</v>
      </c>
      <c r="HR308">
        <v>1</v>
      </c>
      <c r="HS308">
        <v>0</v>
      </c>
      <c r="HT308">
        <v>1</v>
      </c>
      <c r="HU308">
        <v>1</v>
      </c>
      <c r="HV308">
        <v>0.72222222199999997</v>
      </c>
      <c r="HW308">
        <v>0.47499999999999998</v>
      </c>
      <c r="HX308">
        <v>0.53333333299999997</v>
      </c>
      <c r="HY308">
        <v>0.576851852</v>
      </c>
      <c r="HZ308" t="s">
        <v>6210</v>
      </c>
      <c r="IA308" t="s">
        <v>266</v>
      </c>
      <c r="IB308" t="s">
        <v>6194</v>
      </c>
      <c r="IC308">
        <v>6661</v>
      </c>
      <c r="ID308">
        <v>8316</v>
      </c>
      <c r="IE308">
        <v>9182</v>
      </c>
      <c r="IF308">
        <v>8480</v>
      </c>
      <c r="IG308">
        <v>6661</v>
      </c>
    </row>
    <row r="309" spans="1:241" customFormat="1" ht="14" customHeight="1" x14ac:dyDescent="0.2">
      <c r="A309">
        <v>308</v>
      </c>
      <c r="B309">
        <v>335</v>
      </c>
      <c r="C309" s="1">
        <v>44795.604861111111</v>
      </c>
      <c r="D309" s="1">
        <v>44795.604861111111</v>
      </c>
      <c r="E309">
        <v>4</v>
      </c>
      <c r="G309" t="s">
        <v>242</v>
      </c>
      <c r="H309" t="s">
        <v>242</v>
      </c>
      <c r="I309">
        <v>1</v>
      </c>
      <c r="J309" s="1">
        <v>44795.604861111111</v>
      </c>
      <c r="K309" t="s">
        <v>6211</v>
      </c>
      <c r="L309" t="s">
        <v>242</v>
      </c>
      <c r="M309" t="s">
        <v>242</v>
      </c>
      <c r="P309" t="s">
        <v>242</v>
      </c>
      <c r="Q309" t="s">
        <v>242</v>
      </c>
      <c r="T309" t="s">
        <v>6212</v>
      </c>
      <c r="V309" t="s">
        <v>6213</v>
      </c>
      <c r="W309" t="s">
        <v>6214</v>
      </c>
      <c r="X309">
        <v>7372</v>
      </c>
      <c r="Y309" t="s">
        <v>297</v>
      </c>
      <c r="Z309" t="s">
        <v>1077</v>
      </c>
      <c r="AA309">
        <v>2021</v>
      </c>
      <c r="AC309">
        <v>0</v>
      </c>
      <c r="AF309">
        <v>10</v>
      </c>
      <c r="AG309" t="s">
        <v>242</v>
      </c>
      <c r="AJ309" s="27">
        <v>1</v>
      </c>
      <c r="AK309">
        <v>6</v>
      </c>
      <c r="AL309" s="27">
        <v>0</v>
      </c>
      <c r="AM309">
        <v>0</v>
      </c>
      <c r="AN309" s="27">
        <v>0</v>
      </c>
      <c r="AO309">
        <v>0</v>
      </c>
      <c r="AP309" t="s">
        <v>6215</v>
      </c>
      <c r="AQ309">
        <v>3</v>
      </c>
      <c r="AT309" s="27">
        <v>1</v>
      </c>
      <c r="AU309">
        <v>1</v>
      </c>
      <c r="AV309" s="21">
        <f t="shared" si="16"/>
        <v>10</v>
      </c>
      <c r="AW309">
        <v>2</v>
      </c>
      <c r="AZ309" s="27">
        <v>1</v>
      </c>
      <c r="BA309">
        <v>3</v>
      </c>
      <c r="BB309" s="21">
        <f t="shared" si="17"/>
        <v>30</v>
      </c>
      <c r="BC309" t="s">
        <v>242</v>
      </c>
      <c r="BF309" s="27">
        <v>1</v>
      </c>
      <c r="BG309">
        <v>6</v>
      </c>
      <c r="BI309">
        <v>2</v>
      </c>
      <c r="BL309" s="27">
        <v>1</v>
      </c>
      <c r="BM309">
        <v>2</v>
      </c>
      <c r="BP309" s="27">
        <v>1</v>
      </c>
      <c r="BQ309">
        <v>3</v>
      </c>
      <c r="BR309" s="21">
        <f t="shared" si="18"/>
        <v>30</v>
      </c>
      <c r="BT309">
        <v>3</v>
      </c>
      <c r="BW309" s="27">
        <v>1</v>
      </c>
      <c r="BX309">
        <v>1</v>
      </c>
      <c r="BY309" s="21">
        <f t="shared" si="19"/>
        <v>10</v>
      </c>
      <c r="BZ309">
        <v>2</v>
      </c>
      <c r="CA309">
        <v>3</v>
      </c>
      <c r="CD309" s="27">
        <v>0</v>
      </c>
      <c r="CF309" t="s">
        <v>242</v>
      </c>
      <c r="CG309" t="s">
        <v>242</v>
      </c>
      <c r="CI309" s="27">
        <v>1</v>
      </c>
      <c r="CJ309" t="s">
        <v>6216</v>
      </c>
      <c r="CK309">
        <v>1</v>
      </c>
      <c r="CN309" s="27">
        <v>1</v>
      </c>
      <c r="CO309" s="27">
        <v>0</v>
      </c>
      <c r="CP309" t="s">
        <v>242</v>
      </c>
      <c r="CQ309" t="s">
        <v>242</v>
      </c>
      <c r="CR309" t="s">
        <v>242</v>
      </c>
      <c r="CT309" s="2" t="s">
        <v>6217</v>
      </c>
      <c r="CU309" s="27">
        <v>1</v>
      </c>
      <c r="CV309" s="2" t="s">
        <v>6218</v>
      </c>
      <c r="CW309">
        <v>1</v>
      </c>
      <c r="CZ309" s="27">
        <v>1</v>
      </c>
      <c r="DA309">
        <v>1018.23</v>
      </c>
      <c r="DB309">
        <v>2</v>
      </c>
      <c r="DD309" s="27">
        <v>1</v>
      </c>
      <c r="DE309">
        <v>19391.509999999998</v>
      </c>
      <c r="DF309">
        <v>2</v>
      </c>
      <c r="DG309">
        <v>26457.85</v>
      </c>
      <c r="DH309">
        <v>2</v>
      </c>
      <c r="DI309" t="s">
        <v>242</v>
      </c>
      <c r="DJ309" t="s">
        <v>242</v>
      </c>
      <c r="DL309" s="27">
        <v>1</v>
      </c>
      <c r="DM309">
        <v>3928</v>
      </c>
      <c r="DN309">
        <v>2</v>
      </c>
      <c r="DP309">
        <v>1</v>
      </c>
      <c r="DS309" s="27">
        <v>0</v>
      </c>
      <c r="DU309" s="27">
        <v>0</v>
      </c>
      <c r="DW309" s="27">
        <v>0</v>
      </c>
      <c r="DY309" s="27">
        <v>0.5</v>
      </c>
      <c r="DZ309" t="s">
        <v>6219</v>
      </c>
      <c r="EA309" s="27">
        <v>0</v>
      </c>
      <c r="EC309" s="27">
        <v>0</v>
      </c>
      <c r="EE309" s="27">
        <v>0</v>
      </c>
      <c r="EG309" s="27">
        <v>0</v>
      </c>
      <c r="EI309" s="27">
        <v>1</v>
      </c>
      <c r="EJ309" t="s">
        <v>6220</v>
      </c>
      <c r="EK309" s="27">
        <v>1</v>
      </c>
      <c r="EL309" s="2" t="s">
        <v>6221</v>
      </c>
      <c r="EM309">
        <v>1</v>
      </c>
      <c r="EP309" s="27">
        <v>0</v>
      </c>
      <c r="EQ309" t="s">
        <v>242</v>
      </c>
      <c r="ER309" t="s">
        <v>242</v>
      </c>
      <c r="EU309" t="s">
        <v>242</v>
      </c>
      <c r="EV309" t="s">
        <v>242</v>
      </c>
      <c r="EX309" s="27">
        <v>0</v>
      </c>
      <c r="EY309" t="s">
        <v>242</v>
      </c>
      <c r="FA309" s="27">
        <v>0</v>
      </c>
      <c r="FB309" t="s">
        <v>242</v>
      </c>
      <c r="FD309" s="27">
        <v>0</v>
      </c>
      <c r="FE309" t="s">
        <v>242</v>
      </c>
      <c r="FG309" s="27">
        <v>0</v>
      </c>
      <c r="FH309" t="s">
        <v>242</v>
      </c>
      <c r="FJ309" t="s">
        <v>242</v>
      </c>
      <c r="FM309" s="27">
        <v>0</v>
      </c>
      <c r="FN309" t="s">
        <v>242</v>
      </c>
      <c r="FO309" t="s">
        <v>242</v>
      </c>
      <c r="FP309" t="s">
        <v>242</v>
      </c>
      <c r="FR309" s="27">
        <v>1</v>
      </c>
      <c r="FS309">
        <v>29.2</v>
      </c>
      <c r="FT309">
        <v>2</v>
      </c>
      <c r="FV309" s="27">
        <v>1</v>
      </c>
      <c r="FW309">
        <v>2.7</v>
      </c>
      <c r="FX309">
        <v>6.2</v>
      </c>
      <c r="FY309">
        <v>55.8</v>
      </c>
      <c r="FZ309">
        <v>32.299999999999997</v>
      </c>
      <c r="GA309" t="s">
        <v>242</v>
      </c>
      <c r="GB309" t="s">
        <v>242</v>
      </c>
      <c r="GC309" t="s">
        <v>242</v>
      </c>
      <c r="GD309">
        <v>1</v>
      </c>
      <c r="GF309">
        <v>1</v>
      </c>
      <c r="GI309" s="27">
        <v>0</v>
      </c>
      <c r="GJ309" t="s">
        <v>242</v>
      </c>
      <c r="GK309" t="s">
        <v>242</v>
      </c>
      <c r="GL309" s="2" t="s">
        <v>6222</v>
      </c>
      <c r="GM309" t="s">
        <v>242</v>
      </c>
      <c r="GP309" s="27">
        <v>1</v>
      </c>
      <c r="GQ309">
        <v>120</v>
      </c>
      <c r="GT309">
        <v>1</v>
      </c>
      <c r="GW309" s="27">
        <v>0</v>
      </c>
      <c r="GY309" s="27">
        <v>0</v>
      </c>
      <c r="HA309" t="s">
        <v>242</v>
      </c>
      <c r="HD309" s="27">
        <v>1</v>
      </c>
      <c r="HF309">
        <v>1</v>
      </c>
      <c r="HI309">
        <v>0.66666666699999999</v>
      </c>
      <c r="HJ309">
        <v>1</v>
      </c>
      <c r="HK309">
        <v>0.5</v>
      </c>
      <c r="HL309">
        <v>1</v>
      </c>
      <c r="HM309">
        <v>0.25</v>
      </c>
      <c r="HN309">
        <v>0</v>
      </c>
      <c r="HO309">
        <v>0</v>
      </c>
      <c r="HP309">
        <v>0.66666666699999999</v>
      </c>
      <c r="HQ309">
        <v>0</v>
      </c>
      <c r="HR309">
        <v>1</v>
      </c>
      <c r="HS309">
        <v>0</v>
      </c>
      <c r="HT309">
        <v>1</v>
      </c>
      <c r="HU309">
        <v>1</v>
      </c>
      <c r="HV309">
        <v>0.72222222199999997</v>
      </c>
      <c r="HW309">
        <v>0.3125</v>
      </c>
      <c r="HX309">
        <v>0.53333333299999997</v>
      </c>
      <c r="HY309">
        <v>0.52268518500000005</v>
      </c>
      <c r="HZ309" t="s">
        <v>6223</v>
      </c>
      <c r="IA309" t="s">
        <v>266</v>
      </c>
      <c r="IB309" t="s">
        <v>6212</v>
      </c>
      <c r="IC309">
        <v>3460.4369999999999</v>
      </c>
      <c r="ID309">
        <v>4519.4840000000004</v>
      </c>
      <c r="IE309">
        <v>5896</v>
      </c>
      <c r="IF309">
        <v>7245</v>
      </c>
      <c r="IG309">
        <v>3460.4369999999999</v>
      </c>
    </row>
    <row r="310" spans="1:241" customFormat="1" ht="14" customHeight="1" x14ac:dyDescent="0.2">
      <c r="A310">
        <v>309</v>
      </c>
      <c r="B310">
        <v>337</v>
      </c>
      <c r="C310" s="1">
        <v>44795.604861111111</v>
      </c>
      <c r="D310" s="1">
        <v>44795.604861111111</v>
      </c>
      <c r="E310">
        <v>4</v>
      </c>
      <c r="G310" t="s">
        <v>242</v>
      </c>
      <c r="H310" t="s">
        <v>242</v>
      </c>
      <c r="I310">
        <v>1</v>
      </c>
      <c r="J310" s="1">
        <v>44795.604861111111</v>
      </c>
      <c r="K310" t="s">
        <v>6224</v>
      </c>
      <c r="L310" t="s">
        <v>242</v>
      </c>
      <c r="M310" t="s">
        <v>242</v>
      </c>
      <c r="P310" t="s">
        <v>242</v>
      </c>
      <c r="Q310" t="s">
        <v>242</v>
      </c>
      <c r="T310" t="s">
        <v>6225</v>
      </c>
      <c r="V310" t="s">
        <v>6226</v>
      </c>
      <c r="W310" t="s">
        <v>6227</v>
      </c>
      <c r="X310">
        <v>6798</v>
      </c>
      <c r="Y310" t="s">
        <v>659</v>
      </c>
      <c r="Z310" t="s">
        <v>660</v>
      </c>
      <c r="AA310">
        <v>2021</v>
      </c>
      <c r="AC310">
        <v>0</v>
      </c>
      <c r="AF310">
        <v>12</v>
      </c>
      <c r="AG310" t="s">
        <v>242</v>
      </c>
      <c r="AJ310" s="27">
        <v>1</v>
      </c>
      <c r="AK310">
        <v>8</v>
      </c>
      <c r="AL310" s="27">
        <v>0</v>
      </c>
      <c r="AM310">
        <v>0</v>
      </c>
      <c r="AN310" s="27">
        <v>0</v>
      </c>
      <c r="AO310">
        <v>0</v>
      </c>
      <c r="AQ310">
        <v>3</v>
      </c>
      <c r="AT310" s="27">
        <v>1</v>
      </c>
      <c r="AU310">
        <v>4</v>
      </c>
      <c r="AV310" s="21">
        <f t="shared" si="16"/>
        <v>33.333333333333329</v>
      </c>
      <c r="AW310">
        <v>2</v>
      </c>
      <c r="AZ310" s="27">
        <v>1</v>
      </c>
      <c r="BA310">
        <v>3</v>
      </c>
      <c r="BB310" s="21">
        <f t="shared" si="17"/>
        <v>25</v>
      </c>
      <c r="BC310" t="s">
        <v>242</v>
      </c>
      <c r="BF310" s="27">
        <v>1</v>
      </c>
      <c r="BI310">
        <v>3</v>
      </c>
      <c r="BL310" s="27">
        <v>1</v>
      </c>
      <c r="BM310">
        <v>2</v>
      </c>
      <c r="BP310" s="27">
        <v>1</v>
      </c>
      <c r="BQ310">
        <v>2</v>
      </c>
      <c r="BR310" s="21">
        <f t="shared" si="18"/>
        <v>16.666666666666664</v>
      </c>
      <c r="BT310">
        <v>3</v>
      </c>
      <c r="BW310" s="27">
        <v>0</v>
      </c>
      <c r="BX310" s="24" t="s">
        <v>242</v>
      </c>
      <c r="BY310" s="21" t="s">
        <v>242</v>
      </c>
      <c r="BZ310" t="s">
        <v>242</v>
      </c>
      <c r="CA310" t="s">
        <v>242</v>
      </c>
      <c r="CD310" s="27">
        <v>0</v>
      </c>
      <c r="CF310" t="s">
        <v>242</v>
      </c>
      <c r="CG310" t="s">
        <v>242</v>
      </c>
      <c r="CI310" s="27">
        <v>0</v>
      </c>
      <c r="CK310" t="s">
        <v>242</v>
      </c>
      <c r="CN310" s="27">
        <v>0</v>
      </c>
      <c r="CO310" s="27">
        <v>0</v>
      </c>
      <c r="CP310" t="s">
        <v>242</v>
      </c>
      <c r="CQ310" t="s">
        <v>242</v>
      </c>
      <c r="CR310" t="s">
        <v>242</v>
      </c>
      <c r="CU310" s="27">
        <v>0</v>
      </c>
      <c r="CW310" t="s">
        <v>242</v>
      </c>
      <c r="CZ310" s="27">
        <v>1</v>
      </c>
      <c r="DA310">
        <v>12297</v>
      </c>
      <c r="DB310">
        <v>2</v>
      </c>
      <c r="DD310" s="27">
        <v>1</v>
      </c>
      <c r="DE310">
        <v>86160</v>
      </c>
      <c r="DF310">
        <v>2</v>
      </c>
      <c r="DH310" t="s">
        <v>242</v>
      </c>
      <c r="DI310" t="s">
        <v>242</v>
      </c>
      <c r="DJ310" t="s">
        <v>242</v>
      </c>
      <c r="DL310" s="27">
        <v>0</v>
      </c>
      <c r="DM310" t="s">
        <v>242</v>
      </c>
      <c r="DN310" t="s">
        <v>242</v>
      </c>
      <c r="DP310">
        <v>1</v>
      </c>
      <c r="DS310" s="27">
        <v>1</v>
      </c>
      <c r="DT310" t="s">
        <v>6228</v>
      </c>
      <c r="DU310" s="27">
        <v>1</v>
      </c>
      <c r="DV310" s="2" t="s">
        <v>6229</v>
      </c>
      <c r="DW310" s="27">
        <v>0</v>
      </c>
      <c r="DY310" s="27">
        <v>1</v>
      </c>
      <c r="DZ310" s="2" t="s">
        <v>6230</v>
      </c>
      <c r="EA310" s="27">
        <v>0</v>
      </c>
      <c r="EC310" s="27">
        <v>1</v>
      </c>
      <c r="ED310" t="s">
        <v>6231</v>
      </c>
      <c r="EE310" s="27">
        <v>1</v>
      </c>
      <c r="EF310" t="s">
        <v>6232</v>
      </c>
      <c r="EG310" s="27">
        <v>1</v>
      </c>
      <c r="EH310" t="s">
        <v>6233</v>
      </c>
      <c r="EI310" s="27">
        <v>1</v>
      </c>
      <c r="EJ310" t="s">
        <v>6234</v>
      </c>
      <c r="EK310" s="27">
        <v>1</v>
      </c>
      <c r="EL310" t="s">
        <v>6235</v>
      </c>
      <c r="EM310">
        <v>1</v>
      </c>
      <c r="EP310" s="27">
        <v>0</v>
      </c>
      <c r="EQ310" t="s">
        <v>242</v>
      </c>
      <c r="ER310" t="s">
        <v>242</v>
      </c>
      <c r="EU310" t="s">
        <v>242</v>
      </c>
      <c r="EV310" t="s">
        <v>242</v>
      </c>
      <c r="EX310" s="27">
        <v>0</v>
      </c>
      <c r="EY310" t="s">
        <v>242</v>
      </c>
      <c r="FA310" s="27">
        <v>0</v>
      </c>
      <c r="FB310" t="s">
        <v>242</v>
      </c>
      <c r="FD310" s="27">
        <v>1</v>
      </c>
      <c r="FE310">
        <v>1306.05</v>
      </c>
      <c r="FG310" s="27">
        <v>0</v>
      </c>
      <c r="FH310" t="s">
        <v>242</v>
      </c>
      <c r="FJ310" t="s">
        <v>242</v>
      </c>
      <c r="FM310" s="27">
        <v>0.5</v>
      </c>
      <c r="FN310" t="s">
        <v>242</v>
      </c>
      <c r="FO310" t="s">
        <v>242</v>
      </c>
      <c r="FP310" t="s">
        <v>242</v>
      </c>
      <c r="FQ310" t="s">
        <v>6236</v>
      </c>
      <c r="FR310" s="27">
        <v>1</v>
      </c>
      <c r="FS310">
        <v>69</v>
      </c>
      <c r="FT310" t="s">
        <v>242</v>
      </c>
      <c r="FV310" s="27">
        <v>1</v>
      </c>
      <c r="FW310">
        <v>25</v>
      </c>
      <c r="FX310">
        <v>19</v>
      </c>
      <c r="FY310">
        <v>47</v>
      </c>
      <c r="FZ310">
        <v>4</v>
      </c>
      <c r="GA310" t="s">
        <v>242</v>
      </c>
      <c r="GB310" t="s">
        <v>242</v>
      </c>
      <c r="GC310" t="s">
        <v>242</v>
      </c>
      <c r="GD310" t="s">
        <v>242</v>
      </c>
      <c r="GF310">
        <v>1</v>
      </c>
      <c r="GI310" s="27">
        <v>0</v>
      </c>
      <c r="GJ310" t="s">
        <v>242</v>
      </c>
      <c r="GK310" t="s">
        <v>242</v>
      </c>
      <c r="GM310" t="s">
        <v>242</v>
      </c>
      <c r="GP310" s="27">
        <v>1</v>
      </c>
      <c r="GQ310">
        <v>165</v>
      </c>
      <c r="GT310">
        <v>1</v>
      </c>
      <c r="GW310" s="27">
        <v>0</v>
      </c>
      <c r="GY310" s="27">
        <v>0</v>
      </c>
      <c r="HA310" t="s">
        <v>242</v>
      </c>
      <c r="HD310" s="27">
        <v>1</v>
      </c>
      <c r="HF310">
        <v>1</v>
      </c>
      <c r="HI310">
        <v>0.55555555599999995</v>
      </c>
      <c r="HJ310">
        <v>0</v>
      </c>
      <c r="HK310">
        <v>0</v>
      </c>
      <c r="HL310">
        <v>0.66666666699999999</v>
      </c>
      <c r="HM310">
        <v>0.8</v>
      </c>
      <c r="HN310">
        <v>0</v>
      </c>
      <c r="HO310">
        <v>0.25</v>
      </c>
      <c r="HP310">
        <v>0.83333333300000001</v>
      </c>
      <c r="HQ310">
        <v>0</v>
      </c>
      <c r="HR310">
        <v>1</v>
      </c>
      <c r="HS310">
        <v>0</v>
      </c>
      <c r="HT310">
        <v>1</v>
      </c>
      <c r="HU310">
        <v>1</v>
      </c>
      <c r="HV310">
        <v>0.185185185</v>
      </c>
      <c r="HW310">
        <v>0.429166667</v>
      </c>
      <c r="HX310">
        <v>0.56666666700000001</v>
      </c>
      <c r="HY310">
        <v>0.39367284000000002</v>
      </c>
      <c r="HZ310" t="s">
        <v>6225</v>
      </c>
      <c r="IA310" t="s">
        <v>266</v>
      </c>
      <c r="IB310" t="s">
        <v>6225</v>
      </c>
      <c r="IC310">
        <v>2949.047</v>
      </c>
      <c r="ID310">
        <v>3022.7809999999999</v>
      </c>
      <c r="IE310">
        <v>3677.4059999999999</v>
      </c>
      <c r="IF310">
        <v>4337.2139999999999</v>
      </c>
      <c r="IG310">
        <v>2949.047</v>
      </c>
    </row>
    <row r="311" spans="1:241" customFormat="1" ht="14" customHeight="1" x14ac:dyDescent="0.2">
      <c r="A311">
        <v>310</v>
      </c>
      <c r="B311">
        <v>338</v>
      </c>
      <c r="C311" s="1">
        <v>44795.604861111111</v>
      </c>
      <c r="D311" s="1">
        <v>44795.604861111111</v>
      </c>
      <c r="E311">
        <v>4</v>
      </c>
      <c r="G311" t="s">
        <v>242</v>
      </c>
      <c r="H311" t="s">
        <v>242</v>
      </c>
      <c r="I311">
        <v>1</v>
      </c>
      <c r="J311" s="1">
        <v>44795.604861111111</v>
      </c>
      <c r="K311" t="s">
        <v>6237</v>
      </c>
      <c r="L311" t="s">
        <v>242</v>
      </c>
      <c r="M311" t="s">
        <v>242</v>
      </c>
      <c r="P311" t="s">
        <v>242</v>
      </c>
      <c r="Q311" t="s">
        <v>242</v>
      </c>
      <c r="T311" t="s">
        <v>6238</v>
      </c>
      <c r="V311" t="s">
        <v>6239</v>
      </c>
      <c r="W311">
        <v>191216100</v>
      </c>
      <c r="X311">
        <v>2086</v>
      </c>
      <c r="Y311" t="s">
        <v>326</v>
      </c>
      <c r="Z311" t="s">
        <v>1332</v>
      </c>
      <c r="AA311">
        <v>2019</v>
      </c>
      <c r="AC311">
        <v>1</v>
      </c>
      <c r="AD311">
        <v>10</v>
      </c>
      <c r="AF311">
        <v>12</v>
      </c>
      <c r="AG311" t="s">
        <v>242</v>
      </c>
      <c r="AJ311" s="27">
        <v>0</v>
      </c>
      <c r="AK311">
        <v>0</v>
      </c>
      <c r="AL311" s="27">
        <v>0</v>
      </c>
      <c r="AM311">
        <v>0</v>
      </c>
      <c r="AN311" s="27">
        <v>0</v>
      </c>
      <c r="AO311">
        <v>0</v>
      </c>
      <c r="AQ311" t="s">
        <v>242</v>
      </c>
      <c r="AT311" s="27">
        <v>1</v>
      </c>
      <c r="AU311">
        <v>1</v>
      </c>
      <c r="AV311" s="21">
        <f t="shared" si="16"/>
        <v>8.3333333333333321</v>
      </c>
      <c r="AW311">
        <v>3</v>
      </c>
      <c r="AZ311" s="27">
        <v>1</v>
      </c>
      <c r="BA311">
        <v>3</v>
      </c>
      <c r="BB311" s="21">
        <f t="shared" si="17"/>
        <v>25</v>
      </c>
      <c r="BC311" t="s">
        <v>242</v>
      </c>
      <c r="BF311" s="27">
        <v>1</v>
      </c>
      <c r="BG311">
        <v>10.8</v>
      </c>
      <c r="BI311">
        <v>2</v>
      </c>
      <c r="BL311" s="27">
        <v>1</v>
      </c>
      <c r="BM311">
        <v>2</v>
      </c>
      <c r="BP311" s="27">
        <v>1</v>
      </c>
      <c r="BQ311">
        <v>5</v>
      </c>
      <c r="BR311" s="21">
        <f t="shared" si="18"/>
        <v>41.666666666666671</v>
      </c>
      <c r="BS311" t="s">
        <v>6240</v>
      </c>
      <c r="BT311">
        <v>1</v>
      </c>
      <c r="BW311" s="27">
        <v>1</v>
      </c>
      <c r="BX311">
        <v>4</v>
      </c>
      <c r="BY311" s="21">
        <f t="shared" si="19"/>
        <v>33.333333333333329</v>
      </c>
      <c r="BZ311">
        <v>1</v>
      </c>
      <c r="CA311">
        <v>3</v>
      </c>
      <c r="CD311" s="27">
        <v>0</v>
      </c>
      <c r="CF311" t="s">
        <v>242</v>
      </c>
      <c r="CG311" t="s">
        <v>242</v>
      </c>
      <c r="CI311" s="27">
        <v>1</v>
      </c>
      <c r="CJ311" t="s">
        <v>6241</v>
      </c>
      <c r="CK311">
        <v>1</v>
      </c>
      <c r="CN311" s="27">
        <v>1</v>
      </c>
      <c r="CO311" s="27">
        <v>0</v>
      </c>
      <c r="CP311" t="s">
        <v>242</v>
      </c>
      <c r="CQ311" t="s">
        <v>242</v>
      </c>
      <c r="CR311" t="s">
        <v>242</v>
      </c>
      <c r="CT311" t="s">
        <v>6242</v>
      </c>
      <c r="CU311" s="27">
        <v>1</v>
      </c>
      <c r="CV311" t="s">
        <v>6243</v>
      </c>
      <c r="CW311">
        <v>1</v>
      </c>
      <c r="CZ311" s="27">
        <v>1</v>
      </c>
      <c r="DA311">
        <v>707152</v>
      </c>
      <c r="DB311">
        <v>2</v>
      </c>
      <c r="DC311" t="s">
        <v>6244</v>
      </c>
      <c r="DD311" s="27">
        <v>1</v>
      </c>
      <c r="DE311">
        <v>765603</v>
      </c>
      <c r="DF311">
        <v>2</v>
      </c>
      <c r="DG311">
        <v>800918</v>
      </c>
      <c r="DH311">
        <v>2</v>
      </c>
      <c r="DI311" t="s">
        <v>242</v>
      </c>
      <c r="DJ311" t="s">
        <v>242</v>
      </c>
      <c r="DK311" t="s">
        <v>6245</v>
      </c>
      <c r="DL311" s="27">
        <v>1</v>
      </c>
      <c r="DM311">
        <v>24580947</v>
      </c>
      <c r="DN311">
        <v>2</v>
      </c>
      <c r="DO311" t="s">
        <v>6246</v>
      </c>
      <c r="DP311">
        <v>4</v>
      </c>
      <c r="DS311" s="27">
        <v>1</v>
      </c>
      <c r="DT311" s="2" t="s">
        <v>6247</v>
      </c>
      <c r="DU311" s="27">
        <v>1</v>
      </c>
      <c r="DV311" t="s">
        <v>6248</v>
      </c>
      <c r="DW311" s="27">
        <v>1</v>
      </c>
      <c r="DX311" t="s">
        <v>6249</v>
      </c>
      <c r="DY311" s="27">
        <v>1</v>
      </c>
      <c r="DZ311" t="s">
        <v>6250</v>
      </c>
      <c r="EA311" s="27">
        <v>1</v>
      </c>
      <c r="EC311" s="27">
        <v>1</v>
      </c>
      <c r="ED311" t="s">
        <v>6251</v>
      </c>
      <c r="EE311" s="27">
        <v>1</v>
      </c>
      <c r="EF311" t="s">
        <v>6252</v>
      </c>
      <c r="EG311" s="27">
        <v>1</v>
      </c>
      <c r="EH311" s="2" t="s">
        <v>6253</v>
      </c>
      <c r="EI311" s="27">
        <v>1</v>
      </c>
      <c r="EJ311" t="s">
        <v>6254</v>
      </c>
      <c r="EK311" s="27">
        <v>1</v>
      </c>
      <c r="EM311">
        <v>4</v>
      </c>
      <c r="EP311" s="27">
        <v>0</v>
      </c>
      <c r="EQ311" t="s">
        <v>242</v>
      </c>
      <c r="ER311" t="s">
        <v>242</v>
      </c>
      <c r="EU311" t="s">
        <v>242</v>
      </c>
      <c r="EV311" t="s">
        <v>242</v>
      </c>
      <c r="EX311" s="27">
        <v>1</v>
      </c>
      <c r="EY311">
        <v>295014</v>
      </c>
      <c r="EZ311" t="s">
        <v>3418</v>
      </c>
      <c r="FA311" s="27">
        <v>1</v>
      </c>
      <c r="FB311">
        <v>2.6</v>
      </c>
      <c r="FC311" t="s">
        <v>6255</v>
      </c>
      <c r="FD311" s="27">
        <v>0.5</v>
      </c>
      <c r="FE311" t="s">
        <v>242</v>
      </c>
      <c r="FG311" s="27">
        <v>0.5</v>
      </c>
      <c r="FH311" t="s">
        <v>242</v>
      </c>
      <c r="FI311" t="s">
        <v>6256</v>
      </c>
      <c r="FJ311">
        <v>4</v>
      </c>
      <c r="FM311" s="27">
        <v>0</v>
      </c>
      <c r="FN311" t="s">
        <v>242</v>
      </c>
      <c r="FO311" t="s">
        <v>242</v>
      </c>
      <c r="FP311" t="s">
        <v>242</v>
      </c>
      <c r="FR311" s="27">
        <v>1</v>
      </c>
      <c r="FS311">
        <v>47.5</v>
      </c>
      <c r="FT311" t="s">
        <v>242</v>
      </c>
      <c r="FU311" t="s">
        <v>6257</v>
      </c>
      <c r="FV311" s="27">
        <v>0</v>
      </c>
      <c r="FW311" t="s">
        <v>242</v>
      </c>
      <c r="FX311" t="s">
        <v>242</v>
      </c>
      <c r="FY311" t="s">
        <v>242</v>
      </c>
      <c r="FZ311" t="s">
        <v>242</v>
      </c>
      <c r="GA311" t="s">
        <v>242</v>
      </c>
      <c r="GB311" t="s">
        <v>242</v>
      </c>
      <c r="GC311" t="s">
        <v>242</v>
      </c>
      <c r="GD311" t="s">
        <v>242</v>
      </c>
      <c r="GF311">
        <v>1</v>
      </c>
      <c r="GI311" s="27">
        <v>0.5</v>
      </c>
      <c r="GJ311" t="s">
        <v>242</v>
      </c>
      <c r="GK311" t="s">
        <v>242</v>
      </c>
      <c r="GL311" t="s">
        <v>6258</v>
      </c>
      <c r="GM311">
        <v>1</v>
      </c>
      <c r="GP311" s="27">
        <v>1</v>
      </c>
      <c r="GQ311">
        <v>1657</v>
      </c>
      <c r="GR311" t="s">
        <v>6259</v>
      </c>
      <c r="GT311">
        <v>1</v>
      </c>
      <c r="GW311" s="27">
        <v>1</v>
      </c>
      <c r="GY311" s="27">
        <v>1</v>
      </c>
      <c r="HA311">
        <v>1</v>
      </c>
      <c r="HD311" s="27">
        <v>1</v>
      </c>
      <c r="HE311" t="s">
        <v>6260</v>
      </c>
      <c r="HF311">
        <v>1</v>
      </c>
      <c r="HI311">
        <v>0.66666666699999999</v>
      </c>
      <c r="HJ311">
        <v>1</v>
      </c>
      <c r="HK311">
        <v>0.5</v>
      </c>
      <c r="HL311">
        <v>1</v>
      </c>
      <c r="HM311">
        <v>1</v>
      </c>
      <c r="HN311">
        <v>0</v>
      </c>
      <c r="HO311">
        <v>0.75</v>
      </c>
      <c r="HP311">
        <v>0.33333333300000001</v>
      </c>
      <c r="HQ311">
        <v>0.5</v>
      </c>
      <c r="HR311">
        <v>1</v>
      </c>
      <c r="HS311">
        <v>1</v>
      </c>
      <c r="HT311">
        <v>1</v>
      </c>
      <c r="HU311">
        <v>1</v>
      </c>
      <c r="HV311">
        <v>0.72222222199999997</v>
      </c>
      <c r="HW311">
        <v>0.6875</v>
      </c>
      <c r="HX311">
        <v>0.76666666699999997</v>
      </c>
      <c r="HY311">
        <v>0.72546296300000002</v>
      </c>
      <c r="HZ311" t="s">
        <v>6261</v>
      </c>
      <c r="IA311" t="s">
        <v>266</v>
      </c>
      <c r="IB311" t="s">
        <v>6238</v>
      </c>
      <c r="IC311">
        <v>37266</v>
      </c>
      <c r="ID311">
        <v>33014</v>
      </c>
      <c r="IE311">
        <v>38655</v>
      </c>
      <c r="IF311">
        <v>43004</v>
      </c>
      <c r="IG311">
        <v>37266</v>
      </c>
    </row>
    <row r="312" spans="1:241" customFormat="1" ht="14" customHeight="1" x14ac:dyDescent="0.2">
      <c r="A312">
        <v>311</v>
      </c>
      <c r="B312">
        <v>339</v>
      </c>
      <c r="C312" s="1">
        <v>44795.604861111111</v>
      </c>
      <c r="D312" s="1">
        <v>44795.604861111111</v>
      </c>
      <c r="E312">
        <v>4</v>
      </c>
      <c r="G312" t="s">
        <v>242</v>
      </c>
      <c r="H312" t="s">
        <v>242</v>
      </c>
      <c r="I312">
        <v>1</v>
      </c>
      <c r="J312" s="1">
        <v>44795.604861111111</v>
      </c>
      <c r="K312" t="s">
        <v>6262</v>
      </c>
      <c r="L312" t="s">
        <v>242</v>
      </c>
      <c r="M312" t="s">
        <v>242</v>
      </c>
      <c r="P312" t="s">
        <v>242</v>
      </c>
      <c r="Q312" t="s">
        <v>242</v>
      </c>
      <c r="T312" t="s">
        <v>6263</v>
      </c>
      <c r="V312" t="s">
        <v>6264</v>
      </c>
      <c r="W312" t="s">
        <v>6265</v>
      </c>
      <c r="X312">
        <v>3845</v>
      </c>
      <c r="Y312" t="s">
        <v>350</v>
      </c>
      <c r="Z312" t="s">
        <v>992</v>
      </c>
      <c r="AA312">
        <v>2020</v>
      </c>
      <c r="AC312">
        <v>0.5</v>
      </c>
      <c r="AD312">
        <v>9</v>
      </c>
      <c r="AF312">
        <v>12</v>
      </c>
      <c r="AG312" t="s">
        <v>242</v>
      </c>
      <c r="AJ312" s="27">
        <v>0</v>
      </c>
      <c r="AK312">
        <v>0</v>
      </c>
      <c r="AL312" s="27">
        <v>0</v>
      </c>
      <c r="AM312">
        <v>0</v>
      </c>
      <c r="AN312" s="27">
        <v>0</v>
      </c>
      <c r="AO312">
        <v>0</v>
      </c>
      <c r="AQ312" t="s">
        <v>242</v>
      </c>
      <c r="AT312" s="27">
        <v>1</v>
      </c>
      <c r="AU312">
        <v>1</v>
      </c>
      <c r="AV312" s="21">
        <f t="shared" si="16"/>
        <v>8.3333333333333321</v>
      </c>
      <c r="AW312">
        <v>3</v>
      </c>
      <c r="AZ312" s="27">
        <v>1</v>
      </c>
      <c r="BA312">
        <v>3</v>
      </c>
      <c r="BB312" s="21">
        <f t="shared" si="17"/>
        <v>25</v>
      </c>
      <c r="BC312" t="s">
        <v>242</v>
      </c>
      <c r="BF312" s="27">
        <v>1</v>
      </c>
      <c r="BG312">
        <v>8.1999999999999993</v>
      </c>
      <c r="BI312">
        <v>2</v>
      </c>
      <c r="BL312" s="27">
        <v>1</v>
      </c>
      <c r="BM312">
        <v>2</v>
      </c>
      <c r="BP312" s="27">
        <v>1</v>
      </c>
      <c r="BQ312">
        <v>3</v>
      </c>
      <c r="BR312" s="21">
        <f t="shared" si="18"/>
        <v>25</v>
      </c>
      <c r="BT312">
        <v>1</v>
      </c>
      <c r="BW312" s="27">
        <v>1</v>
      </c>
      <c r="BX312">
        <v>2</v>
      </c>
      <c r="BY312" s="21">
        <f t="shared" si="19"/>
        <v>16.666666666666664</v>
      </c>
      <c r="BZ312">
        <v>2</v>
      </c>
      <c r="CA312">
        <v>1</v>
      </c>
      <c r="CD312" s="27">
        <v>0</v>
      </c>
      <c r="CF312" t="s">
        <v>242</v>
      </c>
      <c r="CG312" t="s">
        <v>242</v>
      </c>
      <c r="CI312" s="27">
        <v>1</v>
      </c>
      <c r="CJ312" t="s">
        <v>6266</v>
      </c>
      <c r="CK312">
        <v>1</v>
      </c>
      <c r="CN312" s="27">
        <v>0</v>
      </c>
      <c r="CO312" s="27">
        <v>0.5</v>
      </c>
      <c r="CP312" t="s">
        <v>242</v>
      </c>
      <c r="CQ312">
        <v>90</v>
      </c>
      <c r="CR312" t="s">
        <v>242</v>
      </c>
      <c r="CU312" s="27">
        <v>1</v>
      </c>
      <c r="CV312" t="s">
        <v>6267</v>
      </c>
      <c r="CW312">
        <v>1</v>
      </c>
      <c r="CZ312" s="27">
        <v>1</v>
      </c>
      <c r="DA312">
        <v>61800</v>
      </c>
      <c r="DB312">
        <v>2</v>
      </c>
      <c r="DD312" s="27">
        <v>1</v>
      </c>
      <c r="DE312" t="s">
        <v>242</v>
      </c>
      <c r="DF312" t="s">
        <v>242</v>
      </c>
      <c r="DH312" t="s">
        <v>242</v>
      </c>
      <c r="DI312">
        <v>218700</v>
      </c>
      <c r="DJ312">
        <v>2</v>
      </c>
      <c r="DL312" s="27">
        <v>0</v>
      </c>
      <c r="DM312" t="s">
        <v>242</v>
      </c>
      <c r="DN312" t="s">
        <v>242</v>
      </c>
      <c r="DP312">
        <v>1</v>
      </c>
      <c r="DS312" s="27">
        <v>1</v>
      </c>
      <c r="DT312" t="s">
        <v>6268</v>
      </c>
      <c r="DU312" s="27">
        <v>1</v>
      </c>
      <c r="DV312" t="s">
        <v>6269</v>
      </c>
      <c r="DW312" s="27">
        <v>1</v>
      </c>
      <c r="DX312" t="s">
        <v>6270</v>
      </c>
      <c r="DY312" s="27">
        <v>1</v>
      </c>
      <c r="DZ312" t="s">
        <v>6271</v>
      </c>
      <c r="EA312" s="27">
        <v>1</v>
      </c>
      <c r="EB312" t="s">
        <v>6272</v>
      </c>
      <c r="EC312" s="27">
        <v>1</v>
      </c>
      <c r="ED312" t="s">
        <v>6273</v>
      </c>
      <c r="EE312" s="27">
        <v>0</v>
      </c>
      <c r="EG312" s="27">
        <v>1</v>
      </c>
      <c r="EH312" t="s">
        <v>6274</v>
      </c>
      <c r="EI312" s="27">
        <v>1</v>
      </c>
      <c r="EJ312" t="s">
        <v>6275</v>
      </c>
      <c r="EK312" s="27">
        <v>1</v>
      </c>
      <c r="EL312" t="s">
        <v>6276</v>
      </c>
      <c r="EM312">
        <v>1</v>
      </c>
      <c r="EP312" s="27">
        <v>0</v>
      </c>
      <c r="EQ312" t="s">
        <v>242</v>
      </c>
      <c r="ER312" t="s">
        <v>242</v>
      </c>
      <c r="EU312" t="s">
        <v>242</v>
      </c>
      <c r="EV312" t="s">
        <v>242</v>
      </c>
      <c r="EX312" s="27">
        <v>0</v>
      </c>
      <c r="EY312" t="s">
        <v>242</v>
      </c>
      <c r="FA312" s="27">
        <v>0</v>
      </c>
      <c r="FB312" t="s">
        <v>242</v>
      </c>
      <c r="FD312" s="27">
        <v>0</v>
      </c>
      <c r="FE312" t="s">
        <v>242</v>
      </c>
      <c r="FG312" s="27">
        <v>0</v>
      </c>
      <c r="FH312" t="s">
        <v>242</v>
      </c>
      <c r="FJ312">
        <v>1</v>
      </c>
      <c r="FM312" s="27">
        <v>1</v>
      </c>
      <c r="FN312" t="s">
        <v>242</v>
      </c>
      <c r="FO312" t="s">
        <v>242</v>
      </c>
      <c r="FP312" t="s">
        <v>242</v>
      </c>
      <c r="FQ312" t="s">
        <v>6277</v>
      </c>
      <c r="FR312" s="27">
        <v>1</v>
      </c>
      <c r="FS312">
        <v>49.66</v>
      </c>
      <c r="FT312">
        <v>2</v>
      </c>
      <c r="FV312" s="27">
        <v>1</v>
      </c>
      <c r="FW312">
        <v>5.04</v>
      </c>
      <c r="FX312">
        <v>7.34</v>
      </c>
      <c r="FY312">
        <v>50.22</v>
      </c>
      <c r="FZ312">
        <v>13.35</v>
      </c>
      <c r="GA312" t="s">
        <v>242</v>
      </c>
      <c r="GB312" t="s">
        <v>242</v>
      </c>
      <c r="GC312" t="s">
        <v>242</v>
      </c>
      <c r="GD312">
        <v>1</v>
      </c>
      <c r="GF312">
        <v>1</v>
      </c>
      <c r="GI312" s="27">
        <v>1</v>
      </c>
      <c r="GJ312">
        <v>1</v>
      </c>
      <c r="GK312">
        <v>0.99</v>
      </c>
      <c r="GM312">
        <v>1</v>
      </c>
      <c r="GP312" s="27">
        <v>1</v>
      </c>
      <c r="GQ312">
        <v>238</v>
      </c>
      <c r="GT312">
        <v>1</v>
      </c>
      <c r="GW312" s="27">
        <v>0</v>
      </c>
      <c r="GY312" s="27">
        <v>0</v>
      </c>
      <c r="HA312" t="s">
        <v>242</v>
      </c>
      <c r="HD312" s="27">
        <v>1</v>
      </c>
      <c r="HE312" t="s">
        <v>6278</v>
      </c>
      <c r="HF312">
        <v>1</v>
      </c>
      <c r="HI312">
        <v>0.66666666699999999</v>
      </c>
      <c r="HJ312">
        <v>1</v>
      </c>
      <c r="HK312">
        <v>0.75</v>
      </c>
      <c r="HL312">
        <v>0.66666666699999999</v>
      </c>
      <c r="HM312">
        <v>0.9</v>
      </c>
      <c r="HN312">
        <v>0</v>
      </c>
      <c r="HO312">
        <v>0</v>
      </c>
      <c r="HP312">
        <v>1</v>
      </c>
      <c r="HQ312">
        <v>1</v>
      </c>
      <c r="HR312">
        <v>1</v>
      </c>
      <c r="HS312">
        <v>0</v>
      </c>
      <c r="HT312">
        <v>1</v>
      </c>
      <c r="HU312">
        <v>1</v>
      </c>
      <c r="HV312">
        <v>0.80555555599999995</v>
      </c>
      <c r="HW312">
        <v>0.39166666700000002</v>
      </c>
      <c r="HX312">
        <v>0.8</v>
      </c>
      <c r="HY312">
        <v>0.66574074100000002</v>
      </c>
      <c r="HZ312" t="s">
        <v>6279</v>
      </c>
      <c r="IA312" t="s">
        <v>266</v>
      </c>
      <c r="IB312" t="s">
        <v>6263</v>
      </c>
      <c r="IC312">
        <v>28913</v>
      </c>
      <c r="ID312">
        <v>30117</v>
      </c>
      <c r="IE312">
        <v>31686</v>
      </c>
      <c r="IF312" t="s">
        <v>242</v>
      </c>
      <c r="IG312">
        <v>28913</v>
      </c>
    </row>
    <row r="313" spans="1:241" customFormat="1" ht="14" customHeight="1" x14ac:dyDescent="0.2">
      <c r="A313">
        <v>312</v>
      </c>
      <c r="B313">
        <v>340</v>
      </c>
      <c r="C313" s="1">
        <v>44795.604861111111</v>
      </c>
      <c r="D313" s="1">
        <v>44795.604861111111</v>
      </c>
      <c r="E313">
        <v>4</v>
      </c>
      <c r="G313" t="s">
        <v>242</v>
      </c>
      <c r="H313" t="s">
        <v>242</v>
      </c>
      <c r="I313">
        <v>1</v>
      </c>
      <c r="J313" s="1">
        <v>44795.604861111111</v>
      </c>
      <c r="K313" t="s">
        <v>6280</v>
      </c>
      <c r="L313" t="s">
        <v>242</v>
      </c>
      <c r="M313" t="s">
        <v>242</v>
      </c>
      <c r="P313" t="s">
        <v>242</v>
      </c>
      <c r="Q313" t="s">
        <v>242</v>
      </c>
      <c r="T313" t="s">
        <v>6281</v>
      </c>
      <c r="V313" t="s">
        <v>6282</v>
      </c>
      <c r="W313">
        <v>52769106</v>
      </c>
      <c r="X313">
        <v>7372</v>
      </c>
      <c r="Y313" t="s">
        <v>297</v>
      </c>
      <c r="Z313" t="s">
        <v>1077</v>
      </c>
      <c r="AA313">
        <v>2021</v>
      </c>
      <c r="AC313">
        <v>0</v>
      </c>
      <c r="AF313">
        <v>10</v>
      </c>
      <c r="AG313" t="s">
        <v>242</v>
      </c>
      <c r="AJ313" s="27">
        <v>1</v>
      </c>
      <c r="AK313">
        <v>10</v>
      </c>
      <c r="AL313" s="27">
        <v>0</v>
      </c>
      <c r="AM313">
        <v>0</v>
      </c>
      <c r="AN313" s="27">
        <v>0</v>
      </c>
      <c r="AO313">
        <v>0</v>
      </c>
      <c r="AQ313">
        <v>3</v>
      </c>
      <c r="AT313" s="27">
        <v>1</v>
      </c>
      <c r="AU313">
        <v>1</v>
      </c>
      <c r="AV313" s="21">
        <f t="shared" si="16"/>
        <v>10</v>
      </c>
      <c r="AW313">
        <v>2</v>
      </c>
      <c r="AZ313" s="27">
        <v>1</v>
      </c>
      <c r="BA313">
        <v>2</v>
      </c>
      <c r="BB313" s="21">
        <f t="shared" si="17"/>
        <v>20</v>
      </c>
      <c r="BC313" t="s">
        <v>242</v>
      </c>
      <c r="BF313" s="27">
        <v>1</v>
      </c>
      <c r="BG313">
        <v>5.4</v>
      </c>
      <c r="BI313">
        <v>2</v>
      </c>
      <c r="BL313" s="27">
        <v>1</v>
      </c>
      <c r="BM313">
        <v>2</v>
      </c>
      <c r="BP313" s="27">
        <v>1</v>
      </c>
      <c r="BQ313">
        <v>5</v>
      </c>
      <c r="BR313" s="21">
        <f t="shared" si="18"/>
        <v>50</v>
      </c>
      <c r="BS313" t="s">
        <v>6197</v>
      </c>
      <c r="BT313">
        <v>3</v>
      </c>
      <c r="BW313" s="27">
        <v>1</v>
      </c>
      <c r="BX313">
        <v>2</v>
      </c>
      <c r="BY313" s="21">
        <f t="shared" si="19"/>
        <v>20</v>
      </c>
      <c r="BZ313">
        <v>1</v>
      </c>
      <c r="CA313">
        <v>3</v>
      </c>
      <c r="CD313" s="27">
        <v>0</v>
      </c>
      <c r="CF313" t="s">
        <v>242</v>
      </c>
      <c r="CG313" t="s">
        <v>242</v>
      </c>
      <c r="CI313" s="27">
        <v>1</v>
      </c>
      <c r="CJ313" t="s">
        <v>6283</v>
      </c>
      <c r="CK313">
        <v>1</v>
      </c>
      <c r="CN313" s="27">
        <v>0</v>
      </c>
      <c r="CO313" s="27">
        <v>0.5</v>
      </c>
      <c r="CP313" t="s">
        <v>242</v>
      </c>
      <c r="CQ313">
        <v>100</v>
      </c>
      <c r="CR313" t="s">
        <v>242</v>
      </c>
      <c r="CS313" t="s">
        <v>6284</v>
      </c>
      <c r="CU313" s="27">
        <v>1</v>
      </c>
      <c r="CV313" t="s">
        <v>6285</v>
      </c>
      <c r="CW313">
        <v>1</v>
      </c>
      <c r="CZ313" s="27">
        <v>1</v>
      </c>
      <c r="DA313">
        <v>867</v>
      </c>
      <c r="DB313">
        <v>2</v>
      </c>
      <c r="DD313" s="27">
        <v>1</v>
      </c>
      <c r="DE313">
        <v>102</v>
      </c>
      <c r="DF313">
        <v>2</v>
      </c>
      <c r="DG313">
        <v>10200</v>
      </c>
      <c r="DH313">
        <v>2</v>
      </c>
      <c r="DI313" t="s">
        <v>242</v>
      </c>
      <c r="DJ313" t="s">
        <v>242</v>
      </c>
      <c r="DL313" s="27">
        <v>1</v>
      </c>
      <c r="DM313">
        <v>125002</v>
      </c>
      <c r="DN313">
        <v>2</v>
      </c>
      <c r="DO313" t="s">
        <v>6286</v>
      </c>
      <c r="DP313">
        <v>1</v>
      </c>
      <c r="DS313" s="27">
        <v>1</v>
      </c>
      <c r="DT313" t="s">
        <v>6287</v>
      </c>
      <c r="DU313" s="27">
        <v>1</v>
      </c>
      <c r="DV313" t="s">
        <v>6288</v>
      </c>
      <c r="DW313" s="27">
        <v>0</v>
      </c>
      <c r="DY313" s="27">
        <v>1</v>
      </c>
      <c r="DZ313" t="s">
        <v>6289</v>
      </c>
      <c r="EA313" s="27">
        <v>0</v>
      </c>
      <c r="EC313" s="27">
        <v>0</v>
      </c>
      <c r="EE313" s="27">
        <v>0</v>
      </c>
      <c r="EG313" s="27">
        <v>0</v>
      </c>
      <c r="EI313" s="27">
        <v>1</v>
      </c>
      <c r="EJ313" t="s">
        <v>6290</v>
      </c>
      <c r="EK313" s="27">
        <v>1</v>
      </c>
      <c r="EM313">
        <v>1</v>
      </c>
      <c r="EP313" s="27">
        <v>0</v>
      </c>
      <c r="EQ313" t="s">
        <v>242</v>
      </c>
      <c r="ER313" t="s">
        <v>242</v>
      </c>
      <c r="EU313" t="s">
        <v>242</v>
      </c>
      <c r="EV313" t="s">
        <v>242</v>
      </c>
      <c r="EX313" s="27">
        <v>0</v>
      </c>
      <c r="EY313" t="s">
        <v>242</v>
      </c>
      <c r="FA313" s="27">
        <v>0</v>
      </c>
      <c r="FB313" t="s">
        <v>242</v>
      </c>
      <c r="FD313" s="27">
        <v>0</v>
      </c>
      <c r="FE313" t="s">
        <v>242</v>
      </c>
      <c r="FG313" s="27">
        <v>0</v>
      </c>
      <c r="FH313" t="s">
        <v>242</v>
      </c>
      <c r="FJ313" t="s">
        <v>242</v>
      </c>
      <c r="FM313" s="27">
        <v>0</v>
      </c>
      <c r="FN313" t="s">
        <v>242</v>
      </c>
      <c r="FO313" t="s">
        <v>242</v>
      </c>
      <c r="FP313" t="s">
        <v>242</v>
      </c>
      <c r="FR313" s="27">
        <v>1</v>
      </c>
      <c r="FS313">
        <v>34.5</v>
      </c>
      <c r="FT313">
        <v>2</v>
      </c>
      <c r="FV313" s="27">
        <v>1</v>
      </c>
      <c r="FW313">
        <v>2.4</v>
      </c>
      <c r="FX313">
        <v>6.6</v>
      </c>
      <c r="FY313">
        <v>63.7</v>
      </c>
      <c r="FZ313">
        <v>24.2</v>
      </c>
      <c r="GA313" t="s">
        <v>242</v>
      </c>
      <c r="GB313" t="s">
        <v>242</v>
      </c>
      <c r="GC313" t="s">
        <v>242</v>
      </c>
      <c r="GD313">
        <v>1</v>
      </c>
      <c r="GF313">
        <v>1</v>
      </c>
      <c r="GI313" s="27">
        <v>0</v>
      </c>
      <c r="GJ313" t="s">
        <v>242</v>
      </c>
      <c r="GK313" t="s">
        <v>242</v>
      </c>
      <c r="GL313" t="s">
        <v>6291</v>
      </c>
      <c r="GM313" t="s">
        <v>242</v>
      </c>
      <c r="GP313" s="27">
        <v>1</v>
      </c>
      <c r="GQ313">
        <v>115.8</v>
      </c>
      <c r="GT313">
        <v>1</v>
      </c>
      <c r="GW313" s="27">
        <v>0</v>
      </c>
      <c r="GY313" s="27">
        <v>0</v>
      </c>
      <c r="HA313" t="s">
        <v>242</v>
      </c>
      <c r="HD313" s="27">
        <v>1</v>
      </c>
      <c r="HE313" t="s">
        <v>6292</v>
      </c>
      <c r="HF313">
        <v>1</v>
      </c>
      <c r="HI313">
        <v>0.66666666699999999</v>
      </c>
      <c r="HJ313">
        <v>1</v>
      </c>
      <c r="HK313">
        <v>0.75</v>
      </c>
      <c r="HL313">
        <v>1</v>
      </c>
      <c r="HM313">
        <v>0.5</v>
      </c>
      <c r="HN313">
        <v>0</v>
      </c>
      <c r="HO313">
        <v>0</v>
      </c>
      <c r="HP313">
        <v>0.66666666699999999</v>
      </c>
      <c r="HQ313">
        <v>0</v>
      </c>
      <c r="HR313">
        <v>1</v>
      </c>
      <c r="HS313">
        <v>0</v>
      </c>
      <c r="HT313">
        <v>1</v>
      </c>
      <c r="HU313">
        <v>1</v>
      </c>
      <c r="HV313">
        <v>0.80555555599999995</v>
      </c>
      <c r="HW313">
        <v>0.375</v>
      </c>
      <c r="HX313">
        <v>0.53333333299999997</v>
      </c>
      <c r="HY313">
        <v>0.57129629599999998</v>
      </c>
      <c r="HZ313" t="s">
        <v>6293</v>
      </c>
      <c r="IA313" t="s">
        <v>266</v>
      </c>
      <c r="IB313" t="s">
        <v>6281</v>
      </c>
      <c r="IC313">
        <v>3274.3</v>
      </c>
      <c r="ID313">
        <v>3790.4</v>
      </c>
      <c r="IE313">
        <v>4386.3999999999996</v>
      </c>
      <c r="IF313" t="s">
        <v>242</v>
      </c>
      <c r="IG313">
        <v>3274.3</v>
      </c>
    </row>
    <row r="314" spans="1:241" customFormat="1" ht="14" customHeight="1" x14ac:dyDescent="0.2">
      <c r="A314">
        <v>313</v>
      </c>
      <c r="B314">
        <v>341</v>
      </c>
      <c r="C314" s="1">
        <v>44795.604861111111</v>
      </c>
      <c r="D314" s="1">
        <v>44795.604861111111</v>
      </c>
      <c r="E314">
        <v>4</v>
      </c>
      <c r="G314" t="s">
        <v>242</v>
      </c>
      <c r="H314" t="s">
        <v>242</v>
      </c>
      <c r="I314">
        <v>1</v>
      </c>
      <c r="J314" s="1">
        <v>44795.604861111111</v>
      </c>
      <c r="K314" t="s">
        <v>6294</v>
      </c>
      <c r="L314" t="s">
        <v>242</v>
      </c>
      <c r="M314" t="s">
        <v>242</v>
      </c>
      <c r="P314" t="s">
        <v>242</v>
      </c>
      <c r="Q314" t="s">
        <v>242</v>
      </c>
      <c r="T314" t="s">
        <v>6295</v>
      </c>
      <c r="V314" t="s">
        <v>6296</v>
      </c>
      <c r="W314">
        <v>235851102</v>
      </c>
      <c r="X314">
        <v>3826</v>
      </c>
      <c r="Y314" t="s">
        <v>350</v>
      </c>
      <c r="Z314" t="s">
        <v>992</v>
      </c>
      <c r="AA314">
        <v>2020</v>
      </c>
      <c r="AC314">
        <v>0</v>
      </c>
      <c r="AF314">
        <v>12</v>
      </c>
      <c r="AG314" t="s">
        <v>242</v>
      </c>
      <c r="AJ314" s="27">
        <v>1</v>
      </c>
      <c r="AK314">
        <v>3</v>
      </c>
      <c r="AL314" s="27">
        <v>0</v>
      </c>
      <c r="AM314">
        <v>0</v>
      </c>
      <c r="AN314" s="27">
        <v>0</v>
      </c>
      <c r="AO314">
        <v>0</v>
      </c>
      <c r="AQ314">
        <v>3</v>
      </c>
      <c r="AT314" s="27">
        <v>1</v>
      </c>
      <c r="AU314">
        <v>0</v>
      </c>
      <c r="AV314" s="21">
        <f t="shared" si="16"/>
        <v>0</v>
      </c>
      <c r="AW314">
        <v>3</v>
      </c>
      <c r="AZ314" s="27">
        <v>1</v>
      </c>
      <c r="BA314">
        <v>3</v>
      </c>
      <c r="BB314" s="21">
        <f t="shared" si="17"/>
        <v>25</v>
      </c>
      <c r="BC314" t="s">
        <v>242</v>
      </c>
      <c r="BF314" s="27">
        <v>1</v>
      </c>
      <c r="BI314">
        <v>3</v>
      </c>
      <c r="BL314" s="27">
        <v>1</v>
      </c>
      <c r="BM314">
        <v>2</v>
      </c>
      <c r="BP314" s="27">
        <v>1</v>
      </c>
      <c r="BQ314">
        <v>4</v>
      </c>
      <c r="BR314" s="21">
        <f t="shared" si="18"/>
        <v>33.333333333333329</v>
      </c>
      <c r="BT314">
        <v>3</v>
      </c>
      <c r="BW314" s="27">
        <v>1</v>
      </c>
      <c r="BX314">
        <v>0</v>
      </c>
      <c r="BY314" s="21">
        <f t="shared" si="19"/>
        <v>0</v>
      </c>
      <c r="BZ314">
        <v>1</v>
      </c>
      <c r="CA314">
        <v>3</v>
      </c>
      <c r="CD314" s="27">
        <v>0</v>
      </c>
      <c r="CF314" t="s">
        <v>242</v>
      </c>
      <c r="CG314" t="s">
        <v>242</v>
      </c>
      <c r="CI314" s="27">
        <v>0</v>
      </c>
      <c r="CK314" t="s">
        <v>242</v>
      </c>
      <c r="CN314" s="27">
        <v>0</v>
      </c>
      <c r="CO314" s="27">
        <v>0.5</v>
      </c>
      <c r="CP314" t="s">
        <v>242</v>
      </c>
      <c r="CQ314">
        <v>98</v>
      </c>
      <c r="CR314" t="s">
        <v>242</v>
      </c>
      <c r="CS314" s="2" t="s">
        <v>6297</v>
      </c>
      <c r="CU314" s="27">
        <v>1</v>
      </c>
      <c r="CV314" s="2" t="s">
        <v>6298</v>
      </c>
      <c r="CW314">
        <v>1</v>
      </c>
      <c r="CZ314" s="27">
        <v>1</v>
      </c>
      <c r="DA314">
        <v>6110000</v>
      </c>
      <c r="DB314">
        <v>2</v>
      </c>
      <c r="DD314" s="27">
        <v>0.5</v>
      </c>
      <c r="DE314" t="s">
        <v>242</v>
      </c>
      <c r="DF314" t="s">
        <v>242</v>
      </c>
      <c r="DH314" t="s">
        <v>242</v>
      </c>
      <c r="DI314">
        <v>22820000</v>
      </c>
      <c r="DJ314">
        <v>2</v>
      </c>
      <c r="DL314" s="27">
        <v>0</v>
      </c>
      <c r="DM314" t="s">
        <v>242</v>
      </c>
      <c r="DN314" t="s">
        <v>242</v>
      </c>
      <c r="DP314">
        <v>1</v>
      </c>
      <c r="DS314" s="27">
        <v>1</v>
      </c>
      <c r="DT314" s="2" t="s">
        <v>6299</v>
      </c>
      <c r="DU314" s="27">
        <v>1</v>
      </c>
      <c r="DV314" s="2" t="s">
        <v>6300</v>
      </c>
      <c r="DW314" s="27">
        <v>1</v>
      </c>
      <c r="DX314" s="2" t="s">
        <v>6301</v>
      </c>
      <c r="DY314" s="27">
        <v>1</v>
      </c>
      <c r="DZ314" s="2" t="s">
        <v>6302</v>
      </c>
      <c r="EA314" s="27">
        <v>0</v>
      </c>
      <c r="EC314" s="27">
        <v>1</v>
      </c>
      <c r="ED314" t="s">
        <v>6303</v>
      </c>
      <c r="EE314" s="27">
        <v>1</v>
      </c>
      <c r="EF314" t="s">
        <v>6304</v>
      </c>
      <c r="EG314" s="27">
        <v>1</v>
      </c>
      <c r="EH314" t="s">
        <v>6305</v>
      </c>
      <c r="EI314" s="27">
        <v>1</v>
      </c>
      <c r="EJ314" t="s">
        <v>6306</v>
      </c>
      <c r="EK314" s="27">
        <v>1</v>
      </c>
      <c r="EM314">
        <v>1</v>
      </c>
      <c r="EP314" s="27">
        <v>0</v>
      </c>
      <c r="EQ314" t="s">
        <v>242</v>
      </c>
      <c r="ER314" t="s">
        <v>242</v>
      </c>
      <c r="EU314" t="s">
        <v>242</v>
      </c>
      <c r="EV314" t="s">
        <v>242</v>
      </c>
      <c r="EX314" s="27">
        <v>0</v>
      </c>
      <c r="EY314" t="s">
        <v>242</v>
      </c>
      <c r="FA314" s="27">
        <v>0</v>
      </c>
      <c r="FB314" t="s">
        <v>242</v>
      </c>
      <c r="FD314" s="27">
        <v>0</v>
      </c>
      <c r="FE314" t="s">
        <v>242</v>
      </c>
      <c r="FG314" s="27">
        <v>0</v>
      </c>
      <c r="FH314" t="s">
        <v>242</v>
      </c>
      <c r="FJ314" t="s">
        <v>242</v>
      </c>
      <c r="FM314" s="27">
        <v>0</v>
      </c>
      <c r="FN314" t="s">
        <v>242</v>
      </c>
      <c r="FO314" t="s">
        <v>242</v>
      </c>
      <c r="FP314" t="s">
        <v>242</v>
      </c>
      <c r="FR314" s="27">
        <v>1</v>
      </c>
      <c r="FS314">
        <v>35</v>
      </c>
      <c r="FT314" t="s">
        <v>242</v>
      </c>
      <c r="FV314" s="27">
        <v>0</v>
      </c>
      <c r="FW314" t="s">
        <v>242</v>
      </c>
      <c r="FX314" t="s">
        <v>242</v>
      </c>
      <c r="FY314" t="s">
        <v>242</v>
      </c>
      <c r="FZ314" t="s">
        <v>242</v>
      </c>
      <c r="GA314" t="s">
        <v>242</v>
      </c>
      <c r="GB314" t="s">
        <v>242</v>
      </c>
      <c r="GC314" t="s">
        <v>242</v>
      </c>
      <c r="GD314" t="s">
        <v>242</v>
      </c>
      <c r="GE314" t="s">
        <v>6307</v>
      </c>
      <c r="GF314">
        <v>1</v>
      </c>
      <c r="GI314" s="27">
        <v>0</v>
      </c>
      <c r="GJ314" t="s">
        <v>242</v>
      </c>
      <c r="GK314" t="s">
        <v>242</v>
      </c>
      <c r="GM314" t="s">
        <v>242</v>
      </c>
      <c r="GP314" s="27">
        <v>1</v>
      </c>
      <c r="GQ314">
        <v>243</v>
      </c>
      <c r="GT314">
        <v>1</v>
      </c>
      <c r="GW314" s="27">
        <v>0</v>
      </c>
      <c r="GY314" s="27">
        <v>0</v>
      </c>
      <c r="HA314" t="s">
        <v>242</v>
      </c>
      <c r="HD314" s="27">
        <v>0</v>
      </c>
      <c r="HF314">
        <v>1</v>
      </c>
      <c r="HI314">
        <v>0.66666666699999999</v>
      </c>
      <c r="HJ314">
        <v>0</v>
      </c>
      <c r="HK314">
        <v>0.75</v>
      </c>
      <c r="HL314">
        <v>0.5</v>
      </c>
      <c r="HM314">
        <v>0.9</v>
      </c>
      <c r="HN314">
        <v>0</v>
      </c>
      <c r="HO314">
        <v>0</v>
      </c>
      <c r="HP314">
        <v>0.33333333300000001</v>
      </c>
      <c r="HQ314">
        <v>0</v>
      </c>
      <c r="HR314">
        <v>1</v>
      </c>
      <c r="HS314">
        <v>0</v>
      </c>
      <c r="HT314">
        <v>0</v>
      </c>
      <c r="HU314">
        <v>1</v>
      </c>
      <c r="HV314">
        <v>0.47222222200000002</v>
      </c>
      <c r="HW314">
        <v>0.35</v>
      </c>
      <c r="HX314">
        <v>0.26666666700000002</v>
      </c>
      <c r="HY314">
        <v>0.36296296300000003</v>
      </c>
      <c r="HZ314" t="s">
        <v>6308</v>
      </c>
      <c r="IA314" t="s">
        <v>266</v>
      </c>
      <c r="IB314" t="s">
        <v>6295</v>
      </c>
      <c r="IC314">
        <v>17911.099999999999</v>
      </c>
      <c r="ID314">
        <v>22284</v>
      </c>
      <c r="IE314">
        <v>29453</v>
      </c>
      <c r="IF314">
        <v>31471</v>
      </c>
      <c r="IG314">
        <v>17911.099999999999</v>
      </c>
    </row>
    <row r="315" spans="1:241" customFormat="1" ht="14" customHeight="1" x14ac:dyDescent="0.2">
      <c r="A315">
        <v>314</v>
      </c>
      <c r="B315">
        <v>342</v>
      </c>
      <c r="C315" s="1">
        <v>44795.604861111111</v>
      </c>
      <c r="D315" s="1">
        <v>44795.604861111111</v>
      </c>
      <c r="E315">
        <v>4</v>
      </c>
      <c r="G315" t="s">
        <v>242</v>
      </c>
      <c r="H315" t="s">
        <v>242</v>
      </c>
      <c r="I315">
        <v>1</v>
      </c>
      <c r="J315" s="1">
        <v>44795.604861111111</v>
      </c>
      <c r="K315" t="s">
        <v>6309</v>
      </c>
      <c r="L315" t="s">
        <v>242</v>
      </c>
      <c r="M315" t="s">
        <v>242</v>
      </c>
      <c r="P315" t="s">
        <v>242</v>
      </c>
      <c r="Q315" t="s">
        <v>242</v>
      </c>
      <c r="T315" t="s">
        <v>6310</v>
      </c>
      <c r="V315" t="s">
        <v>6311</v>
      </c>
      <c r="W315">
        <v>25816109</v>
      </c>
      <c r="X315">
        <v>6141</v>
      </c>
      <c r="Y315" t="s">
        <v>319</v>
      </c>
      <c r="Z315" t="s">
        <v>5671</v>
      </c>
      <c r="AA315">
        <v>2019</v>
      </c>
      <c r="AC315">
        <v>0.5</v>
      </c>
      <c r="AD315">
        <v>4</v>
      </c>
      <c r="AF315">
        <v>15</v>
      </c>
      <c r="AG315" t="s">
        <v>242</v>
      </c>
      <c r="AJ315" s="27">
        <v>0</v>
      </c>
      <c r="AK315">
        <v>0</v>
      </c>
      <c r="AL315" s="27">
        <v>0</v>
      </c>
      <c r="AM315">
        <v>0</v>
      </c>
      <c r="AN315" s="27">
        <v>0</v>
      </c>
      <c r="AO315">
        <v>0</v>
      </c>
      <c r="AQ315" t="s">
        <v>242</v>
      </c>
      <c r="AT315" s="27">
        <v>1</v>
      </c>
      <c r="AU315">
        <v>1</v>
      </c>
      <c r="AV315" s="21">
        <f t="shared" si="16"/>
        <v>6.666666666666667</v>
      </c>
      <c r="AW315">
        <v>2</v>
      </c>
      <c r="AZ315" s="27">
        <v>1</v>
      </c>
      <c r="BA315">
        <v>2</v>
      </c>
      <c r="BB315" s="21">
        <f t="shared" si="17"/>
        <v>13.333333333333334</v>
      </c>
      <c r="BC315" t="s">
        <v>242</v>
      </c>
      <c r="BF315" s="27">
        <v>1</v>
      </c>
      <c r="BG315">
        <v>6.3</v>
      </c>
      <c r="BI315">
        <v>2</v>
      </c>
      <c r="BL315" s="27">
        <v>1</v>
      </c>
      <c r="BM315">
        <v>2</v>
      </c>
      <c r="BP315" s="27">
        <v>1</v>
      </c>
      <c r="BQ315">
        <v>5</v>
      </c>
      <c r="BR315" s="21">
        <f t="shared" si="18"/>
        <v>33.333333333333329</v>
      </c>
      <c r="BT315">
        <v>1</v>
      </c>
      <c r="BW315" s="27">
        <v>1</v>
      </c>
      <c r="BX315">
        <v>3</v>
      </c>
      <c r="BY315" s="21">
        <f t="shared" si="19"/>
        <v>20</v>
      </c>
      <c r="BZ315">
        <v>2</v>
      </c>
      <c r="CA315">
        <v>1</v>
      </c>
      <c r="CD315" s="27">
        <v>0</v>
      </c>
      <c r="CF315" t="s">
        <v>242</v>
      </c>
      <c r="CG315" t="s">
        <v>242</v>
      </c>
      <c r="CI315" s="27">
        <v>1</v>
      </c>
      <c r="CJ315" t="s">
        <v>6312</v>
      </c>
      <c r="CK315">
        <v>1</v>
      </c>
      <c r="CN315" s="27">
        <v>1</v>
      </c>
      <c r="CO315" s="27">
        <v>0</v>
      </c>
      <c r="CP315" t="s">
        <v>242</v>
      </c>
      <c r="CQ315" t="s">
        <v>242</v>
      </c>
      <c r="CR315" t="s">
        <v>242</v>
      </c>
      <c r="CU315" s="27">
        <v>1</v>
      </c>
      <c r="CV315" t="s">
        <v>6313</v>
      </c>
      <c r="CW315">
        <v>1</v>
      </c>
      <c r="CZ315" s="27">
        <v>1</v>
      </c>
      <c r="DA315">
        <v>24363</v>
      </c>
      <c r="DB315">
        <v>2</v>
      </c>
      <c r="DD315" s="27">
        <v>1</v>
      </c>
      <c r="DE315">
        <v>3153</v>
      </c>
      <c r="DF315">
        <v>2</v>
      </c>
      <c r="DG315">
        <v>113964</v>
      </c>
      <c r="DH315">
        <v>2</v>
      </c>
      <c r="DI315" t="s">
        <v>242</v>
      </c>
      <c r="DJ315" t="s">
        <v>242</v>
      </c>
      <c r="DL315" s="27">
        <v>1</v>
      </c>
      <c r="DM315">
        <v>51679</v>
      </c>
      <c r="DN315">
        <v>2</v>
      </c>
      <c r="DP315">
        <v>1</v>
      </c>
      <c r="DS315" s="27">
        <v>1</v>
      </c>
      <c r="DT315" t="s">
        <v>6314</v>
      </c>
      <c r="DU315" s="27">
        <v>1</v>
      </c>
      <c r="DV315" t="s">
        <v>6315</v>
      </c>
      <c r="DW315" s="27">
        <v>0.5</v>
      </c>
      <c r="DX315" s="2" t="s">
        <v>6316</v>
      </c>
      <c r="DY315" s="27">
        <v>1</v>
      </c>
      <c r="DZ315" t="s">
        <v>6317</v>
      </c>
      <c r="EA315" s="27">
        <v>0.5</v>
      </c>
      <c r="EB315" t="s">
        <v>6318</v>
      </c>
      <c r="EC315" s="27">
        <v>1</v>
      </c>
      <c r="ED315" s="2" t="s">
        <v>6319</v>
      </c>
      <c r="EE315" s="27">
        <v>1</v>
      </c>
      <c r="EF315" s="2" t="s">
        <v>6320</v>
      </c>
      <c r="EG315" s="27">
        <v>1</v>
      </c>
      <c r="EH315" s="2" t="s">
        <v>6321</v>
      </c>
      <c r="EI315" s="27">
        <v>1</v>
      </c>
      <c r="EJ315" t="s">
        <v>6322</v>
      </c>
      <c r="EK315" s="27">
        <v>1</v>
      </c>
      <c r="EM315">
        <v>1</v>
      </c>
      <c r="EP315" s="27">
        <v>0</v>
      </c>
      <c r="EQ315" t="s">
        <v>242</v>
      </c>
      <c r="ER315" t="s">
        <v>242</v>
      </c>
      <c r="EU315" t="s">
        <v>242</v>
      </c>
      <c r="EV315" t="s">
        <v>242</v>
      </c>
      <c r="EX315" s="27">
        <v>0</v>
      </c>
      <c r="EY315" t="s">
        <v>242</v>
      </c>
      <c r="FA315" s="27">
        <v>0</v>
      </c>
      <c r="FB315" t="s">
        <v>242</v>
      </c>
      <c r="FD315" s="27">
        <v>1</v>
      </c>
      <c r="FE315">
        <v>591.22</v>
      </c>
      <c r="FG315" s="27">
        <v>0</v>
      </c>
      <c r="FH315" t="s">
        <v>242</v>
      </c>
      <c r="FJ315">
        <v>1</v>
      </c>
      <c r="FM315" s="27">
        <v>0</v>
      </c>
      <c r="FN315" t="s">
        <v>242</v>
      </c>
      <c r="FO315" t="s">
        <v>242</v>
      </c>
      <c r="FP315" t="s">
        <v>242</v>
      </c>
      <c r="FR315" s="27">
        <v>1</v>
      </c>
      <c r="FS315">
        <v>52.1</v>
      </c>
      <c r="FT315">
        <v>2</v>
      </c>
      <c r="FU315" t="s">
        <v>6323</v>
      </c>
      <c r="FV315" s="27">
        <v>1</v>
      </c>
      <c r="FW315">
        <v>12.5</v>
      </c>
      <c r="FX315">
        <v>12.9</v>
      </c>
      <c r="FY315">
        <v>52.1</v>
      </c>
      <c r="FZ315">
        <v>19.2</v>
      </c>
      <c r="GA315" t="s">
        <v>242</v>
      </c>
      <c r="GB315" t="s">
        <v>242</v>
      </c>
      <c r="GC315" t="s">
        <v>242</v>
      </c>
      <c r="GD315">
        <v>1</v>
      </c>
      <c r="GF315">
        <v>1</v>
      </c>
      <c r="GI315" s="27">
        <v>1</v>
      </c>
      <c r="GJ315" t="s">
        <v>242</v>
      </c>
      <c r="GK315">
        <v>1</v>
      </c>
      <c r="GL315" s="2" t="s">
        <v>6324</v>
      </c>
      <c r="GM315">
        <v>1</v>
      </c>
      <c r="GP315" s="27">
        <v>1</v>
      </c>
      <c r="GQ315">
        <v>367</v>
      </c>
      <c r="GT315">
        <v>1</v>
      </c>
      <c r="GW315" s="27">
        <v>0</v>
      </c>
      <c r="GY315" s="27">
        <v>0</v>
      </c>
      <c r="HA315" t="s">
        <v>242</v>
      </c>
      <c r="HD315" s="27">
        <v>1</v>
      </c>
      <c r="HE315" s="2" t="s">
        <v>6325</v>
      </c>
      <c r="HF315">
        <v>1</v>
      </c>
      <c r="HI315">
        <v>0.66666666699999999</v>
      </c>
      <c r="HJ315">
        <v>1</v>
      </c>
      <c r="HK315">
        <v>0.5</v>
      </c>
      <c r="HL315">
        <v>1</v>
      </c>
      <c r="HM315">
        <v>0.9</v>
      </c>
      <c r="HN315">
        <v>0</v>
      </c>
      <c r="HO315">
        <v>0.25</v>
      </c>
      <c r="HP315">
        <v>0.66666666699999999</v>
      </c>
      <c r="HQ315">
        <v>1</v>
      </c>
      <c r="HR315">
        <v>1</v>
      </c>
      <c r="HS315">
        <v>0</v>
      </c>
      <c r="HT315">
        <v>1</v>
      </c>
      <c r="HU315">
        <v>1</v>
      </c>
      <c r="HV315">
        <v>0.72222222199999997</v>
      </c>
      <c r="HW315">
        <v>0.53749999999999998</v>
      </c>
      <c r="HX315">
        <v>0.73333333300000003</v>
      </c>
      <c r="HY315">
        <v>0.66435185200000002</v>
      </c>
      <c r="HZ315" t="s">
        <v>6326</v>
      </c>
      <c r="IA315" t="s">
        <v>266</v>
      </c>
      <c r="IB315" t="s">
        <v>6310</v>
      </c>
      <c r="IC315">
        <v>47020</v>
      </c>
      <c r="ID315">
        <v>38185</v>
      </c>
      <c r="IE315">
        <v>44430</v>
      </c>
      <c r="IF315">
        <v>55323</v>
      </c>
      <c r="IG315">
        <v>47020</v>
      </c>
    </row>
    <row r="316" spans="1:241" customFormat="1" ht="14" customHeight="1" x14ac:dyDescent="0.2">
      <c r="A316">
        <v>315</v>
      </c>
      <c r="B316">
        <v>343</v>
      </c>
      <c r="C316" s="1">
        <v>44795.604861111111</v>
      </c>
      <c r="D316" s="1">
        <v>44795.604861111111</v>
      </c>
      <c r="E316">
        <v>4</v>
      </c>
      <c r="G316" t="s">
        <v>242</v>
      </c>
      <c r="H316" t="s">
        <v>242</v>
      </c>
      <c r="I316">
        <v>1</v>
      </c>
      <c r="J316" s="1">
        <v>44795.604861111111</v>
      </c>
      <c r="K316" t="s">
        <v>6327</v>
      </c>
      <c r="L316" t="s">
        <v>242</v>
      </c>
      <c r="M316" t="s">
        <v>242</v>
      </c>
      <c r="P316" t="s">
        <v>242</v>
      </c>
      <c r="Q316" t="s">
        <v>242</v>
      </c>
      <c r="T316" t="s">
        <v>6328</v>
      </c>
      <c r="V316" t="s">
        <v>6329</v>
      </c>
      <c r="W316" t="s">
        <v>6330</v>
      </c>
      <c r="X316">
        <v>4841</v>
      </c>
      <c r="Y316" t="s">
        <v>1487</v>
      </c>
      <c r="Z316" t="s">
        <v>1488</v>
      </c>
      <c r="AA316">
        <v>2019</v>
      </c>
      <c r="AC316">
        <v>0</v>
      </c>
      <c r="AF316">
        <v>13</v>
      </c>
      <c r="AG316" t="s">
        <v>242</v>
      </c>
      <c r="AJ316" s="27">
        <v>1</v>
      </c>
      <c r="AK316">
        <v>0</v>
      </c>
      <c r="AL316" s="27">
        <v>1</v>
      </c>
      <c r="AM316">
        <v>0</v>
      </c>
      <c r="AN316" s="27">
        <v>1</v>
      </c>
      <c r="AO316">
        <v>0</v>
      </c>
      <c r="AP316" t="s">
        <v>6331</v>
      </c>
      <c r="AQ316">
        <v>3</v>
      </c>
      <c r="AT316" s="27">
        <v>1</v>
      </c>
      <c r="AU316">
        <v>1</v>
      </c>
      <c r="AV316" s="21">
        <f t="shared" si="16"/>
        <v>7.6923076923076925</v>
      </c>
      <c r="AW316">
        <v>2</v>
      </c>
      <c r="AZ316" s="27">
        <v>1</v>
      </c>
      <c r="BA316">
        <v>2</v>
      </c>
      <c r="BB316" s="21">
        <f t="shared" si="17"/>
        <v>15.384615384615385</v>
      </c>
      <c r="BC316" t="s">
        <v>242</v>
      </c>
      <c r="BF316" s="27">
        <v>1</v>
      </c>
      <c r="BI316">
        <v>2</v>
      </c>
      <c r="BL316" s="27">
        <v>1</v>
      </c>
      <c r="BM316">
        <v>2</v>
      </c>
      <c r="BP316" s="27">
        <v>1</v>
      </c>
      <c r="BQ316">
        <v>1</v>
      </c>
      <c r="BR316" s="21">
        <f t="shared" si="18"/>
        <v>7.6923076923076925</v>
      </c>
      <c r="BS316" t="s">
        <v>6332</v>
      </c>
      <c r="BT316">
        <v>3</v>
      </c>
      <c r="BW316" s="27">
        <v>1</v>
      </c>
      <c r="BX316">
        <v>3</v>
      </c>
      <c r="BY316" s="21">
        <f t="shared" si="19"/>
        <v>23.076923076923077</v>
      </c>
      <c r="BZ316">
        <v>2</v>
      </c>
      <c r="CA316">
        <v>3</v>
      </c>
      <c r="CD316" s="27">
        <v>0</v>
      </c>
      <c r="CF316" t="s">
        <v>242</v>
      </c>
      <c r="CG316" t="s">
        <v>242</v>
      </c>
      <c r="CI316" s="27">
        <v>0</v>
      </c>
      <c r="CK316" t="s">
        <v>242</v>
      </c>
      <c r="CN316" s="27">
        <v>0</v>
      </c>
      <c r="CO316" s="27">
        <v>0</v>
      </c>
      <c r="CP316" t="s">
        <v>242</v>
      </c>
      <c r="CQ316" t="s">
        <v>242</v>
      </c>
      <c r="CR316" t="s">
        <v>242</v>
      </c>
      <c r="CU316" s="27">
        <v>0.5</v>
      </c>
      <c r="CV316" s="2" t="s">
        <v>6333</v>
      </c>
      <c r="CW316">
        <v>1</v>
      </c>
      <c r="CZ316" s="27">
        <v>0</v>
      </c>
      <c r="DA316" t="s">
        <v>242</v>
      </c>
      <c r="DB316" t="s">
        <v>242</v>
      </c>
      <c r="DD316" s="27">
        <v>0</v>
      </c>
      <c r="DE316" t="s">
        <v>242</v>
      </c>
      <c r="DF316" t="s">
        <v>242</v>
      </c>
      <c r="DH316" t="s">
        <v>242</v>
      </c>
      <c r="DI316" t="s">
        <v>242</v>
      </c>
      <c r="DJ316" t="s">
        <v>242</v>
      </c>
      <c r="DL316" s="27">
        <v>0</v>
      </c>
      <c r="DM316" t="s">
        <v>242</v>
      </c>
      <c r="DN316" t="s">
        <v>242</v>
      </c>
      <c r="DP316" t="s">
        <v>242</v>
      </c>
      <c r="DS316" s="27">
        <v>0</v>
      </c>
      <c r="DU316" s="27">
        <v>0</v>
      </c>
      <c r="DW316" s="27">
        <v>0</v>
      </c>
      <c r="DY316" s="27">
        <v>0</v>
      </c>
      <c r="EA316" s="27">
        <v>0</v>
      </c>
      <c r="EC316" s="27">
        <v>0</v>
      </c>
      <c r="EE316" s="27">
        <v>0</v>
      </c>
      <c r="EG316" s="27">
        <v>0</v>
      </c>
      <c r="EI316" s="27">
        <v>0</v>
      </c>
      <c r="EK316" s="27">
        <v>0</v>
      </c>
      <c r="EM316" t="s">
        <v>242</v>
      </c>
      <c r="EP316" s="27">
        <v>0</v>
      </c>
      <c r="EQ316" t="s">
        <v>242</v>
      </c>
      <c r="ER316" t="s">
        <v>242</v>
      </c>
      <c r="EU316" t="s">
        <v>242</v>
      </c>
      <c r="EV316" t="s">
        <v>242</v>
      </c>
      <c r="EX316" s="27">
        <v>0</v>
      </c>
      <c r="EY316" t="s">
        <v>242</v>
      </c>
      <c r="FA316" s="27">
        <v>0</v>
      </c>
      <c r="FB316" t="s">
        <v>242</v>
      </c>
      <c r="FD316" s="27">
        <v>0</v>
      </c>
      <c r="FE316" t="s">
        <v>242</v>
      </c>
      <c r="FG316" s="27">
        <v>0</v>
      </c>
      <c r="FH316" t="s">
        <v>242</v>
      </c>
      <c r="FJ316" t="s">
        <v>242</v>
      </c>
      <c r="FM316" s="27">
        <v>0</v>
      </c>
      <c r="FN316" t="s">
        <v>242</v>
      </c>
      <c r="FO316" t="s">
        <v>242</v>
      </c>
      <c r="FP316" t="s">
        <v>242</v>
      </c>
      <c r="FR316" s="27">
        <v>1</v>
      </c>
      <c r="FS316">
        <v>32</v>
      </c>
      <c r="FT316" t="s">
        <v>242</v>
      </c>
      <c r="FV316" s="27">
        <v>0.5</v>
      </c>
      <c r="FW316" t="s">
        <v>242</v>
      </c>
      <c r="FX316" t="s">
        <v>242</v>
      </c>
      <c r="FY316">
        <v>54</v>
      </c>
      <c r="FZ316" t="s">
        <v>242</v>
      </c>
      <c r="GA316" t="s">
        <v>242</v>
      </c>
      <c r="GB316" t="s">
        <v>242</v>
      </c>
      <c r="GC316" t="s">
        <v>242</v>
      </c>
      <c r="GD316" t="s">
        <v>242</v>
      </c>
      <c r="GE316" t="s">
        <v>6334</v>
      </c>
      <c r="GF316">
        <v>1</v>
      </c>
      <c r="GI316" s="27">
        <v>0</v>
      </c>
      <c r="GJ316" t="s">
        <v>242</v>
      </c>
      <c r="GK316" t="s">
        <v>242</v>
      </c>
      <c r="GM316" t="s">
        <v>242</v>
      </c>
      <c r="GP316" s="27">
        <v>1</v>
      </c>
      <c r="GQ316">
        <v>686.7</v>
      </c>
      <c r="GT316">
        <v>1</v>
      </c>
      <c r="GW316" s="27">
        <v>0</v>
      </c>
      <c r="GY316" s="27">
        <v>0</v>
      </c>
      <c r="HA316" t="s">
        <v>242</v>
      </c>
      <c r="HD316" s="27">
        <v>1</v>
      </c>
      <c r="HE316" s="2" t="s">
        <v>6335</v>
      </c>
      <c r="HF316">
        <v>1</v>
      </c>
      <c r="HI316">
        <v>0.88888888899999996</v>
      </c>
      <c r="HJ316">
        <v>0</v>
      </c>
      <c r="HK316">
        <v>0.25</v>
      </c>
      <c r="HL316">
        <v>0</v>
      </c>
      <c r="HM316">
        <v>0</v>
      </c>
      <c r="HN316">
        <v>0</v>
      </c>
      <c r="HO316">
        <v>0</v>
      </c>
      <c r="HP316">
        <v>0.5</v>
      </c>
      <c r="HQ316">
        <v>0</v>
      </c>
      <c r="HR316">
        <v>1</v>
      </c>
      <c r="HS316">
        <v>0</v>
      </c>
      <c r="HT316">
        <v>1</v>
      </c>
      <c r="HU316">
        <v>1</v>
      </c>
      <c r="HV316">
        <v>0.37962963</v>
      </c>
      <c r="HW316">
        <v>0</v>
      </c>
      <c r="HX316">
        <v>0.5</v>
      </c>
      <c r="HY316">
        <v>0.29320987700000001</v>
      </c>
      <c r="HZ316" t="s">
        <v>6336</v>
      </c>
      <c r="IA316" t="s">
        <v>266</v>
      </c>
      <c r="IB316" t="s">
        <v>6328</v>
      </c>
      <c r="IC316">
        <v>45764</v>
      </c>
      <c r="ID316">
        <v>48417</v>
      </c>
      <c r="IE316">
        <v>51682</v>
      </c>
      <c r="IF316">
        <v>54022</v>
      </c>
      <c r="IG316">
        <v>45764</v>
      </c>
    </row>
    <row r="317" spans="1:241" customFormat="1" ht="14" customHeight="1" x14ac:dyDescent="0.2">
      <c r="A317">
        <v>316</v>
      </c>
      <c r="B317">
        <v>344</v>
      </c>
      <c r="C317" s="1">
        <v>44795.604861111111</v>
      </c>
      <c r="D317" s="1">
        <v>44795.604861111111</v>
      </c>
      <c r="E317">
        <v>4</v>
      </c>
      <c r="G317" t="s">
        <v>242</v>
      </c>
      <c r="H317" t="s">
        <v>242</v>
      </c>
      <c r="I317">
        <v>1</v>
      </c>
      <c r="J317" s="1">
        <v>44795.604861111111</v>
      </c>
      <c r="K317" t="s">
        <v>6337</v>
      </c>
      <c r="L317" t="s">
        <v>242</v>
      </c>
      <c r="M317" t="s">
        <v>242</v>
      </c>
      <c r="P317" t="s">
        <v>242</v>
      </c>
      <c r="Q317" t="s">
        <v>242</v>
      </c>
      <c r="T317" t="s">
        <v>6338</v>
      </c>
      <c r="V317" t="s">
        <v>6339</v>
      </c>
      <c r="W317" t="s">
        <v>6340</v>
      </c>
      <c r="X317">
        <v>6200</v>
      </c>
      <c r="Y317" t="s">
        <v>319</v>
      </c>
      <c r="Z317" t="s">
        <v>1051</v>
      </c>
      <c r="AA317">
        <v>2020</v>
      </c>
      <c r="AC317">
        <v>0</v>
      </c>
      <c r="AF317">
        <v>25</v>
      </c>
      <c r="AG317" t="s">
        <v>242</v>
      </c>
      <c r="AJ317" s="27">
        <v>1</v>
      </c>
      <c r="AK317">
        <v>6</v>
      </c>
      <c r="AL317" s="27">
        <v>0</v>
      </c>
      <c r="AM317">
        <v>0</v>
      </c>
      <c r="AN317" s="27">
        <v>0</v>
      </c>
      <c r="AO317">
        <v>0</v>
      </c>
      <c r="AQ317">
        <v>3</v>
      </c>
      <c r="AT317" s="27">
        <v>1</v>
      </c>
      <c r="AU317">
        <v>1</v>
      </c>
      <c r="AV317" s="21">
        <f t="shared" si="16"/>
        <v>4</v>
      </c>
      <c r="AW317">
        <v>2</v>
      </c>
      <c r="AZ317" s="27">
        <v>1</v>
      </c>
      <c r="BA317">
        <v>3</v>
      </c>
      <c r="BB317" s="21">
        <f t="shared" si="17"/>
        <v>12</v>
      </c>
      <c r="BC317" t="s">
        <v>242</v>
      </c>
      <c r="BF317" s="27">
        <v>1</v>
      </c>
      <c r="BG317">
        <v>9</v>
      </c>
      <c r="BI317">
        <v>2</v>
      </c>
      <c r="BL317" s="27">
        <v>1</v>
      </c>
      <c r="BM317">
        <v>2</v>
      </c>
      <c r="BP317" s="27">
        <v>1</v>
      </c>
      <c r="BQ317">
        <v>7</v>
      </c>
      <c r="BR317" s="21">
        <f t="shared" si="18"/>
        <v>28.000000000000004</v>
      </c>
      <c r="BT317">
        <v>3</v>
      </c>
      <c r="BW317" s="27">
        <v>1</v>
      </c>
      <c r="BX317">
        <v>3</v>
      </c>
      <c r="BY317" s="21">
        <f t="shared" si="19"/>
        <v>12</v>
      </c>
      <c r="BZ317">
        <v>2</v>
      </c>
      <c r="CA317">
        <v>1</v>
      </c>
      <c r="CD317" s="27">
        <v>0</v>
      </c>
      <c r="CF317" t="s">
        <v>242</v>
      </c>
      <c r="CG317" t="s">
        <v>242</v>
      </c>
      <c r="CI317" s="27">
        <v>0</v>
      </c>
      <c r="CK317" t="s">
        <v>242</v>
      </c>
      <c r="CN317" s="27">
        <v>0</v>
      </c>
      <c r="CO317" s="27">
        <v>0</v>
      </c>
      <c r="CP317" t="s">
        <v>242</v>
      </c>
      <c r="CQ317" t="s">
        <v>242</v>
      </c>
      <c r="CR317" t="s">
        <v>242</v>
      </c>
      <c r="CU317" s="27">
        <v>1</v>
      </c>
      <c r="CV317" t="s">
        <v>6341</v>
      </c>
      <c r="CW317">
        <v>1</v>
      </c>
      <c r="CZ317" s="27">
        <v>1</v>
      </c>
      <c r="DA317">
        <v>635.69000000000005</v>
      </c>
      <c r="DB317">
        <v>2</v>
      </c>
      <c r="DC317" t="s">
        <v>6342</v>
      </c>
      <c r="DD317" s="27">
        <v>1</v>
      </c>
      <c r="DE317" t="s">
        <v>242</v>
      </c>
      <c r="DF317" t="s">
        <v>242</v>
      </c>
      <c r="DH317" t="s">
        <v>242</v>
      </c>
      <c r="DI317">
        <v>34327.26</v>
      </c>
      <c r="DJ317">
        <v>2</v>
      </c>
      <c r="DK317" t="s">
        <v>6343</v>
      </c>
      <c r="DL317" s="27">
        <v>1</v>
      </c>
      <c r="DM317">
        <v>12078.11</v>
      </c>
      <c r="DN317">
        <v>2</v>
      </c>
      <c r="DO317" t="s">
        <v>6344</v>
      </c>
      <c r="DP317">
        <v>1</v>
      </c>
      <c r="DS317" s="27">
        <v>1</v>
      </c>
      <c r="DT317" t="s">
        <v>6345</v>
      </c>
      <c r="DU317" s="27">
        <v>0</v>
      </c>
      <c r="DW317" s="27">
        <v>0</v>
      </c>
      <c r="DY317" s="27">
        <v>0</v>
      </c>
      <c r="EA317" s="27">
        <v>0</v>
      </c>
      <c r="EC317" s="27">
        <v>0</v>
      </c>
      <c r="EE317" s="27">
        <v>0</v>
      </c>
      <c r="EG317" s="27">
        <v>1</v>
      </c>
      <c r="EH317" t="s">
        <v>6346</v>
      </c>
      <c r="EI317" s="27">
        <v>1</v>
      </c>
      <c r="EJ317" t="s">
        <v>950</v>
      </c>
      <c r="EK317" s="27">
        <v>1</v>
      </c>
      <c r="EM317">
        <v>1</v>
      </c>
      <c r="EP317" s="27">
        <v>0</v>
      </c>
      <c r="EQ317" t="s">
        <v>242</v>
      </c>
      <c r="ER317" t="s">
        <v>242</v>
      </c>
      <c r="EU317" t="s">
        <v>242</v>
      </c>
      <c r="EV317" t="s">
        <v>242</v>
      </c>
      <c r="EX317" s="27">
        <v>0</v>
      </c>
      <c r="EY317" t="s">
        <v>242</v>
      </c>
      <c r="FA317" s="27">
        <v>0</v>
      </c>
      <c r="FB317" t="s">
        <v>242</v>
      </c>
      <c r="FD317" s="27">
        <v>0</v>
      </c>
      <c r="FE317" t="s">
        <v>242</v>
      </c>
      <c r="FG317" s="27">
        <v>0</v>
      </c>
      <c r="FH317" t="s">
        <v>242</v>
      </c>
      <c r="FJ317" t="s">
        <v>242</v>
      </c>
      <c r="FM317" s="27">
        <v>0</v>
      </c>
      <c r="FN317" t="s">
        <v>242</v>
      </c>
      <c r="FO317" t="s">
        <v>242</v>
      </c>
      <c r="FP317" t="s">
        <v>242</v>
      </c>
      <c r="FR317" s="27">
        <v>1</v>
      </c>
      <c r="FS317">
        <v>30</v>
      </c>
      <c r="FT317">
        <v>2</v>
      </c>
      <c r="FV317" s="27">
        <v>1</v>
      </c>
      <c r="FW317">
        <v>6.55</v>
      </c>
      <c r="FX317">
        <v>5.57</v>
      </c>
      <c r="FY317">
        <v>56.71</v>
      </c>
      <c r="FZ317">
        <v>22</v>
      </c>
      <c r="GA317" t="s">
        <v>242</v>
      </c>
      <c r="GB317" t="s">
        <v>242</v>
      </c>
      <c r="GC317" t="s">
        <v>242</v>
      </c>
      <c r="GD317">
        <v>1</v>
      </c>
      <c r="GF317">
        <v>1</v>
      </c>
      <c r="GI317" s="27">
        <v>0</v>
      </c>
      <c r="GJ317" t="s">
        <v>242</v>
      </c>
      <c r="GK317" t="s">
        <v>242</v>
      </c>
      <c r="GM317" t="s">
        <v>242</v>
      </c>
      <c r="GP317" s="27">
        <v>1</v>
      </c>
      <c r="GQ317">
        <v>109</v>
      </c>
      <c r="GT317">
        <v>1</v>
      </c>
      <c r="GW317" s="27">
        <v>0</v>
      </c>
      <c r="GY317" s="27">
        <v>0</v>
      </c>
      <c r="HA317" t="s">
        <v>242</v>
      </c>
      <c r="HD317" s="27">
        <v>1</v>
      </c>
      <c r="HE317" s="2" t="s">
        <v>6347</v>
      </c>
      <c r="HF317">
        <v>1</v>
      </c>
      <c r="HI317">
        <v>0.66666666699999999</v>
      </c>
      <c r="HJ317">
        <v>0</v>
      </c>
      <c r="HK317">
        <v>0.5</v>
      </c>
      <c r="HL317">
        <v>1</v>
      </c>
      <c r="HM317">
        <v>0.4</v>
      </c>
      <c r="HN317">
        <v>0</v>
      </c>
      <c r="HO317">
        <v>0</v>
      </c>
      <c r="HP317">
        <v>0.66666666699999999</v>
      </c>
      <c r="HQ317">
        <v>0</v>
      </c>
      <c r="HR317">
        <v>1</v>
      </c>
      <c r="HS317">
        <v>0</v>
      </c>
      <c r="HT317">
        <v>1</v>
      </c>
      <c r="HU317">
        <v>1</v>
      </c>
      <c r="HV317">
        <v>0.38888888900000002</v>
      </c>
      <c r="HW317">
        <v>0.35</v>
      </c>
      <c r="HX317">
        <v>0.53333333299999997</v>
      </c>
      <c r="HY317">
        <v>0.42407407400000002</v>
      </c>
      <c r="HZ317" t="s">
        <v>6348</v>
      </c>
      <c r="IA317" t="s">
        <v>266</v>
      </c>
      <c r="IB317" t="s">
        <v>6338</v>
      </c>
      <c r="IC317">
        <v>5147.8</v>
      </c>
      <c r="ID317">
        <v>5134.5</v>
      </c>
      <c r="IE317">
        <v>5135.1000000000004</v>
      </c>
      <c r="IF317">
        <v>5656.5</v>
      </c>
      <c r="IG317">
        <v>5147.8</v>
      </c>
    </row>
    <row r="318" spans="1:241" customFormat="1" ht="14" customHeight="1" x14ac:dyDescent="0.2">
      <c r="A318">
        <v>317</v>
      </c>
      <c r="B318">
        <v>345</v>
      </c>
      <c r="C318" s="1">
        <v>44795.604861111111</v>
      </c>
      <c r="D318" s="1">
        <v>44795.604861111111</v>
      </c>
      <c r="E318">
        <v>4</v>
      </c>
      <c r="G318" t="s">
        <v>242</v>
      </c>
      <c r="H318" t="s">
        <v>242</v>
      </c>
      <c r="I318">
        <v>1</v>
      </c>
      <c r="J318" s="1">
        <v>44795.604861111111</v>
      </c>
      <c r="K318" t="s">
        <v>6349</v>
      </c>
      <c r="L318" t="s">
        <v>242</v>
      </c>
      <c r="M318" t="s">
        <v>242</v>
      </c>
      <c r="P318" t="s">
        <v>242</v>
      </c>
      <c r="Q318" t="s">
        <v>242</v>
      </c>
      <c r="T318" t="s">
        <v>6350</v>
      </c>
      <c r="V318" t="s">
        <v>6351</v>
      </c>
      <c r="W318">
        <v>808513105</v>
      </c>
      <c r="X318">
        <v>6211</v>
      </c>
      <c r="Y318" t="s">
        <v>319</v>
      </c>
      <c r="Z318" t="s">
        <v>1051</v>
      </c>
      <c r="AA318">
        <v>2021</v>
      </c>
      <c r="AC318">
        <v>0</v>
      </c>
      <c r="AF318">
        <v>17</v>
      </c>
      <c r="AG318" t="s">
        <v>242</v>
      </c>
      <c r="AJ318" s="27">
        <v>1</v>
      </c>
      <c r="AK318">
        <v>12</v>
      </c>
      <c r="AL318" s="27">
        <v>1</v>
      </c>
      <c r="AM318">
        <v>12</v>
      </c>
      <c r="AN318" s="27">
        <v>1</v>
      </c>
      <c r="AO318">
        <v>12</v>
      </c>
      <c r="AQ318">
        <v>3</v>
      </c>
      <c r="AT318" s="27">
        <v>1</v>
      </c>
      <c r="AU318">
        <v>1</v>
      </c>
      <c r="AV318" s="21">
        <f t="shared" si="16"/>
        <v>5.8823529411764701</v>
      </c>
      <c r="AW318">
        <v>2</v>
      </c>
      <c r="AZ318" s="27">
        <v>1</v>
      </c>
      <c r="BA318">
        <v>3</v>
      </c>
      <c r="BB318" s="21">
        <f t="shared" si="17"/>
        <v>17.647058823529413</v>
      </c>
      <c r="BC318" t="s">
        <v>242</v>
      </c>
      <c r="BF318" s="27">
        <v>1</v>
      </c>
      <c r="BI318">
        <v>2</v>
      </c>
      <c r="BL318" s="27">
        <v>1</v>
      </c>
      <c r="BM318">
        <v>2</v>
      </c>
      <c r="BP318" s="27">
        <v>1</v>
      </c>
      <c r="BQ318">
        <v>4</v>
      </c>
      <c r="BR318" s="21">
        <f t="shared" si="18"/>
        <v>23.52941176470588</v>
      </c>
      <c r="BS318" t="s">
        <v>3471</v>
      </c>
      <c r="BT318">
        <v>1</v>
      </c>
      <c r="BW318" s="27">
        <v>0</v>
      </c>
      <c r="BX318" s="24" t="s">
        <v>242</v>
      </c>
      <c r="BY318" s="21" t="s">
        <v>242</v>
      </c>
      <c r="BZ318" t="s">
        <v>242</v>
      </c>
      <c r="CA318" t="s">
        <v>242</v>
      </c>
      <c r="CD318" s="27">
        <v>0</v>
      </c>
      <c r="CF318" t="s">
        <v>242</v>
      </c>
      <c r="CG318" t="s">
        <v>242</v>
      </c>
      <c r="CI318" s="27">
        <v>1</v>
      </c>
      <c r="CJ318" t="s">
        <v>6352</v>
      </c>
      <c r="CK318">
        <v>1</v>
      </c>
      <c r="CN318" s="27">
        <v>0</v>
      </c>
      <c r="CO318" s="27">
        <v>0</v>
      </c>
      <c r="CP318" t="s">
        <v>242</v>
      </c>
      <c r="CQ318" t="s">
        <v>242</v>
      </c>
      <c r="CR318" t="s">
        <v>242</v>
      </c>
      <c r="CU318" s="27">
        <v>0.5</v>
      </c>
      <c r="CV318" s="2" t="s">
        <v>6353</v>
      </c>
      <c r="CW318">
        <v>1</v>
      </c>
      <c r="CZ318" s="27">
        <v>0</v>
      </c>
      <c r="DA318" t="s">
        <v>242</v>
      </c>
      <c r="DB318" t="s">
        <v>242</v>
      </c>
      <c r="DC318" t="s">
        <v>6354</v>
      </c>
      <c r="DD318" s="27">
        <v>0</v>
      </c>
      <c r="DE318" t="s">
        <v>242</v>
      </c>
      <c r="DF318" t="s">
        <v>242</v>
      </c>
      <c r="DH318" t="s">
        <v>242</v>
      </c>
      <c r="DI318" t="s">
        <v>242</v>
      </c>
      <c r="DJ318" t="s">
        <v>242</v>
      </c>
      <c r="DL318" s="27">
        <v>0</v>
      </c>
      <c r="DM318" t="s">
        <v>242</v>
      </c>
      <c r="DN318" t="s">
        <v>242</v>
      </c>
      <c r="DP318" t="s">
        <v>242</v>
      </c>
      <c r="DS318" s="27">
        <v>0</v>
      </c>
      <c r="DU318" s="27">
        <v>0</v>
      </c>
      <c r="DW318" s="27">
        <v>0</v>
      </c>
      <c r="DY318" s="27">
        <v>0</v>
      </c>
      <c r="EA318" s="27">
        <v>0</v>
      </c>
      <c r="EC318" s="27">
        <v>0</v>
      </c>
      <c r="EE318" s="27">
        <v>0</v>
      </c>
      <c r="EG318" s="27">
        <v>0</v>
      </c>
      <c r="EI318" s="27">
        <v>0</v>
      </c>
      <c r="EK318" s="27">
        <v>0</v>
      </c>
      <c r="EM318" t="s">
        <v>242</v>
      </c>
      <c r="EP318" s="27">
        <v>0</v>
      </c>
      <c r="EQ318" t="s">
        <v>242</v>
      </c>
      <c r="ER318" t="s">
        <v>242</v>
      </c>
      <c r="EU318" t="s">
        <v>242</v>
      </c>
      <c r="EV318" t="s">
        <v>242</v>
      </c>
      <c r="EX318" s="27">
        <v>0</v>
      </c>
      <c r="EY318" t="s">
        <v>242</v>
      </c>
      <c r="FA318" s="27">
        <v>0</v>
      </c>
      <c r="FB318" t="s">
        <v>242</v>
      </c>
      <c r="FD318" s="27">
        <v>0</v>
      </c>
      <c r="FE318" t="s">
        <v>242</v>
      </c>
      <c r="FG318" s="27">
        <v>0</v>
      </c>
      <c r="FH318" t="s">
        <v>242</v>
      </c>
      <c r="FJ318" t="s">
        <v>242</v>
      </c>
      <c r="FM318" s="27">
        <v>0</v>
      </c>
      <c r="FN318" t="s">
        <v>242</v>
      </c>
      <c r="FO318" t="s">
        <v>242</v>
      </c>
      <c r="FP318" t="s">
        <v>242</v>
      </c>
      <c r="FR318" s="27">
        <v>0.5</v>
      </c>
      <c r="FS318">
        <v>37.979999999999997</v>
      </c>
      <c r="FT318" t="s">
        <v>242</v>
      </c>
      <c r="FU318" t="s">
        <v>6355</v>
      </c>
      <c r="FV318" s="27">
        <v>0.5</v>
      </c>
      <c r="FW318">
        <v>0.06</v>
      </c>
      <c r="FX318">
        <v>0.1</v>
      </c>
      <c r="FY318">
        <v>68.16</v>
      </c>
      <c r="FZ318">
        <v>13.05</v>
      </c>
      <c r="GA318" t="s">
        <v>242</v>
      </c>
      <c r="GB318" t="s">
        <v>242</v>
      </c>
      <c r="GC318" t="s">
        <v>242</v>
      </c>
      <c r="GD318" t="s">
        <v>242</v>
      </c>
      <c r="GE318" t="s">
        <v>6356</v>
      </c>
      <c r="GF318">
        <v>1</v>
      </c>
      <c r="GI318" s="27">
        <v>0</v>
      </c>
      <c r="GJ318" t="s">
        <v>242</v>
      </c>
      <c r="GK318" t="s">
        <v>242</v>
      </c>
      <c r="GM318" t="s">
        <v>242</v>
      </c>
      <c r="GP318" s="27">
        <v>1</v>
      </c>
      <c r="GQ318">
        <v>140</v>
      </c>
      <c r="GT318">
        <v>1</v>
      </c>
      <c r="GW318" s="27">
        <v>0</v>
      </c>
      <c r="GY318" s="27">
        <v>0</v>
      </c>
      <c r="HA318" t="s">
        <v>242</v>
      </c>
      <c r="HD318" s="27">
        <v>1</v>
      </c>
      <c r="HE318" t="s">
        <v>6357</v>
      </c>
      <c r="HF318">
        <v>1</v>
      </c>
      <c r="HI318">
        <v>0.77777777800000003</v>
      </c>
      <c r="HJ318">
        <v>1</v>
      </c>
      <c r="HK318">
        <v>0.25</v>
      </c>
      <c r="HL318">
        <v>0</v>
      </c>
      <c r="HM318">
        <v>0</v>
      </c>
      <c r="HN318">
        <v>0</v>
      </c>
      <c r="HO318">
        <v>0</v>
      </c>
      <c r="HP318">
        <v>0.33333333300000001</v>
      </c>
      <c r="HQ318">
        <v>0</v>
      </c>
      <c r="HR318">
        <v>1</v>
      </c>
      <c r="HS318">
        <v>0</v>
      </c>
      <c r="HT318">
        <v>1</v>
      </c>
      <c r="HU318">
        <v>1</v>
      </c>
      <c r="HV318">
        <v>0.67592592600000001</v>
      </c>
      <c r="HW318">
        <v>0</v>
      </c>
      <c r="HX318">
        <v>0.46666666699999998</v>
      </c>
      <c r="HY318">
        <v>0.38086419799999999</v>
      </c>
      <c r="HZ318" t="s">
        <v>6358</v>
      </c>
      <c r="IA318" t="s">
        <v>266</v>
      </c>
      <c r="IB318" t="s">
        <v>6350</v>
      </c>
      <c r="IC318">
        <v>11785</v>
      </c>
      <c r="ID318">
        <v>12109</v>
      </c>
      <c r="IE318">
        <v>18996</v>
      </c>
      <c r="IF318">
        <v>22307</v>
      </c>
      <c r="IG318">
        <v>11785</v>
      </c>
    </row>
    <row r="319" spans="1:241" customFormat="1" ht="14" customHeight="1" x14ac:dyDescent="0.2">
      <c r="A319">
        <v>318</v>
      </c>
      <c r="B319">
        <v>346</v>
      </c>
      <c r="C319" s="1">
        <v>44795.604861111111</v>
      </c>
      <c r="D319" s="1">
        <v>44795.604861111111</v>
      </c>
      <c r="E319">
        <v>4</v>
      </c>
      <c r="G319" t="s">
        <v>242</v>
      </c>
      <c r="H319" t="s">
        <v>242</v>
      </c>
      <c r="I319">
        <v>1</v>
      </c>
      <c r="J319" s="1">
        <v>44795.604861111111</v>
      </c>
      <c r="K319" t="s">
        <v>6359</v>
      </c>
      <c r="L319" t="s">
        <v>242</v>
      </c>
      <c r="M319" t="s">
        <v>242</v>
      </c>
      <c r="P319" t="s">
        <v>242</v>
      </c>
      <c r="Q319" t="s">
        <v>242</v>
      </c>
      <c r="T319" t="s">
        <v>6360</v>
      </c>
      <c r="V319" t="s">
        <v>6361</v>
      </c>
      <c r="W319">
        <v>674599105</v>
      </c>
      <c r="X319">
        <v>1311</v>
      </c>
      <c r="Y319" t="s">
        <v>248</v>
      </c>
      <c r="Z319" t="s">
        <v>249</v>
      </c>
      <c r="AA319">
        <v>2020</v>
      </c>
      <c r="AC319">
        <v>0</v>
      </c>
      <c r="AF319">
        <v>11</v>
      </c>
      <c r="AG319" t="s">
        <v>242</v>
      </c>
      <c r="AJ319" s="27">
        <v>1</v>
      </c>
      <c r="AK319">
        <v>10</v>
      </c>
      <c r="AL319" s="27">
        <v>1</v>
      </c>
      <c r="AM319">
        <v>5</v>
      </c>
      <c r="AN319" s="27">
        <v>0</v>
      </c>
      <c r="AO319">
        <v>0</v>
      </c>
      <c r="AQ319">
        <v>3</v>
      </c>
      <c r="AT319" s="27">
        <v>1</v>
      </c>
      <c r="AU319">
        <v>1</v>
      </c>
      <c r="AV319" s="21">
        <f t="shared" si="16"/>
        <v>9.0909090909090917</v>
      </c>
      <c r="AW319">
        <v>2</v>
      </c>
      <c r="AZ319" s="27">
        <v>1</v>
      </c>
      <c r="BA319">
        <v>3</v>
      </c>
      <c r="BB319" s="21">
        <f t="shared" si="17"/>
        <v>27.27272727272727</v>
      </c>
      <c r="BC319" t="s">
        <v>242</v>
      </c>
      <c r="BF319" s="27">
        <v>1</v>
      </c>
      <c r="BG319">
        <v>5</v>
      </c>
      <c r="BI319">
        <v>3</v>
      </c>
      <c r="BL319" s="27">
        <v>1</v>
      </c>
      <c r="BM319">
        <v>2</v>
      </c>
      <c r="BP319" s="27">
        <v>1</v>
      </c>
      <c r="BQ319">
        <v>2</v>
      </c>
      <c r="BR319" s="21">
        <f t="shared" si="18"/>
        <v>18.181818181818183</v>
      </c>
      <c r="BS319" t="s">
        <v>6362</v>
      </c>
      <c r="BT319">
        <v>3</v>
      </c>
      <c r="BW319" s="27">
        <v>1</v>
      </c>
      <c r="BX319">
        <v>3</v>
      </c>
      <c r="BY319" s="21">
        <f t="shared" si="19"/>
        <v>27.27272727272727</v>
      </c>
      <c r="BZ319">
        <v>1</v>
      </c>
      <c r="CA319">
        <v>3</v>
      </c>
      <c r="CD319" s="27">
        <v>0</v>
      </c>
      <c r="CF319" t="s">
        <v>242</v>
      </c>
      <c r="CG319" t="s">
        <v>242</v>
      </c>
      <c r="CI319" s="27">
        <v>0</v>
      </c>
      <c r="CK319" t="s">
        <v>242</v>
      </c>
      <c r="CN319" s="27">
        <v>0</v>
      </c>
      <c r="CO319" s="27">
        <v>0</v>
      </c>
      <c r="CP319" t="s">
        <v>242</v>
      </c>
      <c r="CQ319" t="s">
        <v>242</v>
      </c>
      <c r="CR319" t="s">
        <v>242</v>
      </c>
      <c r="CU319" s="27">
        <v>0</v>
      </c>
      <c r="CW319" t="s">
        <v>242</v>
      </c>
      <c r="CZ319" s="27">
        <v>1</v>
      </c>
      <c r="DA319">
        <v>16980000</v>
      </c>
      <c r="DB319">
        <v>2</v>
      </c>
      <c r="DD319" s="27">
        <v>0.5</v>
      </c>
      <c r="DE319" t="s">
        <v>242</v>
      </c>
      <c r="DF319" t="s">
        <v>242</v>
      </c>
      <c r="DH319" t="s">
        <v>242</v>
      </c>
      <c r="DI319">
        <v>6040000</v>
      </c>
      <c r="DJ319">
        <v>2</v>
      </c>
      <c r="DL319" s="27">
        <v>0</v>
      </c>
      <c r="DM319" t="s">
        <v>242</v>
      </c>
      <c r="DN319" t="s">
        <v>242</v>
      </c>
      <c r="DP319">
        <v>1</v>
      </c>
      <c r="DS319" s="27">
        <v>1</v>
      </c>
      <c r="DT319" s="2" t="s">
        <v>6363</v>
      </c>
      <c r="DU319" s="27">
        <v>1</v>
      </c>
      <c r="DV319" t="s">
        <v>6364</v>
      </c>
      <c r="DW319" s="27">
        <v>1</v>
      </c>
      <c r="DX319" t="s">
        <v>6365</v>
      </c>
      <c r="DY319" s="27">
        <v>1</v>
      </c>
      <c r="DZ319" s="2" t="s">
        <v>6366</v>
      </c>
      <c r="EA319" s="27">
        <v>1</v>
      </c>
      <c r="EB319" s="2" t="s">
        <v>6367</v>
      </c>
      <c r="EC319" s="27">
        <v>1</v>
      </c>
      <c r="ED319" s="2" t="s">
        <v>6368</v>
      </c>
      <c r="EE319" s="27">
        <v>1</v>
      </c>
      <c r="EF319" t="s">
        <v>6369</v>
      </c>
      <c r="EG319" s="27">
        <v>1</v>
      </c>
      <c r="EH319" t="s">
        <v>4037</v>
      </c>
      <c r="EI319" s="27">
        <v>1</v>
      </c>
      <c r="EJ319" t="s">
        <v>6370</v>
      </c>
      <c r="EK319" s="27">
        <v>1</v>
      </c>
      <c r="EL319" t="s">
        <v>6371</v>
      </c>
      <c r="EM319">
        <v>4</v>
      </c>
      <c r="EP319" s="27">
        <v>0</v>
      </c>
      <c r="EQ319" t="s">
        <v>242</v>
      </c>
      <c r="ER319" t="s">
        <v>242</v>
      </c>
      <c r="ET319" t="s">
        <v>6372</v>
      </c>
      <c r="EU319" t="s">
        <v>242</v>
      </c>
      <c r="EV319" t="s">
        <v>242</v>
      </c>
      <c r="EX319" s="27">
        <v>1</v>
      </c>
      <c r="EY319">
        <v>610579</v>
      </c>
      <c r="EZ319" t="s">
        <v>3418</v>
      </c>
      <c r="FA319" s="27">
        <v>0.5</v>
      </c>
      <c r="FB319" t="s">
        <v>242</v>
      </c>
      <c r="FC319" t="s">
        <v>6373</v>
      </c>
      <c r="FD319" s="27">
        <v>1</v>
      </c>
      <c r="FE319">
        <v>309753</v>
      </c>
      <c r="FG319" s="27">
        <v>0</v>
      </c>
      <c r="FH319" t="s">
        <v>242</v>
      </c>
      <c r="FJ319">
        <v>4</v>
      </c>
      <c r="FM319" s="27">
        <v>0</v>
      </c>
      <c r="FN319" t="s">
        <v>242</v>
      </c>
      <c r="FO319" t="s">
        <v>242</v>
      </c>
      <c r="FP319" t="s">
        <v>242</v>
      </c>
      <c r="FR319" s="27">
        <v>0</v>
      </c>
      <c r="FS319" t="s">
        <v>242</v>
      </c>
      <c r="FT319" t="s">
        <v>242</v>
      </c>
      <c r="FV319" s="27">
        <v>0</v>
      </c>
      <c r="FW319" t="s">
        <v>242</v>
      </c>
      <c r="FX319" t="s">
        <v>242</v>
      </c>
      <c r="FY319" t="s">
        <v>242</v>
      </c>
      <c r="FZ319" t="s">
        <v>242</v>
      </c>
      <c r="GA319" t="s">
        <v>242</v>
      </c>
      <c r="GB319" t="s">
        <v>242</v>
      </c>
      <c r="GC319" t="s">
        <v>242</v>
      </c>
      <c r="GD319" t="s">
        <v>242</v>
      </c>
      <c r="GF319" t="s">
        <v>242</v>
      </c>
      <c r="GI319" s="27">
        <v>0</v>
      </c>
      <c r="GJ319" t="s">
        <v>242</v>
      </c>
      <c r="GK319" t="s">
        <v>242</v>
      </c>
      <c r="GM319" t="s">
        <v>242</v>
      </c>
      <c r="GP319" s="27">
        <v>1</v>
      </c>
      <c r="GQ319">
        <v>104</v>
      </c>
      <c r="GT319">
        <v>1</v>
      </c>
      <c r="GW319" s="27">
        <v>0</v>
      </c>
      <c r="GY319" s="27">
        <v>0</v>
      </c>
      <c r="HA319" t="s">
        <v>242</v>
      </c>
      <c r="HD319" s="27">
        <v>1</v>
      </c>
      <c r="HF319">
        <v>1</v>
      </c>
      <c r="HI319">
        <v>0.77777777800000003</v>
      </c>
      <c r="HJ319">
        <v>0</v>
      </c>
      <c r="HK319">
        <v>0</v>
      </c>
      <c r="HL319">
        <v>0.5</v>
      </c>
      <c r="HM319">
        <v>1</v>
      </c>
      <c r="HN319">
        <v>0</v>
      </c>
      <c r="HO319">
        <v>0.625</v>
      </c>
      <c r="HP319">
        <v>0</v>
      </c>
      <c r="HQ319">
        <v>0</v>
      </c>
      <c r="HR319">
        <v>1</v>
      </c>
      <c r="HS319">
        <v>0</v>
      </c>
      <c r="HT319">
        <v>1</v>
      </c>
      <c r="HU319">
        <v>1</v>
      </c>
      <c r="HV319">
        <v>0.25925925900000002</v>
      </c>
      <c r="HW319">
        <v>0.53125</v>
      </c>
      <c r="HX319">
        <v>0.4</v>
      </c>
      <c r="HY319">
        <v>0.39683642000000002</v>
      </c>
      <c r="HZ319" t="s">
        <v>6374</v>
      </c>
      <c r="IA319" t="s">
        <v>266</v>
      </c>
      <c r="IB319" t="s">
        <v>6360</v>
      </c>
      <c r="IC319">
        <v>20393</v>
      </c>
      <c r="ID319">
        <v>17809</v>
      </c>
      <c r="IE319">
        <v>25956</v>
      </c>
      <c r="IF319">
        <v>36634</v>
      </c>
      <c r="IG319">
        <v>20393</v>
      </c>
    </row>
    <row r="320" spans="1:241" customFormat="1" ht="14" customHeight="1" x14ac:dyDescent="0.2">
      <c r="A320">
        <v>319</v>
      </c>
      <c r="B320">
        <v>347</v>
      </c>
      <c r="C320" s="1">
        <v>44795.604861111111</v>
      </c>
      <c r="D320" s="1">
        <v>44795.604861111111</v>
      </c>
      <c r="E320">
        <v>4</v>
      </c>
      <c r="G320" t="s">
        <v>242</v>
      </c>
      <c r="H320" t="s">
        <v>242</v>
      </c>
      <c r="I320">
        <v>1</v>
      </c>
      <c r="J320" s="1">
        <v>44795.604861111111</v>
      </c>
      <c r="K320" t="s">
        <v>6375</v>
      </c>
      <c r="L320" t="s">
        <v>242</v>
      </c>
      <c r="M320" t="s">
        <v>242</v>
      </c>
      <c r="P320" t="s">
        <v>242</v>
      </c>
      <c r="Q320" t="s">
        <v>242</v>
      </c>
      <c r="T320" t="s">
        <v>6376</v>
      </c>
      <c r="V320" t="s">
        <v>6377</v>
      </c>
      <c r="W320">
        <v>252131107</v>
      </c>
      <c r="X320">
        <v>3841</v>
      </c>
      <c r="Y320" t="s">
        <v>350</v>
      </c>
      <c r="Z320" t="s">
        <v>992</v>
      </c>
      <c r="AA320">
        <v>2021</v>
      </c>
      <c r="AC320">
        <v>0</v>
      </c>
      <c r="AF320">
        <v>11</v>
      </c>
      <c r="AG320" t="s">
        <v>242</v>
      </c>
      <c r="AJ320" s="27">
        <v>0</v>
      </c>
      <c r="AK320">
        <v>0</v>
      </c>
      <c r="AL320" s="27">
        <v>0</v>
      </c>
      <c r="AM320">
        <v>0</v>
      </c>
      <c r="AN320" s="27">
        <v>0</v>
      </c>
      <c r="AO320">
        <v>0</v>
      </c>
      <c r="AQ320" t="s">
        <v>242</v>
      </c>
      <c r="AT320" s="27">
        <v>1</v>
      </c>
      <c r="AU320">
        <v>1</v>
      </c>
      <c r="AV320" s="21">
        <f t="shared" si="16"/>
        <v>9.0909090909090917</v>
      </c>
      <c r="AW320">
        <v>2</v>
      </c>
      <c r="AZ320" s="27">
        <v>1</v>
      </c>
      <c r="BA320">
        <v>2</v>
      </c>
      <c r="BB320" s="21">
        <f t="shared" si="17"/>
        <v>18.181818181818183</v>
      </c>
      <c r="BC320" t="s">
        <v>242</v>
      </c>
      <c r="BF320" s="27">
        <v>1</v>
      </c>
      <c r="BI320">
        <v>2</v>
      </c>
      <c r="BL320" s="27">
        <v>1</v>
      </c>
      <c r="BM320">
        <v>2</v>
      </c>
      <c r="BP320" s="27">
        <v>1</v>
      </c>
      <c r="BQ320">
        <v>3</v>
      </c>
      <c r="BR320" s="21">
        <f t="shared" si="18"/>
        <v>27.27272727272727</v>
      </c>
      <c r="BT320">
        <v>1</v>
      </c>
      <c r="BW320" s="27">
        <v>1</v>
      </c>
      <c r="BX320">
        <v>2</v>
      </c>
      <c r="BY320" s="21">
        <f t="shared" si="19"/>
        <v>18.181818181818183</v>
      </c>
      <c r="BZ320">
        <v>1</v>
      </c>
      <c r="CA320">
        <v>1</v>
      </c>
      <c r="CD320" s="27">
        <v>0</v>
      </c>
      <c r="CF320" t="s">
        <v>242</v>
      </c>
      <c r="CG320" t="s">
        <v>242</v>
      </c>
      <c r="CI320" s="27">
        <v>0</v>
      </c>
      <c r="CK320" t="s">
        <v>242</v>
      </c>
      <c r="CN320" s="27">
        <v>0</v>
      </c>
      <c r="CO320" s="27">
        <v>0.5</v>
      </c>
      <c r="CP320" t="s">
        <v>242</v>
      </c>
      <c r="CQ320">
        <v>100</v>
      </c>
      <c r="CR320" t="s">
        <v>242</v>
      </c>
      <c r="CS320" s="2" t="s">
        <v>6378</v>
      </c>
      <c r="CU320" s="27">
        <v>1</v>
      </c>
      <c r="CV320" t="s">
        <v>6379</v>
      </c>
      <c r="CW320">
        <v>1</v>
      </c>
      <c r="CZ320" s="27">
        <v>0</v>
      </c>
      <c r="DA320" t="s">
        <v>242</v>
      </c>
      <c r="DB320" t="s">
        <v>242</v>
      </c>
      <c r="DD320" s="27">
        <v>0</v>
      </c>
      <c r="DE320" t="s">
        <v>242</v>
      </c>
      <c r="DF320" t="s">
        <v>242</v>
      </c>
      <c r="DH320" t="s">
        <v>242</v>
      </c>
      <c r="DI320" t="s">
        <v>242</v>
      </c>
      <c r="DJ320" t="s">
        <v>242</v>
      </c>
      <c r="DL320" s="27">
        <v>0</v>
      </c>
      <c r="DM320" t="s">
        <v>242</v>
      </c>
      <c r="DN320" t="s">
        <v>242</v>
      </c>
      <c r="DP320" t="s">
        <v>242</v>
      </c>
      <c r="DS320" s="27">
        <v>1</v>
      </c>
      <c r="DT320" t="s">
        <v>6380</v>
      </c>
      <c r="DU320" s="27">
        <v>0</v>
      </c>
      <c r="DW320" s="27">
        <v>0</v>
      </c>
      <c r="DY320" s="27">
        <v>1</v>
      </c>
      <c r="DZ320" t="s">
        <v>6381</v>
      </c>
      <c r="EA320" s="27">
        <v>0</v>
      </c>
      <c r="EC320" s="27">
        <v>0</v>
      </c>
      <c r="EE320" s="27">
        <v>0</v>
      </c>
      <c r="EG320" s="27">
        <v>0</v>
      </c>
      <c r="EI320" s="27">
        <v>0</v>
      </c>
      <c r="EK320" s="27">
        <v>0</v>
      </c>
      <c r="EM320">
        <v>1</v>
      </c>
      <c r="EP320" s="27">
        <v>0</v>
      </c>
      <c r="EQ320" t="s">
        <v>242</v>
      </c>
      <c r="ER320" t="s">
        <v>242</v>
      </c>
      <c r="EU320" t="s">
        <v>242</v>
      </c>
      <c r="EV320" t="s">
        <v>242</v>
      </c>
      <c r="EX320" s="27">
        <v>0</v>
      </c>
      <c r="EY320" t="s">
        <v>242</v>
      </c>
      <c r="FA320" s="27">
        <v>0</v>
      </c>
      <c r="FB320" t="s">
        <v>242</v>
      </c>
      <c r="FD320" s="27">
        <v>0</v>
      </c>
      <c r="FE320" t="s">
        <v>242</v>
      </c>
      <c r="FG320" s="27">
        <v>0</v>
      </c>
      <c r="FH320" t="s">
        <v>242</v>
      </c>
      <c r="FJ320" t="s">
        <v>242</v>
      </c>
      <c r="FM320" s="27">
        <v>0</v>
      </c>
      <c r="FN320" t="s">
        <v>242</v>
      </c>
      <c r="FO320" t="s">
        <v>242</v>
      </c>
      <c r="FP320" t="s">
        <v>242</v>
      </c>
      <c r="FR320" s="27">
        <v>1</v>
      </c>
      <c r="FS320">
        <v>45</v>
      </c>
      <c r="FT320">
        <v>2</v>
      </c>
      <c r="FU320" t="s">
        <v>6382</v>
      </c>
      <c r="FV320" s="27">
        <v>0</v>
      </c>
      <c r="FW320" t="s">
        <v>242</v>
      </c>
      <c r="FX320" t="s">
        <v>242</v>
      </c>
      <c r="FY320" t="s">
        <v>242</v>
      </c>
      <c r="FZ320" t="s">
        <v>242</v>
      </c>
      <c r="GA320" t="s">
        <v>242</v>
      </c>
      <c r="GB320" t="s">
        <v>242</v>
      </c>
      <c r="GC320" t="s">
        <v>242</v>
      </c>
      <c r="GD320" t="s">
        <v>242</v>
      </c>
      <c r="GF320">
        <v>1</v>
      </c>
      <c r="GI320" s="27">
        <v>0</v>
      </c>
      <c r="GJ320" t="s">
        <v>242</v>
      </c>
      <c r="GK320" t="s">
        <v>242</v>
      </c>
      <c r="GM320" t="s">
        <v>242</v>
      </c>
      <c r="GP320" s="27">
        <v>1</v>
      </c>
      <c r="GQ320">
        <v>197</v>
      </c>
      <c r="GT320">
        <v>1</v>
      </c>
      <c r="GW320" s="27">
        <v>0</v>
      </c>
      <c r="GY320" s="27">
        <v>0</v>
      </c>
      <c r="HA320" t="s">
        <v>242</v>
      </c>
      <c r="HD320" s="27">
        <v>0</v>
      </c>
      <c r="HF320" t="s">
        <v>242</v>
      </c>
      <c r="HI320">
        <v>0.66666666699999999</v>
      </c>
      <c r="HJ320">
        <v>0</v>
      </c>
      <c r="HK320">
        <v>0.75</v>
      </c>
      <c r="HL320">
        <v>0</v>
      </c>
      <c r="HM320">
        <v>0.2</v>
      </c>
      <c r="HN320">
        <v>0</v>
      </c>
      <c r="HO320">
        <v>0</v>
      </c>
      <c r="HP320">
        <v>0.33333333300000001</v>
      </c>
      <c r="HQ320">
        <v>0</v>
      </c>
      <c r="HR320">
        <v>1</v>
      </c>
      <c r="HS320">
        <v>0</v>
      </c>
      <c r="HT320">
        <v>0</v>
      </c>
      <c r="HU320">
        <v>1</v>
      </c>
      <c r="HV320">
        <v>0.47222222200000002</v>
      </c>
      <c r="HW320">
        <v>0.05</v>
      </c>
      <c r="HX320">
        <v>0.26666666700000002</v>
      </c>
      <c r="HY320">
        <v>0.26296296299999999</v>
      </c>
      <c r="HZ320" t="s">
        <v>6383</v>
      </c>
      <c r="IA320" t="s">
        <v>266</v>
      </c>
      <c r="IB320" t="s">
        <v>6376</v>
      </c>
      <c r="IC320">
        <v>1476</v>
      </c>
      <c r="ID320">
        <v>1926.7</v>
      </c>
      <c r="IE320">
        <v>2448.5</v>
      </c>
      <c r="IF320">
        <v>2909.8</v>
      </c>
      <c r="IG320">
        <v>1476</v>
      </c>
    </row>
    <row r="321" spans="1:241" customFormat="1" ht="14" customHeight="1" x14ac:dyDescent="0.2">
      <c r="A321">
        <v>320</v>
      </c>
      <c r="B321">
        <v>348</v>
      </c>
      <c r="C321" s="1">
        <v>44795.604861111111</v>
      </c>
      <c r="D321" s="1">
        <v>44795.604861111111</v>
      </c>
      <c r="E321">
        <v>4</v>
      </c>
      <c r="G321" t="s">
        <v>242</v>
      </c>
      <c r="H321" t="s">
        <v>242</v>
      </c>
      <c r="I321">
        <v>1</v>
      </c>
      <c r="J321" s="1">
        <v>44795.604861111111</v>
      </c>
      <c r="K321" t="s">
        <v>6384</v>
      </c>
      <c r="L321" t="s">
        <v>242</v>
      </c>
      <c r="M321" t="s">
        <v>242</v>
      </c>
      <c r="P321" t="s">
        <v>242</v>
      </c>
      <c r="Q321" t="s">
        <v>242</v>
      </c>
      <c r="T321" t="s">
        <v>6385</v>
      </c>
      <c r="U321" s="24">
        <v>14272</v>
      </c>
      <c r="V321" t="s">
        <v>6386</v>
      </c>
      <c r="W321">
        <v>110122108</v>
      </c>
      <c r="X321">
        <v>2834</v>
      </c>
      <c r="Y321" t="s">
        <v>350</v>
      </c>
      <c r="Z321" t="s">
        <v>974</v>
      </c>
      <c r="AA321">
        <v>2020</v>
      </c>
      <c r="AC321">
        <v>1</v>
      </c>
      <c r="AD321">
        <v>4</v>
      </c>
      <c r="AF321">
        <v>14</v>
      </c>
      <c r="AG321" t="s">
        <v>242</v>
      </c>
      <c r="AJ321" s="27">
        <v>0</v>
      </c>
      <c r="AK321">
        <v>0</v>
      </c>
      <c r="AL321" s="27">
        <v>0</v>
      </c>
      <c r="AM321">
        <v>0</v>
      </c>
      <c r="AN321" s="27">
        <v>0</v>
      </c>
      <c r="AO321">
        <v>0</v>
      </c>
      <c r="AQ321" t="s">
        <v>242</v>
      </c>
      <c r="AT321" s="27">
        <v>1</v>
      </c>
      <c r="AU321">
        <v>1</v>
      </c>
      <c r="AV321" s="21">
        <f t="shared" si="16"/>
        <v>7.1428571428571423</v>
      </c>
      <c r="AW321">
        <v>2</v>
      </c>
      <c r="AZ321" s="27">
        <v>1</v>
      </c>
      <c r="BA321">
        <v>2</v>
      </c>
      <c r="BB321" s="21">
        <f t="shared" si="17"/>
        <v>14.285714285714285</v>
      </c>
      <c r="BC321" t="s">
        <v>242</v>
      </c>
      <c r="BF321" s="27">
        <v>0</v>
      </c>
      <c r="BI321" t="s">
        <v>242</v>
      </c>
      <c r="BL321" s="27">
        <v>1</v>
      </c>
      <c r="BM321">
        <v>2</v>
      </c>
      <c r="BP321" s="27">
        <v>1</v>
      </c>
      <c r="BQ321">
        <v>5</v>
      </c>
      <c r="BR321" s="21">
        <f t="shared" si="18"/>
        <v>35.714285714285715</v>
      </c>
      <c r="BT321">
        <v>1</v>
      </c>
      <c r="BW321" s="27">
        <v>1</v>
      </c>
      <c r="BX321">
        <v>4</v>
      </c>
      <c r="BY321" s="21">
        <f t="shared" si="19"/>
        <v>28.571428571428569</v>
      </c>
      <c r="BZ321">
        <v>1</v>
      </c>
      <c r="CA321">
        <v>1</v>
      </c>
      <c r="CD321" s="27">
        <v>0</v>
      </c>
      <c r="CF321" t="s">
        <v>242</v>
      </c>
      <c r="CG321" t="s">
        <v>242</v>
      </c>
      <c r="CI321" s="27">
        <v>0.5</v>
      </c>
      <c r="CJ321" t="s">
        <v>6387</v>
      </c>
      <c r="CK321">
        <v>1</v>
      </c>
      <c r="CN321" s="27">
        <v>1</v>
      </c>
      <c r="CO321" s="27">
        <v>0</v>
      </c>
      <c r="CP321" t="s">
        <v>242</v>
      </c>
      <c r="CQ321" t="s">
        <v>242</v>
      </c>
      <c r="CR321" t="s">
        <v>242</v>
      </c>
      <c r="CU321" s="27">
        <v>0</v>
      </c>
      <c r="CW321" t="s">
        <v>242</v>
      </c>
      <c r="CZ321" s="27">
        <v>1</v>
      </c>
      <c r="DA321">
        <v>173000</v>
      </c>
      <c r="DB321">
        <v>2</v>
      </c>
      <c r="DD321" s="27">
        <v>1</v>
      </c>
      <c r="DE321" t="s">
        <v>242</v>
      </c>
      <c r="DF321" t="s">
        <v>242</v>
      </c>
      <c r="DH321" t="s">
        <v>242</v>
      </c>
      <c r="DI321">
        <v>111000</v>
      </c>
      <c r="DJ321">
        <v>2</v>
      </c>
      <c r="DL321" s="27">
        <v>1</v>
      </c>
      <c r="DM321">
        <v>55800</v>
      </c>
      <c r="DN321">
        <v>2</v>
      </c>
      <c r="DP321">
        <v>1</v>
      </c>
      <c r="DS321" s="27">
        <v>0</v>
      </c>
      <c r="DU321" s="27">
        <v>0</v>
      </c>
      <c r="DW321" s="27">
        <v>1</v>
      </c>
      <c r="DX321" t="s">
        <v>6388</v>
      </c>
      <c r="DY321" s="27">
        <v>1</v>
      </c>
      <c r="DZ321" s="2" t="s">
        <v>6389</v>
      </c>
      <c r="EA321" s="27">
        <v>0</v>
      </c>
      <c r="EC321" s="27">
        <v>0</v>
      </c>
      <c r="EE321" s="27">
        <v>0</v>
      </c>
      <c r="EG321" s="27">
        <v>0.5</v>
      </c>
      <c r="EH321" t="s">
        <v>6390</v>
      </c>
      <c r="EI321" s="27">
        <v>1</v>
      </c>
      <c r="EJ321" t="s">
        <v>6391</v>
      </c>
      <c r="EK321" s="27">
        <v>1</v>
      </c>
      <c r="EM321">
        <v>1</v>
      </c>
      <c r="EP321" s="27">
        <v>0</v>
      </c>
      <c r="EQ321" t="s">
        <v>242</v>
      </c>
      <c r="ER321" t="s">
        <v>242</v>
      </c>
      <c r="ET321" t="s">
        <v>6392</v>
      </c>
      <c r="EU321" t="s">
        <v>242</v>
      </c>
      <c r="EV321" t="s">
        <v>242</v>
      </c>
      <c r="EX321" s="27">
        <v>0</v>
      </c>
      <c r="EY321" t="s">
        <v>242</v>
      </c>
      <c r="FA321" s="27">
        <v>0</v>
      </c>
      <c r="FB321" t="s">
        <v>242</v>
      </c>
      <c r="FD321" s="27">
        <v>1</v>
      </c>
      <c r="FE321">
        <v>2592</v>
      </c>
      <c r="FG321" s="27">
        <v>0</v>
      </c>
      <c r="FH321" t="s">
        <v>242</v>
      </c>
      <c r="FJ321" t="s">
        <v>242</v>
      </c>
      <c r="FM321" s="27">
        <v>1</v>
      </c>
      <c r="FN321" t="s">
        <v>242</v>
      </c>
      <c r="FO321" t="s">
        <v>242</v>
      </c>
      <c r="FP321" t="s">
        <v>242</v>
      </c>
      <c r="FQ321" t="s">
        <v>6393</v>
      </c>
      <c r="FR321" s="27">
        <v>1</v>
      </c>
      <c r="FS321">
        <v>50.6</v>
      </c>
      <c r="FT321" t="s">
        <v>242</v>
      </c>
      <c r="FU321" t="s">
        <v>6394</v>
      </c>
      <c r="FV321" s="27">
        <v>0.5</v>
      </c>
      <c r="FW321" t="s">
        <v>242</v>
      </c>
      <c r="FX321" t="s">
        <v>242</v>
      </c>
      <c r="FY321" t="s">
        <v>242</v>
      </c>
      <c r="FZ321" t="s">
        <v>242</v>
      </c>
      <c r="GA321" t="s">
        <v>242</v>
      </c>
      <c r="GB321" t="s">
        <v>242</v>
      </c>
      <c r="GC321" t="s">
        <v>242</v>
      </c>
      <c r="GD321" t="s">
        <v>242</v>
      </c>
      <c r="GE321" t="s">
        <v>6395</v>
      </c>
      <c r="GF321">
        <v>1</v>
      </c>
      <c r="GI321" s="27">
        <v>0</v>
      </c>
      <c r="GJ321" t="s">
        <v>242</v>
      </c>
      <c r="GK321" t="s">
        <v>242</v>
      </c>
      <c r="GM321" t="s">
        <v>242</v>
      </c>
      <c r="GP321" s="44">
        <v>1</v>
      </c>
      <c r="GQ321">
        <v>137</v>
      </c>
      <c r="GT321" t="s">
        <v>242</v>
      </c>
      <c r="GW321" s="27">
        <v>1</v>
      </c>
      <c r="GY321" s="27">
        <v>1</v>
      </c>
      <c r="GZ321" t="s">
        <v>6396</v>
      </c>
      <c r="HA321">
        <v>1</v>
      </c>
      <c r="HD321" s="27">
        <v>1</v>
      </c>
      <c r="HE321" t="s">
        <v>6397</v>
      </c>
      <c r="HF321">
        <v>1</v>
      </c>
      <c r="HI321">
        <v>0.55555555599999995</v>
      </c>
      <c r="HJ321">
        <v>0.5</v>
      </c>
      <c r="HK321">
        <v>0</v>
      </c>
      <c r="HL321">
        <v>1</v>
      </c>
      <c r="HM321">
        <v>0.45</v>
      </c>
      <c r="HN321">
        <v>0</v>
      </c>
      <c r="HO321">
        <v>0.25</v>
      </c>
      <c r="HP321">
        <v>0.83333333300000001</v>
      </c>
      <c r="HQ321">
        <v>0</v>
      </c>
      <c r="HR321">
        <v>0</v>
      </c>
      <c r="HS321">
        <v>1</v>
      </c>
      <c r="HT321">
        <v>1</v>
      </c>
      <c r="HU321">
        <v>1</v>
      </c>
      <c r="HV321">
        <v>0.35185185200000002</v>
      </c>
      <c r="HW321">
        <v>0.42499999999999999</v>
      </c>
      <c r="HX321">
        <v>0.56666666700000001</v>
      </c>
      <c r="HY321">
        <v>0.447839506</v>
      </c>
      <c r="HZ321" t="s">
        <v>6398</v>
      </c>
      <c r="IA321" t="s">
        <v>266</v>
      </c>
      <c r="IB321" t="s">
        <v>6385</v>
      </c>
      <c r="IC321">
        <v>26145</v>
      </c>
      <c r="ID321">
        <v>42518</v>
      </c>
      <c r="IE321">
        <v>46385</v>
      </c>
      <c r="IF321">
        <v>46159</v>
      </c>
      <c r="IG321">
        <v>26145</v>
      </c>
    </row>
    <row r="322" spans="1:241" customFormat="1" ht="14" customHeight="1" x14ac:dyDescent="0.2">
      <c r="A322">
        <v>321</v>
      </c>
      <c r="B322">
        <v>349</v>
      </c>
      <c r="C322" s="1">
        <v>44795.604861111111</v>
      </c>
      <c r="D322" s="1">
        <v>44795.604861111111</v>
      </c>
      <c r="E322">
        <v>4</v>
      </c>
      <c r="G322" t="s">
        <v>242</v>
      </c>
      <c r="H322" t="s">
        <v>242</v>
      </c>
      <c r="I322">
        <v>1</v>
      </c>
      <c r="J322" s="1">
        <v>44795.604861111111</v>
      </c>
      <c r="K322" t="s">
        <v>6399</v>
      </c>
      <c r="L322" t="s">
        <v>242</v>
      </c>
      <c r="M322" t="s">
        <v>242</v>
      </c>
      <c r="P322" t="s">
        <v>242</v>
      </c>
      <c r="Q322" t="s">
        <v>242</v>
      </c>
      <c r="T322" t="s">
        <v>6400</v>
      </c>
      <c r="U322" s="24">
        <v>86312</v>
      </c>
      <c r="V322" t="s">
        <v>6401</v>
      </c>
      <c r="W322" s="3">
        <v>8.9400000000000006E+113</v>
      </c>
      <c r="X322">
        <v>6331</v>
      </c>
      <c r="Y322" t="s">
        <v>319</v>
      </c>
      <c r="Z322" t="s">
        <v>890</v>
      </c>
      <c r="AA322">
        <v>2019</v>
      </c>
      <c r="AC322">
        <v>0.5</v>
      </c>
      <c r="AD322">
        <v>11</v>
      </c>
      <c r="AF322">
        <v>11</v>
      </c>
      <c r="AG322" t="s">
        <v>242</v>
      </c>
      <c r="AJ322" s="27">
        <v>0</v>
      </c>
      <c r="AK322">
        <v>0</v>
      </c>
      <c r="AL322" s="27">
        <v>0</v>
      </c>
      <c r="AM322">
        <v>0</v>
      </c>
      <c r="AN322" s="27">
        <v>0</v>
      </c>
      <c r="AO322">
        <v>0</v>
      </c>
      <c r="AQ322" t="s">
        <v>242</v>
      </c>
      <c r="AT322" s="27">
        <v>1</v>
      </c>
      <c r="AU322">
        <v>1</v>
      </c>
      <c r="AV322" s="21">
        <f t="shared" si="16"/>
        <v>9.0909090909090917</v>
      </c>
      <c r="AW322">
        <v>2</v>
      </c>
      <c r="AZ322" s="27">
        <v>1</v>
      </c>
      <c r="BA322">
        <v>2</v>
      </c>
      <c r="BB322" s="21">
        <f t="shared" si="17"/>
        <v>18.181818181818183</v>
      </c>
      <c r="BC322" t="s">
        <v>242</v>
      </c>
      <c r="BF322" s="27">
        <v>1</v>
      </c>
      <c r="BG322">
        <v>9</v>
      </c>
      <c r="BI322">
        <v>2</v>
      </c>
      <c r="BL322" s="27">
        <v>1</v>
      </c>
      <c r="BM322">
        <v>2</v>
      </c>
      <c r="BP322" s="27">
        <v>1</v>
      </c>
      <c r="BQ322">
        <v>4</v>
      </c>
      <c r="BR322" s="21">
        <f t="shared" si="18"/>
        <v>36.363636363636367</v>
      </c>
      <c r="BT322">
        <v>1</v>
      </c>
      <c r="BW322" s="27">
        <v>0</v>
      </c>
      <c r="BX322" s="24" t="s">
        <v>242</v>
      </c>
      <c r="BY322" s="21" t="s">
        <v>242</v>
      </c>
      <c r="BZ322" t="s">
        <v>242</v>
      </c>
      <c r="CA322" t="s">
        <v>242</v>
      </c>
      <c r="CD322" s="27">
        <v>0</v>
      </c>
      <c r="CF322" t="s">
        <v>242</v>
      </c>
      <c r="CG322" t="s">
        <v>242</v>
      </c>
      <c r="CI322" s="27">
        <v>1</v>
      </c>
      <c r="CJ322" t="s">
        <v>6402</v>
      </c>
      <c r="CK322">
        <v>1</v>
      </c>
      <c r="CN322" s="27">
        <v>0</v>
      </c>
      <c r="CO322" s="27">
        <v>0</v>
      </c>
      <c r="CP322" t="s">
        <v>242</v>
      </c>
      <c r="CQ322" t="s">
        <v>242</v>
      </c>
      <c r="CR322" t="s">
        <v>242</v>
      </c>
      <c r="CT322" t="s">
        <v>6403</v>
      </c>
      <c r="CU322" s="27">
        <v>1</v>
      </c>
      <c r="CV322" t="s">
        <v>6404</v>
      </c>
      <c r="CW322">
        <v>1</v>
      </c>
      <c r="CZ322" s="27">
        <v>1</v>
      </c>
      <c r="DA322">
        <v>23746</v>
      </c>
      <c r="DB322">
        <v>2</v>
      </c>
      <c r="DD322" s="27">
        <v>1</v>
      </c>
      <c r="DE322" t="s">
        <v>242</v>
      </c>
      <c r="DF322" t="s">
        <v>242</v>
      </c>
      <c r="DH322" t="s">
        <v>242</v>
      </c>
      <c r="DI322">
        <v>27970</v>
      </c>
      <c r="DJ322">
        <v>2</v>
      </c>
      <c r="DL322" s="27">
        <v>1</v>
      </c>
      <c r="DM322">
        <v>17819</v>
      </c>
      <c r="DN322">
        <v>2</v>
      </c>
      <c r="DO322" t="s">
        <v>6405</v>
      </c>
      <c r="DP322">
        <v>1</v>
      </c>
      <c r="DS322" s="27">
        <v>1</v>
      </c>
      <c r="DT322" s="2" t="s">
        <v>6406</v>
      </c>
      <c r="DU322" s="27">
        <v>1</v>
      </c>
      <c r="DV322" t="s">
        <v>6407</v>
      </c>
      <c r="DW322" s="27">
        <v>1</v>
      </c>
      <c r="DX322" s="2" t="s">
        <v>6408</v>
      </c>
      <c r="DY322" s="27">
        <v>1</v>
      </c>
      <c r="DZ322" t="s">
        <v>6409</v>
      </c>
      <c r="EA322" s="27">
        <v>0</v>
      </c>
      <c r="EC322" s="27">
        <v>1</v>
      </c>
      <c r="ED322" t="s">
        <v>6410</v>
      </c>
      <c r="EE322" s="27">
        <v>1</v>
      </c>
      <c r="EF322" t="s">
        <v>6411</v>
      </c>
      <c r="EG322" s="27">
        <v>1</v>
      </c>
      <c r="EH322" t="s">
        <v>6412</v>
      </c>
      <c r="EI322" s="27">
        <v>1</v>
      </c>
      <c r="EJ322" t="s">
        <v>6413</v>
      </c>
      <c r="EK322" s="27">
        <v>1</v>
      </c>
      <c r="EL322" t="s">
        <v>6414</v>
      </c>
      <c r="EM322">
        <v>1</v>
      </c>
      <c r="EP322" s="27">
        <v>0</v>
      </c>
      <c r="EQ322" t="s">
        <v>242</v>
      </c>
      <c r="ER322" t="s">
        <v>242</v>
      </c>
      <c r="EU322" t="s">
        <v>242</v>
      </c>
      <c r="EV322" t="s">
        <v>242</v>
      </c>
      <c r="EX322" s="27">
        <v>0</v>
      </c>
      <c r="EY322" t="s">
        <v>242</v>
      </c>
      <c r="FA322" s="27">
        <v>0</v>
      </c>
      <c r="FB322" t="s">
        <v>242</v>
      </c>
      <c r="FD322" s="27">
        <v>0</v>
      </c>
      <c r="FE322" t="s">
        <v>242</v>
      </c>
      <c r="FG322" s="27">
        <v>0</v>
      </c>
      <c r="FH322" t="s">
        <v>242</v>
      </c>
      <c r="FJ322" t="s">
        <v>242</v>
      </c>
      <c r="FM322" s="27">
        <v>0</v>
      </c>
      <c r="FN322" t="s">
        <v>242</v>
      </c>
      <c r="FO322" t="s">
        <v>242</v>
      </c>
      <c r="FP322" t="s">
        <v>242</v>
      </c>
      <c r="FR322" s="27">
        <v>1</v>
      </c>
      <c r="FS322">
        <v>55</v>
      </c>
      <c r="FT322">
        <v>1</v>
      </c>
      <c r="FV322" s="27">
        <v>0.5</v>
      </c>
      <c r="FW322" t="s">
        <v>242</v>
      </c>
      <c r="FX322" t="s">
        <v>242</v>
      </c>
      <c r="FY322" t="s">
        <v>242</v>
      </c>
      <c r="FZ322" t="s">
        <v>242</v>
      </c>
      <c r="GA322" t="s">
        <v>242</v>
      </c>
      <c r="GB322" t="s">
        <v>242</v>
      </c>
      <c r="GC322" t="s">
        <v>242</v>
      </c>
      <c r="GD322">
        <v>1</v>
      </c>
      <c r="GE322" t="s">
        <v>6415</v>
      </c>
      <c r="GF322">
        <v>1</v>
      </c>
      <c r="GI322" s="27">
        <v>0</v>
      </c>
      <c r="GJ322" t="s">
        <v>242</v>
      </c>
      <c r="GK322" t="s">
        <v>242</v>
      </c>
      <c r="GM322" t="s">
        <v>242</v>
      </c>
      <c r="GP322" s="44">
        <v>1</v>
      </c>
      <c r="GQ322">
        <v>151</v>
      </c>
      <c r="GT322" t="s">
        <v>242</v>
      </c>
      <c r="GW322" s="27">
        <v>0</v>
      </c>
      <c r="GY322" s="27">
        <v>0</v>
      </c>
      <c r="HA322" t="s">
        <v>242</v>
      </c>
      <c r="HD322" s="27">
        <v>1</v>
      </c>
      <c r="HE322" t="s">
        <v>6416</v>
      </c>
      <c r="HF322">
        <v>1</v>
      </c>
      <c r="HI322">
        <v>0.55555555599999995</v>
      </c>
      <c r="HJ322">
        <v>1</v>
      </c>
      <c r="HK322">
        <v>0.5</v>
      </c>
      <c r="HL322">
        <v>1</v>
      </c>
      <c r="HM322">
        <v>0.9</v>
      </c>
      <c r="HN322">
        <v>0</v>
      </c>
      <c r="HO322">
        <v>0</v>
      </c>
      <c r="HP322">
        <v>0.5</v>
      </c>
      <c r="HQ322">
        <v>0</v>
      </c>
      <c r="HR322">
        <v>0</v>
      </c>
      <c r="HS322">
        <v>0</v>
      </c>
      <c r="HT322">
        <v>1</v>
      </c>
      <c r="HU322">
        <v>1</v>
      </c>
      <c r="HV322">
        <v>0.68518518500000003</v>
      </c>
      <c r="HW322">
        <v>0.47499999999999998</v>
      </c>
      <c r="HX322">
        <v>0.3</v>
      </c>
      <c r="HY322">
        <v>0.48672839499999998</v>
      </c>
      <c r="HZ322" t="s">
        <v>6417</v>
      </c>
      <c r="IA322" t="s">
        <v>266</v>
      </c>
      <c r="IB322" t="s">
        <v>6400</v>
      </c>
      <c r="IC322">
        <v>31621</v>
      </c>
      <c r="ID322">
        <v>32018</v>
      </c>
      <c r="IE322">
        <v>34856</v>
      </c>
      <c r="IF322">
        <v>36927</v>
      </c>
      <c r="IG322">
        <v>31621</v>
      </c>
    </row>
    <row r="323" spans="1:241" customFormat="1" ht="14" customHeight="1" x14ac:dyDescent="0.2">
      <c r="A323">
        <v>322</v>
      </c>
      <c r="B323">
        <v>350</v>
      </c>
      <c r="C323" s="1">
        <v>44795.604861111111</v>
      </c>
      <c r="D323" s="1">
        <v>44795.604861111111</v>
      </c>
      <c r="E323">
        <v>4</v>
      </c>
      <c r="G323" t="s">
        <v>242</v>
      </c>
      <c r="H323" t="s">
        <v>242</v>
      </c>
      <c r="I323">
        <v>1</v>
      </c>
      <c r="J323" s="1">
        <v>44795.604861111111</v>
      </c>
      <c r="K323" t="s">
        <v>6418</v>
      </c>
      <c r="L323" t="s">
        <v>242</v>
      </c>
      <c r="M323" t="s">
        <v>242</v>
      </c>
      <c r="P323" t="s">
        <v>242</v>
      </c>
      <c r="Q323" t="s">
        <v>242</v>
      </c>
      <c r="T323" t="s">
        <v>6419</v>
      </c>
      <c r="V323" t="s">
        <v>6420</v>
      </c>
      <c r="W323">
        <v>742718109</v>
      </c>
      <c r="X323">
        <v>2840</v>
      </c>
      <c r="Y323" t="s">
        <v>326</v>
      </c>
      <c r="Z323" t="s">
        <v>865</v>
      </c>
      <c r="AA323">
        <v>2020</v>
      </c>
      <c r="AC323">
        <v>0.5</v>
      </c>
      <c r="AF323">
        <v>13</v>
      </c>
      <c r="AG323" t="s">
        <v>242</v>
      </c>
      <c r="AJ323" s="27">
        <v>0</v>
      </c>
      <c r="AK323">
        <v>0</v>
      </c>
      <c r="AL323" s="27">
        <v>0</v>
      </c>
      <c r="AM323">
        <v>0</v>
      </c>
      <c r="AN323" s="27">
        <v>0</v>
      </c>
      <c r="AO323">
        <v>0</v>
      </c>
      <c r="AQ323" t="s">
        <v>242</v>
      </c>
      <c r="AT323" s="27">
        <v>1</v>
      </c>
      <c r="AU323">
        <v>1</v>
      </c>
      <c r="AV323" s="21">
        <f t="shared" ref="AV323:AV386" si="20">AU323/AF323*100</f>
        <v>7.6923076923076925</v>
      </c>
      <c r="AW323">
        <v>2</v>
      </c>
      <c r="AZ323" s="27">
        <v>1</v>
      </c>
      <c r="BA323">
        <v>3</v>
      </c>
      <c r="BB323" s="21">
        <f t="shared" ref="BB323:BB386" si="21">BA323/AF323*100</f>
        <v>23.076923076923077</v>
      </c>
      <c r="BC323" t="s">
        <v>242</v>
      </c>
      <c r="BF323" s="27">
        <v>1</v>
      </c>
      <c r="BI323">
        <v>2</v>
      </c>
      <c r="BL323" s="27">
        <v>1</v>
      </c>
      <c r="BM323">
        <v>2</v>
      </c>
      <c r="BP323" s="27">
        <v>1</v>
      </c>
      <c r="BQ323">
        <v>7</v>
      </c>
      <c r="BR323" s="21">
        <f t="shared" ref="BR323:BR386" si="22">BQ323/AF323*100</f>
        <v>53.846153846153847</v>
      </c>
      <c r="BT323">
        <v>1</v>
      </c>
      <c r="BW323" s="27">
        <v>1</v>
      </c>
      <c r="BX323">
        <v>3</v>
      </c>
      <c r="BY323" s="21">
        <f t="shared" ref="BY323:BY386" si="23">BX323/AF323*100</f>
        <v>23.076923076923077</v>
      </c>
      <c r="BZ323">
        <v>2</v>
      </c>
      <c r="CA323">
        <v>1</v>
      </c>
      <c r="CD323" s="27">
        <v>0</v>
      </c>
      <c r="CF323" t="s">
        <v>242</v>
      </c>
      <c r="CG323" t="s">
        <v>242</v>
      </c>
      <c r="CI323" s="27">
        <v>0</v>
      </c>
      <c r="CK323" t="s">
        <v>242</v>
      </c>
      <c r="CN323" s="27">
        <v>0</v>
      </c>
      <c r="CO323" s="27">
        <v>0.5</v>
      </c>
      <c r="CP323" t="s">
        <v>242</v>
      </c>
      <c r="CQ323">
        <v>100</v>
      </c>
      <c r="CR323" t="s">
        <v>242</v>
      </c>
      <c r="CS323" s="2" t="s">
        <v>6421</v>
      </c>
      <c r="CU323" s="27">
        <v>1</v>
      </c>
      <c r="CV323" t="s">
        <v>6422</v>
      </c>
      <c r="CW323">
        <v>1</v>
      </c>
      <c r="CZ323" s="27">
        <v>1</v>
      </c>
      <c r="DA323">
        <v>2218000</v>
      </c>
      <c r="DB323">
        <v>2</v>
      </c>
      <c r="DD323" s="27">
        <v>1</v>
      </c>
      <c r="DE323">
        <v>402000</v>
      </c>
      <c r="DF323">
        <v>2</v>
      </c>
      <c r="DG323">
        <v>2566617</v>
      </c>
      <c r="DH323">
        <v>2</v>
      </c>
      <c r="DI323" t="s">
        <v>242</v>
      </c>
      <c r="DJ323" t="s">
        <v>242</v>
      </c>
      <c r="DL323" s="27">
        <v>0</v>
      </c>
      <c r="DM323" t="s">
        <v>242</v>
      </c>
      <c r="DN323" t="s">
        <v>242</v>
      </c>
      <c r="DO323" s="2" t="s">
        <v>6423</v>
      </c>
      <c r="DP323">
        <v>1</v>
      </c>
      <c r="DS323" s="27">
        <v>1</v>
      </c>
      <c r="DT323" t="s">
        <v>6424</v>
      </c>
      <c r="DU323" s="27">
        <v>1</v>
      </c>
      <c r="DV323" t="s">
        <v>6425</v>
      </c>
      <c r="DW323" s="27">
        <v>1</v>
      </c>
      <c r="DX323" s="2" t="s">
        <v>6426</v>
      </c>
      <c r="DY323" s="27">
        <v>0</v>
      </c>
      <c r="EA323" s="27">
        <v>1</v>
      </c>
      <c r="EC323" s="27">
        <v>1</v>
      </c>
      <c r="ED323" s="2" t="s">
        <v>6427</v>
      </c>
      <c r="EE323" s="27">
        <v>1</v>
      </c>
      <c r="EF323" s="2" t="s">
        <v>6428</v>
      </c>
      <c r="EG323" s="27">
        <v>1</v>
      </c>
      <c r="EH323" t="s">
        <v>6429</v>
      </c>
      <c r="EI323" s="27">
        <v>1</v>
      </c>
      <c r="EJ323" t="s">
        <v>6430</v>
      </c>
      <c r="EK323" s="27">
        <v>1</v>
      </c>
      <c r="EL323" s="2" t="s">
        <v>6431</v>
      </c>
      <c r="EM323">
        <v>4</v>
      </c>
      <c r="EP323" s="27">
        <v>0</v>
      </c>
      <c r="EQ323" t="s">
        <v>242</v>
      </c>
      <c r="ER323" t="s">
        <v>242</v>
      </c>
      <c r="EU323" t="s">
        <v>242</v>
      </c>
      <c r="EV323" t="s">
        <v>242</v>
      </c>
      <c r="EX323" s="27">
        <v>0</v>
      </c>
      <c r="EY323" t="s">
        <v>242</v>
      </c>
      <c r="FA323" s="27">
        <v>0</v>
      </c>
      <c r="FB323" t="s">
        <v>242</v>
      </c>
      <c r="FD323" s="27">
        <v>1</v>
      </c>
      <c r="FE323">
        <v>67000</v>
      </c>
      <c r="FG323" s="27">
        <v>0</v>
      </c>
      <c r="FH323" t="s">
        <v>242</v>
      </c>
      <c r="FJ323">
        <v>1</v>
      </c>
      <c r="FM323" s="27">
        <v>0</v>
      </c>
      <c r="FN323" t="s">
        <v>242</v>
      </c>
      <c r="FO323" t="s">
        <v>242</v>
      </c>
      <c r="FP323" t="s">
        <v>242</v>
      </c>
      <c r="FR323" s="27">
        <v>1</v>
      </c>
      <c r="FS323">
        <v>40</v>
      </c>
      <c r="FT323">
        <v>2</v>
      </c>
      <c r="FV323" s="27">
        <v>1</v>
      </c>
      <c r="FW323">
        <v>10</v>
      </c>
      <c r="FX323">
        <v>7</v>
      </c>
      <c r="FY323">
        <v>76</v>
      </c>
      <c r="FZ323">
        <v>5</v>
      </c>
      <c r="GA323" t="s">
        <v>242</v>
      </c>
      <c r="GB323" t="s">
        <v>242</v>
      </c>
      <c r="GC323" t="s">
        <v>242</v>
      </c>
      <c r="GD323">
        <v>1</v>
      </c>
      <c r="GE323" t="s">
        <v>6432</v>
      </c>
      <c r="GF323">
        <v>1</v>
      </c>
      <c r="GI323" s="27">
        <v>0.5</v>
      </c>
      <c r="GJ323" t="s">
        <v>242</v>
      </c>
      <c r="GK323" t="s">
        <v>242</v>
      </c>
      <c r="GL323" t="s">
        <v>6433</v>
      </c>
      <c r="GM323">
        <v>1</v>
      </c>
      <c r="GP323" s="27">
        <v>1</v>
      </c>
      <c r="GQ323">
        <v>333</v>
      </c>
      <c r="GT323">
        <v>1</v>
      </c>
      <c r="GW323" s="27">
        <v>0</v>
      </c>
      <c r="GY323" s="27">
        <v>0</v>
      </c>
      <c r="HA323" t="s">
        <v>242</v>
      </c>
      <c r="HD323" s="27">
        <v>1</v>
      </c>
      <c r="HF323">
        <v>1</v>
      </c>
      <c r="HI323">
        <v>0.66666666699999999</v>
      </c>
      <c r="HJ323">
        <v>0</v>
      </c>
      <c r="HK323">
        <v>0.75</v>
      </c>
      <c r="HL323">
        <v>0.66666666699999999</v>
      </c>
      <c r="HM323">
        <v>0.9</v>
      </c>
      <c r="HN323">
        <v>0</v>
      </c>
      <c r="HO323">
        <v>0.25</v>
      </c>
      <c r="HP323">
        <v>0.66666666699999999</v>
      </c>
      <c r="HQ323">
        <v>0.5</v>
      </c>
      <c r="HR323">
        <v>1</v>
      </c>
      <c r="HS323">
        <v>0</v>
      </c>
      <c r="HT323">
        <v>1</v>
      </c>
      <c r="HU323">
        <v>1</v>
      </c>
      <c r="HV323">
        <v>0.47222222200000002</v>
      </c>
      <c r="HW323">
        <v>0.45416666700000002</v>
      </c>
      <c r="HX323">
        <v>0.63333333300000005</v>
      </c>
      <c r="HY323">
        <v>0.51990740700000004</v>
      </c>
      <c r="HZ323" t="s">
        <v>6434</v>
      </c>
      <c r="IA323" t="s">
        <v>266</v>
      </c>
      <c r="IB323" t="s">
        <v>6419</v>
      </c>
      <c r="IC323">
        <v>67684</v>
      </c>
      <c r="ID323">
        <v>70950</v>
      </c>
      <c r="IE323">
        <v>76118</v>
      </c>
      <c r="IF323">
        <v>80187</v>
      </c>
      <c r="IG323">
        <v>67684</v>
      </c>
    </row>
    <row r="324" spans="1:241" customFormat="1" ht="14" customHeight="1" x14ac:dyDescent="0.2">
      <c r="A324">
        <v>323</v>
      </c>
      <c r="B324">
        <v>351</v>
      </c>
      <c r="C324" s="1">
        <v>44795.604861111111</v>
      </c>
      <c r="D324" s="1">
        <v>44795.604861111111</v>
      </c>
      <c r="E324">
        <v>4</v>
      </c>
      <c r="G324" t="s">
        <v>242</v>
      </c>
      <c r="H324" t="s">
        <v>242</v>
      </c>
      <c r="I324">
        <v>1</v>
      </c>
      <c r="J324" s="1">
        <v>44795.604861111111</v>
      </c>
      <c r="K324" t="s">
        <v>6435</v>
      </c>
      <c r="L324" t="s">
        <v>242</v>
      </c>
      <c r="M324" t="s">
        <v>242</v>
      </c>
      <c r="P324" t="s">
        <v>242</v>
      </c>
      <c r="Q324" t="s">
        <v>242</v>
      </c>
      <c r="T324" t="s">
        <v>6436</v>
      </c>
      <c r="V324" t="s">
        <v>6437</v>
      </c>
      <c r="W324">
        <v>36752103</v>
      </c>
      <c r="X324">
        <v>6324</v>
      </c>
      <c r="Y324" t="s">
        <v>350</v>
      </c>
      <c r="Z324" t="s">
        <v>351</v>
      </c>
      <c r="AA324">
        <v>2019</v>
      </c>
      <c r="AC324">
        <v>0</v>
      </c>
      <c r="AF324">
        <v>10</v>
      </c>
      <c r="AG324" t="s">
        <v>242</v>
      </c>
      <c r="AJ324" s="27">
        <v>1</v>
      </c>
      <c r="AK324">
        <v>9</v>
      </c>
      <c r="AL324" s="27">
        <v>1</v>
      </c>
      <c r="AM324">
        <v>5</v>
      </c>
      <c r="AN324" s="27">
        <v>1</v>
      </c>
      <c r="AO324">
        <v>5</v>
      </c>
      <c r="AP324" t="s">
        <v>6438</v>
      </c>
      <c r="AQ324">
        <v>2</v>
      </c>
      <c r="AT324" s="27">
        <v>1</v>
      </c>
      <c r="AU324">
        <v>1</v>
      </c>
      <c r="AV324" s="21">
        <f t="shared" si="20"/>
        <v>10</v>
      </c>
      <c r="AW324">
        <v>2</v>
      </c>
      <c r="AZ324" s="27">
        <v>1</v>
      </c>
      <c r="BA324">
        <v>2</v>
      </c>
      <c r="BB324" s="21">
        <f t="shared" si="21"/>
        <v>20</v>
      </c>
      <c r="BC324" t="s">
        <v>242</v>
      </c>
      <c r="BF324" s="27">
        <v>1</v>
      </c>
      <c r="BG324">
        <v>7</v>
      </c>
      <c r="BI324">
        <v>2</v>
      </c>
      <c r="BL324" s="27">
        <v>1</v>
      </c>
      <c r="BM324">
        <v>2</v>
      </c>
      <c r="BP324" s="27">
        <v>1</v>
      </c>
      <c r="BQ324">
        <v>4</v>
      </c>
      <c r="BR324" s="21">
        <f t="shared" si="22"/>
        <v>40</v>
      </c>
      <c r="BS324" t="s">
        <v>6439</v>
      </c>
      <c r="BT324">
        <v>3</v>
      </c>
      <c r="BW324" s="27">
        <v>1</v>
      </c>
      <c r="BX324">
        <v>4</v>
      </c>
      <c r="BY324" s="21">
        <f t="shared" si="23"/>
        <v>40</v>
      </c>
      <c r="BZ324">
        <v>2</v>
      </c>
      <c r="CA324">
        <v>1</v>
      </c>
      <c r="CD324" s="27">
        <v>0</v>
      </c>
      <c r="CF324" t="s">
        <v>242</v>
      </c>
      <c r="CG324" t="s">
        <v>242</v>
      </c>
      <c r="CI324" s="27">
        <v>0</v>
      </c>
      <c r="CK324" t="s">
        <v>242</v>
      </c>
      <c r="CN324" s="27">
        <v>0</v>
      </c>
      <c r="CO324" s="27">
        <v>0.5</v>
      </c>
      <c r="CP324" t="s">
        <v>242</v>
      </c>
      <c r="CQ324">
        <v>100</v>
      </c>
      <c r="CR324" t="s">
        <v>242</v>
      </c>
      <c r="CS324" t="s">
        <v>6440</v>
      </c>
      <c r="CU324" s="27">
        <v>1</v>
      </c>
      <c r="CV324" t="s">
        <v>6441</v>
      </c>
      <c r="CW324">
        <v>1</v>
      </c>
      <c r="CZ324" s="27">
        <v>1</v>
      </c>
      <c r="DA324">
        <v>16952</v>
      </c>
      <c r="DB324">
        <v>2</v>
      </c>
      <c r="DC324" t="s">
        <v>6442</v>
      </c>
      <c r="DD324" s="27">
        <v>1</v>
      </c>
      <c r="DE324">
        <v>99169</v>
      </c>
      <c r="DF324">
        <v>2</v>
      </c>
      <c r="DG324">
        <v>99169</v>
      </c>
      <c r="DH324">
        <v>2</v>
      </c>
      <c r="DI324" t="s">
        <v>242</v>
      </c>
      <c r="DJ324" t="s">
        <v>242</v>
      </c>
      <c r="DK324" t="s">
        <v>6443</v>
      </c>
      <c r="DL324" s="27">
        <v>1</v>
      </c>
      <c r="DM324">
        <v>1191207</v>
      </c>
      <c r="DN324">
        <v>2</v>
      </c>
      <c r="DO324" t="s">
        <v>6444</v>
      </c>
      <c r="DP324">
        <v>4</v>
      </c>
      <c r="DS324" s="27">
        <v>1</v>
      </c>
      <c r="DT324" t="s">
        <v>6445</v>
      </c>
      <c r="DU324" s="27">
        <v>1</v>
      </c>
      <c r="DV324" t="s">
        <v>6446</v>
      </c>
      <c r="DW324" s="27">
        <v>1</v>
      </c>
      <c r="DX324" t="s">
        <v>6447</v>
      </c>
      <c r="DY324" s="27">
        <v>1</v>
      </c>
      <c r="DZ324" t="s">
        <v>6448</v>
      </c>
      <c r="EA324" s="27">
        <v>0</v>
      </c>
      <c r="EB324" t="s">
        <v>6449</v>
      </c>
      <c r="EC324" s="27">
        <v>1</v>
      </c>
      <c r="ED324" t="s">
        <v>6450</v>
      </c>
      <c r="EE324" s="27">
        <v>1</v>
      </c>
      <c r="EF324" t="s">
        <v>6451</v>
      </c>
      <c r="EG324" s="27">
        <v>1</v>
      </c>
      <c r="EH324" t="s">
        <v>6452</v>
      </c>
      <c r="EI324" s="27">
        <v>1</v>
      </c>
      <c r="EJ324" t="s">
        <v>6453</v>
      </c>
      <c r="EK324" s="27">
        <v>1</v>
      </c>
      <c r="EM324">
        <v>4</v>
      </c>
      <c r="EP324" s="27">
        <v>0</v>
      </c>
      <c r="EQ324" t="s">
        <v>242</v>
      </c>
      <c r="ER324" t="s">
        <v>242</v>
      </c>
      <c r="EU324" t="s">
        <v>242</v>
      </c>
      <c r="EV324" t="s">
        <v>242</v>
      </c>
      <c r="EX324" s="27">
        <v>0</v>
      </c>
      <c r="EY324" t="s">
        <v>242</v>
      </c>
      <c r="FA324" s="27">
        <v>0</v>
      </c>
      <c r="FB324" t="s">
        <v>242</v>
      </c>
      <c r="FD324" s="27">
        <v>1</v>
      </c>
      <c r="FE324">
        <v>659.18</v>
      </c>
      <c r="FG324" s="27">
        <v>0</v>
      </c>
      <c r="FH324" t="s">
        <v>242</v>
      </c>
      <c r="FI324" t="s">
        <v>6454</v>
      </c>
      <c r="FJ324">
        <v>1</v>
      </c>
      <c r="FM324" s="27">
        <v>1</v>
      </c>
      <c r="FN324">
        <v>10.5</v>
      </c>
      <c r="FO324">
        <v>54.8</v>
      </c>
      <c r="FP324">
        <v>34.700000000000003</v>
      </c>
      <c r="FQ324" t="s">
        <v>6455</v>
      </c>
      <c r="FR324" s="27">
        <v>1</v>
      </c>
      <c r="FS324">
        <v>75.5</v>
      </c>
      <c r="FT324">
        <v>1</v>
      </c>
      <c r="FU324" t="s">
        <v>6456</v>
      </c>
      <c r="FV324" s="27">
        <v>1</v>
      </c>
      <c r="FW324">
        <v>23.9</v>
      </c>
      <c r="FX324">
        <v>13.6</v>
      </c>
      <c r="FY324">
        <v>51.2</v>
      </c>
      <c r="FZ324">
        <v>8.8000000000000007</v>
      </c>
      <c r="GA324" t="s">
        <v>242</v>
      </c>
      <c r="GB324" t="s">
        <v>242</v>
      </c>
      <c r="GC324" t="s">
        <v>242</v>
      </c>
      <c r="GD324">
        <v>1</v>
      </c>
      <c r="GE324" t="s">
        <v>6457</v>
      </c>
      <c r="GF324">
        <v>1</v>
      </c>
      <c r="GI324" s="27">
        <v>0</v>
      </c>
      <c r="GJ324" t="s">
        <v>242</v>
      </c>
      <c r="GK324" t="s">
        <v>242</v>
      </c>
      <c r="GL324" t="s">
        <v>6458</v>
      </c>
      <c r="GM324" t="s">
        <v>242</v>
      </c>
      <c r="GP324" s="27">
        <v>1</v>
      </c>
      <c r="GQ324">
        <v>247</v>
      </c>
      <c r="GR324" s="9">
        <v>10.292361111111111</v>
      </c>
      <c r="GT324">
        <v>1</v>
      </c>
      <c r="GW324" s="27">
        <v>0</v>
      </c>
      <c r="GX324" t="s">
        <v>6459</v>
      </c>
      <c r="GY324" s="27">
        <v>0</v>
      </c>
      <c r="HA324" t="s">
        <v>242</v>
      </c>
      <c r="HD324" s="27">
        <v>1</v>
      </c>
      <c r="HE324" t="s">
        <v>6460</v>
      </c>
      <c r="HF324">
        <v>1</v>
      </c>
      <c r="HI324">
        <v>0.88888888899999996</v>
      </c>
      <c r="HJ324">
        <v>0</v>
      </c>
      <c r="HK324">
        <v>0.75</v>
      </c>
      <c r="HL324">
        <v>1</v>
      </c>
      <c r="HM324">
        <v>0.9</v>
      </c>
      <c r="HN324">
        <v>0</v>
      </c>
      <c r="HO324">
        <v>0.25</v>
      </c>
      <c r="HP324">
        <v>1</v>
      </c>
      <c r="HQ324">
        <v>0</v>
      </c>
      <c r="HR324">
        <v>1</v>
      </c>
      <c r="HS324">
        <v>0</v>
      </c>
      <c r="HT324">
        <v>1</v>
      </c>
      <c r="HU324">
        <v>1</v>
      </c>
      <c r="HV324">
        <v>0.54629629599999996</v>
      </c>
      <c r="HW324">
        <v>0.53749999999999998</v>
      </c>
      <c r="HX324">
        <v>0.6</v>
      </c>
      <c r="HY324">
        <v>0.56126543200000001</v>
      </c>
      <c r="HZ324" t="s">
        <v>6461</v>
      </c>
      <c r="IA324" t="s">
        <v>266</v>
      </c>
      <c r="IB324" t="s">
        <v>6436</v>
      </c>
      <c r="IC324">
        <v>104213</v>
      </c>
      <c r="ID324">
        <v>121867</v>
      </c>
      <c r="IE324">
        <v>138639</v>
      </c>
      <c r="IF324">
        <v>156595</v>
      </c>
      <c r="IG324">
        <v>104213</v>
      </c>
    </row>
    <row r="325" spans="1:241" customFormat="1" ht="14" customHeight="1" x14ac:dyDescent="0.2">
      <c r="A325">
        <v>324</v>
      </c>
      <c r="B325">
        <v>352</v>
      </c>
      <c r="C325" s="1">
        <v>44795.604861111111</v>
      </c>
      <c r="D325" s="1">
        <v>44795.604861111111</v>
      </c>
      <c r="E325">
        <v>4</v>
      </c>
      <c r="G325" t="s">
        <v>242</v>
      </c>
      <c r="H325" t="s">
        <v>242</v>
      </c>
      <c r="I325">
        <v>1</v>
      </c>
      <c r="J325" s="1">
        <v>44795.604861111111</v>
      </c>
      <c r="K325" t="s">
        <v>6462</v>
      </c>
      <c r="L325" t="s">
        <v>242</v>
      </c>
      <c r="M325" t="s">
        <v>242</v>
      </c>
      <c r="P325" t="s">
        <v>242</v>
      </c>
      <c r="Q325" t="s">
        <v>242</v>
      </c>
      <c r="T325" t="s">
        <v>6463</v>
      </c>
      <c r="V325" t="s">
        <v>6464</v>
      </c>
      <c r="W325">
        <v>595017104</v>
      </c>
      <c r="X325">
        <v>3674</v>
      </c>
      <c r="Y325" t="s">
        <v>297</v>
      </c>
      <c r="Z325" t="s">
        <v>1864</v>
      </c>
      <c r="AA325">
        <v>2021</v>
      </c>
      <c r="AC325">
        <v>1</v>
      </c>
      <c r="AD325">
        <v>15</v>
      </c>
      <c r="AF325">
        <v>7</v>
      </c>
      <c r="AG325" t="s">
        <v>242</v>
      </c>
      <c r="AJ325" s="27">
        <v>0</v>
      </c>
      <c r="AK325">
        <v>0</v>
      </c>
      <c r="AL325" s="27">
        <v>1</v>
      </c>
      <c r="AM325">
        <v>1</v>
      </c>
      <c r="AN325" s="27">
        <v>0</v>
      </c>
      <c r="AO325">
        <v>0</v>
      </c>
      <c r="AQ325">
        <v>2</v>
      </c>
      <c r="AT325" s="27">
        <v>1</v>
      </c>
      <c r="AU325">
        <v>3</v>
      </c>
      <c r="AV325" s="21">
        <f t="shared" si="20"/>
        <v>42.857142857142854</v>
      </c>
      <c r="AW325">
        <v>2</v>
      </c>
      <c r="AZ325" s="27">
        <v>1</v>
      </c>
      <c r="BA325">
        <v>2</v>
      </c>
      <c r="BB325" s="21">
        <f t="shared" si="21"/>
        <v>28.571428571428569</v>
      </c>
      <c r="BC325" t="s">
        <v>242</v>
      </c>
      <c r="BF325" s="27">
        <v>1</v>
      </c>
      <c r="BI325">
        <v>2</v>
      </c>
      <c r="BL325" s="27">
        <v>1</v>
      </c>
      <c r="BM325">
        <v>2</v>
      </c>
      <c r="BP325" s="27">
        <v>1</v>
      </c>
      <c r="BQ325">
        <v>2</v>
      </c>
      <c r="BR325" s="21">
        <f t="shared" si="22"/>
        <v>28.571428571428569</v>
      </c>
      <c r="BS325" t="s">
        <v>3930</v>
      </c>
      <c r="BT325">
        <v>3</v>
      </c>
      <c r="BW325" s="27">
        <v>1</v>
      </c>
      <c r="BX325">
        <v>3</v>
      </c>
      <c r="BY325" s="21">
        <f t="shared" si="23"/>
        <v>42.857142857142854</v>
      </c>
      <c r="BZ325">
        <v>2</v>
      </c>
      <c r="CA325">
        <v>1</v>
      </c>
      <c r="CD325" s="27">
        <v>0</v>
      </c>
      <c r="CF325" t="s">
        <v>242</v>
      </c>
      <c r="CG325" t="s">
        <v>242</v>
      </c>
      <c r="CI325" s="27">
        <v>1</v>
      </c>
      <c r="CJ325" t="s">
        <v>6465</v>
      </c>
      <c r="CK325">
        <v>1</v>
      </c>
      <c r="CN325" s="27">
        <v>0</v>
      </c>
      <c r="CO325" s="27">
        <v>0</v>
      </c>
      <c r="CP325" t="s">
        <v>242</v>
      </c>
      <c r="CQ325" t="s">
        <v>242</v>
      </c>
      <c r="CR325" t="s">
        <v>242</v>
      </c>
      <c r="CU325" s="27">
        <v>1</v>
      </c>
      <c r="CV325" t="s">
        <v>6466</v>
      </c>
      <c r="CW325">
        <v>1</v>
      </c>
      <c r="CZ325" s="27">
        <v>1</v>
      </c>
      <c r="DA325">
        <v>425973</v>
      </c>
      <c r="DB325">
        <v>2</v>
      </c>
      <c r="DD325" s="27">
        <v>0.5</v>
      </c>
      <c r="DE325" t="s">
        <v>242</v>
      </c>
      <c r="DF325" t="s">
        <v>242</v>
      </c>
      <c r="DH325" t="s">
        <v>242</v>
      </c>
      <c r="DI325">
        <v>311490</v>
      </c>
      <c r="DJ325">
        <v>2</v>
      </c>
      <c r="DL325" s="27">
        <v>0</v>
      </c>
      <c r="DM325" t="s">
        <v>242</v>
      </c>
      <c r="DN325" t="s">
        <v>242</v>
      </c>
      <c r="DP325">
        <v>1</v>
      </c>
      <c r="DS325" s="27">
        <v>1</v>
      </c>
      <c r="DT325" t="s">
        <v>6467</v>
      </c>
      <c r="DU325" s="27">
        <v>1</v>
      </c>
      <c r="DV325" t="s">
        <v>6468</v>
      </c>
      <c r="DW325" s="27">
        <v>1</v>
      </c>
      <c r="DX325" t="s">
        <v>6469</v>
      </c>
      <c r="DY325" s="27">
        <v>1</v>
      </c>
      <c r="DZ325" t="s">
        <v>6469</v>
      </c>
      <c r="EA325" s="27">
        <v>0</v>
      </c>
      <c r="EC325" s="27">
        <v>1</v>
      </c>
      <c r="ED325" s="2" t="s">
        <v>6470</v>
      </c>
      <c r="EE325" s="27">
        <v>1</v>
      </c>
      <c r="EF325" s="2" t="s">
        <v>6470</v>
      </c>
      <c r="EG325" s="27">
        <v>1</v>
      </c>
      <c r="EH325" t="s">
        <v>6471</v>
      </c>
      <c r="EI325" s="27">
        <v>1</v>
      </c>
      <c r="EJ325" t="s">
        <v>614</v>
      </c>
      <c r="EK325" s="27">
        <v>1</v>
      </c>
      <c r="EL325" t="s">
        <v>6472</v>
      </c>
      <c r="EM325">
        <v>1</v>
      </c>
      <c r="EP325" s="27">
        <v>0</v>
      </c>
      <c r="EQ325" t="s">
        <v>242</v>
      </c>
      <c r="ER325" t="s">
        <v>242</v>
      </c>
      <c r="EU325" t="s">
        <v>242</v>
      </c>
      <c r="EV325" t="s">
        <v>242</v>
      </c>
      <c r="EX325" s="27">
        <v>0</v>
      </c>
      <c r="EY325" t="s">
        <v>242</v>
      </c>
      <c r="FA325" s="27">
        <v>0</v>
      </c>
      <c r="FB325" t="s">
        <v>242</v>
      </c>
      <c r="FD325" s="27">
        <v>1</v>
      </c>
      <c r="FE325">
        <v>6585.78</v>
      </c>
      <c r="FG325" s="27">
        <v>0</v>
      </c>
      <c r="FH325" t="s">
        <v>242</v>
      </c>
      <c r="FJ325">
        <v>1</v>
      </c>
      <c r="FM325" s="27">
        <v>0</v>
      </c>
      <c r="FN325" t="s">
        <v>242</v>
      </c>
      <c r="FO325" t="s">
        <v>242</v>
      </c>
      <c r="FP325" t="s">
        <v>242</v>
      </c>
      <c r="FR325" s="27">
        <v>1</v>
      </c>
      <c r="FS325">
        <v>29</v>
      </c>
      <c r="FT325" t="s">
        <v>242</v>
      </c>
      <c r="FV325" s="27">
        <v>0.5</v>
      </c>
      <c r="FW325" t="s">
        <v>242</v>
      </c>
      <c r="FX325" t="s">
        <v>242</v>
      </c>
      <c r="FY325" t="s">
        <v>242</v>
      </c>
      <c r="FZ325" t="s">
        <v>242</v>
      </c>
      <c r="GA325" t="s">
        <v>242</v>
      </c>
      <c r="GB325" t="s">
        <v>242</v>
      </c>
      <c r="GC325" t="s">
        <v>242</v>
      </c>
      <c r="GD325" t="s">
        <v>242</v>
      </c>
      <c r="GE325" t="s">
        <v>6473</v>
      </c>
      <c r="GF325">
        <v>1</v>
      </c>
      <c r="GI325" s="27">
        <v>0</v>
      </c>
      <c r="GJ325" t="s">
        <v>242</v>
      </c>
      <c r="GK325" t="s">
        <v>242</v>
      </c>
      <c r="GM325" t="s">
        <v>242</v>
      </c>
      <c r="GP325" s="27">
        <v>1</v>
      </c>
      <c r="GQ325">
        <v>217</v>
      </c>
      <c r="GR325" t="s">
        <v>6474</v>
      </c>
      <c r="GT325">
        <v>1</v>
      </c>
      <c r="GW325" s="27">
        <v>0</v>
      </c>
      <c r="GY325" s="27">
        <v>0</v>
      </c>
      <c r="HA325" t="s">
        <v>242</v>
      </c>
      <c r="HD325" s="27">
        <v>1</v>
      </c>
      <c r="HE325" t="s">
        <v>6475</v>
      </c>
      <c r="HF325">
        <v>1</v>
      </c>
      <c r="HI325">
        <v>0.77777777800000003</v>
      </c>
      <c r="HJ325">
        <v>1</v>
      </c>
      <c r="HK325">
        <v>0.5</v>
      </c>
      <c r="HL325">
        <v>0.5</v>
      </c>
      <c r="HM325">
        <v>0.9</v>
      </c>
      <c r="HN325">
        <v>0</v>
      </c>
      <c r="HO325">
        <v>0.25</v>
      </c>
      <c r="HP325">
        <v>0.5</v>
      </c>
      <c r="HQ325">
        <v>0</v>
      </c>
      <c r="HR325">
        <v>1</v>
      </c>
      <c r="HS325">
        <v>0</v>
      </c>
      <c r="HT325">
        <v>1</v>
      </c>
      <c r="HU325">
        <v>1</v>
      </c>
      <c r="HV325">
        <v>0.75925925900000002</v>
      </c>
      <c r="HW325">
        <v>0.41249999999999998</v>
      </c>
      <c r="HX325">
        <v>0.5</v>
      </c>
      <c r="HY325">
        <v>0.55725308600000001</v>
      </c>
      <c r="HZ325" t="s">
        <v>6463</v>
      </c>
      <c r="IA325" t="s">
        <v>266</v>
      </c>
      <c r="IB325" t="s">
        <v>6463</v>
      </c>
      <c r="IC325">
        <v>5274.2</v>
      </c>
      <c r="ID325">
        <v>5438.4</v>
      </c>
      <c r="IE325">
        <v>6820.9</v>
      </c>
      <c r="IF325" t="s">
        <v>242</v>
      </c>
      <c r="IG325">
        <v>5274.2</v>
      </c>
    </row>
    <row r="326" spans="1:241" customFormat="1" ht="14" customHeight="1" x14ac:dyDescent="0.2">
      <c r="A326">
        <v>325</v>
      </c>
      <c r="B326">
        <v>353</v>
      </c>
      <c r="C326" s="1">
        <v>44795.604861111111</v>
      </c>
      <c r="D326" s="1">
        <v>44795.604861111111</v>
      </c>
      <c r="E326">
        <v>4</v>
      </c>
      <c r="G326" t="s">
        <v>242</v>
      </c>
      <c r="H326" t="s">
        <v>242</v>
      </c>
      <c r="I326">
        <v>1</v>
      </c>
      <c r="J326" s="1">
        <v>44795.604861111111</v>
      </c>
      <c r="K326" t="s">
        <v>6476</v>
      </c>
      <c r="L326" t="s">
        <v>242</v>
      </c>
      <c r="M326" t="s">
        <v>242</v>
      </c>
      <c r="P326" t="s">
        <v>242</v>
      </c>
      <c r="Q326" t="s">
        <v>242</v>
      </c>
      <c r="T326" t="s">
        <v>6477</v>
      </c>
      <c r="U326" s="24">
        <v>1341439</v>
      </c>
      <c r="V326" t="s">
        <v>6478</v>
      </c>
      <c r="W326" t="s">
        <v>6479</v>
      </c>
      <c r="X326">
        <v>7370</v>
      </c>
      <c r="Y326" t="s">
        <v>297</v>
      </c>
      <c r="Z326" t="s">
        <v>1077</v>
      </c>
      <c r="AA326">
        <v>2019</v>
      </c>
      <c r="AB326">
        <v>2019</v>
      </c>
      <c r="AC326">
        <v>0</v>
      </c>
      <c r="AF326" s="24">
        <v>15</v>
      </c>
      <c r="AG326" t="s">
        <v>242</v>
      </c>
      <c r="AJ326" s="27">
        <v>0</v>
      </c>
      <c r="AK326">
        <v>0</v>
      </c>
      <c r="AL326" s="27">
        <v>0</v>
      </c>
      <c r="AM326">
        <v>0</v>
      </c>
      <c r="AN326" s="27">
        <v>0</v>
      </c>
      <c r="AO326">
        <v>0</v>
      </c>
      <c r="AQ326" t="s">
        <v>242</v>
      </c>
      <c r="AT326" s="44">
        <v>1</v>
      </c>
      <c r="AU326" s="24">
        <v>11</v>
      </c>
      <c r="AV326" s="21">
        <f t="shared" si="20"/>
        <v>73.333333333333329</v>
      </c>
      <c r="AW326" t="s">
        <v>242</v>
      </c>
      <c r="AZ326" s="27">
        <v>1</v>
      </c>
      <c r="BA326" s="24">
        <v>10</v>
      </c>
      <c r="BB326" s="21">
        <f t="shared" si="21"/>
        <v>66.666666666666657</v>
      </c>
      <c r="BC326" t="s">
        <v>242</v>
      </c>
      <c r="BF326" s="27">
        <v>0</v>
      </c>
      <c r="BI326" t="s">
        <v>242</v>
      </c>
      <c r="BL326" s="27">
        <v>1</v>
      </c>
      <c r="BM326">
        <v>2</v>
      </c>
      <c r="BP326" s="27">
        <v>0.5</v>
      </c>
      <c r="BQ326">
        <v>0</v>
      </c>
      <c r="BR326" s="21">
        <f t="shared" si="22"/>
        <v>0</v>
      </c>
      <c r="BS326" s="2" t="s">
        <v>6480</v>
      </c>
      <c r="BT326">
        <v>1</v>
      </c>
      <c r="BW326" s="27">
        <v>1</v>
      </c>
      <c r="BX326">
        <v>5</v>
      </c>
      <c r="BY326" s="21">
        <f t="shared" si="23"/>
        <v>33.333333333333329</v>
      </c>
      <c r="BZ326">
        <v>1</v>
      </c>
      <c r="CA326">
        <v>1</v>
      </c>
      <c r="CD326" s="27">
        <v>0</v>
      </c>
      <c r="CF326" t="s">
        <v>242</v>
      </c>
      <c r="CG326" t="s">
        <v>242</v>
      </c>
      <c r="CI326" s="27">
        <v>1</v>
      </c>
      <c r="CJ326" t="s">
        <v>6481</v>
      </c>
      <c r="CK326">
        <v>1</v>
      </c>
      <c r="CN326" s="27">
        <v>0</v>
      </c>
      <c r="CO326" s="27">
        <v>0</v>
      </c>
      <c r="CP326" t="s">
        <v>242</v>
      </c>
      <c r="CQ326" t="s">
        <v>242</v>
      </c>
      <c r="CR326" t="s">
        <v>242</v>
      </c>
      <c r="CU326" s="27">
        <v>0.5</v>
      </c>
      <c r="CV326" s="2" t="s">
        <v>6482</v>
      </c>
      <c r="CW326">
        <v>1</v>
      </c>
      <c r="CZ326" s="27">
        <v>1</v>
      </c>
      <c r="DA326">
        <v>17084</v>
      </c>
      <c r="DB326">
        <v>2</v>
      </c>
      <c r="DC326" s="2" t="s">
        <v>6483</v>
      </c>
      <c r="DD326" s="27">
        <v>1</v>
      </c>
      <c r="DE326">
        <v>362448</v>
      </c>
      <c r="DF326">
        <v>2</v>
      </c>
      <c r="DG326">
        <v>489917</v>
      </c>
      <c r="DH326">
        <v>2</v>
      </c>
      <c r="DI326" t="s">
        <v>242</v>
      </c>
      <c r="DJ326" t="s">
        <v>242</v>
      </c>
      <c r="DL326" s="27">
        <v>1</v>
      </c>
      <c r="DM326">
        <v>1355224</v>
      </c>
      <c r="DN326">
        <v>2</v>
      </c>
      <c r="DP326">
        <v>4</v>
      </c>
      <c r="DS326" s="27">
        <v>1</v>
      </c>
      <c r="DT326" s="2" t="s">
        <v>6484</v>
      </c>
      <c r="DU326" s="27">
        <v>1</v>
      </c>
      <c r="DV326" t="s">
        <v>6485</v>
      </c>
      <c r="DW326" s="27">
        <v>1</v>
      </c>
      <c r="DX326" t="s">
        <v>4475</v>
      </c>
      <c r="DY326" s="27">
        <v>1</v>
      </c>
      <c r="DZ326" t="s">
        <v>4476</v>
      </c>
      <c r="EA326" s="27">
        <v>0</v>
      </c>
      <c r="EB326" s="2" t="s">
        <v>6486</v>
      </c>
      <c r="EC326" s="27">
        <v>1</v>
      </c>
      <c r="ED326" s="2" t="s">
        <v>6487</v>
      </c>
      <c r="EE326" s="27">
        <v>1</v>
      </c>
      <c r="EF326" s="2" t="s">
        <v>6488</v>
      </c>
      <c r="EG326" s="27">
        <v>1</v>
      </c>
      <c r="EH326" t="s">
        <v>5658</v>
      </c>
      <c r="EI326" s="27">
        <v>1</v>
      </c>
      <c r="EJ326" s="2" t="s">
        <v>6489</v>
      </c>
      <c r="EK326" s="27">
        <v>1</v>
      </c>
      <c r="EM326">
        <v>4</v>
      </c>
      <c r="EP326" s="27">
        <v>0</v>
      </c>
      <c r="EQ326" t="s">
        <v>242</v>
      </c>
      <c r="ER326" t="s">
        <v>242</v>
      </c>
      <c r="EU326" t="s">
        <v>242</v>
      </c>
      <c r="EV326" t="s">
        <v>242</v>
      </c>
      <c r="EX326" s="27">
        <v>0</v>
      </c>
      <c r="EY326" t="s">
        <v>242</v>
      </c>
      <c r="FA326" s="27">
        <v>0</v>
      </c>
      <c r="FB326" t="s">
        <v>242</v>
      </c>
      <c r="FD326" s="27">
        <v>0.5</v>
      </c>
      <c r="FE326">
        <v>1154.45</v>
      </c>
      <c r="FG326" s="27">
        <v>0</v>
      </c>
      <c r="FH326" t="s">
        <v>242</v>
      </c>
      <c r="FJ326" t="s">
        <v>242</v>
      </c>
      <c r="FM326" s="27">
        <v>0</v>
      </c>
      <c r="FN326" t="s">
        <v>242</v>
      </c>
      <c r="FO326" t="s">
        <v>242</v>
      </c>
      <c r="FP326" t="s">
        <v>242</v>
      </c>
      <c r="FR326" s="27">
        <v>1</v>
      </c>
      <c r="FS326">
        <v>30.2</v>
      </c>
      <c r="FT326">
        <v>2</v>
      </c>
      <c r="FU326" t="s">
        <v>6490</v>
      </c>
      <c r="FV326" s="27">
        <v>1</v>
      </c>
      <c r="FW326">
        <v>3.7</v>
      </c>
      <c r="FX326">
        <v>6.5</v>
      </c>
      <c r="FY326">
        <v>59.8</v>
      </c>
      <c r="FZ326">
        <v>26.9</v>
      </c>
      <c r="GA326" t="s">
        <v>242</v>
      </c>
      <c r="GB326" t="s">
        <v>242</v>
      </c>
      <c r="GC326" t="s">
        <v>242</v>
      </c>
      <c r="GD326">
        <v>1</v>
      </c>
      <c r="GE326" t="s">
        <v>6491</v>
      </c>
      <c r="GF326">
        <v>1</v>
      </c>
      <c r="GI326" s="27">
        <v>0</v>
      </c>
      <c r="GJ326" t="s">
        <v>242</v>
      </c>
      <c r="GK326" t="s">
        <v>242</v>
      </c>
      <c r="GM326" t="s">
        <v>242</v>
      </c>
      <c r="GP326" s="44">
        <v>1</v>
      </c>
      <c r="GQ326">
        <v>30</v>
      </c>
      <c r="GT326" t="s">
        <v>242</v>
      </c>
      <c r="GW326" s="27">
        <v>0</v>
      </c>
      <c r="GY326" s="27">
        <v>0</v>
      </c>
      <c r="HA326" t="s">
        <v>242</v>
      </c>
      <c r="HD326" s="27">
        <v>1</v>
      </c>
      <c r="HF326">
        <v>1</v>
      </c>
      <c r="HI326">
        <v>0.38888888900000002</v>
      </c>
      <c r="HJ326">
        <v>1</v>
      </c>
      <c r="HK326">
        <v>0.25</v>
      </c>
      <c r="HL326">
        <v>1</v>
      </c>
      <c r="HM326">
        <v>0.9</v>
      </c>
      <c r="HN326">
        <v>0</v>
      </c>
      <c r="HO326">
        <v>0.125</v>
      </c>
      <c r="HP326">
        <v>0.66666666699999999</v>
      </c>
      <c r="HQ326">
        <v>0</v>
      </c>
      <c r="HR326">
        <v>0</v>
      </c>
      <c r="HS326">
        <v>0</v>
      </c>
      <c r="HT326">
        <v>1</v>
      </c>
      <c r="HU326">
        <v>1</v>
      </c>
      <c r="HV326">
        <v>0.54629629599999996</v>
      </c>
      <c r="HW326">
        <v>0.50624999999999998</v>
      </c>
      <c r="HX326">
        <v>0.33333333300000001</v>
      </c>
      <c r="HY326">
        <v>0.46195987700000002</v>
      </c>
      <c r="HZ326" t="s">
        <v>6492</v>
      </c>
      <c r="IA326" t="s">
        <v>266</v>
      </c>
      <c r="IB326" t="s">
        <v>6477</v>
      </c>
      <c r="IC326">
        <v>39068</v>
      </c>
      <c r="ID326">
        <v>40479</v>
      </c>
      <c r="IE326">
        <v>42440</v>
      </c>
      <c r="IF326" t="s">
        <v>242</v>
      </c>
      <c r="IG326">
        <v>39068</v>
      </c>
    </row>
    <row r="327" spans="1:241" customFormat="1" ht="14" customHeight="1" x14ac:dyDescent="0.2">
      <c r="A327">
        <v>326</v>
      </c>
      <c r="B327">
        <v>354</v>
      </c>
      <c r="C327" s="1">
        <v>44795.604861111111</v>
      </c>
      <c r="D327" s="1">
        <v>44795.604861111111</v>
      </c>
      <c r="E327">
        <v>4</v>
      </c>
      <c r="G327" t="s">
        <v>242</v>
      </c>
      <c r="H327" t="s">
        <v>242</v>
      </c>
      <c r="I327">
        <v>1</v>
      </c>
      <c r="J327" s="1">
        <v>44795.604861111111</v>
      </c>
      <c r="K327" t="s">
        <v>6493</v>
      </c>
      <c r="L327" t="s">
        <v>242</v>
      </c>
      <c r="M327" t="s">
        <v>242</v>
      </c>
      <c r="P327" t="s">
        <v>242</v>
      </c>
      <c r="Q327" t="s">
        <v>242</v>
      </c>
      <c r="T327" t="s">
        <v>6494</v>
      </c>
      <c r="V327" t="s">
        <v>6495</v>
      </c>
      <c r="W327">
        <v>617446448</v>
      </c>
      <c r="X327">
        <v>6211</v>
      </c>
      <c r="Y327" t="s">
        <v>319</v>
      </c>
      <c r="Z327" t="s">
        <v>1051</v>
      </c>
      <c r="AA327">
        <v>2019</v>
      </c>
      <c r="AC327">
        <v>0</v>
      </c>
      <c r="AF327">
        <v>14</v>
      </c>
      <c r="AG327" t="s">
        <v>242</v>
      </c>
      <c r="AJ327" s="27">
        <v>1</v>
      </c>
      <c r="AK327">
        <v>11</v>
      </c>
      <c r="AL327" s="27">
        <v>1</v>
      </c>
      <c r="AM327">
        <v>6</v>
      </c>
      <c r="AN327" s="27">
        <v>0</v>
      </c>
      <c r="AO327">
        <v>0</v>
      </c>
      <c r="AQ327">
        <v>3</v>
      </c>
      <c r="AT327" s="27">
        <v>1</v>
      </c>
      <c r="AU327">
        <v>1</v>
      </c>
      <c r="AV327" s="21">
        <f t="shared" si="20"/>
        <v>7.1428571428571423</v>
      </c>
      <c r="AW327">
        <v>2</v>
      </c>
      <c r="AZ327" s="27">
        <v>1</v>
      </c>
      <c r="BA327">
        <v>2</v>
      </c>
      <c r="BB327" s="21">
        <f t="shared" si="21"/>
        <v>14.285714285714285</v>
      </c>
      <c r="BC327" t="s">
        <v>242</v>
      </c>
      <c r="BF327" s="27">
        <v>1</v>
      </c>
      <c r="BG327">
        <v>5.4</v>
      </c>
      <c r="BI327">
        <v>2</v>
      </c>
      <c r="BL327" s="27">
        <v>1</v>
      </c>
      <c r="BM327">
        <v>2</v>
      </c>
      <c r="BP327" s="27">
        <v>1</v>
      </c>
      <c r="BQ327">
        <v>4</v>
      </c>
      <c r="BR327" s="21">
        <f t="shared" si="22"/>
        <v>28.571428571428569</v>
      </c>
      <c r="BS327" s="8">
        <v>45030</v>
      </c>
      <c r="BT327">
        <v>3</v>
      </c>
      <c r="BW327" s="27">
        <v>0</v>
      </c>
      <c r="BX327" s="24" t="s">
        <v>242</v>
      </c>
      <c r="BY327" s="21" t="s">
        <v>242</v>
      </c>
      <c r="BZ327" t="s">
        <v>242</v>
      </c>
      <c r="CA327" t="s">
        <v>242</v>
      </c>
      <c r="CD327" s="27">
        <v>0</v>
      </c>
      <c r="CF327" t="s">
        <v>242</v>
      </c>
      <c r="CG327" t="s">
        <v>242</v>
      </c>
      <c r="CI327" s="27">
        <v>0</v>
      </c>
      <c r="CK327" t="s">
        <v>242</v>
      </c>
      <c r="CN327" s="27">
        <v>0</v>
      </c>
      <c r="CO327" s="27">
        <v>0.5</v>
      </c>
      <c r="CP327" t="s">
        <v>242</v>
      </c>
      <c r="CQ327">
        <v>100</v>
      </c>
      <c r="CR327" t="s">
        <v>242</v>
      </c>
      <c r="CU327" s="27">
        <v>1</v>
      </c>
      <c r="CV327" t="s">
        <v>6496</v>
      </c>
      <c r="CW327">
        <v>1</v>
      </c>
      <c r="CZ327" s="27">
        <v>1</v>
      </c>
      <c r="DA327">
        <v>29800</v>
      </c>
      <c r="DB327">
        <v>2</v>
      </c>
      <c r="DD327" s="27">
        <v>1</v>
      </c>
      <c r="DE327">
        <v>183900</v>
      </c>
      <c r="DF327">
        <v>2</v>
      </c>
      <c r="DG327">
        <v>209300</v>
      </c>
      <c r="DH327">
        <v>2</v>
      </c>
      <c r="DI327" t="s">
        <v>242</v>
      </c>
      <c r="DJ327" t="s">
        <v>242</v>
      </c>
      <c r="DL327" s="27">
        <v>1</v>
      </c>
      <c r="DM327">
        <v>1790720</v>
      </c>
      <c r="DN327">
        <v>2</v>
      </c>
      <c r="DP327">
        <v>4</v>
      </c>
      <c r="DS327" s="27">
        <v>1</v>
      </c>
      <c r="DT327" t="s">
        <v>6497</v>
      </c>
      <c r="DU327" s="27">
        <v>1</v>
      </c>
      <c r="DV327" t="s">
        <v>6498</v>
      </c>
      <c r="DW327" s="27">
        <v>0.5</v>
      </c>
      <c r="DX327" t="s">
        <v>6499</v>
      </c>
      <c r="DY327" s="27">
        <v>1</v>
      </c>
      <c r="DZ327" t="s">
        <v>6500</v>
      </c>
      <c r="EA327" s="27">
        <v>1</v>
      </c>
      <c r="EB327" t="s">
        <v>6501</v>
      </c>
      <c r="EC327" s="27">
        <v>1</v>
      </c>
      <c r="ED327" t="s">
        <v>6502</v>
      </c>
      <c r="EE327" s="27">
        <v>1</v>
      </c>
      <c r="EF327" t="s">
        <v>6503</v>
      </c>
      <c r="EG327" s="27">
        <v>1</v>
      </c>
      <c r="EH327" t="s">
        <v>6504</v>
      </c>
      <c r="EI327" s="27">
        <v>1</v>
      </c>
      <c r="EJ327" t="s">
        <v>6505</v>
      </c>
      <c r="EK327" s="27">
        <v>1</v>
      </c>
      <c r="EL327" t="s">
        <v>6506</v>
      </c>
      <c r="EM327">
        <v>4</v>
      </c>
      <c r="EP327" s="27">
        <v>0</v>
      </c>
      <c r="EQ327" t="s">
        <v>242</v>
      </c>
      <c r="ER327" t="s">
        <v>242</v>
      </c>
      <c r="EU327" t="s">
        <v>242</v>
      </c>
      <c r="EV327" t="s">
        <v>242</v>
      </c>
      <c r="EX327" s="27">
        <v>0</v>
      </c>
      <c r="EY327" t="s">
        <v>242</v>
      </c>
      <c r="FA327" s="27">
        <v>0</v>
      </c>
      <c r="FB327" t="s">
        <v>242</v>
      </c>
      <c r="FD327" s="27">
        <v>0</v>
      </c>
      <c r="FE327" t="s">
        <v>242</v>
      </c>
      <c r="FG327" s="27">
        <v>0</v>
      </c>
      <c r="FH327" t="s">
        <v>242</v>
      </c>
      <c r="FJ327" t="s">
        <v>242</v>
      </c>
      <c r="FM327" s="27">
        <v>0</v>
      </c>
      <c r="FN327" t="s">
        <v>242</v>
      </c>
      <c r="FO327" t="s">
        <v>242</v>
      </c>
      <c r="FP327" t="s">
        <v>242</v>
      </c>
      <c r="FR327" s="27">
        <v>1</v>
      </c>
      <c r="FS327">
        <v>39</v>
      </c>
      <c r="FT327">
        <v>2</v>
      </c>
      <c r="FV327" s="27">
        <v>1</v>
      </c>
      <c r="FW327">
        <v>6</v>
      </c>
      <c r="FX327">
        <v>8</v>
      </c>
      <c r="FY327">
        <v>71</v>
      </c>
      <c r="FZ327">
        <v>14</v>
      </c>
      <c r="GA327" t="s">
        <v>242</v>
      </c>
      <c r="GB327" t="s">
        <v>242</v>
      </c>
      <c r="GC327" t="s">
        <v>242</v>
      </c>
      <c r="GD327">
        <v>1</v>
      </c>
      <c r="GF327">
        <v>1</v>
      </c>
      <c r="GI327" s="27">
        <v>0.5</v>
      </c>
      <c r="GJ327" t="s">
        <v>242</v>
      </c>
      <c r="GK327" t="s">
        <v>242</v>
      </c>
      <c r="GL327" s="2" t="s">
        <v>6507</v>
      </c>
      <c r="GM327">
        <v>1</v>
      </c>
      <c r="GP327" s="27">
        <v>1</v>
      </c>
      <c r="GQ327">
        <v>248</v>
      </c>
      <c r="GT327">
        <v>1</v>
      </c>
      <c r="GW327" s="27">
        <v>0.5</v>
      </c>
      <c r="GY327" s="27">
        <v>0.5</v>
      </c>
      <c r="HA327">
        <v>1</v>
      </c>
      <c r="HD327" s="27">
        <v>1</v>
      </c>
      <c r="HE327" t="s">
        <v>6508</v>
      </c>
      <c r="HF327">
        <v>1</v>
      </c>
      <c r="HI327">
        <v>0.66666666699999999</v>
      </c>
      <c r="HJ327">
        <v>0</v>
      </c>
      <c r="HK327">
        <v>0.75</v>
      </c>
      <c r="HL327">
        <v>1</v>
      </c>
      <c r="HM327">
        <v>0.95</v>
      </c>
      <c r="HN327">
        <v>0</v>
      </c>
      <c r="HO327">
        <v>0</v>
      </c>
      <c r="HP327">
        <v>0.66666666699999999</v>
      </c>
      <c r="HQ327">
        <v>0.5</v>
      </c>
      <c r="HR327">
        <v>1</v>
      </c>
      <c r="HS327">
        <v>0.5</v>
      </c>
      <c r="HT327">
        <v>1</v>
      </c>
      <c r="HU327">
        <v>1</v>
      </c>
      <c r="HV327">
        <v>0.47222222200000002</v>
      </c>
      <c r="HW327">
        <v>0.48749999999999999</v>
      </c>
      <c r="HX327">
        <v>0.73333333300000003</v>
      </c>
      <c r="HY327">
        <v>0.56435185200000004</v>
      </c>
      <c r="HZ327" t="s">
        <v>6494</v>
      </c>
      <c r="IA327" t="s">
        <v>266</v>
      </c>
      <c r="IB327" t="s">
        <v>6494</v>
      </c>
      <c r="IC327">
        <v>53823</v>
      </c>
      <c r="ID327">
        <v>52047</v>
      </c>
      <c r="IE327">
        <v>61121</v>
      </c>
      <c r="IF327">
        <v>65936</v>
      </c>
      <c r="IG327">
        <v>53823</v>
      </c>
    </row>
    <row r="328" spans="1:241" customFormat="1" ht="14" customHeight="1" x14ac:dyDescent="0.2">
      <c r="A328">
        <v>327</v>
      </c>
      <c r="B328">
        <v>355</v>
      </c>
      <c r="C328" s="1">
        <v>44795.604861111111</v>
      </c>
      <c r="D328" s="1">
        <v>44795.604861111111</v>
      </c>
      <c r="E328">
        <v>4</v>
      </c>
      <c r="G328" t="s">
        <v>242</v>
      </c>
      <c r="H328" t="s">
        <v>242</v>
      </c>
      <c r="I328">
        <v>1</v>
      </c>
      <c r="J328" s="1">
        <v>44795.604861111111</v>
      </c>
      <c r="K328" t="s">
        <v>6509</v>
      </c>
      <c r="L328" t="s">
        <v>242</v>
      </c>
      <c r="M328" t="s">
        <v>242</v>
      </c>
      <c r="P328" t="s">
        <v>242</v>
      </c>
      <c r="Q328" t="s">
        <v>242</v>
      </c>
      <c r="T328" t="s">
        <v>6510</v>
      </c>
      <c r="V328" t="s">
        <v>6511</v>
      </c>
      <c r="W328" t="s">
        <v>6512</v>
      </c>
      <c r="X328">
        <v>4911</v>
      </c>
      <c r="Y328" t="s">
        <v>490</v>
      </c>
      <c r="Z328" t="s">
        <v>491</v>
      </c>
      <c r="AA328">
        <v>2020</v>
      </c>
      <c r="AC328">
        <v>0</v>
      </c>
      <c r="AF328">
        <v>13</v>
      </c>
      <c r="AG328" t="s">
        <v>242</v>
      </c>
      <c r="AJ328" s="27">
        <v>1</v>
      </c>
      <c r="AK328">
        <v>6</v>
      </c>
      <c r="AL328" s="27">
        <v>0</v>
      </c>
      <c r="AM328">
        <v>0</v>
      </c>
      <c r="AN328" s="27">
        <v>0</v>
      </c>
      <c r="AO328">
        <v>0</v>
      </c>
      <c r="AP328" t="s">
        <v>3672</v>
      </c>
      <c r="AQ328">
        <v>2</v>
      </c>
      <c r="AT328" s="27">
        <v>1</v>
      </c>
      <c r="AU328">
        <v>1</v>
      </c>
      <c r="AV328" s="21">
        <f t="shared" si="20"/>
        <v>7.6923076923076925</v>
      </c>
      <c r="AW328">
        <v>2</v>
      </c>
      <c r="AZ328" s="27">
        <v>1</v>
      </c>
      <c r="BA328">
        <v>2</v>
      </c>
      <c r="BB328" s="21">
        <f t="shared" si="21"/>
        <v>15.384615384615385</v>
      </c>
      <c r="BC328" t="s">
        <v>242</v>
      </c>
      <c r="BF328" s="27">
        <v>1</v>
      </c>
      <c r="BI328">
        <v>2</v>
      </c>
      <c r="BL328" s="27">
        <v>1</v>
      </c>
      <c r="BM328">
        <v>2</v>
      </c>
      <c r="BP328" s="27">
        <v>1</v>
      </c>
      <c r="BQ328">
        <v>3</v>
      </c>
      <c r="BR328" s="21">
        <f t="shared" si="22"/>
        <v>23.076923076923077</v>
      </c>
      <c r="BT328">
        <v>1</v>
      </c>
      <c r="BW328" s="27">
        <v>1</v>
      </c>
      <c r="BX328">
        <v>3</v>
      </c>
      <c r="BY328" s="21">
        <f t="shared" si="23"/>
        <v>23.076923076923077</v>
      </c>
      <c r="BZ328">
        <v>1</v>
      </c>
      <c r="CA328">
        <v>1</v>
      </c>
      <c r="CD328" s="27">
        <v>0</v>
      </c>
      <c r="CF328" t="s">
        <v>242</v>
      </c>
      <c r="CG328" t="s">
        <v>242</v>
      </c>
      <c r="CI328" s="27">
        <v>1</v>
      </c>
      <c r="CJ328" t="s">
        <v>6513</v>
      </c>
      <c r="CK328">
        <v>1</v>
      </c>
      <c r="CN328" s="27">
        <v>0</v>
      </c>
      <c r="CO328" s="27">
        <v>0.5</v>
      </c>
      <c r="CP328" t="s">
        <v>242</v>
      </c>
      <c r="CQ328">
        <v>100</v>
      </c>
      <c r="CR328" t="s">
        <v>242</v>
      </c>
      <c r="CS328" s="2" t="s">
        <v>6514</v>
      </c>
      <c r="CU328" s="27">
        <v>0.5</v>
      </c>
      <c r="CV328" t="s">
        <v>6515</v>
      </c>
      <c r="CW328">
        <v>1</v>
      </c>
      <c r="CZ328" s="27">
        <v>1</v>
      </c>
      <c r="DA328">
        <v>45645691</v>
      </c>
      <c r="DB328">
        <v>2</v>
      </c>
      <c r="DD328" s="27">
        <v>0</v>
      </c>
      <c r="DE328" t="s">
        <v>242</v>
      </c>
      <c r="DF328" t="s">
        <v>242</v>
      </c>
      <c r="DH328" t="s">
        <v>242</v>
      </c>
      <c r="DI328" t="s">
        <v>242</v>
      </c>
      <c r="DJ328" t="s">
        <v>242</v>
      </c>
      <c r="DL328" s="27">
        <v>0</v>
      </c>
      <c r="DM328" t="s">
        <v>242</v>
      </c>
      <c r="DN328" t="s">
        <v>242</v>
      </c>
      <c r="DP328">
        <v>1</v>
      </c>
      <c r="DS328" s="27">
        <v>1</v>
      </c>
      <c r="DT328" s="2" t="s">
        <v>6516</v>
      </c>
      <c r="DU328" s="27">
        <v>1</v>
      </c>
      <c r="DV328" t="s">
        <v>6517</v>
      </c>
      <c r="DW328" s="27">
        <v>1</v>
      </c>
      <c r="DX328" t="s">
        <v>6518</v>
      </c>
      <c r="DY328" s="27">
        <v>1</v>
      </c>
      <c r="DZ328" t="s">
        <v>6519</v>
      </c>
      <c r="EA328" s="27">
        <v>1</v>
      </c>
      <c r="EB328" t="s">
        <v>6520</v>
      </c>
      <c r="EC328" s="27">
        <v>1</v>
      </c>
      <c r="ED328" t="s">
        <v>6521</v>
      </c>
      <c r="EE328" s="27">
        <v>1</v>
      </c>
      <c r="EF328" t="s">
        <v>6522</v>
      </c>
      <c r="EG328" s="27">
        <v>1</v>
      </c>
      <c r="EH328" t="s">
        <v>6523</v>
      </c>
      <c r="EI328" s="27">
        <v>1</v>
      </c>
      <c r="EJ328" t="s">
        <v>6524</v>
      </c>
      <c r="EK328" s="27">
        <v>1</v>
      </c>
      <c r="EL328" t="s">
        <v>6525</v>
      </c>
      <c r="EM328">
        <v>1</v>
      </c>
      <c r="EP328" s="27">
        <v>0</v>
      </c>
      <c r="EQ328" t="s">
        <v>242</v>
      </c>
      <c r="ER328" t="s">
        <v>242</v>
      </c>
      <c r="EU328" t="s">
        <v>242</v>
      </c>
      <c r="EV328" t="s">
        <v>242</v>
      </c>
      <c r="EX328" s="27">
        <v>1</v>
      </c>
      <c r="EY328">
        <v>7757443</v>
      </c>
      <c r="EZ328" t="s">
        <v>3434</v>
      </c>
      <c r="FA328" s="27">
        <v>1</v>
      </c>
      <c r="FB328">
        <v>0.01</v>
      </c>
      <c r="FD328" s="27">
        <v>1</v>
      </c>
      <c r="FE328">
        <v>140857</v>
      </c>
      <c r="FG328" s="27">
        <v>1</v>
      </c>
      <c r="FH328">
        <v>0.28000000000000003</v>
      </c>
      <c r="FJ328">
        <v>1</v>
      </c>
      <c r="FM328" s="27">
        <v>0</v>
      </c>
      <c r="FN328" t="s">
        <v>242</v>
      </c>
      <c r="FO328" t="s">
        <v>242</v>
      </c>
      <c r="FP328" t="s">
        <v>242</v>
      </c>
      <c r="FR328" s="27">
        <v>1</v>
      </c>
      <c r="FS328">
        <v>23</v>
      </c>
      <c r="FT328" t="s">
        <v>242</v>
      </c>
      <c r="FV328" s="27">
        <v>0.5</v>
      </c>
      <c r="FW328" t="s">
        <v>242</v>
      </c>
      <c r="FX328" t="s">
        <v>242</v>
      </c>
      <c r="FY328" t="s">
        <v>242</v>
      </c>
      <c r="FZ328" t="s">
        <v>242</v>
      </c>
      <c r="GA328" t="s">
        <v>242</v>
      </c>
      <c r="GB328" t="s">
        <v>242</v>
      </c>
      <c r="GC328" t="s">
        <v>242</v>
      </c>
      <c r="GD328" t="s">
        <v>242</v>
      </c>
      <c r="GE328" t="s">
        <v>6526</v>
      </c>
      <c r="GF328">
        <v>1</v>
      </c>
      <c r="GI328" s="27">
        <v>0</v>
      </c>
      <c r="GJ328" t="s">
        <v>242</v>
      </c>
      <c r="GK328" t="s">
        <v>242</v>
      </c>
      <c r="GM328" t="s">
        <v>242</v>
      </c>
      <c r="GP328" s="27">
        <v>1</v>
      </c>
      <c r="GQ328">
        <v>168</v>
      </c>
      <c r="GT328">
        <v>1</v>
      </c>
      <c r="GW328" s="27">
        <v>0</v>
      </c>
      <c r="GY328" s="27">
        <v>0</v>
      </c>
      <c r="HA328" t="s">
        <v>242</v>
      </c>
      <c r="HD328" s="27">
        <v>1</v>
      </c>
      <c r="HE328" t="s">
        <v>6527</v>
      </c>
      <c r="HF328">
        <v>1</v>
      </c>
      <c r="HI328">
        <v>0.66666666699999999</v>
      </c>
      <c r="HJ328">
        <v>1</v>
      </c>
      <c r="HK328">
        <v>0.5</v>
      </c>
      <c r="HL328">
        <v>0.33333333300000001</v>
      </c>
      <c r="HM328">
        <v>1</v>
      </c>
      <c r="HN328">
        <v>0</v>
      </c>
      <c r="HO328">
        <v>1</v>
      </c>
      <c r="HP328">
        <v>0.5</v>
      </c>
      <c r="HQ328">
        <v>0</v>
      </c>
      <c r="HR328">
        <v>1</v>
      </c>
      <c r="HS328">
        <v>0</v>
      </c>
      <c r="HT328">
        <v>1</v>
      </c>
      <c r="HU328">
        <v>1</v>
      </c>
      <c r="HV328">
        <v>0.72222222199999997</v>
      </c>
      <c r="HW328">
        <v>0.58333333300000001</v>
      </c>
      <c r="HX328">
        <v>0.5</v>
      </c>
      <c r="HY328">
        <v>0.60185185200000002</v>
      </c>
      <c r="HZ328" t="s">
        <v>6528</v>
      </c>
      <c r="IA328" t="s">
        <v>266</v>
      </c>
      <c r="IB328" t="s">
        <v>6510</v>
      </c>
      <c r="IC328">
        <v>19204</v>
      </c>
      <c r="ID328">
        <v>17997</v>
      </c>
      <c r="IE328">
        <v>17069</v>
      </c>
      <c r="IF328">
        <v>20956</v>
      </c>
      <c r="IG328">
        <v>19204</v>
      </c>
    </row>
    <row r="329" spans="1:241" customFormat="1" ht="14" customHeight="1" x14ac:dyDescent="0.2">
      <c r="A329">
        <v>328</v>
      </c>
      <c r="B329">
        <v>356</v>
      </c>
      <c r="C329" s="1">
        <v>44795.604861111111</v>
      </c>
      <c r="D329" s="1">
        <v>44795.604861111111</v>
      </c>
      <c r="E329">
        <v>4</v>
      </c>
      <c r="G329" t="s">
        <v>242</v>
      </c>
      <c r="H329" t="s">
        <v>242</v>
      </c>
      <c r="I329">
        <v>1</v>
      </c>
      <c r="J329" s="1">
        <v>44795.604861111111</v>
      </c>
      <c r="K329" t="s">
        <v>6529</v>
      </c>
      <c r="L329" t="s">
        <v>242</v>
      </c>
      <c r="M329" t="s">
        <v>242</v>
      </c>
      <c r="P329" t="s">
        <v>242</v>
      </c>
      <c r="Q329" t="s">
        <v>242</v>
      </c>
      <c r="T329" t="s">
        <v>6530</v>
      </c>
      <c r="V329" t="s">
        <v>6531</v>
      </c>
      <c r="W329" t="s">
        <v>6532</v>
      </c>
      <c r="X329">
        <v>6282</v>
      </c>
      <c r="Y329" t="s">
        <v>319</v>
      </c>
      <c r="Z329" t="s">
        <v>890</v>
      </c>
      <c r="AA329">
        <v>2020</v>
      </c>
      <c r="AC329">
        <v>0</v>
      </c>
      <c r="AF329">
        <v>12</v>
      </c>
      <c r="AG329" t="s">
        <v>242</v>
      </c>
      <c r="AJ329" s="27">
        <v>0</v>
      </c>
      <c r="AK329">
        <v>0</v>
      </c>
      <c r="AL329" s="27">
        <v>0</v>
      </c>
      <c r="AM329">
        <v>0</v>
      </c>
      <c r="AN329" s="27">
        <v>0</v>
      </c>
      <c r="AO329">
        <v>0</v>
      </c>
      <c r="AQ329" t="s">
        <v>242</v>
      </c>
      <c r="AT329" s="27">
        <v>1</v>
      </c>
      <c r="AU329">
        <v>1</v>
      </c>
      <c r="AV329" s="21">
        <f t="shared" si="20"/>
        <v>8.3333333333333321</v>
      </c>
      <c r="AW329">
        <v>2</v>
      </c>
      <c r="AZ329" s="27">
        <v>1</v>
      </c>
      <c r="BA329">
        <v>2</v>
      </c>
      <c r="BB329" s="21">
        <f t="shared" si="21"/>
        <v>16.666666666666664</v>
      </c>
      <c r="BC329" t="s">
        <v>242</v>
      </c>
      <c r="BF329" s="27">
        <v>1</v>
      </c>
      <c r="BG329">
        <v>7.27</v>
      </c>
      <c r="BI329">
        <v>3</v>
      </c>
      <c r="BL329" s="27">
        <v>1</v>
      </c>
      <c r="BM329">
        <v>2</v>
      </c>
      <c r="BP329" s="27">
        <v>1</v>
      </c>
      <c r="BQ329">
        <v>5</v>
      </c>
      <c r="BR329" s="21">
        <f t="shared" si="22"/>
        <v>41.666666666666671</v>
      </c>
      <c r="BS329" t="s">
        <v>6533</v>
      </c>
      <c r="BT329">
        <v>1</v>
      </c>
      <c r="BW329" s="27">
        <v>1</v>
      </c>
      <c r="BX329">
        <v>2</v>
      </c>
      <c r="BY329" s="21">
        <f t="shared" si="23"/>
        <v>16.666666666666664</v>
      </c>
      <c r="BZ329">
        <v>2</v>
      </c>
      <c r="CA329">
        <v>1</v>
      </c>
      <c r="CD329" s="27">
        <v>0</v>
      </c>
      <c r="CF329" t="s">
        <v>242</v>
      </c>
      <c r="CG329" t="s">
        <v>242</v>
      </c>
      <c r="CI329" s="27">
        <v>1</v>
      </c>
      <c r="CJ329" t="s">
        <v>6534</v>
      </c>
      <c r="CK329">
        <v>1</v>
      </c>
      <c r="CN329" s="27">
        <v>1</v>
      </c>
      <c r="CO329" s="27">
        <v>0</v>
      </c>
      <c r="CP329" t="s">
        <v>242</v>
      </c>
      <c r="CQ329" t="s">
        <v>242</v>
      </c>
      <c r="CR329" t="s">
        <v>242</v>
      </c>
      <c r="CU329" s="27">
        <v>1</v>
      </c>
      <c r="CV329" s="2" t="s">
        <v>6535</v>
      </c>
      <c r="CW329">
        <v>1</v>
      </c>
      <c r="CZ329" s="27">
        <v>1</v>
      </c>
      <c r="DA329">
        <v>4402</v>
      </c>
      <c r="DB329">
        <v>2</v>
      </c>
      <c r="DD329" s="27">
        <v>1</v>
      </c>
      <c r="DE329" t="s">
        <v>242</v>
      </c>
      <c r="DF329" t="s">
        <v>242</v>
      </c>
      <c r="DG329">
        <v>30860</v>
      </c>
      <c r="DH329">
        <v>2</v>
      </c>
      <c r="DI329" t="s">
        <v>242</v>
      </c>
      <c r="DJ329" t="s">
        <v>242</v>
      </c>
      <c r="DL329" s="27">
        <v>0</v>
      </c>
      <c r="DM329" t="s">
        <v>242</v>
      </c>
      <c r="DN329" t="s">
        <v>242</v>
      </c>
      <c r="DO329" t="s">
        <v>6536</v>
      </c>
      <c r="DP329">
        <v>1</v>
      </c>
      <c r="DS329" s="27">
        <v>1</v>
      </c>
      <c r="DT329" s="2" t="s">
        <v>6537</v>
      </c>
      <c r="DU329" s="27">
        <v>1</v>
      </c>
      <c r="DV329" s="2" t="s">
        <v>6538</v>
      </c>
      <c r="DW329" s="27">
        <v>1</v>
      </c>
      <c r="DX329" t="s">
        <v>6539</v>
      </c>
      <c r="DY329" s="27">
        <v>1</v>
      </c>
      <c r="DZ329" t="s">
        <v>6540</v>
      </c>
      <c r="EA329" s="27">
        <v>1</v>
      </c>
      <c r="EC329" s="27">
        <v>1</v>
      </c>
      <c r="ED329" s="2" t="s">
        <v>6541</v>
      </c>
      <c r="EE329" s="27">
        <v>1</v>
      </c>
      <c r="EF329" s="2" t="s">
        <v>6542</v>
      </c>
      <c r="EG329" s="27">
        <v>1</v>
      </c>
      <c r="EH329" t="s">
        <v>6543</v>
      </c>
      <c r="EI329" s="27">
        <v>1</v>
      </c>
      <c r="EJ329" t="s">
        <v>6544</v>
      </c>
      <c r="EK329" s="27">
        <v>1</v>
      </c>
      <c r="EL329" t="s">
        <v>6545</v>
      </c>
      <c r="EM329">
        <v>4</v>
      </c>
      <c r="EP329" s="27">
        <v>0</v>
      </c>
      <c r="EQ329" t="s">
        <v>242</v>
      </c>
      <c r="ER329" t="s">
        <v>242</v>
      </c>
      <c r="EU329" t="s">
        <v>242</v>
      </c>
      <c r="EV329" t="s">
        <v>242</v>
      </c>
      <c r="EX329" s="27">
        <v>0</v>
      </c>
      <c r="EY329" t="s">
        <v>242</v>
      </c>
      <c r="FA329" s="27">
        <v>0</v>
      </c>
      <c r="FB329" t="s">
        <v>242</v>
      </c>
      <c r="FD329" s="27">
        <v>0</v>
      </c>
      <c r="FE329" t="s">
        <v>242</v>
      </c>
      <c r="FG329" s="27">
        <v>0</v>
      </c>
      <c r="FH329" t="s">
        <v>242</v>
      </c>
      <c r="FJ329" t="s">
        <v>242</v>
      </c>
      <c r="FM329" s="27">
        <v>0</v>
      </c>
      <c r="FN329" t="s">
        <v>242</v>
      </c>
      <c r="FO329" t="s">
        <v>242</v>
      </c>
      <c r="FP329" t="s">
        <v>242</v>
      </c>
      <c r="FR329" s="27">
        <v>1</v>
      </c>
      <c r="FS329">
        <v>54.7</v>
      </c>
      <c r="FT329">
        <v>2</v>
      </c>
      <c r="FV329" s="27">
        <v>0.5</v>
      </c>
      <c r="FW329" t="s">
        <v>242</v>
      </c>
      <c r="FX329" t="s">
        <v>242</v>
      </c>
      <c r="FY329">
        <v>88.1</v>
      </c>
      <c r="FZ329" t="s">
        <v>242</v>
      </c>
      <c r="GA329" t="s">
        <v>242</v>
      </c>
      <c r="GB329" t="s">
        <v>242</v>
      </c>
      <c r="GC329" t="s">
        <v>242</v>
      </c>
      <c r="GD329">
        <v>1</v>
      </c>
      <c r="GE329" t="s">
        <v>6546</v>
      </c>
      <c r="GF329">
        <v>1</v>
      </c>
      <c r="GI329" s="27">
        <v>0</v>
      </c>
      <c r="GJ329" t="s">
        <v>242</v>
      </c>
      <c r="GK329" t="s">
        <v>242</v>
      </c>
      <c r="GL329" t="s">
        <v>6547</v>
      </c>
      <c r="GM329" t="s">
        <v>242</v>
      </c>
      <c r="GP329" s="27">
        <v>1</v>
      </c>
      <c r="GQ329">
        <v>193</v>
      </c>
      <c r="GT329">
        <v>1</v>
      </c>
      <c r="GW329" s="27">
        <v>0</v>
      </c>
      <c r="GY329" s="27">
        <v>0</v>
      </c>
      <c r="HA329" t="s">
        <v>242</v>
      </c>
      <c r="HD329" s="27">
        <v>1</v>
      </c>
      <c r="HF329">
        <v>1</v>
      </c>
      <c r="HI329">
        <v>0.66666666699999999</v>
      </c>
      <c r="HJ329">
        <v>1</v>
      </c>
      <c r="HK329">
        <v>0.5</v>
      </c>
      <c r="HL329">
        <v>0.66666666699999999</v>
      </c>
      <c r="HM329">
        <v>1</v>
      </c>
      <c r="HN329">
        <v>0</v>
      </c>
      <c r="HO329">
        <v>0</v>
      </c>
      <c r="HP329">
        <v>0.5</v>
      </c>
      <c r="HQ329">
        <v>0</v>
      </c>
      <c r="HR329">
        <v>1</v>
      </c>
      <c r="HS329">
        <v>0</v>
      </c>
      <c r="HT329">
        <v>1</v>
      </c>
      <c r="HU329">
        <v>1</v>
      </c>
      <c r="HV329">
        <v>0.72222222199999997</v>
      </c>
      <c r="HW329">
        <v>0.41666666699999999</v>
      </c>
      <c r="HX329">
        <v>0.5</v>
      </c>
      <c r="HY329">
        <v>0.54629629599999996</v>
      </c>
      <c r="HZ329" t="s">
        <v>6548</v>
      </c>
      <c r="IA329" t="s">
        <v>266</v>
      </c>
      <c r="IB329" t="s">
        <v>6530</v>
      </c>
      <c r="IC329">
        <v>16340.2</v>
      </c>
      <c r="ID329">
        <v>14852.3</v>
      </c>
      <c r="IE329">
        <v>14377.8</v>
      </c>
      <c r="IF329">
        <v>17631.400000000001</v>
      </c>
      <c r="IG329">
        <v>16340.2</v>
      </c>
    </row>
    <row r="330" spans="1:241" customFormat="1" ht="14" customHeight="1" x14ac:dyDescent="0.2">
      <c r="A330">
        <v>329</v>
      </c>
      <c r="B330">
        <v>357</v>
      </c>
      <c r="C330" s="1">
        <v>44795.604861111111</v>
      </c>
      <c r="D330" s="1">
        <v>44795.604861111111</v>
      </c>
      <c r="E330">
        <v>4</v>
      </c>
      <c r="G330" t="s">
        <v>242</v>
      </c>
      <c r="H330" t="s">
        <v>242</v>
      </c>
      <c r="I330">
        <v>1</v>
      </c>
      <c r="J330" s="1">
        <v>44795.604861111111</v>
      </c>
      <c r="K330" t="s">
        <v>6549</v>
      </c>
      <c r="L330" t="s">
        <v>242</v>
      </c>
      <c r="M330" t="s">
        <v>242</v>
      </c>
      <c r="P330" t="s">
        <v>242</v>
      </c>
      <c r="Q330" t="s">
        <v>242</v>
      </c>
      <c r="T330" t="s">
        <v>6550</v>
      </c>
      <c r="V330" t="s">
        <v>6551</v>
      </c>
      <c r="W330">
        <v>902973304</v>
      </c>
      <c r="X330">
        <v>6020</v>
      </c>
      <c r="Y330" t="s">
        <v>319</v>
      </c>
      <c r="Z330" t="s">
        <v>913</v>
      </c>
      <c r="AA330">
        <v>2020</v>
      </c>
      <c r="AC330">
        <v>0</v>
      </c>
      <c r="AF330">
        <v>14</v>
      </c>
      <c r="AG330" t="s">
        <v>242</v>
      </c>
      <c r="AJ330" s="27">
        <v>1</v>
      </c>
      <c r="AK330">
        <v>4</v>
      </c>
      <c r="AL330" s="27">
        <v>0</v>
      </c>
      <c r="AM330">
        <v>0</v>
      </c>
      <c r="AN330" s="27">
        <v>0</v>
      </c>
      <c r="AO330">
        <v>0</v>
      </c>
      <c r="AQ330">
        <v>2</v>
      </c>
      <c r="AT330" s="27">
        <v>1</v>
      </c>
      <c r="AU330">
        <v>1</v>
      </c>
      <c r="AV330" s="21">
        <f t="shared" si="20"/>
        <v>7.1428571428571423</v>
      </c>
      <c r="AW330">
        <v>2</v>
      </c>
      <c r="AZ330" s="27">
        <v>1</v>
      </c>
      <c r="BA330">
        <v>2</v>
      </c>
      <c r="BB330" s="21">
        <f t="shared" si="21"/>
        <v>14.285714285714285</v>
      </c>
      <c r="BC330" t="s">
        <v>242</v>
      </c>
      <c r="BF330" s="27">
        <v>1</v>
      </c>
      <c r="BI330">
        <v>2</v>
      </c>
      <c r="BL330" s="27">
        <v>1</v>
      </c>
      <c r="BM330">
        <v>2</v>
      </c>
      <c r="BP330" s="27">
        <v>1</v>
      </c>
      <c r="BQ330">
        <v>6</v>
      </c>
      <c r="BR330" s="21">
        <f t="shared" si="22"/>
        <v>42.857142857142854</v>
      </c>
      <c r="BS330" t="s">
        <v>3799</v>
      </c>
      <c r="BT330">
        <v>1</v>
      </c>
      <c r="BW330" s="27">
        <v>0</v>
      </c>
      <c r="BX330" s="24" t="s">
        <v>242</v>
      </c>
      <c r="BY330" s="21" t="s">
        <v>242</v>
      </c>
      <c r="BZ330" t="s">
        <v>242</v>
      </c>
      <c r="CA330" t="s">
        <v>242</v>
      </c>
      <c r="CD330" s="27">
        <v>0</v>
      </c>
      <c r="CF330" t="s">
        <v>242</v>
      </c>
      <c r="CG330" t="s">
        <v>242</v>
      </c>
      <c r="CI330" s="27">
        <v>1</v>
      </c>
      <c r="CJ330" t="s">
        <v>6552</v>
      </c>
      <c r="CK330">
        <v>1</v>
      </c>
      <c r="CN330" s="27">
        <v>0</v>
      </c>
      <c r="CO330" s="27">
        <v>0.5</v>
      </c>
      <c r="CP330" t="s">
        <v>242</v>
      </c>
      <c r="CQ330">
        <v>100</v>
      </c>
      <c r="CR330" t="s">
        <v>242</v>
      </c>
      <c r="CT330" s="2" t="s">
        <v>6553</v>
      </c>
      <c r="CU330" s="27">
        <v>1</v>
      </c>
      <c r="CV330" s="2" t="s">
        <v>6554</v>
      </c>
      <c r="CW330">
        <v>1</v>
      </c>
      <c r="CZ330" s="27">
        <v>1</v>
      </c>
      <c r="DA330">
        <v>56482</v>
      </c>
      <c r="DB330">
        <v>2</v>
      </c>
      <c r="DC330" t="s">
        <v>6555</v>
      </c>
      <c r="DD330" s="27">
        <v>1</v>
      </c>
      <c r="DE330">
        <v>176447</v>
      </c>
      <c r="DF330">
        <v>2</v>
      </c>
      <c r="DG330">
        <v>255929</v>
      </c>
      <c r="DH330">
        <v>2</v>
      </c>
      <c r="DI330" t="s">
        <v>242</v>
      </c>
      <c r="DJ330" t="s">
        <v>242</v>
      </c>
      <c r="DL330" s="27">
        <v>1</v>
      </c>
      <c r="DM330">
        <v>170573</v>
      </c>
      <c r="DN330">
        <v>2</v>
      </c>
      <c r="DP330">
        <v>4</v>
      </c>
      <c r="DS330" s="27">
        <v>1</v>
      </c>
      <c r="DT330" s="2" t="s">
        <v>6556</v>
      </c>
      <c r="DU330" s="27">
        <v>1</v>
      </c>
      <c r="DV330" s="2" t="s">
        <v>6557</v>
      </c>
      <c r="DW330" s="27">
        <v>1</v>
      </c>
      <c r="DX330" t="s">
        <v>6558</v>
      </c>
      <c r="DY330" s="27">
        <v>1</v>
      </c>
      <c r="DZ330" s="2" t="s">
        <v>6559</v>
      </c>
      <c r="EA330" s="27">
        <v>1</v>
      </c>
      <c r="EC330" s="27">
        <v>1</v>
      </c>
      <c r="ED330" s="2" t="s">
        <v>6560</v>
      </c>
      <c r="EE330" s="27">
        <v>1</v>
      </c>
      <c r="EF330" s="2" t="s">
        <v>6561</v>
      </c>
      <c r="EG330" s="27">
        <v>1</v>
      </c>
      <c r="EH330" s="2" t="s">
        <v>6562</v>
      </c>
      <c r="EI330" s="27">
        <v>0.5</v>
      </c>
      <c r="EJ330" t="s">
        <v>6563</v>
      </c>
      <c r="EK330" s="27">
        <v>1</v>
      </c>
      <c r="EL330" t="s">
        <v>6564</v>
      </c>
      <c r="EM330">
        <v>4</v>
      </c>
      <c r="EP330" s="27">
        <v>0</v>
      </c>
      <c r="EQ330" t="s">
        <v>242</v>
      </c>
      <c r="ER330" t="s">
        <v>242</v>
      </c>
      <c r="EU330" t="s">
        <v>242</v>
      </c>
      <c r="EV330" t="s">
        <v>242</v>
      </c>
      <c r="EX330" s="27">
        <v>0</v>
      </c>
      <c r="EY330" t="s">
        <v>242</v>
      </c>
      <c r="FA330" s="27">
        <v>0</v>
      </c>
      <c r="FB330" t="s">
        <v>242</v>
      </c>
      <c r="FD330" s="27">
        <v>0</v>
      </c>
      <c r="FE330" t="s">
        <v>242</v>
      </c>
      <c r="FG330" s="27">
        <v>0</v>
      </c>
      <c r="FH330" t="s">
        <v>242</v>
      </c>
      <c r="FJ330" t="s">
        <v>242</v>
      </c>
      <c r="FM330" s="27">
        <v>0</v>
      </c>
      <c r="FN330" t="s">
        <v>242</v>
      </c>
      <c r="FO330" t="s">
        <v>242</v>
      </c>
      <c r="FP330" t="s">
        <v>242</v>
      </c>
      <c r="FR330" s="27">
        <v>1</v>
      </c>
      <c r="FS330">
        <v>57.3</v>
      </c>
      <c r="FT330">
        <v>1</v>
      </c>
      <c r="FV330" s="27">
        <v>1</v>
      </c>
      <c r="FW330">
        <v>9.5</v>
      </c>
      <c r="FX330">
        <v>9</v>
      </c>
      <c r="FY330">
        <v>68.7</v>
      </c>
      <c r="FZ330">
        <v>9.5</v>
      </c>
      <c r="GA330" t="s">
        <v>242</v>
      </c>
      <c r="GB330" t="s">
        <v>242</v>
      </c>
      <c r="GC330" t="s">
        <v>242</v>
      </c>
      <c r="GD330">
        <v>1</v>
      </c>
      <c r="GE330" t="s">
        <v>6565</v>
      </c>
      <c r="GF330">
        <v>1</v>
      </c>
      <c r="GI330" s="27">
        <v>0</v>
      </c>
      <c r="GJ330" t="s">
        <v>242</v>
      </c>
      <c r="GK330" t="s">
        <v>242</v>
      </c>
      <c r="GL330" s="2" t="s">
        <v>6566</v>
      </c>
      <c r="GM330" t="s">
        <v>242</v>
      </c>
      <c r="GP330" s="27">
        <v>1</v>
      </c>
      <c r="GQ330">
        <v>218</v>
      </c>
      <c r="GT330">
        <v>1</v>
      </c>
      <c r="GW330" s="27">
        <v>0</v>
      </c>
      <c r="GX330" s="2" t="s">
        <v>6567</v>
      </c>
      <c r="GY330" s="27">
        <v>0</v>
      </c>
      <c r="HA330" t="s">
        <v>242</v>
      </c>
      <c r="HD330" s="27">
        <v>1</v>
      </c>
      <c r="HE330" s="2" t="s">
        <v>6568</v>
      </c>
      <c r="HF330">
        <v>1</v>
      </c>
      <c r="HI330">
        <v>0.55555555599999995</v>
      </c>
      <c r="HJ330">
        <v>1</v>
      </c>
      <c r="HK330">
        <v>0.75</v>
      </c>
      <c r="HL330">
        <v>1</v>
      </c>
      <c r="HM330">
        <v>0.95</v>
      </c>
      <c r="HN330">
        <v>0</v>
      </c>
      <c r="HO330">
        <v>0</v>
      </c>
      <c r="HP330">
        <v>0.66666666699999999</v>
      </c>
      <c r="HQ330">
        <v>0</v>
      </c>
      <c r="HR330">
        <v>1</v>
      </c>
      <c r="HS330">
        <v>0</v>
      </c>
      <c r="HT330">
        <v>1</v>
      </c>
      <c r="HU330">
        <v>1</v>
      </c>
      <c r="HV330">
        <v>0.76851851900000001</v>
      </c>
      <c r="HW330">
        <v>0.48749999999999999</v>
      </c>
      <c r="HX330">
        <v>0.53333333299999997</v>
      </c>
      <c r="HY330">
        <v>0.59645061700000002</v>
      </c>
      <c r="HZ330" t="s">
        <v>6550</v>
      </c>
      <c r="IA330" t="s">
        <v>266</v>
      </c>
      <c r="IB330" t="s">
        <v>6550</v>
      </c>
      <c r="IC330">
        <v>27325</v>
      </c>
      <c r="ID330">
        <v>25241</v>
      </c>
      <c r="IE330">
        <v>23714</v>
      </c>
      <c r="IF330">
        <v>27401</v>
      </c>
      <c r="IG330">
        <v>27325</v>
      </c>
    </row>
    <row r="331" spans="1:241" customFormat="1" ht="14" customHeight="1" x14ac:dyDescent="0.2">
      <c r="A331">
        <v>330</v>
      </c>
      <c r="B331">
        <v>358</v>
      </c>
      <c r="C331" s="1">
        <v>44795.604861111111</v>
      </c>
      <c r="D331" s="1">
        <v>44795.604861111111</v>
      </c>
      <c r="E331">
        <v>4</v>
      </c>
      <c r="G331" t="s">
        <v>242</v>
      </c>
      <c r="H331" t="s">
        <v>242</v>
      </c>
      <c r="I331">
        <v>1</v>
      </c>
      <c r="J331" s="1">
        <v>44795.604861111111</v>
      </c>
      <c r="K331" t="s">
        <v>6569</v>
      </c>
      <c r="L331" t="s">
        <v>242</v>
      </c>
      <c r="M331" t="s">
        <v>242</v>
      </c>
      <c r="P331" t="s">
        <v>242</v>
      </c>
      <c r="Q331" t="s">
        <v>242</v>
      </c>
      <c r="T331" t="s">
        <v>6570</v>
      </c>
      <c r="V331" t="s">
        <v>6571</v>
      </c>
      <c r="W331" t="s">
        <v>6572</v>
      </c>
      <c r="X331">
        <v>6211</v>
      </c>
      <c r="Y331" t="s">
        <v>319</v>
      </c>
      <c r="Z331" t="s">
        <v>1051</v>
      </c>
      <c r="AA331">
        <v>2020</v>
      </c>
      <c r="AC331">
        <v>0.5</v>
      </c>
      <c r="AD331">
        <v>7</v>
      </c>
      <c r="AF331">
        <v>17</v>
      </c>
      <c r="AG331" t="s">
        <v>242</v>
      </c>
      <c r="AJ331" s="27">
        <v>1</v>
      </c>
      <c r="AK331">
        <v>12</v>
      </c>
      <c r="AL331" s="27">
        <v>0</v>
      </c>
      <c r="AM331">
        <v>0</v>
      </c>
      <c r="AN331" s="27">
        <v>0</v>
      </c>
      <c r="AO331">
        <v>0</v>
      </c>
      <c r="AQ331">
        <v>3</v>
      </c>
      <c r="AT331" s="27">
        <v>1</v>
      </c>
      <c r="AU331">
        <v>4</v>
      </c>
      <c r="AV331" s="21">
        <f t="shared" si="20"/>
        <v>23.52941176470588</v>
      </c>
      <c r="AW331">
        <v>3</v>
      </c>
      <c r="AZ331" s="27">
        <v>1</v>
      </c>
      <c r="BA331">
        <v>3</v>
      </c>
      <c r="BB331" s="21">
        <f t="shared" si="21"/>
        <v>17.647058823529413</v>
      </c>
      <c r="BC331" t="s">
        <v>242</v>
      </c>
      <c r="BF331" s="27">
        <v>1</v>
      </c>
      <c r="BG331">
        <v>8</v>
      </c>
      <c r="BI331">
        <v>2</v>
      </c>
      <c r="BL331" s="27">
        <v>1</v>
      </c>
      <c r="BM331">
        <v>3</v>
      </c>
      <c r="BP331" s="27">
        <v>1</v>
      </c>
      <c r="BQ331">
        <v>5</v>
      </c>
      <c r="BR331" s="21">
        <f t="shared" si="22"/>
        <v>29.411764705882355</v>
      </c>
      <c r="BS331" t="s">
        <v>3711</v>
      </c>
      <c r="BT331">
        <v>3</v>
      </c>
      <c r="BW331" s="27">
        <v>0</v>
      </c>
      <c r="BX331" s="24" t="s">
        <v>242</v>
      </c>
      <c r="BY331" s="21" t="s">
        <v>242</v>
      </c>
      <c r="BZ331" t="s">
        <v>242</v>
      </c>
      <c r="CA331" t="s">
        <v>242</v>
      </c>
      <c r="CD331" s="27">
        <v>0</v>
      </c>
      <c r="CF331" t="s">
        <v>242</v>
      </c>
      <c r="CG331" t="s">
        <v>242</v>
      </c>
      <c r="CI331" s="27">
        <v>0</v>
      </c>
      <c r="CK331" t="s">
        <v>242</v>
      </c>
      <c r="CN331" s="27">
        <v>0</v>
      </c>
      <c r="CO331" s="27">
        <v>0.5</v>
      </c>
      <c r="CP331" t="s">
        <v>242</v>
      </c>
      <c r="CQ331">
        <v>100</v>
      </c>
      <c r="CR331" t="s">
        <v>242</v>
      </c>
      <c r="CS331" s="2" t="s">
        <v>6573</v>
      </c>
      <c r="CU331" s="27">
        <v>1</v>
      </c>
      <c r="CV331" t="s">
        <v>6574</v>
      </c>
      <c r="CW331">
        <v>1</v>
      </c>
      <c r="CZ331" s="27">
        <v>1</v>
      </c>
      <c r="DA331">
        <v>5589</v>
      </c>
      <c r="DB331">
        <v>2</v>
      </c>
      <c r="DD331" s="27">
        <v>1</v>
      </c>
      <c r="DE331">
        <v>0</v>
      </c>
      <c r="DF331">
        <v>2</v>
      </c>
      <c r="DG331">
        <v>20369</v>
      </c>
      <c r="DH331">
        <v>2</v>
      </c>
      <c r="DI331" t="s">
        <v>242</v>
      </c>
      <c r="DJ331" t="s">
        <v>242</v>
      </c>
      <c r="DL331" s="27">
        <v>0</v>
      </c>
      <c r="DM331" t="s">
        <v>242</v>
      </c>
      <c r="DN331" t="s">
        <v>242</v>
      </c>
      <c r="DP331">
        <v>1</v>
      </c>
      <c r="DS331" s="27">
        <v>1</v>
      </c>
      <c r="DT331" t="s">
        <v>6575</v>
      </c>
      <c r="DU331" s="27">
        <v>1</v>
      </c>
      <c r="DV331" t="s">
        <v>6576</v>
      </c>
      <c r="DW331" s="27">
        <v>1</v>
      </c>
      <c r="DX331" t="s">
        <v>6577</v>
      </c>
      <c r="DY331" s="27">
        <v>1</v>
      </c>
      <c r="DZ331" t="s">
        <v>6578</v>
      </c>
      <c r="EA331" s="27">
        <v>1</v>
      </c>
      <c r="EB331" s="2" t="s">
        <v>6579</v>
      </c>
      <c r="EC331" s="27">
        <v>1</v>
      </c>
      <c r="ED331" s="2" t="s">
        <v>6580</v>
      </c>
      <c r="EE331" s="27">
        <v>1</v>
      </c>
      <c r="EF331" s="2" t="s">
        <v>6581</v>
      </c>
      <c r="EG331" s="27">
        <v>1</v>
      </c>
      <c r="EH331" s="2" t="s">
        <v>6582</v>
      </c>
      <c r="EI331" s="27">
        <v>1</v>
      </c>
      <c r="EJ331" t="s">
        <v>6583</v>
      </c>
      <c r="EK331" s="27">
        <v>1</v>
      </c>
      <c r="EM331">
        <v>1</v>
      </c>
      <c r="EP331" s="27">
        <v>0</v>
      </c>
      <c r="EQ331" t="s">
        <v>242</v>
      </c>
      <c r="ER331" t="s">
        <v>242</v>
      </c>
      <c r="EU331" t="s">
        <v>242</v>
      </c>
      <c r="EV331" t="s">
        <v>242</v>
      </c>
      <c r="EX331" s="27">
        <v>0</v>
      </c>
      <c r="EY331" t="s">
        <v>242</v>
      </c>
      <c r="FA331" s="27">
        <v>0</v>
      </c>
      <c r="FB331" t="s">
        <v>242</v>
      </c>
      <c r="FD331" s="27">
        <v>0</v>
      </c>
      <c r="FE331" t="s">
        <v>242</v>
      </c>
      <c r="FG331" s="27">
        <v>0</v>
      </c>
      <c r="FH331" t="s">
        <v>242</v>
      </c>
      <c r="FJ331" t="s">
        <v>242</v>
      </c>
      <c r="FM331" s="27">
        <v>0</v>
      </c>
      <c r="FN331" t="s">
        <v>242</v>
      </c>
      <c r="FO331" t="s">
        <v>242</v>
      </c>
      <c r="FP331" t="s">
        <v>242</v>
      </c>
      <c r="FR331" s="27">
        <v>1</v>
      </c>
      <c r="FS331">
        <v>42.7</v>
      </c>
      <c r="FT331">
        <v>2</v>
      </c>
      <c r="FV331" s="27">
        <v>1</v>
      </c>
      <c r="FW331">
        <v>5.6</v>
      </c>
      <c r="FX331">
        <v>6.2</v>
      </c>
      <c r="FY331">
        <v>57.5</v>
      </c>
      <c r="FZ331">
        <v>26.3</v>
      </c>
      <c r="GA331" t="s">
        <v>242</v>
      </c>
      <c r="GB331" t="s">
        <v>242</v>
      </c>
      <c r="GC331" t="s">
        <v>242</v>
      </c>
      <c r="GD331">
        <v>1</v>
      </c>
      <c r="GF331">
        <v>1</v>
      </c>
      <c r="GI331" s="27">
        <v>0</v>
      </c>
      <c r="GJ331" t="s">
        <v>242</v>
      </c>
      <c r="GK331" t="s">
        <v>242</v>
      </c>
      <c r="GM331" t="s">
        <v>242</v>
      </c>
      <c r="GP331" s="27">
        <v>1</v>
      </c>
      <c r="GQ331">
        <v>182</v>
      </c>
      <c r="GT331">
        <v>1</v>
      </c>
      <c r="GW331" s="27">
        <v>0</v>
      </c>
      <c r="GY331" s="27">
        <v>0</v>
      </c>
      <c r="HA331" t="s">
        <v>242</v>
      </c>
      <c r="HD331" s="27">
        <v>1</v>
      </c>
      <c r="HE331" s="2" t="s">
        <v>6584</v>
      </c>
      <c r="HF331">
        <v>1</v>
      </c>
      <c r="HI331">
        <v>0.55555555599999995</v>
      </c>
      <c r="HJ331">
        <v>0</v>
      </c>
      <c r="HK331">
        <v>0.75</v>
      </c>
      <c r="HL331">
        <v>0.66666666699999999</v>
      </c>
      <c r="HM331">
        <v>1</v>
      </c>
      <c r="HN331">
        <v>0</v>
      </c>
      <c r="HO331">
        <v>0</v>
      </c>
      <c r="HP331">
        <v>0.66666666699999999</v>
      </c>
      <c r="HQ331">
        <v>0</v>
      </c>
      <c r="HR331">
        <v>1</v>
      </c>
      <c r="HS331">
        <v>0</v>
      </c>
      <c r="HT331">
        <v>1</v>
      </c>
      <c r="HU331">
        <v>1</v>
      </c>
      <c r="HV331">
        <v>0.43518518499999997</v>
      </c>
      <c r="HW331">
        <v>0.41666666699999999</v>
      </c>
      <c r="HX331">
        <v>0.53333333299999997</v>
      </c>
      <c r="HY331">
        <v>0.46172839500000001</v>
      </c>
      <c r="HZ331" t="s">
        <v>6585</v>
      </c>
      <c r="IA331" t="s">
        <v>266</v>
      </c>
      <c r="IB331" t="s">
        <v>6570</v>
      </c>
      <c r="IC331">
        <v>14978</v>
      </c>
      <c r="ID331">
        <v>16877</v>
      </c>
      <c r="IE331">
        <v>20302</v>
      </c>
      <c r="IF331">
        <v>17990</v>
      </c>
      <c r="IG331">
        <v>14978</v>
      </c>
    </row>
    <row r="332" spans="1:241" customFormat="1" ht="14" customHeight="1" x14ac:dyDescent="0.2">
      <c r="A332">
        <v>331</v>
      </c>
      <c r="B332">
        <v>359</v>
      </c>
      <c r="C332" s="1">
        <v>44795.604861111111</v>
      </c>
      <c r="D332" s="1">
        <v>44795.604861111111</v>
      </c>
      <c r="E332">
        <v>4</v>
      </c>
      <c r="G332" t="s">
        <v>242</v>
      </c>
      <c r="H332" t="s">
        <v>242</v>
      </c>
      <c r="I332">
        <v>1</v>
      </c>
      <c r="J332" s="1">
        <v>44795.604861111111</v>
      </c>
      <c r="K332" t="s">
        <v>6586</v>
      </c>
      <c r="L332" t="s">
        <v>242</v>
      </c>
      <c r="M332" t="s">
        <v>242</v>
      </c>
      <c r="P332" t="s">
        <v>242</v>
      </c>
      <c r="Q332" t="s">
        <v>242</v>
      </c>
      <c r="T332" t="s">
        <v>6587</v>
      </c>
      <c r="V332" t="s">
        <v>6588</v>
      </c>
      <c r="W332" t="s">
        <v>6589</v>
      </c>
      <c r="X332">
        <v>3674</v>
      </c>
      <c r="Y332" t="s">
        <v>297</v>
      </c>
      <c r="Z332" t="s">
        <v>1864</v>
      </c>
      <c r="AA332">
        <v>2020</v>
      </c>
      <c r="AC332">
        <v>0</v>
      </c>
      <c r="AF332">
        <v>9</v>
      </c>
      <c r="AG332" t="s">
        <v>242</v>
      </c>
      <c r="AJ332" s="27">
        <v>0</v>
      </c>
      <c r="AK332">
        <v>0</v>
      </c>
      <c r="AL332" s="27">
        <v>0</v>
      </c>
      <c r="AM332">
        <v>0</v>
      </c>
      <c r="AN332" s="27">
        <v>0</v>
      </c>
      <c r="AO332">
        <v>0</v>
      </c>
      <c r="AQ332" t="s">
        <v>242</v>
      </c>
      <c r="AT332" s="27">
        <v>1</v>
      </c>
      <c r="AU332">
        <v>1</v>
      </c>
      <c r="AV332" s="21">
        <f t="shared" si="20"/>
        <v>11.111111111111111</v>
      </c>
      <c r="AW332">
        <v>2</v>
      </c>
      <c r="AZ332" s="27">
        <v>1</v>
      </c>
      <c r="BA332">
        <v>2</v>
      </c>
      <c r="BB332" s="21">
        <f t="shared" si="21"/>
        <v>22.222222222222221</v>
      </c>
      <c r="BC332" t="s">
        <v>242</v>
      </c>
      <c r="BF332" s="27">
        <v>0</v>
      </c>
      <c r="BI332" t="s">
        <v>242</v>
      </c>
      <c r="BL332" s="27">
        <v>1</v>
      </c>
      <c r="BM332">
        <v>2</v>
      </c>
      <c r="BP332" s="27">
        <v>1</v>
      </c>
      <c r="BQ332">
        <v>3</v>
      </c>
      <c r="BR332" s="21">
        <f t="shared" si="22"/>
        <v>33.333333333333329</v>
      </c>
      <c r="BS332" t="s">
        <v>3455</v>
      </c>
      <c r="BT332">
        <v>1</v>
      </c>
      <c r="BW332" s="27">
        <v>1</v>
      </c>
      <c r="BX332">
        <v>4</v>
      </c>
      <c r="BY332" s="21">
        <f t="shared" si="23"/>
        <v>44.444444444444443</v>
      </c>
      <c r="BZ332">
        <v>1</v>
      </c>
      <c r="CA332">
        <v>1</v>
      </c>
      <c r="CD332" s="27">
        <v>0</v>
      </c>
      <c r="CF332" t="s">
        <v>242</v>
      </c>
      <c r="CG332" t="s">
        <v>242</v>
      </c>
      <c r="CI332" s="27">
        <v>1</v>
      </c>
      <c r="CJ332" t="s">
        <v>6590</v>
      </c>
      <c r="CK332">
        <v>1</v>
      </c>
      <c r="CN332" s="27">
        <v>1</v>
      </c>
      <c r="CO332" s="27">
        <v>0.5</v>
      </c>
      <c r="CP332">
        <v>100</v>
      </c>
      <c r="CQ332">
        <v>99</v>
      </c>
      <c r="CR332" t="s">
        <v>242</v>
      </c>
      <c r="CS332" t="s">
        <v>6591</v>
      </c>
      <c r="CU332" s="27">
        <v>1</v>
      </c>
      <c r="CV332" s="2" t="s">
        <v>6592</v>
      </c>
      <c r="CW332">
        <v>1</v>
      </c>
      <c r="CZ332" s="27">
        <v>1</v>
      </c>
      <c r="DA332">
        <v>112646</v>
      </c>
      <c r="DB332">
        <v>2</v>
      </c>
      <c r="DD332" s="27">
        <v>1</v>
      </c>
      <c r="DE332" t="s">
        <v>242</v>
      </c>
      <c r="DF332" t="s">
        <v>242</v>
      </c>
      <c r="DG332">
        <v>128076</v>
      </c>
      <c r="DH332">
        <v>2</v>
      </c>
      <c r="DI332" t="s">
        <v>242</v>
      </c>
      <c r="DJ332" t="s">
        <v>242</v>
      </c>
      <c r="DL332" s="27">
        <v>0</v>
      </c>
      <c r="DM332" t="s">
        <v>242</v>
      </c>
      <c r="DN332" t="s">
        <v>242</v>
      </c>
      <c r="DP332">
        <v>1</v>
      </c>
      <c r="DS332" s="27">
        <v>1</v>
      </c>
      <c r="DT332" s="2" t="s">
        <v>6593</v>
      </c>
      <c r="DU332" s="27">
        <v>0.5</v>
      </c>
      <c r="DV332" s="2" t="s">
        <v>6594</v>
      </c>
      <c r="DW332" s="27">
        <v>0</v>
      </c>
      <c r="DY332" s="27">
        <v>0</v>
      </c>
      <c r="EA332" s="27">
        <v>0</v>
      </c>
      <c r="EB332" s="2" t="s">
        <v>6595</v>
      </c>
      <c r="EC332" s="27">
        <v>0</v>
      </c>
      <c r="EE332" s="27">
        <v>0</v>
      </c>
      <c r="EG332" s="27">
        <v>0.5</v>
      </c>
      <c r="EH332" s="2" t="s">
        <v>6596</v>
      </c>
      <c r="EI332" s="27">
        <v>1</v>
      </c>
      <c r="EJ332" t="s">
        <v>6597</v>
      </c>
      <c r="EK332" s="27">
        <v>0</v>
      </c>
      <c r="EM332">
        <v>1</v>
      </c>
      <c r="EP332" s="27">
        <v>0</v>
      </c>
      <c r="EQ332" t="s">
        <v>242</v>
      </c>
      <c r="ER332" t="s">
        <v>242</v>
      </c>
      <c r="EU332" t="s">
        <v>242</v>
      </c>
      <c r="EV332" t="s">
        <v>242</v>
      </c>
      <c r="EX332" s="27">
        <v>1</v>
      </c>
      <c r="EY332">
        <v>2347.4699999999998</v>
      </c>
      <c r="EZ332" t="s">
        <v>3418</v>
      </c>
      <c r="FA332" s="27">
        <v>0</v>
      </c>
      <c r="FB332" t="s">
        <v>242</v>
      </c>
      <c r="FD332" s="27">
        <v>0</v>
      </c>
      <c r="FE332" t="s">
        <v>242</v>
      </c>
      <c r="FG332" s="27">
        <v>0</v>
      </c>
      <c r="FH332" t="s">
        <v>242</v>
      </c>
      <c r="FJ332">
        <v>1</v>
      </c>
      <c r="FM332" s="27">
        <v>0</v>
      </c>
      <c r="FN332" t="s">
        <v>242</v>
      </c>
      <c r="FO332" t="s">
        <v>242</v>
      </c>
      <c r="FP332" t="s">
        <v>242</v>
      </c>
      <c r="FR332" s="27">
        <v>1</v>
      </c>
      <c r="FS332">
        <v>21</v>
      </c>
      <c r="FT332">
        <v>2</v>
      </c>
      <c r="FV332" s="27">
        <v>1</v>
      </c>
      <c r="FW332">
        <v>1</v>
      </c>
      <c r="FX332">
        <v>3</v>
      </c>
      <c r="FY332">
        <v>48</v>
      </c>
      <c r="FZ332">
        <v>39</v>
      </c>
      <c r="GA332" t="s">
        <v>242</v>
      </c>
      <c r="GB332" t="s">
        <v>242</v>
      </c>
      <c r="GC332" t="s">
        <v>242</v>
      </c>
      <c r="GD332">
        <v>1</v>
      </c>
      <c r="GF332">
        <v>1</v>
      </c>
      <c r="GI332" s="27">
        <v>0</v>
      </c>
      <c r="GJ332" t="s">
        <v>242</v>
      </c>
      <c r="GK332" t="s">
        <v>242</v>
      </c>
      <c r="GL332" s="2" t="s">
        <v>6598</v>
      </c>
      <c r="GM332" t="s">
        <v>242</v>
      </c>
      <c r="GP332" s="27">
        <v>1</v>
      </c>
      <c r="GQ332">
        <v>15</v>
      </c>
      <c r="GT332">
        <v>1</v>
      </c>
      <c r="GW332" s="27">
        <v>1</v>
      </c>
      <c r="GY332" s="27">
        <v>1</v>
      </c>
      <c r="GZ332" s="2" t="s">
        <v>6599</v>
      </c>
      <c r="HA332">
        <v>1</v>
      </c>
      <c r="HD332" s="27">
        <v>1</v>
      </c>
      <c r="HE332" t="s">
        <v>6600</v>
      </c>
      <c r="HF332">
        <v>1</v>
      </c>
      <c r="HI332">
        <v>0.55555555599999995</v>
      </c>
      <c r="HJ332">
        <v>1</v>
      </c>
      <c r="HK332">
        <v>0.75</v>
      </c>
      <c r="HL332">
        <v>0.66666666699999999</v>
      </c>
      <c r="HM332">
        <v>0.3</v>
      </c>
      <c r="HN332">
        <v>0</v>
      </c>
      <c r="HO332">
        <v>0.25</v>
      </c>
      <c r="HP332">
        <v>0.66666666699999999</v>
      </c>
      <c r="HQ332">
        <v>0</v>
      </c>
      <c r="HR332">
        <v>1</v>
      </c>
      <c r="HS332">
        <v>1</v>
      </c>
      <c r="HT332">
        <v>1</v>
      </c>
      <c r="HU332">
        <v>1</v>
      </c>
      <c r="HV332">
        <v>0.76851851900000001</v>
      </c>
      <c r="HW332">
        <v>0.304166667</v>
      </c>
      <c r="HX332">
        <v>0.73333333300000003</v>
      </c>
      <c r="HY332">
        <v>0.60200617300000003</v>
      </c>
      <c r="HZ332" t="s">
        <v>6601</v>
      </c>
      <c r="IA332" t="s">
        <v>266</v>
      </c>
      <c r="IB332" t="s">
        <v>6587</v>
      </c>
      <c r="IC332">
        <v>22597</v>
      </c>
      <c r="ID332">
        <v>23888</v>
      </c>
      <c r="IE332">
        <v>27450</v>
      </c>
      <c r="IF332">
        <v>33203</v>
      </c>
      <c r="IG332">
        <v>22597</v>
      </c>
    </row>
    <row r="333" spans="1:241" customFormat="1" ht="14" customHeight="1" x14ac:dyDescent="0.2">
      <c r="A333">
        <v>332</v>
      </c>
      <c r="B333">
        <v>360</v>
      </c>
      <c r="C333" s="1">
        <v>44795.604861111111</v>
      </c>
      <c r="D333" s="1">
        <v>44795.604861111111</v>
      </c>
      <c r="E333">
        <v>4</v>
      </c>
      <c r="G333" t="s">
        <v>242</v>
      </c>
      <c r="H333" t="s">
        <v>242</v>
      </c>
      <c r="I333">
        <v>1</v>
      </c>
      <c r="J333" s="1">
        <v>44795.604861111111</v>
      </c>
      <c r="K333" t="s">
        <v>6602</v>
      </c>
      <c r="L333" t="s">
        <v>242</v>
      </c>
      <c r="M333" t="s">
        <v>242</v>
      </c>
      <c r="P333" t="s">
        <v>242</v>
      </c>
      <c r="Q333" t="s">
        <v>242</v>
      </c>
      <c r="T333" t="s">
        <v>6603</v>
      </c>
      <c r="V333" t="s">
        <v>6604</v>
      </c>
      <c r="W333" t="s">
        <v>6605</v>
      </c>
      <c r="X333">
        <v>4911</v>
      </c>
      <c r="Y333" t="s">
        <v>490</v>
      </c>
      <c r="Z333" t="s">
        <v>1010</v>
      </c>
      <c r="AA333">
        <v>2019</v>
      </c>
      <c r="AC333">
        <v>0.5</v>
      </c>
      <c r="AF333">
        <v>13</v>
      </c>
      <c r="AG333" t="s">
        <v>242</v>
      </c>
      <c r="AJ333" s="27">
        <v>1</v>
      </c>
      <c r="AK333">
        <v>13</v>
      </c>
      <c r="AL333" s="27">
        <v>1</v>
      </c>
      <c r="AM333">
        <v>8</v>
      </c>
      <c r="AN333" s="27">
        <v>0</v>
      </c>
      <c r="AO333">
        <v>0</v>
      </c>
      <c r="AP333" t="s">
        <v>6606</v>
      </c>
      <c r="AQ333">
        <v>2</v>
      </c>
      <c r="AT333" s="27">
        <v>1</v>
      </c>
      <c r="AU333">
        <v>1</v>
      </c>
      <c r="AV333" s="21">
        <f t="shared" si="20"/>
        <v>7.6923076923076925</v>
      </c>
      <c r="AW333">
        <v>2</v>
      </c>
      <c r="AZ333" s="27">
        <v>1</v>
      </c>
      <c r="BA333">
        <v>2</v>
      </c>
      <c r="BB333" s="21">
        <f t="shared" si="21"/>
        <v>15.384615384615385</v>
      </c>
      <c r="BC333" t="s">
        <v>242</v>
      </c>
      <c r="BF333" s="27">
        <v>1</v>
      </c>
      <c r="BG333">
        <v>7.9</v>
      </c>
      <c r="BI333">
        <v>2</v>
      </c>
      <c r="BL333" s="27">
        <v>1</v>
      </c>
      <c r="BM333">
        <v>2</v>
      </c>
      <c r="BP333" s="27">
        <v>1</v>
      </c>
      <c r="BQ333">
        <v>3</v>
      </c>
      <c r="BR333" s="21">
        <f t="shared" si="22"/>
        <v>23.076923076923077</v>
      </c>
      <c r="BS333" t="s">
        <v>4440</v>
      </c>
      <c r="BT333">
        <v>3</v>
      </c>
      <c r="BW333" s="27">
        <v>1</v>
      </c>
      <c r="BX333">
        <v>2</v>
      </c>
      <c r="BY333" s="21">
        <f t="shared" si="23"/>
        <v>15.384615384615385</v>
      </c>
      <c r="BZ333">
        <v>2</v>
      </c>
      <c r="CA333">
        <v>1</v>
      </c>
      <c r="CD333" s="27">
        <v>0</v>
      </c>
      <c r="CF333" t="s">
        <v>242</v>
      </c>
      <c r="CG333" t="s">
        <v>242</v>
      </c>
      <c r="CI333" s="27">
        <v>1</v>
      </c>
      <c r="CJ333" t="s">
        <v>6607</v>
      </c>
      <c r="CK333">
        <v>1</v>
      </c>
      <c r="CN333" s="27">
        <v>1</v>
      </c>
      <c r="CO333" s="27">
        <v>0.5</v>
      </c>
      <c r="CP333">
        <v>100</v>
      </c>
      <c r="CQ333">
        <v>100</v>
      </c>
      <c r="CR333" t="s">
        <v>242</v>
      </c>
      <c r="CS333" s="2" t="s">
        <v>6608</v>
      </c>
      <c r="CU333" s="27">
        <v>1</v>
      </c>
      <c r="CV333" s="2" t="s">
        <v>6609</v>
      </c>
      <c r="CW333">
        <v>1</v>
      </c>
      <c r="CZ333" s="27">
        <v>1</v>
      </c>
      <c r="DA333">
        <v>27816676</v>
      </c>
      <c r="DB333">
        <v>2</v>
      </c>
      <c r="DD333" s="27">
        <v>1</v>
      </c>
      <c r="DE333">
        <v>53898</v>
      </c>
      <c r="DF333">
        <v>2</v>
      </c>
      <c r="DG333">
        <v>53898</v>
      </c>
      <c r="DH333">
        <v>2</v>
      </c>
      <c r="DI333" t="s">
        <v>242</v>
      </c>
      <c r="DJ333" t="s">
        <v>242</v>
      </c>
      <c r="DL333" s="27">
        <v>0</v>
      </c>
      <c r="DM333" t="s">
        <v>242</v>
      </c>
      <c r="DN333" t="s">
        <v>242</v>
      </c>
      <c r="DP333">
        <v>4</v>
      </c>
      <c r="DS333" s="27">
        <v>1</v>
      </c>
      <c r="DT333" t="s">
        <v>6610</v>
      </c>
      <c r="DU333" s="27">
        <v>1</v>
      </c>
      <c r="DV333" t="s">
        <v>6611</v>
      </c>
      <c r="DW333" s="27">
        <v>1</v>
      </c>
      <c r="DX333" t="s">
        <v>6612</v>
      </c>
      <c r="DY333" s="27">
        <v>1</v>
      </c>
      <c r="DZ333" t="s">
        <v>6613</v>
      </c>
      <c r="EA333" s="27">
        <v>1</v>
      </c>
      <c r="EC333" s="27">
        <v>1</v>
      </c>
      <c r="ED333" t="s">
        <v>6614</v>
      </c>
      <c r="EE333" s="27">
        <v>1</v>
      </c>
      <c r="EF333" t="s">
        <v>6615</v>
      </c>
      <c r="EG333" s="27">
        <v>1</v>
      </c>
      <c r="EH333" t="s">
        <v>6616</v>
      </c>
      <c r="EI333" s="27">
        <v>1</v>
      </c>
      <c r="EJ333" t="s">
        <v>6617</v>
      </c>
      <c r="EK333" s="27">
        <v>1</v>
      </c>
      <c r="EM333">
        <v>4</v>
      </c>
      <c r="EP333" s="27">
        <v>0</v>
      </c>
      <c r="EQ333" t="s">
        <v>242</v>
      </c>
      <c r="ER333" t="s">
        <v>242</v>
      </c>
      <c r="EU333" t="s">
        <v>242</v>
      </c>
      <c r="EV333" t="s">
        <v>242</v>
      </c>
      <c r="EX333" s="27">
        <v>1</v>
      </c>
      <c r="EY333">
        <v>10172595</v>
      </c>
      <c r="EZ333" t="s">
        <v>3418</v>
      </c>
      <c r="FA333" s="27">
        <v>1</v>
      </c>
      <c r="FB333">
        <v>0.1</v>
      </c>
      <c r="FD333" s="27">
        <v>1</v>
      </c>
      <c r="FE333">
        <v>11421</v>
      </c>
      <c r="FG333" s="27">
        <v>0</v>
      </c>
      <c r="FH333" t="s">
        <v>242</v>
      </c>
      <c r="FJ333">
        <v>4</v>
      </c>
      <c r="FM333" s="27">
        <v>0</v>
      </c>
      <c r="FN333" t="s">
        <v>242</v>
      </c>
      <c r="FO333" t="s">
        <v>242</v>
      </c>
      <c r="FP333" t="s">
        <v>242</v>
      </c>
      <c r="FR333" s="27">
        <v>1</v>
      </c>
      <c r="FS333">
        <v>21</v>
      </c>
      <c r="FT333">
        <v>1</v>
      </c>
      <c r="FV333" s="27">
        <v>0.5</v>
      </c>
      <c r="FW333" t="s">
        <v>242</v>
      </c>
      <c r="FX333" t="s">
        <v>242</v>
      </c>
      <c r="FY333" t="s">
        <v>242</v>
      </c>
      <c r="FZ333" t="s">
        <v>242</v>
      </c>
      <c r="GA333" t="s">
        <v>242</v>
      </c>
      <c r="GB333" t="s">
        <v>242</v>
      </c>
      <c r="GC333" t="s">
        <v>242</v>
      </c>
      <c r="GD333">
        <v>1</v>
      </c>
      <c r="GE333" t="s">
        <v>6618</v>
      </c>
      <c r="GF333">
        <v>1</v>
      </c>
      <c r="GI333" s="27">
        <v>0</v>
      </c>
      <c r="GJ333" t="s">
        <v>242</v>
      </c>
      <c r="GK333" t="s">
        <v>242</v>
      </c>
      <c r="GM333" t="s">
        <v>242</v>
      </c>
      <c r="GP333" s="27">
        <v>1</v>
      </c>
      <c r="GQ333">
        <v>119</v>
      </c>
      <c r="GR333" t="s">
        <v>6619</v>
      </c>
      <c r="GT333">
        <v>1</v>
      </c>
      <c r="GW333" s="27">
        <v>1</v>
      </c>
      <c r="GY333" s="27">
        <v>1</v>
      </c>
      <c r="HA333">
        <v>1</v>
      </c>
      <c r="HD333" s="27">
        <v>1</v>
      </c>
      <c r="HE333" s="2" t="s">
        <v>6620</v>
      </c>
      <c r="HF333">
        <v>1</v>
      </c>
      <c r="HI333">
        <v>0.77777777800000003</v>
      </c>
      <c r="HJ333">
        <v>1</v>
      </c>
      <c r="HK333">
        <v>0.75</v>
      </c>
      <c r="HL333">
        <v>0.66666666699999999</v>
      </c>
      <c r="HM333">
        <v>1</v>
      </c>
      <c r="HN333">
        <v>0</v>
      </c>
      <c r="HO333">
        <v>0.75</v>
      </c>
      <c r="HP333">
        <v>0.5</v>
      </c>
      <c r="HQ333">
        <v>0</v>
      </c>
      <c r="HR333">
        <v>1</v>
      </c>
      <c r="HS333">
        <v>1</v>
      </c>
      <c r="HT333">
        <v>1</v>
      </c>
      <c r="HU333">
        <v>1</v>
      </c>
      <c r="HV333">
        <v>0.842592593</v>
      </c>
      <c r="HW333">
        <v>0.60416666699999999</v>
      </c>
      <c r="HX333">
        <v>0.7</v>
      </c>
      <c r="HY333">
        <v>0.71558641999999995</v>
      </c>
      <c r="HZ333" t="s">
        <v>6621</v>
      </c>
      <c r="IA333" t="s">
        <v>266</v>
      </c>
      <c r="IB333" t="s">
        <v>6603</v>
      </c>
      <c r="IC333">
        <v>16572</v>
      </c>
      <c r="ID333">
        <v>14172</v>
      </c>
      <c r="IE333">
        <v>13964</v>
      </c>
      <c r="IF333">
        <v>17174</v>
      </c>
      <c r="IG333">
        <v>16572</v>
      </c>
    </row>
    <row r="334" spans="1:241" customFormat="1" ht="14" customHeight="1" x14ac:dyDescent="0.2">
      <c r="A334">
        <v>333</v>
      </c>
      <c r="B334">
        <v>361</v>
      </c>
      <c r="C334" s="1">
        <v>44795.604861111111</v>
      </c>
      <c r="D334" s="1">
        <v>44795.604861111111</v>
      </c>
      <c r="E334">
        <v>4</v>
      </c>
      <c r="G334" t="s">
        <v>242</v>
      </c>
      <c r="H334" t="s">
        <v>242</v>
      </c>
      <c r="I334">
        <v>1</v>
      </c>
      <c r="J334" s="1">
        <v>44795.604861111111</v>
      </c>
      <c r="K334" t="s">
        <v>6622</v>
      </c>
      <c r="L334" t="s">
        <v>242</v>
      </c>
      <c r="M334" t="s">
        <v>242</v>
      </c>
      <c r="P334" t="s">
        <v>242</v>
      </c>
      <c r="Q334" t="s">
        <v>242</v>
      </c>
      <c r="T334" t="s">
        <v>6623</v>
      </c>
      <c r="U334" s="24">
        <v>1326801</v>
      </c>
      <c r="V334" t="s">
        <v>6624</v>
      </c>
      <c r="W334" t="s">
        <v>6625</v>
      </c>
      <c r="X334">
        <v>7370</v>
      </c>
      <c r="Y334" t="s">
        <v>1487</v>
      </c>
      <c r="Z334" t="s">
        <v>4153</v>
      </c>
      <c r="AA334">
        <v>2019</v>
      </c>
      <c r="AC334">
        <v>0.5</v>
      </c>
      <c r="AF334">
        <v>9</v>
      </c>
      <c r="AG334" t="s">
        <v>242</v>
      </c>
      <c r="AJ334" s="27">
        <v>0</v>
      </c>
      <c r="AK334">
        <v>0</v>
      </c>
      <c r="AL334" s="27">
        <v>0</v>
      </c>
      <c r="AM334">
        <v>0</v>
      </c>
      <c r="AN334" s="27">
        <v>0</v>
      </c>
      <c r="AO334">
        <v>0</v>
      </c>
      <c r="AQ334" t="s">
        <v>242</v>
      </c>
      <c r="AT334" s="27">
        <v>1</v>
      </c>
      <c r="AU334">
        <v>3</v>
      </c>
      <c r="AV334" s="21">
        <f t="shared" si="20"/>
        <v>33.333333333333329</v>
      </c>
      <c r="AW334">
        <v>2</v>
      </c>
      <c r="AZ334" s="27">
        <v>1</v>
      </c>
      <c r="BA334">
        <v>2</v>
      </c>
      <c r="BB334" s="21">
        <f t="shared" si="21"/>
        <v>22.222222222222221</v>
      </c>
      <c r="BC334" t="s">
        <v>242</v>
      </c>
      <c r="BF334" s="27">
        <v>1</v>
      </c>
      <c r="BI334">
        <v>2</v>
      </c>
      <c r="BL334" s="27">
        <v>1</v>
      </c>
      <c r="BM334">
        <v>2</v>
      </c>
      <c r="BP334" s="27">
        <v>1</v>
      </c>
      <c r="BQ334">
        <v>4</v>
      </c>
      <c r="BR334" s="21">
        <f t="shared" si="22"/>
        <v>44.444444444444443</v>
      </c>
      <c r="BS334" t="s">
        <v>6626</v>
      </c>
      <c r="BT334">
        <v>1</v>
      </c>
      <c r="BW334" s="27">
        <v>0</v>
      </c>
      <c r="BX334" s="24" t="s">
        <v>242</v>
      </c>
      <c r="BY334" s="21" t="s">
        <v>242</v>
      </c>
      <c r="BZ334" t="s">
        <v>242</v>
      </c>
      <c r="CA334" t="s">
        <v>242</v>
      </c>
      <c r="CD334" s="27">
        <v>0</v>
      </c>
      <c r="CF334" t="s">
        <v>242</v>
      </c>
      <c r="CG334" t="s">
        <v>242</v>
      </c>
      <c r="CI334" s="27">
        <v>0</v>
      </c>
      <c r="CK334" t="s">
        <v>242</v>
      </c>
      <c r="CN334" s="27">
        <v>0</v>
      </c>
      <c r="CO334" s="27">
        <v>0</v>
      </c>
      <c r="CP334" t="s">
        <v>242</v>
      </c>
      <c r="CQ334" t="s">
        <v>242</v>
      </c>
      <c r="CR334" t="s">
        <v>242</v>
      </c>
      <c r="CT334" t="s">
        <v>6627</v>
      </c>
      <c r="CU334" s="27">
        <v>0.5</v>
      </c>
      <c r="CV334" t="s">
        <v>6627</v>
      </c>
      <c r="CW334">
        <v>1</v>
      </c>
      <c r="CZ334" s="27">
        <v>1</v>
      </c>
      <c r="DA334">
        <v>44000</v>
      </c>
      <c r="DB334">
        <v>2</v>
      </c>
      <c r="DD334" s="27">
        <v>1</v>
      </c>
      <c r="DE334">
        <v>208000</v>
      </c>
      <c r="DF334">
        <v>2</v>
      </c>
      <c r="DH334" t="s">
        <v>242</v>
      </c>
      <c r="DI334" t="s">
        <v>242</v>
      </c>
      <c r="DJ334" t="s">
        <v>242</v>
      </c>
      <c r="DL334" s="27">
        <v>1</v>
      </c>
      <c r="DM334">
        <v>5702000</v>
      </c>
      <c r="DN334">
        <v>2</v>
      </c>
      <c r="DP334">
        <v>1</v>
      </c>
      <c r="DS334" s="27">
        <v>1</v>
      </c>
      <c r="DT334" t="s">
        <v>6628</v>
      </c>
      <c r="DU334" s="27">
        <v>1</v>
      </c>
      <c r="DV334" t="s">
        <v>6629</v>
      </c>
      <c r="DW334" s="27">
        <v>1</v>
      </c>
      <c r="DX334" t="s">
        <v>6630</v>
      </c>
      <c r="DY334" s="27">
        <v>1</v>
      </c>
      <c r="DZ334" t="s">
        <v>6631</v>
      </c>
      <c r="EA334" s="27">
        <v>1</v>
      </c>
      <c r="EB334" t="s">
        <v>6632</v>
      </c>
      <c r="EC334" s="27">
        <v>1</v>
      </c>
      <c r="ED334" t="s">
        <v>6633</v>
      </c>
      <c r="EE334" s="27">
        <v>1</v>
      </c>
      <c r="EF334" t="s">
        <v>6634</v>
      </c>
      <c r="EG334" s="27">
        <v>0</v>
      </c>
      <c r="EI334" s="27">
        <v>1</v>
      </c>
      <c r="EJ334" t="s">
        <v>6635</v>
      </c>
      <c r="EK334" s="27">
        <v>1</v>
      </c>
      <c r="EM334">
        <v>1</v>
      </c>
      <c r="EP334" s="27">
        <v>0</v>
      </c>
      <c r="EQ334" t="s">
        <v>242</v>
      </c>
      <c r="ER334" t="s">
        <v>242</v>
      </c>
      <c r="EU334" t="s">
        <v>242</v>
      </c>
      <c r="EV334" t="s">
        <v>242</v>
      </c>
      <c r="EX334" s="27">
        <v>1</v>
      </c>
      <c r="EY334">
        <v>3430</v>
      </c>
      <c r="EZ334" t="s">
        <v>3434</v>
      </c>
      <c r="FA334" s="27">
        <v>0</v>
      </c>
      <c r="FB334" t="s">
        <v>242</v>
      </c>
      <c r="FD334" s="27">
        <v>1</v>
      </c>
      <c r="FE334">
        <v>1971</v>
      </c>
      <c r="FG334" s="27">
        <v>0</v>
      </c>
      <c r="FH334" t="s">
        <v>242</v>
      </c>
      <c r="FJ334">
        <v>1</v>
      </c>
      <c r="FM334" s="27">
        <v>0</v>
      </c>
      <c r="FN334" t="s">
        <v>242</v>
      </c>
      <c r="FO334" t="s">
        <v>242</v>
      </c>
      <c r="FP334" t="s">
        <v>242</v>
      </c>
      <c r="FR334" s="27">
        <v>1</v>
      </c>
      <c r="FS334">
        <v>37</v>
      </c>
      <c r="FT334">
        <v>2</v>
      </c>
      <c r="FU334" t="s">
        <v>6636</v>
      </c>
      <c r="FV334" s="27">
        <v>1</v>
      </c>
      <c r="FW334">
        <v>3.9</v>
      </c>
      <c r="FX334">
        <v>6.3</v>
      </c>
      <c r="FY334">
        <v>41</v>
      </c>
      <c r="FZ334">
        <v>44.4</v>
      </c>
      <c r="GA334" t="s">
        <v>242</v>
      </c>
      <c r="GB334" t="s">
        <v>242</v>
      </c>
      <c r="GC334" t="s">
        <v>242</v>
      </c>
      <c r="GD334">
        <v>1</v>
      </c>
      <c r="GE334" t="s">
        <v>6637</v>
      </c>
      <c r="GF334">
        <v>1</v>
      </c>
      <c r="GI334" s="27">
        <v>0.5</v>
      </c>
      <c r="GJ334" t="s">
        <v>242</v>
      </c>
      <c r="GK334" t="s">
        <v>242</v>
      </c>
      <c r="GL334" t="s">
        <v>6638</v>
      </c>
      <c r="GM334">
        <v>1</v>
      </c>
      <c r="GP334" s="44">
        <v>1</v>
      </c>
      <c r="GQ334">
        <v>94</v>
      </c>
      <c r="GT334" t="s">
        <v>242</v>
      </c>
      <c r="GW334" s="27">
        <v>0</v>
      </c>
      <c r="GY334" s="27">
        <v>0</v>
      </c>
      <c r="HA334" t="s">
        <v>242</v>
      </c>
      <c r="HD334" s="27">
        <v>1</v>
      </c>
      <c r="HE334" t="s">
        <v>6639</v>
      </c>
      <c r="HF334">
        <v>1</v>
      </c>
      <c r="HI334">
        <v>0.55555555599999995</v>
      </c>
      <c r="HJ334">
        <v>0</v>
      </c>
      <c r="HK334">
        <v>0.25</v>
      </c>
      <c r="HL334">
        <v>1</v>
      </c>
      <c r="HM334">
        <v>0.9</v>
      </c>
      <c r="HN334">
        <v>0</v>
      </c>
      <c r="HO334">
        <v>0.5</v>
      </c>
      <c r="HP334">
        <v>0.66666666699999999</v>
      </c>
      <c r="HQ334">
        <v>0.5</v>
      </c>
      <c r="HR334">
        <v>0</v>
      </c>
      <c r="HS334">
        <v>0</v>
      </c>
      <c r="HT334">
        <v>1</v>
      </c>
      <c r="HU334">
        <v>1</v>
      </c>
      <c r="HV334">
        <v>0.26851851900000001</v>
      </c>
      <c r="HW334">
        <v>0.6</v>
      </c>
      <c r="HX334">
        <v>0.43333333299999999</v>
      </c>
      <c r="HY334">
        <v>0.43395061699999998</v>
      </c>
      <c r="HZ334" t="s">
        <v>6640</v>
      </c>
      <c r="IA334" t="s">
        <v>266</v>
      </c>
      <c r="IB334" t="s">
        <v>6623</v>
      </c>
      <c r="IC334">
        <v>70697</v>
      </c>
      <c r="ID334">
        <v>85965</v>
      </c>
      <c r="IE334">
        <v>117929</v>
      </c>
      <c r="IF334">
        <v>116609</v>
      </c>
      <c r="IG334">
        <v>70697</v>
      </c>
    </row>
    <row r="335" spans="1:241" ht="14" customHeight="1" x14ac:dyDescent="0.2">
      <c r="A335" s="10">
        <v>334</v>
      </c>
      <c r="B335">
        <v>362</v>
      </c>
      <c r="C335" s="1">
        <v>44795.604861111111</v>
      </c>
      <c r="D335" s="1">
        <v>44795.604861111111</v>
      </c>
      <c r="E335">
        <v>4</v>
      </c>
      <c r="G335" t="s">
        <v>242</v>
      </c>
      <c r="H335" t="s">
        <v>242</v>
      </c>
      <c r="I335">
        <v>1</v>
      </c>
      <c r="J335" s="1">
        <v>44795.604861111111</v>
      </c>
      <c r="K335" t="s">
        <v>6641</v>
      </c>
      <c r="L335" t="s">
        <v>242</v>
      </c>
      <c r="M335" t="s">
        <v>242</v>
      </c>
      <c r="P335" t="s">
        <v>242</v>
      </c>
      <c r="Q335" t="s">
        <v>242</v>
      </c>
      <c r="T335" s="10" t="s">
        <v>6642</v>
      </c>
      <c r="V335" t="s">
        <v>6643</v>
      </c>
      <c r="W335" t="s">
        <v>6644</v>
      </c>
      <c r="X335">
        <v>3714</v>
      </c>
      <c r="Y335" s="10" t="s">
        <v>271</v>
      </c>
      <c r="Z335" s="10" t="s">
        <v>808</v>
      </c>
      <c r="AA335" s="10">
        <v>2021</v>
      </c>
      <c r="AC335" s="10">
        <v>0</v>
      </c>
      <c r="AF335" s="10">
        <v>12</v>
      </c>
      <c r="AG335" t="s">
        <v>242</v>
      </c>
      <c r="AJ335" s="22">
        <v>1</v>
      </c>
      <c r="AK335" s="10">
        <v>8</v>
      </c>
      <c r="AL335" s="22">
        <v>0</v>
      </c>
      <c r="AM335" s="10">
        <v>0</v>
      </c>
      <c r="AN335" s="22">
        <v>0</v>
      </c>
      <c r="AO335" s="10">
        <v>0</v>
      </c>
      <c r="AQ335">
        <v>3</v>
      </c>
      <c r="AT335" s="22">
        <v>1</v>
      </c>
      <c r="AU335" s="10">
        <v>1</v>
      </c>
      <c r="AV335" s="21">
        <f t="shared" si="20"/>
        <v>8.3333333333333321</v>
      </c>
      <c r="AW335">
        <v>2</v>
      </c>
      <c r="AZ335" s="22">
        <v>1</v>
      </c>
      <c r="BA335" s="10">
        <v>2</v>
      </c>
      <c r="BB335" s="21">
        <f t="shared" si="21"/>
        <v>16.666666666666664</v>
      </c>
      <c r="BC335" t="s">
        <v>242</v>
      </c>
      <c r="BF335" s="22">
        <v>1</v>
      </c>
      <c r="BI335">
        <v>2</v>
      </c>
      <c r="BL335" s="22">
        <v>1</v>
      </c>
      <c r="BM335">
        <v>2</v>
      </c>
      <c r="BP335" s="22">
        <v>1</v>
      </c>
      <c r="BQ335" s="10">
        <v>3</v>
      </c>
      <c r="BR335" s="21">
        <f t="shared" si="22"/>
        <v>25</v>
      </c>
      <c r="BT335" s="10">
        <v>3</v>
      </c>
      <c r="BW335" s="22">
        <v>1</v>
      </c>
      <c r="BX335" s="10">
        <v>5</v>
      </c>
      <c r="BY335" s="21">
        <f t="shared" si="23"/>
        <v>41.666666666666671</v>
      </c>
      <c r="BZ335" s="10">
        <v>2</v>
      </c>
      <c r="CA335" s="10">
        <v>1</v>
      </c>
      <c r="CD335" s="22">
        <v>0</v>
      </c>
      <c r="CF335" s="10" t="s">
        <v>242</v>
      </c>
      <c r="CG335" s="10" t="s">
        <v>242</v>
      </c>
      <c r="CI335" s="22">
        <v>1</v>
      </c>
      <c r="CJ335" s="11" t="s">
        <v>6645</v>
      </c>
      <c r="CK335" s="10">
        <v>1</v>
      </c>
      <c r="CN335" s="22">
        <v>1</v>
      </c>
      <c r="CO335" s="22">
        <v>0</v>
      </c>
      <c r="CP335" s="10" t="s">
        <v>242</v>
      </c>
      <c r="CQ335" s="10" t="s">
        <v>242</v>
      </c>
      <c r="CR335" s="10" t="s">
        <v>242</v>
      </c>
      <c r="CT335" s="10" t="s">
        <v>6646</v>
      </c>
      <c r="CU335" s="22">
        <v>0.5</v>
      </c>
      <c r="CV335" s="10" t="s">
        <v>6646</v>
      </c>
      <c r="CW335" s="10">
        <v>1</v>
      </c>
      <c r="CZ335" s="22">
        <v>0.5</v>
      </c>
      <c r="DA335" s="10" t="s">
        <v>242</v>
      </c>
      <c r="DB335" s="10">
        <v>2</v>
      </c>
      <c r="DC335" s="10" t="s">
        <v>6647</v>
      </c>
      <c r="DD335" s="22">
        <v>0.5</v>
      </c>
      <c r="DE335" s="10" t="s">
        <v>242</v>
      </c>
      <c r="DF335" s="10" t="s">
        <v>242</v>
      </c>
      <c r="DH335" s="10" t="s">
        <v>242</v>
      </c>
      <c r="DI335" s="10" t="s">
        <v>242</v>
      </c>
      <c r="DJ335" s="10" t="s">
        <v>242</v>
      </c>
      <c r="DK335" s="10" t="s">
        <v>6647</v>
      </c>
      <c r="DL335" s="22">
        <v>1</v>
      </c>
      <c r="DM335" s="10">
        <v>7300000</v>
      </c>
      <c r="DN335" s="10">
        <v>2</v>
      </c>
      <c r="DP335" s="10">
        <v>1</v>
      </c>
      <c r="DS335" s="27">
        <v>1</v>
      </c>
      <c r="DT335" t="s">
        <v>6648</v>
      </c>
      <c r="DU335" s="27">
        <v>1</v>
      </c>
      <c r="DV335" s="2" t="s">
        <v>6649</v>
      </c>
      <c r="DW335" s="27">
        <v>0</v>
      </c>
      <c r="DY335" s="27">
        <v>0</v>
      </c>
      <c r="EA335" s="27">
        <v>1</v>
      </c>
      <c r="EB335" t="s">
        <v>6650</v>
      </c>
      <c r="EC335" s="27">
        <v>0</v>
      </c>
      <c r="EE335" s="27">
        <v>0</v>
      </c>
      <c r="EG335" s="27">
        <v>0</v>
      </c>
      <c r="EI335" s="27">
        <v>1</v>
      </c>
      <c r="EJ335" t="s">
        <v>6651</v>
      </c>
      <c r="EK335" s="27">
        <v>1</v>
      </c>
      <c r="EM335">
        <v>1</v>
      </c>
      <c r="EP335" s="22">
        <v>0</v>
      </c>
      <c r="EQ335" s="10" t="s">
        <v>242</v>
      </c>
      <c r="ER335" s="10" t="s">
        <v>242</v>
      </c>
      <c r="EU335" s="10" t="s">
        <v>242</v>
      </c>
      <c r="EV335" s="10" t="s">
        <v>242</v>
      </c>
      <c r="EX335" s="22">
        <v>0</v>
      </c>
      <c r="EY335" s="10" t="s">
        <v>242</v>
      </c>
      <c r="FA335" s="22">
        <v>0</v>
      </c>
      <c r="FB335" s="10" t="s">
        <v>242</v>
      </c>
      <c r="FD335" s="22">
        <v>1</v>
      </c>
      <c r="FE335" s="10">
        <v>1900</v>
      </c>
      <c r="FG335" s="22">
        <v>1</v>
      </c>
      <c r="FH335" s="10">
        <v>55.5</v>
      </c>
      <c r="FI335" s="10" t="s">
        <v>6652</v>
      </c>
      <c r="FJ335" s="10">
        <v>1</v>
      </c>
      <c r="FM335" s="22">
        <v>0</v>
      </c>
      <c r="FN335" s="10" t="s">
        <v>242</v>
      </c>
      <c r="FO335" s="10" t="s">
        <v>242</v>
      </c>
      <c r="FP335" s="10" t="s">
        <v>242</v>
      </c>
      <c r="FR335" s="22">
        <v>1</v>
      </c>
      <c r="FS335" s="10">
        <v>49</v>
      </c>
      <c r="FT335" s="10">
        <v>2</v>
      </c>
      <c r="FV335" s="22">
        <v>0.5</v>
      </c>
      <c r="FW335" s="10" t="s">
        <v>242</v>
      </c>
      <c r="FX335" s="10" t="s">
        <v>242</v>
      </c>
      <c r="FY335" s="10" t="s">
        <v>242</v>
      </c>
      <c r="FZ335" s="10" t="s">
        <v>242</v>
      </c>
      <c r="GA335" s="10" t="s">
        <v>242</v>
      </c>
      <c r="GB335" s="10" t="s">
        <v>242</v>
      </c>
      <c r="GC335" s="10" t="s">
        <v>242</v>
      </c>
      <c r="GD335" s="10">
        <v>1</v>
      </c>
      <c r="GE335" s="10" t="s">
        <v>6653</v>
      </c>
      <c r="GF335" s="10">
        <v>1</v>
      </c>
      <c r="GI335" s="22">
        <v>0</v>
      </c>
      <c r="GJ335" s="10" t="s">
        <v>242</v>
      </c>
      <c r="GK335" s="10" t="s">
        <v>242</v>
      </c>
      <c r="GL335" s="11" t="s">
        <v>6654</v>
      </c>
      <c r="GM335" s="10" t="s">
        <v>242</v>
      </c>
      <c r="GP335" s="22">
        <v>1</v>
      </c>
      <c r="GQ335" s="10">
        <v>5294</v>
      </c>
      <c r="GS335" s="10" t="s">
        <v>6655</v>
      </c>
      <c r="GT335" s="10">
        <v>1</v>
      </c>
      <c r="GW335" s="22">
        <v>0</v>
      </c>
      <c r="GY335" s="22">
        <v>0</v>
      </c>
      <c r="HA335" s="10" t="s">
        <v>242</v>
      </c>
      <c r="HD335" s="22">
        <v>0</v>
      </c>
      <c r="HF335" s="10" t="s">
        <v>242</v>
      </c>
      <c r="HI335" s="10">
        <v>0.66666666699999999</v>
      </c>
      <c r="HJ335" s="10">
        <v>1</v>
      </c>
      <c r="HK335" s="10">
        <v>0.25</v>
      </c>
      <c r="HL335" s="10">
        <v>0.66666666699999999</v>
      </c>
      <c r="HM335" s="10">
        <v>0.5</v>
      </c>
      <c r="HN335" s="10">
        <v>0</v>
      </c>
      <c r="HO335" s="10">
        <v>0.5</v>
      </c>
      <c r="HP335" s="10">
        <v>0.5</v>
      </c>
      <c r="HQ335" s="10">
        <v>0</v>
      </c>
      <c r="HR335" s="10">
        <v>1</v>
      </c>
      <c r="HS335" s="10">
        <v>0</v>
      </c>
      <c r="HT335" s="10">
        <v>0</v>
      </c>
      <c r="HU335" s="10">
        <v>1</v>
      </c>
      <c r="HV335" s="10">
        <v>0.63888888899999996</v>
      </c>
      <c r="HW335" s="10">
        <v>0.41666666699999999</v>
      </c>
      <c r="HX335" s="10">
        <v>0.3</v>
      </c>
      <c r="HY335" s="10">
        <v>0.451851852</v>
      </c>
      <c r="HZ335" s="10" t="s">
        <v>6642</v>
      </c>
      <c r="IA335" s="10" t="s">
        <v>266</v>
      </c>
      <c r="IB335" s="10" t="s">
        <v>6642</v>
      </c>
      <c r="IC335" s="10">
        <v>14357</v>
      </c>
      <c r="ID335" s="10">
        <v>13066</v>
      </c>
      <c r="IE335" s="10">
        <v>15618</v>
      </c>
      <c r="IF335" s="10">
        <v>17489</v>
      </c>
      <c r="IG335" s="10">
        <v>14357</v>
      </c>
    </row>
    <row r="336" spans="1:241" customFormat="1" ht="14" customHeight="1" x14ac:dyDescent="0.2">
      <c r="A336">
        <v>335</v>
      </c>
      <c r="B336">
        <v>363</v>
      </c>
      <c r="C336" s="1">
        <v>44795.604861111111</v>
      </c>
      <c r="D336" s="1">
        <v>44795.604861111111</v>
      </c>
      <c r="E336">
        <v>4</v>
      </c>
      <c r="G336" t="s">
        <v>242</v>
      </c>
      <c r="H336" t="s">
        <v>242</v>
      </c>
      <c r="I336">
        <v>1</v>
      </c>
      <c r="J336" s="1">
        <v>44795.604861111111</v>
      </c>
      <c r="K336" t="s">
        <v>6656</v>
      </c>
      <c r="L336" t="s">
        <v>242</v>
      </c>
      <c r="M336" t="s">
        <v>242</v>
      </c>
      <c r="P336" t="s">
        <v>242</v>
      </c>
      <c r="Q336" t="s">
        <v>242</v>
      </c>
      <c r="T336" t="s">
        <v>6657</v>
      </c>
      <c r="V336" t="s">
        <v>6658</v>
      </c>
      <c r="W336" t="s">
        <v>6659</v>
      </c>
      <c r="X336">
        <v>6331</v>
      </c>
      <c r="Y336" t="s">
        <v>319</v>
      </c>
      <c r="Z336" t="s">
        <v>890</v>
      </c>
      <c r="AA336">
        <v>2021</v>
      </c>
      <c r="AC336">
        <v>0.5</v>
      </c>
      <c r="AF336">
        <v>13</v>
      </c>
      <c r="AG336" t="s">
        <v>242</v>
      </c>
      <c r="AJ336" s="27">
        <v>1</v>
      </c>
      <c r="AK336">
        <v>8</v>
      </c>
      <c r="AL336" s="27">
        <v>0</v>
      </c>
      <c r="AM336">
        <v>0</v>
      </c>
      <c r="AN336" s="27">
        <v>0</v>
      </c>
      <c r="AO336">
        <v>0</v>
      </c>
      <c r="AQ336">
        <v>2</v>
      </c>
      <c r="AT336" s="27">
        <v>1</v>
      </c>
      <c r="AU336">
        <v>1</v>
      </c>
      <c r="AV336" s="21">
        <f t="shared" si="20"/>
        <v>7.6923076923076925</v>
      </c>
      <c r="AW336">
        <v>3</v>
      </c>
      <c r="AZ336" s="27">
        <v>1</v>
      </c>
      <c r="BA336">
        <v>3</v>
      </c>
      <c r="BB336" s="21">
        <f t="shared" si="21"/>
        <v>23.076923076923077</v>
      </c>
      <c r="BC336" t="s">
        <v>242</v>
      </c>
      <c r="BF336" s="27">
        <v>1</v>
      </c>
      <c r="BI336">
        <v>3</v>
      </c>
      <c r="BL336" s="27">
        <v>1</v>
      </c>
      <c r="BM336">
        <v>2</v>
      </c>
      <c r="BP336" s="27">
        <v>1</v>
      </c>
      <c r="BQ336">
        <v>3</v>
      </c>
      <c r="BR336" s="21">
        <f t="shared" si="22"/>
        <v>23.076923076923077</v>
      </c>
      <c r="BS336" t="s">
        <v>3455</v>
      </c>
      <c r="BT336">
        <v>3</v>
      </c>
      <c r="BW336" s="27">
        <v>1</v>
      </c>
      <c r="BX336">
        <v>1</v>
      </c>
      <c r="BY336" s="21">
        <f t="shared" si="23"/>
        <v>7.6923076923076925</v>
      </c>
      <c r="BZ336">
        <v>2</v>
      </c>
      <c r="CA336">
        <v>3</v>
      </c>
      <c r="CD336" s="27">
        <v>0</v>
      </c>
      <c r="CF336" t="s">
        <v>242</v>
      </c>
      <c r="CG336" t="s">
        <v>242</v>
      </c>
      <c r="CI336" s="27">
        <v>0</v>
      </c>
      <c r="CK336" t="s">
        <v>242</v>
      </c>
      <c r="CN336" s="27">
        <v>0</v>
      </c>
      <c r="CO336" s="27">
        <v>0</v>
      </c>
      <c r="CP336" t="s">
        <v>242</v>
      </c>
      <c r="CQ336" t="s">
        <v>242</v>
      </c>
      <c r="CR336" t="s">
        <v>242</v>
      </c>
      <c r="CT336" t="s">
        <v>6660</v>
      </c>
      <c r="CU336" s="27">
        <v>1</v>
      </c>
      <c r="CV336" t="s">
        <v>6661</v>
      </c>
      <c r="CW336">
        <v>1</v>
      </c>
      <c r="CZ336" s="27">
        <v>1</v>
      </c>
      <c r="DA336">
        <v>16313</v>
      </c>
      <c r="DB336">
        <v>2</v>
      </c>
      <c r="DD336" s="27">
        <v>1</v>
      </c>
      <c r="DE336">
        <v>35388</v>
      </c>
      <c r="DF336">
        <v>2</v>
      </c>
      <c r="DH336" t="s">
        <v>242</v>
      </c>
      <c r="DI336" t="s">
        <v>242</v>
      </c>
      <c r="DJ336" t="s">
        <v>242</v>
      </c>
      <c r="DL336" s="27">
        <v>0</v>
      </c>
      <c r="DM336" t="s">
        <v>242</v>
      </c>
      <c r="DN336" t="s">
        <v>242</v>
      </c>
      <c r="DP336">
        <v>1</v>
      </c>
      <c r="DS336" s="27">
        <v>1</v>
      </c>
      <c r="DT336" t="s">
        <v>6662</v>
      </c>
      <c r="DU336" s="27">
        <v>1</v>
      </c>
      <c r="DV336" t="s">
        <v>6663</v>
      </c>
      <c r="DW336" s="27">
        <v>1</v>
      </c>
      <c r="DX336" s="2" t="s">
        <v>6664</v>
      </c>
      <c r="DY336" s="27">
        <v>1</v>
      </c>
      <c r="DZ336" t="s">
        <v>6665</v>
      </c>
      <c r="EA336" s="27">
        <v>1</v>
      </c>
      <c r="EC336" s="27">
        <v>1</v>
      </c>
      <c r="ED336" t="s">
        <v>6666</v>
      </c>
      <c r="EE336" s="27">
        <v>1</v>
      </c>
      <c r="EF336" t="s">
        <v>6667</v>
      </c>
      <c r="EG336" s="27">
        <v>1</v>
      </c>
      <c r="EH336" t="s">
        <v>6668</v>
      </c>
      <c r="EI336" s="27">
        <v>1</v>
      </c>
      <c r="EJ336" t="s">
        <v>6669</v>
      </c>
      <c r="EK336" s="27">
        <v>1</v>
      </c>
      <c r="EM336">
        <v>1</v>
      </c>
      <c r="EP336" s="27">
        <v>0</v>
      </c>
      <c r="EQ336" t="s">
        <v>242</v>
      </c>
      <c r="ER336" t="s">
        <v>242</v>
      </c>
      <c r="EU336" t="s">
        <v>242</v>
      </c>
      <c r="EV336" t="s">
        <v>242</v>
      </c>
      <c r="EX336" s="27">
        <v>0</v>
      </c>
      <c r="EY336" t="s">
        <v>242</v>
      </c>
      <c r="FA336" s="27">
        <v>0</v>
      </c>
      <c r="FB336" t="s">
        <v>242</v>
      </c>
      <c r="FD336" s="27">
        <v>1</v>
      </c>
      <c r="FE336">
        <v>88</v>
      </c>
      <c r="FG336" s="27">
        <v>0</v>
      </c>
      <c r="FH336" t="s">
        <v>242</v>
      </c>
      <c r="FJ336">
        <v>1</v>
      </c>
      <c r="FM336" s="27">
        <v>0</v>
      </c>
      <c r="FN336" t="s">
        <v>242</v>
      </c>
      <c r="FO336" t="s">
        <v>242</v>
      </c>
      <c r="FP336" t="s">
        <v>242</v>
      </c>
      <c r="FR336" s="27">
        <v>0</v>
      </c>
      <c r="FS336" t="s">
        <v>242</v>
      </c>
      <c r="FT336" t="s">
        <v>242</v>
      </c>
      <c r="FV336" s="27">
        <v>0</v>
      </c>
      <c r="FW336" t="s">
        <v>242</v>
      </c>
      <c r="FX336" t="s">
        <v>242</v>
      </c>
      <c r="FY336" t="s">
        <v>242</v>
      </c>
      <c r="FZ336" t="s">
        <v>242</v>
      </c>
      <c r="GA336" t="s">
        <v>242</v>
      </c>
      <c r="GB336" t="s">
        <v>242</v>
      </c>
      <c r="GC336" t="s">
        <v>242</v>
      </c>
      <c r="GD336" t="s">
        <v>242</v>
      </c>
      <c r="GF336" t="s">
        <v>242</v>
      </c>
      <c r="GI336" s="27">
        <v>0</v>
      </c>
      <c r="GJ336" t="s">
        <v>242</v>
      </c>
      <c r="GK336" t="s">
        <v>242</v>
      </c>
      <c r="GM336" t="s">
        <v>242</v>
      </c>
      <c r="GP336" s="27">
        <v>1</v>
      </c>
      <c r="GQ336">
        <v>281.5</v>
      </c>
      <c r="GT336">
        <v>1</v>
      </c>
      <c r="GW336" s="27">
        <v>0</v>
      </c>
      <c r="GY336" s="27">
        <v>0</v>
      </c>
      <c r="HA336" t="s">
        <v>242</v>
      </c>
      <c r="HD336" s="27">
        <v>0</v>
      </c>
      <c r="HF336" t="s">
        <v>242</v>
      </c>
      <c r="HI336">
        <v>0.66666666699999999</v>
      </c>
      <c r="HJ336">
        <v>0</v>
      </c>
      <c r="HK336">
        <v>0.5</v>
      </c>
      <c r="HL336">
        <v>0.66666666699999999</v>
      </c>
      <c r="HM336">
        <v>1</v>
      </c>
      <c r="HN336">
        <v>0</v>
      </c>
      <c r="HO336">
        <v>0.25</v>
      </c>
      <c r="HP336">
        <v>0</v>
      </c>
      <c r="HQ336">
        <v>0</v>
      </c>
      <c r="HR336">
        <v>1</v>
      </c>
      <c r="HS336">
        <v>0</v>
      </c>
      <c r="HT336">
        <v>0</v>
      </c>
      <c r="HU336">
        <v>1</v>
      </c>
      <c r="HV336">
        <v>0.38888888900000002</v>
      </c>
      <c r="HW336">
        <v>0.47916666699999999</v>
      </c>
      <c r="HX336">
        <v>0.2</v>
      </c>
      <c r="HY336">
        <v>0.35601851899999998</v>
      </c>
      <c r="HZ336" t="s">
        <v>6657</v>
      </c>
      <c r="IA336" t="s">
        <v>266</v>
      </c>
      <c r="IB336" t="s">
        <v>6657</v>
      </c>
      <c r="IC336">
        <v>34975</v>
      </c>
      <c r="ID336">
        <v>37189</v>
      </c>
      <c r="IE336">
        <v>43583</v>
      </c>
      <c r="IF336">
        <v>43360</v>
      </c>
      <c r="IG336">
        <v>34975</v>
      </c>
    </row>
    <row r="337" spans="1:241" customFormat="1" ht="14" customHeight="1" x14ac:dyDescent="0.2">
      <c r="A337">
        <v>336</v>
      </c>
      <c r="B337">
        <v>364</v>
      </c>
      <c r="C337" s="1">
        <v>44795.604861111111</v>
      </c>
      <c r="D337" s="1">
        <v>44795.604861111111</v>
      </c>
      <c r="E337">
        <v>4</v>
      </c>
      <c r="G337" t="s">
        <v>242</v>
      </c>
      <c r="H337" t="s">
        <v>242</v>
      </c>
      <c r="I337">
        <v>1</v>
      </c>
      <c r="J337" s="1">
        <v>44795.604861111111</v>
      </c>
      <c r="K337" t="s">
        <v>6670</v>
      </c>
      <c r="L337" t="s">
        <v>242</v>
      </c>
      <c r="M337" t="s">
        <v>242</v>
      </c>
      <c r="P337" t="s">
        <v>242</v>
      </c>
      <c r="Q337" t="s">
        <v>242</v>
      </c>
      <c r="T337" t="s">
        <v>6671</v>
      </c>
      <c r="U337" s="24">
        <v>12927</v>
      </c>
      <c r="V337" t="s">
        <v>6672</v>
      </c>
      <c r="W337">
        <v>97023105</v>
      </c>
      <c r="X337">
        <v>3721</v>
      </c>
      <c r="Y337" t="s">
        <v>476</v>
      </c>
      <c r="Z337" t="s">
        <v>2504</v>
      </c>
      <c r="AA337">
        <v>2020</v>
      </c>
      <c r="AC337">
        <v>0</v>
      </c>
      <c r="AF337">
        <v>10</v>
      </c>
      <c r="AG337" t="s">
        <v>242</v>
      </c>
      <c r="AJ337" s="27">
        <v>0</v>
      </c>
      <c r="AK337">
        <v>0</v>
      </c>
      <c r="AL337" s="27">
        <v>0</v>
      </c>
      <c r="AM337">
        <v>0</v>
      </c>
      <c r="AN337" s="27">
        <v>0</v>
      </c>
      <c r="AO337">
        <v>0</v>
      </c>
      <c r="AQ337" t="s">
        <v>242</v>
      </c>
      <c r="AT337" s="27">
        <v>1</v>
      </c>
      <c r="AU337">
        <v>10</v>
      </c>
      <c r="AV337" s="21">
        <f t="shared" si="20"/>
        <v>100</v>
      </c>
      <c r="AW337">
        <v>2</v>
      </c>
      <c r="AZ337" s="27">
        <v>1</v>
      </c>
      <c r="BA337">
        <v>2</v>
      </c>
      <c r="BB337" s="21">
        <f t="shared" si="21"/>
        <v>20</v>
      </c>
      <c r="BC337" t="s">
        <v>242</v>
      </c>
      <c r="BF337" s="27">
        <v>1</v>
      </c>
      <c r="BG337">
        <v>5</v>
      </c>
      <c r="BI337">
        <v>2</v>
      </c>
      <c r="BL337" s="27">
        <v>1</v>
      </c>
      <c r="BM337">
        <v>2</v>
      </c>
      <c r="BP337" s="27">
        <v>1</v>
      </c>
      <c r="BQ337">
        <v>3</v>
      </c>
      <c r="BR337" s="21">
        <f t="shared" si="22"/>
        <v>30</v>
      </c>
      <c r="BS337" t="s">
        <v>6673</v>
      </c>
      <c r="BT337">
        <v>1</v>
      </c>
      <c r="BW337" s="27">
        <v>1</v>
      </c>
      <c r="BX337">
        <v>3</v>
      </c>
      <c r="BY337" s="21">
        <f t="shared" si="23"/>
        <v>30</v>
      </c>
      <c r="BZ337">
        <v>2</v>
      </c>
      <c r="CA337">
        <v>1</v>
      </c>
      <c r="CD337" s="27">
        <v>0</v>
      </c>
      <c r="CF337" t="s">
        <v>242</v>
      </c>
      <c r="CG337" t="s">
        <v>242</v>
      </c>
      <c r="CI337" s="27">
        <v>1</v>
      </c>
      <c r="CJ337" t="s">
        <v>6674</v>
      </c>
      <c r="CK337" t="s">
        <v>242</v>
      </c>
      <c r="CN337" s="27">
        <v>0</v>
      </c>
      <c r="CO337" s="27">
        <v>0</v>
      </c>
      <c r="CP337" t="s">
        <v>242</v>
      </c>
      <c r="CQ337" t="s">
        <v>242</v>
      </c>
      <c r="CR337" t="s">
        <v>242</v>
      </c>
      <c r="CU337" s="27">
        <v>1</v>
      </c>
      <c r="CV337" t="s">
        <v>6675</v>
      </c>
      <c r="CW337">
        <v>1</v>
      </c>
      <c r="CZ337" s="27">
        <v>1</v>
      </c>
      <c r="DA337">
        <v>613256.88</v>
      </c>
      <c r="DB337">
        <v>2</v>
      </c>
      <c r="DC337" t="s">
        <v>6676</v>
      </c>
      <c r="DD337" s="27">
        <v>1</v>
      </c>
      <c r="DE337">
        <v>733005.27</v>
      </c>
      <c r="DF337">
        <v>2</v>
      </c>
      <c r="DG337">
        <v>870897.35</v>
      </c>
      <c r="DH337">
        <v>2</v>
      </c>
      <c r="DI337" t="s">
        <v>242</v>
      </c>
      <c r="DJ337" t="s">
        <v>242</v>
      </c>
      <c r="DK337" s="2" t="s">
        <v>6677</v>
      </c>
      <c r="DL337" s="27">
        <v>1</v>
      </c>
      <c r="DM337">
        <v>290299.12</v>
      </c>
      <c r="DN337">
        <v>2</v>
      </c>
      <c r="DO337" t="s">
        <v>6678</v>
      </c>
      <c r="DP337">
        <v>1</v>
      </c>
      <c r="DS337" s="27">
        <v>1</v>
      </c>
      <c r="DT337" t="s">
        <v>6679</v>
      </c>
      <c r="DU337" s="27">
        <v>1</v>
      </c>
      <c r="DV337" t="s">
        <v>6680</v>
      </c>
      <c r="DW337" s="27">
        <v>0</v>
      </c>
      <c r="DY337" s="27">
        <v>0.5</v>
      </c>
      <c r="DZ337" t="s">
        <v>6681</v>
      </c>
      <c r="EA337" s="27">
        <v>0</v>
      </c>
      <c r="EC337" s="27">
        <v>1</v>
      </c>
      <c r="ED337" t="s">
        <v>6682</v>
      </c>
      <c r="EE337" s="27">
        <v>1</v>
      </c>
      <c r="EF337" t="s">
        <v>6683</v>
      </c>
      <c r="EG337" s="27">
        <v>1</v>
      </c>
      <c r="EH337" t="s">
        <v>6684</v>
      </c>
      <c r="EI337" s="27">
        <v>1</v>
      </c>
      <c r="EJ337" s="2" t="s">
        <v>6685</v>
      </c>
      <c r="EK337" s="27">
        <v>1</v>
      </c>
      <c r="EM337">
        <v>1</v>
      </c>
      <c r="EP337" s="27">
        <v>0</v>
      </c>
      <c r="EQ337" t="s">
        <v>242</v>
      </c>
      <c r="ER337" t="s">
        <v>242</v>
      </c>
      <c r="EU337" t="s">
        <v>242</v>
      </c>
      <c r="EV337" t="s">
        <v>242</v>
      </c>
      <c r="EX337" s="27">
        <v>0</v>
      </c>
      <c r="EY337" t="s">
        <v>242</v>
      </c>
      <c r="FA337" s="27">
        <v>0</v>
      </c>
      <c r="FB337" t="s">
        <v>242</v>
      </c>
      <c r="FD337" s="27">
        <v>0</v>
      </c>
      <c r="FE337" t="s">
        <v>242</v>
      </c>
      <c r="FG337" s="27">
        <v>0</v>
      </c>
      <c r="FH337" t="s">
        <v>242</v>
      </c>
      <c r="FJ337" t="s">
        <v>242</v>
      </c>
      <c r="FM337" s="27">
        <v>0</v>
      </c>
      <c r="FN337" t="s">
        <v>242</v>
      </c>
      <c r="FO337" t="s">
        <v>242</v>
      </c>
      <c r="FP337" t="s">
        <v>242</v>
      </c>
      <c r="FR337" s="27">
        <v>0</v>
      </c>
      <c r="FS337" t="s">
        <v>242</v>
      </c>
      <c r="FT337" t="s">
        <v>242</v>
      </c>
      <c r="FU337" t="s">
        <v>6686</v>
      </c>
      <c r="FV337" s="27">
        <v>0</v>
      </c>
      <c r="FW337" t="s">
        <v>242</v>
      </c>
      <c r="FX337" t="s">
        <v>242</v>
      </c>
      <c r="FY337" t="s">
        <v>242</v>
      </c>
      <c r="FZ337" t="s">
        <v>242</v>
      </c>
      <c r="GA337" t="s">
        <v>242</v>
      </c>
      <c r="GB337" t="s">
        <v>242</v>
      </c>
      <c r="GC337" t="s">
        <v>242</v>
      </c>
      <c r="GD337" t="s">
        <v>242</v>
      </c>
      <c r="GE337" t="s">
        <v>6686</v>
      </c>
      <c r="GF337" t="s">
        <v>242</v>
      </c>
      <c r="GI337" s="27">
        <v>0</v>
      </c>
      <c r="GJ337" t="s">
        <v>242</v>
      </c>
      <c r="GK337" t="s">
        <v>242</v>
      </c>
      <c r="GL337" t="s">
        <v>6687</v>
      </c>
      <c r="GM337" t="s">
        <v>242</v>
      </c>
      <c r="GP337" s="44">
        <v>1</v>
      </c>
      <c r="GQ337">
        <v>158</v>
      </c>
      <c r="GT337" t="s">
        <v>242</v>
      </c>
      <c r="GW337" s="27">
        <v>0</v>
      </c>
      <c r="GY337" s="27">
        <v>0</v>
      </c>
      <c r="HA337" t="s">
        <v>242</v>
      </c>
      <c r="HD337" s="27">
        <v>0</v>
      </c>
      <c r="HF337" t="s">
        <v>242</v>
      </c>
      <c r="HI337">
        <v>0.66666666699999999</v>
      </c>
      <c r="HJ337">
        <v>1</v>
      </c>
      <c r="HK337">
        <v>0.5</v>
      </c>
      <c r="HL337">
        <v>1</v>
      </c>
      <c r="HM337">
        <v>0.75</v>
      </c>
      <c r="HN337">
        <v>0</v>
      </c>
      <c r="HO337">
        <v>0</v>
      </c>
      <c r="HP337">
        <v>0</v>
      </c>
      <c r="HQ337">
        <v>0</v>
      </c>
      <c r="HR337">
        <v>0</v>
      </c>
      <c r="HS337">
        <v>0</v>
      </c>
      <c r="HT337">
        <v>0</v>
      </c>
      <c r="HU337">
        <v>1</v>
      </c>
      <c r="HV337">
        <v>0.72222222199999997</v>
      </c>
      <c r="HW337">
        <v>0.4375</v>
      </c>
      <c r="HX337">
        <v>0</v>
      </c>
      <c r="HY337">
        <v>0.38657407399999999</v>
      </c>
      <c r="HZ337" t="s">
        <v>6688</v>
      </c>
      <c r="IA337" t="s">
        <v>266</v>
      </c>
      <c r="IB337" t="s">
        <v>6671</v>
      </c>
      <c r="IC337">
        <v>84818</v>
      </c>
      <c r="ID337">
        <v>58656</v>
      </c>
      <c r="IE337">
        <v>62272</v>
      </c>
      <c r="IF337">
        <v>66608</v>
      </c>
      <c r="IG337">
        <v>84818</v>
      </c>
    </row>
    <row r="338" spans="1:241" customFormat="1" ht="14" customHeight="1" x14ac:dyDescent="0.2">
      <c r="A338">
        <v>337</v>
      </c>
      <c r="B338">
        <v>365</v>
      </c>
      <c r="C338" s="1">
        <v>44795.604861111111</v>
      </c>
      <c r="D338" s="1">
        <v>44795.604861111111</v>
      </c>
      <c r="E338">
        <v>4</v>
      </c>
      <c r="G338" t="s">
        <v>242</v>
      </c>
      <c r="H338" t="s">
        <v>242</v>
      </c>
      <c r="I338">
        <v>1</v>
      </c>
      <c r="J338" s="1">
        <v>44795.604861111111</v>
      </c>
      <c r="K338" t="s">
        <v>6689</v>
      </c>
      <c r="L338" t="s">
        <v>242</v>
      </c>
      <c r="M338" t="s">
        <v>242</v>
      </c>
      <c r="P338" t="s">
        <v>242</v>
      </c>
      <c r="Q338" t="s">
        <v>242</v>
      </c>
      <c r="T338" t="s">
        <v>6690</v>
      </c>
      <c r="V338" t="s">
        <v>6691</v>
      </c>
      <c r="W338">
        <v>872590104</v>
      </c>
      <c r="X338">
        <v>4812</v>
      </c>
      <c r="Y338" t="s">
        <v>1487</v>
      </c>
      <c r="Z338" t="s">
        <v>6692</v>
      </c>
      <c r="AA338">
        <v>2020</v>
      </c>
      <c r="AC338">
        <v>0</v>
      </c>
      <c r="AF338">
        <v>14</v>
      </c>
      <c r="AG338" t="s">
        <v>242</v>
      </c>
      <c r="AJ338" s="27">
        <v>1</v>
      </c>
      <c r="AK338">
        <v>6</v>
      </c>
      <c r="AL338" s="27">
        <v>0</v>
      </c>
      <c r="AM338">
        <v>0</v>
      </c>
      <c r="AN338" s="27">
        <v>0</v>
      </c>
      <c r="AO338">
        <v>0</v>
      </c>
      <c r="AQ338">
        <v>3</v>
      </c>
      <c r="AT338" s="27">
        <v>1</v>
      </c>
      <c r="AU338">
        <v>1</v>
      </c>
      <c r="AV338" s="21">
        <f t="shared" si="20"/>
        <v>7.1428571428571423</v>
      </c>
      <c r="AW338">
        <v>2</v>
      </c>
      <c r="AZ338" s="27">
        <v>1</v>
      </c>
      <c r="BA338">
        <v>3</v>
      </c>
      <c r="BB338" s="21">
        <f t="shared" si="21"/>
        <v>21.428571428571427</v>
      </c>
      <c r="BC338" t="s">
        <v>242</v>
      </c>
      <c r="BF338" s="27">
        <v>1</v>
      </c>
      <c r="BI338">
        <v>2</v>
      </c>
      <c r="BL338" s="27">
        <v>1</v>
      </c>
      <c r="BM338">
        <v>2</v>
      </c>
      <c r="BP338" s="27">
        <v>1</v>
      </c>
      <c r="BQ338">
        <v>3</v>
      </c>
      <c r="BR338" s="21">
        <f t="shared" si="22"/>
        <v>21.428571428571427</v>
      </c>
      <c r="BS338" t="s">
        <v>3547</v>
      </c>
      <c r="BT338">
        <v>3</v>
      </c>
      <c r="BW338" s="27">
        <v>1</v>
      </c>
      <c r="BX338">
        <v>4</v>
      </c>
      <c r="BY338" s="21">
        <f t="shared" si="23"/>
        <v>28.571428571428569</v>
      </c>
      <c r="BZ338">
        <v>2</v>
      </c>
      <c r="CA338">
        <v>1</v>
      </c>
      <c r="CD338" s="27">
        <v>0</v>
      </c>
      <c r="CF338" t="s">
        <v>242</v>
      </c>
      <c r="CG338" t="s">
        <v>242</v>
      </c>
      <c r="CI338" s="27">
        <v>1</v>
      </c>
      <c r="CJ338" s="2" t="s">
        <v>6693</v>
      </c>
      <c r="CK338">
        <v>1</v>
      </c>
      <c r="CN338" s="27">
        <v>1</v>
      </c>
      <c r="CO338" s="27">
        <v>0.5</v>
      </c>
      <c r="CP338" t="s">
        <v>242</v>
      </c>
      <c r="CQ338">
        <v>100</v>
      </c>
      <c r="CR338" t="s">
        <v>242</v>
      </c>
      <c r="CS338" s="2" t="s">
        <v>6694</v>
      </c>
      <c r="CU338" s="27">
        <v>1</v>
      </c>
      <c r="CV338" t="s">
        <v>6695</v>
      </c>
      <c r="CW338">
        <v>1</v>
      </c>
      <c r="CZ338" s="27">
        <v>1</v>
      </c>
      <c r="DA338">
        <v>53180</v>
      </c>
      <c r="DB338">
        <v>2</v>
      </c>
      <c r="DD338" s="27">
        <v>1</v>
      </c>
      <c r="DE338">
        <v>1858206</v>
      </c>
      <c r="DF338">
        <v>2</v>
      </c>
      <c r="DG338">
        <v>2755796</v>
      </c>
      <c r="DH338">
        <v>2</v>
      </c>
      <c r="DI338" t="s">
        <v>242</v>
      </c>
      <c r="DJ338" t="s">
        <v>242</v>
      </c>
      <c r="DL338" s="27">
        <v>1</v>
      </c>
      <c r="DM338">
        <v>7033821</v>
      </c>
      <c r="DN338">
        <v>2</v>
      </c>
      <c r="DP338">
        <v>1</v>
      </c>
      <c r="DS338" s="27">
        <v>1</v>
      </c>
      <c r="DT338" t="s">
        <v>6696</v>
      </c>
      <c r="DU338" s="27">
        <v>1</v>
      </c>
      <c r="DV338" t="s">
        <v>6697</v>
      </c>
      <c r="DW338" s="27">
        <v>1</v>
      </c>
      <c r="DX338" t="s">
        <v>6698</v>
      </c>
      <c r="DY338" s="27">
        <v>1</v>
      </c>
      <c r="DZ338" t="s">
        <v>6699</v>
      </c>
      <c r="EA338" s="27">
        <v>1</v>
      </c>
      <c r="EC338" s="27">
        <v>1</v>
      </c>
      <c r="ED338" s="2" t="s">
        <v>6700</v>
      </c>
      <c r="EE338" s="27">
        <v>1</v>
      </c>
      <c r="EF338" t="s">
        <v>6701</v>
      </c>
      <c r="EG338" s="27">
        <v>1</v>
      </c>
      <c r="EH338" t="s">
        <v>6066</v>
      </c>
      <c r="EI338" s="27">
        <v>1</v>
      </c>
      <c r="EJ338" t="s">
        <v>6702</v>
      </c>
      <c r="EK338" s="27">
        <v>1</v>
      </c>
      <c r="EL338" t="s">
        <v>6703</v>
      </c>
      <c r="EM338">
        <v>4</v>
      </c>
      <c r="EP338" s="27">
        <v>0</v>
      </c>
      <c r="EQ338" t="s">
        <v>242</v>
      </c>
      <c r="ER338" t="s">
        <v>242</v>
      </c>
      <c r="EU338" t="s">
        <v>242</v>
      </c>
      <c r="EV338" t="s">
        <v>242</v>
      </c>
      <c r="EX338" s="27">
        <v>0</v>
      </c>
      <c r="EY338" t="s">
        <v>242</v>
      </c>
      <c r="FA338" s="27">
        <v>0</v>
      </c>
      <c r="FB338" t="s">
        <v>242</v>
      </c>
      <c r="FD338" s="27">
        <v>0</v>
      </c>
      <c r="FE338" t="s">
        <v>242</v>
      </c>
      <c r="FG338" s="27">
        <v>0</v>
      </c>
      <c r="FH338" t="s">
        <v>242</v>
      </c>
      <c r="FJ338" t="s">
        <v>242</v>
      </c>
      <c r="FM338" s="27">
        <v>0</v>
      </c>
      <c r="FN338" t="s">
        <v>242</v>
      </c>
      <c r="FO338" t="s">
        <v>242</v>
      </c>
      <c r="FP338" t="s">
        <v>242</v>
      </c>
      <c r="FR338" s="27">
        <v>1</v>
      </c>
      <c r="FS338">
        <v>40.6</v>
      </c>
      <c r="FT338">
        <v>1</v>
      </c>
      <c r="FV338" s="27">
        <v>1</v>
      </c>
      <c r="FW338">
        <v>17.600000000000001</v>
      </c>
      <c r="FX338">
        <v>27.6</v>
      </c>
      <c r="FY338">
        <v>39.9</v>
      </c>
      <c r="FZ338">
        <v>9.4</v>
      </c>
      <c r="GA338" t="s">
        <v>242</v>
      </c>
      <c r="GB338" t="s">
        <v>242</v>
      </c>
      <c r="GC338" t="s">
        <v>242</v>
      </c>
      <c r="GD338">
        <v>1</v>
      </c>
      <c r="GF338">
        <v>1</v>
      </c>
      <c r="GI338" s="27">
        <v>0</v>
      </c>
      <c r="GJ338" t="s">
        <v>242</v>
      </c>
      <c r="GK338" t="s">
        <v>242</v>
      </c>
      <c r="GM338" t="s">
        <v>242</v>
      </c>
      <c r="GP338" s="27">
        <v>1</v>
      </c>
      <c r="GQ338">
        <v>859</v>
      </c>
      <c r="GR338" t="s">
        <v>6704</v>
      </c>
      <c r="GT338">
        <v>1</v>
      </c>
      <c r="GV338" t="s">
        <v>6705</v>
      </c>
      <c r="GW338" s="27">
        <v>0</v>
      </c>
      <c r="GY338" s="27">
        <v>0</v>
      </c>
      <c r="HA338" t="s">
        <v>242</v>
      </c>
      <c r="HD338" s="27">
        <v>1</v>
      </c>
      <c r="HE338" t="s">
        <v>6706</v>
      </c>
      <c r="HF338">
        <v>1</v>
      </c>
      <c r="HI338">
        <v>0.66666666699999999</v>
      </c>
      <c r="HJ338">
        <v>1</v>
      </c>
      <c r="HK338">
        <v>0.75</v>
      </c>
      <c r="HL338">
        <v>1</v>
      </c>
      <c r="HM338">
        <v>1</v>
      </c>
      <c r="HN338">
        <v>0</v>
      </c>
      <c r="HO338">
        <v>0</v>
      </c>
      <c r="HP338">
        <v>0.66666666699999999</v>
      </c>
      <c r="HQ338">
        <v>0</v>
      </c>
      <c r="HR338">
        <v>1</v>
      </c>
      <c r="HS338">
        <v>0</v>
      </c>
      <c r="HT338">
        <v>1</v>
      </c>
      <c r="HU338">
        <v>1</v>
      </c>
      <c r="HV338">
        <v>0.80555555599999995</v>
      </c>
      <c r="HW338">
        <v>0.5</v>
      </c>
      <c r="HX338">
        <v>0.53333333299999997</v>
      </c>
      <c r="HY338">
        <v>0.61296296299999997</v>
      </c>
      <c r="HZ338" t="s">
        <v>6707</v>
      </c>
      <c r="IA338" t="s">
        <v>266</v>
      </c>
      <c r="IB338" t="s">
        <v>6690</v>
      </c>
      <c r="IC338">
        <v>44998</v>
      </c>
      <c r="ID338">
        <v>68397</v>
      </c>
      <c r="IE338">
        <v>80118</v>
      </c>
      <c r="IF338">
        <v>79571</v>
      </c>
      <c r="IG338">
        <v>44998</v>
      </c>
    </row>
    <row r="339" spans="1:241" customFormat="1" ht="14" customHeight="1" x14ac:dyDescent="0.2">
      <c r="A339">
        <v>338</v>
      </c>
      <c r="B339">
        <v>367</v>
      </c>
      <c r="C339" s="1">
        <v>44795.604861111111</v>
      </c>
      <c r="D339" s="1">
        <v>44795.604861111111</v>
      </c>
      <c r="E339">
        <v>4</v>
      </c>
      <c r="G339" t="s">
        <v>242</v>
      </c>
      <c r="H339" t="s">
        <v>242</v>
      </c>
      <c r="I339">
        <v>1</v>
      </c>
      <c r="J339" s="1">
        <v>44795.604861111111</v>
      </c>
      <c r="K339" t="s">
        <v>6708</v>
      </c>
      <c r="L339" t="s">
        <v>242</v>
      </c>
      <c r="M339" t="s">
        <v>242</v>
      </c>
      <c r="P339" t="s">
        <v>242</v>
      </c>
      <c r="Q339" t="s">
        <v>242</v>
      </c>
      <c r="T339" t="s">
        <v>6709</v>
      </c>
      <c r="V339" t="s">
        <v>6710</v>
      </c>
      <c r="W339" t="s">
        <v>6711</v>
      </c>
      <c r="X339">
        <v>7389</v>
      </c>
      <c r="Y339" t="s">
        <v>319</v>
      </c>
      <c r="Z339" t="s">
        <v>1051</v>
      </c>
      <c r="AA339">
        <v>2021</v>
      </c>
      <c r="AC339">
        <v>0</v>
      </c>
      <c r="AF339">
        <v>9</v>
      </c>
      <c r="AG339" t="s">
        <v>242</v>
      </c>
      <c r="AJ339" s="27">
        <v>1</v>
      </c>
      <c r="AK339">
        <v>9</v>
      </c>
      <c r="AL339" s="27">
        <v>0</v>
      </c>
      <c r="AM339">
        <v>0</v>
      </c>
      <c r="AN339" s="27">
        <v>0</v>
      </c>
      <c r="AO339">
        <v>0</v>
      </c>
      <c r="AQ339">
        <v>3</v>
      </c>
      <c r="AT339" s="27">
        <v>1</v>
      </c>
      <c r="AU339">
        <v>1</v>
      </c>
      <c r="AV339" s="21">
        <f t="shared" si="20"/>
        <v>11.111111111111111</v>
      </c>
      <c r="AW339">
        <v>2</v>
      </c>
      <c r="AZ339" s="27">
        <v>1</v>
      </c>
      <c r="BA339">
        <v>2</v>
      </c>
      <c r="BB339" s="21">
        <f t="shared" si="21"/>
        <v>22.222222222222221</v>
      </c>
      <c r="BC339" t="s">
        <v>242</v>
      </c>
      <c r="BF339" s="27">
        <v>1</v>
      </c>
      <c r="BI339">
        <v>2</v>
      </c>
      <c r="BL339" s="27">
        <v>1</v>
      </c>
      <c r="BM339">
        <v>2</v>
      </c>
      <c r="BP339" s="27">
        <v>1</v>
      </c>
      <c r="BQ339">
        <v>3</v>
      </c>
      <c r="BR339" s="21">
        <f t="shared" si="22"/>
        <v>33.333333333333329</v>
      </c>
      <c r="BS339" t="s">
        <v>3455</v>
      </c>
      <c r="BT339">
        <v>3</v>
      </c>
      <c r="BW339" s="27">
        <v>1</v>
      </c>
      <c r="BX339">
        <v>2</v>
      </c>
      <c r="BY339" s="21">
        <f t="shared" si="23"/>
        <v>22.222222222222221</v>
      </c>
      <c r="BZ339">
        <v>2</v>
      </c>
      <c r="CA339">
        <v>3</v>
      </c>
      <c r="CD339" s="27">
        <v>0</v>
      </c>
      <c r="CF339" t="s">
        <v>242</v>
      </c>
      <c r="CG339" t="s">
        <v>242</v>
      </c>
      <c r="CI339" s="27">
        <v>0</v>
      </c>
      <c r="CK339" t="s">
        <v>242</v>
      </c>
      <c r="CN339" s="27">
        <v>0</v>
      </c>
      <c r="CO339" s="27">
        <v>0</v>
      </c>
      <c r="CP339" t="s">
        <v>242</v>
      </c>
      <c r="CQ339" t="s">
        <v>242</v>
      </c>
      <c r="CR339" t="s">
        <v>242</v>
      </c>
      <c r="CU339" s="27">
        <v>1</v>
      </c>
      <c r="CV339" t="s">
        <v>6712</v>
      </c>
      <c r="CW339">
        <v>1</v>
      </c>
      <c r="CZ339" s="27">
        <v>1</v>
      </c>
      <c r="DA339">
        <v>230.24</v>
      </c>
      <c r="DB339">
        <v>2</v>
      </c>
      <c r="DD339" s="27">
        <v>1</v>
      </c>
      <c r="DE339">
        <v>3394.34</v>
      </c>
      <c r="DF339">
        <v>2</v>
      </c>
      <c r="DG339">
        <v>7244.05</v>
      </c>
      <c r="DH339">
        <v>2</v>
      </c>
      <c r="DI339" t="s">
        <v>242</v>
      </c>
      <c r="DJ339" t="s">
        <v>242</v>
      </c>
      <c r="DL339" s="27">
        <v>1</v>
      </c>
      <c r="DM339">
        <v>35235.120000000003</v>
      </c>
      <c r="DN339">
        <v>2</v>
      </c>
      <c r="DP339">
        <v>4</v>
      </c>
      <c r="DS339" s="27">
        <v>1</v>
      </c>
      <c r="DT339" t="s">
        <v>6713</v>
      </c>
      <c r="DU339" s="27">
        <v>1</v>
      </c>
      <c r="DV339" t="s">
        <v>6714</v>
      </c>
      <c r="DW339" s="27">
        <v>1</v>
      </c>
      <c r="DX339" t="s">
        <v>6715</v>
      </c>
      <c r="DY339" s="27">
        <v>1</v>
      </c>
      <c r="DZ339" t="s">
        <v>6716</v>
      </c>
      <c r="EA339" s="27">
        <v>1</v>
      </c>
      <c r="EB339" t="s">
        <v>6717</v>
      </c>
      <c r="EC339" s="27">
        <v>1</v>
      </c>
      <c r="ED339" t="s">
        <v>6718</v>
      </c>
      <c r="EE339" s="27">
        <v>1</v>
      </c>
      <c r="EF339" t="s">
        <v>6719</v>
      </c>
      <c r="EG339" s="27">
        <v>1</v>
      </c>
      <c r="EH339" t="s">
        <v>6720</v>
      </c>
      <c r="EI339" s="27">
        <v>1</v>
      </c>
      <c r="EJ339" t="s">
        <v>4310</v>
      </c>
      <c r="EK339" s="27">
        <v>1</v>
      </c>
      <c r="EL339" t="s">
        <v>6721</v>
      </c>
      <c r="EM339">
        <v>4</v>
      </c>
      <c r="EP339" s="27">
        <v>0</v>
      </c>
      <c r="EQ339" t="s">
        <v>242</v>
      </c>
      <c r="ER339" t="s">
        <v>242</v>
      </c>
      <c r="EU339" t="s">
        <v>242</v>
      </c>
      <c r="EV339" t="s">
        <v>242</v>
      </c>
      <c r="EX339" s="27">
        <v>0</v>
      </c>
      <c r="EY339" t="s">
        <v>242</v>
      </c>
      <c r="FA339" s="27">
        <v>0</v>
      </c>
      <c r="FB339" t="s">
        <v>242</v>
      </c>
      <c r="FD339" s="27">
        <v>0</v>
      </c>
      <c r="FE339" t="s">
        <v>242</v>
      </c>
      <c r="FG339" s="27">
        <v>0</v>
      </c>
      <c r="FH339" t="s">
        <v>242</v>
      </c>
      <c r="FJ339" t="s">
        <v>242</v>
      </c>
      <c r="FM339" s="27">
        <v>0</v>
      </c>
      <c r="FN339" t="s">
        <v>242</v>
      </c>
      <c r="FO339" t="s">
        <v>242</v>
      </c>
      <c r="FP339" t="s">
        <v>242</v>
      </c>
      <c r="FR339" s="27">
        <v>1</v>
      </c>
      <c r="FS339">
        <v>33</v>
      </c>
      <c r="FT339">
        <v>2</v>
      </c>
      <c r="FV339" s="27">
        <v>1</v>
      </c>
      <c r="FW339">
        <v>3</v>
      </c>
      <c r="FX339">
        <v>9</v>
      </c>
      <c r="FY339">
        <v>50</v>
      </c>
      <c r="FZ339">
        <v>26</v>
      </c>
      <c r="GA339" t="s">
        <v>242</v>
      </c>
      <c r="GB339" t="s">
        <v>242</v>
      </c>
      <c r="GC339" t="s">
        <v>242</v>
      </c>
      <c r="GD339">
        <v>1</v>
      </c>
      <c r="GF339">
        <v>1</v>
      </c>
      <c r="GI339" s="27">
        <v>0</v>
      </c>
      <c r="GJ339" t="s">
        <v>242</v>
      </c>
      <c r="GK339" t="s">
        <v>242</v>
      </c>
      <c r="GM339" t="s">
        <v>242</v>
      </c>
      <c r="GP339" s="27">
        <v>1</v>
      </c>
      <c r="GQ339">
        <v>163</v>
      </c>
      <c r="GR339" t="s">
        <v>6722</v>
      </c>
      <c r="GT339">
        <v>1</v>
      </c>
      <c r="GW339" s="27">
        <v>1</v>
      </c>
      <c r="GX339" t="s">
        <v>6723</v>
      </c>
      <c r="GY339" s="27">
        <v>1</v>
      </c>
      <c r="HA339">
        <v>1</v>
      </c>
      <c r="HD339" s="27">
        <v>1</v>
      </c>
      <c r="HE339" t="s">
        <v>6724</v>
      </c>
      <c r="HF339">
        <v>1</v>
      </c>
      <c r="HI339">
        <v>0.66666666699999999</v>
      </c>
      <c r="HJ339">
        <v>0</v>
      </c>
      <c r="HK339">
        <v>0.5</v>
      </c>
      <c r="HL339">
        <v>1</v>
      </c>
      <c r="HM339">
        <v>1</v>
      </c>
      <c r="HN339">
        <v>0</v>
      </c>
      <c r="HO339">
        <v>0</v>
      </c>
      <c r="HP339">
        <v>0.66666666699999999</v>
      </c>
      <c r="HQ339">
        <v>0</v>
      </c>
      <c r="HR339">
        <v>1</v>
      </c>
      <c r="HS339">
        <v>1</v>
      </c>
      <c r="HT339">
        <v>1</v>
      </c>
      <c r="HU339">
        <v>1</v>
      </c>
      <c r="HV339">
        <v>0.38888888900000002</v>
      </c>
      <c r="HW339">
        <v>0.5</v>
      </c>
      <c r="HX339">
        <v>0.73333333300000003</v>
      </c>
      <c r="HY339">
        <v>0.54074074100000002</v>
      </c>
      <c r="HZ339" t="s">
        <v>6725</v>
      </c>
      <c r="IA339" t="s">
        <v>266</v>
      </c>
      <c r="IB339" t="s">
        <v>6709</v>
      </c>
      <c r="IC339">
        <v>1557.796</v>
      </c>
      <c r="ID339">
        <v>1695.39</v>
      </c>
      <c r="IE339">
        <v>2043.5440000000001</v>
      </c>
      <c r="IF339">
        <v>2248.598</v>
      </c>
      <c r="IG339">
        <v>1557.796</v>
      </c>
    </row>
    <row r="340" spans="1:241" customFormat="1" ht="14" customHeight="1" x14ac:dyDescent="0.2">
      <c r="A340">
        <v>339</v>
      </c>
      <c r="B340">
        <v>368</v>
      </c>
      <c r="C340" s="1">
        <v>44795.604861111111</v>
      </c>
      <c r="D340" s="1">
        <v>44795.604861111111</v>
      </c>
      <c r="E340">
        <v>4</v>
      </c>
      <c r="G340" t="s">
        <v>242</v>
      </c>
      <c r="H340" t="s">
        <v>242</v>
      </c>
      <c r="I340">
        <v>1</v>
      </c>
      <c r="J340" s="1">
        <v>44795.604861111111</v>
      </c>
      <c r="K340" t="s">
        <v>6726</v>
      </c>
      <c r="L340" t="s">
        <v>242</v>
      </c>
      <c r="M340" t="s">
        <v>242</v>
      </c>
      <c r="P340" t="s">
        <v>242</v>
      </c>
      <c r="Q340" t="s">
        <v>242</v>
      </c>
      <c r="T340" t="s">
        <v>6727</v>
      </c>
      <c r="V340" t="s">
        <v>6728</v>
      </c>
      <c r="W340" t="s">
        <v>6729</v>
      </c>
      <c r="X340">
        <v>4841</v>
      </c>
      <c r="Y340" t="s">
        <v>1487</v>
      </c>
      <c r="Z340" t="s">
        <v>1488</v>
      </c>
      <c r="AA340">
        <v>2020</v>
      </c>
      <c r="AC340">
        <v>0</v>
      </c>
      <c r="AF340">
        <v>10</v>
      </c>
      <c r="AG340" t="s">
        <v>242</v>
      </c>
      <c r="AJ340" s="27">
        <v>1</v>
      </c>
      <c r="AK340">
        <v>5</v>
      </c>
      <c r="AL340" s="27">
        <v>0</v>
      </c>
      <c r="AM340">
        <v>0</v>
      </c>
      <c r="AN340" s="27">
        <v>0</v>
      </c>
      <c r="AO340">
        <v>0</v>
      </c>
      <c r="AQ340">
        <v>3</v>
      </c>
      <c r="AT340" s="27">
        <v>1</v>
      </c>
      <c r="AU340">
        <v>1</v>
      </c>
      <c r="AV340" s="21">
        <f t="shared" si="20"/>
        <v>10</v>
      </c>
      <c r="AW340">
        <v>2</v>
      </c>
      <c r="AZ340" s="27">
        <v>1</v>
      </c>
      <c r="BA340">
        <v>2</v>
      </c>
      <c r="BB340" s="21">
        <f t="shared" si="21"/>
        <v>20</v>
      </c>
      <c r="BC340" t="s">
        <v>242</v>
      </c>
      <c r="BF340" s="27">
        <v>1</v>
      </c>
      <c r="BG340">
        <v>7</v>
      </c>
      <c r="BI340">
        <v>2</v>
      </c>
      <c r="BL340" s="27">
        <v>1</v>
      </c>
      <c r="BM340">
        <v>2</v>
      </c>
      <c r="BP340" s="27">
        <v>1</v>
      </c>
      <c r="BQ340">
        <v>3</v>
      </c>
      <c r="BR340" s="21">
        <f t="shared" si="22"/>
        <v>30</v>
      </c>
      <c r="BS340" t="s">
        <v>6730</v>
      </c>
      <c r="BT340">
        <v>3</v>
      </c>
      <c r="BW340" s="27">
        <v>1</v>
      </c>
      <c r="BX340">
        <v>5</v>
      </c>
      <c r="BY340" s="21">
        <f t="shared" si="23"/>
        <v>50</v>
      </c>
      <c r="BZ340">
        <v>1</v>
      </c>
      <c r="CA340">
        <v>1</v>
      </c>
      <c r="CD340" s="27">
        <v>0</v>
      </c>
      <c r="CF340" t="s">
        <v>242</v>
      </c>
      <c r="CG340" t="s">
        <v>242</v>
      </c>
      <c r="CI340" s="27">
        <v>0</v>
      </c>
      <c r="CK340" t="s">
        <v>242</v>
      </c>
      <c r="CN340" s="27">
        <v>0</v>
      </c>
      <c r="CO340" s="27">
        <v>0.5</v>
      </c>
      <c r="CP340" t="s">
        <v>242</v>
      </c>
      <c r="CQ340">
        <v>100</v>
      </c>
      <c r="CR340" t="s">
        <v>242</v>
      </c>
      <c r="CS340" t="s">
        <v>6731</v>
      </c>
      <c r="CU340" s="27">
        <v>1</v>
      </c>
      <c r="CV340" s="2" t="s">
        <v>6732</v>
      </c>
      <c r="CW340">
        <v>1</v>
      </c>
      <c r="CZ340" s="27">
        <v>0</v>
      </c>
      <c r="DA340" t="s">
        <v>242</v>
      </c>
      <c r="DB340" t="s">
        <v>242</v>
      </c>
      <c r="DD340" s="27">
        <v>0</v>
      </c>
      <c r="DE340" t="s">
        <v>242</v>
      </c>
      <c r="DF340" t="s">
        <v>242</v>
      </c>
      <c r="DH340" t="s">
        <v>242</v>
      </c>
      <c r="DI340" t="s">
        <v>242</v>
      </c>
      <c r="DJ340" t="s">
        <v>242</v>
      </c>
      <c r="DL340" s="27">
        <v>0</v>
      </c>
      <c r="DM340" t="s">
        <v>242</v>
      </c>
      <c r="DN340" t="s">
        <v>242</v>
      </c>
      <c r="DP340" t="s">
        <v>242</v>
      </c>
      <c r="DS340" s="27">
        <v>0</v>
      </c>
      <c r="DU340" s="27">
        <v>0</v>
      </c>
      <c r="DW340" s="27">
        <v>0</v>
      </c>
      <c r="DY340" s="27">
        <v>0</v>
      </c>
      <c r="EA340" s="27">
        <v>0</v>
      </c>
      <c r="EB340" t="s">
        <v>6733</v>
      </c>
      <c r="EC340" s="27">
        <v>0</v>
      </c>
      <c r="EE340" s="27">
        <v>0</v>
      </c>
      <c r="EG340" s="27">
        <v>0</v>
      </c>
      <c r="EI340" s="27">
        <v>0</v>
      </c>
      <c r="EK340" s="27">
        <v>0</v>
      </c>
      <c r="EL340" t="s">
        <v>6734</v>
      </c>
      <c r="EM340" t="s">
        <v>242</v>
      </c>
      <c r="EP340" s="27">
        <v>0</v>
      </c>
      <c r="EQ340" t="s">
        <v>242</v>
      </c>
      <c r="ER340" t="s">
        <v>242</v>
      </c>
      <c r="EU340" t="s">
        <v>242</v>
      </c>
      <c r="EV340" t="s">
        <v>242</v>
      </c>
      <c r="EX340" s="27">
        <v>0</v>
      </c>
      <c r="EY340" t="s">
        <v>242</v>
      </c>
      <c r="FA340" s="27">
        <v>0</v>
      </c>
      <c r="FB340" t="s">
        <v>242</v>
      </c>
      <c r="FD340" s="27">
        <v>0</v>
      </c>
      <c r="FE340" t="s">
        <v>242</v>
      </c>
      <c r="FG340" s="27">
        <v>0</v>
      </c>
      <c r="FH340" t="s">
        <v>242</v>
      </c>
      <c r="FJ340" t="s">
        <v>242</v>
      </c>
      <c r="FM340" s="27">
        <v>0</v>
      </c>
      <c r="FN340" t="s">
        <v>242</v>
      </c>
      <c r="FO340" t="s">
        <v>242</v>
      </c>
      <c r="FP340" t="s">
        <v>242</v>
      </c>
      <c r="FR340" s="27">
        <v>1</v>
      </c>
      <c r="FS340">
        <v>35</v>
      </c>
      <c r="FT340">
        <v>1</v>
      </c>
      <c r="FU340" t="s">
        <v>6735</v>
      </c>
      <c r="FV340" s="27">
        <v>1</v>
      </c>
      <c r="FW340">
        <v>19</v>
      </c>
      <c r="FX340">
        <v>15</v>
      </c>
      <c r="FY340">
        <v>56</v>
      </c>
      <c r="FZ340">
        <v>7</v>
      </c>
      <c r="GA340" t="s">
        <v>242</v>
      </c>
      <c r="GB340" t="s">
        <v>242</v>
      </c>
      <c r="GC340" t="s">
        <v>242</v>
      </c>
      <c r="GD340">
        <v>1</v>
      </c>
      <c r="GE340" t="s">
        <v>6736</v>
      </c>
      <c r="GF340">
        <v>1</v>
      </c>
      <c r="GI340" s="27">
        <v>0</v>
      </c>
      <c r="GJ340" t="s">
        <v>242</v>
      </c>
      <c r="GK340" t="s">
        <v>242</v>
      </c>
      <c r="GM340" t="s">
        <v>242</v>
      </c>
      <c r="GP340" s="27">
        <v>1</v>
      </c>
      <c r="GQ340">
        <v>461</v>
      </c>
      <c r="GR340" s="9">
        <v>19.209027777777777</v>
      </c>
      <c r="GT340">
        <v>1</v>
      </c>
      <c r="GW340" s="27">
        <v>0</v>
      </c>
      <c r="GX340" t="s">
        <v>6737</v>
      </c>
      <c r="GY340" s="27">
        <v>0</v>
      </c>
      <c r="HA340" t="s">
        <v>242</v>
      </c>
      <c r="HD340" s="27">
        <v>0</v>
      </c>
      <c r="HF340" t="s">
        <v>242</v>
      </c>
      <c r="HI340">
        <v>0.66666666699999999</v>
      </c>
      <c r="HJ340">
        <v>0</v>
      </c>
      <c r="HK340">
        <v>0.75</v>
      </c>
      <c r="HL340">
        <v>0</v>
      </c>
      <c r="HM340">
        <v>0</v>
      </c>
      <c r="HN340">
        <v>0</v>
      </c>
      <c r="HO340">
        <v>0</v>
      </c>
      <c r="HP340">
        <v>0.66666666699999999</v>
      </c>
      <c r="HQ340">
        <v>0</v>
      </c>
      <c r="HR340">
        <v>1</v>
      </c>
      <c r="HS340">
        <v>0</v>
      </c>
      <c r="HT340">
        <v>0</v>
      </c>
      <c r="HU340">
        <v>1</v>
      </c>
      <c r="HV340">
        <v>0.47222222200000002</v>
      </c>
      <c r="HW340">
        <v>0</v>
      </c>
      <c r="HX340">
        <v>0.33333333300000001</v>
      </c>
      <c r="HY340">
        <v>0.26851851900000001</v>
      </c>
      <c r="HZ340" t="s">
        <v>6738</v>
      </c>
      <c r="IA340" t="s">
        <v>266</v>
      </c>
      <c r="IB340" t="s">
        <v>6727</v>
      </c>
      <c r="IC340">
        <v>108942</v>
      </c>
      <c r="ID340">
        <v>103564</v>
      </c>
      <c r="IE340">
        <v>116385</v>
      </c>
      <c r="IF340">
        <v>121427</v>
      </c>
      <c r="IG340">
        <v>108942</v>
      </c>
    </row>
    <row r="341" spans="1:241" customFormat="1" ht="14" customHeight="1" x14ac:dyDescent="0.2">
      <c r="A341">
        <v>340</v>
      </c>
      <c r="B341">
        <v>369</v>
      </c>
      <c r="C341" s="1">
        <v>44795.604861111111</v>
      </c>
      <c r="D341" s="1">
        <v>44795.604861111111</v>
      </c>
      <c r="E341">
        <v>4</v>
      </c>
      <c r="G341" t="s">
        <v>242</v>
      </c>
      <c r="H341" t="s">
        <v>242</v>
      </c>
      <c r="I341">
        <v>1</v>
      </c>
      <c r="J341" s="1">
        <v>44795.604861111111</v>
      </c>
      <c r="K341" t="s">
        <v>6739</v>
      </c>
      <c r="L341" t="s">
        <v>242</v>
      </c>
      <c r="M341" t="s">
        <v>242</v>
      </c>
      <c r="P341" t="s">
        <v>242</v>
      </c>
      <c r="Q341" t="s">
        <v>242</v>
      </c>
      <c r="T341" t="s">
        <v>6740</v>
      </c>
      <c r="V341" t="s">
        <v>6741</v>
      </c>
      <c r="W341">
        <v>693475105</v>
      </c>
      <c r="X341">
        <v>6020</v>
      </c>
      <c r="Y341" t="s">
        <v>319</v>
      </c>
      <c r="Z341" t="s">
        <v>913</v>
      </c>
      <c r="AA341">
        <v>2019</v>
      </c>
      <c r="AC341">
        <v>0</v>
      </c>
      <c r="AF341">
        <v>13</v>
      </c>
      <c r="AG341" t="s">
        <v>242</v>
      </c>
      <c r="AJ341" s="27">
        <v>1</v>
      </c>
      <c r="AK341">
        <v>7</v>
      </c>
      <c r="AL341" s="27">
        <v>0</v>
      </c>
      <c r="AM341">
        <v>0</v>
      </c>
      <c r="AN341" s="27">
        <v>0</v>
      </c>
      <c r="AO341">
        <v>0</v>
      </c>
      <c r="AQ341">
        <v>3</v>
      </c>
      <c r="AT341" s="27">
        <v>1</v>
      </c>
      <c r="AU341">
        <v>1</v>
      </c>
      <c r="AV341" s="21">
        <f t="shared" si="20"/>
        <v>7.6923076923076925</v>
      </c>
      <c r="AW341">
        <v>2</v>
      </c>
      <c r="AZ341" s="27">
        <v>1</v>
      </c>
      <c r="BA341">
        <v>2</v>
      </c>
      <c r="BB341" s="21">
        <f t="shared" si="21"/>
        <v>15.384615384615385</v>
      </c>
      <c r="BC341" t="s">
        <v>242</v>
      </c>
      <c r="BF341" s="27">
        <v>1</v>
      </c>
      <c r="BG341">
        <v>5</v>
      </c>
      <c r="BI341">
        <v>3</v>
      </c>
      <c r="BL341" s="27">
        <v>1</v>
      </c>
      <c r="BM341">
        <v>2</v>
      </c>
      <c r="BP341" s="27">
        <v>1</v>
      </c>
      <c r="BQ341">
        <v>4</v>
      </c>
      <c r="BR341" s="21">
        <f t="shared" si="22"/>
        <v>30.76923076923077</v>
      </c>
      <c r="BS341" t="s">
        <v>6742</v>
      </c>
      <c r="BT341">
        <v>1</v>
      </c>
      <c r="BW341" s="27">
        <v>1</v>
      </c>
      <c r="BX341">
        <v>3</v>
      </c>
      <c r="BY341" s="21">
        <f t="shared" si="23"/>
        <v>23.076923076923077</v>
      </c>
      <c r="BZ341">
        <v>2</v>
      </c>
      <c r="CA341">
        <v>1</v>
      </c>
      <c r="CD341" s="27">
        <v>0</v>
      </c>
      <c r="CF341" t="s">
        <v>242</v>
      </c>
      <c r="CG341" t="s">
        <v>242</v>
      </c>
      <c r="CI341" s="27">
        <v>1</v>
      </c>
      <c r="CJ341" t="s">
        <v>6743</v>
      </c>
      <c r="CK341">
        <v>1</v>
      </c>
      <c r="CN341" s="27">
        <v>0</v>
      </c>
      <c r="CO341" s="27">
        <v>0.5</v>
      </c>
      <c r="CP341" t="s">
        <v>242</v>
      </c>
      <c r="CQ341">
        <v>100</v>
      </c>
      <c r="CR341" t="s">
        <v>242</v>
      </c>
      <c r="CU341" s="27">
        <v>0</v>
      </c>
      <c r="CW341" t="s">
        <v>242</v>
      </c>
      <c r="CZ341" s="27">
        <v>1</v>
      </c>
      <c r="DA341">
        <v>35299</v>
      </c>
      <c r="DB341">
        <v>2</v>
      </c>
      <c r="DD341" s="27">
        <v>1</v>
      </c>
      <c r="DE341">
        <v>211209</v>
      </c>
      <c r="DF341">
        <v>2</v>
      </c>
      <c r="DG341">
        <v>214097</v>
      </c>
      <c r="DH341">
        <v>2</v>
      </c>
      <c r="DI341" t="s">
        <v>242</v>
      </c>
      <c r="DJ341" t="s">
        <v>242</v>
      </c>
      <c r="DL341" s="27">
        <v>1</v>
      </c>
      <c r="DM341">
        <v>3361</v>
      </c>
      <c r="DN341">
        <v>2</v>
      </c>
      <c r="DP341">
        <v>4</v>
      </c>
      <c r="DS341" s="27">
        <v>1</v>
      </c>
      <c r="DT341" s="2" t="s">
        <v>6744</v>
      </c>
      <c r="DU341" s="27">
        <v>1</v>
      </c>
      <c r="DV341" s="2" t="s">
        <v>6745</v>
      </c>
      <c r="DW341" s="27">
        <v>1</v>
      </c>
      <c r="DX341" t="s">
        <v>6746</v>
      </c>
      <c r="DY341" s="27">
        <v>1</v>
      </c>
      <c r="DZ341" t="s">
        <v>6747</v>
      </c>
      <c r="EA341" s="27">
        <v>1</v>
      </c>
      <c r="EC341" s="27">
        <v>1</v>
      </c>
      <c r="ED341" s="2" t="s">
        <v>6748</v>
      </c>
      <c r="EE341" s="27">
        <v>1</v>
      </c>
      <c r="EF341" s="2" t="s">
        <v>6749</v>
      </c>
      <c r="EG341" s="27">
        <v>1</v>
      </c>
      <c r="EH341" t="s">
        <v>4274</v>
      </c>
      <c r="EI341" s="27">
        <v>1</v>
      </c>
      <c r="EJ341" t="s">
        <v>6750</v>
      </c>
      <c r="EK341" s="27">
        <v>1</v>
      </c>
      <c r="EL341" t="s">
        <v>6751</v>
      </c>
      <c r="EM341">
        <v>4</v>
      </c>
      <c r="EP341" s="27">
        <v>0</v>
      </c>
      <c r="EQ341" t="s">
        <v>242</v>
      </c>
      <c r="ER341" t="s">
        <v>242</v>
      </c>
      <c r="EU341" t="s">
        <v>242</v>
      </c>
      <c r="EV341" t="s">
        <v>242</v>
      </c>
      <c r="EX341" s="27">
        <v>0</v>
      </c>
      <c r="EY341" t="s">
        <v>242</v>
      </c>
      <c r="FA341" s="27">
        <v>0</v>
      </c>
      <c r="FB341" t="s">
        <v>242</v>
      </c>
      <c r="FD341" s="27">
        <v>0</v>
      </c>
      <c r="FE341" t="s">
        <v>242</v>
      </c>
      <c r="FG341" s="27">
        <v>0</v>
      </c>
      <c r="FH341" t="s">
        <v>242</v>
      </c>
      <c r="FJ341" t="s">
        <v>242</v>
      </c>
      <c r="FM341" s="27">
        <v>0</v>
      </c>
      <c r="FN341" t="s">
        <v>242</v>
      </c>
      <c r="FO341" t="s">
        <v>242</v>
      </c>
      <c r="FP341" t="s">
        <v>242</v>
      </c>
      <c r="FR341" s="27">
        <v>1</v>
      </c>
      <c r="FS341">
        <v>40.5</v>
      </c>
      <c r="FT341" t="s">
        <v>242</v>
      </c>
      <c r="FV341" s="27">
        <v>1</v>
      </c>
      <c r="FW341">
        <v>13.7</v>
      </c>
      <c r="FX341">
        <v>6.5</v>
      </c>
      <c r="FY341">
        <v>72.2</v>
      </c>
      <c r="FZ341">
        <v>5.8</v>
      </c>
      <c r="GA341" t="s">
        <v>242</v>
      </c>
      <c r="GB341" t="s">
        <v>242</v>
      </c>
      <c r="GC341" t="s">
        <v>242</v>
      </c>
      <c r="GD341" t="s">
        <v>242</v>
      </c>
      <c r="GF341">
        <v>1</v>
      </c>
      <c r="GI341" s="27">
        <v>1</v>
      </c>
      <c r="GJ341" t="s">
        <v>242</v>
      </c>
      <c r="GK341">
        <v>0.99</v>
      </c>
      <c r="GL341" s="2" t="s">
        <v>6752</v>
      </c>
      <c r="GM341">
        <v>1</v>
      </c>
      <c r="GP341" s="27">
        <v>1</v>
      </c>
      <c r="GQ341">
        <v>198</v>
      </c>
      <c r="GT341">
        <v>1</v>
      </c>
      <c r="GW341" s="27">
        <v>0</v>
      </c>
      <c r="GY341" s="27">
        <v>0</v>
      </c>
      <c r="HA341" t="s">
        <v>242</v>
      </c>
      <c r="HD341" s="27">
        <v>1</v>
      </c>
      <c r="HF341">
        <v>1</v>
      </c>
      <c r="HI341">
        <v>0.66666666699999999</v>
      </c>
      <c r="HJ341">
        <v>1</v>
      </c>
      <c r="HK341">
        <v>0.25</v>
      </c>
      <c r="HL341">
        <v>1</v>
      </c>
      <c r="HM341">
        <v>1</v>
      </c>
      <c r="HN341">
        <v>0</v>
      </c>
      <c r="HO341">
        <v>0</v>
      </c>
      <c r="HP341">
        <v>0.66666666699999999</v>
      </c>
      <c r="HQ341">
        <v>1</v>
      </c>
      <c r="HR341">
        <v>1</v>
      </c>
      <c r="HS341">
        <v>0</v>
      </c>
      <c r="HT341">
        <v>1</v>
      </c>
      <c r="HU341">
        <v>1</v>
      </c>
      <c r="HV341">
        <v>0.63888888899999996</v>
      </c>
      <c r="HW341">
        <v>0.5</v>
      </c>
      <c r="HX341">
        <v>0.73333333300000003</v>
      </c>
      <c r="HY341">
        <v>0.62407407400000003</v>
      </c>
      <c r="HZ341" t="s">
        <v>6753</v>
      </c>
      <c r="IA341" t="s">
        <v>266</v>
      </c>
      <c r="IB341" t="s">
        <v>6740</v>
      </c>
      <c r="IC341">
        <v>21624</v>
      </c>
      <c r="ID341">
        <v>18262</v>
      </c>
      <c r="IE341">
        <v>19763</v>
      </c>
      <c r="IF341">
        <v>23569</v>
      </c>
      <c r="IG341">
        <v>21624</v>
      </c>
    </row>
    <row r="342" spans="1:241" customFormat="1" ht="14" customHeight="1" x14ac:dyDescent="0.2">
      <c r="A342">
        <v>341</v>
      </c>
      <c r="B342">
        <v>370</v>
      </c>
      <c r="C342" s="1">
        <v>44795.604861111111</v>
      </c>
      <c r="D342" s="1">
        <v>44795.604861111111</v>
      </c>
      <c r="E342">
        <v>4</v>
      </c>
      <c r="G342" t="s">
        <v>242</v>
      </c>
      <c r="H342" t="s">
        <v>242</v>
      </c>
      <c r="I342">
        <v>1</v>
      </c>
      <c r="J342" s="1">
        <v>44795.604861111111</v>
      </c>
      <c r="K342" t="s">
        <v>6754</v>
      </c>
      <c r="L342" t="s">
        <v>242</v>
      </c>
      <c r="M342" t="s">
        <v>242</v>
      </c>
      <c r="P342" t="s">
        <v>242</v>
      </c>
      <c r="Q342" t="s">
        <v>242</v>
      </c>
      <c r="T342" t="s">
        <v>6755</v>
      </c>
      <c r="V342" t="s">
        <v>6756</v>
      </c>
      <c r="W342" t="s">
        <v>6757</v>
      </c>
      <c r="X342">
        <v>6020</v>
      </c>
      <c r="Y342" t="s">
        <v>319</v>
      </c>
      <c r="Z342" t="s">
        <v>913</v>
      </c>
      <c r="AA342">
        <v>2019</v>
      </c>
      <c r="AC342">
        <v>0</v>
      </c>
      <c r="AF342">
        <v>10</v>
      </c>
      <c r="AG342" t="s">
        <v>242</v>
      </c>
      <c r="AJ342" s="27">
        <v>1</v>
      </c>
      <c r="AK342">
        <v>10</v>
      </c>
      <c r="AL342" s="27">
        <v>0</v>
      </c>
      <c r="AM342">
        <v>0</v>
      </c>
      <c r="AN342" s="27">
        <v>0</v>
      </c>
      <c r="AO342">
        <v>0</v>
      </c>
      <c r="AP342" t="s">
        <v>6758</v>
      </c>
      <c r="AQ342">
        <v>3</v>
      </c>
      <c r="AT342" s="27">
        <v>1</v>
      </c>
      <c r="AU342">
        <v>3</v>
      </c>
      <c r="AV342" s="21">
        <f t="shared" si="20"/>
        <v>30</v>
      </c>
      <c r="AW342">
        <v>3</v>
      </c>
      <c r="AZ342" s="27">
        <v>1</v>
      </c>
      <c r="BA342">
        <v>3</v>
      </c>
      <c r="BB342" s="21">
        <f t="shared" si="21"/>
        <v>30</v>
      </c>
      <c r="BC342" t="s">
        <v>242</v>
      </c>
      <c r="BF342" s="27">
        <v>1</v>
      </c>
      <c r="BG342">
        <v>9.5</v>
      </c>
      <c r="BI342">
        <v>3</v>
      </c>
      <c r="BL342" s="27">
        <v>1</v>
      </c>
      <c r="BM342">
        <v>2</v>
      </c>
      <c r="BP342" s="27">
        <v>1</v>
      </c>
      <c r="BQ342">
        <v>3</v>
      </c>
      <c r="BR342" s="21">
        <f t="shared" si="22"/>
        <v>30</v>
      </c>
      <c r="BS342" t="s">
        <v>6730</v>
      </c>
      <c r="BT342">
        <v>3</v>
      </c>
      <c r="BW342" s="27">
        <v>1</v>
      </c>
      <c r="BX342">
        <v>1</v>
      </c>
      <c r="BY342" s="21">
        <f t="shared" si="23"/>
        <v>10</v>
      </c>
      <c r="BZ342">
        <v>2</v>
      </c>
      <c r="CA342">
        <v>1</v>
      </c>
      <c r="CD342" s="27">
        <v>0</v>
      </c>
      <c r="CF342" t="s">
        <v>242</v>
      </c>
      <c r="CG342" t="s">
        <v>242</v>
      </c>
      <c r="CI342" s="27">
        <v>1</v>
      </c>
      <c r="CJ342" t="s">
        <v>6759</v>
      </c>
      <c r="CK342">
        <v>1</v>
      </c>
      <c r="CN342" s="27">
        <v>0</v>
      </c>
      <c r="CO342" s="27">
        <v>0</v>
      </c>
      <c r="CP342" t="s">
        <v>242</v>
      </c>
      <c r="CQ342" t="s">
        <v>242</v>
      </c>
      <c r="CR342" t="s">
        <v>242</v>
      </c>
      <c r="CT342" t="s">
        <v>6760</v>
      </c>
      <c r="CU342" s="27">
        <v>1</v>
      </c>
      <c r="CV342" t="s">
        <v>6761</v>
      </c>
      <c r="CW342">
        <v>1</v>
      </c>
      <c r="CZ342" s="27">
        <v>1</v>
      </c>
      <c r="DA342">
        <v>81655</v>
      </c>
      <c r="DB342">
        <v>2</v>
      </c>
      <c r="DC342" t="s">
        <v>6762</v>
      </c>
      <c r="DD342" s="27">
        <v>1</v>
      </c>
      <c r="DE342">
        <v>556142</v>
      </c>
      <c r="DF342">
        <v>2</v>
      </c>
      <c r="DG342">
        <v>692299</v>
      </c>
      <c r="DH342">
        <v>2</v>
      </c>
      <c r="DI342" t="s">
        <v>242</v>
      </c>
      <c r="DJ342" t="s">
        <v>242</v>
      </c>
      <c r="DK342" t="s">
        <v>6763</v>
      </c>
      <c r="DL342" s="27">
        <v>1</v>
      </c>
      <c r="DM342">
        <v>181004</v>
      </c>
      <c r="DN342">
        <v>2</v>
      </c>
      <c r="DO342" t="s">
        <v>6764</v>
      </c>
      <c r="DP342">
        <v>1</v>
      </c>
      <c r="DS342" s="27">
        <v>1</v>
      </c>
      <c r="DT342" t="s">
        <v>6765</v>
      </c>
      <c r="DU342" s="27">
        <v>1</v>
      </c>
      <c r="DV342" t="s">
        <v>6766</v>
      </c>
      <c r="DW342" s="27">
        <v>1</v>
      </c>
      <c r="DX342" t="s">
        <v>6767</v>
      </c>
      <c r="DY342" s="27">
        <v>1</v>
      </c>
      <c r="DZ342" t="s">
        <v>6768</v>
      </c>
      <c r="EA342" s="27">
        <v>1</v>
      </c>
      <c r="EB342" t="s">
        <v>6769</v>
      </c>
      <c r="EC342" s="27">
        <v>1</v>
      </c>
      <c r="ED342" t="s">
        <v>6770</v>
      </c>
      <c r="EE342" s="27">
        <v>1</v>
      </c>
      <c r="EF342" t="s">
        <v>6771</v>
      </c>
      <c r="EG342" s="27">
        <v>1</v>
      </c>
      <c r="EH342" t="s">
        <v>6772</v>
      </c>
      <c r="EI342" s="27">
        <v>1</v>
      </c>
      <c r="EJ342" t="s">
        <v>6773</v>
      </c>
      <c r="EK342" s="27">
        <v>1</v>
      </c>
      <c r="EM342">
        <v>1</v>
      </c>
      <c r="EP342" s="27">
        <v>0</v>
      </c>
      <c r="EQ342" t="s">
        <v>242</v>
      </c>
      <c r="ER342" t="s">
        <v>242</v>
      </c>
      <c r="ET342" t="s">
        <v>6774</v>
      </c>
      <c r="EU342" t="s">
        <v>242</v>
      </c>
      <c r="EV342" t="s">
        <v>242</v>
      </c>
      <c r="EX342" s="27">
        <v>0</v>
      </c>
      <c r="EY342" t="s">
        <v>242</v>
      </c>
      <c r="FA342" s="27">
        <v>0</v>
      </c>
      <c r="FB342" t="s">
        <v>242</v>
      </c>
      <c r="FD342" s="27">
        <v>1</v>
      </c>
      <c r="FE342">
        <v>5091.87</v>
      </c>
      <c r="FG342" s="27">
        <v>0</v>
      </c>
      <c r="FH342" t="s">
        <v>242</v>
      </c>
      <c r="FJ342">
        <v>1</v>
      </c>
      <c r="FM342" s="27">
        <v>0</v>
      </c>
      <c r="FN342" t="s">
        <v>242</v>
      </c>
      <c r="FO342" t="s">
        <v>242</v>
      </c>
      <c r="FP342" t="s">
        <v>242</v>
      </c>
      <c r="FR342" s="27">
        <v>1</v>
      </c>
      <c r="FS342">
        <v>49</v>
      </c>
      <c r="FT342">
        <v>2</v>
      </c>
      <c r="FU342" t="s">
        <v>6775</v>
      </c>
      <c r="FV342" s="27">
        <v>1</v>
      </c>
      <c r="FW342">
        <v>13</v>
      </c>
      <c r="FX342">
        <v>20</v>
      </c>
      <c r="FY342">
        <v>49</v>
      </c>
      <c r="FZ342">
        <v>16</v>
      </c>
      <c r="GA342" t="s">
        <v>242</v>
      </c>
      <c r="GB342" t="s">
        <v>242</v>
      </c>
      <c r="GC342" t="s">
        <v>242</v>
      </c>
      <c r="GD342">
        <v>1</v>
      </c>
      <c r="GE342" t="s">
        <v>6776</v>
      </c>
      <c r="GF342">
        <v>1</v>
      </c>
      <c r="GI342" s="27">
        <v>1</v>
      </c>
      <c r="GJ342" t="s">
        <v>242</v>
      </c>
      <c r="GK342">
        <v>0.99</v>
      </c>
      <c r="GL342" t="s">
        <v>6777</v>
      </c>
      <c r="GM342">
        <v>1</v>
      </c>
      <c r="GP342" s="27">
        <v>1</v>
      </c>
      <c r="GQ342">
        <v>393</v>
      </c>
      <c r="GR342" t="s">
        <v>6778</v>
      </c>
      <c r="GT342">
        <v>1</v>
      </c>
      <c r="GW342" s="27">
        <v>0</v>
      </c>
      <c r="GY342" s="27">
        <v>0</v>
      </c>
      <c r="HA342" t="s">
        <v>242</v>
      </c>
      <c r="HD342" s="27">
        <v>1</v>
      </c>
      <c r="HE342" t="s">
        <v>6779</v>
      </c>
      <c r="HF342">
        <v>1</v>
      </c>
      <c r="HI342">
        <v>0.66666666699999999</v>
      </c>
      <c r="HJ342">
        <v>1</v>
      </c>
      <c r="HK342">
        <v>0.5</v>
      </c>
      <c r="HL342">
        <v>1</v>
      </c>
      <c r="HM342">
        <v>1</v>
      </c>
      <c r="HN342">
        <v>0</v>
      </c>
      <c r="HO342">
        <v>0.25</v>
      </c>
      <c r="HP342">
        <v>0.66666666699999999</v>
      </c>
      <c r="HQ342">
        <v>1</v>
      </c>
      <c r="HR342">
        <v>1</v>
      </c>
      <c r="HS342">
        <v>0</v>
      </c>
      <c r="HT342">
        <v>1</v>
      </c>
      <c r="HU342">
        <v>1</v>
      </c>
      <c r="HV342">
        <v>0.72222222199999997</v>
      </c>
      <c r="HW342">
        <v>0.5625</v>
      </c>
      <c r="HX342">
        <v>0.73333333300000003</v>
      </c>
      <c r="HY342">
        <v>0.67268518499999996</v>
      </c>
      <c r="HZ342" t="s">
        <v>6780</v>
      </c>
      <c r="IA342" t="s">
        <v>266</v>
      </c>
      <c r="IB342" t="s">
        <v>6755</v>
      </c>
      <c r="IC342">
        <v>142422</v>
      </c>
      <c r="ID342">
        <v>129503</v>
      </c>
      <c r="IE342">
        <v>127202</v>
      </c>
      <c r="IF342">
        <v>154792</v>
      </c>
      <c r="IG342">
        <v>142422</v>
      </c>
    </row>
    <row r="343" spans="1:241" customFormat="1" ht="14" customHeight="1" x14ac:dyDescent="0.2">
      <c r="A343">
        <v>342</v>
      </c>
      <c r="B343">
        <v>371</v>
      </c>
      <c r="C343" s="1">
        <v>44795.604861111111</v>
      </c>
      <c r="D343" s="1">
        <v>44795.604861111111</v>
      </c>
      <c r="E343">
        <v>4</v>
      </c>
      <c r="G343" t="s">
        <v>242</v>
      </c>
      <c r="H343" t="s">
        <v>242</v>
      </c>
      <c r="I343">
        <v>1</v>
      </c>
      <c r="J343" s="1">
        <v>44795.604861111111</v>
      </c>
      <c r="K343" t="s">
        <v>6781</v>
      </c>
      <c r="L343" t="s">
        <v>242</v>
      </c>
      <c r="M343" t="s">
        <v>242</v>
      </c>
      <c r="P343" t="s">
        <v>242</v>
      </c>
      <c r="Q343" t="s">
        <v>242</v>
      </c>
      <c r="T343" t="s">
        <v>6782</v>
      </c>
      <c r="V343" t="s">
        <v>6783</v>
      </c>
      <c r="W343">
        <v>25537101</v>
      </c>
      <c r="X343">
        <v>4911</v>
      </c>
      <c r="Y343" t="s">
        <v>490</v>
      </c>
      <c r="Z343" t="s">
        <v>491</v>
      </c>
      <c r="AA343">
        <v>2021</v>
      </c>
      <c r="AC343">
        <v>0</v>
      </c>
      <c r="AF343">
        <v>12</v>
      </c>
      <c r="AG343" t="s">
        <v>242</v>
      </c>
      <c r="AJ343" s="27">
        <v>0</v>
      </c>
      <c r="AK343">
        <v>0</v>
      </c>
      <c r="AL343" s="27">
        <v>0</v>
      </c>
      <c r="AM343">
        <v>0</v>
      </c>
      <c r="AN343" s="27">
        <v>0</v>
      </c>
      <c r="AO343">
        <v>0</v>
      </c>
      <c r="AQ343" t="s">
        <v>242</v>
      </c>
      <c r="AT343" s="27">
        <v>1</v>
      </c>
      <c r="AU343">
        <v>1</v>
      </c>
      <c r="AV343" s="21">
        <f t="shared" si="20"/>
        <v>8.3333333333333321</v>
      </c>
      <c r="AW343">
        <v>2</v>
      </c>
      <c r="AZ343" s="27">
        <v>1</v>
      </c>
      <c r="BA343">
        <v>3</v>
      </c>
      <c r="BB343" s="21">
        <f t="shared" si="21"/>
        <v>25</v>
      </c>
      <c r="BC343" t="s">
        <v>242</v>
      </c>
      <c r="BF343" s="27">
        <v>1</v>
      </c>
      <c r="BG343">
        <v>8</v>
      </c>
      <c r="BI343">
        <v>3</v>
      </c>
      <c r="BL343" s="27">
        <v>1</v>
      </c>
      <c r="BM343">
        <v>2</v>
      </c>
      <c r="BP343" s="27">
        <v>1</v>
      </c>
      <c r="BQ343">
        <v>4</v>
      </c>
      <c r="BR343" s="21">
        <f t="shared" si="22"/>
        <v>33.333333333333329</v>
      </c>
      <c r="BS343" s="8">
        <v>45028</v>
      </c>
      <c r="BT343">
        <v>3</v>
      </c>
      <c r="BW343" s="27">
        <v>1</v>
      </c>
      <c r="BX343">
        <v>3</v>
      </c>
      <c r="BY343" s="21">
        <f t="shared" si="23"/>
        <v>25</v>
      </c>
      <c r="BZ343">
        <v>2</v>
      </c>
      <c r="CA343">
        <v>3</v>
      </c>
      <c r="CD343" s="27">
        <v>0</v>
      </c>
      <c r="CF343" t="s">
        <v>242</v>
      </c>
      <c r="CG343" t="s">
        <v>242</v>
      </c>
      <c r="CI343" s="27">
        <v>1</v>
      </c>
      <c r="CJ343" t="s">
        <v>6784</v>
      </c>
      <c r="CK343">
        <v>1</v>
      </c>
      <c r="CN343" s="27">
        <v>0</v>
      </c>
      <c r="CO343" s="27">
        <v>0.5</v>
      </c>
      <c r="CP343">
        <v>100</v>
      </c>
      <c r="CQ343" t="s">
        <v>242</v>
      </c>
      <c r="CR343" t="s">
        <v>242</v>
      </c>
      <c r="CU343" s="27">
        <v>1</v>
      </c>
      <c r="CV343" t="s">
        <v>6785</v>
      </c>
      <c r="CW343">
        <v>1</v>
      </c>
      <c r="CZ343" s="27">
        <v>1</v>
      </c>
      <c r="DA343">
        <v>49271372</v>
      </c>
      <c r="DB343">
        <v>2</v>
      </c>
      <c r="DD343" s="27">
        <v>1</v>
      </c>
      <c r="DE343">
        <v>441928</v>
      </c>
      <c r="DF343">
        <v>2</v>
      </c>
      <c r="DG343">
        <v>409225</v>
      </c>
      <c r="DH343">
        <v>2</v>
      </c>
      <c r="DI343" t="s">
        <v>242</v>
      </c>
      <c r="DJ343" t="s">
        <v>242</v>
      </c>
      <c r="DL343" s="27">
        <v>1</v>
      </c>
      <c r="DM343">
        <v>438812</v>
      </c>
      <c r="DN343">
        <v>2</v>
      </c>
      <c r="DP343">
        <v>4</v>
      </c>
      <c r="DS343" s="27">
        <v>1</v>
      </c>
      <c r="DT343" s="2" t="s">
        <v>6786</v>
      </c>
      <c r="DU343" s="27">
        <v>1</v>
      </c>
      <c r="DV343" t="s">
        <v>6787</v>
      </c>
      <c r="DW343" s="27">
        <v>1</v>
      </c>
      <c r="DX343" t="s">
        <v>6788</v>
      </c>
      <c r="DY343" s="27">
        <v>1</v>
      </c>
      <c r="DZ343" t="s">
        <v>6789</v>
      </c>
      <c r="EA343" s="27">
        <v>1</v>
      </c>
      <c r="EB343" s="2" t="s">
        <v>6790</v>
      </c>
      <c r="EC343" s="27">
        <v>1</v>
      </c>
      <c r="ED343" s="2" t="s">
        <v>6791</v>
      </c>
      <c r="EE343" s="27">
        <v>1</v>
      </c>
      <c r="EF343" s="2" t="s">
        <v>6792</v>
      </c>
      <c r="EG343" s="27">
        <v>1</v>
      </c>
      <c r="EH343" t="s">
        <v>6793</v>
      </c>
      <c r="EI343" s="27">
        <v>1</v>
      </c>
      <c r="EJ343" t="s">
        <v>6794</v>
      </c>
      <c r="EK343" s="27">
        <v>1</v>
      </c>
      <c r="EM343">
        <v>4</v>
      </c>
      <c r="EP343" s="27">
        <v>0</v>
      </c>
      <c r="EQ343" t="s">
        <v>242</v>
      </c>
      <c r="ER343" t="s">
        <v>242</v>
      </c>
      <c r="EU343" t="s">
        <v>242</v>
      </c>
      <c r="EV343" t="s">
        <v>242</v>
      </c>
      <c r="EX343" s="27">
        <v>1</v>
      </c>
      <c r="EY343">
        <v>6688216.7000000002</v>
      </c>
      <c r="EZ343" t="s">
        <v>3418</v>
      </c>
      <c r="FA343" s="27">
        <v>0.5</v>
      </c>
      <c r="FB343" t="s">
        <v>242</v>
      </c>
      <c r="FC343" t="s">
        <v>6795</v>
      </c>
      <c r="FD343" s="27">
        <v>1</v>
      </c>
      <c r="FE343">
        <v>233691.76</v>
      </c>
      <c r="FG343" s="27">
        <v>0</v>
      </c>
      <c r="FH343" t="s">
        <v>242</v>
      </c>
      <c r="FJ343">
        <v>4</v>
      </c>
      <c r="FM343" s="27">
        <v>0</v>
      </c>
      <c r="FN343" t="s">
        <v>242</v>
      </c>
      <c r="FO343" t="s">
        <v>242</v>
      </c>
      <c r="FP343" t="s">
        <v>242</v>
      </c>
      <c r="FR343" s="27">
        <v>1</v>
      </c>
      <c r="FS343">
        <v>20</v>
      </c>
      <c r="FT343" t="s">
        <v>242</v>
      </c>
      <c r="FV343" s="27">
        <v>0</v>
      </c>
      <c r="FW343" t="s">
        <v>242</v>
      </c>
      <c r="FX343" t="s">
        <v>242</v>
      </c>
      <c r="FY343" t="s">
        <v>242</v>
      </c>
      <c r="FZ343" t="s">
        <v>242</v>
      </c>
      <c r="GA343" t="s">
        <v>242</v>
      </c>
      <c r="GB343" t="s">
        <v>242</v>
      </c>
      <c r="GC343" t="s">
        <v>242</v>
      </c>
      <c r="GD343" t="s">
        <v>242</v>
      </c>
      <c r="GE343" t="s">
        <v>6796</v>
      </c>
      <c r="GF343">
        <v>1</v>
      </c>
      <c r="GI343" s="27">
        <v>0</v>
      </c>
      <c r="GJ343" t="s">
        <v>242</v>
      </c>
      <c r="GK343" t="s">
        <v>242</v>
      </c>
      <c r="GM343" t="s">
        <v>242</v>
      </c>
      <c r="GP343" s="27">
        <v>1</v>
      </c>
      <c r="GQ343">
        <v>110</v>
      </c>
      <c r="GT343">
        <v>1</v>
      </c>
      <c r="GW343" s="27">
        <v>0</v>
      </c>
      <c r="GY343" s="27">
        <v>0</v>
      </c>
      <c r="HA343" t="s">
        <v>242</v>
      </c>
      <c r="HD343" s="27">
        <v>0</v>
      </c>
      <c r="HF343">
        <v>1</v>
      </c>
      <c r="HI343">
        <v>0.66666666699999999</v>
      </c>
      <c r="HJ343">
        <v>1</v>
      </c>
      <c r="HK343">
        <v>0.75</v>
      </c>
      <c r="HL343">
        <v>1</v>
      </c>
      <c r="HM343">
        <v>1</v>
      </c>
      <c r="HN343">
        <v>0</v>
      </c>
      <c r="HO343">
        <v>0.625</v>
      </c>
      <c r="HP343">
        <v>0.33333333300000001</v>
      </c>
      <c r="HQ343">
        <v>0</v>
      </c>
      <c r="HR343">
        <v>1</v>
      </c>
      <c r="HS343">
        <v>0</v>
      </c>
      <c r="HT343">
        <v>0</v>
      </c>
      <c r="HU343">
        <v>1</v>
      </c>
      <c r="HV343">
        <v>0.80555555599999995</v>
      </c>
      <c r="HW343">
        <v>0.65625</v>
      </c>
      <c r="HX343">
        <v>0.26666666700000002</v>
      </c>
      <c r="HY343">
        <v>0.57615740699999995</v>
      </c>
      <c r="HZ343" t="s">
        <v>6797</v>
      </c>
      <c r="IA343" t="s">
        <v>266</v>
      </c>
      <c r="IB343" t="s">
        <v>6782</v>
      </c>
      <c r="IC343">
        <v>15561.4</v>
      </c>
      <c r="ID343">
        <v>14918.5</v>
      </c>
      <c r="IE343">
        <v>16792</v>
      </c>
      <c r="IF343">
        <v>19639.5</v>
      </c>
      <c r="IG343">
        <v>15561.4</v>
      </c>
    </row>
    <row r="344" spans="1:241" customFormat="1" ht="14" customHeight="1" x14ac:dyDescent="0.2">
      <c r="A344">
        <v>343</v>
      </c>
      <c r="B344">
        <v>372</v>
      </c>
      <c r="C344" s="1">
        <v>44795.604861111111</v>
      </c>
      <c r="D344" s="1">
        <v>44795.604861111111</v>
      </c>
      <c r="E344">
        <v>4</v>
      </c>
      <c r="G344" t="s">
        <v>242</v>
      </c>
      <c r="H344" t="s">
        <v>242</v>
      </c>
      <c r="I344">
        <v>1</v>
      </c>
      <c r="J344" s="1">
        <v>44795.604861111111</v>
      </c>
      <c r="K344" t="s">
        <v>6798</v>
      </c>
      <c r="L344" t="s">
        <v>242</v>
      </c>
      <c r="M344" t="s">
        <v>242</v>
      </c>
      <c r="P344" t="s">
        <v>242</v>
      </c>
      <c r="Q344" t="s">
        <v>242</v>
      </c>
      <c r="T344" t="s">
        <v>6799</v>
      </c>
      <c r="V344" t="s">
        <v>6800</v>
      </c>
      <c r="W344">
        <v>458140100</v>
      </c>
      <c r="X344">
        <v>3674</v>
      </c>
      <c r="Y344" t="s">
        <v>297</v>
      </c>
      <c r="Z344" t="s">
        <v>1864</v>
      </c>
      <c r="AA344">
        <v>2019</v>
      </c>
      <c r="AC344">
        <v>0.5</v>
      </c>
      <c r="AD344">
        <v>4</v>
      </c>
      <c r="AF344">
        <v>10</v>
      </c>
      <c r="AG344" t="s">
        <v>242</v>
      </c>
      <c r="AJ344" s="27">
        <v>0</v>
      </c>
      <c r="AK344">
        <v>0</v>
      </c>
      <c r="AL344" s="27">
        <v>0</v>
      </c>
      <c r="AM344">
        <v>0</v>
      </c>
      <c r="AN344" s="27">
        <v>0</v>
      </c>
      <c r="AO344">
        <v>0</v>
      </c>
      <c r="AQ344" t="s">
        <v>242</v>
      </c>
      <c r="AT344" s="27">
        <v>1</v>
      </c>
      <c r="AU344">
        <v>1</v>
      </c>
      <c r="AV344" s="21">
        <f t="shared" si="20"/>
        <v>10</v>
      </c>
      <c r="AW344">
        <v>2</v>
      </c>
      <c r="AZ344" s="27">
        <v>1</v>
      </c>
      <c r="BA344">
        <v>2</v>
      </c>
      <c r="BB344" s="21">
        <f t="shared" si="21"/>
        <v>20</v>
      </c>
      <c r="BC344" t="s">
        <v>242</v>
      </c>
      <c r="BF344" s="27">
        <v>1</v>
      </c>
      <c r="BG344">
        <v>3</v>
      </c>
      <c r="BI344">
        <v>2</v>
      </c>
      <c r="BL344" s="27">
        <v>1</v>
      </c>
      <c r="BM344">
        <v>2</v>
      </c>
      <c r="BP344" s="27">
        <v>1</v>
      </c>
      <c r="BQ344">
        <v>2</v>
      </c>
      <c r="BR344" s="21">
        <f t="shared" si="22"/>
        <v>20</v>
      </c>
      <c r="BS344" t="s">
        <v>6801</v>
      </c>
      <c r="BT344">
        <v>3</v>
      </c>
      <c r="BW344" s="27">
        <v>1</v>
      </c>
      <c r="BX344">
        <v>3</v>
      </c>
      <c r="BY344" s="21">
        <f t="shared" si="23"/>
        <v>30</v>
      </c>
      <c r="BZ344">
        <v>2</v>
      </c>
      <c r="CA344">
        <v>3</v>
      </c>
      <c r="CD344" s="27">
        <v>0</v>
      </c>
      <c r="CF344" t="s">
        <v>242</v>
      </c>
      <c r="CG344" t="s">
        <v>242</v>
      </c>
      <c r="CI344" s="27">
        <v>1</v>
      </c>
      <c r="CJ344" t="s">
        <v>6802</v>
      </c>
      <c r="CK344">
        <v>1</v>
      </c>
      <c r="CN344" s="27">
        <v>1</v>
      </c>
      <c r="CO344" s="27">
        <v>0.5</v>
      </c>
      <c r="CP344" t="s">
        <v>242</v>
      </c>
      <c r="CQ344">
        <v>97</v>
      </c>
      <c r="CR344" t="s">
        <v>242</v>
      </c>
      <c r="CS344" t="s">
        <v>6803</v>
      </c>
      <c r="CU344" s="27">
        <v>1</v>
      </c>
      <c r="CV344" t="s">
        <v>6804</v>
      </c>
      <c r="CW344">
        <v>1</v>
      </c>
      <c r="CZ344" s="27">
        <v>1</v>
      </c>
      <c r="DA344">
        <v>1489000</v>
      </c>
      <c r="DB344">
        <v>2</v>
      </c>
      <c r="DC344" t="s">
        <v>6805</v>
      </c>
      <c r="DD344" s="27">
        <v>1</v>
      </c>
      <c r="DE344">
        <v>1299000</v>
      </c>
      <c r="DF344">
        <v>2</v>
      </c>
      <c r="DG344">
        <v>3345000</v>
      </c>
      <c r="DH344">
        <v>2</v>
      </c>
      <c r="DI344" t="s">
        <v>242</v>
      </c>
      <c r="DJ344" t="s">
        <v>242</v>
      </c>
      <c r="DK344" t="s">
        <v>6806</v>
      </c>
      <c r="DL344" s="27">
        <v>1</v>
      </c>
      <c r="DM344">
        <v>20342000</v>
      </c>
      <c r="DN344">
        <v>2</v>
      </c>
      <c r="DO344" t="s">
        <v>6807</v>
      </c>
      <c r="DP344">
        <v>1</v>
      </c>
      <c r="DS344" s="27">
        <v>1</v>
      </c>
      <c r="DT344" t="s">
        <v>6808</v>
      </c>
      <c r="DU344" s="27">
        <v>1</v>
      </c>
      <c r="DV344" t="s">
        <v>6809</v>
      </c>
      <c r="DW344" s="27">
        <v>1</v>
      </c>
      <c r="DX344" t="s">
        <v>6810</v>
      </c>
      <c r="DY344" s="27">
        <v>1</v>
      </c>
      <c r="DZ344" s="2" t="s">
        <v>6811</v>
      </c>
      <c r="EA344" s="27">
        <v>1</v>
      </c>
      <c r="EB344" t="s">
        <v>6812</v>
      </c>
      <c r="EC344" s="27">
        <v>1</v>
      </c>
      <c r="ED344" t="s">
        <v>6813</v>
      </c>
      <c r="EE344" s="27">
        <v>1</v>
      </c>
      <c r="EF344" t="s">
        <v>6814</v>
      </c>
      <c r="EG344" s="27">
        <v>1</v>
      </c>
      <c r="EH344" t="s">
        <v>6815</v>
      </c>
      <c r="EI344" s="27">
        <v>1</v>
      </c>
      <c r="EJ344" t="s">
        <v>6816</v>
      </c>
      <c r="EK344" s="27">
        <v>1</v>
      </c>
      <c r="EM344">
        <v>4</v>
      </c>
      <c r="EP344" s="27">
        <v>0</v>
      </c>
      <c r="EQ344" t="s">
        <v>242</v>
      </c>
      <c r="ER344" t="s">
        <v>242</v>
      </c>
      <c r="EU344" t="s">
        <v>242</v>
      </c>
      <c r="EV344" t="s">
        <v>242</v>
      </c>
      <c r="EX344" s="27">
        <v>1</v>
      </c>
      <c r="EY344">
        <v>54651</v>
      </c>
      <c r="EZ344" t="s">
        <v>3418</v>
      </c>
      <c r="FA344" s="27">
        <v>1</v>
      </c>
      <c r="FB344">
        <v>42</v>
      </c>
      <c r="FC344" t="s">
        <v>6817</v>
      </c>
      <c r="FD344" s="27">
        <v>1</v>
      </c>
      <c r="FE344">
        <v>11028</v>
      </c>
      <c r="FG344" s="27">
        <v>1</v>
      </c>
      <c r="FH344">
        <v>47</v>
      </c>
      <c r="FI344" t="s">
        <v>6818</v>
      </c>
      <c r="FJ344">
        <v>1</v>
      </c>
      <c r="FM344" s="27">
        <v>0</v>
      </c>
      <c r="FN344" t="s">
        <v>242</v>
      </c>
      <c r="FO344" t="s">
        <v>242</v>
      </c>
      <c r="FP344" t="s">
        <v>242</v>
      </c>
      <c r="FR344" s="27">
        <v>1</v>
      </c>
      <c r="FS344">
        <v>26.3</v>
      </c>
      <c r="FT344">
        <v>1</v>
      </c>
      <c r="FV344" s="27">
        <v>1</v>
      </c>
      <c r="FW344">
        <v>4.9000000000000004</v>
      </c>
      <c r="FX344">
        <v>10.5</v>
      </c>
      <c r="FY344">
        <v>45.8</v>
      </c>
      <c r="FZ344">
        <v>37.6</v>
      </c>
      <c r="GA344" t="s">
        <v>242</v>
      </c>
      <c r="GB344" t="s">
        <v>242</v>
      </c>
      <c r="GC344" t="s">
        <v>242</v>
      </c>
      <c r="GD344">
        <v>1</v>
      </c>
      <c r="GF344">
        <v>1</v>
      </c>
      <c r="GI344" s="27">
        <v>0.5</v>
      </c>
      <c r="GJ344" t="s">
        <v>242</v>
      </c>
      <c r="GK344" t="s">
        <v>242</v>
      </c>
      <c r="GL344" t="s">
        <v>6819</v>
      </c>
      <c r="GM344">
        <v>1</v>
      </c>
      <c r="GP344" s="27">
        <v>1</v>
      </c>
      <c r="GQ344">
        <v>695</v>
      </c>
      <c r="GT344">
        <v>1</v>
      </c>
      <c r="GW344" s="27">
        <v>1</v>
      </c>
      <c r="GX344" t="s">
        <v>6820</v>
      </c>
      <c r="GY344" s="27">
        <v>1</v>
      </c>
      <c r="GZ344" t="s">
        <v>6821</v>
      </c>
      <c r="HA344">
        <v>1</v>
      </c>
      <c r="HD344" s="27">
        <v>1</v>
      </c>
      <c r="HE344" s="2" t="s">
        <v>6822</v>
      </c>
      <c r="HF344">
        <v>1</v>
      </c>
      <c r="HI344">
        <v>0.66666666699999999</v>
      </c>
      <c r="HJ344">
        <v>1</v>
      </c>
      <c r="HK344">
        <v>0.75</v>
      </c>
      <c r="HL344">
        <v>1</v>
      </c>
      <c r="HM344">
        <v>1</v>
      </c>
      <c r="HN344">
        <v>0</v>
      </c>
      <c r="HO344">
        <v>1</v>
      </c>
      <c r="HP344">
        <v>0.66666666699999999</v>
      </c>
      <c r="HQ344">
        <v>0.5</v>
      </c>
      <c r="HR344">
        <v>1</v>
      </c>
      <c r="HS344">
        <v>1</v>
      </c>
      <c r="HT344">
        <v>1</v>
      </c>
      <c r="HU344">
        <v>1</v>
      </c>
      <c r="HV344">
        <v>0.80555555599999995</v>
      </c>
      <c r="HW344">
        <v>0.75</v>
      </c>
      <c r="HX344">
        <v>0.83333333300000001</v>
      </c>
      <c r="HY344">
        <v>0.79629629599999996</v>
      </c>
      <c r="HZ344" t="s">
        <v>6823</v>
      </c>
      <c r="IA344" t="s">
        <v>266</v>
      </c>
      <c r="IB344" t="s">
        <v>6799</v>
      </c>
      <c r="IC344">
        <v>71965</v>
      </c>
      <c r="ID344">
        <v>77867</v>
      </c>
      <c r="IE344">
        <v>79024</v>
      </c>
      <c r="IF344">
        <v>63054</v>
      </c>
      <c r="IG344">
        <v>71965</v>
      </c>
    </row>
    <row r="345" spans="1:241" customFormat="1" ht="14" customHeight="1" x14ac:dyDescent="0.2">
      <c r="A345">
        <v>344</v>
      </c>
      <c r="B345">
        <v>373</v>
      </c>
      <c r="C345" s="1">
        <v>44752.802777777775</v>
      </c>
      <c r="D345" s="1">
        <v>44796.692361111112</v>
      </c>
      <c r="E345">
        <v>0</v>
      </c>
      <c r="F345" t="s">
        <v>6824</v>
      </c>
      <c r="G345">
        <v>100</v>
      </c>
      <c r="H345">
        <v>3792099</v>
      </c>
      <c r="I345">
        <v>1</v>
      </c>
      <c r="J345" s="1">
        <v>44796.693055555559</v>
      </c>
      <c r="K345" t="s">
        <v>6825</v>
      </c>
      <c r="L345" t="s">
        <v>242</v>
      </c>
      <c r="M345" t="s">
        <v>242</v>
      </c>
      <c r="N345" t="s">
        <v>6826</v>
      </c>
      <c r="O345" t="s">
        <v>6827</v>
      </c>
      <c r="P345">
        <v>34.064799999999998</v>
      </c>
      <c r="Q345">
        <v>-118.4414</v>
      </c>
      <c r="R345" t="s">
        <v>245</v>
      </c>
      <c r="S345" t="s">
        <v>246</v>
      </c>
      <c r="T345" t="s">
        <v>6828</v>
      </c>
      <c r="V345" t="s">
        <v>6829</v>
      </c>
      <c r="W345" t="s">
        <v>6830</v>
      </c>
      <c r="X345">
        <v>6798</v>
      </c>
      <c r="Y345" t="s">
        <v>659</v>
      </c>
      <c r="Z345" t="s">
        <v>6831</v>
      </c>
      <c r="AA345">
        <v>2020</v>
      </c>
      <c r="AC345">
        <v>0</v>
      </c>
      <c r="AF345">
        <v>12</v>
      </c>
      <c r="AG345">
        <v>3</v>
      </c>
      <c r="AI345" t="s">
        <v>6832</v>
      </c>
      <c r="AJ345" s="27">
        <v>1</v>
      </c>
      <c r="AK345">
        <v>9</v>
      </c>
      <c r="AL345" s="27">
        <v>0</v>
      </c>
      <c r="AM345" s="24">
        <v>0</v>
      </c>
      <c r="AN345" s="27">
        <v>0</v>
      </c>
      <c r="AO345" s="24">
        <v>0</v>
      </c>
      <c r="AP345" s="2" t="s">
        <v>6833</v>
      </c>
      <c r="AQ345">
        <v>3</v>
      </c>
      <c r="AS345" t="s">
        <v>6832</v>
      </c>
      <c r="AT345" s="27">
        <v>1</v>
      </c>
      <c r="AU345">
        <v>10</v>
      </c>
      <c r="AV345" s="21">
        <f t="shared" si="20"/>
        <v>83.333333333333343</v>
      </c>
      <c r="AW345">
        <v>3</v>
      </c>
      <c r="AY345" t="s">
        <v>6832</v>
      </c>
      <c r="AZ345" s="27">
        <v>1</v>
      </c>
      <c r="BA345">
        <v>10</v>
      </c>
      <c r="BB345" s="21">
        <f t="shared" si="21"/>
        <v>83.333333333333343</v>
      </c>
      <c r="BC345">
        <v>3</v>
      </c>
      <c r="BE345" t="s">
        <v>6832</v>
      </c>
      <c r="BF345" s="27">
        <v>1</v>
      </c>
      <c r="BG345">
        <v>9</v>
      </c>
      <c r="BI345">
        <v>3</v>
      </c>
      <c r="BK345" t="s">
        <v>6832</v>
      </c>
      <c r="BL345" s="27">
        <v>1</v>
      </c>
      <c r="BM345">
        <v>3</v>
      </c>
      <c r="BO345" t="s">
        <v>6832</v>
      </c>
      <c r="BP345" s="27">
        <v>1</v>
      </c>
      <c r="BQ345">
        <v>2</v>
      </c>
      <c r="BR345" s="21">
        <f t="shared" si="22"/>
        <v>16.666666666666664</v>
      </c>
      <c r="BT345">
        <v>3</v>
      </c>
      <c r="BV345" t="s">
        <v>6832</v>
      </c>
      <c r="BW345" s="27">
        <v>0</v>
      </c>
      <c r="BX345" s="24" t="s">
        <v>242</v>
      </c>
      <c r="BY345" s="21" t="s">
        <v>242</v>
      </c>
      <c r="BZ345" t="s">
        <v>242</v>
      </c>
      <c r="CA345" t="s">
        <v>242</v>
      </c>
      <c r="CD345" s="27">
        <v>0</v>
      </c>
      <c r="CF345" t="s">
        <v>242</v>
      </c>
      <c r="CG345" t="s">
        <v>242</v>
      </c>
      <c r="CI345" s="27">
        <v>1</v>
      </c>
      <c r="CJ345" t="s">
        <v>6834</v>
      </c>
      <c r="CK345">
        <v>1</v>
      </c>
      <c r="CM345" t="s">
        <v>6835</v>
      </c>
      <c r="CN345" s="27">
        <v>1</v>
      </c>
      <c r="CO345" s="27">
        <v>0</v>
      </c>
      <c r="CP345" t="s">
        <v>242</v>
      </c>
      <c r="CQ345" t="s">
        <v>242</v>
      </c>
      <c r="CR345" t="s">
        <v>242</v>
      </c>
      <c r="CU345" s="27">
        <v>1</v>
      </c>
      <c r="CV345" t="s">
        <v>6836</v>
      </c>
      <c r="CW345">
        <v>1</v>
      </c>
      <c r="CZ345" s="27">
        <v>1</v>
      </c>
      <c r="DA345">
        <v>6988</v>
      </c>
      <c r="DB345">
        <v>2</v>
      </c>
      <c r="DD345" s="27">
        <v>1</v>
      </c>
      <c r="DE345" t="s">
        <v>242</v>
      </c>
      <c r="DF345" t="s">
        <v>242</v>
      </c>
      <c r="DG345" s="5">
        <v>102013</v>
      </c>
      <c r="DH345">
        <v>2</v>
      </c>
      <c r="DI345" t="s">
        <v>242</v>
      </c>
      <c r="DJ345" t="s">
        <v>242</v>
      </c>
      <c r="DL345" s="27">
        <v>0</v>
      </c>
      <c r="DM345" t="s">
        <v>242</v>
      </c>
      <c r="DN345" t="s">
        <v>242</v>
      </c>
      <c r="DP345">
        <v>1</v>
      </c>
      <c r="DR345" t="s">
        <v>6835</v>
      </c>
      <c r="DS345" s="27">
        <v>1</v>
      </c>
      <c r="DT345" t="s">
        <v>6837</v>
      </c>
      <c r="DU345" s="27">
        <v>1</v>
      </c>
      <c r="DV345" s="2" t="s">
        <v>6838</v>
      </c>
      <c r="DW345" s="27">
        <v>1</v>
      </c>
      <c r="DX345" s="2" t="s">
        <v>6839</v>
      </c>
      <c r="DY345" s="27">
        <v>1</v>
      </c>
      <c r="DZ345" s="2" t="s">
        <v>6840</v>
      </c>
      <c r="EA345" s="27">
        <v>1</v>
      </c>
      <c r="EB345" s="2" t="s">
        <v>6841</v>
      </c>
      <c r="EC345" s="27">
        <v>1</v>
      </c>
      <c r="ED345" s="2" t="s">
        <v>6842</v>
      </c>
      <c r="EE345" s="27">
        <v>1</v>
      </c>
      <c r="EF345" s="2" t="s">
        <v>6843</v>
      </c>
      <c r="EG345" s="27">
        <v>1</v>
      </c>
      <c r="EH345" s="2" t="s">
        <v>6843</v>
      </c>
      <c r="EI345" s="27">
        <v>1</v>
      </c>
      <c r="EJ345" s="2" t="s">
        <v>6844</v>
      </c>
      <c r="EK345" s="27">
        <v>1</v>
      </c>
      <c r="EL345" s="2" t="s">
        <v>6845</v>
      </c>
      <c r="EM345">
        <v>1</v>
      </c>
      <c r="EO345" t="s">
        <v>6835</v>
      </c>
      <c r="EP345" s="27">
        <v>0</v>
      </c>
      <c r="EQ345" t="s">
        <v>242</v>
      </c>
      <c r="ER345" t="s">
        <v>242</v>
      </c>
      <c r="EU345" t="s">
        <v>242</v>
      </c>
      <c r="EV345" t="s">
        <v>242</v>
      </c>
      <c r="EX345" s="27">
        <v>0</v>
      </c>
      <c r="EY345" t="s">
        <v>242</v>
      </c>
      <c r="FA345" s="27">
        <v>0</v>
      </c>
      <c r="FB345" t="s">
        <v>242</v>
      </c>
      <c r="FD345" s="27">
        <v>1</v>
      </c>
      <c r="FE345">
        <v>17551.559000000001</v>
      </c>
      <c r="FF345" t="s">
        <v>6846</v>
      </c>
      <c r="FG345" s="27">
        <v>0</v>
      </c>
      <c r="FH345" t="s">
        <v>242</v>
      </c>
      <c r="FJ345">
        <v>1</v>
      </c>
      <c r="FL345" t="s">
        <v>6835</v>
      </c>
      <c r="FM345" s="27">
        <v>0</v>
      </c>
      <c r="FN345" t="s">
        <v>242</v>
      </c>
      <c r="FO345" t="s">
        <v>242</v>
      </c>
      <c r="FP345" t="s">
        <v>242</v>
      </c>
      <c r="FR345" s="27">
        <v>1</v>
      </c>
      <c r="FS345">
        <v>46</v>
      </c>
      <c r="FT345">
        <v>3</v>
      </c>
      <c r="FU345" s="2" t="s">
        <v>6847</v>
      </c>
      <c r="FV345" s="27">
        <v>0.5</v>
      </c>
      <c r="FW345" t="s">
        <v>242</v>
      </c>
      <c r="FX345" t="s">
        <v>242</v>
      </c>
      <c r="FY345" t="s">
        <v>242</v>
      </c>
      <c r="FZ345" t="s">
        <v>242</v>
      </c>
      <c r="GA345" t="s">
        <v>242</v>
      </c>
      <c r="GB345" t="s">
        <v>242</v>
      </c>
      <c r="GC345" t="s">
        <v>242</v>
      </c>
      <c r="GD345">
        <v>3</v>
      </c>
      <c r="GE345" s="2" t="s">
        <v>6848</v>
      </c>
      <c r="GF345">
        <v>1</v>
      </c>
      <c r="GH345" t="s">
        <v>6835</v>
      </c>
      <c r="GI345" s="27">
        <v>0.5</v>
      </c>
      <c r="GJ345" t="s">
        <v>242</v>
      </c>
      <c r="GK345" t="s">
        <v>242</v>
      </c>
      <c r="GL345" s="2" t="s">
        <v>6849</v>
      </c>
      <c r="GM345">
        <v>1</v>
      </c>
      <c r="GO345" t="s">
        <v>6835</v>
      </c>
      <c r="GP345" s="27">
        <v>1</v>
      </c>
      <c r="GQ345">
        <v>100</v>
      </c>
      <c r="GR345" t="s">
        <v>6850</v>
      </c>
      <c r="GT345">
        <v>3</v>
      </c>
      <c r="GV345" t="s">
        <v>6851</v>
      </c>
      <c r="GW345" s="27">
        <v>0</v>
      </c>
      <c r="GY345" s="27">
        <v>0</v>
      </c>
      <c r="HA345" t="s">
        <v>242</v>
      </c>
      <c r="HD345" s="27">
        <v>1</v>
      </c>
      <c r="HE345" s="2" t="s">
        <v>6852</v>
      </c>
      <c r="HF345">
        <v>1</v>
      </c>
      <c r="HH345" t="s">
        <v>6835</v>
      </c>
      <c r="HI345">
        <v>0.55555555599999995</v>
      </c>
      <c r="HJ345">
        <v>1</v>
      </c>
      <c r="HK345">
        <v>0.5</v>
      </c>
      <c r="HL345">
        <v>0.66666666699999999</v>
      </c>
      <c r="HM345">
        <v>1</v>
      </c>
      <c r="HN345">
        <v>0</v>
      </c>
      <c r="HO345">
        <v>0.25</v>
      </c>
      <c r="HP345">
        <v>0.5</v>
      </c>
      <c r="HQ345">
        <v>0.5</v>
      </c>
      <c r="HR345">
        <v>1</v>
      </c>
      <c r="HS345">
        <v>0</v>
      </c>
      <c r="HT345">
        <v>1</v>
      </c>
      <c r="HU345">
        <v>1</v>
      </c>
      <c r="HV345">
        <v>0.68518518500000003</v>
      </c>
      <c r="HW345">
        <v>0.47916666699999999</v>
      </c>
      <c r="HX345">
        <v>0.6</v>
      </c>
      <c r="HY345">
        <v>0.58811728399999996</v>
      </c>
      <c r="HZ345" t="s">
        <v>6853</v>
      </c>
      <c r="IA345" t="s">
        <v>266</v>
      </c>
      <c r="IB345" t="s">
        <v>6828</v>
      </c>
      <c r="IC345">
        <v>1760.7329999999999</v>
      </c>
      <c r="ID345">
        <v>1696.6510000000001</v>
      </c>
      <c r="IE345">
        <v>2060.37</v>
      </c>
      <c r="IF345">
        <v>2173.723</v>
      </c>
      <c r="IG345">
        <v>1760.7329999999999</v>
      </c>
    </row>
    <row r="346" spans="1:241" customFormat="1" ht="14" customHeight="1" x14ac:dyDescent="0.2">
      <c r="A346">
        <v>345</v>
      </c>
      <c r="B346">
        <v>374</v>
      </c>
      <c r="C346" s="1">
        <v>44774.661111111112</v>
      </c>
      <c r="D346" s="1">
        <v>44797.424305555556</v>
      </c>
      <c r="E346">
        <v>0</v>
      </c>
      <c r="F346" t="s">
        <v>6824</v>
      </c>
      <c r="G346">
        <v>100</v>
      </c>
      <c r="H346">
        <v>1966790</v>
      </c>
      <c r="I346">
        <v>1</v>
      </c>
      <c r="J346" s="1">
        <v>44797.424305555556</v>
      </c>
      <c r="K346" t="s">
        <v>6854</v>
      </c>
      <c r="L346" t="s">
        <v>242</v>
      </c>
      <c r="M346" t="s">
        <v>242</v>
      </c>
      <c r="N346" t="s">
        <v>6855</v>
      </c>
      <c r="O346" t="s">
        <v>6856</v>
      </c>
      <c r="P346">
        <v>34.064799999999998</v>
      </c>
      <c r="Q346">
        <v>-118.4414</v>
      </c>
      <c r="R346" t="s">
        <v>245</v>
      </c>
      <c r="S346" t="s">
        <v>246</v>
      </c>
      <c r="T346" t="s">
        <v>6857</v>
      </c>
      <c r="V346" t="s">
        <v>6858</v>
      </c>
      <c r="W346">
        <v>631103108</v>
      </c>
      <c r="X346">
        <v>6200</v>
      </c>
      <c r="Y346" t="s">
        <v>319</v>
      </c>
      <c r="Z346" t="s">
        <v>1051</v>
      </c>
      <c r="AA346">
        <v>2021</v>
      </c>
      <c r="AC346">
        <v>0.5</v>
      </c>
      <c r="AD346">
        <v>15</v>
      </c>
      <c r="AF346">
        <v>11</v>
      </c>
      <c r="AG346">
        <v>3</v>
      </c>
      <c r="AI346" t="s">
        <v>6859</v>
      </c>
      <c r="AJ346" s="27">
        <v>1</v>
      </c>
      <c r="AK346">
        <v>7</v>
      </c>
      <c r="AL346" s="27">
        <v>1</v>
      </c>
      <c r="AM346">
        <v>4</v>
      </c>
      <c r="AN346" s="27">
        <v>1</v>
      </c>
      <c r="AO346">
        <v>4</v>
      </c>
      <c r="AP346" t="s">
        <v>6860</v>
      </c>
      <c r="AQ346">
        <v>3</v>
      </c>
      <c r="AS346" t="s">
        <v>6859</v>
      </c>
      <c r="AT346" s="27">
        <v>1</v>
      </c>
      <c r="AU346">
        <v>10</v>
      </c>
      <c r="AV346" s="21">
        <f t="shared" si="20"/>
        <v>90.909090909090907</v>
      </c>
      <c r="AW346">
        <v>3</v>
      </c>
      <c r="AY346" t="s">
        <v>6859</v>
      </c>
      <c r="AZ346" s="27">
        <v>1</v>
      </c>
      <c r="BA346">
        <v>10</v>
      </c>
      <c r="BB346" s="21">
        <f t="shared" si="21"/>
        <v>90.909090909090907</v>
      </c>
      <c r="BC346">
        <v>3</v>
      </c>
      <c r="BE346" t="s">
        <v>6859</v>
      </c>
      <c r="BF346" s="27">
        <v>1</v>
      </c>
      <c r="BG346">
        <v>7</v>
      </c>
      <c r="BI346">
        <v>3</v>
      </c>
      <c r="BK346" t="s">
        <v>6859</v>
      </c>
      <c r="BL346" s="27">
        <v>1</v>
      </c>
      <c r="BM346">
        <v>3</v>
      </c>
      <c r="BO346" t="s">
        <v>6859</v>
      </c>
      <c r="BP346" s="27">
        <v>1</v>
      </c>
      <c r="BQ346">
        <v>4</v>
      </c>
      <c r="BR346" s="21">
        <f t="shared" si="22"/>
        <v>36.363636363636367</v>
      </c>
      <c r="BT346">
        <v>3</v>
      </c>
      <c r="BV346" t="s">
        <v>6859</v>
      </c>
      <c r="BW346" s="27">
        <v>1</v>
      </c>
      <c r="BX346">
        <v>3</v>
      </c>
      <c r="BY346" s="21">
        <f t="shared" si="23"/>
        <v>27.27272727272727</v>
      </c>
      <c r="BZ346">
        <v>2</v>
      </c>
      <c r="CA346">
        <v>3</v>
      </c>
      <c r="CC346" t="s">
        <v>6859</v>
      </c>
      <c r="CD346" s="27">
        <v>0</v>
      </c>
      <c r="CF346" t="s">
        <v>242</v>
      </c>
      <c r="CG346" t="s">
        <v>242</v>
      </c>
      <c r="CI346" s="27">
        <v>1</v>
      </c>
      <c r="CJ346" s="2" t="s">
        <v>6861</v>
      </c>
      <c r="CK346">
        <v>1</v>
      </c>
      <c r="CM346" t="s">
        <v>6862</v>
      </c>
      <c r="CN346" s="27">
        <v>1</v>
      </c>
      <c r="CO346" s="27">
        <v>1</v>
      </c>
      <c r="CP346">
        <v>0</v>
      </c>
      <c r="CQ346">
        <v>100</v>
      </c>
      <c r="CR346" t="s">
        <v>242</v>
      </c>
      <c r="CS346" s="2" t="s">
        <v>6863</v>
      </c>
      <c r="CT346" t="s">
        <v>6864</v>
      </c>
      <c r="CU346" s="27">
        <v>1</v>
      </c>
      <c r="CV346" s="2" t="s">
        <v>6865</v>
      </c>
      <c r="CW346">
        <v>1</v>
      </c>
      <c r="CY346" t="s">
        <v>6862</v>
      </c>
      <c r="CZ346" s="27">
        <v>1</v>
      </c>
      <c r="DA346">
        <v>0.5</v>
      </c>
      <c r="DB346">
        <v>2</v>
      </c>
      <c r="DD346" s="27">
        <v>1</v>
      </c>
      <c r="DE346" t="s">
        <v>242</v>
      </c>
      <c r="DF346" t="s">
        <v>242</v>
      </c>
      <c r="DG346" s="5">
        <v>25292</v>
      </c>
      <c r="DH346">
        <v>2</v>
      </c>
      <c r="DI346" t="s">
        <v>242</v>
      </c>
      <c r="DJ346" t="s">
        <v>242</v>
      </c>
      <c r="DL346" s="27">
        <v>1</v>
      </c>
      <c r="DM346">
        <v>76678</v>
      </c>
      <c r="DN346">
        <v>2</v>
      </c>
      <c r="DP346">
        <v>1</v>
      </c>
      <c r="DR346" t="s">
        <v>6862</v>
      </c>
      <c r="DS346" s="27">
        <v>1</v>
      </c>
      <c r="DT346" t="s">
        <v>6866</v>
      </c>
      <c r="DU346" s="27">
        <v>1</v>
      </c>
      <c r="DV346" s="2" t="s">
        <v>6867</v>
      </c>
      <c r="DW346" s="27">
        <v>1</v>
      </c>
      <c r="DX346" s="2" t="s">
        <v>6868</v>
      </c>
      <c r="DY346" s="27">
        <v>1</v>
      </c>
      <c r="DZ346" s="2" t="s">
        <v>6869</v>
      </c>
      <c r="EA346" s="27">
        <v>1</v>
      </c>
      <c r="EB346" s="2" t="s">
        <v>6870</v>
      </c>
      <c r="EC346" s="27">
        <v>1</v>
      </c>
      <c r="ED346" s="2" t="s">
        <v>6871</v>
      </c>
      <c r="EE346" s="27">
        <v>1</v>
      </c>
      <c r="EF346" s="2" t="s">
        <v>6872</v>
      </c>
      <c r="EG346" s="27">
        <v>0.5</v>
      </c>
      <c r="EH346" t="s">
        <v>6873</v>
      </c>
      <c r="EI346" s="27">
        <v>1</v>
      </c>
      <c r="EJ346" s="2" t="s">
        <v>6874</v>
      </c>
      <c r="EK346" s="27">
        <v>0.5</v>
      </c>
      <c r="EL346" t="s">
        <v>6875</v>
      </c>
      <c r="EM346">
        <v>5</v>
      </c>
      <c r="EN346" t="s">
        <v>6876</v>
      </c>
      <c r="EO346" t="s">
        <v>6877</v>
      </c>
      <c r="EP346" s="27">
        <v>0</v>
      </c>
      <c r="EQ346" t="s">
        <v>242</v>
      </c>
      <c r="ER346" t="s">
        <v>242</v>
      </c>
      <c r="EU346" t="s">
        <v>242</v>
      </c>
      <c r="EV346" t="s">
        <v>242</v>
      </c>
      <c r="EX346" s="27">
        <v>0</v>
      </c>
      <c r="EY346" t="s">
        <v>242</v>
      </c>
      <c r="FA346" s="27">
        <v>0</v>
      </c>
      <c r="FB346" t="s">
        <v>242</v>
      </c>
      <c r="FD346" s="27">
        <v>1</v>
      </c>
      <c r="FE346">
        <v>51.74</v>
      </c>
      <c r="FG346" s="27">
        <v>0</v>
      </c>
      <c r="FH346" t="s">
        <v>242</v>
      </c>
      <c r="FJ346">
        <v>5</v>
      </c>
      <c r="FK346" t="s">
        <v>6878</v>
      </c>
      <c r="FL346" t="s">
        <v>6879</v>
      </c>
      <c r="FM346" s="27">
        <v>1</v>
      </c>
      <c r="FN346" t="s">
        <v>242</v>
      </c>
      <c r="FO346" t="s">
        <v>242</v>
      </c>
      <c r="FP346" t="s">
        <v>242</v>
      </c>
      <c r="FQ346" t="s">
        <v>6880</v>
      </c>
      <c r="FR346" s="27">
        <v>1</v>
      </c>
      <c r="FS346">
        <v>35.299999999999997</v>
      </c>
      <c r="FT346">
        <v>2</v>
      </c>
      <c r="FU346" s="2" t="s">
        <v>6881</v>
      </c>
      <c r="FV346" s="27">
        <v>1</v>
      </c>
      <c r="FW346">
        <v>7.5</v>
      </c>
      <c r="FX346">
        <v>5.8</v>
      </c>
      <c r="FY346">
        <v>65.400000000000006</v>
      </c>
      <c r="FZ346">
        <v>16.5</v>
      </c>
      <c r="GA346" t="s">
        <v>242</v>
      </c>
      <c r="GB346" t="s">
        <v>242</v>
      </c>
      <c r="GC346" t="s">
        <v>242</v>
      </c>
      <c r="GD346">
        <v>1</v>
      </c>
      <c r="GE346" s="2" t="s">
        <v>6882</v>
      </c>
      <c r="GF346">
        <v>1</v>
      </c>
      <c r="GH346" t="s">
        <v>6862</v>
      </c>
      <c r="GI346" s="27">
        <v>0</v>
      </c>
      <c r="GJ346" t="s">
        <v>242</v>
      </c>
      <c r="GK346" t="s">
        <v>242</v>
      </c>
      <c r="GM346" t="s">
        <v>242</v>
      </c>
      <c r="GP346" s="27">
        <v>1</v>
      </c>
      <c r="GQ346">
        <v>5733</v>
      </c>
      <c r="GR346" t="s">
        <v>6883</v>
      </c>
      <c r="GT346">
        <v>5</v>
      </c>
      <c r="GU346" t="s">
        <v>6884</v>
      </c>
      <c r="GV346" t="s">
        <v>6885</v>
      </c>
      <c r="GW346" s="27">
        <v>1</v>
      </c>
      <c r="GX346" t="s">
        <v>6886</v>
      </c>
      <c r="GY346" s="27">
        <v>0</v>
      </c>
      <c r="HA346">
        <v>5</v>
      </c>
      <c r="HB346" t="s">
        <v>6878</v>
      </c>
      <c r="HC346" t="s">
        <v>6879</v>
      </c>
      <c r="HD346" s="27">
        <v>1</v>
      </c>
      <c r="HE346" s="2" t="s">
        <v>6887</v>
      </c>
      <c r="HF346">
        <v>5</v>
      </c>
      <c r="HG346" t="s">
        <v>6878</v>
      </c>
      <c r="HH346" t="s">
        <v>6879</v>
      </c>
      <c r="HI346">
        <v>0.88888888899999996</v>
      </c>
      <c r="HJ346">
        <v>1</v>
      </c>
      <c r="HK346">
        <v>1</v>
      </c>
      <c r="HL346">
        <v>1</v>
      </c>
      <c r="HM346">
        <v>0.9</v>
      </c>
      <c r="HN346">
        <v>0</v>
      </c>
      <c r="HO346">
        <v>0.25</v>
      </c>
      <c r="HP346">
        <v>1</v>
      </c>
      <c r="HQ346">
        <v>0</v>
      </c>
      <c r="HR346">
        <v>1</v>
      </c>
      <c r="HS346">
        <v>0.5</v>
      </c>
      <c r="HT346">
        <v>1</v>
      </c>
      <c r="HU346">
        <v>1</v>
      </c>
      <c r="HV346">
        <v>0.96296296299999995</v>
      </c>
      <c r="HW346">
        <v>0.53749999999999998</v>
      </c>
      <c r="HX346">
        <v>0.7</v>
      </c>
      <c r="HY346">
        <v>0.73348765400000004</v>
      </c>
      <c r="HZ346" t="s">
        <v>6888</v>
      </c>
      <c r="IA346" t="s">
        <v>266</v>
      </c>
      <c r="IB346" t="s">
        <v>6857</v>
      </c>
      <c r="IC346">
        <v>4361</v>
      </c>
      <c r="ID346">
        <v>5706</v>
      </c>
      <c r="IE346">
        <v>6020</v>
      </c>
      <c r="IF346">
        <v>6266</v>
      </c>
      <c r="IG346">
        <v>4361</v>
      </c>
    </row>
    <row r="347" spans="1:241" customFormat="1" ht="14" customHeight="1" x14ac:dyDescent="0.2">
      <c r="A347">
        <v>346</v>
      </c>
      <c r="B347">
        <v>375</v>
      </c>
      <c r="C347" s="1">
        <v>44797.425000000003</v>
      </c>
      <c r="D347" s="1">
        <v>44798.870138888888</v>
      </c>
      <c r="E347">
        <v>0</v>
      </c>
      <c r="F347" t="s">
        <v>6889</v>
      </c>
      <c r="G347">
        <v>100</v>
      </c>
      <c r="H347">
        <v>124862</v>
      </c>
      <c r="I347">
        <v>1</v>
      </c>
      <c r="J347" s="1">
        <v>44798.870138888888</v>
      </c>
      <c r="K347" t="s">
        <v>6890</v>
      </c>
      <c r="L347" t="s">
        <v>242</v>
      </c>
      <c r="M347" t="s">
        <v>242</v>
      </c>
      <c r="N347" t="s">
        <v>6891</v>
      </c>
      <c r="O347" t="s">
        <v>6892</v>
      </c>
      <c r="P347">
        <v>34.064799999999998</v>
      </c>
      <c r="Q347">
        <v>-118.4414</v>
      </c>
      <c r="R347" t="s">
        <v>245</v>
      </c>
      <c r="S347" t="s">
        <v>246</v>
      </c>
      <c r="T347" t="s">
        <v>6893</v>
      </c>
      <c r="V347" t="s">
        <v>6894</v>
      </c>
      <c r="W347">
        <v>629377508</v>
      </c>
      <c r="X347">
        <v>4911</v>
      </c>
      <c r="Y347" t="s">
        <v>490</v>
      </c>
      <c r="Z347" t="s">
        <v>491</v>
      </c>
      <c r="AA347">
        <v>2021</v>
      </c>
      <c r="AC347">
        <v>0</v>
      </c>
      <c r="AF347">
        <v>11</v>
      </c>
      <c r="AG347">
        <v>1</v>
      </c>
      <c r="AI347" t="s">
        <v>6895</v>
      </c>
      <c r="AJ347" s="27">
        <v>1</v>
      </c>
      <c r="AK347">
        <v>5</v>
      </c>
      <c r="AL347" s="27">
        <v>0</v>
      </c>
      <c r="AM347" s="24">
        <v>0</v>
      </c>
      <c r="AN347" s="27">
        <v>1</v>
      </c>
      <c r="AO347">
        <v>1</v>
      </c>
      <c r="AQ347">
        <v>3</v>
      </c>
      <c r="AS347" t="s">
        <v>6896</v>
      </c>
      <c r="AT347" s="27">
        <v>1</v>
      </c>
      <c r="AU347">
        <v>10</v>
      </c>
      <c r="AV347" s="21">
        <f t="shared" si="20"/>
        <v>90.909090909090907</v>
      </c>
      <c r="AW347">
        <v>1</v>
      </c>
      <c r="AY347" t="s">
        <v>6895</v>
      </c>
      <c r="AZ347" s="27">
        <v>1</v>
      </c>
      <c r="BA347">
        <v>10</v>
      </c>
      <c r="BB347" s="21">
        <f t="shared" si="21"/>
        <v>90.909090909090907</v>
      </c>
      <c r="BC347">
        <v>1</v>
      </c>
      <c r="BE347" t="s">
        <v>6895</v>
      </c>
      <c r="BF347" s="27">
        <v>1</v>
      </c>
      <c r="BG347">
        <v>7.1</v>
      </c>
      <c r="BI347">
        <v>3</v>
      </c>
      <c r="BK347" t="s">
        <v>6896</v>
      </c>
      <c r="BL347" s="27">
        <v>0.5</v>
      </c>
      <c r="BM347">
        <v>3</v>
      </c>
      <c r="BO347" t="s">
        <v>6896</v>
      </c>
      <c r="BP347" s="27">
        <v>1</v>
      </c>
      <c r="BQ347">
        <v>4</v>
      </c>
      <c r="BR347" s="21">
        <f t="shared" si="22"/>
        <v>36.363636363636367</v>
      </c>
      <c r="BT347">
        <v>3</v>
      </c>
      <c r="BV347" t="s">
        <v>6896</v>
      </c>
      <c r="BW347" s="27">
        <v>1</v>
      </c>
      <c r="BX347">
        <v>3</v>
      </c>
      <c r="BY347" s="21">
        <f t="shared" si="23"/>
        <v>27.27272727272727</v>
      </c>
      <c r="BZ347">
        <v>2</v>
      </c>
      <c r="CA347">
        <v>1</v>
      </c>
      <c r="CC347" t="s">
        <v>6895</v>
      </c>
      <c r="CD347" s="27">
        <v>0</v>
      </c>
      <c r="CF347" t="s">
        <v>242</v>
      </c>
      <c r="CG347" t="s">
        <v>242</v>
      </c>
      <c r="CI347" s="27">
        <v>0</v>
      </c>
      <c r="CK347" t="s">
        <v>242</v>
      </c>
      <c r="CN347" s="27">
        <v>0</v>
      </c>
      <c r="CO347" s="27">
        <v>0</v>
      </c>
      <c r="CP347" t="s">
        <v>242</v>
      </c>
      <c r="CQ347" t="s">
        <v>242</v>
      </c>
      <c r="CR347" t="s">
        <v>242</v>
      </c>
      <c r="CU347" s="27">
        <v>1</v>
      </c>
      <c r="CV347" s="2" t="s">
        <v>6897</v>
      </c>
      <c r="CW347">
        <v>5</v>
      </c>
      <c r="CX347" t="s">
        <v>6898</v>
      </c>
      <c r="CY347" t="s">
        <v>6899</v>
      </c>
      <c r="CZ347" s="27">
        <v>1</v>
      </c>
      <c r="DA347">
        <v>36557416</v>
      </c>
      <c r="DB347">
        <v>2</v>
      </c>
      <c r="DD347" s="27">
        <v>0</v>
      </c>
      <c r="DE347" t="s">
        <v>242</v>
      </c>
      <c r="DF347" t="s">
        <v>242</v>
      </c>
      <c r="DH347" t="s">
        <v>242</v>
      </c>
      <c r="DI347" t="s">
        <v>242</v>
      </c>
      <c r="DJ347" t="s">
        <v>242</v>
      </c>
      <c r="DL347" s="27">
        <v>0</v>
      </c>
      <c r="DM347" t="s">
        <v>242</v>
      </c>
      <c r="DN347" t="s">
        <v>242</v>
      </c>
      <c r="DP347">
        <v>1</v>
      </c>
      <c r="DR347" t="s">
        <v>6895</v>
      </c>
      <c r="DS347" s="27">
        <v>1</v>
      </c>
      <c r="DT347" t="s">
        <v>6900</v>
      </c>
      <c r="DU347" s="27">
        <v>1</v>
      </c>
      <c r="DV347" s="2" t="s">
        <v>6901</v>
      </c>
      <c r="DW347" s="27">
        <v>1</v>
      </c>
      <c r="DX347" s="2" t="s">
        <v>6902</v>
      </c>
      <c r="DY347" s="27">
        <v>1</v>
      </c>
      <c r="DZ347" s="2" t="s">
        <v>6903</v>
      </c>
      <c r="EA347" s="27">
        <v>1</v>
      </c>
      <c r="EB347" s="2" t="s">
        <v>6904</v>
      </c>
      <c r="EC347" s="27">
        <v>1</v>
      </c>
      <c r="ED347" s="2" t="s">
        <v>6905</v>
      </c>
      <c r="EE347" s="27">
        <v>1</v>
      </c>
      <c r="EF347" t="s">
        <v>6906</v>
      </c>
      <c r="EG347" s="27">
        <v>0</v>
      </c>
      <c r="EI347" s="27">
        <v>1</v>
      </c>
      <c r="EJ347" s="2" t="s">
        <v>6907</v>
      </c>
      <c r="EK347" s="27">
        <v>1</v>
      </c>
      <c r="EL347" s="2" t="s">
        <v>6908</v>
      </c>
      <c r="EM347">
        <v>5</v>
      </c>
      <c r="EN347" t="s">
        <v>6876</v>
      </c>
      <c r="EO347" t="s">
        <v>6909</v>
      </c>
      <c r="EP347" s="27">
        <v>0</v>
      </c>
      <c r="EQ347" t="s">
        <v>242</v>
      </c>
      <c r="ER347" t="s">
        <v>242</v>
      </c>
      <c r="EU347" t="s">
        <v>242</v>
      </c>
      <c r="EV347" t="s">
        <v>242</v>
      </c>
      <c r="EX347" s="27">
        <v>1</v>
      </c>
      <c r="EY347">
        <v>2937669</v>
      </c>
      <c r="EZ347" t="s">
        <v>6910</v>
      </c>
      <c r="FA347" s="27">
        <v>1</v>
      </c>
      <c r="FB347">
        <v>2</v>
      </c>
      <c r="FD347" s="27">
        <v>1</v>
      </c>
      <c r="FE347">
        <v>151647</v>
      </c>
      <c r="FF347" t="s">
        <v>6911</v>
      </c>
      <c r="FG347" s="27">
        <v>1</v>
      </c>
      <c r="FH347">
        <v>36</v>
      </c>
      <c r="FJ347">
        <v>1</v>
      </c>
      <c r="FL347" t="s">
        <v>6895</v>
      </c>
      <c r="FM347" s="27">
        <v>0</v>
      </c>
      <c r="FN347" t="s">
        <v>242</v>
      </c>
      <c r="FO347" t="s">
        <v>242</v>
      </c>
      <c r="FP347" t="s">
        <v>242</v>
      </c>
      <c r="FR347" s="27">
        <v>1</v>
      </c>
      <c r="FS347">
        <v>32</v>
      </c>
      <c r="FT347">
        <v>1</v>
      </c>
      <c r="FV347" s="27">
        <v>1</v>
      </c>
      <c r="FW347">
        <v>10</v>
      </c>
      <c r="FX347">
        <v>16</v>
      </c>
      <c r="FY347">
        <v>59</v>
      </c>
      <c r="FZ347">
        <v>8</v>
      </c>
      <c r="GA347" t="s">
        <v>242</v>
      </c>
      <c r="GB347" t="s">
        <v>242</v>
      </c>
      <c r="GC347" t="s">
        <v>242</v>
      </c>
      <c r="GD347">
        <v>1</v>
      </c>
      <c r="GE347" s="2" t="s">
        <v>6912</v>
      </c>
      <c r="GF347">
        <v>1</v>
      </c>
      <c r="GH347" t="s">
        <v>6895</v>
      </c>
      <c r="GI347" s="27">
        <v>0</v>
      </c>
      <c r="GJ347" t="s">
        <v>242</v>
      </c>
      <c r="GK347" t="s">
        <v>242</v>
      </c>
      <c r="GM347" t="s">
        <v>242</v>
      </c>
      <c r="GP347" s="27">
        <v>1</v>
      </c>
      <c r="GQ347">
        <v>86</v>
      </c>
      <c r="GR347" t="s">
        <v>6913</v>
      </c>
      <c r="GT347">
        <v>3</v>
      </c>
      <c r="GV347" t="s">
        <v>6896</v>
      </c>
      <c r="GW347" s="27">
        <v>0</v>
      </c>
      <c r="GY347" s="27">
        <v>0</v>
      </c>
      <c r="HA347" t="s">
        <v>242</v>
      </c>
      <c r="HD347" s="27">
        <v>0</v>
      </c>
      <c r="HF347">
        <v>1</v>
      </c>
      <c r="HI347">
        <v>0.72222222199999997</v>
      </c>
      <c r="HJ347">
        <v>0</v>
      </c>
      <c r="HK347">
        <v>0.5</v>
      </c>
      <c r="HL347">
        <v>0.33333333300000001</v>
      </c>
      <c r="HM347">
        <v>0.9</v>
      </c>
      <c r="HN347">
        <v>0</v>
      </c>
      <c r="HO347">
        <v>1</v>
      </c>
      <c r="HP347">
        <v>0.66666666699999999</v>
      </c>
      <c r="HQ347">
        <v>0</v>
      </c>
      <c r="HR347">
        <v>1</v>
      </c>
      <c r="HS347">
        <v>0</v>
      </c>
      <c r="HT347">
        <v>0</v>
      </c>
      <c r="HU347">
        <v>1</v>
      </c>
      <c r="HV347">
        <v>0.407407407</v>
      </c>
      <c r="HW347">
        <v>0.55833333299999999</v>
      </c>
      <c r="HX347">
        <v>0.33333333300000001</v>
      </c>
      <c r="HY347">
        <v>0.43302469100000002</v>
      </c>
      <c r="HZ347" t="s">
        <v>6893</v>
      </c>
      <c r="IA347" t="s">
        <v>266</v>
      </c>
      <c r="IB347" t="s">
        <v>6893</v>
      </c>
      <c r="IC347">
        <v>9821</v>
      </c>
      <c r="ID347">
        <v>9093</v>
      </c>
      <c r="IE347">
        <v>24379</v>
      </c>
      <c r="IF347">
        <v>31543</v>
      </c>
      <c r="IG347">
        <v>9821</v>
      </c>
    </row>
    <row r="348" spans="1:241" customFormat="1" ht="14" customHeight="1" x14ac:dyDescent="0.2">
      <c r="A348">
        <v>347</v>
      </c>
      <c r="B348">
        <v>376</v>
      </c>
      <c r="C348" s="1">
        <v>44781.490972222222</v>
      </c>
      <c r="D348" s="1">
        <v>44801.405555555553</v>
      </c>
      <c r="E348">
        <v>0</v>
      </c>
      <c r="F348" t="s">
        <v>2300</v>
      </c>
      <c r="G348">
        <v>100</v>
      </c>
      <c r="H348">
        <v>1720619</v>
      </c>
      <c r="I348">
        <v>1</v>
      </c>
      <c r="J348" s="1">
        <v>44801.405555555553</v>
      </c>
      <c r="K348" t="s">
        <v>6914</v>
      </c>
      <c r="L348" t="s">
        <v>242</v>
      </c>
      <c r="M348" t="s">
        <v>242</v>
      </c>
      <c r="N348" t="s">
        <v>6915</v>
      </c>
      <c r="O348" s="8">
        <v>45251</v>
      </c>
      <c r="P348">
        <v>39.994700000000002</v>
      </c>
      <c r="Q348">
        <v>-105.2366</v>
      </c>
      <c r="R348" t="s">
        <v>245</v>
      </c>
      <c r="S348" t="s">
        <v>246</v>
      </c>
      <c r="T348" t="s">
        <v>6916</v>
      </c>
      <c r="V348" t="s">
        <v>6917</v>
      </c>
      <c r="W348" t="s">
        <v>6918</v>
      </c>
      <c r="X348">
        <v>3533</v>
      </c>
      <c r="Y348" t="s">
        <v>248</v>
      </c>
      <c r="Z348" t="s">
        <v>4218</v>
      </c>
      <c r="AA348">
        <v>2021</v>
      </c>
      <c r="AC348">
        <v>0</v>
      </c>
      <c r="AF348">
        <v>10</v>
      </c>
      <c r="AG348">
        <v>3</v>
      </c>
      <c r="AI348" t="s">
        <v>6919</v>
      </c>
      <c r="AJ348" s="27">
        <v>1</v>
      </c>
      <c r="AK348">
        <v>10</v>
      </c>
      <c r="AL348" s="27">
        <v>0</v>
      </c>
      <c r="AM348" s="24">
        <v>0</v>
      </c>
      <c r="AN348" s="27">
        <v>0</v>
      </c>
      <c r="AO348" s="24">
        <v>0</v>
      </c>
      <c r="AP348" t="s">
        <v>6920</v>
      </c>
      <c r="AQ348">
        <v>3</v>
      </c>
      <c r="AS348" t="s">
        <v>6919</v>
      </c>
      <c r="AT348" s="27">
        <v>1</v>
      </c>
      <c r="AU348">
        <v>9</v>
      </c>
      <c r="AV348" s="21">
        <f t="shared" si="20"/>
        <v>90</v>
      </c>
      <c r="AW348">
        <v>3</v>
      </c>
      <c r="AY348" t="s">
        <v>6919</v>
      </c>
      <c r="AZ348" s="27">
        <v>1</v>
      </c>
      <c r="BA348">
        <v>9</v>
      </c>
      <c r="BB348" s="21">
        <f t="shared" si="21"/>
        <v>90</v>
      </c>
      <c r="BC348">
        <v>3</v>
      </c>
      <c r="BE348" t="s">
        <v>6919</v>
      </c>
      <c r="BF348" s="27">
        <v>1</v>
      </c>
      <c r="BG348">
        <v>11.2</v>
      </c>
      <c r="BI348">
        <v>3</v>
      </c>
      <c r="BK348" t="s">
        <v>6919</v>
      </c>
      <c r="BL348" s="27">
        <v>1</v>
      </c>
      <c r="BM348">
        <v>3</v>
      </c>
      <c r="BO348" t="s">
        <v>6919</v>
      </c>
      <c r="BP348" s="27">
        <v>1</v>
      </c>
      <c r="BQ348">
        <v>2</v>
      </c>
      <c r="BR348" s="21">
        <f t="shared" si="22"/>
        <v>20</v>
      </c>
      <c r="BT348">
        <v>3</v>
      </c>
      <c r="BV348" t="s">
        <v>6919</v>
      </c>
      <c r="BW348" s="27">
        <v>1</v>
      </c>
      <c r="BX348">
        <v>2</v>
      </c>
      <c r="BY348" s="21">
        <f t="shared" si="23"/>
        <v>20</v>
      </c>
      <c r="BZ348">
        <v>2</v>
      </c>
      <c r="CA348">
        <v>3</v>
      </c>
      <c r="CC348" t="s">
        <v>6919</v>
      </c>
      <c r="CD348" s="27">
        <v>0</v>
      </c>
      <c r="CF348" t="s">
        <v>242</v>
      </c>
      <c r="CG348" t="s">
        <v>242</v>
      </c>
      <c r="CI348" s="27">
        <v>1</v>
      </c>
      <c r="CJ348" s="2" t="s">
        <v>6921</v>
      </c>
      <c r="CK348">
        <v>1</v>
      </c>
      <c r="CN348" s="27">
        <v>0</v>
      </c>
      <c r="CO348" s="27">
        <v>0.5</v>
      </c>
      <c r="CP348" t="s">
        <v>242</v>
      </c>
      <c r="CQ348">
        <v>92</v>
      </c>
      <c r="CR348" t="s">
        <v>242</v>
      </c>
      <c r="CS348" s="2" t="s">
        <v>6922</v>
      </c>
      <c r="CU348" s="27">
        <v>1</v>
      </c>
      <c r="CV348" s="2" t="s">
        <v>6923</v>
      </c>
      <c r="CW348">
        <v>1</v>
      </c>
      <c r="CY348" t="s">
        <v>6924</v>
      </c>
      <c r="CZ348" s="27">
        <v>1</v>
      </c>
      <c r="DA348">
        <v>177336</v>
      </c>
      <c r="DB348">
        <v>2</v>
      </c>
      <c r="DD348" s="27">
        <v>1</v>
      </c>
      <c r="DE348">
        <v>200112</v>
      </c>
      <c r="DF348">
        <v>2</v>
      </c>
      <c r="DG348">
        <v>206878</v>
      </c>
      <c r="DH348">
        <v>2</v>
      </c>
      <c r="DI348" t="s">
        <v>242</v>
      </c>
      <c r="DJ348" t="s">
        <v>242</v>
      </c>
      <c r="DL348" s="27">
        <v>0</v>
      </c>
      <c r="DM348" t="s">
        <v>242</v>
      </c>
      <c r="DN348" t="s">
        <v>242</v>
      </c>
      <c r="DP348">
        <v>1</v>
      </c>
      <c r="DR348" t="s">
        <v>6924</v>
      </c>
      <c r="DS348" s="27">
        <v>0</v>
      </c>
      <c r="DU348" s="27">
        <v>0</v>
      </c>
      <c r="DW348" s="27">
        <v>0</v>
      </c>
      <c r="DY348" s="27">
        <v>1</v>
      </c>
      <c r="DZ348" s="2" t="s">
        <v>6925</v>
      </c>
      <c r="EA348" s="27">
        <v>0</v>
      </c>
      <c r="EC348" s="27">
        <v>0</v>
      </c>
      <c r="EE348" s="27">
        <v>0</v>
      </c>
      <c r="EG348" s="27">
        <v>0</v>
      </c>
      <c r="EI348" s="27">
        <v>1</v>
      </c>
      <c r="EJ348" t="s">
        <v>6926</v>
      </c>
      <c r="EK348" s="27">
        <v>0</v>
      </c>
      <c r="EM348">
        <v>1</v>
      </c>
      <c r="EO348" t="s">
        <v>6924</v>
      </c>
      <c r="EP348" s="27">
        <v>0</v>
      </c>
      <c r="EQ348" t="s">
        <v>242</v>
      </c>
      <c r="ER348" t="s">
        <v>242</v>
      </c>
      <c r="EU348" t="s">
        <v>242</v>
      </c>
      <c r="EV348" t="s">
        <v>242</v>
      </c>
      <c r="EX348" s="27">
        <v>0</v>
      </c>
      <c r="EY348" t="s">
        <v>242</v>
      </c>
      <c r="FA348" s="27">
        <v>0</v>
      </c>
      <c r="FB348" t="s">
        <v>242</v>
      </c>
      <c r="FD348" s="27">
        <v>1</v>
      </c>
      <c r="FE348">
        <v>1282</v>
      </c>
      <c r="FF348" t="s">
        <v>6927</v>
      </c>
      <c r="FG348" s="27">
        <v>0</v>
      </c>
      <c r="FH348" t="s">
        <v>242</v>
      </c>
      <c r="FJ348">
        <v>1</v>
      </c>
      <c r="FL348" t="s">
        <v>6924</v>
      </c>
      <c r="FM348" s="27">
        <v>0</v>
      </c>
      <c r="FN348" t="s">
        <v>242</v>
      </c>
      <c r="FO348" t="s">
        <v>242</v>
      </c>
      <c r="FP348" t="s">
        <v>242</v>
      </c>
      <c r="FR348" s="27">
        <v>1</v>
      </c>
      <c r="FS348">
        <v>18.2</v>
      </c>
      <c r="FT348">
        <v>1</v>
      </c>
      <c r="FV348" s="27">
        <v>1</v>
      </c>
      <c r="FW348">
        <v>8</v>
      </c>
      <c r="FX348">
        <v>27.8</v>
      </c>
      <c r="FY348">
        <v>53.4</v>
      </c>
      <c r="FZ348">
        <v>8.5</v>
      </c>
      <c r="GA348" t="s">
        <v>242</v>
      </c>
      <c r="GB348" t="s">
        <v>242</v>
      </c>
      <c r="GC348" t="s">
        <v>242</v>
      </c>
      <c r="GD348">
        <v>1</v>
      </c>
      <c r="GF348">
        <v>1</v>
      </c>
      <c r="GH348" t="s">
        <v>6924</v>
      </c>
      <c r="GI348" s="27">
        <v>0</v>
      </c>
      <c r="GJ348" t="s">
        <v>242</v>
      </c>
      <c r="GK348" t="s">
        <v>242</v>
      </c>
      <c r="GM348" t="s">
        <v>242</v>
      </c>
      <c r="GP348" s="27">
        <v>1</v>
      </c>
      <c r="GQ348">
        <v>85</v>
      </c>
      <c r="GR348" t="s">
        <v>6928</v>
      </c>
      <c r="GT348">
        <v>3</v>
      </c>
      <c r="GV348" t="s">
        <v>6919</v>
      </c>
      <c r="GW348" s="27">
        <v>0</v>
      </c>
      <c r="GY348" s="27">
        <v>0</v>
      </c>
      <c r="HA348" t="s">
        <v>242</v>
      </c>
      <c r="HD348" s="27">
        <v>1</v>
      </c>
      <c r="HE348" s="2" t="s">
        <v>6929</v>
      </c>
      <c r="HF348">
        <v>1</v>
      </c>
      <c r="HH348" t="s">
        <v>6924</v>
      </c>
      <c r="HI348">
        <v>0.66666666699999999</v>
      </c>
      <c r="HJ348">
        <v>1</v>
      </c>
      <c r="HK348">
        <v>0.75</v>
      </c>
      <c r="HL348">
        <v>0.66666666699999999</v>
      </c>
      <c r="HM348">
        <v>0.2</v>
      </c>
      <c r="HN348">
        <v>0</v>
      </c>
      <c r="HO348">
        <v>0.25</v>
      </c>
      <c r="HP348">
        <v>0.66666666699999999</v>
      </c>
      <c r="HQ348">
        <v>0</v>
      </c>
      <c r="HR348">
        <v>1</v>
      </c>
      <c r="HS348">
        <v>0</v>
      </c>
      <c r="HT348">
        <v>1</v>
      </c>
      <c r="HU348">
        <v>1</v>
      </c>
      <c r="HV348">
        <v>0.80555555599999995</v>
      </c>
      <c r="HW348">
        <v>0.27916666699999998</v>
      </c>
      <c r="HX348">
        <v>0.53333333299999997</v>
      </c>
      <c r="HY348">
        <v>0.53935185200000002</v>
      </c>
      <c r="HZ348" t="s">
        <v>6930</v>
      </c>
      <c r="IA348" t="s">
        <v>266</v>
      </c>
      <c r="IB348" t="s">
        <v>6916</v>
      </c>
      <c r="IC348">
        <v>8479</v>
      </c>
      <c r="ID348">
        <v>6090</v>
      </c>
      <c r="IE348">
        <v>5524</v>
      </c>
      <c r="IF348">
        <v>7237</v>
      </c>
      <c r="IG348">
        <v>8479</v>
      </c>
    </row>
    <row r="349" spans="1:241" customFormat="1" ht="14" customHeight="1" x14ac:dyDescent="0.2">
      <c r="A349">
        <v>348</v>
      </c>
      <c r="B349">
        <v>377</v>
      </c>
      <c r="C349" s="1">
        <v>44801.407638888886</v>
      </c>
      <c r="D349" s="1">
        <v>44801.450694444444</v>
      </c>
      <c r="E349">
        <v>0</v>
      </c>
      <c r="F349" t="s">
        <v>2300</v>
      </c>
      <c r="G349">
        <v>100</v>
      </c>
      <c r="H349">
        <v>3769</v>
      </c>
      <c r="I349">
        <v>1</v>
      </c>
      <c r="J349" s="1">
        <v>44801.450694444444</v>
      </c>
      <c r="K349" t="s">
        <v>6931</v>
      </c>
      <c r="L349" t="s">
        <v>242</v>
      </c>
      <c r="M349" t="s">
        <v>242</v>
      </c>
      <c r="N349" t="s">
        <v>6932</v>
      </c>
      <c r="O349" t="s">
        <v>6933</v>
      </c>
      <c r="P349">
        <v>39.994700000000002</v>
      </c>
      <c r="Q349">
        <v>-105.2366</v>
      </c>
      <c r="R349" t="s">
        <v>245</v>
      </c>
      <c r="S349" t="s">
        <v>246</v>
      </c>
      <c r="T349" t="s">
        <v>6934</v>
      </c>
      <c r="V349" t="s">
        <v>6935</v>
      </c>
      <c r="W349" t="s">
        <v>6936</v>
      </c>
      <c r="X349">
        <v>3572</v>
      </c>
      <c r="Y349" t="s">
        <v>297</v>
      </c>
      <c r="Z349" t="s">
        <v>298</v>
      </c>
      <c r="AA349">
        <v>2021</v>
      </c>
      <c r="AC349">
        <v>0</v>
      </c>
      <c r="AF349">
        <v>9</v>
      </c>
      <c r="AG349">
        <v>3</v>
      </c>
      <c r="AI349" t="s">
        <v>6937</v>
      </c>
      <c r="AJ349" s="27">
        <v>1</v>
      </c>
      <c r="AK349">
        <v>7</v>
      </c>
      <c r="AL349" s="27">
        <v>0</v>
      </c>
      <c r="AM349" s="24">
        <v>0</v>
      </c>
      <c r="AN349" s="27">
        <v>0</v>
      </c>
      <c r="AO349" s="24">
        <v>0</v>
      </c>
      <c r="AP349" t="s">
        <v>6938</v>
      </c>
      <c r="AQ349">
        <v>3</v>
      </c>
      <c r="AS349" t="s">
        <v>6937</v>
      </c>
      <c r="AT349" s="27">
        <v>1</v>
      </c>
      <c r="AU349">
        <v>8</v>
      </c>
      <c r="AV349" s="21">
        <f t="shared" si="20"/>
        <v>88.888888888888886</v>
      </c>
      <c r="AW349">
        <v>3</v>
      </c>
      <c r="AY349" t="s">
        <v>6937</v>
      </c>
      <c r="AZ349" s="27">
        <v>1</v>
      </c>
      <c r="BA349">
        <v>8</v>
      </c>
      <c r="BB349" s="21">
        <f t="shared" si="21"/>
        <v>88.888888888888886</v>
      </c>
      <c r="BC349">
        <v>3</v>
      </c>
      <c r="BE349" t="s">
        <v>6937</v>
      </c>
      <c r="BF349" s="27">
        <v>1</v>
      </c>
      <c r="BG349">
        <v>6.7</v>
      </c>
      <c r="BI349">
        <v>3</v>
      </c>
      <c r="BK349" t="s">
        <v>6937</v>
      </c>
      <c r="BL349" s="27">
        <v>1</v>
      </c>
      <c r="BM349">
        <v>3</v>
      </c>
      <c r="BO349" t="s">
        <v>6937</v>
      </c>
      <c r="BP349" s="27">
        <v>1</v>
      </c>
      <c r="BQ349">
        <v>3</v>
      </c>
      <c r="BR349" s="21">
        <f t="shared" si="22"/>
        <v>33.333333333333329</v>
      </c>
      <c r="BT349">
        <v>3</v>
      </c>
      <c r="BV349" t="s">
        <v>6937</v>
      </c>
      <c r="BW349" s="27">
        <v>1</v>
      </c>
      <c r="BX349">
        <v>2</v>
      </c>
      <c r="BY349" s="21">
        <f t="shared" si="23"/>
        <v>22.222222222222221</v>
      </c>
      <c r="BZ349">
        <v>2</v>
      </c>
      <c r="CA349">
        <v>3</v>
      </c>
      <c r="CC349" t="s">
        <v>6937</v>
      </c>
      <c r="CD349" s="27">
        <v>0</v>
      </c>
      <c r="CF349" t="s">
        <v>242</v>
      </c>
      <c r="CG349" t="s">
        <v>242</v>
      </c>
      <c r="CI349" s="27">
        <v>0</v>
      </c>
      <c r="CK349" t="s">
        <v>242</v>
      </c>
      <c r="CN349" s="27">
        <v>0</v>
      </c>
      <c r="CO349" s="27">
        <v>0</v>
      </c>
      <c r="CP349" t="s">
        <v>242</v>
      </c>
      <c r="CQ349" t="s">
        <v>242</v>
      </c>
      <c r="CR349" t="s">
        <v>242</v>
      </c>
      <c r="CU349" s="27">
        <v>1</v>
      </c>
      <c r="CV349" s="2" t="s">
        <v>6939</v>
      </c>
      <c r="CW349">
        <v>1</v>
      </c>
      <c r="CY349" t="s">
        <v>6940</v>
      </c>
      <c r="CZ349" s="27">
        <v>1</v>
      </c>
      <c r="DA349">
        <v>2358.9</v>
      </c>
      <c r="DB349">
        <v>2</v>
      </c>
      <c r="DD349" s="27">
        <v>1</v>
      </c>
      <c r="DE349" t="s">
        <v>242</v>
      </c>
      <c r="DF349" t="s">
        <v>242</v>
      </c>
      <c r="DH349" t="s">
        <v>242</v>
      </c>
      <c r="DI349">
        <v>61145.8</v>
      </c>
      <c r="DJ349">
        <v>2</v>
      </c>
      <c r="DL349" s="27">
        <v>1</v>
      </c>
      <c r="DM349">
        <v>60780.3</v>
      </c>
      <c r="DN349">
        <v>2</v>
      </c>
      <c r="DP349">
        <v>1</v>
      </c>
      <c r="DR349" t="s">
        <v>6940</v>
      </c>
      <c r="DS349" s="27">
        <v>1</v>
      </c>
      <c r="DT349" s="2" t="s">
        <v>6941</v>
      </c>
      <c r="DU349" s="27">
        <v>1</v>
      </c>
      <c r="DV349" s="2" t="s">
        <v>6942</v>
      </c>
      <c r="DW349" s="27">
        <v>1</v>
      </c>
      <c r="DX349" s="2" t="s">
        <v>6943</v>
      </c>
      <c r="DY349" s="27">
        <v>1</v>
      </c>
      <c r="DZ349" s="2" t="s">
        <v>6944</v>
      </c>
      <c r="EA349" s="27">
        <v>1</v>
      </c>
      <c r="EB349" s="2" t="s">
        <v>6945</v>
      </c>
      <c r="EC349" s="27">
        <v>1</v>
      </c>
      <c r="ED349" s="2" t="s">
        <v>6946</v>
      </c>
      <c r="EE349" s="27">
        <v>1</v>
      </c>
      <c r="EF349" s="2" t="s">
        <v>6947</v>
      </c>
      <c r="EG349" s="27">
        <v>1</v>
      </c>
      <c r="EH349" s="2" t="s">
        <v>6948</v>
      </c>
      <c r="EI349" s="27">
        <v>1</v>
      </c>
      <c r="EJ349" s="2" t="s">
        <v>6949</v>
      </c>
      <c r="EK349" s="27">
        <v>1</v>
      </c>
      <c r="EL349" s="2" t="s">
        <v>6950</v>
      </c>
      <c r="EM349">
        <v>1</v>
      </c>
      <c r="EO349" t="s">
        <v>6940</v>
      </c>
      <c r="EP349" s="27">
        <v>0</v>
      </c>
      <c r="EQ349" t="s">
        <v>242</v>
      </c>
      <c r="ER349" t="s">
        <v>242</v>
      </c>
      <c r="EU349" t="s">
        <v>242</v>
      </c>
      <c r="EV349" t="s">
        <v>242</v>
      </c>
      <c r="EX349" s="27">
        <v>1</v>
      </c>
      <c r="EY349">
        <v>194</v>
      </c>
      <c r="FA349" s="27">
        <v>0</v>
      </c>
      <c r="FB349" t="s">
        <v>242</v>
      </c>
      <c r="FD349" s="27">
        <v>1</v>
      </c>
      <c r="FE349">
        <v>30</v>
      </c>
      <c r="FG349" s="27">
        <v>0</v>
      </c>
      <c r="FH349" t="s">
        <v>242</v>
      </c>
      <c r="FJ349">
        <v>1</v>
      </c>
      <c r="FL349" t="s">
        <v>6940</v>
      </c>
      <c r="FM349" s="27">
        <v>0</v>
      </c>
      <c r="FN349" t="s">
        <v>242</v>
      </c>
      <c r="FO349" t="s">
        <v>242</v>
      </c>
      <c r="FP349" t="s">
        <v>242</v>
      </c>
      <c r="FR349" s="27">
        <v>1</v>
      </c>
      <c r="FS349">
        <v>24.3</v>
      </c>
      <c r="FT349">
        <v>2</v>
      </c>
      <c r="FV349" s="27">
        <v>1</v>
      </c>
      <c r="FW349">
        <v>4</v>
      </c>
      <c r="FX349">
        <v>5</v>
      </c>
      <c r="FY349">
        <v>65</v>
      </c>
      <c r="FZ349">
        <v>25</v>
      </c>
      <c r="GA349" t="s">
        <v>242</v>
      </c>
      <c r="GB349" t="s">
        <v>242</v>
      </c>
      <c r="GC349" t="s">
        <v>242</v>
      </c>
      <c r="GD349">
        <v>1</v>
      </c>
      <c r="GF349">
        <v>1</v>
      </c>
      <c r="GH349" t="s">
        <v>6940</v>
      </c>
      <c r="GI349" s="27">
        <v>0</v>
      </c>
      <c r="GJ349" t="s">
        <v>242</v>
      </c>
      <c r="GK349" t="s">
        <v>242</v>
      </c>
      <c r="GM349" t="s">
        <v>242</v>
      </c>
      <c r="GP349" s="27">
        <v>1</v>
      </c>
      <c r="GQ349">
        <v>76</v>
      </c>
      <c r="GR349" t="s">
        <v>6951</v>
      </c>
      <c r="GT349">
        <v>3</v>
      </c>
      <c r="GV349" t="s">
        <v>6937</v>
      </c>
      <c r="GW349" s="27">
        <v>0</v>
      </c>
      <c r="GY349" s="27">
        <v>0</v>
      </c>
      <c r="HA349" t="s">
        <v>242</v>
      </c>
      <c r="HD349" s="27">
        <v>1</v>
      </c>
      <c r="HE349" s="2" t="s">
        <v>6952</v>
      </c>
      <c r="HF349">
        <v>2</v>
      </c>
      <c r="HH349" t="s">
        <v>6953</v>
      </c>
      <c r="HI349">
        <v>0.66666666699999999</v>
      </c>
      <c r="HJ349">
        <v>0</v>
      </c>
      <c r="HK349">
        <v>0.5</v>
      </c>
      <c r="HL349">
        <v>1</v>
      </c>
      <c r="HM349">
        <v>1</v>
      </c>
      <c r="HN349">
        <v>0</v>
      </c>
      <c r="HO349">
        <v>0.5</v>
      </c>
      <c r="HP349">
        <v>0.66666666699999999</v>
      </c>
      <c r="HQ349">
        <v>0</v>
      </c>
      <c r="HR349">
        <v>1</v>
      </c>
      <c r="HS349">
        <v>0</v>
      </c>
      <c r="HT349">
        <v>1</v>
      </c>
      <c r="HU349">
        <v>1</v>
      </c>
      <c r="HV349">
        <v>0.38888888900000002</v>
      </c>
      <c r="HW349">
        <v>0.625</v>
      </c>
      <c r="HX349">
        <v>0.53333333299999997</v>
      </c>
      <c r="HY349">
        <v>0.515740741</v>
      </c>
      <c r="HZ349" t="s">
        <v>6954</v>
      </c>
      <c r="IA349" t="s">
        <v>266</v>
      </c>
      <c r="IB349" t="s">
        <v>6934</v>
      </c>
      <c r="IC349">
        <v>5412</v>
      </c>
      <c r="ID349">
        <v>5744</v>
      </c>
      <c r="IE349">
        <v>6318</v>
      </c>
      <c r="IF349" t="s">
        <v>242</v>
      </c>
      <c r="IG349">
        <v>5412</v>
      </c>
    </row>
    <row r="350" spans="1:241" customFormat="1" ht="14" customHeight="1" x14ac:dyDescent="0.2">
      <c r="A350">
        <v>349</v>
      </c>
      <c r="B350">
        <v>378</v>
      </c>
      <c r="C350" s="1">
        <v>44801.604861111111</v>
      </c>
      <c r="D350" s="1">
        <v>44801.60833333333</v>
      </c>
      <c r="E350">
        <v>0</v>
      </c>
      <c r="F350" t="s">
        <v>240</v>
      </c>
      <c r="G350">
        <v>100</v>
      </c>
      <c r="H350">
        <v>329</v>
      </c>
      <c r="I350">
        <v>1</v>
      </c>
      <c r="J350" s="1">
        <v>44801.60833333333</v>
      </c>
      <c r="K350" t="s">
        <v>6955</v>
      </c>
      <c r="L350" t="s">
        <v>242</v>
      </c>
      <c r="M350" t="s">
        <v>242</v>
      </c>
      <c r="N350" t="s">
        <v>6956</v>
      </c>
      <c r="O350" t="s">
        <v>6957</v>
      </c>
      <c r="P350">
        <v>34.029000000000003</v>
      </c>
      <c r="Q350">
        <v>-118.40049999999999</v>
      </c>
      <c r="R350" t="s">
        <v>245</v>
      </c>
      <c r="S350" t="s">
        <v>246</v>
      </c>
      <c r="T350" t="s">
        <v>6958</v>
      </c>
      <c r="V350" t="s">
        <v>6959</v>
      </c>
      <c r="W350" t="s">
        <v>6960</v>
      </c>
      <c r="X350">
        <v>2670</v>
      </c>
      <c r="Y350" t="s">
        <v>476</v>
      </c>
      <c r="Z350" t="s">
        <v>3667</v>
      </c>
      <c r="AA350">
        <v>2020</v>
      </c>
      <c r="AC350">
        <v>1</v>
      </c>
      <c r="AD350">
        <v>4</v>
      </c>
      <c r="AF350">
        <v>12</v>
      </c>
      <c r="AG350" t="s">
        <v>242</v>
      </c>
      <c r="AJ350" s="27">
        <v>0</v>
      </c>
      <c r="AK350" s="24">
        <v>0</v>
      </c>
      <c r="AL350" s="27">
        <v>0</v>
      </c>
      <c r="AM350" s="24">
        <v>0</v>
      </c>
      <c r="AN350" s="27">
        <v>0</v>
      </c>
      <c r="AO350" s="24">
        <v>0</v>
      </c>
      <c r="AQ350" t="s">
        <v>242</v>
      </c>
      <c r="AT350" s="27">
        <v>1</v>
      </c>
      <c r="AU350">
        <v>1</v>
      </c>
      <c r="AV350" s="21">
        <f t="shared" si="20"/>
        <v>8.3333333333333321</v>
      </c>
      <c r="AW350">
        <v>2</v>
      </c>
      <c r="AZ350" s="27">
        <v>1</v>
      </c>
      <c r="BA350">
        <v>2</v>
      </c>
      <c r="BB350" s="21">
        <f t="shared" si="21"/>
        <v>16.666666666666664</v>
      </c>
      <c r="BC350" t="s">
        <v>242</v>
      </c>
      <c r="BF350" s="27">
        <v>1</v>
      </c>
      <c r="BG350">
        <v>7</v>
      </c>
      <c r="BI350">
        <v>2</v>
      </c>
      <c r="BL350" s="27">
        <v>1</v>
      </c>
      <c r="BM350">
        <v>2</v>
      </c>
      <c r="BP350" s="27">
        <v>1</v>
      </c>
      <c r="BQ350">
        <v>4</v>
      </c>
      <c r="BR350" s="21">
        <f t="shared" si="22"/>
        <v>33.333333333333329</v>
      </c>
      <c r="BT350">
        <v>1</v>
      </c>
      <c r="BW350" s="27">
        <v>0</v>
      </c>
      <c r="BX350" s="24" t="s">
        <v>242</v>
      </c>
      <c r="BY350" s="21" t="s">
        <v>242</v>
      </c>
      <c r="BZ350" t="s">
        <v>242</v>
      </c>
      <c r="CA350" t="s">
        <v>242</v>
      </c>
      <c r="CD350" s="27">
        <v>0.5</v>
      </c>
      <c r="CE350" s="2" t="s">
        <v>6961</v>
      </c>
      <c r="CF350">
        <v>1</v>
      </c>
      <c r="CG350" t="s">
        <v>242</v>
      </c>
      <c r="CI350" s="27">
        <v>1</v>
      </c>
      <c r="CJ350" t="s">
        <v>6962</v>
      </c>
      <c r="CK350">
        <v>1</v>
      </c>
      <c r="CN350" s="27">
        <v>1</v>
      </c>
      <c r="CO350" s="27">
        <v>0.5</v>
      </c>
      <c r="CP350" t="s">
        <v>242</v>
      </c>
      <c r="CQ350" t="s">
        <v>242</v>
      </c>
      <c r="CR350" t="s">
        <v>242</v>
      </c>
      <c r="CS350" s="2" t="s">
        <v>6963</v>
      </c>
      <c r="CU350" s="27">
        <v>1</v>
      </c>
      <c r="CV350" s="2" t="s">
        <v>6964</v>
      </c>
      <c r="CW350">
        <v>1</v>
      </c>
      <c r="CZ350" s="27">
        <v>1</v>
      </c>
      <c r="DA350">
        <v>4050000</v>
      </c>
      <c r="DB350">
        <v>2</v>
      </c>
      <c r="DD350" s="27">
        <v>1</v>
      </c>
      <c r="DE350">
        <v>1320000</v>
      </c>
      <c r="DF350">
        <v>2</v>
      </c>
      <c r="DG350">
        <v>1780000</v>
      </c>
      <c r="DH350">
        <v>2</v>
      </c>
      <c r="DI350" t="s">
        <v>242</v>
      </c>
      <c r="DJ350" t="s">
        <v>242</v>
      </c>
      <c r="DL350" s="27">
        <v>1</v>
      </c>
      <c r="DM350">
        <v>8920000</v>
      </c>
      <c r="DN350">
        <v>2</v>
      </c>
      <c r="DP350">
        <v>1</v>
      </c>
      <c r="DS350" s="27">
        <v>1</v>
      </c>
      <c r="DT350" s="2" t="s">
        <v>6965</v>
      </c>
      <c r="DU350" s="27">
        <v>1</v>
      </c>
      <c r="DV350" s="2" t="s">
        <v>6966</v>
      </c>
      <c r="DW350" s="27">
        <v>0.5</v>
      </c>
      <c r="DX350" t="s">
        <v>6967</v>
      </c>
      <c r="DY350" s="27">
        <v>1</v>
      </c>
      <c r="DZ350" s="2" t="s">
        <v>6968</v>
      </c>
      <c r="EA350" s="27">
        <v>1</v>
      </c>
      <c r="EB350" s="2" t="s">
        <v>6969</v>
      </c>
      <c r="EC350" s="27">
        <v>1</v>
      </c>
      <c r="ED350" s="2" t="s">
        <v>6970</v>
      </c>
      <c r="EE350" s="27">
        <v>1</v>
      </c>
      <c r="EF350" s="2" t="s">
        <v>6971</v>
      </c>
      <c r="EG350" s="27">
        <v>1</v>
      </c>
      <c r="EH350" s="2" t="s">
        <v>6972</v>
      </c>
      <c r="EI350" s="27">
        <v>1</v>
      </c>
      <c r="EJ350" s="2" t="s">
        <v>6973</v>
      </c>
      <c r="EK350" s="27">
        <v>1</v>
      </c>
      <c r="EL350" t="s">
        <v>6974</v>
      </c>
      <c r="EM350">
        <v>1</v>
      </c>
      <c r="EP350" s="27">
        <v>0.5</v>
      </c>
      <c r="EQ350" t="s">
        <v>242</v>
      </c>
      <c r="ER350" t="s">
        <v>242</v>
      </c>
      <c r="ES350" t="s">
        <v>6975</v>
      </c>
      <c r="EU350">
        <v>1</v>
      </c>
      <c r="EV350" t="s">
        <v>242</v>
      </c>
      <c r="EX350" s="27">
        <v>0</v>
      </c>
      <c r="EY350" t="s">
        <v>242</v>
      </c>
      <c r="FA350" s="27">
        <v>0</v>
      </c>
      <c r="FB350" t="s">
        <v>242</v>
      </c>
      <c r="FD350" s="27">
        <v>1</v>
      </c>
      <c r="FE350">
        <v>41900</v>
      </c>
      <c r="FG350" s="27">
        <v>0.5</v>
      </c>
      <c r="FH350" t="s">
        <v>242</v>
      </c>
      <c r="FI350" t="s">
        <v>6976</v>
      </c>
      <c r="FJ350">
        <v>1</v>
      </c>
      <c r="FM350" s="27">
        <v>0.5</v>
      </c>
      <c r="FN350" t="s">
        <v>242</v>
      </c>
      <c r="FO350" t="s">
        <v>242</v>
      </c>
      <c r="FP350" t="s">
        <v>242</v>
      </c>
      <c r="FQ350" t="s">
        <v>6977</v>
      </c>
      <c r="FR350" s="27">
        <v>1</v>
      </c>
      <c r="FS350">
        <v>36</v>
      </c>
      <c r="FT350">
        <v>2</v>
      </c>
      <c r="FV350" s="27">
        <v>0.5</v>
      </c>
      <c r="FW350" t="s">
        <v>242</v>
      </c>
      <c r="FX350" t="s">
        <v>242</v>
      </c>
      <c r="FY350">
        <v>82</v>
      </c>
      <c r="FZ350" t="s">
        <v>242</v>
      </c>
      <c r="GA350" t="s">
        <v>242</v>
      </c>
      <c r="GB350" t="s">
        <v>242</v>
      </c>
      <c r="GC350" t="s">
        <v>242</v>
      </c>
      <c r="GD350">
        <v>1</v>
      </c>
      <c r="GE350" t="s">
        <v>6978</v>
      </c>
      <c r="GF350">
        <v>1</v>
      </c>
      <c r="GI350" s="27">
        <v>0</v>
      </c>
      <c r="GJ350" t="s">
        <v>242</v>
      </c>
      <c r="GK350" t="s">
        <v>242</v>
      </c>
      <c r="GM350" t="s">
        <v>242</v>
      </c>
      <c r="GP350" s="27">
        <v>1</v>
      </c>
      <c r="GQ350">
        <v>319</v>
      </c>
      <c r="GT350">
        <v>1</v>
      </c>
      <c r="GW350" s="27">
        <v>0.5</v>
      </c>
      <c r="GX350" s="2" t="s">
        <v>6979</v>
      </c>
      <c r="GY350" s="27">
        <v>0.5</v>
      </c>
      <c r="GZ350" t="s">
        <v>6980</v>
      </c>
      <c r="HA350">
        <v>1</v>
      </c>
      <c r="HD350" s="27">
        <v>1</v>
      </c>
      <c r="HE350" s="2" t="s">
        <v>6981</v>
      </c>
      <c r="HF350">
        <v>1</v>
      </c>
      <c r="HI350">
        <v>0.61111111100000004</v>
      </c>
      <c r="HJ350">
        <v>1</v>
      </c>
      <c r="HK350">
        <v>0.75</v>
      </c>
      <c r="HL350">
        <v>1</v>
      </c>
      <c r="HM350">
        <v>0.95</v>
      </c>
      <c r="HN350">
        <v>0.5</v>
      </c>
      <c r="HO350">
        <v>0.375</v>
      </c>
      <c r="HP350">
        <v>0.66666666699999999</v>
      </c>
      <c r="HQ350">
        <v>0</v>
      </c>
      <c r="HR350">
        <v>1</v>
      </c>
      <c r="HS350">
        <v>0.5</v>
      </c>
      <c r="HT350">
        <v>1</v>
      </c>
      <c r="HU350">
        <v>1</v>
      </c>
      <c r="HV350">
        <v>0.78703703700000005</v>
      </c>
      <c r="HW350">
        <v>0.70625000000000004</v>
      </c>
      <c r="HX350">
        <v>0.63333333300000005</v>
      </c>
      <c r="HY350">
        <v>0.70887345700000004</v>
      </c>
      <c r="HZ350" t="s">
        <v>6982</v>
      </c>
      <c r="IA350" t="s">
        <v>266</v>
      </c>
      <c r="IB350" t="s">
        <v>6958</v>
      </c>
      <c r="IC350">
        <v>32136</v>
      </c>
      <c r="ID350">
        <v>32184</v>
      </c>
      <c r="IE350">
        <v>35355</v>
      </c>
      <c r="IF350">
        <v>34229</v>
      </c>
      <c r="IG350">
        <v>32136</v>
      </c>
    </row>
    <row r="351" spans="1:241" customFormat="1" ht="14" customHeight="1" x14ac:dyDescent="0.2">
      <c r="A351">
        <v>350</v>
      </c>
      <c r="B351">
        <v>379</v>
      </c>
      <c r="C351" s="1">
        <v>44801.605555555558</v>
      </c>
      <c r="D351" s="1">
        <v>44801.609027777777</v>
      </c>
      <c r="E351">
        <v>0</v>
      </c>
      <c r="F351" t="s">
        <v>240</v>
      </c>
      <c r="G351">
        <v>100</v>
      </c>
      <c r="H351">
        <v>321</v>
      </c>
      <c r="I351">
        <v>1</v>
      </c>
      <c r="J351" s="1">
        <v>44801.609027777777</v>
      </c>
      <c r="K351" t="s">
        <v>6983</v>
      </c>
      <c r="L351" t="s">
        <v>242</v>
      </c>
      <c r="M351" t="s">
        <v>242</v>
      </c>
      <c r="N351" t="s">
        <v>6984</v>
      </c>
      <c r="O351" t="s">
        <v>6985</v>
      </c>
      <c r="P351">
        <v>34.029000000000003</v>
      </c>
      <c r="Q351">
        <v>-118.40049999999999</v>
      </c>
      <c r="R351" t="s">
        <v>245</v>
      </c>
      <c r="S351" t="s">
        <v>246</v>
      </c>
      <c r="T351" t="s">
        <v>6986</v>
      </c>
      <c r="V351" t="s">
        <v>6987</v>
      </c>
      <c r="W351">
        <v>831865209</v>
      </c>
      <c r="X351">
        <v>3630</v>
      </c>
      <c r="Y351" t="s">
        <v>476</v>
      </c>
      <c r="Z351" t="s">
        <v>477</v>
      </c>
      <c r="AA351">
        <v>2020</v>
      </c>
      <c r="AC351">
        <v>0</v>
      </c>
      <c r="AF351">
        <v>10</v>
      </c>
      <c r="AG351" t="s">
        <v>242</v>
      </c>
      <c r="AJ351" s="27">
        <v>1</v>
      </c>
      <c r="AK351">
        <v>3</v>
      </c>
      <c r="AL351" s="27">
        <v>0</v>
      </c>
      <c r="AM351" s="24">
        <v>0</v>
      </c>
      <c r="AN351" s="27">
        <v>0</v>
      </c>
      <c r="AO351" s="24">
        <v>0</v>
      </c>
      <c r="AQ351">
        <v>2</v>
      </c>
      <c r="AT351" s="27">
        <v>1</v>
      </c>
      <c r="AU351">
        <v>4</v>
      </c>
      <c r="AV351" s="21">
        <f t="shared" si="20"/>
        <v>40</v>
      </c>
      <c r="AW351">
        <v>2</v>
      </c>
      <c r="AZ351" s="27">
        <v>1</v>
      </c>
      <c r="BA351">
        <v>3</v>
      </c>
      <c r="BB351" s="21">
        <f t="shared" si="21"/>
        <v>30</v>
      </c>
      <c r="BC351" t="s">
        <v>242</v>
      </c>
      <c r="BF351" s="27">
        <v>1</v>
      </c>
      <c r="BI351">
        <v>2</v>
      </c>
      <c r="BL351" s="27">
        <v>1</v>
      </c>
      <c r="BM351">
        <v>2</v>
      </c>
      <c r="BP351" s="27">
        <v>1</v>
      </c>
      <c r="BQ351">
        <v>2</v>
      </c>
      <c r="BR351" s="21">
        <f t="shared" si="22"/>
        <v>20</v>
      </c>
      <c r="BS351" t="s">
        <v>3930</v>
      </c>
      <c r="BT351">
        <v>3</v>
      </c>
      <c r="BW351" s="27">
        <v>0</v>
      </c>
      <c r="BX351" s="24" t="s">
        <v>242</v>
      </c>
      <c r="BY351" s="21" t="s">
        <v>242</v>
      </c>
      <c r="BZ351" t="s">
        <v>242</v>
      </c>
      <c r="CA351" t="s">
        <v>242</v>
      </c>
      <c r="CD351" s="27">
        <v>0</v>
      </c>
      <c r="CF351" t="s">
        <v>242</v>
      </c>
      <c r="CG351" t="s">
        <v>242</v>
      </c>
      <c r="CI351" s="27">
        <v>0</v>
      </c>
      <c r="CK351" t="s">
        <v>242</v>
      </c>
      <c r="CN351" s="27">
        <v>0</v>
      </c>
      <c r="CO351" s="27">
        <v>0</v>
      </c>
      <c r="CP351" t="s">
        <v>242</v>
      </c>
      <c r="CQ351" t="s">
        <v>242</v>
      </c>
      <c r="CR351" t="s">
        <v>242</v>
      </c>
      <c r="CU351" s="27">
        <v>1</v>
      </c>
      <c r="CV351" t="s">
        <v>6988</v>
      </c>
      <c r="CW351">
        <v>1</v>
      </c>
      <c r="CZ351" s="27">
        <v>1</v>
      </c>
      <c r="DA351">
        <v>71824</v>
      </c>
      <c r="DB351">
        <v>2</v>
      </c>
      <c r="DD351" s="27">
        <v>1</v>
      </c>
      <c r="DE351" t="s">
        <v>242</v>
      </c>
      <c r="DF351" t="s">
        <v>242</v>
      </c>
      <c r="DH351" t="s">
        <v>242</v>
      </c>
      <c r="DI351">
        <v>98326</v>
      </c>
      <c r="DJ351">
        <v>2</v>
      </c>
      <c r="DL351" s="27">
        <v>0</v>
      </c>
      <c r="DM351" t="s">
        <v>242</v>
      </c>
      <c r="DN351" t="s">
        <v>242</v>
      </c>
      <c r="DP351">
        <v>1</v>
      </c>
      <c r="DS351" s="27">
        <v>0</v>
      </c>
      <c r="DU351" s="27">
        <v>0</v>
      </c>
      <c r="DW351" s="27">
        <v>0</v>
      </c>
      <c r="DY351" s="27">
        <v>1</v>
      </c>
      <c r="DZ351" t="s">
        <v>6989</v>
      </c>
      <c r="EA351" s="27">
        <v>0</v>
      </c>
      <c r="EC351" s="27">
        <v>0</v>
      </c>
      <c r="EE351" s="27">
        <v>0</v>
      </c>
      <c r="EG351" s="27">
        <v>0</v>
      </c>
      <c r="EI351" s="27">
        <v>1</v>
      </c>
      <c r="EJ351" t="s">
        <v>6990</v>
      </c>
      <c r="EK351" s="27">
        <v>1</v>
      </c>
      <c r="EL351" t="s">
        <v>6991</v>
      </c>
      <c r="EM351">
        <v>1</v>
      </c>
      <c r="EP351" s="27">
        <v>0</v>
      </c>
      <c r="EQ351" t="s">
        <v>242</v>
      </c>
      <c r="ER351" t="s">
        <v>242</v>
      </c>
      <c r="EU351" t="s">
        <v>242</v>
      </c>
      <c r="EV351" t="s">
        <v>242</v>
      </c>
      <c r="EX351" s="27">
        <v>0</v>
      </c>
      <c r="EY351" t="s">
        <v>242</v>
      </c>
      <c r="FA351" s="27">
        <v>0</v>
      </c>
      <c r="FB351" t="s">
        <v>242</v>
      </c>
      <c r="FD351" s="27">
        <v>0</v>
      </c>
      <c r="FE351" t="s">
        <v>242</v>
      </c>
      <c r="FG351" s="27">
        <v>0</v>
      </c>
      <c r="FH351" t="s">
        <v>242</v>
      </c>
      <c r="FJ351" t="s">
        <v>242</v>
      </c>
      <c r="FM351" s="27">
        <v>0</v>
      </c>
      <c r="FN351" t="s">
        <v>242</v>
      </c>
      <c r="FO351" t="s">
        <v>242</v>
      </c>
      <c r="FP351" t="s">
        <v>242</v>
      </c>
      <c r="FR351" s="27">
        <v>1</v>
      </c>
      <c r="FS351">
        <v>42</v>
      </c>
      <c r="FT351">
        <v>2</v>
      </c>
      <c r="FU351" t="s">
        <v>6992</v>
      </c>
      <c r="FV351" s="27">
        <v>0</v>
      </c>
      <c r="FW351" t="s">
        <v>242</v>
      </c>
      <c r="FX351" t="s">
        <v>242</v>
      </c>
      <c r="FY351" t="s">
        <v>242</v>
      </c>
      <c r="FZ351" t="s">
        <v>242</v>
      </c>
      <c r="GA351" t="s">
        <v>242</v>
      </c>
      <c r="GB351" t="s">
        <v>242</v>
      </c>
      <c r="GC351" t="s">
        <v>242</v>
      </c>
      <c r="GD351" t="s">
        <v>242</v>
      </c>
      <c r="GF351">
        <v>1</v>
      </c>
      <c r="GI351" s="27">
        <v>0</v>
      </c>
      <c r="GJ351" t="s">
        <v>242</v>
      </c>
      <c r="GK351" t="s">
        <v>242</v>
      </c>
      <c r="GM351" t="s">
        <v>242</v>
      </c>
      <c r="GP351" s="27">
        <v>1</v>
      </c>
      <c r="GQ351">
        <v>178</v>
      </c>
      <c r="GT351">
        <v>1</v>
      </c>
      <c r="GW351" s="27">
        <v>0</v>
      </c>
      <c r="GY351" s="27">
        <v>0</v>
      </c>
      <c r="HA351" t="s">
        <v>242</v>
      </c>
      <c r="HD351" s="27">
        <v>1</v>
      </c>
      <c r="HE351" t="s">
        <v>6993</v>
      </c>
      <c r="HF351">
        <v>1</v>
      </c>
      <c r="HI351">
        <v>0.55555555599999995</v>
      </c>
      <c r="HJ351">
        <v>0</v>
      </c>
      <c r="HK351">
        <v>0.5</v>
      </c>
      <c r="HL351">
        <v>0.66666666699999999</v>
      </c>
      <c r="HM351">
        <v>0.3</v>
      </c>
      <c r="HN351">
        <v>0</v>
      </c>
      <c r="HO351">
        <v>0</v>
      </c>
      <c r="HP351">
        <v>0.33333333300000001</v>
      </c>
      <c r="HQ351">
        <v>0</v>
      </c>
      <c r="HR351">
        <v>1</v>
      </c>
      <c r="HS351">
        <v>0</v>
      </c>
      <c r="HT351">
        <v>1</v>
      </c>
      <c r="HU351">
        <v>1</v>
      </c>
      <c r="HV351">
        <v>0.35185185200000002</v>
      </c>
      <c r="HW351">
        <v>0.241666667</v>
      </c>
      <c r="HX351">
        <v>0.46666666699999998</v>
      </c>
      <c r="HY351">
        <v>0.35339506199999998</v>
      </c>
      <c r="HZ351" t="s">
        <v>6994</v>
      </c>
      <c r="IA351" t="s">
        <v>266</v>
      </c>
      <c r="IB351" t="s">
        <v>6986</v>
      </c>
      <c r="IC351">
        <v>2992.7</v>
      </c>
      <c r="ID351">
        <v>2895.3</v>
      </c>
      <c r="IE351">
        <v>3538.9</v>
      </c>
      <c r="IF351">
        <v>3753.9</v>
      </c>
      <c r="IG351">
        <v>2992.7</v>
      </c>
    </row>
    <row r="352" spans="1:241" customFormat="1" ht="14" customHeight="1" x14ac:dyDescent="0.2">
      <c r="A352">
        <v>351</v>
      </c>
      <c r="B352">
        <v>380</v>
      </c>
      <c r="C352" s="1">
        <v>44801.605555555558</v>
      </c>
      <c r="D352" s="1">
        <v>44802.377083333333</v>
      </c>
      <c r="E352">
        <v>0</v>
      </c>
      <c r="F352" t="s">
        <v>240</v>
      </c>
      <c r="G352">
        <v>100</v>
      </c>
      <c r="H352">
        <v>66610</v>
      </c>
      <c r="I352">
        <v>1</v>
      </c>
      <c r="J352" s="1">
        <v>44802.377083333333</v>
      </c>
      <c r="K352" t="s">
        <v>6995</v>
      </c>
      <c r="L352" t="s">
        <v>242</v>
      </c>
      <c r="M352" t="s">
        <v>242</v>
      </c>
      <c r="N352" t="s">
        <v>6996</v>
      </c>
      <c r="O352" t="s">
        <v>6997</v>
      </c>
      <c r="P352">
        <v>34.029000000000003</v>
      </c>
      <c r="Q352">
        <v>-118.40049999999999</v>
      </c>
      <c r="R352" t="s">
        <v>245</v>
      </c>
      <c r="S352" t="s">
        <v>246</v>
      </c>
      <c r="T352" t="s">
        <v>6998</v>
      </c>
      <c r="V352" t="s">
        <v>6999</v>
      </c>
      <c r="W352" t="s">
        <v>7000</v>
      </c>
      <c r="X352">
        <v>7389</v>
      </c>
      <c r="Y352" t="s">
        <v>297</v>
      </c>
      <c r="Z352" t="s">
        <v>765</v>
      </c>
      <c r="AA352">
        <v>2020</v>
      </c>
      <c r="AC352">
        <v>0</v>
      </c>
      <c r="AF352">
        <v>12</v>
      </c>
      <c r="AG352" t="s">
        <v>242</v>
      </c>
      <c r="AJ352" s="27">
        <v>1</v>
      </c>
      <c r="AK352">
        <v>9</v>
      </c>
      <c r="AL352" s="27">
        <v>0</v>
      </c>
      <c r="AM352" s="24">
        <v>0</v>
      </c>
      <c r="AN352" s="27">
        <v>0</v>
      </c>
      <c r="AO352" s="24">
        <v>0</v>
      </c>
      <c r="AP352" t="s">
        <v>6127</v>
      </c>
      <c r="AQ352">
        <v>3</v>
      </c>
      <c r="AT352" s="27">
        <v>1</v>
      </c>
      <c r="AU352">
        <v>1</v>
      </c>
      <c r="AV352" s="21">
        <f t="shared" si="20"/>
        <v>8.3333333333333321</v>
      </c>
      <c r="AW352">
        <v>2</v>
      </c>
      <c r="AZ352" s="27">
        <v>1</v>
      </c>
      <c r="BA352">
        <v>3</v>
      </c>
      <c r="BB352" s="21">
        <f t="shared" si="21"/>
        <v>25</v>
      </c>
      <c r="BC352" t="s">
        <v>242</v>
      </c>
      <c r="BF352" s="27">
        <v>1</v>
      </c>
      <c r="BG352">
        <v>4.3</v>
      </c>
      <c r="BI352">
        <v>2</v>
      </c>
      <c r="BL352" s="27">
        <v>1</v>
      </c>
      <c r="BM352">
        <v>2</v>
      </c>
      <c r="BP352" s="27">
        <v>1</v>
      </c>
      <c r="BQ352">
        <v>5</v>
      </c>
      <c r="BR352" s="21">
        <f t="shared" si="22"/>
        <v>41.666666666666671</v>
      </c>
      <c r="BS352" t="s">
        <v>6197</v>
      </c>
      <c r="BT352">
        <v>3</v>
      </c>
      <c r="BW352" s="27">
        <v>1</v>
      </c>
      <c r="BX352">
        <v>6</v>
      </c>
      <c r="BY352" s="21">
        <f t="shared" si="23"/>
        <v>50</v>
      </c>
      <c r="BZ352">
        <v>2</v>
      </c>
      <c r="CA352">
        <v>1</v>
      </c>
      <c r="CD352" s="27">
        <v>0</v>
      </c>
      <c r="CF352" t="s">
        <v>242</v>
      </c>
      <c r="CG352" t="s">
        <v>242</v>
      </c>
      <c r="CI352" s="27">
        <v>1</v>
      </c>
      <c r="CJ352" t="s">
        <v>7001</v>
      </c>
      <c r="CK352">
        <v>1</v>
      </c>
      <c r="CN352" s="27">
        <v>1</v>
      </c>
      <c r="CO352" s="27">
        <v>0.5</v>
      </c>
      <c r="CP352" t="s">
        <v>242</v>
      </c>
      <c r="CQ352">
        <v>99</v>
      </c>
      <c r="CR352" t="s">
        <v>242</v>
      </c>
      <c r="CU352" s="27">
        <v>1</v>
      </c>
      <c r="CV352" t="s">
        <v>7002</v>
      </c>
      <c r="CW352">
        <v>1</v>
      </c>
      <c r="CZ352" s="27">
        <v>1</v>
      </c>
      <c r="DA352">
        <v>13945</v>
      </c>
      <c r="DB352">
        <v>2</v>
      </c>
      <c r="DD352" s="27">
        <v>1</v>
      </c>
      <c r="DE352">
        <v>162983</v>
      </c>
      <c r="DF352">
        <v>1</v>
      </c>
      <c r="DG352">
        <v>228373</v>
      </c>
      <c r="DH352">
        <v>1</v>
      </c>
      <c r="DI352" t="s">
        <v>242</v>
      </c>
      <c r="DJ352" t="s">
        <v>242</v>
      </c>
      <c r="DL352" s="27">
        <v>1</v>
      </c>
      <c r="DM352">
        <v>677994</v>
      </c>
      <c r="DN352">
        <v>1</v>
      </c>
      <c r="DP352">
        <v>1</v>
      </c>
      <c r="DS352" s="27">
        <v>1</v>
      </c>
      <c r="DT352" t="s">
        <v>7003</v>
      </c>
      <c r="DU352" s="27">
        <v>1</v>
      </c>
      <c r="DV352" s="2" t="s">
        <v>7004</v>
      </c>
      <c r="DW352" s="27">
        <v>1</v>
      </c>
      <c r="DX352" t="s">
        <v>7005</v>
      </c>
      <c r="DY352" s="27">
        <v>1</v>
      </c>
      <c r="DZ352" t="s">
        <v>7006</v>
      </c>
      <c r="EA352" s="27">
        <v>1</v>
      </c>
      <c r="EB352" s="2" t="s">
        <v>7007</v>
      </c>
      <c r="EC352" s="27">
        <v>1</v>
      </c>
      <c r="ED352" t="s">
        <v>7008</v>
      </c>
      <c r="EE352" s="27">
        <v>1</v>
      </c>
      <c r="EF352" t="s">
        <v>7009</v>
      </c>
      <c r="EG352" s="27">
        <v>1</v>
      </c>
      <c r="EH352" t="s">
        <v>7010</v>
      </c>
      <c r="EI352" s="27">
        <v>1</v>
      </c>
      <c r="EJ352" t="s">
        <v>7011</v>
      </c>
      <c r="EK352" s="27">
        <v>1</v>
      </c>
      <c r="EL352" t="s">
        <v>7012</v>
      </c>
      <c r="EM352">
        <v>4</v>
      </c>
      <c r="EP352" s="27">
        <v>0</v>
      </c>
      <c r="EQ352" t="s">
        <v>242</v>
      </c>
      <c r="ER352" t="s">
        <v>242</v>
      </c>
      <c r="EU352" t="s">
        <v>242</v>
      </c>
      <c r="EV352" t="s">
        <v>242</v>
      </c>
      <c r="EX352" s="27">
        <v>0</v>
      </c>
      <c r="EY352" t="s">
        <v>242</v>
      </c>
      <c r="FA352" s="27">
        <v>0</v>
      </c>
      <c r="FB352" t="s">
        <v>242</v>
      </c>
      <c r="FD352" s="27">
        <v>1</v>
      </c>
      <c r="FE352">
        <v>1997.04</v>
      </c>
      <c r="FG352" s="27">
        <v>0</v>
      </c>
      <c r="FH352" t="s">
        <v>242</v>
      </c>
      <c r="FJ352">
        <v>1</v>
      </c>
      <c r="FM352" s="27">
        <v>0</v>
      </c>
      <c r="FN352" t="s">
        <v>242</v>
      </c>
      <c r="FO352" t="s">
        <v>242</v>
      </c>
      <c r="FP352" t="s">
        <v>242</v>
      </c>
      <c r="FR352" s="27">
        <v>1</v>
      </c>
      <c r="FS352">
        <v>45</v>
      </c>
      <c r="FT352">
        <v>2</v>
      </c>
      <c r="FV352" s="27">
        <v>0</v>
      </c>
      <c r="FW352" t="s">
        <v>242</v>
      </c>
      <c r="FX352" t="s">
        <v>242</v>
      </c>
      <c r="FY352" t="s">
        <v>242</v>
      </c>
      <c r="FZ352" t="s">
        <v>242</v>
      </c>
      <c r="GA352" t="s">
        <v>242</v>
      </c>
      <c r="GB352" t="s">
        <v>242</v>
      </c>
      <c r="GC352" t="s">
        <v>242</v>
      </c>
      <c r="GD352" t="s">
        <v>242</v>
      </c>
      <c r="GF352">
        <v>1</v>
      </c>
      <c r="GI352" s="27">
        <v>0</v>
      </c>
      <c r="GJ352" t="s">
        <v>242</v>
      </c>
      <c r="GK352" t="s">
        <v>242</v>
      </c>
      <c r="GM352" t="s">
        <v>242</v>
      </c>
      <c r="GP352" s="27">
        <v>1</v>
      </c>
      <c r="GQ352">
        <v>402</v>
      </c>
      <c r="GS352" t="s">
        <v>7013</v>
      </c>
      <c r="GT352">
        <v>1</v>
      </c>
      <c r="GW352" s="27">
        <v>1</v>
      </c>
      <c r="GY352" s="27">
        <v>1</v>
      </c>
      <c r="HA352">
        <v>1</v>
      </c>
      <c r="HD352" s="27">
        <v>1</v>
      </c>
      <c r="HE352" s="2" t="s">
        <v>7014</v>
      </c>
      <c r="HF352">
        <v>1</v>
      </c>
      <c r="HI352">
        <v>0.66666666699999999</v>
      </c>
      <c r="HJ352">
        <v>1</v>
      </c>
      <c r="HK352">
        <v>0.75</v>
      </c>
      <c r="HL352">
        <v>1</v>
      </c>
      <c r="HM352">
        <v>1</v>
      </c>
      <c r="HN352">
        <v>0</v>
      </c>
      <c r="HO352">
        <v>0.25</v>
      </c>
      <c r="HP352">
        <v>0.33333333300000001</v>
      </c>
      <c r="HQ352">
        <v>0</v>
      </c>
      <c r="HR352">
        <v>1</v>
      </c>
      <c r="HS352">
        <v>1</v>
      </c>
      <c r="HT352">
        <v>1</v>
      </c>
      <c r="HU352">
        <v>1</v>
      </c>
      <c r="HV352">
        <v>0.80555555599999995</v>
      </c>
      <c r="HW352">
        <v>0.5625</v>
      </c>
      <c r="HX352">
        <v>0.66666666699999999</v>
      </c>
      <c r="HY352">
        <v>0.67824074099999998</v>
      </c>
      <c r="HZ352" t="s">
        <v>7015</v>
      </c>
      <c r="IA352" t="s">
        <v>266</v>
      </c>
      <c r="IB352" t="s">
        <v>6998</v>
      </c>
      <c r="IC352">
        <v>43215.012999999999</v>
      </c>
      <c r="ID352">
        <v>44327.038999999997</v>
      </c>
      <c r="IE352">
        <v>50533.389000000003</v>
      </c>
      <c r="IF352">
        <v>61594.305</v>
      </c>
      <c r="IG352">
        <v>43215.012999999999</v>
      </c>
    </row>
    <row r="353" spans="1:241" customFormat="1" ht="14" customHeight="1" x14ac:dyDescent="0.2">
      <c r="A353">
        <v>352</v>
      </c>
      <c r="B353">
        <v>381</v>
      </c>
      <c r="C353" s="1">
        <v>44802.377083333333</v>
      </c>
      <c r="D353" s="1">
        <v>44802.37777777778</v>
      </c>
      <c r="E353">
        <v>0</v>
      </c>
      <c r="F353" t="s">
        <v>240</v>
      </c>
      <c r="G353">
        <v>100</v>
      </c>
      <c r="H353">
        <v>65</v>
      </c>
      <c r="I353">
        <v>1</v>
      </c>
      <c r="J353" s="1">
        <v>44802.37777777778</v>
      </c>
      <c r="K353" t="s">
        <v>7016</v>
      </c>
      <c r="L353" t="s">
        <v>242</v>
      </c>
      <c r="M353" t="s">
        <v>242</v>
      </c>
      <c r="N353" t="s">
        <v>7017</v>
      </c>
      <c r="O353" t="s">
        <v>7018</v>
      </c>
      <c r="P353">
        <v>34.029000000000003</v>
      </c>
      <c r="Q353">
        <v>-118.40049999999999</v>
      </c>
      <c r="R353" t="s">
        <v>245</v>
      </c>
      <c r="S353" t="s">
        <v>246</v>
      </c>
      <c r="T353" t="s">
        <v>7019</v>
      </c>
      <c r="V353" t="s">
        <v>7020</v>
      </c>
      <c r="W353" t="s">
        <v>7021</v>
      </c>
      <c r="X353">
        <v>7372</v>
      </c>
      <c r="Y353" t="s">
        <v>1487</v>
      </c>
      <c r="Z353" t="s">
        <v>4195</v>
      </c>
      <c r="AA353">
        <v>2020</v>
      </c>
      <c r="AC353">
        <v>0</v>
      </c>
      <c r="AF353">
        <v>10</v>
      </c>
      <c r="AG353" t="s">
        <v>242</v>
      </c>
      <c r="AJ353" s="27">
        <v>0</v>
      </c>
      <c r="AK353" s="24">
        <v>0</v>
      </c>
      <c r="AL353" s="27">
        <v>0</v>
      </c>
      <c r="AM353" s="24">
        <v>0</v>
      </c>
      <c r="AN353" s="27">
        <v>0</v>
      </c>
      <c r="AO353" s="24">
        <v>0</v>
      </c>
      <c r="AQ353" t="s">
        <v>242</v>
      </c>
      <c r="AT353" s="27">
        <v>1</v>
      </c>
      <c r="AU353">
        <v>1</v>
      </c>
      <c r="AV353" s="21">
        <f t="shared" si="20"/>
        <v>10</v>
      </c>
      <c r="AW353">
        <v>2</v>
      </c>
      <c r="AZ353" s="27">
        <v>1</v>
      </c>
      <c r="BA353">
        <v>2</v>
      </c>
      <c r="BB353" s="21">
        <f t="shared" si="21"/>
        <v>20</v>
      </c>
      <c r="BC353" t="s">
        <v>242</v>
      </c>
      <c r="BF353" s="27">
        <v>1</v>
      </c>
      <c r="BI353">
        <v>2</v>
      </c>
      <c r="BL353" s="27">
        <v>1</v>
      </c>
      <c r="BM353">
        <v>2</v>
      </c>
      <c r="BP353" s="27">
        <v>1</v>
      </c>
      <c r="BQ353">
        <v>2</v>
      </c>
      <c r="BR353" s="21">
        <f t="shared" si="22"/>
        <v>20</v>
      </c>
      <c r="BS353" t="s">
        <v>4736</v>
      </c>
      <c r="BT353">
        <v>3</v>
      </c>
      <c r="BW353" s="27">
        <v>1</v>
      </c>
      <c r="BX353">
        <v>2</v>
      </c>
      <c r="BY353" s="21">
        <f t="shared" si="23"/>
        <v>20</v>
      </c>
      <c r="BZ353">
        <v>1</v>
      </c>
      <c r="CA353">
        <v>1</v>
      </c>
      <c r="CD353" s="27">
        <v>0</v>
      </c>
      <c r="CF353" t="s">
        <v>242</v>
      </c>
      <c r="CG353" t="s">
        <v>242</v>
      </c>
      <c r="CI353" s="27">
        <v>0</v>
      </c>
      <c r="CK353" t="s">
        <v>242</v>
      </c>
      <c r="CN353" s="27">
        <v>0</v>
      </c>
      <c r="CO353" s="27">
        <v>0</v>
      </c>
      <c r="CP353" t="s">
        <v>242</v>
      </c>
      <c r="CQ353" t="s">
        <v>242</v>
      </c>
      <c r="CR353" t="s">
        <v>242</v>
      </c>
      <c r="CU353" s="27">
        <v>1</v>
      </c>
      <c r="CV353" s="2" t="s">
        <v>7022</v>
      </c>
      <c r="CW353">
        <v>1</v>
      </c>
      <c r="CZ353" s="27">
        <v>0</v>
      </c>
      <c r="DA353" t="s">
        <v>242</v>
      </c>
      <c r="DB353" t="s">
        <v>242</v>
      </c>
      <c r="DD353" s="27">
        <v>0</v>
      </c>
      <c r="DE353" t="s">
        <v>242</v>
      </c>
      <c r="DF353" t="s">
        <v>242</v>
      </c>
      <c r="DH353" t="s">
        <v>242</v>
      </c>
      <c r="DI353" t="s">
        <v>242</v>
      </c>
      <c r="DJ353" t="s">
        <v>242</v>
      </c>
      <c r="DL353" s="27">
        <v>0</v>
      </c>
      <c r="DM353" t="s">
        <v>242</v>
      </c>
      <c r="DN353" t="s">
        <v>242</v>
      </c>
      <c r="DP353" t="s">
        <v>242</v>
      </c>
      <c r="DS353" s="27">
        <v>1</v>
      </c>
      <c r="DT353" t="s">
        <v>7023</v>
      </c>
      <c r="DU353" s="27">
        <v>1</v>
      </c>
      <c r="DV353" s="2" t="s">
        <v>7024</v>
      </c>
      <c r="DW353" s="27">
        <v>0</v>
      </c>
      <c r="DY353" s="27">
        <v>0.5</v>
      </c>
      <c r="DZ353" s="2" t="s">
        <v>7025</v>
      </c>
      <c r="EA353" s="27">
        <v>0</v>
      </c>
      <c r="EC353" s="27">
        <v>1</v>
      </c>
      <c r="ED353" t="s">
        <v>7026</v>
      </c>
      <c r="EE353" s="27">
        <v>1</v>
      </c>
      <c r="EF353" t="s">
        <v>7027</v>
      </c>
      <c r="EG353" s="27">
        <v>0</v>
      </c>
      <c r="EI353" s="27">
        <v>0</v>
      </c>
      <c r="EK353" s="27">
        <v>1</v>
      </c>
      <c r="EL353" t="s">
        <v>7028</v>
      </c>
      <c r="EM353">
        <v>1</v>
      </c>
      <c r="EP353" s="27">
        <v>0</v>
      </c>
      <c r="EQ353" t="s">
        <v>242</v>
      </c>
      <c r="ER353" t="s">
        <v>242</v>
      </c>
      <c r="EU353" t="s">
        <v>242</v>
      </c>
      <c r="EV353" t="s">
        <v>242</v>
      </c>
      <c r="EX353" s="27">
        <v>0</v>
      </c>
      <c r="EY353" t="s">
        <v>242</v>
      </c>
      <c r="FA353" s="27">
        <v>0</v>
      </c>
      <c r="FB353" t="s">
        <v>242</v>
      </c>
      <c r="FD353" s="27">
        <v>0</v>
      </c>
      <c r="FE353" t="s">
        <v>242</v>
      </c>
      <c r="FG353" s="27">
        <v>0</v>
      </c>
      <c r="FH353" t="s">
        <v>242</v>
      </c>
      <c r="FJ353" t="s">
        <v>242</v>
      </c>
      <c r="FM353" s="27">
        <v>0</v>
      </c>
      <c r="FN353" t="s">
        <v>242</v>
      </c>
      <c r="FO353" t="s">
        <v>242</v>
      </c>
      <c r="FP353" t="s">
        <v>242</v>
      </c>
      <c r="FR353" s="27">
        <v>1</v>
      </c>
      <c r="FS353">
        <v>24</v>
      </c>
      <c r="FT353">
        <v>2</v>
      </c>
      <c r="FV353" s="27">
        <v>0.5</v>
      </c>
      <c r="FW353" t="s">
        <v>242</v>
      </c>
      <c r="FX353" t="s">
        <v>242</v>
      </c>
      <c r="FY353">
        <v>66</v>
      </c>
      <c r="FZ353" t="s">
        <v>242</v>
      </c>
      <c r="GA353" t="s">
        <v>242</v>
      </c>
      <c r="GB353" t="s">
        <v>242</v>
      </c>
      <c r="GC353" t="s">
        <v>242</v>
      </c>
      <c r="GD353">
        <v>1</v>
      </c>
      <c r="GE353" t="s">
        <v>7029</v>
      </c>
      <c r="GF353">
        <v>1</v>
      </c>
      <c r="GI353" s="27">
        <v>0</v>
      </c>
      <c r="GJ353" t="s">
        <v>242</v>
      </c>
      <c r="GK353" t="s">
        <v>242</v>
      </c>
      <c r="GM353" t="s">
        <v>242</v>
      </c>
      <c r="GP353" s="27">
        <v>1</v>
      </c>
      <c r="GQ353">
        <v>549</v>
      </c>
      <c r="GT353">
        <v>1</v>
      </c>
      <c r="GW353" s="27">
        <v>0</v>
      </c>
      <c r="GY353" s="27">
        <v>0</v>
      </c>
      <c r="HA353" t="s">
        <v>242</v>
      </c>
      <c r="HD353" s="27">
        <v>1</v>
      </c>
      <c r="HE353" s="2" t="s">
        <v>7030</v>
      </c>
      <c r="HF353">
        <v>1</v>
      </c>
      <c r="HI353">
        <v>0.66666666699999999</v>
      </c>
      <c r="HJ353">
        <v>0</v>
      </c>
      <c r="HK353">
        <v>0.5</v>
      </c>
      <c r="HL353">
        <v>0</v>
      </c>
      <c r="HM353">
        <v>0.55000000000000004</v>
      </c>
      <c r="HN353">
        <v>0</v>
      </c>
      <c r="HO353">
        <v>0</v>
      </c>
      <c r="HP353">
        <v>0.5</v>
      </c>
      <c r="HQ353">
        <v>0</v>
      </c>
      <c r="HR353">
        <v>1</v>
      </c>
      <c r="HS353">
        <v>0</v>
      </c>
      <c r="HT353">
        <v>1</v>
      </c>
      <c r="HU353">
        <v>1</v>
      </c>
      <c r="HV353">
        <v>0.38888888900000002</v>
      </c>
      <c r="HW353">
        <v>0.13750000000000001</v>
      </c>
      <c r="HX353">
        <v>0.5</v>
      </c>
      <c r="HY353">
        <v>0.34212963000000002</v>
      </c>
      <c r="HZ353" t="s">
        <v>7031</v>
      </c>
      <c r="IA353" t="s">
        <v>266</v>
      </c>
      <c r="IB353" t="s">
        <v>7019</v>
      </c>
      <c r="IC353">
        <v>6489</v>
      </c>
      <c r="ID353">
        <v>8086</v>
      </c>
      <c r="IE353">
        <v>8803</v>
      </c>
      <c r="IF353">
        <v>7528</v>
      </c>
      <c r="IG353">
        <v>6489</v>
      </c>
    </row>
    <row r="354" spans="1:241" customFormat="1" ht="14" customHeight="1" x14ac:dyDescent="0.2">
      <c r="A354">
        <v>353</v>
      </c>
      <c r="B354">
        <v>382</v>
      </c>
      <c r="C354" s="1">
        <v>44802.378472222219</v>
      </c>
      <c r="D354" s="1">
        <v>44802.379861111112</v>
      </c>
      <c r="E354">
        <v>0</v>
      </c>
      <c r="F354" t="s">
        <v>240</v>
      </c>
      <c r="G354">
        <v>100</v>
      </c>
      <c r="H354">
        <v>108</v>
      </c>
      <c r="I354">
        <v>1</v>
      </c>
      <c r="J354" s="1">
        <v>44802.379861111112</v>
      </c>
      <c r="K354" t="s">
        <v>7032</v>
      </c>
      <c r="L354" t="s">
        <v>242</v>
      </c>
      <c r="M354" t="s">
        <v>242</v>
      </c>
      <c r="N354" t="s">
        <v>7033</v>
      </c>
      <c r="O354" t="s">
        <v>7034</v>
      </c>
      <c r="P354">
        <v>34.029000000000003</v>
      </c>
      <c r="Q354">
        <v>-118.40049999999999</v>
      </c>
      <c r="R354" t="s">
        <v>245</v>
      </c>
      <c r="S354" t="s">
        <v>246</v>
      </c>
      <c r="T354" t="s">
        <v>7035</v>
      </c>
      <c r="V354" t="s">
        <v>7036</v>
      </c>
      <c r="W354" t="s">
        <v>7037</v>
      </c>
      <c r="X354">
        <v>7372</v>
      </c>
      <c r="Y354" t="s">
        <v>297</v>
      </c>
      <c r="Z354" t="s">
        <v>1077</v>
      </c>
      <c r="AA354">
        <v>2020</v>
      </c>
      <c r="AC354">
        <v>0.5</v>
      </c>
      <c r="AD354">
        <v>14</v>
      </c>
      <c r="AF354">
        <v>11</v>
      </c>
      <c r="AG354" t="s">
        <v>242</v>
      </c>
      <c r="AJ354" s="27">
        <v>1</v>
      </c>
      <c r="AK354">
        <v>10</v>
      </c>
      <c r="AL354" s="27">
        <v>0</v>
      </c>
      <c r="AM354" s="24">
        <v>0</v>
      </c>
      <c r="AN354" s="27">
        <v>0</v>
      </c>
      <c r="AO354" s="24">
        <v>0</v>
      </c>
      <c r="AP354" t="s">
        <v>7038</v>
      </c>
      <c r="AQ354">
        <v>3</v>
      </c>
      <c r="AT354" s="27">
        <v>1</v>
      </c>
      <c r="AU354">
        <v>1</v>
      </c>
      <c r="AV354" s="21">
        <f t="shared" si="20"/>
        <v>9.0909090909090917</v>
      </c>
      <c r="AW354">
        <v>3</v>
      </c>
      <c r="AZ354" s="27">
        <v>1</v>
      </c>
      <c r="BA354">
        <v>2</v>
      </c>
      <c r="BB354" s="21">
        <f t="shared" si="21"/>
        <v>18.181818181818183</v>
      </c>
      <c r="BC354" t="s">
        <v>242</v>
      </c>
      <c r="BF354" s="27">
        <v>1</v>
      </c>
      <c r="BG354">
        <v>10.8</v>
      </c>
      <c r="BI354">
        <v>3</v>
      </c>
      <c r="BL354" s="27">
        <v>1</v>
      </c>
      <c r="BM354">
        <v>2</v>
      </c>
      <c r="BP354" s="27">
        <v>1</v>
      </c>
      <c r="BQ354">
        <v>4</v>
      </c>
      <c r="BR354" s="21">
        <f t="shared" si="22"/>
        <v>36.363636363636367</v>
      </c>
      <c r="BS354" t="s">
        <v>5477</v>
      </c>
      <c r="BT354">
        <v>3</v>
      </c>
      <c r="BW354" s="27">
        <v>1</v>
      </c>
      <c r="BX354">
        <v>4</v>
      </c>
      <c r="BY354" s="21">
        <f t="shared" si="23"/>
        <v>36.363636363636367</v>
      </c>
      <c r="BZ354">
        <v>1</v>
      </c>
      <c r="CA354">
        <v>3</v>
      </c>
      <c r="CD354" s="27">
        <v>0</v>
      </c>
      <c r="CF354" t="s">
        <v>242</v>
      </c>
      <c r="CG354" t="s">
        <v>242</v>
      </c>
      <c r="CI354" s="27">
        <v>1</v>
      </c>
      <c r="CJ354" t="s">
        <v>7039</v>
      </c>
      <c r="CK354">
        <v>1</v>
      </c>
      <c r="CN354" s="27">
        <v>1</v>
      </c>
      <c r="CO354" s="27">
        <v>0</v>
      </c>
      <c r="CP354" t="s">
        <v>242</v>
      </c>
      <c r="CQ354" t="s">
        <v>242</v>
      </c>
      <c r="CR354" t="s">
        <v>242</v>
      </c>
      <c r="CU354" s="27">
        <v>1</v>
      </c>
      <c r="CV354" t="s">
        <v>7040</v>
      </c>
      <c r="CW354">
        <v>1</v>
      </c>
      <c r="CZ354" s="27">
        <v>1</v>
      </c>
      <c r="DA354">
        <v>9842</v>
      </c>
      <c r="DB354">
        <v>2</v>
      </c>
      <c r="DD354" s="27">
        <v>1</v>
      </c>
      <c r="DE354">
        <v>34540</v>
      </c>
      <c r="DF354">
        <v>2</v>
      </c>
      <c r="DG354">
        <v>51176</v>
      </c>
      <c r="DH354">
        <v>2</v>
      </c>
      <c r="DI354" t="s">
        <v>242</v>
      </c>
      <c r="DJ354" t="s">
        <v>242</v>
      </c>
      <c r="DL354" s="27">
        <v>1</v>
      </c>
      <c r="DM354">
        <v>438210</v>
      </c>
      <c r="DN354">
        <v>2</v>
      </c>
      <c r="DP354">
        <v>4</v>
      </c>
      <c r="DS354" s="27">
        <v>1</v>
      </c>
      <c r="DT354" s="2" t="s">
        <v>7041</v>
      </c>
      <c r="DU354" s="27">
        <v>1</v>
      </c>
      <c r="DV354" t="s">
        <v>7042</v>
      </c>
      <c r="DW354" s="27">
        <v>1</v>
      </c>
      <c r="DX354" s="2" t="s">
        <v>7043</v>
      </c>
      <c r="DY354" s="27">
        <v>1</v>
      </c>
      <c r="DZ354" t="s">
        <v>7044</v>
      </c>
      <c r="EA354" s="27">
        <v>1</v>
      </c>
      <c r="EB354" s="2" t="s">
        <v>7045</v>
      </c>
      <c r="EC354" s="27">
        <v>1</v>
      </c>
      <c r="ED354" s="2" t="s">
        <v>7046</v>
      </c>
      <c r="EE354" s="27">
        <v>1</v>
      </c>
      <c r="EF354" s="2" t="s">
        <v>7047</v>
      </c>
      <c r="EG354" s="27">
        <v>1</v>
      </c>
      <c r="EH354" t="s">
        <v>7048</v>
      </c>
      <c r="EI354" s="27">
        <v>1</v>
      </c>
      <c r="EJ354" t="s">
        <v>7049</v>
      </c>
      <c r="EK354" s="27">
        <v>1</v>
      </c>
      <c r="EM354">
        <v>4</v>
      </c>
      <c r="EP354" s="27">
        <v>0</v>
      </c>
      <c r="EQ354" t="s">
        <v>242</v>
      </c>
      <c r="ER354" t="s">
        <v>242</v>
      </c>
      <c r="EU354" t="s">
        <v>242</v>
      </c>
      <c r="EV354" t="s">
        <v>242</v>
      </c>
      <c r="EX354" s="27">
        <v>0</v>
      </c>
      <c r="EY354" t="s">
        <v>242</v>
      </c>
      <c r="FA354" s="27">
        <v>0</v>
      </c>
      <c r="FB354" t="s">
        <v>242</v>
      </c>
      <c r="FD354" s="27">
        <v>1</v>
      </c>
      <c r="FE354">
        <v>260.14999999999998</v>
      </c>
      <c r="FG354" s="27">
        <v>1</v>
      </c>
      <c r="FH354">
        <v>17</v>
      </c>
      <c r="FJ354">
        <v>1</v>
      </c>
      <c r="FM354" s="27">
        <v>0</v>
      </c>
      <c r="FN354" t="s">
        <v>242</v>
      </c>
      <c r="FO354" t="s">
        <v>242</v>
      </c>
      <c r="FP354" t="s">
        <v>242</v>
      </c>
      <c r="FR354" s="27">
        <v>1</v>
      </c>
      <c r="FS354">
        <v>33.5</v>
      </c>
      <c r="FT354">
        <v>2</v>
      </c>
      <c r="FV354" s="27">
        <v>1</v>
      </c>
      <c r="FW354">
        <v>2.5</v>
      </c>
      <c r="FX354">
        <v>5.3</v>
      </c>
      <c r="FY354">
        <v>58.1</v>
      </c>
      <c r="FZ354">
        <v>31.2</v>
      </c>
      <c r="GA354" t="s">
        <v>242</v>
      </c>
      <c r="GB354" t="s">
        <v>242</v>
      </c>
      <c r="GC354" t="s">
        <v>242</v>
      </c>
      <c r="GD354">
        <v>1</v>
      </c>
      <c r="GF354">
        <v>1</v>
      </c>
      <c r="GI354" s="27">
        <v>1</v>
      </c>
      <c r="GJ354">
        <v>1</v>
      </c>
      <c r="GK354">
        <v>1</v>
      </c>
      <c r="GM354">
        <v>1</v>
      </c>
      <c r="GP354" s="27">
        <v>1</v>
      </c>
      <c r="GQ354">
        <v>298</v>
      </c>
      <c r="GT354">
        <v>1</v>
      </c>
      <c r="GW354" s="27">
        <v>0</v>
      </c>
      <c r="GY354" s="27">
        <v>0</v>
      </c>
      <c r="HA354" t="s">
        <v>242</v>
      </c>
      <c r="HD354" s="27">
        <v>1</v>
      </c>
      <c r="HE354" t="s">
        <v>7050</v>
      </c>
      <c r="HF354">
        <v>1</v>
      </c>
      <c r="HI354">
        <v>0.66666666699999999</v>
      </c>
      <c r="HJ354">
        <v>1</v>
      </c>
      <c r="HK354">
        <v>0.5</v>
      </c>
      <c r="HL354">
        <v>1</v>
      </c>
      <c r="HM354">
        <v>1</v>
      </c>
      <c r="HN354">
        <v>0</v>
      </c>
      <c r="HO354">
        <v>0.5</v>
      </c>
      <c r="HP354">
        <v>0.66666666699999999</v>
      </c>
      <c r="HQ354">
        <v>1</v>
      </c>
      <c r="HR354">
        <v>1</v>
      </c>
      <c r="HS354">
        <v>0</v>
      </c>
      <c r="HT354">
        <v>1</v>
      </c>
      <c r="HU354">
        <v>1</v>
      </c>
      <c r="HV354">
        <v>0.72222222199999997</v>
      </c>
      <c r="HW354">
        <v>0.625</v>
      </c>
      <c r="HX354">
        <v>0.73333333300000003</v>
      </c>
      <c r="HY354">
        <v>0.69351851900000006</v>
      </c>
      <c r="HZ354" t="s">
        <v>7035</v>
      </c>
      <c r="IA354" t="s">
        <v>266</v>
      </c>
      <c r="IB354" t="s">
        <v>7035</v>
      </c>
      <c r="IC354">
        <v>11171.297</v>
      </c>
      <c r="ID354">
        <v>12868</v>
      </c>
      <c r="IE354">
        <v>15785</v>
      </c>
      <c r="IF354">
        <v>17606</v>
      </c>
      <c r="IG354">
        <v>11171.297</v>
      </c>
    </row>
    <row r="355" spans="1:241" ht="14" customHeight="1" x14ac:dyDescent="0.2">
      <c r="A355" s="10">
        <v>354</v>
      </c>
      <c r="B355">
        <v>383</v>
      </c>
      <c r="C355" s="1">
        <v>44802.379861111112</v>
      </c>
      <c r="D355" s="1">
        <v>44802.380555555559</v>
      </c>
      <c r="E355">
        <v>0</v>
      </c>
      <c r="F355" t="s">
        <v>240</v>
      </c>
      <c r="G355">
        <v>100</v>
      </c>
      <c r="H355">
        <v>60</v>
      </c>
      <c r="I355">
        <v>1</v>
      </c>
      <c r="J355" s="1">
        <v>44802.380555555559</v>
      </c>
      <c r="K355" t="s">
        <v>7051</v>
      </c>
      <c r="L355" t="s">
        <v>242</v>
      </c>
      <c r="M355" t="s">
        <v>242</v>
      </c>
      <c r="N355" t="s">
        <v>7052</v>
      </c>
      <c r="O355" t="s">
        <v>7053</v>
      </c>
      <c r="P355">
        <v>34.029000000000003</v>
      </c>
      <c r="Q355">
        <v>-118.40049999999999</v>
      </c>
      <c r="R355" t="s">
        <v>245</v>
      </c>
      <c r="S355" t="s">
        <v>246</v>
      </c>
      <c r="T355" s="10" t="s">
        <v>7054</v>
      </c>
      <c r="V355" t="s">
        <v>7055</v>
      </c>
      <c r="W355" t="s">
        <v>7056</v>
      </c>
      <c r="X355">
        <v>5531</v>
      </c>
      <c r="Y355" s="10" t="s">
        <v>271</v>
      </c>
      <c r="Z355" s="10" t="s">
        <v>7057</v>
      </c>
      <c r="AA355" s="10">
        <v>2020</v>
      </c>
      <c r="AC355" s="10">
        <v>0</v>
      </c>
      <c r="AF355" s="10">
        <v>9</v>
      </c>
      <c r="AG355" t="s">
        <v>242</v>
      </c>
      <c r="AJ355" s="22">
        <v>1</v>
      </c>
      <c r="AK355" s="10">
        <v>5</v>
      </c>
      <c r="AL355" s="22">
        <v>0</v>
      </c>
      <c r="AM355" s="19">
        <v>0</v>
      </c>
      <c r="AN355" s="22">
        <v>0</v>
      </c>
      <c r="AO355" s="19">
        <v>0</v>
      </c>
      <c r="AP355" t="s">
        <v>7058</v>
      </c>
      <c r="AQ355">
        <v>3</v>
      </c>
      <c r="AT355" s="22">
        <v>1</v>
      </c>
      <c r="AU355" s="10">
        <v>1</v>
      </c>
      <c r="AV355" s="21">
        <f t="shared" si="20"/>
        <v>11.111111111111111</v>
      </c>
      <c r="AW355">
        <v>2</v>
      </c>
      <c r="AZ355" s="22">
        <v>1</v>
      </c>
      <c r="BA355" s="10">
        <v>2</v>
      </c>
      <c r="BB355" s="21">
        <f t="shared" si="21"/>
        <v>22.222222222222221</v>
      </c>
      <c r="BC355" t="s">
        <v>242</v>
      </c>
      <c r="BF355" s="22">
        <v>1</v>
      </c>
      <c r="BG355" s="10">
        <v>3.1</v>
      </c>
      <c r="BI355">
        <v>2</v>
      </c>
      <c r="BL355" s="22">
        <v>1</v>
      </c>
      <c r="BM355">
        <v>2</v>
      </c>
      <c r="BP355" s="22">
        <v>1</v>
      </c>
      <c r="BQ355" s="10">
        <v>2</v>
      </c>
      <c r="BR355" s="21">
        <f t="shared" si="22"/>
        <v>22.222222222222221</v>
      </c>
      <c r="BS355" s="10" t="s">
        <v>4736</v>
      </c>
      <c r="BT355" s="10">
        <v>3</v>
      </c>
      <c r="BW355" s="22">
        <v>1</v>
      </c>
      <c r="BX355" s="10">
        <v>1</v>
      </c>
      <c r="BY355" s="21">
        <f t="shared" si="23"/>
        <v>11.111111111111111</v>
      </c>
      <c r="BZ355" s="10">
        <v>2</v>
      </c>
      <c r="CA355" s="10">
        <v>3</v>
      </c>
      <c r="CD355" s="22">
        <v>0</v>
      </c>
      <c r="CF355" s="10" t="s">
        <v>242</v>
      </c>
      <c r="CG355" s="10" t="s">
        <v>242</v>
      </c>
      <c r="CI355" s="22">
        <v>0</v>
      </c>
      <c r="CK355" s="10" t="s">
        <v>242</v>
      </c>
      <c r="CN355" s="22">
        <v>0</v>
      </c>
      <c r="CO355" s="22">
        <v>0</v>
      </c>
      <c r="CP355" s="10" t="s">
        <v>242</v>
      </c>
      <c r="CQ355" s="10" t="s">
        <v>242</v>
      </c>
      <c r="CR355" s="10" t="s">
        <v>242</v>
      </c>
      <c r="CU355" s="22">
        <v>1</v>
      </c>
      <c r="CV355" s="11" t="s">
        <v>7059</v>
      </c>
      <c r="CW355" s="10">
        <v>1</v>
      </c>
      <c r="CZ355" s="22">
        <v>1</v>
      </c>
      <c r="DA355" s="10">
        <v>78926</v>
      </c>
      <c r="DB355" s="10">
        <v>2</v>
      </c>
      <c r="DD355" s="22">
        <v>0</v>
      </c>
      <c r="DE355" s="10" t="s">
        <v>242</v>
      </c>
      <c r="DF355" s="10" t="s">
        <v>242</v>
      </c>
      <c r="DH355" s="10" t="s">
        <v>242</v>
      </c>
      <c r="DI355" s="10" t="s">
        <v>242</v>
      </c>
      <c r="DJ355" s="10" t="s">
        <v>242</v>
      </c>
      <c r="DL355" s="22">
        <v>0</v>
      </c>
      <c r="DM355" s="10" t="s">
        <v>242</v>
      </c>
      <c r="DN355" s="10" t="s">
        <v>242</v>
      </c>
      <c r="DP355" s="10">
        <v>1</v>
      </c>
      <c r="DS355" s="27">
        <v>1</v>
      </c>
      <c r="DT355" s="2" t="s">
        <v>7060</v>
      </c>
      <c r="DU355" s="27">
        <v>1</v>
      </c>
      <c r="DV355" s="2" t="s">
        <v>7061</v>
      </c>
      <c r="DW355" s="27">
        <v>0</v>
      </c>
      <c r="DY355" s="27">
        <v>0.5</v>
      </c>
      <c r="DZ355" t="s">
        <v>7062</v>
      </c>
      <c r="EA355" s="27">
        <v>0</v>
      </c>
      <c r="EC355" s="27">
        <v>0</v>
      </c>
      <c r="EE355" s="27">
        <v>0</v>
      </c>
      <c r="EG355" s="27">
        <v>0</v>
      </c>
      <c r="EI355" s="27">
        <v>1</v>
      </c>
      <c r="EJ355" t="s">
        <v>7063</v>
      </c>
      <c r="EK355" s="27">
        <v>0</v>
      </c>
      <c r="EM355">
        <v>1</v>
      </c>
      <c r="EP355" s="22">
        <v>0</v>
      </c>
      <c r="EQ355" s="10" t="s">
        <v>242</v>
      </c>
      <c r="ER355" s="10" t="s">
        <v>242</v>
      </c>
      <c r="EU355" s="10" t="s">
        <v>242</v>
      </c>
      <c r="EV355" s="10" t="s">
        <v>242</v>
      </c>
      <c r="EX355" s="22">
        <v>0</v>
      </c>
      <c r="EY355" s="10" t="s">
        <v>242</v>
      </c>
      <c r="FA355" s="22">
        <v>0</v>
      </c>
      <c r="FB355" s="10" t="s">
        <v>242</v>
      </c>
      <c r="FD355" s="22">
        <v>0</v>
      </c>
      <c r="FE355" s="10" t="s">
        <v>242</v>
      </c>
      <c r="FG355" s="22">
        <v>0</v>
      </c>
      <c r="FH355" s="10" t="s">
        <v>242</v>
      </c>
      <c r="FJ355" s="10" t="s">
        <v>242</v>
      </c>
      <c r="FM355" s="22">
        <v>0</v>
      </c>
      <c r="FN355" s="10" t="s">
        <v>242</v>
      </c>
      <c r="FO355" s="10" t="s">
        <v>242</v>
      </c>
      <c r="FP355" s="10" t="s">
        <v>242</v>
      </c>
      <c r="FR355" s="22">
        <v>1</v>
      </c>
      <c r="FS355" s="10">
        <v>22.3</v>
      </c>
      <c r="FT355" s="10">
        <v>1</v>
      </c>
      <c r="FV355" s="22">
        <v>0.5</v>
      </c>
      <c r="FW355" s="10" t="s">
        <v>242</v>
      </c>
      <c r="FX355" s="10" t="s">
        <v>242</v>
      </c>
      <c r="FY355" s="10">
        <v>63.9</v>
      </c>
      <c r="FZ355" s="10" t="s">
        <v>242</v>
      </c>
      <c r="GA355" s="10" t="s">
        <v>242</v>
      </c>
      <c r="GB355" s="10" t="s">
        <v>242</v>
      </c>
      <c r="GC355" s="10" t="s">
        <v>242</v>
      </c>
      <c r="GD355" s="10">
        <v>1</v>
      </c>
      <c r="GE355" s="10" t="s">
        <v>7064</v>
      </c>
      <c r="GF355" s="10">
        <v>1</v>
      </c>
      <c r="GI355" s="22">
        <v>0</v>
      </c>
      <c r="GJ355" s="10" t="s">
        <v>242</v>
      </c>
      <c r="GK355" s="10" t="s">
        <v>242</v>
      </c>
      <c r="GM355" s="10" t="s">
        <v>242</v>
      </c>
      <c r="GP355" s="22">
        <v>1</v>
      </c>
      <c r="GQ355" s="10">
        <v>323</v>
      </c>
      <c r="GT355" s="10">
        <v>1</v>
      </c>
      <c r="GW355" s="22">
        <v>0</v>
      </c>
      <c r="GY355" s="22">
        <v>0</v>
      </c>
      <c r="HA355" s="10" t="s">
        <v>242</v>
      </c>
      <c r="HD355" s="22">
        <v>0</v>
      </c>
      <c r="HF355" s="10">
        <v>1</v>
      </c>
      <c r="HI355" s="10">
        <v>0.66666666699999999</v>
      </c>
      <c r="HJ355" s="10">
        <v>0</v>
      </c>
      <c r="HK355" s="10">
        <v>0.5</v>
      </c>
      <c r="HL355" s="10">
        <v>0.33333333300000001</v>
      </c>
      <c r="HM355" s="10">
        <v>0.35</v>
      </c>
      <c r="HN355" s="10">
        <v>0</v>
      </c>
      <c r="HO355" s="10">
        <v>0</v>
      </c>
      <c r="HP355" s="10">
        <v>0.5</v>
      </c>
      <c r="HQ355" s="10">
        <v>0</v>
      </c>
      <c r="HR355" s="10">
        <v>1</v>
      </c>
      <c r="HS355" s="10">
        <v>0</v>
      </c>
      <c r="HT355" s="10">
        <v>0</v>
      </c>
      <c r="HU355" s="10">
        <v>1</v>
      </c>
      <c r="HV355" s="10">
        <v>0.38888888900000002</v>
      </c>
      <c r="HW355" s="10">
        <v>0.170833333</v>
      </c>
      <c r="HX355" s="10">
        <v>0.3</v>
      </c>
      <c r="HY355" s="10">
        <v>0.28657407400000001</v>
      </c>
      <c r="HZ355" s="10" t="s">
        <v>7065</v>
      </c>
      <c r="IA355" s="10" t="s">
        <v>266</v>
      </c>
      <c r="IB355" s="10" t="s">
        <v>7054</v>
      </c>
      <c r="IC355" s="10">
        <v>9709.0030000000006</v>
      </c>
      <c r="ID355" s="10">
        <v>10106.321</v>
      </c>
      <c r="IE355" s="10">
        <v>10997.989</v>
      </c>
      <c r="IF355" s="10">
        <v>11154.722</v>
      </c>
      <c r="IG355" s="10">
        <v>9709.0030000000006</v>
      </c>
    </row>
    <row r="356" spans="1:241" customFormat="1" ht="14" customHeight="1" x14ac:dyDescent="0.2">
      <c r="A356">
        <v>355</v>
      </c>
      <c r="B356">
        <v>384</v>
      </c>
      <c r="C356" s="1">
        <v>44802.380555555559</v>
      </c>
      <c r="D356" s="1">
        <v>44802.381249999999</v>
      </c>
      <c r="E356">
        <v>0</v>
      </c>
      <c r="F356" t="s">
        <v>240</v>
      </c>
      <c r="G356">
        <v>100</v>
      </c>
      <c r="H356">
        <v>58</v>
      </c>
      <c r="I356">
        <v>1</v>
      </c>
      <c r="J356" s="1">
        <v>44802.381249999999</v>
      </c>
      <c r="K356" t="s">
        <v>7066</v>
      </c>
      <c r="L356" t="s">
        <v>242</v>
      </c>
      <c r="M356" t="s">
        <v>242</v>
      </c>
      <c r="N356" t="s">
        <v>7067</v>
      </c>
      <c r="O356" t="s">
        <v>7068</v>
      </c>
      <c r="P356">
        <v>34.029000000000003</v>
      </c>
      <c r="Q356">
        <v>-118.40049999999999</v>
      </c>
      <c r="R356" t="s">
        <v>245</v>
      </c>
      <c r="S356" t="s">
        <v>246</v>
      </c>
      <c r="T356" t="s">
        <v>7069</v>
      </c>
      <c r="V356" t="s">
        <v>7070</v>
      </c>
      <c r="W356">
        <v>7903107</v>
      </c>
      <c r="X356">
        <v>3674</v>
      </c>
      <c r="Y356" t="s">
        <v>297</v>
      </c>
      <c r="Z356" t="s">
        <v>1864</v>
      </c>
      <c r="AA356">
        <v>2020</v>
      </c>
      <c r="AC356">
        <v>0.5</v>
      </c>
      <c r="AF356">
        <v>8</v>
      </c>
      <c r="AG356" t="s">
        <v>242</v>
      </c>
      <c r="AJ356" s="27">
        <v>1</v>
      </c>
      <c r="AK356">
        <v>5</v>
      </c>
      <c r="AL356" s="27">
        <v>0</v>
      </c>
      <c r="AM356" s="24">
        <v>0</v>
      </c>
      <c r="AN356" s="27">
        <v>0</v>
      </c>
      <c r="AO356" s="24">
        <v>0</v>
      </c>
      <c r="AP356" t="s">
        <v>7071</v>
      </c>
      <c r="AQ356">
        <v>2</v>
      </c>
      <c r="AT356" s="27">
        <v>1</v>
      </c>
      <c r="AU356">
        <v>1</v>
      </c>
      <c r="AV356" s="21">
        <f t="shared" si="20"/>
        <v>12.5</v>
      </c>
      <c r="AW356">
        <v>3</v>
      </c>
      <c r="AZ356" s="27">
        <v>1</v>
      </c>
      <c r="BA356">
        <v>3</v>
      </c>
      <c r="BB356" s="21">
        <f t="shared" si="21"/>
        <v>37.5</v>
      </c>
      <c r="BC356" t="s">
        <v>242</v>
      </c>
      <c r="BF356" s="27">
        <v>1</v>
      </c>
      <c r="BI356">
        <v>3</v>
      </c>
      <c r="BL356" s="27">
        <v>1</v>
      </c>
      <c r="BM356">
        <v>2</v>
      </c>
      <c r="BP356" s="27">
        <v>0</v>
      </c>
      <c r="BQ356" t="s">
        <v>242</v>
      </c>
      <c r="BR356" s="21" t="s">
        <v>242</v>
      </c>
      <c r="BT356" t="s">
        <v>242</v>
      </c>
      <c r="BW356" s="27">
        <v>0</v>
      </c>
      <c r="BX356" s="24" t="s">
        <v>242</v>
      </c>
      <c r="BY356" s="21" t="s">
        <v>242</v>
      </c>
      <c r="BZ356" t="s">
        <v>242</v>
      </c>
      <c r="CA356" t="s">
        <v>242</v>
      </c>
      <c r="CD356" s="27">
        <v>0</v>
      </c>
      <c r="CF356" t="s">
        <v>242</v>
      </c>
      <c r="CG356" t="s">
        <v>242</v>
      </c>
      <c r="CI356" s="27">
        <v>1</v>
      </c>
      <c r="CJ356" t="s">
        <v>7072</v>
      </c>
      <c r="CK356">
        <v>1</v>
      </c>
      <c r="CN356" s="27">
        <v>1</v>
      </c>
      <c r="CO356" s="27">
        <v>0</v>
      </c>
      <c r="CP356" t="s">
        <v>242</v>
      </c>
      <c r="CQ356" t="s">
        <v>242</v>
      </c>
      <c r="CR356" t="s">
        <v>242</v>
      </c>
      <c r="CU356" s="27">
        <v>1</v>
      </c>
      <c r="CV356" t="s">
        <v>7073</v>
      </c>
      <c r="CW356">
        <v>1</v>
      </c>
      <c r="CZ356" s="27">
        <v>1</v>
      </c>
      <c r="DA356">
        <v>2335</v>
      </c>
      <c r="DB356">
        <v>2</v>
      </c>
      <c r="DD356" s="27">
        <v>1</v>
      </c>
      <c r="DE356" t="s">
        <v>242</v>
      </c>
      <c r="DF356" t="s">
        <v>242</v>
      </c>
      <c r="DH356" t="s">
        <v>242</v>
      </c>
      <c r="DI356">
        <v>29916</v>
      </c>
      <c r="DJ356">
        <v>2</v>
      </c>
      <c r="DL356" s="27">
        <v>1</v>
      </c>
      <c r="DM356">
        <v>5554692</v>
      </c>
      <c r="DN356">
        <v>2</v>
      </c>
      <c r="DP356">
        <v>1</v>
      </c>
      <c r="DS356" s="27">
        <v>1</v>
      </c>
      <c r="DT356" t="s">
        <v>7074</v>
      </c>
      <c r="DU356" s="27">
        <v>1</v>
      </c>
      <c r="DV356" t="s">
        <v>7075</v>
      </c>
      <c r="DW356" s="27">
        <v>1</v>
      </c>
      <c r="DX356" t="s">
        <v>7076</v>
      </c>
      <c r="DY356" s="27">
        <v>1</v>
      </c>
      <c r="DZ356" t="s">
        <v>7077</v>
      </c>
      <c r="EA356" s="27">
        <v>1</v>
      </c>
      <c r="EB356" s="2" t="s">
        <v>7078</v>
      </c>
      <c r="EC356" s="27">
        <v>1</v>
      </c>
      <c r="ED356" s="2" t="s">
        <v>7079</v>
      </c>
      <c r="EE356" s="27">
        <v>1</v>
      </c>
      <c r="EF356" s="2" t="s">
        <v>7080</v>
      </c>
      <c r="EG356" s="27">
        <v>1</v>
      </c>
      <c r="EH356" t="s">
        <v>7081</v>
      </c>
      <c r="EI356" s="27">
        <v>1</v>
      </c>
      <c r="EJ356" t="s">
        <v>7082</v>
      </c>
      <c r="EK356" s="27">
        <v>1</v>
      </c>
      <c r="EM356">
        <v>4</v>
      </c>
      <c r="EP356" s="27">
        <v>0</v>
      </c>
      <c r="EQ356" t="s">
        <v>242</v>
      </c>
      <c r="ER356" t="s">
        <v>242</v>
      </c>
      <c r="EU356" t="s">
        <v>242</v>
      </c>
      <c r="EV356" t="s">
        <v>242</v>
      </c>
      <c r="EX356" s="27">
        <v>1</v>
      </c>
      <c r="EY356">
        <v>151</v>
      </c>
      <c r="EZ356" t="s">
        <v>3418</v>
      </c>
      <c r="FA356" s="27">
        <v>1</v>
      </c>
      <c r="FB356" t="s">
        <v>242</v>
      </c>
      <c r="FC356" t="s">
        <v>6373</v>
      </c>
      <c r="FD356" s="27">
        <v>1</v>
      </c>
      <c r="FE356">
        <v>0</v>
      </c>
      <c r="FG356" s="27">
        <v>0</v>
      </c>
      <c r="FH356" t="s">
        <v>242</v>
      </c>
      <c r="FJ356">
        <v>4</v>
      </c>
      <c r="FM356" s="27">
        <v>1</v>
      </c>
      <c r="FN356" t="s">
        <v>242</v>
      </c>
      <c r="FO356" t="s">
        <v>242</v>
      </c>
      <c r="FP356" t="s">
        <v>242</v>
      </c>
      <c r="FQ356" t="s">
        <v>7083</v>
      </c>
      <c r="FR356" s="27">
        <v>1</v>
      </c>
      <c r="FS356">
        <v>24</v>
      </c>
      <c r="FT356">
        <v>2</v>
      </c>
      <c r="FV356" s="27">
        <v>1</v>
      </c>
      <c r="FW356">
        <v>1</v>
      </c>
      <c r="FX356">
        <v>5</v>
      </c>
      <c r="FY356">
        <v>50</v>
      </c>
      <c r="FZ356">
        <v>43</v>
      </c>
      <c r="GA356" t="s">
        <v>242</v>
      </c>
      <c r="GB356" t="s">
        <v>242</v>
      </c>
      <c r="GC356" t="s">
        <v>242</v>
      </c>
      <c r="GD356">
        <v>1</v>
      </c>
      <c r="GF356">
        <v>1</v>
      </c>
      <c r="GI356" s="27">
        <v>0</v>
      </c>
      <c r="GJ356" t="s">
        <v>242</v>
      </c>
      <c r="GK356" t="s">
        <v>242</v>
      </c>
      <c r="GM356" t="s">
        <v>242</v>
      </c>
      <c r="GP356" s="27">
        <v>1</v>
      </c>
      <c r="GQ356">
        <v>228</v>
      </c>
      <c r="GT356">
        <v>1</v>
      </c>
      <c r="GW356" s="27">
        <v>0.5</v>
      </c>
      <c r="GY356" s="27">
        <v>1</v>
      </c>
      <c r="HA356">
        <v>1</v>
      </c>
      <c r="HD356" s="27">
        <v>1</v>
      </c>
      <c r="HE356" t="s">
        <v>7084</v>
      </c>
      <c r="HF356">
        <v>1</v>
      </c>
      <c r="HI356">
        <v>0.44444444399999999</v>
      </c>
      <c r="HJ356">
        <v>1</v>
      </c>
      <c r="HK356">
        <v>0.5</v>
      </c>
      <c r="HL356">
        <v>1</v>
      </c>
      <c r="HM356">
        <v>1</v>
      </c>
      <c r="HN356">
        <v>0</v>
      </c>
      <c r="HO356">
        <v>0.75</v>
      </c>
      <c r="HP356">
        <v>1</v>
      </c>
      <c r="HQ356">
        <v>0</v>
      </c>
      <c r="HR356">
        <v>1</v>
      </c>
      <c r="HS356">
        <v>0.75</v>
      </c>
      <c r="HT356">
        <v>1</v>
      </c>
      <c r="HU356">
        <v>1</v>
      </c>
      <c r="HV356">
        <v>0.64814814799999998</v>
      </c>
      <c r="HW356">
        <v>0.6875</v>
      </c>
      <c r="HX356">
        <v>0.75</v>
      </c>
      <c r="HY356">
        <v>0.695216049</v>
      </c>
      <c r="HZ356" t="s">
        <v>7085</v>
      </c>
      <c r="IA356" t="s">
        <v>266</v>
      </c>
      <c r="IB356" t="s">
        <v>7069</v>
      </c>
      <c r="IC356">
        <v>6731</v>
      </c>
      <c r="ID356">
        <v>9763</v>
      </c>
      <c r="IE356">
        <v>16434</v>
      </c>
      <c r="IF356">
        <v>23601</v>
      </c>
      <c r="IG356">
        <v>6731</v>
      </c>
    </row>
    <row r="357" spans="1:241" customFormat="1" ht="14" customHeight="1" x14ac:dyDescent="0.2">
      <c r="A357">
        <v>356</v>
      </c>
      <c r="B357">
        <v>386</v>
      </c>
      <c r="C357" s="1">
        <v>44802.382638888892</v>
      </c>
      <c r="D357" s="1">
        <v>44802.382638888892</v>
      </c>
      <c r="E357">
        <v>0</v>
      </c>
      <c r="F357" t="s">
        <v>240</v>
      </c>
      <c r="G357">
        <v>100</v>
      </c>
      <c r="H357">
        <v>49</v>
      </c>
      <c r="I357">
        <v>1</v>
      </c>
      <c r="J357" s="1">
        <v>44802.383333333331</v>
      </c>
      <c r="K357" t="s">
        <v>7086</v>
      </c>
      <c r="L357" t="s">
        <v>242</v>
      </c>
      <c r="M357" t="s">
        <v>242</v>
      </c>
      <c r="N357" t="s">
        <v>7087</v>
      </c>
      <c r="O357" t="s">
        <v>7088</v>
      </c>
      <c r="P357">
        <v>34.029000000000003</v>
      </c>
      <c r="Q357">
        <v>-118.40049999999999</v>
      </c>
      <c r="R357" t="s">
        <v>245</v>
      </c>
      <c r="S357" t="s">
        <v>246</v>
      </c>
      <c r="T357" t="s">
        <v>7089</v>
      </c>
      <c r="V357" t="s">
        <v>7090</v>
      </c>
      <c r="W357">
        <v>1055102</v>
      </c>
      <c r="X357">
        <v>6321</v>
      </c>
      <c r="Y357" t="s">
        <v>319</v>
      </c>
      <c r="Z357" t="s">
        <v>890</v>
      </c>
      <c r="AA357">
        <v>2020</v>
      </c>
      <c r="AC357">
        <v>0</v>
      </c>
      <c r="AF357">
        <v>11</v>
      </c>
      <c r="AG357" t="s">
        <v>242</v>
      </c>
      <c r="AJ357" s="27">
        <v>1</v>
      </c>
      <c r="AK357">
        <v>10</v>
      </c>
      <c r="AL357" s="27">
        <v>0</v>
      </c>
      <c r="AM357" s="24">
        <v>0</v>
      </c>
      <c r="AN357" s="27">
        <v>0</v>
      </c>
      <c r="AO357" s="24">
        <v>0</v>
      </c>
      <c r="AP357" t="s">
        <v>7091</v>
      </c>
      <c r="AQ357">
        <v>3</v>
      </c>
      <c r="AT357" s="27">
        <v>1</v>
      </c>
      <c r="AU357">
        <v>1</v>
      </c>
      <c r="AV357" s="21">
        <f t="shared" si="20"/>
        <v>9.0909090909090917</v>
      </c>
      <c r="AW357">
        <v>2</v>
      </c>
      <c r="AZ357" s="27">
        <v>1</v>
      </c>
      <c r="BA357">
        <v>2</v>
      </c>
      <c r="BB357" s="21">
        <f t="shared" si="21"/>
        <v>18.181818181818183</v>
      </c>
      <c r="BC357" t="s">
        <v>242</v>
      </c>
      <c r="BF357" s="27">
        <v>0.5</v>
      </c>
      <c r="BI357">
        <v>2</v>
      </c>
      <c r="BL357" s="27">
        <v>1</v>
      </c>
      <c r="BM357">
        <v>2</v>
      </c>
      <c r="BP357" s="27">
        <v>1</v>
      </c>
      <c r="BQ357">
        <v>4</v>
      </c>
      <c r="BR357" s="21">
        <f t="shared" si="22"/>
        <v>36.363636363636367</v>
      </c>
      <c r="BS357" t="s">
        <v>7092</v>
      </c>
      <c r="BT357">
        <v>1</v>
      </c>
      <c r="BW357" s="27">
        <v>1</v>
      </c>
      <c r="BX357">
        <v>4</v>
      </c>
      <c r="BY357" s="21">
        <f t="shared" si="23"/>
        <v>36.363636363636367</v>
      </c>
      <c r="BZ357">
        <v>2</v>
      </c>
      <c r="CA357">
        <v>1</v>
      </c>
      <c r="CD357" s="27">
        <v>0</v>
      </c>
      <c r="CF357" t="s">
        <v>242</v>
      </c>
      <c r="CG357" t="s">
        <v>242</v>
      </c>
      <c r="CI357" s="27">
        <v>0</v>
      </c>
      <c r="CK357" t="s">
        <v>242</v>
      </c>
      <c r="CN357" s="27">
        <v>0</v>
      </c>
      <c r="CO357" s="27">
        <v>0</v>
      </c>
      <c r="CP357" t="s">
        <v>242</v>
      </c>
      <c r="CQ357" t="s">
        <v>242</v>
      </c>
      <c r="CR357" t="s">
        <v>242</v>
      </c>
      <c r="CU357" s="27">
        <v>0</v>
      </c>
      <c r="CW357" t="s">
        <v>242</v>
      </c>
      <c r="CZ357" s="27">
        <v>1</v>
      </c>
      <c r="DA357">
        <v>4050</v>
      </c>
      <c r="DB357">
        <v>2</v>
      </c>
      <c r="DD357" s="27">
        <v>1</v>
      </c>
      <c r="DE357">
        <v>12843</v>
      </c>
      <c r="DF357">
        <v>2</v>
      </c>
      <c r="DG357">
        <v>13009</v>
      </c>
      <c r="DH357">
        <v>2</v>
      </c>
      <c r="DI357" t="s">
        <v>242</v>
      </c>
      <c r="DJ357" t="s">
        <v>242</v>
      </c>
      <c r="DL357" s="27">
        <v>1</v>
      </c>
      <c r="DM357">
        <v>19767</v>
      </c>
      <c r="DN357">
        <v>2</v>
      </c>
      <c r="DP357">
        <v>4</v>
      </c>
      <c r="DS357" s="27">
        <v>1</v>
      </c>
      <c r="DT357" s="2" t="s">
        <v>7093</v>
      </c>
      <c r="DU357" s="27">
        <v>1</v>
      </c>
      <c r="DV357" s="2" t="s">
        <v>7094</v>
      </c>
      <c r="DW357" s="27">
        <v>0.5</v>
      </c>
      <c r="DX357" t="s">
        <v>7095</v>
      </c>
      <c r="DY357" s="27">
        <v>0</v>
      </c>
      <c r="EA357" s="27">
        <v>0</v>
      </c>
      <c r="EC357" s="27">
        <v>1</v>
      </c>
      <c r="ED357" s="2" t="s">
        <v>7096</v>
      </c>
      <c r="EE357" s="27">
        <v>1</v>
      </c>
      <c r="EF357" s="2" t="s">
        <v>7097</v>
      </c>
      <c r="EG357" s="27">
        <v>1</v>
      </c>
      <c r="EH357" t="s">
        <v>7098</v>
      </c>
      <c r="EI357" s="27">
        <v>1</v>
      </c>
      <c r="EJ357" t="s">
        <v>7099</v>
      </c>
      <c r="EK357" s="27">
        <v>1</v>
      </c>
      <c r="EM357">
        <v>4</v>
      </c>
      <c r="EP357" s="27">
        <v>0</v>
      </c>
      <c r="EQ357" t="s">
        <v>242</v>
      </c>
      <c r="ER357" t="s">
        <v>242</v>
      </c>
      <c r="EU357" t="s">
        <v>242</v>
      </c>
      <c r="EV357" t="s">
        <v>242</v>
      </c>
      <c r="EX357" s="27">
        <v>0</v>
      </c>
      <c r="EY357" t="s">
        <v>242</v>
      </c>
      <c r="FA357" s="27">
        <v>0</v>
      </c>
      <c r="FB357" t="s">
        <v>242</v>
      </c>
      <c r="FD357" s="27">
        <v>0</v>
      </c>
      <c r="FE357" t="s">
        <v>242</v>
      </c>
      <c r="FG357" s="27">
        <v>0</v>
      </c>
      <c r="FH357" t="s">
        <v>242</v>
      </c>
      <c r="FJ357" t="s">
        <v>242</v>
      </c>
      <c r="FM357" s="27">
        <v>0</v>
      </c>
      <c r="FN357" t="s">
        <v>242</v>
      </c>
      <c r="FO357" t="s">
        <v>242</v>
      </c>
      <c r="FP357" t="s">
        <v>242</v>
      </c>
      <c r="FR357" s="27">
        <v>1</v>
      </c>
      <c r="FS357">
        <v>65.099999999999994</v>
      </c>
      <c r="FT357">
        <v>1</v>
      </c>
      <c r="FV357" s="27">
        <v>1</v>
      </c>
      <c r="FW357">
        <v>33.5</v>
      </c>
      <c r="FX357">
        <v>6.1</v>
      </c>
      <c r="FY357">
        <v>57.3</v>
      </c>
      <c r="FZ357">
        <v>3.7</v>
      </c>
      <c r="GA357" t="s">
        <v>242</v>
      </c>
      <c r="GB357" t="s">
        <v>242</v>
      </c>
      <c r="GC357" t="s">
        <v>242</v>
      </c>
      <c r="GD357">
        <v>1</v>
      </c>
      <c r="GF357">
        <v>1</v>
      </c>
      <c r="GI357" s="27">
        <v>1</v>
      </c>
      <c r="GJ357">
        <v>0.99</v>
      </c>
      <c r="GK357" t="s">
        <v>242</v>
      </c>
      <c r="GM357">
        <v>1</v>
      </c>
      <c r="GP357" s="27">
        <v>1</v>
      </c>
      <c r="GQ357">
        <v>355</v>
      </c>
      <c r="GT357">
        <v>1</v>
      </c>
      <c r="GW357" s="27">
        <v>0</v>
      </c>
      <c r="GY357" s="27">
        <v>0</v>
      </c>
      <c r="HA357" t="s">
        <v>242</v>
      </c>
      <c r="HD357" s="27">
        <v>0</v>
      </c>
      <c r="HF357" t="s">
        <v>242</v>
      </c>
      <c r="HI357">
        <v>0.61111111100000004</v>
      </c>
      <c r="HJ357">
        <v>0</v>
      </c>
      <c r="HK357">
        <v>0</v>
      </c>
      <c r="HL357">
        <v>1</v>
      </c>
      <c r="HM357">
        <v>0.75</v>
      </c>
      <c r="HN357">
        <v>0</v>
      </c>
      <c r="HO357">
        <v>0</v>
      </c>
      <c r="HP357">
        <v>0.66666666699999999</v>
      </c>
      <c r="HQ357">
        <v>1</v>
      </c>
      <c r="HR357">
        <v>1</v>
      </c>
      <c r="HS357">
        <v>0</v>
      </c>
      <c r="HT357">
        <v>0</v>
      </c>
      <c r="HU357">
        <v>1</v>
      </c>
      <c r="HV357">
        <v>0.20370370400000001</v>
      </c>
      <c r="HW357">
        <v>0.4375</v>
      </c>
      <c r="HX357">
        <v>0.53333333299999997</v>
      </c>
      <c r="HY357">
        <v>0.39151234600000001</v>
      </c>
      <c r="HZ357" t="s">
        <v>7100</v>
      </c>
      <c r="IA357" t="s">
        <v>266</v>
      </c>
      <c r="IB357" t="s">
        <v>7089</v>
      </c>
      <c r="IC357">
        <v>22484</v>
      </c>
      <c r="ID357">
        <v>22359</v>
      </c>
      <c r="IE357">
        <v>22324</v>
      </c>
      <c r="IF357">
        <v>19728</v>
      </c>
      <c r="IG357">
        <v>22484</v>
      </c>
    </row>
    <row r="358" spans="1:241" customFormat="1" ht="14" customHeight="1" x14ac:dyDescent="0.2">
      <c r="A358">
        <v>357</v>
      </c>
      <c r="B358">
        <v>387</v>
      </c>
      <c r="C358" s="1">
        <v>44802.383333333331</v>
      </c>
      <c r="D358" s="1">
        <v>44802.384027777778</v>
      </c>
      <c r="E358">
        <v>0</v>
      </c>
      <c r="F358" t="s">
        <v>240</v>
      </c>
      <c r="G358">
        <v>100</v>
      </c>
      <c r="H358">
        <v>59</v>
      </c>
      <c r="I358">
        <v>1</v>
      </c>
      <c r="J358" s="1">
        <v>44802.384027777778</v>
      </c>
      <c r="K358" t="s">
        <v>7101</v>
      </c>
      <c r="L358" t="s">
        <v>242</v>
      </c>
      <c r="M358" t="s">
        <v>242</v>
      </c>
      <c r="N358" t="s">
        <v>7102</v>
      </c>
      <c r="O358" t="s">
        <v>7103</v>
      </c>
      <c r="P358">
        <v>34.029000000000003</v>
      </c>
      <c r="Q358">
        <v>-118.40049999999999</v>
      </c>
      <c r="R358" t="s">
        <v>245</v>
      </c>
      <c r="S358" t="s">
        <v>246</v>
      </c>
      <c r="T358" t="s">
        <v>7104</v>
      </c>
      <c r="V358" t="s">
        <v>7105</v>
      </c>
      <c r="W358" t="s">
        <v>7106</v>
      </c>
      <c r="X358">
        <v>3826</v>
      </c>
      <c r="Y358" t="s">
        <v>350</v>
      </c>
      <c r="Z358" t="s">
        <v>1032</v>
      </c>
      <c r="AA358">
        <v>2020</v>
      </c>
      <c r="AC358">
        <v>1</v>
      </c>
      <c r="AD358">
        <v>15</v>
      </c>
      <c r="AF358">
        <v>10</v>
      </c>
      <c r="AG358" t="s">
        <v>242</v>
      </c>
      <c r="AJ358" s="27">
        <v>1</v>
      </c>
      <c r="AK358">
        <v>2</v>
      </c>
      <c r="AL358" s="27">
        <v>0</v>
      </c>
      <c r="AM358" s="24">
        <v>0</v>
      </c>
      <c r="AN358" s="27">
        <v>0</v>
      </c>
      <c r="AO358" s="24">
        <v>0</v>
      </c>
      <c r="AP358" t="s">
        <v>7107</v>
      </c>
      <c r="AQ358">
        <v>3</v>
      </c>
      <c r="AT358" s="27">
        <v>1</v>
      </c>
      <c r="AU358">
        <v>1</v>
      </c>
      <c r="AV358" s="21">
        <f t="shared" si="20"/>
        <v>10</v>
      </c>
      <c r="AW358">
        <v>2</v>
      </c>
      <c r="AZ358" s="27">
        <v>1</v>
      </c>
      <c r="BA358">
        <v>2</v>
      </c>
      <c r="BB358" s="21">
        <f t="shared" si="21"/>
        <v>20</v>
      </c>
      <c r="BC358" t="s">
        <v>242</v>
      </c>
      <c r="BF358" s="27">
        <v>1</v>
      </c>
      <c r="BI358">
        <v>2</v>
      </c>
      <c r="BL358" s="27">
        <v>1</v>
      </c>
      <c r="BM358">
        <v>2</v>
      </c>
      <c r="BP358" s="27">
        <v>1</v>
      </c>
      <c r="BQ358">
        <v>3</v>
      </c>
      <c r="BR358" s="21">
        <f t="shared" si="22"/>
        <v>30</v>
      </c>
      <c r="BS358" t="s">
        <v>3455</v>
      </c>
      <c r="BT358">
        <v>3</v>
      </c>
      <c r="BW358" s="27">
        <v>0</v>
      </c>
      <c r="BX358" s="24" t="s">
        <v>242</v>
      </c>
      <c r="BY358" s="21" t="s">
        <v>242</v>
      </c>
      <c r="BZ358" t="s">
        <v>242</v>
      </c>
      <c r="CA358" t="s">
        <v>242</v>
      </c>
      <c r="CD358" s="27">
        <v>0</v>
      </c>
      <c r="CF358" t="s">
        <v>242</v>
      </c>
      <c r="CG358" t="s">
        <v>242</v>
      </c>
      <c r="CI358" s="27">
        <v>1</v>
      </c>
      <c r="CJ358" t="s">
        <v>7108</v>
      </c>
      <c r="CK358">
        <v>1</v>
      </c>
      <c r="CN358" s="27">
        <v>1</v>
      </c>
      <c r="CO358" s="27">
        <v>0.5</v>
      </c>
      <c r="CP358" t="s">
        <v>242</v>
      </c>
      <c r="CQ358">
        <v>100</v>
      </c>
      <c r="CR358" t="s">
        <v>242</v>
      </c>
      <c r="CS358" s="2" t="s">
        <v>7109</v>
      </c>
      <c r="CU358" s="27">
        <v>1</v>
      </c>
      <c r="CV358" t="s">
        <v>7110</v>
      </c>
      <c r="CW358">
        <v>1</v>
      </c>
      <c r="CZ358" s="27">
        <v>1</v>
      </c>
      <c r="DA358">
        <v>10961</v>
      </c>
      <c r="DB358">
        <v>2</v>
      </c>
      <c r="DD358" s="27">
        <v>1</v>
      </c>
      <c r="DE358" t="s">
        <v>242</v>
      </c>
      <c r="DF358" t="s">
        <v>242</v>
      </c>
      <c r="DH358" t="s">
        <v>242</v>
      </c>
      <c r="DI358">
        <v>41705</v>
      </c>
      <c r="DJ358">
        <v>2</v>
      </c>
      <c r="DL358" s="27">
        <v>1</v>
      </c>
      <c r="DM358">
        <v>115270</v>
      </c>
      <c r="DN358">
        <v>2</v>
      </c>
      <c r="DP358">
        <v>1</v>
      </c>
      <c r="DS358" s="27">
        <v>0</v>
      </c>
      <c r="DU358" s="27">
        <v>1</v>
      </c>
      <c r="DV358" t="s">
        <v>7111</v>
      </c>
      <c r="DW358" s="27">
        <v>1</v>
      </c>
      <c r="DX358" t="s">
        <v>7112</v>
      </c>
      <c r="DY358" s="27">
        <v>1</v>
      </c>
      <c r="DZ358" t="s">
        <v>7113</v>
      </c>
      <c r="EA358" s="27">
        <v>0</v>
      </c>
      <c r="EC358" s="27">
        <v>1</v>
      </c>
      <c r="ED358" t="s">
        <v>7114</v>
      </c>
      <c r="EE358" s="27">
        <v>1</v>
      </c>
      <c r="EF358" t="s">
        <v>7114</v>
      </c>
      <c r="EG358" s="27">
        <v>0</v>
      </c>
      <c r="EI358" s="27">
        <v>1</v>
      </c>
      <c r="EJ358" t="s">
        <v>7115</v>
      </c>
      <c r="EK358" s="27">
        <v>1</v>
      </c>
      <c r="EM358">
        <v>1</v>
      </c>
      <c r="EP358" s="27">
        <v>0</v>
      </c>
      <c r="EQ358" t="s">
        <v>242</v>
      </c>
      <c r="ER358" t="s">
        <v>242</v>
      </c>
      <c r="EU358" t="s">
        <v>242</v>
      </c>
      <c r="EV358" t="s">
        <v>242</v>
      </c>
      <c r="EX358" s="27">
        <v>0.5</v>
      </c>
      <c r="EY358">
        <v>426</v>
      </c>
      <c r="EZ358" t="s">
        <v>3434</v>
      </c>
      <c r="FA358" s="27">
        <v>0</v>
      </c>
      <c r="FB358" t="s">
        <v>242</v>
      </c>
      <c r="FD358" s="27">
        <v>0.5</v>
      </c>
      <c r="FE358">
        <v>426</v>
      </c>
      <c r="FG358" s="27">
        <v>0</v>
      </c>
      <c r="FH358" t="s">
        <v>242</v>
      </c>
      <c r="FJ358">
        <v>1</v>
      </c>
      <c r="FM358" s="27">
        <v>1</v>
      </c>
      <c r="FN358">
        <v>10.199999999999999</v>
      </c>
      <c r="FO358">
        <v>65.3</v>
      </c>
      <c r="FP358">
        <v>24.6</v>
      </c>
      <c r="FR358" s="27">
        <v>1</v>
      </c>
      <c r="FS358">
        <v>39.799999999999997</v>
      </c>
      <c r="FT358">
        <v>2</v>
      </c>
      <c r="FV358" s="27">
        <v>1</v>
      </c>
      <c r="FW358" t="s">
        <v>242</v>
      </c>
      <c r="FX358" t="s">
        <v>242</v>
      </c>
      <c r="FY358" t="s">
        <v>242</v>
      </c>
      <c r="FZ358" t="s">
        <v>242</v>
      </c>
      <c r="GA358" t="s">
        <v>242</v>
      </c>
      <c r="GB358" t="s">
        <v>242</v>
      </c>
      <c r="GC358" t="s">
        <v>242</v>
      </c>
      <c r="GD358">
        <v>1</v>
      </c>
      <c r="GE358" t="s">
        <v>7116</v>
      </c>
      <c r="GF358">
        <v>1</v>
      </c>
      <c r="GI358" s="27">
        <v>0.5</v>
      </c>
      <c r="GJ358" t="s">
        <v>242</v>
      </c>
      <c r="GK358">
        <v>1</v>
      </c>
      <c r="GM358">
        <v>1</v>
      </c>
      <c r="GP358" s="27">
        <v>1</v>
      </c>
      <c r="GQ358">
        <v>183</v>
      </c>
      <c r="GT358">
        <v>1</v>
      </c>
      <c r="GW358" s="27">
        <v>1</v>
      </c>
      <c r="GY358" s="27">
        <v>1</v>
      </c>
      <c r="HA358">
        <v>1</v>
      </c>
      <c r="HD358" s="27">
        <v>1</v>
      </c>
      <c r="HE358" t="s">
        <v>7117</v>
      </c>
      <c r="HF358">
        <v>1</v>
      </c>
      <c r="HI358">
        <v>0.55555555599999995</v>
      </c>
      <c r="HJ358">
        <v>1</v>
      </c>
      <c r="HK358">
        <v>0.75</v>
      </c>
      <c r="HL358">
        <v>1</v>
      </c>
      <c r="HM358">
        <v>0.7</v>
      </c>
      <c r="HN358">
        <v>0</v>
      </c>
      <c r="HO358">
        <v>0.25</v>
      </c>
      <c r="HP358">
        <v>1</v>
      </c>
      <c r="HQ358">
        <v>0.5</v>
      </c>
      <c r="HR358">
        <v>1</v>
      </c>
      <c r="HS358">
        <v>1</v>
      </c>
      <c r="HT358">
        <v>1</v>
      </c>
      <c r="HU358">
        <v>1</v>
      </c>
      <c r="HV358">
        <v>0.76851851900000001</v>
      </c>
      <c r="HW358">
        <v>0.48749999999999999</v>
      </c>
      <c r="HX358">
        <v>0.9</v>
      </c>
      <c r="HY358">
        <v>0.71867283999999998</v>
      </c>
      <c r="HZ358" t="s">
        <v>7118</v>
      </c>
      <c r="IA358" t="s">
        <v>266</v>
      </c>
      <c r="IB358" t="s">
        <v>7104</v>
      </c>
      <c r="IC358">
        <v>5163</v>
      </c>
      <c r="ID358">
        <v>5339</v>
      </c>
      <c r="IE358">
        <v>6319</v>
      </c>
      <c r="IF358">
        <v>6848</v>
      </c>
      <c r="IG358">
        <v>5163</v>
      </c>
    </row>
    <row r="359" spans="1:241" customFormat="1" ht="14" customHeight="1" x14ac:dyDescent="0.2">
      <c r="A359">
        <v>358</v>
      </c>
      <c r="B359">
        <v>388</v>
      </c>
      <c r="C359" s="1">
        <v>44802.384722222225</v>
      </c>
      <c r="D359" s="1">
        <v>44802.385416666664</v>
      </c>
      <c r="E359">
        <v>0</v>
      </c>
      <c r="F359" t="s">
        <v>240</v>
      </c>
      <c r="G359">
        <v>100</v>
      </c>
      <c r="H359">
        <v>60</v>
      </c>
      <c r="I359">
        <v>1</v>
      </c>
      <c r="J359" s="1">
        <v>44802.385416666664</v>
      </c>
      <c r="K359" t="s">
        <v>7119</v>
      </c>
      <c r="L359" t="s">
        <v>242</v>
      </c>
      <c r="M359" t="s">
        <v>242</v>
      </c>
      <c r="N359" t="s">
        <v>7120</v>
      </c>
      <c r="O359" t="s">
        <v>7121</v>
      </c>
      <c r="P359">
        <v>34.029000000000003</v>
      </c>
      <c r="Q359">
        <v>-118.40049999999999</v>
      </c>
      <c r="R359" t="s">
        <v>245</v>
      </c>
      <c r="S359" t="s">
        <v>246</v>
      </c>
      <c r="T359" t="s">
        <v>7122</v>
      </c>
      <c r="V359" t="s">
        <v>7123</v>
      </c>
      <c r="W359">
        <v>9158106</v>
      </c>
      <c r="X359">
        <v>2810</v>
      </c>
      <c r="Y359" t="s">
        <v>418</v>
      </c>
      <c r="Z359" t="s">
        <v>1838</v>
      </c>
      <c r="AA359">
        <v>2021</v>
      </c>
      <c r="AC359">
        <v>0.5</v>
      </c>
      <c r="AD359">
        <v>14</v>
      </c>
      <c r="AF359">
        <v>8</v>
      </c>
      <c r="AG359" t="s">
        <v>242</v>
      </c>
      <c r="AJ359" s="27">
        <v>1</v>
      </c>
      <c r="AK359">
        <v>2</v>
      </c>
      <c r="AL359" s="27">
        <v>0</v>
      </c>
      <c r="AM359" s="24">
        <v>0</v>
      </c>
      <c r="AN359" s="27">
        <v>0</v>
      </c>
      <c r="AO359" s="24">
        <v>0</v>
      </c>
      <c r="AQ359">
        <v>3</v>
      </c>
      <c r="AT359" s="27">
        <v>1</v>
      </c>
      <c r="AU359">
        <v>1</v>
      </c>
      <c r="AV359" s="21">
        <f t="shared" si="20"/>
        <v>12.5</v>
      </c>
      <c r="AW359">
        <v>2</v>
      </c>
      <c r="AZ359" s="27">
        <v>1</v>
      </c>
      <c r="BA359">
        <v>3</v>
      </c>
      <c r="BB359" s="21">
        <f t="shared" si="21"/>
        <v>37.5</v>
      </c>
      <c r="BC359" t="s">
        <v>242</v>
      </c>
      <c r="BF359" s="27">
        <v>1</v>
      </c>
      <c r="BG359">
        <v>7.4</v>
      </c>
      <c r="BI359">
        <v>2</v>
      </c>
      <c r="BL359" s="27">
        <v>1</v>
      </c>
      <c r="BM359">
        <v>2</v>
      </c>
      <c r="BP359" s="27">
        <v>1</v>
      </c>
      <c r="BQ359">
        <v>2</v>
      </c>
      <c r="BR359" s="21">
        <f t="shared" si="22"/>
        <v>25</v>
      </c>
      <c r="BS359" t="s">
        <v>4736</v>
      </c>
      <c r="BT359">
        <v>3</v>
      </c>
      <c r="BW359" s="27">
        <v>1</v>
      </c>
      <c r="BX359">
        <v>2</v>
      </c>
      <c r="BY359" s="21">
        <f t="shared" si="23"/>
        <v>25</v>
      </c>
      <c r="BZ359">
        <v>2</v>
      </c>
      <c r="CA359">
        <v>3</v>
      </c>
      <c r="CD359" s="27">
        <v>0</v>
      </c>
      <c r="CF359" t="s">
        <v>242</v>
      </c>
      <c r="CG359" t="s">
        <v>242</v>
      </c>
      <c r="CI359" s="27">
        <v>1</v>
      </c>
      <c r="CJ359" t="s">
        <v>7124</v>
      </c>
      <c r="CK359">
        <v>1</v>
      </c>
      <c r="CN359" s="27">
        <v>1</v>
      </c>
      <c r="CO359" s="27">
        <v>0.5</v>
      </c>
      <c r="CP359" t="s">
        <v>242</v>
      </c>
      <c r="CQ359">
        <v>100</v>
      </c>
      <c r="CR359" t="s">
        <v>242</v>
      </c>
      <c r="CS359" t="s">
        <v>7125</v>
      </c>
      <c r="CU359" s="27">
        <v>1</v>
      </c>
      <c r="CV359" s="2" t="s">
        <v>7126</v>
      </c>
      <c r="CW359">
        <v>1</v>
      </c>
      <c r="CZ359" s="27">
        <v>1</v>
      </c>
      <c r="DA359">
        <v>15024643</v>
      </c>
      <c r="DB359">
        <v>2</v>
      </c>
      <c r="DD359" s="27">
        <v>1</v>
      </c>
      <c r="DE359" t="s">
        <v>242</v>
      </c>
      <c r="DF359" t="s">
        <v>242</v>
      </c>
      <c r="DG359">
        <v>9159243</v>
      </c>
      <c r="DH359">
        <v>2</v>
      </c>
      <c r="DI359" t="s">
        <v>242</v>
      </c>
      <c r="DJ359" t="s">
        <v>242</v>
      </c>
      <c r="DL359" s="27">
        <v>1</v>
      </c>
      <c r="DM359">
        <v>8400000</v>
      </c>
      <c r="DN359">
        <v>2</v>
      </c>
      <c r="DP359">
        <v>4</v>
      </c>
      <c r="DS359" s="27">
        <v>1</v>
      </c>
      <c r="DT359" t="s">
        <v>7127</v>
      </c>
      <c r="DU359" s="27">
        <v>1</v>
      </c>
      <c r="DV359" t="s">
        <v>7128</v>
      </c>
      <c r="DW359" s="27">
        <v>1</v>
      </c>
      <c r="DX359" t="s">
        <v>7129</v>
      </c>
      <c r="DY359" s="27">
        <v>1</v>
      </c>
      <c r="DZ359" s="2" t="s">
        <v>7130</v>
      </c>
      <c r="EA359" s="27">
        <v>1</v>
      </c>
      <c r="EB359" s="2" t="s">
        <v>7131</v>
      </c>
      <c r="EC359" s="27">
        <v>1</v>
      </c>
      <c r="ED359" t="s">
        <v>7132</v>
      </c>
      <c r="EE359" s="27">
        <v>1</v>
      </c>
      <c r="EF359" t="s">
        <v>7133</v>
      </c>
      <c r="EG359" s="27">
        <v>1</v>
      </c>
      <c r="EH359" t="s">
        <v>7134</v>
      </c>
      <c r="EI359" s="27">
        <v>1</v>
      </c>
      <c r="EJ359" t="s">
        <v>7135</v>
      </c>
      <c r="EK359" s="27">
        <v>1</v>
      </c>
      <c r="EM359">
        <v>4</v>
      </c>
      <c r="EP359" s="27">
        <v>0</v>
      </c>
      <c r="EQ359" t="s">
        <v>242</v>
      </c>
      <c r="ER359" t="s">
        <v>242</v>
      </c>
      <c r="EU359" t="s">
        <v>242</v>
      </c>
      <c r="EV359" t="s">
        <v>242</v>
      </c>
      <c r="EX359" s="27">
        <v>1</v>
      </c>
      <c r="EY359">
        <v>80920.399999999994</v>
      </c>
      <c r="EZ359" t="s">
        <v>3434</v>
      </c>
      <c r="FA359" s="27">
        <v>0</v>
      </c>
      <c r="FB359" t="s">
        <v>242</v>
      </c>
      <c r="FD359" s="27">
        <v>1</v>
      </c>
      <c r="FE359">
        <v>65463.7</v>
      </c>
      <c r="FG359" s="27">
        <v>0</v>
      </c>
      <c r="FH359" t="s">
        <v>242</v>
      </c>
      <c r="FJ359">
        <v>1</v>
      </c>
      <c r="FM359" s="27">
        <v>1</v>
      </c>
      <c r="FN359">
        <v>12</v>
      </c>
      <c r="FO359">
        <v>62</v>
      </c>
      <c r="FP359">
        <v>26</v>
      </c>
      <c r="FR359" s="27">
        <v>1</v>
      </c>
      <c r="FS359">
        <v>21</v>
      </c>
      <c r="FT359">
        <v>2</v>
      </c>
      <c r="FV359" s="27">
        <v>0.5</v>
      </c>
      <c r="FW359" t="s">
        <v>242</v>
      </c>
      <c r="FX359" t="s">
        <v>242</v>
      </c>
      <c r="FY359">
        <v>76</v>
      </c>
      <c r="FZ359" t="s">
        <v>242</v>
      </c>
      <c r="GA359" t="s">
        <v>242</v>
      </c>
      <c r="GB359" t="s">
        <v>242</v>
      </c>
      <c r="GC359" t="s">
        <v>242</v>
      </c>
      <c r="GD359">
        <v>1</v>
      </c>
      <c r="GE359" t="s">
        <v>7136</v>
      </c>
      <c r="GF359">
        <v>1</v>
      </c>
      <c r="GI359" s="27">
        <v>1</v>
      </c>
      <c r="GJ359">
        <v>1</v>
      </c>
      <c r="GK359">
        <v>1</v>
      </c>
      <c r="GL359" t="s">
        <v>7137</v>
      </c>
      <c r="GM359">
        <v>1</v>
      </c>
      <c r="GP359" s="27">
        <v>1</v>
      </c>
      <c r="GQ359">
        <v>279</v>
      </c>
      <c r="GT359">
        <v>1</v>
      </c>
      <c r="GW359" s="27">
        <v>0</v>
      </c>
      <c r="GY359" s="27">
        <v>0</v>
      </c>
      <c r="HA359" t="s">
        <v>242</v>
      </c>
      <c r="HD359" s="27">
        <v>1</v>
      </c>
      <c r="HE359" t="s">
        <v>7138</v>
      </c>
      <c r="HF359">
        <v>1</v>
      </c>
      <c r="HI359">
        <v>0.66666666699999999</v>
      </c>
      <c r="HJ359">
        <v>1</v>
      </c>
      <c r="HK359">
        <v>0.75</v>
      </c>
      <c r="HL359">
        <v>1</v>
      </c>
      <c r="HM359">
        <v>1</v>
      </c>
      <c r="HN359">
        <v>0</v>
      </c>
      <c r="HO359">
        <v>0.5</v>
      </c>
      <c r="HP359">
        <v>0.83333333300000001</v>
      </c>
      <c r="HQ359">
        <v>1</v>
      </c>
      <c r="HR359">
        <v>1</v>
      </c>
      <c r="HS359">
        <v>0</v>
      </c>
      <c r="HT359">
        <v>1</v>
      </c>
      <c r="HU359">
        <v>1</v>
      </c>
      <c r="HV359">
        <v>0.80555555599999995</v>
      </c>
      <c r="HW359">
        <v>0.625</v>
      </c>
      <c r="HX359">
        <v>0.76666666699999997</v>
      </c>
      <c r="HY359">
        <v>0.73240740699999995</v>
      </c>
      <c r="HZ359" t="s">
        <v>7139</v>
      </c>
      <c r="IA359" t="s">
        <v>266</v>
      </c>
      <c r="IB359" t="s">
        <v>7122</v>
      </c>
      <c r="IC359">
        <v>8918.9</v>
      </c>
      <c r="ID359">
        <v>8856.2999999999993</v>
      </c>
      <c r="IE359">
        <v>10323</v>
      </c>
      <c r="IF359">
        <v>12698.6</v>
      </c>
      <c r="IG359">
        <v>8918.9</v>
      </c>
    </row>
    <row r="360" spans="1:241" customFormat="1" ht="14" customHeight="1" x14ac:dyDescent="0.2">
      <c r="A360">
        <v>359</v>
      </c>
      <c r="B360">
        <v>389</v>
      </c>
      <c r="C360" s="1">
        <v>44802.394444444442</v>
      </c>
      <c r="D360" s="1">
        <v>44802.395138888889</v>
      </c>
      <c r="E360">
        <v>0</v>
      </c>
      <c r="F360" t="s">
        <v>240</v>
      </c>
      <c r="G360">
        <v>100</v>
      </c>
      <c r="H360">
        <v>48</v>
      </c>
      <c r="I360">
        <v>1</v>
      </c>
      <c r="J360" s="1">
        <v>44802.395138888889</v>
      </c>
      <c r="K360" t="s">
        <v>7140</v>
      </c>
      <c r="L360" t="s">
        <v>242</v>
      </c>
      <c r="M360" t="s">
        <v>242</v>
      </c>
      <c r="N360" t="s">
        <v>7141</v>
      </c>
      <c r="O360" t="s">
        <v>7142</v>
      </c>
      <c r="P360">
        <v>34.029000000000003</v>
      </c>
      <c r="Q360">
        <v>-118.40049999999999</v>
      </c>
      <c r="R360" t="s">
        <v>245</v>
      </c>
      <c r="S360" t="s">
        <v>246</v>
      </c>
      <c r="T360" t="s">
        <v>7143</v>
      </c>
      <c r="U360" s="24">
        <v>6201</v>
      </c>
      <c r="V360" t="s">
        <v>7144</v>
      </c>
      <c r="W360" t="s">
        <v>7145</v>
      </c>
      <c r="X360">
        <v>4512</v>
      </c>
      <c r="Y360" t="s">
        <v>476</v>
      </c>
      <c r="Z360" t="s">
        <v>4555</v>
      </c>
      <c r="AA360">
        <v>2019</v>
      </c>
      <c r="AC360">
        <v>0.5</v>
      </c>
      <c r="AD360">
        <v>15</v>
      </c>
      <c r="AF360">
        <v>10</v>
      </c>
      <c r="AG360" t="s">
        <v>242</v>
      </c>
      <c r="AJ360" s="27">
        <v>0</v>
      </c>
      <c r="AK360" s="24">
        <v>0</v>
      </c>
      <c r="AL360" s="27">
        <v>0</v>
      </c>
      <c r="AM360" s="24">
        <v>0</v>
      </c>
      <c r="AN360" s="27">
        <v>0</v>
      </c>
      <c r="AO360" s="24">
        <v>0</v>
      </c>
      <c r="AQ360" t="s">
        <v>242</v>
      </c>
      <c r="AT360" s="27">
        <v>1</v>
      </c>
      <c r="AU360">
        <v>1</v>
      </c>
      <c r="AV360" s="21">
        <f t="shared" si="20"/>
        <v>10</v>
      </c>
      <c r="AW360">
        <v>2</v>
      </c>
      <c r="AZ360" s="27">
        <v>1</v>
      </c>
      <c r="BA360">
        <v>2</v>
      </c>
      <c r="BB360" s="21">
        <f t="shared" si="21"/>
        <v>20</v>
      </c>
      <c r="BC360" t="s">
        <v>242</v>
      </c>
      <c r="BF360" s="27">
        <v>0</v>
      </c>
      <c r="BI360" t="s">
        <v>242</v>
      </c>
      <c r="BL360" s="27">
        <v>1</v>
      </c>
      <c r="BM360">
        <v>2</v>
      </c>
      <c r="BP360" s="27">
        <v>1</v>
      </c>
      <c r="BQ360">
        <v>2</v>
      </c>
      <c r="BR360" s="21">
        <f t="shared" si="22"/>
        <v>20</v>
      </c>
      <c r="BT360">
        <v>1</v>
      </c>
      <c r="BW360" s="27">
        <v>1</v>
      </c>
      <c r="BX360">
        <v>2</v>
      </c>
      <c r="BY360" s="21">
        <f t="shared" si="23"/>
        <v>20</v>
      </c>
      <c r="BZ360">
        <v>1</v>
      </c>
      <c r="CA360">
        <v>1</v>
      </c>
      <c r="CD360" s="27">
        <v>0</v>
      </c>
      <c r="CF360" t="s">
        <v>242</v>
      </c>
      <c r="CG360" t="s">
        <v>242</v>
      </c>
      <c r="CI360" s="27">
        <v>1</v>
      </c>
      <c r="CJ360" t="s">
        <v>7146</v>
      </c>
      <c r="CK360">
        <v>1</v>
      </c>
      <c r="CN360" s="27">
        <v>0</v>
      </c>
      <c r="CO360" s="27">
        <v>0</v>
      </c>
      <c r="CP360" t="s">
        <v>242</v>
      </c>
      <c r="CQ360" t="s">
        <v>242</v>
      </c>
      <c r="CR360" t="s">
        <v>242</v>
      </c>
      <c r="CU360" s="27">
        <v>0</v>
      </c>
      <c r="CW360" t="s">
        <v>242</v>
      </c>
      <c r="CZ360" s="27">
        <v>1</v>
      </c>
      <c r="DA360">
        <v>41143000</v>
      </c>
      <c r="DB360">
        <v>2</v>
      </c>
      <c r="DC360" t="s">
        <v>7147</v>
      </c>
      <c r="DD360" s="27">
        <v>1</v>
      </c>
      <c r="DE360">
        <v>274000</v>
      </c>
      <c r="DF360">
        <v>2</v>
      </c>
      <c r="DG360">
        <v>296000</v>
      </c>
      <c r="DH360">
        <v>2</v>
      </c>
      <c r="DI360" t="s">
        <v>242</v>
      </c>
      <c r="DJ360" t="s">
        <v>242</v>
      </c>
      <c r="DK360" t="s">
        <v>7148</v>
      </c>
      <c r="DL360" s="27">
        <v>1</v>
      </c>
      <c r="DM360">
        <v>22042000</v>
      </c>
      <c r="DN360">
        <v>2</v>
      </c>
      <c r="DO360" t="s">
        <v>7149</v>
      </c>
      <c r="DP360">
        <v>1</v>
      </c>
      <c r="DS360" s="27">
        <v>1</v>
      </c>
      <c r="DT360" t="s">
        <v>7150</v>
      </c>
      <c r="DU360" s="27">
        <v>1</v>
      </c>
      <c r="DV360" t="s">
        <v>7151</v>
      </c>
      <c r="DW360" s="27">
        <v>1</v>
      </c>
      <c r="DX360" s="2" t="s">
        <v>7152</v>
      </c>
      <c r="DY360" s="27">
        <v>1</v>
      </c>
      <c r="DZ360" t="s">
        <v>7153</v>
      </c>
      <c r="EA360" s="27">
        <v>1</v>
      </c>
      <c r="EB360" t="s">
        <v>7154</v>
      </c>
      <c r="EC360" s="27">
        <v>1</v>
      </c>
      <c r="ED360" t="s">
        <v>7155</v>
      </c>
      <c r="EE360" s="27">
        <v>1</v>
      </c>
      <c r="EF360" s="2" t="s">
        <v>7156</v>
      </c>
      <c r="EG360" s="27">
        <v>1</v>
      </c>
      <c r="EH360" t="s">
        <v>7157</v>
      </c>
      <c r="EI360" s="27">
        <v>1</v>
      </c>
      <c r="EJ360" t="s">
        <v>7158</v>
      </c>
      <c r="EK360" s="27">
        <v>1</v>
      </c>
      <c r="EM360">
        <v>1</v>
      </c>
      <c r="EP360" s="27">
        <v>0</v>
      </c>
      <c r="EQ360" t="s">
        <v>242</v>
      </c>
      <c r="ER360" t="s">
        <v>242</v>
      </c>
      <c r="EU360" t="s">
        <v>242</v>
      </c>
      <c r="EV360" t="s">
        <v>242</v>
      </c>
      <c r="EX360" s="27">
        <v>0</v>
      </c>
      <c r="EY360" t="s">
        <v>242</v>
      </c>
      <c r="FA360" s="27">
        <v>0</v>
      </c>
      <c r="FB360" t="s">
        <v>242</v>
      </c>
      <c r="FD360" s="27">
        <v>1</v>
      </c>
      <c r="FE360">
        <v>2250.31</v>
      </c>
      <c r="FG360" s="27">
        <v>0</v>
      </c>
      <c r="FH360" t="s">
        <v>242</v>
      </c>
      <c r="FJ360">
        <v>1</v>
      </c>
      <c r="FM360" s="27">
        <v>1</v>
      </c>
      <c r="FN360">
        <v>10</v>
      </c>
      <c r="FO360">
        <v>33</v>
      </c>
      <c r="FP360">
        <v>57</v>
      </c>
      <c r="FQ360" t="s">
        <v>7159</v>
      </c>
      <c r="FR360" s="27">
        <v>1</v>
      </c>
      <c r="FS360">
        <v>41</v>
      </c>
      <c r="FT360">
        <v>2</v>
      </c>
      <c r="FV360" s="27">
        <v>1</v>
      </c>
      <c r="FW360">
        <v>16.600000000000001</v>
      </c>
      <c r="FX360">
        <v>14.5</v>
      </c>
      <c r="FY360">
        <v>54.3</v>
      </c>
      <c r="FZ360">
        <v>5.6</v>
      </c>
      <c r="GA360" t="s">
        <v>242</v>
      </c>
      <c r="GB360" t="s">
        <v>242</v>
      </c>
      <c r="GC360" t="s">
        <v>242</v>
      </c>
      <c r="GD360">
        <v>1</v>
      </c>
      <c r="GE360" t="s">
        <v>7160</v>
      </c>
      <c r="GF360">
        <v>1</v>
      </c>
      <c r="GI360" s="27">
        <v>0</v>
      </c>
      <c r="GJ360" t="s">
        <v>242</v>
      </c>
      <c r="GK360" t="s">
        <v>242</v>
      </c>
      <c r="GM360" t="s">
        <v>242</v>
      </c>
      <c r="GP360" s="44">
        <v>1</v>
      </c>
      <c r="GQ360">
        <v>189</v>
      </c>
      <c r="GT360" t="s">
        <v>242</v>
      </c>
      <c r="GW360" s="27">
        <v>0</v>
      </c>
      <c r="GY360" s="27">
        <v>0</v>
      </c>
      <c r="HA360" t="s">
        <v>242</v>
      </c>
      <c r="HD360" s="27">
        <v>1</v>
      </c>
      <c r="HE360" t="s">
        <v>7161</v>
      </c>
      <c r="HF360">
        <v>1</v>
      </c>
      <c r="HI360">
        <v>0.55555555599999995</v>
      </c>
      <c r="HJ360">
        <v>1</v>
      </c>
      <c r="HK360">
        <v>0</v>
      </c>
      <c r="HL360">
        <v>1</v>
      </c>
      <c r="HM360">
        <v>1</v>
      </c>
      <c r="HN360">
        <v>0</v>
      </c>
      <c r="HO360">
        <v>0.25</v>
      </c>
      <c r="HP360">
        <v>1</v>
      </c>
      <c r="HQ360">
        <v>0</v>
      </c>
      <c r="HR360">
        <v>0</v>
      </c>
      <c r="HS360">
        <v>0</v>
      </c>
      <c r="HT360">
        <v>1</v>
      </c>
      <c r="HU360">
        <v>1</v>
      </c>
      <c r="HV360">
        <v>0.51851851900000001</v>
      </c>
      <c r="HW360">
        <v>0.5625</v>
      </c>
      <c r="HX360">
        <v>0.4</v>
      </c>
      <c r="HY360">
        <v>0.49367284</v>
      </c>
      <c r="HZ360" t="s">
        <v>7162</v>
      </c>
      <c r="IA360" t="s">
        <v>266</v>
      </c>
      <c r="IB360" t="s">
        <v>7143</v>
      </c>
      <c r="IC360">
        <v>45768</v>
      </c>
      <c r="ID360">
        <v>17337</v>
      </c>
      <c r="IE360">
        <v>29882</v>
      </c>
      <c r="IF360">
        <v>48971</v>
      </c>
      <c r="IG360">
        <v>45768</v>
      </c>
    </row>
    <row r="361" spans="1:241" customFormat="1" ht="14" customHeight="1" x14ac:dyDescent="0.2">
      <c r="A361">
        <v>360</v>
      </c>
      <c r="B361">
        <v>391</v>
      </c>
      <c r="C361" s="1">
        <v>44802.395833333336</v>
      </c>
      <c r="D361" s="1">
        <v>44802.396527777775</v>
      </c>
      <c r="E361">
        <v>0</v>
      </c>
      <c r="F361" t="s">
        <v>240</v>
      </c>
      <c r="G361">
        <v>100</v>
      </c>
      <c r="H361">
        <v>46</v>
      </c>
      <c r="I361">
        <v>1</v>
      </c>
      <c r="J361" s="1">
        <v>44802.396527777775</v>
      </c>
      <c r="K361" t="s">
        <v>7163</v>
      </c>
      <c r="L361" t="s">
        <v>242</v>
      </c>
      <c r="M361" t="s">
        <v>242</v>
      </c>
      <c r="N361" t="s">
        <v>7164</v>
      </c>
      <c r="O361" t="s">
        <v>7165</v>
      </c>
      <c r="P361">
        <v>34.029000000000003</v>
      </c>
      <c r="Q361">
        <v>-118.40049999999999</v>
      </c>
      <c r="R361" t="s">
        <v>245</v>
      </c>
      <c r="S361" t="s">
        <v>246</v>
      </c>
      <c r="T361" t="s">
        <v>7166</v>
      </c>
      <c r="V361" t="s">
        <v>7167</v>
      </c>
      <c r="W361">
        <v>16255101</v>
      </c>
      <c r="X361">
        <v>3842</v>
      </c>
      <c r="Y361" t="s">
        <v>350</v>
      </c>
      <c r="Z361" t="s">
        <v>992</v>
      </c>
      <c r="AA361">
        <v>2020</v>
      </c>
      <c r="AC361">
        <v>0</v>
      </c>
      <c r="AF361">
        <v>10</v>
      </c>
      <c r="AG361" t="s">
        <v>242</v>
      </c>
      <c r="AJ361" s="27">
        <v>1</v>
      </c>
      <c r="AK361">
        <v>4</v>
      </c>
      <c r="AL361" s="27">
        <v>0</v>
      </c>
      <c r="AM361" s="24">
        <v>0</v>
      </c>
      <c r="AN361" s="27">
        <v>1</v>
      </c>
      <c r="AO361">
        <v>1</v>
      </c>
      <c r="AP361" t="s">
        <v>7168</v>
      </c>
      <c r="AQ361">
        <v>3</v>
      </c>
      <c r="AT361" s="27">
        <v>1</v>
      </c>
      <c r="AU361">
        <v>1</v>
      </c>
      <c r="AV361" s="21">
        <f t="shared" si="20"/>
        <v>10</v>
      </c>
      <c r="AW361">
        <v>2</v>
      </c>
      <c r="AZ361" s="27">
        <v>1</v>
      </c>
      <c r="BA361">
        <v>2</v>
      </c>
      <c r="BB361" s="21">
        <f t="shared" si="21"/>
        <v>20</v>
      </c>
      <c r="BC361" t="s">
        <v>242</v>
      </c>
      <c r="BF361" s="27">
        <v>1</v>
      </c>
      <c r="BI361">
        <v>2</v>
      </c>
      <c r="BL361" s="27">
        <v>1</v>
      </c>
      <c r="BM361">
        <v>2</v>
      </c>
      <c r="BP361" s="27">
        <v>1</v>
      </c>
      <c r="BQ361">
        <v>3</v>
      </c>
      <c r="BR361" s="21">
        <f t="shared" si="22"/>
        <v>30</v>
      </c>
      <c r="BS361" t="s">
        <v>3455</v>
      </c>
      <c r="BT361">
        <v>3</v>
      </c>
      <c r="BW361" s="27">
        <v>1</v>
      </c>
      <c r="BX361">
        <v>3</v>
      </c>
      <c r="BY361" s="21">
        <f t="shared" si="23"/>
        <v>30</v>
      </c>
      <c r="BZ361">
        <v>2</v>
      </c>
      <c r="CA361">
        <v>3</v>
      </c>
      <c r="CD361" s="27">
        <v>0</v>
      </c>
      <c r="CF361" t="s">
        <v>242</v>
      </c>
      <c r="CG361" t="s">
        <v>242</v>
      </c>
      <c r="CI361" s="27">
        <v>0</v>
      </c>
      <c r="CK361" t="s">
        <v>242</v>
      </c>
      <c r="CN361" s="27">
        <v>0</v>
      </c>
      <c r="CO361" s="27">
        <v>0</v>
      </c>
      <c r="CP361" t="s">
        <v>242</v>
      </c>
      <c r="CQ361" t="s">
        <v>242</v>
      </c>
      <c r="CR361" t="s">
        <v>242</v>
      </c>
      <c r="CU361" s="27">
        <v>0</v>
      </c>
      <c r="CW361" t="s">
        <v>242</v>
      </c>
      <c r="CZ361" s="27">
        <v>0</v>
      </c>
      <c r="DA361" t="s">
        <v>242</v>
      </c>
      <c r="DB361" t="s">
        <v>242</v>
      </c>
      <c r="DD361" s="27">
        <v>0</v>
      </c>
      <c r="DE361" t="s">
        <v>242</v>
      </c>
      <c r="DF361" t="s">
        <v>242</v>
      </c>
      <c r="DH361" t="s">
        <v>242</v>
      </c>
      <c r="DI361" t="s">
        <v>242</v>
      </c>
      <c r="DJ361" t="s">
        <v>242</v>
      </c>
      <c r="DL361" s="27">
        <v>0</v>
      </c>
      <c r="DM361" t="s">
        <v>242</v>
      </c>
      <c r="DN361" t="s">
        <v>242</v>
      </c>
      <c r="DP361" t="s">
        <v>242</v>
      </c>
      <c r="DS361" s="27">
        <v>1</v>
      </c>
      <c r="DT361" t="s">
        <v>7169</v>
      </c>
      <c r="DU361" s="27">
        <v>0</v>
      </c>
      <c r="DW361" s="27">
        <v>0</v>
      </c>
      <c r="DY361" s="27">
        <v>1</v>
      </c>
      <c r="DZ361" t="s">
        <v>7170</v>
      </c>
      <c r="EA361" s="27">
        <v>0</v>
      </c>
      <c r="EC361" s="27">
        <v>0</v>
      </c>
      <c r="EE361" s="27">
        <v>0</v>
      </c>
      <c r="EG361" s="27">
        <v>0</v>
      </c>
      <c r="EI361" s="27">
        <v>0</v>
      </c>
      <c r="EK361" s="27">
        <v>0</v>
      </c>
      <c r="EM361">
        <v>1</v>
      </c>
      <c r="EP361" s="27">
        <v>0</v>
      </c>
      <c r="EQ361" t="s">
        <v>242</v>
      </c>
      <c r="ER361" t="s">
        <v>242</v>
      </c>
      <c r="EU361" t="s">
        <v>242</v>
      </c>
      <c r="EV361" t="s">
        <v>242</v>
      </c>
      <c r="EX361" s="27">
        <v>0</v>
      </c>
      <c r="EY361" t="s">
        <v>242</v>
      </c>
      <c r="FA361" s="27">
        <v>0</v>
      </c>
      <c r="FB361" t="s">
        <v>242</v>
      </c>
      <c r="FD361" s="27">
        <v>0</v>
      </c>
      <c r="FE361" t="s">
        <v>242</v>
      </c>
      <c r="FG361" s="27">
        <v>0</v>
      </c>
      <c r="FH361" t="s">
        <v>242</v>
      </c>
      <c r="FJ361" t="s">
        <v>242</v>
      </c>
      <c r="FM361" s="27">
        <v>0</v>
      </c>
      <c r="FN361" t="s">
        <v>242</v>
      </c>
      <c r="FO361" t="s">
        <v>242</v>
      </c>
      <c r="FP361" t="s">
        <v>242</v>
      </c>
      <c r="FR361" s="27">
        <v>0</v>
      </c>
      <c r="FS361" t="s">
        <v>242</v>
      </c>
      <c r="FT361" t="s">
        <v>242</v>
      </c>
      <c r="FV361" s="27">
        <v>0</v>
      </c>
      <c r="FW361" t="s">
        <v>242</v>
      </c>
      <c r="FX361" t="s">
        <v>242</v>
      </c>
      <c r="FY361" t="s">
        <v>242</v>
      </c>
      <c r="FZ361" t="s">
        <v>242</v>
      </c>
      <c r="GA361" t="s">
        <v>242</v>
      </c>
      <c r="GB361" t="s">
        <v>242</v>
      </c>
      <c r="GC361" t="s">
        <v>242</v>
      </c>
      <c r="GD361" t="s">
        <v>242</v>
      </c>
      <c r="GF361" t="s">
        <v>242</v>
      </c>
      <c r="GI361" s="27">
        <v>0</v>
      </c>
      <c r="GJ361" t="s">
        <v>242</v>
      </c>
      <c r="GK361" t="s">
        <v>242</v>
      </c>
      <c r="GM361" t="s">
        <v>242</v>
      </c>
      <c r="GP361" s="27">
        <v>1</v>
      </c>
      <c r="GQ361">
        <v>1298</v>
      </c>
      <c r="GT361">
        <v>1</v>
      </c>
      <c r="GW361" s="27">
        <v>0</v>
      </c>
      <c r="GY361" s="27">
        <v>0</v>
      </c>
      <c r="HA361" t="s">
        <v>242</v>
      </c>
      <c r="HD361" s="27">
        <v>1</v>
      </c>
      <c r="HE361" t="s">
        <v>7171</v>
      </c>
      <c r="HF361">
        <v>1</v>
      </c>
      <c r="HI361">
        <v>0.77777777800000003</v>
      </c>
      <c r="HJ361">
        <v>0</v>
      </c>
      <c r="HK361">
        <v>0</v>
      </c>
      <c r="HL361">
        <v>0</v>
      </c>
      <c r="HM361">
        <v>0.2</v>
      </c>
      <c r="HN361">
        <v>0</v>
      </c>
      <c r="HO361">
        <v>0</v>
      </c>
      <c r="HP361">
        <v>0</v>
      </c>
      <c r="HQ361">
        <v>0</v>
      </c>
      <c r="HR361">
        <v>1</v>
      </c>
      <c r="HS361">
        <v>0</v>
      </c>
      <c r="HT361">
        <v>1</v>
      </c>
      <c r="HU361">
        <v>1</v>
      </c>
      <c r="HV361">
        <v>0.25925925900000002</v>
      </c>
      <c r="HW361">
        <v>0.05</v>
      </c>
      <c r="HX361">
        <v>0.4</v>
      </c>
      <c r="HY361">
        <v>0.23641975300000001</v>
      </c>
      <c r="HZ361" t="s">
        <v>7172</v>
      </c>
      <c r="IA361" t="s">
        <v>266</v>
      </c>
      <c r="IB361" t="s">
        <v>7166</v>
      </c>
      <c r="IC361">
        <v>2406.7959999999998</v>
      </c>
      <c r="ID361">
        <v>2471.9409999999998</v>
      </c>
      <c r="IE361">
        <v>3952.5839999999998</v>
      </c>
      <c r="IF361">
        <v>3734.6350000000002</v>
      </c>
      <c r="IG361">
        <v>2406.7959999999998</v>
      </c>
    </row>
    <row r="362" spans="1:241" customFormat="1" ht="14" customHeight="1" x14ac:dyDescent="0.2">
      <c r="A362">
        <v>361</v>
      </c>
      <c r="B362">
        <v>392</v>
      </c>
      <c r="C362" s="1">
        <v>44802.397916666669</v>
      </c>
      <c r="D362" s="1">
        <v>44802.398611111108</v>
      </c>
      <c r="E362">
        <v>0</v>
      </c>
      <c r="F362" t="s">
        <v>240</v>
      </c>
      <c r="G362">
        <v>100</v>
      </c>
      <c r="H362">
        <v>55</v>
      </c>
      <c r="I362">
        <v>1</v>
      </c>
      <c r="J362" s="1">
        <v>44802.398611111108</v>
      </c>
      <c r="K362" t="s">
        <v>7173</v>
      </c>
      <c r="L362" t="s">
        <v>242</v>
      </c>
      <c r="M362" t="s">
        <v>242</v>
      </c>
      <c r="N362" t="s">
        <v>7174</v>
      </c>
      <c r="O362" t="s">
        <v>7175</v>
      </c>
      <c r="P362">
        <v>34.029000000000003</v>
      </c>
      <c r="Q362">
        <v>-118.40049999999999</v>
      </c>
      <c r="R362" t="s">
        <v>245</v>
      </c>
      <c r="S362" t="s">
        <v>246</v>
      </c>
      <c r="T362" t="s">
        <v>7176</v>
      </c>
      <c r="V362" t="s">
        <v>7177</v>
      </c>
      <c r="W362" t="s">
        <v>7178</v>
      </c>
      <c r="X362">
        <v>2834</v>
      </c>
      <c r="Y362" t="s">
        <v>350</v>
      </c>
      <c r="Z362" t="s">
        <v>974</v>
      </c>
      <c r="AA362">
        <v>2020</v>
      </c>
      <c r="AC362">
        <v>0</v>
      </c>
      <c r="AF362">
        <v>11</v>
      </c>
      <c r="AG362" t="s">
        <v>242</v>
      </c>
      <c r="AJ362" s="27">
        <v>1</v>
      </c>
      <c r="AK362">
        <v>4</v>
      </c>
      <c r="AL362" s="27">
        <v>0</v>
      </c>
      <c r="AM362" s="24">
        <v>0</v>
      </c>
      <c r="AN362" s="27">
        <v>0</v>
      </c>
      <c r="AO362" s="24">
        <v>0</v>
      </c>
      <c r="AQ362">
        <v>3</v>
      </c>
      <c r="AT362" s="27">
        <v>1</v>
      </c>
      <c r="AU362">
        <v>1</v>
      </c>
      <c r="AV362" s="21">
        <f t="shared" si="20"/>
        <v>9.0909090909090917</v>
      </c>
      <c r="AW362">
        <v>3</v>
      </c>
      <c r="AZ362" s="27">
        <v>1</v>
      </c>
      <c r="BA362">
        <v>3</v>
      </c>
      <c r="BB362" s="21">
        <f t="shared" si="21"/>
        <v>27.27272727272727</v>
      </c>
      <c r="BC362" t="s">
        <v>242</v>
      </c>
      <c r="BF362" s="27">
        <v>1</v>
      </c>
      <c r="BI362">
        <v>2</v>
      </c>
      <c r="BL362" s="27">
        <v>1</v>
      </c>
      <c r="BM362">
        <v>2</v>
      </c>
      <c r="BP362" s="27">
        <v>1</v>
      </c>
      <c r="BQ362">
        <v>4</v>
      </c>
      <c r="BR362" s="21">
        <f t="shared" si="22"/>
        <v>36.363636363636367</v>
      </c>
      <c r="BS362" t="s">
        <v>3471</v>
      </c>
      <c r="BT362">
        <v>3</v>
      </c>
      <c r="BW362" s="27">
        <v>1</v>
      </c>
      <c r="BX362">
        <v>3</v>
      </c>
      <c r="BY362" s="21">
        <f t="shared" si="23"/>
        <v>27.27272727272727</v>
      </c>
      <c r="BZ362">
        <v>2</v>
      </c>
      <c r="CA362">
        <v>1</v>
      </c>
      <c r="CD362" s="27">
        <v>0</v>
      </c>
      <c r="CF362" t="s">
        <v>242</v>
      </c>
      <c r="CG362" t="s">
        <v>242</v>
      </c>
      <c r="CI362" s="27">
        <v>1</v>
      </c>
      <c r="CJ362" s="2" t="s">
        <v>7179</v>
      </c>
      <c r="CK362">
        <v>1</v>
      </c>
      <c r="CN362" s="27">
        <v>1</v>
      </c>
      <c r="CO362" s="27">
        <v>0</v>
      </c>
      <c r="CP362" t="s">
        <v>242</v>
      </c>
      <c r="CQ362" t="s">
        <v>242</v>
      </c>
      <c r="CR362" t="s">
        <v>242</v>
      </c>
      <c r="CU362" s="27">
        <v>1</v>
      </c>
      <c r="CV362" t="s">
        <v>7180</v>
      </c>
      <c r="CW362">
        <v>1</v>
      </c>
      <c r="CZ362" s="27">
        <v>1</v>
      </c>
      <c r="DA362">
        <v>76134</v>
      </c>
      <c r="DB362">
        <v>2</v>
      </c>
      <c r="DD362" s="27">
        <v>1</v>
      </c>
      <c r="DE362" t="s">
        <v>242</v>
      </c>
      <c r="DF362" t="s">
        <v>242</v>
      </c>
      <c r="DH362" t="s">
        <v>242</v>
      </c>
      <c r="DI362">
        <v>222072</v>
      </c>
      <c r="DJ362">
        <v>2</v>
      </c>
      <c r="DL362" s="27">
        <v>0</v>
      </c>
      <c r="DM362" t="s">
        <v>242</v>
      </c>
      <c r="DN362" t="s">
        <v>242</v>
      </c>
      <c r="DP362">
        <v>1</v>
      </c>
      <c r="DS362" s="27">
        <v>1</v>
      </c>
      <c r="DT362" t="s">
        <v>7181</v>
      </c>
      <c r="DU362" s="27">
        <v>1</v>
      </c>
      <c r="DV362" s="2" t="s">
        <v>7182</v>
      </c>
      <c r="DW362" s="27">
        <v>1</v>
      </c>
      <c r="DX362" t="s">
        <v>7183</v>
      </c>
      <c r="DY362" s="27">
        <v>1</v>
      </c>
      <c r="DZ362" t="s">
        <v>7184</v>
      </c>
      <c r="EA362" s="27">
        <v>1</v>
      </c>
      <c r="EB362" s="2" t="s">
        <v>7185</v>
      </c>
      <c r="EC362" s="27">
        <v>1</v>
      </c>
      <c r="ED362" t="s">
        <v>7186</v>
      </c>
      <c r="EE362" s="27">
        <v>1</v>
      </c>
      <c r="EF362" t="s">
        <v>7186</v>
      </c>
      <c r="EG362" s="27">
        <v>1</v>
      </c>
      <c r="EH362" s="2" t="s">
        <v>7187</v>
      </c>
      <c r="EI362" s="27">
        <v>1</v>
      </c>
      <c r="EJ362" t="s">
        <v>7188</v>
      </c>
      <c r="EK362" s="27">
        <v>1</v>
      </c>
      <c r="EL362" t="s">
        <v>7189</v>
      </c>
      <c r="EM362">
        <v>1</v>
      </c>
      <c r="EP362" s="27">
        <v>0</v>
      </c>
      <c r="EQ362" t="s">
        <v>242</v>
      </c>
      <c r="ER362" t="s">
        <v>242</v>
      </c>
      <c r="EU362" t="s">
        <v>242</v>
      </c>
      <c r="EV362" t="s">
        <v>242</v>
      </c>
      <c r="EX362" s="27">
        <v>1</v>
      </c>
      <c r="EY362">
        <v>2906.87</v>
      </c>
      <c r="EZ362" t="s">
        <v>3434</v>
      </c>
      <c r="FA362" s="27">
        <v>0</v>
      </c>
      <c r="FB362" t="s">
        <v>242</v>
      </c>
      <c r="FD362" s="27">
        <v>0</v>
      </c>
      <c r="FE362" t="s">
        <v>242</v>
      </c>
      <c r="FG362" s="27">
        <v>0</v>
      </c>
      <c r="FH362" t="s">
        <v>242</v>
      </c>
      <c r="FJ362">
        <v>1</v>
      </c>
      <c r="FM362" s="27">
        <v>0</v>
      </c>
      <c r="FN362" t="s">
        <v>242</v>
      </c>
      <c r="FO362" t="s">
        <v>242</v>
      </c>
      <c r="FP362" t="s">
        <v>242</v>
      </c>
      <c r="FR362" s="27">
        <v>1</v>
      </c>
      <c r="FS362">
        <v>45</v>
      </c>
      <c r="FT362">
        <v>2</v>
      </c>
      <c r="FV362" s="27">
        <v>1</v>
      </c>
      <c r="FW362">
        <v>4.2</v>
      </c>
      <c r="FX362">
        <v>5.2</v>
      </c>
      <c r="FY362">
        <v>78.7</v>
      </c>
      <c r="FZ362">
        <v>9.4</v>
      </c>
      <c r="GA362" t="s">
        <v>242</v>
      </c>
      <c r="GB362" t="s">
        <v>242</v>
      </c>
      <c r="GC362" t="s">
        <v>242</v>
      </c>
      <c r="GD362">
        <v>1</v>
      </c>
      <c r="GF362">
        <v>1</v>
      </c>
      <c r="GI362" s="27">
        <v>1</v>
      </c>
      <c r="GJ362">
        <v>1</v>
      </c>
      <c r="GK362">
        <v>1</v>
      </c>
      <c r="GL362" s="2" t="s">
        <v>7190</v>
      </c>
      <c r="GM362">
        <v>1</v>
      </c>
      <c r="GP362" s="27">
        <v>1</v>
      </c>
      <c r="GQ362">
        <v>139</v>
      </c>
      <c r="GT362">
        <v>1</v>
      </c>
      <c r="GW362" s="27">
        <v>0</v>
      </c>
      <c r="GY362" s="27">
        <v>0</v>
      </c>
      <c r="HA362" t="s">
        <v>242</v>
      </c>
      <c r="HD362" s="27">
        <v>1</v>
      </c>
      <c r="HE362" s="2" t="s">
        <v>7191</v>
      </c>
      <c r="HF362">
        <v>1</v>
      </c>
      <c r="HI362">
        <v>0.66666666699999999</v>
      </c>
      <c r="HJ362">
        <v>1</v>
      </c>
      <c r="HK362">
        <v>0.5</v>
      </c>
      <c r="HL362">
        <v>0.66666666699999999</v>
      </c>
      <c r="HM362">
        <v>1</v>
      </c>
      <c r="HN362">
        <v>0</v>
      </c>
      <c r="HO362">
        <v>0.25</v>
      </c>
      <c r="HP362">
        <v>0.66666666699999999</v>
      </c>
      <c r="HQ362">
        <v>1</v>
      </c>
      <c r="HR362">
        <v>1</v>
      </c>
      <c r="HS362">
        <v>0</v>
      </c>
      <c r="HT362">
        <v>1</v>
      </c>
      <c r="HU362">
        <v>1</v>
      </c>
      <c r="HV362">
        <v>0.72222222199999997</v>
      </c>
      <c r="HW362">
        <v>0.47916666699999999</v>
      </c>
      <c r="HX362">
        <v>0.73333333300000003</v>
      </c>
      <c r="HY362">
        <v>0.64490740700000004</v>
      </c>
      <c r="HZ362" t="s">
        <v>7192</v>
      </c>
      <c r="IA362" t="s">
        <v>266</v>
      </c>
      <c r="IB362" t="s">
        <v>7176</v>
      </c>
      <c r="IC362">
        <v>6276</v>
      </c>
      <c r="ID362">
        <v>6687</v>
      </c>
      <c r="IE362">
        <v>7786</v>
      </c>
      <c r="IF362">
        <v>8084</v>
      </c>
      <c r="IG362">
        <v>6276</v>
      </c>
    </row>
    <row r="363" spans="1:241" ht="14" customHeight="1" x14ac:dyDescent="0.2">
      <c r="A363" s="10">
        <v>362</v>
      </c>
      <c r="B363">
        <v>395</v>
      </c>
      <c r="C363" s="1">
        <v>44802.400000000001</v>
      </c>
      <c r="D363" s="1">
        <v>44802.400694444441</v>
      </c>
      <c r="E363">
        <v>0</v>
      </c>
      <c r="F363" t="s">
        <v>240</v>
      </c>
      <c r="G363">
        <v>100</v>
      </c>
      <c r="H363">
        <v>64</v>
      </c>
      <c r="I363">
        <v>1</v>
      </c>
      <c r="J363" s="1">
        <v>44802.400694444441</v>
      </c>
      <c r="K363" t="s">
        <v>7193</v>
      </c>
      <c r="L363" t="s">
        <v>242</v>
      </c>
      <c r="M363" t="s">
        <v>242</v>
      </c>
      <c r="N363" t="s">
        <v>7194</v>
      </c>
      <c r="O363" t="s">
        <v>7195</v>
      </c>
      <c r="P363">
        <v>34.029000000000003</v>
      </c>
      <c r="Q363">
        <v>-118.40049999999999</v>
      </c>
      <c r="R363" t="s">
        <v>245</v>
      </c>
      <c r="S363" t="s">
        <v>246</v>
      </c>
      <c r="T363" s="10" t="s">
        <v>7196</v>
      </c>
      <c r="V363" t="s">
        <v>7197</v>
      </c>
      <c r="W363">
        <v>963320106</v>
      </c>
      <c r="X363">
        <v>3630</v>
      </c>
      <c r="Y363" s="10" t="s">
        <v>271</v>
      </c>
      <c r="Z363" s="10" t="s">
        <v>2346</v>
      </c>
      <c r="AA363" s="10">
        <v>2020</v>
      </c>
      <c r="AC363" s="10">
        <v>0.5</v>
      </c>
      <c r="AD363">
        <v>10</v>
      </c>
      <c r="AF363" s="10">
        <v>13</v>
      </c>
      <c r="AG363" t="s">
        <v>242</v>
      </c>
      <c r="AJ363" s="22">
        <v>1</v>
      </c>
      <c r="AK363" s="10">
        <v>9</v>
      </c>
      <c r="AL363" s="22">
        <v>0</v>
      </c>
      <c r="AM363" s="19">
        <v>0</v>
      </c>
      <c r="AN363" s="22">
        <v>0</v>
      </c>
      <c r="AO363" s="19">
        <v>0</v>
      </c>
      <c r="AP363" t="s">
        <v>7198</v>
      </c>
      <c r="AQ363">
        <v>2</v>
      </c>
      <c r="AT363" s="22">
        <v>1</v>
      </c>
      <c r="AU363" s="10">
        <v>1</v>
      </c>
      <c r="AV363" s="21">
        <f t="shared" si="20"/>
        <v>7.6923076923076925</v>
      </c>
      <c r="AW363">
        <v>2</v>
      </c>
      <c r="AZ363" s="22">
        <v>1</v>
      </c>
      <c r="BA363" s="10">
        <v>2</v>
      </c>
      <c r="BB363" s="21">
        <f t="shared" si="21"/>
        <v>15.384615384615385</v>
      </c>
      <c r="BC363" t="s">
        <v>242</v>
      </c>
      <c r="BF363" s="22">
        <v>0.5</v>
      </c>
      <c r="BI363">
        <v>2</v>
      </c>
      <c r="BL363" s="22">
        <v>1</v>
      </c>
      <c r="BM363">
        <v>2</v>
      </c>
      <c r="BP363" s="22">
        <v>1</v>
      </c>
      <c r="BQ363" s="10">
        <v>4</v>
      </c>
      <c r="BR363" s="21">
        <f t="shared" si="22"/>
        <v>30.76923076923077</v>
      </c>
      <c r="BS363" s="10" t="s">
        <v>7199</v>
      </c>
      <c r="BT363" s="10">
        <v>1</v>
      </c>
      <c r="BW363" s="22">
        <v>1</v>
      </c>
      <c r="BX363" s="10">
        <v>3</v>
      </c>
      <c r="BY363" s="21">
        <f t="shared" si="23"/>
        <v>23.076923076923077</v>
      </c>
      <c r="BZ363" s="10">
        <v>2</v>
      </c>
      <c r="CA363" s="10">
        <v>1</v>
      </c>
      <c r="CD363" s="22">
        <v>0.5</v>
      </c>
      <c r="CE363" s="11" t="s">
        <v>7200</v>
      </c>
      <c r="CF363" s="10">
        <v>1</v>
      </c>
      <c r="CG363" s="10" t="s">
        <v>242</v>
      </c>
      <c r="CI363" s="22">
        <v>1</v>
      </c>
      <c r="CJ363" s="10" t="s">
        <v>7201</v>
      </c>
      <c r="CK363" s="10">
        <v>1</v>
      </c>
      <c r="CN363" s="22">
        <v>0</v>
      </c>
      <c r="CO363" s="22">
        <v>0.5</v>
      </c>
      <c r="CP363" s="10" t="s">
        <v>242</v>
      </c>
      <c r="CQ363" s="10" t="s">
        <v>242</v>
      </c>
      <c r="CR363" s="10" t="s">
        <v>242</v>
      </c>
      <c r="CS363" s="11" t="s">
        <v>7202</v>
      </c>
      <c r="CU363" s="22">
        <v>0</v>
      </c>
      <c r="CW363" s="10">
        <v>1</v>
      </c>
      <c r="CZ363" s="22">
        <v>1</v>
      </c>
      <c r="DA363" s="10">
        <v>191234</v>
      </c>
      <c r="DB363" s="10">
        <v>2</v>
      </c>
      <c r="DD363" s="22">
        <v>1</v>
      </c>
      <c r="DE363" s="10" t="s">
        <v>242</v>
      </c>
      <c r="DF363" s="10" t="s">
        <v>242</v>
      </c>
      <c r="DG363" s="10">
        <v>471938</v>
      </c>
      <c r="DH363" s="10">
        <v>2</v>
      </c>
      <c r="DI363" s="10" t="s">
        <v>242</v>
      </c>
      <c r="DJ363" s="10" t="s">
        <v>242</v>
      </c>
      <c r="DL363" s="22">
        <v>1</v>
      </c>
      <c r="DM363" s="10">
        <v>61400000</v>
      </c>
      <c r="DN363" s="10">
        <v>2</v>
      </c>
      <c r="DP363" s="10">
        <v>1</v>
      </c>
      <c r="DS363" s="27">
        <v>1</v>
      </c>
      <c r="DT363" s="2" t="s">
        <v>7203</v>
      </c>
      <c r="DU363" s="27">
        <v>1</v>
      </c>
      <c r="DV363" s="2" t="s">
        <v>7204</v>
      </c>
      <c r="DW363" s="27">
        <v>1</v>
      </c>
      <c r="DX363" t="s">
        <v>7205</v>
      </c>
      <c r="DY363" s="27">
        <v>1</v>
      </c>
      <c r="DZ363" t="s">
        <v>7206</v>
      </c>
      <c r="EA363" s="27">
        <v>1</v>
      </c>
      <c r="EB363" s="2" t="s">
        <v>7207</v>
      </c>
      <c r="EC363" s="27">
        <v>1</v>
      </c>
      <c r="ED363" s="2" t="s">
        <v>7208</v>
      </c>
      <c r="EE363" s="27">
        <v>1</v>
      </c>
      <c r="EF363" s="2" t="s">
        <v>7209</v>
      </c>
      <c r="EG363" s="27">
        <v>1</v>
      </c>
      <c r="EH363" s="2" t="s">
        <v>7210</v>
      </c>
      <c r="EI363" s="27">
        <v>1</v>
      </c>
      <c r="EJ363" t="s">
        <v>7211</v>
      </c>
      <c r="EK363" s="27">
        <v>1</v>
      </c>
      <c r="EL363" s="2" t="s">
        <v>7212</v>
      </c>
      <c r="EM363">
        <v>1</v>
      </c>
      <c r="EP363" s="22">
        <v>0</v>
      </c>
      <c r="EQ363" s="10" t="s">
        <v>242</v>
      </c>
      <c r="ER363" s="10" t="s">
        <v>242</v>
      </c>
      <c r="EU363" s="10" t="s">
        <v>242</v>
      </c>
      <c r="EV363" s="10" t="s">
        <v>242</v>
      </c>
      <c r="EX363" s="22">
        <v>0</v>
      </c>
      <c r="EY363" s="10" t="s">
        <v>242</v>
      </c>
      <c r="FA363" s="22">
        <v>0</v>
      </c>
      <c r="FB363" s="10" t="s">
        <v>242</v>
      </c>
      <c r="FD363" s="22">
        <v>1</v>
      </c>
      <c r="FE363" s="10">
        <v>4249.38</v>
      </c>
      <c r="FG363" s="22">
        <v>0</v>
      </c>
      <c r="FH363" s="10" t="s">
        <v>242</v>
      </c>
      <c r="FJ363" s="10">
        <v>1</v>
      </c>
      <c r="FM363" s="22">
        <v>1</v>
      </c>
      <c r="FN363" s="10">
        <v>25</v>
      </c>
      <c r="FO363" s="10">
        <v>57</v>
      </c>
      <c r="FP363" s="10">
        <v>18</v>
      </c>
      <c r="FR363" s="22">
        <v>1</v>
      </c>
      <c r="FS363" s="10">
        <v>41</v>
      </c>
      <c r="FT363" s="10">
        <v>2</v>
      </c>
      <c r="FU363" s="10" t="s">
        <v>7213</v>
      </c>
      <c r="FV363" s="22">
        <v>0.5</v>
      </c>
      <c r="FW363" s="10" t="s">
        <v>242</v>
      </c>
      <c r="FX363" s="10" t="s">
        <v>242</v>
      </c>
      <c r="FY363" s="10">
        <v>79</v>
      </c>
      <c r="FZ363" s="10" t="s">
        <v>242</v>
      </c>
      <c r="GA363" s="10" t="s">
        <v>242</v>
      </c>
      <c r="GB363" s="10" t="s">
        <v>242</v>
      </c>
      <c r="GC363" s="10" t="s">
        <v>242</v>
      </c>
      <c r="GD363" s="10">
        <v>1</v>
      </c>
      <c r="GE363" s="10" t="s">
        <v>7214</v>
      </c>
      <c r="GF363" s="10">
        <v>1</v>
      </c>
      <c r="GI363" s="22">
        <v>0</v>
      </c>
      <c r="GJ363" s="10" t="s">
        <v>242</v>
      </c>
      <c r="GK363" s="10" t="s">
        <v>242</v>
      </c>
      <c r="GM363" s="10" t="s">
        <v>242</v>
      </c>
      <c r="GP363" s="22">
        <v>1</v>
      </c>
      <c r="GQ363" s="10">
        <v>297</v>
      </c>
      <c r="GR363" s="10" t="s">
        <v>7215</v>
      </c>
      <c r="GT363" s="10">
        <v>1</v>
      </c>
      <c r="GW363" s="22">
        <v>1</v>
      </c>
      <c r="GX363" s="11" t="s">
        <v>7216</v>
      </c>
      <c r="GY363" s="22">
        <v>1</v>
      </c>
      <c r="GZ363" s="11" t="s">
        <v>7216</v>
      </c>
      <c r="HA363" s="10">
        <v>1</v>
      </c>
      <c r="HD363" s="22">
        <v>1</v>
      </c>
      <c r="HE363" s="11" t="s">
        <v>7217</v>
      </c>
      <c r="HF363" s="10">
        <v>1</v>
      </c>
      <c r="HI363" s="10">
        <v>0.66666666699999999</v>
      </c>
      <c r="HJ363" s="10">
        <v>1</v>
      </c>
      <c r="HK363" s="10">
        <v>0.25</v>
      </c>
      <c r="HL363" s="10">
        <v>1</v>
      </c>
      <c r="HM363" s="10">
        <v>1</v>
      </c>
      <c r="HN363" s="10">
        <v>0</v>
      </c>
      <c r="HO363" s="10">
        <v>0.25</v>
      </c>
      <c r="HP363" s="10">
        <v>0.83333333300000001</v>
      </c>
      <c r="HQ363" s="10">
        <v>0</v>
      </c>
      <c r="HR363" s="10">
        <v>1</v>
      </c>
      <c r="HS363" s="10">
        <v>1</v>
      </c>
      <c r="HT363" s="10">
        <v>1</v>
      </c>
      <c r="HU363" s="10">
        <v>1</v>
      </c>
      <c r="HV363" s="10">
        <v>0.63888888899999996</v>
      </c>
      <c r="HW363" s="10">
        <v>0.5625</v>
      </c>
      <c r="HX363" s="10">
        <v>0.76666666699999997</v>
      </c>
      <c r="HY363" s="10">
        <v>0.65601851899999997</v>
      </c>
      <c r="HZ363" s="10" t="s">
        <v>7218</v>
      </c>
      <c r="IA363" s="10" t="s">
        <v>266</v>
      </c>
      <c r="IB363" s="10" t="s">
        <v>7196</v>
      </c>
      <c r="IC363" s="10">
        <v>20419</v>
      </c>
      <c r="ID363" s="10">
        <v>19456</v>
      </c>
      <c r="IE363" s="10">
        <v>21985</v>
      </c>
      <c r="IF363" s="10">
        <v>19724</v>
      </c>
      <c r="IG363" s="10">
        <v>20419</v>
      </c>
    </row>
    <row r="364" spans="1:241" customFormat="1" ht="14" customHeight="1" x14ac:dyDescent="0.2">
      <c r="A364">
        <v>363</v>
      </c>
      <c r="B364">
        <v>396</v>
      </c>
      <c r="C364" s="1">
        <v>44802.401388888888</v>
      </c>
      <c r="D364" s="1">
        <v>44802.401388888888</v>
      </c>
      <c r="E364">
        <v>0</v>
      </c>
      <c r="F364" t="s">
        <v>240</v>
      </c>
      <c r="G364">
        <v>100</v>
      </c>
      <c r="H364">
        <v>51</v>
      </c>
      <c r="I364">
        <v>1</v>
      </c>
      <c r="J364" s="1">
        <v>44802.401388888888</v>
      </c>
      <c r="K364" t="s">
        <v>7219</v>
      </c>
      <c r="L364" t="s">
        <v>242</v>
      </c>
      <c r="M364" t="s">
        <v>242</v>
      </c>
      <c r="N364" t="s">
        <v>7220</v>
      </c>
      <c r="O364" t="s">
        <v>7221</v>
      </c>
      <c r="P364">
        <v>34.029000000000003</v>
      </c>
      <c r="Q364">
        <v>-118.40049999999999</v>
      </c>
      <c r="R364" t="s">
        <v>245</v>
      </c>
      <c r="S364" t="s">
        <v>246</v>
      </c>
      <c r="T364" t="s">
        <v>7222</v>
      </c>
      <c r="V364" t="s">
        <v>7223</v>
      </c>
      <c r="W364" t="s">
        <v>7224</v>
      </c>
      <c r="X364">
        <v>2650</v>
      </c>
      <c r="Y364" t="s">
        <v>418</v>
      </c>
      <c r="Z364" t="s">
        <v>687</v>
      </c>
      <c r="AA364">
        <v>2019</v>
      </c>
      <c r="AC364">
        <v>0.5</v>
      </c>
      <c r="AD364">
        <v>10</v>
      </c>
      <c r="AF364">
        <v>13</v>
      </c>
      <c r="AG364" t="s">
        <v>242</v>
      </c>
      <c r="AJ364" s="27">
        <v>1</v>
      </c>
      <c r="AK364">
        <v>11</v>
      </c>
      <c r="AL364" s="27">
        <v>1</v>
      </c>
      <c r="AM364">
        <v>4</v>
      </c>
      <c r="AN364" s="27">
        <v>0</v>
      </c>
      <c r="AO364" s="24">
        <v>0</v>
      </c>
      <c r="AP364" t="s">
        <v>7225</v>
      </c>
      <c r="AQ364">
        <v>2</v>
      </c>
      <c r="AT364" s="27">
        <v>1</v>
      </c>
      <c r="AU364">
        <v>1</v>
      </c>
      <c r="AV364" s="21">
        <f t="shared" si="20"/>
        <v>7.6923076923076925</v>
      </c>
      <c r="AW364">
        <v>2</v>
      </c>
      <c r="AZ364" s="27">
        <v>1</v>
      </c>
      <c r="BA364">
        <v>2</v>
      </c>
      <c r="BB364" s="21">
        <f t="shared" si="21"/>
        <v>15.384615384615385</v>
      </c>
      <c r="BC364" t="s">
        <v>242</v>
      </c>
      <c r="BF364" s="27">
        <v>1</v>
      </c>
      <c r="BI364">
        <v>2</v>
      </c>
      <c r="BL364" s="27">
        <v>1</v>
      </c>
      <c r="BM364">
        <v>2</v>
      </c>
      <c r="BP364" s="27">
        <v>1</v>
      </c>
      <c r="BQ364">
        <v>3</v>
      </c>
      <c r="BR364" s="21">
        <f t="shared" si="22"/>
        <v>23.076923076923077</v>
      </c>
      <c r="BT364">
        <v>1</v>
      </c>
      <c r="BW364" s="27">
        <v>0</v>
      </c>
      <c r="BX364" s="24" t="s">
        <v>242</v>
      </c>
      <c r="BY364" s="21" t="s">
        <v>242</v>
      </c>
      <c r="BZ364" t="s">
        <v>242</v>
      </c>
      <c r="CA364" t="s">
        <v>242</v>
      </c>
      <c r="CD364" s="27">
        <v>0</v>
      </c>
      <c r="CF364" t="s">
        <v>242</v>
      </c>
      <c r="CG364" t="s">
        <v>242</v>
      </c>
      <c r="CI364" s="27">
        <v>1</v>
      </c>
      <c r="CJ364" t="s">
        <v>7226</v>
      </c>
      <c r="CK364">
        <v>1</v>
      </c>
      <c r="CN364" s="27">
        <v>0</v>
      </c>
      <c r="CO364" s="27">
        <v>0.5</v>
      </c>
      <c r="CP364">
        <v>100</v>
      </c>
      <c r="CQ364">
        <v>100</v>
      </c>
      <c r="CR364" t="s">
        <v>242</v>
      </c>
      <c r="CS364" t="s">
        <v>7227</v>
      </c>
      <c r="CU364" s="27">
        <v>0.5</v>
      </c>
      <c r="CV364" t="s">
        <v>7228</v>
      </c>
      <c r="CW364">
        <v>1</v>
      </c>
      <c r="CZ364" s="27">
        <v>1</v>
      </c>
      <c r="DA364">
        <v>6200598</v>
      </c>
      <c r="DB364">
        <v>2</v>
      </c>
      <c r="DD364" s="27">
        <v>1</v>
      </c>
      <c r="DE364">
        <v>3166058</v>
      </c>
      <c r="DF364">
        <v>2</v>
      </c>
      <c r="DG364">
        <v>2319368</v>
      </c>
      <c r="DH364">
        <v>2</v>
      </c>
      <c r="DI364" t="s">
        <v>242</v>
      </c>
      <c r="DJ364" t="s">
        <v>242</v>
      </c>
      <c r="DL364" s="27">
        <v>0</v>
      </c>
      <c r="DM364" t="s">
        <v>242</v>
      </c>
      <c r="DN364" t="s">
        <v>242</v>
      </c>
      <c r="DP364">
        <v>1</v>
      </c>
      <c r="DS364" s="27">
        <v>0</v>
      </c>
      <c r="DU364" s="27">
        <v>0</v>
      </c>
      <c r="DW364" s="27">
        <v>1</v>
      </c>
      <c r="DX364" t="s">
        <v>7229</v>
      </c>
      <c r="DY364" s="27">
        <v>0</v>
      </c>
      <c r="EA364" s="27">
        <v>0</v>
      </c>
      <c r="EC364" s="27">
        <v>0</v>
      </c>
      <c r="EE364" s="27">
        <v>0</v>
      </c>
      <c r="EG364" s="27">
        <v>0</v>
      </c>
      <c r="EI364" s="27">
        <v>0</v>
      </c>
      <c r="EK364" s="27">
        <v>0</v>
      </c>
      <c r="EM364">
        <v>1</v>
      </c>
      <c r="EP364" s="27">
        <v>0.5</v>
      </c>
      <c r="EQ364" t="s">
        <v>242</v>
      </c>
      <c r="ER364">
        <v>54600</v>
      </c>
      <c r="EU364">
        <v>1</v>
      </c>
      <c r="EV364" t="s">
        <v>242</v>
      </c>
      <c r="EX364" s="27">
        <v>0</v>
      </c>
      <c r="EY364" t="s">
        <v>242</v>
      </c>
      <c r="FA364" s="27">
        <v>0</v>
      </c>
      <c r="FB364" t="s">
        <v>242</v>
      </c>
      <c r="FD364" s="27">
        <v>0</v>
      </c>
      <c r="FE364" t="s">
        <v>242</v>
      </c>
      <c r="FG364" s="27">
        <v>0</v>
      </c>
      <c r="FH364" t="s">
        <v>242</v>
      </c>
      <c r="FJ364" t="s">
        <v>242</v>
      </c>
      <c r="FM364" s="27">
        <v>1</v>
      </c>
      <c r="FN364">
        <v>16</v>
      </c>
      <c r="FO364">
        <v>52</v>
      </c>
      <c r="FP364">
        <v>32</v>
      </c>
      <c r="FR364" s="27">
        <v>1</v>
      </c>
      <c r="FS364">
        <v>21</v>
      </c>
      <c r="FT364">
        <v>2</v>
      </c>
      <c r="FV364" s="27">
        <v>0</v>
      </c>
      <c r="FW364" t="s">
        <v>242</v>
      </c>
      <c r="FX364" t="s">
        <v>242</v>
      </c>
      <c r="FY364" t="s">
        <v>242</v>
      </c>
      <c r="FZ364" t="s">
        <v>242</v>
      </c>
      <c r="GA364" t="s">
        <v>242</v>
      </c>
      <c r="GB364" t="s">
        <v>242</v>
      </c>
      <c r="GC364" t="s">
        <v>242</v>
      </c>
      <c r="GD364" t="s">
        <v>242</v>
      </c>
      <c r="GF364">
        <v>1</v>
      </c>
      <c r="GI364" s="27">
        <v>0</v>
      </c>
      <c r="GJ364" t="s">
        <v>242</v>
      </c>
      <c r="GK364" t="s">
        <v>242</v>
      </c>
      <c r="GM364" t="s">
        <v>242</v>
      </c>
      <c r="GP364" s="27">
        <v>1</v>
      </c>
      <c r="GQ364">
        <v>200</v>
      </c>
      <c r="GT364">
        <v>1</v>
      </c>
      <c r="GW364" s="27">
        <v>0</v>
      </c>
      <c r="GY364" s="27">
        <v>0</v>
      </c>
      <c r="HA364" t="s">
        <v>242</v>
      </c>
      <c r="HD364" s="27">
        <v>1</v>
      </c>
      <c r="HE364" t="s">
        <v>7230</v>
      </c>
      <c r="HF364">
        <v>1</v>
      </c>
      <c r="HI364">
        <v>0.66666666699999999</v>
      </c>
      <c r="HJ364">
        <v>1</v>
      </c>
      <c r="HK364">
        <v>0.5</v>
      </c>
      <c r="HL364">
        <v>0.66666666699999999</v>
      </c>
      <c r="HM364">
        <v>0.1</v>
      </c>
      <c r="HN364">
        <v>0.5</v>
      </c>
      <c r="HO364">
        <v>0</v>
      </c>
      <c r="HP364">
        <v>0.66666666699999999</v>
      </c>
      <c r="HQ364">
        <v>0</v>
      </c>
      <c r="HR364">
        <v>1</v>
      </c>
      <c r="HS364">
        <v>0</v>
      </c>
      <c r="HT364">
        <v>1</v>
      </c>
      <c r="HU364">
        <v>1</v>
      </c>
      <c r="HV364">
        <v>0.72222222199999997</v>
      </c>
      <c r="HW364">
        <v>0.31666666700000001</v>
      </c>
      <c r="HX364">
        <v>0.53333333299999997</v>
      </c>
      <c r="HY364">
        <v>0.52407407399999995</v>
      </c>
      <c r="HZ364" t="s">
        <v>7231</v>
      </c>
      <c r="IA364" t="s">
        <v>266</v>
      </c>
      <c r="IB364" t="s">
        <v>7222</v>
      </c>
      <c r="IC364">
        <v>18289</v>
      </c>
      <c r="ID364">
        <v>17578.8</v>
      </c>
      <c r="IE364">
        <v>18746.099999999999</v>
      </c>
      <c r="IF364">
        <v>21256.5</v>
      </c>
      <c r="IG364">
        <v>18289</v>
      </c>
    </row>
    <row r="365" spans="1:241" customFormat="1" ht="14" customHeight="1" x14ac:dyDescent="0.2">
      <c r="A365">
        <v>364</v>
      </c>
      <c r="B365">
        <v>397</v>
      </c>
      <c r="C365" s="1">
        <v>44802.402083333334</v>
      </c>
      <c r="D365" s="1">
        <v>44802.402777777781</v>
      </c>
      <c r="E365">
        <v>0</v>
      </c>
      <c r="F365" t="s">
        <v>240</v>
      </c>
      <c r="G365">
        <v>100</v>
      </c>
      <c r="H365">
        <v>60</v>
      </c>
      <c r="I365">
        <v>1</v>
      </c>
      <c r="J365" s="1">
        <v>44802.402777777781</v>
      </c>
      <c r="K365" t="s">
        <v>7232</v>
      </c>
      <c r="L365" t="s">
        <v>242</v>
      </c>
      <c r="M365" t="s">
        <v>242</v>
      </c>
      <c r="N365" t="s">
        <v>7233</v>
      </c>
      <c r="O365" t="s">
        <v>7234</v>
      </c>
      <c r="P365">
        <v>34.029000000000003</v>
      </c>
      <c r="Q365">
        <v>-118.40049999999999</v>
      </c>
      <c r="R365" t="s">
        <v>245</v>
      </c>
      <c r="S365" t="s">
        <v>246</v>
      </c>
      <c r="T365" t="s">
        <v>7235</v>
      </c>
      <c r="V365" t="s">
        <v>7236</v>
      </c>
      <c r="W365">
        <v>958102105</v>
      </c>
      <c r="X365">
        <v>3572</v>
      </c>
      <c r="Y365" t="s">
        <v>297</v>
      </c>
      <c r="Z365" t="s">
        <v>4620</v>
      </c>
      <c r="AA365">
        <v>2020</v>
      </c>
      <c r="AC365">
        <v>0.5</v>
      </c>
      <c r="AD365">
        <v>15</v>
      </c>
      <c r="AF365">
        <v>8</v>
      </c>
      <c r="AG365" t="s">
        <v>242</v>
      </c>
      <c r="AJ365" s="27">
        <v>0</v>
      </c>
      <c r="AK365" s="24">
        <v>0</v>
      </c>
      <c r="AL365" s="27">
        <v>0</v>
      </c>
      <c r="AM365" s="24">
        <v>0</v>
      </c>
      <c r="AN365" s="27">
        <v>0</v>
      </c>
      <c r="AO365" s="24">
        <v>0</v>
      </c>
      <c r="AQ365" t="s">
        <v>242</v>
      </c>
      <c r="AT365" s="27">
        <v>1</v>
      </c>
      <c r="AU365">
        <v>1</v>
      </c>
      <c r="AV365" s="21">
        <f t="shared" si="20"/>
        <v>12.5</v>
      </c>
      <c r="AW365">
        <v>2</v>
      </c>
      <c r="AZ365" s="27">
        <v>1</v>
      </c>
      <c r="BA365">
        <v>2</v>
      </c>
      <c r="BB365" s="21">
        <f t="shared" si="21"/>
        <v>25</v>
      </c>
      <c r="BC365" t="s">
        <v>242</v>
      </c>
      <c r="BF365" s="27">
        <v>1</v>
      </c>
      <c r="BI365">
        <v>2</v>
      </c>
      <c r="BL365" s="27">
        <v>1</v>
      </c>
      <c r="BM365">
        <v>2</v>
      </c>
      <c r="BP365" s="27">
        <v>1</v>
      </c>
      <c r="BQ365">
        <v>4</v>
      </c>
      <c r="BR365" s="21">
        <f t="shared" si="22"/>
        <v>50</v>
      </c>
      <c r="BT365">
        <v>1</v>
      </c>
      <c r="BW365" s="27">
        <v>0</v>
      </c>
      <c r="BX365" s="24" t="s">
        <v>242</v>
      </c>
      <c r="BY365" s="21" t="s">
        <v>242</v>
      </c>
      <c r="BZ365" t="s">
        <v>242</v>
      </c>
      <c r="CA365" t="s">
        <v>242</v>
      </c>
      <c r="CD365" s="27">
        <v>0</v>
      </c>
      <c r="CF365" t="s">
        <v>242</v>
      </c>
      <c r="CG365" t="s">
        <v>242</v>
      </c>
      <c r="CI365" s="27">
        <v>1</v>
      </c>
      <c r="CJ365" t="s">
        <v>7237</v>
      </c>
      <c r="CK365">
        <v>1</v>
      </c>
      <c r="CN365" s="27">
        <v>0</v>
      </c>
      <c r="CO365" s="27">
        <v>0.5</v>
      </c>
      <c r="CP365" t="s">
        <v>242</v>
      </c>
      <c r="CQ365" t="s">
        <v>242</v>
      </c>
      <c r="CR365" t="s">
        <v>242</v>
      </c>
      <c r="CS365" s="2" t="s">
        <v>7238</v>
      </c>
      <c r="CU365" s="27">
        <v>1</v>
      </c>
      <c r="CV365" t="s">
        <v>7239</v>
      </c>
      <c r="CW365">
        <v>1</v>
      </c>
      <c r="CZ365" s="27">
        <v>1</v>
      </c>
      <c r="DA365">
        <v>44643.4</v>
      </c>
      <c r="DB365">
        <v>2</v>
      </c>
      <c r="DD365" s="27">
        <v>1</v>
      </c>
      <c r="DE365" t="s">
        <v>242</v>
      </c>
      <c r="DF365" t="s">
        <v>242</v>
      </c>
      <c r="DH365" t="s">
        <v>242</v>
      </c>
      <c r="DI365">
        <v>958051.6</v>
      </c>
      <c r="DJ365">
        <v>2</v>
      </c>
      <c r="DL365" s="27">
        <v>1</v>
      </c>
      <c r="DM365">
        <v>27680</v>
      </c>
      <c r="DN365">
        <v>2</v>
      </c>
      <c r="DP365">
        <v>1</v>
      </c>
      <c r="DS365" s="27">
        <v>1</v>
      </c>
      <c r="DT365" t="s">
        <v>7240</v>
      </c>
      <c r="DU365" s="27">
        <v>1</v>
      </c>
      <c r="DV365" t="s">
        <v>7241</v>
      </c>
      <c r="DW365" s="27">
        <v>1</v>
      </c>
      <c r="DX365" t="s">
        <v>7242</v>
      </c>
      <c r="DY365" s="27">
        <v>1</v>
      </c>
      <c r="DZ365" t="s">
        <v>7243</v>
      </c>
      <c r="EA365" s="27">
        <v>1</v>
      </c>
      <c r="EB365" t="s">
        <v>7244</v>
      </c>
      <c r="EC365" s="27">
        <v>1</v>
      </c>
      <c r="ED365" t="s">
        <v>7245</v>
      </c>
      <c r="EE365" s="27">
        <v>1</v>
      </c>
      <c r="EF365" t="s">
        <v>7246</v>
      </c>
      <c r="EG365" s="27">
        <v>1</v>
      </c>
      <c r="EH365" s="2" t="s">
        <v>7247</v>
      </c>
      <c r="EI365" s="27">
        <v>1</v>
      </c>
      <c r="EJ365" t="s">
        <v>7248</v>
      </c>
      <c r="EK365" s="27">
        <v>1</v>
      </c>
      <c r="EL365" t="s">
        <v>7249</v>
      </c>
      <c r="EM365">
        <v>4</v>
      </c>
      <c r="EP365" s="27">
        <v>0</v>
      </c>
      <c r="EQ365" t="s">
        <v>242</v>
      </c>
      <c r="ER365" t="s">
        <v>242</v>
      </c>
      <c r="EU365" t="s">
        <v>242</v>
      </c>
      <c r="EV365" t="s">
        <v>242</v>
      </c>
      <c r="EX365" s="27">
        <v>1</v>
      </c>
      <c r="EY365">
        <v>17131.55</v>
      </c>
      <c r="EZ365" t="s">
        <v>3434</v>
      </c>
      <c r="FA365" s="27">
        <v>0</v>
      </c>
      <c r="FB365" t="s">
        <v>242</v>
      </c>
      <c r="FD365" s="27">
        <v>0</v>
      </c>
      <c r="FE365" t="s">
        <v>242</v>
      </c>
      <c r="FG365" s="27">
        <v>0</v>
      </c>
      <c r="FH365" t="s">
        <v>242</v>
      </c>
      <c r="FJ365">
        <v>1</v>
      </c>
      <c r="FM365" s="27">
        <v>1</v>
      </c>
      <c r="FN365">
        <v>28.8</v>
      </c>
      <c r="FO365">
        <v>66</v>
      </c>
      <c r="FP365">
        <v>5.2</v>
      </c>
      <c r="FR365" s="27">
        <v>1</v>
      </c>
      <c r="FS365">
        <v>69.599999999999994</v>
      </c>
      <c r="FT365">
        <v>2</v>
      </c>
      <c r="FV365" s="27">
        <v>1</v>
      </c>
      <c r="FW365">
        <v>2.6</v>
      </c>
      <c r="FX365">
        <v>13.1</v>
      </c>
      <c r="FY365">
        <v>26.1</v>
      </c>
      <c r="FZ365">
        <v>54.6</v>
      </c>
      <c r="GA365" t="s">
        <v>242</v>
      </c>
      <c r="GB365" t="s">
        <v>242</v>
      </c>
      <c r="GC365" t="s">
        <v>242</v>
      </c>
      <c r="GD365">
        <v>1</v>
      </c>
      <c r="GF365">
        <v>1</v>
      </c>
      <c r="GI365" s="27">
        <v>0</v>
      </c>
      <c r="GJ365" t="s">
        <v>242</v>
      </c>
      <c r="GK365" t="s">
        <v>242</v>
      </c>
      <c r="GM365" t="s">
        <v>242</v>
      </c>
      <c r="GP365" s="27">
        <v>1</v>
      </c>
      <c r="GQ365">
        <v>4934</v>
      </c>
      <c r="GT365">
        <v>1</v>
      </c>
      <c r="GW365" s="27">
        <v>0.5</v>
      </c>
      <c r="GX365" s="2" t="s">
        <v>7250</v>
      </c>
      <c r="GY365" s="27">
        <v>1</v>
      </c>
      <c r="GZ365" t="s">
        <v>7251</v>
      </c>
      <c r="HA365">
        <v>1</v>
      </c>
      <c r="HD365" s="27">
        <v>1</v>
      </c>
      <c r="HE365" t="s">
        <v>7252</v>
      </c>
      <c r="HF365">
        <v>1</v>
      </c>
      <c r="HI365">
        <v>0.55555555599999995</v>
      </c>
      <c r="HJ365">
        <v>1</v>
      </c>
      <c r="HK365">
        <v>0.75</v>
      </c>
      <c r="HL365">
        <v>1</v>
      </c>
      <c r="HM365">
        <v>1</v>
      </c>
      <c r="HN365">
        <v>0</v>
      </c>
      <c r="HO365">
        <v>0.25</v>
      </c>
      <c r="HP365">
        <v>1</v>
      </c>
      <c r="HQ365">
        <v>0</v>
      </c>
      <c r="HR365">
        <v>1</v>
      </c>
      <c r="HS365">
        <v>0.75</v>
      </c>
      <c r="HT365">
        <v>1</v>
      </c>
      <c r="HU365">
        <v>1</v>
      </c>
      <c r="HV365">
        <v>0.76851851900000001</v>
      </c>
      <c r="HW365">
        <v>0.5625</v>
      </c>
      <c r="HX365">
        <v>0.75</v>
      </c>
      <c r="HY365">
        <v>0.69367283999999996</v>
      </c>
      <c r="HZ365" t="s">
        <v>7253</v>
      </c>
      <c r="IA365" t="s">
        <v>266</v>
      </c>
      <c r="IB365" t="s">
        <v>7235</v>
      </c>
      <c r="IC365">
        <v>16569</v>
      </c>
      <c r="ID365">
        <v>16736</v>
      </c>
      <c r="IE365">
        <v>16922</v>
      </c>
      <c r="IF365">
        <v>18793</v>
      </c>
      <c r="IG365">
        <v>16569</v>
      </c>
    </row>
    <row r="366" spans="1:241" customFormat="1" ht="14" customHeight="1" x14ac:dyDescent="0.2">
      <c r="A366">
        <v>365</v>
      </c>
      <c r="B366">
        <v>398</v>
      </c>
      <c r="C366" s="1">
        <v>44802.402777777781</v>
      </c>
      <c r="D366" s="1">
        <v>44802.40347222222</v>
      </c>
      <c r="E366">
        <v>0</v>
      </c>
      <c r="F366" t="s">
        <v>240</v>
      </c>
      <c r="G366">
        <v>100</v>
      </c>
      <c r="H366">
        <v>66</v>
      </c>
      <c r="I366">
        <v>1</v>
      </c>
      <c r="J366" s="1">
        <v>44802.40347222222</v>
      </c>
      <c r="K366" t="s">
        <v>7254</v>
      </c>
      <c r="L366" t="s">
        <v>242</v>
      </c>
      <c r="M366" t="s">
        <v>242</v>
      </c>
      <c r="N366" t="s">
        <v>7255</v>
      </c>
      <c r="O366" t="s">
        <v>7256</v>
      </c>
      <c r="P366">
        <v>34.029000000000003</v>
      </c>
      <c r="Q366">
        <v>-118.40049999999999</v>
      </c>
      <c r="R366" t="s">
        <v>245</v>
      </c>
      <c r="S366" t="s">
        <v>246</v>
      </c>
      <c r="T366" t="s">
        <v>7257</v>
      </c>
      <c r="V366" t="s">
        <v>7258</v>
      </c>
      <c r="W366" t="s">
        <v>7259</v>
      </c>
      <c r="X366">
        <v>6798</v>
      </c>
      <c r="Y366" t="s">
        <v>659</v>
      </c>
      <c r="Z366" t="s">
        <v>660</v>
      </c>
      <c r="AA366">
        <v>2020</v>
      </c>
      <c r="AC366">
        <v>1</v>
      </c>
      <c r="AD366">
        <v>11</v>
      </c>
      <c r="AF366">
        <v>11</v>
      </c>
      <c r="AG366" t="s">
        <v>242</v>
      </c>
      <c r="AJ366" s="27">
        <v>1</v>
      </c>
      <c r="AK366">
        <v>6</v>
      </c>
      <c r="AL366" s="27">
        <v>0</v>
      </c>
      <c r="AM366" s="24">
        <v>0</v>
      </c>
      <c r="AN366" s="27">
        <v>0</v>
      </c>
      <c r="AO366" s="24">
        <v>0</v>
      </c>
      <c r="AP366" t="s">
        <v>7260</v>
      </c>
      <c r="AQ366">
        <v>3</v>
      </c>
      <c r="AT366" s="27">
        <v>1</v>
      </c>
      <c r="AU366">
        <v>1</v>
      </c>
      <c r="AV366" s="21">
        <f t="shared" si="20"/>
        <v>9.0909090909090917</v>
      </c>
      <c r="AW366">
        <v>2</v>
      </c>
      <c r="AZ366" s="27">
        <v>1</v>
      </c>
      <c r="BA366">
        <v>2</v>
      </c>
      <c r="BB366" s="21">
        <f t="shared" si="21"/>
        <v>18.181818181818183</v>
      </c>
      <c r="BC366" t="s">
        <v>242</v>
      </c>
      <c r="BF366" s="27">
        <v>1</v>
      </c>
      <c r="BG366">
        <v>4.3</v>
      </c>
      <c r="BI366">
        <v>2</v>
      </c>
      <c r="BL366" s="27">
        <v>1</v>
      </c>
      <c r="BM366">
        <v>2</v>
      </c>
      <c r="BP366" s="27">
        <v>1</v>
      </c>
      <c r="BQ366">
        <v>4</v>
      </c>
      <c r="BR366" s="21">
        <f t="shared" si="22"/>
        <v>36.363636363636367</v>
      </c>
      <c r="BS366" t="s">
        <v>3471</v>
      </c>
      <c r="BT366">
        <v>3</v>
      </c>
      <c r="BW366" s="27">
        <v>1</v>
      </c>
      <c r="BX366">
        <v>5</v>
      </c>
      <c r="BY366" s="21">
        <f t="shared" si="23"/>
        <v>45.454545454545453</v>
      </c>
      <c r="BZ366">
        <v>2</v>
      </c>
      <c r="CA366">
        <v>1</v>
      </c>
      <c r="CD366" s="27">
        <v>0</v>
      </c>
      <c r="CF366" t="s">
        <v>242</v>
      </c>
      <c r="CG366" t="s">
        <v>242</v>
      </c>
      <c r="CI366" s="27">
        <v>1</v>
      </c>
      <c r="CJ366" t="s">
        <v>7261</v>
      </c>
      <c r="CK366">
        <v>1</v>
      </c>
      <c r="CN366" s="27">
        <v>0</v>
      </c>
      <c r="CO366" s="27">
        <v>0</v>
      </c>
      <c r="CP366" t="s">
        <v>242</v>
      </c>
      <c r="CQ366" t="s">
        <v>242</v>
      </c>
      <c r="CR366" t="s">
        <v>242</v>
      </c>
      <c r="CU366" s="27">
        <v>1</v>
      </c>
      <c r="CV366" s="2" t="s">
        <v>7262</v>
      </c>
      <c r="CW366">
        <v>1</v>
      </c>
      <c r="CZ366" s="27">
        <v>1</v>
      </c>
      <c r="DA366">
        <v>126656</v>
      </c>
      <c r="DB366">
        <v>2</v>
      </c>
      <c r="DD366" s="27">
        <v>1</v>
      </c>
      <c r="DE366">
        <v>342355</v>
      </c>
      <c r="DF366">
        <v>2</v>
      </c>
      <c r="DG366">
        <v>352188</v>
      </c>
      <c r="DH366">
        <v>2</v>
      </c>
      <c r="DI366" t="s">
        <v>242</v>
      </c>
      <c r="DJ366" t="s">
        <v>242</v>
      </c>
      <c r="DL366" s="27">
        <v>1</v>
      </c>
      <c r="DM366">
        <v>378061</v>
      </c>
      <c r="DN366">
        <v>2</v>
      </c>
      <c r="DP366">
        <v>1</v>
      </c>
      <c r="DS366" s="27">
        <v>1</v>
      </c>
      <c r="DT366" s="2" t="s">
        <v>7263</v>
      </c>
      <c r="DU366" s="27">
        <v>1</v>
      </c>
      <c r="DV366" s="2" t="s">
        <v>7264</v>
      </c>
      <c r="DW366" s="27">
        <v>0.5</v>
      </c>
      <c r="DX366" s="2" t="s">
        <v>7265</v>
      </c>
      <c r="DY366" s="27">
        <v>1</v>
      </c>
      <c r="DZ366" t="s">
        <v>7266</v>
      </c>
      <c r="EA366" s="27">
        <v>0</v>
      </c>
      <c r="EC366" s="27">
        <v>1</v>
      </c>
      <c r="ED366" t="s">
        <v>7267</v>
      </c>
      <c r="EE366" s="27">
        <v>1</v>
      </c>
      <c r="EF366" t="s">
        <v>7268</v>
      </c>
      <c r="EG366" s="27">
        <v>1</v>
      </c>
      <c r="EH366" t="s">
        <v>4687</v>
      </c>
      <c r="EI366" s="27">
        <v>1</v>
      </c>
      <c r="EJ366" t="s">
        <v>7269</v>
      </c>
      <c r="EK366" s="27">
        <v>1</v>
      </c>
      <c r="EL366" s="2" t="s">
        <v>7270</v>
      </c>
      <c r="EM366">
        <v>1</v>
      </c>
      <c r="EP366" s="27">
        <v>0</v>
      </c>
      <c r="EQ366" t="s">
        <v>242</v>
      </c>
      <c r="ER366" t="s">
        <v>242</v>
      </c>
      <c r="EU366" t="s">
        <v>242</v>
      </c>
      <c r="EV366" t="s">
        <v>242</v>
      </c>
      <c r="EX366" s="27">
        <v>1</v>
      </c>
      <c r="EY366">
        <v>11804.71</v>
      </c>
      <c r="EZ366" t="s">
        <v>3434</v>
      </c>
      <c r="FA366" s="27">
        <v>0</v>
      </c>
      <c r="FB366" t="s">
        <v>242</v>
      </c>
      <c r="FD366" s="27">
        <v>0</v>
      </c>
      <c r="FE366" t="s">
        <v>242</v>
      </c>
      <c r="FG366" s="27">
        <v>0</v>
      </c>
      <c r="FH366" t="s">
        <v>242</v>
      </c>
      <c r="FJ366">
        <v>1</v>
      </c>
      <c r="FM366" s="27">
        <v>1</v>
      </c>
      <c r="FN366">
        <v>12.6</v>
      </c>
      <c r="FO366">
        <v>58</v>
      </c>
      <c r="FP366">
        <v>29.4</v>
      </c>
      <c r="FR366" s="27">
        <v>1</v>
      </c>
      <c r="FS366">
        <v>48.6</v>
      </c>
      <c r="FT366">
        <v>2</v>
      </c>
      <c r="FV366" s="27">
        <v>1</v>
      </c>
      <c r="FW366">
        <v>7.3</v>
      </c>
      <c r="FX366">
        <v>7.05</v>
      </c>
      <c r="FY366">
        <v>79.849999999999994</v>
      </c>
      <c r="FZ366">
        <v>4.53</v>
      </c>
      <c r="GA366" t="s">
        <v>242</v>
      </c>
      <c r="GB366" t="s">
        <v>242</v>
      </c>
      <c r="GC366" t="s">
        <v>242</v>
      </c>
      <c r="GD366">
        <v>1</v>
      </c>
      <c r="GF366">
        <v>1</v>
      </c>
      <c r="GI366" s="27">
        <v>0</v>
      </c>
      <c r="GJ366" t="s">
        <v>242</v>
      </c>
      <c r="GK366" t="s">
        <v>242</v>
      </c>
      <c r="GM366" t="s">
        <v>242</v>
      </c>
      <c r="GP366" s="27">
        <v>1</v>
      </c>
      <c r="GQ366">
        <v>103</v>
      </c>
      <c r="GT366">
        <v>1</v>
      </c>
      <c r="GW366" s="27">
        <v>0</v>
      </c>
      <c r="GY366" s="27">
        <v>0</v>
      </c>
      <c r="HA366" t="s">
        <v>242</v>
      </c>
      <c r="HD366" s="27">
        <v>1</v>
      </c>
      <c r="HE366" s="2" t="s">
        <v>7271</v>
      </c>
      <c r="HF366">
        <v>1</v>
      </c>
      <c r="HI366">
        <v>0.66666666699999999</v>
      </c>
      <c r="HJ366">
        <v>1</v>
      </c>
      <c r="HK366">
        <v>0.5</v>
      </c>
      <c r="HL366">
        <v>1</v>
      </c>
      <c r="HM366">
        <v>0.85</v>
      </c>
      <c r="HN366">
        <v>0</v>
      </c>
      <c r="HO366">
        <v>0.25</v>
      </c>
      <c r="HP366">
        <v>1</v>
      </c>
      <c r="HQ366">
        <v>0</v>
      </c>
      <c r="HR366">
        <v>1</v>
      </c>
      <c r="HS366">
        <v>0</v>
      </c>
      <c r="HT366">
        <v>1</v>
      </c>
      <c r="HU366">
        <v>1</v>
      </c>
      <c r="HV366">
        <v>0.72222222199999997</v>
      </c>
      <c r="HW366">
        <v>0.52500000000000002</v>
      </c>
      <c r="HX366">
        <v>0.6</v>
      </c>
      <c r="HY366">
        <v>0.61574074099999998</v>
      </c>
      <c r="HZ366" t="s">
        <v>7272</v>
      </c>
      <c r="IA366" t="s">
        <v>266</v>
      </c>
      <c r="IB366" t="s">
        <v>7257</v>
      </c>
      <c r="IC366">
        <v>5140.9769999999999</v>
      </c>
      <c r="ID366">
        <v>4612.3900000000003</v>
      </c>
      <c r="IE366">
        <v>4768.8</v>
      </c>
      <c r="IF366">
        <v>5882.7719999999999</v>
      </c>
      <c r="IG366">
        <v>5140.9769999999999</v>
      </c>
    </row>
    <row r="367" spans="1:241" customFormat="1" ht="14" customHeight="1" x14ac:dyDescent="0.2">
      <c r="A367">
        <v>366</v>
      </c>
      <c r="B367">
        <v>399</v>
      </c>
      <c r="C367" s="1">
        <v>44802.40347222222</v>
      </c>
      <c r="D367" s="1">
        <v>44802.404166666667</v>
      </c>
      <c r="E367">
        <v>0</v>
      </c>
      <c r="F367" t="s">
        <v>240</v>
      </c>
      <c r="G367">
        <v>100</v>
      </c>
      <c r="H367">
        <v>58</v>
      </c>
      <c r="I367">
        <v>1</v>
      </c>
      <c r="J367" s="1">
        <v>44802.404166666667</v>
      </c>
      <c r="K367" t="s">
        <v>7273</v>
      </c>
      <c r="L367" t="s">
        <v>242</v>
      </c>
      <c r="M367" t="s">
        <v>242</v>
      </c>
      <c r="N367" t="s">
        <v>7274</v>
      </c>
      <c r="O367" t="s">
        <v>7275</v>
      </c>
      <c r="P367">
        <v>34.029000000000003</v>
      </c>
      <c r="Q367">
        <v>-118.40049999999999</v>
      </c>
      <c r="R367" t="s">
        <v>245</v>
      </c>
      <c r="S367" t="s">
        <v>246</v>
      </c>
      <c r="T367" t="s">
        <v>7276</v>
      </c>
      <c r="V367" t="s">
        <v>7277</v>
      </c>
      <c r="W367">
        <v>949746101</v>
      </c>
      <c r="X367">
        <v>6020</v>
      </c>
      <c r="Y367" t="s">
        <v>319</v>
      </c>
      <c r="Z367" t="s">
        <v>913</v>
      </c>
      <c r="AA367">
        <v>2020</v>
      </c>
      <c r="AC367">
        <v>0.5</v>
      </c>
      <c r="AD367">
        <v>4</v>
      </c>
      <c r="AF367">
        <v>12</v>
      </c>
      <c r="AG367" t="s">
        <v>242</v>
      </c>
      <c r="AJ367" s="27">
        <v>1</v>
      </c>
      <c r="AK367">
        <v>5</v>
      </c>
      <c r="AL367" s="27">
        <v>1</v>
      </c>
      <c r="AM367">
        <v>1</v>
      </c>
      <c r="AN367" s="27">
        <v>1</v>
      </c>
      <c r="AO367">
        <v>1</v>
      </c>
      <c r="AP367" t="s">
        <v>7278</v>
      </c>
      <c r="AQ367" t="s">
        <v>242</v>
      </c>
      <c r="AT367" s="27">
        <v>1</v>
      </c>
      <c r="AU367">
        <v>1</v>
      </c>
      <c r="AV367" s="21">
        <f t="shared" si="20"/>
        <v>8.3333333333333321</v>
      </c>
      <c r="AW367">
        <v>2</v>
      </c>
      <c r="AZ367" s="27">
        <v>1</v>
      </c>
      <c r="BA367">
        <v>3</v>
      </c>
      <c r="BB367" s="21">
        <f t="shared" si="21"/>
        <v>25</v>
      </c>
      <c r="BC367" t="s">
        <v>242</v>
      </c>
      <c r="BF367" s="27">
        <v>1</v>
      </c>
      <c r="BG367">
        <v>2.6</v>
      </c>
      <c r="BI367">
        <v>2</v>
      </c>
      <c r="BL367" s="27">
        <v>1</v>
      </c>
      <c r="BM367">
        <v>2</v>
      </c>
      <c r="BP367" s="27">
        <v>1</v>
      </c>
      <c r="BQ367">
        <v>3</v>
      </c>
      <c r="BR367" s="21">
        <f t="shared" si="22"/>
        <v>25</v>
      </c>
      <c r="BS367" t="s">
        <v>7279</v>
      </c>
      <c r="BT367">
        <v>1</v>
      </c>
      <c r="BW367" s="27">
        <v>1</v>
      </c>
      <c r="BX367">
        <v>3</v>
      </c>
      <c r="BY367" s="21">
        <f t="shared" si="23"/>
        <v>25</v>
      </c>
      <c r="BZ367">
        <v>2</v>
      </c>
      <c r="CA367">
        <v>1</v>
      </c>
      <c r="CD367" s="27">
        <v>0</v>
      </c>
      <c r="CF367" t="s">
        <v>242</v>
      </c>
      <c r="CG367" t="s">
        <v>242</v>
      </c>
      <c r="CI367" s="27">
        <v>1</v>
      </c>
      <c r="CJ367" t="s">
        <v>7280</v>
      </c>
      <c r="CK367">
        <v>1</v>
      </c>
      <c r="CN367" s="27">
        <v>0</v>
      </c>
      <c r="CO367" s="27">
        <v>0.5</v>
      </c>
      <c r="CP367" t="s">
        <v>242</v>
      </c>
      <c r="CQ367">
        <v>99.8</v>
      </c>
      <c r="CR367" t="s">
        <v>242</v>
      </c>
      <c r="CS367" t="s">
        <v>7281</v>
      </c>
      <c r="CU367" s="27">
        <v>0.5</v>
      </c>
      <c r="CV367" t="s">
        <v>7282</v>
      </c>
      <c r="CW367">
        <v>1</v>
      </c>
      <c r="CZ367" s="27">
        <v>1</v>
      </c>
      <c r="DA367">
        <v>91933</v>
      </c>
      <c r="DB367">
        <v>2</v>
      </c>
      <c r="DC367" t="s">
        <v>7283</v>
      </c>
      <c r="DD367" s="27">
        <v>1</v>
      </c>
      <c r="DE367">
        <v>4988</v>
      </c>
      <c r="DF367">
        <v>2</v>
      </c>
      <c r="DG367">
        <v>771327</v>
      </c>
      <c r="DH367">
        <v>2</v>
      </c>
      <c r="DI367" t="s">
        <v>242</v>
      </c>
      <c r="DJ367" t="s">
        <v>242</v>
      </c>
      <c r="DK367" t="s">
        <v>7284</v>
      </c>
      <c r="DL367" s="27">
        <v>1</v>
      </c>
      <c r="DM367">
        <v>3610451</v>
      </c>
      <c r="DN367">
        <v>2</v>
      </c>
      <c r="DO367" t="s">
        <v>7285</v>
      </c>
      <c r="DP367">
        <v>4</v>
      </c>
      <c r="DS367" s="27">
        <v>1</v>
      </c>
      <c r="DT367" t="s">
        <v>7286</v>
      </c>
      <c r="DU367" s="27">
        <v>1</v>
      </c>
      <c r="DV367" t="s">
        <v>7287</v>
      </c>
      <c r="DW367" s="27">
        <v>1</v>
      </c>
      <c r="DX367" t="s">
        <v>7288</v>
      </c>
      <c r="DY367" s="27">
        <v>1</v>
      </c>
      <c r="DZ367" t="s">
        <v>7289</v>
      </c>
      <c r="EA367" s="27">
        <v>1</v>
      </c>
      <c r="EB367" s="2" t="s">
        <v>7290</v>
      </c>
      <c r="EC367" s="27">
        <v>1</v>
      </c>
      <c r="ED367" t="s">
        <v>7291</v>
      </c>
      <c r="EE367" s="27">
        <v>1</v>
      </c>
      <c r="EF367" t="s">
        <v>7292</v>
      </c>
      <c r="EG367" s="27">
        <v>1</v>
      </c>
      <c r="EH367" t="s">
        <v>7293</v>
      </c>
      <c r="EI367" s="27">
        <v>1</v>
      </c>
      <c r="EJ367" t="s">
        <v>7294</v>
      </c>
      <c r="EK367" s="27">
        <v>1</v>
      </c>
      <c r="EL367" t="s">
        <v>7295</v>
      </c>
      <c r="EM367">
        <v>4</v>
      </c>
      <c r="EP367" s="27">
        <v>0</v>
      </c>
      <c r="EQ367" t="s">
        <v>242</v>
      </c>
      <c r="ER367" t="s">
        <v>242</v>
      </c>
      <c r="EU367" t="s">
        <v>242</v>
      </c>
      <c r="EV367" t="s">
        <v>242</v>
      </c>
      <c r="EX367" s="27">
        <v>0</v>
      </c>
      <c r="EY367" t="s">
        <v>242</v>
      </c>
      <c r="FA367" s="27">
        <v>0</v>
      </c>
      <c r="FB367" t="s">
        <v>242</v>
      </c>
      <c r="FD367" s="27">
        <v>1</v>
      </c>
      <c r="FE367">
        <v>7729.75</v>
      </c>
      <c r="FG367" s="27">
        <v>0</v>
      </c>
      <c r="FH367" t="s">
        <v>242</v>
      </c>
      <c r="FJ367">
        <v>1</v>
      </c>
      <c r="FM367" s="27">
        <v>1</v>
      </c>
      <c r="FN367" t="s">
        <v>242</v>
      </c>
      <c r="FO367" t="s">
        <v>242</v>
      </c>
      <c r="FP367" t="s">
        <v>242</v>
      </c>
      <c r="FQ367" t="s">
        <v>7296</v>
      </c>
      <c r="FR367" s="27">
        <v>1</v>
      </c>
      <c r="FS367">
        <v>55.2</v>
      </c>
      <c r="FT367">
        <v>2</v>
      </c>
      <c r="FU367" t="s">
        <v>7297</v>
      </c>
      <c r="FV367" s="27">
        <v>1</v>
      </c>
      <c r="FW367">
        <v>12.9</v>
      </c>
      <c r="FX367">
        <v>18.100000000000001</v>
      </c>
      <c r="FY367">
        <v>55.4</v>
      </c>
      <c r="FZ367">
        <v>9.5</v>
      </c>
      <c r="GA367" t="s">
        <v>242</v>
      </c>
      <c r="GB367" t="s">
        <v>242</v>
      </c>
      <c r="GC367" t="s">
        <v>242</v>
      </c>
      <c r="GD367">
        <v>1</v>
      </c>
      <c r="GE367" t="s">
        <v>7298</v>
      </c>
      <c r="GF367">
        <v>1</v>
      </c>
      <c r="GI367" s="27">
        <v>1</v>
      </c>
      <c r="GJ367" t="s">
        <v>242</v>
      </c>
      <c r="GK367">
        <v>0.99</v>
      </c>
      <c r="GL367" t="s">
        <v>7299</v>
      </c>
      <c r="GM367">
        <v>1</v>
      </c>
      <c r="GP367" s="27">
        <v>1</v>
      </c>
      <c r="GQ367">
        <v>550</v>
      </c>
      <c r="GR367" s="9">
        <v>22.917361111111109</v>
      </c>
      <c r="GT367">
        <v>1</v>
      </c>
      <c r="GW367" s="27">
        <v>0</v>
      </c>
      <c r="GY367" s="27">
        <v>0</v>
      </c>
      <c r="HA367" t="s">
        <v>242</v>
      </c>
      <c r="HD367" s="27">
        <v>1</v>
      </c>
      <c r="HE367" t="s">
        <v>7300</v>
      </c>
      <c r="HF367">
        <v>1</v>
      </c>
      <c r="HI367">
        <v>0.88888888899999996</v>
      </c>
      <c r="HJ367">
        <v>1</v>
      </c>
      <c r="HK367">
        <v>0.5</v>
      </c>
      <c r="HL367">
        <v>1</v>
      </c>
      <c r="HM367">
        <v>1</v>
      </c>
      <c r="HN367">
        <v>0</v>
      </c>
      <c r="HO367">
        <v>0.25</v>
      </c>
      <c r="HP367">
        <v>1</v>
      </c>
      <c r="HQ367">
        <v>1</v>
      </c>
      <c r="HR367">
        <v>1</v>
      </c>
      <c r="HS367">
        <v>0</v>
      </c>
      <c r="HT367">
        <v>1</v>
      </c>
      <c r="HU367">
        <v>1</v>
      </c>
      <c r="HV367">
        <v>0.79629629599999996</v>
      </c>
      <c r="HW367">
        <v>0.5625</v>
      </c>
      <c r="HX367">
        <v>0.8</v>
      </c>
      <c r="HY367">
        <v>0.71959876499999997</v>
      </c>
      <c r="HZ367" t="s">
        <v>7301</v>
      </c>
      <c r="IA367" t="s">
        <v>266</v>
      </c>
      <c r="IB367" t="s">
        <v>7276</v>
      </c>
      <c r="IC367">
        <v>102453</v>
      </c>
      <c r="ID367">
        <v>80303</v>
      </c>
      <c r="IE367">
        <v>81732</v>
      </c>
      <c r="IF367">
        <v>82859</v>
      </c>
      <c r="IG367">
        <v>102453</v>
      </c>
    </row>
    <row r="368" spans="1:241" customFormat="1" ht="14" customHeight="1" x14ac:dyDescent="0.2">
      <c r="A368">
        <v>367</v>
      </c>
      <c r="B368">
        <v>400</v>
      </c>
      <c r="C368" s="1">
        <v>44802.404166666667</v>
      </c>
      <c r="D368" s="1">
        <v>44802.404861111114</v>
      </c>
      <c r="E368">
        <v>0</v>
      </c>
      <c r="F368" t="s">
        <v>240</v>
      </c>
      <c r="G368">
        <v>100</v>
      </c>
      <c r="H368">
        <v>52</v>
      </c>
      <c r="I368">
        <v>1</v>
      </c>
      <c r="J368" s="1">
        <v>44802.404861111114</v>
      </c>
      <c r="K368" t="s">
        <v>7302</v>
      </c>
      <c r="L368" t="s">
        <v>242</v>
      </c>
      <c r="M368" t="s">
        <v>242</v>
      </c>
      <c r="N368" t="s">
        <v>7303</v>
      </c>
      <c r="O368" t="s">
        <v>7304</v>
      </c>
      <c r="P368">
        <v>34.029000000000003</v>
      </c>
      <c r="Q368">
        <v>-118.40049999999999</v>
      </c>
      <c r="R368" t="s">
        <v>245</v>
      </c>
      <c r="S368" t="s">
        <v>246</v>
      </c>
      <c r="T368" t="s">
        <v>7305</v>
      </c>
      <c r="U368" s="24">
        <v>1744489</v>
      </c>
      <c r="V368" t="s">
        <v>7306</v>
      </c>
      <c r="W368">
        <v>254687106</v>
      </c>
      <c r="X368">
        <v>4888</v>
      </c>
      <c r="Y368" t="s">
        <v>1487</v>
      </c>
      <c r="Z368" t="s">
        <v>5466</v>
      </c>
      <c r="AA368">
        <v>2020</v>
      </c>
      <c r="AC368">
        <v>0</v>
      </c>
      <c r="AF368">
        <v>10</v>
      </c>
      <c r="AG368" t="s">
        <v>242</v>
      </c>
      <c r="AJ368" s="27">
        <v>0</v>
      </c>
      <c r="AK368" s="24">
        <v>0</v>
      </c>
      <c r="AL368" s="27">
        <v>0</v>
      </c>
      <c r="AM368" s="24">
        <v>0</v>
      </c>
      <c r="AN368" s="27">
        <v>0</v>
      </c>
      <c r="AO368" s="24">
        <v>0</v>
      </c>
      <c r="AQ368" t="s">
        <v>242</v>
      </c>
      <c r="AT368" s="44">
        <v>1</v>
      </c>
      <c r="AU368" s="24">
        <v>8</v>
      </c>
      <c r="AV368" s="21">
        <f>AU368/AF368*10</f>
        <v>8</v>
      </c>
      <c r="AW368" t="s">
        <v>242</v>
      </c>
      <c r="AZ368" s="44">
        <v>1</v>
      </c>
      <c r="BA368" s="24">
        <v>8</v>
      </c>
      <c r="BB368" s="21">
        <f>BA368/AF368*100</f>
        <v>80</v>
      </c>
      <c r="BC368" t="s">
        <v>242</v>
      </c>
      <c r="BF368" s="27">
        <v>0</v>
      </c>
      <c r="BI368" t="s">
        <v>242</v>
      </c>
      <c r="BL368" s="27">
        <v>1</v>
      </c>
      <c r="BM368">
        <v>2</v>
      </c>
      <c r="BP368" s="27">
        <v>1</v>
      </c>
      <c r="BQ368">
        <v>4</v>
      </c>
      <c r="BR368" s="21">
        <f t="shared" si="22"/>
        <v>40</v>
      </c>
      <c r="BS368" t="s">
        <v>7307</v>
      </c>
      <c r="BT368">
        <v>1</v>
      </c>
      <c r="BW368" s="27">
        <v>1</v>
      </c>
      <c r="BX368">
        <v>3</v>
      </c>
      <c r="BY368" s="21">
        <f t="shared" si="23"/>
        <v>30</v>
      </c>
      <c r="BZ368">
        <v>2</v>
      </c>
      <c r="CA368">
        <v>1</v>
      </c>
      <c r="CD368" s="27">
        <v>0</v>
      </c>
      <c r="CF368" t="s">
        <v>242</v>
      </c>
      <c r="CG368" t="s">
        <v>242</v>
      </c>
      <c r="CI368" s="27">
        <v>1</v>
      </c>
      <c r="CJ368" t="s">
        <v>7308</v>
      </c>
      <c r="CK368">
        <v>1</v>
      </c>
      <c r="CN368" s="27">
        <v>0</v>
      </c>
      <c r="CO368" s="27">
        <v>0</v>
      </c>
      <c r="CP368" t="s">
        <v>242</v>
      </c>
      <c r="CQ368" t="s">
        <v>242</v>
      </c>
      <c r="CR368" t="s">
        <v>242</v>
      </c>
      <c r="CU368" s="27">
        <v>1</v>
      </c>
      <c r="CV368" s="2" t="s">
        <v>7309</v>
      </c>
      <c r="CW368">
        <v>1</v>
      </c>
      <c r="CZ368" s="27">
        <v>1</v>
      </c>
      <c r="DA368">
        <v>597067</v>
      </c>
      <c r="DB368">
        <v>2</v>
      </c>
      <c r="DD368" s="27">
        <v>1</v>
      </c>
      <c r="DE368">
        <v>745582</v>
      </c>
      <c r="DF368">
        <v>2</v>
      </c>
      <c r="DG368">
        <v>851029</v>
      </c>
      <c r="DH368">
        <v>2</v>
      </c>
      <c r="DI368" t="s">
        <v>242</v>
      </c>
      <c r="DJ368" t="s">
        <v>242</v>
      </c>
      <c r="DL368" s="27">
        <v>0</v>
      </c>
      <c r="DM368" t="s">
        <v>242</v>
      </c>
      <c r="DN368" t="s">
        <v>242</v>
      </c>
      <c r="DP368">
        <v>1</v>
      </c>
      <c r="DS368" s="27">
        <v>1</v>
      </c>
      <c r="DT368" t="s">
        <v>7310</v>
      </c>
      <c r="DU368" s="27">
        <v>1</v>
      </c>
      <c r="DV368" s="2" t="s">
        <v>7311</v>
      </c>
      <c r="DW368" s="27">
        <v>1</v>
      </c>
      <c r="DX368" t="s">
        <v>7312</v>
      </c>
      <c r="DY368" s="27">
        <v>1</v>
      </c>
      <c r="DZ368" t="s">
        <v>4476</v>
      </c>
      <c r="EA368" s="27">
        <v>1</v>
      </c>
      <c r="EB368" t="s">
        <v>7313</v>
      </c>
      <c r="EC368" s="27">
        <v>1</v>
      </c>
      <c r="ED368" t="s">
        <v>7314</v>
      </c>
      <c r="EE368" s="27">
        <v>1</v>
      </c>
      <c r="EF368" t="s">
        <v>7315</v>
      </c>
      <c r="EG368" s="27">
        <v>1</v>
      </c>
      <c r="EH368" t="s">
        <v>5658</v>
      </c>
      <c r="EI368" s="27">
        <v>1</v>
      </c>
      <c r="EJ368" t="s">
        <v>7316</v>
      </c>
      <c r="EK368" s="27">
        <v>1</v>
      </c>
      <c r="EL368" s="2" t="s">
        <v>7317</v>
      </c>
      <c r="EM368">
        <v>4</v>
      </c>
      <c r="EP368" s="27">
        <v>0</v>
      </c>
      <c r="EQ368" t="s">
        <v>242</v>
      </c>
      <c r="ER368" t="s">
        <v>242</v>
      </c>
      <c r="EU368" t="s">
        <v>242</v>
      </c>
      <c r="EV368" t="s">
        <v>242</v>
      </c>
      <c r="EX368" s="27">
        <v>0</v>
      </c>
      <c r="EY368" t="s">
        <v>242</v>
      </c>
      <c r="FA368" s="27">
        <v>0</v>
      </c>
      <c r="FB368" t="s">
        <v>242</v>
      </c>
      <c r="FD368" s="27">
        <v>1</v>
      </c>
      <c r="FE368">
        <v>222758.41</v>
      </c>
      <c r="FG368" s="27">
        <v>0</v>
      </c>
      <c r="FH368" t="s">
        <v>242</v>
      </c>
      <c r="FJ368">
        <v>1</v>
      </c>
      <c r="FM368" s="27">
        <v>0</v>
      </c>
      <c r="FN368" t="s">
        <v>242</v>
      </c>
      <c r="FO368" t="s">
        <v>242</v>
      </c>
      <c r="FP368" t="s">
        <v>242</v>
      </c>
      <c r="FR368" s="27">
        <v>1</v>
      </c>
      <c r="FS368">
        <v>51</v>
      </c>
      <c r="FT368">
        <v>2</v>
      </c>
      <c r="FU368" s="2" t="s">
        <v>7318</v>
      </c>
      <c r="FV368" s="27">
        <v>0.5</v>
      </c>
      <c r="FW368" t="s">
        <v>242</v>
      </c>
      <c r="FX368" t="s">
        <v>242</v>
      </c>
      <c r="FY368" t="s">
        <v>242</v>
      </c>
      <c r="FZ368" t="s">
        <v>242</v>
      </c>
      <c r="GA368" t="s">
        <v>242</v>
      </c>
      <c r="GB368" t="s">
        <v>242</v>
      </c>
      <c r="GC368" t="s">
        <v>242</v>
      </c>
      <c r="GD368">
        <v>1</v>
      </c>
      <c r="GE368" s="2" t="s">
        <v>7319</v>
      </c>
      <c r="GF368">
        <v>1</v>
      </c>
      <c r="GI368" s="27">
        <v>0</v>
      </c>
      <c r="GJ368" t="s">
        <v>242</v>
      </c>
      <c r="GK368" t="s">
        <v>242</v>
      </c>
      <c r="GM368" t="s">
        <v>242</v>
      </c>
      <c r="GP368" s="44">
        <v>1</v>
      </c>
      <c r="GQ368">
        <v>293</v>
      </c>
      <c r="GT368" t="s">
        <v>242</v>
      </c>
      <c r="GW368" s="27">
        <v>1</v>
      </c>
      <c r="GY368" s="27">
        <v>1</v>
      </c>
      <c r="GZ368" s="2" t="s">
        <v>7320</v>
      </c>
      <c r="HA368">
        <v>1</v>
      </c>
      <c r="HD368" s="27">
        <v>1</v>
      </c>
      <c r="HE368" s="2" t="s">
        <v>7321</v>
      </c>
      <c r="HF368">
        <v>1</v>
      </c>
      <c r="HI368">
        <v>0.33333333300000001</v>
      </c>
      <c r="HJ368">
        <v>1</v>
      </c>
      <c r="HK368">
        <v>0.5</v>
      </c>
      <c r="HL368">
        <v>0.66666666699999999</v>
      </c>
      <c r="HM368">
        <v>1</v>
      </c>
      <c r="HN368">
        <v>0</v>
      </c>
      <c r="HO368">
        <v>0.25</v>
      </c>
      <c r="HP368">
        <v>0.5</v>
      </c>
      <c r="HQ368">
        <v>0</v>
      </c>
      <c r="HR368">
        <v>0</v>
      </c>
      <c r="HS368">
        <v>1</v>
      </c>
      <c r="HT368">
        <v>1</v>
      </c>
      <c r="HU368">
        <v>1</v>
      </c>
      <c r="HV368">
        <v>0.61111111100000004</v>
      </c>
      <c r="HW368">
        <v>0.47916666699999999</v>
      </c>
      <c r="HX368">
        <v>0.5</v>
      </c>
      <c r="HY368">
        <v>0.530092593</v>
      </c>
      <c r="HZ368" t="s">
        <v>7322</v>
      </c>
      <c r="IA368" t="s">
        <v>266</v>
      </c>
      <c r="IB368" t="s">
        <v>7305</v>
      </c>
      <c r="IC368">
        <v>69570</v>
      </c>
      <c r="ID368">
        <v>65388</v>
      </c>
      <c r="IE368">
        <v>67418</v>
      </c>
      <c r="IF368">
        <v>83745</v>
      </c>
      <c r="IG368">
        <v>69570</v>
      </c>
    </row>
    <row r="369" spans="1:241" customFormat="1" ht="14" customHeight="1" x14ac:dyDescent="0.2">
      <c r="A369">
        <v>368</v>
      </c>
      <c r="B369">
        <v>401</v>
      </c>
      <c r="C369" s="1">
        <v>44802.404861111114</v>
      </c>
      <c r="D369" s="1">
        <v>44802.405555555553</v>
      </c>
      <c r="E369">
        <v>0</v>
      </c>
      <c r="F369" t="s">
        <v>240</v>
      </c>
      <c r="G369">
        <v>100</v>
      </c>
      <c r="H369">
        <v>55</v>
      </c>
      <c r="I369">
        <v>1</v>
      </c>
      <c r="J369" s="1">
        <v>44802.405555555553</v>
      </c>
      <c r="K369" t="s">
        <v>7323</v>
      </c>
      <c r="L369" t="s">
        <v>242</v>
      </c>
      <c r="M369" t="s">
        <v>242</v>
      </c>
      <c r="N369" t="s">
        <v>7324</v>
      </c>
      <c r="O369" t="s">
        <v>7325</v>
      </c>
      <c r="P369">
        <v>34.029000000000003</v>
      </c>
      <c r="Q369">
        <v>-118.40049999999999</v>
      </c>
      <c r="R369" t="s">
        <v>245</v>
      </c>
      <c r="S369" t="s">
        <v>246</v>
      </c>
      <c r="T369" t="s">
        <v>7326</v>
      </c>
      <c r="V369" t="s">
        <v>7327</v>
      </c>
      <c r="W369">
        <v>931427108</v>
      </c>
      <c r="X369">
        <v>5912</v>
      </c>
      <c r="Y369" t="s">
        <v>326</v>
      </c>
      <c r="Z369" t="s">
        <v>327</v>
      </c>
      <c r="AA369">
        <v>2020</v>
      </c>
      <c r="AC369">
        <v>1</v>
      </c>
      <c r="AD369">
        <v>7</v>
      </c>
      <c r="AF369">
        <v>12</v>
      </c>
      <c r="AG369" t="s">
        <v>242</v>
      </c>
      <c r="AJ369" s="27">
        <v>0</v>
      </c>
      <c r="AK369" s="24">
        <v>0</v>
      </c>
      <c r="AL369" s="27">
        <v>0</v>
      </c>
      <c r="AM369" s="24">
        <v>0</v>
      </c>
      <c r="AN369" s="27">
        <v>0</v>
      </c>
      <c r="AO369" s="24">
        <v>0</v>
      </c>
      <c r="AQ369" t="s">
        <v>242</v>
      </c>
      <c r="AT369" s="27">
        <v>1</v>
      </c>
      <c r="AU369">
        <v>1</v>
      </c>
      <c r="AV369" s="21">
        <f t="shared" si="20"/>
        <v>8.3333333333333321</v>
      </c>
      <c r="AW369">
        <v>2</v>
      </c>
      <c r="AZ369" s="27">
        <v>1</v>
      </c>
      <c r="BA369">
        <v>2</v>
      </c>
      <c r="BB369" s="21">
        <f t="shared" si="21"/>
        <v>16.666666666666664</v>
      </c>
      <c r="BC369" t="s">
        <v>242</v>
      </c>
      <c r="BF369" s="27">
        <v>1</v>
      </c>
      <c r="BG369">
        <v>9.9</v>
      </c>
      <c r="BI369">
        <v>2</v>
      </c>
      <c r="BL369" s="27">
        <v>1</v>
      </c>
      <c r="BM369">
        <v>2</v>
      </c>
      <c r="BP369" s="27">
        <v>1</v>
      </c>
      <c r="BQ369">
        <v>5</v>
      </c>
      <c r="BR369" s="21">
        <f t="shared" si="22"/>
        <v>41.666666666666671</v>
      </c>
      <c r="BS369" t="s">
        <v>7328</v>
      </c>
      <c r="BT369">
        <v>3</v>
      </c>
      <c r="BW369" s="27">
        <v>1</v>
      </c>
      <c r="BX369">
        <v>4</v>
      </c>
      <c r="BY369" s="21">
        <f t="shared" si="23"/>
        <v>33.333333333333329</v>
      </c>
      <c r="BZ369">
        <v>1</v>
      </c>
      <c r="CA369">
        <v>3</v>
      </c>
      <c r="CD369" s="27">
        <v>0</v>
      </c>
      <c r="CF369" t="s">
        <v>242</v>
      </c>
      <c r="CG369" t="s">
        <v>242</v>
      </c>
      <c r="CI369" s="27">
        <v>1</v>
      </c>
      <c r="CJ369" t="s">
        <v>7329</v>
      </c>
      <c r="CK369">
        <v>1</v>
      </c>
      <c r="CN369" s="27">
        <v>1</v>
      </c>
      <c r="CO369" s="27">
        <v>0</v>
      </c>
      <c r="CP369" t="s">
        <v>242</v>
      </c>
      <c r="CQ369" t="s">
        <v>242</v>
      </c>
      <c r="CR369" t="s">
        <v>242</v>
      </c>
      <c r="CU369" s="27">
        <v>1</v>
      </c>
      <c r="CV369" t="s">
        <v>7330</v>
      </c>
      <c r="CW369">
        <v>1</v>
      </c>
      <c r="CZ369" s="27">
        <v>1</v>
      </c>
      <c r="DA369">
        <v>375000</v>
      </c>
      <c r="DB369">
        <v>2</v>
      </c>
      <c r="DC369" t="s">
        <v>7331</v>
      </c>
      <c r="DD369" s="27">
        <v>1</v>
      </c>
      <c r="DE369" t="s">
        <v>242</v>
      </c>
      <c r="DF369" t="s">
        <v>242</v>
      </c>
      <c r="DH369" t="s">
        <v>242</v>
      </c>
      <c r="DI369" t="s">
        <v>242</v>
      </c>
      <c r="DJ369" t="s">
        <v>242</v>
      </c>
      <c r="DK369" t="s">
        <v>7332</v>
      </c>
      <c r="DL369" s="27">
        <v>1</v>
      </c>
      <c r="DM369">
        <v>89000</v>
      </c>
      <c r="DN369">
        <v>2</v>
      </c>
      <c r="DO369" t="s">
        <v>7333</v>
      </c>
      <c r="DP369">
        <v>1</v>
      </c>
      <c r="DS369" s="27">
        <v>0.5</v>
      </c>
      <c r="DT369" s="2" t="s">
        <v>7334</v>
      </c>
      <c r="DU369" s="27">
        <v>1</v>
      </c>
      <c r="DV369" s="2" t="s">
        <v>7335</v>
      </c>
      <c r="DW369" s="27">
        <v>0</v>
      </c>
      <c r="DY369" s="27">
        <v>0.5</v>
      </c>
      <c r="DZ369" t="s">
        <v>7336</v>
      </c>
      <c r="EA369" s="27">
        <v>0</v>
      </c>
      <c r="EC369" s="27">
        <v>0.5</v>
      </c>
      <c r="ED369" s="2" t="s">
        <v>7337</v>
      </c>
      <c r="EE369" s="27">
        <v>0.5</v>
      </c>
      <c r="EF369" t="s">
        <v>7338</v>
      </c>
      <c r="EG369" s="27">
        <v>1</v>
      </c>
      <c r="EH369" t="s">
        <v>7339</v>
      </c>
      <c r="EI369" s="27">
        <v>1</v>
      </c>
      <c r="EJ369" t="s">
        <v>7340</v>
      </c>
      <c r="EK369" s="27">
        <v>1</v>
      </c>
      <c r="EL369" t="s">
        <v>7341</v>
      </c>
      <c r="EM369">
        <v>1</v>
      </c>
      <c r="EP369" s="27">
        <v>0</v>
      </c>
      <c r="EQ369" t="s">
        <v>242</v>
      </c>
      <c r="ER369" t="s">
        <v>242</v>
      </c>
      <c r="EU369" t="s">
        <v>242</v>
      </c>
      <c r="EV369" t="s">
        <v>242</v>
      </c>
      <c r="EX369" s="27">
        <v>0</v>
      </c>
      <c r="EY369" t="s">
        <v>242</v>
      </c>
      <c r="FA369" s="27">
        <v>0</v>
      </c>
      <c r="FB369" t="s">
        <v>242</v>
      </c>
      <c r="FD369" s="27">
        <v>0</v>
      </c>
      <c r="FE369" t="s">
        <v>242</v>
      </c>
      <c r="FG369" s="27">
        <v>0</v>
      </c>
      <c r="FH369" t="s">
        <v>242</v>
      </c>
      <c r="FJ369" t="s">
        <v>242</v>
      </c>
      <c r="FM369" s="27">
        <v>1</v>
      </c>
      <c r="FN369">
        <v>37</v>
      </c>
      <c r="FO369">
        <v>42</v>
      </c>
      <c r="FP369">
        <v>21</v>
      </c>
      <c r="FQ369" t="s">
        <v>7342</v>
      </c>
      <c r="FR369" s="27">
        <v>1</v>
      </c>
      <c r="FS369">
        <v>68</v>
      </c>
      <c r="FT369">
        <v>2</v>
      </c>
      <c r="FU369" t="s">
        <v>7343</v>
      </c>
      <c r="FV369" s="27">
        <v>0.5</v>
      </c>
      <c r="FW369" t="s">
        <v>242</v>
      </c>
      <c r="FX369" t="s">
        <v>242</v>
      </c>
      <c r="FY369">
        <v>50</v>
      </c>
      <c r="FZ369" t="s">
        <v>242</v>
      </c>
      <c r="GA369" t="s">
        <v>242</v>
      </c>
      <c r="GB369" t="s">
        <v>242</v>
      </c>
      <c r="GC369" t="s">
        <v>242</v>
      </c>
      <c r="GD369">
        <v>1</v>
      </c>
      <c r="GE369" t="s">
        <v>7344</v>
      </c>
      <c r="GF369">
        <v>1</v>
      </c>
      <c r="GI369" s="27">
        <v>0.5</v>
      </c>
      <c r="GJ369" t="s">
        <v>242</v>
      </c>
      <c r="GK369" t="s">
        <v>242</v>
      </c>
      <c r="GL369" t="s">
        <v>7345</v>
      </c>
      <c r="GM369">
        <v>1</v>
      </c>
      <c r="GP369" s="27">
        <v>1</v>
      </c>
      <c r="GQ369">
        <v>524</v>
      </c>
      <c r="GR369" s="9">
        <v>21.834027777777777</v>
      </c>
      <c r="GT369">
        <v>1</v>
      </c>
      <c r="GW369" s="27">
        <v>1</v>
      </c>
      <c r="GY369" s="27">
        <v>0.5</v>
      </c>
      <c r="GZ369" s="2" t="s">
        <v>7346</v>
      </c>
      <c r="HA369">
        <v>1</v>
      </c>
      <c r="HD369" s="27">
        <v>1</v>
      </c>
      <c r="HE369" t="s">
        <v>7347</v>
      </c>
      <c r="HF369">
        <v>1</v>
      </c>
      <c r="HI369">
        <v>0.66666666699999999</v>
      </c>
      <c r="HJ369">
        <v>1</v>
      </c>
      <c r="HK369">
        <v>0.5</v>
      </c>
      <c r="HL369">
        <v>1</v>
      </c>
      <c r="HM369">
        <v>0.6</v>
      </c>
      <c r="HN369">
        <v>0</v>
      </c>
      <c r="HO369">
        <v>0</v>
      </c>
      <c r="HP369">
        <v>0.83333333300000001</v>
      </c>
      <c r="HQ369">
        <v>0.5</v>
      </c>
      <c r="HR369">
        <v>1</v>
      </c>
      <c r="HS369">
        <v>0.75</v>
      </c>
      <c r="HT369">
        <v>1</v>
      </c>
      <c r="HU369">
        <v>1</v>
      </c>
      <c r="HV369">
        <v>0.72222222199999997</v>
      </c>
      <c r="HW369">
        <v>0.4</v>
      </c>
      <c r="HX369">
        <v>0.81666666700000001</v>
      </c>
      <c r="HY369">
        <v>0.64629629600000005</v>
      </c>
      <c r="HZ369" t="s">
        <v>7348</v>
      </c>
      <c r="IA369" t="s">
        <v>266</v>
      </c>
      <c r="IB369" t="s">
        <v>7326</v>
      </c>
      <c r="IC369">
        <v>136866</v>
      </c>
      <c r="ID369">
        <v>139537</v>
      </c>
      <c r="IE369">
        <v>132509</v>
      </c>
      <c r="IF369">
        <v>132703</v>
      </c>
      <c r="IG369">
        <v>136866</v>
      </c>
    </row>
    <row r="370" spans="1:241" customFormat="1" ht="14" customHeight="1" x14ac:dyDescent="0.2">
      <c r="A370">
        <v>369</v>
      </c>
      <c r="B370">
        <v>402</v>
      </c>
      <c r="C370" s="1">
        <v>44802.40625</v>
      </c>
      <c r="D370" s="1">
        <v>44802.40625</v>
      </c>
      <c r="E370">
        <v>0</v>
      </c>
      <c r="F370" t="s">
        <v>240</v>
      </c>
      <c r="G370">
        <v>100</v>
      </c>
      <c r="H370">
        <v>52</v>
      </c>
      <c r="I370">
        <v>1</v>
      </c>
      <c r="J370" s="1">
        <v>44802.40625</v>
      </c>
      <c r="K370" t="s">
        <v>7349</v>
      </c>
      <c r="L370" t="s">
        <v>242</v>
      </c>
      <c r="M370" t="s">
        <v>242</v>
      </c>
      <c r="N370" t="s">
        <v>7350</v>
      </c>
      <c r="O370" t="s">
        <v>7351</v>
      </c>
      <c r="P370">
        <v>34.029000000000003</v>
      </c>
      <c r="Q370">
        <v>-118.40049999999999</v>
      </c>
      <c r="R370" t="s">
        <v>245</v>
      </c>
      <c r="S370" t="s">
        <v>246</v>
      </c>
      <c r="T370" t="s">
        <v>7352</v>
      </c>
      <c r="V370" t="s">
        <v>7353</v>
      </c>
      <c r="W370" t="s">
        <v>7354</v>
      </c>
      <c r="X370">
        <v>6099</v>
      </c>
      <c r="Y370" t="s">
        <v>297</v>
      </c>
      <c r="Z370" t="s">
        <v>765</v>
      </c>
      <c r="AA370">
        <v>2020</v>
      </c>
      <c r="AC370">
        <v>0.5</v>
      </c>
      <c r="AF370">
        <v>12</v>
      </c>
      <c r="AG370" t="s">
        <v>242</v>
      </c>
      <c r="AJ370" s="27">
        <v>0</v>
      </c>
      <c r="AK370" s="24">
        <v>0</v>
      </c>
      <c r="AL370" s="27">
        <v>0</v>
      </c>
      <c r="AM370" s="24">
        <v>0</v>
      </c>
      <c r="AN370" s="27">
        <v>0</v>
      </c>
      <c r="AO370" s="24">
        <v>0</v>
      </c>
      <c r="AQ370" t="s">
        <v>242</v>
      </c>
      <c r="AT370" s="27">
        <v>1</v>
      </c>
      <c r="AU370">
        <v>1</v>
      </c>
      <c r="AV370" s="21">
        <f t="shared" si="20"/>
        <v>8.3333333333333321</v>
      </c>
      <c r="AW370">
        <v>2</v>
      </c>
      <c r="AZ370" s="27">
        <v>1</v>
      </c>
      <c r="BA370">
        <v>2</v>
      </c>
      <c r="BB370" s="21">
        <f t="shared" si="21"/>
        <v>16.666666666666664</v>
      </c>
      <c r="BC370" t="s">
        <v>242</v>
      </c>
      <c r="BF370" s="27">
        <v>1</v>
      </c>
      <c r="BG370">
        <v>7.3</v>
      </c>
      <c r="BI370">
        <v>2</v>
      </c>
      <c r="BL370" s="27">
        <v>1</v>
      </c>
      <c r="BM370">
        <v>2</v>
      </c>
      <c r="BP370" s="27">
        <v>1</v>
      </c>
      <c r="BQ370">
        <v>4</v>
      </c>
      <c r="BR370" s="21">
        <f t="shared" si="22"/>
        <v>33.333333333333329</v>
      </c>
      <c r="BT370">
        <v>1</v>
      </c>
      <c r="BW370" s="27">
        <v>1</v>
      </c>
      <c r="BX370">
        <v>3</v>
      </c>
      <c r="BY370" s="21">
        <f t="shared" si="23"/>
        <v>25</v>
      </c>
      <c r="BZ370">
        <v>2</v>
      </c>
      <c r="CA370">
        <v>1</v>
      </c>
      <c r="CD370" s="27">
        <v>0</v>
      </c>
      <c r="CF370" t="s">
        <v>242</v>
      </c>
      <c r="CG370" t="s">
        <v>242</v>
      </c>
      <c r="CI370" s="27">
        <v>1</v>
      </c>
      <c r="CJ370" s="2" t="s">
        <v>7355</v>
      </c>
      <c r="CK370">
        <v>1</v>
      </c>
      <c r="CN370" s="27">
        <v>0</v>
      </c>
      <c r="CO370" s="27">
        <v>0.5</v>
      </c>
      <c r="CP370" t="s">
        <v>242</v>
      </c>
      <c r="CQ370">
        <v>100</v>
      </c>
      <c r="CR370" t="s">
        <v>242</v>
      </c>
      <c r="CS370" t="s">
        <v>7356</v>
      </c>
      <c r="CU370" s="27">
        <v>1</v>
      </c>
      <c r="CV370" s="2" t="s">
        <v>7357</v>
      </c>
      <c r="CW370">
        <v>1</v>
      </c>
      <c r="CZ370" s="27">
        <v>0.5</v>
      </c>
      <c r="DA370">
        <v>10000</v>
      </c>
      <c r="DB370">
        <v>2</v>
      </c>
      <c r="DC370" t="s">
        <v>7358</v>
      </c>
      <c r="DD370" s="27">
        <v>0.5</v>
      </c>
      <c r="DE370" t="s">
        <v>242</v>
      </c>
      <c r="DF370" t="s">
        <v>242</v>
      </c>
      <c r="DH370" t="s">
        <v>242</v>
      </c>
      <c r="DI370">
        <v>50000</v>
      </c>
      <c r="DJ370">
        <v>2</v>
      </c>
      <c r="DK370" t="s">
        <v>7359</v>
      </c>
      <c r="DL370" s="27">
        <v>0.5</v>
      </c>
      <c r="DM370">
        <v>520000</v>
      </c>
      <c r="DN370">
        <v>2</v>
      </c>
      <c r="DP370">
        <v>1</v>
      </c>
      <c r="DS370" s="27">
        <v>1</v>
      </c>
      <c r="DT370" t="s">
        <v>7360</v>
      </c>
      <c r="DU370" s="27">
        <v>1</v>
      </c>
      <c r="DV370" t="s">
        <v>7361</v>
      </c>
      <c r="DW370" s="27">
        <v>0</v>
      </c>
      <c r="DY370" s="27">
        <v>1</v>
      </c>
      <c r="DZ370" t="s">
        <v>7362</v>
      </c>
      <c r="EA370" s="27">
        <v>1</v>
      </c>
      <c r="EB370" t="s">
        <v>7363</v>
      </c>
      <c r="EC370" s="27">
        <v>0</v>
      </c>
      <c r="EE370" s="27">
        <v>1</v>
      </c>
      <c r="EF370" s="2" t="s">
        <v>7364</v>
      </c>
      <c r="EG370" s="27">
        <v>0</v>
      </c>
      <c r="EI370" s="27">
        <v>1</v>
      </c>
      <c r="EJ370" t="s">
        <v>7365</v>
      </c>
      <c r="EK370" s="27">
        <v>0</v>
      </c>
      <c r="EM370">
        <v>1</v>
      </c>
      <c r="EP370" s="27">
        <v>0</v>
      </c>
      <c r="EQ370" t="s">
        <v>242</v>
      </c>
      <c r="ER370" t="s">
        <v>242</v>
      </c>
      <c r="EU370" t="s">
        <v>242</v>
      </c>
      <c r="EV370" t="s">
        <v>242</v>
      </c>
      <c r="EX370" s="27">
        <v>0</v>
      </c>
      <c r="EY370" t="s">
        <v>242</v>
      </c>
      <c r="FA370" s="27">
        <v>0</v>
      </c>
      <c r="FB370" t="s">
        <v>242</v>
      </c>
      <c r="FD370" s="27">
        <v>0</v>
      </c>
      <c r="FE370" t="s">
        <v>242</v>
      </c>
      <c r="FG370" s="27">
        <v>0</v>
      </c>
      <c r="FH370" t="s">
        <v>242</v>
      </c>
      <c r="FJ370" t="s">
        <v>242</v>
      </c>
      <c r="FM370" s="27">
        <v>0</v>
      </c>
      <c r="FN370" t="s">
        <v>242</v>
      </c>
      <c r="FO370" t="s">
        <v>242</v>
      </c>
      <c r="FP370" t="s">
        <v>242</v>
      </c>
      <c r="FR370" s="27">
        <v>1</v>
      </c>
      <c r="FS370">
        <v>41</v>
      </c>
      <c r="FT370">
        <v>2</v>
      </c>
      <c r="FU370" t="s">
        <v>7366</v>
      </c>
      <c r="FV370" s="27">
        <v>1</v>
      </c>
      <c r="FW370">
        <v>6</v>
      </c>
      <c r="FX370">
        <v>11</v>
      </c>
      <c r="FY370">
        <v>38</v>
      </c>
      <c r="FZ370">
        <v>42</v>
      </c>
      <c r="GA370" t="s">
        <v>242</v>
      </c>
      <c r="GB370" t="s">
        <v>242</v>
      </c>
      <c r="GC370" t="s">
        <v>242</v>
      </c>
      <c r="GD370">
        <v>1</v>
      </c>
      <c r="GF370">
        <v>1</v>
      </c>
      <c r="GI370" s="27">
        <v>1</v>
      </c>
      <c r="GJ370" t="s">
        <v>242</v>
      </c>
      <c r="GK370">
        <v>1</v>
      </c>
      <c r="GL370" s="2" t="s">
        <v>7367</v>
      </c>
      <c r="GM370">
        <v>1</v>
      </c>
      <c r="GP370" s="27">
        <v>1</v>
      </c>
      <c r="GQ370">
        <v>195</v>
      </c>
      <c r="GT370">
        <v>1</v>
      </c>
      <c r="GW370" s="27">
        <v>0</v>
      </c>
      <c r="GY370" s="27">
        <v>0</v>
      </c>
      <c r="HA370" t="s">
        <v>242</v>
      </c>
      <c r="HD370" s="27">
        <v>0</v>
      </c>
      <c r="HF370" t="s">
        <v>242</v>
      </c>
      <c r="HI370">
        <v>0.66666666699999999</v>
      </c>
      <c r="HJ370">
        <v>1</v>
      </c>
      <c r="HK370">
        <v>0.75</v>
      </c>
      <c r="HL370">
        <v>0.5</v>
      </c>
      <c r="HM370">
        <v>0.6</v>
      </c>
      <c r="HN370">
        <v>0</v>
      </c>
      <c r="HO370">
        <v>0</v>
      </c>
      <c r="HP370">
        <v>0.66666666699999999</v>
      </c>
      <c r="HQ370">
        <v>1</v>
      </c>
      <c r="HR370">
        <v>1</v>
      </c>
      <c r="HS370">
        <v>0</v>
      </c>
      <c r="HT370">
        <v>0</v>
      </c>
      <c r="HU370">
        <v>1</v>
      </c>
      <c r="HV370">
        <v>0.80555555599999995</v>
      </c>
      <c r="HW370">
        <v>0.27500000000000002</v>
      </c>
      <c r="HX370">
        <v>0.53333333299999997</v>
      </c>
      <c r="HY370">
        <v>0.53796296300000002</v>
      </c>
      <c r="HZ370" t="s">
        <v>7368</v>
      </c>
      <c r="IA370" t="s">
        <v>266</v>
      </c>
      <c r="IB370" t="s">
        <v>7352</v>
      </c>
      <c r="IC370">
        <v>23393</v>
      </c>
      <c r="ID370">
        <v>22071</v>
      </c>
      <c r="IE370">
        <v>24877</v>
      </c>
      <c r="IF370">
        <v>29171</v>
      </c>
      <c r="IG370">
        <v>23393</v>
      </c>
    </row>
    <row r="371" spans="1:241" customFormat="1" ht="14" customHeight="1" x14ac:dyDescent="0.2">
      <c r="A371">
        <v>370</v>
      </c>
      <c r="B371">
        <v>403</v>
      </c>
      <c r="C371" s="1">
        <v>44802.40902777778</v>
      </c>
      <c r="D371" s="1">
        <v>44802.409722222219</v>
      </c>
      <c r="E371">
        <v>0</v>
      </c>
      <c r="F371" t="s">
        <v>240</v>
      </c>
      <c r="G371">
        <v>100</v>
      </c>
      <c r="H371">
        <v>51</v>
      </c>
      <c r="I371">
        <v>1</v>
      </c>
      <c r="J371" s="1">
        <v>44802.409722222219</v>
      </c>
      <c r="K371" t="s">
        <v>7369</v>
      </c>
      <c r="L371" t="s">
        <v>242</v>
      </c>
      <c r="M371" t="s">
        <v>242</v>
      </c>
      <c r="N371" t="s">
        <v>7370</v>
      </c>
      <c r="O371" t="s">
        <v>7371</v>
      </c>
      <c r="P371">
        <v>34.029000000000003</v>
      </c>
      <c r="Q371">
        <v>-118.40049999999999</v>
      </c>
      <c r="R371" t="s">
        <v>245</v>
      </c>
      <c r="S371" t="s">
        <v>246</v>
      </c>
      <c r="T371" t="s">
        <v>7372</v>
      </c>
      <c r="V371" t="s">
        <v>7373</v>
      </c>
      <c r="W371" t="s">
        <v>7374</v>
      </c>
      <c r="X371">
        <v>4888</v>
      </c>
      <c r="Y371" t="s">
        <v>1487</v>
      </c>
      <c r="Z371" t="s">
        <v>1488</v>
      </c>
      <c r="AA371">
        <v>2019</v>
      </c>
      <c r="AC371">
        <v>0</v>
      </c>
      <c r="AF371">
        <v>13</v>
      </c>
      <c r="AG371" t="s">
        <v>242</v>
      </c>
      <c r="AJ371" s="27">
        <v>0</v>
      </c>
      <c r="AK371" s="24">
        <v>0</v>
      </c>
      <c r="AL371" s="27">
        <v>0</v>
      </c>
      <c r="AM371" s="24">
        <v>0</v>
      </c>
      <c r="AN371" s="27">
        <v>0</v>
      </c>
      <c r="AO371" s="24">
        <v>0</v>
      </c>
      <c r="AQ371" t="s">
        <v>242</v>
      </c>
      <c r="AT371" s="27">
        <v>1</v>
      </c>
      <c r="AU371">
        <v>1</v>
      </c>
      <c r="AV371" s="21">
        <f t="shared" si="20"/>
        <v>7.6923076923076925</v>
      </c>
      <c r="AW371">
        <v>2</v>
      </c>
      <c r="AZ371" s="27">
        <v>1</v>
      </c>
      <c r="BA371">
        <v>2</v>
      </c>
      <c r="BB371" s="21">
        <f t="shared" si="21"/>
        <v>15.384615384615385</v>
      </c>
      <c r="BC371" t="s">
        <v>242</v>
      </c>
      <c r="BF371" s="27">
        <v>1</v>
      </c>
      <c r="BI371">
        <v>2</v>
      </c>
      <c r="BL371" s="27">
        <v>1</v>
      </c>
      <c r="BM371">
        <v>2</v>
      </c>
      <c r="BP371" s="27">
        <v>1</v>
      </c>
      <c r="BQ371">
        <v>7</v>
      </c>
      <c r="BR371" s="21">
        <f t="shared" si="22"/>
        <v>53.846153846153847</v>
      </c>
      <c r="BT371">
        <v>1</v>
      </c>
      <c r="BW371" s="27">
        <v>0</v>
      </c>
      <c r="BX371" s="24" t="s">
        <v>242</v>
      </c>
      <c r="BY371" s="21" t="s">
        <v>242</v>
      </c>
      <c r="BZ371" t="s">
        <v>242</v>
      </c>
      <c r="CA371" t="s">
        <v>242</v>
      </c>
      <c r="CD371" s="27">
        <v>0</v>
      </c>
      <c r="CF371" t="s">
        <v>242</v>
      </c>
      <c r="CG371" t="s">
        <v>242</v>
      </c>
      <c r="CI371" s="27">
        <v>1</v>
      </c>
      <c r="CJ371" t="s">
        <v>7375</v>
      </c>
      <c r="CK371">
        <v>1</v>
      </c>
      <c r="CN371" s="27">
        <v>1</v>
      </c>
      <c r="CO371" s="27">
        <v>0</v>
      </c>
      <c r="CP371" t="s">
        <v>242</v>
      </c>
      <c r="CQ371" t="s">
        <v>242</v>
      </c>
      <c r="CR371" t="s">
        <v>242</v>
      </c>
      <c r="CU371" s="27">
        <v>0</v>
      </c>
      <c r="CW371" t="s">
        <v>242</v>
      </c>
      <c r="CZ371" s="27">
        <v>1</v>
      </c>
      <c r="DA371">
        <v>38240</v>
      </c>
      <c r="DB371">
        <v>2</v>
      </c>
      <c r="DD371" s="27">
        <v>1</v>
      </c>
      <c r="DE371">
        <v>123106</v>
      </c>
      <c r="DF371">
        <v>2</v>
      </c>
      <c r="DG371">
        <v>144268</v>
      </c>
      <c r="DH371">
        <v>2</v>
      </c>
      <c r="DI371" t="s">
        <v>242</v>
      </c>
      <c r="DJ371" t="s">
        <v>242</v>
      </c>
      <c r="DL371" s="27">
        <v>1</v>
      </c>
      <c r="DM371">
        <v>819682</v>
      </c>
      <c r="DN371">
        <v>2</v>
      </c>
      <c r="DP371">
        <v>1</v>
      </c>
      <c r="DS371" s="27">
        <v>1</v>
      </c>
      <c r="DT371" t="s">
        <v>7376</v>
      </c>
      <c r="DU371" s="27">
        <v>1</v>
      </c>
      <c r="DV371" s="2" t="s">
        <v>7377</v>
      </c>
      <c r="DW371" s="27">
        <v>1</v>
      </c>
      <c r="DX371" t="s">
        <v>7378</v>
      </c>
      <c r="DY371" s="27">
        <v>1</v>
      </c>
      <c r="DZ371" t="s">
        <v>7379</v>
      </c>
      <c r="EA371" s="27">
        <v>0</v>
      </c>
      <c r="EC371" s="27">
        <v>1</v>
      </c>
      <c r="ED371" t="s">
        <v>7380</v>
      </c>
      <c r="EE371" s="27">
        <v>1</v>
      </c>
      <c r="EF371" t="s">
        <v>7381</v>
      </c>
      <c r="EG371" s="27">
        <v>1</v>
      </c>
      <c r="EH371" s="2" t="s">
        <v>7382</v>
      </c>
      <c r="EI371" s="27">
        <v>1</v>
      </c>
      <c r="EJ371" t="s">
        <v>7383</v>
      </c>
      <c r="EK371" s="27">
        <v>1</v>
      </c>
      <c r="EM371">
        <v>4</v>
      </c>
      <c r="EP371" s="27">
        <v>0</v>
      </c>
      <c r="EQ371" t="s">
        <v>242</v>
      </c>
      <c r="ER371" t="s">
        <v>242</v>
      </c>
      <c r="EU371" t="s">
        <v>242</v>
      </c>
      <c r="EV371" t="s">
        <v>242</v>
      </c>
      <c r="EX371" s="27">
        <v>0</v>
      </c>
      <c r="EY371" t="s">
        <v>242</v>
      </c>
      <c r="FA371" s="27">
        <v>0</v>
      </c>
      <c r="FB371" t="s">
        <v>242</v>
      </c>
      <c r="FD371" s="27">
        <v>0</v>
      </c>
      <c r="FE371" t="s">
        <v>242</v>
      </c>
      <c r="FG371" s="27">
        <v>0</v>
      </c>
      <c r="FH371" t="s">
        <v>242</v>
      </c>
      <c r="FJ371" t="s">
        <v>242</v>
      </c>
      <c r="FM371" s="27">
        <v>0</v>
      </c>
      <c r="FN371" t="s">
        <v>242</v>
      </c>
      <c r="FO371" t="s">
        <v>242</v>
      </c>
      <c r="FP371" t="s">
        <v>242</v>
      </c>
      <c r="FR371" s="27">
        <v>1</v>
      </c>
      <c r="FS371">
        <v>47.8</v>
      </c>
      <c r="FT371">
        <v>2</v>
      </c>
      <c r="FU371" t="s">
        <v>7384</v>
      </c>
      <c r="FV371" s="27">
        <v>1</v>
      </c>
      <c r="FW371">
        <v>11.3</v>
      </c>
      <c r="FX371">
        <v>11.6</v>
      </c>
      <c r="FY371">
        <v>63.8</v>
      </c>
      <c r="FZ371">
        <v>10.3</v>
      </c>
      <c r="GA371" t="s">
        <v>242</v>
      </c>
      <c r="GB371" t="s">
        <v>242</v>
      </c>
      <c r="GC371" t="s">
        <v>242</v>
      </c>
      <c r="GD371">
        <v>1</v>
      </c>
      <c r="GE371" t="s">
        <v>7385</v>
      </c>
      <c r="GF371">
        <v>1</v>
      </c>
      <c r="GI371" s="27">
        <v>0</v>
      </c>
      <c r="GJ371" t="s">
        <v>242</v>
      </c>
      <c r="GK371" t="s">
        <v>242</v>
      </c>
      <c r="GM371" t="s">
        <v>242</v>
      </c>
      <c r="GP371" s="27">
        <v>1</v>
      </c>
      <c r="GQ371">
        <v>349</v>
      </c>
      <c r="GT371">
        <v>1</v>
      </c>
      <c r="GW371" s="27">
        <v>0.5</v>
      </c>
      <c r="GY371" s="27">
        <v>0.5</v>
      </c>
      <c r="GZ371" s="2" t="s">
        <v>7386</v>
      </c>
      <c r="HA371">
        <v>1</v>
      </c>
      <c r="HD371" s="27">
        <v>1</v>
      </c>
      <c r="HE371" s="2" t="s">
        <v>7387</v>
      </c>
      <c r="HF371">
        <v>1</v>
      </c>
      <c r="HI371">
        <v>0.55555555599999995</v>
      </c>
      <c r="HJ371">
        <v>1</v>
      </c>
      <c r="HK371">
        <v>0</v>
      </c>
      <c r="HL371">
        <v>1</v>
      </c>
      <c r="HM371">
        <v>0.9</v>
      </c>
      <c r="HN371">
        <v>0</v>
      </c>
      <c r="HO371">
        <v>0</v>
      </c>
      <c r="HP371">
        <v>0.66666666699999999</v>
      </c>
      <c r="HQ371">
        <v>0</v>
      </c>
      <c r="HR371">
        <v>1</v>
      </c>
      <c r="HS371">
        <v>0.5</v>
      </c>
      <c r="HT371">
        <v>1</v>
      </c>
      <c r="HU371">
        <v>1</v>
      </c>
      <c r="HV371">
        <v>0.51851851900000001</v>
      </c>
      <c r="HW371">
        <v>0.47499999999999998</v>
      </c>
      <c r="HX371">
        <v>0.63333333300000005</v>
      </c>
      <c r="HY371">
        <v>0.54228395100000004</v>
      </c>
      <c r="HZ371" t="s">
        <v>7388</v>
      </c>
      <c r="IA371" t="s">
        <v>266</v>
      </c>
      <c r="IB371" t="s">
        <v>7372</v>
      </c>
      <c r="IC371">
        <v>27812</v>
      </c>
      <c r="ID371">
        <v>25285</v>
      </c>
      <c r="IE371">
        <v>28586</v>
      </c>
      <c r="IF371">
        <v>30154</v>
      </c>
      <c r="IG371">
        <v>27812</v>
      </c>
    </row>
    <row r="372" spans="1:241" customFormat="1" ht="14" customHeight="1" x14ac:dyDescent="0.2">
      <c r="A372">
        <v>371</v>
      </c>
      <c r="B372">
        <v>404</v>
      </c>
      <c r="C372" s="1">
        <v>44802.409722222219</v>
      </c>
      <c r="D372" s="1">
        <v>44802.410416666666</v>
      </c>
      <c r="E372">
        <v>0</v>
      </c>
      <c r="F372" t="s">
        <v>240</v>
      </c>
      <c r="G372">
        <v>100</v>
      </c>
      <c r="H372">
        <v>58</v>
      </c>
      <c r="I372">
        <v>1</v>
      </c>
      <c r="J372" s="1">
        <v>44802.410416666666</v>
      </c>
      <c r="K372" t="s">
        <v>7389</v>
      </c>
      <c r="L372" t="s">
        <v>242</v>
      </c>
      <c r="M372" t="s">
        <v>242</v>
      </c>
      <c r="N372" t="s">
        <v>7390</v>
      </c>
      <c r="O372" t="s">
        <v>7391</v>
      </c>
      <c r="P372">
        <v>34.029000000000003</v>
      </c>
      <c r="Q372">
        <v>-118.40049999999999</v>
      </c>
      <c r="R372" t="s">
        <v>245</v>
      </c>
      <c r="S372" t="s">
        <v>246</v>
      </c>
      <c r="T372" t="s">
        <v>7392</v>
      </c>
      <c r="V372" t="s">
        <v>7393</v>
      </c>
      <c r="W372" t="s">
        <v>7394</v>
      </c>
      <c r="X372">
        <v>2834</v>
      </c>
      <c r="Y372" t="s">
        <v>350</v>
      </c>
      <c r="Z372" t="s">
        <v>2570</v>
      </c>
      <c r="AA372">
        <v>2020</v>
      </c>
      <c r="AC372">
        <v>0.5</v>
      </c>
      <c r="AD372">
        <v>9</v>
      </c>
      <c r="AF372">
        <v>10</v>
      </c>
      <c r="AG372" t="s">
        <v>242</v>
      </c>
      <c r="AJ372" s="27">
        <v>1</v>
      </c>
      <c r="AK372">
        <v>9</v>
      </c>
      <c r="AL372" s="27">
        <v>0</v>
      </c>
      <c r="AM372" s="24">
        <v>0</v>
      </c>
      <c r="AN372" s="27">
        <v>0</v>
      </c>
      <c r="AO372" s="24">
        <v>0</v>
      </c>
      <c r="AQ372">
        <v>3</v>
      </c>
      <c r="AT372" s="27">
        <v>1</v>
      </c>
      <c r="AU372">
        <v>1</v>
      </c>
      <c r="AV372" s="21">
        <f t="shared" si="20"/>
        <v>10</v>
      </c>
      <c r="AW372">
        <v>2</v>
      </c>
      <c r="AZ372" s="27">
        <v>1</v>
      </c>
      <c r="BA372">
        <v>2</v>
      </c>
      <c r="BB372" s="21">
        <f t="shared" si="21"/>
        <v>20</v>
      </c>
      <c r="BC372" t="s">
        <v>242</v>
      </c>
      <c r="BF372" s="27">
        <v>1</v>
      </c>
      <c r="BI372">
        <v>2</v>
      </c>
      <c r="BL372" s="27">
        <v>1</v>
      </c>
      <c r="BM372">
        <v>2</v>
      </c>
      <c r="BP372" s="27">
        <v>1</v>
      </c>
      <c r="BQ372">
        <v>4</v>
      </c>
      <c r="BR372" s="21">
        <f t="shared" si="22"/>
        <v>40</v>
      </c>
      <c r="BT372">
        <v>3</v>
      </c>
      <c r="BW372" s="27">
        <v>1</v>
      </c>
      <c r="BX372">
        <v>4</v>
      </c>
      <c r="BY372" s="21">
        <f t="shared" si="23"/>
        <v>40</v>
      </c>
      <c r="BZ372">
        <v>2</v>
      </c>
      <c r="CA372">
        <v>1</v>
      </c>
      <c r="CD372" s="27">
        <v>0</v>
      </c>
      <c r="CF372" t="s">
        <v>242</v>
      </c>
      <c r="CG372" t="s">
        <v>242</v>
      </c>
      <c r="CI372" s="27">
        <v>0</v>
      </c>
      <c r="CK372" t="s">
        <v>242</v>
      </c>
      <c r="CN372" s="27">
        <v>0</v>
      </c>
      <c r="CO372" s="27">
        <v>0.5</v>
      </c>
      <c r="CP372" t="s">
        <v>242</v>
      </c>
      <c r="CQ372">
        <v>100</v>
      </c>
      <c r="CR372" t="s">
        <v>242</v>
      </c>
      <c r="CU372" s="27">
        <v>0</v>
      </c>
      <c r="CW372" t="s">
        <v>242</v>
      </c>
      <c r="CZ372" s="27">
        <v>1</v>
      </c>
      <c r="DA372">
        <v>5642</v>
      </c>
      <c r="DB372">
        <v>2</v>
      </c>
      <c r="DD372" s="27">
        <v>1</v>
      </c>
      <c r="DE372">
        <v>7807</v>
      </c>
      <c r="DF372">
        <v>2</v>
      </c>
      <c r="DH372" t="s">
        <v>242</v>
      </c>
      <c r="DI372" t="s">
        <v>242</v>
      </c>
      <c r="DJ372" t="s">
        <v>242</v>
      </c>
      <c r="DL372" s="27">
        <v>0</v>
      </c>
      <c r="DM372" t="s">
        <v>242</v>
      </c>
      <c r="DN372" t="s">
        <v>242</v>
      </c>
      <c r="DP372">
        <v>1</v>
      </c>
      <c r="DS372" s="27">
        <v>0</v>
      </c>
      <c r="DU372" s="27">
        <v>1</v>
      </c>
      <c r="DV372" t="s">
        <v>7395</v>
      </c>
      <c r="DW372" s="27">
        <v>0</v>
      </c>
      <c r="DY372" s="27">
        <v>0</v>
      </c>
      <c r="EA372" s="27">
        <v>0</v>
      </c>
      <c r="EC372" s="27">
        <v>0</v>
      </c>
      <c r="EE372" s="27">
        <v>0</v>
      </c>
      <c r="EG372" s="27">
        <v>0</v>
      </c>
      <c r="EI372" s="27">
        <v>0</v>
      </c>
      <c r="EK372" s="27">
        <v>0</v>
      </c>
      <c r="EM372">
        <v>1</v>
      </c>
      <c r="EP372" s="27">
        <v>0</v>
      </c>
      <c r="EQ372" t="s">
        <v>242</v>
      </c>
      <c r="ER372" t="s">
        <v>242</v>
      </c>
      <c r="EU372" t="s">
        <v>242</v>
      </c>
      <c r="EV372" t="s">
        <v>242</v>
      </c>
      <c r="EX372" s="27">
        <v>0</v>
      </c>
      <c r="EY372" t="s">
        <v>242</v>
      </c>
      <c r="FA372" s="27">
        <v>0</v>
      </c>
      <c r="FB372" t="s">
        <v>242</v>
      </c>
      <c r="FD372" s="27">
        <v>1</v>
      </c>
      <c r="FE372">
        <v>101.05</v>
      </c>
      <c r="FG372" s="27">
        <v>0</v>
      </c>
      <c r="FH372" t="s">
        <v>242</v>
      </c>
      <c r="FJ372">
        <v>1</v>
      </c>
      <c r="FM372" s="27">
        <v>0</v>
      </c>
      <c r="FN372" t="s">
        <v>242</v>
      </c>
      <c r="FO372" t="s">
        <v>242</v>
      </c>
      <c r="FP372" t="s">
        <v>242</v>
      </c>
      <c r="FR372" s="27">
        <v>1</v>
      </c>
      <c r="FS372">
        <v>53</v>
      </c>
      <c r="FT372">
        <v>2</v>
      </c>
      <c r="FV372" s="27">
        <v>0.5</v>
      </c>
      <c r="FW372" t="s">
        <v>242</v>
      </c>
      <c r="FX372" t="s">
        <v>242</v>
      </c>
      <c r="FY372" t="s">
        <v>242</v>
      </c>
      <c r="FZ372" t="s">
        <v>242</v>
      </c>
      <c r="GA372" t="s">
        <v>242</v>
      </c>
      <c r="GB372" t="s">
        <v>242</v>
      </c>
      <c r="GC372" t="s">
        <v>242</v>
      </c>
      <c r="GD372">
        <v>1</v>
      </c>
      <c r="GE372" t="s">
        <v>7396</v>
      </c>
      <c r="GF372">
        <v>1</v>
      </c>
      <c r="GI372" s="27">
        <v>0</v>
      </c>
      <c r="GJ372" t="s">
        <v>242</v>
      </c>
      <c r="GK372" t="s">
        <v>242</v>
      </c>
      <c r="GM372" t="s">
        <v>242</v>
      </c>
      <c r="GP372" s="27">
        <v>1</v>
      </c>
      <c r="GQ372">
        <v>43</v>
      </c>
      <c r="GT372">
        <v>1</v>
      </c>
      <c r="GW372" s="27">
        <v>0</v>
      </c>
      <c r="GY372" s="27">
        <v>0</v>
      </c>
      <c r="HA372" t="s">
        <v>242</v>
      </c>
      <c r="HD372" s="27">
        <v>1</v>
      </c>
      <c r="HE372" t="s">
        <v>7397</v>
      </c>
      <c r="HF372">
        <v>1</v>
      </c>
      <c r="HI372">
        <v>0.66666666699999999</v>
      </c>
      <c r="HJ372">
        <v>0</v>
      </c>
      <c r="HK372">
        <v>0.25</v>
      </c>
      <c r="HL372">
        <v>0.66666666699999999</v>
      </c>
      <c r="HM372">
        <v>0.1</v>
      </c>
      <c r="HN372">
        <v>0</v>
      </c>
      <c r="HO372">
        <v>0.25</v>
      </c>
      <c r="HP372">
        <v>0.5</v>
      </c>
      <c r="HQ372">
        <v>0</v>
      </c>
      <c r="HR372">
        <v>1</v>
      </c>
      <c r="HS372">
        <v>0</v>
      </c>
      <c r="HT372">
        <v>1</v>
      </c>
      <c r="HU372">
        <v>1</v>
      </c>
      <c r="HV372">
        <v>0.30555555600000001</v>
      </c>
      <c r="HW372">
        <v>0.25416666700000001</v>
      </c>
      <c r="HX372">
        <v>0.5</v>
      </c>
      <c r="HY372">
        <v>0.35324074100000002</v>
      </c>
      <c r="HZ372" t="s">
        <v>7392</v>
      </c>
      <c r="IA372" t="s">
        <v>266</v>
      </c>
      <c r="IB372" t="s">
        <v>7392</v>
      </c>
      <c r="IC372">
        <v>4162.8209999999999</v>
      </c>
      <c r="ID372">
        <v>6205.683</v>
      </c>
      <c r="IE372">
        <v>7574.4</v>
      </c>
      <c r="IF372">
        <v>8930.7000000000007</v>
      </c>
      <c r="IG372">
        <v>4162.8209999999999</v>
      </c>
    </row>
    <row r="373" spans="1:241" customFormat="1" ht="14" customHeight="1" x14ac:dyDescent="0.2">
      <c r="A373">
        <v>372</v>
      </c>
      <c r="B373">
        <v>405</v>
      </c>
      <c r="C373" s="1">
        <v>44802.410416666666</v>
      </c>
      <c r="D373" s="1">
        <v>44802.411111111112</v>
      </c>
      <c r="E373">
        <v>0</v>
      </c>
      <c r="F373" t="s">
        <v>240</v>
      </c>
      <c r="G373">
        <v>100</v>
      </c>
      <c r="H373">
        <v>58</v>
      </c>
      <c r="I373">
        <v>1</v>
      </c>
      <c r="J373" s="1">
        <v>44802.411111111112</v>
      </c>
      <c r="K373" t="s">
        <v>7398</v>
      </c>
      <c r="L373" t="s">
        <v>242</v>
      </c>
      <c r="M373" t="s">
        <v>242</v>
      </c>
      <c r="N373" t="s">
        <v>7399</v>
      </c>
      <c r="O373" t="s">
        <v>7400</v>
      </c>
      <c r="P373">
        <v>34.029000000000003</v>
      </c>
      <c r="Q373">
        <v>-118.40049999999999</v>
      </c>
      <c r="R373" t="s">
        <v>245</v>
      </c>
      <c r="S373" t="s">
        <v>246</v>
      </c>
      <c r="T373" t="s">
        <v>7401</v>
      </c>
      <c r="V373" t="s">
        <v>7402</v>
      </c>
      <c r="W373" t="s">
        <v>7403</v>
      </c>
      <c r="X373">
        <v>4812</v>
      </c>
      <c r="Y373" t="s">
        <v>1487</v>
      </c>
      <c r="Z373" t="s">
        <v>4350</v>
      </c>
      <c r="AA373">
        <v>2019</v>
      </c>
      <c r="AC373">
        <v>0.5</v>
      </c>
      <c r="AD373">
        <v>10</v>
      </c>
      <c r="AF373">
        <v>9</v>
      </c>
      <c r="AG373" t="s">
        <v>242</v>
      </c>
      <c r="AJ373" s="27">
        <v>1</v>
      </c>
      <c r="AK373">
        <v>2</v>
      </c>
      <c r="AL373" s="27">
        <v>0</v>
      </c>
      <c r="AM373" s="24">
        <v>0</v>
      </c>
      <c r="AN373" s="27">
        <v>0</v>
      </c>
      <c r="AO373" s="24">
        <v>0</v>
      </c>
      <c r="AP373" t="s">
        <v>7404</v>
      </c>
      <c r="AQ373">
        <v>2</v>
      </c>
      <c r="AT373" s="27">
        <v>1</v>
      </c>
      <c r="AU373">
        <v>1</v>
      </c>
      <c r="AV373" s="21">
        <f t="shared" si="20"/>
        <v>11.111111111111111</v>
      </c>
      <c r="AW373">
        <v>2</v>
      </c>
      <c r="AZ373" s="27">
        <v>1</v>
      </c>
      <c r="BA373">
        <v>2</v>
      </c>
      <c r="BB373" s="21">
        <f t="shared" si="21"/>
        <v>22.222222222222221</v>
      </c>
      <c r="BC373" t="s">
        <v>242</v>
      </c>
      <c r="BF373" s="27">
        <v>1</v>
      </c>
      <c r="BG373">
        <v>9</v>
      </c>
      <c r="BI373">
        <v>2</v>
      </c>
      <c r="BL373" s="27">
        <v>1</v>
      </c>
      <c r="BM373">
        <v>2</v>
      </c>
      <c r="BP373" s="27">
        <v>1</v>
      </c>
      <c r="BQ373">
        <v>3</v>
      </c>
      <c r="BR373" s="21">
        <f t="shared" si="22"/>
        <v>33.333333333333329</v>
      </c>
      <c r="BS373" t="s">
        <v>7405</v>
      </c>
      <c r="BT373">
        <v>3</v>
      </c>
      <c r="BW373" s="27">
        <v>1</v>
      </c>
      <c r="BX373">
        <v>4</v>
      </c>
      <c r="BY373" s="21">
        <f t="shared" si="23"/>
        <v>44.444444444444443</v>
      </c>
      <c r="BZ373">
        <v>2</v>
      </c>
      <c r="CA373">
        <v>3</v>
      </c>
      <c r="CD373" s="27">
        <v>0</v>
      </c>
      <c r="CF373" t="s">
        <v>242</v>
      </c>
      <c r="CG373" t="s">
        <v>242</v>
      </c>
      <c r="CI373" s="27">
        <v>1</v>
      </c>
      <c r="CJ373" t="s">
        <v>7406</v>
      </c>
      <c r="CK373">
        <v>1</v>
      </c>
      <c r="CN373" s="27">
        <v>1</v>
      </c>
      <c r="CO373" s="27">
        <v>0</v>
      </c>
      <c r="CP373" t="s">
        <v>242</v>
      </c>
      <c r="CQ373" t="s">
        <v>242</v>
      </c>
      <c r="CR373" t="s">
        <v>242</v>
      </c>
      <c r="CU373" s="27">
        <v>1</v>
      </c>
      <c r="CV373" t="s">
        <v>7407</v>
      </c>
      <c r="CW373">
        <v>1</v>
      </c>
      <c r="CZ373" s="27">
        <v>1</v>
      </c>
      <c r="DA373">
        <v>385241</v>
      </c>
      <c r="DB373">
        <v>2</v>
      </c>
      <c r="DC373" t="s">
        <v>7408</v>
      </c>
      <c r="DD373" s="27">
        <v>1</v>
      </c>
      <c r="DE373" t="s">
        <v>242</v>
      </c>
      <c r="DF373" t="s">
        <v>242</v>
      </c>
      <c r="DH373" t="s">
        <v>242</v>
      </c>
      <c r="DI373">
        <v>4033579</v>
      </c>
      <c r="DJ373" t="s">
        <v>242</v>
      </c>
      <c r="DK373" t="s">
        <v>7409</v>
      </c>
      <c r="DL373" s="27">
        <v>1</v>
      </c>
      <c r="DM373">
        <v>98188</v>
      </c>
      <c r="DN373">
        <v>2</v>
      </c>
      <c r="DO373" t="s">
        <v>7410</v>
      </c>
      <c r="DP373">
        <v>1</v>
      </c>
      <c r="DS373" s="27">
        <v>1</v>
      </c>
      <c r="DT373" t="s">
        <v>7411</v>
      </c>
      <c r="DU373" s="27">
        <v>1</v>
      </c>
      <c r="DV373" t="s">
        <v>7412</v>
      </c>
      <c r="DW373" s="27">
        <v>1</v>
      </c>
      <c r="DX373" t="s">
        <v>7413</v>
      </c>
      <c r="DY373" s="27">
        <v>1</v>
      </c>
      <c r="DZ373" t="s">
        <v>7414</v>
      </c>
      <c r="EA373" s="27">
        <v>1</v>
      </c>
      <c r="EB373" t="s">
        <v>7415</v>
      </c>
      <c r="EC373" s="27">
        <v>1</v>
      </c>
      <c r="ED373" s="2" t="s">
        <v>7416</v>
      </c>
      <c r="EE373" s="27">
        <v>1</v>
      </c>
      <c r="EF373" s="2" t="s">
        <v>7417</v>
      </c>
      <c r="EG373" s="27">
        <v>1</v>
      </c>
      <c r="EH373" t="s">
        <v>7418</v>
      </c>
      <c r="EI373" s="27">
        <v>1</v>
      </c>
      <c r="EJ373" t="s">
        <v>7419</v>
      </c>
      <c r="EK373" s="27">
        <v>1</v>
      </c>
      <c r="EL373" t="s">
        <v>7420</v>
      </c>
      <c r="EM373">
        <v>1</v>
      </c>
      <c r="EP373" s="27">
        <v>0</v>
      </c>
      <c r="EQ373" t="s">
        <v>242</v>
      </c>
      <c r="ER373" t="s">
        <v>242</v>
      </c>
      <c r="EU373" t="s">
        <v>242</v>
      </c>
      <c r="EV373" t="s">
        <v>242</v>
      </c>
      <c r="EX373" s="27">
        <v>1</v>
      </c>
      <c r="EY373">
        <v>10683.31</v>
      </c>
      <c r="EZ373" t="s">
        <v>3418</v>
      </c>
      <c r="FA373" s="27">
        <v>0</v>
      </c>
      <c r="FB373" t="s">
        <v>242</v>
      </c>
      <c r="FD373" s="27">
        <v>0</v>
      </c>
      <c r="FE373" t="s">
        <v>242</v>
      </c>
      <c r="FG373" s="27">
        <v>0</v>
      </c>
      <c r="FH373" t="s">
        <v>242</v>
      </c>
      <c r="FJ373">
        <v>1</v>
      </c>
      <c r="FM373" s="27">
        <v>0</v>
      </c>
      <c r="FN373" t="s">
        <v>242</v>
      </c>
      <c r="FO373" t="s">
        <v>242</v>
      </c>
      <c r="FP373" t="s">
        <v>242</v>
      </c>
      <c r="FR373" s="27">
        <v>1</v>
      </c>
      <c r="FS373">
        <v>33.5</v>
      </c>
      <c r="FT373">
        <v>2</v>
      </c>
      <c r="FU373" t="s">
        <v>7421</v>
      </c>
      <c r="FV373" s="27">
        <v>1</v>
      </c>
      <c r="FW373">
        <v>19.3</v>
      </c>
      <c r="FX373">
        <v>11.2</v>
      </c>
      <c r="FY373">
        <v>54.6</v>
      </c>
      <c r="FZ373">
        <v>9.1</v>
      </c>
      <c r="GA373" t="s">
        <v>242</v>
      </c>
      <c r="GB373" t="s">
        <v>242</v>
      </c>
      <c r="GC373" t="s">
        <v>242</v>
      </c>
      <c r="GD373">
        <v>1</v>
      </c>
      <c r="GE373" t="s">
        <v>7422</v>
      </c>
      <c r="GF373">
        <v>1</v>
      </c>
      <c r="GI373" s="27">
        <v>1</v>
      </c>
      <c r="GJ373">
        <v>1</v>
      </c>
      <c r="GK373">
        <v>1</v>
      </c>
      <c r="GL373" s="2" t="s">
        <v>7423</v>
      </c>
      <c r="GM373">
        <v>1</v>
      </c>
      <c r="GP373" s="27">
        <v>1</v>
      </c>
      <c r="GQ373">
        <v>145</v>
      </c>
      <c r="GT373">
        <v>1</v>
      </c>
      <c r="GW373" s="27">
        <v>0</v>
      </c>
      <c r="GY373" s="27">
        <v>0</v>
      </c>
      <c r="HA373" t="s">
        <v>242</v>
      </c>
      <c r="HD373" s="27">
        <v>1</v>
      </c>
      <c r="HE373" t="s">
        <v>7424</v>
      </c>
      <c r="HF373">
        <v>1</v>
      </c>
      <c r="HI373">
        <v>0.66666666699999999</v>
      </c>
      <c r="HJ373">
        <v>1</v>
      </c>
      <c r="HK373">
        <v>0.5</v>
      </c>
      <c r="HL373">
        <v>1</v>
      </c>
      <c r="HM373">
        <v>1</v>
      </c>
      <c r="HN373">
        <v>0</v>
      </c>
      <c r="HO373">
        <v>0.25</v>
      </c>
      <c r="HP373">
        <v>0.66666666699999999</v>
      </c>
      <c r="HQ373">
        <v>1</v>
      </c>
      <c r="HR373">
        <v>1</v>
      </c>
      <c r="HS373">
        <v>0</v>
      </c>
      <c r="HT373">
        <v>1</v>
      </c>
      <c r="HU373">
        <v>1</v>
      </c>
      <c r="HV373">
        <v>0.72222222199999997</v>
      </c>
      <c r="HW373">
        <v>0.5625</v>
      </c>
      <c r="HX373">
        <v>0.73333333300000003</v>
      </c>
      <c r="HY373">
        <v>0.67268518499999996</v>
      </c>
      <c r="HZ373" t="s">
        <v>7425</v>
      </c>
      <c r="IA373" t="s">
        <v>266</v>
      </c>
      <c r="IB373" t="s">
        <v>7401</v>
      </c>
      <c r="IC373">
        <v>131868</v>
      </c>
      <c r="ID373">
        <v>128292</v>
      </c>
      <c r="IE373">
        <v>133613</v>
      </c>
      <c r="IF373">
        <v>136835</v>
      </c>
      <c r="IG373">
        <v>131868</v>
      </c>
    </row>
    <row r="374" spans="1:241" customFormat="1" ht="14" customHeight="1" x14ac:dyDescent="0.2">
      <c r="A374">
        <v>373</v>
      </c>
      <c r="B374">
        <v>406</v>
      </c>
      <c r="C374" s="1">
        <v>44802.412499999999</v>
      </c>
      <c r="D374" s="1">
        <v>44802.413194444445</v>
      </c>
      <c r="E374">
        <v>0</v>
      </c>
      <c r="F374" t="s">
        <v>240</v>
      </c>
      <c r="G374">
        <v>100</v>
      </c>
      <c r="H374">
        <v>58</v>
      </c>
      <c r="I374">
        <v>1</v>
      </c>
      <c r="J374" s="1">
        <v>44802.413194444445</v>
      </c>
      <c r="K374" t="s">
        <v>7426</v>
      </c>
      <c r="L374" t="s">
        <v>242</v>
      </c>
      <c r="M374" t="s">
        <v>242</v>
      </c>
      <c r="N374" t="s">
        <v>7427</v>
      </c>
      <c r="O374" t="s">
        <v>7428</v>
      </c>
      <c r="P374">
        <v>34.029000000000003</v>
      </c>
      <c r="Q374">
        <v>-118.40049999999999</v>
      </c>
      <c r="R374" t="s">
        <v>245</v>
      </c>
      <c r="S374" t="s">
        <v>246</v>
      </c>
      <c r="T374" t="s">
        <v>7429</v>
      </c>
      <c r="U374" s="24">
        <v>1035002</v>
      </c>
      <c r="V374" t="s">
        <v>7430</v>
      </c>
      <c r="W374" t="s">
        <v>7431</v>
      </c>
      <c r="X374">
        <v>2911</v>
      </c>
      <c r="Y374" t="s">
        <v>248</v>
      </c>
      <c r="Z374" t="s">
        <v>249</v>
      </c>
      <c r="AA374">
        <v>2020</v>
      </c>
      <c r="AC374">
        <v>0.5</v>
      </c>
      <c r="AF374">
        <v>11</v>
      </c>
      <c r="AG374" t="s">
        <v>242</v>
      </c>
      <c r="AJ374" s="27">
        <v>0</v>
      </c>
      <c r="AK374" s="24">
        <v>0</v>
      </c>
      <c r="AL374" s="27">
        <v>0</v>
      </c>
      <c r="AM374" s="24">
        <v>0</v>
      </c>
      <c r="AN374" s="27">
        <v>0</v>
      </c>
      <c r="AO374" s="24">
        <v>0</v>
      </c>
      <c r="AQ374" t="s">
        <v>242</v>
      </c>
      <c r="AT374" s="27">
        <v>1</v>
      </c>
      <c r="AU374">
        <v>1</v>
      </c>
      <c r="AV374" s="21">
        <f t="shared" si="20"/>
        <v>9.0909090909090917</v>
      </c>
      <c r="AW374">
        <v>2</v>
      </c>
      <c r="AZ374" s="27">
        <v>1</v>
      </c>
      <c r="BA374">
        <v>2</v>
      </c>
      <c r="BB374" s="21">
        <f t="shared" si="21"/>
        <v>18.181818181818183</v>
      </c>
      <c r="BC374" t="s">
        <v>242</v>
      </c>
      <c r="BF374" s="27">
        <v>1</v>
      </c>
      <c r="BG374">
        <v>8</v>
      </c>
      <c r="BI374">
        <v>2</v>
      </c>
      <c r="BL374" s="27">
        <v>1</v>
      </c>
      <c r="BM374">
        <v>2</v>
      </c>
      <c r="BP374" s="27">
        <v>1</v>
      </c>
      <c r="BQ374">
        <v>3</v>
      </c>
      <c r="BR374" s="21">
        <f t="shared" si="22"/>
        <v>27.27272727272727</v>
      </c>
      <c r="BS374" t="s">
        <v>7432</v>
      </c>
      <c r="BT374">
        <v>1</v>
      </c>
      <c r="BW374" s="27">
        <v>1</v>
      </c>
      <c r="BX374">
        <v>5</v>
      </c>
      <c r="BY374" s="21">
        <f t="shared" si="23"/>
        <v>45.454545454545453</v>
      </c>
      <c r="BZ374">
        <v>1</v>
      </c>
      <c r="CA374">
        <v>1</v>
      </c>
      <c r="CD374" s="27">
        <v>0</v>
      </c>
      <c r="CF374" t="s">
        <v>242</v>
      </c>
      <c r="CG374" t="s">
        <v>242</v>
      </c>
      <c r="CI374" s="27">
        <v>0.5</v>
      </c>
      <c r="CJ374" t="s">
        <v>7433</v>
      </c>
      <c r="CK374">
        <v>1</v>
      </c>
      <c r="CN374" s="27">
        <v>0</v>
      </c>
      <c r="CO374" s="27">
        <v>0</v>
      </c>
      <c r="CP374" t="s">
        <v>242</v>
      </c>
      <c r="CQ374" t="s">
        <v>242</v>
      </c>
      <c r="CR374" t="s">
        <v>242</v>
      </c>
      <c r="CU374" s="27">
        <v>1</v>
      </c>
      <c r="CV374" t="s">
        <v>7434</v>
      </c>
      <c r="CW374">
        <v>1</v>
      </c>
      <c r="CZ374" s="27">
        <v>1</v>
      </c>
      <c r="DA374">
        <v>24800000</v>
      </c>
      <c r="DB374">
        <v>2</v>
      </c>
      <c r="DC374" t="s">
        <v>7435</v>
      </c>
      <c r="DD374" s="27">
        <v>1</v>
      </c>
      <c r="DE374" t="s">
        <v>242</v>
      </c>
      <c r="DF374" t="s">
        <v>242</v>
      </c>
      <c r="DH374" t="s">
        <v>242</v>
      </c>
      <c r="DI374">
        <v>6300000</v>
      </c>
      <c r="DJ374">
        <v>2</v>
      </c>
      <c r="DK374" t="s">
        <v>7436</v>
      </c>
      <c r="DL374" s="27">
        <v>0</v>
      </c>
      <c r="DM374" t="s">
        <v>242</v>
      </c>
      <c r="DN374" t="s">
        <v>242</v>
      </c>
      <c r="DP374">
        <v>1</v>
      </c>
      <c r="DS374" s="27">
        <v>1</v>
      </c>
      <c r="DT374" t="s">
        <v>7437</v>
      </c>
      <c r="DU374" s="27">
        <v>1</v>
      </c>
      <c r="DV374" t="s">
        <v>7438</v>
      </c>
      <c r="DW374" s="27">
        <v>1</v>
      </c>
      <c r="DX374" t="s">
        <v>7439</v>
      </c>
      <c r="DY374" s="27">
        <v>1</v>
      </c>
      <c r="DZ374" t="s">
        <v>7440</v>
      </c>
      <c r="EA374" s="27">
        <v>1</v>
      </c>
      <c r="EB374" t="s">
        <v>7441</v>
      </c>
      <c r="EC374" s="27">
        <v>1</v>
      </c>
      <c r="ED374" t="s">
        <v>7442</v>
      </c>
      <c r="EE374" s="27">
        <v>1</v>
      </c>
      <c r="EF374" t="s">
        <v>7443</v>
      </c>
      <c r="EG374" s="27">
        <v>1</v>
      </c>
      <c r="EH374" t="s">
        <v>7444</v>
      </c>
      <c r="EI374" s="27">
        <v>1</v>
      </c>
      <c r="EJ374" t="s">
        <v>7445</v>
      </c>
      <c r="EK374" s="27">
        <v>1</v>
      </c>
      <c r="EL374" t="s">
        <v>7446</v>
      </c>
      <c r="EM374">
        <v>1</v>
      </c>
      <c r="EP374" s="27">
        <v>0</v>
      </c>
      <c r="EQ374" t="s">
        <v>242</v>
      </c>
      <c r="ER374" t="s">
        <v>242</v>
      </c>
      <c r="EU374" t="s">
        <v>242</v>
      </c>
      <c r="EV374" t="s">
        <v>242</v>
      </c>
      <c r="EX374" s="27">
        <v>1</v>
      </c>
      <c r="EY374">
        <v>164100</v>
      </c>
      <c r="EZ374" t="s">
        <v>3434</v>
      </c>
      <c r="FA374" s="27">
        <v>0</v>
      </c>
      <c r="FB374" t="s">
        <v>242</v>
      </c>
      <c r="FD374" s="27">
        <v>0</v>
      </c>
      <c r="FE374" t="s">
        <v>242</v>
      </c>
      <c r="FG374" s="27">
        <v>0</v>
      </c>
      <c r="FH374" t="s">
        <v>242</v>
      </c>
      <c r="FJ374">
        <v>1</v>
      </c>
      <c r="FM374" s="27">
        <v>0</v>
      </c>
      <c r="FN374" t="s">
        <v>242</v>
      </c>
      <c r="FO374" t="s">
        <v>242</v>
      </c>
      <c r="FP374" t="s">
        <v>242</v>
      </c>
      <c r="FR374" s="27">
        <v>1</v>
      </c>
      <c r="FS374">
        <v>19</v>
      </c>
      <c r="FT374">
        <v>2</v>
      </c>
      <c r="FU374" t="s">
        <v>7447</v>
      </c>
      <c r="FV374" s="27">
        <v>0.5</v>
      </c>
      <c r="FW374" t="s">
        <v>242</v>
      </c>
      <c r="FX374" t="s">
        <v>242</v>
      </c>
      <c r="FY374" t="s">
        <v>242</v>
      </c>
      <c r="FZ374" t="s">
        <v>242</v>
      </c>
      <c r="GA374" t="s">
        <v>242</v>
      </c>
      <c r="GB374" t="s">
        <v>242</v>
      </c>
      <c r="GC374" t="s">
        <v>242</v>
      </c>
      <c r="GD374">
        <v>1</v>
      </c>
      <c r="GE374" t="s">
        <v>7448</v>
      </c>
      <c r="GF374">
        <v>1</v>
      </c>
      <c r="GI374" s="27">
        <v>0</v>
      </c>
      <c r="GJ374" t="s">
        <v>242</v>
      </c>
      <c r="GK374" t="s">
        <v>242</v>
      </c>
      <c r="GM374" t="s">
        <v>242</v>
      </c>
      <c r="GP374" s="44">
        <v>1</v>
      </c>
      <c r="GQ374">
        <v>93</v>
      </c>
      <c r="GT374" t="s">
        <v>242</v>
      </c>
      <c r="GW374" s="27">
        <v>0</v>
      </c>
      <c r="GY374" s="27">
        <v>0</v>
      </c>
      <c r="HA374" t="s">
        <v>242</v>
      </c>
      <c r="HD374" s="27">
        <v>1</v>
      </c>
      <c r="HE374" t="s">
        <v>7449</v>
      </c>
      <c r="HF374">
        <v>1</v>
      </c>
      <c r="HI374">
        <v>0.66666666699999999</v>
      </c>
      <c r="HJ374">
        <v>0.5</v>
      </c>
      <c r="HK374">
        <v>0.5</v>
      </c>
      <c r="HL374">
        <v>0.66666666699999999</v>
      </c>
      <c r="HM374">
        <v>1</v>
      </c>
      <c r="HN374">
        <v>0</v>
      </c>
      <c r="HO374">
        <v>0.25</v>
      </c>
      <c r="HP374">
        <v>0.5</v>
      </c>
      <c r="HQ374">
        <v>0</v>
      </c>
      <c r="HR374">
        <v>0</v>
      </c>
      <c r="HS374">
        <v>0</v>
      </c>
      <c r="HT374">
        <v>1</v>
      </c>
      <c r="HU374">
        <v>1</v>
      </c>
      <c r="HV374">
        <v>0.55555555599999995</v>
      </c>
      <c r="HW374">
        <v>0.47916666699999999</v>
      </c>
      <c r="HX374">
        <v>0.3</v>
      </c>
      <c r="HY374">
        <v>0.44490740699999998</v>
      </c>
      <c r="HZ374" t="s">
        <v>7450</v>
      </c>
      <c r="IA374" t="s">
        <v>266</v>
      </c>
      <c r="IB374" t="s">
        <v>7429</v>
      </c>
      <c r="IC374">
        <v>102729</v>
      </c>
      <c r="ID374">
        <v>60115</v>
      </c>
      <c r="IE374">
        <v>108332</v>
      </c>
      <c r="IF374">
        <v>171189</v>
      </c>
      <c r="IG374">
        <v>102729</v>
      </c>
    </row>
    <row r="375" spans="1:241" customFormat="1" ht="14" customHeight="1" x14ac:dyDescent="0.2">
      <c r="A375">
        <v>374</v>
      </c>
      <c r="B375">
        <v>409</v>
      </c>
      <c r="C375" s="1">
        <v>44802.553472222222</v>
      </c>
      <c r="D375" s="1">
        <v>44802.554861111108</v>
      </c>
      <c r="E375">
        <v>0</v>
      </c>
      <c r="F375" t="s">
        <v>240</v>
      </c>
      <c r="G375">
        <v>100</v>
      </c>
      <c r="H375">
        <v>65</v>
      </c>
      <c r="I375">
        <v>1</v>
      </c>
      <c r="J375" s="1">
        <v>44802.554861111108</v>
      </c>
      <c r="K375" t="s">
        <v>7451</v>
      </c>
      <c r="L375" t="s">
        <v>242</v>
      </c>
      <c r="M375" t="s">
        <v>242</v>
      </c>
      <c r="N375" t="s">
        <v>7452</v>
      </c>
      <c r="O375" t="s">
        <v>7453</v>
      </c>
      <c r="P375">
        <v>34.029000000000003</v>
      </c>
      <c r="Q375">
        <v>-118.40049999999999</v>
      </c>
      <c r="R375" t="s">
        <v>245</v>
      </c>
      <c r="S375" t="s">
        <v>246</v>
      </c>
      <c r="T375" t="s">
        <v>7454</v>
      </c>
      <c r="V375" t="s">
        <v>7455</v>
      </c>
      <c r="W375">
        <v>115637209</v>
      </c>
      <c r="X375">
        <v>2080</v>
      </c>
      <c r="Y375" t="s">
        <v>326</v>
      </c>
      <c r="Z375" t="s">
        <v>1332</v>
      </c>
      <c r="AA375">
        <v>2021</v>
      </c>
      <c r="AC375">
        <v>1</v>
      </c>
      <c r="AD375">
        <v>10</v>
      </c>
      <c r="AF375">
        <v>13</v>
      </c>
      <c r="AG375">
        <v>1</v>
      </c>
      <c r="AI375" t="s">
        <v>7456</v>
      </c>
      <c r="AJ375" s="27">
        <v>0</v>
      </c>
      <c r="AK375" s="24">
        <v>0</v>
      </c>
      <c r="AL375" s="27">
        <v>0</v>
      </c>
      <c r="AM375" s="24">
        <v>0</v>
      </c>
      <c r="AN375" s="27">
        <v>0</v>
      </c>
      <c r="AO375" s="24">
        <v>0</v>
      </c>
      <c r="AQ375" t="s">
        <v>242</v>
      </c>
      <c r="AT375" s="27">
        <v>1</v>
      </c>
      <c r="AU375">
        <v>12</v>
      </c>
      <c r="AV375" s="21">
        <f t="shared" si="20"/>
        <v>92.307692307692307</v>
      </c>
      <c r="AW375">
        <v>3</v>
      </c>
      <c r="AY375" t="s">
        <v>7457</v>
      </c>
      <c r="AZ375" s="27">
        <v>1</v>
      </c>
      <c r="BA375">
        <v>6</v>
      </c>
      <c r="BB375" s="21">
        <f t="shared" si="21"/>
        <v>46.153846153846153</v>
      </c>
      <c r="BC375">
        <v>3</v>
      </c>
      <c r="BE375" t="s">
        <v>7457</v>
      </c>
      <c r="BF375" s="27">
        <v>1</v>
      </c>
      <c r="BG375">
        <v>7</v>
      </c>
      <c r="BI375">
        <v>3</v>
      </c>
      <c r="BK375" t="s">
        <v>7457</v>
      </c>
      <c r="BL375" s="27">
        <v>1</v>
      </c>
      <c r="BM375">
        <v>3</v>
      </c>
      <c r="BO375" t="s">
        <v>7457</v>
      </c>
      <c r="BP375" s="27">
        <v>1</v>
      </c>
      <c r="BQ375">
        <v>4</v>
      </c>
      <c r="BR375" s="21">
        <f t="shared" si="22"/>
        <v>30.76923076923077</v>
      </c>
      <c r="BT375">
        <v>1</v>
      </c>
      <c r="BV375" t="s">
        <v>7456</v>
      </c>
      <c r="BW375" s="27">
        <v>1</v>
      </c>
      <c r="BX375">
        <v>1</v>
      </c>
      <c r="BY375" s="21">
        <f t="shared" si="23"/>
        <v>7.6923076923076925</v>
      </c>
      <c r="BZ375">
        <v>2</v>
      </c>
      <c r="CA375">
        <v>1</v>
      </c>
      <c r="CC375" t="s">
        <v>7456</v>
      </c>
      <c r="CD375" s="27">
        <v>0</v>
      </c>
      <c r="CF375" t="s">
        <v>242</v>
      </c>
      <c r="CG375" t="s">
        <v>242</v>
      </c>
      <c r="CI375" s="27">
        <v>0</v>
      </c>
      <c r="CK375" t="s">
        <v>242</v>
      </c>
      <c r="CN375" s="27">
        <v>0</v>
      </c>
      <c r="CO375" s="27">
        <v>0</v>
      </c>
      <c r="CP375" t="s">
        <v>242</v>
      </c>
      <c r="CQ375" t="s">
        <v>242</v>
      </c>
      <c r="CR375" t="s">
        <v>242</v>
      </c>
      <c r="CU375" s="27">
        <v>0</v>
      </c>
      <c r="CW375" t="s">
        <v>242</v>
      </c>
      <c r="CZ375" s="27">
        <v>1</v>
      </c>
      <c r="DA375">
        <v>115729</v>
      </c>
      <c r="DB375">
        <v>2</v>
      </c>
      <c r="DD375" s="27">
        <v>1</v>
      </c>
      <c r="DE375">
        <v>39999</v>
      </c>
      <c r="DF375">
        <v>2</v>
      </c>
      <c r="DG375">
        <v>65284</v>
      </c>
      <c r="DH375">
        <v>2</v>
      </c>
      <c r="DI375" t="s">
        <v>242</v>
      </c>
      <c r="DJ375" t="s">
        <v>242</v>
      </c>
      <c r="DL375" s="27">
        <v>1</v>
      </c>
      <c r="DM375">
        <v>4014</v>
      </c>
      <c r="DN375">
        <v>2</v>
      </c>
      <c r="DP375">
        <v>5</v>
      </c>
      <c r="DQ375" t="s">
        <v>7458</v>
      </c>
      <c r="DR375" t="s">
        <v>7459</v>
      </c>
      <c r="DS375" s="27">
        <v>0</v>
      </c>
      <c r="DU375" s="27">
        <v>0</v>
      </c>
      <c r="DW375" s="27">
        <v>0</v>
      </c>
      <c r="DY375" s="27">
        <v>1</v>
      </c>
      <c r="DZ375" s="2" t="s">
        <v>7460</v>
      </c>
      <c r="EA375" s="27">
        <v>0</v>
      </c>
      <c r="EC375" s="27">
        <v>0</v>
      </c>
      <c r="EE375" s="27">
        <v>0</v>
      </c>
      <c r="EG375" s="27">
        <v>0</v>
      </c>
      <c r="EI375" s="27">
        <v>1</v>
      </c>
      <c r="EJ375" t="s">
        <v>7461</v>
      </c>
      <c r="EK375" s="27">
        <v>1</v>
      </c>
      <c r="EL375" s="2" t="s">
        <v>7462</v>
      </c>
      <c r="EM375">
        <v>5</v>
      </c>
      <c r="EN375" t="s">
        <v>7463</v>
      </c>
      <c r="EO375" t="s">
        <v>7456</v>
      </c>
      <c r="EP375" s="27">
        <v>0</v>
      </c>
      <c r="EQ375" t="s">
        <v>242</v>
      </c>
      <c r="ER375" t="s">
        <v>242</v>
      </c>
      <c r="EU375" t="s">
        <v>242</v>
      </c>
      <c r="EV375" t="s">
        <v>242</v>
      </c>
      <c r="EX375" s="27">
        <v>0</v>
      </c>
      <c r="EY375" t="s">
        <v>242</v>
      </c>
      <c r="FA375" s="27">
        <v>0</v>
      </c>
      <c r="FB375" t="s">
        <v>242</v>
      </c>
      <c r="FD375" s="27">
        <v>1</v>
      </c>
      <c r="FE375" t="s">
        <v>242</v>
      </c>
      <c r="FF375" t="s">
        <v>7464</v>
      </c>
      <c r="FG375" s="27">
        <v>0</v>
      </c>
      <c r="FH375" t="s">
        <v>242</v>
      </c>
      <c r="FJ375">
        <v>1</v>
      </c>
      <c r="FL375" t="s">
        <v>7465</v>
      </c>
      <c r="FM375" s="27">
        <v>1</v>
      </c>
      <c r="FN375">
        <v>14</v>
      </c>
      <c r="FO375">
        <v>61</v>
      </c>
      <c r="FP375">
        <v>25</v>
      </c>
      <c r="FR375" s="27">
        <v>1</v>
      </c>
      <c r="FS375">
        <v>39</v>
      </c>
      <c r="FT375">
        <v>2</v>
      </c>
      <c r="FV375" s="27">
        <v>0.5</v>
      </c>
      <c r="FW375" t="s">
        <v>242</v>
      </c>
      <c r="FX375" t="s">
        <v>242</v>
      </c>
      <c r="FY375" t="s">
        <v>242</v>
      </c>
      <c r="FZ375" t="s">
        <v>242</v>
      </c>
      <c r="GA375" t="s">
        <v>242</v>
      </c>
      <c r="GB375" t="s">
        <v>242</v>
      </c>
      <c r="GC375" t="s">
        <v>242</v>
      </c>
      <c r="GD375">
        <v>1</v>
      </c>
      <c r="GE375" t="s">
        <v>7466</v>
      </c>
      <c r="GF375">
        <v>1</v>
      </c>
      <c r="GH375" t="s">
        <v>7465</v>
      </c>
      <c r="GI375" s="27">
        <v>0</v>
      </c>
      <c r="GJ375" t="s">
        <v>242</v>
      </c>
      <c r="GK375" t="s">
        <v>242</v>
      </c>
      <c r="GM375" t="s">
        <v>242</v>
      </c>
      <c r="GP375" s="27">
        <v>1</v>
      </c>
      <c r="GQ375">
        <v>160</v>
      </c>
      <c r="GR375" t="s">
        <v>7467</v>
      </c>
      <c r="GT375">
        <v>3</v>
      </c>
      <c r="GV375" t="s">
        <v>7457</v>
      </c>
      <c r="GW375" s="27">
        <v>0</v>
      </c>
      <c r="GY375" s="27">
        <v>0</v>
      </c>
      <c r="HA375" t="s">
        <v>242</v>
      </c>
      <c r="HD375" s="27">
        <v>1</v>
      </c>
      <c r="HE375" t="s">
        <v>7468</v>
      </c>
      <c r="HF375">
        <v>2</v>
      </c>
      <c r="HH375" t="s">
        <v>7469</v>
      </c>
      <c r="HI375">
        <v>0.66666666699999999</v>
      </c>
      <c r="HJ375">
        <v>0</v>
      </c>
      <c r="HK375">
        <v>0</v>
      </c>
      <c r="HL375">
        <v>1</v>
      </c>
      <c r="HM375">
        <v>0.3</v>
      </c>
      <c r="HN375">
        <v>0</v>
      </c>
      <c r="HO375">
        <v>0.25</v>
      </c>
      <c r="HP375">
        <v>0.83333333300000001</v>
      </c>
      <c r="HQ375">
        <v>0</v>
      </c>
      <c r="HR375">
        <v>1</v>
      </c>
      <c r="HS375">
        <v>0</v>
      </c>
      <c r="HT375">
        <v>1</v>
      </c>
      <c r="HU375">
        <v>1</v>
      </c>
      <c r="HV375">
        <v>0.222222222</v>
      </c>
      <c r="HW375">
        <v>0.38750000000000001</v>
      </c>
      <c r="HX375">
        <v>0.56666666700000001</v>
      </c>
      <c r="HY375">
        <v>0.39212963000000001</v>
      </c>
      <c r="HZ375" t="s">
        <v>7454</v>
      </c>
      <c r="IA375" t="s">
        <v>266</v>
      </c>
      <c r="IB375" t="s">
        <v>7454</v>
      </c>
      <c r="IC375">
        <v>3363</v>
      </c>
      <c r="ID375">
        <v>3461</v>
      </c>
      <c r="IE375">
        <v>3933</v>
      </c>
      <c r="IF375" t="s">
        <v>242</v>
      </c>
      <c r="IG375">
        <v>3363</v>
      </c>
    </row>
    <row r="376" spans="1:241" customFormat="1" ht="14" customHeight="1" x14ac:dyDescent="0.2">
      <c r="A376">
        <v>375</v>
      </c>
      <c r="B376">
        <v>410</v>
      </c>
      <c r="C376" s="1">
        <v>44801.606944444444</v>
      </c>
      <c r="D376" s="1">
        <v>44802.555555555555</v>
      </c>
      <c r="E376">
        <v>0</v>
      </c>
      <c r="F376" t="s">
        <v>240</v>
      </c>
      <c r="G376">
        <v>100</v>
      </c>
      <c r="H376">
        <v>81948</v>
      </c>
      <c r="I376">
        <v>1</v>
      </c>
      <c r="J376" s="1">
        <v>44802.555555555555</v>
      </c>
      <c r="K376" t="s">
        <v>7470</v>
      </c>
      <c r="L376" t="s">
        <v>242</v>
      </c>
      <c r="M376" t="s">
        <v>242</v>
      </c>
      <c r="N376" t="s">
        <v>7471</v>
      </c>
      <c r="O376" t="s">
        <v>7472</v>
      </c>
      <c r="P376">
        <v>34.029000000000003</v>
      </c>
      <c r="Q376">
        <v>-118.40049999999999</v>
      </c>
      <c r="R376" t="s">
        <v>245</v>
      </c>
      <c r="S376" t="s">
        <v>246</v>
      </c>
      <c r="T376" t="s">
        <v>7473</v>
      </c>
      <c r="V376" t="s">
        <v>7474</v>
      </c>
      <c r="W376" t="s">
        <v>7475</v>
      </c>
      <c r="X376">
        <v>7389</v>
      </c>
      <c r="Y376" t="s">
        <v>319</v>
      </c>
      <c r="Z376" t="s">
        <v>7476</v>
      </c>
      <c r="AA376">
        <v>2021</v>
      </c>
      <c r="AC376">
        <v>0</v>
      </c>
      <c r="AF376">
        <v>9</v>
      </c>
      <c r="AG376">
        <v>1</v>
      </c>
      <c r="AI376" t="s">
        <v>7477</v>
      </c>
      <c r="AJ376" s="27">
        <v>1</v>
      </c>
      <c r="AK376">
        <v>7</v>
      </c>
      <c r="AL376" s="27">
        <v>0</v>
      </c>
      <c r="AM376" s="24">
        <v>0</v>
      </c>
      <c r="AN376" s="27">
        <v>0</v>
      </c>
      <c r="AO376" s="24">
        <v>0</v>
      </c>
      <c r="AP376" t="s">
        <v>7478</v>
      </c>
      <c r="AQ376">
        <v>3</v>
      </c>
      <c r="AS376" t="s">
        <v>7479</v>
      </c>
      <c r="AT376" s="27">
        <v>1</v>
      </c>
      <c r="AU376">
        <v>8</v>
      </c>
      <c r="AV376" s="21">
        <f t="shared" si="20"/>
        <v>88.888888888888886</v>
      </c>
      <c r="AW376">
        <v>3</v>
      </c>
      <c r="AZ376" s="27">
        <v>1</v>
      </c>
      <c r="BA376">
        <v>8</v>
      </c>
      <c r="BB376" s="21">
        <f t="shared" si="21"/>
        <v>88.888888888888886</v>
      </c>
      <c r="BC376">
        <v>1</v>
      </c>
      <c r="BE376" t="s">
        <v>7477</v>
      </c>
      <c r="BF376" s="27">
        <v>1</v>
      </c>
      <c r="BI376">
        <v>3</v>
      </c>
      <c r="BL376" s="27">
        <v>1</v>
      </c>
      <c r="BM376">
        <v>3</v>
      </c>
      <c r="BP376" s="27">
        <v>1</v>
      </c>
      <c r="BQ376">
        <v>2</v>
      </c>
      <c r="BR376" s="21">
        <f t="shared" si="22"/>
        <v>22.222222222222221</v>
      </c>
      <c r="BT376">
        <v>1</v>
      </c>
      <c r="BW376" s="27">
        <v>1</v>
      </c>
      <c r="BX376">
        <v>1</v>
      </c>
      <c r="BY376" s="21">
        <f t="shared" si="23"/>
        <v>11.111111111111111</v>
      </c>
      <c r="BZ376">
        <v>2</v>
      </c>
      <c r="CA376">
        <v>1</v>
      </c>
      <c r="CD376" s="27">
        <v>0</v>
      </c>
      <c r="CF376" t="s">
        <v>242</v>
      </c>
      <c r="CG376" t="s">
        <v>242</v>
      </c>
      <c r="CI376" s="27">
        <v>0</v>
      </c>
      <c r="CK376" t="s">
        <v>242</v>
      </c>
      <c r="CN376" s="27">
        <v>0</v>
      </c>
      <c r="CO376" s="27">
        <v>1</v>
      </c>
      <c r="CP376" t="s">
        <v>242</v>
      </c>
      <c r="CQ376">
        <v>100</v>
      </c>
      <c r="CR376">
        <v>100</v>
      </c>
      <c r="CS376" s="2" t="s">
        <v>7480</v>
      </c>
      <c r="CU376" s="27">
        <v>0</v>
      </c>
      <c r="CW376">
        <v>1</v>
      </c>
      <c r="CZ376" s="27">
        <v>1</v>
      </c>
      <c r="DA376">
        <v>2306</v>
      </c>
      <c r="DB376">
        <v>2</v>
      </c>
      <c r="DD376" s="27">
        <v>1</v>
      </c>
      <c r="DE376">
        <v>10586</v>
      </c>
      <c r="DF376">
        <v>2</v>
      </c>
      <c r="DG376">
        <v>15812</v>
      </c>
      <c r="DH376">
        <v>2</v>
      </c>
      <c r="DI376" t="s">
        <v>242</v>
      </c>
      <c r="DJ376" t="s">
        <v>242</v>
      </c>
      <c r="DL376" s="27">
        <v>0</v>
      </c>
      <c r="DM376" t="s">
        <v>242</v>
      </c>
      <c r="DN376" t="s">
        <v>242</v>
      </c>
      <c r="DP376">
        <v>4</v>
      </c>
      <c r="DR376" t="s">
        <v>7481</v>
      </c>
      <c r="DS376" s="27">
        <v>1</v>
      </c>
      <c r="DT376" t="s">
        <v>7482</v>
      </c>
      <c r="DU376" s="27">
        <v>1</v>
      </c>
      <c r="DV376" s="2" t="s">
        <v>7483</v>
      </c>
      <c r="DW376" s="27">
        <v>1</v>
      </c>
      <c r="DX376" s="2" t="s">
        <v>7484</v>
      </c>
      <c r="DY376" s="27">
        <v>1</v>
      </c>
      <c r="DZ376" s="2" t="s">
        <v>7485</v>
      </c>
      <c r="EA376" s="27">
        <v>1</v>
      </c>
      <c r="EB376" s="2" t="s">
        <v>7486</v>
      </c>
      <c r="EC376" s="27">
        <v>1</v>
      </c>
      <c r="ED376" s="2" t="s">
        <v>7487</v>
      </c>
      <c r="EE376" s="27">
        <v>1</v>
      </c>
      <c r="EF376" s="2" t="s">
        <v>7487</v>
      </c>
      <c r="EG376" s="27">
        <v>1</v>
      </c>
      <c r="EH376" t="s">
        <v>4037</v>
      </c>
      <c r="EI376" s="27">
        <v>1</v>
      </c>
      <c r="EJ376" t="s">
        <v>614</v>
      </c>
      <c r="EK376" s="27">
        <v>0</v>
      </c>
      <c r="EM376">
        <v>4</v>
      </c>
      <c r="EP376" s="27">
        <v>0</v>
      </c>
      <c r="EQ376" t="s">
        <v>242</v>
      </c>
      <c r="ER376" t="s">
        <v>242</v>
      </c>
      <c r="EU376" t="s">
        <v>242</v>
      </c>
      <c r="EV376" t="s">
        <v>242</v>
      </c>
      <c r="EX376" s="27">
        <v>0</v>
      </c>
      <c r="EY376" t="s">
        <v>242</v>
      </c>
      <c r="FA376" s="27">
        <v>0</v>
      </c>
      <c r="FB376" t="s">
        <v>242</v>
      </c>
      <c r="FD376" s="27">
        <v>0</v>
      </c>
      <c r="FE376" t="s">
        <v>242</v>
      </c>
      <c r="FG376" s="27">
        <v>0</v>
      </c>
      <c r="FH376" t="s">
        <v>242</v>
      </c>
      <c r="FJ376" t="s">
        <v>242</v>
      </c>
      <c r="FM376" s="27">
        <v>0</v>
      </c>
      <c r="FN376" t="s">
        <v>242</v>
      </c>
      <c r="FO376" t="s">
        <v>242</v>
      </c>
      <c r="FP376" t="s">
        <v>242</v>
      </c>
      <c r="FR376" s="27">
        <v>0</v>
      </c>
      <c r="FS376" t="s">
        <v>242</v>
      </c>
      <c r="FT376" t="s">
        <v>242</v>
      </c>
      <c r="FV376" s="27">
        <v>0</v>
      </c>
      <c r="FW376" t="s">
        <v>242</v>
      </c>
      <c r="FX376" t="s">
        <v>242</v>
      </c>
      <c r="FY376" t="s">
        <v>242</v>
      </c>
      <c r="FZ376" t="s">
        <v>242</v>
      </c>
      <c r="GA376" t="s">
        <v>242</v>
      </c>
      <c r="GB376" t="s">
        <v>242</v>
      </c>
      <c r="GC376" t="s">
        <v>242</v>
      </c>
      <c r="GD376" t="s">
        <v>242</v>
      </c>
      <c r="GF376" t="s">
        <v>242</v>
      </c>
      <c r="GI376" s="27">
        <v>0</v>
      </c>
      <c r="GJ376" t="s">
        <v>242</v>
      </c>
      <c r="GK376" t="s">
        <v>242</v>
      </c>
      <c r="GM376" t="s">
        <v>242</v>
      </c>
      <c r="GP376" s="27">
        <v>1</v>
      </c>
      <c r="GQ376">
        <v>166</v>
      </c>
      <c r="GR376" t="s">
        <v>7488</v>
      </c>
      <c r="GT376">
        <v>3</v>
      </c>
      <c r="GW376" s="27">
        <v>0</v>
      </c>
      <c r="GY376" s="27">
        <v>0</v>
      </c>
      <c r="HA376" t="s">
        <v>242</v>
      </c>
      <c r="HD376" s="27">
        <v>1</v>
      </c>
      <c r="HE376" s="2" t="s">
        <v>7489</v>
      </c>
      <c r="HF376">
        <v>1</v>
      </c>
      <c r="HI376">
        <v>0.66666666699999999</v>
      </c>
      <c r="HJ376">
        <v>0</v>
      </c>
      <c r="HK376">
        <v>0.5</v>
      </c>
      <c r="HL376">
        <v>0.66666666699999999</v>
      </c>
      <c r="HM376">
        <v>0.9</v>
      </c>
      <c r="HN376">
        <v>0</v>
      </c>
      <c r="HO376">
        <v>0</v>
      </c>
      <c r="HP376">
        <v>0</v>
      </c>
      <c r="HQ376">
        <v>0</v>
      </c>
      <c r="HR376">
        <v>1</v>
      </c>
      <c r="HS376">
        <v>0</v>
      </c>
      <c r="HT376">
        <v>1</v>
      </c>
      <c r="HU376">
        <v>1</v>
      </c>
      <c r="HV376">
        <v>0.38888888900000002</v>
      </c>
      <c r="HW376">
        <v>0.39166666700000002</v>
      </c>
      <c r="HX376">
        <v>0.4</v>
      </c>
      <c r="HY376">
        <v>0.39351851900000001</v>
      </c>
      <c r="HZ376" t="s">
        <v>7490</v>
      </c>
      <c r="IA376" t="s">
        <v>266</v>
      </c>
      <c r="IB376" t="s">
        <v>7473</v>
      </c>
      <c r="IC376">
        <v>12886</v>
      </c>
      <c r="ID376">
        <v>11977</v>
      </c>
      <c r="IE376">
        <v>13443</v>
      </c>
      <c r="IF376">
        <v>14347</v>
      </c>
      <c r="IG376">
        <v>12886</v>
      </c>
    </row>
    <row r="377" spans="1:241" customFormat="1" ht="14" customHeight="1" x14ac:dyDescent="0.2">
      <c r="A377">
        <v>376</v>
      </c>
      <c r="B377">
        <v>411</v>
      </c>
      <c r="C377" s="1">
        <v>44802.556944444441</v>
      </c>
      <c r="D377" s="1">
        <v>44802.557638888888</v>
      </c>
      <c r="E377">
        <v>0</v>
      </c>
      <c r="F377" t="s">
        <v>240</v>
      </c>
      <c r="G377">
        <v>100</v>
      </c>
      <c r="H377">
        <v>72</v>
      </c>
      <c r="I377">
        <v>1</v>
      </c>
      <c r="J377" s="1">
        <v>44802.557638888888</v>
      </c>
      <c r="K377" t="s">
        <v>7491</v>
      </c>
      <c r="L377" t="s">
        <v>242</v>
      </c>
      <c r="M377" t="s">
        <v>242</v>
      </c>
      <c r="N377" t="s">
        <v>7492</v>
      </c>
      <c r="O377" t="s">
        <v>7493</v>
      </c>
      <c r="P377">
        <v>34.029000000000003</v>
      </c>
      <c r="Q377">
        <v>-118.40049999999999</v>
      </c>
      <c r="R377" t="s">
        <v>245</v>
      </c>
      <c r="S377" t="s">
        <v>246</v>
      </c>
      <c r="T377" t="s">
        <v>7494</v>
      </c>
      <c r="V377" t="s">
        <v>7495</v>
      </c>
      <c r="W377" t="s">
        <v>7496</v>
      </c>
      <c r="X377">
        <v>2836</v>
      </c>
      <c r="Y377" t="s">
        <v>350</v>
      </c>
      <c r="Z377" t="s">
        <v>2570</v>
      </c>
      <c r="AA377">
        <v>2019</v>
      </c>
      <c r="AC377">
        <v>0</v>
      </c>
      <c r="AF377">
        <v>11</v>
      </c>
      <c r="AG377">
        <v>3</v>
      </c>
      <c r="AI377" t="s">
        <v>7497</v>
      </c>
      <c r="AJ377" s="27">
        <v>0.5</v>
      </c>
      <c r="AK377" s="24">
        <v>0</v>
      </c>
      <c r="AL377" s="27">
        <v>0.5</v>
      </c>
      <c r="AM377">
        <v>8</v>
      </c>
      <c r="AN377" s="27">
        <v>0</v>
      </c>
      <c r="AO377" s="24">
        <v>0</v>
      </c>
      <c r="AP377" t="s">
        <v>7498</v>
      </c>
      <c r="AQ377">
        <v>3</v>
      </c>
      <c r="AS377" t="s">
        <v>7497</v>
      </c>
      <c r="AT377" s="27">
        <v>1</v>
      </c>
      <c r="AU377">
        <v>10</v>
      </c>
      <c r="AV377" s="21">
        <f t="shared" si="20"/>
        <v>90.909090909090907</v>
      </c>
      <c r="AW377">
        <v>3</v>
      </c>
      <c r="AY377" t="s">
        <v>7497</v>
      </c>
      <c r="AZ377" s="27">
        <v>1</v>
      </c>
      <c r="BA377">
        <v>10</v>
      </c>
      <c r="BB377" s="21">
        <f t="shared" si="21"/>
        <v>90.909090909090907</v>
      </c>
      <c r="BC377">
        <v>3</v>
      </c>
      <c r="BE377" t="s">
        <v>7497</v>
      </c>
      <c r="BF377" s="27">
        <v>1</v>
      </c>
      <c r="BI377">
        <v>3</v>
      </c>
      <c r="BK377" t="s">
        <v>7497</v>
      </c>
      <c r="BL377" s="27">
        <v>1</v>
      </c>
      <c r="BM377">
        <v>3</v>
      </c>
      <c r="BO377" t="s">
        <v>7497</v>
      </c>
      <c r="BP377" s="27">
        <v>1</v>
      </c>
      <c r="BQ377">
        <v>3</v>
      </c>
      <c r="BR377" s="21">
        <f t="shared" si="22"/>
        <v>27.27272727272727</v>
      </c>
      <c r="BT377">
        <v>3</v>
      </c>
      <c r="BV377" t="s">
        <v>7497</v>
      </c>
      <c r="BW377" s="27">
        <v>1</v>
      </c>
      <c r="BX377" s="24" t="s">
        <v>242</v>
      </c>
      <c r="BY377" s="21" t="s">
        <v>242</v>
      </c>
      <c r="BZ377">
        <v>1</v>
      </c>
      <c r="CA377">
        <v>1</v>
      </c>
      <c r="CC377" t="s">
        <v>7499</v>
      </c>
      <c r="CD377" s="27">
        <v>0</v>
      </c>
      <c r="CF377" t="s">
        <v>242</v>
      </c>
      <c r="CG377" t="s">
        <v>242</v>
      </c>
      <c r="CI377" s="27">
        <v>1</v>
      </c>
      <c r="CJ377" s="2" t="s">
        <v>7500</v>
      </c>
      <c r="CK377">
        <v>1</v>
      </c>
      <c r="CM377" t="s">
        <v>7499</v>
      </c>
      <c r="CN377" s="27">
        <v>0</v>
      </c>
      <c r="CO377" s="27">
        <v>0.5</v>
      </c>
      <c r="CP377" t="s">
        <v>242</v>
      </c>
      <c r="CQ377" t="s">
        <v>242</v>
      </c>
      <c r="CR377" t="s">
        <v>242</v>
      </c>
      <c r="CS377" s="2" t="s">
        <v>7501</v>
      </c>
      <c r="CT377" t="s">
        <v>7502</v>
      </c>
      <c r="CU377" s="27">
        <v>1</v>
      </c>
      <c r="CV377" t="s">
        <v>7503</v>
      </c>
      <c r="CW377">
        <v>2</v>
      </c>
      <c r="CY377" t="s">
        <v>7504</v>
      </c>
      <c r="CZ377" s="27">
        <v>1</v>
      </c>
      <c r="DA377">
        <v>311433</v>
      </c>
      <c r="DB377">
        <v>2</v>
      </c>
      <c r="DD377" s="27">
        <v>1</v>
      </c>
      <c r="DE377">
        <v>250000</v>
      </c>
      <c r="DF377">
        <v>2</v>
      </c>
      <c r="DG377">
        <v>308000</v>
      </c>
      <c r="DH377">
        <v>2</v>
      </c>
      <c r="DI377" t="s">
        <v>242</v>
      </c>
      <c r="DJ377" t="s">
        <v>242</v>
      </c>
      <c r="DL377" s="27">
        <v>0</v>
      </c>
      <c r="DM377" t="s">
        <v>242</v>
      </c>
      <c r="DN377" t="s">
        <v>242</v>
      </c>
      <c r="DP377" t="s">
        <v>242</v>
      </c>
      <c r="DS377" s="27">
        <v>1</v>
      </c>
      <c r="DT377" t="s">
        <v>7505</v>
      </c>
      <c r="DU377" s="27">
        <v>0</v>
      </c>
      <c r="DW377" s="27">
        <v>0</v>
      </c>
      <c r="DY377" s="27">
        <v>0</v>
      </c>
      <c r="EA377" s="27">
        <v>1</v>
      </c>
      <c r="EB377" s="2" t="s">
        <v>7506</v>
      </c>
      <c r="EC377" s="27">
        <v>0</v>
      </c>
      <c r="EE377" s="27">
        <v>1</v>
      </c>
      <c r="EF377" t="s">
        <v>7507</v>
      </c>
      <c r="EG377" s="27">
        <v>0</v>
      </c>
      <c r="EI377" s="27">
        <v>1</v>
      </c>
      <c r="EJ377" t="s">
        <v>7508</v>
      </c>
      <c r="EK377" s="27">
        <v>1</v>
      </c>
      <c r="EL377" t="s">
        <v>7509</v>
      </c>
      <c r="EM377">
        <v>1</v>
      </c>
      <c r="EO377" t="s">
        <v>7499</v>
      </c>
      <c r="EP377" s="27">
        <v>0</v>
      </c>
      <c r="EQ377" t="s">
        <v>242</v>
      </c>
      <c r="ER377" t="s">
        <v>242</v>
      </c>
      <c r="EU377" t="s">
        <v>242</v>
      </c>
      <c r="EV377" t="s">
        <v>242</v>
      </c>
      <c r="EX377" s="27">
        <v>1</v>
      </c>
      <c r="EY377">
        <v>31700</v>
      </c>
      <c r="EZ377" t="s">
        <v>7510</v>
      </c>
      <c r="FA377" s="27">
        <v>0</v>
      </c>
      <c r="FB377" t="s">
        <v>242</v>
      </c>
      <c r="FD377" s="27">
        <v>1</v>
      </c>
      <c r="FE377">
        <v>4330</v>
      </c>
      <c r="FF377" t="s">
        <v>7511</v>
      </c>
      <c r="FG377" s="27">
        <v>0</v>
      </c>
      <c r="FH377" t="s">
        <v>242</v>
      </c>
      <c r="FJ377">
        <v>5</v>
      </c>
      <c r="FK377" t="s">
        <v>7512</v>
      </c>
      <c r="FL377" t="s">
        <v>7513</v>
      </c>
      <c r="FM377" s="27">
        <v>0</v>
      </c>
      <c r="FN377" t="s">
        <v>242</v>
      </c>
      <c r="FO377" t="s">
        <v>242</v>
      </c>
      <c r="FP377" t="s">
        <v>242</v>
      </c>
      <c r="FR377" s="27">
        <v>1</v>
      </c>
      <c r="FS377">
        <v>53.3</v>
      </c>
      <c r="FT377">
        <v>2</v>
      </c>
      <c r="FV377" s="27">
        <v>0.5</v>
      </c>
      <c r="FW377" t="s">
        <v>242</v>
      </c>
      <c r="FX377" t="s">
        <v>242</v>
      </c>
      <c r="FY377" t="s">
        <v>242</v>
      </c>
      <c r="FZ377" t="s">
        <v>242</v>
      </c>
      <c r="GA377" t="s">
        <v>242</v>
      </c>
      <c r="GB377" t="s">
        <v>242</v>
      </c>
      <c r="GC377" t="s">
        <v>242</v>
      </c>
      <c r="GD377">
        <v>1</v>
      </c>
      <c r="GE377" t="s">
        <v>7514</v>
      </c>
      <c r="GF377">
        <v>1</v>
      </c>
      <c r="GH377" t="s">
        <v>7499</v>
      </c>
      <c r="GI377" s="27">
        <v>0</v>
      </c>
      <c r="GJ377" t="s">
        <v>242</v>
      </c>
      <c r="GK377" t="s">
        <v>242</v>
      </c>
      <c r="GM377" t="s">
        <v>242</v>
      </c>
      <c r="GP377" s="27">
        <v>1</v>
      </c>
      <c r="GQ377">
        <v>139</v>
      </c>
      <c r="GT377">
        <v>3</v>
      </c>
      <c r="GV377" t="s">
        <v>7515</v>
      </c>
      <c r="GW377" s="27">
        <v>0</v>
      </c>
      <c r="GY377" s="27">
        <v>0</v>
      </c>
      <c r="HA377" t="s">
        <v>242</v>
      </c>
      <c r="HD377" s="27">
        <v>1</v>
      </c>
      <c r="HE377" t="s">
        <v>7516</v>
      </c>
      <c r="HF377">
        <v>2</v>
      </c>
      <c r="HH377" t="s">
        <v>7517</v>
      </c>
      <c r="HI377">
        <v>0.72222222199999997</v>
      </c>
      <c r="HJ377">
        <v>1</v>
      </c>
      <c r="HK377">
        <v>0.75</v>
      </c>
      <c r="HL377">
        <v>0.66666666699999999</v>
      </c>
      <c r="HM377">
        <v>0.5</v>
      </c>
      <c r="HN377">
        <v>0</v>
      </c>
      <c r="HO377">
        <v>0.5</v>
      </c>
      <c r="HP377">
        <v>0.5</v>
      </c>
      <c r="HQ377">
        <v>0</v>
      </c>
      <c r="HR377">
        <v>1</v>
      </c>
      <c r="HS377">
        <v>0</v>
      </c>
      <c r="HT377">
        <v>1</v>
      </c>
      <c r="HU377">
        <v>1</v>
      </c>
      <c r="HV377">
        <v>0.82407407399999999</v>
      </c>
      <c r="HW377">
        <v>0.41666666699999999</v>
      </c>
      <c r="HX377">
        <v>0.5</v>
      </c>
      <c r="HY377">
        <v>0.58024691399999995</v>
      </c>
      <c r="HZ377" t="s">
        <v>7518</v>
      </c>
      <c r="IA377" t="s">
        <v>266</v>
      </c>
      <c r="IB377" t="s">
        <v>7494</v>
      </c>
      <c r="IC377">
        <v>33266</v>
      </c>
      <c r="ID377">
        <v>45784</v>
      </c>
      <c r="IE377">
        <v>56197</v>
      </c>
      <c r="IF377">
        <v>58054</v>
      </c>
      <c r="IG377">
        <v>33266</v>
      </c>
    </row>
    <row r="378" spans="1:241" customFormat="1" ht="14" customHeight="1" x14ac:dyDescent="0.2">
      <c r="A378">
        <v>377</v>
      </c>
      <c r="B378">
        <v>412</v>
      </c>
      <c r="C378" s="1">
        <v>44802.557638888888</v>
      </c>
      <c r="D378" s="1">
        <v>44802.560416666667</v>
      </c>
      <c r="E378">
        <v>0</v>
      </c>
      <c r="F378" t="s">
        <v>240</v>
      </c>
      <c r="G378">
        <v>100</v>
      </c>
      <c r="H378">
        <v>229</v>
      </c>
      <c r="I378">
        <v>1</v>
      </c>
      <c r="J378" s="1">
        <v>44802.560416666667</v>
      </c>
      <c r="K378" t="s">
        <v>7519</v>
      </c>
      <c r="L378" t="s">
        <v>242</v>
      </c>
      <c r="M378" t="s">
        <v>242</v>
      </c>
      <c r="N378" t="s">
        <v>7520</v>
      </c>
      <c r="O378" t="s">
        <v>7521</v>
      </c>
      <c r="P378">
        <v>34.029000000000003</v>
      </c>
      <c r="Q378">
        <v>-118.40049999999999</v>
      </c>
      <c r="R378" t="s">
        <v>245</v>
      </c>
      <c r="S378" t="s">
        <v>246</v>
      </c>
      <c r="T378" t="s">
        <v>7522</v>
      </c>
      <c r="V378" t="s">
        <v>7523</v>
      </c>
      <c r="W378" t="s">
        <v>7524</v>
      </c>
      <c r="X378">
        <v>6021</v>
      </c>
      <c r="Y378" t="s">
        <v>319</v>
      </c>
      <c r="Z378" t="s">
        <v>913</v>
      </c>
      <c r="AA378">
        <v>2020</v>
      </c>
      <c r="AC378">
        <v>0</v>
      </c>
      <c r="AF378">
        <v>13</v>
      </c>
      <c r="AG378">
        <v>1</v>
      </c>
      <c r="AI378" t="s">
        <v>7525</v>
      </c>
      <c r="AJ378" s="27">
        <v>1</v>
      </c>
      <c r="AK378">
        <v>13</v>
      </c>
      <c r="AL378" s="27">
        <v>1</v>
      </c>
      <c r="AM378">
        <v>2</v>
      </c>
      <c r="AN378" s="27">
        <v>0</v>
      </c>
      <c r="AO378" s="24">
        <v>0</v>
      </c>
      <c r="AQ378">
        <v>4</v>
      </c>
      <c r="AS378" t="s">
        <v>7526</v>
      </c>
      <c r="AT378" s="27">
        <v>1</v>
      </c>
      <c r="AU378">
        <v>12</v>
      </c>
      <c r="AV378" s="21">
        <f t="shared" si="20"/>
        <v>92.307692307692307</v>
      </c>
      <c r="AW378">
        <v>2</v>
      </c>
      <c r="AZ378" s="27">
        <v>1</v>
      </c>
      <c r="BA378">
        <v>12</v>
      </c>
      <c r="BB378" s="21">
        <f t="shared" si="21"/>
        <v>92.307692307692307</v>
      </c>
      <c r="BC378">
        <v>1</v>
      </c>
      <c r="BE378" t="s">
        <v>7525</v>
      </c>
      <c r="BF378" s="27">
        <v>1</v>
      </c>
      <c r="BG378">
        <v>7</v>
      </c>
      <c r="BI378">
        <v>1</v>
      </c>
      <c r="BK378" t="s">
        <v>7525</v>
      </c>
      <c r="BL378" s="27">
        <v>1</v>
      </c>
      <c r="BM378">
        <v>1</v>
      </c>
      <c r="BO378" t="s">
        <v>7525</v>
      </c>
      <c r="BP378" s="27">
        <v>1</v>
      </c>
      <c r="BQ378">
        <v>3</v>
      </c>
      <c r="BR378" s="21">
        <f t="shared" si="22"/>
        <v>23.076923076923077</v>
      </c>
      <c r="BT378">
        <v>1</v>
      </c>
      <c r="BV378" t="s">
        <v>7525</v>
      </c>
      <c r="BW378" s="27">
        <v>1</v>
      </c>
      <c r="BX378">
        <v>2</v>
      </c>
      <c r="BY378" s="21">
        <f t="shared" si="23"/>
        <v>15.384615384615385</v>
      </c>
      <c r="BZ378">
        <v>2</v>
      </c>
      <c r="CA378">
        <v>1</v>
      </c>
      <c r="CC378" t="s">
        <v>7525</v>
      </c>
      <c r="CD378" s="27">
        <v>0</v>
      </c>
      <c r="CF378" t="s">
        <v>242</v>
      </c>
      <c r="CG378" t="s">
        <v>242</v>
      </c>
      <c r="CI378" s="27">
        <v>1</v>
      </c>
      <c r="CJ378" s="2" t="s">
        <v>7527</v>
      </c>
      <c r="CK378">
        <v>1</v>
      </c>
      <c r="CM378" t="s">
        <v>7525</v>
      </c>
      <c r="CN378" s="27">
        <v>1</v>
      </c>
      <c r="CO378" s="27">
        <v>0</v>
      </c>
      <c r="CP378" t="s">
        <v>242</v>
      </c>
      <c r="CQ378" t="s">
        <v>242</v>
      </c>
      <c r="CR378" t="s">
        <v>242</v>
      </c>
      <c r="CU378" s="27">
        <v>1</v>
      </c>
      <c r="CV378" s="2" t="s">
        <v>7528</v>
      </c>
      <c r="CW378">
        <v>1</v>
      </c>
      <c r="CY378" t="s">
        <v>7525</v>
      </c>
      <c r="CZ378" s="27">
        <v>1</v>
      </c>
      <c r="DA378">
        <v>12293</v>
      </c>
      <c r="DB378">
        <v>2</v>
      </c>
      <c r="DD378" s="27">
        <v>1</v>
      </c>
      <c r="DE378">
        <v>38307</v>
      </c>
      <c r="DF378">
        <v>2</v>
      </c>
      <c r="DG378" s="5">
        <v>37010</v>
      </c>
      <c r="DH378">
        <v>2</v>
      </c>
      <c r="DI378" t="s">
        <v>242</v>
      </c>
      <c r="DJ378" t="s">
        <v>242</v>
      </c>
      <c r="DL378" s="27">
        <v>1</v>
      </c>
      <c r="DM378">
        <v>81821</v>
      </c>
      <c r="DN378">
        <v>2</v>
      </c>
      <c r="DP378">
        <v>4</v>
      </c>
      <c r="DR378" t="s">
        <v>7529</v>
      </c>
      <c r="DS378" s="27">
        <v>1</v>
      </c>
      <c r="DT378" s="2" t="s">
        <v>7530</v>
      </c>
      <c r="DU378" s="27">
        <v>1</v>
      </c>
      <c r="DV378" t="s">
        <v>7531</v>
      </c>
      <c r="DW378" s="27">
        <v>1</v>
      </c>
      <c r="DX378" s="2" t="s">
        <v>7532</v>
      </c>
      <c r="DY378" s="27">
        <v>1</v>
      </c>
      <c r="DZ378" t="s">
        <v>7533</v>
      </c>
      <c r="EA378" s="27">
        <v>1</v>
      </c>
      <c r="EB378" t="s">
        <v>7534</v>
      </c>
      <c r="EC378" s="27">
        <v>1</v>
      </c>
      <c r="ED378" s="2" t="s">
        <v>7535</v>
      </c>
      <c r="EE378" s="27">
        <v>1</v>
      </c>
      <c r="EF378" s="2" t="s">
        <v>7535</v>
      </c>
      <c r="EG378" s="27">
        <v>1</v>
      </c>
      <c r="EH378" s="2" t="s">
        <v>7535</v>
      </c>
      <c r="EI378" s="27">
        <v>1</v>
      </c>
      <c r="EJ378" t="s">
        <v>7536</v>
      </c>
      <c r="EK378" s="27">
        <v>1</v>
      </c>
      <c r="EL378" t="s">
        <v>7537</v>
      </c>
      <c r="EM378">
        <v>4</v>
      </c>
      <c r="EO378" t="s">
        <v>7529</v>
      </c>
      <c r="EP378" s="27">
        <v>0</v>
      </c>
      <c r="EQ378" t="s">
        <v>242</v>
      </c>
      <c r="ER378" t="s">
        <v>242</v>
      </c>
      <c r="EU378" t="s">
        <v>242</v>
      </c>
      <c r="EV378" t="s">
        <v>242</v>
      </c>
      <c r="EX378" s="27">
        <v>0</v>
      </c>
      <c r="EY378" t="s">
        <v>242</v>
      </c>
      <c r="FA378" s="27">
        <v>0</v>
      </c>
      <c r="FB378" t="s">
        <v>242</v>
      </c>
      <c r="FD378" s="27">
        <v>0</v>
      </c>
      <c r="FE378" t="s">
        <v>242</v>
      </c>
      <c r="FG378" s="27">
        <v>0</v>
      </c>
      <c r="FH378" t="s">
        <v>242</v>
      </c>
      <c r="FJ378" t="s">
        <v>242</v>
      </c>
      <c r="FM378" s="27">
        <v>1</v>
      </c>
      <c r="FN378" t="s">
        <v>242</v>
      </c>
      <c r="FO378" t="s">
        <v>242</v>
      </c>
      <c r="FP378" t="s">
        <v>242</v>
      </c>
      <c r="FQ378" t="s">
        <v>7538</v>
      </c>
      <c r="FR378" s="27">
        <v>1</v>
      </c>
      <c r="FS378">
        <v>57.8</v>
      </c>
      <c r="FT378">
        <v>3</v>
      </c>
      <c r="FV378" s="27">
        <v>0.5</v>
      </c>
      <c r="FW378" t="s">
        <v>242</v>
      </c>
      <c r="FX378" t="s">
        <v>242</v>
      </c>
      <c r="FY378">
        <v>72.2</v>
      </c>
      <c r="FZ378" t="s">
        <v>242</v>
      </c>
      <c r="GA378" t="s">
        <v>242</v>
      </c>
      <c r="GB378" t="s">
        <v>242</v>
      </c>
      <c r="GC378" t="s">
        <v>242</v>
      </c>
      <c r="GD378">
        <v>3</v>
      </c>
      <c r="GE378" t="s">
        <v>7539</v>
      </c>
      <c r="GF378">
        <v>1</v>
      </c>
      <c r="GH378" t="s">
        <v>7525</v>
      </c>
      <c r="GI378" s="27">
        <v>0</v>
      </c>
      <c r="GJ378" t="s">
        <v>242</v>
      </c>
      <c r="GK378" t="s">
        <v>242</v>
      </c>
      <c r="GM378" t="s">
        <v>242</v>
      </c>
      <c r="GP378" s="27">
        <v>1</v>
      </c>
      <c r="GQ378">
        <v>206</v>
      </c>
      <c r="GR378" t="s">
        <v>7540</v>
      </c>
      <c r="GS378" t="s">
        <v>7541</v>
      </c>
      <c r="GT378">
        <v>3</v>
      </c>
      <c r="GV378" t="s">
        <v>7542</v>
      </c>
      <c r="GW378" s="27">
        <v>0</v>
      </c>
      <c r="GY378" s="27">
        <v>0</v>
      </c>
      <c r="HA378" t="s">
        <v>242</v>
      </c>
      <c r="HD378" s="27">
        <v>1</v>
      </c>
      <c r="HE378" s="2" t="s">
        <v>7543</v>
      </c>
      <c r="HF378">
        <v>1</v>
      </c>
      <c r="HH378" t="s">
        <v>7525</v>
      </c>
      <c r="HI378">
        <v>0.77777777800000003</v>
      </c>
      <c r="HJ378">
        <v>1</v>
      </c>
      <c r="HK378">
        <v>0.5</v>
      </c>
      <c r="HL378">
        <v>1</v>
      </c>
      <c r="HM378">
        <v>1</v>
      </c>
      <c r="HN378">
        <v>0</v>
      </c>
      <c r="HO378">
        <v>0</v>
      </c>
      <c r="HP378">
        <v>0.83333333300000001</v>
      </c>
      <c r="HQ378">
        <v>0</v>
      </c>
      <c r="HR378">
        <v>1</v>
      </c>
      <c r="HS378">
        <v>0</v>
      </c>
      <c r="HT378">
        <v>1</v>
      </c>
      <c r="HU378">
        <v>1</v>
      </c>
      <c r="HV378">
        <v>0.75925925900000002</v>
      </c>
      <c r="HW378">
        <v>0.5</v>
      </c>
      <c r="HX378">
        <v>0.56666666700000001</v>
      </c>
      <c r="HY378">
        <v>0.60864197499999995</v>
      </c>
      <c r="HZ378" t="s">
        <v>7544</v>
      </c>
      <c r="IA378" t="s">
        <v>266</v>
      </c>
      <c r="IB378" t="s">
        <v>7522</v>
      </c>
      <c r="IC378">
        <v>8066</v>
      </c>
      <c r="ID378">
        <v>7676</v>
      </c>
      <c r="IE378">
        <v>6986</v>
      </c>
      <c r="IF378">
        <v>9069</v>
      </c>
      <c r="IG378">
        <v>8066</v>
      </c>
    </row>
    <row r="379" spans="1:241" ht="14" customHeight="1" x14ac:dyDescent="0.2">
      <c r="A379" s="10">
        <v>378</v>
      </c>
      <c r="B379">
        <v>413</v>
      </c>
      <c r="C379" s="1">
        <v>44802.561805555553</v>
      </c>
      <c r="D379" s="1">
        <v>44802.5625</v>
      </c>
      <c r="E379">
        <v>0</v>
      </c>
      <c r="F379" t="s">
        <v>240</v>
      </c>
      <c r="G379">
        <v>100</v>
      </c>
      <c r="H379">
        <v>79</v>
      </c>
      <c r="I379">
        <v>1</v>
      </c>
      <c r="J379" s="1">
        <v>44802.5625</v>
      </c>
      <c r="K379" t="s">
        <v>7545</v>
      </c>
      <c r="L379" t="s">
        <v>242</v>
      </c>
      <c r="M379" t="s">
        <v>242</v>
      </c>
      <c r="N379" t="s">
        <v>7546</v>
      </c>
      <c r="O379" t="s">
        <v>7547</v>
      </c>
      <c r="P379">
        <v>34.029000000000003</v>
      </c>
      <c r="Q379">
        <v>-118.40049999999999</v>
      </c>
      <c r="R379" t="s">
        <v>245</v>
      </c>
      <c r="S379" t="s">
        <v>246</v>
      </c>
      <c r="T379" s="10" t="s">
        <v>7548</v>
      </c>
      <c r="V379" t="s">
        <v>7549</v>
      </c>
      <c r="W379">
        <v>237194105</v>
      </c>
      <c r="X379">
        <v>5812</v>
      </c>
      <c r="Y379" s="10" t="s">
        <v>271</v>
      </c>
      <c r="Z379" s="10" t="s">
        <v>1304</v>
      </c>
      <c r="AA379" s="10">
        <v>2021</v>
      </c>
      <c r="AC379" s="10">
        <v>0</v>
      </c>
      <c r="AF379" s="10">
        <v>8</v>
      </c>
      <c r="AG379">
        <v>3</v>
      </c>
      <c r="AI379" t="s">
        <v>7550</v>
      </c>
      <c r="AJ379" s="22">
        <v>1</v>
      </c>
      <c r="AK379" s="10">
        <v>3</v>
      </c>
      <c r="AL379" s="22">
        <v>0</v>
      </c>
      <c r="AM379" s="19">
        <v>0</v>
      </c>
      <c r="AN379" s="22">
        <v>0</v>
      </c>
      <c r="AO379" s="19">
        <v>0</v>
      </c>
      <c r="AQ379">
        <v>3</v>
      </c>
      <c r="AS379" t="s">
        <v>7550</v>
      </c>
      <c r="AT379" s="22">
        <v>1</v>
      </c>
      <c r="AU379" s="10">
        <v>7</v>
      </c>
      <c r="AV379" s="21">
        <f t="shared" si="20"/>
        <v>87.5</v>
      </c>
      <c r="AW379">
        <v>3</v>
      </c>
      <c r="AY379" t="s">
        <v>7550</v>
      </c>
      <c r="AZ379" s="22">
        <v>1</v>
      </c>
      <c r="BA379" s="10">
        <v>7</v>
      </c>
      <c r="BB379" s="21">
        <f t="shared" si="21"/>
        <v>87.5</v>
      </c>
      <c r="BC379">
        <v>3</v>
      </c>
      <c r="BE379" t="s">
        <v>7550</v>
      </c>
      <c r="BF379" s="22">
        <v>1</v>
      </c>
      <c r="BG379" s="10">
        <v>5</v>
      </c>
      <c r="BI379">
        <v>3</v>
      </c>
      <c r="BK379" t="s">
        <v>7550</v>
      </c>
      <c r="BL379" s="22">
        <v>1</v>
      </c>
      <c r="BM379">
        <v>3</v>
      </c>
      <c r="BO379" t="s">
        <v>7550</v>
      </c>
      <c r="BP379" s="22">
        <v>1</v>
      </c>
      <c r="BQ379" s="10">
        <v>2</v>
      </c>
      <c r="BR379" s="21">
        <f t="shared" si="22"/>
        <v>25</v>
      </c>
      <c r="BT379" s="10">
        <v>3</v>
      </c>
      <c r="BV379" s="10" t="s">
        <v>7550</v>
      </c>
      <c r="BW379" s="22">
        <v>1</v>
      </c>
      <c r="BX379" s="10">
        <v>1</v>
      </c>
      <c r="BY379" s="21">
        <f t="shared" si="23"/>
        <v>12.5</v>
      </c>
      <c r="BZ379" s="10">
        <v>2</v>
      </c>
      <c r="CA379" s="10">
        <v>3</v>
      </c>
      <c r="CC379" s="10" t="s">
        <v>7550</v>
      </c>
      <c r="CD379" s="22">
        <v>0</v>
      </c>
      <c r="CF379" s="10" t="s">
        <v>242</v>
      </c>
      <c r="CG379" s="10" t="s">
        <v>242</v>
      </c>
      <c r="CI379" s="22">
        <v>0</v>
      </c>
      <c r="CK379" s="10" t="s">
        <v>242</v>
      </c>
      <c r="CN379" s="22">
        <v>0</v>
      </c>
      <c r="CO379" s="22">
        <v>0</v>
      </c>
      <c r="CP379" s="10" t="s">
        <v>242</v>
      </c>
      <c r="CQ379" s="10" t="s">
        <v>242</v>
      </c>
      <c r="CR379" s="10" t="s">
        <v>242</v>
      </c>
      <c r="CU379" s="22">
        <v>0.5</v>
      </c>
      <c r="CV379" s="10" t="s">
        <v>7551</v>
      </c>
      <c r="CW379" s="10">
        <v>3</v>
      </c>
      <c r="CY379" s="10" t="s">
        <v>7550</v>
      </c>
      <c r="CZ379" s="22">
        <v>0.5</v>
      </c>
      <c r="DA379" s="10" t="s">
        <v>242</v>
      </c>
      <c r="DB379" s="10">
        <v>2</v>
      </c>
      <c r="DC379" s="10" t="s">
        <v>7552</v>
      </c>
      <c r="DD379" s="22">
        <v>0.5</v>
      </c>
      <c r="DE379" s="10" t="s">
        <v>242</v>
      </c>
      <c r="DF379" s="10" t="s">
        <v>242</v>
      </c>
      <c r="DH379" s="10" t="s">
        <v>242</v>
      </c>
      <c r="DI379" s="10" t="s">
        <v>242</v>
      </c>
      <c r="DJ379" s="10" t="s">
        <v>242</v>
      </c>
      <c r="DK379" s="10" t="s">
        <v>7552</v>
      </c>
      <c r="DL379" s="22">
        <v>0</v>
      </c>
      <c r="DM379" s="10" t="s">
        <v>242</v>
      </c>
      <c r="DN379" s="10" t="s">
        <v>242</v>
      </c>
      <c r="DP379" s="10">
        <v>2</v>
      </c>
      <c r="DR379" s="10" t="s">
        <v>7553</v>
      </c>
      <c r="DS379" s="27">
        <v>0</v>
      </c>
      <c r="DU379" s="27">
        <v>0</v>
      </c>
      <c r="DW379" s="27">
        <v>1</v>
      </c>
      <c r="DX379" t="s">
        <v>7554</v>
      </c>
      <c r="DY379" s="27">
        <v>1</v>
      </c>
      <c r="DZ379" s="2" t="s">
        <v>7555</v>
      </c>
      <c r="EA379" s="27">
        <v>0</v>
      </c>
      <c r="EC379" s="27">
        <v>0</v>
      </c>
      <c r="EE379" s="27">
        <v>0</v>
      </c>
      <c r="EG379" s="27">
        <v>0</v>
      </c>
      <c r="EI379" s="27">
        <v>1</v>
      </c>
      <c r="EJ379" t="s">
        <v>7556</v>
      </c>
      <c r="EK379" s="27">
        <v>1</v>
      </c>
      <c r="EL379" t="s">
        <v>7557</v>
      </c>
      <c r="EM379">
        <v>2</v>
      </c>
      <c r="EO379" t="s">
        <v>7553</v>
      </c>
      <c r="EP379" s="22">
        <v>0</v>
      </c>
      <c r="EQ379" s="10" t="s">
        <v>242</v>
      </c>
      <c r="ER379" s="10" t="s">
        <v>242</v>
      </c>
      <c r="EU379" s="10" t="s">
        <v>242</v>
      </c>
      <c r="EV379" s="10" t="s">
        <v>242</v>
      </c>
      <c r="EX379" s="22">
        <v>0</v>
      </c>
      <c r="EY379" s="10" t="s">
        <v>242</v>
      </c>
      <c r="FA379" s="22">
        <v>0</v>
      </c>
      <c r="FB379" s="10" t="s">
        <v>242</v>
      </c>
      <c r="FD379" s="22">
        <v>0.5</v>
      </c>
      <c r="FE379" s="10" t="s">
        <v>242</v>
      </c>
      <c r="FF379" s="10" t="s">
        <v>7558</v>
      </c>
      <c r="FG379" s="22">
        <v>0</v>
      </c>
      <c r="FH379" s="10" t="s">
        <v>242</v>
      </c>
      <c r="FJ379" s="10">
        <v>2</v>
      </c>
      <c r="FL379" s="10" t="s">
        <v>7559</v>
      </c>
      <c r="FM379" s="22">
        <v>0</v>
      </c>
      <c r="FN379" s="10" t="s">
        <v>242</v>
      </c>
      <c r="FO379" s="10" t="s">
        <v>242</v>
      </c>
      <c r="FP379" s="10" t="s">
        <v>242</v>
      </c>
      <c r="FR379" s="22">
        <v>1</v>
      </c>
      <c r="FS379" s="10">
        <v>56.2</v>
      </c>
      <c r="FT379" s="10">
        <v>3</v>
      </c>
      <c r="FV379" s="22">
        <v>1</v>
      </c>
      <c r="FW379" s="10">
        <v>14.8</v>
      </c>
      <c r="FX379" s="10">
        <v>27.9</v>
      </c>
      <c r="FY379" s="10">
        <v>50.1</v>
      </c>
      <c r="FZ379" s="10">
        <v>1.9</v>
      </c>
      <c r="GA379" s="10" t="s">
        <v>242</v>
      </c>
      <c r="GB379" s="10" t="s">
        <v>242</v>
      </c>
      <c r="GC379" s="10" t="s">
        <v>242</v>
      </c>
      <c r="GD379" s="10">
        <v>3</v>
      </c>
      <c r="GF379" s="10">
        <v>5</v>
      </c>
      <c r="GG379" s="10" t="s">
        <v>7560</v>
      </c>
      <c r="GH379" s="10" t="s">
        <v>7561</v>
      </c>
      <c r="GI379" s="22">
        <v>0</v>
      </c>
      <c r="GJ379" s="10" t="s">
        <v>242</v>
      </c>
      <c r="GK379" s="10" t="s">
        <v>242</v>
      </c>
      <c r="GM379" s="10" t="s">
        <v>242</v>
      </c>
      <c r="GP379" s="22">
        <v>1</v>
      </c>
      <c r="GQ379" s="10">
        <v>567</v>
      </c>
      <c r="GR379" s="10" t="s">
        <v>7562</v>
      </c>
      <c r="GT379" s="10">
        <v>3</v>
      </c>
      <c r="GV379" s="10" t="s">
        <v>7550</v>
      </c>
      <c r="GW379" s="22">
        <v>0</v>
      </c>
      <c r="GY379" s="22">
        <v>0</v>
      </c>
      <c r="HA379" s="10" t="s">
        <v>242</v>
      </c>
      <c r="HD379" s="22">
        <v>1</v>
      </c>
      <c r="HE379" s="11" t="s">
        <v>7563</v>
      </c>
      <c r="HF379" s="10">
        <v>2</v>
      </c>
      <c r="HH379" s="10" t="s">
        <v>7564</v>
      </c>
      <c r="HI379" s="10">
        <v>0.66666666699999999</v>
      </c>
      <c r="HJ379" s="10">
        <v>0</v>
      </c>
      <c r="HK379" s="10">
        <v>0.25</v>
      </c>
      <c r="HL379" s="10">
        <v>0.33333333300000001</v>
      </c>
      <c r="HM379" s="10">
        <v>0.4</v>
      </c>
      <c r="HN379" s="10">
        <v>0</v>
      </c>
      <c r="HO379" s="10">
        <v>0.125</v>
      </c>
      <c r="HP379" s="10">
        <v>0.66666666699999999</v>
      </c>
      <c r="HQ379" s="10">
        <v>0</v>
      </c>
      <c r="HR379" s="10">
        <v>1</v>
      </c>
      <c r="HS379" s="10">
        <v>0</v>
      </c>
      <c r="HT379" s="10">
        <v>1</v>
      </c>
      <c r="HU379" s="10">
        <v>1</v>
      </c>
      <c r="HV379" s="10">
        <v>0.30555555600000001</v>
      </c>
      <c r="HW379" s="10">
        <v>0.21458333299999999</v>
      </c>
      <c r="HX379" s="10">
        <v>0.53333333299999997</v>
      </c>
      <c r="HY379" s="10">
        <v>0.35115740699999998</v>
      </c>
      <c r="HZ379" s="10" t="s">
        <v>7548</v>
      </c>
      <c r="IA379" s="10" t="s">
        <v>266</v>
      </c>
      <c r="IB379" s="10" t="s">
        <v>7548</v>
      </c>
      <c r="IC379" s="10">
        <v>7806.9</v>
      </c>
      <c r="ID379" s="10">
        <v>7196.1</v>
      </c>
      <c r="IE379" s="10">
        <v>9630</v>
      </c>
      <c r="IF379" s="10" t="s">
        <v>242</v>
      </c>
      <c r="IG379" s="10">
        <v>7806.9</v>
      </c>
    </row>
    <row r="380" spans="1:241" customFormat="1" ht="14" customHeight="1" x14ac:dyDescent="0.2">
      <c r="A380">
        <v>379</v>
      </c>
      <c r="B380">
        <v>414</v>
      </c>
      <c r="C380" s="1">
        <v>44802.5625</v>
      </c>
      <c r="D380" s="1">
        <v>44802.563194444447</v>
      </c>
      <c r="E380">
        <v>0</v>
      </c>
      <c r="F380" t="s">
        <v>240</v>
      </c>
      <c r="G380">
        <v>100</v>
      </c>
      <c r="H380">
        <v>55</v>
      </c>
      <c r="I380">
        <v>1</v>
      </c>
      <c r="J380" s="1">
        <v>44802.563194444447</v>
      </c>
      <c r="K380" t="s">
        <v>7565</v>
      </c>
      <c r="L380" t="s">
        <v>242</v>
      </c>
      <c r="M380" t="s">
        <v>242</v>
      </c>
      <c r="N380" t="s">
        <v>7566</v>
      </c>
      <c r="O380" t="s">
        <v>7567</v>
      </c>
      <c r="P380">
        <v>34.029000000000003</v>
      </c>
      <c r="Q380">
        <v>-118.40049999999999</v>
      </c>
      <c r="R380" t="s">
        <v>245</v>
      </c>
      <c r="S380" t="s">
        <v>246</v>
      </c>
      <c r="T380" t="s">
        <v>7568</v>
      </c>
      <c r="V380" t="s">
        <v>7569</v>
      </c>
      <c r="W380">
        <v>302130109</v>
      </c>
      <c r="X380">
        <v>4731</v>
      </c>
      <c r="Y380" t="s">
        <v>476</v>
      </c>
      <c r="Z380" t="s">
        <v>3454</v>
      </c>
      <c r="AA380">
        <v>2020</v>
      </c>
      <c r="AC380">
        <v>0</v>
      </c>
      <c r="AF380">
        <v>8</v>
      </c>
      <c r="AG380">
        <v>3</v>
      </c>
      <c r="AI380" t="s">
        <v>7570</v>
      </c>
      <c r="AJ380" s="27">
        <v>1</v>
      </c>
      <c r="AK380">
        <v>7</v>
      </c>
      <c r="AL380" s="27">
        <v>0</v>
      </c>
      <c r="AM380" s="24">
        <v>0</v>
      </c>
      <c r="AN380" s="27">
        <v>0</v>
      </c>
      <c r="AO380" s="24">
        <v>0</v>
      </c>
      <c r="AQ380">
        <v>3</v>
      </c>
      <c r="AS380" t="s">
        <v>7570</v>
      </c>
      <c r="AT380" s="27">
        <v>1</v>
      </c>
      <c r="AU380">
        <v>7</v>
      </c>
      <c r="AV380" s="21">
        <f t="shared" si="20"/>
        <v>87.5</v>
      </c>
      <c r="AW380">
        <v>3</v>
      </c>
      <c r="AY380" t="s">
        <v>7570</v>
      </c>
      <c r="AZ380" s="27">
        <v>1</v>
      </c>
      <c r="BA380">
        <v>6</v>
      </c>
      <c r="BB380" s="21">
        <f t="shared" si="21"/>
        <v>75</v>
      </c>
      <c r="BC380">
        <v>3</v>
      </c>
      <c r="BE380" t="s">
        <v>7570</v>
      </c>
      <c r="BF380" s="27">
        <v>1</v>
      </c>
      <c r="BH380" t="s">
        <v>7570</v>
      </c>
      <c r="BI380">
        <v>3</v>
      </c>
      <c r="BL380" s="27">
        <v>1</v>
      </c>
      <c r="BM380">
        <v>3</v>
      </c>
      <c r="BO380" t="s">
        <v>7570</v>
      </c>
      <c r="BP380" s="27">
        <v>1</v>
      </c>
      <c r="BQ380">
        <v>2</v>
      </c>
      <c r="BR380" s="21">
        <f t="shared" si="22"/>
        <v>25</v>
      </c>
      <c r="BT380">
        <v>3</v>
      </c>
      <c r="BV380" t="s">
        <v>7570</v>
      </c>
      <c r="BW380" s="27">
        <v>0</v>
      </c>
      <c r="BX380" s="24" t="s">
        <v>242</v>
      </c>
      <c r="BY380" s="21" t="s">
        <v>242</v>
      </c>
      <c r="BZ380" t="s">
        <v>242</v>
      </c>
      <c r="CA380" t="s">
        <v>242</v>
      </c>
      <c r="CD380" s="27">
        <v>0</v>
      </c>
      <c r="CF380" t="s">
        <v>242</v>
      </c>
      <c r="CG380" t="s">
        <v>242</v>
      </c>
      <c r="CI380" s="27">
        <v>0</v>
      </c>
      <c r="CK380" t="s">
        <v>242</v>
      </c>
      <c r="CN380" s="27">
        <v>0</v>
      </c>
      <c r="CO380" s="27">
        <v>0.5</v>
      </c>
      <c r="CP380" t="s">
        <v>242</v>
      </c>
      <c r="CQ380">
        <v>100</v>
      </c>
      <c r="CR380" t="s">
        <v>242</v>
      </c>
      <c r="CU380" s="27">
        <v>1</v>
      </c>
      <c r="CV380" s="2" t="s">
        <v>7571</v>
      </c>
      <c r="CW380">
        <v>1</v>
      </c>
      <c r="CY380" t="s">
        <v>7572</v>
      </c>
      <c r="CZ380" s="27">
        <v>1</v>
      </c>
      <c r="DA380">
        <v>7110.36</v>
      </c>
      <c r="DB380">
        <v>2</v>
      </c>
      <c r="DD380" s="27">
        <v>1</v>
      </c>
      <c r="DE380" t="s">
        <v>242</v>
      </c>
      <c r="DF380" t="s">
        <v>242</v>
      </c>
      <c r="DH380" t="s">
        <v>242</v>
      </c>
      <c r="DI380">
        <v>47341.97</v>
      </c>
      <c r="DJ380">
        <v>2</v>
      </c>
      <c r="DL380" s="27">
        <v>1</v>
      </c>
      <c r="DM380">
        <v>1420.47</v>
      </c>
      <c r="DN380">
        <v>2</v>
      </c>
      <c r="DP380">
        <v>1</v>
      </c>
      <c r="DR380" t="s">
        <v>7572</v>
      </c>
      <c r="DS380" s="27">
        <v>1</v>
      </c>
      <c r="DT380" s="2" t="s">
        <v>7573</v>
      </c>
      <c r="DU380" s="27">
        <v>1</v>
      </c>
      <c r="DV380" s="2" t="s">
        <v>7574</v>
      </c>
      <c r="DW380" s="27">
        <v>1</v>
      </c>
      <c r="DX380" s="2" t="s">
        <v>7575</v>
      </c>
      <c r="DY380" s="27">
        <v>1</v>
      </c>
      <c r="DZ380" s="2" t="s">
        <v>7576</v>
      </c>
      <c r="EA380" s="27">
        <v>1</v>
      </c>
      <c r="EB380" s="2" t="s">
        <v>7577</v>
      </c>
      <c r="EC380" s="27">
        <v>1</v>
      </c>
      <c r="ED380" s="2" t="s">
        <v>7578</v>
      </c>
      <c r="EE380" s="27">
        <v>1</v>
      </c>
      <c r="EF380" s="2" t="s">
        <v>7579</v>
      </c>
      <c r="EG380" s="27">
        <v>1</v>
      </c>
      <c r="EH380" s="2" t="s">
        <v>7579</v>
      </c>
      <c r="EI380" s="27">
        <v>1</v>
      </c>
      <c r="EJ380" s="2" t="s">
        <v>7580</v>
      </c>
      <c r="EK380" s="27">
        <v>1</v>
      </c>
      <c r="EL380" s="2" t="s">
        <v>7581</v>
      </c>
      <c r="EM380">
        <v>1</v>
      </c>
      <c r="EO380" t="s">
        <v>7572</v>
      </c>
      <c r="EP380" s="27">
        <v>0</v>
      </c>
      <c r="EQ380" t="s">
        <v>242</v>
      </c>
      <c r="ER380" t="s">
        <v>242</v>
      </c>
      <c r="EU380" t="s">
        <v>242</v>
      </c>
      <c r="EV380" t="s">
        <v>242</v>
      </c>
      <c r="EX380" s="27">
        <v>0</v>
      </c>
      <c r="EY380" t="s">
        <v>242</v>
      </c>
      <c r="FA380" s="27">
        <v>0</v>
      </c>
      <c r="FB380" t="s">
        <v>242</v>
      </c>
      <c r="FD380" s="27">
        <v>1</v>
      </c>
      <c r="FE380">
        <v>214.25</v>
      </c>
      <c r="FF380" t="s">
        <v>7582</v>
      </c>
      <c r="FG380" s="27">
        <v>0</v>
      </c>
      <c r="FH380" t="s">
        <v>242</v>
      </c>
      <c r="FJ380">
        <v>1</v>
      </c>
      <c r="FL380" t="s">
        <v>7572</v>
      </c>
      <c r="FM380" s="27">
        <v>0</v>
      </c>
      <c r="FN380" t="s">
        <v>242</v>
      </c>
      <c r="FO380" t="s">
        <v>242</v>
      </c>
      <c r="FP380" t="s">
        <v>242</v>
      </c>
      <c r="FR380" s="27">
        <v>1</v>
      </c>
      <c r="FS380">
        <v>45</v>
      </c>
      <c r="FT380">
        <v>1</v>
      </c>
      <c r="FV380" s="27">
        <v>0.5</v>
      </c>
      <c r="FW380" t="s">
        <v>242</v>
      </c>
      <c r="FX380" t="s">
        <v>242</v>
      </c>
      <c r="FY380" t="s">
        <v>242</v>
      </c>
      <c r="FZ380" t="s">
        <v>242</v>
      </c>
      <c r="GA380" t="s">
        <v>242</v>
      </c>
      <c r="GB380" t="s">
        <v>242</v>
      </c>
      <c r="GC380" t="s">
        <v>242</v>
      </c>
      <c r="GD380">
        <v>1</v>
      </c>
      <c r="GE380" t="s">
        <v>7583</v>
      </c>
      <c r="GF380">
        <v>3</v>
      </c>
      <c r="GH380" t="s">
        <v>7570</v>
      </c>
      <c r="GI380" s="27">
        <v>0</v>
      </c>
      <c r="GJ380" t="s">
        <v>242</v>
      </c>
      <c r="GK380" t="s">
        <v>242</v>
      </c>
      <c r="GM380" t="s">
        <v>242</v>
      </c>
      <c r="GP380" s="27">
        <v>1</v>
      </c>
      <c r="GQ380">
        <v>154</v>
      </c>
      <c r="GR380" t="s">
        <v>7584</v>
      </c>
      <c r="GT380">
        <v>3</v>
      </c>
      <c r="GV380" t="s">
        <v>7570</v>
      </c>
      <c r="GW380" s="27">
        <v>0</v>
      </c>
      <c r="GY380" s="27">
        <v>0</v>
      </c>
      <c r="HA380" t="s">
        <v>242</v>
      </c>
      <c r="HD380" s="27">
        <v>0</v>
      </c>
      <c r="HF380">
        <v>1</v>
      </c>
      <c r="HH380" t="s">
        <v>7572</v>
      </c>
      <c r="HI380">
        <v>0.55555555599999995</v>
      </c>
      <c r="HJ380">
        <v>0</v>
      </c>
      <c r="HK380">
        <v>0.75</v>
      </c>
      <c r="HL380">
        <v>1</v>
      </c>
      <c r="HM380">
        <v>1</v>
      </c>
      <c r="HN380">
        <v>0</v>
      </c>
      <c r="HO380">
        <v>0.25</v>
      </c>
      <c r="HP380">
        <v>0.5</v>
      </c>
      <c r="HQ380">
        <v>0</v>
      </c>
      <c r="HR380">
        <v>1</v>
      </c>
      <c r="HS380">
        <v>0</v>
      </c>
      <c r="HT380">
        <v>0</v>
      </c>
      <c r="HU380">
        <v>1</v>
      </c>
      <c r="HV380">
        <v>0.43518518499999997</v>
      </c>
      <c r="HW380">
        <v>0.5625</v>
      </c>
      <c r="HX380">
        <v>0.3</v>
      </c>
      <c r="HY380">
        <v>0.43256172799999998</v>
      </c>
      <c r="HZ380" t="s">
        <v>7585</v>
      </c>
      <c r="IA380" t="s">
        <v>266</v>
      </c>
      <c r="IB380" t="s">
        <v>7568</v>
      </c>
      <c r="IC380">
        <v>8175.4260000000004</v>
      </c>
      <c r="ID380">
        <v>10116.481</v>
      </c>
      <c r="IE380">
        <v>16523.517</v>
      </c>
      <c r="IF380">
        <v>17071.284</v>
      </c>
      <c r="IG380">
        <v>8175.4260000000004</v>
      </c>
    </row>
    <row r="381" spans="1:241" ht="14" customHeight="1" x14ac:dyDescent="0.2">
      <c r="A381" s="10">
        <v>380</v>
      </c>
      <c r="B381">
        <v>415</v>
      </c>
      <c r="C381" s="1">
        <v>44802.570138888892</v>
      </c>
      <c r="D381" s="1">
        <v>44802.579861111109</v>
      </c>
      <c r="E381">
        <v>0</v>
      </c>
      <c r="F381" t="s">
        <v>240</v>
      </c>
      <c r="G381">
        <v>100</v>
      </c>
      <c r="H381">
        <v>805</v>
      </c>
      <c r="I381">
        <v>1</v>
      </c>
      <c r="J381" s="1">
        <v>44802.579861111109</v>
      </c>
      <c r="K381" t="s">
        <v>7586</v>
      </c>
      <c r="L381" t="s">
        <v>242</v>
      </c>
      <c r="M381" t="s">
        <v>242</v>
      </c>
      <c r="N381" t="s">
        <v>7587</v>
      </c>
      <c r="O381" t="s">
        <v>7588</v>
      </c>
      <c r="P381">
        <v>34.029000000000003</v>
      </c>
      <c r="Q381">
        <v>-118.40049999999999</v>
      </c>
      <c r="R381" t="s">
        <v>245</v>
      </c>
      <c r="S381" t="s">
        <v>246</v>
      </c>
      <c r="T381" s="10" t="s">
        <v>7589</v>
      </c>
      <c r="U381" s="19">
        <v>37996</v>
      </c>
      <c r="V381" t="s">
        <v>7590</v>
      </c>
      <c r="W381">
        <v>345370860</v>
      </c>
      <c r="X381">
        <v>3711</v>
      </c>
      <c r="Y381" s="10" t="s">
        <v>271</v>
      </c>
      <c r="Z381" s="10" t="s">
        <v>4286</v>
      </c>
      <c r="AA381" s="10">
        <v>2020</v>
      </c>
      <c r="AC381" s="10">
        <v>0</v>
      </c>
      <c r="AF381" s="10">
        <v>14</v>
      </c>
      <c r="AG381">
        <v>3</v>
      </c>
      <c r="AJ381" s="22">
        <v>0</v>
      </c>
      <c r="AK381" s="19">
        <v>0</v>
      </c>
      <c r="AL381" s="22">
        <v>0</v>
      </c>
      <c r="AM381" s="19">
        <v>0</v>
      </c>
      <c r="AN381" s="22">
        <v>0</v>
      </c>
      <c r="AO381" s="19">
        <v>0</v>
      </c>
      <c r="AQ381" t="s">
        <v>242</v>
      </c>
      <c r="AT381" s="22">
        <v>1</v>
      </c>
      <c r="AU381" s="10">
        <v>12</v>
      </c>
      <c r="AV381" s="21">
        <f t="shared" si="20"/>
        <v>85.714285714285708</v>
      </c>
      <c r="AW381">
        <v>3</v>
      </c>
      <c r="AZ381" s="22">
        <v>1</v>
      </c>
      <c r="BA381" s="10">
        <v>11</v>
      </c>
      <c r="BB381" s="21">
        <f t="shared" si="21"/>
        <v>78.571428571428569</v>
      </c>
      <c r="BC381">
        <v>3</v>
      </c>
      <c r="BF381" s="22">
        <v>0.5</v>
      </c>
      <c r="BI381">
        <v>3</v>
      </c>
      <c r="BL381" s="22">
        <v>1</v>
      </c>
      <c r="BM381">
        <v>3</v>
      </c>
      <c r="BP381" s="22">
        <v>1</v>
      </c>
      <c r="BQ381" s="10">
        <v>3</v>
      </c>
      <c r="BR381" s="21">
        <f t="shared" si="22"/>
        <v>21.428571428571427</v>
      </c>
      <c r="BT381" s="10">
        <v>3</v>
      </c>
      <c r="BW381" s="22">
        <v>1</v>
      </c>
      <c r="BX381" s="10">
        <v>14.29</v>
      </c>
      <c r="BY381" s="21">
        <f t="shared" si="23"/>
        <v>102.07142857142857</v>
      </c>
      <c r="BZ381" s="10">
        <v>1</v>
      </c>
      <c r="CA381" s="10">
        <v>3</v>
      </c>
      <c r="CD381" s="22">
        <v>0</v>
      </c>
      <c r="CF381" s="10" t="s">
        <v>242</v>
      </c>
      <c r="CG381" s="10" t="s">
        <v>242</v>
      </c>
      <c r="CI381" s="22">
        <v>1</v>
      </c>
      <c r="CJ381" s="10" t="s">
        <v>7591</v>
      </c>
      <c r="CK381" s="10">
        <v>1</v>
      </c>
      <c r="CN381" s="22">
        <v>1</v>
      </c>
      <c r="CO381" s="22">
        <v>0</v>
      </c>
      <c r="CP381" s="10" t="s">
        <v>242</v>
      </c>
      <c r="CQ381" s="10" t="s">
        <v>242</v>
      </c>
      <c r="CR381" s="10" t="s">
        <v>242</v>
      </c>
      <c r="CU381" s="22">
        <v>0.5</v>
      </c>
      <c r="CV381" s="10" t="s">
        <v>7592</v>
      </c>
      <c r="CW381" s="10">
        <v>1</v>
      </c>
      <c r="CY381" s="10" t="s">
        <v>7593</v>
      </c>
      <c r="CZ381" s="22">
        <v>1</v>
      </c>
      <c r="DA381" s="10">
        <v>1451947</v>
      </c>
      <c r="DB381" s="10">
        <v>2</v>
      </c>
      <c r="DD381" s="22">
        <v>1</v>
      </c>
      <c r="DE381" s="10">
        <v>3068182</v>
      </c>
      <c r="DF381" s="10">
        <v>2</v>
      </c>
      <c r="DG381" s="10">
        <v>3195704</v>
      </c>
      <c r="DH381" s="10">
        <v>2</v>
      </c>
      <c r="DI381" s="10" t="s">
        <v>242</v>
      </c>
      <c r="DJ381" s="10" t="s">
        <v>242</v>
      </c>
      <c r="DL381" s="22">
        <v>1</v>
      </c>
      <c r="DM381" s="10">
        <v>39676648</v>
      </c>
      <c r="DN381" s="10">
        <v>2</v>
      </c>
      <c r="DP381" s="10">
        <v>4</v>
      </c>
      <c r="DS381" s="27">
        <v>1</v>
      </c>
      <c r="DT381" t="s">
        <v>7594</v>
      </c>
      <c r="DU381" s="27">
        <v>1</v>
      </c>
      <c r="DV381" t="s">
        <v>7595</v>
      </c>
      <c r="DW381" s="27">
        <v>1</v>
      </c>
      <c r="DX381" s="2" t="s">
        <v>7596</v>
      </c>
      <c r="DY381" s="27">
        <v>1</v>
      </c>
      <c r="EA381" s="27">
        <v>1</v>
      </c>
      <c r="EB381" t="s">
        <v>7597</v>
      </c>
      <c r="EC381" s="27">
        <v>1</v>
      </c>
      <c r="ED381" t="s">
        <v>7598</v>
      </c>
      <c r="EE381" s="27">
        <v>1</v>
      </c>
      <c r="EF381" t="s">
        <v>7599</v>
      </c>
      <c r="EG381" s="27">
        <v>1</v>
      </c>
      <c r="EH381" t="s">
        <v>7600</v>
      </c>
      <c r="EI381" s="27">
        <v>1</v>
      </c>
      <c r="EJ381" s="2" t="s">
        <v>7601</v>
      </c>
      <c r="EK381" s="27">
        <v>1</v>
      </c>
      <c r="EL381" t="s">
        <v>7602</v>
      </c>
      <c r="EM381">
        <v>4</v>
      </c>
      <c r="EP381" s="22">
        <v>0</v>
      </c>
      <c r="EQ381" s="10" t="s">
        <v>242</v>
      </c>
      <c r="ER381" s="10" t="s">
        <v>242</v>
      </c>
      <c r="EU381" s="10" t="s">
        <v>242</v>
      </c>
      <c r="EV381" s="10" t="s">
        <v>242</v>
      </c>
      <c r="EX381" s="22">
        <v>0</v>
      </c>
      <c r="EY381" s="10" t="s">
        <v>242</v>
      </c>
      <c r="FA381" s="22">
        <v>0</v>
      </c>
      <c r="FB381" s="10" t="s">
        <v>242</v>
      </c>
      <c r="FD381" s="22">
        <v>1</v>
      </c>
      <c r="FE381" s="10">
        <v>19400</v>
      </c>
      <c r="FF381" s="10" t="s">
        <v>7603</v>
      </c>
      <c r="FG381" s="22">
        <v>0</v>
      </c>
      <c r="FH381" s="10" t="s">
        <v>242</v>
      </c>
      <c r="FJ381" s="10">
        <v>1</v>
      </c>
      <c r="FM381" s="22">
        <v>0</v>
      </c>
      <c r="FN381" s="10" t="s">
        <v>242</v>
      </c>
      <c r="FO381" s="10" t="s">
        <v>242</v>
      </c>
      <c r="FP381" s="10" t="s">
        <v>242</v>
      </c>
      <c r="FR381" s="22">
        <v>1</v>
      </c>
      <c r="FS381" s="10">
        <v>27.5</v>
      </c>
      <c r="FT381" s="10">
        <v>2</v>
      </c>
      <c r="FV381" s="22">
        <v>0.5</v>
      </c>
      <c r="FW381" s="10" t="s">
        <v>242</v>
      </c>
      <c r="FX381" s="10" t="s">
        <v>242</v>
      </c>
      <c r="FY381" s="10" t="s">
        <v>242</v>
      </c>
      <c r="FZ381" s="10" t="s">
        <v>242</v>
      </c>
      <c r="GA381" s="10" t="s">
        <v>242</v>
      </c>
      <c r="GB381" s="10" t="s">
        <v>242</v>
      </c>
      <c r="GC381" s="10" t="s">
        <v>242</v>
      </c>
      <c r="GD381" s="10">
        <v>1</v>
      </c>
      <c r="GE381" s="10" t="s">
        <v>7604</v>
      </c>
      <c r="GF381" s="10">
        <v>1</v>
      </c>
      <c r="GI381" s="22">
        <v>1</v>
      </c>
      <c r="GJ381" s="10">
        <v>0.98199999999999998</v>
      </c>
      <c r="GK381" s="10" t="s">
        <v>242</v>
      </c>
      <c r="GM381" s="10">
        <v>1</v>
      </c>
      <c r="GP381" s="46">
        <v>1</v>
      </c>
      <c r="GQ381" s="10">
        <v>202</v>
      </c>
      <c r="GR381" s="10" t="s">
        <v>7605</v>
      </c>
      <c r="GT381" s="10">
        <v>1</v>
      </c>
      <c r="GW381" s="22">
        <v>0.5</v>
      </c>
      <c r="GX381" s="10" t="s">
        <v>7606</v>
      </c>
      <c r="GY381" s="22">
        <v>1</v>
      </c>
      <c r="GZ381" s="10" t="s">
        <v>7606</v>
      </c>
      <c r="HA381" s="10">
        <v>1</v>
      </c>
      <c r="HD381" s="22">
        <v>1</v>
      </c>
      <c r="HE381" s="10" t="s">
        <v>7607</v>
      </c>
      <c r="HF381" s="10">
        <v>1</v>
      </c>
      <c r="HI381" s="10">
        <v>0.61111111100000004</v>
      </c>
      <c r="HJ381" s="10">
        <v>1</v>
      </c>
      <c r="HK381" s="10">
        <v>0.25</v>
      </c>
      <c r="HL381" s="10">
        <v>1</v>
      </c>
      <c r="HM381" s="10">
        <v>1</v>
      </c>
      <c r="HN381" s="10">
        <v>0</v>
      </c>
      <c r="HO381" s="10">
        <v>0.25</v>
      </c>
      <c r="HP381" s="10">
        <v>0.5</v>
      </c>
      <c r="HQ381" s="10">
        <v>1</v>
      </c>
      <c r="HR381" s="10">
        <v>0.5</v>
      </c>
      <c r="HS381" s="10">
        <v>0.75</v>
      </c>
      <c r="HT381" s="10">
        <v>1</v>
      </c>
      <c r="HU381" s="10">
        <v>1</v>
      </c>
      <c r="HV381" s="10">
        <v>0.62037036999999995</v>
      </c>
      <c r="HW381" s="10">
        <v>0.5625</v>
      </c>
      <c r="HX381" s="10">
        <v>0.75</v>
      </c>
      <c r="HY381" s="10">
        <v>0.64429012299999999</v>
      </c>
      <c r="HZ381" s="10" t="s">
        <v>7589</v>
      </c>
      <c r="IA381" s="10" t="s">
        <v>266</v>
      </c>
      <c r="IB381" s="10" t="s">
        <v>7589</v>
      </c>
      <c r="IC381" s="10">
        <v>155900</v>
      </c>
      <c r="ID381" s="10">
        <v>127144</v>
      </c>
      <c r="IE381" s="10">
        <v>136341</v>
      </c>
      <c r="IF381" s="10">
        <v>158057</v>
      </c>
      <c r="IG381" s="10">
        <v>155900</v>
      </c>
    </row>
    <row r="382" spans="1:241" customFormat="1" ht="14" customHeight="1" x14ac:dyDescent="0.2">
      <c r="A382">
        <v>381</v>
      </c>
      <c r="B382">
        <v>416</v>
      </c>
      <c r="C382" s="1">
        <v>44802.579861111109</v>
      </c>
      <c r="D382" s="1">
        <v>44802.580555555556</v>
      </c>
      <c r="E382">
        <v>0</v>
      </c>
      <c r="F382" t="s">
        <v>240</v>
      </c>
      <c r="G382">
        <v>100</v>
      </c>
      <c r="H382">
        <v>97</v>
      </c>
      <c r="I382">
        <v>1</v>
      </c>
      <c r="J382" s="1">
        <v>44802.580555555556</v>
      </c>
      <c r="K382" t="s">
        <v>7608</v>
      </c>
      <c r="L382" t="s">
        <v>242</v>
      </c>
      <c r="M382" t="s">
        <v>242</v>
      </c>
      <c r="N382" t="s">
        <v>7609</v>
      </c>
      <c r="O382" t="s">
        <v>7610</v>
      </c>
      <c r="P382">
        <v>34.029000000000003</v>
      </c>
      <c r="Q382">
        <v>-118.40049999999999</v>
      </c>
      <c r="R382" t="s">
        <v>245</v>
      </c>
      <c r="S382" t="s">
        <v>246</v>
      </c>
      <c r="T382" t="s">
        <v>7611</v>
      </c>
      <c r="V382" t="s">
        <v>7612</v>
      </c>
      <c r="W382" t="s">
        <v>7613</v>
      </c>
      <c r="X382">
        <v>100</v>
      </c>
      <c r="Y382" t="s">
        <v>418</v>
      </c>
      <c r="Z382" t="s">
        <v>1838</v>
      </c>
      <c r="AA382">
        <v>2020</v>
      </c>
      <c r="AC382">
        <v>0</v>
      </c>
      <c r="AF382">
        <v>13</v>
      </c>
      <c r="AG382">
        <v>3</v>
      </c>
      <c r="AI382" t="s">
        <v>7614</v>
      </c>
      <c r="AJ382" s="27">
        <v>1</v>
      </c>
      <c r="AK382">
        <v>11</v>
      </c>
      <c r="AL382" s="27">
        <v>1</v>
      </c>
      <c r="AM382">
        <v>10</v>
      </c>
      <c r="AN382" s="27">
        <v>0</v>
      </c>
      <c r="AO382" s="24">
        <v>0</v>
      </c>
      <c r="AQ382">
        <v>3</v>
      </c>
      <c r="AS382" t="s">
        <v>7614</v>
      </c>
      <c r="AT382" s="27">
        <v>1</v>
      </c>
      <c r="AU382">
        <v>12</v>
      </c>
      <c r="AV382" s="21">
        <f t="shared" si="20"/>
        <v>92.307692307692307</v>
      </c>
      <c r="AW382">
        <v>3</v>
      </c>
      <c r="AY382" t="s">
        <v>7614</v>
      </c>
      <c r="AZ382" s="27">
        <v>1</v>
      </c>
      <c r="BA382">
        <v>12</v>
      </c>
      <c r="BB382" s="21">
        <f t="shared" si="21"/>
        <v>92.307692307692307</v>
      </c>
      <c r="BC382">
        <v>3</v>
      </c>
      <c r="BE382" t="s">
        <v>7614</v>
      </c>
      <c r="BF382" s="27">
        <v>1</v>
      </c>
      <c r="BG382">
        <v>1.3</v>
      </c>
      <c r="BI382">
        <v>3</v>
      </c>
      <c r="BK382" t="s">
        <v>7614</v>
      </c>
      <c r="BL382" s="27">
        <v>1</v>
      </c>
      <c r="BM382">
        <v>3</v>
      </c>
      <c r="BO382" t="s">
        <v>7614</v>
      </c>
      <c r="BP382" s="27">
        <v>1</v>
      </c>
      <c r="BQ382">
        <v>4</v>
      </c>
      <c r="BR382" s="21">
        <f t="shared" si="22"/>
        <v>30.76923076923077</v>
      </c>
      <c r="BT382">
        <v>1</v>
      </c>
      <c r="BV382" t="s">
        <v>7615</v>
      </c>
      <c r="BW382" s="27">
        <v>1</v>
      </c>
      <c r="BX382">
        <v>2</v>
      </c>
      <c r="BY382" s="21">
        <f t="shared" si="23"/>
        <v>15.384615384615385</v>
      </c>
      <c r="BZ382">
        <v>2</v>
      </c>
      <c r="CA382">
        <v>1</v>
      </c>
      <c r="CC382" t="s">
        <v>7615</v>
      </c>
      <c r="CD382" s="27">
        <v>0</v>
      </c>
      <c r="CF382" t="s">
        <v>242</v>
      </c>
      <c r="CG382" t="s">
        <v>242</v>
      </c>
      <c r="CI382" s="27">
        <v>1</v>
      </c>
      <c r="CJ382" s="2" t="s">
        <v>7616</v>
      </c>
      <c r="CK382">
        <v>1</v>
      </c>
      <c r="CM382" t="s">
        <v>7617</v>
      </c>
      <c r="CN382" s="27">
        <v>1</v>
      </c>
      <c r="CO382" s="27">
        <v>0</v>
      </c>
      <c r="CP382" t="s">
        <v>242</v>
      </c>
      <c r="CQ382" t="s">
        <v>242</v>
      </c>
      <c r="CR382" t="s">
        <v>242</v>
      </c>
      <c r="CU382" s="27">
        <v>0</v>
      </c>
      <c r="CW382" t="s">
        <v>242</v>
      </c>
      <c r="CZ382" s="27">
        <v>1</v>
      </c>
      <c r="DA382">
        <v>460000</v>
      </c>
      <c r="DB382">
        <v>2</v>
      </c>
      <c r="DD382" s="27">
        <v>1</v>
      </c>
      <c r="DE382" t="s">
        <v>242</v>
      </c>
      <c r="DF382" t="s">
        <v>242</v>
      </c>
      <c r="DH382" t="s">
        <v>242</v>
      </c>
      <c r="DI382">
        <v>520000</v>
      </c>
      <c r="DJ382">
        <v>2</v>
      </c>
      <c r="DL382" s="27">
        <v>1</v>
      </c>
      <c r="DM382">
        <v>6400000</v>
      </c>
      <c r="DN382">
        <v>2</v>
      </c>
      <c r="DP382">
        <v>1</v>
      </c>
      <c r="DR382" t="s">
        <v>7615</v>
      </c>
      <c r="DS382" s="27">
        <v>1</v>
      </c>
      <c r="DT382" s="2" t="s">
        <v>7618</v>
      </c>
      <c r="DU382" s="27">
        <v>1</v>
      </c>
      <c r="DV382" s="2" t="s">
        <v>7619</v>
      </c>
      <c r="DW382" s="27">
        <v>1</v>
      </c>
      <c r="DX382" s="2" t="s">
        <v>7620</v>
      </c>
      <c r="DY382" s="27">
        <v>1</v>
      </c>
      <c r="DZ382" t="s">
        <v>7621</v>
      </c>
      <c r="EA382" s="27">
        <v>0</v>
      </c>
      <c r="EC382" s="27">
        <v>1</v>
      </c>
      <c r="ED382" s="2" t="s">
        <v>7622</v>
      </c>
      <c r="EE382" s="27">
        <v>1</v>
      </c>
      <c r="EF382" s="2" t="s">
        <v>7622</v>
      </c>
      <c r="EG382" s="27">
        <v>1</v>
      </c>
      <c r="EH382" s="2" t="s">
        <v>7623</v>
      </c>
      <c r="EI382" s="27">
        <v>1</v>
      </c>
      <c r="EJ382" s="2" t="s">
        <v>7624</v>
      </c>
      <c r="EK382" s="27">
        <v>1</v>
      </c>
      <c r="EL382" t="s">
        <v>7621</v>
      </c>
      <c r="EM382">
        <v>1</v>
      </c>
      <c r="EO382" t="s">
        <v>7615</v>
      </c>
      <c r="EP382" s="27">
        <v>0</v>
      </c>
      <c r="EQ382" t="s">
        <v>242</v>
      </c>
      <c r="ER382" t="s">
        <v>242</v>
      </c>
      <c r="EU382" t="s">
        <v>242</v>
      </c>
      <c r="EV382" t="s">
        <v>242</v>
      </c>
      <c r="EX382" s="27">
        <v>1</v>
      </c>
      <c r="EY382">
        <v>27568</v>
      </c>
      <c r="EZ382" t="s">
        <v>7625</v>
      </c>
      <c r="FA382" s="27">
        <v>1</v>
      </c>
      <c r="FB382">
        <v>0.78</v>
      </c>
      <c r="FD382" s="27">
        <v>1</v>
      </c>
      <c r="FE382">
        <v>22903</v>
      </c>
      <c r="FF382" t="s">
        <v>7626</v>
      </c>
      <c r="FG382" s="27">
        <v>1</v>
      </c>
      <c r="FH382">
        <v>0.82</v>
      </c>
      <c r="FJ382">
        <v>1</v>
      </c>
      <c r="FL382" t="s">
        <v>7615</v>
      </c>
      <c r="FM382" s="27">
        <v>1</v>
      </c>
      <c r="FN382">
        <v>12</v>
      </c>
      <c r="FO382">
        <v>63</v>
      </c>
      <c r="FP382">
        <v>25</v>
      </c>
      <c r="FR382" s="27">
        <v>1</v>
      </c>
      <c r="FS382">
        <v>33</v>
      </c>
      <c r="FT382">
        <v>2</v>
      </c>
      <c r="FV382" s="27">
        <v>1</v>
      </c>
      <c r="FW382">
        <v>2</v>
      </c>
      <c r="FX382">
        <v>5</v>
      </c>
      <c r="FY382">
        <v>84</v>
      </c>
      <c r="FZ382">
        <v>8</v>
      </c>
      <c r="GA382" t="s">
        <v>242</v>
      </c>
      <c r="GB382" t="s">
        <v>242</v>
      </c>
      <c r="GC382" t="s">
        <v>242</v>
      </c>
      <c r="GD382">
        <v>1</v>
      </c>
      <c r="GF382">
        <v>1</v>
      </c>
      <c r="GH382" t="s">
        <v>7615</v>
      </c>
      <c r="GI382" s="27">
        <v>0</v>
      </c>
      <c r="GJ382" t="s">
        <v>242</v>
      </c>
      <c r="GK382" t="s">
        <v>242</v>
      </c>
      <c r="GM382" t="s">
        <v>242</v>
      </c>
      <c r="GP382" s="27">
        <v>1</v>
      </c>
      <c r="GQ382">
        <v>122</v>
      </c>
      <c r="GR382" t="s">
        <v>7627</v>
      </c>
      <c r="GT382">
        <v>3</v>
      </c>
      <c r="GV382" t="s">
        <v>7614</v>
      </c>
      <c r="GW382" s="27">
        <v>0</v>
      </c>
      <c r="GY382" s="27">
        <v>0</v>
      </c>
      <c r="HA382" t="s">
        <v>242</v>
      </c>
      <c r="HD382" s="27">
        <v>1</v>
      </c>
      <c r="HE382" t="s">
        <v>7628</v>
      </c>
      <c r="HF382">
        <v>1</v>
      </c>
      <c r="HH382" t="s">
        <v>7615</v>
      </c>
      <c r="HI382">
        <v>0.77777777800000003</v>
      </c>
      <c r="HJ382">
        <v>1</v>
      </c>
      <c r="HK382">
        <v>0</v>
      </c>
      <c r="HL382">
        <v>1</v>
      </c>
      <c r="HM382">
        <v>0.9</v>
      </c>
      <c r="HN382">
        <v>0</v>
      </c>
      <c r="HO382">
        <v>1</v>
      </c>
      <c r="HP382">
        <v>1</v>
      </c>
      <c r="HQ382">
        <v>0</v>
      </c>
      <c r="HR382">
        <v>1</v>
      </c>
      <c r="HS382">
        <v>0</v>
      </c>
      <c r="HT382">
        <v>1</v>
      </c>
      <c r="HU382">
        <v>1</v>
      </c>
      <c r="HV382">
        <v>0.592592593</v>
      </c>
      <c r="HW382">
        <v>0.72499999999999998</v>
      </c>
      <c r="HX382">
        <v>0.6</v>
      </c>
      <c r="HY382">
        <v>0.63919753099999999</v>
      </c>
      <c r="HZ382" t="s">
        <v>7629</v>
      </c>
      <c r="IA382" t="s">
        <v>266</v>
      </c>
      <c r="IB382" t="s">
        <v>7611</v>
      </c>
      <c r="IC382">
        <v>13846</v>
      </c>
      <c r="ID382">
        <v>14217</v>
      </c>
      <c r="IE382">
        <v>15655</v>
      </c>
      <c r="IF382">
        <v>17455</v>
      </c>
      <c r="IG382">
        <v>13846</v>
      </c>
    </row>
    <row r="383" spans="1:241" customFormat="1" ht="14" customHeight="1" x14ac:dyDescent="0.2">
      <c r="A383">
        <v>382</v>
      </c>
      <c r="B383">
        <v>417</v>
      </c>
      <c r="C383" s="1">
        <v>44802.586111111108</v>
      </c>
      <c r="D383" s="1">
        <v>44802.586805555555</v>
      </c>
      <c r="E383">
        <v>0</v>
      </c>
      <c r="F383" t="s">
        <v>240</v>
      </c>
      <c r="G383">
        <v>100</v>
      </c>
      <c r="H383">
        <v>49</v>
      </c>
      <c r="I383">
        <v>1</v>
      </c>
      <c r="J383" s="1">
        <v>44802.586805555555</v>
      </c>
      <c r="K383" t="s">
        <v>7630</v>
      </c>
      <c r="L383" t="s">
        <v>242</v>
      </c>
      <c r="M383" t="s">
        <v>242</v>
      </c>
      <c r="N383" t="s">
        <v>7631</v>
      </c>
      <c r="O383" t="s">
        <v>7632</v>
      </c>
      <c r="P383">
        <v>34.029000000000003</v>
      </c>
      <c r="Q383">
        <v>-118.40049999999999</v>
      </c>
      <c r="R383" t="s">
        <v>245</v>
      </c>
      <c r="S383" t="s">
        <v>246</v>
      </c>
      <c r="T383" t="s">
        <v>7633</v>
      </c>
      <c r="V383" t="s">
        <v>7634</v>
      </c>
      <c r="W383" t="s">
        <v>7635</v>
      </c>
      <c r="X383">
        <v>2759</v>
      </c>
      <c r="Y383" t="s">
        <v>1487</v>
      </c>
      <c r="Z383" t="s">
        <v>1488</v>
      </c>
      <c r="AA383">
        <v>2021</v>
      </c>
      <c r="AC383">
        <v>0</v>
      </c>
      <c r="AF383">
        <v>9</v>
      </c>
      <c r="AG383">
        <v>2</v>
      </c>
      <c r="AI383" t="s">
        <v>7636</v>
      </c>
      <c r="AJ383" s="27">
        <v>1</v>
      </c>
      <c r="AK383">
        <v>4</v>
      </c>
      <c r="AL383" s="27">
        <v>0</v>
      </c>
      <c r="AM383" s="24">
        <v>0</v>
      </c>
      <c r="AN383" s="27">
        <v>0</v>
      </c>
      <c r="AO383" s="24">
        <v>0</v>
      </c>
      <c r="AQ383">
        <v>3</v>
      </c>
      <c r="AS383" t="s">
        <v>7637</v>
      </c>
      <c r="AT383" s="27">
        <v>1</v>
      </c>
      <c r="AU383">
        <v>6</v>
      </c>
      <c r="AV383" s="21">
        <f t="shared" si="20"/>
        <v>66.666666666666657</v>
      </c>
      <c r="AW383">
        <v>3</v>
      </c>
      <c r="AY383" t="s">
        <v>7637</v>
      </c>
      <c r="AZ383" s="27">
        <v>1</v>
      </c>
      <c r="BA383">
        <v>6</v>
      </c>
      <c r="BB383" s="21">
        <f t="shared" si="21"/>
        <v>66.666666666666657</v>
      </c>
      <c r="BC383">
        <v>3</v>
      </c>
      <c r="BE383" t="s">
        <v>7637</v>
      </c>
      <c r="BF383" s="27">
        <v>1</v>
      </c>
      <c r="BI383">
        <v>3</v>
      </c>
      <c r="BK383" t="s">
        <v>7637</v>
      </c>
      <c r="BL383" s="27">
        <v>1</v>
      </c>
      <c r="BM383">
        <v>2</v>
      </c>
      <c r="BO383" t="s">
        <v>7636</v>
      </c>
      <c r="BP383" s="27">
        <v>1</v>
      </c>
      <c r="BQ383">
        <v>3</v>
      </c>
      <c r="BR383" s="21">
        <f t="shared" si="22"/>
        <v>33.333333333333329</v>
      </c>
      <c r="BT383">
        <v>2</v>
      </c>
      <c r="BV383" t="s">
        <v>7636</v>
      </c>
      <c r="BW383" s="27">
        <v>1</v>
      </c>
      <c r="BX383">
        <v>3</v>
      </c>
      <c r="BY383" s="21">
        <f t="shared" si="23"/>
        <v>33.333333333333329</v>
      </c>
      <c r="BZ383">
        <v>2</v>
      </c>
      <c r="CA383">
        <v>3</v>
      </c>
      <c r="CC383" t="s">
        <v>7637</v>
      </c>
      <c r="CD383" s="27">
        <v>0</v>
      </c>
      <c r="CF383" t="s">
        <v>242</v>
      </c>
      <c r="CG383" t="s">
        <v>242</v>
      </c>
      <c r="CI383" s="27">
        <v>0</v>
      </c>
      <c r="CK383" t="s">
        <v>242</v>
      </c>
      <c r="CN383" s="27">
        <v>0</v>
      </c>
      <c r="CO383" s="27">
        <v>0</v>
      </c>
      <c r="CP383" t="s">
        <v>242</v>
      </c>
      <c r="CQ383" t="s">
        <v>242</v>
      </c>
      <c r="CR383" t="s">
        <v>242</v>
      </c>
      <c r="CU383" s="27">
        <v>1</v>
      </c>
      <c r="CV383" s="2" t="s">
        <v>7638</v>
      </c>
      <c r="CW383">
        <v>2</v>
      </c>
      <c r="CY383" t="s">
        <v>7639</v>
      </c>
      <c r="CZ383" s="27">
        <v>1</v>
      </c>
      <c r="DA383">
        <v>18640</v>
      </c>
      <c r="DB383">
        <v>2</v>
      </c>
      <c r="DD383" s="27">
        <v>1</v>
      </c>
      <c r="DE383" t="s">
        <v>242</v>
      </c>
      <c r="DF383" t="s">
        <v>242</v>
      </c>
      <c r="DH383" t="s">
        <v>242</v>
      </c>
      <c r="DI383">
        <v>124702</v>
      </c>
      <c r="DJ383">
        <v>2</v>
      </c>
      <c r="DL383" s="27">
        <v>1</v>
      </c>
      <c r="DM383">
        <v>2484811</v>
      </c>
      <c r="DN383">
        <v>2</v>
      </c>
      <c r="DP383">
        <v>1</v>
      </c>
      <c r="DR383" t="s">
        <v>7640</v>
      </c>
      <c r="DS383" s="27">
        <v>1</v>
      </c>
      <c r="DT383" t="s">
        <v>7641</v>
      </c>
      <c r="DU383" s="27">
        <v>1</v>
      </c>
      <c r="DV383" t="s">
        <v>7642</v>
      </c>
      <c r="DW383" s="27">
        <v>1</v>
      </c>
      <c r="DX383" s="2" t="s">
        <v>7643</v>
      </c>
      <c r="DY383" s="27">
        <v>1</v>
      </c>
      <c r="DZ383" s="2" t="s">
        <v>7644</v>
      </c>
      <c r="EA383" s="27">
        <v>1</v>
      </c>
      <c r="EB383" t="s">
        <v>7645</v>
      </c>
      <c r="EC383" s="27">
        <v>1</v>
      </c>
      <c r="ED383" t="s">
        <v>7646</v>
      </c>
      <c r="EE383" s="27">
        <v>1</v>
      </c>
      <c r="EF383" t="s">
        <v>7647</v>
      </c>
      <c r="EG383" s="27">
        <v>1</v>
      </c>
      <c r="EH383" s="2" t="s">
        <v>7648</v>
      </c>
      <c r="EI383" s="27">
        <v>1</v>
      </c>
      <c r="EJ383" t="s">
        <v>7649</v>
      </c>
      <c r="EK383" s="27">
        <v>1</v>
      </c>
      <c r="EL383" t="s">
        <v>7650</v>
      </c>
      <c r="EM383">
        <v>1</v>
      </c>
      <c r="EO383" t="s">
        <v>7651</v>
      </c>
      <c r="EP383" s="27">
        <v>0</v>
      </c>
      <c r="EQ383" t="s">
        <v>242</v>
      </c>
      <c r="ER383" t="s">
        <v>242</v>
      </c>
      <c r="EU383" t="s">
        <v>242</v>
      </c>
      <c r="EV383" t="s">
        <v>242</v>
      </c>
      <c r="EX383" s="27">
        <v>0</v>
      </c>
      <c r="EY383" t="s">
        <v>242</v>
      </c>
      <c r="FA383" s="27">
        <v>0</v>
      </c>
      <c r="FB383" t="s">
        <v>242</v>
      </c>
      <c r="FD383" s="27">
        <v>0</v>
      </c>
      <c r="FE383" t="s">
        <v>242</v>
      </c>
      <c r="FG383" s="27">
        <v>0</v>
      </c>
      <c r="FH383" t="s">
        <v>242</v>
      </c>
      <c r="FJ383" t="s">
        <v>242</v>
      </c>
      <c r="FM383" s="27">
        <v>0</v>
      </c>
      <c r="FN383" t="s">
        <v>242</v>
      </c>
      <c r="FO383" t="s">
        <v>242</v>
      </c>
      <c r="FP383" t="s">
        <v>242</v>
      </c>
      <c r="FR383" s="27">
        <v>1</v>
      </c>
      <c r="FS383">
        <v>48</v>
      </c>
      <c r="FT383">
        <v>2</v>
      </c>
      <c r="FU383" s="2" t="s">
        <v>7652</v>
      </c>
      <c r="FV383" s="27">
        <v>0</v>
      </c>
      <c r="FW383" t="s">
        <v>242</v>
      </c>
      <c r="FX383" t="s">
        <v>242</v>
      </c>
      <c r="FY383" t="s">
        <v>242</v>
      </c>
      <c r="FZ383" t="s">
        <v>242</v>
      </c>
      <c r="GA383" t="s">
        <v>242</v>
      </c>
      <c r="GB383" t="s">
        <v>242</v>
      </c>
      <c r="GC383" t="s">
        <v>242</v>
      </c>
      <c r="GD383" t="s">
        <v>242</v>
      </c>
      <c r="GF383">
        <v>5</v>
      </c>
      <c r="GG383" t="s">
        <v>7653</v>
      </c>
      <c r="GH383" t="s">
        <v>7654</v>
      </c>
      <c r="GI383" s="27">
        <v>0</v>
      </c>
      <c r="GJ383" t="s">
        <v>242</v>
      </c>
      <c r="GK383" t="s">
        <v>242</v>
      </c>
      <c r="GM383" t="s">
        <v>242</v>
      </c>
      <c r="GP383" s="27">
        <v>1</v>
      </c>
      <c r="GQ383">
        <v>334</v>
      </c>
      <c r="GR383" t="s">
        <v>7655</v>
      </c>
      <c r="GT383">
        <v>3</v>
      </c>
      <c r="GV383" t="s">
        <v>7637</v>
      </c>
      <c r="GW383" s="27">
        <v>1</v>
      </c>
      <c r="GX383" s="2" t="s">
        <v>7656</v>
      </c>
      <c r="GY383" s="27">
        <v>1</v>
      </c>
      <c r="GZ383" s="2" t="s">
        <v>7657</v>
      </c>
      <c r="HA383">
        <v>2</v>
      </c>
      <c r="HC383" t="s">
        <v>7658</v>
      </c>
      <c r="HD383" s="27">
        <v>1</v>
      </c>
      <c r="HE383" s="2" t="s">
        <v>7659</v>
      </c>
      <c r="HF383">
        <v>2</v>
      </c>
      <c r="HH383" t="s">
        <v>7660</v>
      </c>
      <c r="HI383">
        <v>0.66666666699999999</v>
      </c>
      <c r="HJ383">
        <v>0</v>
      </c>
      <c r="HK383">
        <v>0.5</v>
      </c>
      <c r="HL383">
        <v>1</v>
      </c>
      <c r="HM383">
        <v>1</v>
      </c>
      <c r="HN383">
        <v>0</v>
      </c>
      <c r="HO383">
        <v>0</v>
      </c>
      <c r="HP383">
        <v>0.33333333300000001</v>
      </c>
      <c r="HQ383">
        <v>0</v>
      </c>
      <c r="HR383">
        <v>1</v>
      </c>
      <c r="HS383">
        <v>1</v>
      </c>
      <c r="HT383">
        <v>1</v>
      </c>
      <c r="HU383">
        <v>1</v>
      </c>
      <c r="HV383">
        <v>0.38888888900000002</v>
      </c>
      <c r="HW383">
        <v>0.5</v>
      </c>
      <c r="HX383">
        <v>0.66666666699999999</v>
      </c>
      <c r="HY383">
        <v>0.51851851900000001</v>
      </c>
      <c r="HZ383" t="s">
        <v>7633</v>
      </c>
      <c r="IA383" t="s">
        <v>266</v>
      </c>
      <c r="IB383" t="s">
        <v>7633</v>
      </c>
      <c r="IC383">
        <v>10036</v>
      </c>
      <c r="ID383">
        <v>9008</v>
      </c>
      <c r="IE383">
        <v>9358</v>
      </c>
      <c r="IF383">
        <v>10385</v>
      </c>
      <c r="IG383">
        <v>10036</v>
      </c>
    </row>
    <row r="384" spans="1:241" customFormat="1" ht="14" customHeight="1" x14ac:dyDescent="0.2">
      <c r="A384">
        <v>383</v>
      </c>
      <c r="B384">
        <v>419</v>
      </c>
      <c r="C384" s="1">
        <v>44802.587500000001</v>
      </c>
      <c r="D384" s="1">
        <v>44802.588888888888</v>
      </c>
      <c r="E384">
        <v>0</v>
      </c>
      <c r="F384" t="s">
        <v>240</v>
      </c>
      <c r="G384">
        <v>100</v>
      </c>
      <c r="H384">
        <v>117</v>
      </c>
      <c r="I384">
        <v>1</v>
      </c>
      <c r="J384" s="1">
        <v>44802.588888888888</v>
      </c>
      <c r="K384" t="s">
        <v>7661</v>
      </c>
      <c r="L384" t="s">
        <v>242</v>
      </c>
      <c r="M384" t="s">
        <v>242</v>
      </c>
      <c r="N384" t="s">
        <v>7662</v>
      </c>
      <c r="O384" t="s">
        <v>7663</v>
      </c>
      <c r="P384">
        <v>34.029000000000003</v>
      </c>
      <c r="Q384">
        <v>-118.40049999999999</v>
      </c>
      <c r="R384" t="s">
        <v>245</v>
      </c>
      <c r="S384" t="s">
        <v>246</v>
      </c>
      <c r="T384" t="s">
        <v>7664</v>
      </c>
      <c r="V384" t="s">
        <v>7665</v>
      </c>
      <c r="W384" t="s">
        <v>7666</v>
      </c>
      <c r="X384">
        <v>8071</v>
      </c>
      <c r="Y384" t="s">
        <v>350</v>
      </c>
      <c r="Z384" t="s">
        <v>7667</v>
      </c>
      <c r="AA384">
        <v>2021</v>
      </c>
      <c r="AC384">
        <v>0</v>
      </c>
      <c r="AF384">
        <v>10</v>
      </c>
      <c r="AG384">
        <v>1</v>
      </c>
      <c r="AI384" t="s">
        <v>7668</v>
      </c>
      <c r="AJ384" s="27">
        <v>1</v>
      </c>
      <c r="AK384">
        <v>9</v>
      </c>
      <c r="AL384" s="27">
        <v>0</v>
      </c>
      <c r="AM384" s="24">
        <v>0</v>
      </c>
      <c r="AN384" s="27">
        <v>1</v>
      </c>
      <c r="AO384">
        <v>10</v>
      </c>
      <c r="AQ384">
        <v>3</v>
      </c>
      <c r="AS384" t="s">
        <v>7669</v>
      </c>
      <c r="AT384" s="27">
        <v>1</v>
      </c>
      <c r="AU384">
        <v>9</v>
      </c>
      <c r="AV384" s="21">
        <f t="shared" si="20"/>
        <v>90</v>
      </c>
      <c r="AW384">
        <v>1</v>
      </c>
      <c r="AY384" t="s">
        <v>7668</v>
      </c>
      <c r="AZ384" s="27">
        <v>1</v>
      </c>
      <c r="BA384">
        <v>9</v>
      </c>
      <c r="BB384" s="21">
        <f t="shared" si="21"/>
        <v>90</v>
      </c>
      <c r="BC384">
        <v>1</v>
      </c>
      <c r="BE384" t="s">
        <v>7668</v>
      </c>
      <c r="BF384" s="27">
        <v>1</v>
      </c>
      <c r="BG384">
        <v>8.1999999999999993</v>
      </c>
      <c r="BI384">
        <v>3</v>
      </c>
      <c r="BK384" t="s">
        <v>7669</v>
      </c>
      <c r="BL384" s="27">
        <v>1</v>
      </c>
      <c r="BM384">
        <v>1</v>
      </c>
      <c r="BO384" t="s">
        <v>7668</v>
      </c>
      <c r="BP384" s="27">
        <v>1</v>
      </c>
      <c r="BQ384">
        <v>3</v>
      </c>
      <c r="BR384" s="21">
        <f t="shared" si="22"/>
        <v>30</v>
      </c>
      <c r="BT384">
        <v>1</v>
      </c>
      <c r="BV384" t="s">
        <v>7668</v>
      </c>
      <c r="BW384" s="27">
        <v>1</v>
      </c>
      <c r="BX384">
        <v>3</v>
      </c>
      <c r="BY384" s="21">
        <f t="shared" si="23"/>
        <v>30</v>
      </c>
      <c r="BZ384">
        <v>2</v>
      </c>
      <c r="CA384">
        <v>1</v>
      </c>
      <c r="CC384" t="s">
        <v>7668</v>
      </c>
      <c r="CD384" s="27">
        <v>0</v>
      </c>
      <c r="CF384" t="s">
        <v>242</v>
      </c>
      <c r="CG384" t="s">
        <v>242</v>
      </c>
      <c r="CI384" s="27">
        <v>1</v>
      </c>
      <c r="CJ384" s="2" t="s">
        <v>7670</v>
      </c>
      <c r="CK384">
        <v>1</v>
      </c>
      <c r="CM384" t="s">
        <v>7668</v>
      </c>
      <c r="CN384" s="27">
        <v>0</v>
      </c>
      <c r="CO384" s="27">
        <v>0.5</v>
      </c>
      <c r="CP384" t="s">
        <v>242</v>
      </c>
      <c r="CQ384">
        <v>90</v>
      </c>
      <c r="CR384" t="s">
        <v>242</v>
      </c>
      <c r="CS384" s="2" t="s">
        <v>7671</v>
      </c>
      <c r="CU384" s="27">
        <v>1</v>
      </c>
      <c r="CV384" s="2" t="s">
        <v>7672</v>
      </c>
      <c r="CW384">
        <v>1</v>
      </c>
      <c r="CY384" t="s">
        <v>7668</v>
      </c>
      <c r="CZ384" s="27">
        <v>1</v>
      </c>
      <c r="DA384">
        <v>160740</v>
      </c>
      <c r="DB384">
        <v>2</v>
      </c>
      <c r="DD384" s="27">
        <v>1</v>
      </c>
      <c r="DE384">
        <v>171338</v>
      </c>
      <c r="DF384">
        <v>2</v>
      </c>
      <c r="DG384" s="5">
        <v>171338</v>
      </c>
      <c r="DH384">
        <v>2</v>
      </c>
      <c r="DI384" t="s">
        <v>242</v>
      </c>
      <c r="DJ384" t="s">
        <v>242</v>
      </c>
      <c r="DL384" s="27">
        <v>1</v>
      </c>
      <c r="DM384">
        <v>22443</v>
      </c>
      <c r="DN384">
        <v>2</v>
      </c>
      <c r="DP384">
        <v>1</v>
      </c>
      <c r="DR384" t="s">
        <v>7668</v>
      </c>
      <c r="DS384" s="27">
        <v>1</v>
      </c>
      <c r="DT384" t="s">
        <v>7673</v>
      </c>
      <c r="DU384" s="27">
        <v>1</v>
      </c>
      <c r="DV384" s="2" t="s">
        <v>7674</v>
      </c>
      <c r="DW384" s="27">
        <v>1</v>
      </c>
      <c r="DX384" s="2" t="s">
        <v>7675</v>
      </c>
      <c r="DY384" s="27">
        <v>0</v>
      </c>
      <c r="EA384" s="27">
        <v>1</v>
      </c>
      <c r="EB384" s="2" t="s">
        <v>7676</v>
      </c>
      <c r="EC384" s="27">
        <v>1</v>
      </c>
      <c r="ED384" s="2" t="s">
        <v>7677</v>
      </c>
      <c r="EE384" s="27">
        <v>1</v>
      </c>
      <c r="EF384" s="2" t="s">
        <v>7678</v>
      </c>
      <c r="EG384" s="27">
        <v>1</v>
      </c>
      <c r="EH384" s="2" t="s">
        <v>7679</v>
      </c>
      <c r="EI384" s="27">
        <v>1</v>
      </c>
      <c r="EJ384" t="s">
        <v>7680</v>
      </c>
      <c r="EK384" s="27">
        <v>1</v>
      </c>
      <c r="EL384" s="2" t="s">
        <v>7681</v>
      </c>
      <c r="EM384">
        <v>1</v>
      </c>
      <c r="EO384" t="s">
        <v>7668</v>
      </c>
      <c r="EP384" s="27">
        <v>0</v>
      </c>
      <c r="EQ384" t="s">
        <v>242</v>
      </c>
      <c r="ER384" t="s">
        <v>242</v>
      </c>
      <c r="EU384" t="s">
        <v>242</v>
      </c>
      <c r="EV384" t="s">
        <v>242</v>
      </c>
      <c r="EX384" s="27">
        <v>1</v>
      </c>
      <c r="EY384">
        <v>1.615</v>
      </c>
      <c r="EZ384" t="s">
        <v>7682</v>
      </c>
      <c r="FA384" s="27">
        <v>1</v>
      </c>
      <c r="FB384">
        <v>29</v>
      </c>
      <c r="FD384" s="27">
        <v>0</v>
      </c>
      <c r="FE384" t="s">
        <v>242</v>
      </c>
      <c r="FG384" s="27">
        <v>0</v>
      </c>
      <c r="FH384" t="s">
        <v>242</v>
      </c>
      <c r="FJ384">
        <v>1</v>
      </c>
      <c r="FL384" t="s">
        <v>7668</v>
      </c>
      <c r="FM384" s="27">
        <v>0</v>
      </c>
      <c r="FN384" t="s">
        <v>242</v>
      </c>
      <c r="FO384" t="s">
        <v>242</v>
      </c>
      <c r="FP384" t="s">
        <v>242</v>
      </c>
      <c r="FR384" s="27">
        <v>1</v>
      </c>
      <c r="FS384">
        <v>69</v>
      </c>
      <c r="FT384">
        <v>2</v>
      </c>
      <c r="FV384" s="27">
        <v>1</v>
      </c>
      <c r="FW384">
        <v>24</v>
      </c>
      <c r="FX384">
        <v>12</v>
      </c>
      <c r="FY384">
        <v>51</v>
      </c>
      <c r="FZ384">
        <v>10</v>
      </c>
      <c r="GA384" t="s">
        <v>242</v>
      </c>
      <c r="GB384" t="s">
        <v>242</v>
      </c>
      <c r="GC384" t="s">
        <v>242</v>
      </c>
      <c r="GD384">
        <v>1</v>
      </c>
      <c r="GF384">
        <v>1</v>
      </c>
      <c r="GH384" t="s">
        <v>7668</v>
      </c>
      <c r="GI384" s="27">
        <v>0</v>
      </c>
      <c r="GJ384" t="s">
        <v>242</v>
      </c>
      <c r="GK384" t="s">
        <v>242</v>
      </c>
      <c r="GM384" t="s">
        <v>242</v>
      </c>
      <c r="GP384" s="27">
        <v>1</v>
      </c>
      <c r="GQ384">
        <v>354</v>
      </c>
      <c r="GR384" t="s">
        <v>7683</v>
      </c>
      <c r="GT384">
        <v>3</v>
      </c>
      <c r="GV384" t="s">
        <v>7669</v>
      </c>
      <c r="GW384" s="27">
        <v>0</v>
      </c>
      <c r="GY384" s="27">
        <v>0</v>
      </c>
      <c r="HA384" t="s">
        <v>242</v>
      </c>
      <c r="HD384" s="27">
        <v>1</v>
      </c>
      <c r="HE384" s="2" t="s">
        <v>7684</v>
      </c>
      <c r="HF384">
        <v>1</v>
      </c>
      <c r="HH384" t="s">
        <v>7668</v>
      </c>
      <c r="HI384">
        <v>0.77777777800000003</v>
      </c>
      <c r="HJ384">
        <v>1</v>
      </c>
      <c r="HK384">
        <v>0.75</v>
      </c>
      <c r="HL384">
        <v>1</v>
      </c>
      <c r="HM384">
        <v>0.9</v>
      </c>
      <c r="HN384">
        <v>0</v>
      </c>
      <c r="HO384">
        <v>0.5</v>
      </c>
      <c r="HP384">
        <v>0.66666666699999999</v>
      </c>
      <c r="HQ384">
        <v>0</v>
      </c>
      <c r="HR384">
        <v>1</v>
      </c>
      <c r="HS384">
        <v>0</v>
      </c>
      <c r="HT384">
        <v>1</v>
      </c>
      <c r="HU384">
        <v>1</v>
      </c>
      <c r="HV384">
        <v>0.842592593</v>
      </c>
      <c r="HW384">
        <v>0.6</v>
      </c>
      <c r="HX384">
        <v>0.53333333299999997</v>
      </c>
      <c r="HY384">
        <v>0.65864197499999999</v>
      </c>
      <c r="HZ384" t="s">
        <v>7685</v>
      </c>
      <c r="IA384" t="s">
        <v>266</v>
      </c>
      <c r="IB384" t="s">
        <v>7664</v>
      </c>
      <c r="IC384">
        <v>11554.8</v>
      </c>
      <c r="ID384">
        <v>13995.5</v>
      </c>
      <c r="IE384">
        <v>16120.9</v>
      </c>
      <c r="IF384">
        <v>14876.8</v>
      </c>
      <c r="IG384">
        <v>11554.8</v>
      </c>
    </row>
    <row r="385" spans="1:241" customFormat="1" ht="14" customHeight="1" x14ac:dyDescent="0.2">
      <c r="A385">
        <v>384</v>
      </c>
      <c r="B385">
        <v>420</v>
      </c>
      <c r="C385" s="1">
        <v>44802.588888888888</v>
      </c>
      <c r="D385" s="1">
        <v>44802.590277777781</v>
      </c>
      <c r="E385">
        <v>0</v>
      </c>
      <c r="F385" t="s">
        <v>240</v>
      </c>
      <c r="G385">
        <v>100</v>
      </c>
      <c r="H385">
        <v>98</v>
      </c>
      <c r="I385">
        <v>1</v>
      </c>
      <c r="J385" s="1">
        <v>44802.590277777781</v>
      </c>
      <c r="K385" t="s">
        <v>7686</v>
      </c>
      <c r="L385" t="s">
        <v>242</v>
      </c>
      <c r="M385" t="s">
        <v>242</v>
      </c>
      <c r="N385" t="s">
        <v>7687</v>
      </c>
      <c r="O385" t="s">
        <v>7688</v>
      </c>
      <c r="P385">
        <v>34.029000000000003</v>
      </c>
      <c r="Q385">
        <v>-118.40049999999999</v>
      </c>
      <c r="R385" t="s">
        <v>245</v>
      </c>
      <c r="S385" t="s">
        <v>246</v>
      </c>
      <c r="T385" t="s">
        <v>7689</v>
      </c>
      <c r="V385" t="s">
        <v>7690</v>
      </c>
      <c r="W385">
        <v>366651107</v>
      </c>
      <c r="X385">
        <v>8741</v>
      </c>
      <c r="Y385" t="s">
        <v>297</v>
      </c>
      <c r="Z385" t="s">
        <v>7691</v>
      </c>
      <c r="AA385">
        <v>2020</v>
      </c>
      <c r="AC385">
        <v>0</v>
      </c>
      <c r="AF385">
        <v>10</v>
      </c>
      <c r="AG385">
        <v>1</v>
      </c>
      <c r="AI385" t="s">
        <v>7692</v>
      </c>
      <c r="AJ385" s="27">
        <v>1</v>
      </c>
      <c r="AK385">
        <v>5</v>
      </c>
      <c r="AL385" s="27">
        <v>0</v>
      </c>
      <c r="AM385" s="24">
        <v>0</v>
      </c>
      <c r="AN385" s="27">
        <v>0</v>
      </c>
      <c r="AO385" s="24">
        <v>0</v>
      </c>
      <c r="AQ385">
        <v>3</v>
      </c>
      <c r="AS385" t="s">
        <v>7693</v>
      </c>
      <c r="AT385" s="27">
        <v>1</v>
      </c>
      <c r="AU385">
        <v>9</v>
      </c>
      <c r="AV385" s="21">
        <f t="shared" si="20"/>
        <v>90</v>
      </c>
      <c r="AW385">
        <v>1</v>
      </c>
      <c r="AY385" t="s">
        <v>7692</v>
      </c>
      <c r="AZ385" s="27">
        <v>1</v>
      </c>
      <c r="BA385">
        <v>9</v>
      </c>
      <c r="BB385" s="21">
        <f t="shared" si="21"/>
        <v>90</v>
      </c>
      <c r="BC385">
        <v>1</v>
      </c>
      <c r="BE385" t="s">
        <v>7692</v>
      </c>
      <c r="BF385" s="27">
        <v>1</v>
      </c>
      <c r="BI385">
        <v>3</v>
      </c>
      <c r="BK385" t="s">
        <v>7693</v>
      </c>
      <c r="BL385" s="27">
        <v>1</v>
      </c>
      <c r="BM385">
        <v>3</v>
      </c>
      <c r="BO385" t="s">
        <v>7693</v>
      </c>
      <c r="BP385" s="27">
        <v>1</v>
      </c>
      <c r="BQ385">
        <v>3</v>
      </c>
      <c r="BR385" s="21">
        <f t="shared" si="22"/>
        <v>30</v>
      </c>
      <c r="BT385">
        <v>1</v>
      </c>
      <c r="BV385" t="s">
        <v>7692</v>
      </c>
      <c r="BW385" s="27">
        <v>1</v>
      </c>
      <c r="BX385">
        <v>1</v>
      </c>
      <c r="BY385" s="21">
        <f t="shared" si="23"/>
        <v>10</v>
      </c>
      <c r="BZ385">
        <v>1</v>
      </c>
      <c r="CA385">
        <v>1</v>
      </c>
      <c r="CC385" t="s">
        <v>7692</v>
      </c>
      <c r="CD385" s="27">
        <v>0</v>
      </c>
      <c r="CF385" t="s">
        <v>242</v>
      </c>
      <c r="CG385" t="s">
        <v>242</v>
      </c>
      <c r="CI385" s="27">
        <v>1</v>
      </c>
      <c r="CJ385" s="2" t="s">
        <v>7694</v>
      </c>
      <c r="CK385">
        <v>1</v>
      </c>
      <c r="CM385" t="s">
        <v>7692</v>
      </c>
      <c r="CN385" s="27">
        <v>0</v>
      </c>
      <c r="CO385" s="27">
        <v>0.5</v>
      </c>
      <c r="CP385" t="s">
        <v>242</v>
      </c>
      <c r="CQ385">
        <v>98.6</v>
      </c>
      <c r="CR385" t="s">
        <v>242</v>
      </c>
      <c r="CS385" s="2" t="s">
        <v>7695</v>
      </c>
      <c r="CU385" s="27">
        <v>1</v>
      </c>
      <c r="CV385" s="2" t="s">
        <v>7696</v>
      </c>
      <c r="CW385">
        <v>1</v>
      </c>
      <c r="CZ385" s="27">
        <v>1</v>
      </c>
      <c r="DA385">
        <v>516</v>
      </c>
      <c r="DB385">
        <v>2</v>
      </c>
      <c r="DD385" s="27">
        <v>1</v>
      </c>
      <c r="DE385" t="s">
        <v>242</v>
      </c>
      <c r="DF385" t="s">
        <v>242</v>
      </c>
      <c r="DG385" s="5">
        <v>3433</v>
      </c>
      <c r="DH385">
        <v>2</v>
      </c>
      <c r="DI385" t="s">
        <v>242</v>
      </c>
      <c r="DJ385" t="s">
        <v>242</v>
      </c>
      <c r="DL385" s="27">
        <v>1</v>
      </c>
      <c r="DM385">
        <v>6830</v>
      </c>
      <c r="DN385">
        <v>2</v>
      </c>
      <c r="DP385">
        <v>1</v>
      </c>
      <c r="DR385" t="s">
        <v>7692</v>
      </c>
      <c r="DS385" s="27">
        <v>0</v>
      </c>
      <c r="DU385" s="27">
        <v>0</v>
      </c>
      <c r="DW385" s="27">
        <v>0</v>
      </c>
      <c r="DY385" s="27">
        <v>1</v>
      </c>
      <c r="DZ385" s="2" t="s">
        <v>7697</v>
      </c>
      <c r="EA385" s="27">
        <v>0</v>
      </c>
      <c r="EC385" s="27">
        <v>0</v>
      </c>
      <c r="EE385" s="27">
        <v>0</v>
      </c>
      <c r="EG385" s="27">
        <v>0</v>
      </c>
      <c r="EI385" s="27">
        <v>1</v>
      </c>
      <c r="EJ385" t="s">
        <v>1146</v>
      </c>
      <c r="EK385" s="27">
        <v>0</v>
      </c>
      <c r="EM385">
        <v>1</v>
      </c>
      <c r="EO385" t="s">
        <v>7692</v>
      </c>
      <c r="EP385" s="27">
        <v>0</v>
      </c>
      <c r="EQ385" t="s">
        <v>242</v>
      </c>
      <c r="ER385" t="s">
        <v>242</v>
      </c>
      <c r="EU385" t="s">
        <v>242</v>
      </c>
      <c r="EV385" t="s">
        <v>242</v>
      </c>
      <c r="EX385" s="27">
        <v>0</v>
      </c>
      <c r="EY385" t="s">
        <v>242</v>
      </c>
      <c r="FA385" s="27">
        <v>0</v>
      </c>
      <c r="FB385" t="s">
        <v>242</v>
      </c>
      <c r="FD385" s="27">
        <v>0</v>
      </c>
      <c r="FE385" t="s">
        <v>242</v>
      </c>
      <c r="FG385" s="27">
        <v>0</v>
      </c>
      <c r="FH385" t="s">
        <v>242</v>
      </c>
      <c r="FJ385" t="s">
        <v>242</v>
      </c>
      <c r="FM385" s="27">
        <v>0</v>
      </c>
      <c r="FN385" t="s">
        <v>242</v>
      </c>
      <c r="FO385" t="s">
        <v>242</v>
      </c>
      <c r="FP385" t="s">
        <v>242</v>
      </c>
      <c r="FR385" s="27">
        <v>1</v>
      </c>
      <c r="FS385">
        <v>44.5</v>
      </c>
      <c r="FT385">
        <v>2</v>
      </c>
      <c r="FV385" s="27">
        <v>1</v>
      </c>
      <c r="FW385">
        <v>4</v>
      </c>
      <c r="FX385">
        <v>6.6</v>
      </c>
      <c r="FY385">
        <v>75.599999999999994</v>
      </c>
      <c r="FZ385">
        <v>8.4</v>
      </c>
      <c r="GA385" t="s">
        <v>242</v>
      </c>
      <c r="GB385" t="s">
        <v>242</v>
      </c>
      <c r="GC385" t="s">
        <v>242</v>
      </c>
      <c r="GD385">
        <v>1</v>
      </c>
      <c r="GF385">
        <v>1</v>
      </c>
      <c r="GH385" t="s">
        <v>7692</v>
      </c>
      <c r="GI385" s="27">
        <v>0</v>
      </c>
      <c r="GJ385" t="s">
        <v>242</v>
      </c>
      <c r="GK385" t="s">
        <v>242</v>
      </c>
      <c r="GM385" t="s">
        <v>242</v>
      </c>
      <c r="GP385" s="27">
        <v>1</v>
      </c>
      <c r="GQ385">
        <v>105</v>
      </c>
      <c r="GR385" t="s">
        <v>7698</v>
      </c>
      <c r="GT385">
        <v>3</v>
      </c>
      <c r="GV385" t="s">
        <v>7693</v>
      </c>
      <c r="GW385" s="27">
        <v>0</v>
      </c>
      <c r="GY385" s="27">
        <v>0</v>
      </c>
      <c r="HA385" t="s">
        <v>242</v>
      </c>
      <c r="HD385" s="27">
        <v>1</v>
      </c>
      <c r="HE385" s="2" t="s">
        <v>7699</v>
      </c>
      <c r="HF385">
        <v>1</v>
      </c>
      <c r="HH385" t="s">
        <v>7692</v>
      </c>
      <c r="HI385">
        <v>0.66666666699999999</v>
      </c>
      <c r="HJ385">
        <v>1</v>
      </c>
      <c r="HK385">
        <v>0.75</v>
      </c>
      <c r="HL385">
        <v>1</v>
      </c>
      <c r="HM385">
        <v>0.2</v>
      </c>
      <c r="HN385">
        <v>0</v>
      </c>
      <c r="HO385">
        <v>0</v>
      </c>
      <c r="HP385">
        <v>0.66666666699999999</v>
      </c>
      <c r="HQ385">
        <v>0</v>
      </c>
      <c r="HR385">
        <v>1</v>
      </c>
      <c r="HS385">
        <v>0</v>
      </c>
      <c r="HT385">
        <v>1</v>
      </c>
      <c r="HU385">
        <v>1</v>
      </c>
      <c r="HV385">
        <v>0.80555555599999995</v>
      </c>
      <c r="HW385">
        <v>0.3</v>
      </c>
      <c r="HX385">
        <v>0.53333333299999997</v>
      </c>
      <c r="HY385">
        <v>0.54629629599999996</v>
      </c>
      <c r="HZ385" t="s">
        <v>7700</v>
      </c>
      <c r="IA385" t="s">
        <v>266</v>
      </c>
      <c r="IB385" t="s">
        <v>7689</v>
      </c>
      <c r="IC385">
        <v>4245.3209999999999</v>
      </c>
      <c r="ID385">
        <v>4099.4030000000002</v>
      </c>
      <c r="IE385">
        <v>4733.9620000000004</v>
      </c>
      <c r="IF385">
        <v>5475.8459999999995</v>
      </c>
      <c r="IG385">
        <v>4245.3209999999999</v>
      </c>
    </row>
    <row r="386" spans="1:241" customFormat="1" ht="14" customHeight="1" x14ac:dyDescent="0.2">
      <c r="A386">
        <v>385</v>
      </c>
      <c r="B386">
        <v>421</v>
      </c>
      <c r="C386" s="1">
        <v>44802.590277777781</v>
      </c>
      <c r="D386" s="1">
        <v>44802.591666666667</v>
      </c>
      <c r="E386">
        <v>0</v>
      </c>
      <c r="F386" t="s">
        <v>240</v>
      </c>
      <c r="G386">
        <v>100</v>
      </c>
      <c r="H386">
        <v>98</v>
      </c>
      <c r="I386">
        <v>1</v>
      </c>
      <c r="J386" s="1">
        <v>44802.591666666667</v>
      </c>
      <c r="K386" t="s">
        <v>7701</v>
      </c>
      <c r="L386" t="s">
        <v>242</v>
      </c>
      <c r="M386" t="s">
        <v>242</v>
      </c>
      <c r="N386" t="s">
        <v>7702</v>
      </c>
      <c r="O386" t="s">
        <v>7703</v>
      </c>
      <c r="P386">
        <v>34.029000000000003</v>
      </c>
      <c r="Q386">
        <v>-118.40049999999999</v>
      </c>
      <c r="R386" t="s">
        <v>245</v>
      </c>
      <c r="S386" t="s">
        <v>246</v>
      </c>
      <c r="T386" t="s">
        <v>7704</v>
      </c>
      <c r="V386" t="s">
        <v>7705</v>
      </c>
      <c r="W386">
        <v>315616102</v>
      </c>
      <c r="X386">
        <v>3576</v>
      </c>
      <c r="Y386" t="s">
        <v>297</v>
      </c>
      <c r="Z386" t="s">
        <v>621</v>
      </c>
      <c r="AA386">
        <v>2020</v>
      </c>
      <c r="AC386">
        <v>0</v>
      </c>
      <c r="AF386">
        <v>10</v>
      </c>
      <c r="AG386">
        <v>1</v>
      </c>
      <c r="AI386" t="s">
        <v>7706</v>
      </c>
      <c r="AJ386" s="27">
        <v>1</v>
      </c>
      <c r="AK386">
        <v>2</v>
      </c>
      <c r="AL386" s="27">
        <v>0</v>
      </c>
      <c r="AM386" s="24">
        <v>0</v>
      </c>
      <c r="AN386" s="27">
        <v>0</v>
      </c>
      <c r="AO386" s="24">
        <v>0</v>
      </c>
      <c r="AQ386">
        <v>3</v>
      </c>
      <c r="AS386" t="s">
        <v>7707</v>
      </c>
      <c r="AT386" s="27">
        <v>1</v>
      </c>
      <c r="AU386">
        <v>9</v>
      </c>
      <c r="AV386" s="21">
        <f t="shared" si="20"/>
        <v>90</v>
      </c>
      <c r="AW386">
        <v>1</v>
      </c>
      <c r="AY386" t="s">
        <v>7706</v>
      </c>
      <c r="AZ386" s="27">
        <v>1</v>
      </c>
      <c r="BA386">
        <v>9</v>
      </c>
      <c r="BB386" s="21">
        <f t="shared" si="21"/>
        <v>90</v>
      </c>
      <c r="BC386">
        <v>1</v>
      </c>
      <c r="BE386" t="s">
        <v>7706</v>
      </c>
      <c r="BF386" s="27">
        <v>1</v>
      </c>
      <c r="BI386">
        <v>3</v>
      </c>
      <c r="BK386" t="s">
        <v>7706</v>
      </c>
      <c r="BL386" s="27">
        <v>1</v>
      </c>
      <c r="BM386">
        <v>3</v>
      </c>
      <c r="BO386" t="s">
        <v>7706</v>
      </c>
      <c r="BP386" s="27">
        <v>1</v>
      </c>
      <c r="BQ386">
        <v>3</v>
      </c>
      <c r="BR386" s="21">
        <f t="shared" si="22"/>
        <v>30</v>
      </c>
      <c r="BT386">
        <v>1</v>
      </c>
      <c r="BV386" t="s">
        <v>7706</v>
      </c>
      <c r="BW386" s="27">
        <v>1</v>
      </c>
      <c r="BX386">
        <v>6</v>
      </c>
      <c r="BY386" s="21">
        <f t="shared" si="23"/>
        <v>60</v>
      </c>
      <c r="BZ386">
        <v>2</v>
      </c>
      <c r="CA386">
        <v>1</v>
      </c>
      <c r="CC386" t="s">
        <v>7706</v>
      </c>
      <c r="CD386" s="27">
        <v>0</v>
      </c>
      <c r="CF386" t="s">
        <v>242</v>
      </c>
      <c r="CG386" t="s">
        <v>242</v>
      </c>
      <c r="CI386" s="27">
        <v>1</v>
      </c>
      <c r="CJ386" s="2" t="s">
        <v>7708</v>
      </c>
      <c r="CK386">
        <v>1</v>
      </c>
      <c r="CM386" t="s">
        <v>7706</v>
      </c>
      <c r="CN386" s="27">
        <v>0</v>
      </c>
      <c r="CO386" s="27">
        <v>0</v>
      </c>
      <c r="CP386" t="s">
        <v>242</v>
      </c>
      <c r="CQ386" t="s">
        <v>242</v>
      </c>
      <c r="CR386" t="s">
        <v>242</v>
      </c>
      <c r="CU386" s="27">
        <v>0</v>
      </c>
      <c r="CW386" t="s">
        <v>242</v>
      </c>
      <c r="CZ386" s="27">
        <v>1</v>
      </c>
      <c r="DA386">
        <v>355</v>
      </c>
      <c r="DB386">
        <v>2</v>
      </c>
      <c r="DD386" s="27">
        <v>1</v>
      </c>
      <c r="DE386" t="s">
        <v>242</v>
      </c>
      <c r="DF386" t="s">
        <v>242</v>
      </c>
      <c r="DH386" t="s">
        <v>242</v>
      </c>
      <c r="DI386">
        <v>14287</v>
      </c>
      <c r="DJ386">
        <v>2</v>
      </c>
      <c r="DL386" s="27">
        <v>0</v>
      </c>
      <c r="DM386" t="s">
        <v>242</v>
      </c>
      <c r="DN386" t="s">
        <v>242</v>
      </c>
      <c r="DP386">
        <v>1</v>
      </c>
      <c r="DR386" t="s">
        <v>7706</v>
      </c>
      <c r="DS386" s="27">
        <v>0</v>
      </c>
      <c r="DU386" s="27">
        <v>0</v>
      </c>
      <c r="DW386" s="27">
        <v>0</v>
      </c>
      <c r="DY386" s="27">
        <v>0</v>
      </c>
      <c r="EA386" s="27">
        <v>0</v>
      </c>
      <c r="EC386" s="27">
        <v>0</v>
      </c>
      <c r="EE386" s="27">
        <v>0</v>
      </c>
      <c r="EG386" s="27">
        <v>0</v>
      </c>
      <c r="EI386" s="27">
        <v>0</v>
      </c>
      <c r="EK386" s="27">
        <v>0</v>
      </c>
      <c r="EM386">
        <v>1</v>
      </c>
      <c r="EO386" t="s">
        <v>7706</v>
      </c>
      <c r="EP386" s="27">
        <v>0</v>
      </c>
      <c r="EQ386" t="s">
        <v>242</v>
      </c>
      <c r="ER386" t="s">
        <v>242</v>
      </c>
      <c r="EU386" t="s">
        <v>242</v>
      </c>
      <c r="EV386" t="s">
        <v>242</v>
      </c>
      <c r="EX386" s="27">
        <v>0</v>
      </c>
      <c r="EY386" t="s">
        <v>242</v>
      </c>
      <c r="FA386" s="27">
        <v>0</v>
      </c>
      <c r="FB386" t="s">
        <v>242</v>
      </c>
      <c r="FD386" s="27">
        <v>0</v>
      </c>
      <c r="FE386" t="s">
        <v>242</v>
      </c>
      <c r="FG386" s="27">
        <v>0</v>
      </c>
      <c r="FH386" t="s">
        <v>242</v>
      </c>
      <c r="FJ386" t="s">
        <v>242</v>
      </c>
      <c r="FM386" s="27">
        <v>0</v>
      </c>
      <c r="FN386" t="s">
        <v>242</v>
      </c>
      <c r="FO386" t="s">
        <v>242</v>
      </c>
      <c r="FP386" t="s">
        <v>242</v>
      </c>
      <c r="FR386" s="27">
        <v>1</v>
      </c>
      <c r="FS386">
        <v>23.2</v>
      </c>
      <c r="FT386">
        <v>2</v>
      </c>
      <c r="FV386" s="27">
        <v>1</v>
      </c>
      <c r="FW386">
        <v>2.5</v>
      </c>
      <c r="FX386">
        <v>4.5</v>
      </c>
      <c r="FY386">
        <v>64.599999999999994</v>
      </c>
      <c r="FZ386">
        <v>24.6</v>
      </c>
      <c r="GA386" t="s">
        <v>242</v>
      </c>
      <c r="GB386" t="s">
        <v>242</v>
      </c>
      <c r="GC386" t="s">
        <v>242</v>
      </c>
      <c r="GD386">
        <v>1</v>
      </c>
      <c r="GF386">
        <v>5</v>
      </c>
      <c r="GG386" t="s">
        <v>7709</v>
      </c>
      <c r="GH386" t="s">
        <v>7710</v>
      </c>
      <c r="GI386" s="27">
        <v>0</v>
      </c>
      <c r="GJ386" t="s">
        <v>242</v>
      </c>
      <c r="GK386" t="s">
        <v>242</v>
      </c>
      <c r="GM386" t="s">
        <v>242</v>
      </c>
      <c r="GP386" s="27">
        <v>1</v>
      </c>
      <c r="GQ386">
        <v>55</v>
      </c>
      <c r="GR386" t="s">
        <v>7711</v>
      </c>
      <c r="GT386">
        <v>3</v>
      </c>
      <c r="GV386" t="s">
        <v>7707</v>
      </c>
      <c r="GW386" s="27">
        <v>0</v>
      </c>
      <c r="GY386" s="27">
        <v>0</v>
      </c>
      <c r="HA386" t="s">
        <v>242</v>
      </c>
      <c r="HD386" s="27">
        <v>1</v>
      </c>
      <c r="HE386" s="2" t="s">
        <v>7712</v>
      </c>
      <c r="HF386">
        <v>2</v>
      </c>
      <c r="HH386" t="s">
        <v>7713</v>
      </c>
      <c r="HI386">
        <v>0.66666666699999999</v>
      </c>
      <c r="HJ386">
        <v>1</v>
      </c>
      <c r="HK386">
        <v>0</v>
      </c>
      <c r="HL386">
        <v>0.66666666699999999</v>
      </c>
      <c r="HM386">
        <v>0</v>
      </c>
      <c r="HN386">
        <v>0</v>
      </c>
      <c r="HO386">
        <v>0</v>
      </c>
      <c r="HP386">
        <v>0.66666666699999999</v>
      </c>
      <c r="HQ386">
        <v>0</v>
      </c>
      <c r="HR386">
        <v>1</v>
      </c>
      <c r="HS386">
        <v>0</v>
      </c>
      <c r="HT386">
        <v>1</v>
      </c>
      <c r="HU386">
        <v>1</v>
      </c>
      <c r="HV386">
        <v>0.55555555599999995</v>
      </c>
      <c r="HW386">
        <v>0.16666666699999999</v>
      </c>
      <c r="HX386">
        <v>0.53333333299999997</v>
      </c>
      <c r="HY386">
        <v>0.41851851899999998</v>
      </c>
      <c r="HZ386" t="s">
        <v>7714</v>
      </c>
      <c r="IA386" t="s">
        <v>266</v>
      </c>
      <c r="IB386" t="s">
        <v>7704</v>
      </c>
      <c r="IC386">
        <v>2242.4470000000001</v>
      </c>
      <c r="ID386">
        <v>2350.8220000000001</v>
      </c>
      <c r="IE386">
        <v>2603.4160000000002</v>
      </c>
      <c r="IF386">
        <v>2695.8449999999998</v>
      </c>
      <c r="IG386">
        <v>2242.4470000000001</v>
      </c>
    </row>
    <row r="387" spans="1:241" customFormat="1" ht="14" customHeight="1" x14ac:dyDescent="0.2">
      <c r="A387">
        <v>386</v>
      </c>
      <c r="B387">
        <v>422</v>
      </c>
      <c r="C387" s="1">
        <v>44802.595833333333</v>
      </c>
      <c r="D387" s="1">
        <v>44802.597916666666</v>
      </c>
      <c r="E387">
        <v>0</v>
      </c>
      <c r="F387" t="s">
        <v>240</v>
      </c>
      <c r="G387">
        <v>100</v>
      </c>
      <c r="H387">
        <v>155</v>
      </c>
      <c r="I387">
        <v>1</v>
      </c>
      <c r="J387" s="1">
        <v>44802.597916666666</v>
      </c>
      <c r="K387" t="s">
        <v>7715</v>
      </c>
      <c r="L387" t="s">
        <v>242</v>
      </c>
      <c r="M387" t="s">
        <v>242</v>
      </c>
      <c r="N387" t="s">
        <v>7716</v>
      </c>
      <c r="O387" t="s">
        <v>7717</v>
      </c>
      <c r="P387">
        <v>34.029000000000003</v>
      </c>
      <c r="Q387">
        <v>-118.40049999999999</v>
      </c>
      <c r="R387" t="s">
        <v>245</v>
      </c>
      <c r="S387" t="s">
        <v>246</v>
      </c>
      <c r="T387" t="s">
        <v>7718</v>
      </c>
      <c r="V387" t="s">
        <v>7719</v>
      </c>
      <c r="W387" t="s">
        <v>7720</v>
      </c>
      <c r="X387">
        <v>6411</v>
      </c>
      <c r="Y387" t="s">
        <v>319</v>
      </c>
      <c r="Z387" t="s">
        <v>7721</v>
      </c>
      <c r="AA387">
        <v>2021</v>
      </c>
      <c r="AC387">
        <v>0</v>
      </c>
      <c r="AF387">
        <v>12</v>
      </c>
      <c r="AG387">
        <v>1</v>
      </c>
      <c r="AI387" t="s">
        <v>7722</v>
      </c>
      <c r="AJ387" s="27">
        <v>1</v>
      </c>
      <c r="AK387">
        <v>10</v>
      </c>
      <c r="AL387" s="27">
        <v>0</v>
      </c>
      <c r="AM387" s="24">
        <v>0</v>
      </c>
      <c r="AN387" s="27">
        <v>0</v>
      </c>
      <c r="AO387" s="24">
        <v>0</v>
      </c>
      <c r="AP387" t="s">
        <v>7723</v>
      </c>
      <c r="AQ387">
        <v>3</v>
      </c>
      <c r="AT387" s="27">
        <v>1</v>
      </c>
      <c r="AU387">
        <v>11</v>
      </c>
      <c r="AV387" s="21">
        <f t="shared" ref="AV387:AV448" si="24">AU387/AF387*100</f>
        <v>91.666666666666657</v>
      </c>
      <c r="AW387">
        <v>2</v>
      </c>
      <c r="AY387" t="s">
        <v>7724</v>
      </c>
      <c r="AZ387" s="27">
        <v>1</v>
      </c>
      <c r="BA387">
        <v>11</v>
      </c>
      <c r="BB387" s="21">
        <f t="shared" ref="BB387:BB450" si="25">BA387/AF387*100</f>
        <v>91.666666666666657</v>
      </c>
      <c r="BC387">
        <v>1</v>
      </c>
      <c r="BE387" t="s">
        <v>7722</v>
      </c>
      <c r="BF387" s="27">
        <v>1</v>
      </c>
      <c r="BG387">
        <v>7</v>
      </c>
      <c r="BI387">
        <v>3</v>
      </c>
      <c r="BL387" s="27">
        <v>1</v>
      </c>
      <c r="BM387">
        <v>2</v>
      </c>
      <c r="BP387" s="27">
        <v>1</v>
      </c>
      <c r="BQ387">
        <v>3</v>
      </c>
      <c r="BR387" s="21">
        <f t="shared" ref="BR387:BR450" si="26">BQ387/AF387*100</f>
        <v>25</v>
      </c>
      <c r="BT387">
        <v>1</v>
      </c>
      <c r="BW387" s="27">
        <v>1</v>
      </c>
      <c r="BX387">
        <v>3</v>
      </c>
      <c r="BY387" s="21">
        <f t="shared" ref="BY387:BY450" si="27">BX387/AF387*100</f>
        <v>25</v>
      </c>
      <c r="BZ387">
        <v>2</v>
      </c>
      <c r="CA387">
        <v>1</v>
      </c>
      <c r="CD387" s="27">
        <v>0</v>
      </c>
      <c r="CF387" t="s">
        <v>242</v>
      </c>
      <c r="CG387" t="s">
        <v>242</v>
      </c>
      <c r="CI387" s="27">
        <v>0</v>
      </c>
      <c r="CK387" t="s">
        <v>242</v>
      </c>
      <c r="CN387" s="27">
        <v>0</v>
      </c>
      <c r="CO387" s="27">
        <v>0</v>
      </c>
      <c r="CP387" t="s">
        <v>242</v>
      </c>
      <c r="CQ387" t="s">
        <v>242</v>
      </c>
      <c r="CR387" t="s">
        <v>242</v>
      </c>
      <c r="CU387" s="27">
        <v>1</v>
      </c>
      <c r="CV387" t="s">
        <v>7725</v>
      </c>
      <c r="CW387">
        <v>1</v>
      </c>
      <c r="CZ387" s="27">
        <v>1</v>
      </c>
      <c r="DA387">
        <v>1019</v>
      </c>
      <c r="DB387">
        <v>2</v>
      </c>
      <c r="DD387" s="27">
        <v>1</v>
      </c>
      <c r="DE387">
        <v>23288</v>
      </c>
      <c r="DF387">
        <v>2</v>
      </c>
      <c r="DG387">
        <v>22913</v>
      </c>
      <c r="DH387">
        <v>2</v>
      </c>
      <c r="DI387" t="s">
        <v>242</v>
      </c>
      <c r="DJ387" t="s">
        <v>242</v>
      </c>
      <c r="DL387" s="27">
        <v>0</v>
      </c>
      <c r="DM387" t="s">
        <v>242</v>
      </c>
      <c r="DN387" t="s">
        <v>242</v>
      </c>
      <c r="DP387">
        <v>4</v>
      </c>
      <c r="DR387" t="s">
        <v>7726</v>
      </c>
      <c r="DS387" s="27">
        <v>1</v>
      </c>
      <c r="DT387" t="s">
        <v>7727</v>
      </c>
      <c r="DU387" s="27">
        <v>1</v>
      </c>
      <c r="DV387" t="s">
        <v>7728</v>
      </c>
      <c r="DW387" s="27">
        <v>1</v>
      </c>
      <c r="DX387" t="s">
        <v>7729</v>
      </c>
      <c r="DY387" s="27">
        <v>1</v>
      </c>
      <c r="DZ387" s="2" t="s">
        <v>7730</v>
      </c>
      <c r="EA387" s="27">
        <v>1</v>
      </c>
      <c r="EB387" t="s">
        <v>7731</v>
      </c>
      <c r="EC387" s="27">
        <v>1</v>
      </c>
      <c r="ED387" s="2" t="s">
        <v>7732</v>
      </c>
      <c r="EE387" s="27">
        <v>1</v>
      </c>
      <c r="EF387" t="s">
        <v>7733</v>
      </c>
      <c r="EG387" s="27">
        <v>1</v>
      </c>
      <c r="EH387" t="s">
        <v>7734</v>
      </c>
      <c r="EI387" s="27">
        <v>1</v>
      </c>
      <c r="EJ387" t="s">
        <v>7735</v>
      </c>
      <c r="EK387" s="27">
        <v>1</v>
      </c>
      <c r="EL387" s="2" t="s">
        <v>7736</v>
      </c>
      <c r="EM387">
        <v>1</v>
      </c>
      <c r="EP387" s="27">
        <v>0</v>
      </c>
      <c r="EQ387" t="s">
        <v>242</v>
      </c>
      <c r="ER387" t="s">
        <v>242</v>
      </c>
      <c r="EU387" t="s">
        <v>242</v>
      </c>
      <c r="EV387" t="s">
        <v>242</v>
      </c>
      <c r="EX387" s="27">
        <v>0</v>
      </c>
      <c r="EY387" t="s">
        <v>242</v>
      </c>
      <c r="FA387" s="27">
        <v>0</v>
      </c>
      <c r="FB387" t="s">
        <v>242</v>
      </c>
      <c r="FD387" s="27">
        <v>0</v>
      </c>
      <c r="FE387" t="s">
        <v>242</v>
      </c>
      <c r="FG387" s="27">
        <v>0</v>
      </c>
      <c r="FH387" t="s">
        <v>242</v>
      </c>
      <c r="FJ387" t="s">
        <v>242</v>
      </c>
      <c r="FM387" s="27">
        <v>0</v>
      </c>
      <c r="FN387" t="s">
        <v>242</v>
      </c>
      <c r="FO387" t="s">
        <v>242</v>
      </c>
      <c r="FP387" t="s">
        <v>242</v>
      </c>
      <c r="FR387" s="27">
        <v>1</v>
      </c>
      <c r="FS387">
        <v>63</v>
      </c>
      <c r="FT387">
        <v>1</v>
      </c>
      <c r="FV387" s="27">
        <v>0.5</v>
      </c>
      <c r="FW387" t="s">
        <v>242</v>
      </c>
      <c r="FX387" t="s">
        <v>242</v>
      </c>
      <c r="FY387">
        <v>63</v>
      </c>
      <c r="FZ387" t="s">
        <v>242</v>
      </c>
      <c r="GA387" t="s">
        <v>242</v>
      </c>
      <c r="GB387" t="s">
        <v>242</v>
      </c>
      <c r="GC387" t="s">
        <v>242</v>
      </c>
      <c r="GD387">
        <v>1</v>
      </c>
      <c r="GF387">
        <v>1</v>
      </c>
      <c r="GI387" s="27">
        <v>0</v>
      </c>
      <c r="GJ387" t="s">
        <v>242</v>
      </c>
      <c r="GK387" t="s">
        <v>242</v>
      </c>
      <c r="GM387" t="s">
        <v>242</v>
      </c>
      <c r="GP387" s="27">
        <v>1</v>
      </c>
      <c r="GQ387">
        <v>262.7</v>
      </c>
      <c r="GR387" t="s">
        <v>7737</v>
      </c>
      <c r="GT387">
        <v>3</v>
      </c>
      <c r="GW387" s="27">
        <v>0</v>
      </c>
      <c r="GY387" s="27">
        <v>0</v>
      </c>
      <c r="HA387" t="s">
        <v>242</v>
      </c>
      <c r="HD387" s="27">
        <v>1</v>
      </c>
      <c r="HE387" t="s">
        <v>7738</v>
      </c>
      <c r="HF387">
        <v>1</v>
      </c>
      <c r="HI387">
        <v>0.66666666699999999</v>
      </c>
      <c r="HJ387">
        <v>0</v>
      </c>
      <c r="HK387">
        <v>0.5</v>
      </c>
      <c r="HL387">
        <v>0.66666666699999999</v>
      </c>
      <c r="HM387">
        <v>1</v>
      </c>
      <c r="HN387">
        <v>0</v>
      </c>
      <c r="HO387">
        <v>0</v>
      </c>
      <c r="HP387">
        <v>0.5</v>
      </c>
      <c r="HQ387">
        <v>0</v>
      </c>
      <c r="HR387">
        <v>1</v>
      </c>
      <c r="HS387">
        <v>0</v>
      </c>
      <c r="HT387">
        <v>1</v>
      </c>
      <c r="HU387">
        <v>1</v>
      </c>
      <c r="HV387">
        <v>0.38888888900000002</v>
      </c>
      <c r="HW387">
        <v>0.41666666699999999</v>
      </c>
      <c r="HX387">
        <v>0.5</v>
      </c>
      <c r="HY387">
        <v>0.43518518499999997</v>
      </c>
      <c r="HZ387" t="s">
        <v>7739</v>
      </c>
      <c r="IA387" t="s">
        <v>266</v>
      </c>
      <c r="IB387" t="s">
        <v>7718</v>
      </c>
      <c r="IC387">
        <v>10181.4</v>
      </c>
      <c r="ID387">
        <v>10120.700000000001</v>
      </c>
      <c r="IE387">
        <v>10201.4</v>
      </c>
      <c r="IF387">
        <v>10207.799999999999</v>
      </c>
      <c r="IG387">
        <v>10181.4</v>
      </c>
    </row>
    <row r="388" spans="1:241" customFormat="1" ht="14" customHeight="1" x14ac:dyDescent="0.2">
      <c r="A388">
        <v>387</v>
      </c>
      <c r="B388">
        <v>423</v>
      </c>
      <c r="C388" s="1">
        <v>44802.607638888891</v>
      </c>
      <c r="D388" s="1">
        <v>44802.61041666667</v>
      </c>
      <c r="E388">
        <v>0</v>
      </c>
      <c r="F388" t="s">
        <v>240</v>
      </c>
      <c r="G388">
        <v>100</v>
      </c>
      <c r="H388">
        <v>266</v>
      </c>
      <c r="I388">
        <v>1</v>
      </c>
      <c r="J388" s="1">
        <v>44802.61041666667</v>
      </c>
      <c r="K388" t="s">
        <v>7740</v>
      </c>
      <c r="L388" t="s">
        <v>242</v>
      </c>
      <c r="M388" t="s">
        <v>242</v>
      </c>
      <c r="N388" t="s">
        <v>7741</v>
      </c>
      <c r="O388" t="s">
        <v>7742</v>
      </c>
      <c r="P388">
        <v>34.029000000000003</v>
      </c>
      <c r="Q388">
        <v>-118.40049999999999</v>
      </c>
      <c r="R388" t="s">
        <v>245</v>
      </c>
      <c r="S388" t="s">
        <v>246</v>
      </c>
      <c r="T388" t="s">
        <v>7743</v>
      </c>
      <c r="U388" s="24">
        <v>766421</v>
      </c>
      <c r="V388" t="s">
        <v>7744</v>
      </c>
      <c r="W388">
        <v>11659109</v>
      </c>
      <c r="X388">
        <v>4512</v>
      </c>
      <c r="Y388" t="s">
        <v>476</v>
      </c>
      <c r="Z388" t="s">
        <v>4555</v>
      </c>
      <c r="AA388">
        <v>2020</v>
      </c>
      <c r="AC388">
        <v>0</v>
      </c>
      <c r="AF388">
        <v>13</v>
      </c>
      <c r="AG388">
        <v>3</v>
      </c>
      <c r="AI388" t="s">
        <v>7745</v>
      </c>
      <c r="AJ388" s="27">
        <v>1</v>
      </c>
      <c r="AK388">
        <v>8</v>
      </c>
      <c r="AL388" s="27">
        <v>1</v>
      </c>
      <c r="AM388">
        <v>3</v>
      </c>
      <c r="AN388" s="27">
        <v>1</v>
      </c>
      <c r="AO388">
        <v>6</v>
      </c>
      <c r="AQ388">
        <v>2</v>
      </c>
      <c r="AS388" t="s">
        <v>7746</v>
      </c>
      <c r="AT388" s="27">
        <v>1</v>
      </c>
      <c r="AU388">
        <v>11</v>
      </c>
      <c r="AV388" s="21">
        <f t="shared" si="24"/>
        <v>84.615384615384613</v>
      </c>
      <c r="AW388">
        <v>3</v>
      </c>
      <c r="AY388" t="s">
        <v>7745</v>
      </c>
      <c r="AZ388" s="27">
        <v>1</v>
      </c>
      <c r="BA388">
        <v>11</v>
      </c>
      <c r="BB388" s="21">
        <f t="shared" si="25"/>
        <v>84.615384615384613</v>
      </c>
      <c r="BC388">
        <v>3</v>
      </c>
      <c r="BE388" t="s">
        <v>7745</v>
      </c>
      <c r="BF388" s="27">
        <v>1</v>
      </c>
      <c r="BG388">
        <v>7</v>
      </c>
      <c r="BI388">
        <v>3</v>
      </c>
      <c r="BK388" t="s">
        <v>7745</v>
      </c>
      <c r="BL388" s="27">
        <v>1</v>
      </c>
      <c r="BM388">
        <v>3</v>
      </c>
      <c r="BO388" t="s">
        <v>7745</v>
      </c>
      <c r="BP388" s="27">
        <v>1</v>
      </c>
      <c r="BQ388">
        <v>4</v>
      </c>
      <c r="BR388" s="21">
        <f t="shared" si="26"/>
        <v>30.76923076923077</v>
      </c>
      <c r="BT388">
        <v>3</v>
      </c>
      <c r="BV388" t="s">
        <v>7745</v>
      </c>
      <c r="BW388" s="27">
        <v>0.5</v>
      </c>
      <c r="BX388">
        <v>5</v>
      </c>
      <c r="BY388" s="21">
        <f t="shared" si="27"/>
        <v>38.461538461538467</v>
      </c>
      <c r="BZ388">
        <v>1</v>
      </c>
      <c r="CA388">
        <v>3</v>
      </c>
      <c r="CC388" t="s">
        <v>7745</v>
      </c>
      <c r="CD388" s="27">
        <v>0.5</v>
      </c>
      <c r="CE388" s="2" t="s">
        <v>7747</v>
      </c>
      <c r="CF388">
        <v>3</v>
      </c>
      <c r="CG388" t="s">
        <v>242</v>
      </c>
      <c r="CH388" t="s">
        <v>7745</v>
      </c>
      <c r="CI388" s="27">
        <v>0.5</v>
      </c>
      <c r="CJ388" s="2" t="s">
        <v>7748</v>
      </c>
      <c r="CK388">
        <v>1</v>
      </c>
      <c r="CM388" t="s">
        <v>7749</v>
      </c>
      <c r="CN388" s="27">
        <v>0</v>
      </c>
      <c r="CO388" s="27">
        <v>0</v>
      </c>
      <c r="CP388" t="s">
        <v>242</v>
      </c>
      <c r="CQ388" t="s">
        <v>242</v>
      </c>
      <c r="CR388" t="s">
        <v>242</v>
      </c>
      <c r="CU388" s="27">
        <v>0.5</v>
      </c>
      <c r="CV388" s="2" t="s">
        <v>7750</v>
      </c>
      <c r="CW388">
        <v>5</v>
      </c>
      <c r="CX388" t="s">
        <v>7751</v>
      </c>
      <c r="CY388" t="s">
        <v>7752</v>
      </c>
      <c r="CZ388" s="27">
        <v>1</v>
      </c>
      <c r="DA388">
        <v>4143572</v>
      </c>
      <c r="DB388">
        <v>2</v>
      </c>
      <c r="DD388" s="27">
        <v>1</v>
      </c>
      <c r="DE388" t="s">
        <v>242</v>
      </c>
      <c r="DF388" t="s">
        <v>242</v>
      </c>
      <c r="DH388" t="s">
        <v>242</v>
      </c>
      <c r="DI388">
        <v>10431</v>
      </c>
      <c r="DJ388">
        <v>2</v>
      </c>
      <c r="DL388" s="27">
        <v>0</v>
      </c>
      <c r="DM388" t="s">
        <v>242</v>
      </c>
      <c r="DN388" t="s">
        <v>242</v>
      </c>
      <c r="DP388">
        <v>1</v>
      </c>
      <c r="DR388" t="s">
        <v>7749</v>
      </c>
      <c r="DS388" s="27">
        <v>1</v>
      </c>
      <c r="DT388" s="2" t="s">
        <v>7753</v>
      </c>
      <c r="DU388" s="27">
        <v>1</v>
      </c>
      <c r="DV388" s="2" t="s">
        <v>7754</v>
      </c>
      <c r="DW388" s="27">
        <v>0.5</v>
      </c>
      <c r="DX388" s="2" t="s">
        <v>7755</v>
      </c>
      <c r="DY388" s="27">
        <v>0.5</v>
      </c>
      <c r="DZ388" t="s">
        <v>7756</v>
      </c>
      <c r="EA388" s="27">
        <v>0</v>
      </c>
      <c r="EC388" s="27">
        <v>1</v>
      </c>
      <c r="ED388" s="2" t="s">
        <v>7757</v>
      </c>
      <c r="EE388" s="27">
        <v>1</v>
      </c>
      <c r="EF388" s="2" t="s">
        <v>7758</v>
      </c>
      <c r="EG388" s="27">
        <v>0.5</v>
      </c>
      <c r="EH388" t="s">
        <v>7759</v>
      </c>
      <c r="EI388" s="27">
        <v>0.5</v>
      </c>
      <c r="EJ388" s="2" t="s">
        <v>7760</v>
      </c>
      <c r="EK388" s="27">
        <v>1</v>
      </c>
      <c r="EL388" s="2" t="s">
        <v>7761</v>
      </c>
      <c r="EM388">
        <v>1</v>
      </c>
      <c r="EO388" t="s">
        <v>7749</v>
      </c>
      <c r="EP388" s="27">
        <v>0</v>
      </c>
      <c r="EQ388" t="s">
        <v>242</v>
      </c>
      <c r="ER388" t="s">
        <v>242</v>
      </c>
      <c r="EU388" t="s">
        <v>242</v>
      </c>
      <c r="EV388" t="s">
        <v>242</v>
      </c>
      <c r="EX388" s="27">
        <v>0</v>
      </c>
      <c r="EY388" t="s">
        <v>242</v>
      </c>
      <c r="FA388" s="27">
        <v>0</v>
      </c>
      <c r="FB388" t="s">
        <v>242</v>
      </c>
      <c r="FD388" s="27">
        <v>1</v>
      </c>
      <c r="FE388">
        <v>37.5</v>
      </c>
      <c r="FF388" t="s">
        <v>7762</v>
      </c>
      <c r="FG388" s="27">
        <v>0</v>
      </c>
      <c r="FH388" t="s">
        <v>242</v>
      </c>
      <c r="FJ388">
        <v>1</v>
      </c>
      <c r="FL388" t="s">
        <v>7749</v>
      </c>
      <c r="FM388" s="27">
        <v>0</v>
      </c>
      <c r="FN388" t="s">
        <v>242</v>
      </c>
      <c r="FO388" t="s">
        <v>242</v>
      </c>
      <c r="FP388" t="s">
        <v>242</v>
      </c>
      <c r="FR388" s="27">
        <v>1</v>
      </c>
      <c r="FS388">
        <v>54</v>
      </c>
      <c r="FT388">
        <v>3</v>
      </c>
      <c r="FV388" s="27">
        <v>1</v>
      </c>
      <c r="FW388">
        <v>5.8</v>
      </c>
      <c r="FX388">
        <v>10.4</v>
      </c>
      <c r="FY388">
        <v>68.099999999999994</v>
      </c>
      <c r="FZ388">
        <v>8.4</v>
      </c>
      <c r="GA388" t="s">
        <v>242</v>
      </c>
      <c r="GB388" t="s">
        <v>242</v>
      </c>
      <c r="GC388" t="s">
        <v>242</v>
      </c>
      <c r="GD388">
        <v>3</v>
      </c>
      <c r="GE388" s="2" t="s">
        <v>7763</v>
      </c>
      <c r="GF388">
        <v>1</v>
      </c>
      <c r="GH388" t="s">
        <v>7749</v>
      </c>
      <c r="GI388" s="27">
        <v>0</v>
      </c>
      <c r="GJ388" t="s">
        <v>242</v>
      </c>
      <c r="GK388" t="s">
        <v>242</v>
      </c>
      <c r="GM388" t="s">
        <v>242</v>
      </c>
      <c r="GP388" s="44">
        <v>1</v>
      </c>
      <c r="GQ388">
        <v>99.21</v>
      </c>
      <c r="GT388" t="s">
        <v>242</v>
      </c>
      <c r="GW388" s="27">
        <v>0.5</v>
      </c>
      <c r="GX388" s="2" t="s">
        <v>7764</v>
      </c>
      <c r="GY388" s="27">
        <v>0</v>
      </c>
      <c r="HA388">
        <v>5</v>
      </c>
      <c r="HB388" t="s">
        <v>7765</v>
      </c>
      <c r="HC388" t="s">
        <v>7766</v>
      </c>
      <c r="HD388" s="27">
        <v>0.5</v>
      </c>
      <c r="HE388" s="2" t="s">
        <v>7767</v>
      </c>
      <c r="HF388">
        <v>1</v>
      </c>
      <c r="HH388" t="s">
        <v>7749</v>
      </c>
      <c r="HI388">
        <v>0.88888888899999996</v>
      </c>
      <c r="HJ388">
        <v>0.5</v>
      </c>
      <c r="HK388">
        <v>0.25</v>
      </c>
      <c r="HL388">
        <v>0.66666666699999999</v>
      </c>
      <c r="HM388">
        <v>0.7</v>
      </c>
      <c r="HN388">
        <v>0</v>
      </c>
      <c r="HO388">
        <v>0.25</v>
      </c>
      <c r="HP388">
        <v>0.66666666699999999</v>
      </c>
      <c r="HQ388">
        <v>0</v>
      </c>
      <c r="HR388">
        <v>0</v>
      </c>
      <c r="HS388">
        <v>0.25</v>
      </c>
      <c r="HT388">
        <v>0.5</v>
      </c>
      <c r="HU388">
        <v>1</v>
      </c>
      <c r="HV388">
        <v>0.54629629599999996</v>
      </c>
      <c r="HW388">
        <v>0.40416666699999998</v>
      </c>
      <c r="HX388">
        <v>0.28333333300000002</v>
      </c>
      <c r="HY388">
        <v>0.41126543199999999</v>
      </c>
      <c r="HZ388" t="s">
        <v>7768</v>
      </c>
      <c r="IA388" t="s">
        <v>266</v>
      </c>
      <c r="IB388" t="s">
        <v>7743</v>
      </c>
      <c r="IC388">
        <v>8781</v>
      </c>
      <c r="ID388">
        <v>3566</v>
      </c>
      <c r="IE388">
        <v>6176</v>
      </c>
      <c r="IF388">
        <v>9646</v>
      </c>
      <c r="IG388">
        <v>8781</v>
      </c>
    </row>
    <row r="389" spans="1:241" customFormat="1" ht="14" customHeight="1" x14ac:dyDescent="0.2">
      <c r="A389">
        <v>388</v>
      </c>
      <c r="B389">
        <v>424</v>
      </c>
      <c r="C389" s="1">
        <v>44802.611111111109</v>
      </c>
      <c r="D389" s="1">
        <v>44802.612500000003</v>
      </c>
      <c r="E389">
        <v>0</v>
      </c>
      <c r="F389" t="s">
        <v>240</v>
      </c>
      <c r="G389">
        <v>100</v>
      </c>
      <c r="H389">
        <v>131</v>
      </c>
      <c r="I389">
        <v>1</v>
      </c>
      <c r="J389" s="1">
        <v>44802.612500000003</v>
      </c>
      <c r="K389" t="s">
        <v>7769</v>
      </c>
      <c r="L389" t="s">
        <v>242</v>
      </c>
      <c r="M389" t="s">
        <v>242</v>
      </c>
      <c r="N389" t="s">
        <v>7770</v>
      </c>
      <c r="O389" t="s">
        <v>7771</v>
      </c>
      <c r="P389">
        <v>34.029000000000003</v>
      </c>
      <c r="Q389">
        <v>-118.40049999999999</v>
      </c>
      <c r="R389" t="s">
        <v>245</v>
      </c>
      <c r="S389" t="s">
        <v>246</v>
      </c>
      <c r="T389" t="s">
        <v>7772</v>
      </c>
      <c r="V389" t="s">
        <v>7773</v>
      </c>
      <c r="W389" t="s">
        <v>7774</v>
      </c>
      <c r="X389">
        <v>4922</v>
      </c>
      <c r="Y389" t="s">
        <v>248</v>
      </c>
      <c r="Z389" t="s">
        <v>7775</v>
      </c>
      <c r="AA389">
        <v>2020</v>
      </c>
      <c r="AC389">
        <v>0.5</v>
      </c>
      <c r="AD389">
        <v>13</v>
      </c>
      <c r="AF389">
        <v>15</v>
      </c>
      <c r="AG389">
        <v>3</v>
      </c>
      <c r="AI389" t="s">
        <v>7776</v>
      </c>
      <c r="AJ389" s="27">
        <v>1</v>
      </c>
      <c r="AK389">
        <v>9</v>
      </c>
      <c r="AL389" s="27">
        <v>0</v>
      </c>
      <c r="AM389" s="24">
        <v>0</v>
      </c>
      <c r="AN389" s="27">
        <v>0</v>
      </c>
      <c r="AO389" s="24">
        <v>0</v>
      </c>
      <c r="AQ389">
        <v>3</v>
      </c>
      <c r="AS389" t="s">
        <v>7776</v>
      </c>
      <c r="AT389" s="27">
        <v>1</v>
      </c>
      <c r="AU389">
        <v>12</v>
      </c>
      <c r="AV389" s="21">
        <f t="shared" si="24"/>
        <v>80</v>
      </c>
      <c r="AW389">
        <v>3</v>
      </c>
      <c r="AY389" t="s">
        <v>7776</v>
      </c>
      <c r="AZ389" s="27">
        <v>1</v>
      </c>
      <c r="BA389">
        <v>12</v>
      </c>
      <c r="BB389" s="21">
        <f t="shared" si="25"/>
        <v>80</v>
      </c>
      <c r="BC389">
        <v>3</v>
      </c>
      <c r="BE389" t="s">
        <v>7776</v>
      </c>
      <c r="BF389" s="27">
        <v>1</v>
      </c>
      <c r="BI389">
        <v>3</v>
      </c>
      <c r="BK389" t="s">
        <v>7776</v>
      </c>
      <c r="BL389" s="27">
        <v>1</v>
      </c>
      <c r="BM389">
        <v>3</v>
      </c>
      <c r="BO389" t="s">
        <v>7776</v>
      </c>
      <c r="BP389" s="27">
        <v>1</v>
      </c>
      <c r="BQ389">
        <v>2</v>
      </c>
      <c r="BR389" s="21">
        <f t="shared" si="26"/>
        <v>13.333333333333334</v>
      </c>
      <c r="BT389">
        <v>1</v>
      </c>
      <c r="BV389" t="s">
        <v>7777</v>
      </c>
      <c r="BW389" s="27">
        <v>1</v>
      </c>
      <c r="BX389">
        <v>1</v>
      </c>
      <c r="BY389" s="21">
        <f t="shared" si="27"/>
        <v>6.666666666666667</v>
      </c>
      <c r="BZ389">
        <v>1</v>
      </c>
      <c r="CA389">
        <v>1</v>
      </c>
      <c r="CC389" t="s">
        <v>7777</v>
      </c>
      <c r="CD389" s="27">
        <v>0</v>
      </c>
      <c r="CF389" t="s">
        <v>242</v>
      </c>
      <c r="CG389" t="s">
        <v>242</v>
      </c>
      <c r="CI389" s="27">
        <v>0</v>
      </c>
      <c r="CK389" t="s">
        <v>242</v>
      </c>
      <c r="CN389" s="27">
        <v>0</v>
      </c>
      <c r="CO389" s="27">
        <v>0</v>
      </c>
      <c r="CP389" t="s">
        <v>242</v>
      </c>
      <c r="CQ389" t="s">
        <v>242</v>
      </c>
      <c r="CR389" t="s">
        <v>242</v>
      </c>
      <c r="CU389" s="27">
        <v>1</v>
      </c>
      <c r="CV389" s="2" t="s">
        <v>7778</v>
      </c>
      <c r="CW389">
        <v>1</v>
      </c>
      <c r="CY389" t="s">
        <v>7777</v>
      </c>
      <c r="CZ389" s="27">
        <v>1</v>
      </c>
      <c r="DA389">
        <v>15600000</v>
      </c>
      <c r="DB389">
        <v>2</v>
      </c>
      <c r="DD389" s="27">
        <v>1</v>
      </c>
      <c r="DE389">
        <v>3100000</v>
      </c>
      <c r="DF389">
        <v>2</v>
      </c>
      <c r="DG389">
        <v>2900000</v>
      </c>
      <c r="DH389">
        <v>2</v>
      </c>
      <c r="DI389" t="s">
        <v>242</v>
      </c>
      <c r="DJ389" t="s">
        <v>242</v>
      </c>
      <c r="DL389" s="27">
        <v>0</v>
      </c>
      <c r="DM389" t="s">
        <v>242</v>
      </c>
      <c r="DN389" t="s">
        <v>242</v>
      </c>
      <c r="DP389">
        <v>1</v>
      </c>
      <c r="DR389" t="s">
        <v>7777</v>
      </c>
      <c r="DS389" s="27">
        <v>1</v>
      </c>
      <c r="DT389" s="2" t="s">
        <v>7779</v>
      </c>
      <c r="DU389" s="27">
        <v>1</v>
      </c>
      <c r="DV389" s="2" t="s">
        <v>7780</v>
      </c>
      <c r="DW389" s="27">
        <v>1</v>
      </c>
      <c r="DX389" s="2" t="s">
        <v>7781</v>
      </c>
      <c r="DY389" s="27">
        <v>1</v>
      </c>
      <c r="DZ389" s="2" t="s">
        <v>7782</v>
      </c>
      <c r="EA389" s="27">
        <v>1</v>
      </c>
      <c r="EB389" s="2" t="s">
        <v>7783</v>
      </c>
      <c r="EC389" s="27">
        <v>1</v>
      </c>
      <c r="ED389" s="2" t="s">
        <v>7784</v>
      </c>
      <c r="EE389" s="27">
        <v>1</v>
      </c>
      <c r="EF389" s="2" t="s">
        <v>7784</v>
      </c>
      <c r="EG389" s="27">
        <v>1</v>
      </c>
      <c r="EH389" s="2" t="s">
        <v>7784</v>
      </c>
      <c r="EI389" s="27">
        <v>1</v>
      </c>
      <c r="EJ389" t="s">
        <v>7785</v>
      </c>
      <c r="EK389" s="27">
        <v>1</v>
      </c>
      <c r="EL389" s="2" t="s">
        <v>7786</v>
      </c>
      <c r="EM389">
        <v>1</v>
      </c>
      <c r="EO389" t="s">
        <v>7777</v>
      </c>
      <c r="EP389" s="27">
        <v>0.5</v>
      </c>
      <c r="EQ389" t="s">
        <v>242</v>
      </c>
      <c r="ER389" t="s">
        <v>242</v>
      </c>
      <c r="ES389" t="s">
        <v>7787</v>
      </c>
      <c r="EU389">
        <v>1</v>
      </c>
      <c r="EV389" t="s">
        <v>242</v>
      </c>
      <c r="EW389" t="s">
        <v>7777</v>
      </c>
      <c r="EX389" s="27">
        <v>1</v>
      </c>
      <c r="EY389">
        <v>1208</v>
      </c>
      <c r="EZ389" t="s">
        <v>7788</v>
      </c>
      <c r="FA389" s="27">
        <v>0</v>
      </c>
      <c r="FB389" t="s">
        <v>242</v>
      </c>
      <c r="FD389" s="27">
        <v>1</v>
      </c>
      <c r="FE389">
        <v>1208</v>
      </c>
      <c r="FF389" t="s">
        <v>7788</v>
      </c>
      <c r="FG389" s="27">
        <v>0</v>
      </c>
      <c r="FH389" t="s">
        <v>242</v>
      </c>
      <c r="FJ389">
        <v>1</v>
      </c>
      <c r="FL389" t="s">
        <v>7777</v>
      </c>
      <c r="FM389" s="27">
        <v>1</v>
      </c>
      <c r="FN389">
        <v>10</v>
      </c>
      <c r="FO389">
        <v>53</v>
      </c>
      <c r="FP389">
        <v>37</v>
      </c>
      <c r="FR389" s="27">
        <v>1</v>
      </c>
      <c r="FS389">
        <v>16</v>
      </c>
      <c r="FT389">
        <v>2</v>
      </c>
      <c r="FV389" s="27">
        <v>1</v>
      </c>
      <c r="FW389" t="s">
        <v>242</v>
      </c>
      <c r="FX389" t="s">
        <v>242</v>
      </c>
      <c r="FY389" t="s">
        <v>242</v>
      </c>
      <c r="FZ389" t="s">
        <v>242</v>
      </c>
      <c r="GA389" t="s">
        <v>242</v>
      </c>
      <c r="GB389" t="s">
        <v>242</v>
      </c>
      <c r="GC389" t="s">
        <v>242</v>
      </c>
      <c r="GD389">
        <v>2</v>
      </c>
      <c r="GE389" t="s">
        <v>7789</v>
      </c>
      <c r="GF389">
        <v>1</v>
      </c>
      <c r="GH389" t="s">
        <v>7777</v>
      </c>
      <c r="GI389" s="27">
        <v>0</v>
      </c>
      <c r="GJ389" t="s">
        <v>242</v>
      </c>
      <c r="GK389" t="s">
        <v>242</v>
      </c>
      <c r="GM389" t="s">
        <v>242</v>
      </c>
      <c r="GP389" s="27">
        <v>1</v>
      </c>
      <c r="GQ389">
        <v>0</v>
      </c>
      <c r="GR389" t="s">
        <v>7790</v>
      </c>
      <c r="GS389" t="s">
        <v>7791</v>
      </c>
      <c r="GT389">
        <v>3</v>
      </c>
      <c r="GV389" t="s">
        <v>7776</v>
      </c>
      <c r="GW389" s="27">
        <v>0</v>
      </c>
      <c r="GY389" s="27">
        <v>0</v>
      </c>
      <c r="HA389" t="s">
        <v>242</v>
      </c>
      <c r="HD389" s="27">
        <v>0</v>
      </c>
      <c r="HF389">
        <v>1</v>
      </c>
      <c r="HH389" t="s">
        <v>7777</v>
      </c>
      <c r="HI389">
        <v>0.66666666699999999</v>
      </c>
      <c r="HJ389">
        <v>0</v>
      </c>
      <c r="HK389">
        <v>0.5</v>
      </c>
      <c r="HL389">
        <v>0.66666666699999999</v>
      </c>
      <c r="HM389">
        <v>1</v>
      </c>
      <c r="HN389">
        <v>0.5</v>
      </c>
      <c r="HO389">
        <v>0.5</v>
      </c>
      <c r="HP389">
        <v>1</v>
      </c>
      <c r="HQ389">
        <v>0</v>
      </c>
      <c r="HR389">
        <v>1</v>
      </c>
      <c r="HS389">
        <v>0</v>
      </c>
      <c r="HT389">
        <v>0</v>
      </c>
      <c r="HU389">
        <v>1</v>
      </c>
      <c r="HV389">
        <v>0.38888888900000002</v>
      </c>
      <c r="HW389">
        <v>0.66666666699999999</v>
      </c>
      <c r="HX389">
        <v>0.4</v>
      </c>
      <c r="HY389">
        <v>0.48518518500000002</v>
      </c>
      <c r="HZ389" t="s">
        <v>7792</v>
      </c>
      <c r="IA389" t="s">
        <v>266</v>
      </c>
      <c r="IB389" t="s">
        <v>7772</v>
      </c>
      <c r="IC389">
        <v>13209</v>
      </c>
      <c r="ID389">
        <v>11700</v>
      </c>
      <c r="IE389">
        <v>16610</v>
      </c>
      <c r="IF389">
        <v>19200</v>
      </c>
      <c r="IG389">
        <v>13209</v>
      </c>
    </row>
    <row r="390" spans="1:241" customFormat="1" ht="14" customHeight="1" x14ac:dyDescent="0.2">
      <c r="A390">
        <v>389</v>
      </c>
      <c r="B390">
        <v>425</v>
      </c>
      <c r="C390" s="1">
        <v>44802.628472222219</v>
      </c>
      <c r="D390" s="1">
        <v>44802.629166666666</v>
      </c>
      <c r="E390">
        <v>0</v>
      </c>
      <c r="F390" t="s">
        <v>240</v>
      </c>
      <c r="G390">
        <v>100</v>
      </c>
      <c r="H390">
        <v>60</v>
      </c>
      <c r="I390">
        <v>1</v>
      </c>
      <c r="J390" s="1">
        <v>44802.629166666666</v>
      </c>
      <c r="K390" t="s">
        <v>7793</v>
      </c>
      <c r="L390" t="s">
        <v>242</v>
      </c>
      <c r="M390" t="s">
        <v>242</v>
      </c>
      <c r="N390" t="s">
        <v>7794</v>
      </c>
      <c r="O390" t="s">
        <v>7795</v>
      </c>
      <c r="P390">
        <v>34.029000000000003</v>
      </c>
      <c r="Q390">
        <v>-118.40049999999999</v>
      </c>
      <c r="R390" t="s">
        <v>245</v>
      </c>
      <c r="S390" t="s">
        <v>246</v>
      </c>
      <c r="T390" t="s">
        <v>7796</v>
      </c>
      <c r="V390" t="s">
        <v>7797</v>
      </c>
      <c r="W390" t="s">
        <v>7798</v>
      </c>
      <c r="X390">
        <v>4911</v>
      </c>
      <c r="Y390" t="s">
        <v>490</v>
      </c>
      <c r="Z390" t="s">
        <v>491</v>
      </c>
      <c r="AA390">
        <v>2020</v>
      </c>
      <c r="AC390">
        <v>0</v>
      </c>
      <c r="AF390">
        <v>11</v>
      </c>
      <c r="AG390">
        <v>3</v>
      </c>
      <c r="AI390" t="s">
        <v>7799</v>
      </c>
      <c r="AJ390" s="27">
        <v>1</v>
      </c>
      <c r="AK390">
        <v>10</v>
      </c>
      <c r="AL390" s="27">
        <v>1</v>
      </c>
      <c r="AM390">
        <v>10</v>
      </c>
      <c r="AN390" s="27">
        <v>1</v>
      </c>
      <c r="AO390">
        <v>10</v>
      </c>
      <c r="AP390" t="s">
        <v>7800</v>
      </c>
      <c r="AQ390">
        <v>3</v>
      </c>
      <c r="AS390" t="s">
        <v>7799</v>
      </c>
      <c r="AT390" s="27">
        <v>1</v>
      </c>
      <c r="AU390">
        <v>10</v>
      </c>
      <c r="AV390" s="21">
        <f t="shared" si="24"/>
        <v>90.909090909090907</v>
      </c>
      <c r="AW390">
        <v>3</v>
      </c>
      <c r="AY390" t="s">
        <v>7799</v>
      </c>
      <c r="AZ390" s="27">
        <v>1</v>
      </c>
      <c r="BA390">
        <v>10</v>
      </c>
      <c r="BB390" s="21">
        <f t="shared" si="25"/>
        <v>90.909090909090907</v>
      </c>
      <c r="BC390">
        <v>3</v>
      </c>
      <c r="BE390" t="s">
        <v>7799</v>
      </c>
      <c r="BF390" s="27">
        <v>1</v>
      </c>
      <c r="BG390">
        <v>8.5500000000000007</v>
      </c>
      <c r="BI390">
        <v>3</v>
      </c>
      <c r="BK390" t="s">
        <v>7799</v>
      </c>
      <c r="BL390" s="27">
        <v>1</v>
      </c>
      <c r="BM390">
        <v>3</v>
      </c>
      <c r="BO390" t="s">
        <v>7799</v>
      </c>
      <c r="BP390" s="27">
        <v>1</v>
      </c>
      <c r="BQ390">
        <v>3</v>
      </c>
      <c r="BR390" s="21">
        <f t="shared" si="26"/>
        <v>27.27272727272727</v>
      </c>
      <c r="BT390">
        <v>3</v>
      </c>
      <c r="BV390" t="s">
        <v>7799</v>
      </c>
      <c r="BW390" s="27">
        <v>1</v>
      </c>
      <c r="BX390">
        <v>4</v>
      </c>
      <c r="BY390" s="21">
        <f t="shared" si="27"/>
        <v>36.363636363636367</v>
      </c>
      <c r="BZ390">
        <v>2</v>
      </c>
      <c r="CA390">
        <v>3</v>
      </c>
      <c r="CC390" t="s">
        <v>7799</v>
      </c>
      <c r="CD390" s="27">
        <v>0</v>
      </c>
      <c r="CF390" t="s">
        <v>242</v>
      </c>
      <c r="CG390" t="s">
        <v>242</v>
      </c>
      <c r="CI390" s="27">
        <v>1</v>
      </c>
      <c r="CJ390" s="2" t="s">
        <v>7801</v>
      </c>
      <c r="CK390">
        <v>1</v>
      </c>
      <c r="CM390" t="s">
        <v>7802</v>
      </c>
      <c r="CN390" s="27">
        <v>0</v>
      </c>
      <c r="CO390" s="27">
        <v>0.5</v>
      </c>
      <c r="CP390" t="s">
        <v>242</v>
      </c>
      <c r="CQ390">
        <v>100</v>
      </c>
      <c r="CR390" t="s">
        <v>242</v>
      </c>
      <c r="CU390" s="27">
        <v>1</v>
      </c>
      <c r="CV390" s="2" t="s">
        <v>7803</v>
      </c>
      <c r="CW390">
        <v>1</v>
      </c>
      <c r="CY390" t="s">
        <v>7802</v>
      </c>
      <c r="CZ390" s="27">
        <v>1</v>
      </c>
      <c r="DA390">
        <v>173693</v>
      </c>
      <c r="DB390">
        <v>2</v>
      </c>
      <c r="DD390" s="27">
        <v>1</v>
      </c>
      <c r="DE390" t="s">
        <v>242</v>
      </c>
      <c r="DF390" t="s">
        <v>242</v>
      </c>
      <c r="DH390" t="s">
        <v>242</v>
      </c>
      <c r="DI390">
        <v>511638</v>
      </c>
      <c r="DJ390">
        <v>2</v>
      </c>
      <c r="DL390" s="27">
        <v>0</v>
      </c>
      <c r="DM390" t="s">
        <v>242</v>
      </c>
      <c r="DN390" t="s">
        <v>242</v>
      </c>
      <c r="DP390">
        <v>1</v>
      </c>
      <c r="DR390" t="s">
        <v>7802</v>
      </c>
      <c r="DS390" s="27">
        <v>0</v>
      </c>
      <c r="DU390" s="27">
        <v>0</v>
      </c>
      <c r="DW390" s="27">
        <v>1</v>
      </c>
      <c r="DX390" s="2" t="s">
        <v>7804</v>
      </c>
      <c r="DY390" s="27">
        <v>0</v>
      </c>
      <c r="EA390" s="27">
        <v>0.5</v>
      </c>
      <c r="EB390" s="2" t="s">
        <v>7805</v>
      </c>
      <c r="EC390" s="27">
        <v>1</v>
      </c>
      <c r="ED390" s="2" t="s">
        <v>7806</v>
      </c>
      <c r="EE390" s="27">
        <v>1</v>
      </c>
      <c r="EF390" s="2" t="s">
        <v>7806</v>
      </c>
      <c r="EG390" s="27">
        <v>0.5</v>
      </c>
      <c r="EH390" s="2" t="s">
        <v>7807</v>
      </c>
      <c r="EI390" s="27">
        <v>1</v>
      </c>
      <c r="EJ390" t="s">
        <v>7808</v>
      </c>
      <c r="EK390" s="27">
        <v>1</v>
      </c>
      <c r="EL390" s="2" t="s">
        <v>7809</v>
      </c>
      <c r="EM390">
        <v>1</v>
      </c>
      <c r="EO390" t="s">
        <v>7802</v>
      </c>
      <c r="EP390" s="27">
        <v>0.5</v>
      </c>
      <c r="EQ390" t="s">
        <v>242</v>
      </c>
      <c r="ER390" t="s">
        <v>242</v>
      </c>
      <c r="EU390">
        <v>2</v>
      </c>
      <c r="EV390" t="s">
        <v>242</v>
      </c>
      <c r="EW390" t="s">
        <v>7810</v>
      </c>
      <c r="EX390" s="27">
        <v>1</v>
      </c>
      <c r="EY390">
        <v>121076.6</v>
      </c>
      <c r="EZ390" t="s">
        <v>7811</v>
      </c>
      <c r="FA390" s="27">
        <v>1</v>
      </c>
      <c r="FB390">
        <v>0</v>
      </c>
      <c r="FD390" s="27">
        <v>1</v>
      </c>
      <c r="FE390">
        <v>88.7</v>
      </c>
      <c r="FF390" t="s">
        <v>7812</v>
      </c>
      <c r="FG390" s="27">
        <v>1</v>
      </c>
      <c r="FH390">
        <v>0</v>
      </c>
      <c r="FJ390">
        <v>1</v>
      </c>
      <c r="FL390" t="s">
        <v>7802</v>
      </c>
      <c r="FM390" s="27">
        <v>1</v>
      </c>
      <c r="FN390">
        <v>10</v>
      </c>
      <c r="FO390">
        <v>43</v>
      </c>
      <c r="FP390">
        <v>47</v>
      </c>
      <c r="FR390" s="27">
        <v>1</v>
      </c>
      <c r="FS390">
        <v>26</v>
      </c>
      <c r="FT390">
        <v>3</v>
      </c>
      <c r="FV390" s="27">
        <v>0.5</v>
      </c>
      <c r="FW390" t="s">
        <v>242</v>
      </c>
      <c r="FX390" t="s">
        <v>242</v>
      </c>
      <c r="FY390" t="s">
        <v>242</v>
      </c>
      <c r="FZ390" t="s">
        <v>242</v>
      </c>
      <c r="GA390" t="s">
        <v>242</v>
      </c>
      <c r="GB390" t="s">
        <v>242</v>
      </c>
      <c r="GC390" t="s">
        <v>242</v>
      </c>
      <c r="GD390">
        <v>3</v>
      </c>
      <c r="GE390" t="s">
        <v>7813</v>
      </c>
      <c r="GF390">
        <v>1</v>
      </c>
      <c r="GH390" t="s">
        <v>7802</v>
      </c>
      <c r="GI390" s="27">
        <v>0</v>
      </c>
      <c r="GJ390" t="s">
        <v>242</v>
      </c>
      <c r="GK390" t="s">
        <v>242</v>
      </c>
      <c r="GM390" t="s">
        <v>242</v>
      </c>
      <c r="GP390" s="27">
        <v>1</v>
      </c>
      <c r="GQ390">
        <v>104</v>
      </c>
      <c r="GR390" t="s">
        <v>7814</v>
      </c>
      <c r="GT390">
        <v>3</v>
      </c>
      <c r="GV390" t="s">
        <v>7815</v>
      </c>
      <c r="GW390" s="27">
        <v>0</v>
      </c>
      <c r="GY390" s="27">
        <v>0</v>
      </c>
      <c r="HA390" t="s">
        <v>242</v>
      </c>
      <c r="HD390" s="27">
        <v>1</v>
      </c>
      <c r="HE390" s="2" t="s">
        <v>7816</v>
      </c>
      <c r="HF390">
        <v>1</v>
      </c>
      <c r="HH390" t="s">
        <v>7802</v>
      </c>
      <c r="HI390">
        <v>0.88888888899999996</v>
      </c>
      <c r="HJ390">
        <v>1</v>
      </c>
      <c r="HK390">
        <v>0.75</v>
      </c>
      <c r="HL390">
        <v>0.66666666699999999</v>
      </c>
      <c r="HM390">
        <v>0.6</v>
      </c>
      <c r="HN390">
        <v>0.5</v>
      </c>
      <c r="HO390">
        <v>1</v>
      </c>
      <c r="HP390">
        <v>0.83333333300000001</v>
      </c>
      <c r="HQ390">
        <v>0</v>
      </c>
      <c r="HR390">
        <v>1</v>
      </c>
      <c r="HS390">
        <v>0</v>
      </c>
      <c r="HT390">
        <v>1</v>
      </c>
      <c r="HU390">
        <v>1</v>
      </c>
      <c r="HV390">
        <v>0.87962963000000005</v>
      </c>
      <c r="HW390">
        <v>0.69166666700000001</v>
      </c>
      <c r="HX390">
        <v>0.56666666700000001</v>
      </c>
      <c r="HY390">
        <v>0.71265432100000004</v>
      </c>
      <c r="HZ390" t="s">
        <v>7796</v>
      </c>
      <c r="IA390" t="s">
        <v>266</v>
      </c>
      <c r="IB390" t="s">
        <v>7796</v>
      </c>
      <c r="IC390">
        <v>8526.4699999999993</v>
      </c>
      <c r="ID390">
        <v>8904.43</v>
      </c>
      <c r="IE390">
        <v>9863.0849999999991</v>
      </c>
      <c r="IF390">
        <v>12289.335999999999</v>
      </c>
      <c r="IG390">
        <v>8526.4699999999993</v>
      </c>
    </row>
    <row r="391" spans="1:241" ht="14" customHeight="1" x14ac:dyDescent="0.2">
      <c r="A391" s="10">
        <v>390</v>
      </c>
      <c r="B391">
        <v>426</v>
      </c>
      <c r="C391" s="1">
        <v>44804.925694444442</v>
      </c>
      <c r="D391" s="1">
        <v>44806.9375</v>
      </c>
      <c r="E391">
        <v>0</v>
      </c>
      <c r="F391" t="s">
        <v>7817</v>
      </c>
      <c r="G391">
        <v>100</v>
      </c>
      <c r="H391">
        <v>173808</v>
      </c>
      <c r="I391">
        <v>1</v>
      </c>
      <c r="J391" s="1">
        <v>44806.9375</v>
      </c>
      <c r="K391" t="s">
        <v>7818</v>
      </c>
      <c r="L391" t="s">
        <v>242</v>
      </c>
      <c r="M391" t="s">
        <v>242</v>
      </c>
      <c r="N391" t="s">
        <v>7819</v>
      </c>
      <c r="O391" t="s">
        <v>7820</v>
      </c>
      <c r="P391">
        <v>34.064799999999998</v>
      </c>
      <c r="Q391">
        <v>-118.4414</v>
      </c>
      <c r="R391" t="s">
        <v>245</v>
      </c>
      <c r="S391" t="s">
        <v>246</v>
      </c>
      <c r="T391" s="22" t="s">
        <v>7821</v>
      </c>
      <c r="U391" s="22"/>
      <c r="V391" t="s">
        <v>7822</v>
      </c>
      <c r="W391" t="s">
        <v>7823</v>
      </c>
      <c r="X391">
        <v>1531</v>
      </c>
      <c r="Y391" s="10" t="s">
        <v>271</v>
      </c>
      <c r="Z391" s="10" t="s">
        <v>2346</v>
      </c>
      <c r="AA391" s="10">
        <v>2021</v>
      </c>
      <c r="AC391" s="10">
        <v>0</v>
      </c>
      <c r="AF391" s="10">
        <v>12</v>
      </c>
      <c r="AG391">
        <v>3</v>
      </c>
      <c r="AI391" t="s">
        <v>7824</v>
      </c>
      <c r="AJ391" s="22">
        <v>1</v>
      </c>
      <c r="AK391" s="10">
        <v>8</v>
      </c>
      <c r="AL391" s="22">
        <v>0</v>
      </c>
      <c r="AM391" s="19">
        <v>0</v>
      </c>
      <c r="AN391" s="22">
        <v>0</v>
      </c>
      <c r="AO391" s="19">
        <v>0</v>
      </c>
      <c r="AP391" s="2" t="s">
        <v>7825</v>
      </c>
      <c r="AQ391">
        <v>3</v>
      </c>
      <c r="AS391" t="s">
        <v>7824</v>
      </c>
      <c r="AT391" s="22">
        <v>1</v>
      </c>
      <c r="AU391" s="10">
        <v>10</v>
      </c>
      <c r="AV391" s="21">
        <f t="shared" si="24"/>
        <v>83.333333333333343</v>
      </c>
      <c r="AW391">
        <v>3</v>
      </c>
      <c r="AY391" t="s">
        <v>7824</v>
      </c>
      <c r="AZ391" s="22">
        <v>1</v>
      </c>
      <c r="BA391" s="10">
        <v>10</v>
      </c>
      <c r="BB391" s="21">
        <f t="shared" si="25"/>
        <v>83.333333333333343</v>
      </c>
      <c r="BC391">
        <v>3</v>
      </c>
      <c r="BE391" t="s">
        <v>7824</v>
      </c>
      <c r="BF391" s="22">
        <v>1</v>
      </c>
      <c r="BG391" s="10">
        <v>15.75</v>
      </c>
      <c r="BI391">
        <v>3</v>
      </c>
      <c r="BK391" t="s">
        <v>7824</v>
      </c>
      <c r="BL391" s="22">
        <v>1</v>
      </c>
      <c r="BM391">
        <v>3</v>
      </c>
      <c r="BO391" t="s">
        <v>7824</v>
      </c>
      <c r="BP391" s="22">
        <v>1</v>
      </c>
      <c r="BQ391" s="10">
        <v>3</v>
      </c>
      <c r="BR391" s="21">
        <f t="shared" si="26"/>
        <v>25</v>
      </c>
      <c r="BT391" s="10">
        <v>3</v>
      </c>
      <c r="BV391" s="10" t="s">
        <v>7824</v>
      </c>
      <c r="BW391" s="22">
        <v>0</v>
      </c>
      <c r="BX391" s="19">
        <v>0</v>
      </c>
      <c r="BY391" s="21">
        <f t="shared" si="27"/>
        <v>0</v>
      </c>
      <c r="BZ391" s="10" t="s">
        <v>242</v>
      </c>
      <c r="CA391" s="10" t="s">
        <v>242</v>
      </c>
      <c r="CD391" s="22">
        <v>0</v>
      </c>
      <c r="CF391" s="10" t="s">
        <v>242</v>
      </c>
      <c r="CG391" s="10" t="s">
        <v>242</v>
      </c>
      <c r="CI391" s="22">
        <v>0</v>
      </c>
      <c r="CK391" s="10" t="s">
        <v>242</v>
      </c>
      <c r="CN391" s="22">
        <v>0</v>
      </c>
      <c r="CO391" s="22">
        <v>0</v>
      </c>
      <c r="CP391" s="10" t="s">
        <v>242</v>
      </c>
      <c r="CQ391" s="10" t="s">
        <v>242</v>
      </c>
      <c r="CR391" s="10" t="s">
        <v>242</v>
      </c>
      <c r="CU391" s="22">
        <v>1</v>
      </c>
      <c r="CV391" s="10" t="s">
        <v>7826</v>
      </c>
      <c r="CW391" s="10">
        <v>5</v>
      </c>
      <c r="CX391" s="10" t="s">
        <v>7827</v>
      </c>
      <c r="CY391" s="10" t="s">
        <v>7828</v>
      </c>
      <c r="CZ391" s="22">
        <v>0</v>
      </c>
      <c r="DA391" s="10" t="s">
        <v>242</v>
      </c>
      <c r="DB391" s="10" t="s">
        <v>242</v>
      </c>
      <c r="DD391" s="22">
        <v>0</v>
      </c>
      <c r="DE391" s="10" t="s">
        <v>242</v>
      </c>
      <c r="DF391" s="10" t="s">
        <v>242</v>
      </c>
      <c r="DH391" s="10" t="s">
        <v>242</v>
      </c>
      <c r="DI391" s="10" t="s">
        <v>242</v>
      </c>
      <c r="DJ391" s="10" t="s">
        <v>242</v>
      </c>
      <c r="DL391" s="22">
        <v>0</v>
      </c>
      <c r="DM391" s="10" t="s">
        <v>242</v>
      </c>
      <c r="DN391" s="10" t="s">
        <v>242</v>
      </c>
      <c r="DP391" s="10" t="s">
        <v>242</v>
      </c>
      <c r="DS391" s="27">
        <v>1</v>
      </c>
      <c r="DT391" s="2" t="s">
        <v>7829</v>
      </c>
      <c r="DU391" s="27">
        <v>0</v>
      </c>
      <c r="DW391" s="27">
        <v>0</v>
      </c>
      <c r="DY391" s="27">
        <v>0</v>
      </c>
      <c r="EA391" s="27">
        <v>0</v>
      </c>
      <c r="EC391" s="27">
        <v>0</v>
      </c>
      <c r="EE391" s="27">
        <v>0</v>
      </c>
      <c r="EG391" s="27">
        <v>0</v>
      </c>
      <c r="EI391" s="27">
        <v>0</v>
      </c>
      <c r="EK391" s="27">
        <v>0</v>
      </c>
      <c r="EM391">
        <v>5</v>
      </c>
      <c r="EN391" t="s">
        <v>7830</v>
      </c>
      <c r="EO391" t="s">
        <v>7831</v>
      </c>
      <c r="EP391" s="22">
        <v>0</v>
      </c>
      <c r="EQ391" s="10" t="s">
        <v>242</v>
      </c>
      <c r="ER391" s="10" t="s">
        <v>242</v>
      </c>
      <c r="EU391" s="10" t="s">
        <v>242</v>
      </c>
      <c r="EV391" s="10" t="s">
        <v>242</v>
      </c>
      <c r="EX391" s="22">
        <v>0</v>
      </c>
      <c r="EY391" s="10" t="s">
        <v>242</v>
      </c>
      <c r="FA391" s="22">
        <v>0</v>
      </c>
      <c r="FB391" s="10" t="s">
        <v>242</v>
      </c>
      <c r="FD391" s="22">
        <v>0</v>
      </c>
      <c r="FE391" s="10" t="s">
        <v>242</v>
      </c>
      <c r="FG391" s="22">
        <v>0</v>
      </c>
      <c r="FH391" s="10" t="s">
        <v>242</v>
      </c>
      <c r="FJ391" s="10" t="s">
        <v>242</v>
      </c>
      <c r="FM391" s="22">
        <v>0</v>
      </c>
      <c r="FN391" s="10" t="s">
        <v>242</v>
      </c>
      <c r="FO391" s="10" t="s">
        <v>242</v>
      </c>
      <c r="FP391" s="10" t="s">
        <v>242</v>
      </c>
      <c r="FR391" s="22">
        <v>0</v>
      </c>
      <c r="FS391" s="10" t="s">
        <v>242</v>
      </c>
      <c r="FT391" s="10" t="s">
        <v>242</v>
      </c>
      <c r="FV391" s="22">
        <v>0</v>
      </c>
      <c r="FW391" s="10" t="s">
        <v>242</v>
      </c>
      <c r="FX391" s="10" t="s">
        <v>242</v>
      </c>
      <c r="FY391" s="10" t="s">
        <v>242</v>
      </c>
      <c r="FZ391" s="10" t="s">
        <v>242</v>
      </c>
      <c r="GA391" s="10" t="s">
        <v>242</v>
      </c>
      <c r="GB391" s="10" t="s">
        <v>242</v>
      </c>
      <c r="GC391" s="10" t="s">
        <v>242</v>
      </c>
      <c r="GD391" s="10" t="s">
        <v>242</v>
      </c>
      <c r="GF391" s="10" t="s">
        <v>242</v>
      </c>
      <c r="GI391" s="22">
        <v>0</v>
      </c>
      <c r="GJ391" s="10" t="s">
        <v>242</v>
      </c>
      <c r="GK391" s="10" t="s">
        <v>242</v>
      </c>
      <c r="GM391" s="10" t="s">
        <v>242</v>
      </c>
      <c r="GP391" s="22">
        <v>1</v>
      </c>
      <c r="GQ391" s="10">
        <v>58</v>
      </c>
      <c r="GR391" s="10" t="s">
        <v>7832</v>
      </c>
      <c r="GT391" s="10">
        <v>3</v>
      </c>
      <c r="GV391" s="10" t="s">
        <v>7833</v>
      </c>
      <c r="GW391" s="22">
        <v>0</v>
      </c>
      <c r="GY391" s="22">
        <v>0</v>
      </c>
      <c r="HA391" s="10" t="s">
        <v>242</v>
      </c>
      <c r="HD391" s="22">
        <v>0</v>
      </c>
      <c r="HF391" s="10" t="s">
        <v>242</v>
      </c>
      <c r="HI391" s="10">
        <v>0.55555555599999995</v>
      </c>
      <c r="HJ391" s="10">
        <v>0</v>
      </c>
      <c r="HK391" s="10">
        <v>0.5</v>
      </c>
      <c r="HL391" s="10">
        <v>0</v>
      </c>
      <c r="HM391" s="10">
        <v>0.1</v>
      </c>
      <c r="HN391" s="10">
        <v>0</v>
      </c>
      <c r="HO391" s="10">
        <v>0</v>
      </c>
      <c r="HP391" s="10">
        <v>0</v>
      </c>
      <c r="HQ391" s="10">
        <v>0</v>
      </c>
      <c r="HR391" s="10">
        <v>1</v>
      </c>
      <c r="HS391" s="10">
        <v>0</v>
      </c>
      <c r="HT391" s="10">
        <v>0</v>
      </c>
      <c r="HU391" s="10">
        <v>1</v>
      </c>
      <c r="HV391" s="10">
        <v>0.35185185200000002</v>
      </c>
      <c r="HW391" s="10">
        <v>2.5000000000000001E-2</v>
      </c>
      <c r="HX391" s="10">
        <v>0.2</v>
      </c>
      <c r="HY391" s="10">
        <v>0.19228395100000001</v>
      </c>
      <c r="HZ391" s="10" t="s">
        <v>7821</v>
      </c>
      <c r="IA391" s="10" t="s">
        <v>266</v>
      </c>
      <c r="IB391" s="10" t="s">
        <v>7821</v>
      </c>
      <c r="IC391" s="10">
        <v>7428.442</v>
      </c>
      <c r="ID391" s="10">
        <v>7566.04</v>
      </c>
      <c r="IE391" s="10">
        <v>8970.0619999999999</v>
      </c>
      <c r="IF391" s="10">
        <v>10580.288</v>
      </c>
      <c r="IG391" s="10">
        <v>7428.442</v>
      </c>
    </row>
    <row r="392" spans="1:241" ht="14" customHeight="1" x14ac:dyDescent="0.2">
      <c r="A392" s="10">
        <v>391</v>
      </c>
      <c r="B392">
        <v>427</v>
      </c>
      <c r="C392" s="1">
        <v>44805.018055555556</v>
      </c>
      <c r="D392" s="1">
        <v>44806.981944444444</v>
      </c>
      <c r="E392">
        <v>0</v>
      </c>
      <c r="F392" t="s">
        <v>7817</v>
      </c>
      <c r="G392">
        <v>100</v>
      </c>
      <c r="H392">
        <v>169627</v>
      </c>
      <c r="I392">
        <v>1</v>
      </c>
      <c r="J392" s="1">
        <v>44806.981944444444</v>
      </c>
      <c r="K392" t="s">
        <v>7834</v>
      </c>
      <c r="L392" t="s">
        <v>242</v>
      </c>
      <c r="M392" t="s">
        <v>242</v>
      </c>
      <c r="N392" t="s">
        <v>7835</v>
      </c>
      <c r="O392" t="s">
        <v>7836</v>
      </c>
      <c r="P392">
        <v>34.064799999999998</v>
      </c>
      <c r="Q392">
        <v>-118.4414</v>
      </c>
      <c r="R392" t="s">
        <v>245</v>
      </c>
      <c r="S392" t="s">
        <v>246</v>
      </c>
      <c r="T392" s="10" t="s">
        <v>7837</v>
      </c>
      <c r="V392" t="s">
        <v>7838</v>
      </c>
      <c r="W392">
        <v>651229106</v>
      </c>
      <c r="X392">
        <v>3089</v>
      </c>
      <c r="Y392" s="10" t="s">
        <v>271</v>
      </c>
      <c r="Z392" s="10" t="s">
        <v>2346</v>
      </c>
      <c r="AA392" s="10">
        <v>2021</v>
      </c>
      <c r="AC392" s="10">
        <v>0</v>
      </c>
      <c r="AF392" s="10">
        <v>10</v>
      </c>
      <c r="AG392">
        <v>3</v>
      </c>
      <c r="AI392" t="s">
        <v>7839</v>
      </c>
      <c r="AJ392" s="22">
        <v>1</v>
      </c>
      <c r="AK392" s="10">
        <v>3</v>
      </c>
      <c r="AL392" s="22">
        <v>0</v>
      </c>
      <c r="AM392" s="19">
        <v>0</v>
      </c>
      <c r="AN392" s="22">
        <v>1</v>
      </c>
      <c r="AO392" s="10">
        <v>1</v>
      </c>
      <c r="AQ392">
        <v>3</v>
      </c>
      <c r="AS392" t="s">
        <v>7840</v>
      </c>
      <c r="AT392" s="22">
        <v>1</v>
      </c>
      <c r="AU392" s="10">
        <v>9</v>
      </c>
      <c r="AV392" s="21">
        <f t="shared" si="24"/>
        <v>90</v>
      </c>
      <c r="AW392">
        <v>1</v>
      </c>
      <c r="AY392" t="s">
        <v>7841</v>
      </c>
      <c r="AZ392" s="22">
        <v>1</v>
      </c>
      <c r="BA392" s="10">
        <v>9</v>
      </c>
      <c r="BB392" s="21">
        <f t="shared" si="25"/>
        <v>90</v>
      </c>
      <c r="BC392">
        <v>1</v>
      </c>
      <c r="BE392" t="s">
        <v>7841</v>
      </c>
      <c r="BF392" s="22">
        <v>1</v>
      </c>
      <c r="BG392" s="10">
        <v>3.5</v>
      </c>
      <c r="BI392">
        <v>1</v>
      </c>
      <c r="BK392" t="s">
        <v>7841</v>
      </c>
      <c r="BL392" s="22">
        <v>1</v>
      </c>
      <c r="BM392">
        <v>3</v>
      </c>
      <c r="BO392" t="s">
        <v>7840</v>
      </c>
      <c r="BP392" s="22">
        <v>1</v>
      </c>
      <c r="BQ392" s="10">
        <v>2</v>
      </c>
      <c r="BR392" s="21">
        <f t="shared" si="26"/>
        <v>20</v>
      </c>
      <c r="BT392" s="10">
        <v>1</v>
      </c>
      <c r="BV392" s="10" t="s">
        <v>7841</v>
      </c>
      <c r="BW392" s="22">
        <v>1</v>
      </c>
      <c r="BX392" s="10">
        <v>3</v>
      </c>
      <c r="BY392" s="21">
        <f t="shared" si="27"/>
        <v>30</v>
      </c>
      <c r="BZ392" s="10">
        <v>2</v>
      </c>
      <c r="CA392" s="10">
        <v>1</v>
      </c>
      <c r="CC392" s="10" t="s">
        <v>7841</v>
      </c>
      <c r="CD392" s="22">
        <v>0</v>
      </c>
      <c r="CF392" s="10" t="s">
        <v>242</v>
      </c>
      <c r="CG392" s="10" t="s">
        <v>242</v>
      </c>
      <c r="CI392" s="22">
        <v>1</v>
      </c>
      <c r="CJ392" s="11" t="s">
        <v>7842</v>
      </c>
      <c r="CK392" s="10">
        <v>1</v>
      </c>
      <c r="CM392" s="10" t="s">
        <v>7841</v>
      </c>
      <c r="CN392" s="22">
        <v>0</v>
      </c>
      <c r="CO392" s="22">
        <v>1</v>
      </c>
      <c r="CP392" s="10" t="s">
        <v>242</v>
      </c>
      <c r="CQ392" s="10">
        <v>99</v>
      </c>
      <c r="CR392" s="10" t="s">
        <v>242</v>
      </c>
      <c r="CS392" s="10" t="s">
        <v>7843</v>
      </c>
      <c r="CT392" s="11" t="s">
        <v>7844</v>
      </c>
      <c r="CU392" s="22">
        <v>1</v>
      </c>
      <c r="CV392" s="11" t="s">
        <v>7845</v>
      </c>
      <c r="CW392" s="10">
        <v>1</v>
      </c>
      <c r="CY392" s="10" t="s">
        <v>7841</v>
      </c>
      <c r="CZ392" s="22">
        <v>0.5</v>
      </c>
      <c r="DA392" s="10" t="s">
        <v>242</v>
      </c>
      <c r="DB392" s="10">
        <v>2</v>
      </c>
      <c r="DC392" s="10" t="s">
        <v>7846</v>
      </c>
      <c r="DD392" s="22">
        <v>0.5</v>
      </c>
      <c r="DE392" s="10" t="s">
        <v>242</v>
      </c>
      <c r="DF392" s="10" t="s">
        <v>242</v>
      </c>
      <c r="DH392" s="10" t="s">
        <v>242</v>
      </c>
      <c r="DI392" s="10" t="s">
        <v>242</v>
      </c>
      <c r="DJ392" s="10" t="s">
        <v>242</v>
      </c>
      <c r="DK392" s="10" t="s">
        <v>7846</v>
      </c>
      <c r="DL392" s="22">
        <v>0</v>
      </c>
      <c r="DM392" s="10" t="s">
        <v>242</v>
      </c>
      <c r="DN392" s="10" t="s">
        <v>242</v>
      </c>
      <c r="DP392" s="10">
        <v>1</v>
      </c>
      <c r="DR392" s="10" t="s">
        <v>7841</v>
      </c>
      <c r="DS392" s="27">
        <v>1</v>
      </c>
      <c r="DT392" t="s">
        <v>7847</v>
      </c>
      <c r="DU392" s="27">
        <v>1</v>
      </c>
      <c r="DV392" s="2" t="s">
        <v>7848</v>
      </c>
      <c r="DW392" s="27">
        <v>1</v>
      </c>
      <c r="DX392" s="2" t="s">
        <v>7849</v>
      </c>
      <c r="DY392" s="27">
        <v>1</v>
      </c>
      <c r="DZ392" s="2" t="s">
        <v>7850</v>
      </c>
      <c r="EA392" s="27">
        <v>0</v>
      </c>
      <c r="EC392" s="27">
        <v>1</v>
      </c>
      <c r="ED392" t="s">
        <v>7851</v>
      </c>
      <c r="EE392" s="27">
        <v>0</v>
      </c>
      <c r="EG392" s="27">
        <v>0</v>
      </c>
      <c r="EI392" s="27">
        <v>1</v>
      </c>
      <c r="EJ392" t="s">
        <v>7852</v>
      </c>
      <c r="EK392" s="27">
        <v>1</v>
      </c>
      <c r="EL392" s="2" t="s">
        <v>7853</v>
      </c>
      <c r="EM392">
        <v>5</v>
      </c>
      <c r="EN392" t="s">
        <v>7854</v>
      </c>
      <c r="EO392" t="s">
        <v>7855</v>
      </c>
      <c r="EP392" s="22">
        <v>0</v>
      </c>
      <c r="EQ392" s="10" t="s">
        <v>242</v>
      </c>
      <c r="ER392" s="10" t="s">
        <v>242</v>
      </c>
      <c r="EU392" s="10" t="s">
        <v>242</v>
      </c>
      <c r="EV392" s="10" t="s">
        <v>242</v>
      </c>
      <c r="EX392" s="22">
        <v>0</v>
      </c>
      <c r="EY392" s="10" t="s">
        <v>242</v>
      </c>
      <c r="FA392" s="22">
        <v>0</v>
      </c>
      <c r="FB392" s="10" t="s">
        <v>242</v>
      </c>
      <c r="FD392" s="22">
        <v>1</v>
      </c>
      <c r="FE392" s="10">
        <v>460</v>
      </c>
      <c r="FF392" s="10" t="s">
        <v>7856</v>
      </c>
      <c r="FG392" s="22">
        <v>0</v>
      </c>
      <c r="FH392" s="10" t="s">
        <v>242</v>
      </c>
      <c r="FJ392" s="10">
        <v>1</v>
      </c>
      <c r="FL392" s="10" t="s">
        <v>7841</v>
      </c>
      <c r="FM392" s="22">
        <v>0</v>
      </c>
      <c r="FN392" s="10" t="s">
        <v>242</v>
      </c>
      <c r="FO392" s="10" t="s">
        <v>242</v>
      </c>
      <c r="FP392" s="10" t="s">
        <v>242</v>
      </c>
      <c r="FR392" s="22">
        <v>1</v>
      </c>
      <c r="FS392" s="10">
        <v>51</v>
      </c>
      <c r="FT392" s="10">
        <v>2</v>
      </c>
      <c r="FV392" s="22">
        <v>1</v>
      </c>
      <c r="FW392" s="10">
        <v>10.7</v>
      </c>
      <c r="FX392" s="10">
        <v>11.2</v>
      </c>
      <c r="FY392" s="10">
        <v>68</v>
      </c>
      <c r="FZ392" s="10">
        <v>7</v>
      </c>
      <c r="GA392" s="10" t="s">
        <v>242</v>
      </c>
      <c r="GB392" s="10" t="s">
        <v>242</v>
      </c>
      <c r="GC392" s="10" t="s">
        <v>242</v>
      </c>
      <c r="GD392" s="10">
        <v>1</v>
      </c>
      <c r="GE392" s="11" t="s">
        <v>7857</v>
      </c>
      <c r="GF392" s="10">
        <v>1</v>
      </c>
      <c r="GH392" s="10" t="s">
        <v>7841</v>
      </c>
      <c r="GI392" s="22">
        <v>0</v>
      </c>
      <c r="GJ392" s="10" t="s">
        <v>242</v>
      </c>
      <c r="GK392" s="10" t="s">
        <v>242</v>
      </c>
      <c r="GM392" s="10" t="s">
        <v>242</v>
      </c>
      <c r="GP392" s="22">
        <v>1</v>
      </c>
      <c r="GQ392" s="10">
        <v>339</v>
      </c>
      <c r="GR392" s="10" t="s">
        <v>7858</v>
      </c>
      <c r="GT392" s="10">
        <v>3</v>
      </c>
      <c r="GV392" s="10" t="s">
        <v>7839</v>
      </c>
      <c r="GW392" s="22">
        <v>0</v>
      </c>
      <c r="GY392" s="22">
        <v>0</v>
      </c>
      <c r="HA392" s="10" t="s">
        <v>242</v>
      </c>
      <c r="HD392" s="22">
        <v>1</v>
      </c>
      <c r="HE392" s="11" t="s">
        <v>7859</v>
      </c>
      <c r="HF392" s="10">
        <v>1</v>
      </c>
      <c r="HH392" s="10" t="s">
        <v>7841</v>
      </c>
      <c r="HI392" s="10">
        <v>0.77777777800000003</v>
      </c>
      <c r="HJ392" s="10">
        <v>1</v>
      </c>
      <c r="HK392" s="10">
        <v>1</v>
      </c>
      <c r="HL392" s="10">
        <v>0.33333333300000001</v>
      </c>
      <c r="HM392" s="10">
        <v>0.7</v>
      </c>
      <c r="HN392" s="10">
        <v>0</v>
      </c>
      <c r="HO392" s="10">
        <v>0.25</v>
      </c>
      <c r="HP392" s="10">
        <v>0.66666666699999999</v>
      </c>
      <c r="HQ392" s="10">
        <v>0</v>
      </c>
      <c r="HR392" s="10">
        <v>1</v>
      </c>
      <c r="HS392" s="10">
        <v>0</v>
      </c>
      <c r="HT392" s="10">
        <v>1</v>
      </c>
      <c r="HU392" s="10">
        <v>1</v>
      </c>
      <c r="HV392" s="10">
        <v>0.92592592600000001</v>
      </c>
      <c r="HW392" s="10">
        <v>0.320833333</v>
      </c>
      <c r="HX392" s="10">
        <v>0.53333333299999997</v>
      </c>
      <c r="HY392" s="10">
        <v>0.59336419799999995</v>
      </c>
      <c r="HZ392" s="10" t="s">
        <v>7837</v>
      </c>
      <c r="IA392" s="10" t="s">
        <v>266</v>
      </c>
      <c r="IB392" s="10" t="s">
        <v>7837</v>
      </c>
      <c r="IC392" s="10">
        <v>9714.9</v>
      </c>
      <c r="ID392" s="10">
        <v>9385</v>
      </c>
      <c r="IE392" s="10">
        <v>10589</v>
      </c>
      <c r="IF392" s="10">
        <v>9459</v>
      </c>
      <c r="IG392" s="10">
        <v>9714.9</v>
      </c>
    </row>
    <row r="393" spans="1:241" customFormat="1" ht="14" customHeight="1" x14ac:dyDescent="0.2">
      <c r="A393">
        <v>392</v>
      </c>
      <c r="B393">
        <v>430</v>
      </c>
      <c r="C393" s="1">
        <v>44802.597916666666</v>
      </c>
      <c r="D393" s="1">
        <v>44812.473611111112</v>
      </c>
      <c r="E393">
        <v>0</v>
      </c>
      <c r="F393" t="s">
        <v>2300</v>
      </c>
      <c r="G393">
        <v>100</v>
      </c>
      <c r="H393">
        <v>853283</v>
      </c>
      <c r="I393">
        <v>1</v>
      </c>
      <c r="J393" s="1">
        <v>44812.473611111112</v>
      </c>
      <c r="K393" t="s">
        <v>7860</v>
      </c>
      <c r="L393" t="s">
        <v>242</v>
      </c>
      <c r="M393" t="s">
        <v>242</v>
      </c>
      <c r="N393" t="s">
        <v>7861</v>
      </c>
      <c r="O393" t="s">
        <v>7862</v>
      </c>
      <c r="P393">
        <v>39.994700000000002</v>
      </c>
      <c r="Q393">
        <v>-105.2366</v>
      </c>
      <c r="R393" t="s">
        <v>245</v>
      </c>
      <c r="S393" t="s">
        <v>246</v>
      </c>
      <c r="T393" t="s">
        <v>7863</v>
      </c>
      <c r="V393" t="s">
        <v>7864</v>
      </c>
      <c r="W393">
        <v>665859104</v>
      </c>
      <c r="X393">
        <v>6022</v>
      </c>
      <c r="Y393" t="s">
        <v>319</v>
      </c>
      <c r="Z393" t="s">
        <v>1051</v>
      </c>
      <c r="AA393">
        <v>2021</v>
      </c>
      <c r="AC393">
        <v>0</v>
      </c>
      <c r="AF393">
        <v>12</v>
      </c>
      <c r="AG393">
        <v>3</v>
      </c>
      <c r="AI393" t="s">
        <v>7865</v>
      </c>
      <c r="AJ393" s="27">
        <v>1</v>
      </c>
      <c r="AK393">
        <v>10</v>
      </c>
      <c r="AL393" s="27">
        <v>0</v>
      </c>
      <c r="AM393" s="24">
        <v>0</v>
      </c>
      <c r="AN393" s="27">
        <v>0</v>
      </c>
      <c r="AO393" s="24">
        <v>0</v>
      </c>
      <c r="AP393" t="s">
        <v>7866</v>
      </c>
      <c r="AQ393">
        <v>3</v>
      </c>
      <c r="AS393" t="s">
        <v>7865</v>
      </c>
      <c r="AT393" s="27">
        <v>1</v>
      </c>
      <c r="AU393">
        <v>11</v>
      </c>
      <c r="AV393" s="21">
        <f t="shared" si="24"/>
        <v>91.666666666666657</v>
      </c>
      <c r="AW393">
        <v>3</v>
      </c>
      <c r="AY393" t="s">
        <v>7865</v>
      </c>
      <c r="AZ393" s="27">
        <v>1</v>
      </c>
      <c r="BA393">
        <v>11</v>
      </c>
      <c r="BB393" s="21">
        <f t="shared" si="25"/>
        <v>91.666666666666657</v>
      </c>
      <c r="BC393">
        <v>3</v>
      </c>
      <c r="BE393" t="s">
        <v>7865</v>
      </c>
      <c r="BF393" s="27">
        <v>1</v>
      </c>
      <c r="BG393">
        <v>9.6</v>
      </c>
      <c r="BI393">
        <v>3</v>
      </c>
      <c r="BK393" t="s">
        <v>7865</v>
      </c>
      <c r="BL393" s="27">
        <v>1</v>
      </c>
      <c r="BM393">
        <v>3</v>
      </c>
      <c r="BO393" t="s">
        <v>7865</v>
      </c>
      <c r="BP393" s="27">
        <v>1</v>
      </c>
      <c r="BQ393">
        <v>3</v>
      </c>
      <c r="BR393" s="21">
        <f t="shared" si="26"/>
        <v>25</v>
      </c>
      <c r="BT393">
        <v>3</v>
      </c>
      <c r="BV393" t="s">
        <v>7865</v>
      </c>
      <c r="BW393" s="27">
        <v>1</v>
      </c>
      <c r="BX393">
        <v>5</v>
      </c>
      <c r="BY393" s="21">
        <f t="shared" si="27"/>
        <v>41.666666666666671</v>
      </c>
      <c r="BZ393">
        <v>2</v>
      </c>
      <c r="CA393">
        <v>3</v>
      </c>
      <c r="CC393" t="s">
        <v>7865</v>
      </c>
      <c r="CD393" s="27">
        <v>0</v>
      </c>
      <c r="CF393" t="s">
        <v>242</v>
      </c>
      <c r="CG393" t="s">
        <v>242</v>
      </c>
      <c r="CI393" s="27">
        <v>0</v>
      </c>
      <c r="CK393" t="s">
        <v>242</v>
      </c>
      <c r="CN393" s="27">
        <v>0</v>
      </c>
      <c r="CO393" s="27">
        <v>0.5</v>
      </c>
      <c r="CP393" t="s">
        <v>242</v>
      </c>
      <c r="CQ393">
        <v>99</v>
      </c>
      <c r="CR393" t="s">
        <v>242</v>
      </c>
      <c r="CU393" s="27">
        <v>1</v>
      </c>
      <c r="CV393" s="2" t="s">
        <v>7867</v>
      </c>
      <c r="CW393">
        <v>1</v>
      </c>
      <c r="CY393" t="s">
        <v>7868</v>
      </c>
      <c r="CZ393" s="27">
        <v>1</v>
      </c>
      <c r="DA393">
        <v>1797</v>
      </c>
      <c r="DB393">
        <v>2</v>
      </c>
      <c r="DD393" s="27">
        <v>1</v>
      </c>
      <c r="DE393">
        <v>23622</v>
      </c>
      <c r="DF393">
        <v>2</v>
      </c>
      <c r="DG393">
        <v>20304</v>
      </c>
      <c r="DH393">
        <v>2</v>
      </c>
      <c r="DI393" t="s">
        <v>242</v>
      </c>
      <c r="DJ393" t="s">
        <v>242</v>
      </c>
      <c r="DL393" s="27">
        <v>1</v>
      </c>
      <c r="DM393">
        <v>3200</v>
      </c>
      <c r="DN393">
        <v>2</v>
      </c>
      <c r="DP393">
        <v>1</v>
      </c>
      <c r="DR393" t="s">
        <v>7869</v>
      </c>
      <c r="DS393" s="27">
        <v>0</v>
      </c>
      <c r="DU393" s="27">
        <v>0</v>
      </c>
      <c r="DW393" s="27">
        <v>1</v>
      </c>
      <c r="DX393" s="2" t="s">
        <v>7870</v>
      </c>
      <c r="DY393" s="27">
        <v>0</v>
      </c>
      <c r="EA393" s="27">
        <v>0</v>
      </c>
      <c r="EC393" s="27">
        <v>0</v>
      </c>
      <c r="EE393" s="27">
        <v>0</v>
      </c>
      <c r="EG393" s="27">
        <v>1</v>
      </c>
      <c r="EH393" s="2" t="s">
        <v>7871</v>
      </c>
      <c r="EI393" s="27">
        <v>0.5</v>
      </c>
      <c r="EJ393" t="s">
        <v>7872</v>
      </c>
      <c r="EK393" s="27">
        <v>1</v>
      </c>
      <c r="EL393" s="2" t="s">
        <v>7873</v>
      </c>
      <c r="EM393">
        <v>1</v>
      </c>
      <c r="EO393" t="s">
        <v>7868</v>
      </c>
      <c r="EP393" s="27">
        <v>0</v>
      </c>
      <c r="EQ393" t="s">
        <v>242</v>
      </c>
      <c r="ER393" t="s">
        <v>242</v>
      </c>
      <c r="EU393" t="s">
        <v>242</v>
      </c>
      <c r="EV393" t="s">
        <v>242</v>
      </c>
      <c r="EX393" s="27">
        <v>0</v>
      </c>
      <c r="EY393" t="s">
        <v>242</v>
      </c>
      <c r="FA393" s="27">
        <v>0</v>
      </c>
      <c r="FB393" t="s">
        <v>242</v>
      </c>
      <c r="FD393" s="27">
        <v>0</v>
      </c>
      <c r="FE393" t="s">
        <v>242</v>
      </c>
      <c r="FG393" s="27">
        <v>0</v>
      </c>
      <c r="FH393" t="s">
        <v>242</v>
      </c>
      <c r="FJ393" t="s">
        <v>242</v>
      </c>
      <c r="FM393" s="27">
        <v>0</v>
      </c>
      <c r="FN393" t="s">
        <v>242</v>
      </c>
      <c r="FO393" t="s">
        <v>242</v>
      </c>
      <c r="FP393" t="s">
        <v>242</v>
      </c>
      <c r="FR393" s="27">
        <v>0</v>
      </c>
      <c r="FS393" t="s">
        <v>242</v>
      </c>
      <c r="FT393" t="s">
        <v>242</v>
      </c>
      <c r="FV393" s="27">
        <v>0</v>
      </c>
      <c r="FW393" t="s">
        <v>242</v>
      </c>
      <c r="FX393" t="s">
        <v>242</v>
      </c>
      <c r="FY393" t="s">
        <v>242</v>
      </c>
      <c r="FZ393" t="s">
        <v>242</v>
      </c>
      <c r="GA393" t="s">
        <v>242</v>
      </c>
      <c r="GB393" t="s">
        <v>242</v>
      </c>
      <c r="GC393" t="s">
        <v>242</v>
      </c>
      <c r="GD393" t="s">
        <v>242</v>
      </c>
      <c r="GF393" t="s">
        <v>242</v>
      </c>
      <c r="GI393" s="27">
        <v>0</v>
      </c>
      <c r="GJ393" t="s">
        <v>242</v>
      </c>
      <c r="GK393" t="s">
        <v>242</v>
      </c>
      <c r="GM393" t="s">
        <v>242</v>
      </c>
      <c r="GP393" s="27">
        <v>1</v>
      </c>
      <c r="GQ393">
        <v>145</v>
      </c>
      <c r="GR393" t="s">
        <v>7874</v>
      </c>
      <c r="GT393">
        <v>3</v>
      </c>
      <c r="GV393" t="s">
        <v>7875</v>
      </c>
      <c r="GW393" s="27">
        <v>0</v>
      </c>
      <c r="GY393" s="27">
        <v>0</v>
      </c>
      <c r="HA393" t="s">
        <v>242</v>
      </c>
      <c r="HD393" s="27">
        <v>0</v>
      </c>
      <c r="HF393" t="s">
        <v>242</v>
      </c>
      <c r="HI393">
        <v>0.66666666699999999</v>
      </c>
      <c r="HJ393">
        <v>0</v>
      </c>
      <c r="HK393">
        <v>0.75</v>
      </c>
      <c r="HL393">
        <v>1</v>
      </c>
      <c r="HM393">
        <v>0.35</v>
      </c>
      <c r="HN393">
        <v>0</v>
      </c>
      <c r="HO393">
        <v>0</v>
      </c>
      <c r="HP393">
        <v>0</v>
      </c>
      <c r="HQ393">
        <v>0</v>
      </c>
      <c r="HR393">
        <v>1</v>
      </c>
      <c r="HS393">
        <v>0</v>
      </c>
      <c r="HT393">
        <v>0</v>
      </c>
      <c r="HU393">
        <v>1</v>
      </c>
      <c r="HV393">
        <v>0.47222222200000002</v>
      </c>
      <c r="HW393">
        <v>0.33750000000000002</v>
      </c>
      <c r="HX393">
        <v>0.2</v>
      </c>
      <c r="HY393">
        <v>0.336574074</v>
      </c>
      <c r="HZ393" t="s">
        <v>7876</v>
      </c>
      <c r="IA393" t="s">
        <v>266</v>
      </c>
      <c r="IB393" t="s">
        <v>7863</v>
      </c>
      <c r="IC393">
        <v>6644.2</v>
      </c>
      <c r="ID393">
        <v>6010.7</v>
      </c>
      <c r="IE393">
        <v>6195.7</v>
      </c>
      <c r="IF393">
        <v>7463.1</v>
      </c>
      <c r="IG393">
        <v>6644.2</v>
      </c>
    </row>
    <row r="394" spans="1:241" customFormat="1" ht="14" customHeight="1" x14ac:dyDescent="0.2">
      <c r="A394">
        <v>393</v>
      </c>
      <c r="B394">
        <v>431</v>
      </c>
      <c r="C394" s="1">
        <v>44812.474999999999</v>
      </c>
      <c r="D394" s="1">
        <v>44813.640277777777</v>
      </c>
      <c r="E394">
        <v>0</v>
      </c>
      <c r="F394" t="s">
        <v>2300</v>
      </c>
      <c r="G394">
        <v>100</v>
      </c>
      <c r="H394">
        <v>100720</v>
      </c>
      <c r="I394">
        <v>1</v>
      </c>
      <c r="J394" s="1">
        <v>44813.640277777777</v>
      </c>
      <c r="K394" t="s">
        <v>7877</v>
      </c>
      <c r="L394" t="s">
        <v>242</v>
      </c>
      <c r="M394" t="s">
        <v>242</v>
      </c>
      <c r="N394" t="s">
        <v>7878</v>
      </c>
      <c r="O394" t="s">
        <v>7879</v>
      </c>
      <c r="P394">
        <v>39.994700000000002</v>
      </c>
      <c r="Q394">
        <v>-105.2366</v>
      </c>
      <c r="R394" t="s">
        <v>245</v>
      </c>
      <c r="S394" t="s">
        <v>246</v>
      </c>
      <c r="T394" t="s">
        <v>7880</v>
      </c>
      <c r="V394" t="s">
        <v>7881</v>
      </c>
      <c r="W394">
        <v>756109104</v>
      </c>
      <c r="X394">
        <v>6798</v>
      </c>
      <c r="Y394" t="s">
        <v>659</v>
      </c>
      <c r="Z394" t="s">
        <v>660</v>
      </c>
      <c r="AA394">
        <v>2021</v>
      </c>
      <c r="AC394">
        <v>0</v>
      </c>
      <c r="AF394">
        <v>11</v>
      </c>
      <c r="AG394">
        <v>3</v>
      </c>
      <c r="AI394" t="s">
        <v>7882</v>
      </c>
      <c r="AJ394" s="27">
        <v>1</v>
      </c>
      <c r="AK394">
        <v>8</v>
      </c>
      <c r="AL394" s="27">
        <v>1</v>
      </c>
      <c r="AM394">
        <v>9</v>
      </c>
      <c r="AN394" s="27">
        <v>1</v>
      </c>
      <c r="AO394">
        <v>9</v>
      </c>
      <c r="AP394" t="s">
        <v>7883</v>
      </c>
      <c r="AQ394">
        <v>3</v>
      </c>
      <c r="AS394" t="s">
        <v>7882</v>
      </c>
      <c r="AT394" s="27">
        <v>1</v>
      </c>
      <c r="AU394">
        <v>10</v>
      </c>
      <c r="AV394" s="21">
        <f t="shared" si="24"/>
        <v>90.909090909090907</v>
      </c>
      <c r="AW394">
        <v>3</v>
      </c>
      <c r="AY394" t="s">
        <v>7882</v>
      </c>
      <c r="AZ394" s="27">
        <v>1</v>
      </c>
      <c r="BA394">
        <v>10</v>
      </c>
      <c r="BB394" s="21">
        <f t="shared" si="25"/>
        <v>90.909090909090907</v>
      </c>
      <c r="BC394">
        <v>3</v>
      </c>
      <c r="BE394" t="s">
        <v>7882</v>
      </c>
      <c r="BF394" s="27">
        <v>1</v>
      </c>
      <c r="BG394">
        <v>9</v>
      </c>
      <c r="BI394">
        <v>3</v>
      </c>
      <c r="BK394" t="s">
        <v>7882</v>
      </c>
      <c r="BL394" s="27">
        <v>1</v>
      </c>
      <c r="BM394">
        <v>3</v>
      </c>
      <c r="BO394" t="s">
        <v>7882</v>
      </c>
      <c r="BP394" s="27">
        <v>1</v>
      </c>
      <c r="BQ394">
        <v>4</v>
      </c>
      <c r="BR394" s="21">
        <f t="shared" si="26"/>
        <v>36.363636363636367</v>
      </c>
      <c r="BT394">
        <v>3</v>
      </c>
      <c r="BV394" t="s">
        <v>7882</v>
      </c>
      <c r="BW394" s="27">
        <v>1</v>
      </c>
      <c r="BX394">
        <v>6</v>
      </c>
      <c r="BY394" s="21">
        <f t="shared" si="27"/>
        <v>54.54545454545454</v>
      </c>
      <c r="BZ394">
        <v>1</v>
      </c>
      <c r="CA394">
        <v>3</v>
      </c>
      <c r="CC394" t="s">
        <v>7882</v>
      </c>
      <c r="CD394" s="27">
        <v>0</v>
      </c>
      <c r="CF394" t="s">
        <v>242</v>
      </c>
      <c r="CG394" t="s">
        <v>242</v>
      </c>
      <c r="CI394" s="27">
        <v>1</v>
      </c>
      <c r="CJ394" t="s">
        <v>7884</v>
      </c>
      <c r="CK394">
        <v>1</v>
      </c>
      <c r="CM394" t="s">
        <v>7885</v>
      </c>
      <c r="CN394" s="27">
        <v>0</v>
      </c>
      <c r="CO394" s="27">
        <v>0</v>
      </c>
      <c r="CP394" t="s">
        <v>242</v>
      </c>
      <c r="CQ394" t="s">
        <v>242</v>
      </c>
      <c r="CR394" t="s">
        <v>242</v>
      </c>
      <c r="CU394" s="27">
        <v>1</v>
      </c>
      <c r="CV394" s="2" t="s">
        <v>7886</v>
      </c>
      <c r="CW394">
        <v>1</v>
      </c>
      <c r="CY394" t="s">
        <v>7885</v>
      </c>
      <c r="CZ394" s="27">
        <v>1</v>
      </c>
      <c r="DA394">
        <v>14</v>
      </c>
      <c r="DB394">
        <v>2</v>
      </c>
      <c r="DD394" s="27">
        <v>1</v>
      </c>
      <c r="DE394" t="s">
        <v>242</v>
      </c>
      <c r="DF394" t="s">
        <v>242</v>
      </c>
      <c r="DG394">
        <v>256</v>
      </c>
      <c r="DH394">
        <v>2</v>
      </c>
      <c r="DI394" t="s">
        <v>242</v>
      </c>
      <c r="DJ394" t="s">
        <v>242</v>
      </c>
      <c r="DL394" s="27">
        <v>1</v>
      </c>
      <c r="DM394">
        <v>2052948</v>
      </c>
      <c r="DN394">
        <v>2</v>
      </c>
      <c r="DP394">
        <v>1</v>
      </c>
      <c r="DR394" t="s">
        <v>7885</v>
      </c>
      <c r="DS394" s="27">
        <v>1</v>
      </c>
      <c r="DT394" s="2" t="s">
        <v>7887</v>
      </c>
      <c r="DU394" s="27">
        <v>1</v>
      </c>
      <c r="DV394" s="2" t="s">
        <v>7888</v>
      </c>
      <c r="DW394" s="27">
        <v>1</v>
      </c>
      <c r="DX394" s="2" t="s">
        <v>7889</v>
      </c>
      <c r="DY394" s="27">
        <v>1</v>
      </c>
      <c r="DZ394" s="2" t="s">
        <v>7890</v>
      </c>
      <c r="EA394" s="27">
        <v>1</v>
      </c>
      <c r="EB394" s="2" t="s">
        <v>7890</v>
      </c>
      <c r="EC394" s="27">
        <v>1</v>
      </c>
      <c r="ED394" s="2" t="s">
        <v>7890</v>
      </c>
      <c r="EE394" s="27">
        <v>1</v>
      </c>
      <c r="EF394" s="2" t="s">
        <v>7890</v>
      </c>
      <c r="EG394" s="27">
        <v>1</v>
      </c>
      <c r="EH394" s="2" t="s">
        <v>7890</v>
      </c>
      <c r="EI394" s="27">
        <v>1</v>
      </c>
      <c r="EJ394" s="2" t="s">
        <v>7891</v>
      </c>
      <c r="EK394" s="27">
        <v>1</v>
      </c>
      <c r="EL394" s="2" t="s">
        <v>7892</v>
      </c>
      <c r="EM394">
        <v>1</v>
      </c>
      <c r="EO394" t="s">
        <v>7885</v>
      </c>
      <c r="EP394" s="27">
        <v>0</v>
      </c>
      <c r="EQ394" t="s">
        <v>242</v>
      </c>
      <c r="ER394" t="s">
        <v>242</v>
      </c>
      <c r="EU394" t="s">
        <v>242</v>
      </c>
      <c r="EV394" t="s">
        <v>242</v>
      </c>
      <c r="EX394" s="27">
        <v>1</v>
      </c>
      <c r="EY394">
        <v>3413.81</v>
      </c>
      <c r="EZ394" t="s">
        <v>7893</v>
      </c>
      <c r="FA394" s="27">
        <v>1</v>
      </c>
      <c r="FB394">
        <v>61</v>
      </c>
      <c r="FD394" s="27">
        <v>0</v>
      </c>
      <c r="FE394" t="s">
        <v>242</v>
      </c>
      <c r="FG394" s="27">
        <v>0</v>
      </c>
      <c r="FH394" t="s">
        <v>242</v>
      </c>
      <c r="FJ394">
        <v>1</v>
      </c>
      <c r="FL394" t="s">
        <v>7885</v>
      </c>
      <c r="FM394" s="27">
        <v>0.5</v>
      </c>
      <c r="FN394" t="s">
        <v>242</v>
      </c>
      <c r="FO394">
        <v>57</v>
      </c>
      <c r="FP394" t="s">
        <v>242</v>
      </c>
      <c r="FQ394" t="s">
        <v>7894</v>
      </c>
      <c r="FR394" s="27">
        <v>1</v>
      </c>
      <c r="FS394">
        <v>58</v>
      </c>
      <c r="FT394">
        <v>3</v>
      </c>
      <c r="FV394" s="27">
        <v>1</v>
      </c>
      <c r="FW394">
        <v>4</v>
      </c>
      <c r="FX394">
        <v>11</v>
      </c>
      <c r="FY394">
        <v>65</v>
      </c>
      <c r="FZ394">
        <v>12</v>
      </c>
      <c r="GA394" t="s">
        <v>242</v>
      </c>
      <c r="GB394" t="s">
        <v>242</v>
      </c>
      <c r="GC394" t="s">
        <v>242</v>
      </c>
      <c r="GD394">
        <v>3</v>
      </c>
      <c r="GE394" t="s">
        <v>7895</v>
      </c>
      <c r="GF394">
        <v>1</v>
      </c>
      <c r="GH394" t="s">
        <v>7885</v>
      </c>
      <c r="GI394" s="27">
        <v>0.5</v>
      </c>
      <c r="GJ394" t="s">
        <v>242</v>
      </c>
      <c r="GK394">
        <v>1</v>
      </c>
      <c r="GM394">
        <v>1</v>
      </c>
      <c r="GO394" t="s">
        <v>7885</v>
      </c>
      <c r="GP394" s="27">
        <v>1</v>
      </c>
      <c r="GQ394">
        <v>94</v>
      </c>
      <c r="GR394" t="s">
        <v>7896</v>
      </c>
      <c r="GT394">
        <v>3</v>
      </c>
      <c r="GV394" t="s">
        <v>7882</v>
      </c>
      <c r="GW394" s="27">
        <v>0</v>
      </c>
      <c r="GY394" s="27">
        <v>0</v>
      </c>
      <c r="HA394" t="s">
        <v>242</v>
      </c>
      <c r="HD394" s="27">
        <v>1</v>
      </c>
      <c r="HE394" s="2" t="s">
        <v>7897</v>
      </c>
      <c r="HF394">
        <v>1</v>
      </c>
      <c r="HH394" t="s">
        <v>7885</v>
      </c>
      <c r="HI394">
        <v>0.88888888899999996</v>
      </c>
      <c r="HJ394">
        <v>1</v>
      </c>
      <c r="HK394">
        <v>0.5</v>
      </c>
      <c r="HL394">
        <v>1</v>
      </c>
      <c r="HM394">
        <v>1</v>
      </c>
      <c r="HN394">
        <v>0</v>
      </c>
      <c r="HO394">
        <v>0.5</v>
      </c>
      <c r="HP394">
        <v>0.83333333300000001</v>
      </c>
      <c r="HQ394">
        <v>0.5</v>
      </c>
      <c r="HR394">
        <v>1</v>
      </c>
      <c r="HS394">
        <v>0</v>
      </c>
      <c r="HT394">
        <v>1</v>
      </c>
      <c r="HU394">
        <v>1</v>
      </c>
      <c r="HV394">
        <v>0.79629629599999996</v>
      </c>
      <c r="HW394">
        <v>0.625</v>
      </c>
      <c r="HX394">
        <v>0.66666666699999999</v>
      </c>
      <c r="HY394">
        <v>0.69598765399999996</v>
      </c>
      <c r="HZ394" t="s">
        <v>7880</v>
      </c>
      <c r="IA394" t="s">
        <v>266</v>
      </c>
      <c r="IB394" t="s">
        <v>7880</v>
      </c>
      <c r="IC394">
        <v>1524.5930000000001</v>
      </c>
      <c r="ID394">
        <v>1732.442</v>
      </c>
      <c r="IE394">
        <v>2149.9520000000002</v>
      </c>
      <c r="IF394">
        <v>3460.1790000000001</v>
      </c>
      <c r="IG394">
        <v>1524.5930000000001</v>
      </c>
    </row>
    <row r="395" spans="1:241" customFormat="1" ht="14" customHeight="1" x14ac:dyDescent="0.2">
      <c r="A395">
        <v>394</v>
      </c>
      <c r="B395">
        <v>432</v>
      </c>
      <c r="C395" s="1">
        <v>44812.163888888892</v>
      </c>
      <c r="D395" s="1">
        <v>44813.665972222225</v>
      </c>
      <c r="E395">
        <v>0</v>
      </c>
      <c r="F395" t="s">
        <v>7898</v>
      </c>
      <c r="G395">
        <v>100</v>
      </c>
      <c r="H395">
        <v>129783</v>
      </c>
      <c r="I395">
        <v>1</v>
      </c>
      <c r="J395" s="1">
        <v>44813.665972222225</v>
      </c>
      <c r="K395" t="s">
        <v>7899</v>
      </c>
      <c r="L395" t="s">
        <v>242</v>
      </c>
      <c r="M395" t="s">
        <v>242</v>
      </c>
      <c r="N395" t="s">
        <v>7900</v>
      </c>
      <c r="O395" t="s">
        <v>7901</v>
      </c>
      <c r="P395">
        <v>34.266599999999997</v>
      </c>
      <c r="Q395">
        <v>-118.76430000000001</v>
      </c>
      <c r="R395" t="s">
        <v>245</v>
      </c>
      <c r="S395" t="s">
        <v>246</v>
      </c>
      <c r="T395" t="s">
        <v>7902</v>
      </c>
      <c r="V395" t="s">
        <v>7903</v>
      </c>
      <c r="W395">
        <v>679580100</v>
      </c>
      <c r="X395">
        <v>4213</v>
      </c>
      <c r="Y395" t="s">
        <v>476</v>
      </c>
      <c r="Z395" t="s">
        <v>4369</v>
      </c>
      <c r="AA395">
        <v>2021</v>
      </c>
      <c r="AC395">
        <v>0</v>
      </c>
      <c r="AF395">
        <v>11</v>
      </c>
      <c r="AG395">
        <v>3</v>
      </c>
      <c r="AI395" t="s">
        <v>7904</v>
      </c>
      <c r="AJ395" s="27">
        <v>1</v>
      </c>
      <c r="AK395">
        <v>3</v>
      </c>
      <c r="AL395" s="27">
        <v>0</v>
      </c>
      <c r="AM395" s="24">
        <v>0</v>
      </c>
      <c r="AN395" s="27">
        <v>1</v>
      </c>
      <c r="AO395">
        <v>2</v>
      </c>
      <c r="AP395" s="2" t="s">
        <v>7905</v>
      </c>
      <c r="AQ395">
        <v>3</v>
      </c>
      <c r="AS395" t="s">
        <v>7904</v>
      </c>
      <c r="AT395" s="27">
        <v>1</v>
      </c>
      <c r="AU395">
        <v>8</v>
      </c>
      <c r="AV395" s="21">
        <f t="shared" si="24"/>
        <v>72.727272727272734</v>
      </c>
      <c r="AW395">
        <v>3</v>
      </c>
      <c r="AY395" t="s">
        <v>7904</v>
      </c>
      <c r="AZ395" s="27">
        <v>1</v>
      </c>
      <c r="BA395">
        <v>8</v>
      </c>
      <c r="BB395" s="21">
        <f t="shared" si="25"/>
        <v>72.727272727272734</v>
      </c>
      <c r="BC395">
        <v>3</v>
      </c>
      <c r="BE395" t="s">
        <v>7904</v>
      </c>
      <c r="BF395" s="27">
        <v>1</v>
      </c>
      <c r="BG395">
        <v>9</v>
      </c>
      <c r="BI395">
        <v>1</v>
      </c>
      <c r="BK395" t="s">
        <v>7906</v>
      </c>
      <c r="BL395" s="27">
        <v>1</v>
      </c>
      <c r="BM395">
        <v>3</v>
      </c>
      <c r="BO395" t="s">
        <v>7904</v>
      </c>
      <c r="BP395" s="27">
        <v>1</v>
      </c>
      <c r="BQ395">
        <v>2</v>
      </c>
      <c r="BR395" s="21">
        <f t="shared" si="26"/>
        <v>18.181818181818183</v>
      </c>
      <c r="BT395">
        <v>3</v>
      </c>
      <c r="BV395" t="s">
        <v>7904</v>
      </c>
      <c r="BW395" s="27">
        <v>1</v>
      </c>
      <c r="BX395">
        <v>3</v>
      </c>
      <c r="BY395" s="21">
        <f t="shared" si="27"/>
        <v>27.27272727272727</v>
      </c>
      <c r="BZ395">
        <v>2</v>
      </c>
      <c r="CA395">
        <v>3</v>
      </c>
      <c r="CC395" t="s">
        <v>7904</v>
      </c>
      <c r="CD395" s="27">
        <v>0</v>
      </c>
      <c r="CF395" t="s">
        <v>242</v>
      </c>
      <c r="CG395" t="s">
        <v>242</v>
      </c>
      <c r="CI395" s="27">
        <v>0</v>
      </c>
      <c r="CK395" t="s">
        <v>242</v>
      </c>
      <c r="CN395" s="27">
        <v>0</v>
      </c>
      <c r="CO395" s="27">
        <v>0</v>
      </c>
      <c r="CP395" t="s">
        <v>242</v>
      </c>
      <c r="CQ395" t="s">
        <v>242</v>
      </c>
      <c r="CR395" t="s">
        <v>242</v>
      </c>
      <c r="CU395" s="27">
        <v>0</v>
      </c>
      <c r="CW395" t="s">
        <v>242</v>
      </c>
      <c r="CZ395" s="27">
        <v>1</v>
      </c>
      <c r="DA395">
        <v>1268254</v>
      </c>
      <c r="DB395">
        <v>2</v>
      </c>
      <c r="DD395" s="27">
        <v>1</v>
      </c>
      <c r="DE395" t="s">
        <v>242</v>
      </c>
      <c r="DF395" t="s">
        <v>242</v>
      </c>
      <c r="DH395" t="s">
        <v>242</v>
      </c>
      <c r="DI395">
        <v>27965</v>
      </c>
      <c r="DJ395">
        <v>2</v>
      </c>
      <c r="DL395" s="27">
        <v>1</v>
      </c>
      <c r="DM395">
        <v>334585</v>
      </c>
      <c r="DN395">
        <v>2</v>
      </c>
      <c r="DP395">
        <v>1</v>
      </c>
      <c r="DR395" t="s">
        <v>7907</v>
      </c>
      <c r="DS395" s="27">
        <v>0</v>
      </c>
      <c r="DU395" s="27">
        <v>0</v>
      </c>
      <c r="DW395" s="27">
        <v>0</v>
      </c>
      <c r="DY395" s="27">
        <v>0</v>
      </c>
      <c r="EA395" s="27">
        <v>0</v>
      </c>
      <c r="EC395" s="27">
        <v>0</v>
      </c>
      <c r="EE395" s="27">
        <v>0</v>
      </c>
      <c r="EG395" s="27">
        <v>0</v>
      </c>
      <c r="EI395" s="27">
        <v>0</v>
      </c>
      <c r="EK395" s="27">
        <v>0</v>
      </c>
      <c r="EM395">
        <v>1</v>
      </c>
      <c r="EO395" t="s">
        <v>7907</v>
      </c>
      <c r="EP395" s="27">
        <v>0</v>
      </c>
      <c r="EQ395" t="s">
        <v>242</v>
      </c>
      <c r="ER395" t="s">
        <v>242</v>
      </c>
      <c r="EU395" t="s">
        <v>242</v>
      </c>
      <c r="EV395" t="s">
        <v>242</v>
      </c>
      <c r="EX395" s="27">
        <v>0</v>
      </c>
      <c r="EY395" t="s">
        <v>242</v>
      </c>
      <c r="FA395" s="27">
        <v>0</v>
      </c>
      <c r="FB395" t="s">
        <v>242</v>
      </c>
      <c r="FD395" s="27">
        <v>0</v>
      </c>
      <c r="FE395" t="s">
        <v>242</v>
      </c>
      <c r="FG395" s="27">
        <v>0</v>
      </c>
      <c r="FH395" t="s">
        <v>242</v>
      </c>
      <c r="FJ395" t="s">
        <v>242</v>
      </c>
      <c r="FM395" s="27">
        <v>0</v>
      </c>
      <c r="FN395" t="s">
        <v>242</v>
      </c>
      <c r="FO395" t="s">
        <v>242</v>
      </c>
      <c r="FP395" t="s">
        <v>242</v>
      </c>
      <c r="FR395" s="27">
        <v>0</v>
      </c>
      <c r="FS395" t="s">
        <v>242</v>
      </c>
      <c r="FT395" t="s">
        <v>242</v>
      </c>
      <c r="FV395" s="27">
        <v>0</v>
      </c>
      <c r="FW395" t="s">
        <v>242</v>
      </c>
      <c r="FX395" t="s">
        <v>242</v>
      </c>
      <c r="FY395" t="s">
        <v>242</v>
      </c>
      <c r="FZ395" t="s">
        <v>242</v>
      </c>
      <c r="GA395" t="s">
        <v>242</v>
      </c>
      <c r="GB395" t="s">
        <v>242</v>
      </c>
      <c r="GC395" t="s">
        <v>242</v>
      </c>
      <c r="GD395" t="s">
        <v>242</v>
      </c>
      <c r="GF395" t="s">
        <v>242</v>
      </c>
      <c r="GI395" s="27">
        <v>0</v>
      </c>
      <c r="GJ395" t="s">
        <v>242</v>
      </c>
      <c r="GK395" t="s">
        <v>242</v>
      </c>
      <c r="GM395" t="s">
        <v>242</v>
      </c>
      <c r="GP395" s="27">
        <v>1</v>
      </c>
      <c r="GQ395">
        <v>145</v>
      </c>
      <c r="GR395" t="s">
        <v>7908</v>
      </c>
      <c r="GT395">
        <v>3</v>
      </c>
      <c r="GV395" t="s">
        <v>7904</v>
      </c>
      <c r="GW395" s="27">
        <v>0</v>
      </c>
      <c r="GY395" s="27">
        <v>0</v>
      </c>
      <c r="HA395" t="s">
        <v>242</v>
      </c>
      <c r="HD395" s="27">
        <v>0.5</v>
      </c>
      <c r="HE395" t="s">
        <v>7909</v>
      </c>
      <c r="HF395">
        <v>2</v>
      </c>
      <c r="HH395" t="s">
        <v>7910</v>
      </c>
      <c r="HI395">
        <v>0.77777777800000003</v>
      </c>
      <c r="HJ395">
        <v>0</v>
      </c>
      <c r="HK395">
        <v>0</v>
      </c>
      <c r="HL395">
        <v>1</v>
      </c>
      <c r="HM395">
        <v>0</v>
      </c>
      <c r="HN395">
        <v>0</v>
      </c>
      <c r="HO395">
        <v>0</v>
      </c>
      <c r="HP395">
        <v>0</v>
      </c>
      <c r="HQ395">
        <v>0</v>
      </c>
      <c r="HR395">
        <v>1</v>
      </c>
      <c r="HS395">
        <v>0</v>
      </c>
      <c r="HT395">
        <v>0.5</v>
      </c>
      <c r="HU395">
        <v>1</v>
      </c>
      <c r="HV395">
        <v>0.25925925900000002</v>
      </c>
      <c r="HW395">
        <v>0.25</v>
      </c>
      <c r="HX395">
        <v>0.3</v>
      </c>
      <c r="HY395">
        <v>0.26975308599999998</v>
      </c>
      <c r="HZ395" t="s">
        <v>7902</v>
      </c>
      <c r="IA395" t="s">
        <v>266</v>
      </c>
      <c r="IB395" t="s">
        <v>7902</v>
      </c>
      <c r="IC395">
        <v>4109.1109999999999</v>
      </c>
      <c r="ID395">
        <v>4015.1289999999999</v>
      </c>
      <c r="IE395">
        <v>5256.3280000000004</v>
      </c>
      <c r="IF395">
        <v>6260.0770000000002</v>
      </c>
      <c r="IG395">
        <v>4109.1109999999999</v>
      </c>
    </row>
    <row r="396" spans="1:241" customFormat="1" ht="14" customHeight="1" x14ac:dyDescent="0.2">
      <c r="A396">
        <v>395</v>
      </c>
      <c r="B396">
        <v>433</v>
      </c>
      <c r="C396" s="1">
        <v>44813.672222222223</v>
      </c>
      <c r="D396" s="1">
        <v>44816.520833333336</v>
      </c>
      <c r="E396">
        <v>0</v>
      </c>
      <c r="F396" t="s">
        <v>2300</v>
      </c>
      <c r="G396">
        <v>100</v>
      </c>
      <c r="H396">
        <v>246119</v>
      </c>
      <c r="I396">
        <v>1</v>
      </c>
      <c r="J396" s="1">
        <v>44816.520833333336</v>
      </c>
      <c r="K396" t="s">
        <v>7911</v>
      </c>
      <c r="L396" t="s">
        <v>242</v>
      </c>
      <c r="M396" t="s">
        <v>242</v>
      </c>
      <c r="N396" t="s">
        <v>7912</v>
      </c>
      <c r="O396" t="s">
        <v>7913</v>
      </c>
      <c r="P396">
        <v>39.994700000000002</v>
      </c>
      <c r="Q396">
        <v>-105.2366</v>
      </c>
      <c r="R396" t="s">
        <v>245</v>
      </c>
      <c r="S396" t="s">
        <v>246</v>
      </c>
      <c r="T396" t="s">
        <v>7914</v>
      </c>
      <c r="U396" s="24">
        <v>1821825</v>
      </c>
      <c r="V396" t="s">
        <v>7915</v>
      </c>
      <c r="W396" t="s">
        <v>7916</v>
      </c>
      <c r="X396">
        <v>2834</v>
      </c>
      <c r="Y396" t="s">
        <v>350</v>
      </c>
      <c r="Z396" t="s">
        <v>974</v>
      </c>
      <c r="AA396">
        <v>2021</v>
      </c>
      <c r="AC396">
        <v>0</v>
      </c>
      <c r="AF396">
        <v>13</v>
      </c>
      <c r="AG396">
        <v>3</v>
      </c>
      <c r="AI396" t="s">
        <v>7917</v>
      </c>
      <c r="AJ396" s="27">
        <v>1</v>
      </c>
      <c r="AK396">
        <v>12</v>
      </c>
      <c r="AL396" s="27">
        <v>0</v>
      </c>
      <c r="AM396" s="24">
        <v>0</v>
      </c>
      <c r="AN396" s="27">
        <v>0</v>
      </c>
      <c r="AO396" s="24">
        <v>0</v>
      </c>
      <c r="AP396" t="s">
        <v>7918</v>
      </c>
      <c r="AQ396">
        <v>3</v>
      </c>
      <c r="AS396" t="s">
        <v>7917</v>
      </c>
      <c r="AT396" s="27">
        <v>1</v>
      </c>
      <c r="AU396">
        <v>12</v>
      </c>
      <c r="AV396" s="21">
        <f t="shared" si="24"/>
        <v>92.307692307692307</v>
      </c>
      <c r="AW396">
        <v>3</v>
      </c>
      <c r="AY396" t="s">
        <v>7917</v>
      </c>
      <c r="AZ396" s="27">
        <v>1</v>
      </c>
      <c r="BA396">
        <v>12</v>
      </c>
      <c r="BB396" s="21">
        <f t="shared" si="25"/>
        <v>92.307692307692307</v>
      </c>
      <c r="BC396">
        <v>3</v>
      </c>
      <c r="BE396" t="s">
        <v>7917</v>
      </c>
      <c r="BF396" s="27">
        <v>1</v>
      </c>
      <c r="BG396">
        <v>1</v>
      </c>
      <c r="BI396">
        <v>3</v>
      </c>
      <c r="BK396" t="s">
        <v>7917</v>
      </c>
      <c r="BL396" s="27">
        <v>1</v>
      </c>
      <c r="BM396">
        <v>3</v>
      </c>
      <c r="BO396" t="s">
        <v>7917</v>
      </c>
      <c r="BP396" s="27">
        <v>1</v>
      </c>
      <c r="BQ396">
        <v>9</v>
      </c>
      <c r="BR396" s="21">
        <f t="shared" si="26"/>
        <v>69.230769230769226</v>
      </c>
      <c r="BT396">
        <v>3</v>
      </c>
      <c r="BV396" t="s">
        <v>7917</v>
      </c>
      <c r="BW396" s="27">
        <v>1</v>
      </c>
      <c r="BX396">
        <v>6</v>
      </c>
      <c r="BY396" s="21">
        <f t="shared" si="27"/>
        <v>46.153846153846153</v>
      </c>
      <c r="BZ396">
        <v>2</v>
      </c>
      <c r="CA396">
        <v>3</v>
      </c>
      <c r="CC396" t="s">
        <v>7917</v>
      </c>
      <c r="CD396" s="27">
        <v>0</v>
      </c>
      <c r="CF396" t="s">
        <v>242</v>
      </c>
      <c r="CG396" t="s">
        <v>242</v>
      </c>
      <c r="CI396" s="27">
        <v>1</v>
      </c>
      <c r="CJ396" t="s">
        <v>7919</v>
      </c>
      <c r="CK396">
        <v>1</v>
      </c>
      <c r="CM396" t="s">
        <v>7920</v>
      </c>
      <c r="CN396" s="27">
        <v>1</v>
      </c>
      <c r="CO396" s="27">
        <v>0</v>
      </c>
      <c r="CP396" t="s">
        <v>242</v>
      </c>
      <c r="CQ396" t="s">
        <v>242</v>
      </c>
      <c r="CR396" t="s">
        <v>242</v>
      </c>
      <c r="CU396" s="27">
        <v>1</v>
      </c>
      <c r="CV396" s="2" t="s">
        <v>7921</v>
      </c>
      <c r="CW396">
        <v>1</v>
      </c>
      <c r="CY396" t="s">
        <v>7920</v>
      </c>
      <c r="CZ396" s="27">
        <v>1</v>
      </c>
      <c r="DA396">
        <v>24981</v>
      </c>
      <c r="DB396">
        <v>2</v>
      </c>
      <c r="DD396" s="27">
        <v>1</v>
      </c>
      <c r="DE396">
        <v>32918</v>
      </c>
      <c r="DF396">
        <v>2</v>
      </c>
      <c r="DH396" t="s">
        <v>242</v>
      </c>
      <c r="DI396" t="s">
        <v>242</v>
      </c>
      <c r="DJ396" t="s">
        <v>242</v>
      </c>
      <c r="DL396" s="27">
        <v>0</v>
      </c>
      <c r="DM396" t="s">
        <v>242</v>
      </c>
      <c r="DN396" t="s">
        <v>242</v>
      </c>
      <c r="DP396">
        <v>1</v>
      </c>
      <c r="DR396" t="s">
        <v>7920</v>
      </c>
      <c r="DS396" s="27">
        <v>0</v>
      </c>
      <c r="DU396" s="27">
        <v>1</v>
      </c>
      <c r="DV396" s="2" t="s">
        <v>7922</v>
      </c>
      <c r="DW396" s="27">
        <v>0</v>
      </c>
      <c r="DY396" s="27">
        <v>0</v>
      </c>
      <c r="EA396" s="27">
        <v>0</v>
      </c>
      <c r="EC396" s="27">
        <v>0</v>
      </c>
      <c r="EE396" s="27">
        <v>0</v>
      </c>
      <c r="EG396" s="27">
        <v>0</v>
      </c>
      <c r="EI396" s="27">
        <v>1</v>
      </c>
      <c r="EJ396" t="s">
        <v>7923</v>
      </c>
      <c r="EK396" s="27">
        <v>1</v>
      </c>
      <c r="EL396" s="2" t="s">
        <v>7924</v>
      </c>
      <c r="EM396">
        <v>1</v>
      </c>
      <c r="EO396" t="s">
        <v>7920</v>
      </c>
      <c r="EP396" s="27">
        <v>0</v>
      </c>
      <c r="EQ396" t="s">
        <v>242</v>
      </c>
      <c r="ER396" t="s">
        <v>242</v>
      </c>
      <c r="EU396" t="s">
        <v>242</v>
      </c>
      <c r="EV396" t="s">
        <v>242</v>
      </c>
      <c r="EX396" s="27">
        <v>1</v>
      </c>
      <c r="EY396">
        <v>397.85300000000001</v>
      </c>
      <c r="FA396" s="27">
        <v>0</v>
      </c>
      <c r="FB396" t="s">
        <v>242</v>
      </c>
      <c r="FD396" s="27">
        <v>0</v>
      </c>
      <c r="FE396" t="s">
        <v>242</v>
      </c>
      <c r="FG396" s="27">
        <v>0</v>
      </c>
      <c r="FH396" t="s">
        <v>242</v>
      </c>
      <c r="FJ396">
        <v>1</v>
      </c>
      <c r="FL396" t="s">
        <v>7920</v>
      </c>
      <c r="FM396" s="27">
        <v>0</v>
      </c>
      <c r="FN396" t="s">
        <v>242</v>
      </c>
      <c r="FO396" t="s">
        <v>242</v>
      </c>
      <c r="FP396" t="s">
        <v>242</v>
      </c>
      <c r="FR396" s="27">
        <v>1</v>
      </c>
      <c r="FS396">
        <v>50</v>
      </c>
      <c r="FT396">
        <v>2</v>
      </c>
      <c r="FV396" s="27">
        <v>0.5</v>
      </c>
      <c r="FW396" t="s">
        <v>242</v>
      </c>
      <c r="FX396" t="s">
        <v>242</v>
      </c>
      <c r="FY396">
        <v>63</v>
      </c>
      <c r="FZ396" t="s">
        <v>242</v>
      </c>
      <c r="GA396" t="s">
        <v>242</v>
      </c>
      <c r="GB396" t="s">
        <v>242</v>
      </c>
      <c r="GC396" t="s">
        <v>242</v>
      </c>
      <c r="GD396">
        <v>1</v>
      </c>
      <c r="GE396" t="s">
        <v>7925</v>
      </c>
      <c r="GF396">
        <v>1</v>
      </c>
      <c r="GH396" t="s">
        <v>7920</v>
      </c>
      <c r="GI396" s="27">
        <v>0</v>
      </c>
      <c r="GJ396" t="s">
        <v>242</v>
      </c>
      <c r="GK396" t="s">
        <v>242</v>
      </c>
      <c r="GM396" t="s">
        <v>242</v>
      </c>
      <c r="GP396" s="27">
        <v>0</v>
      </c>
      <c r="GT396" t="s">
        <v>242</v>
      </c>
      <c r="GW396" s="27">
        <v>0</v>
      </c>
      <c r="GY396" s="27">
        <v>0</v>
      </c>
      <c r="HA396" t="s">
        <v>242</v>
      </c>
      <c r="HD396" s="27">
        <v>1</v>
      </c>
      <c r="HE396" s="2" t="s">
        <v>7926</v>
      </c>
      <c r="HF396">
        <v>1</v>
      </c>
      <c r="HH396" t="s">
        <v>7920</v>
      </c>
      <c r="HI396">
        <v>0.66666666699999999</v>
      </c>
      <c r="HJ396">
        <v>1</v>
      </c>
      <c r="HK396">
        <v>0.5</v>
      </c>
      <c r="HL396">
        <v>0.66666666699999999</v>
      </c>
      <c r="HM396">
        <v>0.3</v>
      </c>
      <c r="HN396">
        <v>0</v>
      </c>
      <c r="HO396">
        <v>0.25</v>
      </c>
      <c r="HP396">
        <v>0.5</v>
      </c>
      <c r="HQ396">
        <v>0</v>
      </c>
      <c r="HR396">
        <v>0</v>
      </c>
      <c r="HS396">
        <v>0</v>
      </c>
      <c r="HT396">
        <v>1</v>
      </c>
      <c r="HU396">
        <v>1</v>
      </c>
      <c r="HV396">
        <v>0.72222222199999997</v>
      </c>
      <c r="HW396">
        <v>0.304166667</v>
      </c>
      <c r="HX396">
        <v>0.3</v>
      </c>
      <c r="HY396">
        <v>0.44212963</v>
      </c>
      <c r="HZ396" t="s">
        <v>7914</v>
      </c>
      <c r="IA396" t="s">
        <v>266</v>
      </c>
      <c r="IB396" t="s">
        <v>7914</v>
      </c>
      <c r="IC396">
        <v>9530</v>
      </c>
      <c r="ID396">
        <v>8096</v>
      </c>
      <c r="IE396">
        <v>6304</v>
      </c>
      <c r="IF396">
        <v>6174</v>
      </c>
      <c r="IG396">
        <v>9530</v>
      </c>
    </row>
    <row r="397" spans="1:241" customFormat="1" ht="14" customHeight="1" x14ac:dyDescent="0.2">
      <c r="A397">
        <v>396</v>
      </c>
      <c r="B397">
        <v>434</v>
      </c>
      <c r="C397" s="1">
        <v>44816.525000000001</v>
      </c>
      <c r="D397" s="1">
        <v>44817.609722222223</v>
      </c>
      <c r="E397">
        <v>0</v>
      </c>
      <c r="F397" t="s">
        <v>2300</v>
      </c>
      <c r="G397">
        <v>100</v>
      </c>
      <c r="H397">
        <v>93738</v>
      </c>
      <c r="I397">
        <v>1</v>
      </c>
      <c r="J397" s="1">
        <v>44817.609722222223</v>
      </c>
      <c r="K397" t="s">
        <v>7927</v>
      </c>
      <c r="L397" t="s">
        <v>242</v>
      </c>
      <c r="M397" t="s">
        <v>242</v>
      </c>
      <c r="N397" t="s">
        <v>7928</v>
      </c>
      <c r="O397" t="s">
        <v>7929</v>
      </c>
      <c r="P397">
        <v>39.994700000000002</v>
      </c>
      <c r="Q397">
        <v>-105.2366</v>
      </c>
      <c r="R397" t="s">
        <v>245</v>
      </c>
      <c r="S397" t="s">
        <v>246</v>
      </c>
      <c r="T397" t="s">
        <v>7930</v>
      </c>
      <c r="V397" t="s">
        <v>7931</v>
      </c>
      <c r="W397">
        <v>682680103</v>
      </c>
      <c r="X397">
        <v>4923</v>
      </c>
      <c r="Y397" t="s">
        <v>248</v>
      </c>
      <c r="Z397" t="s">
        <v>249</v>
      </c>
      <c r="AA397">
        <v>2020</v>
      </c>
      <c r="AC397">
        <v>0.5</v>
      </c>
      <c r="AD397">
        <v>15</v>
      </c>
      <c r="AF397">
        <v>11</v>
      </c>
      <c r="AG397">
        <v>3</v>
      </c>
      <c r="AI397" t="s">
        <v>7932</v>
      </c>
      <c r="AJ397" s="27">
        <v>1</v>
      </c>
      <c r="AK397">
        <v>11</v>
      </c>
      <c r="AL397" s="27">
        <v>0</v>
      </c>
      <c r="AM397" s="24">
        <v>0</v>
      </c>
      <c r="AN397" s="27">
        <v>0</v>
      </c>
      <c r="AO397" s="24">
        <v>0</v>
      </c>
      <c r="AP397" t="s">
        <v>7933</v>
      </c>
      <c r="AQ397">
        <v>3</v>
      </c>
      <c r="AS397" t="s">
        <v>7932</v>
      </c>
      <c r="AT397" s="27">
        <v>1</v>
      </c>
      <c r="AU397">
        <v>10</v>
      </c>
      <c r="AV397" s="21">
        <f t="shared" si="24"/>
        <v>90.909090909090907</v>
      </c>
      <c r="AW397">
        <v>3</v>
      </c>
      <c r="AY397" t="s">
        <v>7932</v>
      </c>
      <c r="AZ397" s="27">
        <v>1</v>
      </c>
      <c r="BA397">
        <v>9</v>
      </c>
      <c r="BB397" s="21">
        <f t="shared" si="25"/>
        <v>81.818181818181827</v>
      </c>
      <c r="BC397">
        <v>3</v>
      </c>
      <c r="BE397" t="s">
        <v>7932</v>
      </c>
      <c r="BF397" s="27">
        <v>1</v>
      </c>
      <c r="BG397">
        <v>9.6</v>
      </c>
      <c r="BI397">
        <v>3</v>
      </c>
      <c r="BK397" t="s">
        <v>7932</v>
      </c>
      <c r="BL397" s="27">
        <v>1</v>
      </c>
      <c r="BM397">
        <v>3</v>
      </c>
      <c r="BO397" t="s">
        <v>7932</v>
      </c>
      <c r="BP397" s="27">
        <v>1</v>
      </c>
      <c r="BQ397">
        <v>2</v>
      </c>
      <c r="BR397" s="21">
        <f t="shared" si="26"/>
        <v>18.181818181818183</v>
      </c>
      <c r="BT397">
        <v>3</v>
      </c>
      <c r="BV397" t="s">
        <v>7932</v>
      </c>
      <c r="BW397" s="27">
        <v>1</v>
      </c>
      <c r="BX397">
        <v>2</v>
      </c>
      <c r="BY397" s="21">
        <f t="shared" si="27"/>
        <v>18.181818181818183</v>
      </c>
      <c r="BZ397">
        <v>2</v>
      </c>
      <c r="CA397">
        <v>3</v>
      </c>
      <c r="CC397" t="s">
        <v>7932</v>
      </c>
      <c r="CD397" s="27">
        <v>0</v>
      </c>
      <c r="CF397" t="s">
        <v>242</v>
      </c>
      <c r="CG397" t="s">
        <v>242</v>
      </c>
      <c r="CI397" s="27">
        <v>1</v>
      </c>
      <c r="CJ397" s="2" t="s">
        <v>7934</v>
      </c>
      <c r="CK397">
        <v>1</v>
      </c>
      <c r="CM397" t="s">
        <v>7935</v>
      </c>
      <c r="CN397" s="27">
        <v>0</v>
      </c>
      <c r="CO397" s="27">
        <v>0.5</v>
      </c>
      <c r="CP397">
        <v>100</v>
      </c>
      <c r="CQ397">
        <v>100</v>
      </c>
      <c r="CR397" t="s">
        <v>242</v>
      </c>
      <c r="CS397" s="2" t="s">
        <v>7936</v>
      </c>
      <c r="CU397" s="27">
        <v>1</v>
      </c>
      <c r="CV397" s="2" t="s">
        <v>7937</v>
      </c>
      <c r="CW397">
        <v>1</v>
      </c>
      <c r="CY397" t="s">
        <v>7935</v>
      </c>
      <c r="CZ397" s="27">
        <v>1</v>
      </c>
      <c r="DA397">
        <v>3800000</v>
      </c>
      <c r="DB397">
        <v>2</v>
      </c>
      <c r="DD397" s="27">
        <v>1</v>
      </c>
      <c r="DE397" t="s">
        <v>242</v>
      </c>
      <c r="DF397" t="s">
        <v>242</v>
      </c>
      <c r="DH397" t="s">
        <v>242</v>
      </c>
      <c r="DI397">
        <v>2500000</v>
      </c>
      <c r="DJ397">
        <v>2</v>
      </c>
      <c r="DL397" s="27">
        <v>1</v>
      </c>
      <c r="DM397">
        <v>60400000</v>
      </c>
      <c r="DN397">
        <v>2</v>
      </c>
      <c r="DP397">
        <v>1</v>
      </c>
      <c r="DR397" t="s">
        <v>7935</v>
      </c>
      <c r="DS397" s="27">
        <v>1</v>
      </c>
      <c r="DT397" s="2" t="s">
        <v>7938</v>
      </c>
      <c r="DU397" s="27">
        <v>1</v>
      </c>
      <c r="DV397" s="2" t="s">
        <v>7939</v>
      </c>
      <c r="DW397" s="27">
        <v>0</v>
      </c>
      <c r="DY397" s="27">
        <v>0</v>
      </c>
      <c r="EA397" s="27">
        <v>0</v>
      </c>
      <c r="EC397" s="27">
        <v>0</v>
      </c>
      <c r="EE397" s="27">
        <v>1</v>
      </c>
      <c r="EF397" s="2" t="s">
        <v>7940</v>
      </c>
      <c r="EG397" s="27">
        <v>1</v>
      </c>
      <c r="EH397" s="2" t="s">
        <v>7941</v>
      </c>
      <c r="EI397" s="27">
        <v>1</v>
      </c>
      <c r="EJ397" t="s">
        <v>7942</v>
      </c>
      <c r="EK397" s="27">
        <v>1</v>
      </c>
      <c r="EL397" s="2" t="s">
        <v>7943</v>
      </c>
      <c r="EM397">
        <v>1</v>
      </c>
      <c r="EO397" t="s">
        <v>7935</v>
      </c>
      <c r="EP397" s="27">
        <v>0</v>
      </c>
      <c r="EQ397" t="s">
        <v>242</v>
      </c>
      <c r="ER397" t="s">
        <v>242</v>
      </c>
      <c r="EU397" t="s">
        <v>242</v>
      </c>
      <c r="EV397" t="s">
        <v>242</v>
      </c>
      <c r="EX397" s="27">
        <v>0</v>
      </c>
      <c r="EY397" t="s">
        <v>242</v>
      </c>
      <c r="FA397" s="27">
        <v>0</v>
      </c>
      <c r="FB397" t="s">
        <v>242</v>
      </c>
      <c r="FD397" s="27">
        <v>0</v>
      </c>
      <c r="FE397" t="s">
        <v>242</v>
      </c>
      <c r="FG397" s="27">
        <v>0</v>
      </c>
      <c r="FH397" t="s">
        <v>242</v>
      </c>
      <c r="FJ397" t="s">
        <v>242</v>
      </c>
      <c r="FM397" s="27">
        <v>1</v>
      </c>
      <c r="FN397" t="s">
        <v>242</v>
      </c>
      <c r="FO397" t="s">
        <v>242</v>
      </c>
      <c r="FP397" t="s">
        <v>242</v>
      </c>
      <c r="FQ397" t="s">
        <v>7944</v>
      </c>
      <c r="FR397" s="27">
        <v>0.5</v>
      </c>
      <c r="FS397" t="s">
        <v>242</v>
      </c>
      <c r="FT397">
        <v>3</v>
      </c>
      <c r="FU397" t="s">
        <v>7945</v>
      </c>
      <c r="FV397" s="27">
        <v>0.5</v>
      </c>
      <c r="FW397" t="s">
        <v>242</v>
      </c>
      <c r="FX397" t="s">
        <v>242</v>
      </c>
      <c r="FY397" t="s">
        <v>242</v>
      </c>
      <c r="FZ397" t="s">
        <v>242</v>
      </c>
      <c r="GA397" t="s">
        <v>242</v>
      </c>
      <c r="GB397" t="s">
        <v>242</v>
      </c>
      <c r="GC397" t="s">
        <v>242</v>
      </c>
      <c r="GD397" t="s">
        <v>242</v>
      </c>
      <c r="GE397" t="s">
        <v>7946</v>
      </c>
      <c r="GF397">
        <v>1</v>
      </c>
      <c r="GH397" t="s">
        <v>7935</v>
      </c>
      <c r="GI397" s="27">
        <v>0</v>
      </c>
      <c r="GJ397" t="s">
        <v>242</v>
      </c>
      <c r="GK397" t="s">
        <v>242</v>
      </c>
      <c r="GM397" t="s">
        <v>242</v>
      </c>
      <c r="GP397" s="27">
        <v>1</v>
      </c>
      <c r="GQ397">
        <v>90</v>
      </c>
      <c r="GR397" t="s">
        <v>7947</v>
      </c>
      <c r="GT397">
        <v>3</v>
      </c>
      <c r="GV397" t="s">
        <v>7932</v>
      </c>
      <c r="GW397" s="27">
        <v>0</v>
      </c>
      <c r="GY397" s="27">
        <v>0</v>
      </c>
      <c r="HA397" t="s">
        <v>242</v>
      </c>
      <c r="HD397" s="27">
        <v>1</v>
      </c>
      <c r="HE397" s="2" t="s">
        <v>7948</v>
      </c>
      <c r="HF397">
        <v>1</v>
      </c>
      <c r="HH397" t="s">
        <v>7935</v>
      </c>
      <c r="HI397">
        <v>0.66666666699999999</v>
      </c>
      <c r="HJ397">
        <v>1</v>
      </c>
      <c r="HK397">
        <v>0.75</v>
      </c>
      <c r="HL397">
        <v>1</v>
      </c>
      <c r="HM397">
        <v>0.6</v>
      </c>
      <c r="HN397">
        <v>0</v>
      </c>
      <c r="HO397">
        <v>0</v>
      </c>
      <c r="HP397">
        <v>0.66666666699999999</v>
      </c>
      <c r="HQ397">
        <v>0</v>
      </c>
      <c r="HR397">
        <v>1</v>
      </c>
      <c r="HS397">
        <v>0</v>
      </c>
      <c r="HT397">
        <v>1</v>
      </c>
      <c r="HU397">
        <v>1</v>
      </c>
      <c r="HV397">
        <v>0.80555555599999995</v>
      </c>
      <c r="HW397">
        <v>0.4</v>
      </c>
      <c r="HX397">
        <v>0.53333333299999997</v>
      </c>
      <c r="HY397">
        <v>0.57962963000000001</v>
      </c>
      <c r="HZ397" t="s">
        <v>7949</v>
      </c>
      <c r="IA397" t="s">
        <v>266</v>
      </c>
      <c r="IB397" t="s">
        <v>7930</v>
      </c>
      <c r="IC397">
        <v>10164.367</v>
      </c>
      <c r="ID397">
        <v>8542.2420000000002</v>
      </c>
      <c r="IE397">
        <v>16540.309000000001</v>
      </c>
      <c r="IF397">
        <v>22386.892</v>
      </c>
      <c r="IG397">
        <v>10164.367</v>
      </c>
    </row>
    <row r="398" spans="1:241" customFormat="1" ht="14" customHeight="1" x14ac:dyDescent="0.2">
      <c r="A398">
        <v>397</v>
      </c>
      <c r="B398">
        <v>435</v>
      </c>
      <c r="C398" s="1">
        <v>44817.630555555559</v>
      </c>
      <c r="D398" s="1">
        <v>44818.615277777775</v>
      </c>
      <c r="E398">
        <v>0</v>
      </c>
      <c r="F398" t="s">
        <v>2300</v>
      </c>
      <c r="G398">
        <v>100</v>
      </c>
      <c r="H398">
        <v>85089</v>
      </c>
      <c r="I398">
        <v>1</v>
      </c>
      <c r="J398" s="1">
        <v>44818.615277777775</v>
      </c>
      <c r="K398" t="s">
        <v>7950</v>
      </c>
      <c r="L398" t="s">
        <v>242</v>
      </c>
      <c r="M398" t="s">
        <v>242</v>
      </c>
      <c r="N398" t="s">
        <v>7951</v>
      </c>
      <c r="O398" t="s">
        <v>7952</v>
      </c>
      <c r="P398">
        <v>39.994700000000002</v>
      </c>
      <c r="Q398">
        <v>-105.2366</v>
      </c>
      <c r="R398" t="s">
        <v>245</v>
      </c>
      <c r="S398" t="s">
        <v>246</v>
      </c>
      <c r="T398" t="s">
        <v>7953</v>
      </c>
      <c r="V398" t="s">
        <v>7954</v>
      </c>
      <c r="W398" t="s">
        <v>7955</v>
      </c>
      <c r="X398">
        <v>3600</v>
      </c>
      <c r="Y398" t="s">
        <v>476</v>
      </c>
      <c r="Z398" t="s">
        <v>1568</v>
      </c>
      <c r="AA398">
        <v>2021</v>
      </c>
      <c r="AC398">
        <v>0.5</v>
      </c>
      <c r="AD398">
        <v>4</v>
      </c>
      <c r="AF398">
        <v>9</v>
      </c>
      <c r="AG398">
        <v>3</v>
      </c>
      <c r="AI398" t="s">
        <v>7956</v>
      </c>
      <c r="AJ398" s="27">
        <v>1</v>
      </c>
      <c r="AK398">
        <v>8</v>
      </c>
      <c r="AL398" s="27">
        <v>0.5</v>
      </c>
      <c r="AM398">
        <v>9</v>
      </c>
      <c r="AN398" s="27">
        <v>0.5</v>
      </c>
      <c r="AO398">
        <v>9</v>
      </c>
      <c r="AP398" s="2" t="s">
        <v>7957</v>
      </c>
      <c r="AQ398">
        <v>3</v>
      </c>
      <c r="AS398" t="s">
        <v>7956</v>
      </c>
      <c r="AT398" s="27">
        <v>1</v>
      </c>
      <c r="AU398">
        <v>8</v>
      </c>
      <c r="AV398" s="21">
        <f t="shared" si="24"/>
        <v>88.888888888888886</v>
      </c>
      <c r="AW398">
        <v>3</v>
      </c>
      <c r="AY398" t="s">
        <v>7956</v>
      </c>
      <c r="AZ398" s="27">
        <v>1</v>
      </c>
      <c r="BA398">
        <v>7</v>
      </c>
      <c r="BB398" s="21">
        <f t="shared" si="25"/>
        <v>77.777777777777786</v>
      </c>
      <c r="BC398">
        <v>3</v>
      </c>
      <c r="BE398" t="s">
        <v>7956</v>
      </c>
      <c r="BF398" s="27">
        <v>0</v>
      </c>
      <c r="BI398" t="s">
        <v>242</v>
      </c>
      <c r="BL398" s="27">
        <v>1</v>
      </c>
      <c r="BM398">
        <v>3</v>
      </c>
      <c r="BO398" t="s">
        <v>7956</v>
      </c>
      <c r="BP398" s="27">
        <v>1</v>
      </c>
      <c r="BQ398">
        <v>3</v>
      </c>
      <c r="BR398" s="21">
        <f t="shared" si="26"/>
        <v>33.333333333333329</v>
      </c>
      <c r="BT398">
        <v>3</v>
      </c>
      <c r="BV398" t="s">
        <v>7956</v>
      </c>
      <c r="BW398" s="27">
        <v>1</v>
      </c>
      <c r="BX398">
        <v>3</v>
      </c>
      <c r="BY398" s="21">
        <f t="shared" si="27"/>
        <v>33.333333333333329</v>
      </c>
      <c r="BZ398" t="s">
        <v>242</v>
      </c>
      <c r="CA398">
        <v>3</v>
      </c>
      <c r="CC398" t="s">
        <v>7956</v>
      </c>
      <c r="CD398" s="27">
        <v>0</v>
      </c>
      <c r="CF398" t="s">
        <v>242</v>
      </c>
      <c r="CG398" t="s">
        <v>242</v>
      </c>
      <c r="CI398" s="27">
        <v>1</v>
      </c>
      <c r="CJ398" s="2" t="s">
        <v>7958</v>
      </c>
      <c r="CK398">
        <v>1</v>
      </c>
      <c r="CM398" t="s">
        <v>7959</v>
      </c>
      <c r="CN398" s="27">
        <v>1</v>
      </c>
      <c r="CO398" s="27">
        <v>0.5</v>
      </c>
      <c r="CP398" t="s">
        <v>242</v>
      </c>
      <c r="CQ398">
        <v>99</v>
      </c>
      <c r="CR398" t="s">
        <v>242</v>
      </c>
      <c r="CS398" s="2" t="s">
        <v>7960</v>
      </c>
      <c r="CU398" s="27">
        <v>1</v>
      </c>
      <c r="CV398" s="2" t="s">
        <v>7961</v>
      </c>
      <c r="CW398">
        <v>1</v>
      </c>
      <c r="CY398" t="s">
        <v>7959</v>
      </c>
      <c r="CZ398" s="27">
        <v>1</v>
      </c>
      <c r="DA398">
        <v>136300</v>
      </c>
      <c r="DB398">
        <v>2</v>
      </c>
      <c r="DD398" s="27">
        <v>1</v>
      </c>
      <c r="DE398" t="s">
        <v>242</v>
      </c>
      <c r="DF398" t="s">
        <v>242</v>
      </c>
      <c r="DH398" t="s">
        <v>242</v>
      </c>
      <c r="DI398">
        <v>76900</v>
      </c>
      <c r="DJ398">
        <v>2</v>
      </c>
      <c r="DL398" s="27">
        <v>0</v>
      </c>
      <c r="DM398" t="s">
        <v>242</v>
      </c>
      <c r="DN398" t="s">
        <v>242</v>
      </c>
      <c r="DP398">
        <v>1</v>
      </c>
      <c r="DR398" t="s">
        <v>7959</v>
      </c>
      <c r="DS398" s="27">
        <v>1</v>
      </c>
      <c r="DT398" s="2" t="s">
        <v>7962</v>
      </c>
      <c r="DU398" s="27">
        <v>1</v>
      </c>
      <c r="DV398" s="2" t="s">
        <v>7963</v>
      </c>
      <c r="DW398" s="27">
        <v>1</v>
      </c>
      <c r="DX398" s="2" t="s">
        <v>7964</v>
      </c>
      <c r="DY398" s="27">
        <v>1</v>
      </c>
      <c r="DZ398" t="s">
        <v>7965</v>
      </c>
      <c r="EA398" s="27">
        <v>0</v>
      </c>
      <c r="EC398" s="27">
        <v>1</v>
      </c>
      <c r="ED398" s="2" t="s">
        <v>7966</v>
      </c>
      <c r="EE398" s="27">
        <v>1</v>
      </c>
      <c r="EF398" s="2" t="s">
        <v>7966</v>
      </c>
      <c r="EG398" s="27">
        <v>1</v>
      </c>
      <c r="EH398" s="2" t="s">
        <v>7966</v>
      </c>
      <c r="EI398" s="27">
        <v>1</v>
      </c>
      <c r="EJ398" s="2" t="s">
        <v>7967</v>
      </c>
      <c r="EK398" s="27">
        <v>1</v>
      </c>
      <c r="EL398" s="2" t="s">
        <v>7968</v>
      </c>
      <c r="EM398">
        <v>1</v>
      </c>
      <c r="EO398" t="s">
        <v>7959</v>
      </c>
      <c r="EP398" s="27">
        <v>0</v>
      </c>
      <c r="EQ398" t="s">
        <v>242</v>
      </c>
      <c r="ER398" t="s">
        <v>242</v>
      </c>
      <c r="EU398" t="s">
        <v>242</v>
      </c>
      <c r="EV398" t="s">
        <v>242</v>
      </c>
      <c r="EX398" s="27">
        <v>0</v>
      </c>
      <c r="EY398" t="s">
        <v>242</v>
      </c>
      <c r="FA398" s="27">
        <v>0</v>
      </c>
      <c r="FB398" t="s">
        <v>242</v>
      </c>
      <c r="FD398" s="27">
        <v>1</v>
      </c>
      <c r="FE398">
        <v>160.88</v>
      </c>
      <c r="FF398" t="s">
        <v>7969</v>
      </c>
      <c r="FG398" s="27">
        <v>0.5</v>
      </c>
      <c r="FH398" t="s">
        <v>242</v>
      </c>
      <c r="FI398" t="s">
        <v>7970</v>
      </c>
      <c r="FJ398">
        <v>1</v>
      </c>
      <c r="FL398" t="s">
        <v>7959</v>
      </c>
      <c r="FM398" s="27">
        <v>0</v>
      </c>
      <c r="FN398" t="s">
        <v>242</v>
      </c>
      <c r="FO398" t="s">
        <v>242</v>
      </c>
      <c r="FP398" t="s">
        <v>242</v>
      </c>
      <c r="FR398" s="27">
        <v>1</v>
      </c>
      <c r="FS398">
        <v>13.4</v>
      </c>
      <c r="FT398">
        <v>1</v>
      </c>
      <c r="FV398" s="27">
        <v>1</v>
      </c>
      <c r="FW398">
        <v>7.6</v>
      </c>
      <c r="FX398">
        <v>8</v>
      </c>
      <c r="FY398">
        <v>80.2</v>
      </c>
      <c r="FZ398">
        <v>3</v>
      </c>
      <c r="GA398" t="s">
        <v>242</v>
      </c>
      <c r="GB398" t="s">
        <v>242</v>
      </c>
      <c r="GC398" t="s">
        <v>242</v>
      </c>
      <c r="GD398">
        <v>1</v>
      </c>
      <c r="GF398">
        <v>1</v>
      </c>
      <c r="GH398" t="s">
        <v>7959</v>
      </c>
      <c r="GI398" s="27">
        <v>0</v>
      </c>
      <c r="GJ398" t="s">
        <v>242</v>
      </c>
      <c r="GK398" t="s">
        <v>242</v>
      </c>
      <c r="GM398" t="s">
        <v>242</v>
      </c>
      <c r="GP398" s="27">
        <v>1</v>
      </c>
      <c r="GQ398">
        <v>276</v>
      </c>
      <c r="GR398" t="s">
        <v>7971</v>
      </c>
      <c r="GT398">
        <v>3</v>
      </c>
      <c r="GV398" t="s">
        <v>7956</v>
      </c>
      <c r="GW398" s="27">
        <v>0</v>
      </c>
      <c r="GY398" s="27">
        <v>0</v>
      </c>
      <c r="HA398" t="s">
        <v>242</v>
      </c>
      <c r="HD398" s="27">
        <v>0</v>
      </c>
      <c r="HF398">
        <v>1</v>
      </c>
      <c r="HH398" t="s">
        <v>7959</v>
      </c>
      <c r="HI398">
        <v>0.66666666699999999</v>
      </c>
      <c r="HJ398">
        <v>1</v>
      </c>
      <c r="HK398">
        <v>0.75</v>
      </c>
      <c r="HL398">
        <v>0.66666666699999999</v>
      </c>
      <c r="HM398">
        <v>0.9</v>
      </c>
      <c r="HN398">
        <v>0</v>
      </c>
      <c r="HO398">
        <v>0.375</v>
      </c>
      <c r="HP398">
        <v>0.66666666699999999</v>
      </c>
      <c r="HQ398">
        <v>0</v>
      </c>
      <c r="HR398">
        <v>1</v>
      </c>
      <c r="HS398">
        <v>0</v>
      </c>
      <c r="HT398">
        <v>0</v>
      </c>
      <c r="HU398">
        <v>1</v>
      </c>
      <c r="HV398">
        <v>0.80555555599999995</v>
      </c>
      <c r="HW398">
        <v>0.48541666700000002</v>
      </c>
      <c r="HX398">
        <v>0.33333333300000001</v>
      </c>
      <c r="HY398">
        <v>0.54143518499999999</v>
      </c>
      <c r="HZ398" t="s">
        <v>7972</v>
      </c>
      <c r="IA398" t="s">
        <v>266</v>
      </c>
      <c r="IB398" t="s">
        <v>7953</v>
      </c>
      <c r="IC398">
        <v>13118</v>
      </c>
      <c r="ID398">
        <v>12756</v>
      </c>
      <c r="IE398">
        <v>14298</v>
      </c>
      <c r="IF398">
        <v>13685</v>
      </c>
      <c r="IG398">
        <v>13118</v>
      </c>
    </row>
    <row r="399" spans="1:241" customFormat="1" ht="14" customHeight="1" x14ac:dyDescent="0.2">
      <c r="A399">
        <v>398</v>
      </c>
      <c r="B399">
        <v>436</v>
      </c>
      <c r="C399" s="1">
        <v>44818.657638888886</v>
      </c>
      <c r="D399" s="1">
        <v>44820.444444444445</v>
      </c>
      <c r="E399">
        <v>0</v>
      </c>
      <c r="F399" t="s">
        <v>2300</v>
      </c>
      <c r="G399">
        <v>100</v>
      </c>
      <c r="H399">
        <v>154407</v>
      </c>
      <c r="I399">
        <v>1</v>
      </c>
      <c r="J399" s="1">
        <v>44820.444444444445</v>
      </c>
      <c r="K399" t="s">
        <v>7973</v>
      </c>
      <c r="L399" t="s">
        <v>242</v>
      </c>
      <c r="M399" t="s">
        <v>242</v>
      </c>
      <c r="N399" t="s">
        <v>7974</v>
      </c>
      <c r="O399" t="s">
        <v>7975</v>
      </c>
      <c r="P399">
        <v>39.994700000000002</v>
      </c>
      <c r="Q399">
        <v>-105.2366</v>
      </c>
      <c r="R399" t="s">
        <v>245</v>
      </c>
      <c r="S399" t="s">
        <v>246</v>
      </c>
      <c r="T399" t="s">
        <v>7976</v>
      </c>
      <c r="V399" t="s">
        <v>7977</v>
      </c>
      <c r="W399">
        <v>704326107</v>
      </c>
      <c r="X399">
        <v>8700</v>
      </c>
      <c r="Y399" t="s">
        <v>297</v>
      </c>
      <c r="Z399" t="s">
        <v>765</v>
      </c>
      <c r="AA399">
        <v>2021</v>
      </c>
      <c r="AC399">
        <v>0</v>
      </c>
      <c r="AF399">
        <v>10</v>
      </c>
      <c r="AG399">
        <v>3</v>
      </c>
      <c r="AI399" t="s">
        <v>7978</v>
      </c>
      <c r="AJ399" s="27">
        <v>1</v>
      </c>
      <c r="AK399">
        <v>8</v>
      </c>
      <c r="AL399" s="27">
        <v>0</v>
      </c>
      <c r="AM399" s="24">
        <v>0</v>
      </c>
      <c r="AN399" s="27">
        <v>0</v>
      </c>
      <c r="AO399" s="24">
        <v>0</v>
      </c>
      <c r="AP399" t="s">
        <v>7979</v>
      </c>
      <c r="AQ399">
        <v>3</v>
      </c>
      <c r="AS399" t="s">
        <v>7978</v>
      </c>
      <c r="AT399" s="27">
        <v>1</v>
      </c>
      <c r="AU399">
        <v>9</v>
      </c>
      <c r="AV399" s="21">
        <f t="shared" si="24"/>
        <v>90</v>
      </c>
      <c r="AW399">
        <v>3</v>
      </c>
      <c r="AY399" t="s">
        <v>7978</v>
      </c>
      <c r="AZ399" s="27">
        <v>1</v>
      </c>
      <c r="BA399">
        <v>8</v>
      </c>
      <c r="BB399" s="21">
        <f t="shared" si="25"/>
        <v>80</v>
      </c>
      <c r="BC399">
        <v>3</v>
      </c>
      <c r="BE399" t="s">
        <v>7978</v>
      </c>
      <c r="BF399" s="27">
        <v>1</v>
      </c>
      <c r="BG399">
        <v>14.2</v>
      </c>
      <c r="BI399">
        <v>3</v>
      </c>
      <c r="BK399" t="s">
        <v>7978</v>
      </c>
      <c r="BL399" s="27">
        <v>1</v>
      </c>
      <c r="BM399">
        <v>3</v>
      </c>
      <c r="BO399" t="s">
        <v>7978</v>
      </c>
      <c r="BP399" s="27">
        <v>1</v>
      </c>
      <c r="BQ399">
        <v>2</v>
      </c>
      <c r="BR399" s="21">
        <f t="shared" si="26"/>
        <v>20</v>
      </c>
      <c r="BT399">
        <v>3</v>
      </c>
      <c r="BV399" t="s">
        <v>7978</v>
      </c>
      <c r="BW399" s="27">
        <v>1</v>
      </c>
      <c r="BX399">
        <v>1</v>
      </c>
      <c r="BY399" s="21">
        <f t="shared" si="27"/>
        <v>10</v>
      </c>
      <c r="BZ399">
        <v>2</v>
      </c>
      <c r="CA399">
        <v>3</v>
      </c>
      <c r="CC399" t="s">
        <v>7978</v>
      </c>
      <c r="CD399" s="27">
        <v>0</v>
      </c>
      <c r="CF399" t="s">
        <v>242</v>
      </c>
      <c r="CG399" t="s">
        <v>242</v>
      </c>
      <c r="CI399" s="27">
        <v>0</v>
      </c>
      <c r="CK399" t="s">
        <v>242</v>
      </c>
      <c r="CN399" s="27">
        <v>0</v>
      </c>
      <c r="CO399" s="27">
        <v>0.5</v>
      </c>
      <c r="CP399" t="s">
        <v>242</v>
      </c>
      <c r="CQ399">
        <v>99.5</v>
      </c>
      <c r="CR399" t="s">
        <v>242</v>
      </c>
      <c r="CU399" s="27">
        <v>1</v>
      </c>
      <c r="CV399" s="2" t="s">
        <v>7980</v>
      </c>
      <c r="CW399">
        <v>1</v>
      </c>
      <c r="CY399" t="s">
        <v>7981</v>
      </c>
      <c r="CZ399" s="27">
        <v>1</v>
      </c>
      <c r="DA399">
        <v>2750.5349999999999</v>
      </c>
      <c r="DB399">
        <v>2</v>
      </c>
      <c r="DD399" s="27">
        <v>1</v>
      </c>
      <c r="DE399">
        <v>3841.3420000000001</v>
      </c>
      <c r="DF399">
        <v>2</v>
      </c>
      <c r="DG399">
        <v>3821.2719999999999</v>
      </c>
      <c r="DH399">
        <v>2</v>
      </c>
      <c r="DI399" t="s">
        <v>242</v>
      </c>
      <c r="DJ399" t="s">
        <v>242</v>
      </c>
      <c r="DL399" s="27">
        <v>1</v>
      </c>
      <c r="DM399">
        <v>29136.973999999998</v>
      </c>
      <c r="DN399">
        <v>2</v>
      </c>
      <c r="DP399">
        <v>4</v>
      </c>
      <c r="DR399" t="s">
        <v>7982</v>
      </c>
      <c r="DS399" s="27">
        <v>1</v>
      </c>
      <c r="DT399" s="2" t="s">
        <v>7983</v>
      </c>
      <c r="DU399" s="27">
        <v>1</v>
      </c>
      <c r="DV399" s="2" t="s">
        <v>7984</v>
      </c>
      <c r="DW399" s="27">
        <v>1</v>
      </c>
      <c r="DX399" s="2" t="s">
        <v>7985</v>
      </c>
      <c r="DY399" s="27">
        <v>0.5</v>
      </c>
      <c r="DZ399" t="s">
        <v>7986</v>
      </c>
      <c r="EA399" s="27">
        <v>1</v>
      </c>
      <c r="EB399" s="2" t="s">
        <v>7987</v>
      </c>
      <c r="EC399" s="27">
        <v>1</v>
      </c>
      <c r="ED399" s="2" t="s">
        <v>7988</v>
      </c>
      <c r="EE399" s="27">
        <v>1</v>
      </c>
      <c r="EF399" s="2" t="s">
        <v>7988</v>
      </c>
      <c r="EG399" s="27">
        <v>1</v>
      </c>
      <c r="EH399" t="s">
        <v>7989</v>
      </c>
      <c r="EI399" s="27">
        <v>1</v>
      </c>
      <c r="EJ399" t="s">
        <v>7990</v>
      </c>
      <c r="EK399" s="27">
        <v>1</v>
      </c>
      <c r="EL399" s="2" t="s">
        <v>7991</v>
      </c>
      <c r="EM399">
        <v>4</v>
      </c>
      <c r="EO399" t="s">
        <v>7982</v>
      </c>
      <c r="EP399" s="27">
        <v>0</v>
      </c>
      <c r="EQ399" t="s">
        <v>242</v>
      </c>
      <c r="ER399" t="s">
        <v>242</v>
      </c>
      <c r="EU399" t="s">
        <v>242</v>
      </c>
      <c r="EV399" t="s">
        <v>242</v>
      </c>
      <c r="EX399" s="27">
        <v>0</v>
      </c>
      <c r="EY399" t="s">
        <v>242</v>
      </c>
      <c r="FA399" s="27">
        <v>0</v>
      </c>
      <c r="FB399" t="s">
        <v>242</v>
      </c>
      <c r="FD399" s="27">
        <v>0</v>
      </c>
      <c r="FE399" t="s">
        <v>242</v>
      </c>
      <c r="FG399" s="27">
        <v>0</v>
      </c>
      <c r="FH399" t="s">
        <v>242</v>
      </c>
      <c r="FJ399" t="s">
        <v>242</v>
      </c>
      <c r="FM399" s="27">
        <v>1</v>
      </c>
      <c r="FN399">
        <v>17</v>
      </c>
      <c r="FO399">
        <v>59</v>
      </c>
      <c r="FP399">
        <v>24</v>
      </c>
      <c r="FR399" s="27">
        <v>1</v>
      </c>
      <c r="FS399">
        <v>61</v>
      </c>
      <c r="FT399">
        <v>3</v>
      </c>
      <c r="FV399" s="27">
        <v>0</v>
      </c>
      <c r="FW399" t="s">
        <v>242</v>
      </c>
      <c r="FX399" t="s">
        <v>242</v>
      </c>
      <c r="FY399" t="s">
        <v>242</v>
      </c>
      <c r="FZ399" t="s">
        <v>242</v>
      </c>
      <c r="GA399" t="s">
        <v>242</v>
      </c>
      <c r="GB399" t="s">
        <v>242</v>
      </c>
      <c r="GC399" t="s">
        <v>242</v>
      </c>
      <c r="GD399" t="s">
        <v>242</v>
      </c>
      <c r="GF399">
        <v>1</v>
      </c>
      <c r="GH399" t="s">
        <v>7981</v>
      </c>
      <c r="GI399" s="27">
        <v>0.5</v>
      </c>
      <c r="GJ399" t="s">
        <v>242</v>
      </c>
      <c r="GK399">
        <v>100</v>
      </c>
      <c r="GM399">
        <v>1</v>
      </c>
      <c r="GO399" t="s">
        <v>7981</v>
      </c>
      <c r="GP399" s="27">
        <v>1</v>
      </c>
      <c r="GQ399">
        <v>193</v>
      </c>
      <c r="GR399" t="s">
        <v>7992</v>
      </c>
      <c r="GT399">
        <v>3</v>
      </c>
      <c r="GV399" t="s">
        <v>7978</v>
      </c>
      <c r="GW399" s="27">
        <v>0</v>
      </c>
      <c r="GY399" s="27">
        <v>0</v>
      </c>
      <c r="HA399" t="s">
        <v>242</v>
      </c>
      <c r="HD399" s="27">
        <v>1</v>
      </c>
      <c r="HE399" t="s">
        <v>7993</v>
      </c>
      <c r="HF399">
        <v>2</v>
      </c>
      <c r="HH399" t="s">
        <v>7994</v>
      </c>
      <c r="HI399">
        <v>0.66666666699999999</v>
      </c>
      <c r="HJ399">
        <v>0</v>
      </c>
      <c r="HK399">
        <v>0.75</v>
      </c>
      <c r="HL399">
        <v>1</v>
      </c>
      <c r="HM399">
        <v>0.95</v>
      </c>
      <c r="HN399">
        <v>0</v>
      </c>
      <c r="HO399">
        <v>0</v>
      </c>
      <c r="HP399">
        <v>0.66666666699999999</v>
      </c>
      <c r="HQ399">
        <v>0.5</v>
      </c>
      <c r="HR399">
        <v>1</v>
      </c>
      <c r="HS399">
        <v>0</v>
      </c>
      <c r="HT399">
        <v>1</v>
      </c>
      <c r="HU399">
        <v>1</v>
      </c>
      <c r="HV399">
        <v>0.47222222200000002</v>
      </c>
      <c r="HW399">
        <v>0.48749999999999999</v>
      </c>
      <c r="HX399">
        <v>0.63333333300000005</v>
      </c>
      <c r="HY399">
        <v>0.53101851899999997</v>
      </c>
      <c r="HZ399" t="s">
        <v>7995</v>
      </c>
      <c r="IA399" t="s">
        <v>266</v>
      </c>
      <c r="IB399" t="s">
        <v>7976</v>
      </c>
      <c r="IC399">
        <v>4040.5</v>
      </c>
      <c r="ID399">
        <v>4056.8</v>
      </c>
      <c r="IE399">
        <v>4611.7</v>
      </c>
      <c r="IF399" t="s">
        <v>242</v>
      </c>
      <c r="IG399">
        <v>4040.5</v>
      </c>
    </row>
    <row r="400" spans="1:241" customFormat="1" ht="14" customHeight="1" x14ac:dyDescent="0.2">
      <c r="A400">
        <v>399</v>
      </c>
      <c r="B400">
        <v>437</v>
      </c>
      <c r="C400" s="1">
        <v>44820.451388888891</v>
      </c>
      <c r="D400" s="1">
        <v>44820.582638888889</v>
      </c>
      <c r="E400">
        <v>0</v>
      </c>
      <c r="F400" t="s">
        <v>2300</v>
      </c>
      <c r="G400">
        <v>100</v>
      </c>
      <c r="H400">
        <v>11312</v>
      </c>
      <c r="I400">
        <v>1</v>
      </c>
      <c r="J400" s="1">
        <v>44820.582638888889</v>
      </c>
      <c r="K400" t="s">
        <v>7996</v>
      </c>
      <c r="L400" t="s">
        <v>242</v>
      </c>
      <c r="M400" t="s">
        <v>242</v>
      </c>
      <c r="N400" t="s">
        <v>7997</v>
      </c>
      <c r="O400" t="s">
        <v>7998</v>
      </c>
      <c r="P400">
        <v>39.994700000000002</v>
      </c>
      <c r="Q400">
        <v>-105.2366</v>
      </c>
      <c r="R400" t="s">
        <v>245</v>
      </c>
      <c r="S400" t="s">
        <v>246</v>
      </c>
      <c r="T400" t="s">
        <v>7999</v>
      </c>
      <c r="V400" t="s">
        <v>8000</v>
      </c>
      <c r="W400" t="s">
        <v>8001</v>
      </c>
      <c r="X400">
        <v>6798</v>
      </c>
      <c r="Y400" t="s">
        <v>659</v>
      </c>
      <c r="Z400" t="s">
        <v>660</v>
      </c>
      <c r="AA400">
        <v>2021</v>
      </c>
      <c r="AC400">
        <v>0.5</v>
      </c>
      <c r="AD400">
        <v>6</v>
      </c>
      <c r="AF400">
        <v>8</v>
      </c>
      <c r="AG400">
        <v>3</v>
      </c>
      <c r="AI400" t="s">
        <v>8002</v>
      </c>
      <c r="AJ400" s="27">
        <v>1</v>
      </c>
      <c r="AK400">
        <v>8</v>
      </c>
      <c r="AL400" s="27">
        <v>0.5</v>
      </c>
      <c r="AM400">
        <v>7</v>
      </c>
      <c r="AN400" s="27">
        <v>0.5</v>
      </c>
      <c r="AO400">
        <v>7</v>
      </c>
      <c r="AP400" s="2" t="s">
        <v>8003</v>
      </c>
      <c r="AQ400">
        <v>3</v>
      </c>
      <c r="AS400" t="s">
        <v>8002</v>
      </c>
      <c r="AT400" s="27">
        <v>1</v>
      </c>
      <c r="AU400">
        <v>7</v>
      </c>
      <c r="AV400" s="21">
        <f t="shared" si="24"/>
        <v>87.5</v>
      </c>
      <c r="AW400">
        <v>3</v>
      </c>
      <c r="AY400" t="s">
        <v>8002</v>
      </c>
      <c r="AZ400" s="27">
        <v>1</v>
      </c>
      <c r="BA400">
        <v>7</v>
      </c>
      <c r="BB400" s="21">
        <f t="shared" si="25"/>
        <v>87.5</v>
      </c>
      <c r="BC400">
        <v>3</v>
      </c>
      <c r="BE400" t="s">
        <v>8002</v>
      </c>
      <c r="BF400" s="27">
        <v>1</v>
      </c>
      <c r="BG400">
        <v>7.75</v>
      </c>
      <c r="BI400">
        <v>3</v>
      </c>
      <c r="BK400" t="s">
        <v>8002</v>
      </c>
      <c r="BL400" s="27">
        <v>1</v>
      </c>
      <c r="BM400">
        <v>3</v>
      </c>
      <c r="BO400" t="s">
        <v>8002</v>
      </c>
      <c r="BP400" s="27">
        <v>1</v>
      </c>
      <c r="BQ400">
        <v>4</v>
      </c>
      <c r="BR400" s="21">
        <f t="shared" si="26"/>
        <v>50</v>
      </c>
      <c r="BT400">
        <v>3</v>
      </c>
      <c r="BV400" t="s">
        <v>8002</v>
      </c>
      <c r="BW400" s="27">
        <v>1</v>
      </c>
      <c r="BX400">
        <v>2</v>
      </c>
      <c r="BY400" s="21">
        <f t="shared" si="27"/>
        <v>25</v>
      </c>
      <c r="BZ400">
        <v>2</v>
      </c>
      <c r="CA400">
        <v>3</v>
      </c>
      <c r="CC400" t="s">
        <v>8002</v>
      </c>
      <c r="CD400" s="27">
        <v>0</v>
      </c>
      <c r="CF400" t="s">
        <v>242</v>
      </c>
      <c r="CG400" t="s">
        <v>242</v>
      </c>
      <c r="CI400" s="27">
        <v>1</v>
      </c>
      <c r="CJ400" s="2" t="s">
        <v>8004</v>
      </c>
      <c r="CK400">
        <v>1</v>
      </c>
      <c r="CM400" t="s">
        <v>8005</v>
      </c>
      <c r="CN400" s="27">
        <v>0</v>
      </c>
      <c r="CO400" s="27">
        <v>0.5</v>
      </c>
      <c r="CP400" t="s">
        <v>242</v>
      </c>
      <c r="CQ400">
        <v>100</v>
      </c>
      <c r="CR400" t="s">
        <v>242</v>
      </c>
      <c r="CU400" s="27">
        <v>1</v>
      </c>
      <c r="CV400" s="2" t="s">
        <v>8006</v>
      </c>
      <c r="CW400">
        <v>1</v>
      </c>
      <c r="CY400" t="s">
        <v>8005</v>
      </c>
      <c r="CZ400" s="27">
        <v>1</v>
      </c>
      <c r="DA400">
        <v>53785</v>
      </c>
      <c r="DB400">
        <v>2</v>
      </c>
      <c r="DD400" s="27">
        <v>1</v>
      </c>
      <c r="DE400">
        <v>182115</v>
      </c>
      <c r="DF400">
        <v>2</v>
      </c>
      <c r="DG400">
        <v>209280</v>
      </c>
      <c r="DH400">
        <v>2</v>
      </c>
      <c r="DI400" t="s">
        <v>242</v>
      </c>
      <c r="DJ400" t="s">
        <v>242</v>
      </c>
      <c r="DL400" s="27">
        <v>1</v>
      </c>
      <c r="DM400">
        <v>19233.262999999999</v>
      </c>
      <c r="DN400">
        <v>2</v>
      </c>
      <c r="DP400">
        <v>4</v>
      </c>
      <c r="DR400" t="s">
        <v>8007</v>
      </c>
      <c r="DS400" s="27">
        <v>1</v>
      </c>
      <c r="DT400" s="2" t="s">
        <v>8008</v>
      </c>
      <c r="DU400" s="27">
        <v>1</v>
      </c>
      <c r="DV400" s="2" t="s">
        <v>8009</v>
      </c>
      <c r="DW400" s="27">
        <v>1</v>
      </c>
      <c r="DX400" s="2" t="s">
        <v>8010</v>
      </c>
      <c r="DY400" s="27">
        <v>1</v>
      </c>
      <c r="DZ400" s="2" t="s">
        <v>8011</v>
      </c>
      <c r="EA400" s="27">
        <v>1</v>
      </c>
      <c r="EB400" s="2" t="s">
        <v>8012</v>
      </c>
      <c r="EC400" s="27">
        <v>1</v>
      </c>
      <c r="ED400" s="2" t="s">
        <v>8013</v>
      </c>
      <c r="EE400" s="27">
        <v>1</v>
      </c>
      <c r="EF400" s="2" t="s">
        <v>8013</v>
      </c>
      <c r="EG400" s="27">
        <v>1</v>
      </c>
      <c r="EH400" t="s">
        <v>8014</v>
      </c>
      <c r="EI400" s="27">
        <v>1</v>
      </c>
      <c r="EJ400" t="s">
        <v>8015</v>
      </c>
      <c r="EK400" s="27">
        <v>1</v>
      </c>
      <c r="EL400" s="2" t="s">
        <v>8016</v>
      </c>
      <c r="EM400">
        <v>4</v>
      </c>
      <c r="EO400" t="s">
        <v>8007</v>
      </c>
      <c r="EP400" s="27">
        <v>0</v>
      </c>
      <c r="EQ400" t="s">
        <v>242</v>
      </c>
      <c r="ER400" t="s">
        <v>242</v>
      </c>
      <c r="EU400" t="s">
        <v>242</v>
      </c>
      <c r="EV400" t="s">
        <v>242</v>
      </c>
      <c r="EX400" s="27">
        <v>1</v>
      </c>
      <c r="EY400">
        <v>4183.8999999999996</v>
      </c>
      <c r="EZ400" t="s">
        <v>8017</v>
      </c>
      <c r="FA400" s="27">
        <v>0</v>
      </c>
      <c r="FB400" t="s">
        <v>242</v>
      </c>
      <c r="FD400" s="27">
        <v>0</v>
      </c>
      <c r="FE400" t="s">
        <v>242</v>
      </c>
      <c r="FG400" s="27">
        <v>0</v>
      </c>
      <c r="FH400" t="s">
        <v>242</v>
      </c>
      <c r="FJ400">
        <v>1</v>
      </c>
      <c r="FL400" t="s">
        <v>8005</v>
      </c>
      <c r="FM400" s="27">
        <v>1</v>
      </c>
      <c r="FN400">
        <v>9</v>
      </c>
      <c r="FO400">
        <v>67</v>
      </c>
      <c r="FP400">
        <v>23</v>
      </c>
      <c r="FR400" s="27">
        <v>1</v>
      </c>
      <c r="FS400">
        <v>43.4</v>
      </c>
      <c r="FT400">
        <v>3</v>
      </c>
      <c r="FV400" s="27">
        <v>1</v>
      </c>
      <c r="FW400">
        <v>1.5</v>
      </c>
      <c r="FX400">
        <v>7.1</v>
      </c>
      <c r="FY400">
        <v>64.8</v>
      </c>
      <c r="FZ400">
        <v>22.4</v>
      </c>
      <c r="GA400" t="s">
        <v>242</v>
      </c>
      <c r="GB400" t="s">
        <v>242</v>
      </c>
      <c r="GC400" t="s">
        <v>242</v>
      </c>
      <c r="GD400">
        <v>3</v>
      </c>
      <c r="GF400">
        <v>1</v>
      </c>
      <c r="GH400" t="s">
        <v>8005</v>
      </c>
      <c r="GI400" s="27">
        <v>0.5</v>
      </c>
      <c r="GJ400" t="s">
        <v>242</v>
      </c>
      <c r="GK400">
        <v>0.91</v>
      </c>
      <c r="GM400">
        <v>1</v>
      </c>
      <c r="GO400" t="s">
        <v>8005</v>
      </c>
      <c r="GP400" s="27">
        <v>1</v>
      </c>
      <c r="GQ400">
        <v>66</v>
      </c>
      <c r="GR400" t="s">
        <v>8018</v>
      </c>
      <c r="GT400">
        <v>3</v>
      </c>
      <c r="GV400" t="s">
        <v>8002</v>
      </c>
      <c r="GW400" s="27">
        <v>0</v>
      </c>
      <c r="GY400" s="27">
        <v>0</v>
      </c>
      <c r="HA400" t="s">
        <v>242</v>
      </c>
      <c r="HD400" s="27">
        <v>1</v>
      </c>
      <c r="HE400" s="2" t="s">
        <v>8019</v>
      </c>
      <c r="HF400">
        <v>2</v>
      </c>
      <c r="HH400" t="s">
        <v>8020</v>
      </c>
      <c r="HI400">
        <v>0.77777777800000003</v>
      </c>
      <c r="HJ400">
        <v>1</v>
      </c>
      <c r="HK400">
        <v>0.75</v>
      </c>
      <c r="HL400">
        <v>1</v>
      </c>
      <c r="HM400">
        <v>1</v>
      </c>
      <c r="HN400">
        <v>0</v>
      </c>
      <c r="HO400">
        <v>0.25</v>
      </c>
      <c r="HP400">
        <v>1</v>
      </c>
      <c r="HQ400">
        <v>0.5</v>
      </c>
      <c r="HR400">
        <v>1</v>
      </c>
      <c r="HS400">
        <v>0</v>
      </c>
      <c r="HT400">
        <v>1</v>
      </c>
      <c r="HU400">
        <v>1</v>
      </c>
      <c r="HV400">
        <v>0.842592593</v>
      </c>
      <c r="HW400">
        <v>0.5625</v>
      </c>
      <c r="HX400">
        <v>0.7</v>
      </c>
      <c r="HY400">
        <v>0.70169753099999999</v>
      </c>
      <c r="HZ400" t="s">
        <v>8021</v>
      </c>
      <c r="IA400" t="s">
        <v>266</v>
      </c>
      <c r="IB400" t="s">
        <v>7999</v>
      </c>
      <c r="IC400">
        <v>2218.8960000000002</v>
      </c>
      <c r="ID400">
        <v>1930.35</v>
      </c>
      <c r="IE400">
        <v>2121.8119999999999</v>
      </c>
      <c r="IF400">
        <v>2432.79</v>
      </c>
      <c r="IG400">
        <v>2218.8960000000002</v>
      </c>
    </row>
    <row r="401" spans="1:241" customFormat="1" ht="14" customHeight="1" x14ac:dyDescent="0.2">
      <c r="A401">
        <v>400</v>
      </c>
      <c r="B401">
        <v>438</v>
      </c>
      <c r="C401" s="1">
        <v>44820.668749999997</v>
      </c>
      <c r="D401" s="1">
        <v>44820.962500000001</v>
      </c>
      <c r="E401">
        <v>0</v>
      </c>
      <c r="F401" t="s">
        <v>6889</v>
      </c>
      <c r="G401">
        <v>100</v>
      </c>
      <c r="H401">
        <v>25419</v>
      </c>
      <c r="I401">
        <v>1</v>
      </c>
      <c r="J401" s="1">
        <v>44820.963194444441</v>
      </c>
      <c r="K401" t="s">
        <v>8022</v>
      </c>
      <c r="L401" t="s">
        <v>242</v>
      </c>
      <c r="M401" t="s">
        <v>242</v>
      </c>
      <c r="N401" t="s">
        <v>8023</v>
      </c>
      <c r="O401" t="s">
        <v>8024</v>
      </c>
      <c r="P401">
        <v>34.064799999999998</v>
      </c>
      <c r="Q401">
        <v>-118.4414</v>
      </c>
      <c r="R401" t="s">
        <v>245</v>
      </c>
      <c r="S401" t="s">
        <v>246</v>
      </c>
      <c r="T401" t="s">
        <v>8025</v>
      </c>
      <c r="V401" t="s">
        <v>8026</v>
      </c>
      <c r="W401" t="s">
        <v>8027</v>
      </c>
      <c r="X401">
        <v>7372</v>
      </c>
      <c r="Y401" t="s">
        <v>297</v>
      </c>
      <c r="Z401" t="s">
        <v>566</v>
      </c>
      <c r="AA401">
        <v>2021</v>
      </c>
      <c r="AC401">
        <v>0</v>
      </c>
      <c r="AF401">
        <v>7</v>
      </c>
      <c r="AG401">
        <v>3</v>
      </c>
      <c r="AI401" t="s">
        <v>8028</v>
      </c>
      <c r="AJ401" s="27">
        <v>1</v>
      </c>
      <c r="AK401">
        <v>7</v>
      </c>
      <c r="AL401" s="27">
        <v>0</v>
      </c>
      <c r="AM401" s="24">
        <v>0</v>
      </c>
      <c r="AN401" s="27">
        <v>0</v>
      </c>
      <c r="AO401" s="24">
        <v>0</v>
      </c>
      <c r="AP401" s="2" t="s">
        <v>8029</v>
      </c>
      <c r="AQ401">
        <v>3</v>
      </c>
      <c r="AS401" t="s">
        <v>8028</v>
      </c>
      <c r="AT401" s="27">
        <v>1</v>
      </c>
      <c r="AU401">
        <v>6</v>
      </c>
      <c r="AV401" s="21">
        <f t="shared" si="24"/>
        <v>85.714285714285708</v>
      </c>
      <c r="AW401">
        <v>3</v>
      </c>
      <c r="AY401" t="s">
        <v>8028</v>
      </c>
      <c r="AZ401" s="27">
        <v>1</v>
      </c>
      <c r="BA401">
        <v>6</v>
      </c>
      <c r="BB401" s="21">
        <f t="shared" si="25"/>
        <v>85.714285714285708</v>
      </c>
      <c r="BC401">
        <v>3</v>
      </c>
      <c r="BE401" t="s">
        <v>8028</v>
      </c>
      <c r="BF401" s="27">
        <v>1</v>
      </c>
      <c r="BG401">
        <v>8.6999999999999993</v>
      </c>
      <c r="BI401">
        <v>3</v>
      </c>
      <c r="BK401" t="s">
        <v>8028</v>
      </c>
      <c r="BL401" s="27">
        <v>1</v>
      </c>
      <c r="BM401">
        <v>3</v>
      </c>
      <c r="BO401" t="s">
        <v>8028</v>
      </c>
      <c r="BP401" s="27">
        <v>1</v>
      </c>
      <c r="BQ401">
        <v>1</v>
      </c>
      <c r="BR401" s="21">
        <f t="shared" si="26"/>
        <v>14.285714285714285</v>
      </c>
      <c r="BT401">
        <v>3</v>
      </c>
      <c r="BV401" t="s">
        <v>8028</v>
      </c>
      <c r="BW401" s="27">
        <v>1</v>
      </c>
      <c r="BX401">
        <v>1</v>
      </c>
      <c r="BY401" s="21">
        <f t="shared" si="27"/>
        <v>14.285714285714285</v>
      </c>
      <c r="BZ401">
        <v>2</v>
      </c>
      <c r="CA401">
        <v>3</v>
      </c>
      <c r="CC401" t="s">
        <v>8028</v>
      </c>
      <c r="CD401" s="27">
        <v>0</v>
      </c>
      <c r="CF401" t="s">
        <v>242</v>
      </c>
      <c r="CG401" t="s">
        <v>242</v>
      </c>
      <c r="CI401" s="27">
        <v>0</v>
      </c>
      <c r="CK401" t="s">
        <v>242</v>
      </c>
      <c r="CN401" s="27">
        <v>0</v>
      </c>
      <c r="CO401" s="27">
        <v>0</v>
      </c>
      <c r="CP401" t="s">
        <v>242</v>
      </c>
      <c r="CQ401" t="s">
        <v>242</v>
      </c>
      <c r="CR401" t="s">
        <v>242</v>
      </c>
      <c r="CU401" s="27">
        <v>0</v>
      </c>
      <c r="CW401" t="s">
        <v>242</v>
      </c>
      <c r="CZ401" s="27">
        <v>1</v>
      </c>
      <c r="DA401">
        <v>327</v>
      </c>
      <c r="DB401">
        <v>2</v>
      </c>
      <c r="DD401" s="27">
        <v>1</v>
      </c>
      <c r="DE401" t="s">
        <v>242</v>
      </c>
      <c r="DF401" t="s">
        <v>242</v>
      </c>
      <c r="DH401" t="s">
        <v>242</v>
      </c>
      <c r="DI401">
        <v>3909</v>
      </c>
      <c r="DJ401">
        <v>2</v>
      </c>
      <c r="DL401" s="27">
        <v>0</v>
      </c>
      <c r="DM401" t="s">
        <v>242</v>
      </c>
      <c r="DN401" t="s">
        <v>242</v>
      </c>
      <c r="DP401">
        <v>1</v>
      </c>
      <c r="DR401" t="s">
        <v>8030</v>
      </c>
      <c r="DS401" s="27">
        <v>0</v>
      </c>
      <c r="DU401" s="27">
        <v>0</v>
      </c>
      <c r="DW401" s="27">
        <v>0</v>
      </c>
      <c r="DY401" s="27">
        <v>0</v>
      </c>
      <c r="EA401" s="27">
        <v>0</v>
      </c>
      <c r="EC401" s="27">
        <v>0</v>
      </c>
      <c r="EE401" s="27">
        <v>0</v>
      </c>
      <c r="EG401" s="27">
        <v>0</v>
      </c>
      <c r="EI401" s="27">
        <v>0</v>
      </c>
      <c r="EK401" s="27">
        <v>0</v>
      </c>
      <c r="EM401">
        <v>1</v>
      </c>
      <c r="EP401" s="27">
        <v>0</v>
      </c>
      <c r="EQ401" t="s">
        <v>242</v>
      </c>
      <c r="ER401" t="s">
        <v>242</v>
      </c>
      <c r="EU401" t="s">
        <v>242</v>
      </c>
      <c r="EV401" t="s">
        <v>242</v>
      </c>
      <c r="EX401" s="27">
        <v>0</v>
      </c>
      <c r="EY401" t="s">
        <v>242</v>
      </c>
      <c r="FA401" s="27">
        <v>0</v>
      </c>
      <c r="FB401" t="s">
        <v>242</v>
      </c>
      <c r="FD401" s="27">
        <v>0</v>
      </c>
      <c r="FE401" t="s">
        <v>242</v>
      </c>
      <c r="FG401" s="27">
        <v>0</v>
      </c>
      <c r="FH401" t="s">
        <v>242</v>
      </c>
      <c r="FJ401" t="s">
        <v>242</v>
      </c>
      <c r="FM401" s="27">
        <v>0</v>
      </c>
      <c r="FN401" t="s">
        <v>242</v>
      </c>
      <c r="FO401" t="s">
        <v>242</v>
      </c>
      <c r="FP401" t="s">
        <v>242</v>
      </c>
      <c r="FR401" s="27">
        <v>0</v>
      </c>
      <c r="FS401" t="s">
        <v>242</v>
      </c>
      <c r="FT401" t="s">
        <v>242</v>
      </c>
      <c r="FV401" s="27">
        <v>0</v>
      </c>
      <c r="FW401" t="s">
        <v>242</v>
      </c>
      <c r="FX401" t="s">
        <v>242</v>
      </c>
      <c r="FY401" t="s">
        <v>242</v>
      </c>
      <c r="FZ401" t="s">
        <v>242</v>
      </c>
      <c r="GA401" t="s">
        <v>242</v>
      </c>
      <c r="GB401" t="s">
        <v>242</v>
      </c>
      <c r="GC401" t="s">
        <v>242</v>
      </c>
      <c r="GD401" t="s">
        <v>242</v>
      </c>
      <c r="GF401" t="s">
        <v>242</v>
      </c>
      <c r="GI401" s="27">
        <v>0</v>
      </c>
      <c r="GJ401" t="s">
        <v>242</v>
      </c>
      <c r="GK401" t="s">
        <v>242</v>
      </c>
      <c r="GM401" t="s">
        <v>242</v>
      </c>
      <c r="GP401" s="27">
        <v>1</v>
      </c>
      <c r="GQ401">
        <v>42</v>
      </c>
      <c r="GR401" s="6">
        <v>2958410</v>
      </c>
      <c r="GT401">
        <v>3</v>
      </c>
      <c r="GV401" t="s">
        <v>8028</v>
      </c>
      <c r="GW401" s="27">
        <v>0</v>
      </c>
      <c r="GY401" s="27">
        <v>0</v>
      </c>
      <c r="HA401" t="s">
        <v>242</v>
      </c>
      <c r="HD401" s="27">
        <v>1</v>
      </c>
      <c r="HE401" t="s">
        <v>8031</v>
      </c>
      <c r="HF401">
        <v>1</v>
      </c>
      <c r="HH401" t="s">
        <v>8030</v>
      </c>
      <c r="HI401">
        <v>0.66666666699999999</v>
      </c>
      <c r="HJ401">
        <v>0</v>
      </c>
      <c r="HK401">
        <v>0</v>
      </c>
      <c r="HL401">
        <v>0.66666666699999999</v>
      </c>
      <c r="HM401">
        <v>0</v>
      </c>
      <c r="HN401">
        <v>0</v>
      </c>
      <c r="HO401">
        <v>0</v>
      </c>
      <c r="HP401">
        <v>0</v>
      </c>
      <c r="HQ401">
        <v>0</v>
      </c>
      <c r="HR401">
        <v>1</v>
      </c>
      <c r="HS401">
        <v>0</v>
      </c>
      <c r="HT401">
        <v>1</v>
      </c>
      <c r="HU401">
        <v>1</v>
      </c>
      <c r="HV401">
        <v>0.222222222</v>
      </c>
      <c r="HW401">
        <v>0.16666666699999999</v>
      </c>
      <c r="HX401">
        <v>0.4</v>
      </c>
      <c r="HY401">
        <v>0.26296296299999999</v>
      </c>
      <c r="HZ401" t="s">
        <v>8025</v>
      </c>
      <c r="IA401" t="s">
        <v>266</v>
      </c>
      <c r="IB401" t="s">
        <v>8025</v>
      </c>
      <c r="IC401">
        <v>737.67100000000005</v>
      </c>
      <c r="ID401">
        <v>841.43399999999997</v>
      </c>
      <c r="IE401">
        <v>1055.5239999999999</v>
      </c>
      <c r="IF401">
        <v>1375.2180000000001</v>
      </c>
      <c r="IG401">
        <v>737.67100000000005</v>
      </c>
    </row>
    <row r="402" spans="1:241" customFormat="1" ht="14" customHeight="1" x14ac:dyDescent="0.2">
      <c r="A402">
        <v>401</v>
      </c>
      <c r="B402">
        <v>439</v>
      </c>
      <c r="C402" s="1">
        <v>44821.565972222219</v>
      </c>
      <c r="D402" s="1">
        <v>44821.625694444447</v>
      </c>
      <c r="E402">
        <v>0</v>
      </c>
      <c r="F402" t="s">
        <v>2300</v>
      </c>
      <c r="G402">
        <v>100</v>
      </c>
      <c r="H402">
        <v>5199</v>
      </c>
      <c r="I402">
        <v>1</v>
      </c>
      <c r="J402" s="1">
        <v>44821.625694444447</v>
      </c>
      <c r="K402" t="s">
        <v>8032</v>
      </c>
      <c r="L402" t="s">
        <v>242</v>
      </c>
      <c r="M402" t="s">
        <v>242</v>
      </c>
      <c r="N402" t="s">
        <v>8033</v>
      </c>
      <c r="O402" t="s">
        <v>8034</v>
      </c>
      <c r="P402">
        <v>39.994700000000002</v>
      </c>
      <c r="Q402">
        <v>-105.2366</v>
      </c>
      <c r="R402" t="s">
        <v>245</v>
      </c>
      <c r="S402" t="s">
        <v>246</v>
      </c>
      <c r="T402" t="s">
        <v>8035</v>
      </c>
      <c r="V402" t="s">
        <v>8036</v>
      </c>
      <c r="W402">
        <v>744573106</v>
      </c>
      <c r="X402">
        <v>4931</v>
      </c>
      <c r="Y402" t="s">
        <v>490</v>
      </c>
      <c r="Z402" t="s">
        <v>1010</v>
      </c>
      <c r="AA402">
        <v>2021</v>
      </c>
      <c r="AC402">
        <v>0</v>
      </c>
      <c r="AF402">
        <v>10</v>
      </c>
      <c r="AG402">
        <v>3</v>
      </c>
      <c r="AI402" t="s">
        <v>8037</v>
      </c>
      <c r="AJ402" s="27">
        <v>1</v>
      </c>
      <c r="AK402">
        <v>10</v>
      </c>
      <c r="AL402" s="27">
        <v>1</v>
      </c>
      <c r="AM402">
        <v>6</v>
      </c>
      <c r="AN402" s="27">
        <v>1</v>
      </c>
      <c r="AO402">
        <v>10</v>
      </c>
      <c r="AP402" s="2" t="s">
        <v>8038</v>
      </c>
      <c r="AQ402">
        <v>3</v>
      </c>
      <c r="AS402" t="s">
        <v>8037</v>
      </c>
      <c r="AT402" s="27">
        <v>1</v>
      </c>
      <c r="AU402">
        <v>9</v>
      </c>
      <c r="AV402" s="21">
        <f t="shared" si="24"/>
        <v>90</v>
      </c>
      <c r="AW402">
        <v>3</v>
      </c>
      <c r="AY402" t="s">
        <v>8037</v>
      </c>
      <c r="AZ402" s="27">
        <v>1</v>
      </c>
      <c r="BA402">
        <v>9</v>
      </c>
      <c r="BB402" s="21">
        <f t="shared" si="25"/>
        <v>90</v>
      </c>
      <c r="BC402">
        <v>3</v>
      </c>
      <c r="BE402" t="s">
        <v>8037</v>
      </c>
      <c r="BF402" s="27">
        <v>1</v>
      </c>
      <c r="BG402">
        <v>7.8</v>
      </c>
      <c r="BI402">
        <v>3</v>
      </c>
      <c r="BK402" t="s">
        <v>8037</v>
      </c>
      <c r="BL402" s="27">
        <v>1</v>
      </c>
      <c r="BM402">
        <v>3</v>
      </c>
      <c r="BO402" t="s">
        <v>8037</v>
      </c>
      <c r="BP402" s="27">
        <v>1</v>
      </c>
      <c r="BQ402">
        <v>3</v>
      </c>
      <c r="BR402" s="21">
        <f t="shared" si="26"/>
        <v>30</v>
      </c>
      <c r="BT402">
        <v>3</v>
      </c>
      <c r="BV402" t="s">
        <v>8037</v>
      </c>
      <c r="BW402" s="27">
        <v>1</v>
      </c>
      <c r="BX402">
        <v>3</v>
      </c>
      <c r="BY402" s="21">
        <f t="shared" si="27"/>
        <v>30</v>
      </c>
      <c r="BZ402">
        <v>2</v>
      </c>
      <c r="CA402">
        <v>3</v>
      </c>
      <c r="CC402" t="s">
        <v>8037</v>
      </c>
      <c r="CD402" s="27">
        <v>0</v>
      </c>
      <c r="CF402" t="s">
        <v>242</v>
      </c>
      <c r="CG402" t="s">
        <v>242</v>
      </c>
      <c r="CI402" s="27">
        <v>1</v>
      </c>
      <c r="CJ402" s="2" t="s">
        <v>8039</v>
      </c>
      <c r="CK402">
        <v>1</v>
      </c>
      <c r="CM402" t="s">
        <v>8040</v>
      </c>
      <c r="CN402" s="27">
        <v>1</v>
      </c>
      <c r="CO402" s="27">
        <v>0</v>
      </c>
      <c r="CP402" t="s">
        <v>242</v>
      </c>
      <c r="CQ402" t="s">
        <v>242</v>
      </c>
      <c r="CR402" t="s">
        <v>242</v>
      </c>
      <c r="CU402" s="27">
        <v>1</v>
      </c>
      <c r="CV402" s="2" t="s">
        <v>8041</v>
      </c>
      <c r="CW402">
        <v>1</v>
      </c>
      <c r="CY402" t="s">
        <v>8040</v>
      </c>
      <c r="CZ402" s="27">
        <v>1</v>
      </c>
      <c r="DA402">
        <v>9624555</v>
      </c>
      <c r="DB402">
        <v>2</v>
      </c>
      <c r="DD402" s="27">
        <v>1</v>
      </c>
      <c r="DE402" t="s">
        <v>242</v>
      </c>
      <c r="DF402" t="s">
        <v>242</v>
      </c>
      <c r="DG402">
        <v>752245</v>
      </c>
      <c r="DH402">
        <v>2</v>
      </c>
      <c r="DI402" t="s">
        <v>242</v>
      </c>
      <c r="DJ402" t="s">
        <v>242</v>
      </c>
      <c r="DL402" s="27">
        <v>1</v>
      </c>
      <c r="DM402">
        <v>12235817</v>
      </c>
      <c r="DN402">
        <v>2</v>
      </c>
      <c r="DP402">
        <v>4</v>
      </c>
      <c r="DR402" t="s">
        <v>8042</v>
      </c>
      <c r="DS402" s="27">
        <v>1</v>
      </c>
      <c r="DT402" s="2" t="s">
        <v>8043</v>
      </c>
      <c r="DU402" s="27">
        <v>1</v>
      </c>
      <c r="DV402" s="2" t="s">
        <v>8044</v>
      </c>
      <c r="DW402" s="27">
        <v>1</v>
      </c>
      <c r="DX402" s="2" t="s">
        <v>8045</v>
      </c>
      <c r="DY402" s="27">
        <v>1</v>
      </c>
      <c r="DZ402" t="s">
        <v>8046</v>
      </c>
      <c r="EA402" s="27">
        <v>1</v>
      </c>
      <c r="EB402" s="2" t="s">
        <v>8047</v>
      </c>
      <c r="EC402" s="27">
        <v>1</v>
      </c>
      <c r="ED402" s="2" t="s">
        <v>8048</v>
      </c>
      <c r="EE402" s="27">
        <v>1</v>
      </c>
      <c r="EF402" s="2" t="s">
        <v>8048</v>
      </c>
      <c r="EG402" s="27">
        <v>1</v>
      </c>
      <c r="EH402" t="s">
        <v>8049</v>
      </c>
      <c r="EI402" s="27">
        <v>1</v>
      </c>
      <c r="EJ402" t="s">
        <v>8050</v>
      </c>
      <c r="EK402" s="27">
        <v>1</v>
      </c>
      <c r="EL402" s="2" t="s">
        <v>8051</v>
      </c>
      <c r="EM402">
        <v>4</v>
      </c>
      <c r="EO402" t="s">
        <v>8042</v>
      </c>
      <c r="EP402" s="27">
        <v>0</v>
      </c>
      <c r="EQ402" t="s">
        <v>242</v>
      </c>
      <c r="ER402" t="s">
        <v>242</v>
      </c>
      <c r="EU402" t="s">
        <v>242</v>
      </c>
      <c r="EV402" t="s">
        <v>242</v>
      </c>
      <c r="EX402" s="27">
        <v>1</v>
      </c>
      <c r="EY402">
        <v>8500</v>
      </c>
      <c r="EZ402" t="s">
        <v>8052</v>
      </c>
      <c r="FA402" s="27">
        <v>0</v>
      </c>
      <c r="FB402" t="s">
        <v>242</v>
      </c>
      <c r="FD402" s="27">
        <v>1</v>
      </c>
      <c r="FE402">
        <v>7100</v>
      </c>
      <c r="FF402">
        <v>7100000</v>
      </c>
      <c r="FG402" s="27">
        <v>0</v>
      </c>
      <c r="FH402" t="s">
        <v>242</v>
      </c>
      <c r="FJ402">
        <v>1</v>
      </c>
      <c r="FL402" t="s">
        <v>8040</v>
      </c>
      <c r="FM402" s="27">
        <v>0</v>
      </c>
      <c r="FN402" t="s">
        <v>242</v>
      </c>
      <c r="FO402" t="s">
        <v>242</v>
      </c>
      <c r="FP402" t="s">
        <v>242</v>
      </c>
      <c r="FR402" s="27">
        <v>1</v>
      </c>
      <c r="FS402">
        <v>18</v>
      </c>
      <c r="FT402">
        <v>3</v>
      </c>
      <c r="FV402" s="27">
        <v>1</v>
      </c>
      <c r="FW402">
        <v>12</v>
      </c>
      <c r="FX402">
        <v>9</v>
      </c>
      <c r="FY402">
        <v>73</v>
      </c>
      <c r="FZ402">
        <v>5</v>
      </c>
      <c r="GA402" t="s">
        <v>242</v>
      </c>
      <c r="GB402" t="s">
        <v>242</v>
      </c>
      <c r="GC402" t="s">
        <v>242</v>
      </c>
      <c r="GD402">
        <v>3</v>
      </c>
      <c r="GF402">
        <v>1</v>
      </c>
      <c r="GH402" t="s">
        <v>8040</v>
      </c>
      <c r="GI402" s="27">
        <v>0</v>
      </c>
      <c r="GJ402" t="s">
        <v>242</v>
      </c>
      <c r="GK402" t="s">
        <v>242</v>
      </c>
      <c r="GM402" t="s">
        <v>242</v>
      </c>
      <c r="GP402" s="27">
        <v>1</v>
      </c>
      <c r="GQ402">
        <v>100</v>
      </c>
      <c r="GR402" t="s">
        <v>8053</v>
      </c>
      <c r="GT402">
        <v>3</v>
      </c>
      <c r="GV402" t="s">
        <v>8037</v>
      </c>
      <c r="GW402" s="27">
        <v>0</v>
      </c>
      <c r="GY402" s="27">
        <v>0</v>
      </c>
      <c r="HA402" t="s">
        <v>242</v>
      </c>
      <c r="HD402" s="27">
        <v>1</v>
      </c>
      <c r="HE402" s="2" t="s">
        <v>8054</v>
      </c>
      <c r="HF402">
        <v>1</v>
      </c>
      <c r="HH402" t="s">
        <v>8040</v>
      </c>
      <c r="HI402">
        <v>0.88888888899999996</v>
      </c>
      <c r="HJ402">
        <v>1</v>
      </c>
      <c r="HK402">
        <v>0.5</v>
      </c>
      <c r="HL402">
        <v>1</v>
      </c>
      <c r="HM402">
        <v>1</v>
      </c>
      <c r="HN402">
        <v>0</v>
      </c>
      <c r="HO402">
        <v>0.5</v>
      </c>
      <c r="HP402">
        <v>0.66666666699999999</v>
      </c>
      <c r="HQ402">
        <v>0</v>
      </c>
      <c r="HR402">
        <v>1</v>
      </c>
      <c r="HS402">
        <v>0</v>
      </c>
      <c r="HT402">
        <v>1</v>
      </c>
      <c r="HU402">
        <v>1</v>
      </c>
      <c r="HV402">
        <v>0.79629629599999996</v>
      </c>
      <c r="HW402">
        <v>0.625</v>
      </c>
      <c r="HX402">
        <v>0.53333333299999997</v>
      </c>
      <c r="HY402">
        <v>0.65154321000000004</v>
      </c>
      <c r="HZ402" t="s">
        <v>8055</v>
      </c>
      <c r="IA402" t="s">
        <v>266</v>
      </c>
      <c r="IB402" t="s">
        <v>8035</v>
      </c>
      <c r="IC402">
        <v>10076</v>
      </c>
      <c r="ID402">
        <v>9603</v>
      </c>
      <c r="IE402">
        <v>9722</v>
      </c>
      <c r="IF402">
        <v>9800</v>
      </c>
      <c r="IG402">
        <v>10076</v>
      </c>
    </row>
    <row r="403" spans="1:241" ht="14" customHeight="1" x14ac:dyDescent="0.2">
      <c r="A403" s="10">
        <v>402</v>
      </c>
      <c r="B403">
        <v>440</v>
      </c>
      <c r="C403" s="1">
        <v>44821.636111111111</v>
      </c>
      <c r="D403" s="1">
        <v>44823.590277777781</v>
      </c>
      <c r="E403">
        <v>0</v>
      </c>
      <c r="F403" t="s">
        <v>2300</v>
      </c>
      <c r="G403">
        <v>100</v>
      </c>
      <c r="H403">
        <v>168823</v>
      </c>
      <c r="I403">
        <v>1</v>
      </c>
      <c r="J403" s="1">
        <v>44823.590277777781</v>
      </c>
      <c r="K403" t="s">
        <v>8056</v>
      </c>
      <c r="L403" t="s">
        <v>242</v>
      </c>
      <c r="M403" t="s">
        <v>242</v>
      </c>
      <c r="N403" t="s">
        <v>8057</v>
      </c>
      <c r="O403" t="s">
        <v>8058</v>
      </c>
      <c r="P403">
        <v>39.994700000000002</v>
      </c>
      <c r="Q403">
        <v>-105.2366</v>
      </c>
      <c r="R403" t="s">
        <v>245</v>
      </c>
      <c r="S403" t="s">
        <v>246</v>
      </c>
      <c r="T403" s="10" t="s">
        <v>8059</v>
      </c>
      <c r="V403" t="s">
        <v>8060</v>
      </c>
      <c r="W403">
        <v>707569109</v>
      </c>
      <c r="X403">
        <v>7011</v>
      </c>
      <c r="Y403" s="10" t="s">
        <v>271</v>
      </c>
      <c r="Z403" s="10" t="s">
        <v>1304</v>
      </c>
      <c r="AA403" s="10">
        <v>2021</v>
      </c>
      <c r="AC403" s="10">
        <v>0</v>
      </c>
      <c r="AF403" s="10">
        <v>9</v>
      </c>
      <c r="AG403">
        <v>3</v>
      </c>
      <c r="AI403" t="s">
        <v>8061</v>
      </c>
      <c r="AJ403" s="22">
        <v>1</v>
      </c>
      <c r="AK403" s="10">
        <v>7</v>
      </c>
      <c r="AL403" s="22">
        <v>0</v>
      </c>
      <c r="AM403" s="19">
        <v>0</v>
      </c>
      <c r="AN403" s="22">
        <v>1</v>
      </c>
      <c r="AO403" s="10">
        <v>6</v>
      </c>
      <c r="AP403" t="s">
        <v>8062</v>
      </c>
      <c r="AQ403">
        <v>3</v>
      </c>
      <c r="AS403" t="s">
        <v>8061</v>
      </c>
      <c r="AT403" s="22">
        <v>1</v>
      </c>
      <c r="AU403" s="10">
        <v>8</v>
      </c>
      <c r="AV403" s="21">
        <f t="shared" si="24"/>
        <v>88.888888888888886</v>
      </c>
      <c r="AW403">
        <v>3</v>
      </c>
      <c r="AY403" t="s">
        <v>8061</v>
      </c>
      <c r="AZ403" s="22">
        <v>1</v>
      </c>
      <c r="BA403" s="10">
        <v>8</v>
      </c>
      <c r="BB403" s="21">
        <f t="shared" si="25"/>
        <v>88.888888888888886</v>
      </c>
      <c r="BC403">
        <v>3</v>
      </c>
      <c r="BE403" t="s">
        <v>8061</v>
      </c>
      <c r="BF403" s="22">
        <v>1</v>
      </c>
      <c r="BG403" s="10">
        <v>11</v>
      </c>
      <c r="BI403">
        <v>3</v>
      </c>
      <c r="BK403" t="s">
        <v>8061</v>
      </c>
      <c r="BL403" s="22">
        <v>1</v>
      </c>
      <c r="BM403">
        <v>2</v>
      </c>
      <c r="BO403" t="s">
        <v>8063</v>
      </c>
      <c r="BP403" s="22">
        <v>1</v>
      </c>
      <c r="BQ403" s="10">
        <v>4</v>
      </c>
      <c r="BR403" s="21">
        <f t="shared" si="26"/>
        <v>44.444444444444443</v>
      </c>
      <c r="BT403" s="10">
        <v>3</v>
      </c>
      <c r="BV403" s="10" t="s">
        <v>8061</v>
      </c>
      <c r="BW403" s="22">
        <v>1</v>
      </c>
      <c r="BX403" s="10">
        <v>2</v>
      </c>
      <c r="BY403" s="21">
        <f t="shared" si="27"/>
        <v>22.222222222222221</v>
      </c>
      <c r="BZ403" s="10">
        <v>2</v>
      </c>
      <c r="CA403" s="10">
        <v>3</v>
      </c>
      <c r="CC403" s="10" t="s">
        <v>8061</v>
      </c>
      <c r="CD403" s="22">
        <v>0</v>
      </c>
      <c r="CF403" s="10" t="s">
        <v>242</v>
      </c>
      <c r="CG403" s="10" t="s">
        <v>242</v>
      </c>
      <c r="CI403" s="22">
        <v>0</v>
      </c>
      <c r="CK403" s="10" t="s">
        <v>242</v>
      </c>
      <c r="CN403" s="22">
        <v>0</v>
      </c>
      <c r="CO403" s="22">
        <v>0</v>
      </c>
      <c r="CP403" s="10" t="s">
        <v>242</v>
      </c>
      <c r="CQ403" s="10" t="s">
        <v>242</v>
      </c>
      <c r="CR403" s="10" t="s">
        <v>242</v>
      </c>
      <c r="CU403" s="22">
        <v>1</v>
      </c>
      <c r="CV403" s="11" t="s">
        <v>8064</v>
      </c>
      <c r="CW403" s="10">
        <v>1</v>
      </c>
      <c r="CY403" s="10" t="s">
        <v>8065</v>
      </c>
      <c r="CZ403" s="22">
        <v>0</v>
      </c>
      <c r="DA403" s="10" t="s">
        <v>242</v>
      </c>
      <c r="DB403" s="10" t="s">
        <v>242</v>
      </c>
      <c r="DD403" s="22">
        <v>0</v>
      </c>
      <c r="DE403" s="10" t="s">
        <v>242</v>
      </c>
      <c r="DF403" s="10" t="s">
        <v>242</v>
      </c>
      <c r="DH403" s="10" t="s">
        <v>242</v>
      </c>
      <c r="DI403" s="10" t="s">
        <v>242</v>
      </c>
      <c r="DJ403" s="10" t="s">
        <v>242</v>
      </c>
      <c r="DL403" s="22">
        <v>0</v>
      </c>
      <c r="DM403" s="10" t="s">
        <v>242</v>
      </c>
      <c r="DN403" s="10" t="s">
        <v>242</v>
      </c>
      <c r="DP403" s="10" t="s">
        <v>242</v>
      </c>
      <c r="DS403" s="27">
        <v>1</v>
      </c>
      <c r="DT403" s="2" t="s">
        <v>8066</v>
      </c>
      <c r="DU403" s="27">
        <v>0</v>
      </c>
      <c r="DW403" s="27">
        <v>0</v>
      </c>
      <c r="DY403" s="27">
        <v>0</v>
      </c>
      <c r="EA403" s="27">
        <v>0</v>
      </c>
      <c r="EC403" s="27">
        <v>0</v>
      </c>
      <c r="EE403" s="27">
        <v>0</v>
      </c>
      <c r="EG403" s="27">
        <v>0</v>
      </c>
      <c r="EI403" s="27">
        <v>1</v>
      </c>
      <c r="EJ403" t="s">
        <v>8067</v>
      </c>
      <c r="EK403" s="27">
        <v>0</v>
      </c>
      <c r="EM403">
        <v>1</v>
      </c>
      <c r="EO403" t="s">
        <v>8065</v>
      </c>
      <c r="EP403" s="22">
        <v>0</v>
      </c>
      <c r="EQ403" s="10" t="s">
        <v>242</v>
      </c>
      <c r="ER403" s="10" t="s">
        <v>242</v>
      </c>
      <c r="EU403" s="10" t="s">
        <v>242</v>
      </c>
      <c r="EV403" s="10" t="s">
        <v>242</v>
      </c>
      <c r="EX403" s="22">
        <v>0</v>
      </c>
      <c r="EY403" s="10" t="s">
        <v>242</v>
      </c>
      <c r="FA403" s="22">
        <v>0</v>
      </c>
      <c r="FB403" s="10" t="s">
        <v>242</v>
      </c>
      <c r="FD403" s="22">
        <v>0</v>
      </c>
      <c r="FE403" s="10" t="s">
        <v>242</v>
      </c>
      <c r="FG403" s="22">
        <v>0</v>
      </c>
      <c r="FH403" s="10" t="s">
        <v>242</v>
      </c>
      <c r="FJ403" s="10" t="s">
        <v>242</v>
      </c>
      <c r="FM403" s="22">
        <v>0</v>
      </c>
      <c r="FN403" s="10" t="s">
        <v>242</v>
      </c>
      <c r="FO403" s="10" t="s">
        <v>242</v>
      </c>
      <c r="FP403" s="10" t="s">
        <v>242</v>
      </c>
      <c r="FR403" s="22">
        <v>1</v>
      </c>
      <c r="FS403" s="10">
        <v>48</v>
      </c>
      <c r="FT403" s="10">
        <v>3</v>
      </c>
      <c r="FV403" s="22">
        <v>1</v>
      </c>
      <c r="FW403" s="10">
        <v>23</v>
      </c>
      <c r="FX403" s="10">
        <v>10</v>
      </c>
      <c r="FY403" s="10">
        <v>54</v>
      </c>
      <c r="FZ403" s="10">
        <v>8</v>
      </c>
      <c r="GA403" s="10" t="s">
        <v>242</v>
      </c>
      <c r="GB403" s="10" t="s">
        <v>242</v>
      </c>
      <c r="GC403" s="10" t="s">
        <v>242</v>
      </c>
      <c r="GD403" s="10">
        <v>3</v>
      </c>
      <c r="GF403" s="10">
        <v>1</v>
      </c>
      <c r="GH403" s="10" t="s">
        <v>8065</v>
      </c>
      <c r="GI403" s="22">
        <v>0</v>
      </c>
      <c r="GJ403" s="10" t="s">
        <v>242</v>
      </c>
      <c r="GK403" s="10" t="s">
        <v>242</v>
      </c>
      <c r="GM403" s="10" t="s">
        <v>242</v>
      </c>
      <c r="GP403" s="22">
        <v>1</v>
      </c>
      <c r="GQ403" s="10">
        <v>1942</v>
      </c>
      <c r="GR403" s="10" t="s">
        <v>8068</v>
      </c>
      <c r="GT403" s="10">
        <v>3</v>
      </c>
      <c r="GV403" s="10" t="s">
        <v>8061</v>
      </c>
      <c r="GW403" s="22">
        <v>0</v>
      </c>
      <c r="GY403" s="22">
        <v>0</v>
      </c>
      <c r="HA403" s="10" t="s">
        <v>242</v>
      </c>
      <c r="HD403" s="22">
        <v>1</v>
      </c>
      <c r="HE403" s="11" t="s">
        <v>8069</v>
      </c>
      <c r="HF403" s="10">
        <v>2</v>
      </c>
      <c r="HH403" s="10" t="s">
        <v>8070</v>
      </c>
      <c r="HI403" s="10">
        <v>0.77777777800000003</v>
      </c>
      <c r="HJ403" s="10">
        <v>0</v>
      </c>
      <c r="HK403" s="10">
        <v>0.5</v>
      </c>
      <c r="HL403" s="10">
        <v>0</v>
      </c>
      <c r="HM403" s="10">
        <v>0.2</v>
      </c>
      <c r="HN403" s="10">
        <v>0</v>
      </c>
      <c r="HO403" s="10">
        <v>0</v>
      </c>
      <c r="HP403" s="10">
        <v>0.66666666699999999</v>
      </c>
      <c r="HQ403" s="10">
        <v>0</v>
      </c>
      <c r="HR403" s="10">
        <v>1</v>
      </c>
      <c r="HS403" s="10">
        <v>0</v>
      </c>
      <c r="HT403" s="10">
        <v>1</v>
      </c>
      <c r="HU403" s="10">
        <v>1</v>
      </c>
      <c r="HV403" s="10">
        <v>0.42592592600000001</v>
      </c>
      <c r="HW403" s="10">
        <v>0.05</v>
      </c>
      <c r="HX403" s="10">
        <v>0.53333333299999997</v>
      </c>
      <c r="HY403" s="10">
        <v>0.33641975299999999</v>
      </c>
      <c r="HZ403" s="10" t="s">
        <v>8071</v>
      </c>
      <c r="IA403" s="10" t="s">
        <v>266</v>
      </c>
      <c r="IB403" s="10" t="s">
        <v>8059</v>
      </c>
      <c r="IC403" s="10">
        <v>5301.4</v>
      </c>
      <c r="ID403" s="10">
        <v>3578.7</v>
      </c>
      <c r="IE403" s="10">
        <v>5905</v>
      </c>
      <c r="IF403" s="10">
        <v>6401.7</v>
      </c>
      <c r="IG403" s="10">
        <v>5301.4</v>
      </c>
    </row>
    <row r="404" spans="1:241" ht="14" customHeight="1" x14ac:dyDescent="0.2">
      <c r="A404" s="10">
        <v>403</v>
      </c>
      <c r="B404">
        <v>442</v>
      </c>
      <c r="C404" s="1">
        <v>44827.466666666667</v>
      </c>
      <c r="D404" s="1">
        <v>44829.459722222222</v>
      </c>
      <c r="E404">
        <v>0</v>
      </c>
      <c r="F404" t="s">
        <v>8072</v>
      </c>
      <c r="G404">
        <v>100</v>
      </c>
      <c r="H404">
        <v>172188</v>
      </c>
      <c r="I404">
        <v>1</v>
      </c>
      <c r="J404" s="1">
        <v>44829.459722222222</v>
      </c>
      <c r="K404" t="s">
        <v>8073</v>
      </c>
      <c r="L404" t="s">
        <v>242</v>
      </c>
      <c r="M404" t="s">
        <v>242</v>
      </c>
      <c r="N404" t="s">
        <v>8074</v>
      </c>
      <c r="O404" t="s">
        <v>8075</v>
      </c>
      <c r="P404">
        <v>34.013800000000003</v>
      </c>
      <c r="Q404">
        <v>-118.4405</v>
      </c>
      <c r="R404" t="s">
        <v>245</v>
      </c>
      <c r="S404" t="s">
        <v>246</v>
      </c>
      <c r="T404" s="22" t="s">
        <v>8076</v>
      </c>
      <c r="U404" s="22"/>
      <c r="V404" t="s">
        <v>8077</v>
      </c>
      <c r="W404">
        <v>745867101</v>
      </c>
      <c r="X404">
        <v>1531</v>
      </c>
      <c r="Y404" s="10" t="s">
        <v>271</v>
      </c>
      <c r="Z404" s="10" t="s">
        <v>2346</v>
      </c>
      <c r="AA404" s="10">
        <v>2021</v>
      </c>
      <c r="AC404" s="10">
        <v>0</v>
      </c>
      <c r="AF404" s="10">
        <v>10</v>
      </c>
      <c r="AG404">
        <v>3</v>
      </c>
      <c r="AI404" t="s">
        <v>8078</v>
      </c>
      <c r="AJ404" s="22">
        <v>1</v>
      </c>
      <c r="AK404" s="10">
        <v>4</v>
      </c>
      <c r="AL404" s="22">
        <v>0</v>
      </c>
      <c r="AM404" s="19">
        <v>0</v>
      </c>
      <c r="AN404" s="22">
        <v>1</v>
      </c>
      <c r="AO404" s="10">
        <v>7</v>
      </c>
      <c r="AP404" t="s">
        <v>8079</v>
      </c>
      <c r="AQ404">
        <v>3</v>
      </c>
      <c r="AS404" t="s">
        <v>8078</v>
      </c>
      <c r="AT404" s="22">
        <v>1</v>
      </c>
      <c r="AU404" s="10">
        <v>9</v>
      </c>
      <c r="AV404" s="21">
        <f t="shared" si="24"/>
        <v>90</v>
      </c>
      <c r="AW404">
        <v>3</v>
      </c>
      <c r="AY404" t="s">
        <v>8078</v>
      </c>
      <c r="AZ404" s="22">
        <v>1</v>
      </c>
      <c r="BA404" s="10">
        <v>9</v>
      </c>
      <c r="BB404" s="21">
        <f t="shared" si="25"/>
        <v>90</v>
      </c>
      <c r="BC404">
        <v>3</v>
      </c>
      <c r="BE404" t="s">
        <v>8078</v>
      </c>
      <c r="BF404" s="22">
        <v>1</v>
      </c>
      <c r="BG404" s="10">
        <v>8.5</v>
      </c>
      <c r="BI404">
        <v>3</v>
      </c>
      <c r="BK404" t="s">
        <v>8078</v>
      </c>
      <c r="BL404" s="22">
        <v>1</v>
      </c>
      <c r="BM404">
        <v>3</v>
      </c>
      <c r="BO404" t="s">
        <v>8078</v>
      </c>
      <c r="BP404" s="22">
        <v>1</v>
      </c>
      <c r="BQ404" s="10">
        <v>2</v>
      </c>
      <c r="BR404" s="21">
        <f t="shared" si="26"/>
        <v>20</v>
      </c>
      <c r="BT404" s="10">
        <v>3</v>
      </c>
      <c r="BV404" s="10" t="s">
        <v>8078</v>
      </c>
      <c r="BW404" s="22">
        <v>1</v>
      </c>
      <c r="BX404" s="10">
        <v>2</v>
      </c>
      <c r="BY404" s="21">
        <f t="shared" si="27"/>
        <v>20</v>
      </c>
      <c r="BZ404" s="10">
        <v>2</v>
      </c>
      <c r="CA404" s="10">
        <v>3</v>
      </c>
      <c r="CC404" s="10" t="s">
        <v>8078</v>
      </c>
      <c r="CD404" s="22">
        <v>0</v>
      </c>
      <c r="CF404" s="10" t="s">
        <v>242</v>
      </c>
      <c r="CG404" s="10" t="s">
        <v>242</v>
      </c>
      <c r="CI404" s="22">
        <v>0</v>
      </c>
      <c r="CK404" s="10" t="s">
        <v>242</v>
      </c>
      <c r="CN404" s="22">
        <v>0</v>
      </c>
      <c r="CO404" s="22">
        <v>0</v>
      </c>
      <c r="CP404" s="10" t="s">
        <v>242</v>
      </c>
      <c r="CQ404" s="10" t="s">
        <v>242</v>
      </c>
      <c r="CR404" s="10" t="s">
        <v>242</v>
      </c>
      <c r="CU404" s="22">
        <v>1</v>
      </c>
      <c r="CV404" s="11" t="s">
        <v>8080</v>
      </c>
      <c r="CW404" s="10">
        <v>1</v>
      </c>
      <c r="CY404" s="10" t="s">
        <v>8081</v>
      </c>
      <c r="CZ404" s="22">
        <v>1</v>
      </c>
      <c r="DA404" s="10">
        <v>3475</v>
      </c>
      <c r="DB404" s="10">
        <v>2</v>
      </c>
      <c r="DD404" s="22">
        <v>1</v>
      </c>
      <c r="DE404" s="10" t="s">
        <v>242</v>
      </c>
      <c r="DF404" s="10" t="s">
        <v>242</v>
      </c>
      <c r="DH404" s="10" t="s">
        <v>242</v>
      </c>
      <c r="DI404" s="10">
        <v>97053</v>
      </c>
      <c r="DJ404" s="10">
        <v>2</v>
      </c>
      <c r="DL404" s="22">
        <v>1</v>
      </c>
      <c r="DM404" s="10">
        <v>9121068</v>
      </c>
      <c r="DN404" s="10">
        <v>2</v>
      </c>
      <c r="DP404" s="10">
        <v>1</v>
      </c>
      <c r="DR404" s="10" t="s">
        <v>8081</v>
      </c>
      <c r="DS404" s="27">
        <v>0</v>
      </c>
      <c r="DU404" s="27">
        <v>0</v>
      </c>
      <c r="DW404" s="27">
        <v>0</v>
      </c>
      <c r="DY404" s="27">
        <v>0</v>
      </c>
      <c r="EA404" s="27">
        <v>0</v>
      </c>
      <c r="EC404" s="27">
        <v>0</v>
      </c>
      <c r="EE404" s="27">
        <v>0</v>
      </c>
      <c r="EG404" s="27">
        <v>0</v>
      </c>
      <c r="EI404" s="27">
        <v>1</v>
      </c>
      <c r="EJ404" t="s">
        <v>8082</v>
      </c>
      <c r="EK404" s="27">
        <v>0</v>
      </c>
      <c r="EM404">
        <v>1</v>
      </c>
      <c r="EO404" t="s">
        <v>8081</v>
      </c>
      <c r="EP404" s="22">
        <v>0</v>
      </c>
      <c r="EQ404" s="10" t="s">
        <v>242</v>
      </c>
      <c r="ER404" s="10" t="s">
        <v>242</v>
      </c>
      <c r="EU404" s="10" t="s">
        <v>242</v>
      </c>
      <c r="EV404" s="10" t="s">
        <v>242</v>
      </c>
      <c r="EX404" s="22">
        <v>0</v>
      </c>
      <c r="EY404" s="10" t="s">
        <v>242</v>
      </c>
      <c r="FA404" s="22">
        <v>0</v>
      </c>
      <c r="FB404" s="10" t="s">
        <v>242</v>
      </c>
      <c r="FD404" s="22">
        <v>0</v>
      </c>
      <c r="FE404" s="10" t="s">
        <v>242</v>
      </c>
      <c r="FG404" s="22">
        <v>0</v>
      </c>
      <c r="FH404" s="10" t="s">
        <v>242</v>
      </c>
      <c r="FJ404" s="10" t="s">
        <v>242</v>
      </c>
      <c r="FM404" s="22">
        <v>0</v>
      </c>
      <c r="FN404" s="10" t="s">
        <v>242</v>
      </c>
      <c r="FO404" s="10" t="s">
        <v>242</v>
      </c>
      <c r="FP404" s="10" t="s">
        <v>242</v>
      </c>
      <c r="FR404" s="22">
        <v>1</v>
      </c>
      <c r="FS404" s="10">
        <v>38</v>
      </c>
      <c r="FT404" s="10">
        <v>3</v>
      </c>
      <c r="FV404" s="22">
        <v>1</v>
      </c>
      <c r="FW404" s="10">
        <v>8</v>
      </c>
      <c r="FX404" s="10">
        <v>11</v>
      </c>
      <c r="FY404" s="10">
        <v>75</v>
      </c>
      <c r="FZ404" s="10">
        <v>3</v>
      </c>
      <c r="GA404" s="10" t="s">
        <v>242</v>
      </c>
      <c r="GB404" s="10" t="s">
        <v>242</v>
      </c>
      <c r="GC404" s="10" t="s">
        <v>242</v>
      </c>
      <c r="GD404" s="10">
        <v>3</v>
      </c>
      <c r="GF404" s="10">
        <v>1</v>
      </c>
      <c r="GH404" s="10" t="s">
        <v>8081</v>
      </c>
      <c r="GI404" s="22">
        <v>0</v>
      </c>
      <c r="GJ404" s="10" t="s">
        <v>242</v>
      </c>
      <c r="GK404" s="10" t="s">
        <v>242</v>
      </c>
      <c r="GM404" s="10" t="s">
        <v>242</v>
      </c>
      <c r="GP404" s="22">
        <v>1</v>
      </c>
      <c r="GQ404" s="10">
        <v>118</v>
      </c>
      <c r="GR404" s="10" t="s">
        <v>8083</v>
      </c>
      <c r="GT404" s="10">
        <v>3</v>
      </c>
      <c r="GV404" s="10" t="s">
        <v>8078</v>
      </c>
      <c r="GW404" s="22">
        <v>0</v>
      </c>
      <c r="GY404" s="22">
        <v>0</v>
      </c>
      <c r="HA404" s="10" t="s">
        <v>242</v>
      </c>
      <c r="HD404" s="22">
        <v>0</v>
      </c>
      <c r="HF404" s="10">
        <v>1</v>
      </c>
      <c r="HH404" s="10" t="s">
        <v>8081</v>
      </c>
      <c r="HI404" s="10">
        <v>0.77777777800000003</v>
      </c>
      <c r="HJ404" s="10">
        <v>0</v>
      </c>
      <c r="HK404" s="10">
        <v>0.5</v>
      </c>
      <c r="HL404" s="10">
        <v>1</v>
      </c>
      <c r="HM404" s="10">
        <v>0.1</v>
      </c>
      <c r="HN404" s="10">
        <v>0</v>
      </c>
      <c r="HO404" s="10">
        <v>0</v>
      </c>
      <c r="HP404" s="10">
        <v>0.66666666699999999</v>
      </c>
      <c r="HQ404" s="10">
        <v>0</v>
      </c>
      <c r="HR404" s="10">
        <v>1</v>
      </c>
      <c r="HS404" s="10">
        <v>0</v>
      </c>
      <c r="HT404" s="10">
        <v>0</v>
      </c>
      <c r="HU404" s="10">
        <v>1</v>
      </c>
      <c r="HV404" s="10">
        <v>0.42592592600000001</v>
      </c>
      <c r="HW404" s="10">
        <v>0.27500000000000002</v>
      </c>
      <c r="HX404" s="10">
        <v>0.33333333300000001</v>
      </c>
      <c r="HY404" s="10">
        <v>0.34475308599999999</v>
      </c>
      <c r="HZ404" s="10" t="s">
        <v>8076</v>
      </c>
      <c r="IA404" s="10" t="s">
        <v>266</v>
      </c>
      <c r="IB404" s="10" t="s">
        <v>8076</v>
      </c>
      <c r="IC404" s="10">
        <v>10212.957</v>
      </c>
      <c r="ID404" s="10">
        <v>11036.082</v>
      </c>
      <c r="IE404" s="10">
        <v>13926.882</v>
      </c>
      <c r="IF404" s="10">
        <v>16228.995000000001</v>
      </c>
      <c r="IG404" s="10">
        <v>10212.957</v>
      </c>
    </row>
    <row r="405" spans="1:241" customFormat="1" ht="14" customHeight="1" x14ac:dyDescent="0.2">
      <c r="A405">
        <v>404</v>
      </c>
      <c r="B405">
        <v>443</v>
      </c>
      <c r="C405" s="1">
        <v>44829.463194444441</v>
      </c>
      <c r="D405" s="1">
        <v>44829.78402777778</v>
      </c>
      <c r="E405">
        <v>0</v>
      </c>
      <c r="F405" t="s">
        <v>8072</v>
      </c>
      <c r="G405">
        <v>100</v>
      </c>
      <c r="H405">
        <v>27673</v>
      </c>
      <c r="I405">
        <v>1</v>
      </c>
      <c r="J405" s="1">
        <v>44829.78402777778</v>
      </c>
      <c r="K405" t="s">
        <v>8084</v>
      </c>
      <c r="L405" t="s">
        <v>242</v>
      </c>
      <c r="M405" t="s">
        <v>242</v>
      </c>
      <c r="N405" t="s">
        <v>8085</v>
      </c>
      <c r="O405" t="s">
        <v>8086</v>
      </c>
      <c r="P405">
        <v>34.013800000000003</v>
      </c>
      <c r="Q405">
        <v>-118.4405</v>
      </c>
      <c r="R405" t="s">
        <v>245</v>
      </c>
      <c r="S405" t="s">
        <v>246</v>
      </c>
      <c r="T405" t="s">
        <v>8087</v>
      </c>
      <c r="V405" t="s">
        <v>8088</v>
      </c>
      <c r="W405">
        <v>695156109</v>
      </c>
      <c r="X405">
        <v>2650</v>
      </c>
      <c r="Y405" t="s">
        <v>418</v>
      </c>
      <c r="Z405" t="s">
        <v>687</v>
      </c>
      <c r="AA405">
        <v>2021</v>
      </c>
      <c r="AC405">
        <v>0</v>
      </c>
      <c r="AF405">
        <v>11</v>
      </c>
      <c r="AG405">
        <v>3</v>
      </c>
      <c r="AI405" t="s">
        <v>8089</v>
      </c>
      <c r="AJ405" s="27">
        <v>0</v>
      </c>
      <c r="AK405" s="24">
        <v>0</v>
      </c>
      <c r="AL405" s="27">
        <v>0</v>
      </c>
      <c r="AM405" s="24">
        <v>0</v>
      </c>
      <c r="AN405" s="27">
        <v>0</v>
      </c>
      <c r="AO405" s="24">
        <v>0</v>
      </c>
      <c r="AQ405" t="s">
        <v>242</v>
      </c>
      <c r="AT405" s="27">
        <v>1</v>
      </c>
      <c r="AU405">
        <v>10</v>
      </c>
      <c r="AV405" s="21">
        <f t="shared" si="24"/>
        <v>90.909090909090907</v>
      </c>
      <c r="AW405">
        <v>3</v>
      </c>
      <c r="AY405" t="s">
        <v>8089</v>
      </c>
      <c r="AZ405" s="27">
        <v>1</v>
      </c>
      <c r="BA405">
        <v>9</v>
      </c>
      <c r="BB405" s="21">
        <f t="shared" si="25"/>
        <v>81.818181818181827</v>
      </c>
      <c r="BC405">
        <v>3</v>
      </c>
      <c r="BE405" t="s">
        <v>8089</v>
      </c>
      <c r="BF405" s="27">
        <v>1</v>
      </c>
      <c r="BG405">
        <v>13</v>
      </c>
      <c r="BI405">
        <v>3</v>
      </c>
      <c r="BK405" t="s">
        <v>8089</v>
      </c>
      <c r="BL405" s="27">
        <v>1</v>
      </c>
      <c r="BM405">
        <v>3</v>
      </c>
      <c r="BO405" t="s">
        <v>8089</v>
      </c>
      <c r="BP405" s="27">
        <v>1</v>
      </c>
      <c r="BQ405">
        <v>2</v>
      </c>
      <c r="BR405" s="21">
        <f t="shared" si="26"/>
        <v>18.181818181818183</v>
      </c>
      <c r="BT405">
        <v>3</v>
      </c>
      <c r="BV405" t="s">
        <v>8089</v>
      </c>
      <c r="BW405" s="27">
        <v>1</v>
      </c>
      <c r="BX405">
        <v>1</v>
      </c>
      <c r="BY405" s="21">
        <f t="shared" si="27"/>
        <v>9.0909090909090917</v>
      </c>
      <c r="BZ405">
        <v>2</v>
      </c>
      <c r="CA405">
        <v>3</v>
      </c>
      <c r="CC405" t="s">
        <v>8089</v>
      </c>
      <c r="CD405" s="27">
        <v>0</v>
      </c>
      <c r="CF405" t="s">
        <v>242</v>
      </c>
      <c r="CG405" t="s">
        <v>242</v>
      </c>
      <c r="CI405" s="27">
        <v>1</v>
      </c>
      <c r="CJ405" s="2" t="s">
        <v>8090</v>
      </c>
      <c r="CK405">
        <v>1</v>
      </c>
      <c r="CM405" t="s">
        <v>8091</v>
      </c>
      <c r="CN405" s="27">
        <v>1</v>
      </c>
      <c r="CO405" s="27">
        <v>0</v>
      </c>
      <c r="CP405" t="s">
        <v>242</v>
      </c>
      <c r="CQ405" t="s">
        <v>242</v>
      </c>
      <c r="CR405" t="s">
        <v>242</v>
      </c>
      <c r="CU405" s="27">
        <v>1</v>
      </c>
      <c r="CV405" s="2" t="s">
        <v>8092</v>
      </c>
      <c r="CW405">
        <v>1</v>
      </c>
      <c r="CY405" t="s">
        <v>8091</v>
      </c>
      <c r="CZ405" s="27">
        <v>1</v>
      </c>
      <c r="DA405">
        <v>1950000</v>
      </c>
      <c r="DB405">
        <v>2</v>
      </c>
      <c r="DD405" s="27">
        <v>1</v>
      </c>
      <c r="DE405">
        <v>1620000</v>
      </c>
      <c r="DF405">
        <v>2</v>
      </c>
      <c r="DG405">
        <v>1060000</v>
      </c>
      <c r="DH405">
        <v>2</v>
      </c>
      <c r="DI405" t="s">
        <v>242</v>
      </c>
      <c r="DJ405" t="s">
        <v>242</v>
      </c>
      <c r="DL405" s="27">
        <v>1</v>
      </c>
      <c r="DM405">
        <v>2480000</v>
      </c>
      <c r="DN405">
        <v>2</v>
      </c>
      <c r="DP405">
        <v>1</v>
      </c>
      <c r="DR405" t="s">
        <v>8091</v>
      </c>
      <c r="DS405" s="27">
        <v>0</v>
      </c>
      <c r="DU405" s="27">
        <v>1</v>
      </c>
      <c r="DV405" s="2" t="s">
        <v>8093</v>
      </c>
      <c r="DW405" s="27">
        <v>0</v>
      </c>
      <c r="DY405" s="27">
        <v>0</v>
      </c>
      <c r="EA405" s="27">
        <v>0</v>
      </c>
      <c r="EC405" s="27">
        <v>0</v>
      </c>
      <c r="EE405" s="27">
        <v>0</v>
      </c>
      <c r="EG405" s="27">
        <v>0</v>
      </c>
      <c r="EI405" s="27">
        <v>1</v>
      </c>
      <c r="EJ405" t="s">
        <v>8094</v>
      </c>
      <c r="EK405" s="27">
        <v>1</v>
      </c>
      <c r="EL405" s="2" t="s">
        <v>8095</v>
      </c>
      <c r="EM405">
        <v>1</v>
      </c>
      <c r="EO405" t="s">
        <v>8091</v>
      </c>
      <c r="EP405" s="27">
        <v>0</v>
      </c>
      <c r="EQ405" t="s">
        <v>242</v>
      </c>
      <c r="ER405" t="s">
        <v>242</v>
      </c>
      <c r="EU405" t="s">
        <v>242</v>
      </c>
      <c r="EV405" t="s">
        <v>242</v>
      </c>
      <c r="EX405" s="27">
        <v>1</v>
      </c>
      <c r="EY405">
        <v>274900</v>
      </c>
      <c r="EZ405" t="s">
        <v>8096</v>
      </c>
      <c r="FA405" s="27">
        <v>0</v>
      </c>
      <c r="FB405" t="s">
        <v>242</v>
      </c>
      <c r="FD405" s="27">
        <v>0.5</v>
      </c>
      <c r="FE405" t="s">
        <v>242</v>
      </c>
      <c r="FF405" t="s">
        <v>8097</v>
      </c>
      <c r="FG405" s="27">
        <v>0</v>
      </c>
      <c r="FH405" t="s">
        <v>242</v>
      </c>
      <c r="FJ405">
        <v>1</v>
      </c>
      <c r="FL405" t="s">
        <v>8091</v>
      </c>
      <c r="FM405" s="27">
        <v>0</v>
      </c>
      <c r="FN405" t="s">
        <v>242</v>
      </c>
      <c r="FO405" t="s">
        <v>242</v>
      </c>
      <c r="FP405" t="s">
        <v>242</v>
      </c>
      <c r="FR405" s="27">
        <v>1</v>
      </c>
      <c r="FS405">
        <v>16.829999999999998</v>
      </c>
      <c r="FT405">
        <v>3</v>
      </c>
      <c r="FV405" s="27">
        <v>1</v>
      </c>
      <c r="FW405">
        <v>11.7</v>
      </c>
      <c r="FX405">
        <v>17.600000000000001</v>
      </c>
      <c r="FY405">
        <v>66.2</v>
      </c>
      <c r="FZ405">
        <v>2</v>
      </c>
      <c r="GA405" t="s">
        <v>242</v>
      </c>
      <c r="GB405" t="s">
        <v>242</v>
      </c>
      <c r="GC405" t="s">
        <v>242</v>
      </c>
      <c r="GD405">
        <v>3</v>
      </c>
      <c r="GF405">
        <v>1</v>
      </c>
      <c r="GH405" t="s">
        <v>8091</v>
      </c>
      <c r="GI405" s="27">
        <v>0</v>
      </c>
      <c r="GJ405" t="s">
        <v>242</v>
      </c>
      <c r="GK405" t="s">
        <v>242</v>
      </c>
      <c r="GM405" t="s">
        <v>242</v>
      </c>
      <c r="GP405" s="27">
        <v>1</v>
      </c>
      <c r="GQ405">
        <v>155.69999999999999</v>
      </c>
      <c r="GR405" t="s">
        <v>8098</v>
      </c>
      <c r="GT405">
        <v>3</v>
      </c>
      <c r="GV405" t="s">
        <v>8089</v>
      </c>
      <c r="GW405" s="27">
        <v>0</v>
      </c>
      <c r="GY405" s="27">
        <v>0</v>
      </c>
      <c r="HA405" t="s">
        <v>242</v>
      </c>
      <c r="HD405" s="27">
        <v>1</v>
      </c>
      <c r="HE405" s="2" t="s">
        <v>8099</v>
      </c>
      <c r="HF405">
        <v>1</v>
      </c>
      <c r="HH405" t="s">
        <v>8091</v>
      </c>
      <c r="HI405">
        <v>0.66666666699999999</v>
      </c>
      <c r="HJ405">
        <v>1</v>
      </c>
      <c r="HK405">
        <v>0.5</v>
      </c>
      <c r="HL405">
        <v>1</v>
      </c>
      <c r="HM405">
        <v>0.3</v>
      </c>
      <c r="HN405">
        <v>0</v>
      </c>
      <c r="HO405">
        <v>0.375</v>
      </c>
      <c r="HP405">
        <v>0.66666666699999999</v>
      </c>
      <c r="HQ405">
        <v>0</v>
      </c>
      <c r="HR405">
        <v>1</v>
      </c>
      <c r="HS405">
        <v>0</v>
      </c>
      <c r="HT405">
        <v>1</v>
      </c>
      <c r="HU405">
        <v>1</v>
      </c>
      <c r="HV405">
        <v>0.72222222199999997</v>
      </c>
      <c r="HW405">
        <v>0.41875000000000001</v>
      </c>
      <c r="HX405">
        <v>0.53333333299999997</v>
      </c>
      <c r="HY405">
        <v>0.55810185199999995</v>
      </c>
      <c r="HZ405" t="s">
        <v>8100</v>
      </c>
      <c r="IA405" t="s">
        <v>266</v>
      </c>
      <c r="IB405" t="s">
        <v>8087</v>
      </c>
      <c r="IC405">
        <v>6964.3</v>
      </c>
      <c r="ID405">
        <v>6658.2</v>
      </c>
      <c r="IE405">
        <v>7730.3</v>
      </c>
      <c r="IF405">
        <v>8478</v>
      </c>
      <c r="IG405">
        <v>6964.3</v>
      </c>
    </row>
    <row r="406" spans="1:241" customFormat="1" ht="14" customHeight="1" x14ac:dyDescent="0.2">
      <c r="A406">
        <v>405</v>
      </c>
      <c r="B406">
        <v>444</v>
      </c>
      <c r="C406" s="1">
        <v>44829.785416666666</v>
      </c>
      <c r="D406" s="1">
        <v>44830.563194444447</v>
      </c>
      <c r="E406">
        <v>0</v>
      </c>
      <c r="F406" t="s">
        <v>8072</v>
      </c>
      <c r="G406">
        <v>100</v>
      </c>
      <c r="H406">
        <v>67192</v>
      </c>
      <c r="I406">
        <v>1</v>
      </c>
      <c r="J406" s="1">
        <v>44830.563194444447</v>
      </c>
      <c r="K406" t="s">
        <v>8101</v>
      </c>
      <c r="L406" t="s">
        <v>242</v>
      </c>
      <c r="M406" t="s">
        <v>242</v>
      </c>
      <c r="N406" t="s">
        <v>8102</v>
      </c>
      <c r="O406" t="s">
        <v>8103</v>
      </c>
      <c r="P406">
        <v>34.013800000000003</v>
      </c>
      <c r="Q406">
        <v>-118.4405</v>
      </c>
      <c r="R406" t="s">
        <v>245</v>
      </c>
      <c r="S406" t="s">
        <v>246</v>
      </c>
      <c r="T406" t="s">
        <v>8104</v>
      </c>
      <c r="V406" t="s">
        <v>8105</v>
      </c>
      <c r="W406">
        <v>714046109</v>
      </c>
      <c r="X406">
        <v>3826</v>
      </c>
      <c r="Y406" t="s">
        <v>350</v>
      </c>
      <c r="Z406" t="s">
        <v>1032</v>
      </c>
      <c r="AA406">
        <v>2021</v>
      </c>
      <c r="AC406">
        <v>0</v>
      </c>
      <c r="AF406">
        <v>8</v>
      </c>
      <c r="AG406">
        <v>3</v>
      </c>
      <c r="AI406" t="s">
        <v>8106</v>
      </c>
      <c r="AJ406" s="27">
        <v>1</v>
      </c>
      <c r="AK406">
        <v>4</v>
      </c>
      <c r="AL406" s="27">
        <v>0</v>
      </c>
      <c r="AM406" s="24">
        <v>0</v>
      </c>
      <c r="AN406" s="27">
        <v>0</v>
      </c>
      <c r="AO406" s="24">
        <v>0</v>
      </c>
      <c r="AP406" s="2" t="s">
        <v>8107</v>
      </c>
      <c r="AQ406">
        <v>3</v>
      </c>
      <c r="AS406" t="s">
        <v>8106</v>
      </c>
      <c r="AT406" s="27">
        <v>1</v>
      </c>
      <c r="AU406">
        <v>7</v>
      </c>
      <c r="AV406" s="21">
        <f t="shared" si="24"/>
        <v>87.5</v>
      </c>
      <c r="AW406">
        <v>3</v>
      </c>
      <c r="AY406" t="s">
        <v>8106</v>
      </c>
      <c r="AZ406" s="27">
        <v>1</v>
      </c>
      <c r="BA406">
        <v>7</v>
      </c>
      <c r="BB406" s="21">
        <f t="shared" si="25"/>
        <v>87.5</v>
      </c>
      <c r="BC406">
        <v>3</v>
      </c>
      <c r="BE406" t="s">
        <v>8106</v>
      </c>
      <c r="BF406" s="27">
        <v>1</v>
      </c>
      <c r="BG406">
        <v>6.5</v>
      </c>
      <c r="BI406">
        <v>3</v>
      </c>
      <c r="BK406" t="s">
        <v>8106</v>
      </c>
      <c r="BL406" s="27">
        <v>1</v>
      </c>
      <c r="BM406">
        <v>3</v>
      </c>
      <c r="BO406" t="s">
        <v>8106</v>
      </c>
      <c r="BP406" s="27">
        <v>1</v>
      </c>
      <c r="BQ406">
        <v>2</v>
      </c>
      <c r="BR406" s="21">
        <f t="shared" si="26"/>
        <v>25</v>
      </c>
      <c r="BT406">
        <v>3</v>
      </c>
      <c r="BV406" t="s">
        <v>8106</v>
      </c>
      <c r="BW406" s="27">
        <v>1</v>
      </c>
      <c r="BX406">
        <v>1</v>
      </c>
      <c r="BY406" s="21">
        <f t="shared" si="27"/>
        <v>12.5</v>
      </c>
      <c r="BZ406">
        <v>2</v>
      </c>
      <c r="CA406">
        <v>3</v>
      </c>
      <c r="CC406" t="s">
        <v>8106</v>
      </c>
      <c r="CD406" s="27">
        <v>0</v>
      </c>
      <c r="CF406" t="s">
        <v>242</v>
      </c>
      <c r="CG406" t="s">
        <v>242</v>
      </c>
      <c r="CI406" s="27">
        <v>0</v>
      </c>
      <c r="CK406" t="s">
        <v>242</v>
      </c>
      <c r="CN406" s="27">
        <v>0</v>
      </c>
      <c r="CO406" s="27">
        <v>0</v>
      </c>
      <c r="CP406" t="s">
        <v>242</v>
      </c>
      <c r="CQ406" t="s">
        <v>242</v>
      </c>
      <c r="CR406" t="s">
        <v>242</v>
      </c>
      <c r="CU406" s="27">
        <v>1</v>
      </c>
      <c r="CV406" s="2" t="s">
        <v>8108</v>
      </c>
      <c r="CW406">
        <v>1</v>
      </c>
      <c r="CY406" t="s">
        <v>8109</v>
      </c>
      <c r="CZ406" s="27">
        <v>0.5</v>
      </c>
      <c r="DA406" t="s">
        <v>242</v>
      </c>
      <c r="DB406">
        <v>2</v>
      </c>
      <c r="DC406" t="s">
        <v>8110</v>
      </c>
      <c r="DD406" s="27">
        <v>0.5</v>
      </c>
      <c r="DE406" t="s">
        <v>242</v>
      </c>
      <c r="DF406" t="s">
        <v>242</v>
      </c>
      <c r="DH406" t="s">
        <v>242</v>
      </c>
      <c r="DI406" t="s">
        <v>242</v>
      </c>
      <c r="DJ406" t="s">
        <v>242</v>
      </c>
      <c r="DK406" t="s">
        <v>8110</v>
      </c>
      <c r="DL406" s="27">
        <v>0</v>
      </c>
      <c r="DM406" t="s">
        <v>242</v>
      </c>
      <c r="DN406" t="s">
        <v>242</v>
      </c>
      <c r="DP406">
        <v>1</v>
      </c>
      <c r="DR406" t="s">
        <v>8109</v>
      </c>
      <c r="DS406" s="27">
        <v>1</v>
      </c>
      <c r="DT406" s="2" t="s">
        <v>8111</v>
      </c>
      <c r="DU406" s="27">
        <v>1</v>
      </c>
      <c r="DV406" s="2" t="s">
        <v>8112</v>
      </c>
      <c r="DW406" s="27">
        <v>1</v>
      </c>
      <c r="DX406" s="2" t="s">
        <v>8113</v>
      </c>
      <c r="DY406" s="27">
        <v>1</v>
      </c>
      <c r="DZ406" s="2" t="s">
        <v>8113</v>
      </c>
      <c r="EA406" s="27">
        <v>0</v>
      </c>
      <c r="EC406" s="27">
        <v>1</v>
      </c>
      <c r="ED406" s="2" t="s">
        <v>8114</v>
      </c>
      <c r="EE406" s="27">
        <v>1</v>
      </c>
      <c r="EF406" s="2" t="s">
        <v>8115</v>
      </c>
      <c r="EG406" s="27">
        <v>1</v>
      </c>
      <c r="EH406" t="s">
        <v>8116</v>
      </c>
      <c r="EI406" s="27">
        <v>1</v>
      </c>
      <c r="EJ406" t="s">
        <v>8117</v>
      </c>
      <c r="EK406" s="27">
        <v>1</v>
      </c>
      <c r="EL406" s="2" t="s">
        <v>8118</v>
      </c>
      <c r="EM406">
        <v>1</v>
      </c>
      <c r="EO406" t="s">
        <v>8109</v>
      </c>
      <c r="EP406" s="27">
        <v>0</v>
      </c>
      <c r="EQ406" t="s">
        <v>242</v>
      </c>
      <c r="ER406" t="s">
        <v>242</v>
      </c>
      <c r="EU406" t="s">
        <v>242</v>
      </c>
      <c r="EV406" t="s">
        <v>242</v>
      </c>
      <c r="EX406" s="27">
        <v>0</v>
      </c>
      <c r="EY406" t="s">
        <v>242</v>
      </c>
      <c r="FA406" s="27">
        <v>1</v>
      </c>
      <c r="FB406" t="s">
        <v>242</v>
      </c>
      <c r="FC406" t="s">
        <v>8119</v>
      </c>
      <c r="FD406" s="27">
        <v>0</v>
      </c>
      <c r="FE406" t="s">
        <v>242</v>
      </c>
      <c r="FG406" s="27">
        <v>0</v>
      </c>
      <c r="FH406" t="s">
        <v>242</v>
      </c>
      <c r="FJ406">
        <v>1</v>
      </c>
      <c r="FL406" t="s">
        <v>8109</v>
      </c>
      <c r="FM406" s="27">
        <v>0</v>
      </c>
      <c r="FN406" t="s">
        <v>242</v>
      </c>
      <c r="FO406" t="s">
        <v>242</v>
      </c>
      <c r="FP406" t="s">
        <v>242</v>
      </c>
      <c r="FR406" s="27">
        <v>0</v>
      </c>
      <c r="FS406" t="s">
        <v>242</v>
      </c>
      <c r="FT406" t="s">
        <v>242</v>
      </c>
      <c r="FV406" s="27">
        <v>0</v>
      </c>
      <c r="FW406" t="s">
        <v>242</v>
      </c>
      <c r="FX406" t="s">
        <v>242</v>
      </c>
      <c r="FY406" t="s">
        <v>242</v>
      </c>
      <c r="FZ406" t="s">
        <v>242</v>
      </c>
      <c r="GA406" t="s">
        <v>242</v>
      </c>
      <c r="GB406" t="s">
        <v>242</v>
      </c>
      <c r="GC406" t="s">
        <v>242</v>
      </c>
      <c r="GD406" t="s">
        <v>242</v>
      </c>
      <c r="GF406" t="s">
        <v>242</v>
      </c>
      <c r="GI406" s="27">
        <v>0</v>
      </c>
      <c r="GJ406" t="s">
        <v>242</v>
      </c>
      <c r="GK406" t="s">
        <v>242</v>
      </c>
      <c r="GM406" t="s">
        <v>242</v>
      </c>
      <c r="GP406" s="27">
        <v>1</v>
      </c>
      <c r="GQ406">
        <v>185</v>
      </c>
      <c r="GR406" t="s">
        <v>8120</v>
      </c>
      <c r="GT406">
        <v>3</v>
      </c>
      <c r="GV406" t="s">
        <v>8106</v>
      </c>
      <c r="GW406" s="27">
        <v>0</v>
      </c>
      <c r="GY406" s="27">
        <v>0</v>
      </c>
      <c r="HA406" t="s">
        <v>242</v>
      </c>
      <c r="HD406" s="27">
        <v>0</v>
      </c>
      <c r="HF406">
        <v>1</v>
      </c>
      <c r="HH406" t="s">
        <v>8109</v>
      </c>
      <c r="HI406">
        <v>0.66666666699999999</v>
      </c>
      <c r="HJ406">
        <v>0</v>
      </c>
      <c r="HK406">
        <v>0.5</v>
      </c>
      <c r="HL406">
        <v>0.33333333300000001</v>
      </c>
      <c r="HM406">
        <v>0.9</v>
      </c>
      <c r="HN406">
        <v>0</v>
      </c>
      <c r="HO406">
        <v>0.25</v>
      </c>
      <c r="HP406">
        <v>0</v>
      </c>
      <c r="HQ406">
        <v>0</v>
      </c>
      <c r="HR406">
        <v>1</v>
      </c>
      <c r="HS406">
        <v>0</v>
      </c>
      <c r="HT406">
        <v>0</v>
      </c>
      <c r="HU406">
        <v>1</v>
      </c>
      <c r="HV406">
        <v>0.38888888900000002</v>
      </c>
      <c r="HW406">
        <v>0.37083333299999999</v>
      </c>
      <c r="HX406">
        <v>0.2</v>
      </c>
      <c r="HY406">
        <v>0.31990740699999998</v>
      </c>
      <c r="HZ406" t="s">
        <v>8121</v>
      </c>
      <c r="IA406" t="s">
        <v>266</v>
      </c>
      <c r="IB406" t="s">
        <v>8104</v>
      </c>
      <c r="IC406">
        <v>2883.6729999999998</v>
      </c>
      <c r="ID406">
        <v>3782.7449999999999</v>
      </c>
      <c r="IE406">
        <v>5067.1689999999999</v>
      </c>
      <c r="IF406">
        <v>3311.8220000000001</v>
      </c>
      <c r="IG406">
        <v>2883.6729999999998</v>
      </c>
    </row>
    <row r="407" spans="1:241" customFormat="1" ht="14" customHeight="1" x14ac:dyDescent="0.2">
      <c r="A407">
        <v>406</v>
      </c>
      <c r="B407">
        <v>445</v>
      </c>
      <c r="C407" s="1">
        <v>44830.587500000001</v>
      </c>
      <c r="D407" s="1">
        <v>44832.880555555559</v>
      </c>
      <c r="E407">
        <v>0</v>
      </c>
      <c r="F407" t="s">
        <v>2300</v>
      </c>
      <c r="G407">
        <v>100</v>
      </c>
      <c r="H407">
        <v>198133</v>
      </c>
      <c r="I407">
        <v>1</v>
      </c>
      <c r="J407" s="1">
        <v>44832.880555555559</v>
      </c>
      <c r="K407" t="s">
        <v>8122</v>
      </c>
      <c r="L407" t="s">
        <v>242</v>
      </c>
      <c r="M407" t="s">
        <v>242</v>
      </c>
      <c r="N407" t="s">
        <v>8123</v>
      </c>
      <c r="O407" t="s">
        <v>8124</v>
      </c>
      <c r="P407">
        <v>39.9816</v>
      </c>
      <c r="Q407">
        <v>-105.2559</v>
      </c>
      <c r="R407" t="s">
        <v>245</v>
      </c>
      <c r="S407" t="s">
        <v>246</v>
      </c>
      <c r="T407" t="s">
        <v>8125</v>
      </c>
      <c r="V407" t="s">
        <v>8126</v>
      </c>
      <c r="W407" t="s">
        <v>8127</v>
      </c>
      <c r="X407">
        <v>3550</v>
      </c>
      <c r="Y407" t="s">
        <v>476</v>
      </c>
      <c r="Z407" t="s">
        <v>1568</v>
      </c>
      <c r="AA407">
        <v>2021</v>
      </c>
      <c r="AC407">
        <v>0.5</v>
      </c>
      <c r="AD407">
        <v>15</v>
      </c>
      <c r="AF407">
        <v>10</v>
      </c>
      <c r="AG407">
        <v>3</v>
      </c>
      <c r="AI407" t="s">
        <v>8128</v>
      </c>
      <c r="AJ407" s="27">
        <v>1</v>
      </c>
      <c r="AK407">
        <v>6</v>
      </c>
      <c r="AL407" s="27">
        <v>0</v>
      </c>
      <c r="AM407" s="24">
        <v>0</v>
      </c>
      <c r="AN407" s="27">
        <v>0</v>
      </c>
      <c r="AO407" s="24">
        <v>0</v>
      </c>
      <c r="AQ407">
        <v>3</v>
      </c>
      <c r="AS407" t="s">
        <v>8128</v>
      </c>
      <c r="AT407" s="27">
        <v>1</v>
      </c>
      <c r="AU407">
        <v>9</v>
      </c>
      <c r="AV407" s="21">
        <f t="shared" si="24"/>
        <v>90</v>
      </c>
      <c r="AW407">
        <v>3</v>
      </c>
      <c r="AY407" t="s">
        <v>8128</v>
      </c>
      <c r="AZ407" s="27">
        <v>1</v>
      </c>
      <c r="BA407">
        <v>9</v>
      </c>
      <c r="BB407" s="21">
        <f t="shared" si="25"/>
        <v>90</v>
      </c>
      <c r="BC407">
        <v>3</v>
      </c>
      <c r="BE407" t="s">
        <v>8128</v>
      </c>
      <c r="BF407" s="27">
        <v>1</v>
      </c>
      <c r="BG407">
        <v>7.8</v>
      </c>
      <c r="BI407">
        <v>3</v>
      </c>
      <c r="BK407" t="s">
        <v>8128</v>
      </c>
      <c r="BL407" s="27">
        <v>1</v>
      </c>
      <c r="BM407">
        <v>3</v>
      </c>
      <c r="BO407" t="s">
        <v>8128</v>
      </c>
      <c r="BP407" s="27">
        <v>1</v>
      </c>
      <c r="BQ407">
        <v>4</v>
      </c>
      <c r="BR407" s="21">
        <f t="shared" si="26"/>
        <v>40</v>
      </c>
      <c r="BT407">
        <v>3</v>
      </c>
      <c r="BV407" t="s">
        <v>8128</v>
      </c>
      <c r="BW407" s="27">
        <v>1</v>
      </c>
      <c r="BX407">
        <v>4</v>
      </c>
      <c r="BY407" s="21">
        <f t="shared" si="27"/>
        <v>40</v>
      </c>
      <c r="BZ407">
        <v>2</v>
      </c>
      <c r="CA407">
        <v>1</v>
      </c>
      <c r="CC407" t="s">
        <v>8129</v>
      </c>
      <c r="CD407" s="27">
        <v>0</v>
      </c>
      <c r="CF407" t="s">
        <v>242</v>
      </c>
      <c r="CG407" t="s">
        <v>242</v>
      </c>
      <c r="CI407" s="27">
        <v>1</v>
      </c>
      <c r="CJ407" s="2" t="s">
        <v>8130</v>
      </c>
      <c r="CK407">
        <v>1</v>
      </c>
      <c r="CM407" t="s">
        <v>8129</v>
      </c>
      <c r="CN407" s="27">
        <v>0</v>
      </c>
      <c r="CO407" s="27">
        <v>0.5</v>
      </c>
      <c r="CP407" t="s">
        <v>242</v>
      </c>
      <c r="CQ407">
        <v>100</v>
      </c>
      <c r="CR407" t="s">
        <v>242</v>
      </c>
      <c r="CU407" s="27">
        <v>1</v>
      </c>
      <c r="CV407" s="2" t="s">
        <v>8131</v>
      </c>
      <c r="CW407">
        <v>1</v>
      </c>
      <c r="CY407" t="s">
        <v>8129</v>
      </c>
      <c r="CZ407" s="27">
        <v>1</v>
      </c>
      <c r="DA407">
        <v>45610</v>
      </c>
      <c r="DB407">
        <v>2</v>
      </c>
      <c r="DD407" s="27">
        <v>1</v>
      </c>
      <c r="DE407">
        <v>60645</v>
      </c>
      <c r="DF407">
        <v>2</v>
      </c>
      <c r="DH407" t="s">
        <v>242</v>
      </c>
      <c r="DI407" t="s">
        <v>242</v>
      </c>
      <c r="DJ407" t="s">
        <v>242</v>
      </c>
      <c r="DL407" s="27">
        <v>0</v>
      </c>
      <c r="DM407" t="s">
        <v>242</v>
      </c>
      <c r="DN407" t="s">
        <v>242</v>
      </c>
      <c r="DP407">
        <v>1</v>
      </c>
      <c r="DR407" t="s">
        <v>8129</v>
      </c>
      <c r="DS407" s="27">
        <v>1</v>
      </c>
      <c r="DT407" s="2" t="s">
        <v>8132</v>
      </c>
      <c r="DU407" s="27">
        <v>1</v>
      </c>
      <c r="DV407" s="2" t="s">
        <v>8133</v>
      </c>
      <c r="DW407" s="27">
        <v>0.5</v>
      </c>
      <c r="DX407" t="s">
        <v>8134</v>
      </c>
      <c r="DY407" s="27">
        <v>0</v>
      </c>
      <c r="EA407" s="27">
        <v>1</v>
      </c>
      <c r="EB407" s="2" t="s">
        <v>8135</v>
      </c>
      <c r="EC407" s="27">
        <v>0.5</v>
      </c>
      <c r="ED407" s="2" t="s">
        <v>8136</v>
      </c>
      <c r="EE407" s="27">
        <v>0.5</v>
      </c>
      <c r="EF407" t="s">
        <v>8137</v>
      </c>
      <c r="EG407" s="27">
        <v>0.5</v>
      </c>
      <c r="EH407" t="s">
        <v>8138</v>
      </c>
      <c r="EI407" s="27">
        <v>1</v>
      </c>
      <c r="EJ407" s="2" t="s">
        <v>8139</v>
      </c>
      <c r="EK407" s="27">
        <v>1</v>
      </c>
      <c r="EL407" s="2" t="s">
        <v>8140</v>
      </c>
      <c r="EM407">
        <v>1</v>
      </c>
      <c r="EO407" t="s">
        <v>8129</v>
      </c>
      <c r="EP407" s="27">
        <v>0</v>
      </c>
      <c r="EQ407" t="s">
        <v>242</v>
      </c>
      <c r="ER407" t="s">
        <v>242</v>
      </c>
      <c r="EU407" t="s">
        <v>242</v>
      </c>
      <c r="EV407" t="s">
        <v>242</v>
      </c>
      <c r="EX407" s="27">
        <v>1</v>
      </c>
      <c r="EY407">
        <v>661.3</v>
      </c>
      <c r="EZ407" t="s">
        <v>8141</v>
      </c>
      <c r="FA407" s="27">
        <v>0</v>
      </c>
      <c r="FB407" t="s">
        <v>242</v>
      </c>
      <c r="FD407" s="27">
        <v>0</v>
      </c>
      <c r="FE407" t="s">
        <v>242</v>
      </c>
      <c r="FG407" s="27">
        <v>0</v>
      </c>
      <c r="FH407" t="s">
        <v>242</v>
      </c>
      <c r="FJ407">
        <v>1</v>
      </c>
      <c r="FL407" t="s">
        <v>8129</v>
      </c>
      <c r="FM407" s="27">
        <v>1</v>
      </c>
      <c r="FN407">
        <v>16</v>
      </c>
      <c r="FO407">
        <v>52</v>
      </c>
      <c r="FP407">
        <v>31</v>
      </c>
      <c r="FR407" s="27">
        <v>1</v>
      </c>
      <c r="FS407">
        <v>32</v>
      </c>
      <c r="FT407">
        <v>2</v>
      </c>
      <c r="FV407" s="27">
        <v>0.5</v>
      </c>
      <c r="FW407" t="s">
        <v>242</v>
      </c>
      <c r="FX407" t="s">
        <v>242</v>
      </c>
      <c r="FY407">
        <v>57</v>
      </c>
      <c r="FZ407" t="s">
        <v>242</v>
      </c>
      <c r="GA407" t="s">
        <v>242</v>
      </c>
      <c r="GB407" t="s">
        <v>242</v>
      </c>
      <c r="GC407" t="s">
        <v>242</v>
      </c>
      <c r="GD407">
        <v>1</v>
      </c>
      <c r="GE407" t="s">
        <v>8142</v>
      </c>
      <c r="GF407">
        <v>1</v>
      </c>
      <c r="GH407" t="s">
        <v>8129</v>
      </c>
      <c r="GI407" s="27">
        <v>0</v>
      </c>
      <c r="GJ407" t="s">
        <v>242</v>
      </c>
      <c r="GK407" t="s">
        <v>242</v>
      </c>
      <c r="GM407" t="s">
        <v>242</v>
      </c>
      <c r="GP407" s="27">
        <v>1</v>
      </c>
      <c r="GQ407">
        <v>164</v>
      </c>
      <c r="GR407" t="s">
        <v>8143</v>
      </c>
      <c r="GT407">
        <v>3</v>
      </c>
      <c r="GV407" t="s">
        <v>8128</v>
      </c>
      <c r="GW407" s="27">
        <v>0.5</v>
      </c>
      <c r="GX407" s="2" t="s">
        <v>8144</v>
      </c>
      <c r="GY407" s="27">
        <v>0</v>
      </c>
      <c r="HA407">
        <v>1</v>
      </c>
      <c r="HC407" t="s">
        <v>8129</v>
      </c>
      <c r="HD407" s="27">
        <v>1</v>
      </c>
      <c r="HE407" s="2" t="s">
        <v>8145</v>
      </c>
      <c r="HF407">
        <v>1</v>
      </c>
      <c r="HH407" t="s">
        <v>8129</v>
      </c>
      <c r="HI407">
        <v>0.66666666699999999</v>
      </c>
      <c r="HJ407">
        <v>1</v>
      </c>
      <c r="HK407">
        <v>0.75</v>
      </c>
      <c r="HL407">
        <v>0.66666666699999999</v>
      </c>
      <c r="HM407">
        <v>0.7</v>
      </c>
      <c r="HN407">
        <v>0</v>
      </c>
      <c r="HO407">
        <v>0.25</v>
      </c>
      <c r="HP407">
        <v>0.83333333300000001</v>
      </c>
      <c r="HQ407">
        <v>0</v>
      </c>
      <c r="HR407">
        <v>1</v>
      </c>
      <c r="HS407">
        <v>0.25</v>
      </c>
      <c r="HT407">
        <v>1</v>
      </c>
      <c r="HU407">
        <v>1</v>
      </c>
      <c r="HV407">
        <v>0.80555555599999995</v>
      </c>
      <c r="HW407">
        <v>0.40416666699999998</v>
      </c>
      <c r="HX407">
        <v>0.61666666699999995</v>
      </c>
      <c r="HY407">
        <v>0.60879629599999996</v>
      </c>
      <c r="HZ407" t="s">
        <v>8146</v>
      </c>
      <c r="IA407" t="s">
        <v>266</v>
      </c>
      <c r="IB407" t="s">
        <v>8125</v>
      </c>
      <c r="IC407">
        <v>2957.2</v>
      </c>
      <c r="ID407">
        <v>3017.8</v>
      </c>
      <c r="IE407">
        <v>3764.8</v>
      </c>
      <c r="IF407">
        <v>4121.8</v>
      </c>
      <c r="IG407">
        <v>2957.2</v>
      </c>
    </row>
    <row r="408" spans="1:241" ht="14" customHeight="1" x14ac:dyDescent="0.2">
      <c r="A408" s="10">
        <v>407</v>
      </c>
      <c r="B408">
        <v>446</v>
      </c>
      <c r="C408" s="1">
        <v>44832.881249999999</v>
      </c>
      <c r="D408" s="1">
        <v>44832.911805555559</v>
      </c>
      <c r="E408">
        <v>0</v>
      </c>
      <c r="F408" t="s">
        <v>2300</v>
      </c>
      <c r="G408">
        <v>100</v>
      </c>
      <c r="H408">
        <v>2609</v>
      </c>
      <c r="I408">
        <v>1</v>
      </c>
      <c r="J408" s="1">
        <v>44832.911805555559</v>
      </c>
      <c r="K408" t="s">
        <v>8147</v>
      </c>
      <c r="L408" t="s">
        <v>242</v>
      </c>
      <c r="M408" t="s">
        <v>242</v>
      </c>
      <c r="N408" t="s">
        <v>8148</v>
      </c>
      <c r="O408" t="s">
        <v>8149</v>
      </c>
      <c r="P408">
        <v>39.9816</v>
      </c>
      <c r="Q408">
        <v>-105.2559</v>
      </c>
      <c r="R408" t="s">
        <v>245</v>
      </c>
      <c r="S408" t="s">
        <v>246</v>
      </c>
      <c r="T408" s="10" t="s">
        <v>8150</v>
      </c>
      <c r="V408" t="s">
        <v>8151</v>
      </c>
      <c r="W408" t="s">
        <v>8152</v>
      </c>
      <c r="X408">
        <v>5090</v>
      </c>
      <c r="Y408" s="10" t="s">
        <v>271</v>
      </c>
      <c r="Z408" s="10" t="s">
        <v>2932</v>
      </c>
      <c r="AA408" s="10">
        <v>2021</v>
      </c>
      <c r="AC408" s="10">
        <v>0</v>
      </c>
      <c r="AF408" s="10">
        <v>9</v>
      </c>
      <c r="AG408">
        <v>3</v>
      </c>
      <c r="AI408" t="s">
        <v>8153</v>
      </c>
      <c r="AJ408" s="22">
        <v>1</v>
      </c>
      <c r="AK408" s="10">
        <v>7</v>
      </c>
      <c r="AL408" s="22">
        <v>0</v>
      </c>
      <c r="AM408" s="19">
        <v>0</v>
      </c>
      <c r="AN408" s="22">
        <v>1</v>
      </c>
      <c r="AO408" s="10">
        <v>7</v>
      </c>
      <c r="AP408" s="2" t="s">
        <v>8154</v>
      </c>
      <c r="AQ408">
        <v>3</v>
      </c>
      <c r="AS408" t="s">
        <v>8153</v>
      </c>
      <c r="AT408" s="22">
        <v>1</v>
      </c>
      <c r="AU408" s="10">
        <v>8</v>
      </c>
      <c r="AV408" s="21">
        <f t="shared" si="24"/>
        <v>88.888888888888886</v>
      </c>
      <c r="AW408">
        <v>3</v>
      </c>
      <c r="AY408" t="s">
        <v>8153</v>
      </c>
      <c r="AZ408" s="22">
        <v>1</v>
      </c>
      <c r="BA408" s="10">
        <v>7</v>
      </c>
      <c r="BB408" s="21">
        <f t="shared" si="25"/>
        <v>77.777777777777786</v>
      </c>
      <c r="BC408">
        <v>3</v>
      </c>
      <c r="BE408" t="s">
        <v>8153</v>
      </c>
      <c r="BF408" s="22">
        <v>1</v>
      </c>
      <c r="BG408" s="10">
        <v>12</v>
      </c>
      <c r="BI408">
        <v>3</v>
      </c>
      <c r="BK408" t="s">
        <v>8153</v>
      </c>
      <c r="BL408" s="22">
        <v>1</v>
      </c>
      <c r="BM408">
        <v>3</v>
      </c>
      <c r="BO408" t="s">
        <v>8153</v>
      </c>
      <c r="BP408" s="22">
        <v>1</v>
      </c>
      <c r="BQ408" s="10">
        <v>2</v>
      </c>
      <c r="BR408" s="21">
        <f t="shared" si="26"/>
        <v>22.222222222222221</v>
      </c>
      <c r="BT408" s="10">
        <v>3</v>
      </c>
      <c r="BV408" s="10" t="s">
        <v>8153</v>
      </c>
      <c r="BW408" s="22">
        <v>1</v>
      </c>
      <c r="BX408" s="10">
        <v>1</v>
      </c>
      <c r="BY408" s="21">
        <f t="shared" si="27"/>
        <v>11.111111111111111</v>
      </c>
      <c r="BZ408" s="10">
        <v>2</v>
      </c>
      <c r="CA408" s="10">
        <v>3</v>
      </c>
      <c r="CC408" s="10" t="s">
        <v>8153</v>
      </c>
      <c r="CD408" s="22">
        <v>0</v>
      </c>
      <c r="CF408" s="10" t="s">
        <v>242</v>
      </c>
      <c r="CG408" s="10" t="s">
        <v>242</v>
      </c>
      <c r="CI408" s="22">
        <v>1</v>
      </c>
      <c r="CJ408" s="11" t="s">
        <v>8155</v>
      </c>
      <c r="CK408" s="10">
        <v>1</v>
      </c>
      <c r="CM408" s="10" t="s">
        <v>8156</v>
      </c>
      <c r="CN408" s="22">
        <v>0</v>
      </c>
      <c r="CO408" s="22">
        <v>0</v>
      </c>
      <c r="CP408" s="10" t="s">
        <v>242</v>
      </c>
      <c r="CQ408" s="10" t="s">
        <v>242</v>
      </c>
      <c r="CR408" s="10" t="s">
        <v>242</v>
      </c>
      <c r="CU408" s="22">
        <v>1</v>
      </c>
      <c r="CV408" s="11" t="s">
        <v>8157</v>
      </c>
      <c r="CW408" s="10">
        <v>1</v>
      </c>
      <c r="CY408" s="10" t="s">
        <v>8156</v>
      </c>
      <c r="CZ408" s="22">
        <v>0.5</v>
      </c>
      <c r="DA408" s="10" t="s">
        <v>242</v>
      </c>
      <c r="DB408" s="10">
        <v>2</v>
      </c>
      <c r="DC408" s="10" t="s">
        <v>8158</v>
      </c>
      <c r="DD408" s="22">
        <v>0</v>
      </c>
      <c r="DE408" s="10" t="s">
        <v>242</v>
      </c>
      <c r="DF408" s="10" t="s">
        <v>242</v>
      </c>
      <c r="DH408" s="10" t="s">
        <v>242</v>
      </c>
      <c r="DI408" s="10" t="s">
        <v>242</v>
      </c>
      <c r="DJ408" s="10" t="s">
        <v>242</v>
      </c>
      <c r="DL408" s="22">
        <v>0</v>
      </c>
      <c r="DM408" s="10" t="s">
        <v>242</v>
      </c>
      <c r="DN408" s="10" t="s">
        <v>242</v>
      </c>
      <c r="DP408" s="10">
        <v>1</v>
      </c>
      <c r="DR408" s="10" t="s">
        <v>8156</v>
      </c>
      <c r="DS408" s="27">
        <v>0</v>
      </c>
      <c r="DU408" s="27">
        <v>0</v>
      </c>
      <c r="DW408" s="27">
        <v>0</v>
      </c>
      <c r="DY408" s="27">
        <v>0</v>
      </c>
      <c r="EA408" s="27">
        <v>0</v>
      </c>
      <c r="EC408" s="27">
        <v>0</v>
      </c>
      <c r="EE408" s="27">
        <v>0</v>
      </c>
      <c r="EG408" s="27">
        <v>0</v>
      </c>
      <c r="EI408" s="27">
        <v>0</v>
      </c>
      <c r="EK408" s="27">
        <v>1</v>
      </c>
      <c r="EL408" t="s">
        <v>8159</v>
      </c>
      <c r="EM408">
        <v>1</v>
      </c>
      <c r="EO408" t="s">
        <v>8156</v>
      </c>
      <c r="EP408" s="22">
        <v>0</v>
      </c>
      <c r="EQ408" s="10" t="s">
        <v>242</v>
      </c>
      <c r="ER408" s="10" t="s">
        <v>242</v>
      </c>
      <c r="EU408" s="10" t="s">
        <v>242</v>
      </c>
      <c r="EV408" s="10" t="s">
        <v>242</v>
      </c>
      <c r="EX408" s="22">
        <v>0</v>
      </c>
      <c r="EY408" s="10" t="s">
        <v>242</v>
      </c>
      <c r="FA408" s="22">
        <v>0</v>
      </c>
      <c r="FB408" s="10" t="s">
        <v>242</v>
      </c>
      <c r="FD408" s="22">
        <v>0</v>
      </c>
      <c r="FE408" s="10" t="s">
        <v>242</v>
      </c>
      <c r="FG408" s="22">
        <v>0</v>
      </c>
      <c r="FH408" s="10" t="s">
        <v>242</v>
      </c>
      <c r="FJ408" s="10" t="s">
        <v>242</v>
      </c>
      <c r="FM408" s="22">
        <v>0</v>
      </c>
      <c r="FN408" s="10" t="s">
        <v>242</v>
      </c>
      <c r="FO408" s="10" t="s">
        <v>242</v>
      </c>
      <c r="FP408" s="10" t="s">
        <v>242</v>
      </c>
      <c r="FR408" s="22">
        <v>0</v>
      </c>
      <c r="FS408" s="10" t="s">
        <v>242</v>
      </c>
      <c r="FT408" s="10" t="s">
        <v>242</v>
      </c>
      <c r="FV408" s="22">
        <v>0</v>
      </c>
      <c r="FW408" s="10" t="s">
        <v>242</v>
      </c>
      <c r="FX408" s="10" t="s">
        <v>242</v>
      </c>
      <c r="FY408" s="10" t="s">
        <v>242</v>
      </c>
      <c r="FZ408" s="10" t="s">
        <v>242</v>
      </c>
      <c r="GA408" s="10" t="s">
        <v>242</v>
      </c>
      <c r="GB408" s="10" t="s">
        <v>242</v>
      </c>
      <c r="GC408" s="10" t="s">
        <v>242</v>
      </c>
      <c r="GD408" s="10" t="s">
        <v>242</v>
      </c>
      <c r="GF408" s="10" t="s">
        <v>242</v>
      </c>
      <c r="GI408" s="22">
        <v>0</v>
      </c>
      <c r="GJ408" s="10" t="s">
        <v>242</v>
      </c>
      <c r="GK408" s="10" t="s">
        <v>242</v>
      </c>
      <c r="GM408" s="10" t="s">
        <v>242</v>
      </c>
      <c r="GP408" s="22">
        <v>1</v>
      </c>
      <c r="GQ408" s="10">
        <v>90</v>
      </c>
      <c r="GR408" s="10" t="s">
        <v>8160</v>
      </c>
      <c r="GT408" s="10">
        <v>3</v>
      </c>
      <c r="GV408" s="10" t="s">
        <v>8153</v>
      </c>
      <c r="GW408" s="22">
        <v>0</v>
      </c>
      <c r="GY408" s="22">
        <v>0</v>
      </c>
      <c r="HA408" s="10" t="s">
        <v>242</v>
      </c>
      <c r="HD408" s="22">
        <v>1</v>
      </c>
      <c r="HE408" s="11" t="s">
        <v>8161</v>
      </c>
      <c r="HF408" s="10">
        <v>2</v>
      </c>
      <c r="HH408" s="10" t="s">
        <v>8162</v>
      </c>
      <c r="HI408" s="10">
        <v>0.77777777800000003</v>
      </c>
      <c r="HJ408" s="10">
        <v>1</v>
      </c>
      <c r="HK408" s="10">
        <v>0.5</v>
      </c>
      <c r="HL408" s="10">
        <v>0.16666666699999999</v>
      </c>
      <c r="HM408" s="10">
        <v>0.1</v>
      </c>
      <c r="HN408" s="10">
        <v>0</v>
      </c>
      <c r="HO408" s="10">
        <v>0</v>
      </c>
      <c r="HP408" s="10">
        <v>0</v>
      </c>
      <c r="HQ408" s="10">
        <v>0</v>
      </c>
      <c r="HR408" s="10">
        <v>1</v>
      </c>
      <c r="HS408" s="10">
        <v>0</v>
      </c>
      <c r="HT408" s="10">
        <v>1</v>
      </c>
      <c r="HU408" s="10">
        <v>1</v>
      </c>
      <c r="HV408" s="10">
        <v>0.75925925900000002</v>
      </c>
      <c r="HW408" s="10">
        <v>6.6666666999999999E-2</v>
      </c>
      <c r="HX408" s="10">
        <v>0.4</v>
      </c>
      <c r="HY408" s="10">
        <v>0.40864197499999999</v>
      </c>
      <c r="HZ408" s="10" t="s">
        <v>8150</v>
      </c>
      <c r="IA408" s="10" t="s">
        <v>266</v>
      </c>
      <c r="IB408" s="10" t="s">
        <v>8150</v>
      </c>
      <c r="IC408" s="10">
        <v>3199.5169999999998</v>
      </c>
      <c r="ID408" s="10">
        <v>3936.623</v>
      </c>
      <c r="IE408" s="10">
        <v>5295.5839999999998</v>
      </c>
      <c r="IF408" s="10">
        <v>6179.7269999999999</v>
      </c>
      <c r="IG408" s="10">
        <v>3199.5169999999998</v>
      </c>
    </row>
    <row r="409" spans="1:241" customFormat="1" ht="14" customHeight="1" x14ac:dyDescent="0.2">
      <c r="A409">
        <v>408</v>
      </c>
      <c r="B409">
        <v>447</v>
      </c>
      <c r="C409" s="1">
        <v>44832.913888888892</v>
      </c>
      <c r="D409" s="1">
        <v>44833.438888888886</v>
      </c>
      <c r="E409">
        <v>0</v>
      </c>
      <c r="F409" t="s">
        <v>2300</v>
      </c>
      <c r="G409">
        <v>100</v>
      </c>
      <c r="H409">
        <v>45342</v>
      </c>
      <c r="I409">
        <v>1</v>
      </c>
      <c r="J409" s="1">
        <v>44833.438888888886</v>
      </c>
      <c r="K409" t="s">
        <v>8163</v>
      </c>
      <c r="L409" t="s">
        <v>242</v>
      </c>
      <c r="M409" t="s">
        <v>242</v>
      </c>
      <c r="N409" t="s">
        <v>8164</v>
      </c>
      <c r="O409" t="s">
        <v>8165</v>
      </c>
      <c r="P409">
        <v>39.9816</v>
      </c>
      <c r="Q409">
        <v>-105.2559</v>
      </c>
      <c r="R409" t="s">
        <v>245</v>
      </c>
      <c r="S409" t="s">
        <v>246</v>
      </c>
      <c r="T409" t="s">
        <v>8166</v>
      </c>
      <c r="V409" t="s">
        <v>8167</v>
      </c>
      <c r="W409" t="s">
        <v>8168</v>
      </c>
      <c r="X409">
        <v>4911</v>
      </c>
      <c r="Y409" t="s">
        <v>319</v>
      </c>
      <c r="Z409" t="s">
        <v>890</v>
      </c>
      <c r="AA409">
        <v>2021</v>
      </c>
      <c r="AC409">
        <v>0</v>
      </c>
      <c r="AF409">
        <v>10</v>
      </c>
      <c r="AG409">
        <v>3</v>
      </c>
      <c r="AI409" t="s">
        <v>8169</v>
      </c>
      <c r="AJ409" s="27">
        <v>1</v>
      </c>
      <c r="AK409">
        <v>8</v>
      </c>
      <c r="AL409" s="27">
        <v>1</v>
      </c>
      <c r="AM409">
        <v>4</v>
      </c>
      <c r="AN409" s="27">
        <v>1</v>
      </c>
      <c r="AO409">
        <v>4</v>
      </c>
      <c r="AP409" s="2" t="s">
        <v>8170</v>
      </c>
      <c r="AQ409">
        <v>3</v>
      </c>
      <c r="AS409" t="s">
        <v>8169</v>
      </c>
      <c r="AT409" s="27">
        <v>1</v>
      </c>
      <c r="AU409">
        <v>9</v>
      </c>
      <c r="AV409" s="21">
        <f t="shared" si="24"/>
        <v>90</v>
      </c>
      <c r="AW409">
        <v>3</v>
      </c>
      <c r="AY409" t="s">
        <v>8169</v>
      </c>
      <c r="AZ409" s="27">
        <v>1</v>
      </c>
      <c r="BA409">
        <v>9</v>
      </c>
      <c r="BB409" s="21">
        <f t="shared" si="25"/>
        <v>90</v>
      </c>
      <c r="BC409">
        <v>3</v>
      </c>
      <c r="BE409" t="s">
        <v>8169</v>
      </c>
      <c r="BF409" s="27">
        <v>1</v>
      </c>
      <c r="BG409">
        <v>7.4</v>
      </c>
      <c r="BI409">
        <v>3</v>
      </c>
      <c r="BK409" t="s">
        <v>8169</v>
      </c>
      <c r="BL409" s="27">
        <v>1</v>
      </c>
      <c r="BM409">
        <v>3</v>
      </c>
      <c r="BO409" t="s">
        <v>8169</v>
      </c>
      <c r="BP409" s="27">
        <v>1</v>
      </c>
      <c r="BQ409">
        <v>3</v>
      </c>
      <c r="BR409" s="21">
        <f t="shared" si="26"/>
        <v>30</v>
      </c>
      <c r="BT409">
        <v>3</v>
      </c>
      <c r="BV409" t="s">
        <v>8169</v>
      </c>
      <c r="BW409" s="27">
        <v>1</v>
      </c>
      <c r="BX409">
        <v>4</v>
      </c>
      <c r="BY409" s="21">
        <f t="shared" si="27"/>
        <v>40</v>
      </c>
      <c r="BZ409">
        <v>2</v>
      </c>
      <c r="CA409">
        <v>3</v>
      </c>
      <c r="CC409" t="s">
        <v>8169</v>
      </c>
      <c r="CD409" s="27">
        <v>0</v>
      </c>
      <c r="CF409" t="s">
        <v>242</v>
      </c>
      <c r="CG409" t="s">
        <v>242</v>
      </c>
      <c r="CI409" s="27">
        <v>1</v>
      </c>
      <c r="CJ409" s="2" t="s">
        <v>8171</v>
      </c>
      <c r="CK409">
        <v>1</v>
      </c>
      <c r="CM409" t="s">
        <v>8172</v>
      </c>
      <c r="CN409" s="27">
        <v>0</v>
      </c>
      <c r="CO409" s="27">
        <v>0</v>
      </c>
      <c r="CP409" t="s">
        <v>242</v>
      </c>
      <c r="CQ409" t="s">
        <v>242</v>
      </c>
      <c r="CR409" t="s">
        <v>242</v>
      </c>
      <c r="CU409" s="27">
        <v>1</v>
      </c>
      <c r="CV409" s="2" t="s">
        <v>8173</v>
      </c>
      <c r="CW409">
        <v>1</v>
      </c>
      <c r="CY409" t="s">
        <v>8172</v>
      </c>
      <c r="CZ409" s="27">
        <v>1</v>
      </c>
      <c r="DA409">
        <v>26436982</v>
      </c>
      <c r="DB409">
        <v>2</v>
      </c>
      <c r="DD409" s="27">
        <v>1</v>
      </c>
      <c r="DE409" t="s">
        <v>242</v>
      </c>
      <c r="DF409" t="s">
        <v>242</v>
      </c>
      <c r="DH409" t="s">
        <v>242</v>
      </c>
      <c r="DI409">
        <v>32199</v>
      </c>
      <c r="DJ409">
        <v>2</v>
      </c>
      <c r="DL409" s="27">
        <v>1</v>
      </c>
      <c r="DM409">
        <v>17939290</v>
      </c>
      <c r="DN409">
        <v>2</v>
      </c>
      <c r="DP409">
        <v>1</v>
      </c>
      <c r="DR409" t="s">
        <v>8172</v>
      </c>
      <c r="DS409" s="27">
        <v>1</v>
      </c>
      <c r="DT409" s="2" t="s">
        <v>8174</v>
      </c>
      <c r="DU409" s="27">
        <v>1</v>
      </c>
      <c r="DV409" s="2" t="s">
        <v>8175</v>
      </c>
      <c r="DW409" s="27">
        <v>1</v>
      </c>
      <c r="DX409" s="2" t="s">
        <v>8176</v>
      </c>
      <c r="DY409" s="27">
        <v>1</v>
      </c>
      <c r="DZ409" t="s">
        <v>8177</v>
      </c>
      <c r="EA409" s="27">
        <v>1</v>
      </c>
      <c r="EB409" s="2" t="s">
        <v>8178</v>
      </c>
      <c r="EC409" s="27">
        <v>1</v>
      </c>
      <c r="ED409" s="2" t="s">
        <v>8179</v>
      </c>
      <c r="EE409" s="27">
        <v>1</v>
      </c>
      <c r="EF409" s="2" t="s">
        <v>8179</v>
      </c>
      <c r="EG409" s="27">
        <v>1</v>
      </c>
      <c r="EH409" s="2" t="s">
        <v>8180</v>
      </c>
      <c r="EI409" s="27">
        <v>1</v>
      </c>
      <c r="EJ409" t="s">
        <v>8181</v>
      </c>
      <c r="EK409" s="27">
        <v>1</v>
      </c>
      <c r="EL409" s="2" t="s">
        <v>8182</v>
      </c>
      <c r="EM409">
        <v>4</v>
      </c>
      <c r="EO409" t="s">
        <v>8183</v>
      </c>
      <c r="EP409" s="27">
        <v>0</v>
      </c>
      <c r="EQ409" t="s">
        <v>242</v>
      </c>
      <c r="ER409" t="s">
        <v>242</v>
      </c>
      <c r="EU409" t="s">
        <v>242</v>
      </c>
      <c r="EV409" t="s">
        <v>242</v>
      </c>
      <c r="EX409" s="27">
        <v>1</v>
      </c>
      <c r="EY409">
        <v>483000</v>
      </c>
      <c r="FA409" s="27">
        <v>1</v>
      </c>
      <c r="FB409">
        <v>0</v>
      </c>
      <c r="FD409" s="27">
        <v>1</v>
      </c>
      <c r="FE409">
        <v>73000</v>
      </c>
      <c r="FG409" s="27">
        <v>1</v>
      </c>
      <c r="FH409">
        <v>0</v>
      </c>
      <c r="FJ409">
        <v>1</v>
      </c>
      <c r="FL409" t="s">
        <v>8172</v>
      </c>
      <c r="FM409" s="27">
        <v>1</v>
      </c>
      <c r="FN409">
        <v>13</v>
      </c>
      <c r="FO409">
        <v>55</v>
      </c>
      <c r="FP409">
        <v>32</v>
      </c>
      <c r="FR409" s="27">
        <v>1</v>
      </c>
      <c r="FS409">
        <v>28.2</v>
      </c>
      <c r="FT409">
        <v>3</v>
      </c>
      <c r="FV409" s="27">
        <v>0.5</v>
      </c>
      <c r="FW409" t="s">
        <v>242</v>
      </c>
      <c r="FX409" t="s">
        <v>242</v>
      </c>
      <c r="FY409">
        <v>87.9</v>
      </c>
      <c r="FZ409" t="s">
        <v>242</v>
      </c>
      <c r="GA409" t="s">
        <v>242</v>
      </c>
      <c r="GB409" t="s">
        <v>242</v>
      </c>
      <c r="GC409" t="s">
        <v>242</v>
      </c>
      <c r="GD409">
        <v>3</v>
      </c>
      <c r="GE409" t="s">
        <v>8184</v>
      </c>
      <c r="GF409">
        <v>1</v>
      </c>
      <c r="GH409" t="s">
        <v>8172</v>
      </c>
      <c r="GI409" s="27">
        <v>0</v>
      </c>
      <c r="GJ409" t="s">
        <v>242</v>
      </c>
      <c r="GK409" t="s">
        <v>242</v>
      </c>
      <c r="GM409" t="s">
        <v>242</v>
      </c>
      <c r="GP409" s="27">
        <v>1</v>
      </c>
      <c r="GQ409">
        <v>77</v>
      </c>
      <c r="GR409" t="s">
        <v>8185</v>
      </c>
      <c r="GT409">
        <v>3</v>
      </c>
      <c r="GV409" t="s">
        <v>8169</v>
      </c>
      <c r="GW409" s="27">
        <v>0</v>
      </c>
      <c r="GY409" s="27">
        <v>0</v>
      </c>
      <c r="HA409" t="s">
        <v>242</v>
      </c>
      <c r="HD409" s="27">
        <v>1</v>
      </c>
      <c r="HE409" s="2" t="s">
        <v>8186</v>
      </c>
      <c r="HF409">
        <v>1</v>
      </c>
      <c r="HH409" t="s">
        <v>8172</v>
      </c>
      <c r="HI409">
        <v>0.88888888899999996</v>
      </c>
      <c r="HJ409">
        <v>1</v>
      </c>
      <c r="HK409">
        <v>0.5</v>
      </c>
      <c r="HL409">
        <v>1</v>
      </c>
      <c r="HM409">
        <v>1</v>
      </c>
      <c r="HN409">
        <v>0</v>
      </c>
      <c r="HO409">
        <v>1</v>
      </c>
      <c r="HP409">
        <v>0.83333333300000001</v>
      </c>
      <c r="HQ409">
        <v>0</v>
      </c>
      <c r="HR409">
        <v>1</v>
      </c>
      <c r="HS409">
        <v>0</v>
      </c>
      <c r="HT409">
        <v>1</v>
      </c>
      <c r="HU409">
        <v>1</v>
      </c>
      <c r="HV409">
        <v>0.79629629599999996</v>
      </c>
      <c r="HW409">
        <v>0.75</v>
      </c>
      <c r="HX409">
        <v>0.56666666700000001</v>
      </c>
      <c r="HY409">
        <v>0.70432098799999998</v>
      </c>
      <c r="HZ409" t="s">
        <v>8166</v>
      </c>
      <c r="IA409" t="s">
        <v>266</v>
      </c>
      <c r="IB409" t="s">
        <v>8166</v>
      </c>
      <c r="IC409">
        <v>7769</v>
      </c>
      <c r="ID409">
        <v>7607</v>
      </c>
      <c r="IE409">
        <v>5811</v>
      </c>
      <c r="IF409">
        <v>7902</v>
      </c>
      <c r="IG409">
        <v>7769</v>
      </c>
    </row>
    <row r="410" spans="1:241" customFormat="1" ht="14" customHeight="1" x14ac:dyDescent="0.2">
      <c r="A410">
        <v>409</v>
      </c>
      <c r="B410">
        <v>448</v>
      </c>
      <c r="C410" s="1">
        <v>44833.439583333333</v>
      </c>
      <c r="D410" s="1">
        <v>44833.515972222223</v>
      </c>
      <c r="E410">
        <v>0</v>
      </c>
      <c r="F410" t="s">
        <v>2300</v>
      </c>
      <c r="G410">
        <v>100</v>
      </c>
      <c r="H410">
        <v>6617</v>
      </c>
      <c r="I410">
        <v>1</v>
      </c>
      <c r="J410" s="1">
        <v>44833.515972222223</v>
      </c>
      <c r="K410" t="s">
        <v>8187</v>
      </c>
      <c r="L410" t="s">
        <v>242</v>
      </c>
      <c r="M410" t="s">
        <v>242</v>
      </c>
      <c r="N410" t="s">
        <v>8188</v>
      </c>
      <c r="O410" t="s">
        <v>8189</v>
      </c>
      <c r="P410">
        <v>39.9816</v>
      </c>
      <c r="Q410">
        <v>-105.2559</v>
      </c>
      <c r="R410" t="s">
        <v>245</v>
      </c>
      <c r="S410" t="s">
        <v>246</v>
      </c>
      <c r="T410" t="s">
        <v>8190</v>
      </c>
      <c r="V410" t="s">
        <v>8191</v>
      </c>
      <c r="W410" t="s">
        <v>8192</v>
      </c>
      <c r="X410">
        <v>2834</v>
      </c>
      <c r="Y410" t="s">
        <v>350</v>
      </c>
      <c r="Z410" t="s">
        <v>974</v>
      </c>
      <c r="AA410">
        <v>2021</v>
      </c>
      <c r="AC410">
        <v>0</v>
      </c>
      <c r="AF410">
        <v>11</v>
      </c>
      <c r="AG410">
        <v>3</v>
      </c>
      <c r="AI410" t="s">
        <v>8193</v>
      </c>
      <c r="AJ410" s="27">
        <v>1</v>
      </c>
      <c r="AK410">
        <v>5</v>
      </c>
      <c r="AL410" s="27">
        <v>0</v>
      </c>
      <c r="AM410" s="24">
        <v>0</v>
      </c>
      <c r="AN410" s="27">
        <v>0</v>
      </c>
      <c r="AO410" s="24">
        <v>0</v>
      </c>
      <c r="AP410" s="2" t="s">
        <v>8194</v>
      </c>
      <c r="AQ410">
        <v>3</v>
      </c>
      <c r="AS410" t="s">
        <v>8193</v>
      </c>
      <c r="AT410" s="27">
        <v>1</v>
      </c>
      <c r="AU410">
        <v>10</v>
      </c>
      <c r="AV410" s="21">
        <f t="shared" si="24"/>
        <v>90.909090909090907</v>
      </c>
      <c r="AW410">
        <v>3</v>
      </c>
      <c r="AY410" t="s">
        <v>8193</v>
      </c>
      <c r="AZ410" s="27">
        <v>1</v>
      </c>
      <c r="BA410">
        <v>10</v>
      </c>
      <c r="BB410" s="21">
        <f t="shared" si="25"/>
        <v>90.909090909090907</v>
      </c>
      <c r="BC410">
        <v>3</v>
      </c>
      <c r="BE410" t="s">
        <v>8193</v>
      </c>
      <c r="BF410" s="27">
        <v>1</v>
      </c>
      <c r="BG410">
        <v>3.36</v>
      </c>
      <c r="BI410">
        <v>3</v>
      </c>
      <c r="BK410" t="s">
        <v>8193</v>
      </c>
      <c r="BL410" s="27">
        <v>1</v>
      </c>
      <c r="BM410">
        <v>3</v>
      </c>
      <c r="BO410" t="s">
        <v>8193</v>
      </c>
      <c r="BP410" s="27">
        <v>1</v>
      </c>
      <c r="BQ410">
        <v>3</v>
      </c>
      <c r="BR410" s="21">
        <f t="shared" si="26"/>
        <v>27.27272727272727</v>
      </c>
      <c r="BT410">
        <v>3</v>
      </c>
      <c r="BV410" t="s">
        <v>8193</v>
      </c>
      <c r="BW410" s="27">
        <v>1</v>
      </c>
      <c r="BX410">
        <v>5</v>
      </c>
      <c r="BY410" s="21">
        <f t="shared" si="27"/>
        <v>45.454545454545453</v>
      </c>
      <c r="BZ410">
        <v>1</v>
      </c>
      <c r="CA410">
        <v>3</v>
      </c>
      <c r="CC410" t="s">
        <v>8193</v>
      </c>
      <c r="CD410" s="27">
        <v>0</v>
      </c>
      <c r="CF410" t="s">
        <v>242</v>
      </c>
      <c r="CG410" t="s">
        <v>242</v>
      </c>
      <c r="CI410" s="27">
        <v>0</v>
      </c>
      <c r="CK410" t="s">
        <v>242</v>
      </c>
      <c r="CN410" s="27">
        <v>0</v>
      </c>
      <c r="CO410" s="27">
        <v>0</v>
      </c>
      <c r="CP410" t="s">
        <v>242</v>
      </c>
      <c r="CQ410" t="s">
        <v>242</v>
      </c>
      <c r="CR410" t="s">
        <v>242</v>
      </c>
      <c r="CU410" s="27">
        <v>1</v>
      </c>
      <c r="CV410" s="2" t="s">
        <v>8195</v>
      </c>
      <c r="CW410">
        <v>1</v>
      </c>
      <c r="CY410" t="s">
        <v>8196</v>
      </c>
      <c r="CZ410" s="27">
        <v>1</v>
      </c>
      <c r="DA410">
        <v>49588</v>
      </c>
      <c r="DB410">
        <v>2</v>
      </c>
      <c r="DD410" s="27">
        <v>1</v>
      </c>
      <c r="DE410" t="s">
        <v>242</v>
      </c>
      <c r="DF410" t="s">
        <v>242</v>
      </c>
      <c r="DH410" t="s">
        <v>242</v>
      </c>
      <c r="DI410">
        <v>104330</v>
      </c>
      <c r="DJ410">
        <v>2</v>
      </c>
      <c r="DL410" s="27">
        <v>0</v>
      </c>
      <c r="DM410" t="s">
        <v>242</v>
      </c>
      <c r="DN410" t="s">
        <v>242</v>
      </c>
      <c r="DP410">
        <v>1</v>
      </c>
      <c r="DR410" t="s">
        <v>8196</v>
      </c>
      <c r="DS410" s="27">
        <v>1</v>
      </c>
      <c r="DT410" s="2" t="s">
        <v>8197</v>
      </c>
      <c r="DU410" s="27">
        <v>1</v>
      </c>
      <c r="DV410" s="2" t="s">
        <v>8198</v>
      </c>
      <c r="DW410" s="27">
        <v>0.5</v>
      </c>
      <c r="DX410" s="2" t="s">
        <v>8199</v>
      </c>
      <c r="DY410" s="27">
        <v>0.5</v>
      </c>
      <c r="DZ410" t="s">
        <v>8200</v>
      </c>
      <c r="EA410" s="27">
        <v>0</v>
      </c>
      <c r="EC410" s="27">
        <v>0.5</v>
      </c>
      <c r="ED410" s="2" t="s">
        <v>8201</v>
      </c>
      <c r="EE410" s="27">
        <v>0.5</v>
      </c>
      <c r="EF410" s="2" t="s">
        <v>8201</v>
      </c>
      <c r="EG410" s="27">
        <v>0</v>
      </c>
      <c r="EI410" s="27">
        <v>1</v>
      </c>
      <c r="EJ410" s="2" t="s">
        <v>8202</v>
      </c>
      <c r="EK410" s="27">
        <v>1</v>
      </c>
      <c r="EL410" s="2" t="s">
        <v>8203</v>
      </c>
      <c r="EM410">
        <v>1</v>
      </c>
      <c r="EO410" t="s">
        <v>8196</v>
      </c>
      <c r="EP410" s="27">
        <v>0</v>
      </c>
      <c r="EQ410" t="s">
        <v>242</v>
      </c>
      <c r="ER410" t="s">
        <v>242</v>
      </c>
      <c r="EU410" t="s">
        <v>242</v>
      </c>
      <c r="EV410" t="s">
        <v>242</v>
      </c>
      <c r="EX410" s="27">
        <v>1</v>
      </c>
      <c r="EY410">
        <v>1510.6</v>
      </c>
      <c r="EZ410" t="s">
        <v>8204</v>
      </c>
      <c r="FA410" s="27">
        <v>1</v>
      </c>
      <c r="FB410">
        <v>7</v>
      </c>
      <c r="FD410" s="27">
        <v>0</v>
      </c>
      <c r="FE410" t="s">
        <v>242</v>
      </c>
      <c r="FG410" s="27">
        <v>0</v>
      </c>
      <c r="FH410" t="s">
        <v>242</v>
      </c>
      <c r="FJ410">
        <v>1</v>
      </c>
      <c r="FL410" t="s">
        <v>8196</v>
      </c>
      <c r="FM410" s="27">
        <v>0</v>
      </c>
      <c r="FN410" t="s">
        <v>242</v>
      </c>
      <c r="FO410" t="s">
        <v>242</v>
      </c>
      <c r="FP410" t="s">
        <v>242</v>
      </c>
      <c r="FR410" s="27">
        <v>1</v>
      </c>
      <c r="FS410">
        <v>49</v>
      </c>
      <c r="FT410">
        <v>2</v>
      </c>
      <c r="FV410" s="27">
        <v>0.5</v>
      </c>
      <c r="FW410" t="s">
        <v>242</v>
      </c>
      <c r="FX410" t="s">
        <v>242</v>
      </c>
      <c r="FY410">
        <v>78</v>
      </c>
      <c r="FZ410" t="s">
        <v>242</v>
      </c>
      <c r="GA410" t="s">
        <v>242</v>
      </c>
      <c r="GB410" t="s">
        <v>242</v>
      </c>
      <c r="GC410" t="s">
        <v>242</v>
      </c>
      <c r="GD410">
        <v>1</v>
      </c>
      <c r="GE410" t="s">
        <v>8205</v>
      </c>
      <c r="GF410">
        <v>1</v>
      </c>
      <c r="GH410" t="s">
        <v>8196</v>
      </c>
      <c r="GI410" s="27">
        <v>0</v>
      </c>
      <c r="GJ410" t="s">
        <v>242</v>
      </c>
      <c r="GK410" t="s">
        <v>242</v>
      </c>
      <c r="GM410" t="s">
        <v>242</v>
      </c>
      <c r="GP410" s="27">
        <v>1</v>
      </c>
      <c r="GQ410">
        <v>117</v>
      </c>
      <c r="GR410" t="s">
        <v>8206</v>
      </c>
      <c r="GT410">
        <v>3</v>
      </c>
      <c r="GV410" t="s">
        <v>8193</v>
      </c>
      <c r="GW410" s="27">
        <v>1</v>
      </c>
      <c r="GX410" s="2" t="s">
        <v>8207</v>
      </c>
      <c r="GY410" s="27">
        <v>0</v>
      </c>
      <c r="HA410">
        <v>1</v>
      </c>
      <c r="HC410" t="s">
        <v>8196</v>
      </c>
      <c r="HD410" s="27">
        <v>1</v>
      </c>
      <c r="HE410" s="2" t="s">
        <v>8208</v>
      </c>
      <c r="HF410">
        <v>1</v>
      </c>
      <c r="HH410" t="s">
        <v>8196</v>
      </c>
      <c r="HI410">
        <v>0.66666666699999999</v>
      </c>
      <c r="HJ410">
        <v>0</v>
      </c>
      <c r="HK410">
        <v>0.5</v>
      </c>
      <c r="HL410">
        <v>0.66666666699999999</v>
      </c>
      <c r="HM410">
        <v>0.6</v>
      </c>
      <c r="HN410">
        <v>0</v>
      </c>
      <c r="HO410">
        <v>0.5</v>
      </c>
      <c r="HP410">
        <v>0.5</v>
      </c>
      <c r="HQ410">
        <v>0</v>
      </c>
      <c r="HR410">
        <v>1</v>
      </c>
      <c r="HS410">
        <v>0.5</v>
      </c>
      <c r="HT410">
        <v>1</v>
      </c>
      <c r="HU410">
        <v>1</v>
      </c>
      <c r="HV410">
        <v>0.38888888900000002</v>
      </c>
      <c r="HW410">
        <v>0.44166666700000001</v>
      </c>
      <c r="HX410">
        <v>0.6</v>
      </c>
      <c r="HY410">
        <v>0.47685185200000002</v>
      </c>
      <c r="HZ410" t="s">
        <v>8209</v>
      </c>
      <c r="IA410" t="s">
        <v>266</v>
      </c>
      <c r="IB410" t="s">
        <v>8190</v>
      </c>
      <c r="IC410">
        <v>4837.3999999999996</v>
      </c>
      <c r="ID410">
        <v>5085.8</v>
      </c>
      <c r="IE410">
        <v>4138.7</v>
      </c>
      <c r="IF410">
        <v>4451.6000000000004</v>
      </c>
      <c r="IG410">
        <v>4837.3999999999996</v>
      </c>
    </row>
    <row r="411" spans="1:241" customFormat="1" ht="14" customHeight="1" x14ac:dyDescent="0.2">
      <c r="A411">
        <v>410</v>
      </c>
      <c r="B411">
        <v>449</v>
      </c>
      <c r="C411" s="1">
        <v>44833.57708333333</v>
      </c>
      <c r="D411" s="1">
        <v>44833.611805555556</v>
      </c>
      <c r="E411">
        <v>0</v>
      </c>
      <c r="F411" t="s">
        <v>2300</v>
      </c>
      <c r="G411">
        <v>100</v>
      </c>
      <c r="H411">
        <v>3009</v>
      </c>
      <c r="I411">
        <v>1</v>
      </c>
      <c r="J411" s="1">
        <v>44833.611805555556</v>
      </c>
      <c r="K411" t="s">
        <v>8210</v>
      </c>
      <c r="L411" t="s">
        <v>242</v>
      </c>
      <c r="M411" t="s">
        <v>242</v>
      </c>
      <c r="N411" t="s">
        <v>8211</v>
      </c>
      <c r="O411" t="s">
        <v>8212</v>
      </c>
      <c r="P411">
        <v>39.9816</v>
      </c>
      <c r="Q411">
        <v>-105.2559</v>
      </c>
      <c r="R411" t="s">
        <v>245</v>
      </c>
      <c r="S411" t="s">
        <v>246</v>
      </c>
      <c r="T411" t="s">
        <v>8213</v>
      </c>
      <c r="V411" t="s">
        <v>8214</v>
      </c>
      <c r="W411" t="s">
        <v>8215</v>
      </c>
      <c r="X411">
        <v>7372</v>
      </c>
      <c r="Y411" t="s">
        <v>297</v>
      </c>
      <c r="Z411" t="s">
        <v>1077</v>
      </c>
      <c r="AA411">
        <v>2020</v>
      </c>
      <c r="AC411">
        <v>0</v>
      </c>
      <c r="AF411">
        <v>8</v>
      </c>
      <c r="AG411">
        <v>3</v>
      </c>
      <c r="AI411" t="s">
        <v>8216</v>
      </c>
      <c r="AJ411" s="27">
        <v>1</v>
      </c>
      <c r="AK411">
        <v>7</v>
      </c>
      <c r="AL411" s="27">
        <v>0</v>
      </c>
      <c r="AM411" s="24">
        <v>0</v>
      </c>
      <c r="AN411" s="27">
        <v>0</v>
      </c>
      <c r="AO411" s="24">
        <v>0</v>
      </c>
      <c r="AP411" s="2" t="s">
        <v>8217</v>
      </c>
      <c r="AQ411">
        <v>3</v>
      </c>
      <c r="AS411" t="s">
        <v>8216</v>
      </c>
      <c r="AT411" s="27">
        <v>1</v>
      </c>
      <c r="AU411">
        <v>7</v>
      </c>
      <c r="AV411" s="21">
        <f t="shared" si="24"/>
        <v>87.5</v>
      </c>
      <c r="AW411">
        <v>3</v>
      </c>
      <c r="AY411" t="s">
        <v>8216</v>
      </c>
      <c r="AZ411" s="27">
        <v>1</v>
      </c>
      <c r="BA411">
        <v>7</v>
      </c>
      <c r="BB411" s="21">
        <f t="shared" si="25"/>
        <v>87.5</v>
      </c>
      <c r="BC411">
        <v>3</v>
      </c>
      <c r="BE411" t="s">
        <v>8216</v>
      </c>
      <c r="BF411" s="27">
        <v>1</v>
      </c>
      <c r="BG411">
        <v>8.25</v>
      </c>
      <c r="BI411">
        <v>3</v>
      </c>
      <c r="BK411" t="s">
        <v>8216</v>
      </c>
      <c r="BL411" s="27">
        <v>1</v>
      </c>
      <c r="BM411">
        <v>3</v>
      </c>
      <c r="BO411" t="s">
        <v>8216</v>
      </c>
      <c r="BP411" s="27">
        <v>1</v>
      </c>
      <c r="BQ411">
        <v>2</v>
      </c>
      <c r="BR411" s="21">
        <f t="shared" si="26"/>
        <v>25</v>
      </c>
      <c r="BT411">
        <v>3</v>
      </c>
      <c r="BV411" t="s">
        <v>8216</v>
      </c>
      <c r="BW411" s="27">
        <v>1</v>
      </c>
      <c r="BX411">
        <v>0</v>
      </c>
      <c r="BY411" s="21">
        <f t="shared" si="27"/>
        <v>0</v>
      </c>
      <c r="BZ411">
        <v>2</v>
      </c>
      <c r="CA411">
        <v>3</v>
      </c>
      <c r="CC411" t="s">
        <v>8216</v>
      </c>
      <c r="CD411" s="27">
        <v>0</v>
      </c>
      <c r="CF411" t="s">
        <v>242</v>
      </c>
      <c r="CG411" t="s">
        <v>242</v>
      </c>
      <c r="CI411" s="27">
        <v>0</v>
      </c>
      <c r="CK411" t="s">
        <v>242</v>
      </c>
      <c r="CN411" s="27">
        <v>0</v>
      </c>
      <c r="CO411" s="27">
        <v>0.5</v>
      </c>
      <c r="CP411" t="s">
        <v>242</v>
      </c>
      <c r="CQ411">
        <v>100</v>
      </c>
      <c r="CR411" t="s">
        <v>242</v>
      </c>
      <c r="CU411" s="27">
        <v>1</v>
      </c>
      <c r="CV411" s="2" t="s">
        <v>8218</v>
      </c>
      <c r="CW411">
        <v>1</v>
      </c>
      <c r="CY411" t="s">
        <v>8219</v>
      </c>
      <c r="CZ411" s="27">
        <v>0</v>
      </c>
      <c r="DA411" t="s">
        <v>242</v>
      </c>
      <c r="DB411" t="s">
        <v>242</v>
      </c>
      <c r="DD411" s="27">
        <v>0</v>
      </c>
      <c r="DE411" t="s">
        <v>242</v>
      </c>
      <c r="DF411" t="s">
        <v>242</v>
      </c>
      <c r="DH411" t="s">
        <v>242</v>
      </c>
      <c r="DI411" t="s">
        <v>242</v>
      </c>
      <c r="DJ411" t="s">
        <v>242</v>
      </c>
      <c r="DL411" s="27">
        <v>0</v>
      </c>
      <c r="DM411" t="s">
        <v>242</v>
      </c>
      <c r="DN411" t="s">
        <v>242</v>
      </c>
      <c r="DP411" t="s">
        <v>242</v>
      </c>
      <c r="DS411" s="27">
        <v>0</v>
      </c>
      <c r="DU411" s="27">
        <v>0</v>
      </c>
      <c r="DW411" s="27">
        <v>0</v>
      </c>
      <c r="DY411" s="27">
        <v>0</v>
      </c>
      <c r="EA411" s="27">
        <v>0</v>
      </c>
      <c r="EC411" s="27">
        <v>0</v>
      </c>
      <c r="EE411" s="27">
        <v>0</v>
      </c>
      <c r="EG411" s="27">
        <v>0</v>
      </c>
      <c r="EI411" s="27">
        <v>0</v>
      </c>
      <c r="EK411" s="27">
        <v>0.5</v>
      </c>
      <c r="EL411" s="2" t="s">
        <v>8220</v>
      </c>
      <c r="EM411">
        <v>1</v>
      </c>
      <c r="EO411" t="s">
        <v>8219</v>
      </c>
      <c r="EP411" s="27">
        <v>0</v>
      </c>
      <c r="EQ411" t="s">
        <v>242</v>
      </c>
      <c r="ER411" t="s">
        <v>242</v>
      </c>
      <c r="EU411" t="s">
        <v>242</v>
      </c>
      <c r="EV411" t="s">
        <v>242</v>
      </c>
      <c r="EX411" s="27">
        <v>0</v>
      </c>
      <c r="EY411" t="s">
        <v>242</v>
      </c>
      <c r="FA411" s="27">
        <v>0.5</v>
      </c>
      <c r="FB411" t="s">
        <v>242</v>
      </c>
      <c r="FC411" t="s">
        <v>8221</v>
      </c>
      <c r="FD411" s="27">
        <v>0</v>
      </c>
      <c r="FE411" t="s">
        <v>242</v>
      </c>
      <c r="FG411" s="27">
        <v>0</v>
      </c>
      <c r="FH411" t="s">
        <v>242</v>
      </c>
      <c r="FJ411">
        <v>1</v>
      </c>
      <c r="FL411" t="s">
        <v>8219</v>
      </c>
      <c r="FM411" s="27">
        <v>0</v>
      </c>
      <c r="FN411" t="s">
        <v>242</v>
      </c>
      <c r="FO411" t="s">
        <v>242</v>
      </c>
      <c r="FP411" t="s">
        <v>242</v>
      </c>
      <c r="FR411" s="27">
        <v>1</v>
      </c>
      <c r="FS411">
        <v>30</v>
      </c>
      <c r="FT411">
        <v>3</v>
      </c>
      <c r="FV411" s="27">
        <v>0</v>
      </c>
      <c r="FW411" t="s">
        <v>242</v>
      </c>
      <c r="FX411" t="s">
        <v>242</v>
      </c>
      <c r="FY411" t="s">
        <v>242</v>
      </c>
      <c r="FZ411" t="s">
        <v>242</v>
      </c>
      <c r="GA411" t="s">
        <v>242</v>
      </c>
      <c r="GB411" t="s">
        <v>242</v>
      </c>
      <c r="GC411" t="s">
        <v>242</v>
      </c>
      <c r="GD411" t="s">
        <v>242</v>
      </c>
      <c r="GF411">
        <v>1</v>
      </c>
      <c r="GH411" t="s">
        <v>8219</v>
      </c>
      <c r="GI411" s="27">
        <v>0</v>
      </c>
      <c r="GJ411" t="s">
        <v>242</v>
      </c>
      <c r="GK411" t="s">
        <v>242</v>
      </c>
      <c r="GM411" t="s">
        <v>242</v>
      </c>
      <c r="GP411" s="27">
        <v>1</v>
      </c>
      <c r="GQ411">
        <v>119</v>
      </c>
      <c r="GR411" t="s">
        <v>8222</v>
      </c>
      <c r="GT411">
        <v>3</v>
      </c>
      <c r="GV411" t="s">
        <v>8216</v>
      </c>
      <c r="GW411" s="27">
        <v>1</v>
      </c>
      <c r="GX411" s="2" t="s">
        <v>8223</v>
      </c>
      <c r="GY411" s="27">
        <v>0</v>
      </c>
      <c r="HA411">
        <v>5</v>
      </c>
      <c r="HB411" t="s">
        <v>8224</v>
      </c>
      <c r="HC411" t="s">
        <v>8225</v>
      </c>
      <c r="HD411" s="27">
        <v>1</v>
      </c>
      <c r="HE411" s="2" t="s">
        <v>8226</v>
      </c>
      <c r="HF411">
        <v>1</v>
      </c>
      <c r="HH411" t="s">
        <v>8219</v>
      </c>
      <c r="HI411">
        <v>0.66666666699999999</v>
      </c>
      <c r="HJ411">
        <v>0</v>
      </c>
      <c r="HK411">
        <v>0.75</v>
      </c>
      <c r="HL411">
        <v>0</v>
      </c>
      <c r="HM411">
        <v>0.05</v>
      </c>
      <c r="HN411">
        <v>0</v>
      </c>
      <c r="HO411">
        <v>0.125</v>
      </c>
      <c r="HP411">
        <v>0.33333333300000001</v>
      </c>
      <c r="HQ411">
        <v>0</v>
      </c>
      <c r="HR411">
        <v>1</v>
      </c>
      <c r="HS411">
        <v>0.5</v>
      </c>
      <c r="HT411">
        <v>1</v>
      </c>
      <c r="HU411">
        <v>1</v>
      </c>
      <c r="HV411">
        <v>0.47222222200000002</v>
      </c>
      <c r="HW411">
        <v>4.3749999999999997E-2</v>
      </c>
      <c r="HX411">
        <v>0.56666666700000001</v>
      </c>
      <c r="HY411">
        <v>0.36087963000000001</v>
      </c>
      <c r="HZ411" t="s">
        <v>8227</v>
      </c>
      <c r="IA411" t="s">
        <v>266</v>
      </c>
      <c r="IB411" t="s">
        <v>8213</v>
      </c>
      <c r="IC411">
        <v>1255.6310000000001</v>
      </c>
      <c r="ID411">
        <v>1458.415</v>
      </c>
      <c r="IE411">
        <v>1807.1590000000001</v>
      </c>
      <c r="IF411">
        <v>1933.347</v>
      </c>
      <c r="IG411">
        <v>1255.6310000000001</v>
      </c>
    </row>
    <row r="412" spans="1:241" customFormat="1" ht="14" customHeight="1" x14ac:dyDescent="0.2">
      <c r="A412">
        <v>411</v>
      </c>
      <c r="B412">
        <v>450</v>
      </c>
      <c r="C412" s="1">
        <v>44833.615277777775</v>
      </c>
      <c r="D412" s="1">
        <v>44838.427083333336</v>
      </c>
      <c r="E412">
        <v>0</v>
      </c>
      <c r="F412" t="s">
        <v>2300</v>
      </c>
      <c r="G412">
        <v>100</v>
      </c>
      <c r="H412">
        <v>415709</v>
      </c>
      <c r="I412">
        <v>1</v>
      </c>
      <c r="J412" s="1">
        <v>44838.427083333336</v>
      </c>
      <c r="K412" t="s">
        <v>8228</v>
      </c>
      <c r="L412" t="s">
        <v>242</v>
      </c>
      <c r="M412" t="s">
        <v>242</v>
      </c>
      <c r="N412" t="s">
        <v>8229</v>
      </c>
      <c r="O412" t="s">
        <v>8230</v>
      </c>
      <c r="P412">
        <v>39.9816</v>
      </c>
      <c r="Q412">
        <v>-105.2559</v>
      </c>
      <c r="R412" t="s">
        <v>245</v>
      </c>
      <c r="S412" t="s">
        <v>246</v>
      </c>
      <c r="T412" t="s">
        <v>8231</v>
      </c>
      <c r="V412" t="s">
        <v>8232</v>
      </c>
      <c r="W412" s="3">
        <v>7.4799999999999995E+106</v>
      </c>
      <c r="X412">
        <v>1731</v>
      </c>
      <c r="Y412" t="s">
        <v>476</v>
      </c>
      <c r="Z412" t="s">
        <v>8233</v>
      </c>
      <c r="AA412">
        <v>2021</v>
      </c>
      <c r="AC412">
        <v>0</v>
      </c>
      <c r="AF412">
        <v>9</v>
      </c>
      <c r="AG412">
        <v>3</v>
      </c>
      <c r="AI412" t="s">
        <v>8234</v>
      </c>
      <c r="AJ412" s="27">
        <v>1</v>
      </c>
      <c r="AK412">
        <v>6</v>
      </c>
      <c r="AL412" s="27">
        <v>0.5</v>
      </c>
      <c r="AM412">
        <v>6</v>
      </c>
      <c r="AN412" s="27">
        <v>0.5</v>
      </c>
      <c r="AO412">
        <v>6</v>
      </c>
      <c r="AP412" s="2" t="s">
        <v>8235</v>
      </c>
      <c r="AQ412">
        <v>3</v>
      </c>
      <c r="AS412" t="s">
        <v>8234</v>
      </c>
      <c r="AT412" s="27">
        <v>1</v>
      </c>
      <c r="AU412">
        <v>8</v>
      </c>
      <c r="AV412" s="21">
        <f t="shared" si="24"/>
        <v>88.888888888888886</v>
      </c>
      <c r="AW412">
        <v>3</v>
      </c>
      <c r="AY412" t="s">
        <v>8234</v>
      </c>
      <c r="AZ412" s="27">
        <v>1</v>
      </c>
      <c r="BA412">
        <v>8</v>
      </c>
      <c r="BB412" s="21">
        <f t="shared" si="25"/>
        <v>88.888888888888886</v>
      </c>
      <c r="BC412">
        <v>3</v>
      </c>
      <c r="BE412" t="s">
        <v>8234</v>
      </c>
      <c r="BF412" s="27">
        <v>1</v>
      </c>
      <c r="BG412">
        <v>10.1</v>
      </c>
      <c r="BI412">
        <v>3</v>
      </c>
      <c r="BK412" t="s">
        <v>8234</v>
      </c>
      <c r="BL412" s="27">
        <v>1</v>
      </c>
      <c r="BM412">
        <v>3</v>
      </c>
      <c r="BO412" t="s">
        <v>8234</v>
      </c>
      <c r="BP412" s="27">
        <v>1</v>
      </c>
      <c r="BQ412">
        <v>3</v>
      </c>
      <c r="BR412" s="21">
        <f t="shared" si="26"/>
        <v>33.333333333333329</v>
      </c>
      <c r="BT412">
        <v>3</v>
      </c>
      <c r="BV412" t="s">
        <v>8234</v>
      </c>
      <c r="BW412" s="27">
        <v>1</v>
      </c>
      <c r="BX412">
        <v>1</v>
      </c>
      <c r="BY412" s="21">
        <f t="shared" si="27"/>
        <v>11.111111111111111</v>
      </c>
      <c r="BZ412">
        <v>2</v>
      </c>
      <c r="CA412">
        <v>3</v>
      </c>
      <c r="CC412" t="s">
        <v>8234</v>
      </c>
      <c r="CD412" s="27">
        <v>0</v>
      </c>
      <c r="CF412" t="s">
        <v>242</v>
      </c>
      <c r="CG412" t="s">
        <v>242</v>
      </c>
      <c r="CI412" s="27">
        <v>1</v>
      </c>
      <c r="CJ412" s="2" t="s">
        <v>8236</v>
      </c>
      <c r="CK412">
        <v>1</v>
      </c>
      <c r="CM412" t="s">
        <v>8237</v>
      </c>
      <c r="CN412" s="27">
        <v>1</v>
      </c>
      <c r="CO412" s="27">
        <v>0</v>
      </c>
      <c r="CP412" t="s">
        <v>242</v>
      </c>
      <c r="CQ412" t="s">
        <v>242</v>
      </c>
      <c r="CR412" t="s">
        <v>242</v>
      </c>
      <c r="CU412" s="27">
        <v>1</v>
      </c>
      <c r="CV412" s="2" t="s">
        <v>8238</v>
      </c>
      <c r="CW412">
        <v>1</v>
      </c>
      <c r="CY412" t="s">
        <v>8237</v>
      </c>
      <c r="CZ412" s="27">
        <v>1</v>
      </c>
      <c r="DA412">
        <v>653993</v>
      </c>
      <c r="DB412">
        <v>2</v>
      </c>
      <c r="DD412" s="27">
        <v>1</v>
      </c>
      <c r="DE412" t="s">
        <v>242</v>
      </c>
      <c r="DF412" t="s">
        <v>242</v>
      </c>
      <c r="DG412">
        <v>9969</v>
      </c>
      <c r="DH412">
        <v>2</v>
      </c>
      <c r="DI412" t="s">
        <v>242</v>
      </c>
      <c r="DJ412" t="s">
        <v>242</v>
      </c>
      <c r="DL412" s="27">
        <v>0</v>
      </c>
      <c r="DM412" t="s">
        <v>242</v>
      </c>
      <c r="DN412" t="s">
        <v>242</v>
      </c>
      <c r="DP412">
        <v>1</v>
      </c>
      <c r="DR412" t="s">
        <v>8237</v>
      </c>
      <c r="DS412" s="27">
        <v>1</v>
      </c>
      <c r="DT412" s="2" t="s">
        <v>8239</v>
      </c>
      <c r="DU412" s="27">
        <v>0</v>
      </c>
      <c r="DW412" s="27">
        <v>1</v>
      </c>
      <c r="DX412" s="2" t="s">
        <v>8240</v>
      </c>
      <c r="DY412" s="27">
        <v>1</v>
      </c>
      <c r="DZ412" t="s">
        <v>8241</v>
      </c>
      <c r="EA412" s="27" t="s">
        <v>242</v>
      </c>
      <c r="EC412" s="27">
        <v>0</v>
      </c>
      <c r="EE412" s="27">
        <v>1</v>
      </c>
      <c r="EF412" s="2" t="s">
        <v>8242</v>
      </c>
      <c r="EG412" s="27">
        <v>1</v>
      </c>
      <c r="EH412" s="2" t="s">
        <v>8243</v>
      </c>
      <c r="EI412" s="27">
        <v>1</v>
      </c>
      <c r="EJ412" t="s">
        <v>3192</v>
      </c>
      <c r="EK412" s="27">
        <v>0</v>
      </c>
      <c r="EM412">
        <v>1</v>
      </c>
      <c r="EO412" t="s">
        <v>8237</v>
      </c>
      <c r="EP412" s="27">
        <v>1</v>
      </c>
      <c r="EQ412">
        <v>0</v>
      </c>
      <c r="ER412">
        <v>0</v>
      </c>
      <c r="ET412" t="s">
        <v>8244</v>
      </c>
      <c r="EU412">
        <v>1</v>
      </c>
      <c r="EV412" t="s">
        <v>242</v>
      </c>
      <c r="EW412" t="s">
        <v>8237</v>
      </c>
      <c r="EX412" s="27">
        <v>1</v>
      </c>
      <c r="EY412">
        <v>115</v>
      </c>
      <c r="EZ412" t="s">
        <v>8245</v>
      </c>
      <c r="FA412" s="27">
        <v>0</v>
      </c>
      <c r="FB412" t="s">
        <v>242</v>
      </c>
      <c r="FD412" s="27">
        <v>0</v>
      </c>
      <c r="FE412" t="s">
        <v>242</v>
      </c>
      <c r="FG412" s="27">
        <v>0</v>
      </c>
      <c r="FH412" t="s">
        <v>242</v>
      </c>
      <c r="FJ412">
        <v>1</v>
      </c>
      <c r="FL412" t="s">
        <v>8237</v>
      </c>
      <c r="FM412" s="27">
        <v>0</v>
      </c>
      <c r="FN412" t="s">
        <v>242</v>
      </c>
      <c r="FO412" t="s">
        <v>242</v>
      </c>
      <c r="FP412" t="s">
        <v>242</v>
      </c>
      <c r="FR412" s="27">
        <v>1</v>
      </c>
      <c r="FS412">
        <v>10</v>
      </c>
      <c r="FT412">
        <v>1</v>
      </c>
      <c r="FV412" s="27">
        <v>0.5</v>
      </c>
      <c r="FW412" t="s">
        <v>242</v>
      </c>
      <c r="FX412" t="s">
        <v>242</v>
      </c>
      <c r="FY412">
        <v>68</v>
      </c>
      <c r="FZ412" t="s">
        <v>242</v>
      </c>
      <c r="GA412" t="s">
        <v>242</v>
      </c>
      <c r="GB412" t="s">
        <v>242</v>
      </c>
      <c r="GC412" t="s">
        <v>242</v>
      </c>
      <c r="GD412">
        <v>1</v>
      </c>
      <c r="GE412" t="s">
        <v>8246</v>
      </c>
      <c r="GF412">
        <v>1</v>
      </c>
      <c r="GH412" t="s">
        <v>8237</v>
      </c>
      <c r="GI412" s="27">
        <v>0</v>
      </c>
      <c r="GJ412" t="s">
        <v>242</v>
      </c>
      <c r="GK412" t="s">
        <v>242</v>
      </c>
      <c r="GM412" t="s">
        <v>242</v>
      </c>
      <c r="GP412" s="27">
        <v>1</v>
      </c>
      <c r="GQ412">
        <v>103</v>
      </c>
      <c r="GR412" t="s">
        <v>8247</v>
      </c>
      <c r="GT412">
        <v>3</v>
      </c>
      <c r="GV412" t="s">
        <v>8234</v>
      </c>
      <c r="GW412" s="27">
        <v>0</v>
      </c>
      <c r="GY412" s="27">
        <v>0</v>
      </c>
      <c r="HA412" t="s">
        <v>242</v>
      </c>
      <c r="HD412" s="27">
        <v>1</v>
      </c>
      <c r="HE412" s="2" t="s">
        <v>8248</v>
      </c>
      <c r="HF412">
        <v>2</v>
      </c>
      <c r="HH412" t="s">
        <v>8249</v>
      </c>
      <c r="HI412">
        <v>0.77777777800000003</v>
      </c>
      <c r="HJ412">
        <v>1</v>
      </c>
      <c r="HK412">
        <v>0.5</v>
      </c>
      <c r="HL412">
        <v>0.66666666699999999</v>
      </c>
      <c r="HM412">
        <v>0.66666666699999999</v>
      </c>
      <c r="HN412">
        <v>1</v>
      </c>
      <c r="HO412">
        <v>0.25</v>
      </c>
      <c r="HP412">
        <v>0.5</v>
      </c>
      <c r="HQ412">
        <v>0</v>
      </c>
      <c r="HR412">
        <v>1</v>
      </c>
      <c r="HS412">
        <v>0</v>
      </c>
      <c r="HT412">
        <v>1</v>
      </c>
      <c r="HU412">
        <v>1</v>
      </c>
      <c r="HV412">
        <v>0.75925925900000002</v>
      </c>
      <c r="HW412">
        <v>0.64583333300000001</v>
      </c>
      <c r="HX412">
        <v>0.5</v>
      </c>
      <c r="HY412">
        <v>0.63503086399999997</v>
      </c>
      <c r="HZ412" t="s">
        <v>8250</v>
      </c>
      <c r="IA412" t="s">
        <v>266</v>
      </c>
      <c r="IB412" t="s">
        <v>8231</v>
      </c>
      <c r="IC412">
        <v>12160.953</v>
      </c>
      <c r="ID412">
        <v>11202.672</v>
      </c>
      <c r="IE412">
        <v>12980.213</v>
      </c>
      <c r="IF412">
        <v>17073.902999999998</v>
      </c>
      <c r="IG412">
        <v>12160.953</v>
      </c>
    </row>
    <row r="413" spans="1:241" customFormat="1" ht="14" customHeight="1" x14ac:dyDescent="0.2">
      <c r="A413">
        <v>412</v>
      </c>
      <c r="B413">
        <v>451</v>
      </c>
      <c r="C413" s="1">
        <v>44838.427777777775</v>
      </c>
      <c r="D413" s="1">
        <v>44851.449305555558</v>
      </c>
      <c r="E413">
        <v>0</v>
      </c>
      <c r="F413" t="s">
        <v>8251</v>
      </c>
      <c r="G413">
        <v>100</v>
      </c>
      <c r="H413">
        <v>1125045</v>
      </c>
      <c r="I413">
        <v>1</v>
      </c>
      <c r="J413" s="1">
        <v>44851.449305555558</v>
      </c>
      <c r="K413" t="s">
        <v>8252</v>
      </c>
      <c r="L413" t="s">
        <v>242</v>
      </c>
      <c r="M413" t="s">
        <v>242</v>
      </c>
      <c r="N413" t="s">
        <v>8253</v>
      </c>
      <c r="O413" t="s">
        <v>8254</v>
      </c>
      <c r="P413">
        <v>34.029000000000003</v>
      </c>
      <c r="Q413">
        <v>-118.40049999999999</v>
      </c>
      <c r="R413" t="s">
        <v>245</v>
      </c>
      <c r="S413" t="s">
        <v>246</v>
      </c>
      <c r="T413" t="s">
        <v>8255</v>
      </c>
      <c r="V413" t="s">
        <v>8256</v>
      </c>
      <c r="W413">
        <v>723787107</v>
      </c>
      <c r="X413">
        <v>1311</v>
      </c>
      <c r="Y413" t="s">
        <v>248</v>
      </c>
      <c r="Z413" t="s">
        <v>249</v>
      </c>
      <c r="AA413">
        <v>2021</v>
      </c>
      <c r="AC413">
        <v>0</v>
      </c>
      <c r="AF413">
        <v>12</v>
      </c>
      <c r="AG413">
        <v>3</v>
      </c>
      <c r="AI413" t="s">
        <v>8257</v>
      </c>
      <c r="AJ413" s="27">
        <v>1</v>
      </c>
      <c r="AK413">
        <v>9</v>
      </c>
      <c r="AL413" s="27">
        <v>1</v>
      </c>
      <c r="AM413">
        <v>9</v>
      </c>
      <c r="AN413" s="27">
        <v>1</v>
      </c>
      <c r="AO413">
        <v>12</v>
      </c>
      <c r="AP413" s="2" t="s">
        <v>8258</v>
      </c>
      <c r="AQ413">
        <v>3</v>
      </c>
      <c r="AS413" t="s">
        <v>8257</v>
      </c>
      <c r="AT413" s="27">
        <v>1</v>
      </c>
      <c r="AU413">
        <v>11</v>
      </c>
      <c r="AV413" s="21">
        <f t="shared" si="24"/>
        <v>91.666666666666657</v>
      </c>
      <c r="AW413">
        <v>3</v>
      </c>
      <c r="AY413" t="s">
        <v>8257</v>
      </c>
      <c r="AZ413" s="27">
        <v>1</v>
      </c>
      <c r="BA413">
        <v>10</v>
      </c>
      <c r="BB413" s="21">
        <f t="shared" si="25"/>
        <v>83.333333333333343</v>
      </c>
      <c r="BC413">
        <v>3</v>
      </c>
      <c r="BE413" t="s">
        <v>8257</v>
      </c>
      <c r="BF413" s="27">
        <v>1</v>
      </c>
      <c r="BG413">
        <v>9.42</v>
      </c>
      <c r="BI413">
        <v>3</v>
      </c>
      <c r="BK413" t="s">
        <v>8257</v>
      </c>
      <c r="BL413" s="27">
        <v>1</v>
      </c>
      <c r="BM413">
        <v>3</v>
      </c>
      <c r="BO413" t="s">
        <v>8257</v>
      </c>
      <c r="BP413" s="27">
        <v>0.5</v>
      </c>
      <c r="BQ413">
        <v>2</v>
      </c>
      <c r="BR413" s="21">
        <f t="shared" si="26"/>
        <v>16.666666666666664</v>
      </c>
      <c r="BT413">
        <v>3</v>
      </c>
      <c r="BV413" t="s">
        <v>8257</v>
      </c>
      <c r="BW413" s="27">
        <v>0</v>
      </c>
      <c r="BX413" s="24" t="s">
        <v>242</v>
      </c>
      <c r="BY413" s="21" t="s">
        <v>242</v>
      </c>
      <c r="BZ413" t="s">
        <v>242</v>
      </c>
      <c r="CA413" t="s">
        <v>242</v>
      </c>
      <c r="CD413" s="27">
        <v>0</v>
      </c>
      <c r="CF413" t="s">
        <v>242</v>
      </c>
      <c r="CG413" t="s">
        <v>242</v>
      </c>
      <c r="CI413" s="27">
        <v>1</v>
      </c>
      <c r="CJ413" s="2" t="s">
        <v>8259</v>
      </c>
      <c r="CK413">
        <v>1</v>
      </c>
      <c r="CM413" t="s">
        <v>8260</v>
      </c>
      <c r="CN413" s="27">
        <v>0</v>
      </c>
      <c r="CO413" s="27">
        <v>0</v>
      </c>
      <c r="CP413" t="s">
        <v>242</v>
      </c>
      <c r="CQ413" t="s">
        <v>242</v>
      </c>
      <c r="CR413" t="s">
        <v>242</v>
      </c>
      <c r="CU413" s="27">
        <v>1</v>
      </c>
      <c r="CV413" s="2" t="s">
        <v>8261</v>
      </c>
      <c r="CW413">
        <v>5</v>
      </c>
      <c r="CX413" t="s">
        <v>8262</v>
      </c>
      <c r="CY413" t="s">
        <v>8263</v>
      </c>
      <c r="CZ413" s="27">
        <v>1</v>
      </c>
      <c r="DA413">
        <v>1481602</v>
      </c>
      <c r="DB413">
        <v>2</v>
      </c>
      <c r="DD413" s="27">
        <v>1</v>
      </c>
      <c r="DE413" t="s">
        <v>242</v>
      </c>
      <c r="DF413" t="s">
        <v>242</v>
      </c>
      <c r="DH413" t="s">
        <v>242</v>
      </c>
      <c r="DI413">
        <v>257930</v>
      </c>
      <c r="DJ413">
        <v>2</v>
      </c>
      <c r="DL413" s="27">
        <v>0</v>
      </c>
      <c r="DM413" t="s">
        <v>242</v>
      </c>
      <c r="DN413" t="s">
        <v>242</v>
      </c>
      <c r="DP413">
        <v>1</v>
      </c>
      <c r="DR413" t="s">
        <v>8260</v>
      </c>
      <c r="DS413" s="27">
        <v>1</v>
      </c>
      <c r="DT413" s="2" t="s">
        <v>8264</v>
      </c>
      <c r="DU413" s="27">
        <v>1</v>
      </c>
      <c r="DV413" s="2" t="s">
        <v>8265</v>
      </c>
      <c r="DW413" s="27">
        <v>1</v>
      </c>
      <c r="DX413" s="2" t="s">
        <v>8266</v>
      </c>
      <c r="DY413" s="27">
        <v>1</v>
      </c>
      <c r="DZ413" s="2" t="s">
        <v>8267</v>
      </c>
      <c r="EA413" s="27">
        <v>1</v>
      </c>
      <c r="EB413" s="2" t="s">
        <v>8268</v>
      </c>
      <c r="EC413" s="27">
        <v>1</v>
      </c>
      <c r="ED413" s="2" t="s">
        <v>8269</v>
      </c>
      <c r="EE413" s="27">
        <v>1</v>
      </c>
      <c r="EF413" s="2" t="s">
        <v>8270</v>
      </c>
      <c r="EG413" s="27">
        <v>1</v>
      </c>
      <c r="EH413" s="2" t="s">
        <v>8271</v>
      </c>
      <c r="EI413" s="27">
        <v>1</v>
      </c>
      <c r="EJ413" t="s">
        <v>3192</v>
      </c>
      <c r="EK413" s="27">
        <v>1</v>
      </c>
      <c r="EL413" s="2" t="s">
        <v>8272</v>
      </c>
      <c r="EM413">
        <v>5</v>
      </c>
      <c r="EN413" t="s">
        <v>8273</v>
      </c>
      <c r="EO413" t="s">
        <v>8274</v>
      </c>
      <c r="EP413" s="27">
        <v>0</v>
      </c>
      <c r="EQ413" t="s">
        <v>242</v>
      </c>
      <c r="ER413" t="s">
        <v>242</v>
      </c>
      <c r="EU413" t="s">
        <v>242</v>
      </c>
      <c r="EV413" t="s">
        <v>242</v>
      </c>
      <c r="EX413" s="27">
        <v>1</v>
      </c>
      <c r="EY413">
        <v>22700</v>
      </c>
      <c r="FA413" s="27">
        <v>1</v>
      </c>
      <c r="FB413">
        <v>52.9</v>
      </c>
      <c r="FD413" s="27">
        <v>0</v>
      </c>
      <c r="FE413" t="s">
        <v>242</v>
      </c>
      <c r="FG413" s="27">
        <v>0</v>
      </c>
      <c r="FH413" t="s">
        <v>242</v>
      </c>
      <c r="FJ413">
        <v>1</v>
      </c>
      <c r="FL413" t="s">
        <v>8260</v>
      </c>
      <c r="FM413" s="27">
        <v>1</v>
      </c>
      <c r="FN413" t="s">
        <v>242</v>
      </c>
      <c r="FO413" t="s">
        <v>242</v>
      </c>
      <c r="FP413" t="s">
        <v>242</v>
      </c>
      <c r="FQ413" t="s">
        <v>8275</v>
      </c>
      <c r="FR413" s="27">
        <v>1</v>
      </c>
      <c r="FS413">
        <v>25.4</v>
      </c>
      <c r="FT413">
        <v>3</v>
      </c>
      <c r="FV413" s="27">
        <v>0.5</v>
      </c>
      <c r="FW413" t="s">
        <v>242</v>
      </c>
      <c r="FX413" t="s">
        <v>242</v>
      </c>
      <c r="FY413">
        <v>62</v>
      </c>
      <c r="FZ413" t="s">
        <v>242</v>
      </c>
      <c r="GA413" t="s">
        <v>242</v>
      </c>
      <c r="GB413" t="s">
        <v>242</v>
      </c>
      <c r="GC413" t="s">
        <v>242</v>
      </c>
      <c r="GD413">
        <v>3</v>
      </c>
      <c r="GE413" t="s">
        <v>8276</v>
      </c>
      <c r="GF413">
        <v>1</v>
      </c>
      <c r="GH413" t="s">
        <v>8260</v>
      </c>
      <c r="GI413" s="27">
        <v>0</v>
      </c>
      <c r="GJ413" t="s">
        <v>242</v>
      </c>
      <c r="GK413" t="s">
        <v>242</v>
      </c>
      <c r="GM413" t="s">
        <v>242</v>
      </c>
      <c r="GP413" s="27">
        <v>1</v>
      </c>
      <c r="GQ413">
        <v>63</v>
      </c>
      <c r="GR413" t="s">
        <v>8277</v>
      </c>
      <c r="GT413">
        <v>3</v>
      </c>
      <c r="GV413" t="s">
        <v>8257</v>
      </c>
      <c r="GW413" s="27">
        <v>0</v>
      </c>
      <c r="GY413" s="27">
        <v>0</v>
      </c>
      <c r="HA413" t="s">
        <v>242</v>
      </c>
      <c r="HD413" s="27">
        <v>1</v>
      </c>
      <c r="HE413" s="2" t="s">
        <v>8278</v>
      </c>
      <c r="HF413">
        <v>1</v>
      </c>
      <c r="HH413" t="s">
        <v>8260</v>
      </c>
      <c r="HI413">
        <v>0.72222222199999997</v>
      </c>
      <c r="HJ413">
        <v>1</v>
      </c>
      <c r="HK413">
        <v>0.5</v>
      </c>
      <c r="HL413">
        <v>0.66666666699999999</v>
      </c>
      <c r="HM413">
        <v>1</v>
      </c>
      <c r="HN413">
        <v>0</v>
      </c>
      <c r="HO413">
        <v>0.5</v>
      </c>
      <c r="HP413">
        <v>0.83333333300000001</v>
      </c>
      <c r="HQ413">
        <v>0</v>
      </c>
      <c r="HR413">
        <v>1</v>
      </c>
      <c r="HS413">
        <v>0</v>
      </c>
      <c r="HT413">
        <v>1</v>
      </c>
      <c r="HU413">
        <v>1</v>
      </c>
      <c r="HV413">
        <v>0.74074074099999998</v>
      </c>
      <c r="HW413">
        <v>0.54166666699999999</v>
      </c>
      <c r="HX413">
        <v>0.56666666700000001</v>
      </c>
      <c r="HY413">
        <v>0.61635802500000003</v>
      </c>
      <c r="HZ413" t="s">
        <v>8279</v>
      </c>
      <c r="IA413" t="s">
        <v>266</v>
      </c>
      <c r="IB413" t="s">
        <v>8255</v>
      </c>
      <c r="IC413">
        <v>9671</v>
      </c>
      <c r="ID413">
        <v>7024</v>
      </c>
      <c r="IE413">
        <v>17870</v>
      </c>
      <c r="IF413">
        <v>24384</v>
      </c>
      <c r="IG413">
        <v>9671</v>
      </c>
    </row>
    <row r="414" spans="1:241" customFormat="1" ht="14" customHeight="1" x14ac:dyDescent="0.2">
      <c r="A414">
        <v>413</v>
      </c>
      <c r="B414">
        <v>452</v>
      </c>
      <c r="C414" s="1">
        <v>44830.739583333336</v>
      </c>
      <c r="D414" s="1">
        <v>44853.780555555553</v>
      </c>
      <c r="E414">
        <v>0</v>
      </c>
      <c r="F414" t="s">
        <v>2969</v>
      </c>
      <c r="G414">
        <v>100</v>
      </c>
      <c r="H414">
        <v>1990704</v>
      </c>
      <c r="I414">
        <v>1</v>
      </c>
      <c r="J414" s="1">
        <v>44853.780555555553</v>
      </c>
      <c r="K414" t="s">
        <v>8280</v>
      </c>
      <c r="L414" t="s">
        <v>242</v>
      </c>
      <c r="M414" t="s">
        <v>242</v>
      </c>
      <c r="N414" t="s">
        <v>8281</v>
      </c>
      <c r="O414" t="s">
        <v>8282</v>
      </c>
      <c r="P414">
        <v>34.063400000000001</v>
      </c>
      <c r="Q414">
        <v>-118.4667</v>
      </c>
      <c r="R414" t="s">
        <v>245</v>
      </c>
      <c r="S414" t="s">
        <v>246</v>
      </c>
      <c r="T414" t="s">
        <v>8283</v>
      </c>
      <c r="V414" t="s">
        <v>8284</v>
      </c>
      <c r="W414">
        <v>723484101</v>
      </c>
      <c r="X414">
        <v>4911</v>
      </c>
      <c r="Y414" t="s">
        <v>490</v>
      </c>
      <c r="Z414" t="s">
        <v>8285</v>
      </c>
      <c r="AA414">
        <v>2021</v>
      </c>
      <c r="AC414">
        <v>0</v>
      </c>
      <c r="AF414">
        <v>11</v>
      </c>
      <c r="AG414">
        <v>3</v>
      </c>
      <c r="AI414" t="s">
        <v>8286</v>
      </c>
      <c r="AJ414" s="27">
        <v>1</v>
      </c>
      <c r="AK414">
        <v>5</v>
      </c>
      <c r="AL414" s="27">
        <v>1</v>
      </c>
      <c r="AM414">
        <v>7</v>
      </c>
      <c r="AN414" s="27">
        <v>1</v>
      </c>
      <c r="AO414">
        <v>7</v>
      </c>
      <c r="AP414" s="2" t="s">
        <v>8287</v>
      </c>
      <c r="AQ414">
        <v>3</v>
      </c>
      <c r="AS414" t="s">
        <v>8288</v>
      </c>
      <c r="AT414" s="27">
        <v>1</v>
      </c>
      <c r="AU414">
        <v>10</v>
      </c>
      <c r="AV414" s="21">
        <f t="shared" si="24"/>
        <v>90.909090909090907</v>
      </c>
      <c r="AW414">
        <v>3</v>
      </c>
      <c r="AY414" t="s">
        <v>8288</v>
      </c>
      <c r="AZ414" s="27">
        <v>1</v>
      </c>
      <c r="BA414">
        <v>10</v>
      </c>
      <c r="BB414" s="21">
        <f t="shared" si="25"/>
        <v>90.909090909090907</v>
      </c>
      <c r="BC414">
        <v>3</v>
      </c>
      <c r="BE414" t="s">
        <v>8288</v>
      </c>
      <c r="BF414" s="27">
        <v>1</v>
      </c>
      <c r="BG414">
        <v>8</v>
      </c>
      <c r="BI414">
        <v>3</v>
      </c>
      <c r="BK414" t="s">
        <v>8288</v>
      </c>
      <c r="BL414" s="27">
        <v>1</v>
      </c>
      <c r="BM414">
        <v>3</v>
      </c>
      <c r="BO414" t="s">
        <v>8288</v>
      </c>
      <c r="BP414" s="27">
        <v>1</v>
      </c>
      <c r="BQ414">
        <v>3</v>
      </c>
      <c r="BR414" s="21">
        <f t="shared" si="26"/>
        <v>27.27272727272727</v>
      </c>
      <c r="BT414">
        <v>3</v>
      </c>
      <c r="BV414" t="s">
        <v>8288</v>
      </c>
      <c r="BW414" s="27">
        <v>1</v>
      </c>
      <c r="BX414">
        <v>2</v>
      </c>
      <c r="BY414" s="21">
        <f t="shared" si="27"/>
        <v>18.181818181818183</v>
      </c>
      <c r="BZ414">
        <v>2</v>
      </c>
      <c r="CA414">
        <v>3</v>
      </c>
      <c r="CC414" t="s">
        <v>8288</v>
      </c>
      <c r="CD414" s="27">
        <v>0</v>
      </c>
      <c r="CF414" t="s">
        <v>242</v>
      </c>
      <c r="CG414" t="s">
        <v>242</v>
      </c>
      <c r="CI414" s="27">
        <v>1</v>
      </c>
      <c r="CJ414" s="2" t="s">
        <v>8289</v>
      </c>
      <c r="CK414">
        <v>1</v>
      </c>
      <c r="CM414" t="s">
        <v>8290</v>
      </c>
      <c r="CN414" s="27">
        <v>1</v>
      </c>
      <c r="CO414" s="27">
        <v>0</v>
      </c>
      <c r="CP414" t="s">
        <v>242</v>
      </c>
      <c r="CQ414" t="s">
        <v>242</v>
      </c>
      <c r="CR414" t="s">
        <v>242</v>
      </c>
      <c r="CU414" s="27">
        <v>0</v>
      </c>
      <c r="CW414" t="s">
        <v>242</v>
      </c>
      <c r="CZ414" s="27">
        <v>1</v>
      </c>
      <c r="DA414">
        <v>11329468</v>
      </c>
      <c r="DB414">
        <v>2</v>
      </c>
      <c r="DD414" s="27">
        <v>1</v>
      </c>
      <c r="DE414">
        <v>112162</v>
      </c>
      <c r="DF414">
        <v>2</v>
      </c>
      <c r="DG414">
        <v>131917</v>
      </c>
      <c r="DH414">
        <v>2</v>
      </c>
      <c r="DI414" t="s">
        <v>242</v>
      </c>
      <c r="DJ414" t="s">
        <v>242</v>
      </c>
      <c r="DL414" s="27">
        <v>1</v>
      </c>
      <c r="DM414">
        <v>2974037</v>
      </c>
      <c r="DN414">
        <v>2</v>
      </c>
      <c r="DP414">
        <v>4</v>
      </c>
      <c r="DR414" t="s">
        <v>8291</v>
      </c>
      <c r="DS414" s="27">
        <v>1</v>
      </c>
      <c r="DT414" s="2" t="s">
        <v>8292</v>
      </c>
      <c r="DU414" s="27">
        <v>1</v>
      </c>
      <c r="DV414" s="2" t="s">
        <v>8293</v>
      </c>
      <c r="DW414" s="27">
        <v>1</v>
      </c>
      <c r="DX414" s="2" t="s">
        <v>8294</v>
      </c>
      <c r="DY414" s="27">
        <v>1</v>
      </c>
      <c r="DZ414" s="2" t="s">
        <v>8295</v>
      </c>
      <c r="EA414" s="27">
        <v>0</v>
      </c>
      <c r="EC414" s="27">
        <v>1</v>
      </c>
      <c r="ED414" t="s">
        <v>8296</v>
      </c>
      <c r="EE414" s="27">
        <v>1</v>
      </c>
      <c r="EF414" s="2" t="s">
        <v>8297</v>
      </c>
      <c r="EG414" s="27">
        <v>1</v>
      </c>
      <c r="EH414" s="2" t="s">
        <v>8298</v>
      </c>
      <c r="EI414" s="27">
        <v>1</v>
      </c>
      <c r="EJ414" s="2" t="s">
        <v>8299</v>
      </c>
      <c r="EK414" s="27">
        <v>1</v>
      </c>
      <c r="EL414" s="2" t="s">
        <v>8300</v>
      </c>
      <c r="EM414">
        <v>4</v>
      </c>
      <c r="EO414" t="s">
        <v>8291</v>
      </c>
      <c r="EP414" s="27">
        <v>0</v>
      </c>
      <c r="EQ414" t="s">
        <v>242</v>
      </c>
      <c r="ER414" t="s">
        <v>242</v>
      </c>
      <c r="EU414" t="s">
        <v>242</v>
      </c>
      <c r="EV414" t="s">
        <v>242</v>
      </c>
      <c r="EX414" s="27">
        <v>1</v>
      </c>
      <c r="EY414">
        <v>131658</v>
      </c>
      <c r="FA414" s="27">
        <v>0</v>
      </c>
      <c r="FB414" t="s">
        <v>242</v>
      </c>
      <c r="FD414" s="27">
        <v>1</v>
      </c>
      <c r="FE414">
        <v>128648</v>
      </c>
      <c r="FG414" s="27">
        <v>0</v>
      </c>
      <c r="FH414" t="s">
        <v>242</v>
      </c>
      <c r="FJ414">
        <v>5</v>
      </c>
      <c r="FK414" t="s">
        <v>8301</v>
      </c>
      <c r="FL414" t="s">
        <v>8302</v>
      </c>
      <c r="FM414" s="27">
        <v>0</v>
      </c>
      <c r="FN414" t="s">
        <v>242</v>
      </c>
      <c r="FO414" t="s">
        <v>242</v>
      </c>
      <c r="FP414" t="s">
        <v>242</v>
      </c>
      <c r="FR414" s="27">
        <v>1</v>
      </c>
      <c r="FS414">
        <v>25</v>
      </c>
      <c r="FT414">
        <v>3</v>
      </c>
      <c r="FV414" s="27">
        <v>0.5</v>
      </c>
      <c r="FW414" t="s">
        <v>242</v>
      </c>
      <c r="FX414" t="s">
        <v>242</v>
      </c>
      <c r="FY414" t="s">
        <v>242</v>
      </c>
      <c r="FZ414" t="s">
        <v>242</v>
      </c>
      <c r="GA414" t="s">
        <v>242</v>
      </c>
      <c r="GB414" t="s">
        <v>242</v>
      </c>
      <c r="GC414" t="s">
        <v>242</v>
      </c>
      <c r="GD414">
        <v>3</v>
      </c>
      <c r="GE414" t="s">
        <v>8303</v>
      </c>
      <c r="GF414">
        <v>1</v>
      </c>
      <c r="GH414" t="s">
        <v>8290</v>
      </c>
      <c r="GI414" s="27">
        <v>0</v>
      </c>
      <c r="GJ414" t="s">
        <v>242</v>
      </c>
      <c r="GK414" t="s">
        <v>242</v>
      </c>
      <c r="GM414" t="s">
        <v>242</v>
      </c>
      <c r="GP414" s="27">
        <v>1</v>
      </c>
      <c r="GQ414">
        <v>59</v>
      </c>
      <c r="GR414" t="s">
        <v>8304</v>
      </c>
      <c r="GT414">
        <v>3</v>
      </c>
      <c r="GV414" t="s">
        <v>8288</v>
      </c>
      <c r="GW414" s="27">
        <v>0</v>
      </c>
      <c r="GY414" s="27">
        <v>0</v>
      </c>
      <c r="HA414" t="s">
        <v>242</v>
      </c>
      <c r="HD414" s="27">
        <v>1</v>
      </c>
      <c r="HE414" s="2" t="s">
        <v>8305</v>
      </c>
      <c r="HF414">
        <v>2</v>
      </c>
      <c r="HH414" t="s">
        <v>8306</v>
      </c>
      <c r="HI414">
        <v>0.88888888899999996</v>
      </c>
      <c r="HJ414">
        <v>1</v>
      </c>
      <c r="HK414">
        <v>0</v>
      </c>
      <c r="HL414">
        <v>1</v>
      </c>
      <c r="HM414">
        <v>0.9</v>
      </c>
      <c r="HN414">
        <v>0</v>
      </c>
      <c r="HO414">
        <v>0.5</v>
      </c>
      <c r="HP414">
        <v>0.5</v>
      </c>
      <c r="HQ414">
        <v>0</v>
      </c>
      <c r="HR414">
        <v>1</v>
      </c>
      <c r="HS414">
        <v>0</v>
      </c>
      <c r="HT414">
        <v>1</v>
      </c>
      <c r="HU414">
        <v>1</v>
      </c>
      <c r="HV414">
        <v>0.62962963000000005</v>
      </c>
      <c r="HW414">
        <v>0.6</v>
      </c>
      <c r="HX414">
        <v>0.5</v>
      </c>
      <c r="HY414">
        <v>0.57654320999999997</v>
      </c>
      <c r="HZ414" t="s">
        <v>8307</v>
      </c>
      <c r="IA414" t="s">
        <v>266</v>
      </c>
      <c r="IB414" t="s">
        <v>8283</v>
      </c>
      <c r="IC414">
        <v>3471.2089999999998</v>
      </c>
      <c r="ID414">
        <v>3586.982</v>
      </c>
      <c r="IE414">
        <v>3803.835</v>
      </c>
      <c r="IF414">
        <v>4324.3850000000002</v>
      </c>
      <c r="IG414">
        <v>3471.2089999999998</v>
      </c>
    </row>
    <row r="415" spans="1:241" customFormat="1" ht="14" customHeight="1" x14ac:dyDescent="0.2">
      <c r="A415">
        <v>414</v>
      </c>
      <c r="B415">
        <v>453</v>
      </c>
      <c r="C415" s="1">
        <v>44854.591666666667</v>
      </c>
      <c r="D415" s="1">
        <v>44854.592361111114</v>
      </c>
      <c r="E415">
        <v>0</v>
      </c>
      <c r="F415" t="s">
        <v>240</v>
      </c>
      <c r="G415">
        <v>100</v>
      </c>
      <c r="H415">
        <v>80</v>
      </c>
      <c r="I415">
        <v>1</v>
      </c>
      <c r="J415" s="1">
        <v>44854.592361111114</v>
      </c>
      <c r="K415" t="s">
        <v>8308</v>
      </c>
      <c r="L415" t="s">
        <v>242</v>
      </c>
      <c r="M415" t="s">
        <v>242</v>
      </c>
      <c r="N415" t="s">
        <v>8309</v>
      </c>
      <c r="O415" t="s">
        <v>8310</v>
      </c>
      <c r="P415">
        <v>34.029000000000003</v>
      </c>
      <c r="Q415">
        <v>-118.40049999999999</v>
      </c>
      <c r="R415" t="s">
        <v>245</v>
      </c>
      <c r="S415" t="s">
        <v>246</v>
      </c>
      <c r="T415" t="s">
        <v>8311</v>
      </c>
      <c r="U415" s="24">
        <v>1108524</v>
      </c>
      <c r="V415" t="s">
        <v>8312</v>
      </c>
      <c r="W415" t="s">
        <v>8313</v>
      </c>
      <c r="X415">
        <v>7372</v>
      </c>
      <c r="Y415" t="s">
        <v>297</v>
      </c>
      <c r="Z415" t="s">
        <v>1077</v>
      </c>
      <c r="AA415">
        <v>2021</v>
      </c>
      <c r="AC415">
        <v>0.5</v>
      </c>
      <c r="AD415">
        <v>10</v>
      </c>
      <c r="AF415">
        <v>11</v>
      </c>
      <c r="AG415" t="s">
        <v>242</v>
      </c>
      <c r="AJ415" s="27">
        <v>0</v>
      </c>
      <c r="AK415" s="24">
        <v>0</v>
      </c>
      <c r="AL415" s="27">
        <v>0</v>
      </c>
      <c r="AM415" s="24">
        <v>0</v>
      </c>
      <c r="AN415" s="27">
        <v>0</v>
      </c>
      <c r="AO415" s="24">
        <v>0</v>
      </c>
      <c r="AQ415" t="s">
        <v>242</v>
      </c>
      <c r="AT415" s="27">
        <v>1</v>
      </c>
      <c r="AU415">
        <v>2</v>
      </c>
      <c r="AV415" s="21">
        <f t="shared" si="24"/>
        <v>18.181818181818183</v>
      </c>
      <c r="AW415">
        <v>2</v>
      </c>
      <c r="AZ415" s="27">
        <v>1</v>
      </c>
      <c r="BA415">
        <v>2</v>
      </c>
      <c r="BB415" s="21">
        <f t="shared" si="25"/>
        <v>18.181818181818183</v>
      </c>
      <c r="BC415" t="s">
        <v>242</v>
      </c>
      <c r="BF415" s="27">
        <v>1</v>
      </c>
      <c r="BG415">
        <v>10.73</v>
      </c>
      <c r="BI415">
        <v>2</v>
      </c>
      <c r="BL415" s="27">
        <v>1</v>
      </c>
      <c r="BM415">
        <v>2</v>
      </c>
      <c r="BP415" s="27">
        <v>1</v>
      </c>
      <c r="BQ415">
        <v>3</v>
      </c>
      <c r="BR415" s="21">
        <f t="shared" si="26"/>
        <v>27.27272727272727</v>
      </c>
      <c r="BT415">
        <v>1</v>
      </c>
      <c r="BW415" s="27">
        <v>1</v>
      </c>
      <c r="BX415">
        <v>2</v>
      </c>
      <c r="BY415" s="21">
        <f t="shared" si="27"/>
        <v>18.181818181818183</v>
      </c>
      <c r="BZ415">
        <v>2</v>
      </c>
      <c r="CA415">
        <v>1</v>
      </c>
      <c r="CD415" s="27">
        <v>0</v>
      </c>
      <c r="CF415" t="s">
        <v>242</v>
      </c>
      <c r="CG415" t="s">
        <v>242</v>
      </c>
      <c r="CI415" s="27">
        <v>1</v>
      </c>
      <c r="CJ415" t="s">
        <v>8314</v>
      </c>
      <c r="CK415">
        <v>1</v>
      </c>
      <c r="CN415" s="27">
        <v>0</v>
      </c>
      <c r="CO415" s="27">
        <v>0.5</v>
      </c>
      <c r="CP415" t="s">
        <v>242</v>
      </c>
      <c r="CQ415">
        <v>100</v>
      </c>
      <c r="CR415" t="s">
        <v>242</v>
      </c>
      <c r="CS415" t="s">
        <v>8315</v>
      </c>
      <c r="CU415" s="27">
        <v>1</v>
      </c>
      <c r="CW415" t="s">
        <v>242</v>
      </c>
      <c r="CZ415" s="27">
        <v>1</v>
      </c>
      <c r="DA415">
        <v>1000</v>
      </c>
      <c r="DB415">
        <v>2</v>
      </c>
      <c r="DD415" s="27">
        <v>1</v>
      </c>
      <c r="DE415">
        <v>84000</v>
      </c>
      <c r="DF415">
        <v>2</v>
      </c>
      <c r="DG415">
        <v>292000</v>
      </c>
      <c r="DH415">
        <v>2</v>
      </c>
      <c r="DI415" t="s">
        <v>242</v>
      </c>
      <c r="DJ415" t="s">
        <v>242</v>
      </c>
      <c r="DL415" s="27">
        <v>1</v>
      </c>
      <c r="DM415">
        <v>1131400</v>
      </c>
      <c r="DN415">
        <v>2</v>
      </c>
      <c r="DO415" t="s">
        <v>8316</v>
      </c>
      <c r="DP415">
        <v>1</v>
      </c>
      <c r="DS415" s="27">
        <v>1</v>
      </c>
      <c r="DT415" t="s">
        <v>8317</v>
      </c>
      <c r="DU415" s="27">
        <v>1</v>
      </c>
      <c r="DV415" t="s">
        <v>8318</v>
      </c>
      <c r="DW415" s="27">
        <v>0</v>
      </c>
      <c r="DY415" s="27">
        <v>1</v>
      </c>
      <c r="DZ415" t="s">
        <v>8319</v>
      </c>
      <c r="EA415" s="27">
        <v>1</v>
      </c>
      <c r="EC415" s="27">
        <v>1</v>
      </c>
      <c r="ED415" t="s">
        <v>8320</v>
      </c>
      <c r="EE415" s="27">
        <v>1</v>
      </c>
      <c r="EF415" t="s">
        <v>8321</v>
      </c>
      <c r="EG415" s="27">
        <v>1</v>
      </c>
      <c r="EH415" t="s">
        <v>8321</v>
      </c>
      <c r="EI415" s="27">
        <v>1</v>
      </c>
      <c r="EJ415" t="s">
        <v>8322</v>
      </c>
      <c r="EK415" s="27">
        <v>1</v>
      </c>
      <c r="EL415" t="s">
        <v>8323</v>
      </c>
      <c r="EM415">
        <v>1</v>
      </c>
      <c r="EP415" s="27">
        <v>0</v>
      </c>
      <c r="EQ415" t="s">
        <v>242</v>
      </c>
      <c r="ER415" t="s">
        <v>242</v>
      </c>
      <c r="EU415" t="s">
        <v>242</v>
      </c>
      <c r="EV415" t="s">
        <v>242</v>
      </c>
      <c r="EX415" s="27">
        <v>1</v>
      </c>
      <c r="EY415">
        <v>545.53</v>
      </c>
      <c r="EZ415" t="s">
        <v>3418</v>
      </c>
      <c r="FA415" s="27">
        <v>1</v>
      </c>
      <c r="FB415">
        <v>10</v>
      </c>
      <c r="FC415" t="s">
        <v>8324</v>
      </c>
      <c r="FD415" s="27">
        <v>0</v>
      </c>
      <c r="FE415" t="s">
        <v>242</v>
      </c>
      <c r="FG415" s="27">
        <v>0</v>
      </c>
      <c r="FH415" t="s">
        <v>242</v>
      </c>
      <c r="FJ415">
        <v>1</v>
      </c>
      <c r="FM415" s="27">
        <v>0</v>
      </c>
      <c r="FN415" t="s">
        <v>242</v>
      </c>
      <c r="FO415" t="s">
        <v>242</v>
      </c>
      <c r="FP415" t="s">
        <v>242</v>
      </c>
      <c r="FR415" s="27">
        <v>1</v>
      </c>
      <c r="FS415">
        <v>33.700000000000003</v>
      </c>
      <c r="FT415">
        <v>2</v>
      </c>
      <c r="FV415" s="27">
        <v>1</v>
      </c>
      <c r="FW415">
        <v>3.4</v>
      </c>
      <c r="FX415">
        <v>4.5</v>
      </c>
      <c r="FY415">
        <v>59.9</v>
      </c>
      <c r="FZ415">
        <v>26.2</v>
      </c>
      <c r="GA415" t="s">
        <v>242</v>
      </c>
      <c r="GB415" t="s">
        <v>242</v>
      </c>
      <c r="GC415" t="s">
        <v>242</v>
      </c>
      <c r="GD415">
        <v>1</v>
      </c>
      <c r="GE415" t="s">
        <v>8325</v>
      </c>
      <c r="GF415">
        <v>1</v>
      </c>
      <c r="GI415" s="27">
        <v>0</v>
      </c>
      <c r="GJ415" t="s">
        <v>242</v>
      </c>
      <c r="GK415" t="s">
        <v>242</v>
      </c>
      <c r="GM415" t="s">
        <v>242</v>
      </c>
      <c r="GP415" s="44">
        <v>1</v>
      </c>
      <c r="GQ415">
        <v>166</v>
      </c>
      <c r="GT415" t="s">
        <v>242</v>
      </c>
      <c r="GW415" s="27">
        <v>0</v>
      </c>
      <c r="GY415" s="27">
        <v>0</v>
      </c>
      <c r="HA415" t="s">
        <v>242</v>
      </c>
      <c r="HD415" s="27">
        <v>1</v>
      </c>
      <c r="HF415">
        <v>1</v>
      </c>
      <c r="HI415">
        <v>0.66666666699999999</v>
      </c>
      <c r="HJ415">
        <v>1</v>
      </c>
      <c r="HK415">
        <v>0.75</v>
      </c>
      <c r="HL415">
        <v>1</v>
      </c>
      <c r="HM415">
        <v>0.9</v>
      </c>
      <c r="HN415">
        <v>0</v>
      </c>
      <c r="HO415">
        <v>0.5</v>
      </c>
      <c r="HP415">
        <v>0.66666666699999999</v>
      </c>
      <c r="HQ415">
        <v>0</v>
      </c>
      <c r="HR415">
        <v>0</v>
      </c>
      <c r="HS415">
        <v>0</v>
      </c>
      <c r="HT415">
        <v>1</v>
      </c>
      <c r="HU415">
        <v>1</v>
      </c>
      <c r="HV415">
        <v>0.80555555599999995</v>
      </c>
      <c r="HW415">
        <v>0.6</v>
      </c>
      <c r="HX415">
        <v>0.33333333300000001</v>
      </c>
      <c r="HY415">
        <v>0.57962963000000001</v>
      </c>
      <c r="HZ415" t="s">
        <v>8326</v>
      </c>
      <c r="IA415" t="s">
        <v>266</v>
      </c>
      <c r="IB415" t="s">
        <v>8311</v>
      </c>
      <c r="IC415">
        <v>17098</v>
      </c>
      <c r="ID415">
        <v>21252</v>
      </c>
      <c r="IE415">
        <v>26492</v>
      </c>
      <c r="IF415" t="s">
        <v>242</v>
      </c>
      <c r="IG415">
        <v>17098</v>
      </c>
    </row>
    <row r="416" spans="1:241" ht="14" customHeight="1" x14ac:dyDescent="0.2">
      <c r="A416" s="10">
        <v>415</v>
      </c>
      <c r="B416">
        <v>454</v>
      </c>
      <c r="C416" s="1">
        <v>44851.450694444444</v>
      </c>
      <c r="D416" s="1">
        <v>44855.638194444444</v>
      </c>
      <c r="E416">
        <v>0</v>
      </c>
      <c r="F416" t="s">
        <v>8251</v>
      </c>
      <c r="G416">
        <v>100</v>
      </c>
      <c r="H416">
        <v>361809</v>
      </c>
      <c r="I416">
        <v>1</v>
      </c>
      <c r="J416" s="1">
        <v>44855.638194444444</v>
      </c>
      <c r="K416" t="s">
        <v>8327</v>
      </c>
      <c r="L416" t="s">
        <v>242</v>
      </c>
      <c r="M416" t="s">
        <v>242</v>
      </c>
      <c r="N416" t="s">
        <v>8328</v>
      </c>
      <c r="O416" t="s">
        <v>8329</v>
      </c>
      <c r="P416">
        <v>34.029000000000003</v>
      </c>
      <c r="Q416">
        <v>-118.40049999999999</v>
      </c>
      <c r="R416" t="s">
        <v>245</v>
      </c>
      <c r="S416" t="s">
        <v>246</v>
      </c>
      <c r="T416" s="10" t="s">
        <v>8330</v>
      </c>
      <c r="V416" t="s">
        <v>8331</v>
      </c>
      <c r="W416" t="s">
        <v>8332</v>
      </c>
      <c r="X416">
        <v>4400</v>
      </c>
      <c r="Y416" s="10" t="s">
        <v>271</v>
      </c>
      <c r="Z416" s="10" t="s">
        <v>1304</v>
      </c>
      <c r="AA416" s="10">
        <v>2021</v>
      </c>
      <c r="AC416" s="10">
        <v>0.5</v>
      </c>
      <c r="AD416">
        <v>15</v>
      </c>
      <c r="AF416" s="10">
        <v>14</v>
      </c>
      <c r="AG416">
        <v>3</v>
      </c>
      <c r="AI416" t="s">
        <v>8333</v>
      </c>
      <c r="AJ416" s="22">
        <v>1</v>
      </c>
      <c r="AK416" s="10">
        <v>6</v>
      </c>
      <c r="AL416" s="22">
        <v>1</v>
      </c>
      <c r="AM416" s="10">
        <v>8</v>
      </c>
      <c r="AN416" s="22">
        <v>0</v>
      </c>
      <c r="AO416" s="19">
        <v>0</v>
      </c>
      <c r="AP416" s="2" t="s">
        <v>8334</v>
      </c>
      <c r="AQ416">
        <v>3</v>
      </c>
      <c r="AS416" t="s">
        <v>8333</v>
      </c>
      <c r="AT416" s="22">
        <v>1</v>
      </c>
      <c r="AU416" s="10">
        <v>13</v>
      </c>
      <c r="AV416" s="21">
        <f t="shared" si="24"/>
        <v>92.857142857142861</v>
      </c>
      <c r="AW416">
        <v>3</v>
      </c>
      <c r="AY416" t="s">
        <v>8333</v>
      </c>
      <c r="AZ416" s="22">
        <v>1</v>
      </c>
      <c r="BA416" s="10">
        <v>12</v>
      </c>
      <c r="BB416" s="21">
        <f t="shared" si="25"/>
        <v>85.714285714285708</v>
      </c>
      <c r="BC416">
        <v>3</v>
      </c>
      <c r="BE416" t="s">
        <v>8333</v>
      </c>
      <c r="BF416" s="22">
        <v>1</v>
      </c>
      <c r="BG416" s="10">
        <v>12.8</v>
      </c>
      <c r="BI416">
        <v>3</v>
      </c>
      <c r="BK416" t="s">
        <v>8333</v>
      </c>
      <c r="BL416" s="22">
        <v>1</v>
      </c>
      <c r="BM416">
        <v>3</v>
      </c>
      <c r="BO416" t="s">
        <v>8333</v>
      </c>
      <c r="BP416" s="22">
        <v>1</v>
      </c>
      <c r="BQ416" s="10">
        <v>3</v>
      </c>
      <c r="BR416" s="21">
        <f t="shared" si="26"/>
        <v>21.428571428571427</v>
      </c>
      <c r="BT416" s="10">
        <v>3</v>
      </c>
      <c r="BV416" s="10" t="s">
        <v>8333</v>
      </c>
      <c r="BW416" s="22">
        <v>1</v>
      </c>
      <c r="BX416" s="10">
        <v>2</v>
      </c>
      <c r="BY416" s="21">
        <f t="shared" si="27"/>
        <v>14.285714285714285</v>
      </c>
      <c r="BZ416" s="10">
        <v>2</v>
      </c>
      <c r="CA416" s="10">
        <v>3</v>
      </c>
      <c r="CC416" s="10" t="s">
        <v>8333</v>
      </c>
      <c r="CD416" s="22">
        <v>0</v>
      </c>
      <c r="CF416" s="10" t="s">
        <v>242</v>
      </c>
      <c r="CG416" s="10" t="s">
        <v>242</v>
      </c>
      <c r="CI416" s="22">
        <v>1</v>
      </c>
      <c r="CJ416" s="11" t="s">
        <v>8335</v>
      </c>
      <c r="CK416" s="10">
        <v>1</v>
      </c>
      <c r="CM416" s="10" t="s">
        <v>8336</v>
      </c>
      <c r="CN416" s="22">
        <v>1</v>
      </c>
      <c r="CO416" s="22">
        <v>0</v>
      </c>
      <c r="CP416" s="10" t="s">
        <v>242</v>
      </c>
      <c r="CQ416" s="10" t="s">
        <v>242</v>
      </c>
      <c r="CR416" s="10" t="s">
        <v>242</v>
      </c>
      <c r="CU416" s="22">
        <v>1</v>
      </c>
      <c r="CV416" s="11" t="s">
        <v>8337</v>
      </c>
      <c r="CW416" s="10">
        <v>1</v>
      </c>
      <c r="CY416" s="10" t="s">
        <v>8336</v>
      </c>
      <c r="CZ416" s="22">
        <v>1</v>
      </c>
      <c r="DA416" s="10">
        <v>2579274</v>
      </c>
      <c r="DB416" s="10">
        <v>2</v>
      </c>
      <c r="DD416" s="22">
        <v>1</v>
      </c>
      <c r="DE416" s="10">
        <v>10900</v>
      </c>
      <c r="DF416" s="10">
        <v>2</v>
      </c>
      <c r="DG416" s="10">
        <v>10767</v>
      </c>
      <c r="DH416" s="10">
        <v>2</v>
      </c>
      <c r="DI416" s="10" t="s">
        <v>242</v>
      </c>
      <c r="DJ416" s="10" t="s">
        <v>242</v>
      </c>
      <c r="DL416" s="22">
        <v>0</v>
      </c>
      <c r="DM416" s="10" t="s">
        <v>242</v>
      </c>
      <c r="DN416" s="10" t="s">
        <v>242</v>
      </c>
      <c r="DP416" s="10">
        <v>1</v>
      </c>
      <c r="DR416" s="10" t="s">
        <v>8336</v>
      </c>
      <c r="DS416" s="27">
        <v>1</v>
      </c>
      <c r="DT416" s="2" t="s">
        <v>8338</v>
      </c>
      <c r="DU416" s="27">
        <v>1</v>
      </c>
      <c r="DV416" s="2" t="s">
        <v>8339</v>
      </c>
      <c r="DW416" s="27">
        <v>0</v>
      </c>
      <c r="DY416" s="27">
        <v>0</v>
      </c>
      <c r="EA416" s="27">
        <v>0</v>
      </c>
      <c r="EC416" s="27">
        <v>0</v>
      </c>
      <c r="EE416" s="27">
        <v>0</v>
      </c>
      <c r="EG416" s="27">
        <v>1</v>
      </c>
      <c r="EH416" s="2" t="s">
        <v>8340</v>
      </c>
      <c r="EI416" s="27">
        <v>1</v>
      </c>
      <c r="EJ416" t="s">
        <v>8341</v>
      </c>
      <c r="EK416" s="27">
        <v>1</v>
      </c>
      <c r="EL416" s="2" t="s">
        <v>8342</v>
      </c>
      <c r="EM416">
        <v>1</v>
      </c>
      <c r="EO416" t="s">
        <v>8336</v>
      </c>
      <c r="EP416" s="22">
        <v>0</v>
      </c>
      <c r="EQ416" s="10" t="s">
        <v>242</v>
      </c>
      <c r="ER416" s="10" t="s">
        <v>242</v>
      </c>
      <c r="EU416" s="10" t="s">
        <v>242</v>
      </c>
      <c r="EV416" s="10" t="s">
        <v>242</v>
      </c>
      <c r="EX416" s="22">
        <v>0</v>
      </c>
      <c r="EY416" s="10" t="s">
        <v>242</v>
      </c>
      <c r="FA416" s="22">
        <v>0</v>
      </c>
      <c r="FB416" s="10" t="s">
        <v>242</v>
      </c>
      <c r="FD416" s="22">
        <v>0</v>
      </c>
      <c r="FE416" s="10" t="s">
        <v>242</v>
      </c>
      <c r="FG416" s="22">
        <v>0</v>
      </c>
      <c r="FH416" s="10" t="s">
        <v>242</v>
      </c>
      <c r="FJ416" s="10" t="s">
        <v>242</v>
      </c>
      <c r="FM416" s="22">
        <v>0</v>
      </c>
      <c r="FN416" s="10" t="s">
        <v>242</v>
      </c>
      <c r="FO416" s="10" t="s">
        <v>242</v>
      </c>
      <c r="FP416" s="10" t="s">
        <v>242</v>
      </c>
      <c r="FR416" s="22">
        <v>1</v>
      </c>
      <c r="FS416" s="10">
        <v>26.4</v>
      </c>
      <c r="FT416" s="10">
        <v>2</v>
      </c>
      <c r="FV416" s="22">
        <v>0</v>
      </c>
      <c r="FW416" s="10" t="s">
        <v>242</v>
      </c>
      <c r="FX416" s="10" t="s">
        <v>242</v>
      </c>
      <c r="FY416" s="10" t="s">
        <v>242</v>
      </c>
      <c r="FZ416" s="10" t="s">
        <v>242</v>
      </c>
      <c r="GA416" s="10" t="s">
        <v>242</v>
      </c>
      <c r="GB416" s="10" t="s">
        <v>242</v>
      </c>
      <c r="GC416" s="10" t="s">
        <v>242</v>
      </c>
      <c r="GD416" s="10" t="s">
        <v>242</v>
      </c>
      <c r="GF416" s="10">
        <v>1</v>
      </c>
      <c r="GH416" s="10" t="s">
        <v>8336</v>
      </c>
      <c r="GI416" s="22">
        <v>0.5</v>
      </c>
      <c r="GJ416" s="10" t="s">
        <v>242</v>
      </c>
      <c r="GK416" s="10" t="s">
        <v>242</v>
      </c>
      <c r="GL416" s="10" t="s">
        <v>8343</v>
      </c>
      <c r="GM416" s="10">
        <v>1</v>
      </c>
      <c r="GO416" s="10" t="s">
        <v>8336</v>
      </c>
      <c r="GP416" s="22">
        <v>1</v>
      </c>
      <c r="GQ416" s="10">
        <v>1075</v>
      </c>
      <c r="GR416" s="10" t="s">
        <v>8344</v>
      </c>
      <c r="GT416" s="10">
        <v>3</v>
      </c>
      <c r="GV416" s="10" t="s">
        <v>8333</v>
      </c>
      <c r="GW416" s="22">
        <v>0</v>
      </c>
      <c r="GY416" s="22">
        <v>0</v>
      </c>
      <c r="HA416" s="10" t="s">
        <v>242</v>
      </c>
      <c r="HD416" s="22">
        <v>1</v>
      </c>
      <c r="HE416" s="11" t="s">
        <v>8345</v>
      </c>
      <c r="HF416" s="10">
        <v>1</v>
      </c>
      <c r="HH416" s="10" t="s">
        <v>8336</v>
      </c>
      <c r="HI416" s="10">
        <v>0.77777777800000003</v>
      </c>
      <c r="HJ416" s="10">
        <v>1</v>
      </c>
      <c r="HK416" s="10">
        <v>0.5</v>
      </c>
      <c r="HL416" s="10">
        <v>0.66666666699999999</v>
      </c>
      <c r="HM416" s="10">
        <v>0.5</v>
      </c>
      <c r="HN416" s="10">
        <v>0</v>
      </c>
      <c r="HO416" s="10">
        <v>0</v>
      </c>
      <c r="HP416" s="10">
        <v>0.33333333300000001</v>
      </c>
      <c r="HQ416" s="10">
        <v>0.5</v>
      </c>
      <c r="HR416" s="10">
        <v>1</v>
      </c>
      <c r="HS416" s="10">
        <v>0</v>
      </c>
      <c r="HT416" s="10">
        <v>1</v>
      </c>
      <c r="HU416" s="10">
        <v>1</v>
      </c>
      <c r="HV416" s="10">
        <v>0.75925925900000002</v>
      </c>
      <c r="HW416" s="10">
        <v>0.29166666699999999</v>
      </c>
      <c r="HX416" s="10">
        <v>0.56666666700000001</v>
      </c>
      <c r="HY416" s="10">
        <v>0.53919753100000001</v>
      </c>
      <c r="HZ416" s="10" t="s">
        <v>8346</v>
      </c>
      <c r="IA416" s="10" t="s">
        <v>266</v>
      </c>
      <c r="IB416" s="10" t="s">
        <v>8330</v>
      </c>
      <c r="IC416" s="10">
        <v>10950.661</v>
      </c>
      <c r="ID416" s="10">
        <v>2208.8049999999998</v>
      </c>
      <c r="IE416" s="10">
        <v>1532.133</v>
      </c>
      <c r="IF416" s="10">
        <v>8840.5400000000009</v>
      </c>
      <c r="IG416" s="10">
        <v>10950.661</v>
      </c>
    </row>
    <row r="417" spans="1:241" customFormat="1" ht="14" customHeight="1" x14ac:dyDescent="0.2">
      <c r="A417">
        <v>416</v>
      </c>
      <c r="B417">
        <v>455</v>
      </c>
      <c r="C417" s="1">
        <v>44856.807638888888</v>
      </c>
      <c r="D417" s="1">
        <v>44856.871527777781</v>
      </c>
      <c r="E417">
        <v>0</v>
      </c>
      <c r="F417" t="s">
        <v>2969</v>
      </c>
      <c r="G417">
        <v>100</v>
      </c>
      <c r="H417">
        <v>5503</v>
      </c>
      <c r="I417">
        <v>1</v>
      </c>
      <c r="J417" s="1">
        <v>44856.871527777781</v>
      </c>
      <c r="K417" t="s">
        <v>8347</v>
      </c>
      <c r="L417" t="s">
        <v>242</v>
      </c>
      <c r="M417" t="s">
        <v>242</v>
      </c>
      <c r="N417" t="s">
        <v>8348</v>
      </c>
      <c r="O417" t="s">
        <v>8349</v>
      </c>
      <c r="P417">
        <v>34.063400000000001</v>
      </c>
      <c r="Q417">
        <v>-118.4667</v>
      </c>
      <c r="R417" t="s">
        <v>245</v>
      </c>
      <c r="S417" t="s">
        <v>246</v>
      </c>
      <c r="T417" t="s">
        <v>8350</v>
      </c>
      <c r="V417" t="s">
        <v>8351</v>
      </c>
      <c r="W417" t="s">
        <v>8352</v>
      </c>
      <c r="X417">
        <v>3674</v>
      </c>
      <c r="Y417" t="s">
        <v>297</v>
      </c>
      <c r="Z417" t="s">
        <v>8353</v>
      </c>
      <c r="AA417">
        <v>2022</v>
      </c>
      <c r="AC417">
        <v>0</v>
      </c>
      <c r="AF417">
        <v>9</v>
      </c>
      <c r="AG417">
        <v>3</v>
      </c>
      <c r="AI417" t="s">
        <v>8354</v>
      </c>
      <c r="AJ417" s="27">
        <v>1</v>
      </c>
      <c r="AK417">
        <v>5</v>
      </c>
      <c r="AL417" s="27">
        <v>0</v>
      </c>
      <c r="AM417" s="24">
        <v>0</v>
      </c>
      <c r="AN417" s="27">
        <v>0</v>
      </c>
      <c r="AO417" s="24">
        <v>0</v>
      </c>
      <c r="AP417" s="2" t="s">
        <v>8355</v>
      </c>
      <c r="AQ417">
        <v>3</v>
      </c>
      <c r="AS417" t="s">
        <v>8354</v>
      </c>
      <c r="AT417" s="27">
        <v>1</v>
      </c>
      <c r="AU417">
        <v>8</v>
      </c>
      <c r="AV417" s="21">
        <f t="shared" si="24"/>
        <v>88.888888888888886</v>
      </c>
      <c r="AW417">
        <v>3</v>
      </c>
      <c r="AY417" t="s">
        <v>8354</v>
      </c>
      <c r="AZ417" s="27">
        <v>1</v>
      </c>
      <c r="BA417">
        <v>8</v>
      </c>
      <c r="BB417" s="21">
        <f t="shared" si="25"/>
        <v>88.888888888888886</v>
      </c>
      <c r="BC417">
        <v>3</v>
      </c>
      <c r="BE417" t="s">
        <v>8354</v>
      </c>
      <c r="BF417" s="27">
        <v>1</v>
      </c>
      <c r="BG417">
        <v>6.2</v>
      </c>
      <c r="BI417">
        <v>3</v>
      </c>
      <c r="BK417" t="s">
        <v>8354</v>
      </c>
      <c r="BL417" s="27">
        <v>1</v>
      </c>
      <c r="BM417">
        <v>3</v>
      </c>
      <c r="BO417" t="s">
        <v>8354</v>
      </c>
      <c r="BP417" s="27">
        <v>1</v>
      </c>
      <c r="BQ417">
        <v>2</v>
      </c>
      <c r="BR417" s="21">
        <f t="shared" si="26"/>
        <v>22.222222222222221</v>
      </c>
      <c r="BT417">
        <v>3</v>
      </c>
      <c r="BV417" t="s">
        <v>8354</v>
      </c>
      <c r="BW417" s="27">
        <v>1</v>
      </c>
      <c r="BX417">
        <v>3</v>
      </c>
      <c r="BY417" s="21">
        <f t="shared" si="27"/>
        <v>33.333333333333329</v>
      </c>
      <c r="BZ417">
        <v>2</v>
      </c>
      <c r="CA417">
        <v>3</v>
      </c>
      <c r="CC417" t="s">
        <v>8354</v>
      </c>
      <c r="CD417" s="27">
        <v>0</v>
      </c>
      <c r="CF417" t="s">
        <v>242</v>
      </c>
      <c r="CG417" t="s">
        <v>242</v>
      </c>
      <c r="CI417" s="27">
        <v>0.5</v>
      </c>
      <c r="CJ417" t="s">
        <v>8356</v>
      </c>
      <c r="CK417">
        <v>1</v>
      </c>
      <c r="CM417" t="s">
        <v>8357</v>
      </c>
      <c r="CN417" s="27">
        <v>0</v>
      </c>
      <c r="CO417" s="27">
        <v>0.5</v>
      </c>
      <c r="CP417" t="s">
        <v>242</v>
      </c>
      <c r="CQ417" t="s">
        <v>242</v>
      </c>
      <c r="CR417" t="s">
        <v>242</v>
      </c>
      <c r="CT417" s="2" t="s">
        <v>8358</v>
      </c>
      <c r="CU417" s="27">
        <v>0</v>
      </c>
      <c r="CW417">
        <v>1</v>
      </c>
      <c r="CY417" t="s">
        <v>8357</v>
      </c>
      <c r="CZ417" s="27">
        <v>1</v>
      </c>
      <c r="DA417">
        <v>165487</v>
      </c>
      <c r="DB417">
        <v>2</v>
      </c>
      <c r="DD417" s="27">
        <v>1</v>
      </c>
      <c r="DE417" t="s">
        <v>242</v>
      </c>
      <c r="DF417" t="s">
        <v>242</v>
      </c>
      <c r="DH417" t="s">
        <v>242</v>
      </c>
      <c r="DI417">
        <v>124435</v>
      </c>
      <c r="DJ417">
        <v>2</v>
      </c>
      <c r="DL417" s="27">
        <v>0</v>
      </c>
      <c r="DM417" t="s">
        <v>242</v>
      </c>
      <c r="DN417" t="s">
        <v>242</v>
      </c>
      <c r="DP417">
        <v>1</v>
      </c>
      <c r="DR417" t="s">
        <v>8357</v>
      </c>
      <c r="DS417" s="27">
        <v>1</v>
      </c>
      <c r="DT417" s="2" t="s">
        <v>8359</v>
      </c>
      <c r="DU417" s="27">
        <v>0</v>
      </c>
      <c r="DW417" s="27">
        <v>0.5</v>
      </c>
      <c r="DX417" s="2" t="s">
        <v>8360</v>
      </c>
      <c r="DY417" s="27">
        <v>1</v>
      </c>
      <c r="DZ417" s="2" t="s">
        <v>8361</v>
      </c>
      <c r="EA417" s="27">
        <v>1</v>
      </c>
      <c r="EB417" t="s">
        <v>8362</v>
      </c>
      <c r="EC417" s="27">
        <v>1</v>
      </c>
      <c r="ED417" s="2" t="s">
        <v>8363</v>
      </c>
      <c r="EE417" s="27">
        <v>0.5</v>
      </c>
      <c r="EF417" t="s">
        <v>8364</v>
      </c>
      <c r="EG417" s="27">
        <v>0.5</v>
      </c>
      <c r="EH417" s="2" t="s">
        <v>8365</v>
      </c>
      <c r="EI417" s="27">
        <v>1</v>
      </c>
      <c r="EJ417" s="2" t="s">
        <v>8366</v>
      </c>
      <c r="EK417" s="27">
        <v>1</v>
      </c>
      <c r="EL417" s="2" t="s">
        <v>8367</v>
      </c>
      <c r="EM417">
        <v>1</v>
      </c>
      <c r="EO417" t="s">
        <v>8357</v>
      </c>
      <c r="EP417" s="27">
        <v>0</v>
      </c>
      <c r="EQ417" t="s">
        <v>242</v>
      </c>
      <c r="ER417" t="s">
        <v>242</v>
      </c>
      <c r="EU417" t="s">
        <v>242</v>
      </c>
      <c r="EV417" t="s">
        <v>242</v>
      </c>
      <c r="EX417" s="27">
        <v>1</v>
      </c>
      <c r="EY417">
        <v>2439</v>
      </c>
      <c r="EZ417" t="s">
        <v>8368</v>
      </c>
      <c r="FA417" s="27">
        <v>1</v>
      </c>
      <c r="FB417">
        <v>65</v>
      </c>
      <c r="FD417" s="27">
        <v>1</v>
      </c>
      <c r="FE417">
        <v>421</v>
      </c>
      <c r="FF417" t="s">
        <v>8369</v>
      </c>
      <c r="FG417" s="27">
        <v>1</v>
      </c>
      <c r="FH417">
        <v>83</v>
      </c>
      <c r="FJ417">
        <v>1</v>
      </c>
      <c r="FL417" t="s">
        <v>8357</v>
      </c>
      <c r="FM417" s="27">
        <v>0</v>
      </c>
      <c r="FN417" t="s">
        <v>242</v>
      </c>
      <c r="FO417" t="s">
        <v>242</v>
      </c>
      <c r="FP417" t="s">
        <v>242</v>
      </c>
      <c r="FR417" s="27">
        <v>0</v>
      </c>
      <c r="FS417" t="s">
        <v>242</v>
      </c>
      <c r="FT417" t="s">
        <v>242</v>
      </c>
      <c r="FV417" s="27">
        <v>0</v>
      </c>
      <c r="FW417" t="s">
        <v>242</v>
      </c>
      <c r="FX417" t="s">
        <v>242</v>
      </c>
      <c r="FY417" t="s">
        <v>242</v>
      </c>
      <c r="FZ417" t="s">
        <v>242</v>
      </c>
      <c r="GA417" t="s">
        <v>242</v>
      </c>
      <c r="GB417" t="s">
        <v>242</v>
      </c>
      <c r="GC417" t="s">
        <v>242</v>
      </c>
      <c r="GD417" t="s">
        <v>242</v>
      </c>
      <c r="GF417" t="s">
        <v>242</v>
      </c>
      <c r="GI417" s="27">
        <v>0</v>
      </c>
      <c r="GJ417" t="s">
        <v>242</v>
      </c>
      <c r="GK417" t="s">
        <v>242</v>
      </c>
      <c r="GM417" t="s">
        <v>242</v>
      </c>
      <c r="GP417" s="27">
        <v>1</v>
      </c>
      <c r="GQ417">
        <v>175</v>
      </c>
      <c r="GT417" t="s">
        <v>242</v>
      </c>
      <c r="GW417" s="27">
        <v>1</v>
      </c>
      <c r="GX417" t="s">
        <v>8370</v>
      </c>
      <c r="GY417" s="27">
        <v>0</v>
      </c>
      <c r="HA417">
        <v>1</v>
      </c>
      <c r="HC417" t="s">
        <v>8371</v>
      </c>
      <c r="HD417" s="27">
        <v>1</v>
      </c>
      <c r="HE417" s="2" t="s">
        <v>8372</v>
      </c>
      <c r="HF417">
        <v>5</v>
      </c>
      <c r="HG417" t="s">
        <v>8373</v>
      </c>
      <c r="HH417" t="s">
        <v>8374</v>
      </c>
      <c r="HI417">
        <v>0.66666666699999999</v>
      </c>
      <c r="HJ417">
        <v>0.5</v>
      </c>
      <c r="HK417">
        <v>0.25</v>
      </c>
      <c r="HL417">
        <v>0.66666666699999999</v>
      </c>
      <c r="HM417">
        <v>0.75</v>
      </c>
      <c r="HN417">
        <v>0</v>
      </c>
      <c r="HO417">
        <v>1</v>
      </c>
      <c r="HP417">
        <v>0</v>
      </c>
      <c r="HQ417">
        <v>0</v>
      </c>
      <c r="HR417">
        <v>1</v>
      </c>
      <c r="HS417">
        <v>0.5</v>
      </c>
      <c r="HT417">
        <v>1</v>
      </c>
      <c r="HU417">
        <v>1</v>
      </c>
      <c r="HV417">
        <v>0.47222222200000002</v>
      </c>
      <c r="HW417">
        <v>0.60416666699999999</v>
      </c>
      <c r="HX417">
        <v>0.5</v>
      </c>
      <c r="HY417">
        <v>0.52546296299999995</v>
      </c>
      <c r="HZ417" t="s">
        <v>8350</v>
      </c>
      <c r="IA417" t="s">
        <v>266</v>
      </c>
      <c r="IB417" t="s">
        <v>8350</v>
      </c>
      <c r="IC417">
        <v>3239.1410000000001</v>
      </c>
      <c r="ID417">
        <v>4015.3069999999998</v>
      </c>
      <c r="IE417">
        <v>4645.7139999999999</v>
      </c>
      <c r="IF417" t="s">
        <v>242</v>
      </c>
      <c r="IG417">
        <v>3239.1410000000001</v>
      </c>
    </row>
    <row r="418" spans="1:241" customFormat="1" ht="14" customHeight="1" x14ac:dyDescent="0.2">
      <c r="A418">
        <v>417</v>
      </c>
      <c r="B418">
        <v>456</v>
      </c>
      <c r="C418" s="1">
        <v>44860.727083333331</v>
      </c>
      <c r="D418" s="1">
        <v>44861.882638888892</v>
      </c>
      <c r="E418">
        <v>0</v>
      </c>
      <c r="F418" t="s">
        <v>2969</v>
      </c>
      <c r="G418">
        <v>100</v>
      </c>
      <c r="H418">
        <v>99825</v>
      </c>
      <c r="I418">
        <v>1</v>
      </c>
      <c r="J418" s="1">
        <v>44861.882638888892</v>
      </c>
      <c r="K418" t="s">
        <v>8375</v>
      </c>
      <c r="L418" t="s">
        <v>242</v>
      </c>
      <c r="M418" t="s">
        <v>242</v>
      </c>
      <c r="N418" t="s">
        <v>8376</v>
      </c>
      <c r="O418" t="s">
        <v>8377</v>
      </c>
      <c r="P418">
        <v>34.037999999999997</v>
      </c>
      <c r="Q418">
        <v>-118.45440000000001</v>
      </c>
      <c r="R418" t="s">
        <v>245</v>
      </c>
      <c r="S418" t="s">
        <v>246</v>
      </c>
      <c r="T418" t="s">
        <v>8378</v>
      </c>
      <c r="V418" t="s">
        <v>8379</v>
      </c>
      <c r="W418" t="s">
        <v>8380</v>
      </c>
      <c r="X418">
        <v>6331</v>
      </c>
      <c r="Y418" t="s">
        <v>319</v>
      </c>
      <c r="Z418" t="s">
        <v>890</v>
      </c>
      <c r="AA418">
        <v>2021</v>
      </c>
      <c r="AC418">
        <v>0</v>
      </c>
      <c r="AF418">
        <v>9</v>
      </c>
      <c r="AG418">
        <v>3</v>
      </c>
      <c r="AI418" t="s">
        <v>8381</v>
      </c>
      <c r="AJ418" s="27">
        <v>1</v>
      </c>
      <c r="AK418">
        <v>9</v>
      </c>
      <c r="AL418" s="27">
        <v>0</v>
      </c>
      <c r="AM418" s="24">
        <v>0</v>
      </c>
      <c r="AN418" s="27">
        <v>0</v>
      </c>
      <c r="AO418" s="24">
        <v>0</v>
      </c>
      <c r="AP418" s="2" t="s">
        <v>8382</v>
      </c>
      <c r="AQ418">
        <v>3</v>
      </c>
      <c r="AS418" t="s">
        <v>8381</v>
      </c>
      <c r="AT418" s="27">
        <v>1</v>
      </c>
      <c r="AU418">
        <v>9</v>
      </c>
      <c r="AV418" s="21">
        <f t="shared" si="24"/>
        <v>100</v>
      </c>
      <c r="AW418">
        <v>3</v>
      </c>
      <c r="AY418" t="s">
        <v>8381</v>
      </c>
      <c r="AZ418" s="27">
        <v>1</v>
      </c>
      <c r="BA418">
        <v>7</v>
      </c>
      <c r="BB418" s="21">
        <f t="shared" si="25"/>
        <v>77.777777777777786</v>
      </c>
      <c r="BC418">
        <v>3</v>
      </c>
      <c r="BE418" t="s">
        <v>8381</v>
      </c>
      <c r="BF418" s="27">
        <v>0.5</v>
      </c>
      <c r="BH418" t="s">
        <v>8383</v>
      </c>
      <c r="BI418">
        <v>3</v>
      </c>
      <c r="BK418" t="s">
        <v>8381</v>
      </c>
      <c r="BL418" s="27">
        <v>1</v>
      </c>
      <c r="BM418">
        <v>3</v>
      </c>
      <c r="BO418" t="s">
        <v>8381</v>
      </c>
      <c r="BP418" s="27">
        <v>1</v>
      </c>
      <c r="BQ418">
        <v>2</v>
      </c>
      <c r="BR418" s="21">
        <f t="shared" si="26"/>
        <v>22.222222222222221</v>
      </c>
      <c r="BT418">
        <v>3</v>
      </c>
      <c r="BV418" t="s">
        <v>8381</v>
      </c>
      <c r="BW418" s="27">
        <v>1</v>
      </c>
      <c r="BX418">
        <v>1</v>
      </c>
      <c r="BY418" s="21">
        <f t="shared" si="27"/>
        <v>11.111111111111111</v>
      </c>
      <c r="BZ418">
        <v>1</v>
      </c>
      <c r="CA418">
        <v>3</v>
      </c>
      <c r="CC418" t="s">
        <v>8381</v>
      </c>
      <c r="CD418" s="27">
        <v>0</v>
      </c>
      <c r="CF418" t="s">
        <v>242</v>
      </c>
      <c r="CG418" t="s">
        <v>242</v>
      </c>
      <c r="CI418" s="27">
        <v>1</v>
      </c>
      <c r="CJ418" s="2" t="s">
        <v>8384</v>
      </c>
      <c r="CK418">
        <v>1</v>
      </c>
      <c r="CM418" t="s">
        <v>8385</v>
      </c>
      <c r="CN418" s="27">
        <v>0</v>
      </c>
      <c r="CO418" s="27">
        <v>0</v>
      </c>
      <c r="CP418" t="s">
        <v>242</v>
      </c>
      <c r="CQ418" t="s">
        <v>242</v>
      </c>
      <c r="CR418" t="s">
        <v>242</v>
      </c>
      <c r="CU418" s="27">
        <v>0</v>
      </c>
      <c r="CW418" t="s">
        <v>242</v>
      </c>
      <c r="CZ418" s="27">
        <v>0</v>
      </c>
      <c r="DA418" t="s">
        <v>242</v>
      </c>
      <c r="DB418" t="s">
        <v>242</v>
      </c>
      <c r="DD418" s="27">
        <v>1</v>
      </c>
      <c r="DE418">
        <v>185.61</v>
      </c>
      <c r="DF418">
        <v>2</v>
      </c>
      <c r="DG418">
        <v>166.10552999999999</v>
      </c>
      <c r="DH418">
        <v>2</v>
      </c>
      <c r="DI418">
        <v>150.36000000000001</v>
      </c>
      <c r="DJ418">
        <v>2</v>
      </c>
      <c r="DK418" t="s">
        <v>8386</v>
      </c>
      <c r="DL418" s="27">
        <v>0</v>
      </c>
      <c r="DM418" t="s">
        <v>242</v>
      </c>
      <c r="DN418" t="s">
        <v>242</v>
      </c>
      <c r="DP418">
        <v>1</v>
      </c>
      <c r="DR418" t="s">
        <v>8385</v>
      </c>
      <c r="DS418" s="27">
        <v>0.5</v>
      </c>
      <c r="DT418" t="s">
        <v>8387</v>
      </c>
      <c r="DU418" s="27">
        <v>0</v>
      </c>
      <c r="DW418" s="27">
        <v>0</v>
      </c>
      <c r="DY418" s="27">
        <v>1</v>
      </c>
      <c r="DZ418" s="2" t="s">
        <v>8388</v>
      </c>
      <c r="EA418" s="27">
        <v>1</v>
      </c>
      <c r="EB418" t="s">
        <v>8389</v>
      </c>
      <c r="EC418" s="27">
        <v>1</v>
      </c>
      <c r="ED418" s="2" t="s">
        <v>8390</v>
      </c>
      <c r="EE418" s="27">
        <v>0.5</v>
      </c>
      <c r="EF418" t="s">
        <v>8387</v>
      </c>
      <c r="EG418" s="27">
        <v>0.5</v>
      </c>
      <c r="EH418" s="2" t="s">
        <v>8391</v>
      </c>
      <c r="EI418" s="27">
        <v>0</v>
      </c>
      <c r="EK418" s="27">
        <v>0</v>
      </c>
      <c r="EM418">
        <v>1</v>
      </c>
      <c r="EO418" t="s">
        <v>8385</v>
      </c>
      <c r="EP418" s="27">
        <v>0</v>
      </c>
      <c r="EQ418" t="s">
        <v>242</v>
      </c>
      <c r="ER418" t="s">
        <v>242</v>
      </c>
      <c r="EU418" t="s">
        <v>242</v>
      </c>
      <c r="EV418" t="s">
        <v>242</v>
      </c>
      <c r="EX418" s="27">
        <v>0</v>
      </c>
      <c r="EY418" t="s">
        <v>242</v>
      </c>
      <c r="FA418" s="27">
        <v>0</v>
      </c>
      <c r="FB418" t="s">
        <v>242</v>
      </c>
      <c r="FD418" s="27">
        <v>0</v>
      </c>
      <c r="FE418" t="s">
        <v>242</v>
      </c>
      <c r="FG418" s="27">
        <v>0</v>
      </c>
      <c r="FH418" t="s">
        <v>242</v>
      </c>
      <c r="FJ418" t="s">
        <v>242</v>
      </c>
      <c r="FM418" s="27">
        <v>0</v>
      </c>
      <c r="FN418" t="s">
        <v>242</v>
      </c>
      <c r="FO418" t="s">
        <v>242</v>
      </c>
      <c r="FP418" t="s">
        <v>242</v>
      </c>
      <c r="FR418" s="27">
        <v>1</v>
      </c>
      <c r="FS418">
        <v>45.8</v>
      </c>
      <c r="FT418">
        <v>2</v>
      </c>
      <c r="FU418" s="2" t="s">
        <v>8392</v>
      </c>
      <c r="FV418" s="27">
        <v>1</v>
      </c>
      <c r="FW418">
        <v>7.3</v>
      </c>
      <c r="FX418">
        <v>9.4</v>
      </c>
      <c r="FY418">
        <v>63.19</v>
      </c>
      <c r="FZ418">
        <v>15.86</v>
      </c>
      <c r="GA418">
        <v>0.19700000000000001</v>
      </c>
      <c r="GB418">
        <v>6.5799999999999997E-2</v>
      </c>
      <c r="GC418">
        <v>1.119</v>
      </c>
      <c r="GD418">
        <v>1</v>
      </c>
      <c r="GF418">
        <v>1</v>
      </c>
      <c r="GH418" t="s">
        <v>8385</v>
      </c>
      <c r="GI418" s="27">
        <v>0</v>
      </c>
      <c r="GJ418" t="s">
        <v>242</v>
      </c>
      <c r="GK418" t="s">
        <v>242</v>
      </c>
      <c r="GM418" t="s">
        <v>242</v>
      </c>
      <c r="GP418" s="27">
        <v>1</v>
      </c>
      <c r="GQ418">
        <v>58.6</v>
      </c>
      <c r="GR418" t="s">
        <v>8393</v>
      </c>
      <c r="GT418">
        <v>3</v>
      </c>
      <c r="GV418" t="s">
        <v>8394</v>
      </c>
      <c r="GW418" s="27">
        <v>0</v>
      </c>
      <c r="GY418" s="27">
        <v>0</v>
      </c>
      <c r="HA418" t="s">
        <v>242</v>
      </c>
      <c r="HD418" s="27">
        <v>0.5</v>
      </c>
      <c r="HE418" s="2" t="s">
        <v>8395</v>
      </c>
      <c r="HF418">
        <v>2</v>
      </c>
      <c r="HH418" t="s">
        <v>8396</v>
      </c>
      <c r="HI418">
        <v>0.61111111100000004</v>
      </c>
      <c r="HJ418">
        <v>1</v>
      </c>
      <c r="HK418">
        <v>0</v>
      </c>
      <c r="HL418">
        <v>0.33333333300000001</v>
      </c>
      <c r="HM418">
        <v>0.45</v>
      </c>
      <c r="HN418">
        <v>0</v>
      </c>
      <c r="HO418">
        <v>0</v>
      </c>
      <c r="HP418">
        <v>0.66666666699999999</v>
      </c>
      <c r="HQ418">
        <v>0</v>
      </c>
      <c r="HR418">
        <v>1</v>
      </c>
      <c r="HS418">
        <v>0</v>
      </c>
      <c r="HT418">
        <v>0.5</v>
      </c>
      <c r="HU418">
        <v>1</v>
      </c>
      <c r="HV418">
        <v>0.53703703700000005</v>
      </c>
      <c r="HW418">
        <v>0.195833333</v>
      </c>
      <c r="HX418">
        <v>0.43333333299999999</v>
      </c>
      <c r="HY418">
        <v>0.388734568</v>
      </c>
      <c r="HZ418" t="s">
        <v>8397</v>
      </c>
      <c r="IA418" t="s">
        <v>266</v>
      </c>
      <c r="IB418" t="s">
        <v>8378</v>
      </c>
      <c r="IC418">
        <v>8273.2690000000002</v>
      </c>
      <c r="ID418">
        <v>9647.8690000000006</v>
      </c>
      <c r="IE418">
        <v>11920.507</v>
      </c>
      <c r="IF418">
        <v>12122</v>
      </c>
      <c r="IG418">
        <v>8273.2690000000002</v>
      </c>
    </row>
    <row r="419" spans="1:241" customFormat="1" ht="14" customHeight="1" x14ac:dyDescent="0.2">
      <c r="A419">
        <v>418</v>
      </c>
      <c r="B419">
        <v>457</v>
      </c>
      <c r="C419" s="1">
        <v>44862.911805555559</v>
      </c>
      <c r="D419" s="1">
        <v>44863.34652777778</v>
      </c>
      <c r="E419">
        <v>0</v>
      </c>
      <c r="F419" t="s">
        <v>6889</v>
      </c>
      <c r="G419">
        <v>100</v>
      </c>
      <c r="H419">
        <v>37576</v>
      </c>
      <c r="I419">
        <v>1</v>
      </c>
      <c r="J419" s="1">
        <v>44863.34652777778</v>
      </c>
      <c r="K419" t="s">
        <v>8398</v>
      </c>
      <c r="L419" t="s">
        <v>242</v>
      </c>
      <c r="M419" t="s">
        <v>242</v>
      </c>
      <c r="N419" t="s">
        <v>8399</v>
      </c>
      <c r="O419" t="s">
        <v>8400</v>
      </c>
      <c r="P419">
        <v>34.170499999999997</v>
      </c>
      <c r="Q419">
        <v>-117.51819999999999</v>
      </c>
      <c r="R419" t="s">
        <v>245</v>
      </c>
      <c r="S419" t="s">
        <v>246</v>
      </c>
      <c r="T419" t="s">
        <v>8401</v>
      </c>
      <c r="V419" t="s">
        <v>8402</v>
      </c>
      <c r="W419">
        <v>758849103</v>
      </c>
      <c r="X419">
        <v>6798</v>
      </c>
      <c r="Y419" t="s">
        <v>659</v>
      </c>
      <c r="Z419" t="s">
        <v>660</v>
      </c>
      <c r="AA419">
        <v>2021</v>
      </c>
      <c r="AC419">
        <v>0.5</v>
      </c>
      <c r="AD419">
        <v>6</v>
      </c>
      <c r="AF419">
        <v>11</v>
      </c>
      <c r="AG419">
        <v>3</v>
      </c>
      <c r="AI419" t="s">
        <v>8403</v>
      </c>
      <c r="AJ419" s="27">
        <v>1</v>
      </c>
      <c r="AK419">
        <v>11</v>
      </c>
      <c r="AL419" s="27">
        <v>0</v>
      </c>
      <c r="AM419" s="24">
        <v>0</v>
      </c>
      <c r="AN419" s="27">
        <v>1</v>
      </c>
      <c r="AO419">
        <v>8</v>
      </c>
      <c r="AP419" s="2" t="s">
        <v>8404</v>
      </c>
      <c r="AQ419">
        <v>3</v>
      </c>
      <c r="AS419" t="s">
        <v>8403</v>
      </c>
      <c r="AT419" s="27">
        <v>1</v>
      </c>
      <c r="AU419">
        <v>9</v>
      </c>
      <c r="AV419" s="21">
        <f t="shared" si="24"/>
        <v>81.818181818181827</v>
      </c>
      <c r="AW419">
        <v>3</v>
      </c>
      <c r="AY419" t="s">
        <v>8403</v>
      </c>
      <c r="AZ419" s="27">
        <v>1</v>
      </c>
      <c r="BA419">
        <v>9</v>
      </c>
      <c r="BB419" s="21">
        <f t="shared" si="25"/>
        <v>81.818181818181827</v>
      </c>
      <c r="BC419">
        <v>3</v>
      </c>
      <c r="BE419" t="s">
        <v>8403</v>
      </c>
      <c r="BF419" s="27">
        <v>1</v>
      </c>
      <c r="BG419">
        <v>10</v>
      </c>
      <c r="BI419">
        <v>3</v>
      </c>
      <c r="BK419" t="s">
        <v>8403</v>
      </c>
      <c r="BL419" s="27">
        <v>1</v>
      </c>
      <c r="BM419">
        <v>3</v>
      </c>
      <c r="BO419" t="s">
        <v>8403</v>
      </c>
      <c r="BP419" s="27">
        <v>1</v>
      </c>
      <c r="BQ419">
        <v>3</v>
      </c>
      <c r="BR419" s="21">
        <f t="shared" si="26"/>
        <v>27.27272727272727</v>
      </c>
      <c r="BT419">
        <v>3</v>
      </c>
      <c r="BV419" t="s">
        <v>8403</v>
      </c>
      <c r="BW419" s="27">
        <v>1</v>
      </c>
      <c r="BX419">
        <v>4</v>
      </c>
      <c r="BY419" s="21">
        <f t="shared" si="27"/>
        <v>36.363636363636367</v>
      </c>
      <c r="BZ419">
        <v>2</v>
      </c>
      <c r="CA419">
        <v>3</v>
      </c>
      <c r="CC419" t="s">
        <v>8403</v>
      </c>
      <c r="CD419" s="27">
        <v>0</v>
      </c>
      <c r="CF419" t="s">
        <v>242</v>
      </c>
      <c r="CG419" t="s">
        <v>242</v>
      </c>
      <c r="CI419" s="27">
        <v>1</v>
      </c>
      <c r="CJ419" s="2" t="s">
        <v>8405</v>
      </c>
      <c r="CK419">
        <v>2</v>
      </c>
      <c r="CM419" t="s">
        <v>8406</v>
      </c>
      <c r="CN419" s="27">
        <v>1</v>
      </c>
      <c r="CO419" s="27">
        <v>0.5</v>
      </c>
      <c r="CP419" t="s">
        <v>242</v>
      </c>
      <c r="CQ419" t="s">
        <v>242</v>
      </c>
      <c r="CR419" t="s">
        <v>242</v>
      </c>
      <c r="CS419" s="2" t="s">
        <v>8407</v>
      </c>
      <c r="CT419" t="s">
        <v>8408</v>
      </c>
      <c r="CU419" s="27">
        <v>1</v>
      </c>
      <c r="CV419" s="2" t="s">
        <v>8409</v>
      </c>
      <c r="CW419">
        <v>1</v>
      </c>
      <c r="CY419" t="s">
        <v>8410</v>
      </c>
      <c r="CZ419" s="27">
        <v>1</v>
      </c>
      <c r="DA419">
        <v>1943</v>
      </c>
      <c r="DB419">
        <v>2</v>
      </c>
      <c r="DD419" s="27">
        <v>1</v>
      </c>
      <c r="DE419">
        <v>22729</v>
      </c>
      <c r="DF419">
        <v>2</v>
      </c>
      <c r="DG419" s="5">
        <v>24089</v>
      </c>
      <c r="DH419">
        <v>2</v>
      </c>
      <c r="DI419" t="s">
        <v>242</v>
      </c>
      <c r="DJ419" t="s">
        <v>242</v>
      </c>
      <c r="DL419" s="27">
        <v>1</v>
      </c>
      <c r="DM419">
        <v>370786</v>
      </c>
      <c r="DN419">
        <v>2</v>
      </c>
      <c r="DP419">
        <v>1</v>
      </c>
      <c r="DR419" t="s">
        <v>8410</v>
      </c>
      <c r="DS419" s="27">
        <v>1</v>
      </c>
      <c r="DT419" s="2" t="s">
        <v>8411</v>
      </c>
      <c r="DU419" s="27">
        <v>1</v>
      </c>
      <c r="DV419" s="2" t="s">
        <v>8412</v>
      </c>
      <c r="DW419" s="27">
        <v>0.5</v>
      </c>
      <c r="DX419" s="2" t="s">
        <v>8413</v>
      </c>
      <c r="DY419" s="27">
        <v>1</v>
      </c>
      <c r="DZ419" s="2" t="s">
        <v>8414</v>
      </c>
      <c r="EA419" s="27">
        <v>1</v>
      </c>
      <c r="EB419" s="2" t="s">
        <v>8415</v>
      </c>
      <c r="EC419" s="27">
        <v>1</v>
      </c>
      <c r="ED419" s="2" t="s">
        <v>8416</v>
      </c>
      <c r="EE419" s="27">
        <v>1</v>
      </c>
      <c r="EF419" s="2" t="s">
        <v>8417</v>
      </c>
      <c r="EG419" s="27">
        <v>0</v>
      </c>
      <c r="EI419" s="27">
        <v>1</v>
      </c>
      <c r="EJ419" s="2" t="s">
        <v>8418</v>
      </c>
      <c r="EK419" s="27">
        <v>0</v>
      </c>
      <c r="EM419">
        <v>5</v>
      </c>
      <c r="EN419" t="s">
        <v>8419</v>
      </c>
      <c r="EO419" t="s">
        <v>8420</v>
      </c>
      <c r="EP419" s="27">
        <v>0</v>
      </c>
      <c r="EQ419" t="s">
        <v>242</v>
      </c>
      <c r="ER419" t="s">
        <v>242</v>
      </c>
      <c r="EU419" t="s">
        <v>242</v>
      </c>
      <c r="EV419" t="s">
        <v>242</v>
      </c>
      <c r="EX419" s="27">
        <v>1</v>
      </c>
      <c r="EY419">
        <v>1678.0640000000001</v>
      </c>
      <c r="EZ419" t="s">
        <v>8421</v>
      </c>
      <c r="FA419" s="27">
        <v>1</v>
      </c>
      <c r="FB419">
        <v>54</v>
      </c>
      <c r="FD419" s="27">
        <v>1</v>
      </c>
      <c r="FE419">
        <v>1678.0640000000001</v>
      </c>
      <c r="FF419" t="s">
        <v>8422</v>
      </c>
      <c r="FG419" s="27">
        <v>0</v>
      </c>
      <c r="FH419" t="s">
        <v>242</v>
      </c>
      <c r="FJ419">
        <v>1</v>
      </c>
      <c r="FL419" t="s">
        <v>8410</v>
      </c>
      <c r="FM419" s="27">
        <v>1</v>
      </c>
      <c r="FN419">
        <v>13</v>
      </c>
      <c r="FO419">
        <v>63</v>
      </c>
      <c r="FP419">
        <v>24</v>
      </c>
      <c r="FR419" s="27">
        <v>1</v>
      </c>
      <c r="FS419">
        <v>56</v>
      </c>
      <c r="FT419">
        <v>3</v>
      </c>
      <c r="FV419" s="27">
        <v>1</v>
      </c>
      <c r="FW419">
        <v>7</v>
      </c>
      <c r="FX419">
        <v>9</v>
      </c>
      <c r="FY419">
        <v>74</v>
      </c>
      <c r="FZ419">
        <v>7</v>
      </c>
      <c r="GA419" t="s">
        <v>242</v>
      </c>
      <c r="GB419" t="s">
        <v>242</v>
      </c>
      <c r="GC419" t="s">
        <v>242</v>
      </c>
      <c r="GD419">
        <v>3</v>
      </c>
      <c r="GE419" t="s">
        <v>8423</v>
      </c>
      <c r="GF419">
        <v>1</v>
      </c>
      <c r="GH419" t="s">
        <v>8410</v>
      </c>
      <c r="GI419" s="27">
        <v>0</v>
      </c>
      <c r="GJ419" t="s">
        <v>242</v>
      </c>
      <c r="GK419" t="s">
        <v>242</v>
      </c>
      <c r="GM419" t="s">
        <v>242</v>
      </c>
      <c r="GP419" s="27">
        <v>1</v>
      </c>
      <c r="GQ419">
        <v>63</v>
      </c>
      <c r="GR419" t="s">
        <v>8424</v>
      </c>
      <c r="GT419">
        <v>3</v>
      </c>
      <c r="GV419" t="s">
        <v>8403</v>
      </c>
      <c r="GW419" s="27">
        <v>0</v>
      </c>
      <c r="GY419" s="27">
        <v>0</v>
      </c>
      <c r="HA419" t="s">
        <v>242</v>
      </c>
      <c r="HD419" s="27">
        <v>0.5</v>
      </c>
      <c r="HE419" t="s">
        <v>8425</v>
      </c>
      <c r="HF419">
        <v>1</v>
      </c>
      <c r="HH419" t="s">
        <v>8410</v>
      </c>
      <c r="HI419">
        <v>0.77777777800000003</v>
      </c>
      <c r="HJ419">
        <v>1</v>
      </c>
      <c r="HK419">
        <v>0.75</v>
      </c>
      <c r="HL419">
        <v>1</v>
      </c>
      <c r="HM419">
        <v>0.75</v>
      </c>
      <c r="HN419">
        <v>0</v>
      </c>
      <c r="HO419">
        <v>0.75</v>
      </c>
      <c r="HP419">
        <v>1</v>
      </c>
      <c r="HQ419">
        <v>0</v>
      </c>
      <c r="HR419">
        <v>1</v>
      </c>
      <c r="HS419">
        <v>0</v>
      </c>
      <c r="HT419">
        <v>0.5</v>
      </c>
      <c r="HU419">
        <v>1</v>
      </c>
      <c r="HV419">
        <v>0.842592593</v>
      </c>
      <c r="HW419">
        <v>0.625</v>
      </c>
      <c r="HX419">
        <v>0.5</v>
      </c>
      <c r="HY419">
        <v>0.65586419799999995</v>
      </c>
      <c r="HZ419" t="s">
        <v>8401</v>
      </c>
      <c r="IA419" t="s">
        <v>266</v>
      </c>
      <c r="IB419" t="s">
        <v>8401</v>
      </c>
      <c r="IC419">
        <v>1229.653</v>
      </c>
      <c r="ID419">
        <v>1130.692</v>
      </c>
      <c r="IE419">
        <v>1314.7529999999999</v>
      </c>
      <c r="IF419">
        <v>1391.0429999999999</v>
      </c>
      <c r="IG419">
        <v>1229.653</v>
      </c>
    </row>
    <row r="420" spans="1:241" customFormat="1" ht="14" customHeight="1" x14ac:dyDescent="0.2">
      <c r="A420">
        <v>419</v>
      </c>
      <c r="B420">
        <v>458</v>
      </c>
      <c r="C420" s="1">
        <v>44871.960416666669</v>
      </c>
      <c r="D420" s="1">
        <v>44874.944444444445</v>
      </c>
      <c r="E420">
        <v>0</v>
      </c>
      <c r="F420" t="s">
        <v>2969</v>
      </c>
      <c r="G420">
        <v>100</v>
      </c>
      <c r="H420">
        <v>257832</v>
      </c>
      <c r="I420">
        <v>1</v>
      </c>
      <c r="J420" s="1">
        <v>44874.944444444445</v>
      </c>
      <c r="K420" t="s">
        <v>8426</v>
      </c>
      <c r="L420" t="s">
        <v>242</v>
      </c>
      <c r="M420" t="s">
        <v>242</v>
      </c>
      <c r="N420" t="s">
        <v>8427</v>
      </c>
      <c r="O420" t="s">
        <v>8428</v>
      </c>
      <c r="P420">
        <v>34.037999999999997</v>
      </c>
      <c r="Q420">
        <v>-118.45440000000001</v>
      </c>
      <c r="R420" t="s">
        <v>245</v>
      </c>
      <c r="S420" t="s">
        <v>246</v>
      </c>
      <c r="T420" t="s">
        <v>8429</v>
      </c>
      <c r="V420" t="s">
        <v>8430</v>
      </c>
      <c r="W420" t="s">
        <v>8431</v>
      </c>
      <c r="X420">
        <v>6021</v>
      </c>
      <c r="Y420" t="s">
        <v>319</v>
      </c>
      <c r="Z420" t="s">
        <v>913</v>
      </c>
      <c r="AA420">
        <v>2021</v>
      </c>
      <c r="AC420">
        <v>0.5</v>
      </c>
      <c r="AD420">
        <v>4</v>
      </c>
      <c r="AF420">
        <v>11</v>
      </c>
      <c r="AG420">
        <v>1</v>
      </c>
      <c r="AI420" t="s">
        <v>8432</v>
      </c>
      <c r="AJ420" s="27">
        <v>1</v>
      </c>
      <c r="AK420">
        <v>7</v>
      </c>
      <c r="AL420" s="27">
        <v>1</v>
      </c>
      <c r="AM420">
        <v>8</v>
      </c>
      <c r="AN420" s="27">
        <v>1</v>
      </c>
      <c r="AO420">
        <v>11</v>
      </c>
      <c r="AP420" s="2" t="s">
        <v>8433</v>
      </c>
      <c r="AQ420">
        <v>3</v>
      </c>
      <c r="AS420" t="s">
        <v>8434</v>
      </c>
      <c r="AT420" s="27">
        <v>1</v>
      </c>
      <c r="AU420">
        <v>10</v>
      </c>
      <c r="AV420" s="21">
        <f t="shared" si="24"/>
        <v>90.909090909090907</v>
      </c>
      <c r="AW420">
        <v>3</v>
      </c>
      <c r="AY420" t="s">
        <v>8434</v>
      </c>
      <c r="AZ420" s="27">
        <v>1</v>
      </c>
      <c r="BA420">
        <v>10</v>
      </c>
      <c r="BB420" s="21">
        <f t="shared" si="25"/>
        <v>90.909090909090907</v>
      </c>
      <c r="BC420">
        <v>3</v>
      </c>
      <c r="BE420" t="s">
        <v>8434</v>
      </c>
      <c r="BF420" s="27">
        <v>1</v>
      </c>
      <c r="BG420">
        <v>8</v>
      </c>
      <c r="BI420">
        <v>3</v>
      </c>
      <c r="BK420" t="s">
        <v>8434</v>
      </c>
      <c r="BL420" s="27">
        <v>1</v>
      </c>
      <c r="BM420">
        <v>3</v>
      </c>
      <c r="BO420" t="s">
        <v>8434</v>
      </c>
      <c r="BP420" s="27">
        <v>1</v>
      </c>
      <c r="BQ420">
        <v>3</v>
      </c>
      <c r="BR420" s="21">
        <f t="shared" si="26"/>
        <v>27.27272727272727</v>
      </c>
      <c r="BT420">
        <v>1</v>
      </c>
      <c r="BV420" t="s">
        <v>8432</v>
      </c>
      <c r="BW420" s="27">
        <v>1</v>
      </c>
      <c r="BX420">
        <v>5</v>
      </c>
      <c r="BY420" s="21">
        <f t="shared" si="27"/>
        <v>45.454545454545453</v>
      </c>
      <c r="BZ420">
        <v>2</v>
      </c>
      <c r="CA420">
        <v>1</v>
      </c>
      <c r="CC420" t="s">
        <v>8432</v>
      </c>
      <c r="CD420" s="27">
        <v>0</v>
      </c>
      <c r="CF420" t="s">
        <v>242</v>
      </c>
      <c r="CG420" t="s">
        <v>242</v>
      </c>
      <c r="CI420" s="27">
        <v>1</v>
      </c>
      <c r="CJ420" s="2" t="s">
        <v>8435</v>
      </c>
      <c r="CK420">
        <v>1</v>
      </c>
      <c r="CM420" t="s">
        <v>8432</v>
      </c>
      <c r="CN420" s="27">
        <v>0</v>
      </c>
      <c r="CO420" s="27">
        <v>0.5</v>
      </c>
      <c r="CP420" t="s">
        <v>242</v>
      </c>
      <c r="CQ420" t="s">
        <v>242</v>
      </c>
      <c r="CR420" t="s">
        <v>242</v>
      </c>
      <c r="CS420" s="2" t="s">
        <v>8436</v>
      </c>
      <c r="CU420" s="27">
        <v>1</v>
      </c>
      <c r="CV420" s="2" t="s">
        <v>8437</v>
      </c>
      <c r="CW420">
        <v>1</v>
      </c>
      <c r="CY420" t="s">
        <v>8432</v>
      </c>
      <c r="CZ420" s="27">
        <v>1</v>
      </c>
      <c r="DA420">
        <v>4800</v>
      </c>
      <c r="DB420">
        <v>2</v>
      </c>
      <c r="DD420" s="27">
        <v>1</v>
      </c>
      <c r="DE420">
        <v>56715</v>
      </c>
      <c r="DF420">
        <v>2</v>
      </c>
      <c r="DG420">
        <v>60517</v>
      </c>
      <c r="DH420">
        <v>2</v>
      </c>
      <c r="DI420" t="s">
        <v>242</v>
      </c>
      <c r="DJ420" t="s">
        <v>242</v>
      </c>
      <c r="DL420" s="27">
        <v>1</v>
      </c>
      <c r="DM420">
        <v>2452</v>
      </c>
      <c r="DN420">
        <v>2</v>
      </c>
      <c r="DP420">
        <v>1</v>
      </c>
      <c r="DR420" t="s">
        <v>8432</v>
      </c>
      <c r="DS420" s="27">
        <v>1</v>
      </c>
      <c r="DT420" s="2" t="s">
        <v>8438</v>
      </c>
      <c r="DU420" s="27">
        <v>1</v>
      </c>
      <c r="DV420" s="2" t="s">
        <v>8439</v>
      </c>
      <c r="DW420" s="27">
        <v>0</v>
      </c>
      <c r="DY420" s="27">
        <v>1</v>
      </c>
      <c r="DZ420" t="s">
        <v>8440</v>
      </c>
      <c r="EA420" s="27">
        <v>1</v>
      </c>
      <c r="EB420" s="2" t="s">
        <v>8441</v>
      </c>
      <c r="EC420" s="27">
        <v>1</v>
      </c>
      <c r="ED420" t="s">
        <v>8442</v>
      </c>
      <c r="EE420" s="27">
        <v>1</v>
      </c>
      <c r="EF420" s="2" t="s">
        <v>8443</v>
      </c>
      <c r="EG420" s="27">
        <v>1</v>
      </c>
      <c r="EH420" t="s">
        <v>8444</v>
      </c>
      <c r="EI420" s="27">
        <v>1</v>
      </c>
      <c r="EJ420" t="s">
        <v>8445</v>
      </c>
      <c r="EK420" s="27">
        <v>1</v>
      </c>
      <c r="EL420" s="2" t="s">
        <v>8446</v>
      </c>
      <c r="EM420">
        <v>5</v>
      </c>
      <c r="EN420" t="s">
        <v>2042</v>
      </c>
      <c r="EO420" t="s">
        <v>8447</v>
      </c>
      <c r="EP420" s="27">
        <v>0</v>
      </c>
      <c r="EQ420" t="s">
        <v>242</v>
      </c>
      <c r="ER420" t="s">
        <v>242</v>
      </c>
      <c r="EU420" t="s">
        <v>242</v>
      </c>
      <c r="EV420" t="s">
        <v>242</v>
      </c>
      <c r="EX420" s="27">
        <v>0</v>
      </c>
      <c r="EY420" t="s">
        <v>242</v>
      </c>
      <c r="FA420" s="27">
        <v>0</v>
      </c>
      <c r="FB420" t="s">
        <v>242</v>
      </c>
      <c r="FD420" s="27">
        <v>0</v>
      </c>
      <c r="FE420" t="s">
        <v>242</v>
      </c>
      <c r="FG420" s="27">
        <v>0</v>
      </c>
      <c r="FH420" t="s">
        <v>242</v>
      </c>
      <c r="FJ420" t="s">
        <v>242</v>
      </c>
      <c r="FM420" s="27">
        <v>0</v>
      </c>
      <c r="FN420" t="s">
        <v>242</v>
      </c>
      <c r="FO420" t="s">
        <v>242</v>
      </c>
      <c r="FP420" t="s">
        <v>242</v>
      </c>
      <c r="FR420" s="27">
        <v>1</v>
      </c>
      <c r="FS420">
        <v>62.4</v>
      </c>
      <c r="FT420">
        <v>3</v>
      </c>
      <c r="FV420" s="27">
        <v>1</v>
      </c>
      <c r="FW420">
        <v>22.6</v>
      </c>
      <c r="FX420">
        <v>8.4</v>
      </c>
      <c r="FY420">
        <v>64.099999999999994</v>
      </c>
      <c r="FZ420">
        <v>2.57</v>
      </c>
      <c r="GA420">
        <v>0.3</v>
      </c>
      <c r="GB420">
        <v>0.43</v>
      </c>
      <c r="GC420">
        <v>1.5</v>
      </c>
      <c r="GD420">
        <v>3</v>
      </c>
      <c r="GF420">
        <v>1</v>
      </c>
      <c r="GH420" t="s">
        <v>8432</v>
      </c>
      <c r="GI420" s="27">
        <v>0</v>
      </c>
      <c r="GJ420" t="s">
        <v>242</v>
      </c>
      <c r="GK420" t="s">
        <v>242</v>
      </c>
      <c r="GM420" t="s">
        <v>242</v>
      </c>
      <c r="GP420" s="27">
        <v>1</v>
      </c>
      <c r="GQ420">
        <v>169</v>
      </c>
      <c r="GR420" t="s">
        <v>8448</v>
      </c>
      <c r="GT420">
        <v>3</v>
      </c>
      <c r="GV420" t="s">
        <v>8434</v>
      </c>
      <c r="GW420" s="27">
        <v>0</v>
      </c>
      <c r="GY420" s="27">
        <v>0</v>
      </c>
      <c r="HA420" t="s">
        <v>242</v>
      </c>
      <c r="HD420" s="27">
        <v>1</v>
      </c>
      <c r="HE420" s="2" t="s">
        <v>8449</v>
      </c>
      <c r="HF420">
        <v>1</v>
      </c>
      <c r="HH420" t="s">
        <v>8450</v>
      </c>
      <c r="HI420">
        <v>0.88888888899999996</v>
      </c>
      <c r="HJ420">
        <v>1</v>
      </c>
      <c r="HK420">
        <v>0.75</v>
      </c>
      <c r="HL420">
        <v>1</v>
      </c>
      <c r="HM420">
        <v>0.9</v>
      </c>
      <c r="HN420">
        <v>0</v>
      </c>
      <c r="HO420">
        <v>0</v>
      </c>
      <c r="HP420">
        <v>0.66666666699999999</v>
      </c>
      <c r="HQ420">
        <v>0</v>
      </c>
      <c r="HR420">
        <v>1</v>
      </c>
      <c r="HS420">
        <v>0</v>
      </c>
      <c r="HT420">
        <v>1</v>
      </c>
      <c r="HU420">
        <v>1</v>
      </c>
      <c r="HV420">
        <v>0.87962963000000005</v>
      </c>
      <c r="HW420">
        <v>0.47499999999999998</v>
      </c>
      <c r="HX420">
        <v>0.53333333299999997</v>
      </c>
      <c r="HY420">
        <v>0.62932098800000003</v>
      </c>
      <c r="HZ420" t="s">
        <v>8429</v>
      </c>
      <c r="IA420" t="s">
        <v>266</v>
      </c>
      <c r="IB420" t="s">
        <v>8429</v>
      </c>
      <c r="IC420">
        <v>6755</v>
      </c>
      <c r="ID420">
        <v>6630</v>
      </c>
      <c r="IE420">
        <v>6587</v>
      </c>
      <c r="IF420">
        <v>7481</v>
      </c>
      <c r="IG420">
        <v>6755</v>
      </c>
    </row>
    <row r="421" spans="1:241" customFormat="1" ht="14" customHeight="1" x14ac:dyDescent="0.2">
      <c r="A421">
        <v>420</v>
      </c>
      <c r="B421">
        <v>459</v>
      </c>
      <c r="C421" s="1">
        <v>44876.50277777778</v>
      </c>
      <c r="D421" s="1">
        <v>44876.506944444445</v>
      </c>
      <c r="E421">
        <v>0</v>
      </c>
      <c r="F421" t="s">
        <v>240</v>
      </c>
      <c r="G421">
        <v>100</v>
      </c>
      <c r="H421">
        <v>329</v>
      </c>
      <c r="I421">
        <v>1</v>
      </c>
      <c r="J421" s="1">
        <v>44876.506944444445</v>
      </c>
      <c r="K421" t="s">
        <v>8451</v>
      </c>
      <c r="L421" t="s">
        <v>242</v>
      </c>
      <c r="M421" t="s">
        <v>242</v>
      </c>
      <c r="N421" t="s">
        <v>8452</v>
      </c>
      <c r="O421" t="s">
        <v>8453</v>
      </c>
      <c r="P421">
        <v>34.029000000000003</v>
      </c>
      <c r="Q421">
        <v>-118.40049999999999</v>
      </c>
      <c r="R421" t="s">
        <v>245</v>
      </c>
      <c r="S421" t="s">
        <v>246</v>
      </c>
      <c r="T421" t="s">
        <v>8454</v>
      </c>
      <c r="V421" t="s">
        <v>8455</v>
      </c>
      <c r="W421">
        <v>459200101</v>
      </c>
      <c r="X421">
        <v>7370</v>
      </c>
      <c r="Y421" t="s">
        <v>297</v>
      </c>
      <c r="Z421" t="s">
        <v>765</v>
      </c>
      <c r="AA421">
        <v>2019</v>
      </c>
      <c r="AC421">
        <v>0</v>
      </c>
      <c r="AF421">
        <v>13</v>
      </c>
      <c r="AG421" t="s">
        <v>242</v>
      </c>
      <c r="AJ421" s="27">
        <v>0</v>
      </c>
      <c r="AK421" s="24">
        <v>0</v>
      </c>
      <c r="AL421" s="27">
        <v>0</v>
      </c>
      <c r="AM421" s="24">
        <v>0</v>
      </c>
      <c r="AN421" s="27">
        <v>0</v>
      </c>
      <c r="AO421" s="24">
        <v>0</v>
      </c>
      <c r="AP421" t="s">
        <v>8456</v>
      </c>
      <c r="AQ421" t="s">
        <v>242</v>
      </c>
      <c r="AT421" s="27">
        <v>1</v>
      </c>
      <c r="AU421">
        <v>1</v>
      </c>
      <c r="AV421" s="21">
        <f t="shared" si="24"/>
        <v>7.6923076923076925</v>
      </c>
      <c r="AW421">
        <v>2</v>
      </c>
      <c r="AZ421" s="27">
        <v>1</v>
      </c>
      <c r="BA421">
        <v>2</v>
      </c>
      <c r="BB421" s="21">
        <f t="shared" si="25"/>
        <v>15.384615384615385</v>
      </c>
      <c r="BC421" t="s">
        <v>242</v>
      </c>
      <c r="BF421" s="27">
        <v>1</v>
      </c>
      <c r="BI421">
        <v>2</v>
      </c>
      <c r="BL421" s="27">
        <v>1</v>
      </c>
      <c r="BM421">
        <v>2</v>
      </c>
      <c r="BP421" s="27">
        <v>1</v>
      </c>
      <c r="BQ421">
        <v>2</v>
      </c>
      <c r="BR421" s="21">
        <f t="shared" si="26"/>
        <v>15.384615384615385</v>
      </c>
      <c r="BS421" t="s">
        <v>8457</v>
      </c>
      <c r="BT421">
        <v>1</v>
      </c>
      <c r="BW421" s="27">
        <v>0</v>
      </c>
      <c r="BX421" s="24" t="s">
        <v>242</v>
      </c>
      <c r="BY421" s="21" t="s">
        <v>242</v>
      </c>
      <c r="BZ421" t="s">
        <v>242</v>
      </c>
      <c r="CA421" t="s">
        <v>242</v>
      </c>
      <c r="CD421" s="27">
        <v>0</v>
      </c>
      <c r="CF421" t="s">
        <v>242</v>
      </c>
      <c r="CG421" t="s">
        <v>242</v>
      </c>
      <c r="CI421" s="27">
        <v>0.5</v>
      </c>
      <c r="CJ421" s="2" t="s">
        <v>8458</v>
      </c>
      <c r="CK421" t="s">
        <v>242</v>
      </c>
      <c r="CN421" s="27">
        <v>0</v>
      </c>
      <c r="CO421" s="27">
        <v>0.5</v>
      </c>
      <c r="CP421">
        <v>100</v>
      </c>
      <c r="CQ421">
        <v>100</v>
      </c>
      <c r="CR421" t="s">
        <v>242</v>
      </c>
      <c r="CS421" s="2" t="s">
        <v>8459</v>
      </c>
      <c r="CU421" s="27" t="s">
        <v>242</v>
      </c>
      <c r="CW421">
        <v>1</v>
      </c>
      <c r="CZ421" s="27">
        <v>1</v>
      </c>
      <c r="DA421">
        <v>117723</v>
      </c>
      <c r="DB421">
        <v>2</v>
      </c>
      <c r="DD421" s="27">
        <v>1</v>
      </c>
      <c r="DE421">
        <v>827369</v>
      </c>
      <c r="DF421">
        <v>2</v>
      </c>
      <c r="DG421">
        <v>987066</v>
      </c>
      <c r="DH421">
        <v>2</v>
      </c>
      <c r="DI421" t="s">
        <v>242</v>
      </c>
      <c r="DJ421" t="s">
        <v>242</v>
      </c>
      <c r="DL421" s="27">
        <v>1</v>
      </c>
      <c r="DM421">
        <v>1158414</v>
      </c>
      <c r="DN421">
        <v>2</v>
      </c>
      <c r="DP421">
        <v>4</v>
      </c>
      <c r="DS421" s="27">
        <v>1</v>
      </c>
      <c r="DT421" s="2" t="s">
        <v>8460</v>
      </c>
      <c r="DU421" s="27">
        <v>1</v>
      </c>
      <c r="DV421" s="2" t="s">
        <v>8461</v>
      </c>
      <c r="DW421" s="27">
        <v>1</v>
      </c>
      <c r="DX421" t="s">
        <v>8462</v>
      </c>
      <c r="DY421" s="27">
        <v>1</v>
      </c>
      <c r="DZ421" s="2" t="s">
        <v>8463</v>
      </c>
      <c r="EA421" s="27">
        <v>1</v>
      </c>
      <c r="EB421" t="s">
        <v>8464</v>
      </c>
      <c r="EC421" s="27">
        <v>1</v>
      </c>
      <c r="ED421" t="s">
        <v>8465</v>
      </c>
      <c r="EE421" s="27">
        <v>1</v>
      </c>
      <c r="EF421" t="s">
        <v>8466</v>
      </c>
      <c r="EG421" s="27">
        <v>1</v>
      </c>
      <c r="EH421" s="2" t="s">
        <v>8467</v>
      </c>
      <c r="EI421" s="27">
        <v>1</v>
      </c>
      <c r="EJ421" t="s">
        <v>8468</v>
      </c>
      <c r="EK421" s="27">
        <v>1</v>
      </c>
      <c r="EM421">
        <v>4</v>
      </c>
      <c r="EP421" s="27">
        <v>0</v>
      </c>
      <c r="EQ421" t="s">
        <v>242</v>
      </c>
      <c r="ER421" t="s">
        <v>242</v>
      </c>
      <c r="EU421" t="s">
        <v>242</v>
      </c>
      <c r="EV421" t="s">
        <v>242</v>
      </c>
      <c r="EX421" s="27">
        <v>0</v>
      </c>
      <c r="EY421" t="s">
        <v>242</v>
      </c>
      <c r="FA421" s="27">
        <v>0.5</v>
      </c>
      <c r="FB421" t="s">
        <v>242</v>
      </c>
      <c r="FC421" t="s">
        <v>8469</v>
      </c>
      <c r="FD421" s="27">
        <v>0</v>
      </c>
      <c r="FE421" t="s">
        <v>242</v>
      </c>
      <c r="FG421" s="27">
        <v>0</v>
      </c>
      <c r="FH421" t="s">
        <v>242</v>
      </c>
      <c r="FJ421" t="s">
        <v>242</v>
      </c>
      <c r="FM421" s="27">
        <v>0</v>
      </c>
      <c r="FN421" t="s">
        <v>242</v>
      </c>
      <c r="FO421" t="s">
        <v>242</v>
      </c>
      <c r="FP421" t="s">
        <v>242</v>
      </c>
      <c r="FR421" s="27">
        <v>1</v>
      </c>
      <c r="FS421">
        <v>33.299999999999997</v>
      </c>
      <c r="FT421">
        <v>2</v>
      </c>
      <c r="FV421" s="27">
        <v>0.5</v>
      </c>
      <c r="FW421">
        <v>6.8</v>
      </c>
      <c r="FX421">
        <v>6</v>
      </c>
      <c r="FY421" t="s">
        <v>242</v>
      </c>
      <c r="FZ421">
        <v>18.3</v>
      </c>
      <c r="GA421" t="s">
        <v>242</v>
      </c>
      <c r="GB421" t="s">
        <v>242</v>
      </c>
      <c r="GC421" t="s">
        <v>242</v>
      </c>
      <c r="GD421">
        <v>2</v>
      </c>
      <c r="GF421">
        <v>4</v>
      </c>
      <c r="GH421" t="s">
        <v>8470</v>
      </c>
      <c r="GI421" s="27">
        <v>0</v>
      </c>
      <c r="GJ421" t="s">
        <v>242</v>
      </c>
      <c r="GK421" t="s">
        <v>242</v>
      </c>
      <c r="GM421" t="s">
        <v>242</v>
      </c>
      <c r="GP421" s="27">
        <v>1</v>
      </c>
      <c r="GQ421">
        <v>354</v>
      </c>
      <c r="GR421" s="9">
        <v>14.750694444444443</v>
      </c>
      <c r="GT421">
        <v>1</v>
      </c>
      <c r="GV421" t="s">
        <v>8470</v>
      </c>
      <c r="GW421" s="27">
        <v>0</v>
      </c>
      <c r="GY421" s="27">
        <v>0</v>
      </c>
      <c r="HA421" t="s">
        <v>242</v>
      </c>
      <c r="HD421" s="27">
        <v>0</v>
      </c>
      <c r="HF421" t="s">
        <v>242</v>
      </c>
      <c r="HI421">
        <v>0.55555555599999995</v>
      </c>
      <c r="HJ421">
        <v>0.5</v>
      </c>
      <c r="HK421">
        <v>0.5</v>
      </c>
      <c r="HL421">
        <v>1</v>
      </c>
      <c r="HM421">
        <v>1</v>
      </c>
      <c r="HN421">
        <v>0</v>
      </c>
      <c r="HO421">
        <v>0.125</v>
      </c>
      <c r="HP421">
        <v>0.5</v>
      </c>
      <c r="HQ421">
        <v>0</v>
      </c>
      <c r="HR421">
        <v>1</v>
      </c>
      <c r="HS421">
        <v>0</v>
      </c>
      <c r="HT421">
        <v>0</v>
      </c>
      <c r="HU421">
        <v>1</v>
      </c>
      <c r="HV421">
        <v>0.51851851900000001</v>
      </c>
      <c r="HW421">
        <v>0.53125</v>
      </c>
      <c r="HX421">
        <v>0.3</v>
      </c>
      <c r="HY421">
        <v>0.44992283999999999</v>
      </c>
      <c r="HZ421" t="s">
        <v>8471</v>
      </c>
      <c r="IA421" t="s">
        <v>266</v>
      </c>
      <c r="IB421" t="s">
        <v>8454</v>
      </c>
      <c r="IC421">
        <v>77147</v>
      </c>
      <c r="ID421">
        <v>73620</v>
      </c>
      <c r="IE421">
        <v>57350</v>
      </c>
      <c r="IF421">
        <v>60530</v>
      </c>
      <c r="IG421">
        <v>77147</v>
      </c>
    </row>
    <row r="422" spans="1:241" customFormat="1" ht="14" customHeight="1" x14ac:dyDescent="0.2">
      <c r="A422">
        <v>421</v>
      </c>
      <c r="B422">
        <v>460</v>
      </c>
      <c r="C422" s="1">
        <v>44874.944444444445</v>
      </c>
      <c r="D422" s="1">
        <v>44876.875694444447</v>
      </c>
      <c r="E422">
        <v>0</v>
      </c>
      <c r="F422" t="s">
        <v>8472</v>
      </c>
      <c r="G422">
        <v>100</v>
      </c>
      <c r="H422">
        <v>166830</v>
      </c>
      <c r="I422">
        <v>1</v>
      </c>
      <c r="J422" s="1">
        <v>44876.875694444447</v>
      </c>
      <c r="K422" t="s">
        <v>8473</v>
      </c>
      <c r="L422" t="s">
        <v>242</v>
      </c>
      <c r="M422" t="s">
        <v>242</v>
      </c>
      <c r="N422" t="s">
        <v>8474</v>
      </c>
      <c r="O422" t="s">
        <v>8475</v>
      </c>
      <c r="P422">
        <v>33.955300000000001</v>
      </c>
      <c r="Q422">
        <v>-118.1186</v>
      </c>
      <c r="R422" t="s">
        <v>245</v>
      </c>
      <c r="S422" t="s">
        <v>246</v>
      </c>
      <c r="T422" t="s">
        <v>8476</v>
      </c>
      <c r="V422" t="s">
        <v>8477</v>
      </c>
      <c r="W422">
        <v>770323103</v>
      </c>
      <c r="X422">
        <v>7363</v>
      </c>
      <c r="Y422" t="s">
        <v>476</v>
      </c>
      <c r="Z422" t="s">
        <v>8478</v>
      </c>
      <c r="AA422">
        <v>2021</v>
      </c>
      <c r="AC422">
        <v>0</v>
      </c>
      <c r="AF422">
        <v>8</v>
      </c>
      <c r="AG422">
        <v>3</v>
      </c>
      <c r="AI422" t="s">
        <v>8479</v>
      </c>
      <c r="AJ422" s="27">
        <v>1</v>
      </c>
      <c r="AK422">
        <v>8</v>
      </c>
      <c r="AL422" s="27">
        <v>0</v>
      </c>
      <c r="AM422" s="24">
        <v>0</v>
      </c>
      <c r="AN422" s="27">
        <v>1</v>
      </c>
      <c r="AO422">
        <v>5</v>
      </c>
      <c r="AP422" s="2" t="s">
        <v>8480</v>
      </c>
      <c r="AQ422">
        <v>3</v>
      </c>
      <c r="AS422" t="s">
        <v>8481</v>
      </c>
      <c r="AT422" s="27">
        <v>1</v>
      </c>
      <c r="AU422">
        <v>6</v>
      </c>
      <c r="AV422" s="21">
        <f t="shared" si="24"/>
        <v>75</v>
      </c>
      <c r="AW422">
        <v>3</v>
      </c>
      <c r="AY422" t="s">
        <v>8481</v>
      </c>
      <c r="AZ422" s="27">
        <v>1</v>
      </c>
      <c r="BA422">
        <v>6</v>
      </c>
      <c r="BB422" s="21">
        <f t="shared" si="25"/>
        <v>75</v>
      </c>
      <c r="BC422">
        <v>3</v>
      </c>
      <c r="BE422" t="s">
        <v>8481</v>
      </c>
      <c r="BF422" s="27">
        <v>1</v>
      </c>
      <c r="BG422">
        <v>14</v>
      </c>
      <c r="BI422">
        <v>3</v>
      </c>
      <c r="BK422" t="s">
        <v>8481</v>
      </c>
      <c r="BL422" s="27">
        <v>1</v>
      </c>
      <c r="BM422">
        <v>3</v>
      </c>
      <c r="BO422" t="s">
        <v>8481</v>
      </c>
      <c r="BP422" s="27">
        <v>1</v>
      </c>
      <c r="BQ422">
        <v>2</v>
      </c>
      <c r="BR422" s="21">
        <f t="shared" si="26"/>
        <v>25</v>
      </c>
      <c r="BT422">
        <v>3</v>
      </c>
      <c r="BV422" t="s">
        <v>8481</v>
      </c>
      <c r="BW422" s="27">
        <v>1</v>
      </c>
      <c r="BX422">
        <v>3</v>
      </c>
      <c r="BY422" s="21">
        <f t="shared" si="27"/>
        <v>37.5</v>
      </c>
      <c r="BZ422">
        <v>2</v>
      </c>
      <c r="CA422">
        <v>3</v>
      </c>
      <c r="CC422" t="s">
        <v>8481</v>
      </c>
      <c r="CD422" s="27">
        <v>0</v>
      </c>
      <c r="CF422" t="s">
        <v>242</v>
      </c>
      <c r="CG422" t="s">
        <v>242</v>
      </c>
      <c r="CI422" s="27">
        <v>1</v>
      </c>
      <c r="CJ422" s="2" t="s">
        <v>8482</v>
      </c>
      <c r="CK422">
        <v>1</v>
      </c>
      <c r="CM422" t="s">
        <v>8483</v>
      </c>
      <c r="CN422" s="27">
        <v>0</v>
      </c>
      <c r="CO422" s="27">
        <v>0</v>
      </c>
      <c r="CP422" t="s">
        <v>242</v>
      </c>
      <c r="CQ422" t="s">
        <v>242</v>
      </c>
      <c r="CR422" t="s">
        <v>242</v>
      </c>
      <c r="CU422" s="27">
        <v>1</v>
      </c>
      <c r="CV422" t="s">
        <v>8484</v>
      </c>
      <c r="CW422">
        <v>1</v>
      </c>
      <c r="CY422" t="s">
        <v>8483</v>
      </c>
      <c r="CZ422" s="27">
        <v>1</v>
      </c>
      <c r="DA422">
        <v>3016</v>
      </c>
      <c r="DB422">
        <v>2</v>
      </c>
      <c r="DD422" s="27">
        <v>1</v>
      </c>
      <c r="DE422">
        <v>3241</v>
      </c>
      <c r="DF422">
        <v>2</v>
      </c>
      <c r="DG422">
        <v>3907</v>
      </c>
      <c r="DH422">
        <v>2</v>
      </c>
      <c r="DI422" t="s">
        <v>242</v>
      </c>
      <c r="DJ422" t="s">
        <v>242</v>
      </c>
      <c r="DL422" s="27">
        <v>1</v>
      </c>
      <c r="DM422">
        <v>118664</v>
      </c>
      <c r="DN422">
        <v>2</v>
      </c>
      <c r="DP422">
        <v>1</v>
      </c>
      <c r="DR422" t="s">
        <v>8483</v>
      </c>
      <c r="DS422" s="27">
        <v>1</v>
      </c>
      <c r="DT422" t="s">
        <v>8485</v>
      </c>
      <c r="DU422" s="27">
        <v>1</v>
      </c>
      <c r="DV422" t="s">
        <v>8486</v>
      </c>
      <c r="DW422" s="27">
        <v>1</v>
      </c>
      <c r="DX422" t="s">
        <v>8487</v>
      </c>
      <c r="DY422" s="27">
        <v>1</v>
      </c>
      <c r="DZ422" s="2" t="s">
        <v>8488</v>
      </c>
      <c r="EA422" s="27">
        <v>0</v>
      </c>
      <c r="EC422" s="27">
        <v>1</v>
      </c>
      <c r="ED422" t="s">
        <v>8489</v>
      </c>
      <c r="EE422" s="27">
        <v>1</v>
      </c>
      <c r="EF422" t="s">
        <v>8490</v>
      </c>
      <c r="EG422" s="27">
        <v>1</v>
      </c>
      <c r="EH422" t="s">
        <v>8491</v>
      </c>
      <c r="EI422" s="27">
        <v>0</v>
      </c>
      <c r="EK422" s="27">
        <v>0</v>
      </c>
      <c r="EM422">
        <v>4</v>
      </c>
      <c r="EO422" t="s">
        <v>8492</v>
      </c>
      <c r="EP422" s="27">
        <v>0</v>
      </c>
      <c r="EQ422" t="s">
        <v>242</v>
      </c>
      <c r="ER422" t="s">
        <v>242</v>
      </c>
      <c r="EU422" t="s">
        <v>242</v>
      </c>
      <c r="EV422" t="s">
        <v>242</v>
      </c>
      <c r="EX422" s="27">
        <v>0</v>
      </c>
      <c r="EY422" t="s">
        <v>242</v>
      </c>
      <c r="FA422" s="27">
        <v>0</v>
      </c>
      <c r="FB422" t="s">
        <v>242</v>
      </c>
      <c r="FD422" s="27">
        <v>0.5</v>
      </c>
      <c r="FE422">
        <v>19.600000000000001</v>
      </c>
      <c r="FF422" t="s">
        <v>8493</v>
      </c>
      <c r="FG422" s="27">
        <v>0</v>
      </c>
      <c r="FH422" t="s">
        <v>242</v>
      </c>
      <c r="FJ422">
        <v>1</v>
      </c>
      <c r="FL422" t="s">
        <v>8483</v>
      </c>
      <c r="FM422" s="27">
        <v>0</v>
      </c>
      <c r="FN422" t="s">
        <v>242</v>
      </c>
      <c r="FO422" t="s">
        <v>242</v>
      </c>
      <c r="FP422" t="s">
        <v>242</v>
      </c>
      <c r="FR422" s="27">
        <v>1</v>
      </c>
      <c r="FS422">
        <v>54.7</v>
      </c>
      <c r="FT422">
        <v>2</v>
      </c>
      <c r="FV422" s="27">
        <v>1</v>
      </c>
      <c r="FW422">
        <v>6.7</v>
      </c>
      <c r="FX422">
        <v>8.4</v>
      </c>
      <c r="FY422">
        <v>67.3</v>
      </c>
      <c r="FZ422" t="s">
        <v>242</v>
      </c>
      <c r="GA422" t="s">
        <v>242</v>
      </c>
      <c r="GB422" t="s">
        <v>242</v>
      </c>
      <c r="GC422" t="s">
        <v>242</v>
      </c>
      <c r="GD422">
        <v>2</v>
      </c>
      <c r="GE422" s="2" t="s">
        <v>8494</v>
      </c>
      <c r="GF422">
        <v>1</v>
      </c>
      <c r="GH422" t="s">
        <v>8483</v>
      </c>
      <c r="GI422" s="27">
        <v>0</v>
      </c>
      <c r="GJ422" t="s">
        <v>242</v>
      </c>
      <c r="GK422" t="s">
        <v>242</v>
      </c>
      <c r="GM422" t="s">
        <v>242</v>
      </c>
      <c r="GP422" s="27">
        <v>1</v>
      </c>
      <c r="GQ422">
        <v>318</v>
      </c>
      <c r="GR422" t="s">
        <v>8495</v>
      </c>
      <c r="GS422" t="s">
        <v>8496</v>
      </c>
      <c r="GT422">
        <v>3</v>
      </c>
      <c r="GV422" t="s">
        <v>8479</v>
      </c>
      <c r="GW422" s="27">
        <v>0</v>
      </c>
      <c r="GY422" s="27">
        <v>0</v>
      </c>
      <c r="HA422" t="s">
        <v>242</v>
      </c>
      <c r="HD422" s="27">
        <v>1</v>
      </c>
      <c r="HE422" s="2" t="s">
        <v>8497</v>
      </c>
      <c r="HF422">
        <v>1</v>
      </c>
      <c r="HH422" t="s">
        <v>8483</v>
      </c>
      <c r="HI422">
        <v>0.77777777800000003</v>
      </c>
      <c r="HJ422">
        <v>1</v>
      </c>
      <c r="HK422">
        <v>0.5</v>
      </c>
      <c r="HL422">
        <v>1</v>
      </c>
      <c r="HM422">
        <v>0.7</v>
      </c>
      <c r="HN422">
        <v>0</v>
      </c>
      <c r="HO422">
        <v>0.125</v>
      </c>
      <c r="HP422">
        <v>0.66666666699999999</v>
      </c>
      <c r="HQ422">
        <v>0</v>
      </c>
      <c r="HR422">
        <v>1</v>
      </c>
      <c r="HS422">
        <v>0</v>
      </c>
      <c r="HT422">
        <v>1</v>
      </c>
      <c r="HU422">
        <v>1</v>
      </c>
      <c r="HV422">
        <v>0.75925925900000002</v>
      </c>
      <c r="HW422">
        <v>0.45624999999999999</v>
      </c>
      <c r="HX422">
        <v>0.53333333299999997</v>
      </c>
      <c r="HY422">
        <v>0.58294753099999996</v>
      </c>
      <c r="HZ422" t="s">
        <v>8498</v>
      </c>
      <c r="IA422" t="s">
        <v>266</v>
      </c>
      <c r="IB422" t="s">
        <v>8476</v>
      </c>
      <c r="IC422">
        <v>6074.4319999999998</v>
      </c>
      <c r="ID422">
        <v>5109</v>
      </c>
      <c r="IE422">
        <v>6461.4440000000004</v>
      </c>
      <c r="IF422">
        <v>7238.1419999999998</v>
      </c>
      <c r="IG422">
        <v>6074.4319999999998</v>
      </c>
    </row>
    <row r="423" spans="1:241" customFormat="1" ht="14" customHeight="1" x14ac:dyDescent="0.2">
      <c r="A423">
        <v>422</v>
      </c>
      <c r="B423">
        <v>461</v>
      </c>
      <c r="C423" s="1">
        <v>44877.629861111112</v>
      </c>
      <c r="D423" s="1">
        <v>44879.716666666667</v>
      </c>
      <c r="E423">
        <v>0</v>
      </c>
      <c r="F423" t="s">
        <v>8499</v>
      </c>
      <c r="G423">
        <v>100</v>
      </c>
      <c r="H423">
        <v>180346</v>
      </c>
      <c r="I423">
        <v>1</v>
      </c>
      <c r="J423" s="1">
        <v>44879.716666666667</v>
      </c>
      <c r="K423" t="s">
        <v>8500</v>
      </c>
      <c r="L423" t="s">
        <v>242</v>
      </c>
      <c r="M423" t="s">
        <v>242</v>
      </c>
      <c r="N423" t="s">
        <v>8501</v>
      </c>
      <c r="O423" t="s">
        <v>8502</v>
      </c>
      <c r="P423">
        <v>34.030799999999999</v>
      </c>
      <c r="Q423">
        <v>-118.473</v>
      </c>
      <c r="R423" t="s">
        <v>245</v>
      </c>
      <c r="S423" t="s">
        <v>246</v>
      </c>
      <c r="T423" t="s">
        <v>8503</v>
      </c>
      <c r="U423" s="24">
        <v>84839</v>
      </c>
      <c r="V423" t="s">
        <v>8504</v>
      </c>
      <c r="W423">
        <v>775711104</v>
      </c>
      <c r="X423">
        <v>7340</v>
      </c>
      <c r="Y423" t="s">
        <v>476</v>
      </c>
      <c r="Z423" t="s">
        <v>8505</v>
      </c>
      <c r="AA423">
        <v>2020</v>
      </c>
      <c r="AC423">
        <v>0</v>
      </c>
      <c r="AF423">
        <v>9</v>
      </c>
      <c r="AG423">
        <v>3</v>
      </c>
      <c r="AI423" t="s">
        <v>8506</v>
      </c>
      <c r="AJ423" s="27">
        <v>0.5</v>
      </c>
      <c r="AK423">
        <v>6</v>
      </c>
      <c r="AL423" s="27">
        <v>0.5</v>
      </c>
      <c r="AM423">
        <v>1</v>
      </c>
      <c r="AN423" s="27">
        <v>1</v>
      </c>
      <c r="AO423">
        <v>1</v>
      </c>
      <c r="AQ423">
        <v>5</v>
      </c>
      <c r="AR423" t="s">
        <v>8507</v>
      </c>
      <c r="AS423" t="s">
        <v>8506</v>
      </c>
      <c r="AT423" s="27">
        <v>1</v>
      </c>
      <c r="AU423" s="24">
        <v>5</v>
      </c>
      <c r="AV423" s="21">
        <f>AU423/AF423*100</f>
        <v>55.555555555555557</v>
      </c>
      <c r="AW423" t="s">
        <v>242</v>
      </c>
      <c r="AZ423" s="27">
        <v>1</v>
      </c>
      <c r="BA423">
        <v>6</v>
      </c>
      <c r="BB423" s="21">
        <f t="shared" si="25"/>
        <v>66.666666666666657</v>
      </c>
      <c r="BC423">
        <v>3</v>
      </c>
      <c r="BE423" t="s">
        <v>8508</v>
      </c>
      <c r="BF423" s="27">
        <v>1</v>
      </c>
      <c r="BG423">
        <v>14.2</v>
      </c>
      <c r="BI423">
        <v>3</v>
      </c>
      <c r="BK423" t="s">
        <v>8506</v>
      </c>
      <c r="BL423" s="27">
        <v>1</v>
      </c>
      <c r="BM423">
        <v>3</v>
      </c>
      <c r="BO423" t="s">
        <v>8506</v>
      </c>
      <c r="BP423" s="27">
        <v>1</v>
      </c>
      <c r="BQ423">
        <v>2</v>
      </c>
      <c r="BR423" s="21">
        <f t="shared" si="26"/>
        <v>22.222222222222221</v>
      </c>
      <c r="BT423">
        <v>3</v>
      </c>
      <c r="BV423" t="s">
        <v>8506</v>
      </c>
      <c r="BW423" s="27">
        <v>0.5</v>
      </c>
      <c r="BX423">
        <v>1</v>
      </c>
      <c r="BY423" s="21">
        <f t="shared" si="27"/>
        <v>11.111111111111111</v>
      </c>
      <c r="BZ423">
        <v>2</v>
      </c>
      <c r="CA423">
        <v>1</v>
      </c>
      <c r="CC423" t="s">
        <v>8509</v>
      </c>
      <c r="CD423" s="27">
        <v>0</v>
      </c>
      <c r="CF423" t="s">
        <v>242</v>
      </c>
      <c r="CG423" t="s">
        <v>242</v>
      </c>
      <c r="CI423" s="27">
        <v>0</v>
      </c>
      <c r="CK423" t="s">
        <v>242</v>
      </c>
      <c r="CN423" s="27">
        <v>0</v>
      </c>
      <c r="CO423" s="27">
        <v>0</v>
      </c>
      <c r="CP423" t="s">
        <v>242</v>
      </c>
      <c r="CQ423" t="s">
        <v>242</v>
      </c>
      <c r="CR423" t="s">
        <v>242</v>
      </c>
      <c r="CU423" s="27">
        <v>0</v>
      </c>
      <c r="CW423" t="s">
        <v>242</v>
      </c>
      <c r="CZ423" s="27">
        <v>0</v>
      </c>
      <c r="DA423" t="s">
        <v>242</v>
      </c>
      <c r="DB423" t="s">
        <v>242</v>
      </c>
      <c r="DD423" s="27">
        <v>0</v>
      </c>
      <c r="DE423" t="s">
        <v>242</v>
      </c>
      <c r="DF423" t="s">
        <v>242</v>
      </c>
      <c r="DH423" t="s">
        <v>242</v>
      </c>
      <c r="DI423" t="s">
        <v>242</v>
      </c>
      <c r="DJ423" t="s">
        <v>242</v>
      </c>
      <c r="DL423" s="27">
        <v>0</v>
      </c>
      <c r="DM423" t="s">
        <v>242</v>
      </c>
      <c r="DN423" t="s">
        <v>242</v>
      </c>
      <c r="DP423" t="s">
        <v>242</v>
      </c>
      <c r="DS423" s="27">
        <v>0</v>
      </c>
      <c r="DU423" s="27">
        <v>0</v>
      </c>
      <c r="DW423" s="27">
        <v>0</v>
      </c>
      <c r="DY423" s="27">
        <v>0</v>
      </c>
      <c r="EA423" s="27">
        <v>0</v>
      </c>
      <c r="EC423" s="27">
        <v>0</v>
      </c>
      <c r="EE423" s="27">
        <v>0</v>
      </c>
      <c r="EG423" s="27">
        <v>0</v>
      </c>
      <c r="EI423" s="27">
        <v>0</v>
      </c>
      <c r="EK423" s="27">
        <v>0</v>
      </c>
      <c r="EM423" t="s">
        <v>242</v>
      </c>
      <c r="EP423" s="27">
        <v>0</v>
      </c>
      <c r="EQ423" t="s">
        <v>242</v>
      </c>
      <c r="ER423" t="s">
        <v>242</v>
      </c>
      <c r="EU423" t="s">
        <v>242</v>
      </c>
      <c r="EV423" t="s">
        <v>242</v>
      </c>
      <c r="EX423" s="27">
        <v>0</v>
      </c>
      <c r="EY423" t="s">
        <v>242</v>
      </c>
      <c r="FA423" s="27">
        <v>0</v>
      </c>
      <c r="FB423" t="s">
        <v>242</v>
      </c>
      <c r="FD423" s="27">
        <v>0</v>
      </c>
      <c r="FE423" t="s">
        <v>242</v>
      </c>
      <c r="FG423" s="27">
        <v>0</v>
      </c>
      <c r="FH423" t="s">
        <v>242</v>
      </c>
      <c r="FJ423" t="s">
        <v>242</v>
      </c>
      <c r="FM423" s="27">
        <v>0</v>
      </c>
      <c r="FN423" t="s">
        <v>242</v>
      </c>
      <c r="FO423" t="s">
        <v>242</v>
      </c>
      <c r="FP423" t="s">
        <v>242</v>
      </c>
      <c r="FR423" s="27">
        <v>0</v>
      </c>
      <c r="FS423" t="s">
        <v>242</v>
      </c>
      <c r="FT423" t="s">
        <v>242</v>
      </c>
      <c r="FV423" s="27">
        <v>0</v>
      </c>
      <c r="FW423" t="s">
        <v>242</v>
      </c>
      <c r="FX423" t="s">
        <v>242</v>
      </c>
      <c r="FY423" t="s">
        <v>242</v>
      </c>
      <c r="FZ423" t="s">
        <v>242</v>
      </c>
      <c r="GA423" t="s">
        <v>242</v>
      </c>
      <c r="GB423" t="s">
        <v>242</v>
      </c>
      <c r="GC423" t="s">
        <v>242</v>
      </c>
      <c r="GD423" t="s">
        <v>242</v>
      </c>
      <c r="GF423" t="s">
        <v>242</v>
      </c>
      <c r="GI423" s="27">
        <v>0</v>
      </c>
      <c r="GJ423" t="s">
        <v>242</v>
      </c>
      <c r="GK423" t="s">
        <v>242</v>
      </c>
      <c r="GM423" t="s">
        <v>242</v>
      </c>
      <c r="GP423" s="27">
        <v>1</v>
      </c>
      <c r="GQ423">
        <v>118.7</v>
      </c>
      <c r="GR423" t="s">
        <v>8510</v>
      </c>
      <c r="GT423">
        <v>3</v>
      </c>
      <c r="GV423" t="s">
        <v>8506</v>
      </c>
      <c r="GW423" s="27">
        <v>0</v>
      </c>
      <c r="GY423" s="27">
        <v>0</v>
      </c>
      <c r="HA423" t="s">
        <v>242</v>
      </c>
      <c r="HD423" s="27">
        <v>0</v>
      </c>
      <c r="HF423" t="s">
        <v>242</v>
      </c>
      <c r="HI423">
        <v>0.66666666699999999</v>
      </c>
      <c r="HJ423">
        <v>0</v>
      </c>
      <c r="HK423">
        <v>0</v>
      </c>
      <c r="HL423">
        <v>0</v>
      </c>
      <c r="HM423">
        <v>0</v>
      </c>
      <c r="HN423">
        <v>0</v>
      </c>
      <c r="HO423">
        <v>0</v>
      </c>
      <c r="HP423">
        <v>0</v>
      </c>
      <c r="HQ423">
        <v>0</v>
      </c>
      <c r="HR423">
        <v>1</v>
      </c>
      <c r="HS423">
        <v>0</v>
      </c>
      <c r="HT423">
        <v>0</v>
      </c>
      <c r="HU423">
        <v>1</v>
      </c>
      <c r="HV423">
        <v>0.222222222</v>
      </c>
      <c r="HW423">
        <v>0</v>
      </c>
      <c r="HX423">
        <v>0.2</v>
      </c>
      <c r="HY423">
        <v>0.140740741</v>
      </c>
      <c r="HZ423" t="s">
        <v>8503</v>
      </c>
      <c r="IA423" t="s">
        <v>266</v>
      </c>
      <c r="IB423" t="s">
        <v>8503</v>
      </c>
      <c r="IC423">
        <v>2015.4770000000001</v>
      </c>
      <c r="ID423">
        <v>2161.2199999999998</v>
      </c>
      <c r="IE423">
        <v>2424.3000000000002</v>
      </c>
      <c r="IF423">
        <v>2695.8229999999999</v>
      </c>
      <c r="IG423">
        <v>2015.4770000000001</v>
      </c>
    </row>
    <row r="424" spans="1:241" customFormat="1" ht="14" customHeight="1" x14ac:dyDescent="0.2">
      <c r="A424">
        <v>423</v>
      </c>
      <c r="B424">
        <v>462</v>
      </c>
      <c r="C424" s="1">
        <v>44879.904166666667</v>
      </c>
      <c r="D424" s="1">
        <v>44879.956944444442</v>
      </c>
      <c r="E424">
        <v>0</v>
      </c>
      <c r="F424" t="s">
        <v>8511</v>
      </c>
      <c r="G424">
        <v>100</v>
      </c>
      <c r="H424">
        <v>4592</v>
      </c>
      <c r="I424">
        <v>1</v>
      </c>
      <c r="J424" s="1">
        <v>44879.956944444442</v>
      </c>
      <c r="K424" t="s">
        <v>8512</v>
      </c>
      <c r="L424" t="s">
        <v>242</v>
      </c>
      <c r="M424" t="s">
        <v>242</v>
      </c>
      <c r="N424" t="s">
        <v>8513</v>
      </c>
      <c r="O424" t="s">
        <v>8514</v>
      </c>
      <c r="P424">
        <v>34.037999999999997</v>
      </c>
      <c r="Q424">
        <v>-118.45440000000001</v>
      </c>
      <c r="R424" t="s">
        <v>245</v>
      </c>
      <c r="S424" t="s">
        <v>246</v>
      </c>
      <c r="T424" t="s">
        <v>8515</v>
      </c>
      <c r="V424" t="s">
        <v>8516</v>
      </c>
      <c r="W424">
        <v>754730109</v>
      </c>
      <c r="X424">
        <v>6211</v>
      </c>
      <c r="Y424" t="s">
        <v>319</v>
      </c>
      <c r="Z424" t="s">
        <v>8517</v>
      </c>
      <c r="AA424">
        <v>2021</v>
      </c>
      <c r="AC424">
        <v>0</v>
      </c>
      <c r="AF424">
        <v>11</v>
      </c>
      <c r="AG424">
        <v>1</v>
      </c>
      <c r="AI424" t="s">
        <v>8518</v>
      </c>
      <c r="AJ424" s="27">
        <v>1</v>
      </c>
      <c r="AK424">
        <v>5</v>
      </c>
      <c r="AL424" s="27">
        <v>0</v>
      </c>
      <c r="AM424" s="24">
        <v>0</v>
      </c>
      <c r="AN424" s="27">
        <v>0</v>
      </c>
      <c r="AO424" s="24">
        <v>0</v>
      </c>
      <c r="AQ424">
        <v>3</v>
      </c>
      <c r="AS424" t="s">
        <v>8519</v>
      </c>
      <c r="AT424" s="27">
        <v>1</v>
      </c>
      <c r="AU424">
        <v>9</v>
      </c>
      <c r="AV424" s="21">
        <f t="shared" si="24"/>
        <v>81.818181818181827</v>
      </c>
      <c r="AW424">
        <v>3</v>
      </c>
      <c r="AY424" t="s">
        <v>8520</v>
      </c>
      <c r="AZ424" s="27">
        <v>1</v>
      </c>
      <c r="BA424">
        <v>9</v>
      </c>
      <c r="BB424" s="21">
        <f t="shared" si="25"/>
        <v>81.818181818181827</v>
      </c>
      <c r="BC424">
        <v>3</v>
      </c>
      <c r="BE424" t="s">
        <v>8520</v>
      </c>
      <c r="BF424" s="27">
        <v>1</v>
      </c>
      <c r="BG424">
        <v>6.3</v>
      </c>
      <c r="BI424">
        <v>1</v>
      </c>
      <c r="BK424" t="s">
        <v>8518</v>
      </c>
      <c r="BL424" s="27">
        <v>1</v>
      </c>
      <c r="BM424">
        <v>3</v>
      </c>
      <c r="BO424" t="s">
        <v>8521</v>
      </c>
      <c r="BP424" s="27">
        <v>1</v>
      </c>
      <c r="BQ424">
        <v>5</v>
      </c>
      <c r="BR424" s="21">
        <f t="shared" si="26"/>
        <v>45.454545454545453</v>
      </c>
      <c r="BT424">
        <v>1</v>
      </c>
      <c r="BV424" t="s">
        <v>8518</v>
      </c>
      <c r="BW424" s="27">
        <v>1</v>
      </c>
      <c r="BX424">
        <v>3</v>
      </c>
      <c r="BY424" s="21">
        <f t="shared" si="27"/>
        <v>27.27272727272727</v>
      </c>
      <c r="BZ424">
        <v>2</v>
      </c>
      <c r="CA424">
        <v>1</v>
      </c>
      <c r="CC424" t="s">
        <v>8518</v>
      </c>
      <c r="CD424" s="27">
        <v>0</v>
      </c>
      <c r="CF424" t="s">
        <v>242</v>
      </c>
      <c r="CG424" t="s">
        <v>242</v>
      </c>
      <c r="CI424" s="27">
        <v>0</v>
      </c>
      <c r="CK424" t="s">
        <v>242</v>
      </c>
      <c r="CN424" s="27">
        <v>0</v>
      </c>
      <c r="CO424" s="27">
        <v>0</v>
      </c>
      <c r="CP424" t="s">
        <v>242</v>
      </c>
      <c r="CQ424" t="s">
        <v>242</v>
      </c>
      <c r="CR424" t="s">
        <v>242</v>
      </c>
      <c r="CU424" s="27">
        <v>1</v>
      </c>
      <c r="CV424" t="s">
        <v>8522</v>
      </c>
      <c r="CW424">
        <v>1</v>
      </c>
      <c r="CY424" t="s">
        <v>8518</v>
      </c>
      <c r="CZ424" s="27">
        <v>0</v>
      </c>
      <c r="DA424" t="s">
        <v>242</v>
      </c>
      <c r="DB424" t="s">
        <v>242</v>
      </c>
      <c r="DD424" s="27">
        <v>0</v>
      </c>
      <c r="DE424" t="s">
        <v>242</v>
      </c>
      <c r="DF424" t="s">
        <v>242</v>
      </c>
      <c r="DH424" t="s">
        <v>242</v>
      </c>
      <c r="DI424" t="s">
        <v>242</v>
      </c>
      <c r="DJ424" t="s">
        <v>242</v>
      </c>
      <c r="DL424" s="27">
        <v>0</v>
      </c>
      <c r="DM424" t="s">
        <v>242</v>
      </c>
      <c r="DN424" t="s">
        <v>242</v>
      </c>
      <c r="DP424" t="s">
        <v>242</v>
      </c>
      <c r="DS424" s="27">
        <v>0</v>
      </c>
      <c r="DU424" s="27">
        <v>1</v>
      </c>
      <c r="DV424" t="s">
        <v>8523</v>
      </c>
      <c r="DW424" s="27">
        <v>0</v>
      </c>
      <c r="DY424" s="27">
        <v>0</v>
      </c>
      <c r="EA424" s="27">
        <v>0</v>
      </c>
      <c r="EC424" s="27">
        <v>0</v>
      </c>
      <c r="EE424" s="27">
        <v>0</v>
      </c>
      <c r="EG424" s="27">
        <v>0</v>
      </c>
      <c r="EI424" s="27">
        <v>0</v>
      </c>
      <c r="EK424" s="27">
        <v>0</v>
      </c>
      <c r="EM424">
        <v>1</v>
      </c>
      <c r="EO424" t="s">
        <v>8518</v>
      </c>
      <c r="EP424" s="27">
        <v>0</v>
      </c>
      <c r="EQ424" t="s">
        <v>242</v>
      </c>
      <c r="ER424" t="s">
        <v>242</v>
      </c>
      <c r="EU424" t="s">
        <v>242</v>
      </c>
      <c r="EV424" t="s">
        <v>242</v>
      </c>
      <c r="EX424" s="27">
        <v>0</v>
      </c>
      <c r="EY424" t="s">
        <v>242</v>
      </c>
      <c r="FA424" s="27">
        <v>0</v>
      </c>
      <c r="FB424" t="s">
        <v>242</v>
      </c>
      <c r="FD424" s="27">
        <v>0</v>
      </c>
      <c r="FE424" t="s">
        <v>242</v>
      </c>
      <c r="FG424" s="27">
        <v>0</v>
      </c>
      <c r="FH424" t="s">
        <v>242</v>
      </c>
      <c r="FJ424" t="s">
        <v>242</v>
      </c>
      <c r="FM424" s="27">
        <v>0</v>
      </c>
      <c r="FN424" t="s">
        <v>242</v>
      </c>
      <c r="FO424" t="s">
        <v>242</v>
      </c>
      <c r="FP424" t="s">
        <v>242</v>
      </c>
      <c r="FR424" s="27">
        <v>1</v>
      </c>
      <c r="FS424">
        <v>68.2</v>
      </c>
      <c r="FT424">
        <v>3</v>
      </c>
      <c r="FV424" s="27">
        <v>1</v>
      </c>
      <c r="FW424">
        <v>6.58</v>
      </c>
      <c r="FX424">
        <v>5.94</v>
      </c>
      <c r="FY424">
        <v>79.8</v>
      </c>
      <c r="FZ424">
        <v>4.6900000000000004</v>
      </c>
      <c r="GA424">
        <v>0.27</v>
      </c>
      <c r="GB424">
        <v>0.22</v>
      </c>
      <c r="GC424" t="s">
        <v>242</v>
      </c>
      <c r="GD424" t="s">
        <v>242</v>
      </c>
      <c r="GE424" t="s">
        <v>8524</v>
      </c>
      <c r="GF424">
        <v>1</v>
      </c>
      <c r="GH424" t="s">
        <v>8518</v>
      </c>
      <c r="GI424" s="27">
        <v>0</v>
      </c>
      <c r="GJ424" t="s">
        <v>242</v>
      </c>
      <c r="GK424" t="s">
        <v>242</v>
      </c>
      <c r="GM424" t="s">
        <v>242</v>
      </c>
      <c r="GP424" s="27">
        <v>1</v>
      </c>
      <c r="GQ424">
        <v>130</v>
      </c>
      <c r="GR424" t="s">
        <v>8525</v>
      </c>
      <c r="GT424">
        <v>3</v>
      </c>
      <c r="GV424" t="s">
        <v>8526</v>
      </c>
      <c r="GW424" s="27">
        <v>0</v>
      </c>
      <c r="GY424" s="27">
        <v>0</v>
      </c>
      <c r="HA424" t="s">
        <v>242</v>
      </c>
      <c r="HD424" s="27">
        <v>1</v>
      </c>
      <c r="HE424" s="2" t="s">
        <v>8527</v>
      </c>
      <c r="HF424">
        <v>1</v>
      </c>
      <c r="HH424" t="s">
        <v>8518</v>
      </c>
      <c r="HI424">
        <v>0.66666666699999999</v>
      </c>
      <c r="HJ424">
        <v>0</v>
      </c>
      <c r="HK424">
        <v>0.5</v>
      </c>
      <c r="HL424">
        <v>0</v>
      </c>
      <c r="HM424">
        <v>0.1</v>
      </c>
      <c r="HN424">
        <v>0</v>
      </c>
      <c r="HO424">
        <v>0</v>
      </c>
      <c r="HP424">
        <v>0.66666666699999999</v>
      </c>
      <c r="HQ424">
        <v>0</v>
      </c>
      <c r="HR424">
        <v>1</v>
      </c>
      <c r="HS424">
        <v>0</v>
      </c>
      <c r="HT424">
        <v>1</v>
      </c>
      <c r="HU424">
        <v>1</v>
      </c>
      <c r="HV424">
        <v>0.38888888900000002</v>
      </c>
      <c r="HW424">
        <v>2.5000000000000001E-2</v>
      </c>
      <c r="HX424">
        <v>0.53333333299999997</v>
      </c>
      <c r="HY424">
        <v>0.31574074099999999</v>
      </c>
      <c r="HZ424" t="s">
        <v>8528</v>
      </c>
      <c r="IA424" t="s">
        <v>266</v>
      </c>
      <c r="IB424" t="s">
        <v>8515</v>
      </c>
      <c r="IC424">
        <v>8023</v>
      </c>
      <c r="ID424">
        <v>8168</v>
      </c>
      <c r="IE424">
        <v>9910</v>
      </c>
      <c r="IF424">
        <v>11308</v>
      </c>
      <c r="IG424">
        <v>8023</v>
      </c>
    </row>
    <row r="425" spans="1:241" customFormat="1" ht="14" customHeight="1" x14ac:dyDescent="0.2">
      <c r="A425">
        <v>424</v>
      </c>
      <c r="B425">
        <v>463</v>
      </c>
      <c r="C425" s="1">
        <v>44884.62222222222</v>
      </c>
      <c r="D425" s="1">
        <v>44891.637499999997</v>
      </c>
      <c r="E425">
        <v>0</v>
      </c>
      <c r="F425" t="s">
        <v>8529</v>
      </c>
      <c r="G425">
        <v>100</v>
      </c>
      <c r="H425">
        <v>606084</v>
      </c>
      <c r="I425">
        <v>1</v>
      </c>
      <c r="J425" s="1">
        <v>44891.637499999997</v>
      </c>
      <c r="K425" t="s">
        <v>8530</v>
      </c>
      <c r="L425" t="s">
        <v>242</v>
      </c>
      <c r="M425" t="s">
        <v>242</v>
      </c>
      <c r="N425" t="s">
        <v>8531</v>
      </c>
      <c r="O425" t="s">
        <v>8532</v>
      </c>
      <c r="P425">
        <v>34.064799999999998</v>
      </c>
      <c r="Q425">
        <v>-118.4414</v>
      </c>
      <c r="R425" t="s">
        <v>245</v>
      </c>
      <c r="S425" t="s">
        <v>246</v>
      </c>
      <c r="T425" t="s">
        <v>8533</v>
      </c>
      <c r="U425" s="24">
        <v>1012100</v>
      </c>
      <c r="V425" t="s">
        <v>8534</v>
      </c>
      <c r="W425" t="s">
        <v>8535</v>
      </c>
      <c r="X425">
        <v>2820</v>
      </c>
      <c r="Y425" t="s">
        <v>418</v>
      </c>
      <c r="Z425" t="s">
        <v>687</v>
      </c>
      <c r="AA425">
        <v>2021</v>
      </c>
      <c r="AB425">
        <v>2021</v>
      </c>
      <c r="AC425">
        <v>0</v>
      </c>
      <c r="AD425">
        <v>13</v>
      </c>
      <c r="AF425">
        <v>9</v>
      </c>
      <c r="AG425">
        <v>5</v>
      </c>
      <c r="AH425" t="s">
        <v>8536</v>
      </c>
      <c r="AI425" t="s">
        <v>8537</v>
      </c>
      <c r="AJ425" s="27">
        <v>1</v>
      </c>
      <c r="AK425">
        <v>3</v>
      </c>
      <c r="AL425" s="27">
        <v>0</v>
      </c>
      <c r="AM425" s="24">
        <v>0</v>
      </c>
      <c r="AN425" s="27">
        <v>0</v>
      </c>
      <c r="AO425" s="24">
        <v>0</v>
      </c>
      <c r="AQ425">
        <v>5</v>
      </c>
      <c r="AR425" t="s">
        <v>8536</v>
      </c>
      <c r="AS425" t="s">
        <v>8537</v>
      </c>
      <c r="AT425" s="44">
        <v>1</v>
      </c>
      <c r="AU425" s="24">
        <v>8</v>
      </c>
      <c r="AV425" s="21">
        <f>AU425/AF425*100</f>
        <v>88.888888888888886</v>
      </c>
      <c r="AW425" t="s">
        <v>242</v>
      </c>
      <c r="AZ425" s="27">
        <v>1</v>
      </c>
      <c r="BA425">
        <v>8</v>
      </c>
      <c r="BB425" s="21">
        <f t="shared" si="25"/>
        <v>88.888888888888886</v>
      </c>
      <c r="BC425">
        <v>5</v>
      </c>
      <c r="BD425" t="s">
        <v>7653</v>
      </c>
      <c r="BE425" t="s">
        <v>8537</v>
      </c>
      <c r="BF425" s="27">
        <v>1</v>
      </c>
      <c r="BG425">
        <v>3.3</v>
      </c>
      <c r="BI425">
        <v>5</v>
      </c>
      <c r="BJ425" t="s">
        <v>8536</v>
      </c>
      <c r="BK425" t="s">
        <v>8537</v>
      </c>
      <c r="BL425" s="27">
        <v>0</v>
      </c>
      <c r="BM425" t="s">
        <v>242</v>
      </c>
      <c r="BP425" s="27">
        <v>1</v>
      </c>
      <c r="BQ425">
        <v>2</v>
      </c>
      <c r="BR425" s="21">
        <f t="shared" si="26"/>
        <v>22.222222222222221</v>
      </c>
      <c r="BS425" t="s">
        <v>8538</v>
      </c>
      <c r="BT425">
        <v>5</v>
      </c>
      <c r="BU425" t="s">
        <v>8539</v>
      </c>
      <c r="BV425" t="s">
        <v>8537</v>
      </c>
      <c r="BW425" s="27">
        <v>0</v>
      </c>
      <c r="BX425" s="24" t="s">
        <v>242</v>
      </c>
      <c r="BY425" s="21" t="s">
        <v>242</v>
      </c>
      <c r="BZ425" t="s">
        <v>242</v>
      </c>
      <c r="CA425" t="s">
        <v>242</v>
      </c>
      <c r="CD425" s="27">
        <v>0</v>
      </c>
      <c r="CF425" t="s">
        <v>242</v>
      </c>
      <c r="CG425" t="s">
        <v>242</v>
      </c>
      <c r="CI425" s="27">
        <v>1</v>
      </c>
      <c r="CJ425" s="2" t="s">
        <v>8540</v>
      </c>
      <c r="CK425">
        <v>5</v>
      </c>
      <c r="CL425" t="s">
        <v>8541</v>
      </c>
      <c r="CM425" t="s">
        <v>8542</v>
      </c>
      <c r="CN425" s="27">
        <v>1</v>
      </c>
      <c r="CO425" s="27">
        <v>0</v>
      </c>
      <c r="CP425" t="s">
        <v>242</v>
      </c>
      <c r="CQ425" t="s">
        <v>242</v>
      </c>
      <c r="CR425" t="s">
        <v>242</v>
      </c>
      <c r="CU425" s="27">
        <v>0.5</v>
      </c>
      <c r="CV425" s="2" t="s">
        <v>8543</v>
      </c>
      <c r="CW425">
        <v>5</v>
      </c>
      <c r="CX425" t="s">
        <v>8541</v>
      </c>
      <c r="CY425" t="s">
        <v>8542</v>
      </c>
      <c r="CZ425" s="27">
        <v>1</v>
      </c>
      <c r="DA425">
        <v>146113</v>
      </c>
      <c r="DB425">
        <v>2</v>
      </c>
      <c r="DD425" s="27">
        <v>1</v>
      </c>
      <c r="DE425" t="s">
        <v>242</v>
      </c>
      <c r="DF425" t="s">
        <v>242</v>
      </c>
      <c r="DH425" t="s">
        <v>242</v>
      </c>
      <c r="DI425">
        <v>285848</v>
      </c>
      <c r="DJ425">
        <v>2</v>
      </c>
      <c r="DL425" s="27">
        <v>0</v>
      </c>
      <c r="DM425" t="s">
        <v>242</v>
      </c>
      <c r="DN425" t="s">
        <v>242</v>
      </c>
      <c r="DP425">
        <v>5</v>
      </c>
      <c r="DQ425" t="s">
        <v>8544</v>
      </c>
      <c r="DR425" t="s">
        <v>8542</v>
      </c>
      <c r="DS425" s="27">
        <v>1</v>
      </c>
      <c r="DT425" t="s">
        <v>8545</v>
      </c>
      <c r="DU425" s="27">
        <v>1</v>
      </c>
      <c r="DV425" s="2" t="s">
        <v>8546</v>
      </c>
      <c r="DW425" s="27">
        <v>1</v>
      </c>
      <c r="DX425" s="2" t="s">
        <v>8547</v>
      </c>
      <c r="DY425" s="27">
        <v>1</v>
      </c>
      <c r="DZ425" t="s">
        <v>8548</v>
      </c>
      <c r="EA425" s="27">
        <v>1</v>
      </c>
      <c r="EB425" s="2" t="s">
        <v>8549</v>
      </c>
      <c r="EC425" s="27">
        <v>1</v>
      </c>
      <c r="ED425" t="s">
        <v>8550</v>
      </c>
      <c r="EE425" s="27">
        <v>0</v>
      </c>
      <c r="EG425" s="27">
        <v>0</v>
      </c>
      <c r="EI425" s="27">
        <v>0</v>
      </c>
      <c r="EK425" s="27">
        <v>1</v>
      </c>
      <c r="EL425" s="2" t="s">
        <v>8551</v>
      </c>
      <c r="EM425">
        <v>5</v>
      </c>
      <c r="EN425" t="s">
        <v>8552</v>
      </c>
      <c r="EO425" t="s">
        <v>8553</v>
      </c>
      <c r="EP425" s="27">
        <v>0</v>
      </c>
      <c r="EQ425" t="s">
        <v>242</v>
      </c>
      <c r="ER425" t="s">
        <v>242</v>
      </c>
      <c r="EU425" t="s">
        <v>242</v>
      </c>
      <c r="EV425" t="s">
        <v>242</v>
      </c>
      <c r="EX425" s="27">
        <v>1</v>
      </c>
      <c r="EY425">
        <v>1597.9</v>
      </c>
      <c r="EZ425" t="s">
        <v>8554</v>
      </c>
      <c r="FA425" s="27">
        <v>0</v>
      </c>
      <c r="FB425" t="s">
        <v>242</v>
      </c>
      <c r="FD425" s="27">
        <v>0</v>
      </c>
      <c r="FE425" t="s">
        <v>242</v>
      </c>
      <c r="FG425" s="27">
        <v>0</v>
      </c>
      <c r="FH425" t="s">
        <v>242</v>
      </c>
      <c r="FJ425">
        <v>5</v>
      </c>
      <c r="FK425" t="s">
        <v>8555</v>
      </c>
      <c r="FL425" t="s">
        <v>8542</v>
      </c>
      <c r="FM425" s="27">
        <v>0</v>
      </c>
      <c r="FN425" t="s">
        <v>242</v>
      </c>
      <c r="FO425" t="s">
        <v>242</v>
      </c>
      <c r="FP425" t="s">
        <v>242</v>
      </c>
      <c r="FR425" s="27">
        <v>1</v>
      </c>
      <c r="FS425">
        <v>25</v>
      </c>
      <c r="FT425">
        <v>2</v>
      </c>
      <c r="FV425" s="27">
        <v>0.5</v>
      </c>
      <c r="FW425" t="s">
        <v>242</v>
      </c>
      <c r="FX425" t="s">
        <v>242</v>
      </c>
      <c r="FY425">
        <v>66</v>
      </c>
      <c r="FZ425" t="s">
        <v>242</v>
      </c>
      <c r="GA425" t="s">
        <v>242</v>
      </c>
      <c r="GB425" t="s">
        <v>242</v>
      </c>
      <c r="GC425" t="s">
        <v>242</v>
      </c>
      <c r="GD425">
        <v>1</v>
      </c>
      <c r="GE425" t="s">
        <v>8556</v>
      </c>
      <c r="GF425">
        <v>5</v>
      </c>
      <c r="GG425" t="s">
        <v>8555</v>
      </c>
      <c r="GH425" t="s">
        <v>8542</v>
      </c>
      <c r="GI425" s="27">
        <v>0</v>
      </c>
      <c r="GJ425" t="s">
        <v>242</v>
      </c>
      <c r="GK425" t="s">
        <v>242</v>
      </c>
      <c r="GM425" t="s">
        <v>242</v>
      </c>
      <c r="GP425" s="27">
        <v>1</v>
      </c>
      <c r="GQ425">
        <v>214.71</v>
      </c>
      <c r="GR425" t="s">
        <v>8557</v>
      </c>
      <c r="GT425">
        <v>3</v>
      </c>
      <c r="GV425" t="s">
        <v>8558</v>
      </c>
      <c r="GW425" s="27">
        <v>0</v>
      </c>
      <c r="GY425" s="27">
        <v>0</v>
      </c>
      <c r="HA425" t="s">
        <v>242</v>
      </c>
      <c r="HD425" s="27">
        <v>0</v>
      </c>
      <c r="HF425" t="s">
        <v>242</v>
      </c>
      <c r="HI425">
        <v>0.33333333300000001</v>
      </c>
      <c r="HJ425">
        <v>1</v>
      </c>
      <c r="HK425">
        <v>0.25</v>
      </c>
      <c r="HL425">
        <v>0.66666666699999999</v>
      </c>
      <c r="HM425">
        <v>0.7</v>
      </c>
      <c r="HN425">
        <v>0</v>
      </c>
      <c r="HO425">
        <v>0.25</v>
      </c>
      <c r="HP425">
        <v>0.5</v>
      </c>
      <c r="HQ425">
        <v>0</v>
      </c>
      <c r="HR425">
        <v>1</v>
      </c>
      <c r="HS425">
        <v>0</v>
      </c>
      <c r="HT425">
        <v>0</v>
      </c>
      <c r="HU425">
        <v>1</v>
      </c>
      <c r="HV425">
        <v>0.52777777800000003</v>
      </c>
      <c r="HW425">
        <v>0.40416666699999998</v>
      </c>
      <c r="HX425">
        <v>0.3</v>
      </c>
      <c r="HY425">
        <v>0.41064814799999999</v>
      </c>
      <c r="HZ425" t="s">
        <v>8559</v>
      </c>
      <c r="IA425" t="s">
        <v>266</v>
      </c>
      <c r="IB425" t="s">
        <v>8533</v>
      </c>
      <c r="IC425">
        <v>4791.1000000000004</v>
      </c>
      <c r="ID425">
        <v>4903.2</v>
      </c>
      <c r="IE425">
        <v>5533.8</v>
      </c>
      <c r="IF425">
        <v>5641.9</v>
      </c>
      <c r="IG425">
        <v>4791.1000000000004</v>
      </c>
    </row>
    <row r="426" spans="1:241" customFormat="1" ht="14" customHeight="1" x14ac:dyDescent="0.2">
      <c r="A426">
        <v>425</v>
      </c>
      <c r="B426">
        <v>464</v>
      </c>
      <c r="C426" s="1">
        <v>44894.659722222219</v>
      </c>
      <c r="D426" s="1">
        <v>44895.877083333333</v>
      </c>
      <c r="E426">
        <v>0</v>
      </c>
      <c r="F426" t="s">
        <v>2969</v>
      </c>
      <c r="G426">
        <v>100</v>
      </c>
      <c r="H426">
        <v>105209</v>
      </c>
      <c r="I426">
        <v>1</v>
      </c>
      <c r="J426" s="1">
        <v>44895.877083333333</v>
      </c>
      <c r="K426" t="s">
        <v>8560</v>
      </c>
      <c r="L426" t="s">
        <v>242</v>
      </c>
      <c r="M426" t="s">
        <v>242</v>
      </c>
      <c r="N426" t="s">
        <v>8561</v>
      </c>
      <c r="O426" t="s">
        <v>8562</v>
      </c>
      <c r="P426">
        <v>34.037999999999997</v>
      </c>
      <c r="Q426">
        <v>-118.45440000000001</v>
      </c>
      <c r="R426" t="s">
        <v>245</v>
      </c>
      <c r="S426" t="s">
        <v>246</v>
      </c>
      <c r="T426" t="s">
        <v>8563</v>
      </c>
      <c r="V426" t="s">
        <v>8564</v>
      </c>
      <c r="W426">
        <v>832696405</v>
      </c>
      <c r="X426">
        <v>2033</v>
      </c>
      <c r="Y426" t="s">
        <v>326</v>
      </c>
      <c r="Z426" t="s">
        <v>2449</v>
      </c>
      <c r="AA426">
        <v>2022</v>
      </c>
      <c r="AC426">
        <v>0.5</v>
      </c>
      <c r="AD426">
        <v>10</v>
      </c>
      <c r="AF426">
        <v>11</v>
      </c>
      <c r="AG426">
        <v>3</v>
      </c>
      <c r="AI426" t="s">
        <v>8565</v>
      </c>
      <c r="AJ426" s="27">
        <v>1</v>
      </c>
      <c r="AK426">
        <v>10</v>
      </c>
      <c r="AL426" s="27">
        <v>1</v>
      </c>
      <c r="AM426">
        <v>7</v>
      </c>
      <c r="AN426" s="27">
        <v>0</v>
      </c>
      <c r="AO426" s="24">
        <v>0</v>
      </c>
      <c r="AP426" s="2" t="s">
        <v>8566</v>
      </c>
      <c r="AQ426">
        <v>3</v>
      </c>
      <c r="AS426" t="s">
        <v>8565</v>
      </c>
      <c r="AT426" s="27">
        <v>1</v>
      </c>
      <c r="AU426">
        <v>9</v>
      </c>
      <c r="AV426" s="21">
        <f t="shared" si="24"/>
        <v>81.818181818181827</v>
      </c>
      <c r="AW426">
        <v>3</v>
      </c>
      <c r="AY426" t="s">
        <v>8565</v>
      </c>
      <c r="AZ426" s="27">
        <v>1</v>
      </c>
      <c r="BA426">
        <v>8</v>
      </c>
      <c r="BB426" s="21">
        <f t="shared" si="25"/>
        <v>72.727272727272734</v>
      </c>
      <c r="BC426">
        <v>3</v>
      </c>
      <c r="BE426" t="s">
        <v>8565</v>
      </c>
      <c r="BF426" s="27">
        <v>0.5</v>
      </c>
      <c r="BH426" t="s">
        <v>8567</v>
      </c>
      <c r="BI426">
        <v>3</v>
      </c>
      <c r="BK426" t="s">
        <v>8565</v>
      </c>
      <c r="BL426" s="27">
        <v>1</v>
      </c>
      <c r="BM426">
        <v>3</v>
      </c>
      <c r="BO426" t="s">
        <v>8565</v>
      </c>
      <c r="BP426" s="27">
        <v>1</v>
      </c>
      <c r="BQ426">
        <v>4</v>
      </c>
      <c r="BR426" s="21">
        <f t="shared" si="26"/>
        <v>36.363636363636367</v>
      </c>
      <c r="BT426">
        <v>3</v>
      </c>
      <c r="BV426" t="s">
        <v>8565</v>
      </c>
      <c r="BW426" s="27">
        <v>1</v>
      </c>
      <c r="BX426">
        <v>2</v>
      </c>
      <c r="BY426" s="21">
        <f t="shared" si="27"/>
        <v>18.181818181818183</v>
      </c>
      <c r="BZ426">
        <v>2</v>
      </c>
      <c r="CA426">
        <v>3</v>
      </c>
      <c r="CC426" t="s">
        <v>8565</v>
      </c>
      <c r="CD426" s="27">
        <v>0</v>
      </c>
      <c r="CF426" t="s">
        <v>242</v>
      </c>
      <c r="CG426" t="s">
        <v>242</v>
      </c>
      <c r="CI426" s="27">
        <v>1</v>
      </c>
      <c r="CJ426" s="2" t="s">
        <v>8568</v>
      </c>
      <c r="CK426">
        <v>1</v>
      </c>
      <c r="CM426" t="s">
        <v>8569</v>
      </c>
      <c r="CN426" s="27">
        <v>1</v>
      </c>
      <c r="CO426" s="27">
        <v>0</v>
      </c>
      <c r="CP426" t="s">
        <v>242</v>
      </c>
      <c r="CQ426" t="s">
        <v>242</v>
      </c>
      <c r="CR426" t="s">
        <v>242</v>
      </c>
      <c r="CU426" s="27">
        <v>1</v>
      </c>
      <c r="CV426" s="2" t="s">
        <v>8570</v>
      </c>
      <c r="CW426">
        <v>5</v>
      </c>
      <c r="CX426" t="s">
        <v>8262</v>
      </c>
      <c r="CY426" t="s">
        <v>8571</v>
      </c>
      <c r="CZ426" s="27">
        <v>1</v>
      </c>
      <c r="DA426">
        <v>200796</v>
      </c>
      <c r="DB426">
        <v>2</v>
      </c>
      <c r="DD426" s="27">
        <v>1</v>
      </c>
      <c r="DE426">
        <v>56620</v>
      </c>
      <c r="DF426">
        <v>2</v>
      </c>
      <c r="DG426" s="5">
        <v>174506</v>
      </c>
      <c r="DH426">
        <v>2</v>
      </c>
      <c r="DI426" t="s">
        <v>242</v>
      </c>
      <c r="DJ426" t="s">
        <v>242</v>
      </c>
      <c r="DL426" s="27">
        <v>1</v>
      </c>
      <c r="DM426">
        <v>7769045</v>
      </c>
      <c r="DN426">
        <v>2</v>
      </c>
      <c r="DP426">
        <v>1</v>
      </c>
      <c r="DR426" t="s">
        <v>8569</v>
      </c>
      <c r="DS426" s="27">
        <v>1</v>
      </c>
      <c r="DT426" t="s">
        <v>8572</v>
      </c>
      <c r="DU426" s="27">
        <v>1</v>
      </c>
      <c r="DV426" t="s">
        <v>8573</v>
      </c>
      <c r="DW426" s="27">
        <v>1</v>
      </c>
      <c r="DX426" s="2" t="s">
        <v>8574</v>
      </c>
      <c r="DY426" s="27">
        <v>1</v>
      </c>
      <c r="DZ426" s="2" t="s">
        <v>8575</v>
      </c>
      <c r="EA426" s="27">
        <v>0</v>
      </c>
      <c r="EC426" s="27">
        <v>1</v>
      </c>
      <c r="EE426" s="27">
        <v>1</v>
      </c>
      <c r="EF426" t="s">
        <v>8576</v>
      </c>
      <c r="EG426" s="27">
        <v>0.5</v>
      </c>
      <c r="EH426" s="2" t="s">
        <v>8577</v>
      </c>
      <c r="EI426" s="27">
        <v>1</v>
      </c>
      <c r="EJ426" t="s">
        <v>8578</v>
      </c>
      <c r="EK426" s="27">
        <v>1</v>
      </c>
      <c r="EL426" s="2" t="s">
        <v>8579</v>
      </c>
      <c r="EM426">
        <v>5</v>
      </c>
      <c r="EN426" t="s">
        <v>6876</v>
      </c>
      <c r="EO426" t="s">
        <v>8580</v>
      </c>
      <c r="EP426" s="27">
        <v>0</v>
      </c>
      <c r="EQ426" t="s">
        <v>242</v>
      </c>
      <c r="ER426" t="s">
        <v>242</v>
      </c>
      <c r="EU426" t="s">
        <v>242</v>
      </c>
      <c r="EV426" t="s">
        <v>242</v>
      </c>
      <c r="EX426" s="27">
        <v>1</v>
      </c>
      <c r="EY426">
        <v>2946</v>
      </c>
      <c r="FA426" s="27">
        <v>0</v>
      </c>
      <c r="FB426" t="s">
        <v>242</v>
      </c>
      <c r="FD426" s="27">
        <v>0</v>
      </c>
      <c r="FE426" t="s">
        <v>242</v>
      </c>
      <c r="FG426" s="27">
        <v>0.5</v>
      </c>
      <c r="FH426">
        <v>7.4</v>
      </c>
      <c r="FJ426">
        <v>1</v>
      </c>
      <c r="FL426" t="s">
        <v>8569</v>
      </c>
      <c r="FM426" s="27">
        <v>0</v>
      </c>
      <c r="FN426" t="s">
        <v>242</v>
      </c>
      <c r="FO426" t="s">
        <v>242</v>
      </c>
      <c r="FP426" t="s">
        <v>242</v>
      </c>
      <c r="FR426" s="27">
        <v>1</v>
      </c>
      <c r="FS426">
        <v>29.7</v>
      </c>
      <c r="FT426">
        <v>3</v>
      </c>
      <c r="FV426" s="27">
        <v>1</v>
      </c>
      <c r="FW426">
        <v>9.59</v>
      </c>
      <c r="FX426">
        <v>7.7</v>
      </c>
      <c r="FY426">
        <v>78.69</v>
      </c>
      <c r="FZ426">
        <v>1.8</v>
      </c>
      <c r="GA426">
        <v>0.27</v>
      </c>
      <c r="GB426">
        <v>0.55000000000000004</v>
      </c>
      <c r="GC426">
        <v>1.33</v>
      </c>
      <c r="GD426">
        <v>3</v>
      </c>
      <c r="GF426">
        <v>5</v>
      </c>
      <c r="GG426" t="s">
        <v>8581</v>
      </c>
      <c r="GH426" t="s">
        <v>8582</v>
      </c>
      <c r="GI426" s="27">
        <v>0</v>
      </c>
      <c r="GJ426" t="s">
        <v>242</v>
      </c>
      <c r="GK426" t="s">
        <v>242</v>
      </c>
      <c r="GM426" t="s">
        <v>242</v>
      </c>
      <c r="GP426" s="27">
        <v>1</v>
      </c>
      <c r="GQ426">
        <v>98</v>
      </c>
      <c r="GR426" t="s">
        <v>8583</v>
      </c>
      <c r="GT426">
        <v>3</v>
      </c>
      <c r="GV426" t="s">
        <v>8584</v>
      </c>
      <c r="GW426" s="27">
        <v>0</v>
      </c>
      <c r="GY426" s="27">
        <v>0</v>
      </c>
      <c r="HA426" t="s">
        <v>242</v>
      </c>
      <c r="HD426" s="27">
        <v>1</v>
      </c>
      <c r="HE426" s="2" t="s">
        <v>8585</v>
      </c>
      <c r="HF426">
        <v>2</v>
      </c>
      <c r="HH426" t="s">
        <v>8586</v>
      </c>
      <c r="HI426">
        <v>0.72222222199999997</v>
      </c>
      <c r="HJ426">
        <v>1</v>
      </c>
      <c r="HK426">
        <v>0.5</v>
      </c>
      <c r="HL426">
        <v>1</v>
      </c>
      <c r="HM426">
        <v>0.85</v>
      </c>
      <c r="HN426">
        <v>0</v>
      </c>
      <c r="HO426">
        <v>0.375</v>
      </c>
      <c r="HP426">
        <v>0.66666666699999999</v>
      </c>
      <c r="HQ426">
        <v>0</v>
      </c>
      <c r="HR426">
        <v>1</v>
      </c>
      <c r="HS426">
        <v>0</v>
      </c>
      <c r="HT426">
        <v>1</v>
      </c>
      <c r="HU426">
        <v>1</v>
      </c>
      <c r="HV426">
        <v>0.74074074099999998</v>
      </c>
      <c r="HW426">
        <v>0.55625000000000002</v>
      </c>
      <c r="HX426">
        <v>0.53333333299999997</v>
      </c>
      <c r="HY426">
        <v>0.61010802500000005</v>
      </c>
      <c r="HZ426" t="s">
        <v>8587</v>
      </c>
      <c r="IA426" t="s">
        <v>266</v>
      </c>
      <c r="IB426" t="s">
        <v>8563</v>
      </c>
      <c r="IC426">
        <v>7801</v>
      </c>
      <c r="ID426">
        <v>8002.7</v>
      </c>
      <c r="IE426">
        <v>7998.9</v>
      </c>
      <c r="IF426" t="s">
        <v>242</v>
      </c>
      <c r="IG426">
        <v>7801</v>
      </c>
    </row>
    <row r="427" spans="1:241" customFormat="1" ht="14" customHeight="1" x14ac:dyDescent="0.2">
      <c r="A427">
        <v>426</v>
      </c>
      <c r="B427">
        <v>465</v>
      </c>
      <c r="C427" s="1">
        <v>44913.832638888889</v>
      </c>
      <c r="D427" s="1">
        <v>44913.84097222222</v>
      </c>
      <c r="E427">
        <v>0</v>
      </c>
      <c r="F427" t="s">
        <v>240</v>
      </c>
      <c r="G427">
        <v>100</v>
      </c>
      <c r="H427">
        <v>663</v>
      </c>
      <c r="I427">
        <v>1</v>
      </c>
      <c r="J427" s="1">
        <v>44913.84097222222</v>
      </c>
      <c r="K427" t="s">
        <v>8588</v>
      </c>
      <c r="L427" t="s">
        <v>242</v>
      </c>
      <c r="M427" t="s">
        <v>242</v>
      </c>
      <c r="N427" t="s">
        <v>8589</v>
      </c>
      <c r="O427" t="s">
        <v>8590</v>
      </c>
      <c r="P427">
        <v>34.029000000000003</v>
      </c>
      <c r="Q427">
        <v>-118.40049999999999</v>
      </c>
      <c r="R427" t="s">
        <v>245</v>
      </c>
      <c r="S427" t="s">
        <v>246</v>
      </c>
      <c r="T427" t="s">
        <v>8591</v>
      </c>
      <c r="V427" t="s">
        <v>8592</v>
      </c>
      <c r="W427">
        <v>760759100</v>
      </c>
      <c r="X427">
        <v>4953</v>
      </c>
      <c r="Y427" t="s">
        <v>476</v>
      </c>
      <c r="Z427" t="s">
        <v>8593</v>
      </c>
      <c r="AA427">
        <v>2021</v>
      </c>
      <c r="AC427">
        <v>0.5</v>
      </c>
      <c r="AF427">
        <v>12</v>
      </c>
      <c r="AG427">
        <v>1</v>
      </c>
      <c r="AI427" t="s">
        <v>8594</v>
      </c>
      <c r="AJ427" s="27">
        <v>1</v>
      </c>
      <c r="AK427">
        <v>4</v>
      </c>
      <c r="AL427" s="27">
        <v>1</v>
      </c>
      <c r="AM427">
        <v>8</v>
      </c>
      <c r="AN427" s="27">
        <v>1</v>
      </c>
      <c r="AO427">
        <v>8</v>
      </c>
      <c r="AQ427">
        <v>3</v>
      </c>
      <c r="AS427" t="s">
        <v>8595</v>
      </c>
      <c r="AT427" s="27">
        <v>1</v>
      </c>
      <c r="AU427">
        <v>11</v>
      </c>
      <c r="AV427" s="21">
        <f t="shared" si="24"/>
        <v>91.666666666666657</v>
      </c>
      <c r="AW427">
        <v>3</v>
      </c>
      <c r="AY427" t="s">
        <v>8596</v>
      </c>
      <c r="AZ427" s="27">
        <v>1</v>
      </c>
      <c r="BA427">
        <v>11</v>
      </c>
      <c r="BB427" s="21">
        <f t="shared" si="25"/>
        <v>91.666666666666657</v>
      </c>
      <c r="BC427">
        <v>1</v>
      </c>
      <c r="BE427" t="s">
        <v>8594</v>
      </c>
      <c r="BF427" s="27">
        <v>0.5</v>
      </c>
      <c r="BG427">
        <v>5.0999999999999996</v>
      </c>
      <c r="BH427" t="s">
        <v>8597</v>
      </c>
      <c r="BI427">
        <v>1</v>
      </c>
      <c r="BK427" t="s">
        <v>8594</v>
      </c>
      <c r="BL427" s="27">
        <v>1</v>
      </c>
      <c r="BM427">
        <v>3</v>
      </c>
      <c r="BO427" t="s">
        <v>8598</v>
      </c>
      <c r="BP427" s="27">
        <v>1</v>
      </c>
      <c r="BQ427">
        <v>4</v>
      </c>
      <c r="BR427" s="21">
        <f t="shared" si="26"/>
        <v>33.333333333333329</v>
      </c>
      <c r="BT427">
        <v>1</v>
      </c>
      <c r="BV427" t="s">
        <v>8594</v>
      </c>
      <c r="BW427" s="27">
        <v>1</v>
      </c>
      <c r="BX427">
        <v>3</v>
      </c>
      <c r="BY427" s="21">
        <f t="shared" si="27"/>
        <v>25</v>
      </c>
      <c r="BZ427">
        <v>2</v>
      </c>
      <c r="CA427">
        <v>3</v>
      </c>
      <c r="CC427" t="s">
        <v>8598</v>
      </c>
      <c r="CD427" s="27">
        <v>0</v>
      </c>
      <c r="CF427" t="s">
        <v>242</v>
      </c>
      <c r="CG427" t="s">
        <v>242</v>
      </c>
      <c r="CI427" s="27">
        <v>1</v>
      </c>
      <c r="CJ427" s="2" t="s">
        <v>8599</v>
      </c>
      <c r="CK427">
        <v>1</v>
      </c>
      <c r="CM427" t="s">
        <v>8594</v>
      </c>
      <c r="CN427" s="27">
        <v>1</v>
      </c>
      <c r="CO427" s="27">
        <v>0.5</v>
      </c>
      <c r="CP427" t="s">
        <v>242</v>
      </c>
      <c r="CQ427">
        <v>100</v>
      </c>
      <c r="CR427" t="s">
        <v>242</v>
      </c>
      <c r="CU427" s="27">
        <v>1</v>
      </c>
      <c r="CV427" t="s">
        <v>8600</v>
      </c>
      <c r="CW427">
        <v>5</v>
      </c>
      <c r="CX427" t="s">
        <v>8601</v>
      </c>
      <c r="CY427" t="s">
        <v>8602</v>
      </c>
      <c r="CZ427" s="27">
        <v>1</v>
      </c>
      <c r="DA427">
        <v>13643797</v>
      </c>
      <c r="DB427">
        <v>2</v>
      </c>
      <c r="DD427" s="27">
        <v>1</v>
      </c>
      <c r="DE427">
        <v>220053</v>
      </c>
      <c r="DF427">
        <v>2</v>
      </c>
      <c r="DG427" s="5">
        <v>218286</v>
      </c>
      <c r="DH427">
        <v>2</v>
      </c>
      <c r="DI427" t="s">
        <v>242</v>
      </c>
      <c r="DJ427" t="s">
        <v>242</v>
      </c>
      <c r="DL427" s="27">
        <v>1</v>
      </c>
      <c r="DM427">
        <v>3572266</v>
      </c>
      <c r="DN427">
        <v>2</v>
      </c>
      <c r="DP427">
        <v>5</v>
      </c>
      <c r="DQ427" t="s">
        <v>8603</v>
      </c>
      <c r="DR427" t="s">
        <v>8602</v>
      </c>
      <c r="DS427" s="27">
        <v>1</v>
      </c>
      <c r="DT427" s="2" t="s">
        <v>8604</v>
      </c>
      <c r="DU427" s="27">
        <v>1</v>
      </c>
      <c r="DV427" s="2" t="s">
        <v>8605</v>
      </c>
      <c r="DW427" s="27">
        <v>1</v>
      </c>
      <c r="DX427" s="2" t="s">
        <v>8606</v>
      </c>
      <c r="DY427" s="27">
        <v>1</v>
      </c>
      <c r="DZ427" t="s">
        <v>8607</v>
      </c>
      <c r="EA427" s="27">
        <v>1</v>
      </c>
      <c r="EB427" s="2" t="s">
        <v>8608</v>
      </c>
      <c r="EC427" s="27">
        <v>1</v>
      </c>
      <c r="ED427" s="2" t="s">
        <v>8609</v>
      </c>
      <c r="EE427" s="27">
        <v>1</v>
      </c>
      <c r="EF427" s="2" t="s">
        <v>8610</v>
      </c>
      <c r="EG427" s="27">
        <v>1</v>
      </c>
      <c r="EH427" s="2" t="s">
        <v>8611</v>
      </c>
      <c r="EI427" s="27">
        <v>1</v>
      </c>
      <c r="EJ427" s="2" t="s">
        <v>8612</v>
      </c>
      <c r="EK427" s="27">
        <v>0.5</v>
      </c>
      <c r="EL427" s="2" t="s">
        <v>8613</v>
      </c>
      <c r="EM427">
        <v>5</v>
      </c>
      <c r="EN427" t="s">
        <v>8614</v>
      </c>
      <c r="EO427" t="s">
        <v>8615</v>
      </c>
      <c r="EP427" s="27">
        <v>0</v>
      </c>
      <c r="EQ427" t="s">
        <v>242</v>
      </c>
      <c r="ER427" t="s">
        <v>242</v>
      </c>
      <c r="EU427" t="s">
        <v>242</v>
      </c>
      <c r="EV427" t="s">
        <v>242</v>
      </c>
      <c r="EX427" s="27">
        <v>0.5</v>
      </c>
      <c r="EY427">
        <v>1886</v>
      </c>
      <c r="EZ427" t="s">
        <v>8616</v>
      </c>
      <c r="FA427" s="27">
        <v>0</v>
      </c>
      <c r="FB427" t="s">
        <v>242</v>
      </c>
      <c r="FD427" s="27">
        <v>0</v>
      </c>
      <c r="FE427" t="s">
        <v>242</v>
      </c>
      <c r="FG427" s="27">
        <v>0</v>
      </c>
      <c r="FH427" t="s">
        <v>242</v>
      </c>
      <c r="FJ427">
        <v>2</v>
      </c>
      <c r="FL427" t="s">
        <v>8602</v>
      </c>
      <c r="FM427" s="27">
        <v>1</v>
      </c>
      <c r="FN427">
        <v>11</v>
      </c>
      <c r="FO427">
        <v>48</v>
      </c>
      <c r="FP427">
        <v>41</v>
      </c>
      <c r="FR427" s="27">
        <v>1</v>
      </c>
      <c r="FS427">
        <v>20</v>
      </c>
      <c r="FT427">
        <v>3</v>
      </c>
      <c r="FV427" s="27">
        <v>1</v>
      </c>
      <c r="FW427" t="s">
        <v>242</v>
      </c>
      <c r="FX427" t="s">
        <v>242</v>
      </c>
      <c r="FY427">
        <v>53</v>
      </c>
      <c r="FZ427" t="s">
        <v>242</v>
      </c>
      <c r="GA427" t="s">
        <v>242</v>
      </c>
      <c r="GB427" t="s">
        <v>242</v>
      </c>
      <c r="GC427" t="s">
        <v>242</v>
      </c>
      <c r="GD427">
        <v>3</v>
      </c>
      <c r="GE427" t="s">
        <v>8617</v>
      </c>
      <c r="GF427">
        <v>1</v>
      </c>
      <c r="GH427" t="s">
        <v>8618</v>
      </c>
      <c r="GI427" s="27">
        <v>0</v>
      </c>
      <c r="GJ427" t="s">
        <v>242</v>
      </c>
      <c r="GK427" t="s">
        <v>242</v>
      </c>
      <c r="GM427" t="s">
        <v>242</v>
      </c>
      <c r="GP427" s="27">
        <v>1</v>
      </c>
      <c r="GQ427">
        <v>125</v>
      </c>
      <c r="GR427" t="s">
        <v>8619</v>
      </c>
      <c r="GT427">
        <v>3</v>
      </c>
      <c r="GV427" t="s">
        <v>8620</v>
      </c>
      <c r="GW427" s="27">
        <v>0</v>
      </c>
      <c r="GY427" s="27">
        <v>0</v>
      </c>
      <c r="HA427" t="s">
        <v>242</v>
      </c>
      <c r="HD427" s="27">
        <v>0.5</v>
      </c>
      <c r="HE427" s="2" t="s">
        <v>8621</v>
      </c>
      <c r="HF427">
        <v>2</v>
      </c>
      <c r="HH427" t="s">
        <v>8622</v>
      </c>
      <c r="HI427">
        <v>0.83333333300000001</v>
      </c>
      <c r="HJ427">
        <v>1</v>
      </c>
      <c r="HK427">
        <v>0.75</v>
      </c>
      <c r="HL427">
        <v>1</v>
      </c>
      <c r="HM427">
        <v>0.95</v>
      </c>
      <c r="HN427">
        <v>0</v>
      </c>
      <c r="HO427">
        <v>0.125</v>
      </c>
      <c r="HP427">
        <v>1</v>
      </c>
      <c r="HQ427">
        <v>0</v>
      </c>
      <c r="HR427">
        <v>1</v>
      </c>
      <c r="HS427">
        <v>0</v>
      </c>
      <c r="HT427">
        <v>0.5</v>
      </c>
      <c r="HU427">
        <v>1</v>
      </c>
      <c r="HV427">
        <v>0.86111111100000004</v>
      </c>
      <c r="HW427">
        <v>0.51875000000000004</v>
      </c>
      <c r="HX427">
        <v>0.5</v>
      </c>
      <c r="HY427">
        <v>0.62662037000000004</v>
      </c>
      <c r="HZ427" t="s">
        <v>8623</v>
      </c>
      <c r="IA427" t="s">
        <v>266</v>
      </c>
      <c r="IB427" t="s">
        <v>8591</v>
      </c>
      <c r="IC427">
        <v>10299.4</v>
      </c>
      <c r="ID427">
        <v>10153.6</v>
      </c>
      <c r="IE427">
        <v>11295</v>
      </c>
      <c r="IF427">
        <v>13511.3</v>
      </c>
      <c r="IG427">
        <v>10299.4</v>
      </c>
    </row>
    <row r="428" spans="1:241" customFormat="1" ht="14" customHeight="1" x14ac:dyDescent="0.2">
      <c r="A428">
        <v>427</v>
      </c>
      <c r="B428">
        <v>467</v>
      </c>
      <c r="C428" s="1">
        <v>44913.85</v>
      </c>
      <c r="D428" s="1">
        <v>44913.859027777777</v>
      </c>
      <c r="E428">
        <v>0</v>
      </c>
      <c r="F428" t="s">
        <v>240</v>
      </c>
      <c r="G428">
        <v>100</v>
      </c>
      <c r="H428">
        <v>732</v>
      </c>
      <c r="I428">
        <v>1</v>
      </c>
      <c r="J428" s="1">
        <v>44913.859027777777</v>
      </c>
      <c r="K428" t="s">
        <v>8624</v>
      </c>
      <c r="L428" t="s">
        <v>242</v>
      </c>
      <c r="M428" t="s">
        <v>242</v>
      </c>
      <c r="N428" t="s">
        <v>8625</v>
      </c>
      <c r="O428" t="s">
        <v>8626</v>
      </c>
      <c r="P428">
        <v>34.029000000000003</v>
      </c>
      <c r="Q428">
        <v>-118.40049999999999</v>
      </c>
      <c r="R428" t="s">
        <v>245</v>
      </c>
      <c r="S428" t="s">
        <v>246</v>
      </c>
      <c r="T428" t="s">
        <v>8627</v>
      </c>
      <c r="V428" t="s">
        <v>8628</v>
      </c>
      <c r="W428">
        <v>773903109</v>
      </c>
      <c r="X428">
        <v>3829</v>
      </c>
      <c r="Y428" t="s">
        <v>476</v>
      </c>
      <c r="Z428" t="s">
        <v>513</v>
      </c>
      <c r="AA428">
        <v>2021</v>
      </c>
      <c r="AC428">
        <v>0</v>
      </c>
      <c r="AD428">
        <v>15</v>
      </c>
      <c r="AF428">
        <v>10</v>
      </c>
      <c r="AG428">
        <v>3</v>
      </c>
      <c r="AI428" t="s">
        <v>8629</v>
      </c>
      <c r="AJ428" s="27">
        <v>0</v>
      </c>
      <c r="AK428" s="24">
        <v>0</v>
      </c>
      <c r="AL428" s="27">
        <v>0</v>
      </c>
      <c r="AM428" s="24">
        <v>0</v>
      </c>
      <c r="AN428" s="27">
        <v>0</v>
      </c>
      <c r="AO428" s="24">
        <v>0</v>
      </c>
      <c r="AQ428" t="s">
        <v>242</v>
      </c>
      <c r="AT428" s="27">
        <v>1</v>
      </c>
      <c r="AU428">
        <v>9</v>
      </c>
      <c r="AV428" s="21">
        <f t="shared" si="24"/>
        <v>90</v>
      </c>
      <c r="AW428">
        <v>3</v>
      </c>
      <c r="AY428" t="s">
        <v>8629</v>
      </c>
      <c r="AZ428" s="27">
        <v>1</v>
      </c>
      <c r="BA428">
        <v>9</v>
      </c>
      <c r="BB428" s="21">
        <f t="shared" si="25"/>
        <v>90</v>
      </c>
      <c r="BC428">
        <v>3</v>
      </c>
      <c r="BE428" t="s">
        <v>8629</v>
      </c>
      <c r="BF428" s="27">
        <v>0.5</v>
      </c>
      <c r="BG428">
        <v>6.4</v>
      </c>
      <c r="BH428" t="s">
        <v>8630</v>
      </c>
      <c r="BI428">
        <v>3</v>
      </c>
      <c r="BK428" t="s">
        <v>8629</v>
      </c>
      <c r="BL428" s="27">
        <v>1</v>
      </c>
      <c r="BM428">
        <v>3</v>
      </c>
      <c r="BO428" t="s">
        <v>8629</v>
      </c>
      <c r="BP428" s="27">
        <v>1</v>
      </c>
      <c r="BQ428">
        <v>3</v>
      </c>
      <c r="BR428" s="21">
        <f t="shared" si="26"/>
        <v>30</v>
      </c>
      <c r="BT428">
        <v>3</v>
      </c>
      <c r="BV428" t="s">
        <v>8629</v>
      </c>
      <c r="BW428" s="27">
        <v>1</v>
      </c>
      <c r="BX428">
        <v>5</v>
      </c>
      <c r="BY428" s="21">
        <f t="shared" si="27"/>
        <v>50</v>
      </c>
      <c r="BZ428">
        <v>2</v>
      </c>
      <c r="CA428">
        <v>3</v>
      </c>
      <c r="CC428" t="s">
        <v>8629</v>
      </c>
      <c r="CD428" s="27">
        <v>0</v>
      </c>
      <c r="CF428" t="s">
        <v>242</v>
      </c>
      <c r="CG428" t="s">
        <v>242</v>
      </c>
      <c r="CI428" s="27">
        <v>1</v>
      </c>
      <c r="CJ428" s="2" t="s">
        <v>8631</v>
      </c>
      <c r="CK428">
        <v>1</v>
      </c>
      <c r="CM428" t="s">
        <v>8632</v>
      </c>
      <c r="CN428" s="27">
        <v>0</v>
      </c>
      <c r="CO428" s="27">
        <v>1</v>
      </c>
      <c r="CP428">
        <v>100</v>
      </c>
      <c r="CQ428">
        <v>100</v>
      </c>
      <c r="CR428">
        <v>100</v>
      </c>
      <c r="CS428" s="2" t="s">
        <v>8633</v>
      </c>
      <c r="CU428" s="27">
        <v>1</v>
      </c>
      <c r="CV428" s="2" t="s">
        <v>8634</v>
      </c>
      <c r="CW428">
        <v>1</v>
      </c>
      <c r="CY428" t="s">
        <v>8635</v>
      </c>
      <c r="CZ428" s="27">
        <v>1</v>
      </c>
      <c r="DA428">
        <v>20539</v>
      </c>
      <c r="DB428">
        <v>2</v>
      </c>
      <c r="DD428" s="27">
        <v>1</v>
      </c>
      <c r="DE428" t="s">
        <v>242</v>
      </c>
      <c r="DF428" t="s">
        <v>242</v>
      </c>
      <c r="DG428">
        <v>87561</v>
      </c>
      <c r="DH428">
        <v>2</v>
      </c>
      <c r="DI428" t="s">
        <v>242</v>
      </c>
      <c r="DJ428" t="s">
        <v>242</v>
      </c>
      <c r="DL428" s="27">
        <v>0</v>
      </c>
      <c r="DM428" t="s">
        <v>242</v>
      </c>
      <c r="DN428" t="s">
        <v>242</v>
      </c>
      <c r="DP428">
        <v>4</v>
      </c>
      <c r="DR428" t="s">
        <v>8636</v>
      </c>
      <c r="DS428" s="27">
        <v>1</v>
      </c>
      <c r="DT428" s="2" t="s">
        <v>8637</v>
      </c>
      <c r="DU428" s="27">
        <v>1</v>
      </c>
      <c r="DV428" s="2" t="s">
        <v>8638</v>
      </c>
      <c r="DW428" s="27">
        <v>1</v>
      </c>
      <c r="DX428" t="s">
        <v>8639</v>
      </c>
      <c r="DY428" s="27">
        <v>1</v>
      </c>
      <c r="DZ428" s="2" t="s">
        <v>8640</v>
      </c>
      <c r="EA428" s="27">
        <v>1</v>
      </c>
      <c r="EB428" s="2" t="s">
        <v>8641</v>
      </c>
      <c r="EC428" s="27">
        <v>1</v>
      </c>
      <c r="ED428" s="2" t="s">
        <v>8642</v>
      </c>
      <c r="EE428" s="27">
        <v>1</v>
      </c>
      <c r="EF428" s="2" t="s">
        <v>8643</v>
      </c>
      <c r="EG428" s="27">
        <v>1</v>
      </c>
      <c r="EH428" s="2" t="s">
        <v>8644</v>
      </c>
      <c r="EI428" s="27">
        <v>1</v>
      </c>
      <c r="EJ428" s="2" t="s">
        <v>8645</v>
      </c>
      <c r="EK428" s="27">
        <v>1</v>
      </c>
      <c r="EL428" s="2" t="s">
        <v>8646</v>
      </c>
      <c r="EM428">
        <v>1</v>
      </c>
      <c r="EO428" t="s">
        <v>8647</v>
      </c>
      <c r="EP428" s="27">
        <v>0</v>
      </c>
      <c r="EQ428" t="s">
        <v>242</v>
      </c>
      <c r="ER428" t="s">
        <v>242</v>
      </c>
      <c r="EU428" t="s">
        <v>242</v>
      </c>
      <c r="EV428" t="s">
        <v>242</v>
      </c>
      <c r="EX428" s="27">
        <v>1</v>
      </c>
      <c r="EY428">
        <v>219.93</v>
      </c>
      <c r="FA428" s="27">
        <v>0.5</v>
      </c>
      <c r="FB428">
        <v>26</v>
      </c>
      <c r="FD428" s="27">
        <v>1</v>
      </c>
      <c r="FE428">
        <v>58.3</v>
      </c>
      <c r="FG428" s="27">
        <v>0</v>
      </c>
      <c r="FH428" t="s">
        <v>242</v>
      </c>
      <c r="FJ428">
        <v>1</v>
      </c>
      <c r="FL428" t="s">
        <v>8648</v>
      </c>
      <c r="FM428" s="27">
        <v>0</v>
      </c>
      <c r="FN428" t="s">
        <v>242</v>
      </c>
      <c r="FO428" t="s">
        <v>242</v>
      </c>
      <c r="FP428" t="s">
        <v>242</v>
      </c>
      <c r="FR428" s="27">
        <v>1</v>
      </c>
      <c r="FS428">
        <v>32</v>
      </c>
      <c r="FT428">
        <v>2</v>
      </c>
      <c r="FV428" s="27">
        <v>1</v>
      </c>
      <c r="FW428">
        <v>7</v>
      </c>
      <c r="FX428">
        <v>5</v>
      </c>
      <c r="FY428">
        <v>75</v>
      </c>
      <c r="FZ428">
        <v>10</v>
      </c>
      <c r="GA428" t="s">
        <v>242</v>
      </c>
      <c r="GB428" t="s">
        <v>242</v>
      </c>
      <c r="GC428" t="s">
        <v>242</v>
      </c>
      <c r="GD428">
        <v>1</v>
      </c>
      <c r="GE428" t="s">
        <v>8649</v>
      </c>
      <c r="GF428">
        <v>1</v>
      </c>
      <c r="GH428" t="s">
        <v>8650</v>
      </c>
      <c r="GI428" s="27">
        <v>0</v>
      </c>
      <c r="GJ428" t="s">
        <v>242</v>
      </c>
      <c r="GK428" t="s">
        <v>242</v>
      </c>
      <c r="GM428" t="s">
        <v>242</v>
      </c>
      <c r="GP428" s="27">
        <v>1</v>
      </c>
      <c r="GQ428">
        <v>230</v>
      </c>
      <c r="GR428" t="s">
        <v>8651</v>
      </c>
      <c r="GT428">
        <v>3</v>
      </c>
      <c r="GV428" t="s">
        <v>8629</v>
      </c>
      <c r="GW428" s="27">
        <v>0</v>
      </c>
      <c r="GY428" s="27">
        <v>0</v>
      </c>
      <c r="HA428" t="s">
        <v>242</v>
      </c>
      <c r="HD428" s="27">
        <v>1</v>
      </c>
      <c r="HE428" s="2" t="s">
        <v>8652</v>
      </c>
      <c r="HF428">
        <v>5</v>
      </c>
      <c r="HG428" t="s">
        <v>8653</v>
      </c>
      <c r="HH428" t="s">
        <v>8654</v>
      </c>
      <c r="HI428">
        <v>0.61111111100000004</v>
      </c>
      <c r="HJ428">
        <v>1</v>
      </c>
      <c r="HK428">
        <v>1</v>
      </c>
      <c r="HL428">
        <v>0.66666666699999999</v>
      </c>
      <c r="HM428">
        <v>1</v>
      </c>
      <c r="HN428">
        <v>0</v>
      </c>
      <c r="HO428">
        <v>0.625</v>
      </c>
      <c r="HP428">
        <v>0.66666666699999999</v>
      </c>
      <c r="HQ428">
        <v>0</v>
      </c>
      <c r="HR428">
        <v>1</v>
      </c>
      <c r="HS428">
        <v>0</v>
      </c>
      <c r="HT428">
        <v>1</v>
      </c>
      <c r="HU428">
        <v>1</v>
      </c>
      <c r="HV428">
        <v>0.87037036999999995</v>
      </c>
      <c r="HW428">
        <v>0.57291666699999999</v>
      </c>
      <c r="HX428">
        <v>0.53333333299999997</v>
      </c>
      <c r="HY428">
        <v>0.658873457</v>
      </c>
      <c r="HZ428" t="s">
        <v>8627</v>
      </c>
      <c r="IA428" t="s">
        <v>266</v>
      </c>
      <c r="IB428" t="s">
        <v>8627</v>
      </c>
      <c r="IC428">
        <v>6694.8</v>
      </c>
      <c r="ID428">
        <v>6329.8</v>
      </c>
      <c r="IE428">
        <v>6997.4</v>
      </c>
      <c r="IF428">
        <v>7760.4</v>
      </c>
      <c r="IG428">
        <v>6694.8</v>
      </c>
    </row>
    <row r="429" spans="1:241" customFormat="1" ht="14" customHeight="1" x14ac:dyDescent="0.2">
      <c r="A429">
        <v>428</v>
      </c>
      <c r="B429">
        <v>468</v>
      </c>
      <c r="C429" s="1">
        <v>44913.859722222223</v>
      </c>
      <c r="D429" s="1">
        <v>44913.865972222222</v>
      </c>
      <c r="E429">
        <v>0</v>
      </c>
      <c r="F429" t="s">
        <v>240</v>
      </c>
      <c r="G429">
        <v>100</v>
      </c>
      <c r="H429">
        <v>520</v>
      </c>
      <c r="I429">
        <v>1</v>
      </c>
      <c r="J429" s="1">
        <v>44913.865972222222</v>
      </c>
      <c r="K429" t="s">
        <v>8655</v>
      </c>
      <c r="L429" t="s">
        <v>242</v>
      </c>
      <c r="M429" t="s">
        <v>242</v>
      </c>
      <c r="N429" t="s">
        <v>8656</v>
      </c>
      <c r="O429" t="s">
        <v>8657</v>
      </c>
      <c r="P429">
        <v>34.029000000000003</v>
      </c>
      <c r="Q429">
        <v>-118.40049999999999</v>
      </c>
      <c r="R429" t="s">
        <v>245</v>
      </c>
      <c r="S429" t="s">
        <v>246</v>
      </c>
      <c r="T429" t="s">
        <v>8658</v>
      </c>
      <c r="V429" t="s">
        <v>8659</v>
      </c>
      <c r="W429" t="s">
        <v>8660</v>
      </c>
      <c r="X429">
        <v>6022</v>
      </c>
      <c r="Y429" t="s">
        <v>319</v>
      </c>
      <c r="Z429" t="s">
        <v>2174</v>
      </c>
      <c r="AA429">
        <v>2022</v>
      </c>
      <c r="AC429">
        <v>0.5</v>
      </c>
      <c r="AD429">
        <v>11</v>
      </c>
      <c r="AF429">
        <v>11</v>
      </c>
      <c r="AG429">
        <v>3</v>
      </c>
      <c r="AI429" t="s">
        <v>8661</v>
      </c>
      <c r="AJ429" s="27">
        <v>1</v>
      </c>
      <c r="AK429">
        <v>9</v>
      </c>
      <c r="AL429" s="27">
        <v>0</v>
      </c>
      <c r="AM429" s="24">
        <v>0</v>
      </c>
      <c r="AN429" s="27">
        <v>0</v>
      </c>
      <c r="AO429" s="24">
        <v>0</v>
      </c>
      <c r="AP429" t="s">
        <v>8662</v>
      </c>
      <c r="AQ429">
        <v>3</v>
      </c>
      <c r="AS429" t="s">
        <v>8661</v>
      </c>
      <c r="AT429" s="27">
        <v>1</v>
      </c>
      <c r="AU429">
        <v>10</v>
      </c>
      <c r="AV429" s="21">
        <f t="shared" si="24"/>
        <v>90.909090909090907</v>
      </c>
      <c r="AW429">
        <v>3</v>
      </c>
      <c r="AY429" t="s">
        <v>8661</v>
      </c>
      <c r="AZ429" s="27">
        <v>1</v>
      </c>
      <c r="BA429">
        <v>10</v>
      </c>
      <c r="BB429" s="21">
        <f t="shared" si="25"/>
        <v>90.909090909090907</v>
      </c>
      <c r="BC429">
        <v>3</v>
      </c>
      <c r="BE429" t="s">
        <v>8661</v>
      </c>
      <c r="BF429" s="27">
        <v>1</v>
      </c>
      <c r="BG429">
        <v>7.6</v>
      </c>
      <c r="BI429">
        <v>3</v>
      </c>
      <c r="BK429" t="s">
        <v>8661</v>
      </c>
      <c r="BL429" s="27">
        <v>1</v>
      </c>
      <c r="BM429">
        <v>3</v>
      </c>
      <c r="BO429" t="s">
        <v>8661</v>
      </c>
      <c r="BP429" s="27">
        <v>1</v>
      </c>
      <c r="BQ429">
        <v>5</v>
      </c>
      <c r="BR429" s="21">
        <f t="shared" si="26"/>
        <v>45.454545454545453</v>
      </c>
      <c r="BT429">
        <v>1</v>
      </c>
      <c r="BV429" t="s">
        <v>8663</v>
      </c>
      <c r="BW429" s="27">
        <v>1</v>
      </c>
      <c r="BX429">
        <v>2</v>
      </c>
      <c r="BY429" s="21">
        <f t="shared" si="27"/>
        <v>18.181818181818183</v>
      </c>
      <c r="BZ429">
        <v>2</v>
      </c>
      <c r="CA429">
        <v>1</v>
      </c>
      <c r="CC429" t="s">
        <v>8663</v>
      </c>
      <c r="CD429" s="27">
        <v>0</v>
      </c>
      <c r="CF429" t="s">
        <v>242</v>
      </c>
      <c r="CG429" t="s">
        <v>242</v>
      </c>
      <c r="CI429" s="27">
        <v>0.5</v>
      </c>
      <c r="CJ429" s="2" t="s">
        <v>8664</v>
      </c>
      <c r="CK429">
        <v>1</v>
      </c>
      <c r="CM429" t="s">
        <v>8663</v>
      </c>
      <c r="CN429" s="27">
        <v>0</v>
      </c>
      <c r="CO429" s="27">
        <v>0.5</v>
      </c>
      <c r="CP429">
        <v>100</v>
      </c>
      <c r="CQ429">
        <v>100</v>
      </c>
      <c r="CR429" t="s">
        <v>242</v>
      </c>
      <c r="CS429" t="s">
        <v>8665</v>
      </c>
      <c r="CU429" s="27">
        <v>1</v>
      </c>
      <c r="CV429" s="2" t="s">
        <v>8666</v>
      </c>
      <c r="CW429">
        <v>2</v>
      </c>
      <c r="CY429" t="s">
        <v>8667</v>
      </c>
      <c r="CZ429" s="27">
        <v>1</v>
      </c>
      <c r="DA429">
        <v>306</v>
      </c>
      <c r="DB429">
        <v>2</v>
      </c>
      <c r="DD429" s="27">
        <v>1</v>
      </c>
      <c r="DE429">
        <v>5581</v>
      </c>
      <c r="DF429">
        <v>2</v>
      </c>
      <c r="DG429" s="5">
        <v>5749</v>
      </c>
      <c r="DH429">
        <v>2</v>
      </c>
      <c r="DI429" t="s">
        <v>242</v>
      </c>
      <c r="DJ429" t="s">
        <v>242</v>
      </c>
      <c r="DL429" s="27">
        <v>1</v>
      </c>
      <c r="DM429">
        <v>10348</v>
      </c>
      <c r="DN429">
        <v>2</v>
      </c>
      <c r="DP429">
        <v>1</v>
      </c>
      <c r="DR429" t="s">
        <v>8663</v>
      </c>
      <c r="DS429" s="27">
        <v>1</v>
      </c>
      <c r="DT429" s="2" t="s">
        <v>8668</v>
      </c>
      <c r="DU429" s="27">
        <v>1</v>
      </c>
      <c r="DV429" s="2" t="s">
        <v>8669</v>
      </c>
      <c r="DW429" s="27">
        <v>0.5</v>
      </c>
      <c r="DX429" s="2" t="s">
        <v>8670</v>
      </c>
      <c r="DY429" s="27">
        <v>1</v>
      </c>
      <c r="DZ429" t="s">
        <v>8671</v>
      </c>
      <c r="EA429" s="27">
        <v>0.5</v>
      </c>
      <c r="EB429" s="2" t="s">
        <v>8672</v>
      </c>
      <c r="EC429" s="27">
        <v>1</v>
      </c>
      <c r="ED429" s="2" t="s">
        <v>8673</v>
      </c>
      <c r="EE429" s="27">
        <v>1</v>
      </c>
      <c r="EF429" s="2" t="s">
        <v>8674</v>
      </c>
      <c r="EG429" s="27">
        <v>1</v>
      </c>
      <c r="EH429" s="2" t="s">
        <v>8675</v>
      </c>
      <c r="EI429" s="27">
        <v>1</v>
      </c>
      <c r="EJ429" s="2" t="s">
        <v>8676</v>
      </c>
      <c r="EK429" s="27">
        <v>0.5</v>
      </c>
      <c r="EL429" t="s">
        <v>8677</v>
      </c>
      <c r="EM429">
        <v>2</v>
      </c>
      <c r="EO429" t="s">
        <v>8678</v>
      </c>
      <c r="EP429" s="27">
        <v>0</v>
      </c>
      <c r="EQ429" t="s">
        <v>242</v>
      </c>
      <c r="ER429" t="s">
        <v>242</v>
      </c>
      <c r="EU429" t="s">
        <v>242</v>
      </c>
      <c r="EV429" t="s">
        <v>242</v>
      </c>
      <c r="EX429" s="27">
        <v>0</v>
      </c>
      <c r="EY429" t="s">
        <v>242</v>
      </c>
      <c r="FA429" s="27">
        <v>0</v>
      </c>
      <c r="FB429" t="s">
        <v>242</v>
      </c>
      <c r="FD429" s="27">
        <v>0</v>
      </c>
      <c r="FE429" t="s">
        <v>242</v>
      </c>
      <c r="FG429" s="27">
        <v>0</v>
      </c>
      <c r="FH429" t="s">
        <v>242</v>
      </c>
      <c r="FJ429" t="s">
        <v>242</v>
      </c>
      <c r="FM429" s="27">
        <v>0</v>
      </c>
      <c r="FN429" t="s">
        <v>242</v>
      </c>
      <c r="FO429" t="s">
        <v>242</v>
      </c>
      <c r="FP429" t="s">
        <v>242</v>
      </c>
      <c r="FR429" s="27">
        <v>1</v>
      </c>
      <c r="FS429">
        <v>46</v>
      </c>
      <c r="FT429">
        <v>3</v>
      </c>
      <c r="FU429" t="s">
        <v>8679</v>
      </c>
      <c r="FV429" s="27">
        <v>1</v>
      </c>
      <c r="FW429">
        <v>5</v>
      </c>
      <c r="FX429">
        <v>7</v>
      </c>
      <c r="FY429">
        <v>52</v>
      </c>
      <c r="FZ429">
        <v>23</v>
      </c>
      <c r="GA429">
        <v>1</v>
      </c>
      <c r="GB429">
        <v>0</v>
      </c>
      <c r="GC429">
        <v>3</v>
      </c>
      <c r="GD429">
        <v>1</v>
      </c>
      <c r="GF429">
        <v>5</v>
      </c>
      <c r="GG429" t="s">
        <v>8680</v>
      </c>
      <c r="GH429" t="s">
        <v>8681</v>
      </c>
      <c r="GI429" s="27">
        <v>0.5</v>
      </c>
      <c r="GJ429" t="s">
        <v>242</v>
      </c>
      <c r="GK429" t="s">
        <v>242</v>
      </c>
      <c r="GL429" t="s">
        <v>8682</v>
      </c>
      <c r="GM429">
        <v>1</v>
      </c>
      <c r="GO429" t="s">
        <v>8663</v>
      </c>
      <c r="GP429" s="27">
        <v>1</v>
      </c>
      <c r="GQ429">
        <v>79</v>
      </c>
      <c r="GR429" t="s">
        <v>8683</v>
      </c>
      <c r="GT429">
        <v>3</v>
      </c>
      <c r="GV429" t="s">
        <v>8684</v>
      </c>
      <c r="GW429" s="27">
        <v>0</v>
      </c>
      <c r="GY429" s="27">
        <v>0</v>
      </c>
      <c r="HA429" t="s">
        <v>242</v>
      </c>
      <c r="HD429" s="27">
        <v>1</v>
      </c>
      <c r="HE429" t="s">
        <v>8685</v>
      </c>
      <c r="HF429">
        <v>2</v>
      </c>
      <c r="HH429" t="s">
        <v>8686</v>
      </c>
      <c r="HI429">
        <v>0.66666666699999999</v>
      </c>
      <c r="HJ429">
        <v>0.5</v>
      </c>
      <c r="HK429">
        <v>0.75</v>
      </c>
      <c r="HL429">
        <v>1</v>
      </c>
      <c r="HM429">
        <v>0.85</v>
      </c>
      <c r="HN429">
        <v>0</v>
      </c>
      <c r="HO429">
        <v>0</v>
      </c>
      <c r="HP429">
        <v>0.66666666699999999</v>
      </c>
      <c r="HQ429">
        <v>0.5</v>
      </c>
      <c r="HR429">
        <v>1</v>
      </c>
      <c r="HS429">
        <v>0</v>
      </c>
      <c r="HT429">
        <v>1</v>
      </c>
      <c r="HU429">
        <v>1</v>
      </c>
      <c r="HV429">
        <v>0.63888888899999996</v>
      </c>
      <c r="HW429">
        <v>0.46250000000000002</v>
      </c>
      <c r="HX429">
        <v>0.63333333300000005</v>
      </c>
      <c r="HY429">
        <v>0.578240741</v>
      </c>
      <c r="HZ429" t="s">
        <v>8658</v>
      </c>
      <c r="IA429" t="s">
        <v>266</v>
      </c>
      <c r="IB429" t="s">
        <v>8658</v>
      </c>
      <c r="IC429">
        <v>3539.8470000000002</v>
      </c>
      <c r="ID429">
        <v>4081.7579999999998</v>
      </c>
      <c r="IE429">
        <v>6027</v>
      </c>
      <c r="IF429">
        <v>7401</v>
      </c>
      <c r="IG429">
        <v>3539.8470000000002</v>
      </c>
    </row>
    <row r="430" spans="1:241" customFormat="1" ht="14" customHeight="1" x14ac:dyDescent="0.2">
      <c r="A430">
        <v>429</v>
      </c>
      <c r="B430">
        <v>469</v>
      </c>
      <c r="C430" s="1">
        <v>44913.880555555559</v>
      </c>
      <c r="D430" s="1">
        <v>44913.883333333331</v>
      </c>
      <c r="E430">
        <v>0</v>
      </c>
      <c r="F430" t="s">
        <v>240</v>
      </c>
      <c r="G430">
        <v>100</v>
      </c>
      <c r="H430">
        <v>249</v>
      </c>
      <c r="I430">
        <v>1</v>
      </c>
      <c r="J430" s="1">
        <v>44913.883333333331</v>
      </c>
      <c r="K430" t="s">
        <v>8687</v>
      </c>
      <c r="L430" t="s">
        <v>242</v>
      </c>
      <c r="M430" t="s">
        <v>242</v>
      </c>
      <c r="N430" t="s">
        <v>8688</v>
      </c>
      <c r="O430" t="s">
        <v>8689</v>
      </c>
      <c r="P430">
        <v>34.029000000000003</v>
      </c>
      <c r="Q430">
        <v>-118.40049999999999</v>
      </c>
      <c r="R430" t="s">
        <v>245</v>
      </c>
      <c r="S430" t="s">
        <v>246</v>
      </c>
      <c r="T430" t="s">
        <v>8690</v>
      </c>
      <c r="V430" t="s">
        <v>8691</v>
      </c>
      <c r="W430">
        <v>955306105</v>
      </c>
      <c r="X430">
        <v>3060</v>
      </c>
      <c r="Y430" t="s">
        <v>350</v>
      </c>
      <c r="Z430" t="s">
        <v>8692</v>
      </c>
      <c r="AA430">
        <v>2021</v>
      </c>
      <c r="AC430">
        <v>0</v>
      </c>
      <c r="AF430">
        <v>10</v>
      </c>
      <c r="AG430">
        <v>3</v>
      </c>
      <c r="AI430" t="s">
        <v>8693</v>
      </c>
      <c r="AJ430" s="27">
        <v>1</v>
      </c>
      <c r="AK430">
        <v>10</v>
      </c>
      <c r="AL430" s="27">
        <v>0</v>
      </c>
      <c r="AM430" s="24">
        <v>0</v>
      </c>
      <c r="AN430" s="27">
        <v>0</v>
      </c>
      <c r="AO430" s="24">
        <v>0</v>
      </c>
      <c r="AP430" s="2" t="s">
        <v>8694</v>
      </c>
      <c r="AQ430">
        <v>3</v>
      </c>
      <c r="AS430" t="s">
        <v>8693</v>
      </c>
      <c r="AT430" s="27">
        <v>1</v>
      </c>
      <c r="AU430">
        <v>9</v>
      </c>
      <c r="AV430" s="21">
        <f t="shared" si="24"/>
        <v>90</v>
      </c>
      <c r="AW430">
        <v>3</v>
      </c>
      <c r="AY430" t="s">
        <v>8695</v>
      </c>
      <c r="AZ430" s="27">
        <v>1</v>
      </c>
      <c r="BA430">
        <v>9</v>
      </c>
      <c r="BB430" s="21">
        <f t="shared" si="25"/>
        <v>90</v>
      </c>
      <c r="BC430">
        <v>3</v>
      </c>
      <c r="BE430" t="s">
        <v>8693</v>
      </c>
      <c r="BF430" s="27">
        <v>0.5</v>
      </c>
      <c r="BG430">
        <v>7</v>
      </c>
      <c r="BH430" t="s">
        <v>8696</v>
      </c>
      <c r="BI430">
        <v>3</v>
      </c>
      <c r="BK430" t="s">
        <v>8693</v>
      </c>
      <c r="BL430" s="27">
        <v>1</v>
      </c>
      <c r="BM430">
        <v>3</v>
      </c>
      <c r="BO430" t="s">
        <v>8693</v>
      </c>
      <c r="BP430" s="27">
        <v>1</v>
      </c>
      <c r="BQ430">
        <v>3</v>
      </c>
      <c r="BR430" s="21">
        <f t="shared" si="26"/>
        <v>30</v>
      </c>
      <c r="BS430" s="4">
        <v>0.3</v>
      </c>
      <c r="BT430">
        <v>3</v>
      </c>
      <c r="BV430" t="s">
        <v>8693</v>
      </c>
      <c r="BW430" s="27">
        <v>1</v>
      </c>
      <c r="BX430">
        <v>1</v>
      </c>
      <c r="BY430" s="21">
        <f t="shared" si="27"/>
        <v>10</v>
      </c>
      <c r="BZ430">
        <v>2</v>
      </c>
      <c r="CA430">
        <v>3</v>
      </c>
      <c r="CC430" t="s">
        <v>8695</v>
      </c>
      <c r="CD430" s="27">
        <v>0</v>
      </c>
      <c r="CF430" t="s">
        <v>242</v>
      </c>
      <c r="CG430" t="s">
        <v>242</v>
      </c>
      <c r="CI430" s="27">
        <v>1</v>
      </c>
      <c r="CJ430" t="s">
        <v>8697</v>
      </c>
      <c r="CK430">
        <v>1</v>
      </c>
      <c r="CM430" t="s">
        <v>8698</v>
      </c>
      <c r="CN430" s="27">
        <v>0</v>
      </c>
      <c r="CO430" s="27">
        <v>0.5</v>
      </c>
      <c r="CP430" t="s">
        <v>242</v>
      </c>
      <c r="CQ430">
        <v>98</v>
      </c>
      <c r="CR430" t="s">
        <v>242</v>
      </c>
      <c r="CS430" t="s">
        <v>8699</v>
      </c>
      <c r="CU430" s="27">
        <v>1</v>
      </c>
      <c r="CV430" s="2" t="s">
        <v>8700</v>
      </c>
      <c r="CW430">
        <v>1</v>
      </c>
      <c r="CY430" t="s">
        <v>8698</v>
      </c>
      <c r="CZ430" s="27">
        <v>1</v>
      </c>
      <c r="DA430">
        <v>31310</v>
      </c>
      <c r="DB430">
        <v>2</v>
      </c>
      <c r="DD430" s="27">
        <v>1</v>
      </c>
      <c r="DE430" t="s">
        <v>242</v>
      </c>
      <c r="DF430" t="s">
        <v>242</v>
      </c>
      <c r="DH430" t="s">
        <v>242</v>
      </c>
      <c r="DI430">
        <v>96924</v>
      </c>
      <c r="DJ430">
        <v>2</v>
      </c>
      <c r="DL430" s="27">
        <v>0</v>
      </c>
      <c r="DM430" t="s">
        <v>242</v>
      </c>
      <c r="DN430" t="s">
        <v>242</v>
      </c>
      <c r="DP430">
        <v>1</v>
      </c>
      <c r="DR430" t="s">
        <v>8698</v>
      </c>
      <c r="DS430" s="27">
        <v>0</v>
      </c>
      <c r="DU430" s="27">
        <v>0</v>
      </c>
      <c r="DW430" s="27">
        <v>0</v>
      </c>
      <c r="DY430" s="27">
        <v>0</v>
      </c>
      <c r="EA430" s="27">
        <v>0</v>
      </c>
      <c r="EC430" s="27">
        <v>0.5</v>
      </c>
      <c r="ED430" t="s">
        <v>8701</v>
      </c>
      <c r="EE430" s="27">
        <v>0</v>
      </c>
      <c r="EG430" s="27">
        <v>0</v>
      </c>
      <c r="EI430" s="27">
        <v>1</v>
      </c>
      <c r="EJ430" s="2" t="s">
        <v>8702</v>
      </c>
      <c r="EK430" s="27">
        <v>1</v>
      </c>
      <c r="EL430" s="2" t="s">
        <v>8703</v>
      </c>
      <c r="EM430">
        <v>1</v>
      </c>
      <c r="EO430" t="s">
        <v>8698</v>
      </c>
      <c r="EP430" s="27">
        <v>0</v>
      </c>
      <c r="EQ430" t="s">
        <v>242</v>
      </c>
      <c r="ER430" t="s">
        <v>242</v>
      </c>
      <c r="EU430" t="s">
        <v>242</v>
      </c>
      <c r="EV430" t="s">
        <v>242</v>
      </c>
      <c r="EX430" s="27">
        <v>1</v>
      </c>
      <c r="EY430">
        <v>1056.76</v>
      </c>
      <c r="EZ430" t="s">
        <v>8704</v>
      </c>
      <c r="FA430" s="27">
        <v>0</v>
      </c>
      <c r="FB430" t="s">
        <v>242</v>
      </c>
      <c r="FD430" s="27">
        <v>0</v>
      </c>
      <c r="FE430" t="s">
        <v>242</v>
      </c>
      <c r="FG430" s="27">
        <v>0</v>
      </c>
      <c r="FH430" t="s">
        <v>242</v>
      </c>
      <c r="FJ430">
        <v>1</v>
      </c>
      <c r="FL430" t="s">
        <v>8698</v>
      </c>
      <c r="FM430" s="27">
        <v>0</v>
      </c>
      <c r="FN430" t="s">
        <v>242</v>
      </c>
      <c r="FO430" t="s">
        <v>242</v>
      </c>
      <c r="FP430" t="s">
        <v>242</v>
      </c>
      <c r="FR430" s="27">
        <v>1</v>
      </c>
      <c r="FS430">
        <v>37</v>
      </c>
      <c r="FT430">
        <v>2</v>
      </c>
      <c r="FV430" s="27">
        <v>0.5</v>
      </c>
      <c r="FW430" t="s">
        <v>242</v>
      </c>
      <c r="FX430" t="s">
        <v>242</v>
      </c>
      <c r="FY430" t="s">
        <v>242</v>
      </c>
      <c r="FZ430" t="s">
        <v>242</v>
      </c>
      <c r="GA430" t="s">
        <v>242</v>
      </c>
      <c r="GB430" t="s">
        <v>242</v>
      </c>
      <c r="GC430" t="s">
        <v>242</v>
      </c>
      <c r="GD430">
        <v>1</v>
      </c>
      <c r="GE430" t="s">
        <v>8705</v>
      </c>
      <c r="GF430">
        <v>1</v>
      </c>
      <c r="GH430" t="s">
        <v>8698</v>
      </c>
      <c r="GI430" s="27">
        <v>0</v>
      </c>
      <c r="GJ430" t="s">
        <v>242</v>
      </c>
      <c r="GK430" t="s">
        <v>242</v>
      </c>
      <c r="GM430" t="s">
        <v>242</v>
      </c>
      <c r="GP430" s="27">
        <v>1</v>
      </c>
      <c r="GQ430">
        <v>161</v>
      </c>
      <c r="GR430" t="s">
        <v>8706</v>
      </c>
      <c r="GT430">
        <v>3</v>
      </c>
      <c r="GV430" t="s">
        <v>8707</v>
      </c>
      <c r="GW430" s="27">
        <v>0</v>
      </c>
      <c r="GY430" s="27">
        <v>0</v>
      </c>
      <c r="HA430" t="s">
        <v>242</v>
      </c>
      <c r="HD430" s="27">
        <v>1</v>
      </c>
      <c r="HE430" t="s">
        <v>8708</v>
      </c>
      <c r="HF430">
        <v>2</v>
      </c>
      <c r="HH430" t="s">
        <v>8709</v>
      </c>
      <c r="HI430">
        <v>0.61111111100000004</v>
      </c>
      <c r="HJ430">
        <v>1</v>
      </c>
      <c r="HK430">
        <v>0.75</v>
      </c>
      <c r="HL430">
        <v>0.66666666699999999</v>
      </c>
      <c r="HM430">
        <v>0.25</v>
      </c>
      <c r="HN430">
        <v>0</v>
      </c>
      <c r="HO430">
        <v>0.25</v>
      </c>
      <c r="HP430">
        <v>0.5</v>
      </c>
      <c r="HQ430">
        <v>0</v>
      </c>
      <c r="HR430">
        <v>1</v>
      </c>
      <c r="HS430">
        <v>0</v>
      </c>
      <c r="HT430">
        <v>1</v>
      </c>
      <c r="HU430">
        <v>1</v>
      </c>
      <c r="HV430">
        <v>0.78703703700000005</v>
      </c>
      <c r="HW430">
        <v>0.29166666699999999</v>
      </c>
      <c r="HX430">
        <v>0.5</v>
      </c>
      <c r="HY430">
        <v>0.52623456800000001</v>
      </c>
      <c r="HZ430" t="s">
        <v>8690</v>
      </c>
      <c r="IA430" t="s">
        <v>266</v>
      </c>
      <c r="IB430" t="s">
        <v>8690</v>
      </c>
      <c r="IC430">
        <v>1839.9</v>
      </c>
      <c r="ID430">
        <v>2146.9</v>
      </c>
      <c r="IE430">
        <v>2831.6</v>
      </c>
      <c r="IF430">
        <v>2886.9</v>
      </c>
      <c r="IG430">
        <v>1839.9</v>
      </c>
    </row>
    <row r="431" spans="1:241" customFormat="1" ht="14" customHeight="1" x14ac:dyDescent="0.2">
      <c r="A431">
        <v>430</v>
      </c>
      <c r="B431">
        <v>470</v>
      </c>
      <c r="C431" s="1">
        <v>44913.884027777778</v>
      </c>
      <c r="D431" s="1">
        <v>44913.887499999997</v>
      </c>
      <c r="E431">
        <v>0</v>
      </c>
      <c r="F431" t="s">
        <v>240</v>
      </c>
      <c r="G431">
        <v>100</v>
      </c>
      <c r="H431">
        <v>297</v>
      </c>
      <c r="I431">
        <v>1</v>
      </c>
      <c r="J431" s="1">
        <v>44913.887499999997</v>
      </c>
      <c r="K431" t="s">
        <v>8710</v>
      </c>
      <c r="L431" t="s">
        <v>242</v>
      </c>
      <c r="M431" t="s">
        <v>242</v>
      </c>
      <c r="N431" t="s">
        <v>8711</v>
      </c>
      <c r="O431" t="s">
        <v>8712</v>
      </c>
      <c r="P431">
        <v>34.029000000000003</v>
      </c>
      <c r="Q431">
        <v>-118.40049999999999</v>
      </c>
      <c r="R431" t="s">
        <v>245</v>
      </c>
      <c r="S431" t="s">
        <v>246</v>
      </c>
      <c r="T431" t="s">
        <v>8713</v>
      </c>
      <c r="V431" t="s">
        <v>8714</v>
      </c>
      <c r="W431">
        <v>959802109</v>
      </c>
      <c r="X431">
        <v>7389</v>
      </c>
      <c r="Y431" t="s">
        <v>297</v>
      </c>
      <c r="Z431" t="s">
        <v>2196</v>
      </c>
      <c r="AA431">
        <v>2021</v>
      </c>
      <c r="AC431">
        <v>0</v>
      </c>
      <c r="AF431">
        <v>11</v>
      </c>
      <c r="AG431">
        <v>3</v>
      </c>
      <c r="AI431" t="s">
        <v>8715</v>
      </c>
      <c r="AJ431" s="27">
        <v>1</v>
      </c>
      <c r="AK431">
        <v>11</v>
      </c>
      <c r="AL431" s="27">
        <v>0</v>
      </c>
      <c r="AM431" s="24">
        <v>0</v>
      </c>
      <c r="AN431" s="27">
        <v>0</v>
      </c>
      <c r="AO431" s="24">
        <v>0</v>
      </c>
      <c r="AQ431">
        <v>3</v>
      </c>
      <c r="AS431" t="s">
        <v>8715</v>
      </c>
      <c r="AT431" s="27">
        <v>1</v>
      </c>
      <c r="AU431">
        <v>10</v>
      </c>
      <c r="AV431" s="21">
        <f t="shared" si="24"/>
        <v>90.909090909090907</v>
      </c>
      <c r="AW431">
        <v>1</v>
      </c>
      <c r="AY431" t="s">
        <v>8716</v>
      </c>
      <c r="AZ431" s="27">
        <v>1</v>
      </c>
      <c r="BA431">
        <v>10</v>
      </c>
      <c r="BB431" s="21">
        <f t="shared" si="25"/>
        <v>90.909090909090907</v>
      </c>
      <c r="BC431">
        <v>3</v>
      </c>
      <c r="BE431" t="s">
        <v>8715</v>
      </c>
      <c r="BF431" s="27">
        <v>1</v>
      </c>
      <c r="BG431">
        <v>7</v>
      </c>
      <c r="BI431">
        <v>3</v>
      </c>
      <c r="BK431" t="s">
        <v>8715</v>
      </c>
      <c r="BL431" s="27">
        <v>1</v>
      </c>
      <c r="BM431">
        <v>3</v>
      </c>
      <c r="BO431" t="s">
        <v>8715</v>
      </c>
      <c r="BP431" s="27">
        <v>1</v>
      </c>
      <c r="BQ431">
        <v>3</v>
      </c>
      <c r="BR431" s="21">
        <f t="shared" si="26"/>
        <v>27.27272727272727</v>
      </c>
      <c r="BT431">
        <v>3</v>
      </c>
      <c r="BV431" t="s">
        <v>8715</v>
      </c>
      <c r="BW431" s="27">
        <v>1</v>
      </c>
      <c r="BX431">
        <v>5</v>
      </c>
      <c r="BY431" s="21">
        <f t="shared" si="27"/>
        <v>45.454545454545453</v>
      </c>
      <c r="BZ431">
        <v>2</v>
      </c>
      <c r="CA431">
        <v>3</v>
      </c>
      <c r="CC431" t="s">
        <v>8715</v>
      </c>
      <c r="CD431" s="27">
        <v>0</v>
      </c>
      <c r="CF431" t="s">
        <v>242</v>
      </c>
      <c r="CG431" t="s">
        <v>242</v>
      </c>
      <c r="CI431" s="27">
        <v>1</v>
      </c>
      <c r="CJ431" t="s">
        <v>8717</v>
      </c>
      <c r="CK431">
        <v>1</v>
      </c>
      <c r="CM431" t="s">
        <v>8716</v>
      </c>
      <c r="CN431" s="27">
        <v>1</v>
      </c>
      <c r="CO431" s="27">
        <v>1</v>
      </c>
      <c r="CP431">
        <v>100</v>
      </c>
      <c r="CQ431">
        <v>100</v>
      </c>
      <c r="CR431" t="s">
        <v>242</v>
      </c>
      <c r="CS431" t="s">
        <v>8718</v>
      </c>
      <c r="CU431" s="27">
        <v>0.5</v>
      </c>
      <c r="CV431" s="2" t="s">
        <v>8719</v>
      </c>
      <c r="CW431">
        <v>1</v>
      </c>
      <c r="CY431" t="s">
        <v>8716</v>
      </c>
      <c r="CZ431" s="27">
        <v>1</v>
      </c>
      <c r="DA431">
        <v>4828</v>
      </c>
      <c r="DB431">
        <v>2</v>
      </c>
      <c r="DD431" s="27">
        <v>1</v>
      </c>
      <c r="DE431">
        <v>7217</v>
      </c>
      <c r="DF431">
        <v>2</v>
      </c>
      <c r="DG431">
        <v>7297</v>
      </c>
      <c r="DH431">
        <v>2</v>
      </c>
      <c r="DI431" t="s">
        <v>242</v>
      </c>
      <c r="DJ431" t="s">
        <v>242</v>
      </c>
      <c r="DL431" s="27">
        <v>0</v>
      </c>
      <c r="DM431" t="s">
        <v>242</v>
      </c>
      <c r="DN431" t="s">
        <v>242</v>
      </c>
      <c r="DP431">
        <v>1</v>
      </c>
      <c r="DR431" t="s">
        <v>8716</v>
      </c>
      <c r="DS431" s="27">
        <v>0</v>
      </c>
      <c r="DU431" s="27">
        <v>0</v>
      </c>
      <c r="DW431" s="27">
        <v>0</v>
      </c>
      <c r="DY431" s="27">
        <v>0</v>
      </c>
      <c r="EA431" s="27">
        <v>0</v>
      </c>
      <c r="EC431" s="27">
        <v>0.5</v>
      </c>
      <c r="ED431" s="2" t="s">
        <v>8720</v>
      </c>
      <c r="EE431" s="27">
        <v>1</v>
      </c>
      <c r="EF431" s="2" t="s">
        <v>8721</v>
      </c>
      <c r="EG431" s="27">
        <v>0.5</v>
      </c>
      <c r="EH431" t="s">
        <v>8722</v>
      </c>
      <c r="EI431" s="27">
        <v>1</v>
      </c>
      <c r="EJ431" t="s">
        <v>8723</v>
      </c>
      <c r="EK431" s="27">
        <v>0</v>
      </c>
      <c r="EM431">
        <v>1</v>
      </c>
      <c r="EO431" t="s">
        <v>8716</v>
      </c>
      <c r="EP431" s="27">
        <v>0</v>
      </c>
      <c r="EQ431" t="s">
        <v>242</v>
      </c>
      <c r="ER431" t="s">
        <v>242</v>
      </c>
      <c r="EU431" t="s">
        <v>242</v>
      </c>
      <c r="EV431" t="s">
        <v>242</v>
      </c>
      <c r="EX431" s="27">
        <v>0</v>
      </c>
      <c r="EY431" t="s">
        <v>242</v>
      </c>
      <c r="FA431" s="27">
        <v>0</v>
      </c>
      <c r="FB431" t="s">
        <v>242</v>
      </c>
      <c r="FD431" s="27">
        <v>0</v>
      </c>
      <c r="FE431" t="s">
        <v>242</v>
      </c>
      <c r="FG431" s="27">
        <v>0</v>
      </c>
      <c r="FH431" t="s">
        <v>242</v>
      </c>
      <c r="FJ431" t="s">
        <v>242</v>
      </c>
      <c r="FM431" s="27">
        <v>0</v>
      </c>
      <c r="FN431" t="s">
        <v>242</v>
      </c>
      <c r="FO431" t="s">
        <v>242</v>
      </c>
      <c r="FP431" t="s">
        <v>242</v>
      </c>
      <c r="FR431" s="27">
        <v>1</v>
      </c>
      <c r="FS431">
        <v>51</v>
      </c>
      <c r="FT431">
        <v>2</v>
      </c>
      <c r="FU431" t="s">
        <v>8724</v>
      </c>
      <c r="FV431" s="27">
        <v>1</v>
      </c>
      <c r="FW431">
        <v>4</v>
      </c>
      <c r="FX431">
        <v>18</v>
      </c>
      <c r="FY431">
        <v>55</v>
      </c>
      <c r="FZ431">
        <v>19</v>
      </c>
      <c r="GA431">
        <v>1</v>
      </c>
      <c r="GB431">
        <v>1</v>
      </c>
      <c r="GC431">
        <v>2</v>
      </c>
      <c r="GD431">
        <v>1</v>
      </c>
      <c r="GE431" t="s">
        <v>8725</v>
      </c>
      <c r="GF431">
        <v>1</v>
      </c>
      <c r="GH431" t="s">
        <v>8716</v>
      </c>
      <c r="GI431" s="27">
        <v>0.5</v>
      </c>
      <c r="GJ431" t="s">
        <v>242</v>
      </c>
      <c r="GK431">
        <v>0.99</v>
      </c>
      <c r="GM431">
        <v>1</v>
      </c>
      <c r="GO431" t="s">
        <v>8715</v>
      </c>
      <c r="GP431" s="27">
        <v>1</v>
      </c>
      <c r="GQ431">
        <v>298</v>
      </c>
      <c r="GR431" t="s">
        <v>8726</v>
      </c>
      <c r="GT431">
        <v>3</v>
      </c>
      <c r="GV431" t="s">
        <v>8715</v>
      </c>
      <c r="GW431" s="27">
        <v>0</v>
      </c>
      <c r="GY431" s="27">
        <v>0</v>
      </c>
      <c r="HA431" t="s">
        <v>242</v>
      </c>
      <c r="HD431" s="27">
        <v>1</v>
      </c>
      <c r="HE431" t="s">
        <v>8727</v>
      </c>
      <c r="HF431">
        <v>1</v>
      </c>
      <c r="HH431" t="s">
        <v>8716</v>
      </c>
      <c r="HI431">
        <v>0.66666666699999999</v>
      </c>
      <c r="HJ431">
        <v>1</v>
      </c>
      <c r="HK431">
        <v>0.75</v>
      </c>
      <c r="HL431">
        <v>0.66666666699999999</v>
      </c>
      <c r="HM431">
        <v>0.3</v>
      </c>
      <c r="HN431">
        <v>0</v>
      </c>
      <c r="HO431">
        <v>0</v>
      </c>
      <c r="HP431">
        <v>0.66666666699999999</v>
      </c>
      <c r="HQ431">
        <v>0.5</v>
      </c>
      <c r="HR431">
        <v>1</v>
      </c>
      <c r="HS431">
        <v>0</v>
      </c>
      <c r="HT431">
        <v>1</v>
      </c>
      <c r="HU431">
        <v>1</v>
      </c>
      <c r="HV431">
        <v>0.80555555599999995</v>
      </c>
      <c r="HW431">
        <v>0.241666667</v>
      </c>
      <c r="HX431">
        <v>0.63333333300000005</v>
      </c>
      <c r="HY431">
        <v>0.56018518500000003</v>
      </c>
      <c r="HZ431" t="s">
        <v>8728</v>
      </c>
      <c r="IA431" t="s">
        <v>266</v>
      </c>
      <c r="IB431" t="s">
        <v>8713</v>
      </c>
      <c r="IC431">
        <v>5306.9</v>
      </c>
      <c r="ID431">
        <v>4841.3</v>
      </c>
      <c r="IE431">
        <v>5065.3</v>
      </c>
      <c r="IF431">
        <v>4477.8</v>
      </c>
      <c r="IG431">
        <v>5306.9</v>
      </c>
    </row>
    <row r="432" spans="1:241" customFormat="1" ht="14" customHeight="1" x14ac:dyDescent="0.2">
      <c r="A432">
        <v>431</v>
      </c>
      <c r="B432">
        <v>471</v>
      </c>
      <c r="C432" s="1">
        <v>44917.178472222222</v>
      </c>
      <c r="D432" s="1">
        <v>44917.197916666664</v>
      </c>
      <c r="E432">
        <v>0</v>
      </c>
      <c r="F432" t="s">
        <v>6824</v>
      </c>
      <c r="G432">
        <v>100</v>
      </c>
      <c r="H432">
        <v>1674</v>
      </c>
      <c r="I432">
        <v>1</v>
      </c>
      <c r="J432" s="1">
        <v>44917.197916666664</v>
      </c>
      <c r="K432" t="s">
        <v>8729</v>
      </c>
      <c r="L432" t="s">
        <v>242</v>
      </c>
      <c r="M432" t="s">
        <v>242</v>
      </c>
      <c r="N432" t="s">
        <v>8730</v>
      </c>
      <c r="O432" t="s">
        <v>8731</v>
      </c>
      <c r="P432">
        <v>34.064799999999998</v>
      </c>
      <c r="Q432">
        <v>-118.4414</v>
      </c>
      <c r="R432" t="s">
        <v>245</v>
      </c>
      <c r="S432" t="s">
        <v>246</v>
      </c>
      <c r="T432" t="s">
        <v>8732</v>
      </c>
      <c r="V432" t="s">
        <v>8733</v>
      </c>
      <c r="W432">
        <v>3654100</v>
      </c>
      <c r="X432">
        <v>3841</v>
      </c>
      <c r="Y432" t="s">
        <v>350</v>
      </c>
      <c r="Z432" t="s">
        <v>2411</v>
      </c>
      <c r="AA432">
        <v>2020</v>
      </c>
      <c r="AC432">
        <v>0</v>
      </c>
      <c r="AF432">
        <v>9</v>
      </c>
      <c r="AG432">
        <v>3</v>
      </c>
      <c r="AI432" t="s">
        <v>8734</v>
      </c>
      <c r="AJ432" s="27">
        <v>1</v>
      </c>
      <c r="AK432">
        <v>2</v>
      </c>
      <c r="AL432" s="27">
        <v>0</v>
      </c>
      <c r="AM432" s="24">
        <v>0</v>
      </c>
      <c r="AN432" s="27">
        <v>0</v>
      </c>
      <c r="AO432" s="24">
        <v>0</v>
      </c>
      <c r="AP432" s="2" t="s">
        <v>8735</v>
      </c>
      <c r="AQ432">
        <v>3</v>
      </c>
      <c r="AS432" t="s">
        <v>8734</v>
      </c>
      <c r="AT432" s="27">
        <v>1</v>
      </c>
      <c r="AU432">
        <v>8</v>
      </c>
      <c r="AV432" s="21">
        <f t="shared" si="24"/>
        <v>88.888888888888886</v>
      </c>
      <c r="AW432">
        <v>3</v>
      </c>
      <c r="AY432" t="s">
        <v>8734</v>
      </c>
      <c r="AZ432" s="27">
        <v>1</v>
      </c>
      <c r="BA432">
        <v>8</v>
      </c>
      <c r="BB432" s="21">
        <f t="shared" si="25"/>
        <v>88.888888888888886</v>
      </c>
      <c r="BC432">
        <v>3</v>
      </c>
      <c r="BE432" t="s">
        <v>8734</v>
      </c>
      <c r="BF432" s="27">
        <v>1</v>
      </c>
      <c r="BG432">
        <v>6.2</v>
      </c>
      <c r="BI432">
        <v>3</v>
      </c>
      <c r="BK432" t="s">
        <v>8734</v>
      </c>
      <c r="BL432" s="27">
        <v>1</v>
      </c>
      <c r="BM432">
        <v>3</v>
      </c>
      <c r="BO432" t="s">
        <v>8734</v>
      </c>
      <c r="BP432" s="27">
        <v>1</v>
      </c>
      <c r="BQ432">
        <v>3</v>
      </c>
      <c r="BR432" s="21">
        <f t="shared" si="26"/>
        <v>33.333333333333329</v>
      </c>
      <c r="BT432">
        <v>3</v>
      </c>
      <c r="BV432" t="s">
        <v>8734</v>
      </c>
      <c r="BW432" s="27">
        <v>1</v>
      </c>
      <c r="BX432">
        <v>2</v>
      </c>
      <c r="BY432" s="21">
        <f t="shared" si="27"/>
        <v>22.222222222222221</v>
      </c>
      <c r="BZ432">
        <v>2</v>
      </c>
      <c r="CA432">
        <v>3</v>
      </c>
      <c r="CC432" t="s">
        <v>8734</v>
      </c>
      <c r="CD432" s="27">
        <v>0</v>
      </c>
      <c r="CF432" t="s">
        <v>242</v>
      </c>
      <c r="CG432" t="s">
        <v>242</v>
      </c>
      <c r="CI432" s="27">
        <v>0</v>
      </c>
      <c r="CK432" t="s">
        <v>242</v>
      </c>
      <c r="CN432" s="27">
        <v>0</v>
      </c>
      <c r="CO432" s="27">
        <v>0</v>
      </c>
      <c r="CP432" t="s">
        <v>242</v>
      </c>
      <c r="CQ432" t="s">
        <v>242</v>
      </c>
      <c r="CR432" t="s">
        <v>242</v>
      </c>
      <c r="CU432" s="27">
        <v>1</v>
      </c>
      <c r="CV432" t="s">
        <v>8736</v>
      </c>
      <c r="CW432">
        <v>5</v>
      </c>
      <c r="CX432" t="s">
        <v>3034</v>
      </c>
      <c r="CY432" t="s">
        <v>8737</v>
      </c>
      <c r="CZ432" s="27">
        <v>0</v>
      </c>
      <c r="DA432" t="s">
        <v>242</v>
      </c>
      <c r="DB432" t="s">
        <v>242</v>
      </c>
      <c r="DD432" s="27">
        <v>0</v>
      </c>
      <c r="DE432" t="s">
        <v>242</v>
      </c>
      <c r="DF432" t="s">
        <v>242</v>
      </c>
      <c r="DH432" t="s">
        <v>242</v>
      </c>
      <c r="DI432" t="s">
        <v>242</v>
      </c>
      <c r="DJ432" t="s">
        <v>242</v>
      </c>
      <c r="DL432" s="27">
        <v>0</v>
      </c>
      <c r="DM432" t="s">
        <v>242</v>
      </c>
      <c r="DN432" t="s">
        <v>242</v>
      </c>
      <c r="DP432" t="s">
        <v>242</v>
      </c>
      <c r="DS432" s="27">
        <v>0</v>
      </c>
      <c r="DU432" s="27">
        <v>0</v>
      </c>
      <c r="DW432" s="27">
        <v>0</v>
      </c>
      <c r="DY432" s="27">
        <v>0</v>
      </c>
      <c r="EA432" s="27">
        <v>0</v>
      </c>
      <c r="EC432" s="27">
        <v>0</v>
      </c>
      <c r="EE432" s="27">
        <v>0</v>
      </c>
      <c r="EG432" s="27">
        <v>0</v>
      </c>
      <c r="EI432" s="27">
        <v>0</v>
      </c>
      <c r="EK432" s="27">
        <v>0</v>
      </c>
      <c r="EM432" t="s">
        <v>242</v>
      </c>
      <c r="EP432" s="27">
        <v>0</v>
      </c>
      <c r="EQ432" t="s">
        <v>242</v>
      </c>
      <c r="ER432" t="s">
        <v>242</v>
      </c>
      <c r="EU432" t="s">
        <v>242</v>
      </c>
      <c r="EV432" t="s">
        <v>242</v>
      </c>
      <c r="EX432" s="27">
        <v>0</v>
      </c>
      <c r="EY432" t="s">
        <v>242</v>
      </c>
      <c r="FA432" s="27">
        <v>0</v>
      </c>
      <c r="FB432" t="s">
        <v>242</v>
      </c>
      <c r="FD432" s="27">
        <v>0</v>
      </c>
      <c r="FE432" t="s">
        <v>242</v>
      </c>
      <c r="FG432" s="27">
        <v>0</v>
      </c>
      <c r="FH432" t="s">
        <v>242</v>
      </c>
      <c r="FJ432" t="s">
        <v>242</v>
      </c>
      <c r="FM432" s="27">
        <v>0</v>
      </c>
      <c r="FN432" t="s">
        <v>242</v>
      </c>
      <c r="FO432" t="s">
        <v>242</v>
      </c>
      <c r="FP432" t="s">
        <v>242</v>
      </c>
      <c r="FR432" s="27">
        <v>0</v>
      </c>
      <c r="FS432" t="s">
        <v>242</v>
      </c>
      <c r="FT432" t="s">
        <v>242</v>
      </c>
      <c r="FV432" s="27">
        <v>0</v>
      </c>
      <c r="FW432" t="s">
        <v>242</v>
      </c>
      <c r="FX432" t="s">
        <v>242</v>
      </c>
      <c r="FY432" t="s">
        <v>242</v>
      </c>
      <c r="FZ432" t="s">
        <v>242</v>
      </c>
      <c r="GA432" t="s">
        <v>242</v>
      </c>
      <c r="GB432" t="s">
        <v>242</v>
      </c>
      <c r="GC432" t="s">
        <v>242</v>
      </c>
      <c r="GD432" t="s">
        <v>242</v>
      </c>
      <c r="GF432" t="s">
        <v>242</v>
      </c>
      <c r="GI432" s="27">
        <v>0</v>
      </c>
      <c r="GJ432" t="s">
        <v>242</v>
      </c>
      <c r="GK432" t="s">
        <v>242</v>
      </c>
      <c r="GM432" t="s">
        <v>242</v>
      </c>
      <c r="GP432" s="27">
        <v>1</v>
      </c>
      <c r="GQ432">
        <v>148</v>
      </c>
      <c r="GR432" t="s">
        <v>8738</v>
      </c>
      <c r="GT432">
        <v>3</v>
      </c>
      <c r="GV432" t="s">
        <v>8739</v>
      </c>
      <c r="GW432" s="27">
        <v>0</v>
      </c>
      <c r="GY432" s="27">
        <v>0</v>
      </c>
      <c r="HA432" t="s">
        <v>242</v>
      </c>
      <c r="HD432" s="27">
        <v>0</v>
      </c>
      <c r="HF432" t="s">
        <v>242</v>
      </c>
      <c r="HI432">
        <v>0.66666666699999999</v>
      </c>
      <c r="HJ432">
        <v>0</v>
      </c>
      <c r="HK432">
        <v>0.5</v>
      </c>
      <c r="HL432">
        <v>0</v>
      </c>
      <c r="HM432">
        <v>0</v>
      </c>
      <c r="HN432">
        <v>0</v>
      </c>
      <c r="HO432">
        <v>0</v>
      </c>
      <c r="HP432">
        <v>0</v>
      </c>
      <c r="HQ432">
        <v>0</v>
      </c>
      <c r="HR432">
        <v>1</v>
      </c>
      <c r="HS432">
        <v>0</v>
      </c>
      <c r="HT432">
        <v>0</v>
      </c>
      <c r="HU432">
        <v>1</v>
      </c>
      <c r="HV432">
        <v>0.38888888900000002</v>
      </c>
      <c r="HW432">
        <v>0</v>
      </c>
      <c r="HX432">
        <v>0.2</v>
      </c>
      <c r="HY432">
        <v>0.19629629600000001</v>
      </c>
      <c r="HZ432" t="s">
        <v>8740</v>
      </c>
      <c r="IA432" t="s">
        <v>266</v>
      </c>
      <c r="IB432" t="s">
        <v>8732</v>
      </c>
      <c r="IC432">
        <v>840.88300000000004</v>
      </c>
      <c r="ID432">
        <v>847.52200000000005</v>
      </c>
      <c r="IE432">
        <v>1031.7529999999999</v>
      </c>
      <c r="IF432" t="s">
        <v>242</v>
      </c>
      <c r="IG432">
        <v>840.88300000000004</v>
      </c>
    </row>
    <row r="433" spans="1:241" customFormat="1" ht="14" customHeight="1" x14ac:dyDescent="0.2">
      <c r="A433">
        <v>432</v>
      </c>
      <c r="B433">
        <v>472</v>
      </c>
      <c r="C433" s="1">
        <v>44917.197916666664</v>
      </c>
      <c r="D433" s="1">
        <v>44917.801388888889</v>
      </c>
      <c r="E433">
        <v>0</v>
      </c>
      <c r="F433" t="s">
        <v>2969</v>
      </c>
      <c r="G433">
        <v>100</v>
      </c>
      <c r="H433">
        <v>52111</v>
      </c>
      <c r="I433">
        <v>1</v>
      </c>
      <c r="J433" s="1">
        <v>44917.801388888889</v>
      </c>
      <c r="K433" t="s">
        <v>8741</v>
      </c>
      <c r="L433" t="s">
        <v>242</v>
      </c>
      <c r="M433" t="s">
        <v>242</v>
      </c>
      <c r="N433" t="s">
        <v>8742</v>
      </c>
      <c r="O433" t="s">
        <v>8743</v>
      </c>
      <c r="P433">
        <v>34.064799999999998</v>
      </c>
      <c r="Q433">
        <v>-118.4414</v>
      </c>
      <c r="R433" t="s">
        <v>245</v>
      </c>
      <c r="S433" t="s">
        <v>246</v>
      </c>
      <c r="T433" t="s">
        <v>8744</v>
      </c>
      <c r="V433" t="s">
        <v>8745</v>
      </c>
      <c r="W433">
        <v>101121101</v>
      </c>
      <c r="X433">
        <v>6798</v>
      </c>
      <c r="Y433" t="s">
        <v>659</v>
      </c>
      <c r="Z433" t="s">
        <v>8746</v>
      </c>
      <c r="AA433">
        <v>2020</v>
      </c>
      <c r="AC433">
        <v>0.5</v>
      </c>
      <c r="AD433">
        <v>8</v>
      </c>
      <c r="AF433">
        <v>11</v>
      </c>
      <c r="AG433">
        <v>3</v>
      </c>
      <c r="AI433" t="s">
        <v>8747</v>
      </c>
      <c r="AJ433" s="27">
        <v>1</v>
      </c>
      <c r="AK433">
        <v>11</v>
      </c>
      <c r="AL433" s="27">
        <v>1</v>
      </c>
      <c r="AM433">
        <v>4</v>
      </c>
      <c r="AN433" s="27">
        <v>0</v>
      </c>
      <c r="AO433" s="24">
        <v>0</v>
      </c>
      <c r="AP433" s="2" t="s">
        <v>8748</v>
      </c>
      <c r="AQ433">
        <v>3</v>
      </c>
      <c r="AS433" t="s">
        <v>8747</v>
      </c>
      <c r="AT433" s="27">
        <v>1</v>
      </c>
      <c r="AU433">
        <v>9</v>
      </c>
      <c r="AV433" s="21">
        <f t="shared" si="24"/>
        <v>81.818181818181827</v>
      </c>
      <c r="AW433">
        <v>3</v>
      </c>
      <c r="AY433" t="s">
        <v>8747</v>
      </c>
      <c r="AZ433" s="27">
        <v>1</v>
      </c>
      <c r="BA433">
        <v>9</v>
      </c>
      <c r="BB433" s="21">
        <f t="shared" si="25"/>
        <v>81.818181818181827</v>
      </c>
      <c r="BC433">
        <v>3</v>
      </c>
      <c r="BE433" t="s">
        <v>8747</v>
      </c>
      <c r="BF433" s="27">
        <v>1</v>
      </c>
      <c r="BG433">
        <v>6.9</v>
      </c>
      <c r="BI433">
        <v>3</v>
      </c>
      <c r="BK433" t="s">
        <v>8747</v>
      </c>
      <c r="BL433" s="27">
        <v>1</v>
      </c>
      <c r="BM433">
        <v>3</v>
      </c>
      <c r="BO433" t="s">
        <v>8747</v>
      </c>
      <c r="BP433" s="27">
        <v>1</v>
      </c>
      <c r="BQ433">
        <v>4</v>
      </c>
      <c r="BR433" s="21">
        <f t="shared" si="26"/>
        <v>36.363636363636367</v>
      </c>
      <c r="BT433">
        <v>3</v>
      </c>
      <c r="BV433" t="s">
        <v>8747</v>
      </c>
      <c r="BW433" s="27">
        <v>1</v>
      </c>
      <c r="BX433">
        <v>4</v>
      </c>
      <c r="BY433" s="21">
        <f t="shared" si="27"/>
        <v>36.363636363636367</v>
      </c>
      <c r="BZ433">
        <v>2</v>
      </c>
      <c r="CA433">
        <v>3</v>
      </c>
      <c r="CC433" t="s">
        <v>8747</v>
      </c>
      <c r="CD433" s="27">
        <v>0</v>
      </c>
      <c r="CF433" t="s">
        <v>242</v>
      </c>
      <c r="CG433" t="s">
        <v>242</v>
      </c>
      <c r="CI433" s="27">
        <v>1</v>
      </c>
      <c r="CJ433" s="2" t="s">
        <v>8749</v>
      </c>
      <c r="CK433">
        <v>1</v>
      </c>
      <c r="CM433" t="s">
        <v>8750</v>
      </c>
      <c r="CN433" s="27">
        <v>1</v>
      </c>
      <c r="CO433" s="27">
        <v>0.5</v>
      </c>
      <c r="CP433" t="s">
        <v>242</v>
      </c>
      <c r="CQ433">
        <v>100</v>
      </c>
      <c r="CR433" t="s">
        <v>242</v>
      </c>
      <c r="CT433" t="s">
        <v>8751</v>
      </c>
      <c r="CU433" s="27">
        <v>1</v>
      </c>
      <c r="CV433" t="s">
        <v>8752</v>
      </c>
      <c r="CW433">
        <v>1</v>
      </c>
      <c r="CY433" t="s">
        <v>8750</v>
      </c>
      <c r="CZ433" s="27">
        <v>1</v>
      </c>
      <c r="DA433">
        <v>9910</v>
      </c>
      <c r="DB433">
        <v>2</v>
      </c>
      <c r="DD433" s="27">
        <v>1</v>
      </c>
      <c r="DE433">
        <v>45339</v>
      </c>
      <c r="DF433">
        <v>2</v>
      </c>
      <c r="DG433">
        <v>167018</v>
      </c>
      <c r="DH433">
        <v>2</v>
      </c>
      <c r="DI433" t="s">
        <v>242</v>
      </c>
      <c r="DJ433" t="s">
        <v>242</v>
      </c>
      <c r="DL433" s="27">
        <v>0</v>
      </c>
      <c r="DM433" t="s">
        <v>242</v>
      </c>
      <c r="DN433" t="s">
        <v>242</v>
      </c>
      <c r="DP433">
        <v>1</v>
      </c>
      <c r="DR433" t="s">
        <v>8750</v>
      </c>
      <c r="DS433" s="27">
        <v>1</v>
      </c>
      <c r="DT433" t="s">
        <v>8753</v>
      </c>
      <c r="DU433" s="27">
        <v>0.5</v>
      </c>
      <c r="DV433" t="s">
        <v>8753</v>
      </c>
      <c r="DW433" s="27">
        <v>1</v>
      </c>
      <c r="DX433" s="2" t="s">
        <v>8754</v>
      </c>
      <c r="DY433" s="27">
        <v>0</v>
      </c>
      <c r="EA433" s="27">
        <v>1</v>
      </c>
      <c r="EB433" t="s">
        <v>8755</v>
      </c>
      <c r="EC433" s="27">
        <v>0</v>
      </c>
      <c r="EE433" s="27">
        <v>1</v>
      </c>
      <c r="EF433" s="2" t="s">
        <v>8756</v>
      </c>
      <c r="EG433" s="27">
        <v>0</v>
      </c>
      <c r="EI433" s="27">
        <v>1</v>
      </c>
      <c r="EJ433" s="2" t="s">
        <v>8757</v>
      </c>
      <c r="EK433" s="27">
        <v>1</v>
      </c>
      <c r="EL433" s="2" t="s">
        <v>8758</v>
      </c>
      <c r="EM433">
        <v>1</v>
      </c>
      <c r="EO433" t="s">
        <v>8750</v>
      </c>
      <c r="EP433" s="27">
        <v>0</v>
      </c>
      <c r="EQ433" t="s">
        <v>242</v>
      </c>
      <c r="ER433" t="s">
        <v>242</v>
      </c>
      <c r="EU433" t="s">
        <v>242</v>
      </c>
      <c r="EV433" t="s">
        <v>242</v>
      </c>
      <c r="EX433" s="27">
        <v>1</v>
      </c>
      <c r="EY433">
        <v>1459.22</v>
      </c>
      <c r="EZ433" t="s">
        <v>8759</v>
      </c>
      <c r="FA433" s="27">
        <v>0</v>
      </c>
      <c r="FB433" t="s">
        <v>242</v>
      </c>
      <c r="FD433" s="27">
        <v>0</v>
      </c>
      <c r="FE433" t="s">
        <v>242</v>
      </c>
      <c r="FG433" s="27">
        <v>0</v>
      </c>
      <c r="FH433" t="s">
        <v>242</v>
      </c>
      <c r="FJ433">
        <v>1</v>
      </c>
      <c r="FL433" t="s">
        <v>8750</v>
      </c>
      <c r="FM433" s="27">
        <v>1</v>
      </c>
      <c r="FN433">
        <v>19.39</v>
      </c>
      <c r="FO433">
        <v>43.53</v>
      </c>
      <c r="FP433">
        <v>22.95</v>
      </c>
      <c r="FR433" s="27">
        <v>1</v>
      </c>
      <c r="FS433">
        <v>46</v>
      </c>
      <c r="FT433">
        <v>3</v>
      </c>
      <c r="FU433" s="2" t="s">
        <v>8760</v>
      </c>
      <c r="FV433" s="27">
        <v>0.5</v>
      </c>
      <c r="FW433" t="s">
        <v>242</v>
      </c>
      <c r="FX433" t="s">
        <v>242</v>
      </c>
      <c r="FY433">
        <v>68</v>
      </c>
      <c r="FZ433" t="s">
        <v>242</v>
      </c>
      <c r="GA433" t="s">
        <v>242</v>
      </c>
      <c r="GB433" t="s">
        <v>242</v>
      </c>
      <c r="GC433" t="s">
        <v>242</v>
      </c>
      <c r="GD433">
        <v>3</v>
      </c>
      <c r="GE433" s="2" t="s">
        <v>8761</v>
      </c>
      <c r="GF433">
        <v>1</v>
      </c>
      <c r="GH433" t="s">
        <v>8750</v>
      </c>
      <c r="GI433" s="27">
        <v>0</v>
      </c>
      <c r="GJ433" t="s">
        <v>242</v>
      </c>
      <c r="GK433" t="s">
        <v>242</v>
      </c>
      <c r="GM433" t="s">
        <v>242</v>
      </c>
      <c r="GP433" s="27">
        <v>1</v>
      </c>
      <c r="GQ433">
        <v>99</v>
      </c>
      <c r="GR433" t="s">
        <v>8762</v>
      </c>
      <c r="GT433">
        <v>1</v>
      </c>
      <c r="GV433" t="s">
        <v>8750</v>
      </c>
      <c r="GW433" s="27">
        <v>0</v>
      </c>
      <c r="GY433" s="27">
        <v>0</v>
      </c>
      <c r="HA433" t="s">
        <v>242</v>
      </c>
      <c r="HD433" s="27">
        <v>1</v>
      </c>
      <c r="HE433" t="s">
        <v>8763</v>
      </c>
      <c r="HF433">
        <v>1</v>
      </c>
      <c r="HH433" t="s">
        <v>8750</v>
      </c>
      <c r="HI433">
        <v>0.77777777800000003</v>
      </c>
      <c r="HJ433">
        <v>1</v>
      </c>
      <c r="HK433">
        <v>0.75</v>
      </c>
      <c r="HL433">
        <v>0.66666666699999999</v>
      </c>
      <c r="HM433">
        <v>0.65</v>
      </c>
      <c r="HN433">
        <v>0</v>
      </c>
      <c r="HO433">
        <v>0.25</v>
      </c>
      <c r="HP433">
        <v>0.83333333300000001</v>
      </c>
      <c r="HQ433">
        <v>0</v>
      </c>
      <c r="HR433">
        <v>1</v>
      </c>
      <c r="HS433">
        <v>0</v>
      </c>
      <c r="HT433">
        <v>1</v>
      </c>
      <c r="HU433">
        <v>1</v>
      </c>
      <c r="HV433">
        <v>0.842592593</v>
      </c>
      <c r="HW433">
        <v>0.39166666700000002</v>
      </c>
      <c r="HX433">
        <v>0.56666666700000001</v>
      </c>
      <c r="HY433">
        <v>0.600308642</v>
      </c>
      <c r="HZ433" t="s">
        <v>8764</v>
      </c>
      <c r="IA433" t="s">
        <v>266</v>
      </c>
      <c r="IB433" t="s">
        <v>8744</v>
      </c>
      <c r="IC433">
        <v>3088.13</v>
      </c>
      <c r="ID433">
        <v>3425.1770000000001</v>
      </c>
      <c r="IE433">
        <v>3068.8879999999999</v>
      </c>
      <c r="IF433">
        <v>3559.9090000000001</v>
      </c>
      <c r="IG433">
        <v>3088.13</v>
      </c>
    </row>
    <row r="434" spans="1:241" customFormat="1" ht="14" customHeight="1" x14ac:dyDescent="0.2">
      <c r="A434">
        <v>433</v>
      </c>
      <c r="B434">
        <v>473</v>
      </c>
      <c r="C434" s="1">
        <v>44917.801388888889</v>
      </c>
      <c r="D434" s="1">
        <v>44918.006249999999</v>
      </c>
      <c r="E434">
        <v>0</v>
      </c>
      <c r="F434" t="s">
        <v>6824</v>
      </c>
      <c r="G434">
        <v>100</v>
      </c>
      <c r="H434">
        <v>17716</v>
      </c>
      <c r="I434">
        <v>1</v>
      </c>
      <c r="J434" s="1">
        <v>44918.006249999999</v>
      </c>
      <c r="K434" t="s">
        <v>8765</v>
      </c>
      <c r="L434" t="s">
        <v>242</v>
      </c>
      <c r="M434" t="s">
        <v>242</v>
      </c>
      <c r="N434" t="s">
        <v>8766</v>
      </c>
      <c r="O434" t="s">
        <v>8767</v>
      </c>
      <c r="P434">
        <v>34.064799999999998</v>
      </c>
      <c r="Q434">
        <v>-118.4414</v>
      </c>
      <c r="R434" t="s">
        <v>245</v>
      </c>
      <c r="S434" t="s">
        <v>246</v>
      </c>
      <c r="T434" t="s">
        <v>8768</v>
      </c>
      <c r="V434" t="s">
        <v>8769</v>
      </c>
      <c r="W434" t="s">
        <v>8770</v>
      </c>
      <c r="X434">
        <v>6200</v>
      </c>
      <c r="Y434" t="s">
        <v>319</v>
      </c>
      <c r="Z434" t="s">
        <v>8771</v>
      </c>
      <c r="AA434">
        <v>2020</v>
      </c>
      <c r="AC434">
        <v>0</v>
      </c>
      <c r="AF434">
        <v>12</v>
      </c>
      <c r="AG434">
        <v>3</v>
      </c>
      <c r="AI434" t="s">
        <v>8772</v>
      </c>
      <c r="AJ434" s="27">
        <v>1</v>
      </c>
      <c r="AK434">
        <v>8</v>
      </c>
      <c r="AL434" s="27">
        <v>0</v>
      </c>
      <c r="AM434" s="24">
        <v>0</v>
      </c>
      <c r="AN434" s="27">
        <v>0</v>
      </c>
      <c r="AO434" s="24">
        <v>0</v>
      </c>
      <c r="AP434" s="2" t="s">
        <v>8773</v>
      </c>
      <c r="AQ434">
        <v>3</v>
      </c>
      <c r="AS434" t="s">
        <v>8772</v>
      </c>
      <c r="AT434" s="27">
        <v>1</v>
      </c>
      <c r="AU434">
        <v>11</v>
      </c>
      <c r="AV434" s="21">
        <f t="shared" si="24"/>
        <v>91.666666666666657</v>
      </c>
      <c r="AW434">
        <v>3</v>
      </c>
      <c r="AY434" t="s">
        <v>8772</v>
      </c>
      <c r="AZ434" s="27">
        <v>1</v>
      </c>
      <c r="BA434">
        <v>11</v>
      </c>
      <c r="BB434" s="21">
        <f t="shared" si="25"/>
        <v>91.666666666666657</v>
      </c>
      <c r="BC434">
        <v>3</v>
      </c>
      <c r="BE434" t="s">
        <v>8772</v>
      </c>
      <c r="BF434" s="27">
        <v>1</v>
      </c>
      <c r="BG434">
        <v>8</v>
      </c>
      <c r="BI434">
        <v>3</v>
      </c>
      <c r="BK434" t="s">
        <v>8772</v>
      </c>
      <c r="BL434" s="27">
        <v>1</v>
      </c>
      <c r="BM434">
        <v>3</v>
      </c>
      <c r="BO434" t="s">
        <v>8772</v>
      </c>
      <c r="BP434" s="27">
        <v>1</v>
      </c>
      <c r="BQ434">
        <v>3</v>
      </c>
      <c r="BR434" s="21">
        <f t="shared" si="26"/>
        <v>25</v>
      </c>
      <c r="BT434">
        <v>3</v>
      </c>
      <c r="BV434" t="s">
        <v>8772</v>
      </c>
      <c r="BW434" s="27">
        <v>1</v>
      </c>
      <c r="BX434">
        <v>5</v>
      </c>
      <c r="BY434" s="21">
        <f t="shared" si="27"/>
        <v>41.666666666666671</v>
      </c>
      <c r="BZ434">
        <v>2</v>
      </c>
      <c r="CA434">
        <v>3</v>
      </c>
      <c r="CC434" t="s">
        <v>8772</v>
      </c>
      <c r="CD434" s="27">
        <v>0</v>
      </c>
      <c r="CF434" t="s">
        <v>242</v>
      </c>
      <c r="CG434" t="s">
        <v>242</v>
      </c>
      <c r="CI434" s="27">
        <v>0</v>
      </c>
      <c r="CK434" t="s">
        <v>242</v>
      </c>
      <c r="CN434" s="27">
        <v>0</v>
      </c>
      <c r="CO434" s="27">
        <v>0.5</v>
      </c>
      <c r="CP434" t="s">
        <v>242</v>
      </c>
      <c r="CQ434" t="s">
        <v>242</v>
      </c>
      <c r="CR434" t="s">
        <v>242</v>
      </c>
      <c r="CT434" s="2" t="s">
        <v>8774</v>
      </c>
      <c r="CU434" s="27">
        <v>1</v>
      </c>
      <c r="CV434" s="2" t="s">
        <v>8775</v>
      </c>
      <c r="CW434">
        <v>5</v>
      </c>
      <c r="CX434" t="s">
        <v>8776</v>
      </c>
      <c r="CY434" t="s">
        <v>8777</v>
      </c>
      <c r="CZ434" s="27">
        <v>1</v>
      </c>
      <c r="DA434">
        <v>1829</v>
      </c>
      <c r="DB434">
        <v>2</v>
      </c>
      <c r="DD434" s="27">
        <v>1</v>
      </c>
      <c r="DE434" t="s">
        <v>242</v>
      </c>
      <c r="DF434" t="s">
        <v>242</v>
      </c>
      <c r="DH434" t="s">
        <v>242</v>
      </c>
      <c r="DI434">
        <v>18325</v>
      </c>
      <c r="DJ434">
        <v>2</v>
      </c>
      <c r="DL434" s="27">
        <v>0</v>
      </c>
      <c r="DM434" t="s">
        <v>242</v>
      </c>
      <c r="DN434" t="s">
        <v>242</v>
      </c>
      <c r="DP434">
        <v>1</v>
      </c>
      <c r="DR434" t="s">
        <v>8778</v>
      </c>
      <c r="DS434" s="27">
        <v>0.5</v>
      </c>
      <c r="DT434" s="2" t="s">
        <v>8779</v>
      </c>
      <c r="DU434" s="27">
        <v>0</v>
      </c>
      <c r="DW434" s="27">
        <v>0</v>
      </c>
      <c r="DY434" s="27">
        <v>0</v>
      </c>
      <c r="EA434" s="27">
        <v>0</v>
      </c>
      <c r="EC434" s="27">
        <v>0</v>
      </c>
      <c r="EE434" s="27">
        <v>0</v>
      </c>
      <c r="EG434" s="27">
        <v>0</v>
      </c>
      <c r="EI434" s="27">
        <v>1</v>
      </c>
      <c r="EJ434" t="s">
        <v>8780</v>
      </c>
      <c r="EK434" s="27">
        <v>0</v>
      </c>
      <c r="EM434">
        <v>1</v>
      </c>
      <c r="EO434" t="s">
        <v>8778</v>
      </c>
      <c r="EP434" s="27">
        <v>0</v>
      </c>
      <c r="EQ434" t="s">
        <v>242</v>
      </c>
      <c r="ER434" t="s">
        <v>242</v>
      </c>
      <c r="EU434" t="s">
        <v>242</v>
      </c>
      <c r="EV434" t="s">
        <v>242</v>
      </c>
      <c r="EX434" s="27">
        <v>0</v>
      </c>
      <c r="EY434" t="s">
        <v>242</v>
      </c>
      <c r="FA434" s="27">
        <v>0</v>
      </c>
      <c r="FB434" t="s">
        <v>242</v>
      </c>
      <c r="FD434" s="27">
        <v>1</v>
      </c>
      <c r="FE434">
        <v>4.28</v>
      </c>
      <c r="FF434" t="s">
        <v>8781</v>
      </c>
      <c r="FG434" s="27">
        <v>0</v>
      </c>
      <c r="FH434" t="s">
        <v>242</v>
      </c>
      <c r="FJ434">
        <v>1</v>
      </c>
      <c r="FL434" t="s">
        <v>8778</v>
      </c>
      <c r="FM434" s="27">
        <v>1</v>
      </c>
      <c r="FN434" t="s">
        <v>242</v>
      </c>
      <c r="FO434" t="s">
        <v>242</v>
      </c>
      <c r="FP434" t="s">
        <v>242</v>
      </c>
      <c r="FQ434" t="s">
        <v>8782</v>
      </c>
      <c r="FR434" s="27">
        <v>1</v>
      </c>
      <c r="FS434">
        <v>27</v>
      </c>
      <c r="FT434">
        <v>2</v>
      </c>
      <c r="FU434" s="2" t="s">
        <v>8783</v>
      </c>
      <c r="FV434" s="27">
        <v>0</v>
      </c>
      <c r="FW434" t="s">
        <v>242</v>
      </c>
      <c r="FX434" t="s">
        <v>242</v>
      </c>
      <c r="FY434" t="s">
        <v>242</v>
      </c>
      <c r="FZ434" t="s">
        <v>242</v>
      </c>
      <c r="GA434" t="s">
        <v>242</v>
      </c>
      <c r="GB434" t="s">
        <v>242</v>
      </c>
      <c r="GC434" t="s">
        <v>242</v>
      </c>
      <c r="GD434" t="s">
        <v>242</v>
      </c>
      <c r="GF434">
        <v>1</v>
      </c>
      <c r="GH434" t="s">
        <v>8778</v>
      </c>
      <c r="GI434" s="27">
        <v>0</v>
      </c>
      <c r="GJ434" t="s">
        <v>242</v>
      </c>
      <c r="GK434" t="s">
        <v>242</v>
      </c>
      <c r="GM434" t="s">
        <v>242</v>
      </c>
      <c r="GP434" s="27">
        <v>1</v>
      </c>
      <c r="GQ434">
        <v>51</v>
      </c>
      <c r="GR434" t="s">
        <v>8784</v>
      </c>
      <c r="GT434">
        <v>3</v>
      </c>
      <c r="GV434" t="s">
        <v>8785</v>
      </c>
      <c r="GW434" s="27">
        <v>0</v>
      </c>
      <c r="GY434" s="27">
        <v>0</v>
      </c>
      <c r="HA434" t="s">
        <v>242</v>
      </c>
      <c r="HD434" s="27">
        <v>0</v>
      </c>
      <c r="HF434" t="s">
        <v>242</v>
      </c>
      <c r="HI434">
        <v>0.66666666699999999</v>
      </c>
      <c r="HJ434">
        <v>0</v>
      </c>
      <c r="HK434">
        <v>0.75</v>
      </c>
      <c r="HL434">
        <v>0.66666666699999999</v>
      </c>
      <c r="HM434">
        <v>0.15</v>
      </c>
      <c r="HN434">
        <v>0</v>
      </c>
      <c r="HO434">
        <v>0.25</v>
      </c>
      <c r="HP434">
        <v>0.66666666699999999</v>
      </c>
      <c r="HQ434">
        <v>0</v>
      </c>
      <c r="HR434">
        <v>1</v>
      </c>
      <c r="HS434">
        <v>0</v>
      </c>
      <c r="HT434">
        <v>0</v>
      </c>
      <c r="HU434">
        <v>1</v>
      </c>
      <c r="HV434">
        <v>0.47222222200000002</v>
      </c>
      <c r="HW434">
        <v>0.26666666700000002</v>
      </c>
      <c r="HX434">
        <v>0.33333333300000001</v>
      </c>
      <c r="HY434">
        <v>0.35740740700000001</v>
      </c>
      <c r="HZ434" t="s">
        <v>8786</v>
      </c>
      <c r="IA434" t="s">
        <v>266</v>
      </c>
      <c r="IB434" t="s">
        <v>8768</v>
      </c>
      <c r="IC434">
        <v>2498.1</v>
      </c>
      <c r="ID434">
        <v>3431.4</v>
      </c>
      <c r="IE434">
        <v>3495.4</v>
      </c>
      <c r="IF434">
        <v>3962.1</v>
      </c>
      <c r="IG434">
        <v>2498.1</v>
      </c>
    </row>
    <row r="435" spans="1:241" customFormat="1" ht="14" customHeight="1" x14ac:dyDescent="0.2">
      <c r="A435">
        <v>434</v>
      </c>
      <c r="B435">
        <v>474</v>
      </c>
      <c r="C435" s="1">
        <v>44918.01666666667</v>
      </c>
      <c r="D435" s="1">
        <v>44918.996527777781</v>
      </c>
      <c r="E435">
        <v>0</v>
      </c>
      <c r="F435" t="s">
        <v>6824</v>
      </c>
      <c r="G435">
        <v>100</v>
      </c>
      <c r="H435">
        <v>84663</v>
      </c>
      <c r="I435">
        <v>1</v>
      </c>
      <c r="J435" s="1">
        <v>44918.996527777781</v>
      </c>
      <c r="K435" t="s">
        <v>8787</v>
      </c>
      <c r="L435" t="s">
        <v>242</v>
      </c>
      <c r="M435" t="s">
        <v>242</v>
      </c>
      <c r="N435" t="s">
        <v>8788</v>
      </c>
      <c r="O435" t="s">
        <v>8789</v>
      </c>
      <c r="P435">
        <v>34.064799999999998</v>
      </c>
      <c r="Q435">
        <v>-118.4414</v>
      </c>
      <c r="R435" t="s">
        <v>245</v>
      </c>
      <c r="S435" t="s">
        <v>246</v>
      </c>
      <c r="T435" t="s">
        <v>8790</v>
      </c>
      <c r="V435" t="s">
        <v>8791</v>
      </c>
      <c r="W435">
        <v>125269100</v>
      </c>
      <c r="X435">
        <v>2870</v>
      </c>
      <c r="Y435" t="s">
        <v>418</v>
      </c>
      <c r="Z435" t="s">
        <v>2210</v>
      </c>
      <c r="AA435">
        <v>2020</v>
      </c>
      <c r="AC435">
        <v>0</v>
      </c>
      <c r="AF435">
        <v>11</v>
      </c>
      <c r="AG435">
        <v>3</v>
      </c>
      <c r="AI435" t="s">
        <v>8792</v>
      </c>
      <c r="AJ435" s="27">
        <v>1</v>
      </c>
      <c r="AK435">
        <v>7</v>
      </c>
      <c r="AL435" s="27">
        <v>1</v>
      </c>
      <c r="AM435">
        <v>8</v>
      </c>
      <c r="AN435" s="27">
        <v>0</v>
      </c>
      <c r="AO435" s="24">
        <v>0</v>
      </c>
      <c r="AP435" s="2" t="s">
        <v>8793</v>
      </c>
      <c r="AQ435">
        <v>3</v>
      </c>
      <c r="AS435" t="s">
        <v>8792</v>
      </c>
      <c r="AT435" s="27">
        <v>1</v>
      </c>
      <c r="AU435">
        <v>10</v>
      </c>
      <c r="AV435" s="21">
        <f t="shared" si="24"/>
        <v>90.909090909090907</v>
      </c>
      <c r="AW435">
        <v>3</v>
      </c>
      <c r="AY435" t="s">
        <v>8792</v>
      </c>
      <c r="AZ435" s="27">
        <v>1</v>
      </c>
      <c r="BA435">
        <v>10</v>
      </c>
      <c r="BB435" s="21">
        <f t="shared" si="25"/>
        <v>90.909090909090907</v>
      </c>
      <c r="BC435">
        <v>3</v>
      </c>
      <c r="BE435" t="s">
        <v>8792</v>
      </c>
      <c r="BF435" s="27">
        <v>1</v>
      </c>
      <c r="BG435">
        <v>6.8</v>
      </c>
      <c r="BI435">
        <v>3</v>
      </c>
      <c r="BK435" t="s">
        <v>8792</v>
      </c>
      <c r="BL435" s="27">
        <v>1</v>
      </c>
      <c r="BM435">
        <v>3</v>
      </c>
      <c r="BO435" t="s">
        <v>8792</v>
      </c>
      <c r="BP435" s="27">
        <v>1</v>
      </c>
      <c r="BQ435">
        <v>2</v>
      </c>
      <c r="BR435" s="21">
        <f t="shared" si="26"/>
        <v>18.181818181818183</v>
      </c>
      <c r="BT435">
        <v>3</v>
      </c>
      <c r="BV435" t="s">
        <v>8792</v>
      </c>
      <c r="BW435" s="27">
        <v>0</v>
      </c>
      <c r="BX435" s="24" t="s">
        <v>242</v>
      </c>
      <c r="BY435" s="21" t="s">
        <v>242</v>
      </c>
      <c r="BZ435" t="s">
        <v>242</v>
      </c>
      <c r="CA435" t="s">
        <v>242</v>
      </c>
      <c r="CD435" s="27">
        <v>0.5</v>
      </c>
      <c r="CE435" t="s">
        <v>8794</v>
      </c>
      <c r="CF435">
        <v>3</v>
      </c>
      <c r="CG435" t="s">
        <v>242</v>
      </c>
      <c r="CH435" t="s">
        <v>8792</v>
      </c>
      <c r="CI435" s="27">
        <v>1</v>
      </c>
      <c r="CJ435" s="2" t="s">
        <v>8795</v>
      </c>
      <c r="CK435">
        <v>1</v>
      </c>
      <c r="CM435" t="s">
        <v>8796</v>
      </c>
      <c r="CN435" s="27">
        <v>0</v>
      </c>
      <c r="CO435" s="27">
        <v>0.5</v>
      </c>
      <c r="CP435" t="s">
        <v>242</v>
      </c>
      <c r="CQ435">
        <v>100</v>
      </c>
      <c r="CR435" t="s">
        <v>242</v>
      </c>
      <c r="CS435" s="2" t="s">
        <v>8797</v>
      </c>
      <c r="CU435" s="27">
        <v>1</v>
      </c>
      <c r="CV435" s="2" t="s">
        <v>8798</v>
      </c>
      <c r="CW435">
        <v>5</v>
      </c>
      <c r="CX435" t="s">
        <v>8799</v>
      </c>
      <c r="CY435" t="s">
        <v>8800</v>
      </c>
      <c r="CZ435" s="27">
        <v>1</v>
      </c>
      <c r="DA435">
        <v>17900000</v>
      </c>
      <c r="DB435">
        <v>2</v>
      </c>
      <c r="DD435" s="27">
        <v>1</v>
      </c>
      <c r="DE435" t="s">
        <v>242</v>
      </c>
      <c r="DF435" t="s">
        <v>242</v>
      </c>
      <c r="DH435" t="s">
        <v>242</v>
      </c>
      <c r="DI435">
        <v>789037</v>
      </c>
      <c r="DJ435">
        <v>2</v>
      </c>
      <c r="DL435" s="27">
        <v>0</v>
      </c>
      <c r="DM435" t="s">
        <v>242</v>
      </c>
      <c r="DN435" t="s">
        <v>242</v>
      </c>
      <c r="DP435">
        <v>1</v>
      </c>
      <c r="DR435" t="s">
        <v>8796</v>
      </c>
      <c r="DS435" s="27">
        <v>1</v>
      </c>
      <c r="DT435" s="2" t="s">
        <v>8801</v>
      </c>
      <c r="DU435" s="27">
        <v>1</v>
      </c>
      <c r="DV435" s="2" t="s">
        <v>8802</v>
      </c>
      <c r="DW435" s="27">
        <v>0</v>
      </c>
      <c r="DY435" s="27">
        <v>0</v>
      </c>
      <c r="EA435" s="27">
        <v>0</v>
      </c>
      <c r="EC435" s="27">
        <v>0</v>
      </c>
      <c r="EE435" s="27">
        <v>0</v>
      </c>
      <c r="EG435" s="27">
        <v>0</v>
      </c>
      <c r="EI435" s="27">
        <v>0</v>
      </c>
      <c r="EK435" s="27">
        <v>0.5</v>
      </c>
      <c r="EL435" s="2" t="s">
        <v>8803</v>
      </c>
      <c r="EM435">
        <v>1</v>
      </c>
      <c r="EO435" t="s">
        <v>8796</v>
      </c>
      <c r="EP435" s="27">
        <v>0</v>
      </c>
      <c r="EQ435" t="s">
        <v>242</v>
      </c>
      <c r="ER435" t="s">
        <v>242</v>
      </c>
      <c r="EU435" t="s">
        <v>242</v>
      </c>
      <c r="EV435" t="s">
        <v>242</v>
      </c>
      <c r="EX435" s="27">
        <v>1</v>
      </c>
      <c r="EY435">
        <v>142719</v>
      </c>
      <c r="FA435" s="27">
        <v>0</v>
      </c>
      <c r="FB435" t="s">
        <v>242</v>
      </c>
      <c r="FD435" s="27">
        <v>1</v>
      </c>
      <c r="FE435">
        <v>59621</v>
      </c>
      <c r="FG435" s="27">
        <v>0</v>
      </c>
      <c r="FH435" t="s">
        <v>242</v>
      </c>
      <c r="FJ435">
        <v>1</v>
      </c>
      <c r="FL435" t="s">
        <v>8796</v>
      </c>
      <c r="FM435" s="27">
        <v>0</v>
      </c>
      <c r="FN435" t="s">
        <v>242</v>
      </c>
      <c r="FO435" t="s">
        <v>242</v>
      </c>
      <c r="FP435" t="s">
        <v>242</v>
      </c>
      <c r="FR435" s="27">
        <v>1</v>
      </c>
      <c r="FS435">
        <v>14</v>
      </c>
      <c r="FT435">
        <v>3</v>
      </c>
      <c r="FV435" s="27">
        <v>0</v>
      </c>
      <c r="FW435" t="s">
        <v>242</v>
      </c>
      <c r="FX435" t="s">
        <v>242</v>
      </c>
      <c r="FY435" t="s">
        <v>242</v>
      </c>
      <c r="FZ435" t="s">
        <v>242</v>
      </c>
      <c r="GA435" t="s">
        <v>242</v>
      </c>
      <c r="GB435" t="s">
        <v>242</v>
      </c>
      <c r="GC435" t="s">
        <v>242</v>
      </c>
      <c r="GD435" t="s">
        <v>242</v>
      </c>
      <c r="GF435">
        <v>1</v>
      </c>
      <c r="GH435" t="s">
        <v>8796</v>
      </c>
      <c r="GI435" s="27">
        <v>0</v>
      </c>
      <c r="GJ435" t="s">
        <v>242</v>
      </c>
      <c r="GK435" t="s">
        <v>242</v>
      </c>
      <c r="GM435" t="s">
        <v>242</v>
      </c>
      <c r="GP435" s="27">
        <v>1</v>
      </c>
      <c r="GQ435">
        <v>83</v>
      </c>
      <c r="GR435" t="s">
        <v>8804</v>
      </c>
      <c r="GT435">
        <v>3</v>
      </c>
      <c r="GV435" t="s">
        <v>8805</v>
      </c>
      <c r="GW435" s="27">
        <v>0</v>
      </c>
      <c r="GY435" s="27">
        <v>0</v>
      </c>
      <c r="HA435" t="s">
        <v>242</v>
      </c>
      <c r="HD435" s="27">
        <v>0.5</v>
      </c>
      <c r="HE435" t="s">
        <v>8806</v>
      </c>
      <c r="HF435">
        <v>1</v>
      </c>
      <c r="HH435" t="s">
        <v>8796</v>
      </c>
      <c r="HI435">
        <v>0.72222222199999997</v>
      </c>
      <c r="HJ435">
        <v>1</v>
      </c>
      <c r="HK435">
        <v>0.75</v>
      </c>
      <c r="HL435">
        <v>0.66666666699999999</v>
      </c>
      <c r="HM435">
        <v>0.25</v>
      </c>
      <c r="HN435">
        <v>0</v>
      </c>
      <c r="HO435">
        <v>0.5</v>
      </c>
      <c r="HP435">
        <v>0.33333333300000001</v>
      </c>
      <c r="HQ435">
        <v>0</v>
      </c>
      <c r="HR435">
        <v>1</v>
      </c>
      <c r="HS435">
        <v>0</v>
      </c>
      <c r="HT435">
        <v>0.5</v>
      </c>
      <c r="HU435">
        <v>1</v>
      </c>
      <c r="HV435">
        <v>0.82407407399999999</v>
      </c>
      <c r="HW435">
        <v>0.35416666699999999</v>
      </c>
      <c r="HX435">
        <v>0.366666667</v>
      </c>
      <c r="HY435">
        <v>0.51496913600000005</v>
      </c>
      <c r="HZ435" t="s">
        <v>8807</v>
      </c>
      <c r="IA435" t="s">
        <v>266</v>
      </c>
      <c r="IB435" t="s">
        <v>8790</v>
      </c>
      <c r="IC435">
        <v>4590</v>
      </c>
      <c r="ID435">
        <v>4124</v>
      </c>
      <c r="IE435">
        <v>6538</v>
      </c>
      <c r="IF435">
        <v>11186</v>
      </c>
      <c r="IG435">
        <v>4590</v>
      </c>
    </row>
    <row r="436" spans="1:241" customFormat="1" ht="14" customHeight="1" x14ac:dyDescent="0.2">
      <c r="A436">
        <v>435</v>
      </c>
      <c r="B436">
        <v>475</v>
      </c>
      <c r="C436" s="1">
        <v>44919.002083333333</v>
      </c>
      <c r="D436" s="1">
        <v>44919.057638888888</v>
      </c>
      <c r="E436">
        <v>0</v>
      </c>
      <c r="F436" t="s">
        <v>6824</v>
      </c>
      <c r="G436">
        <v>100</v>
      </c>
      <c r="H436">
        <v>4839</v>
      </c>
      <c r="I436">
        <v>1</v>
      </c>
      <c r="J436" s="1">
        <v>44919.057638888888</v>
      </c>
      <c r="K436" t="s">
        <v>8808</v>
      </c>
      <c r="L436" t="s">
        <v>242</v>
      </c>
      <c r="M436" t="s">
        <v>242</v>
      </c>
      <c r="N436" t="s">
        <v>8809</v>
      </c>
      <c r="O436" t="s">
        <v>8810</v>
      </c>
      <c r="P436">
        <v>34.064799999999998</v>
      </c>
      <c r="Q436">
        <v>-118.4414</v>
      </c>
      <c r="R436" t="s">
        <v>245</v>
      </c>
      <c r="S436" t="s">
        <v>246</v>
      </c>
      <c r="T436" t="s">
        <v>8811</v>
      </c>
      <c r="U436" s="24">
        <v>1130310</v>
      </c>
      <c r="V436" t="s">
        <v>8812</v>
      </c>
      <c r="W436" t="s">
        <v>8813</v>
      </c>
      <c r="X436">
        <v>4911</v>
      </c>
      <c r="Y436" t="s">
        <v>490</v>
      </c>
      <c r="Z436" t="s">
        <v>1010</v>
      </c>
      <c r="AA436">
        <v>2020</v>
      </c>
      <c r="AB436">
        <v>2021</v>
      </c>
      <c r="AC436">
        <v>0</v>
      </c>
      <c r="AF436" s="24">
        <v>9</v>
      </c>
      <c r="AG436">
        <v>1</v>
      </c>
      <c r="AI436" t="s">
        <v>8814</v>
      </c>
      <c r="AJ436" s="27">
        <v>1</v>
      </c>
      <c r="AK436">
        <v>8</v>
      </c>
      <c r="AL436" s="27">
        <v>0</v>
      </c>
      <c r="AM436" s="24">
        <v>0</v>
      </c>
      <c r="AN436" s="27">
        <v>0</v>
      </c>
      <c r="AO436" s="24">
        <v>0</v>
      </c>
      <c r="AP436" s="2" t="s">
        <v>8815</v>
      </c>
      <c r="AQ436">
        <v>5</v>
      </c>
      <c r="AR436" t="s">
        <v>8816</v>
      </c>
      <c r="AS436" t="s">
        <v>8817</v>
      </c>
      <c r="AT436" s="44">
        <v>1</v>
      </c>
      <c r="AU436" s="24">
        <v>8</v>
      </c>
      <c r="AV436" s="21">
        <f>AU436/AF436*100</f>
        <v>88.888888888888886</v>
      </c>
      <c r="AW436" t="s">
        <v>242</v>
      </c>
      <c r="AZ436" s="27">
        <v>1</v>
      </c>
      <c r="BA436" s="24">
        <v>7</v>
      </c>
      <c r="BB436" s="21">
        <f t="shared" si="25"/>
        <v>77.777777777777786</v>
      </c>
      <c r="BC436">
        <v>5</v>
      </c>
      <c r="BD436" t="s">
        <v>8816</v>
      </c>
      <c r="BE436" t="s">
        <v>8817</v>
      </c>
      <c r="BF436" s="27">
        <v>1</v>
      </c>
      <c r="BG436">
        <v>5.5</v>
      </c>
      <c r="BI436">
        <v>5</v>
      </c>
      <c r="BJ436" t="s">
        <v>8816</v>
      </c>
      <c r="BK436" t="s">
        <v>8817</v>
      </c>
      <c r="BL436" s="27">
        <v>1</v>
      </c>
      <c r="BM436">
        <v>3</v>
      </c>
      <c r="BO436" t="s">
        <v>8818</v>
      </c>
      <c r="BP436" s="27">
        <v>1</v>
      </c>
      <c r="BQ436">
        <v>2</v>
      </c>
      <c r="BR436" s="21">
        <f t="shared" si="26"/>
        <v>22.222222222222221</v>
      </c>
      <c r="BT436">
        <v>1</v>
      </c>
      <c r="BV436" t="s">
        <v>8814</v>
      </c>
      <c r="BW436" s="27">
        <v>1</v>
      </c>
      <c r="BX436">
        <v>5</v>
      </c>
      <c r="BY436" s="21">
        <f t="shared" si="27"/>
        <v>55.555555555555557</v>
      </c>
      <c r="BZ436">
        <v>2</v>
      </c>
      <c r="CA436">
        <v>1</v>
      </c>
      <c r="CC436" t="s">
        <v>8814</v>
      </c>
      <c r="CD436" s="27">
        <v>0</v>
      </c>
      <c r="CF436" t="s">
        <v>242</v>
      </c>
      <c r="CG436" t="s">
        <v>242</v>
      </c>
      <c r="CI436" s="27">
        <v>0</v>
      </c>
      <c r="CK436" t="s">
        <v>242</v>
      </c>
      <c r="CN436" s="27">
        <v>0</v>
      </c>
      <c r="CO436" s="27">
        <v>0.5</v>
      </c>
      <c r="CP436">
        <v>100</v>
      </c>
      <c r="CQ436">
        <v>100</v>
      </c>
      <c r="CR436" t="s">
        <v>242</v>
      </c>
      <c r="CS436" t="s">
        <v>8819</v>
      </c>
      <c r="CT436" t="s">
        <v>8820</v>
      </c>
      <c r="CU436" s="27">
        <v>1</v>
      </c>
      <c r="CV436" t="s">
        <v>8821</v>
      </c>
      <c r="CW436">
        <v>1</v>
      </c>
      <c r="CY436" t="s">
        <v>8822</v>
      </c>
      <c r="CZ436" s="27">
        <v>1</v>
      </c>
      <c r="DA436">
        <v>5259263</v>
      </c>
      <c r="DB436">
        <v>2</v>
      </c>
      <c r="DD436" s="27">
        <v>0</v>
      </c>
      <c r="DE436" t="s">
        <v>242</v>
      </c>
      <c r="DF436" t="s">
        <v>242</v>
      </c>
      <c r="DH436" t="s">
        <v>242</v>
      </c>
      <c r="DI436" t="s">
        <v>242</v>
      </c>
      <c r="DJ436" t="s">
        <v>242</v>
      </c>
      <c r="DL436" s="27">
        <v>0</v>
      </c>
      <c r="DM436" t="s">
        <v>242</v>
      </c>
      <c r="DN436" t="s">
        <v>242</v>
      </c>
      <c r="DP436">
        <v>1</v>
      </c>
      <c r="DR436" t="s">
        <v>8814</v>
      </c>
      <c r="DS436" s="27">
        <v>1</v>
      </c>
      <c r="DT436" s="2" t="s">
        <v>8823</v>
      </c>
      <c r="DU436" s="27">
        <v>1</v>
      </c>
      <c r="DV436" s="2" t="s">
        <v>8823</v>
      </c>
      <c r="DW436" s="27">
        <v>0</v>
      </c>
      <c r="DY436" s="27">
        <v>0</v>
      </c>
      <c r="EA436" s="27">
        <v>1</v>
      </c>
      <c r="EB436" s="2" t="s">
        <v>8824</v>
      </c>
      <c r="EC436" s="27">
        <v>0</v>
      </c>
      <c r="EE436" s="27">
        <v>0</v>
      </c>
      <c r="EG436" s="27">
        <v>0</v>
      </c>
      <c r="EI436" s="27">
        <v>0.5</v>
      </c>
      <c r="EJ436" s="2" t="s">
        <v>8825</v>
      </c>
      <c r="EK436" s="27">
        <v>0.5</v>
      </c>
      <c r="EL436" s="2" t="s">
        <v>8825</v>
      </c>
      <c r="EM436">
        <v>1</v>
      </c>
      <c r="EO436" t="s">
        <v>8814</v>
      </c>
      <c r="EP436" s="27">
        <v>0</v>
      </c>
      <c r="EQ436" t="s">
        <v>242</v>
      </c>
      <c r="ER436" t="s">
        <v>242</v>
      </c>
      <c r="EU436" t="s">
        <v>242</v>
      </c>
      <c r="EV436" t="s">
        <v>242</v>
      </c>
      <c r="EX436" s="27">
        <v>1</v>
      </c>
      <c r="EY436">
        <v>236301</v>
      </c>
      <c r="EZ436" t="s">
        <v>8826</v>
      </c>
      <c r="FA436" s="27">
        <v>1</v>
      </c>
      <c r="FB436">
        <v>0</v>
      </c>
      <c r="FC436">
        <v>0</v>
      </c>
      <c r="FD436" s="27">
        <v>1</v>
      </c>
      <c r="FE436">
        <v>87467</v>
      </c>
      <c r="FF436" t="s">
        <v>8827</v>
      </c>
      <c r="FG436" s="27">
        <v>1</v>
      </c>
      <c r="FH436">
        <v>0</v>
      </c>
      <c r="FI436">
        <v>0</v>
      </c>
      <c r="FJ436">
        <v>1</v>
      </c>
      <c r="FL436" t="s">
        <v>8814</v>
      </c>
      <c r="FM436" s="27">
        <v>0</v>
      </c>
      <c r="FN436" t="s">
        <v>242</v>
      </c>
      <c r="FO436" t="s">
        <v>242</v>
      </c>
      <c r="FP436" t="s">
        <v>242</v>
      </c>
      <c r="FR436" s="27">
        <v>0</v>
      </c>
      <c r="FS436" t="s">
        <v>242</v>
      </c>
      <c r="FT436" t="s">
        <v>242</v>
      </c>
      <c r="FV436" s="27">
        <v>1</v>
      </c>
      <c r="FW436">
        <v>16.899999999999999</v>
      </c>
      <c r="FX436">
        <v>13.8</v>
      </c>
      <c r="FY436">
        <v>64.900000000000006</v>
      </c>
      <c r="FZ436">
        <v>3.2</v>
      </c>
      <c r="GA436">
        <v>0.04</v>
      </c>
      <c r="GB436">
        <v>0.3</v>
      </c>
      <c r="GC436">
        <v>1</v>
      </c>
      <c r="GD436">
        <v>3</v>
      </c>
      <c r="GF436">
        <v>1</v>
      </c>
      <c r="GH436" t="s">
        <v>8814</v>
      </c>
      <c r="GI436" s="27">
        <v>0</v>
      </c>
      <c r="GJ436" t="s">
        <v>242</v>
      </c>
      <c r="GK436" t="s">
        <v>242</v>
      </c>
      <c r="GM436" t="s">
        <v>242</v>
      </c>
      <c r="GP436" s="27">
        <v>1</v>
      </c>
      <c r="GQ436">
        <v>121</v>
      </c>
      <c r="GR436" t="s">
        <v>8828</v>
      </c>
      <c r="GT436">
        <v>3</v>
      </c>
      <c r="GV436" t="s">
        <v>8829</v>
      </c>
      <c r="GW436" s="27">
        <v>0</v>
      </c>
      <c r="GY436" s="27">
        <v>0</v>
      </c>
      <c r="HA436" t="s">
        <v>242</v>
      </c>
      <c r="HD436" s="27">
        <v>1</v>
      </c>
      <c r="HE436" t="s">
        <v>8830</v>
      </c>
      <c r="HF436">
        <v>1</v>
      </c>
      <c r="HH436" t="s">
        <v>8814</v>
      </c>
      <c r="HI436">
        <v>0.55555555599999995</v>
      </c>
      <c r="HJ436">
        <v>0</v>
      </c>
      <c r="HK436">
        <v>0.75</v>
      </c>
      <c r="HL436">
        <v>0.33333333300000001</v>
      </c>
      <c r="HM436">
        <v>0.4</v>
      </c>
      <c r="HN436">
        <v>0</v>
      </c>
      <c r="HO436">
        <v>1</v>
      </c>
      <c r="HP436">
        <v>0.33333333300000001</v>
      </c>
      <c r="HQ436">
        <v>0</v>
      </c>
      <c r="HR436">
        <v>1</v>
      </c>
      <c r="HS436">
        <v>0</v>
      </c>
      <c r="HT436">
        <v>1</v>
      </c>
      <c r="HU436">
        <v>1</v>
      </c>
      <c r="HV436">
        <v>0.43518518499999997</v>
      </c>
      <c r="HW436">
        <v>0.43333333299999999</v>
      </c>
      <c r="HX436">
        <v>0.46666666699999998</v>
      </c>
      <c r="HY436">
        <v>0.44506172799999999</v>
      </c>
      <c r="HZ436" t="s">
        <v>8831</v>
      </c>
      <c r="IA436" t="s">
        <v>266</v>
      </c>
      <c r="IB436" t="s">
        <v>8811</v>
      </c>
      <c r="IC436">
        <v>12301</v>
      </c>
      <c r="ID436">
        <v>7418</v>
      </c>
      <c r="IE436">
        <v>8352</v>
      </c>
      <c r="IF436">
        <v>9321</v>
      </c>
      <c r="IG436">
        <v>12301</v>
      </c>
    </row>
    <row r="437" spans="1:241" customFormat="1" ht="14" customHeight="1" x14ac:dyDescent="0.2">
      <c r="A437">
        <v>436</v>
      </c>
      <c r="B437">
        <v>476</v>
      </c>
      <c r="C437" s="1">
        <v>44921.93472222222</v>
      </c>
      <c r="D437" s="1">
        <v>44922.009722222225</v>
      </c>
      <c r="E437">
        <v>0</v>
      </c>
      <c r="F437" t="s">
        <v>6824</v>
      </c>
      <c r="G437">
        <v>100</v>
      </c>
      <c r="H437">
        <v>6450</v>
      </c>
      <c r="I437">
        <v>1</v>
      </c>
      <c r="J437" s="1">
        <v>44922.009722222225</v>
      </c>
      <c r="K437" t="s">
        <v>8832</v>
      </c>
      <c r="L437" t="s">
        <v>242</v>
      </c>
      <c r="M437" t="s">
        <v>242</v>
      </c>
      <c r="N437" t="s">
        <v>8833</v>
      </c>
      <c r="O437" t="s">
        <v>8834</v>
      </c>
      <c r="P437">
        <v>34.064799999999998</v>
      </c>
      <c r="Q437">
        <v>-118.4414</v>
      </c>
      <c r="R437" t="s">
        <v>245</v>
      </c>
      <c r="S437" t="s">
        <v>246</v>
      </c>
      <c r="T437" t="s">
        <v>8835</v>
      </c>
      <c r="V437" t="s">
        <v>8836</v>
      </c>
      <c r="W437" t="s">
        <v>8837</v>
      </c>
      <c r="X437">
        <v>1311</v>
      </c>
      <c r="Y437" t="s">
        <v>248</v>
      </c>
      <c r="Z437" t="s">
        <v>586</v>
      </c>
      <c r="AA437">
        <v>2020</v>
      </c>
      <c r="AC437">
        <v>0.5</v>
      </c>
      <c r="AD437">
        <v>9</v>
      </c>
      <c r="AF437">
        <v>9</v>
      </c>
      <c r="AG437">
        <v>3</v>
      </c>
      <c r="AI437" t="s">
        <v>8838</v>
      </c>
      <c r="AJ437" s="27">
        <v>1</v>
      </c>
      <c r="AK437">
        <v>6</v>
      </c>
      <c r="AL437" s="27">
        <v>0</v>
      </c>
      <c r="AM437" s="24">
        <v>0</v>
      </c>
      <c r="AN437" s="27">
        <v>0</v>
      </c>
      <c r="AO437" s="24">
        <v>0</v>
      </c>
      <c r="AP437" s="2" t="s">
        <v>8839</v>
      </c>
      <c r="AQ437">
        <v>3</v>
      </c>
      <c r="AS437" t="s">
        <v>8838</v>
      </c>
      <c r="AT437" s="27">
        <v>1</v>
      </c>
      <c r="AU437">
        <v>8</v>
      </c>
      <c r="AV437" s="21">
        <f t="shared" si="24"/>
        <v>88.888888888888886</v>
      </c>
      <c r="AW437">
        <v>3</v>
      </c>
      <c r="AY437" t="s">
        <v>8838</v>
      </c>
      <c r="AZ437" s="27">
        <v>1</v>
      </c>
      <c r="BA437">
        <v>7</v>
      </c>
      <c r="BB437" s="21">
        <f t="shared" si="25"/>
        <v>77.777777777777786</v>
      </c>
      <c r="BC437">
        <v>3</v>
      </c>
      <c r="BE437" t="s">
        <v>8838</v>
      </c>
      <c r="BF437" s="27">
        <v>1</v>
      </c>
      <c r="BG437">
        <v>6</v>
      </c>
      <c r="BI437">
        <v>3</v>
      </c>
      <c r="BK437" t="s">
        <v>8838</v>
      </c>
      <c r="BL437" s="27">
        <v>1</v>
      </c>
      <c r="BM437">
        <v>3</v>
      </c>
      <c r="BO437" t="s">
        <v>8838</v>
      </c>
      <c r="BP437" s="27">
        <v>1</v>
      </c>
      <c r="BQ437">
        <v>2</v>
      </c>
      <c r="BR437" s="21">
        <f t="shared" si="26"/>
        <v>22.222222222222221</v>
      </c>
      <c r="BT437">
        <v>3</v>
      </c>
      <c r="BV437" t="s">
        <v>8838</v>
      </c>
      <c r="BW437" s="27">
        <v>0</v>
      </c>
      <c r="BX437" s="24" t="s">
        <v>242</v>
      </c>
      <c r="BY437" s="21" t="s">
        <v>242</v>
      </c>
      <c r="BZ437" t="s">
        <v>242</v>
      </c>
      <c r="CA437" t="s">
        <v>242</v>
      </c>
      <c r="CD437" s="27">
        <v>0</v>
      </c>
      <c r="CF437" t="s">
        <v>242</v>
      </c>
      <c r="CG437" t="s">
        <v>242</v>
      </c>
      <c r="CI437" s="27">
        <v>1</v>
      </c>
      <c r="CJ437" s="2" t="s">
        <v>8840</v>
      </c>
      <c r="CK437">
        <v>1</v>
      </c>
      <c r="CM437" t="s">
        <v>8841</v>
      </c>
      <c r="CN437" s="27">
        <v>0</v>
      </c>
      <c r="CO437" s="27">
        <v>0.5</v>
      </c>
      <c r="CP437" t="s">
        <v>242</v>
      </c>
      <c r="CQ437">
        <v>100</v>
      </c>
      <c r="CR437" t="s">
        <v>242</v>
      </c>
      <c r="CT437" t="s">
        <v>8842</v>
      </c>
      <c r="CU437" s="27">
        <v>1</v>
      </c>
      <c r="CV437" t="s">
        <v>8843</v>
      </c>
      <c r="CW437">
        <v>1</v>
      </c>
      <c r="CY437" t="s">
        <v>8841</v>
      </c>
      <c r="CZ437" s="27">
        <v>1</v>
      </c>
      <c r="DA437">
        <v>3750000</v>
      </c>
      <c r="DB437">
        <v>2</v>
      </c>
      <c r="DD437" s="27">
        <v>1</v>
      </c>
      <c r="DE437" t="s">
        <v>242</v>
      </c>
      <c r="DF437" t="s">
        <v>242</v>
      </c>
      <c r="DH437" t="s">
        <v>242</v>
      </c>
      <c r="DI437" s="3">
        <v>300000</v>
      </c>
      <c r="DJ437" t="s">
        <v>242</v>
      </c>
      <c r="DL437" s="27">
        <v>0</v>
      </c>
      <c r="DM437" t="s">
        <v>242</v>
      </c>
      <c r="DN437" t="s">
        <v>242</v>
      </c>
      <c r="DP437">
        <v>1</v>
      </c>
      <c r="DR437" t="s">
        <v>8841</v>
      </c>
      <c r="DS437" s="27">
        <v>0</v>
      </c>
      <c r="DU437" s="27">
        <v>1</v>
      </c>
      <c r="DV437" s="2" t="s">
        <v>8844</v>
      </c>
      <c r="DW437" s="27">
        <v>0</v>
      </c>
      <c r="DY437" s="27">
        <v>0</v>
      </c>
      <c r="EA437" s="27">
        <v>0</v>
      </c>
      <c r="EC437" s="27">
        <v>0</v>
      </c>
      <c r="EE437" s="27">
        <v>0</v>
      </c>
      <c r="EG437" s="27">
        <v>0</v>
      </c>
      <c r="EI437" s="27">
        <v>0</v>
      </c>
      <c r="EK437" s="27">
        <v>1</v>
      </c>
      <c r="EL437" s="2" t="s">
        <v>8845</v>
      </c>
      <c r="EM437">
        <v>1</v>
      </c>
      <c r="EO437" t="s">
        <v>8841</v>
      </c>
      <c r="EP437" s="27">
        <v>0</v>
      </c>
      <c r="EQ437" t="s">
        <v>242</v>
      </c>
      <c r="ER437" t="s">
        <v>242</v>
      </c>
      <c r="EU437" t="s">
        <v>242</v>
      </c>
      <c r="EV437" t="s">
        <v>242</v>
      </c>
      <c r="EX437" s="27">
        <v>1</v>
      </c>
      <c r="EY437">
        <v>55680</v>
      </c>
      <c r="EZ437" t="s">
        <v>8846</v>
      </c>
      <c r="FA437" s="27">
        <v>0</v>
      </c>
      <c r="FB437" t="s">
        <v>242</v>
      </c>
      <c r="FD437" s="27">
        <v>1</v>
      </c>
      <c r="FE437">
        <v>9370</v>
      </c>
      <c r="FF437" t="s">
        <v>8847</v>
      </c>
      <c r="FG437" s="27">
        <v>0</v>
      </c>
      <c r="FH437" t="s">
        <v>242</v>
      </c>
      <c r="FJ437">
        <v>1</v>
      </c>
      <c r="FL437" t="s">
        <v>8841</v>
      </c>
      <c r="FM437" s="27">
        <v>1</v>
      </c>
      <c r="FN437">
        <v>10</v>
      </c>
      <c r="FO437">
        <v>59</v>
      </c>
      <c r="FP437">
        <v>31</v>
      </c>
      <c r="FQ437" t="s">
        <v>8848</v>
      </c>
      <c r="FR437" s="27">
        <v>1</v>
      </c>
      <c r="FS437">
        <v>23</v>
      </c>
      <c r="FT437">
        <v>2</v>
      </c>
      <c r="FV437" s="27">
        <v>0</v>
      </c>
      <c r="FW437" t="s">
        <v>242</v>
      </c>
      <c r="FX437" t="s">
        <v>242</v>
      </c>
      <c r="FY437" t="s">
        <v>242</v>
      </c>
      <c r="FZ437" t="s">
        <v>242</v>
      </c>
      <c r="GA437" t="s">
        <v>242</v>
      </c>
      <c r="GB437" t="s">
        <v>242</v>
      </c>
      <c r="GC437" t="s">
        <v>242</v>
      </c>
      <c r="GD437" t="s">
        <v>242</v>
      </c>
      <c r="GF437">
        <v>1</v>
      </c>
      <c r="GH437" t="s">
        <v>8841</v>
      </c>
      <c r="GI437" s="27">
        <v>0</v>
      </c>
      <c r="GJ437" t="s">
        <v>242</v>
      </c>
      <c r="GK437" t="s">
        <v>242</v>
      </c>
      <c r="GM437" t="s">
        <v>242</v>
      </c>
      <c r="GP437" s="27">
        <v>1</v>
      </c>
      <c r="GQ437">
        <v>187</v>
      </c>
      <c r="GR437" t="s">
        <v>8849</v>
      </c>
      <c r="GT437">
        <v>3</v>
      </c>
      <c r="GV437" t="s">
        <v>8850</v>
      </c>
      <c r="GW437" s="27">
        <v>0</v>
      </c>
      <c r="GY437" s="27">
        <v>0</v>
      </c>
      <c r="HA437" t="s">
        <v>242</v>
      </c>
      <c r="HD437" s="27">
        <v>1</v>
      </c>
      <c r="HE437" s="2" t="s">
        <v>8851</v>
      </c>
      <c r="HF437">
        <v>1</v>
      </c>
      <c r="HH437" t="s">
        <v>8841</v>
      </c>
      <c r="HI437">
        <v>0.55555555599999995</v>
      </c>
      <c r="HJ437">
        <v>1</v>
      </c>
      <c r="HK437">
        <v>0.75</v>
      </c>
      <c r="HL437">
        <v>0.66666666699999999</v>
      </c>
      <c r="HM437">
        <v>0.2</v>
      </c>
      <c r="HN437">
        <v>0</v>
      </c>
      <c r="HO437">
        <v>0.5</v>
      </c>
      <c r="HP437">
        <v>0.66666666699999999</v>
      </c>
      <c r="HQ437">
        <v>0</v>
      </c>
      <c r="HR437">
        <v>1</v>
      </c>
      <c r="HS437">
        <v>0</v>
      </c>
      <c r="HT437">
        <v>1</v>
      </c>
      <c r="HU437">
        <v>1</v>
      </c>
      <c r="HV437">
        <v>0.76851851900000001</v>
      </c>
      <c r="HW437">
        <v>0.34166666699999998</v>
      </c>
      <c r="HX437">
        <v>0.53333333299999997</v>
      </c>
      <c r="HY437">
        <v>0.54783950599999998</v>
      </c>
      <c r="HZ437" t="s">
        <v>8852</v>
      </c>
      <c r="IA437" t="s">
        <v>266</v>
      </c>
      <c r="IB437" t="s">
        <v>8835</v>
      </c>
      <c r="IC437">
        <v>3337</v>
      </c>
      <c r="ID437">
        <v>2614</v>
      </c>
      <c r="IE437">
        <v>3400</v>
      </c>
      <c r="IF437">
        <v>4321</v>
      </c>
      <c r="IG437">
        <v>3337</v>
      </c>
    </row>
    <row r="438" spans="1:241" customFormat="1" ht="14" customHeight="1" x14ac:dyDescent="0.2">
      <c r="A438">
        <v>437</v>
      </c>
      <c r="B438">
        <v>477</v>
      </c>
      <c r="C438" s="1">
        <v>44893.55972222222</v>
      </c>
      <c r="D438" s="1">
        <v>44924.729861111111</v>
      </c>
      <c r="E438">
        <v>0</v>
      </c>
      <c r="F438" t="s">
        <v>8853</v>
      </c>
      <c r="G438">
        <v>100</v>
      </c>
      <c r="H438">
        <v>2693155</v>
      </c>
      <c r="I438">
        <v>1</v>
      </c>
      <c r="J438" s="1">
        <v>44924.729861111111</v>
      </c>
      <c r="K438" t="s">
        <v>8854</v>
      </c>
      <c r="L438" t="s">
        <v>242</v>
      </c>
      <c r="M438" t="s">
        <v>242</v>
      </c>
      <c r="N438" t="s">
        <v>8855</v>
      </c>
      <c r="O438" t="s">
        <v>8856</v>
      </c>
      <c r="P438">
        <v>33.594499999999996</v>
      </c>
      <c r="Q438">
        <v>-117.8304</v>
      </c>
      <c r="R438" t="s">
        <v>245</v>
      </c>
      <c r="S438" t="s">
        <v>246</v>
      </c>
      <c r="T438" t="s">
        <v>8857</v>
      </c>
      <c r="V438" t="s">
        <v>8858</v>
      </c>
      <c r="W438">
        <v>857477103</v>
      </c>
      <c r="X438">
        <v>6022</v>
      </c>
      <c r="Z438" t="s">
        <v>7476</v>
      </c>
      <c r="AA438">
        <v>2021</v>
      </c>
      <c r="AC438">
        <v>0.5</v>
      </c>
      <c r="AF438">
        <v>13</v>
      </c>
      <c r="AG438">
        <v>1</v>
      </c>
      <c r="AI438" t="s">
        <v>8859</v>
      </c>
      <c r="AJ438" s="27">
        <v>1</v>
      </c>
      <c r="AK438">
        <v>13</v>
      </c>
      <c r="AL438" s="27">
        <v>0.5</v>
      </c>
      <c r="AM438">
        <v>9</v>
      </c>
      <c r="AN438" s="27">
        <v>1</v>
      </c>
      <c r="AO438">
        <v>9</v>
      </c>
      <c r="AP438" t="s">
        <v>8860</v>
      </c>
      <c r="AQ438">
        <v>3</v>
      </c>
      <c r="AS438" t="s">
        <v>8861</v>
      </c>
      <c r="AT438" s="27">
        <v>1</v>
      </c>
      <c r="AU438">
        <v>12</v>
      </c>
      <c r="AV438" s="21">
        <f t="shared" si="24"/>
        <v>92.307692307692307</v>
      </c>
      <c r="AW438">
        <v>3</v>
      </c>
      <c r="AY438" t="s">
        <v>8861</v>
      </c>
      <c r="AZ438" s="27">
        <v>1</v>
      </c>
      <c r="BA438">
        <v>12</v>
      </c>
      <c r="BB438" s="21">
        <f t="shared" si="25"/>
        <v>92.307692307692307</v>
      </c>
      <c r="BC438">
        <v>3</v>
      </c>
      <c r="BE438" t="s">
        <v>8861</v>
      </c>
      <c r="BF438" s="27">
        <v>1</v>
      </c>
      <c r="BG438">
        <v>7.85</v>
      </c>
      <c r="BI438">
        <v>3</v>
      </c>
      <c r="BK438" t="s">
        <v>8861</v>
      </c>
      <c r="BL438" s="27">
        <v>1</v>
      </c>
      <c r="BM438">
        <v>3</v>
      </c>
      <c r="BO438" t="s">
        <v>8861</v>
      </c>
      <c r="BP438" s="27">
        <v>1</v>
      </c>
      <c r="BQ438">
        <v>4</v>
      </c>
      <c r="BR438" s="21">
        <f t="shared" si="26"/>
        <v>30.76923076923077</v>
      </c>
      <c r="BT438">
        <v>3</v>
      </c>
      <c r="BV438" t="s">
        <v>8861</v>
      </c>
      <c r="BW438" s="27">
        <v>1</v>
      </c>
      <c r="BX438">
        <v>3</v>
      </c>
      <c r="BY438" s="21">
        <f t="shared" si="27"/>
        <v>23.076923076923077</v>
      </c>
      <c r="BZ438">
        <v>2</v>
      </c>
      <c r="CA438">
        <v>3</v>
      </c>
      <c r="CC438" t="s">
        <v>8861</v>
      </c>
      <c r="CD438" s="27">
        <v>0.5</v>
      </c>
      <c r="CE438" t="s">
        <v>8862</v>
      </c>
      <c r="CF438">
        <v>3</v>
      </c>
      <c r="CG438" t="s">
        <v>242</v>
      </c>
      <c r="CH438" t="s">
        <v>8861</v>
      </c>
      <c r="CI438" s="27">
        <v>1</v>
      </c>
      <c r="CJ438" t="s">
        <v>8863</v>
      </c>
      <c r="CK438">
        <v>1</v>
      </c>
      <c r="CM438" t="s">
        <v>8859</v>
      </c>
      <c r="CN438" s="27">
        <v>0</v>
      </c>
      <c r="CO438" s="27">
        <v>1</v>
      </c>
      <c r="CP438">
        <v>100</v>
      </c>
      <c r="CQ438">
        <v>100</v>
      </c>
      <c r="CR438" t="s">
        <v>242</v>
      </c>
      <c r="CS438" t="s">
        <v>8864</v>
      </c>
      <c r="CU438" s="27">
        <v>1</v>
      </c>
      <c r="CV438" s="2" t="s">
        <v>8865</v>
      </c>
      <c r="CW438">
        <v>1</v>
      </c>
      <c r="CY438" t="s">
        <v>8859</v>
      </c>
      <c r="CZ438" s="27">
        <v>1</v>
      </c>
      <c r="DA438">
        <v>6709</v>
      </c>
      <c r="DB438">
        <v>2</v>
      </c>
      <c r="DD438" s="27">
        <v>1</v>
      </c>
      <c r="DE438" t="s">
        <v>242</v>
      </c>
      <c r="DF438" t="s">
        <v>242</v>
      </c>
      <c r="DH438" t="s">
        <v>242</v>
      </c>
      <c r="DI438">
        <v>56987</v>
      </c>
      <c r="DJ438">
        <v>2</v>
      </c>
      <c r="DL438" s="27">
        <v>1</v>
      </c>
      <c r="DM438">
        <v>11056</v>
      </c>
      <c r="DN438">
        <v>2</v>
      </c>
      <c r="DP438">
        <v>1</v>
      </c>
      <c r="DR438" t="s">
        <v>8859</v>
      </c>
      <c r="DS438" s="27">
        <v>1</v>
      </c>
      <c r="DT438" s="2" t="s">
        <v>8866</v>
      </c>
      <c r="DU438" s="27">
        <v>1</v>
      </c>
      <c r="DV438" s="2" t="s">
        <v>8867</v>
      </c>
      <c r="DW438" s="27">
        <v>0.5</v>
      </c>
      <c r="DX438" t="s">
        <v>8868</v>
      </c>
      <c r="DY438" s="27">
        <v>1</v>
      </c>
      <c r="DZ438" t="s">
        <v>8869</v>
      </c>
      <c r="EA438" s="27">
        <v>0.5</v>
      </c>
      <c r="EB438" s="2" t="s">
        <v>8870</v>
      </c>
      <c r="EC438" s="27">
        <v>1</v>
      </c>
      <c r="ED438" s="2" t="s">
        <v>8871</v>
      </c>
      <c r="EE438" s="27">
        <v>1</v>
      </c>
      <c r="EF438" s="2" t="s">
        <v>8872</v>
      </c>
      <c r="EG438" s="27">
        <v>1</v>
      </c>
      <c r="EH438" s="2" t="s">
        <v>8873</v>
      </c>
      <c r="EI438" s="27">
        <v>0.5</v>
      </c>
      <c r="EJ438" t="s">
        <v>8874</v>
      </c>
      <c r="EK438" s="27">
        <v>1</v>
      </c>
      <c r="EL438" t="s">
        <v>8875</v>
      </c>
      <c r="EM438">
        <v>1</v>
      </c>
      <c r="EO438" t="s">
        <v>8859</v>
      </c>
      <c r="EP438" s="27">
        <v>0</v>
      </c>
      <c r="EQ438" t="s">
        <v>242</v>
      </c>
      <c r="ER438" t="s">
        <v>242</v>
      </c>
      <c r="EU438" t="s">
        <v>242</v>
      </c>
      <c r="EV438" t="s">
        <v>242</v>
      </c>
      <c r="EX438" s="27">
        <v>1</v>
      </c>
      <c r="EY438">
        <v>75.548000000000002</v>
      </c>
      <c r="EZ438" t="s">
        <v>8876</v>
      </c>
      <c r="FA438" s="27">
        <v>1</v>
      </c>
      <c r="FB438">
        <v>0</v>
      </c>
      <c r="FD438" s="27">
        <v>1</v>
      </c>
      <c r="FE438">
        <v>75.548000000000002</v>
      </c>
      <c r="FF438" t="s">
        <v>8876</v>
      </c>
      <c r="FG438" s="27">
        <v>0</v>
      </c>
      <c r="FH438" t="s">
        <v>242</v>
      </c>
      <c r="FJ438">
        <v>1</v>
      </c>
      <c r="FL438" t="s">
        <v>8859</v>
      </c>
      <c r="FM438" s="27">
        <v>0</v>
      </c>
      <c r="FN438" t="s">
        <v>242</v>
      </c>
      <c r="FO438" t="s">
        <v>242</v>
      </c>
      <c r="FP438" t="s">
        <v>242</v>
      </c>
      <c r="FR438" s="27">
        <v>1</v>
      </c>
      <c r="FS438">
        <v>45</v>
      </c>
      <c r="FT438">
        <v>2</v>
      </c>
      <c r="FV438" s="27">
        <v>0.5</v>
      </c>
      <c r="FW438" t="s">
        <v>242</v>
      </c>
      <c r="FX438" t="s">
        <v>242</v>
      </c>
      <c r="FY438" t="s">
        <v>242</v>
      </c>
      <c r="FZ438" t="s">
        <v>242</v>
      </c>
      <c r="GA438" t="s">
        <v>242</v>
      </c>
      <c r="GB438" t="s">
        <v>242</v>
      </c>
      <c r="GC438" t="s">
        <v>242</v>
      </c>
      <c r="GD438">
        <v>1</v>
      </c>
      <c r="GE438" t="s">
        <v>8877</v>
      </c>
      <c r="GF438">
        <v>3</v>
      </c>
      <c r="GH438" t="s">
        <v>8878</v>
      </c>
      <c r="GI438" s="27">
        <v>0</v>
      </c>
      <c r="GJ438" t="s">
        <v>242</v>
      </c>
      <c r="GK438" t="s">
        <v>242</v>
      </c>
      <c r="GM438" t="s">
        <v>242</v>
      </c>
      <c r="GP438" s="27">
        <v>1</v>
      </c>
      <c r="GQ438">
        <v>203</v>
      </c>
      <c r="GR438" t="s">
        <v>8879</v>
      </c>
      <c r="GT438">
        <v>3</v>
      </c>
      <c r="GV438" t="s">
        <v>8878</v>
      </c>
      <c r="GW438" s="27">
        <v>0.5</v>
      </c>
      <c r="GX438" t="s">
        <v>8880</v>
      </c>
      <c r="GY438" s="27">
        <v>0</v>
      </c>
      <c r="HA438">
        <v>1</v>
      </c>
      <c r="HC438" t="s">
        <v>8881</v>
      </c>
      <c r="HD438" s="27">
        <v>1</v>
      </c>
      <c r="HE438" t="s">
        <v>8882</v>
      </c>
      <c r="HF438">
        <v>1</v>
      </c>
      <c r="HH438" t="s">
        <v>8859</v>
      </c>
      <c r="HI438">
        <v>0.88888888899999996</v>
      </c>
      <c r="HJ438">
        <v>1</v>
      </c>
      <c r="HK438">
        <v>1</v>
      </c>
      <c r="HL438">
        <v>1</v>
      </c>
      <c r="HM438">
        <v>0.85</v>
      </c>
      <c r="HN438">
        <v>0</v>
      </c>
      <c r="HO438">
        <v>0.75</v>
      </c>
      <c r="HP438">
        <v>0.5</v>
      </c>
      <c r="HQ438">
        <v>0</v>
      </c>
      <c r="HR438">
        <v>1</v>
      </c>
      <c r="HS438">
        <v>0.25</v>
      </c>
      <c r="HT438">
        <v>1</v>
      </c>
      <c r="HU438">
        <v>1</v>
      </c>
      <c r="HV438">
        <v>0.96296296299999995</v>
      </c>
      <c r="HW438">
        <v>0.65</v>
      </c>
      <c r="HX438">
        <v>0.55000000000000004</v>
      </c>
      <c r="HY438">
        <v>0.72098765399999998</v>
      </c>
      <c r="HZ438" t="s">
        <v>8857</v>
      </c>
      <c r="IA438" t="s">
        <v>266</v>
      </c>
      <c r="IB438" t="s">
        <v>8857</v>
      </c>
      <c r="IC438">
        <v>13131</v>
      </c>
      <c r="ID438">
        <v>12078</v>
      </c>
      <c r="IE438">
        <v>12030</v>
      </c>
      <c r="IF438">
        <v>13669</v>
      </c>
      <c r="IG438">
        <v>13131</v>
      </c>
    </row>
    <row r="439" spans="1:241" customFormat="1" ht="14" customHeight="1" x14ac:dyDescent="0.2">
      <c r="A439">
        <v>438</v>
      </c>
      <c r="B439">
        <v>478</v>
      </c>
      <c r="C439" s="1">
        <v>44924.990972222222</v>
      </c>
      <c r="D439" s="1">
        <v>44925.026388888888</v>
      </c>
      <c r="E439">
        <v>0</v>
      </c>
      <c r="F439" t="s">
        <v>6824</v>
      </c>
      <c r="G439">
        <v>100</v>
      </c>
      <c r="H439">
        <v>3003</v>
      </c>
      <c r="I439">
        <v>1</v>
      </c>
      <c r="J439" s="1">
        <v>44925.026388888888</v>
      </c>
      <c r="K439" t="s">
        <v>8883</v>
      </c>
      <c r="L439" t="s">
        <v>242</v>
      </c>
      <c r="M439" t="s">
        <v>242</v>
      </c>
      <c r="N439" t="s">
        <v>8884</v>
      </c>
      <c r="O439" t="s">
        <v>8885</v>
      </c>
      <c r="P439">
        <v>34.064799999999998</v>
      </c>
      <c r="Q439">
        <v>-118.4414</v>
      </c>
      <c r="R439" t="s">
        <v>245</v>
      </c>
      <c r="S439" t="s">
        <v>246</v>
      </c>
      <c r="T439" t="s">
        <v>8886</v>
      </c>
      <c r="U439" s="24">
        <v>723254</v>
      </c>
      <c r="V439" t="s">
        <v>8887</v>
      </c>
      <c r="W439">
        <v>172908105</v>
      </c>
      <c r="X439">
        <v>2320</v>
      </c>
      <c r="Y439" t="s">
        <v>476</v>
      </c>
      <c r="Z439" t="s">
        <v>2878</v>
      </c>
      <c r="AA439">
        <v>2020</v>
      </c>
      <c r="AB439">
        <v>2020</v>
      </c>
      <c r="AC439">
        <v>0</v>
      </c>
      <c r="AF439">
        <v>8</v>
      </c>
      <c r="AG439">
        <v>3</v>
      </c>
      <c r="AI439" t="s">
        <v>8888</v>
      </c>
      <c r="AJ439" s="27">
        <v>1</v>
      </c>
      <c r="AK439">
        <v>2</v>
      </c>
      <c r="AL439" s="27">
        <v>0</v>
      </c>
      <c r="AM439" s="24">
        <v>0</v>
      </c>
      <c r="AN439" s="27">
        <v>0</v>
      </c>
      <c r="AO439" s="24">
        <v>0</v>
      </c>
      <c r="AQ439">
        <v>3</v>
      </c>
      <c r="AS439" t="s">
        <v>8888</v>
      </c>
      <c r="AT439" s="44">
        <v>1</v>
      </c>
      <c r="AU439" s="24">
        <v>6</v>
      </c>
      <c r="AV439" s="21">
        <f>AU439/AF439*100</f>
        <v>75</v>
      </c>
      <c r="AW439" t="s">
        <v>242</v>
      </c>
      <c r="AZ439" s="27">
        <v>1</v>
      </c>
      <c r="BA439" s="48">
        <v>6</v>
      </c>
      <c r="BB439" s="21">
        <f t="shared" si="25"/>
        <v>75</v>
      </c>
      <c r="BC439">
        <v>3</v>
      </c>
      <c r="BE439" t="s">
        <v>8888</v>
      </c>
      <c r="BF439" s="27">
        <v>1</v>
      </c>
      <c r="BG439">
        <v>10.25</v>
      </c>
      <c r="BI439">
        <v>3</v>
      </c>
      <c r="BK439" t="s">
        <v>8888</v>
      </c>
      <c r="BL439" s="27">
        <v>1</v>
      </c>
      <c r="BM439">
        <v>3</v>
      </c>
      <c r="BO439" t="s">
        <v>8888</v>
      </c>
      <c r="BP439" s="27">
        <v>1</v>
      </c>
      <c r="BQ439">
        <v>2</v>
      </c>
      <c r="BR439" s="21">
        <f t="shared" si="26"/>
        <v>25</v>
      </c>
      <c r="BT439">
        <v>1</v>
      </c>
      <c r="BV439" t="s">
        <v>8889</v>
      </c>
      <c r="BW439" s="27">
        <v>0</v>
      </c>
      <c r="BX439" s="24" t="s">
        <v>242</v>
      </c>
      <c r="BY439" s="21" t="s">
        <v>242</v>
      </c>
      <c r="BZ439" t="s">
        <v>242</v>
      </c>
      <c r="CA439" t="s">
        <v>242</v>
      </c>
      <c r="CD439" s="27">
        <v>0</v>
      </c>
      <c r="CF439" t="s">
        <v>242</v>
      </c>
      <c r="CG439" t="s">
        <v>242</v>
      </c>
      <c r="CI439" s="27">
        <v>0</v>
      </c>
      <c r="CK439" t="s">
        <v>242</v>
      </c>
      <c r="CN439" s="27">
        <v>0</v>
      </c>
      <c r="CO439" s="27">
        <v>0.5</v>
      </c>
      <c r="CP439">
        <v>100</v>
      </c>
      <c r="CQ439">
        <v>100</v>
      </c>
      <c r="CR439" t="s">
        <v>242</v>
      </c>
      <c r="CT439" t="s">
        <v>8890</v>
      </c>
      <c r="CU439" s="27">
        <v>1</v>
      </c>
      <c r="CV439" s="2" t="s">
        <v>8891</v>
      </c>
      <c r="CW439">
        <v>5</v>
      </c>
      <c r="CX439" t="s">
        <v>3034</v>
      </c>
      <c r="CY439" t="s">
        <v>8892</v>
      </c>
      <c r="CZ439" s="27">
        <v>1</v>
      </c>
      <c r="DA439">
        <v>183814</v>
      </c>
      <c r="DB439">
        <v>2</v>
      </c>
      <c r="DD439" s="27">
        <v>1</v>
      </c>
      <c r="DE439" t="s">
        <v>242</v>
      </c>
      <c r="DF439" t="s">
        <v>242</v>
      </c>
      <c r="DH439" t="s">
        <v>242</v>
      </c>
      <c r="DI439">
        <v>249293</v>
      </c>
      <c r="DJ439">
        <v>2</v>
      </c>
      <c r="DL439" s="27">
        <v>0</v>
      </c>
      <c r="DM439" t="s">
        <v>242</v>
      </c>
      <c r="DN439" t="s">
        <v>242</v>
      </c>
      <c r="DP439">
        <v>1</v>
      </c>
      <c r="DR439" t="s">
        <v>8889</v>
      </c>
      <c r="DS439" s="27">
        <v>0</v>
      </c>
      <c r="DU439" s="27">
        <v>0</v>
      </c>
      <c r="DW439" s="27">
        <v>0</v>
      </c>
      <c r="DY439" s="27">
        <v>0</v>
      </c>
      <c r="EA439" s="27">
        <v>0</v>
      </c>
      <c r="EC439" s="27">
        <v>0</v>
      </c>
      <c r="EE439" s="27">
        <v>0</v>
      </c>
      <c r="EG439" s="27">
        <v>0</v>
      </c>
      <c r="EI439" s="27">
        <v>0</v>
      </c>
      <c r="EK439" s="27">
        <v>0</v>
      </c>
      <c r="EM439" t="s">
        <v>242</v>
      </c>
      <c r="EP439" s="27">
        <v>0</v>
      </c>
      <c r="EQ439" t="s">
        <v>242</v>
      </c>
      <c r="ER439" t="s">
        <v>242</v>
      </c>
      <c r="EU439" t="s">
        <v>242</v>
      </c>
      <c r="EV439" t="s">
        <v>242</v>
      </c>
      <c r="EX439" s="27">
        <v>1</v>
      </c>
      <c r="EY439">
        <v>11900</v>
      </c>
      <c r="EZ439" t="s">
        <v>8893</v>
      </c>
      <c r="FA439" s="27">
        <v>0</v>
      </c>
      <c r="FB439" t="s">
        <v>242</v>
      </c>
      <c r="FD439" s="27">
        <v>0</v>
      </c>
      <c r="FE439" t="s">
        <v>242</v>
      </c>
      <c r="FG439" s="27">
        <v>0</v>
      </c>
      <c r="FH439" t="s">
        <v>242</v>
      </c>
      <c r="FJ439">
        <v>1</v>
      </c>
      <c r="FL439" t="s">
        <v>8889</v>
      </c>
      <c r="FM439" s="27">
        <v>0</v>
      </c>
      <c r="FN439" t="s">
        <v>242</v>
      </c>
      <c r="FO439" t="s">
        <v>242</v>
      </c>
      <c r="FP439" t="s">
        <v>242</v>
      </c>
      <c r="FR439" s="27">
        <v>0</v>
      </c>
      <c r="FS439" t="s">
        <v>242</v>
      </c>
      <c r="FT439" t="s">
        <v>242</v>
      </c>
      <c r="FV439" s="27">
        <v>0</v>
      </c>
      <c r="FW439" t="s">
        <v>242</v>
      </c>
      <c r="FX439" t="s">
        <v>242</v>
      </c>
      <c r="FY439" t="s">
        <v>242</v>
      </c>
      <c r="FZ439" t="s">
        <v>242</v>
      </c>
      <c r="GA439" t="s">
        <v>242</v>
      </c>
      <c r="GB439" t="s">
        <v>242</v>
      </c>
      <c r="GC439" t="s">
        <v>242</v>
      </c>
      <c r="GD439" t="s">
        <v>242</v>
      </c>
      <c r="GF439" t="s">
        <v>242</v>
      </c>
      <c r="GI439" s="27">
        <v>0</v>
      </c>
      <c r="GJ439" t="s">
        <v>242</v>
      </c>
      <c r="GK439" t="s">
        <v>242</v>
      </c>
      <c r="GM439" t="s">
        <v>242</v>
      </c>
      <c r="GP439" s="27">
        <v>1</v>
      </c>
      <c r="GQ439">
        <v>120</v>
      </c>
      <c r="GR439" t="s">
        <v>8894</v>
      </c>
      <c r="GT439">
        <v>3</v>
      </c>
      <c r="GV439" t="s">
        <v>8888</v>
      </c>
      <c r="GW439" s="27">
        <v>1</v>
      </c>
      <c r="GX439" s="2" t="s">
        <v>8895</v>
      </c>
      <c r="GY439" s="27">
        <v>1</v>
      </c>
      <c r="GZ439" s="2" t="s">
        <v>8895</v>
      </c>
      <c r="HA439">
        <v>1</v>
      </c>
      <c r="HC439" t="s">
        <v>8889</v>
      </c>
      <c r="HD439" s="27">
        <v>1</v>
      </c>
      <c r="HE439" s="2" t="s">
        <v>8896</v>
      </c>
      <c r="HF439">
        <v>1</v>
      </c>
      <c r="HH439" t="s">
        <v>8889</v>
      </c>
      <c r="HI439">
        <v>0.44444444399999999</v>
      </c>
      <c r="HJ439">
        <v>0</v>
      </c>
      <c r="HK439">
        <v>0.75</v>
      </c>
      <c r="HL439">
        <v>0.66666666699999999</v>
      </c>
      <c r="HM439">
        <v>0</v>
      </c>
      <c r="HN439">
        <v>0</v>
      </c>
      <c r="HO439">
        <v>0.25</v>
      </c>
      <c r="HP439">
        <v>0</v>
      </c>
      <c r="HQ439">
        <v>0</v>
      </c>
      <c r="HR439">
        <v>1</v>
      </c>
      <c r="HS439">
        <v>1</v>
      </c>
      <c r="HT439">
        <v>1</v>
      </c>
      <c r="HU439">
        <v>1</v>
      </c>
      <c r="HV439">
        <v>0.39814814799999998</v>
      </c>
      <c r="HW439">
        <v>0.22916666699999999</v>
      </c>
      <c r="HX439">
        <v>0.6</v>
      </c>
      <c r="HY439">
        <v>0.40910493799999997</v>
      </c>
      <c r="HZ439" t="s">
        <v>8886</v>
      </c>
      <c r="IA439" t="s">
        <v>266</v>
      </c>
      <c r="IB439" t="s">
        <v>8886</v>
      </c>
      <c r="IC439">
        <v>7085.12</v>
      </c>
      <c r="ID439">
        <v>7116.34</v>
      </c>
      <c r="IE439">
        <v>7854.4589999999998</v>
      </c>
      <c r="IF439" t="s">
        <v>242</v>
      </c>
      <c r="IG439">
        <v>7085.12</v>
      </c>
    </row>
    <row r="440" spans="1:241" customFormat="1" ht="14" customHeight="1" x14ac:dyDescent="0.2">
      <c r="A440">
        <v>439</v>
      </c>
      <c r="B440">
        <v>479</v>
      </c>
      <c r="C440" s="1">
        <v>44925.039583333331</v>
      </c>
      <c r="D440" s="1">
        <v>44925.073611111111</v>
      </c>
      <c r="E440">
        <v>0</v>
      </c>
      <c r="F440" t="s">
        <v>6824</v>
      </c>
      <c r="G440">
        <v>100</v>
      </c>
      <c r="H440">
        <v>2921</v>
      </c>
      <c r="I440">
        <v>1</v>
      </c>
      <c r="J440" s="1">
        <v>44925.073611111111</v>
      </c>
      <c r="K440" t="s">
        <v>8897</v>
      </c>
      <c r="L440" t="s">
        <v>242</v>
      </c>
      <c r="M440" t="s">
        <v>242</v>
      </c>
      <c r="N440" t="s">
        <v>8898</v>
      </c>
      <c r="O440" t="s">
        <v>8899</v>
      </c>
      <c r="P440">
        <v>34.064799999999998</v>
      </c>
      <c r="Q440">
        <v>-118.4414</v>
      </c>
      <c r="R440" t="s">
        <v>245</v>
      </c>
      <c r="S440" t="s">
        <v>246</v>
      </c>
      <c r="T440" t="s">
        <v>8900</v>
      </c>
      <c r="V440" t="s">
        <v>8901</v>
      </c>
      <c r="W440">
        <v>254709108</v>
      </c>
      <c r="X440">
        <v>6141</v>
      </c>
      <c r="Y440" t="s">
        <v>319</v>
      </c>
      <c r="Z440" t="s">
        <v>5671</v>
      </c>
      <c r="AA440">
        <v>2020</v>
      </c>
      <c r="AC440">
        <v>0</v>
      </c>
      <c r="AF440">
        <v>12</v>
      </c>
      <c r="AG440">
        <v>3</v>
      </c>
      <c r="AI440" t="s">
        <v>8902</v>
      </c>
      <c r="AJ440" s="27">
        <v>1</v>
      </c>
      <c r="AK440">
        <v>10</v>
      </c>
      <c r="AL440" s="27">
        <v>0</v>
      </c>
      <c r="AM440" s="24">
        <v>0</v>
      </c>
      <c r="AN440" s="27">
        <v>1</v>
      </c>
      <c r="AO440">
        <v>1</v>
      </c>
      <c r="AP440" s="2" t="s">
        <v>8903</v>
      </c>
      <c r="AQ440">
        <v>3</v>
      </c>
      <c r="AS440" t="s">
        <v>8902</v>
      </c>
      <c r="AT440" s="27">
        <v>1</v>
      </c>
      <c r="AU440">
        <v>11</v>
      </c>
      <c r="AV440" s="21">
        <f t="shared" si="24"/>
        <v>91.666666666666657</v>
      </c>
      <c r="AW440">
        <v>3</v>
      </c>
      <c r="AY440" t="s">
        <v>8902</v>
      </c>
      <c r="AZ440" s="27">
        <v>1</v>
      </c>
      <c r="BA440">
        <v>11</v>
      </c>
      <c r="BB440" s="21">
        <f t="shared" si="25"/>
        <v>91.666666666666657</v>
      </c>
      <c r="BC440">
        <v>3</v>
      </c>
      <c r="BE440" t="s">
        <v>8902</v>
      </c>
      <c r="BF440" s="27">
        <v>1</v>
      </c>
      <c r="BG440">
        <v>8.5</v>
      </c>
      <c r="BI440">
        <v>3</v>
      </c>
      <c r="BK440" t="s">
        <v>8902</v>
      </c>
      <c r="BL440" s="27">
        <v>1</v>
      </c>
      <c r="BM440">
        <v>3</v>
      </c>
      <c r="BO440" t="s">
        <v>8902</v>
      </c>
      <c r="BP440" s="27">
        <v>1</v>
      </c>
      <c r="BQ440">
        <v>4</v>
      </c>
      <c r="BR440" s="21">
        <f t="shared" si="26"/>
        <v>33.333333333333329</v>
      </c>
      <c r="BT440">
        <v>3</v>
      </c>
      <c r="BV440" t="s">
        <v>8902</v>
      </c>
      <c r="BW440" s="27">
        <v>0</v>
      </c>
      <c r="BX440" s="24" t="s">
        <v>242</v>
      </c>
      <c r="BY440" s="21" t="s">
        <v>242</v>
      </c>
      <c r="BZ440" t="s">
        <v>242</v>
      </c>
      <c r="CA440" t="s">
        <v>242</v>
      </c>
      <c r="CD440" s="27">
        <v>0</v>
      </c>
      <c r="CF440" t="s">
        <v>242</v>
      </c>
      <c r="CG440" t="s">
        <v>242</v>
      </c>
      <c r="CI440" s="27">
        <v>0</v>
      </c>
      <c r="CK440" t="s">
        <v>242</v>
      </c>
      <c r="CN440" s="27">
        <v>0</v>
      </c>
      <c r="CO440" s="27">
        <v>0.5</v>
      </c>
      <c r="CP440" t="s">
        <v>242</v>
      </c>
      <c r="CQ440">
        <v>100</v>
      </c>
      <c r="CR440" t="s">
        <v>242</v>
      </c>
      <c r="CT440" t="s">
        <v>8904</v>
      </c>
      <c r="CU440" s="27">
        <v>1</v>
      </c>
      <c r="CV440" t="s">
        <v>8905</v>
      </c>
      <c r="CW440">
        <v>1</v>
      </c>
      <c r="CY440" t="s">
        <v>8906</v>
      </c>
      <c r="CZ440" s="27">
        <v>1</v>
      </c>
      <c r="DA440">
        <v>1680</v>
      </c>
      <c r="DB440">
        <v>1</v>
      </c>
      <c r="DD440" s="27">
        <v>1</v>
      </c>
      <c r="DE440" t="s">
        <v>242</v>
      </c>
      <c r="DF440" t="s">
        <v>242</v>
      </c>
      <c r="DG440">
        <v>38487</v>
      </c>
      <c r="DH440">
        <v>1</v>
      </c>
      <c r="DI440" t="s">
        <v>242</v>
      </c>
      <c r="DJ440" t="s">
        <v>242</v>
      </c>
      <c r="DL440" s="27">
        <v>0</v>
      </c>
      <c r="DM440" t="s">
        <v>242</v>
      </c>
      <c r="DN440" t="s">
        <v>242</v>
      </c>
      <c r="DP440">
        <v>5</v>
      </c>
      <c r="DQ440" t="s">
        <v>8907</v>
      </c>
      <c r="DR440" t="s">
        <v>8908</v>
      </c>
      <c r="DS440" s="27">
        <v>0</v>
      </c>
      <c r="DU440" s="27">
        <v>0</v>
      </c>
      <c r="DW440" s="27">
        <v>0</v>
      </c>
      <c r="DY440" s="27">
        <v>0</v>
      </c>
      <c r="EA440" s="27">
        <v>0</v>
      </c>
      <c r="EC440" s="27">
        <v>0</v>
      </c>
      <c r="EE440" s="27">
        <v>0</v>
      </c>
      <c r="EG440" s="27">
        <v>0</v>
      </c>
      <c r="EI440" s="27">
        <v>0</v>
      </c>
      <c r="EK440" s="27">
        <v>0</v>
      </c>
      <c r="EM440" t="s">
        <v>242</v>
      </c>
      <c r="EP440" s="27">
        <v>0</v>
      </c>
      <c r="EQ440" t="s">
        <v>242</v>
      </c>
      <c r="ER440" t="s">
        <v>242</v>
      </c>
      <c r="EU440" t="s">
        <v>242</v>
      </c>
      <c r="EV440" t="s">
        <v>242</v>
      </c>
      <c r="EX440" s="27">
        <v>0</v>
      </c>
      <c r="EY440" t="s">
        <v>242</v>
      </c>
      <c r="FA440" s="27">
        <v>0</v>
      </c>
      <c r="FB440" t="s">
        <v>242</v>
      </c>
      <c r="FD440" s="27">
        <v>0</v>
      </c>
      <c r="FE440" t="s">
        <v>242</v>
      </c>
      <c r="FG440" s="27">
        <v>0</v>
      </c>
      <c r="FH440" t="s">
        <v>242</v>
      </c>
      <c r="FJ440" t="s">
        <v>242</v>
      </c>
      <c r="FM440" s="27">
        <v>0</v>
      </c>
      <c r="FN440" t="s">
        <v>242</v>
      </c>
      <c r="FO440" t="s">
        <v>242</v>
      </c>
      <c r="FP440" t="s">
        <v>242</v>
      </c>
      <c r="FR440" s="27">
        <v>1</v>
      </c>
      <c r="FS440">
        <v>59</v>
      </c>
      <c r="FT440">
        <v>3</v>
      </c>
      <c r="FV440" s="27">
        <v>1</v>
      </c>
      <c r="FW440">
        <v>9</v>
      </c>
      <c r="FX440">
        <v>13</v>
      </c>
      <c r="FY440">
        <v>57</v>
      </c>
      <c r="FZ440">
        <v>11</v>
      </c>
      <c r="GA440" t="s">
        <v>242</v>
      </c>
      <c r="GB440" t="s">
        <v>242</v>
      </c>
      <c r="GC440">
        <v>2</v>
      </c>
      <c r="GD440">
        <v>1</v>
      </c>
      <c r="GE440" t="s">
        <v>8909</v>
      </c>
      <c r="GF440">
        <v>1</v>
      </c>
      <c r="GH440" t="s">
        <v>8906</v>
      </c>
      <c r="GI440" s="27">
        <v>0.5</v>
      </c>
      <c r="GJ440" t="s">
        <v>242</v>
      </c>
      <c r="GK440" t="s">
        <v>242</v>
      </c>
      <c r="GL440" t="s">
        <v>8910</v>
      </c>
      <c r="GM440">
        <v>1</v>
      </c>
      <c r="GO440" t="s">
        <v>8906</v>
      </c>
      <c r="GP440" s="27">
        <v>1</v>
      </c>
      <c r="GQ440">
        <v>169</v>
      </c>
      <c r="GR440" t="s">
        <v>8911</v>
      </c>
      <c r="GT440">
        <v>3</v>
      </c>
      <c r="GV440" t="s">
        <v>8912</v>
      </c>
      <c r="GW440" s="27">
        <v>0</v>
      </c>
      <c r="GY440" s="27">
        <v>0</v>
      </c>
      <c r="HA440" t="s">
        <v>242</v>
      </c>
      <c r="HD440" s="27">
        <v>1</v>
      </c>
      <c r="HE440" t="s">
        <v>8913</v>
      </c>
      <c r="HF440">
        <v>1</v>
      </c>
      <c r="HH440" t="s">
        <v>8906</v>
      </c>
      <c r="HI440">
        <v>0.66666666699999999</v>
      </c>
      <c r="HJ440">
        <v>0</v>
      </c>
      <c r="HK440">
        <v>0.75</v>
      </c>
      <c r="HL440">
        <v>0.66666666699999999</v>
      </c>
      <c r="HM440">
        <v>0</v>
      </c>
      <c r="HN440">
        <v>0</v>
      </c>
      <c r="HO440">
        <v>0</v>
      </c>
      <c r="HP440">
        <v>0.66666666699999999</v>
      </c>
      <c r="HQ440">
        <v>0.5</v>
      </c>
      <c r="HR440">
        <v>1</v>
      </c>
      <c r="HS440">
        <v>0</v>
      </c>
      <c r="HT440">
        <v>1</v>
      </c>
      <c r="HU440">
        <v>1</v>
      </c>
      <c r="HV440">
        <v>0.47222222200000002</v>
      </c>
      <c r="HW440">
        <v>0.16666666699999999</v>
      </c>
      <c r="HX440">
        <v>0.63333333300000005</v>
      </c>
      <c r="HY440">
        <v>0.42407407400000002</v>
      </c>
      <c r="HZ440" t="s">
        <v>8900</v>
      </c>
      <c r="IA440" t="s">
        <v>266</v>
      </c>
      <c r="IB440" t="s">
        <v>8900</v>
      </c>
      <c r="IC440">
        <v>13989</v>
      </c>
      <c r="ID440">
        <v>12953</v>
      </c>
      <c r="IE440">
        <v>13221</v>
      </c>
      <c r="IF440">
        <v>15202</v>
      </c>
      <c r="IG440">
        <v>13989</v>
      </c>
    </row>
    <row r="441" spans="1:241" customFormat="1" ht="14" customHeight="1" x14ac:dyDescent="0.2">
      <c r="A441">
        <v>440</v>
      </c>
      <c r="B441">
        <v>480</v>
      </c>
      <c r="C441" s="1">
        <v>44926.76458333333</v>
      </c>
      <c r="D441" s="1">
        <v>44926.804861111108</v>
      </c>
      <c r="E441">
        <v>0</v>
      </c>
      <c r="F441" t="s">
        <v>8853</v>
      </c>
      <c r="G441">
        <v>100</v>
      </c>
      <c r="H441">
        <v>3498</v>
      </c>
      <c r="I441">
        <v>1</v>
      </c>
      <c r="J441" s="1">
        <v>44926.804861111108</v>
      </c>
      <c r="K441" t="s">
        <v>8914</v>
      </c>
      <c r="L441" t="s">
        <v>242</v>
      </c>
      <c r="M441" t="s">
        <v>242</v>
      </c>
      <c r="N441" t="s">
        <v>8915</v>
      </c>
      <c r="O441" t="s">
        <v>8916</v>
      </c>
      <c r="P441">
        <v>33.594499999999996</v>
      </c>
      <c r="Q441">
        <v>-117.8304</v>
      </c>
      <c r="R441" t="s">
        <v>245</v>
      </c>
      <c r="S441" t="s">
        <v>246</v>
      </c>
      <c r="T441" t="s">
        <v>8917</v>
      </c>
      <c r="V441" t="s">
        <v>8918</v>
      </c>
      <c r="W441">
        <v>513272104</v>
      </c>
      <c r="X441">
        <v>2030</v>
      </c>
      <c r="Y441" t="s">
        <v>326</v>
      </c>
      <c r="Z441" t="s">
        <v>2449</v>
      </c>
      <c r="AA441">
        <v>2021</v>
      </c>
      <c r="AC441">
        <v>0</v>
      </c>
      <c r="AF441">
        <v>10</v>
      </c>
      <c r="AG441">
        <v>1</v>
      </c>
      <c r="AI441" t="s">
        <v>8919</v>
      </c>
      <c r="AJ441" s="27">
        <v>1</v>
      </c>
      <c r="AK441">
        <v>8</v>
      </c>
      <c r="AL441" s="27">
        <v>1</v>
      </c>
      <c r="AM441">
        <v>1</v>
      </c>
      <c r="AN441" s="27">
        <v>1</v>
      </c>
      <c r="AO441">
        <v>1</v>
      </c>
      <c r="AP441" t="s">
        <v>8920</v>
      </c>
      <c r="AQ441">
        <v>3</v>
      </c>
      <c r="AS441" t="s">
        <v>8921</v>
      </c>
      <c r="AT441" s="27">
        <v>1</v>
      </c>
      <c r="AU441">
        <v>9</v>
      </c>
      <c r="AV441" s="21">
        <f t="shared" si="24"/>
        <v>90</v>
      </c>
      <c r="AW441">
        <v>1</v>
      </c>
      <c r="AY441" t="s">
        <v>8919</v>
      </c>
      <c r="AZ441" s="27">
        <v>1</v>
      </c>
      <c r="BA441">
        <v>9</v>
      </c>
      <c r="BB441" s="21">
        <f t="shared" si="25"/>
        <v>90</v>
      </c>
      <c r="BC441">
        <v>3</v>
      </c>
      <c r="BE441" t="s">
        <v>8921</v>
      </c>
      <c r="BF441" s="27">
        <v>1</v>
      </c>
      <c r="BG441">
        <v>3.9</v>
      </c>
      <c r="BI441">
        <v>3</v>
      </c>
      <c r="BK441" t="s">
        <v>8922</v>
      </c>
      <c r="BL441" s="27">
        <v>1</v>
      </c>
      <c r="BM441" t="s">
        <v>242</v>
      </c>
      <c r="BP441" s="27">
        <v>1</v>
      </c>
      <c r="BQ441">
        <v>2</v>
      </c>
      <c r="BR441" s="21">
        <f t="shared" si="26"/>
        <v>20</v>
      </c>
      <c r="BT441">
        <v>3</v>
      </c>
      <c r="BV441" t="s">
        <v>8922</v>
      </c>
      <c r="BW441" s="27">
        <v>1</v>
      </c>
      <c r="BX441">
        <v>3</v>
      </c>
      <c r="BY441" s="21">
        <f t="shared" si="27"/>
        <v>30</v>
      </c>
      <c r="BZ441">
        <v>2</v>
      </c>
      <c r="CA441">
        <v>1</v>
      </c>
      <c r="CC441" t="s">
        <v>8919</v>
      </c>
      <c r="CD441" s="27">
        <v>0</v>
      </c>
      <c r="CF441" t="s">
        <v>242</v>
      </c>
      <c r="CG441" t="s">
        <v>242</v>
      </c>
      <c r="CI441" s="27">
        <v>1</v>
      </c>
      <c r="CJ441" s="2" t="s">
        <v>8923</v>
      </c>
      <c r="CK441">
        <v>1</v>
      </c>
      <c r="CM441" t="s">
        <v>8919</v>
      </c>
      <c r="CN441" s="27">
        <v>1</v>
      </c>
      <c r="CO441" s="27">
        <v>0</v>
      </c>
      <c r="CP441" t="s">
        <v>242</v>
      </c>
      <c r="CQ441" t="s">
        <v>242</v>
      </c>
      <c r="CR441" t="s">
        <v>242</v>
      </c>
      <c r="CU441" s="27">
        <v>1</v>
      </c>
      <c r="CV441" t="s">
        <v>8924</v>
      </c>
      <c r="CW441">
        <v>1</v>
      </c>
      <c r="CY441" t="s">
        <v>8919</v>
      </c>
      <c r="CZ441" s="27">
        <v>0</v>
      </c>
      <c r="DA441" t="s">
        <v>242</v>
      </c>
      <c r="DB441" t="s">
        <v>242</v>
      </c>
      <c r="DD441" s="27">
        <v>0</v>
      </c>
      <c r="DE441" t="s">
        <v>242</v>
      </c>
      <c r="DF441" t="s">
        <v>242</v>
      </c>
      <c r="DH441" t="s">
        <v>242</v>
      </c>
      <c r="DI441" t="s">
        <v>242</v>
      </c>
      <c r="DJ441" t="s">
        <v>242</v>
      </c>
      <c r="DL441" s="27">
        <v>0</v>
      </c>
      <c r="DM441" t="s">
        <v>242</v>
      </c>
      <c r="DN441" t="s">
        <v>242</v>
      </c>
      <c r="DP441" t="s">
        <v>242</v>
      </c>
      <c r="DS441" s="27">
        <v>1</v>
      </c>
      <c r="DT441" t="s">
        <v>8925</v>
      </c>
      <c r="DU441" s="27">
        <v>0.5</v>
      </c>
      <c r="DV441" t="s">
        <v>8926</v>
      </c>
      <c r="DW441" s="27">
        <v>0</v>
      </c>
      <c r="DY441" s="27">
        <v>1</v>
      </c>
      <c r="DZ441" s="2" t="s">
        <v>8927</v>
      </c>
      <c r="EA441" s="27">
        <v>0</v>
      </c>
      <c r="EC441" s="27">
        <v>0</v>
      </c>
      <c r="EE441" s="27">
        <v>0</v>
      </c>
      <c r="EG441" s="27">
        <v>0</v>
      </c>
      <c r="EI441" s="27">
        <v>0</v>
      </c>
      <c r="EK441" s="27">
        <v>1</v>
      </c>
      <c r="EL441" t="s">
        <v>8928</v>
      </c>
      <c r="EM441">
        <v>3</v>
      </c>
      <c r="EO441" t="s">
        <v>8929</v>
      </c>
      <c r="EP441" s="27">
        <v>0</v>
      </c>
      <c r="EQ441" t="s">
        <v>242</v>
      </c>
      <c r="ER441" t="s">
        <v>242</v>
      </c>
      <c r="EU441" t="s">
        <v>242</v>
      </c>
      <c r="EV441" t="s">
        <v>242</v>
      </c>
      <c r="EX441" s="27">
        <v>0</v>
      </c>
      <c r="EY441" t="s">
        <v>242</v>
      </c>
      <c r="FA441" s="27">
        <v>0</v>
      </c>
      <c r="FB441" t="s">
        <v>242</v>
      </c>
      <c r="FD441" s="27">
        <v>1</v>
      </c>
      <c r="FE441">
        <v>2.2069999999999999</v>
      </c>
      <c r="FF441" t="s">
        <v>8930</v>
      </c>
      <c r="FG441" s="27">
        <v>1</v>
      </c>
      <c r="FH441">
        <v>33</v>
      </c>
      <c r="FJ441">
        <v>1</v>
      </c>
      <c r="FL441" t="s">
        <v>8919</v>
      </c>
      <c r="FM441" s="27">
        <v>0</v>
      </c>
      <c r="FN441" t="s">
        <v>242</v>
      </c>
      <c r="FO441" t="s">
        <v>242</v>
      </c>
      <c r="FP441" t="s">
        <v>242</v>
      </c>
      <c r="FR441" s="27">
        <v>1</v>
      </c>
      <c r="FS441">
        <v>37</v>
      </c>
      <c r="FT441">
        <v>2</v>
      </c>
      <c r="FU441" t="s">
        <v>8931</v>
      </c>
      <c r="FV441" s="27">
        <v>1</v>
      </c>
      <c r="FW441" t="s">
        <v>242</v>
      </c>
      <c r="FX441">
        <v>3.4</v>
      </c>
      <c r="FY441">
        <v>37</v>
      </c>
      <c r="FZ441">
        <v>4</v>
      </c>
      <c r="GA441">
        <v>0.4</v>
      </c>
      <c r="GB441">
        <v>0.8</v>
      </c>
      <c r="GC441">
        <v>1</v>
      </c>
      <c r="GD441">
        <v>2</v>
      </c>
      <c r="GE441" t="s">
        <v>8932</v>
      </c>
      <c r="GF441">
        <v>1</v>
      </c>
      <c r="GH441" t="s">
        <v>8919</v>
      </c>
      <c r="GI441" s="27">
        <v>0</v>
      </c>
      <c r="GJ441" t="s">
        <v>242</v>
      </c>
      <c r="GK441" t="s">
        <v>242</v>
      </c>
      <c r="GM441" t="s">
        <v>242</v>
      </c>
      <c r="GP441" s="27">
        <v>1</v>
      </c>
      <c r="GQ441">
        <v>115</v>
      </c>
      <c r="GR441" t="s">
        <v>8933</v>
      </c>
      <c r="GT441">
        <v>3</v>
      </c>
      <c r="GV441" t="s">
        <v>8921</v>
      </c>
      <c r="GW441" s="27">
        <v>0</v>
      </c>
      <c r="GY441" s="27">
        <v>0</v>
      </c>
      <c r="HA441" t="s">
        <v>242</v>
      </c>
      <c r="HD441" s="27">
        <v>0</v>
      </c>
      <c r="HF441" t="s">
        <v>242</v>
      </c>
      <c r="HI441">
        <v>0.88888888899999996</v>
      </c>
      <c r="HJ441">
        <v>1</v>
      </c>
      <c r="HK441">
        <v>0.5</v>
      </c>
      <c r="HL441">
        <v>0</v>
      </c>
      <c r="HM441">
        <v>0.35</v>
      </c>
      <c r="HN441">
        <v>0</v>
      </c>
      <c r="HO441">
        <v>0.5</v>
      </c>
      <c r="HP441">
        <v>0.66666666699999999</v>
      </c>
      <c r="HQ441">
        <v>0</v>
      </c>
      <c r="HR441">
        <v>1</v>
      </c>
      <c r="HS441">
        <v>0</v>
      </c>
      <c r="HT441">
        <v>0</v>
      </c>
      <c r="HU441">
        <v>1</v>
      </c>
      <c r="HV441">
        <v>0.79629629599999996</v>
      </c>
      <c r="HW441">
        <v>0.21249999999999999</v>
      </c>
      <c r="HX441">
        <v>0.33333333300000001</v>
      </c>
      <c r="HY441">
        <v>0.44737654300000002</v>
      </c>
      <c r="HZ441" t="s">
        <v>8934</v>
      </c>
      <c r="IA441" t="s">
        <v>266</v>
      </c>
      <c r="IB441" t="s">
        <v>8917</v>
      </c>
      <c r="IC441">
        <v>3794</v>
      </c>
      <c r="ID441">
        <v>3672.5</v>
      </c>
      <c r="IE441">
        <v>4098.8999999999996</v>
      </c>
      <c r="IF441" t="s">
        <v>242</v>
      </c>
      <c r="IG441">
        <v>3794</v>
      </c>
    </row>
    <row r="442" spans="1:241" customFormat="1" ht="14" customHeight="1" x14ac:dyDescent="0.2">
      <c r="A442">
        <v>441</v>
      </c>
      <c r="B442">
        <v>481</v>
      </c>
      <c r="C442" s="1">
        <v>44927.172222222223</v>
      </c>
      <c r="D442" s="1">
        <v>44927.306250000001</v>
      </c>
      <c r="E442">
        <v>0</v>
      </c>
      <c r="F442" t="s">
        <v>6824</v>
      </c>
      <c r="G442">
        <v>100</v>
      </c>
      <c r="H442">
        <v>11538</v>
      </c>
      <c r="I442">
        <v>1</v>
      </c>
      <c r="J442" s="1">
        <v>44927.306250000001</v>
      </c>
      <c r="K442" t="s">
        <v>8935</v>
      </c>
      <c r="L442" t="s">
        <v>242</v>
      </c>
      <c r="M442" t="s">
        <v>242</v>
      </c>
      <c r="N442" t="s">
        <v>8936</v>
      </c>
      <c r="O442" t="s">
        <v>8937</v>
      </c>
      <c r="P442">
        <v>34.064799999999998</v>
      </c>
      <c r="Q442">
        <v>-118.4414</v>
      </c>
      <c r="R442" t="s">
        <v>245</v>
      </c>
      <c r="S442" t="s">
        <v>246</v>
      </c>
      <c r="T442" t="s">
        <v>8938</v>
      </c>
      <c r="V442" t="s">
        <v>8939</v>
      </c>
      <c r="W442">
        <v>294429105</v>
      </c>
      <c r="X442">
        <v>7320</v>
      </c>
      <c r="Y442" t="s">
        <v>476</v>
      </c>
      <c r="Z442" t="s">
        <v>3379</v>
      </c>
      <c r="AA442">
        <v>2020</v>
      </c>
      <c r="AC442">
        <v>0</v>
      </c>
      <c r="AF442">
        <v>10</v>
      </c>
      <c r="AG442">
        <v>3</v>
      </c>
      <c r="AI442" t="s">
        <v>8940</v>
      </c>
      <c r="AJ442" s="27">
        <v>1</v>
      </c>
      <c r="AK442">
        <v>5</v>
      </c>
      <c r="AL442" s="27">
        <v>0</v>
      </c>
      <c r="AM442" s="24">
        <v>0</v>
      </c>
      <c r="AN442" s="27">
        <v>0</v>
      </c>
      <c r="AO442" s="24">
        <v>0</v>
      </c>
      <c r="AP442" s="2" t="s">
        <v>8941</v>
      </c>
      <c r="AQ442">
        <v>3</v>
      </c>
      <c r="AS442" t="s">
        <v>8940</v>
      </c>
      <c r="AT442" s="27">
        <v>1</v>
      </c>
      <c r="AU442">
        <v>9</v>
      </c>
      <c r="AV442" s="21">
        <f t="shared" si="24"/>
        <v>90</v>
      </c>
      <c r="AW442">
        <v>3</v>
      </c>
      <c r="AY442" t="s">
        <v>8940</v>
      </c>
      <c r="AZ442" s="27">
        <v>1</v>
      </c>
      <c r="BA442">
        <v>9</v>
      </c>
      <c r="BB442" s="21">
        <f t="shared" si="25"/>
        <v>90</v>
      </c>
      <c r="BC442">
        <v>3</v>
      </c>
      <c r="BE442" t="s">
        <v>8940</v>
      </c>
      <c r="BF442" s="27">
        <v>1</v>
      </c>
      <c r="BG442">
        <v>5.7</v>
      </c>
      <c r="BI442">
        <v>3</v>
      </c>
      <c r="BK442" t="s">
        <v>8940</v>
      </c>
      <c r="BL442" s="27">
        <v>1</v>
      </c>
      <c r="BM442">
        <v>3</v>
      </c>
      <c r="BO442" t="s">
        <v>8940</v>
      </c>
      <c r="BP442" s="27">
        <v>1</v>
      </c>
      <c r="BQ442">
        <v>3</v>
      </c>
      <c r="BR442" s="21">
        <f t="shared" si="26"/>
        <v>30</v>
      </c>
      <c r="BT442">
        <v>3</v>
      </c>
      <c r="BV442" t="s">
        <v>8940</v>
      </c>
      <c r="BW442" s="27">
        <v>0</v>
      </c>
      <c r="BX442" s="24" t="s">
        <v>242</v>
      </c>
      <c r="BY442" s="21" t="s">
        <v>242</v>
      </c>
      <c r="BZ442" t="s">
        <v>242</v>
      </c>
      <c r="CA442" t="s">
        <v>242</v>
      </c>
      <c r="CD442" s="27">
        <v>0</v>
      </c>
      <c r="CF442" t="s">
        <v>242</v>
      </c>
      <c r="CG442" t="s">
        <v>242</v>
      </c>
      <c r="CI442" s="27">
        <v>0</v>
      </c>
      <c r="CK442" t="s">
        <v>242</v>
      </c>
      <c r="CN442" s="27">
        <v>0</v>
      </c>
      <c r="CO442" s="27">
        <v>0</v>
      </c>
      <c r="CP442" t="s">
        <v>242</v>
      </c>
      <c r="CQ442" t="s">
        <v>242</v>
      </c>
      <c r="CR442" t="s">
        <v>242</v>
      </c>
      <c r="CU442" s="27">
        <v>0.5</v>
      </c>
      <c r="CV442" s="2" t="s">
        <v>8942</v>
      </c>
      <c r="CW442">
        <v>5</v>
      </c>
      <c r="CX442" t="s">
        <v>3034</v>
      </c>
      <c r="CY442" t="s">
        <v>8943</v>
      </c>
      <c r="CZ442" s="27">
        <v>0</v>
      </c>
      <c r="DA442" t="s">
        <v>242</v>
      </c>
      <c r="DB442" t="s">
        <v>242</v>
      </c>
      <c r="DD442" s="27">
        <v>0</v>
      </c>
      <c r="DE442" t="s">
        <v>242</v>
      </c>
      <c r="DF442" t="s">
        <v>242</v>
      </c>
      <c r="DH442" t="s">
        <v>242</v>
      </c>
      <c r="DI442" t="s">
        <v>242</v>
      </c>
      <c r="DJ442" t="s">
        <v>242</v>
      </c>
      <c r="DL442" s="27">
        <v>0</v>
      </c>
      <c r="DM442" t="s">
        <v>242</v>
      </c>
      <c r="DN442" t="s">
        <v>242</v>
      </c>
      <c r="DP442" t="s">
        <v>242</v>
      </c>
      <c r="DS442" s="27">
        <v>0</v>
      </c>
      <c r="DU442" s="27">
        <v>0</v>
      </c>
      <c r="DW442" s="27">
        <v>0</v>
      </c>
      <c r="DY442" s="27">
        <v>0</v>
      </c>
      <c r="EA442" s="27">
        <v>0</v>
      </c>
      <c r="EC442" s="27">
        <v>0</v>
      </c>
      <c r="EE442" s="27">
        <v>0</v>
      </c>
      <c r="EG442" s="27">
        <v>0</v>
      </c>
      <c r="EI442" s="27">
        <v>0</v>
      </c>
      <c r="EK442" s="27">
        <v>0</v>
      </c>
      <c r="EM442" t="s">
        <v>242</v>
      </c>
      <c r="EP442" s="27">
        <v>0</v>
      </c>
      <c r="EQ442" t="s">
        <v>242</v>
      </c>
      <c r="ER442" t="s">
        <v>242</v>
      </c>
      <c r="EU442" t="s">
        <v>242</v>
      </c>
      <c r="EV442" t="s">
        <v>242</v>
      </c>
      <c r="EX442" s="27">
        <v>0</v>
      </c>
      <c r="EY442" t="s">
        <v>242</v>
      </c>
      <c r="FA442" s="27">
        <v>0</v>
      </c>
      <c r="FB442" t="s">
        <v>242</v>
      </c>
      <c r="FD442" s="27">
        <v>0</v>
      </c>
      <c r="FE442" t="s">
        <v>242</v>
      </c>
      <c r="FG442" s="27">
        <v>0</v>
      </c>
      <c r="FH442" t="s">
        <v>242</v>
      </c>
      <c r="FJ442" t="s">
        <v>242</v>
      </c>
      <c r="FM442" s="27">
        <v>0</v>
      </c>
      <c r="FN442" t="s">
        <v>242</v>
      </c>
      <c r="FO442" t="s">
        <v>242</v>
      </c>
      <c r="FP442" t="s">
        <v>242</v>
      </c>
      <c r="FR442" s="27">
        <v>1</v>
      </c>
      <c r="FS442">
        <v>45</v>
      </c>
      <c r="FT442">
        <v>2</v>
      </c>
      <c r="FV442" s="27">
        <v>1</v>
      </c>
      <c r="FW442">
        <v>17</v>
      </c>
      <c r="FX442">
        <v>5</v>
      </c>
      <c r="FY442" t="s">
        <v>242</v>
      </c>
      <c r="FZ442">
        <v>18</v>
      </c>
      <c r="GA442" t="s">
        <v>242</v>
      </c>
      <c r="GB442" t="s">
        <v>242</v>
      </c>
      <c r="GC442" t="s">
        <v>242</v>
      </c>
      <c r="GD442">
        <v>1</v>
      </c>
      <c r="GE442" s="2" t="s">
        <v>8944</v>
      </c>
      <c r="GF442">
        <v>5</v>
      </c>
      <c r="GG442" t="s">
        <v>8945</v>
      </c>
      <c r="GH442" t="s">
        <v>8946</v>
      </c>
      <c r="GI442" s="27">
        <v>0</v>
      </c>
      <c r="GJ442" t="s">
        <v>242</v>
      </c>
      <c r="GK442" t="s">
        <v>242</v>
      </c>
      <c r="GM442" t="s">
        <v>242</v>
      </c>
      <c r="GP442" s="27">
        <v>1</v>
      </c>
      <c r="GQ442">
        <v>181</v>
      </c>
      <c r="GR442" t="s">
        <v>8947</v>
      </c>
      <c r="GT442">
        <v>3</v>
      </c>
      <c r="GV442" t="s">
        <v>8948</v>
      </c>
      <c r="GW442" s="27">
        <v>0</v>
      </c>
      <c r="GY442" s="27">
        <v>0</v>
      </c>
      <c r="HA442" t="s">
        <v>242</v>
      </c>
      <c r="HD442" s="27">
        <v>1</v>
      </c>
      <c r="HE442" t="s">
        <v>8949</v>
      </c>
      <c r="HF442">
        <v>5</v>
      </c>
      <c r="HG442" t="s">
        <v>8950</v>
      </c>
      <c r="HH442" t="s">
        <v>8951</v>
      </c>
      <c r="HI442">
        <v>0.55555555599999995</v>
      </c>
      <c r="HJ442">
        <v>0</v>
      </c>
      <c r="HK442">
        <v>0.25</v>
      </c>
      <c r="HL442">
        <v>0</v>
      </c>
      <c r="HM442">
        <v>0</v>
      </c>
      <c r="HN442">
        <v>0</v>
      </c>
      <c r="HO442">
        <v>0</v>
      </c>
      <c r="HP442">
        <v>0.66666666699999999</v>
      </c>
      <c r="HQ442">
        <v>0</v>
      </c>
      <c r="HR442">
        <v>1</v>
      </c>
      <c r="HS442">
        <v>0</v>
      </c>
      <c r="HT442">
        <v>1</v>
      </c>
      <c r="HU442">
        <v>1</v>
      </c>
      <c r="HV442">
        <v>0.26851851900000001</v>
      </c>
      <c r="HW442">
        <v>0</v>
      </c>
      <c r="HX442">
        <v>0.53333333299999997</v>
      </c>
      <c r="HY442">
        <v>0.26728395100000002</v>
      </c>
      <c r="HZ442" t="s">
        <v>8952</v>
      </c>
      <c r="IA442" t="s">
        <v>266</v>
      </c>
      <c r="IB442" t="s">
        <v>8938</v>
      </c>
      <c r="IC442">
        <v>3527.6</v>
      </c>
      <c r="ID442">
        <v>4127.5</v>
      </c>
      <c r="IE442">
        <v>4923.8999999999996</v>
      </c>
      <c r="IF442">
        <v>5122.2</v>
      </c>
      <c r="IG442">
        <v>3527.6</v>
      </c>
    </row>
    <row r="443" spans="1:241" customFormat="1" ht="14" customHeight="1" x14ac:dyDescent="0.2">
      <c r="A443">
        <v>442</v>
      </c>
      <c r="B443">
        <v>482</v>
      </c>
      <c r="C443" s="1">
        <v>44926.80972222222</v>
      </c>
      <c r="D443" s="1">
        <v>44927.71875</v>
      </c>
      <c r="E443">
        <v>0</v>
      </c>
      <c r="F443" t="s">
        <v>8853</v>
      </c>
      <c r="G443">
        <v>100</v>
      </c>
      <c r="H443">
        <v>78492</v>
      </c>
      <c r="I443">
        <v>1</v>
      </c>
      <c r="J443" s="1">
        <v>44927.71875</v>
      </c>
      <c r="K443" t="s">
        <v>8953</v>
      </c>
      <c r="L443" t="s">
        <v>242</v>
      </c>
      <c r="M443" t="s">
        <v>242</v>
      </c>
      <c r="N443" t="s">
        <v>8954</v>
      </c>
      <c r="O443" t="s">
        <v>8955</v>
      </c>
      <c r="P443">
        <v>33.594499999999996</v>
      </c>
      <c r="Q443">
        <v>-117.8304</v>
      </c>
      <c r="R443" t="s">
        <v>245</v>
      </c>
      <c r="S443" t="s">
        <v>246</v>
      </c>
      <c r="T443" t="s">
        <v>8956</v>
      </c>
      <c r="V443" t="s">
        <v>8957</v>
      </c>
      <c r="W443">
        <v>712704105</v>
      </c>
      <c r="X443">
        <v>6035</v>
      </c>
      <c r="Y443" t="s">
        <v>319</v>
      </c>
      <c r="Z443" t="s">
        <v>8958</v>
      </c>
      <c r="AA443">
        <v>2020</v>
      </c>
      <c r="AC443">
        <v>0</v>
      </c>
      <c r="AF443">
        <v>11</v>
      </c>
      <c r="AG443">
        <v>3</v>
      </c>
      <c r="AI443" t="s">
        <v>8959</v>
      </c>
      <c r="AJ443" s="27">
        <v>1</v>
      </c>
      <c r="AK443">
        <v>9</v>
      </c>
      <c r="AL443" s="27">
        <v>0</v>
      </c>
      <c r="AM443" s="24">
        <v>0</v>
      </c>
      <c r="AN443" s="27">
        <v>0</v>
      </c>
      <c r="AO443" s="24">
        <v>0</v>
      </c>
      <c r="AQ443">
        <v>3</v>
      </c>
      <c r="AS443" t="s">
        <v>8960</v>
      </c>
      <c r="AT443" s="27">
        <v>1</v>
      </c>
      <c r="AU443">
        <v>9</v>
      </c>
      <c r="AV443" s="21">
        <f t="shared" si="24"/>
        <v>81.818181818181827</v>
      </c>
      <c r="AW443">
        <v>3</v>
      </c>
      <c r="AY443" t="s">
        <v>8960</v>
      </c>
      <c r="AZ443" s="27">
        <v>1</v>
      </c>
      <c r="BA443">
        <v>9</v>
      </c>
      <c r="BB443" s="21">
        <f t="shared" si="25"/>
        <v>81.818181818181827</v>
      </c>
      <c r="BC443">
        <v>3</v>
      </c>
      <c r="BE443" t="s">
        <v>8960</v>
      </c>
      <c r="BF443" s="27">
        <v>1</v>
      </c>
      <c r="BG443">
        <v>14.6</v>
      </c>
      <c r="BI443">
        <v>3</v>
      </c>
      <c r="BK443" t="s">
        <v>8960</v>
      </c>
      <c r="BL443" s="27">
        <v>1</v>
      </c>
      <c r="BM443">
        <v>3</v>
      </c>
      <c r="BO443" t="s">
        <v>8960</v>
      </c>
      <c r="BP443" s="27">
        <v>1</v>
      </c>
      <c r="BQ443">
        <v>3</v>
      </c>
      <c r="BR443" s="21">
        <f t="shared" si="26"/>
        <v>27.27272727272727</v>
      </c>
      <c r="BT443">
        <v>3</v>
      </c>
      <c r="BV443" t="s">
        <v>8960</v>
      </c>
      <c r="BW443" s="27">
        <v>0</v>
      </c>
      <c r="BX443" s="24" t="s">
        <v>242</v>
      </c>
      <c r="BY443" s="21" t="s">
        <v>242</v>
      </c>
      <c r="BZ443" t="s">
        <v>242</v>
      </c>
      <c r="CA443" t="s">
        <v>242</v>
      </c>
      <c r="CD443" s="27">
        <v>0</v>
      </c>
      <c r="CF443" t="s">
        <v>242</v>
      </c>
      <c r="CG443" t="s">
        <v>242</v>
      </c>
      <c r="CI443" s="27">
        <v>0</v>
      </c>
      <c r="CK443" t="s">
        <v>242</v>
      </c>
      <c r="CN443" s="27">
        <v>0</v>
      </c>
      <c r="CO443" s="27">
        <v>1</v>
      </c>
      <c r="CP443" t="s">
        <v>242</v>
      </c>
      <c r="CQ443">
        <v>100</v>
      </c>
      <c r="CR443" t="s">
        <v>242</v>
      </c>
      <c r="CU443" s="27">
        <v>0.5</v>
      </c>
      <c r="CV443" t="s">
        <v>8961</v>
      </c>
      <c r="CW443">
        <v>1</v>
      </c>
      <c r="CY443" t="s">
        <v>8962</v>
      </c>
      <c r="CZ443" s="27">
        <v>0</v>
      </c>
      <c r="DA443" t="s">
        <v>242</v>
      </c>
      <c r="DB443" t="s">
        <v>242</v>
      </c>
      <c r="DD443" s="27">
        <v>0</v>
      </c>
      <c r="DE443" t="s">
        <v>242</v>
      </c>
      <c r="DF443" t="s">
        <v>242</v>
      </c>
      <c r="DH443" t="s">
        <v>242</v>
      </c>
      <c r="DI443" t="s">
        <v>242</v>
      </c>
      <c r="DJ443" t="s">
        <v>242</v>
      </c>
      <c r="DL443" s="27">
        <v>0</v>
      </c>
      <c r="DM443" t="s">
        <v>242</v>
      </c>
      <c r="DN443" t="s">
        <v>242</v>
      </c>
      <c r="DP443" t="s">
        <v>242</v>
      </c>
      <c r="DS443" s="27">
        <v>0</v>
      </c>
      <c r="DU443" s="27">
        <v>0</v>
      </c>
      <c r="DW443" s="27">
        <v>0</v>
      </c>
      <c r="DY443" s="27">
        <v>0</v>
      </c>
      <c r="EA443" s="27">
        <v>0</v>
      </c>
      <c r="EC443" s="27">
        <v>0</v>
      </c>
      <c r="EE443" s="27">
        <v>0</v>
      </c>
      <c r="EG443" s="27">
        <v>0</v>
      </c>
      <c r="EI443" s="27">
        <v>0</v>
      </c>
      <c r="EK443" s="27">
        <v>0</v>
      </c>
      <c r="EM443" t="s">
        <v>242</v>
      </c>
      <c r="EP443" s="27">
        <v>0</v>
      </c>
      <c r="EQ443" t="s">
        <v>242</v>
      </c>
      <c r="ER443" t="s">
        <v>242</v>
      </c>
      <c r="EU443" t="s">
        <v>242</v>
      </c>
      <c r="EV443" t="s">
        <v>242</v>
      </c>
      <c r="EX443" s="27">
        <v>0</v>
      </c>
      <c r="EY443" t="s">
        <v>242</v>
      </c>
      <c r="FA443" s="27">
        <v>0</v>
      </c>
      <c r="FB443" t="s">
        <v>242</v>
      </c>
      <c r="FD443" s="27">
        <v>0</v>
      </c>
      <c r="FE443" t="s">
        <v>242</v>
      </c>
      <c r="FG443" s="27">
        <v>0</v>
      </c>
      <c r="FH443" t="s">
        <v>242</v>
      </c>
      <c r="FJ443" t="s">
        <v>242</v>
      </c>
      <c r="FM443" s="27">
        <v>0</v>
      </c>
      <c r="FN443" t="s">
        <v>242</v>
      </c>
      <c r="FO443" t="s">
        <v>242</v>
      </c>
      <c r="FP443" t="s">
        <v>242</v>
      </c>
      <c r="FR443" s="27">
        <v>1</v>
      </c>
      <c r="FS443">
        <v>62</v>
      </c>
      <c r="FT443">
        <v>3</v>
      </c>
      <c r="FV443" s="27">
        <v>0.5</v>
      </c>
      <c r="FW443" t="s">
        <v>242</v>
      </c>
      <c r="FX443" t="s">
        <v>242</v>
      </c>
      <c r="FY443">
        <v>70</v>
      </c>
      <c r="FZ443" t="s">
        <v>242</v>
      </c>
      <c r="GA443" t="s">
        <v>242</v>
      </c>
      <c r="GB443" t="s">
        <v>242</v>
      </c>
      <c r="GC443" t="s">
        <v>242</v>
      </c>
      <c r="GD443">
        <v>1</v>
      </c>
      <c r="GE443" t="s">
        <v>8963</v>
      </c>
      <c r="GF443">
        <v>1</v>
      </c>
      <c r="GH443" t="s">
        <v>8962</v>
      </c>
      <c r="GI443" s="27">
        <v>0</v>
      </c>
      <c r="GJ443" t="s">
        <v>242</v>
      </c>
      <c r="GK443" t="s">
        <v>242</v>
      </c>
      <c r="GM443" t="s">
        <v>242</v>
      </c>
      <c r="GP443" s="27">
        <v>1</v>
      </c>
      <c r="GQ443">
        <v>85</v>
      </c>
      <c r="GR443" t="s">
        <v>8964</v>
      </c>
      <c r="GT443">
        <v>3</v>
      </c>
      <c r="GV443" t="s">
        <v>8965</v>
      </c>
      <c r="GW443" s="27">
        <v>0</v>
      </c>
      <c r="GY443" s="27">
        <v>0</v>
      </c>
      <c r="HA443" t="s">
        <v>242</v>
      </c>
      <c r="HD443" s="27">
        <v>0.5</v>
      </c>
      <c r="HE443" s="2" t="s">
        <v>8966</v>
      </c>
      <c r="HF443">
        <v>1</v>
      </c>
      <c r="HH443" t="s">
        <v>8962</v>
      </c>
      <c r="HI443">
        <v>0.55555555599999995</v>
      </c>
      <c r="HJ443">
        <v>0</v>
      </c>
      <c r="HK443">
        <v>0.75</v>
      </c>
      <c r="HL443">
        <v>0</v>
      </c>
      <c r="HM443">
        <v>0</v>
      </c>
      <c r="HN443">
        <v>0</v>
      </c>
      <c r="HO443">
        <v>0</v>
      </c>
      <c r="HP443">
        <v>0.5</v>
      </c>
      <c r="HQ443">
        <v>0</v>
      </c>
      <c r="HR443">
        <v>1</v>
      </c>
      <c r="HS443">
        <v>0</v>
      </c>
      <c r="HT443">
        <v>0.5</v>
      </c>
      <c r="HU443">
        <v>1</v>
      </c>
      <c r="HV443">
        <v>0.43518518499999997</v>
      </c>
      <c r="HW443">
        <v>0</v>
      </c>
      <c r="HX443">
        <v>0.4</v>
      </c>
      <c r="HY443">
        <v>0.27839506200000003</v>
      </c>
      <c r="HZ443" t="s">
        <v>8967</v>
      </c>
      <c r="IA443" t="s">
        <v>266</v>
      </c>
      <c r="IB443" t="s">
        <v>8956</v>
      </c>
      <c r="IC443">
        <v>2304.6</v>
      </c>
      <c r="ID443">
        <v>2231.8000000000002</v>
      </c>
      <c r="IE443">
        <v>1994.9</v>
      </c>
      <c r="IF443" t="s">
        <v>242</v>
      </c>
      <c r="IG443">
        <v>2304.6</v>
      </c>
    </row>
    <row r="444" spans="1:241" customFormat="1" ht="14" customHeight="1" x14ac:dyDescent="0.2">
      <c r="A444">
        <v>443</v>
      </c>
      <c r="B444">
        <v>483</v>
      </c>
      <c r="C444" s="1">
        <v>44927.72152777778</v>
      </c>
      <c r="D444" s="1">
        <v>44927.759027777778</v>
      </c>
      <c r="E444">
        <v>0</v>
      </c>
      <c r="F444" t="s">
        <v>8853</v>
      </c>
      <c r="G444">
        <v>100</v>
      </c>
      <c r="H444">
        <v>3257</v>
      </c>
      <c r="I444">
        <v>1</v>
      </c>
      <c r="J444" s="1">
        <v>44927.759027777778</v>
      </c>
      <c r="K444" t="s">
        <v>8968</v>
      </c>
      <c r="L444" t="s">
        <v>242</v>
      </c>
      <c r="M444" t="s">
        <v>242</v>
      </c>
      <c r="N444" t="s">
        <v>8969</v>
      </c>
      <c r="O444" t="s">
        <v>8970</v>
      </c>
      <c r="P444">
        <v>33.594499999999996</v>
      </c>
      <c r="Q444">
        <v>-117.8304</v>
      </c>
      <c r="R444" t="s">
        <v>245</v>
      </c>
      <c r="S444" t="s">
        <v>246</v>
      </c>
      <c r="T444" t="s">
        <v>8971</v>
      </c>
      <c r="U444" s="24">
        <v>76334</v>
      </c>
      <c r="V444" t="s">
        <v>8972</v>
      </c>
      <c r="W444">
        <v>701094104</v>
      </c>
      <c r="X444">
        <v>3490</v>
      </c>
      <c r="Y444" t="s">
        <v>476</v>
      </c>
      <c r="Z444" t="s">
        <v>2265</v>
      </c>
      <c r="AA444">
        <v>2020</v>
      </c>
      <c r="AB444">
        <v>2021</v>
      </c>
      <c r="AC444">
        <v>0</v>
      </c>
      <c r="AF444">
        <v>11</v>
      </c>
      <c r="AG444">
        <v>3</v>
      </c>
      <c r="AI444" t="s">
        <v>8973</v>
      </c>
      <c r="AJ444" s="27">
        <v>0.5</v>
      </c>
      <c r="AK444">
        <v>10</v>
      </c>
      <c r="AL444" s="27">
        <v>0</v>
      </c>
      <c r="AM444" s="24">
        <v>0</v>
      </c>
      <c r="AN444" s="27">
        <v>0</v>
      </c>
      <c r="AO444" s="24">
        <v>0</v>
      </c>
      <c r="AP444" t="s">
        <v>8974</v>
      </c>
      <c r="AQ444">
        <v>3</v>
      </c>
      <c r="AS444" t="s">
        <v>8973</v>
      </c>
      <c r="AT444" s="27">
        <v>1</v>
      </c>
      <c r="AU444">
        <v>9</v>
      </c>
      <c r="AV444" s="21">
        <f t="shared" si="24"/>
        <v>81.818181818181827</v>
      </c>
      <c r="AW444">
        <v>3</v>
      </c>
      <c r="AY444" t="s">
        <v>8973</v>
      </c>
      <c r="AZ444" s="27">
        <v>1</v>
      </c>
      <c r="BA444">
        <v>9</v>
      </c>
      <c r="BB444" s="21">
        <f t="shared" si="25"/>
        <v>81.818181818181827</v>
      </c>
      <c r="BC444">
        <v>3</v>
      </c>
      <c r="BE444" t="s">
        <v>8973</v>
      </c>
      <c r="BF444" s="27">
        <v>1</v>
      </c>
      <c r="BG444">
        <v>9</v>
      </c>
      <c r="BI444">
        <v>3</v>
      </c>
      <c r="BK444" t="s">
        <v>8973</v>
      </c>
      <c r="BL444" s="27">
        <v>1</v>
      </c>
      <c r="BM444">
        <v>3</v>
      </c>
      <c r="BO444" t="s">
        <v>8973</v>
      </c>
      <c r="BP444" s="27">
        <v>1</v>
      </c>
      <c r="BQ444">
        <v>3</v>
      </c>
      <c r="BR444" s="21">
        <f t="shared" si="26"/>
        <v>27.27272727272727</v>
      </c>
      <c r="BT444">
        <v>3</v>
      </c>
      <c r="BV444" t="s">
        <v>8973</v>
      </c>
      <c r="BW444" s="27">
        <v>0</v>
      </c>
      <c r="BX444" s="24" t="s">
        <v>242</v>
      </c>
      <c r="BY444" s="21" t="s">
        <v>242</v>
      </c>
      <c r="BZ444" t="s">
        <v>242</v>
      </c>
      <c r="CA444" t="s">
        <v>242</v>
      </c>
      <c r="CD444" s="27">
        <v>0</v>
      </c>
      <c r="CF444" t="s">
        <v>242</v>
      </c>
      <c r="CG444" t="s">
        <v>242</v>
      </c>
      <c r="CI444" s="27">
        <v>0</v>
      </c>
      <c r="CK444" t="s">
        <v>242</v>
      </c>
      <c r="CN444" s="27">
        <v>0</v>
      </c>
      <c r="CO444" s="27">
        <v>0</v>
      </c>
      <c r="CP444" t="s">
        <v>242</v>
      </c>
      <c r="CQ444" t="s">
        <v>242</v>
      </c>
      <c r="CR444" t="s">
        <v>242</v>
      </c>
      <c r="CU444" s="27">
        <v>0</v>
      </c>
      <c r="CW444" t="s">
        <v>242</v>
      </c>
      <c r="CZ444" s="27">
        <v>0</v>
      </c>
      <c r="DA444" t="s">
        <v>242</v>
      </c>
      <c r="DB444" t="s">
        <v>242</v>
      </c>
      <c r="DD444" s="27">
        <v>0</v>
      </c>
      <c r="DE444" t="s">
        <v>242</v>
      </c>
      <c r="DF444" t="s">
        <v>242</v>
      </c>
      <c r="DH444" t="s">
        <v>242</v>
      </c>
      <c r="DI444" t="s">
        <v>242</v>
      </c>
      <c r="DJ444" t="s">
        <v>242</v>
      </c>
      <c r="DL444" s="27">
        <v>0</v>
      </c>
      <c r="DM444" t="s">
        <v>242</v>
      </c>
      <c r="DN444" t="s">
        <v>242</v>
      </c>
      <c r="DP444" t="s">
        <v>242</v>
      </c>
      <c r="DS444" s="27">
        <v>1</v>
      </c>
      <c r="DT444" t="s">
        <v>8975</v>
      </c>
      <c r="DU444" s="27">
        <v>1</v>
      </c>
      <c r="DV444" t="s">
        <v>8976</v>
      </c>
      <c r="DW444" s="27">
        <v>0</v>
      </c>
      <c r="DY444" s="27">
        <v>0</v>
      </c>
      <c r="EA444" s="27">
        <v>0</v>
      </c>
      <c r="EC444" s="27">
        <v>0</v>
      </c>
      <c r="EE444" s="27">
        <v>0</v>
      </c>
      <c r="EG444" s="27">
        <v>0</v>
      </c>
      <c r="EI444" s="27">
        <v>0</v>
      </c>
      <c r="EK444" s="27">
        <v>0</v>
      </c>
      <c r="EM444">
        <v>3</v>
      </c>
      <c r="EO444" t="s">
        <v>8977</v>
      </c>
      <c r="EP444" s="27">
        <v>0</v>
      </c>
      <c r="EQ444" t="s">
        <v>242</v>
      </c>
      <c r="ER444" t="s">
        <v>242</v>
      </c>
      <c r="EU444" t="s">
        <v>242</v>
      </c>
      <c r="EV444" t="s">
        <v>242</v>
      </c>
      <c r="EX444" s="27">
        <v>0</v>
      </c>
      <c r="EY444" t="s">
        <v>242</v>
      </c>
      <c r="FA444" s="27">
        <v>0</v>
      </c>
      <c r="FB444" t="s">
        <v>242</v>
      </c>
      <c r="FD444" s="27">
        <v>0</v>
      </c>
      <c r="FE444" t="s">
        <v>242</v>
      </c>
      <c r="FG444" s="27">
        <v>0</v>
      </c>
      <c r="FH444" t="s">
        <v>242</v>
      </c>
      <c r="FJ444" t="s">
        <v>242</v>
      </c>
      <c r="FM444" s="27">
        <v>0</v>
      </c>
      <c r="FN444" t="s">
        <v>242</v>
      </c>
      <c r="FO444" t="s">
        <v>242</v>
      </c>
      <c r="FP444" t="s">
        <v>242</v>
      </c>
      <c r="FR444" s="27">
        <v>0</v>
      </c>
      <c r="FS444" t="s">
        <v>242</v>
      </c>
      <c r="FT444" t="s">
        <v>242</v>
      </c>
      <c r="FV444" s="27">
        <v>0</v>
      </c>
      <c r="FW444" t="s">
        <v>242</v>
      </c>
      <c r="FX444" t="s">
        <v>242</v>
      </c>
      <c r="FY444" t="s">
        <v>242</v>
      </c>
      <c r="FZ444" t="s">
        <v>242</v>
      </c>
      <c r="GA444" t="s">
        <v>242</v>
      </c>
      <c r="GB444" t="s">
        <v>242</v>
      </c>
      <c r="GC444" t="s">
        <v>242</v>
      </c>
      <c r="GD444" t="s">
        <v>242</v>
      </c>
      <c r="GF444" t="s">
        <v>242</v>
      </c>
      <c r="GI444" s="27">
        <v>0</v>
      </c>
      <c r="GJ444" t="s">
        <v>242</v>
      </c>
      <c r="GK444" t="s">
        <v>242</v>
      </c>
      <c r="GM444" t="s">
        <v>242</v>
      </c>
      <c r="GP444" s="44">
        <v>1</v>
      </c>
      <c r="GQ444" s="24">
        <v>303</v>
      </c>
      <c r="GT444" t="s">
        <v>242</v>
      </c>
      <c r="GW444" s="27">
        <v>0</v>
      </c>
      <c r="GY444" s="27">
        <v>0</v>
      </c>
      <c r="HA444" t="s">
        <v>242</v>
      </c>
      <c r="HD444" s="27">
        <v>0</v>
      </c>
      <c r="HF444" t="s">
        <v>242</v>
      </c>
      <c r="HI444">
        <v>0.55555555599999995</v>
      </c>
      <c r="HJ444">
        <v>0</v>
      </c>
      <c r="HK444">
        <v>0</v>
      </c>
      <c r="HL444">
        <v>0</v>
      </c>
      <c r="HM444">
        <v>0.2</v>
      </c>
      <c r="HN444">
        <v>0</v>
      </c>
      <c r="HO444">
        <v>0</v>
      </c>
      <c r="HP444">
        <v>0</v>
      </c>
      <c r="HQ444">
        <v>0</v>
      </c>
      <c r="HR444">
        <v>0</v>
      </c>
      <c r="HS444">
        <v>0</v>
      </c>
      <c r="HT444">
        <v>0</v>
      </c>
      <c r="HU444">
        <v>1</v>
      </c>
      <c r="HV444">
        <v>0.185185185</v>
      </c>
      <c r="HW444">
        <v>0.05</v>
      </c>
      <c r="HX444">
        <v>0</v>
      </c>
      <c r="HY444">
        <v>7.8395062000000001E-2</v>
      </c>
      <c r="HZ444" t="s">
        <v>8971</v>
      </c>
      <c r="IA444" t="s">
        <v>266</v>
      </c>
      <c r="IB444" t="s">
        <v>8971</v>
      </c>
      <c r="IC444">
        <v>14320.324000000001</v>
      </c>
      <c r="ID444">
        <v>13695.52</v>
      </c>
      <c r="IE444">
        <v>14347.64</v>
      </c>
      <c r="IF444">
        <v>15861.608</v>
      </c>
      <c r="IG444">
        <v>14320.324000000001</v>
      </c>
    </row>
    <row r="445" spans="1:241" customFormat="1" ht="14" customHeight="1" x14ac:dyDescent="0.2">
      <c r="A445">
        <v>444</v>
      </c>
      <c r="B445">
        <v>484</v>
      </c>
      <c r="C445" s="1">
        <v>44926.808333333334</v>
      </c>
      <c r="D445" s="1">
        <v>44927.813888888886</v>
      </c>
      <c r="E445">
        <v>0</v>
      </c>
      <c r="F445" t="s">
        <v>8853</v>
      </c>
      <c r="G445">
        <v>100</v>
      </c>
      <c r="H445">
        <v>86911</v>
      </c>
      <c r="I445">
        <v>1</v>
      </c>
      <c r="J445" s="1">
        <v>44927.813888888886</v>
      </c>
      <c r="K445" t="s">
        <v>8978</v>
      </c>
      <c r="L445" t="s">
        <v>242</v>
      </c>
      <c r="M445" t="s">
        <v>242</v>
      </c>
      <c r="N445" t="s">
        <v>8979</v>
      </c>
      <c r="O445" t="s">
        <v>8980</v>
      </c>
      <c r="P445">
        <v>33.594499999999996</v>
      </c>
      <c r="Q445">
        <v>-117.8304</v>
      </c>
      <c r="R445" t="s">
        <v>245</v>
      </c>
      <c r="S445" t="s">
        <v>246</v>
      </c>
      <c r="T445" t="s">
        <v>8981</v>
      </c>
      <c r="V445" t="s">
        <v>8982</v>
      </c>
      <c r="W445">
        <v>609839105</v>
      </c>
      <c r="X445">
        <v>3674</v>
      </c>
      <c r="Y445" t="s">
        <v>297</v>
      </c>
      <c r="Z445" t="s">
        <v>8353</v>
      </c>
      <c r="AA445">
        <v>2020</v>
      </c>
      <c r="AC445">
        <v>0</v>
      </c>
      <c r="AF445">
        <v>6</v>
      </c>
      <c r="AG445">
        <v>3</v>
      </c>
      <c r="AI445" t="s">
        <v>8983</v>
      </c>
      <c r="AJ445" s="27">
        <v>1</v>
      </c>
      <c r="AK445">
        <v>5</v>
      </c>
      <c r="AL445" s="27">
        <v>0</v>
      </c>
      <c r="AM445" s="24">
        <v>0</v>
      </c>
      <c r="AN445" s="27">
        <v>0</v>
      </c>
      <c r="AO445" s="24">
        <v>0</v>
      </c>
      <c r="AQ445">
        <v>3</v>
      </c>
      <c r="AS445" t="s">
        <v>8984</v>
      </c>
      <c r="AT445" s="27">
        <v>1</v>
      </c>
      <c r="AU445">
        <v>5</v>
      </c>
      <c r="AV445" s="21">
        <f t="shared" si="24"/>
        <v>83.333333333333343</v>
      </c>
      <c r="AW445">
        <v>3</v>
      </c>
      <c r="AY445" t="s">
        <v>8984</v>
      </c>
      <c r="AZ445" s="27">
        <v>1</v>
      </c>
      <c r="BA445">
        <v>5</v>
      </c>
      <c r="BB445" s="21">
        <f t="shared" si="25"/>
        <v>83.333333333333343</v>
      </c>
      <c r="BC445">
        <v>3</v>
      </c>
      <c r="BE445" t="s">
        <v>8984</v>
      </c>
      <c r="BF445" s="27">
        <v>1</v>
      </c>
      <c r="BG445">
        <v>16.3</v>
      </c>
      <c r="BI445">
        <v>3</v>
      </c>
      <c r="BK445" t="s">
        <v>8984</v>
      </c>
      <c r="BL445" s="27">
        <v>1</v>
      </c>
      <c r="BM445">
        <v>3</v>
      </c>
      <c r="BO445" t="s">
        <v>8984</v>
      </c>
      <c r="BP445" s="27">
        <v>0</v>
      </c>
      <c r="BQ445" t="s">
        <v>242</v>
      </c>
      <c r="BR445" s="21" t="s">
        <v>242</v>
      </c>
      <c r="BT445" t="s">
        <v>242</v>
      </c>
      <c r="BW445" s="27">
        <v>0</v>
      </c>
      <c r="BX445" s="24" t="s">
        <v>242</v>
      </c>
      <c r="BY445" s="21" t="s">
        <v>242</v>
      </c>
      <c r="BZ445" t="s">
        <v>242</v>
      </c>
      <c r="CA445" t="s">
        <v>242</v>
      </c>
      <c r="CD445" s="27">
        <v>0</v>
      </c>
      <c r="CF445" t="s">
        <v>242</v>
      </c>
      <c r="CG445" t="s">
        <v>242</v>
      </c>
      <c r="CI445" s="27">
        <v>0</v>
      </c>
      <c r="CK445" t="s">
        <v>242</v>
      </c>
      <c r="CN445" s="27">
        <v>0</v>
      </c>
      <c r="CO445" s="27">
        <v>0</v>
      </c>
      <c r="CP445" t="s">
        <v>242</v>
      </c>
      <c r="CQ445" t="s">
        <v>242</v>
      </c>
      <c r="CR445" t="s">
        <v>242</v>
      </c>
      <c r="CU445" s="27">
        <v>0</v>
      </c>
      <c r="CW445" t="s">
        <v>242</v>
      </c>
      <c r="CZ445" s="27">
        <v>1</v>
      </c>
      <c r="DA445">
        <v>44.89</v>
      </c>
      <c r="DB445">
        <v>2</v>
      </c>
      <c r="DD445" s="27">
        <v>1</v>
      </c>
      <c r="DE445" t="s">
        <v>242</v>
      </c>
      <c r="DF445" t="s">
        <v>242</v>
      </c>
      <c r="DH445" t="s">
        <v>242</v>
      </c>
      <c r="DI445">
        <v>13512</v>
      </c>
      <c r="DJ445">
        <v>2</v>
      </c>
      <c r="DL445" s="27">
        <v>0</v>
      </c>
      <c r="DM445" t="s">
        <v>242</v>
      </c>
      <c r="DN445" t="s">
        <v>242</v>
      </c>
      <c r="DP445">
        <v>1</v>
      </c>
      <c r="DR445" t="s">
        <v>8985</v>
      </c>
      <c r="DS445" s="27">
        <v>0</v>
      </c>
      <c r="DU445" s="27">
        <v>0</v>
      </c>
      <c r="DW445" s="27">
        <v>0</v>
      </c>
      <c r="DY445" s="27">
        <v>0</v>
      </c>
      <c r="EA445" s="27">
        <v>0</v>
      </c>
      <c r="EC445" s="27">
        <v>0</v>
      </c>
      <c r="EE445" s="27">
        <v>0</v>
      </c>
      <c r="EG445" s="27">
        <v>0</v>
      </c>
      <c r="EI445" s="27">
        <v>0</v>
      </c>
      <c r="EK445" s="27">
        <v>0</v>
      </c>
      <c r="EM445" t="s">
        <v>242</v>
      </c>
      <c r="EP445" s="27">
        <v>0</v>
      </c>
      <c r="EQ445" t="s">
        <v>242</v>
      </c>
      <c r="ER445" t="s">
        <v>242</v>
      </c>
      <c r="EU445" t="s">
        <v>242</v>
      </c>
      <c r="EV445" t="s">
        <v>242</v>
      </c>
      <c r="EX445" s="27">
        <v>0</v>
      </c>
      <c r="EY445" t="s">
        <v>242</v>
      </c>
      <c r="FA445" s="27">
        <v>0</v>
      </c>
      <c r="FB445" t="s">
        <v>242</v>
      </c>
      <c r="FD445" s="27">
        <v>1</v>
      </c>
      <c r="FE445">
        <v>24.1</v>
      </c>
      <c r="FG445" s="27">
        <v>0</v>
      </c>
      <c r="FH445" t="s">
        <v>242</v>
      </c>
      <c r="FJ445">
        <v>1</v>
      </c>
      <c r="FL445" t="s">
        <v>8985</v>
      </c>
      <c r="FM445" s="27">
        <v>1</v>
      </c>
      <c r="FN445" t="s">
        <v>242</v>
      </c>
      <c r="FO445" t="s">
        <v>242</v>
      </c>
      <c r="FP445" t="s">
        <v>242</v>
      </c>
      <c r="FQ445" t="s">
        <v>8986</v>
      </c>
      <c r="FR445" s="27">
        <v>1</v>
      </c>
      <c r="FS445">
        <v>40</v>
      </c>
      <c r="FT445">
        <v>2</v>
      </c>
      <c r="FV445" s="27">
        <v>1</v>
      </c>
      <c r="FW445">
        <v>1</v>
      </c>
      <c r="FX445">
        <v>3.4</v>
      </c>
      <c r="FY445">
        <v>22.9</v>
      </c>
      <c r="FZ445">
        <v>69.8</v>
      </c>
      <c r="GA445">
        <v>0</v>
      </c>
      <c r="GB445">
        <v>0</v>
      </c>
      <c r="GC445">
        <v>2.9</v>
      </c>
      <c r="GD445">
        <v>1</v>
      </c>
      <c r="GF445">
        <v>1</v>
      </c>
      <c r="GH445" t="s">
        <v>8987</v>
      </c>
      <c r="GI445" s="27">
        <v>0</v>
      </c>
      <c r="GJ445" t="s">
        <v>242</v>
      </c>
      <c r="GK445" t="s">
        <v>242</v>
      </c>
      <c r="GM445" t="s">
        <v>242</v>
      </c>
      <c r="GP445" s="27">
        <v>1</v>
      </c>
      <c r="GQ445">
        <v>254</v>
      </c>
      <c r="GR445" t="s">
        <v>8988</v>
      </c>
      <c r="GT445">
        <v>3</v>
      </c>
      <c r="GV445" t="s">
        <v>8989</v>
      </c>
      <c r="GW445" s="27">
        <v>0.5</v>
      </c>
      <c r="GX445" s="2" t="s">
        <v>8990</v>
      </c>
      <c r="GY445" s="27">
        <v>0</v>
      </c>
      <c r="HA445">
        <v>5</v>
      </c>
      <c r="HB445" t="s">
        <v>8991</v>
      </c>
      <c r="HC445" t="s">
        <v>8992</v>
      </c>
      <c r="HD445" s="27">
        <v>0.5</v>
      </c>
      <c r="HE445" s="2" t="s">
        <v>8993</v>
      </c>
      <c r="HF445">
        <v>1</v>
      </c>
      <c r="HH445" t="s">
        <v>8987</v>
      </c>
      <c r="HI445">
        <v>0.44444444399999999</v>
      </c>
      <c r="HJ445">
        <v>0</v>
      </c>
      <c r="HK445">
        <v>0</v>
      </c>
      <c r="HL445">
        <v>0.66666666699999999</v>
      </c>
      <c r="HM445">
        <v>0</v>
      </c>
      <c r="HN445">
        <v>0</v>
      </c>
      <c r="HO445">
        <v>0.25</v>
      </c>
      <c r="HP445">
        <v>1</v>
      </c>
      <c r="HQ445">
        <v>0</v>
      </c>
      <c r="HR445">
        <v>1</v>
      </c>
      <c r="HS445">
        <v>0.25</v>
      </c>
      <c r="HT445">
        <v>0.5</v>
      </c>
      <c r="HU445">
        <v>1</v>
      </c>
      <c r="HV445">
        <v>0.14814814800000001</v>
      </c>
      <c r="HW445">
        <v>0.22916666699999999</v>
      </c>
      <c r="HX445">
        <v>0.55000000000000004</v>
      </c>
      <c r="HY445">
        <v>0.309104938</v>
      </c>
      <c r="HZ445" t="s">
        <v>8981</v>
      </c>
      <c r="IA445" t="s">
        <v>266</v>
      </c>
      <c r="IB445" t="s">
        <v>8981</v>
      </c>
      <c r="IC445">
        <v>627.92100000000005</v>
      </c>
      <c r="ID445">
        <v>844.452</v>
      </c>
      <c r="IE445">
        <v>1207.798</v>
      </c>
      <c r="IF445">
        <v>1794.1479999999999</v>
      </c>
      <c r="IG445">
        <v>627.92100000000005</v>
      </c>
    </row>
    <row r="446" spans="1:241" customFormat="1" ht="14" customHeight="1" x14ac:dyDescent="0.2">
      <c r="A446">
        <v>445</v>
      </c>
      <c r="B446">
        <v>485</v>
      </c>
      <c r="C446" s="1">
        <v>44927.81527777778</v>
      </c>
      <c r="D446" s="1">
        <v>44927.838194444441</v>
      </c>
      <c r="E446">
        <v>0</v>
      </c>
      <c r="F446" t="s">
        <v>8853</v>
      </c>
      <c r="G446">
        <v>100</v>
      </c>
      <c r="H446">
        <v>1951</v>
      </c>
      <c r="I446">
        <v>1</v>
      </c>
      <c r="J446" s="1">
        <v>44927.838194444441</v>
      </c>
      <c r="K446" t="s">
        <v>8994</v>
      </c>
      <c r="L446" t="s">
        <v>242</v>
      </c>
      <c r="M446" t="s">
        <v>242</v>
      </c>
      <c r="N446" t="s">
        <v>8995</v>
      </c>
      <c r="O446" t="s">
        <v>8996</v>
      </c>
      <c r="P446">
        <v>33.594499999999996</v>
      </c>
      <c r="Q446">
        <v>-117.8304</v>
      </c>
      <c r="R446" t="s">
        <v>245</v>
      </c>
      <c r="S446" t="s">
        <v>246</v>
      </c>
      <c r="T446" t="s">
        <v>8997</v>
      </c>
      <c r="V446" t="s">
        <v>8998</v>
      </c>
      <c r="W446" t="s">
        <v>8999</v>
      </c>
      <c r="X446">
        <v>3842</v>
      </c>
      <c r="Y446" t="s">
        <v>350</v>
      </c>
      <c r="Z446" t="s">
        <v>2411</v>
      </c>
      <c r="AA446">
        <v>2020</v>
      </c>
      <c r="AC446">
        <v>0</v>
      </c>
      <c r="AF446">
        <v>8</v>
      </c>
      <c r="AG446">
        <v>3</v>
      </c>
      <c r="AI446" t="s">
        <v>9000</v>
      </c>
      <c r="AJ446" s="27">
        <v>1</v>
      </c>
      <c r="AK446">
        <v>5</v>
      </c>
      <c r="AL446" s="27">
        <v>0</v>
      </c>
      <c r="AM446" s="24">
        <v>0</v>
      </c>
      <c r="AN446" s="27">
        <v>0</v>
      </c>
      <c r="AO446" s="24">
        <v>0</v>
      </c>
      <c r="AQ446">
        <v>3</v>
      </c>
      <c r="AS446" t="s">
        <v>9000</v>
      </c>
      <c r="AT446" s="27">
        <v>1</v>
      </c>
      <c r="AU446">
        <v>7</v>
      </c>
      <c r="AV446" s="21">
        <f t="shared" si="24"/>
        <v>87.5</v>
      </c>
      <c r="AW446">
        <v>3</v>
      </c>
      <c r="AY446" t="s">
        <v>9000</v>
      </c>
      <c r="AZ446" s="27">
        <v>1</v>
      </c>
      <c r="BA446">
        <v>7</v>
      </c>
      <c r="BB446" s="21">
        <f t="shared" si="25"/>
        <v>87.5</v>
      </c>
      <c r="BC446">
        <v>3</v>
      </c>
      <c r="BE446" t="s">
        <v>9000</v>
      </c>
      <c r="BF446" s="27">
        <v>1</v>
      </c>
      <c r="BG446">
        <v>11.1</v>
      </c>
      <c r="BI446">
        <v>3</v>
      </c>
      <c r="BK446" t="s">
        <v>9001</v>
      </c>
      <c r="BL446" s="27">
        <v>1</v>
      </c>
      <c r="BM446">
        <v>3</v>
      </c>
      <c r="BO446" t="s">
        <v>9001</v>
      </c>
      <c r="BP446" s="27">
        <v>1</v>
      </c>
      <c r="BQ446">
        <v>2</v>
      </c>
      <c r="BR446" s="21">
        <f t="shared" si="26"/>
        <v>25</v>
      </c>
      <c r="BT446">
        <v>3</v>
      </c>
      <c r="BV446" t="s">
        <v>9001</v>
      </c>
      <c r="BW446" s="27">
        <v>0</v>
      </c>
      <c r="BX446" s="24" t="s">
        <v>242</v>
      </c>
      <c r="BY446" s="21" t="s">
        <v>242</v>
      </c>
      <c r="BZ446" t="s">
        <v>242</v>
      </c>
      <c r="CA446" t="s">
        <v>242</v>
      </c>
      <c r="CD446" s="27">
        <v>0</v>
      </c>
      <c r="CF446" t="s">
        <v>242</v>
      </c>
      <c r="CG446" t="s">
        <v>242</v>
      </c>
      <c r="CI446" s="27">
        <v>0</v>
      </c>
      <c r="CK446" t="s">
        <v>242</v>
      </c>
      <c r="CN446" s="27">
        <v>0</v>
      </c>
      <c r="CO446" s="27">
        <v>0.5</v>
      </c>
      <c r="CP446" t="s">
        <v>242</v>
      </c>
      <c r="CQ446" t="s">
        <v>242</v>
      </c>
      <c r="CR446" t="s">
        <v>242</v>
      </c>
      <c r="CS446" t="s">
        <v>9002</v>
      </c>
      <c r="CU446" s="27">
        <v>0.5</v>
      </c>
      <c r="CV446" t="s">
        <v>9003</v>
      </c>
      <c r="CW446">
        <v>2</v>
      </c>
      <c r="CY446" t="s">
        <v>9004</v>
      </c>
      <c r="CZ446" s="27">
        <v>0</v>
      </c>
      <c r="DA446" t="s">
        <v>242</v>
      </c>
      <c r="DB446" t="s">
        <v>242</v>
      </c>
      <c r="DD446" s="27">
        <v>0</v>
      </c>
      <c r="DE446" t="s">
        <v>242</v>
      </c>
      <c r="DF446" t="s">
        <v>242</v>
      </c>
      <c r="DH446" t="s">
        <v>242</v>
      </c>
      <c r="DI446" t="s">
        <v>242</v>
      </c>
      <c r="DJ446" t="s">
        <v>242</v>
      </c>
      <c r="DL446" s="27">
        <v>0</v>
      </c>
      <c r="DM446" t="s">
        <v>242</v>
      </c>
      <c r="DN446" t="s">
        <v>242</v>
      </c>
      <c r="DP446" t="s">
        <v>242</v>
      </c>
      <c r="DS446" s="27">
        <v>0</v>
      </c>
      <c r="DU446" s="27">
        <v>0</v>
      </c>
      <c r="DW446" s="27">
        <v>0</v>
      </c>
      <c r="DY446" s="27">
        <v>0</v>
      </c>
      <c r="EA446" s="27">
        <v>0</v>
      </c>
      <c r="EC446" s="27">
        <v>0</v>
      </c>
      <c r="EE446" s="27">
        <v>0</v>
      </c>
      <c r="EG446" s="27">
        <v>0</v>
      </c>
      <c r="EI446" s="27">
        <v>0</v>
      </c>
      <c r="EK446" s="27">
        <v>0</v>
      </c>
      <c r="EM446" t="s">
        <v>242</v>
      </c>
      <c r="EP446" s="27">
        <v>0</v>
      </c>
      <c r="EQ446" t="s">
        <v>242</v>
      </c>
      <c r="ER446" t="s">
        <v>242</v>
      </c>
      <c r="EU446" t="s">
        <v>242</v>
      </c>
      <c r="EV446" t="s">
        <v>242</v>
      </c>
      <c r="EX446" s="27">
        <v>0</v>
      </c>
      <c r="EY446" t="s">
        <v>242</v>
      </c>
      <c r="FA446" s="27">
        <v>0</v>
      </c>
      <c r="FB446" t="s">
        <v>242</v>
      </c>
      <c r="FD446" s="27">
        <v>0</v>
      </c>
      <c r="FE446" t="s">
        <v>242</v>
      </c>
      <c r="FG446" s="27">
        <v>0</v>
      </c>
      <c r="FH446" t="s">
        <v>242</v>
      </c>
      <c r="FJ446" t="s">
        <v>242</v>
      </c>
      <c r="FM446" s="27">
        <v>0</v>
      </c>
      <c r="FN446" t="s">
        <v>242</v>
      </c>
      <c r="FO446" t="s">
        <v>242</v>
      </c>
      <c r="FP446" t="s">
        <v>242</v>
      </c>
      <c r="FR446" s="27">
        <v>0</v>
      </c>
      <c r="FS446" t="s">
        <v>242</v>
      </c>
      <c r="FT446" t="s">
        <v>242</v>
      </c>
      <c r="FV446" s="27">
        <v>0</v>
      </c>
      <c r="FW446" t="s">
        <v>242</v>
      </c>
      <c r="FX446" t="s">
        <v>242</v>
      </c>
      <c r="FY446" t="s">
        <v>242</v>
      </c>
      <c r="FZ446" t="s">
        <v>242</v>
      </c>
      <c r="GA446" t="s">
        <v>242</v>
      </c>
      <c r="GB446" t="s">
        <v>242</v>
      </c>
      <c r="GC446" t="s">
        <v>242</v>
      </c>
      <c r="GD446" t="s">
        <v>242</v>
      </c>
      <c r="GF446" t="s">
        <v>242</v>
      </c>
      <c r="GI446" s="27">
        <v>0</v>
      </c>
      <c r="GJ446" t="s">
        <v>242</v>
      </c>
      <c r="GK446" t="s">
        <v>242</v>
      </c>
      <c r="GM446" t="s">
        <v>242</v>
      </c>
      <c r="GP446" s="27">
        <v>1</v>
      </c>
      <c r="GQ446">
        <v>105</v>
      </c>
      <c r="GR446" t="s">
        <v>9005</v>
      </c>
      <c r="GT446">
        <v>3</v>
      </c>
      <c r="GV446" t="s">
        <v>9006</v>
      </c>
      <c r="GW446" s="27">
        <v>0</v>
      </c>
      <c r="GY446" s="27">
        <v>0</v>
      </c>
      <c r="HA446" t="s">
        <v>242</v>
      </c>
      <c r="HD446" s="27">
        <v>0</v>
      </c>
      <c r="HF446" t="s">
        <v>242</v>
      </c>
      <c r="HI446">
        <v>0.55555555599999995</v>
      </c>
      <c r="HJ446">
        <v>0</v>
      </c>
      <c r="HK446">
        <v>0.5</v>
      </c>
      <c r="HL446">
        <v>0</v>
      </c>
      <c r="HM446">
        <v>0</v>
      </c>
      <c r="HN446">
        <v>0</v>
      </c>
      <c r="HO446">
        <v>0</v>
      </c>
      <c r="HP446">
        <v>0</v>
      </c>
      <c r="HQ446">
        <v>0</v>
      </c>
      <c r="HR446">
        <v>1</v>
      </c>
      <c r="HS446">
        <v>0</v>
      </c>
      <c r="HT446">
        <v>0</v>
      </c>
      <c r="HU446">
        <v>1</v>
      </c>
      <c r="HV446">
        <v>0.35185185200000002</v>
      </c>
      <c r="HW446">
        <v>0</v>
      </c>
      <c r="HX446">
        <v>0.2</v>
      </c>
      <c r="HY446">
        <v>0.18395061700000001</v>
      </c>
      <c r="HZ446" t="s">
        <v>9007</v>
      </c>
      <c r="IA446" t="s">
        <v>266</v>
      </c>
      <c r="IB446" t="s">
        <v>8997</v>
      </c>
      <c r="IC446">
        <v>3030.895</v>
      </c>
      <c r="ID446">
        <v>3107.5189999999998</v>
      </c>
      <c r="IE446">
        <v>4585.0640000000003</v>
      </c>
      <c r="IF446" t="s">
        <v>242</v>
      </c>
      <c r="IG446">
        <v>3030.895</v>
      </c>
    </row>
    <row r="447" spans="1:241" customFormat="1" ht="14" customHeight="1" x14ac:dyDescent="0.2">
      <c r="A447">
        <v>446</v>
      </c>
      <c r="B447">
        <v>486</v>
      </c>
      <c r="C447" s="1">
        <v>44927.839583333334</v>
      </c>
      <c r="D447" s="1">
        <v>44927.995138888888</v>
      </c>
      <c r="E447">
        <v>0</v>
      </c>
      <c r="F447" t="s">
        <v>8853</v>
      </c>
      <c r="G447">
        <v>100</v>
      </c>
      <c r="H447">
        <v>13436</v>
      </c>
      <c r="I447">
        <v>1</v>
      </c>
      <c r="J447" s="1">
        <v>44927.995138888888</v>
      </c>
      <c r="K447" t="s">
        <v>9008</v>
      </c>
      <c r="L447" t="s">
        <v>242</v>
      </c>
      <c r="M447" t="s">
        <v>242</v>
      </c>
      <c r="N447" t="s">
        <v>9009</v>
      </c>
      <c r="O447" t="s">
        <v>9010</v>
      </c>
      <c r="P447">
        <v>33.594499999999996</v>
      </c>
      <c r="Q447">
        <v>-117.8304</v>
      </c>
      <c r="R447" t="s">
        <v>245</v>
      </c>
      <c r="S447" t="s">
        <v>246</v>
      </c>
      <c r="T447" t="s">
        <v>9011</v>
      </c>
      <c r="V447" t="s">
        <v>9012</v>
      </c>
      <c r="W447" t="s">
        <v>9013</v>
      </c>
      <c r="X447">
        <v>3572</v>
      </c>
      <c r="Y447" t="s">
        <v>297</v>
      </c>
      <c r="Z447" t="s">
        <v>298</v>
      </c>
      <c r="AA447">
        <v>2020</v>
      </c>
      <c r="AC447">
        <v>0.5</v>
      </c>
      <c r="AD447">
        <v>4</v>
      </c>
      <c r="AF447">
        <v>10</v>
      </c>
      <c r="AG447">
        <v>3</v>
      </c>
      <c r="AI447" t="s">
        <v>298</v>
      </c>
      <c r="AJ447" s="27">
        <v>0.5</v>
      </c>
      <c r="AK447">
        <v>7</v>
      </c>
      <c r="AL447" s="27">
        <v>0</v>
      </c>
      <c r="AM447" s="24">
        <v>0</v>
      </c>
      <c r="AN447" s="27">
        <v>0</v>
      </c>
      <c r="AO447" s="24">
        <v>0</v>
      </c>
      <c r="AQ447">
        <v>3</v>
      </c>
      <c r="AS447" t="s">
        <v>9014</v>
      </c>
      <c r="AT447" s="27">
        <v>1</v>
      </c>
      <c r="AU447">
        <v>8</v>
      </c>
      <c r="AV447" s="21">
        <f t="shared" si="24"/>
        <v>80</v>
      </c>
      <c r="AW447">
        <v>3</v>
      </c>
      <c r="AY447" t="s">
        <v>9014</v>
      </c>
      <c r="AZ447" s="27">
        <v>1</v>
      </c>
      <c r="BA447">
        <v>8</v>
      </c>
      <c r="BB447" s="21">
        <f t="shared" si="25"/>
        <v>80</v>
      </c>
      <c r="BC447">
        <v>3</v>
      </c>
      <c r="BE447" t="s">
        <v>9014</v>
      </c>
      <c r="BF447" s="27">
        <v>1</v>
      </c>
      <c r="BG447">
        <v>7.2</v>
      </c>
      <c r="BI447">
        <v>3</v>
      </c>
      <c r="BK447" t="s">
        <v>9014</v>
      </c>
      <c r="BL447" s="27">
        <v>1</v>
      </c>
      <c r="BM447">
        <v>3</v>
      </c>
      <c r="BO447" t="s">
        <v>9014</v>
      </c>
      <c r="BP447" s="27">
        <v>1</v>
      </c>
      <c r="BQ447">
        <v>2</v>
      </c>
      <c r="BR447" s="21">
        <f t="shared" si="26"/>
        <v>20</v>
      </c>
      <c r="BT447">
        <v>3</v>
      </c>
      <c r="BV447" t="s">
        <v>9014</v>
      </c>
      <c r="BW447" s="27">
        <v>0</v>
      </c>
      <c r="BX447" s="24" t="s">
        <v>242</v>
      </c>
      <c r="BY447" s="21" t="s">
        <v>242</v>
      </c>
      <c r="BZ447" t="s">
        <v>242</v>
      </c>
      <c r="CA447" t="s">
        <v>242</v>
      </c>
      <c r="CD447" s="27">
        <v>0</v>
      </c>
      <c r="CF447" t="s">
        <v>242</v>
      </c>
      <c r="CG447" t="s">
        <v>242</v>
      </c>
      <c r="CI447" s="27">
        <v>1</v>
      </c>
      <c r="CJ447" s="2" t="s">
        <v>9015</v>
      </c>
      <c r="CK447">
        <v>1</v>
      </c>
      <c r="CM447" t="s">
        <v>9016</v>
      </c>
      <c r="CN447" s="27">
        <v>1</v>
      </c>
      <c r="CO447" s="27">
        <v>0</v>
      </c>
      <c r="CP447" t="s">
        <v>242</v>
      </c>
      <c r="CQ447" t="s">
        <v>242</v>
      </c>
      <c r="CR447" t="s">
        <v>242</v>
      </c>
      <c r="CU447" s="27">
        <v>0.5</v>
      </c>
      <c r="CV447" s="2" t="s">
        <v>9017</v>
      </c>
      <c r="CW447">
        <v>1</v>
      </c>
      <c r="CY447" t="s">
        <v>9016</v>
      </c>
      <c r="CZ447" s="27">
        <v>1</v>
      </c>
      <c r="DA447">
        <v>262445</v>
      </c>
      <c r="DB447">
        <v>2</v>
      </c>
      <c r="DD447" s="27">
        <v>1</v>
      </c>
      <c r="DE447">
        <v>869654</v>
      </c>
      <c r="DF447">
        <v>2</v>
      </c>
      <c r="DG447" s="5">
        <v>875773</v>
      </c>
      <c r="DH447">
        <v>2</v>
      </c>
      <c r="DI447" t="s">
        <v>242</v>
      </c>
      <c r="DJ447" t="s">
        <v>242</v>
      </c>
      <c r="DL447" s="27">
        <v>1</v>
      </c>
      <c r="DM447">
        <v>9909200</v>
      </c>
      <c r="DN447">
        <v>2</v>
      </c>
      <c r="DP447">
        <v>1</v>
      </c>
      <c r="DR447" t="s">
        <v>9016</v>
      </c>
      <c r="DS447" s="27">
        <v>1</v>
      </c>
      <c r="DT447" t="s">
        <v>9018</v>
      </c>
      <c r="DU447" s="27">
        <v>1</v>
      </c>
      <c r="DV447" t="s">
        <v>9019</v>
      </c>
      <c r="DW447" s="27">
        <v>1</v>
      </c>
      <c r="DX447" s="2" t="s">
        <v>9020</v>
      </c>
      <c r="DY447" s="27">
        <v>1</v>
      </c>
      <c r="DZ447" s="2" t="s">
        <v>9021</v>
      </c>
      <c r="EA447" s="27">
        <v>1</v>
      </c>
      <c r="EB447" t="s">
        <v>9022</v>
      </c>
      <c r="EC447" s="27">
        <v>1</v>
      </c>
      <c r="ED447" s="2" t="s">
        <v>9023</v>
      </c>
      <c r="EE447" s="27">
        <v>1</v>
      </c>
      <c r="EF447" t="s">
        <v>9024</v>
      </c>
      <c r="EG447" s="27">
        <v>0.5</v>
      </c>
      <c r="EH447" t="s">
        <v>9025</v>
      </c>
      <c r="EI447" s="27">
        <v>0.5</v>
      </c>
      <c r="EJ447" t="s">
        <v>9026</v>
      </c>
      <c r="EK447" s="27">
        <v>0.5</v>
      </c>
      <c r="EL447" t="s">
        <v>9026</v>
      </c>
      <c r="EM447">
        <v>4</v>
      </c>
      <c r="EO447" t="s">
        <v>9027</v>
      </c>
      <c r="EP447" s="27">
        <v>1</v>
      </c>
      <c r="EQ447">
        <v>0</v>
      </c>
      <c r="ER447">
        <v>0</v>
      </c>
      <c r="EU447">
        <v>1</v>
      </c>
      <c r="EV447" t="s">
        <v>242</v>
      </c>
      <c r="EW447" t="s">
        <v>9016</v>
      </c>
      <c r="EX447" s="27">
        <v>1</v>
      </c>
      <c r="EY447">
        <v>8029</v>
      </c>
      <c r="FA447" s="27">
        <v>1</v>
      </c>
      <c r="FB447">
        <v>1</v>
      </c>
      <c r="FD447" s="27">
        <v>1</v>
      </c>
      <c r="FE447">
        <v>2941</v>
      </c>
      <c r="FG447" s="27">
        <v>1</v>
      </c>
      <c r="FH447">
        <v>275</v>
      </c>
      <c r="FJ447">
        <v>5</v>
      </c>
      <c r="FK447" t="s">
        <v>9028</v>
      </c>
      <c r="FL447" t="s">
        <v>9029</v>
      </c>
      <c r="FM447" s="27">
        <v>1</v>
      </c>
      <c r="FN447" t="s">
        <v>242</v>
      </c>
      <c r="FO447" t="s">
        <v>242</v>
      </c>
      <c r="FP447" t="s">
        <v>242</v>
      </c>
      <c r="FQ447" t="s">
        <v>9030</v>
      </c>
      <c r="FR447" s="27">
        <v>1</v>
      </c>
      <c r="FS447">
        <v>58.8</v>
      </c>
      <c r="FT447">
        <v>2</v>
      </c>
      <c r="FV447" s="27">
        <v>1</v>
      </c>
      <c r="FW447" t="s">
        <v>242</v>
      </c>
      <c r="FX447" t="s">
        <v>242</v>
      </c>
      <c r="FY447" t="s">
        <v>242</v>
      </c>
      <c r="FZ447" t="s">
        <v>242</v>
      </c>
      <c r="GA447" t="s">
        <v>242</v>
      </c>
      <c r="GB447" t="s">
        <v>242</v>
      </c>
      <c r="GC447" t="s">
        <v>242</v>
      </c>
      <c r="GD447">
        <v>1</v>
      </c>
      <c r="GE447" t="s">
        <v>9031</v>
      </c>
      <c r="GF447">
        <v>1</v>
      </c>
      <c r="GH447" t="s">
        <v>9016</v>
      </c>
      <c r="GI447" s="27">
        <v>0.5</v>
      </c>
      <c r="GJ447" t="s">
        <v>242</v>
      </c>
      <c r="GK447" t="s">
        <v>242</v>
      </c>
      <c r="GL447" t="s">
        <v>9032</v>
      </c>
      <c r="GM447">
        <v>1</v>
      </c>
      <c r="GO447" t="s">
        <v>9016</v>
      </c>
      <c r="GP447" s="27">
        <v>1</v>
      </c>
      <c r="GQ447" s="5">
        <v>1235</v>
      </c>
      <c r="GR447" t="s">
        <v>9033</v>
      </c>
      <c r="GT447">
        <v>3</v>
      </c>
      <c r="GV447" s="5">
        <v>9471</v>
      </c>
      <c r="GW447" s="27">
        <v>1</v>
      </c>
      <c r="GX447" t="s">
        <v>9034</v>
      </c>
      <c r="GY447" s="27">
        <v>0</v>
      </c>
      <c r="HA447">
        <v>1</v>
      </c>
      <c r="HC447" t="s">
        <v>9016</v>
      </c>
      <c r="HD447" s="27">
        <v>1</v>
      </c>
      <c r="HE447" t="s">
        <v>9035</v>
      </c>
      <c r="HF447">
        <v>1</v>
      </c>
      <c r="HH447" t="s">
        <v>9016</v>
      </c>
      <c r="HI447">
        <v>0.55555555599999995</v>
      </c>
      <c r="HJ447">
        <v>1</v>
      </c>
      <c r="HK447">
        <v>0.25</v>
      </c>
      <c r="HL447">
        <v>1</v>
      </c>
      <c r="HM447">
        <v>0.85</v>
      </c>
      <c r="HN447">
        <v>1</v>
      </c>
      <c r="HO447">
        <v>1</v>
      </c>
      <c r="HP447">
        <v>1</v>
      </c>
      <c r="HQ447">
        <v>0.5</v>
      </c>
      <c r="HR447">
        <v>1</v>
      </c>
      <c r="HS447">
        <v>0.5</v>
      </c>
      <c r="HT447">
        <v>1</v>
      </c>
      <c r="HU447">
        <v>1</v>
      </c>
      <c r="HV447">
        <v>0.60185185200000002</v>
      </c>
      <c r="HW447">
        <v>0.96250000000000002</v>
      </c>
      <c r="HX447">
        <v>0.8</v>
      </c>
      <c r="HY447">
        <v>0.78811728400000003</v>
      </c>
      <c r="HZ447" t="s">
        <v>9036</v>
      </c>
      <c r="IA447" t="s">
        <v>266</v>
      </c>
      <c r="IB447" t="s">
        <v>9011</v>
      </c>
      <c r="IC447">
        <v>10390</v>
      </c>
      <c r="ID447">
        <v>10509</v>
      </c>
      <c r="IE447">
        <v>10681</v>
      </c>
      <c r="IF447">
        <v>11661</v>
      </c>
      <c r="IG447">
        <v>10390</v>
      </c>
    </row>
    <row r="448" spans="1:241" customFormat="1" ht="14" customHeight="1" x14ac:dyDescent="0.2">
      <c r="A448">
        <v>447</v>
      </c>
      <c r="B448">
        <v>487</v>
      </c>
      <c r="C448" s="1">
        <v>44930.54791666667</v>
      </c>
      <c r="D448" s="1">
        <v>44930.638194444444</v>
      </c>
      <c r="E448">
        <v>0</v>
      </c>
      <c r="F448" t="s">
        <v>8853</v>
      </c>
      <c r="G448">
        <v>100</v>
      </c>
      <c r="H448">
        <v>7798</v>
      </c>
      <c r="I448">
        <v>1</v>
      </c>
      <c r="J448" s="1">
        <v>44930.638194444444</v>
      </c>
      <c r="K448" t="s">
        <v>9037</v>
      </c>
      <c r="L448" t="s">
        <v>242</v>
      </c>
      <c r="M448" t="s">
        <v>242</v>
      </c>
      <c r="N448" t="s">
        <v>9038</v>
      </c>
      <c r="O448" t="s">
        <v>9039</v>
      </c>
      <c r="P448">
        <v>33.594499999999996</v>
      </c>
      <c r="Q448">
        <v>-117.8304</v>
      </c>
      <c r="R448" t="s">
        <v>245</v>
      </c>
      <c r="S448" t="s">
        <v>246</v>
      </c>
      <c r="T448" t="s">
        <v>9040</v>
      </c>
      <c r="V448" t="s">
        <v>9041</v>
      </c>
      <c r="W448">
        <v>854502101</v>
      </c>
      <c r="X448">
        <v>3420</v>
      </c>
      <c r="Y448" t="s">
        <v>476</v>
      </c>
      <c r="Z448" t="s">
        <v>2265</v>
      </c>
      <c r="AA448">
        <v>2020</v>
      </c>
      <c r="AC448">
        <v>0</v>
      </c>
      <c r="AF448">
        <v>10</v>
      </c>
      <c r="AG448">
        <v>3</v>
      </c>
      <c r="AI448" t="s">
        <v>9042</v>
      </c>
      <c r="AJ448" s="27">
        <v>1</v>
      </c>
      <c r="AK448">
        <v>8</v>
      </c>
      <c r="AL448" s="27">
        <v>0.5</v>
      </c>
      <c r="AM448" s="24">
        <v>0</v>
      </c>
      <c r="AN448" s="27">
        <v>1</v>
      </c>
      <c r="AO448">
        <v>9</v>
      </c>
      <c r="AP448" t="s">
        <v>9043</v>
      </c>
      <c r="AQ448">
        <v>3</v>
      </c>
      <c r="AS448" t="s">
        <v>9042</v>
      </c>
      <c r="AT448" s="27">
        <v>1</v>
      </c>
      <c r="AU448">
        <v>9</v>
      </c>
      <c r="AV448" s="21">
        <f t="shared" si="24"/>
        <v>90</v>
      </c>
      <c r="AW448">
        <v>3</v>
      </c>
      <c r="AY448" t="s">
        <v>9044</v>
      </c>
      <c r="AZ448" s="27">
        <v>1</v>
      </c>
      <c r="BA448">
        <v>9</v>
      </c>
      <c r="BB448" s="21">
        <f t="shared" si="25"/>
        <v>90</v>
      </c>
      <c r="BC448">
        <v>3</v>
      </c>
      <c r="BE448" t="s">
        <v>9044</v>
      </c>
      <c r="BF448" s="27">
        <v>1</v>
      </c>
      <c r="BG448">
        <v>7.1</v>
      </c>
      <c r="BI448">
        <v>3</v>
      </c>
      <c r="BK448" t="s">
        <v>9044</v>
      </c>
      <c r="BL448" s="27">
        <v>1</v>
      </c>
      <c r="BM448">
        <v>3</v>
      </c>
      <c r="BO448" t="s">
        <v>9044</v>
      </c>
      <c r="BP448" s="27">
        <v>1</v>
      </c>
      <c r="BQ448">
        <v>2</v>
      </c>
      <c r="BR448" s="21">
        <f t="shared" si="26"/>
        <v>20</v>
      </c>
      <c r="BT448">
        <v>3</v>
      </c>
      <c r="BV448" t="s">
        <v>9044</v>
      </c>
      <c r="BW448" s="27">
        <v>1</v>
      </c>
      <c r="BX448">
        <v>2</v>
      </c>
      <c r="BY448" s="21">
        <f t="shared" si="27"/>
        <v>20</v>
      </c>
      <c r="BZ448">
        <v>2</v>
      </c>
      <c r="CA448">
        <v>3</v>
      </c>
      <c r="CC448" t="s">
        <v>9044</v>
      </c>
      <c r="CD448" s="27">
        <v>0</v>
      </c>
      <c r="CF448" t="s">
        <v>242</v>
      </c>
      <c r="CG448" t="s">
        <v>242</v>
      </c>
      <c r="CI448" s="27">
        <v>0.5</v>
      </c>
      <c r="CK448" t="s">
        <v>242</v>
      </c>
      <c r="CN448" s="27">
        <v>0</v>
      </c>
      <c r="CO448" s="27">
        <v>0</v>
      </c>
      <c r="CP448" t="s">
        <v>242</v>
      </c>
      <c r="CQ448" t="s">
        <v>242</v>
      </c>
      <c r="CR448" t="s">
        <v>242</v>
      </c>
      <c r="CU448" s="27">
        <v>0.5</v>
      </c>
      <c r="CV448" s="2" t="s">
        <v>9045</v>
      </c>
      <c r="CW448">
        <v>1</v>
      </c>
      <c r="CY448" t="s">
        <v>9046</v>
      </c>
      <c r="CZ448" s="27">
        <v>0</v>
      </c>
      <c r="DA448" t="s">
        <v>242</v>
      </c>
      <c r="DB448" t="s">
        <v>242</v>
      </c>
      <c r="DD448" s="27">
        <v>0</v>
      </c>
      <c r="DE448" t="s">
        <v>242</v>
      </c>
      <c r="DF448" t="s">
        <v>242</v>
      </c>
      <c r="DH448" t="s">
        <v>242</v>
      </c>
      <c r="DI448" t="s">
        <v>242</v>
      </c>
      <c r="DJ448" t="s">
        <v>242</v>
      </c>
      <c r="DL448" s="27">
        <v>0</v>
      </c>
      <c r="DM448" t="s">
        <v>242</v>
      </c>
      <c r="DN448" t="s">
        <v>242</v>
      </c>
      <c r="DP448" t="s">
        <v>242</v>
      </c>
      <c r="DS448" s="27">
        <v>0</v>
      </c>
      <c r="DU448" s="27">
        <v>0</v>
      </c>
      <c r="DW448" s="27">
        <v>0</v>
      </c>
      <c r="DY448" s="27">
        <v>0</v>
      </c>
      <c r="EA448" s="27">
        <v>0</v>
      </c>
      <c r="EC448" s="27">
        <v>0</v>
      </c>
      <c r="EE448" s="27">
        <v>0</v>
      </c>
      <c r="EG448" s="27">
        <v>0</v>
      </c>
      <c r="EI448" s="27">
        <v>0</v>
      </c>
      <c r="EK448" s="27">
        <v>0</v>
      </c>
      <c r="EM448" t="s">
        <v>242</v>
      </c>
      <c r="EP448" s="27">
        <v>0</v>
      </c>
      <c r="EQ448" t="s">
        <v>242</v>
      </c>
      <c r="ER448" t="s">
        <v>242</v>
      </c>
      <c r="EU448" t="s">
        <v>242</v>
      </c>
      <c r="EV448" t="s">
        <v>242</v>
      </c>
      <c r="EX448" s="27">
        <v>0</v>
      </c>
      <c r="EY448" t="s">
        <v>242</v>
      </c>
      <c r="FA448" s="27">
        <v>0</v>
      </c>
      <c r="FB448" t="s">
        <v>242</v>
      </c>
      <c r="FD448" s="27">
        <v>0</v>
      </c>
      <c r="FE448" t="s">
        <v>242</v>
      </c>
      <c r="FG448" s="27">
        <v>0</v>
      </c>
      <c r="FH448" t="s">
        <v>242</v>
      </c>
      <c r="FJ448" t="s">
        <v>242</v>
      </c>
      <c r="FM448" s="27">
        <v>0</v>
      </c>
      <c r="FN448" t="s">
        <v>242</v>
      </c>
      <c r="FO448" t="s">
        <v>242</v>
      </c>
      <c r="FP448" t="s">
        <v>242</v>
      </c>
      <c r="FR448" s="27">
        <v>1</v>
      </c>
      <c r="FS448">
        <v>31</v>
      </c>
      <c r="FT448">
        <v>2</v>
      </c>
      <c r="FV448" s="27">
        <v>0.5</v>
      </c>
      <c r="FW448" t="s">
        <v>242</v>
      </c>
      <c r="FX448" t="s">
        <v>242</v>
      </c>
      <c r="FY448" t="s">
        <v>242</v>
      </c>
      <c r="FZ448" t="s">
        <v>242</v>
      </c>
      <c r="GA448" t="s">
        <v>242</v>
      </c>
      <c r="GB448" t="s">
        <v>242</v>
      </c>
      <c r="GC448" t="s">
        <v>242</v>
      </c>
      <c r="GD448">
        <v>1</v>
      </c>
      <c r="GE448" t="s">
        <v>9047</v>
      </c>
      <c r="GF448">
        <v>5</v>
      </c>
      <c r="GG448" t="s">
        <v>1262</v>
      </c>
      <c r="GH448" t="s">
        <v>9048</v>
      </c>
      <c r="GI448" s="27">
        <v>0</v>
      </c>
      <c r="GJ448" t="s">
        <v>242</v>
      </c>
      <c r="GK448" t="s">
        <v>242</v>
      </c>
      <c r="GM448" t="s">
        <v>242</v>
      </c>
      <c r="GP448" s="27">
        <v>1</v>
      </c>
      <c r="GQ448">
        <v>279</v>
      </c>
      <c r="GR448" t="s">
        <v>9049</v>
      </c>
      <c r="GT448">
        <v>3</v>
      </c>
      <c r="GV448" t="s">
        <v>9050</v>
      </c>
      <c r="GW448" s="27">
        <v>0</v>
      </c>
      <c r="GY448" s="27">
        <v>0</v>
      </c>
      <c r="HA448" t="s">
        <v>242</v>
      </c>
      <c r="HD448" s="27">
        <v>0</v>
      </c>
      <c r="HF448" t="s">
        <v>242</v>
      </c>
      <c r="HI448">
        <v>0.83333333300000001</v>
      </c>
      <c r="HJ448">
        <v>0.5</v>
      </c>
      <c r="HK448">
        <v>0.25</v>
      </c>
      <c r="HL448">
        <v>0</v>
      </c>
      <c r="HM448">
        <v>0</v>
      </c>
      <c r="HN448">
        <v>0</v>
      </c>
      <c r="HO448">
        <v>0</v>
      </c>
      <c r="HP448">
        <v>0.5</v>
      </c>
      <c r="HQ448">
        <v>0</v>
      </c>
      <c r="HR448">
        <v>1</v>
      </c>
      <c r="HS448">
        <v>0</v>
      </c>
      <c r="HT448">
        <v>0</v>
      </c>
      <c r="HU448">
        <v>1</v>
      </c>
      <c r="HV448">
        <v>0.52777777800000003</v>
      </c>
      <c r="HW448">
        <v>0</v>
      </c>
      <c r="HX448">
        <v>0.3</v>
      </c>
      <c r="HY448">
        <v>0.27592592599999999</v>
      </c>
      <c r="HZ448" t="s">
        <v>9040</v>
      </c>
      <c r="IA448" t="s">
        <v>266</v>
      </c>
      <c r="IB448" t="s">
        <v>9040</v>
      </c>
      <c r="IC448">
        <v>14442.2</v>
      </c>
      <c r="ID448">
        <v>14534.6</v>
      </c>
      <c r="IE448">
        <v>15617.2</v>
      </c>
      <c r="IF448">
        <v>16947.400000000001</v>
      </c>
      <c r="IG448">
        <v>14442.2</v>
      </c>
    </row>
    <row r="449" spans="1:241" customFormat="1" ht="14" customHeight="1" x14ac:dyDescent="0.2">
      <c r="A449">
        <v>448</v>
      </c>
      <c r="B449">
        <v>488</v>
      </c>
      <c r="C449" s="1">
        <v>44930.677083333336</v>
      </c>
      <c r="D449" s="1">
        <v>44930.713194444441</v>
      </c>
      <c r="E449">
        <v>0</v>
      </c>
      <c r="F449" t="s">
        <v>3026</v>
      </c>
      <c r="G449">
        <v>100</v>
      </c>
      <c r="H449">
        <v>3112</v>
      </c>
      <c r="I449">
        <v>1</v>
      </c>
      <c r="J449" s="1">
        <v>44930.713194444441</v>
      </c>
      <c r="K449" t="s">
        <v>9051</v>
      </c>
      <c r="L449" t="s">
        <v>242</v>
      </c>
      <c r="M449" t="s">
        <v>242</v>
      </c>
      <c r="N449" t="s">
        <v>9052</v>
      </c>
      <c r="O449" t="s">
        <v>9053</v>
      </c>
      <c r="P449">
        <v>34.266599999999997</v>
      </c>
      <c r="Q449">
        <v>-118.76430000000001</v>
      </c>
      <c r="R449" t="s">
        <v>245</v>
      </c>
      <c r="S449" t="s">
        <v>246</v>
      </c>
      <c r="T449" t="s">
        <v>9054</v>
      </c>
      <c r="U449" s="24">
        <v>4127</v>
      </c>
      <c r="V449" t="s">
        <v>9055</v>
      </c>
      <c r="W449" t="s">
        <v>9056</v>
      </c>
      <c r="X449">
        <v>3674</v>
      </c>
      <c r="Y449" t="s">
        <v>297</v>
      </c>
      <c r="Z449" t="s">
        <v>8353</v>
      </c>
      <c r="AA449">
        <v>2020</v>
      </c>
      <c r="AB449">
        <v>2020</v>
      </c>
      <c r="AC449">
        <v>0</v>
      </c>
      <c r="AF449">
        <v>9</v>
      </c>
      <c r="AG449">
        <v>3</v>
      </c>
      <c r="AI449" t="s">
        <v>9057</v>
      </c>
      <c r="AJ449" s="27">
        <v>1</v>
      </c>
      <c r="AK449">
        <v>8</v>
      </c>
      <c r="AL449" s="27">
        <v>0</v>
      </c>
      <c r="AM449" s="24">
        <v>0</v>
      </c>
      <c r="AN449" s="27">
        <v>0</v>
      </c>
      <c r="AO449" s="24">
        <v>0</v>
      </c>
      <c r="AP449" s="2" t="s">
        <v>9058</v>
      </c>
      <c r="AQ449">
        <v>3</v>
      </c>
      <c r="AS449" t="s">
        <v>9057</v>
      </c>
      <c r="AT449" s="44">
        <v>1</v>
      </c>
      <c r="AU449" s="24">
        <v>8</v>
      </c>
      <c r="AV449" s="21">
        <f>AU449/AF449*100</f>
        <v>88.888888888888886</v>
      </c>
      <c r="AW449" t="s">
        <v>242</v>
      </c>
      <c r="AZ449" s="27">
        <v>1</v>
      </c>
      <c r="BA449">
        <v>7</v>
      </c>
      <c r="BB449" s="21">
        <f t="shared" si="25"/>
        <v>77.777777777777786</v>
      </c>
      <c r="BC449">
        <v>3</v>
      </c>
      <c r="BE449" t="s">
        <v>9057</v>
      </c>
      <c r="BF449" s="27">
        <v>1</v>
      </c>
      <c r="BG449">
        <v>11.1</v>
      </c>
      <c r="BI449">
        <v>3</v>
      </c>
      <c r="BK449" t="s">
        <v>9057</v>
      </c>
      <c r="BL449" s="27">
        <v>1</v>
      </c>
      <c r="BM449">
        <v>3</v>
      </c>
      <c r="BO449" t="s">
        <v>9057</v>
      </c>
      <c r="BP449" s="27">
        <v>1</v>
      </c>
      <c r="BQ449">
        <v>2</v>
      </c>
      <c r="BR449" s="21">
        <f t="shared" si="26"/>
        <v>22.222222222222221</v>
      </c>
      <c r="BT449">
        <v>3</v>
      </c>
      <c r="BV449" t="s">
        <v>9057</v>
      </c>
      <c r="BW449" s="27">
        <v>0</v>
      </c>
      <c r="BX449" s="24" t="s">
        <v>242</v>
      </c>
      <c r="BY449" s="21" t="s">
        <v>242</v>
      </c>
      <c r="BZ449" t="s">
        <v>242</v>
      </c>
      <c r="CA449" t="s">
        <v>242</v>
      </c>
      <c r="CD449" s="27">
        <v>0</v>
      </c>
      <c r="CF449" t="s">
        <v>242</v>
      </c>
      <c r="CG449" t="s">
        <v>242</v>
      </c>
      <c r="CI449" s="27">
        <v>0</v>
      </c>
      <c r="CK449" t="s">
        <v>242</v>
      </c>
      <c r="CN449" s="27">
        <v>0</v>
      </c>
      <c r="CO449" s="27">
        <v>0</v>
      </c>
      <c r="CP449" t="s">
        <v>242</v>
      </c>
      <c r="CQ449" t="s">
        <v>242</v>
      </c>
      <c r="CR449" t="s">
        <v>242</v>
      </c>
      <c r="CU449" s="27">
        <v>1</v>
      </c>
      <c r="CV449" s="2" t="s">
        <v>9059</v>
      </c>
      <c r="CW449">
        <v>3</v>
      </c>
      <c r="CY449" t="s">
        <v>9060</v>
      </c>
      <c r="CZ449" s="27">
        <v>1</v>
      </c>
      <c r="DA449">
        <v>32844</v>
      </c>
      <c r="DB449">
        <v>2</v>
      </c>
      <c r="DD449" s="27">
        <v>1</v>
      </c>
      <c r="DE449" t="s">
        <v>242</v>
      </c>
      <c r="DF449" t="s">
        <v>242</v>
      </c>
      <c r="DH449" t="s">
        <v>242</v>
      </c>
      <c r="DI449">
        <v>95354</v>
      </c>
      <c r="DJ449">
        <v>2</v>
      </c>
      <c r="DL449" s="27">
        <v>0</v>
      </c>
      <c r="DM449" t="s">
        <v>242</v>
      </c>
      <c r="DN449" t="s">
        <v>242</v>
      </c>
      <c r="DP449">
        <v>1</v>
      </c>
      <c r="DR449" t="s">
        <v>9061</v>
      </c>
      <c r="DS449" s="27">
        <v>0</v>
      </c>
      <c r="DU449" s="27">
        <v>0</v>
      </c>
      <c r="DW449" s="27">
        <v>0</v>
      </c>
      <c r="DY449" s="27">
        <v>0</v>
      </c>
      <c r="EA449" s="27">
        <v>0</v>
      </c>
      <c r="EC449" s="27">
        <v>0</v>
      </c>
      <c r="EE449" s="27">
        <v>0</v>
      </c>
      <c r="EG449" s="27">
        <v>0</v>
      </c>
      <c r="EI449" s="27">
        <v>0</v>
      </c>
      <c r="EK449" s="27">
        <v>0</v>
      </c>
      <c r="EM449" t="s">
        <v>242</v>
      </c>
      <c r="EP449" s="27">
        <v>0</v>
      </c>
      <c r="EQ449" t="s">
        <v>242</v>
      </c>
      <c r="ER449" t="s">
        <v>242</v>
      </c>
      <c r="EU449" t="s">
        <v>242</v>
      </c>
      <c r="EV449" t="s">
        <v>242</v>
      </c>
      <c r="EX449" s="27">
        <v>1</v>
      </c>
      <c r="EY449">
        <v>1867.6669999999999</v>
      </c>
      <c r="EZ449" t="s">
        <v>9062</v>
      </c>
      <c r="FA449" s="27">
        <v>1</v>
      </c>
      <c r="FB449">
        <v>69</v>
      </c>
      <c r="FD449" s="27">
        <v>0</v>
      </c>
      <c r="FE449" t="s">
        <v>242</v>
      </c>
      <c r="FG449" s="27">
        <v>0</v>
      </c>
      <c r="FH449" t="s">
        <v>242</v>
      </c>
      <c r="FJ449">
        <v>1</v>
      </c>
      <c r="FL449" t="s">
        <v>9061</v>
      </c>
      <c r="FM449" s="27">
        <v>0</v>
      </c>
      <c r="FN449" t="s">
        <v>242</v>
      </c>
      <c r="FO449" t="s">
        <v>242</v>
      </c>
      <c r="FP449" t="s">
        <v>242</v>
      </c>
      <c r="FR449" s="27">
        <v>1</v>
      </c>
      <c r="FS449">
        <v>22.3</v>
      </c>
      <c r="FT449">
        <v>3</v>
      </c>
      <c r="FV449" s="27">
        <v>1</v>
      </c>
      <c r="FW449">
        <v>2.89</v>
      </c>
      <c r="FX449">
        <v>13.7</v>
      </c>
      <c r="FY449">
        <v>40.159999999999997</v>
      </c>
      <c r="FZ449">
        <v>41</v>
      </c>
      <c r="GA449">
        <v>0.14000000000000001</v>
      </c>
      <c r="GB449">
        <v>0.23</v>
      </c>
      <c r="GC449">
        <v>1.8</v>
      </c>
      <c r="GD449">
        <v>3</v>
      </c>
      <c r="GF449">
        <v>5</v>
      </c>
      <c r="GG449" t="s">
        <v>9063</v>
      </c>
      <c r="GH449" t="s">
        <v>9064</v>
      </c>
      <c r="GI449" s="27">
        <v>0</v>
      </c>
      <c r="GJ449" t="s">
        <v>242</v>
      </c>
      <c r="GK449" t="s">
        <v>242</v>
      </c>
      <c r="GM449" t="s">
        <v>242</v>
      </c>
      <c r="GP449" s="27">
        <v>1</v>
      </c>
      <c r="GQ449">
        <v>625</v>
      </c>
      <c r="GR449" t="s">
        <v>9065</v>
      </c>
      <c r="GT449">
        <v>3</v>
      </c>
      <c r="GV449" t="s">
        <v>9066</v>
      </c>
      <c r="GW449" s="27">
        <v>0</v>
      </c>
      <c r="GY449" s="27">
        <v>0</v>
      </c>
      <c r="HA449" t="s">
        <v>242</v>
      </c>
      <c r="HD449" s="27">
        <v>0</v>
      </c>
      <c r="HF449" t="s">
        <v>242</v>
      </c>
      <c r="HI449">
        <v>0.44444444399999999</v>
      </c>
      <c r="HJ449">
        <v>0</v>
      </c>
      <c r="HK449">
        <v>0.5</v>
      </c>
      <c r="HL449">
        <v>0.66666666699999999</v>
      </c>
      <c r="HM449">
        <v>0</v>
      </c>
      <c r="HN449">
        <v>0</v>
      </c>
      <c r="HO449">
        <v>0.5</v>
      </c>
      <c r="HP449">
        <v>0.66666666699999999</v>
      </c>
      <c r="HQ449">
        <v>0</v>
      </c>
      <c r="HR449">
        <v>1</v>
      </c>
      <c r="HS449">
        <v>0</v>
      </c>
      <c r="HT449">
        <v>0</v>
      </c>
      <c r="HU449">
        <v>1</v>
      </c>
      <c r="HV449">
        <v>0.31481481500000003</v>
      </c>
      <c r="HW449">
        <v>0.29166666699999999</v>
      </c>
      <c r="HX449">
        <v>0.33333333300000001</v>
      </c>
      <c r="HY449">
        <v>0.31327160500000001</v>
      </c>
      <c r="HZ449" t="s">
        <v>9067</v>
      </c>
      <c r="IA449" t="s">
        <v>266</v>
      </c>
      <c r="IB449" t="s">
        <v>9054</v>
      </c>
      <c r="IC449">
        <v>3376.8</v>
      </c>
      <c r="ID449">
        <v>3355.7</v>
      </c>
      <c r="IE449">
        <v>5109.1000000000004</v>
      </c>
      <c r="IF449">
        <v>5485.5</v>
      </c>
      <c r="IG449">
        <v>3376.8</v>
      </c>
    </row>
    <row r="450" spans="1:241" customFormat="1" ht="14" customHeight="1" x14ac:dyDescent="0.2">
      <c r="A450">
        <v>449</v>
      </c>
      <c r="B450">
        <v>489</v>
      </c>
      <c r="C450" s="1">
        <v>44930.713888888888</v>
      </c>
      <c r="D450" s="1">
        <v>44935.524305555555</v>
      </c>
      <c r="E450">
        <v>0</v>
      </c>
      <c r="F450" t="s">
        <v>9068</v>
      </c>
      <c r="G450">
        <v>100</v>
      </c>
      <c r="H450">
        <v>415635</v>
      </c>
      <c r="I450">
        <v>1</v>
      </c>
      <c r="J450" s="1">
        <v>44935.525000000001</v>
      </c>
      <c r="K450" t="s">
        <v>9069</v>
      </c>
      <c r="L450" t="s">
        <v>242</v>
      </c>
      <c r="M450" t="s">
        <v>242</v>
      </c>
      <c r="N450" t="s">
        <v>9070</v>
      </c>
      <c r="O450" t="s">
        <v>9071</v>
      </c>
      <c r="P450">
        <v>34.064799999999998</v>
      </c>
      <c r="Q450">
        <v>-118.4414</v>
      </c>
      <c r="R450" t="s">
        <v>245</v>
      </c>
      <c r="S450" t="s">
        <v>246</v>
      </c>
      <c r="T450" t="s">
        <v>9072</v>
      </c>
      <c r="U450" s="24">
        <v>24545</v>
      </c>
      <c r="V450" t="s">
        <v>9073</v>
      </c>
      <c r="W450" t="s">
        <v>9074</v>
      </c>
      <c r="X450">
        <v>2082</v>
      </c>
      <c r="Y450" t="s">
        <v>326</v>
      </c>
      <c r="Z450" t="s">
        <v>9075</v>
      </c>
      <c r="AA450">
        <v>2020</v>
      </c>
      <c r="AC450">
        <v>0</v>
      </c>
      <c r="AF450">
        <v>14</v>
      </c>
      <c r="AG450">
        <v>3</v>
      </c>
      <c r="AI450" t="s">
        <v>9076</v>
      </c>
      <c r="AJ450" s="27">
        <v>1</v>
      </c>
      <c r="AK450">
        <v>8</v>
      </c>
      <c r="AL450" s="27">
        <v>0</v>
      </c>
      <c r="AM450" s="24">
        <v>0</v>
      </c>
      <c r="AN450" s="27">
        <v>0</v>
      </c>
      <c r="AO450" s="24">
        <v>0</v>
      </c>
      <c r="AP450" s="2" t="s">
        <v>9077</v>
      </c>
      <c r="AQ450">
        <v>3</v>
      </c>
      <c r="AS450" t="s">
        <v>9076</v>
      </c>
      <c r="AT450" s="44">
        <v>1</v>
      </c>
      <c r="AU450" s="24">
        <v>12</v>
      </c>
      <c r="AV450" s="21">
        <f>AU450/AF450*100</f>
        <v>85.714285714285708</v>
      </c>
      <c r="AW450" t="s">
        <v>242</v>
      </c>
      <c r="AZ450" s="27">
        <v>1</v>
      </c>
      <c r="BA450" s="24">
        <v>9</v>
      </c>
      <c r="BB450" s="21">
        <f t="shared" si="25"/>
        <v>64.285714285714292</v>
      </c>
      <c r="BC450">
        <v>3</v>
      </c>
      <c r="BE450" t="s">
        <v>9076</v>
      </c>
      <c r="BF450" s="27">
        <v>1</v>
      </c>
      <c r="BG450">
        <v>8</v>
      </c>
      <c r="BI450">
        <v>3</v>
      </c>
      <c r="BK450" t="s">
        <v>9076</v>
      </c>
      <c r="BL450" s="27">
        <v>1</v>
      </c>
      <c r="BM450">
        <v>3</v>
      </c>
      <c r="BO450" t="s">
        <v>9076</v>
      </c>
      <c r="BP450" s="27">
        <v>1</v>
      </c>
      <c r="BQ450">
        <v>2</v>
      </c>
      <c r="BR450" s="21">
        <f t="shared" si="26"/>
        <v>14.285714285714285</v>
      </c>
      <c r="BT450">
        <v>3</v>
      </c>
      <c r="BV450" t="s">
        <v>9076</v>
      </c>
      <c r="BW450" s="27">
        <v>1</v>
      </c>
      <c r="BX450">
        <v>1</v>
      </c>
      <c r="BY450" s="21">
        <f t="shared" si="27"/>
        <v>7.1428571428571423</v>
      </c>
      <c r="BZ450">
        <v>2</v>
      </c>
      <c r="CA450">
        <v>3</v>
      </c>
      <c r="CC450" t="s">
        <v>9076</v>
      </c>
      <c r="CD450" s="27">
        <v>0</v>
      </c>
      <c r="CF450" t="s">
        <v>242</v>
      </c>
      <c r="CG450" t="s">
        <v>242</v>
      </c>
      <c r="CI450" s="27">
        <v>0.5</v>
      </c>
      <c r="CJ450" s="2" t="s">
        <v>9078</v>
      </c>
      <c r="CK450">
        <v>1</v>
      </c>
      <c r="CM450" t="s">
        <v>9076</v>
      </c>
      <c r="CN450" s="27">
        <v>1</v>
      </c>
      <c r="CO450" s="27">
        <v>0</v>
      </c>
      <c r="CP450" t="s">
        <v>242</v>
      </c>
      <c r="CQ450" t="s">
        <v>242</v>
      </c>
      <c r="CR450" t="s">
        <v>242</v>
      </c>
      <c r="CU450" s="27">
        <v>1</v>
      </c>
      <c r="CV450" s="2" t="s">
        <v>9079</v>
      </c>
      <c r="CW450">
        <v>1</v>
      </c>
      <c r="CY450" t="s">
        <v>9076</v>
      </c>
      <c r="CZ450" s="27">
        <v>1</v>
      </c>
      <c r="DA450">
        <v>406377</v>
      </c>
      <c r="DB450">
        <v>2</v>
      </c>
      <c r="DD450" s="27">
        <v>1</v>
      </c>
      <c r="DE450">
        <v>654938</v>
      </c>
      <c r="DF450">
        <v>2</v>
      </c>
      <c r="DG450">
        <v>634136</v>
      </c>
      <c r="DH450">
        <v>2</v>
      </c>
      <c r="DI450" t="s">
        <v>242</v>
      </c>
      <c r="DJ450" t="s">
        <v>242</v>
      </c>
      <c r="DL450" s="27">
        <v>1</v>
      </c>
      <c r="DM450">
        <v>4672093</v>
      </c>
      <c r="DN450">
        <v>2</v>
      </c>
      <c r="DP450">
        <v>1</v>
      </c>
      <c r="DR450" t="s">
        <v>9080</v>
      </c>
      <c r="DS450" s="27">
        <v>1</v>
      </c>
      <c r="DT450" t="s">
        <v>9081</v>
      </c>
      <c r="DU450" s="27">
        <v>1</v>
      </c>
      <c r="DV450" s="2" t="s">
        <v>9082</v>
      </c>
      <c r="DW450" s="27">
        <v>0</v>
      </c>
      <c r="DY450" s="27">
        <v>0</v>
      </c>
      <c r="EA450" s="27">
        <v>0</v>
      </c>
      <c r="EC450" s="27">
        <v>1</v>
      </c>
      <c r="ED450" s="2" t="s">
        <v>9083</v>
      </c>
      <c r="EE450" s="27">
        <v>1</v>
      </c>
      <c r="EF450" t="s">
        <v>9084</v>
      </c>
      <c r="EG450" s="27">
        <v>1</v>
      </c>
      <c r="EH450" t="s">
        <v>9084</v>
      </c>
      <c r="EI450" s="27">
        <v>1</v>
      </c>
      <c r="EJ450" s="2" t="s">
        <v>9085</v>
      </c>
      <c r="EK450" s="27">
        <v>1</v>
      </c>
      <c r="EL450" s="2" t="s">
        <v>9086</v>
      </c>
      <c r="EM450">
        <v>1</v>
      </c>
      <c r="EO450" t="s">
        <v>9080</v>
      </c>
      <c r="EP450" s="27">
        <v>0</v>
      </c>
      <c r="EQ450" t="s">
        <v>242</v>
      </c>
      <c r="ER450" t="s">
        <v>242</v>
      </c>
      <c r="EU450" t="s">
        <v>242</v>
      </c>
      <c r="EV450" t="s">
        <v>242</v>
      </c>
      <c r="EX450" s="27">
        <v>1</v>
      </c>
      <c r="EY450">
        <v>21733.8</v>
      </c>
      <c r="EZ450" t="s">
        <v>9087</v>
      </c>
      <c r="FA450" s="27">
        <v>0</v>
      </c>
      <c r="FB450" t="s">
        <v>242</v>
      </c>
      <c r="FD450" s="27">
        <v>0</v>
      </c>
      <c r="FE450" t="s">
        <v>242</v>
      </c>
      <c r="FG450" s="27">
        <v>0</v>
      </c>
      <c r="FH450" t="s">
        <v>242</v>
      </c>
      <c r="FJ450">
        <v>1</v>
      </c>
      <c r="FL450" t="s">
        <v>9080</v>
      </c>
      <c r="FM450" s="27">
        <v>0</v>
      </c>
      <c r="FN450" t="s">
        <v>242</v>
      </c>
      <c r="FO450" t="s">
        <v>242</v>
      </c>
      <c r="FP450" t="s">
        <v>242</v>
      </c>
      <c r="FR450" s="27">
        <v>1</v>
      </c>
      <c r="FS450">
        <v>26</v>
      </c>
      <c r="FT450">
        <v>2</v>
      </c>
      <c r="FV450" s="27">
        <v>0</v>
      </c>
      <c r="FW450" t="s">
        <v>242</v>
      </c>
      <c r="FX450" t="s">
        <v>242</v>
      </c>
      <c r="FY450" t="s">
        <v>242</v>
      </c>
      <c r="FZ450" t="s">
        <v>242</v>
      </c>
      <c r="GA450" t="s">
        <v>242</v>
      </c>
      <c r="GB450" t="s">
        <v>242</v>
      </c>
      <c r="GC450" t="s">
        <v>242</v>
      </c>
      <c r="GD450" t="s">
        <v>242</v>
      </c>
      <c r="GF450">
        <v>1</v>
      </c>
      <c r="GH450" t="s">
        <v>9080</v>
      </c>
      <c r="GI450" s="27">
        <v>1</v>
      </c>
      <c r="GJ450" t="s">
        <v>242</v>
      </c>
      <c r="GK450" t="s">
        <v>242</v>
      </c>
      <c r="GL450" t="s">
        <v>9088</v>
      </c>
      <c r="GM450">
        <v>1</v>
      </c>
      <c r="GO450" t="s">
        <v>9080</v>
      </c>
      <c r="GP450" s="27">
        <v>1</v>
      </c>
      <c r="GQ450">
        <v>72</v>
      </c>
      <c r="GR450" t="s">
        <v>9089</v>
      </c>
      <c r="GT450">
        <v>3</v>
      </c>
      <c r="GV450" t="s">
        <v>9090</v>
      </c>
      <c r="GW450" s="27">
        <v>0</v>
      </c>
      <c r="GY450" s="27">
        <v>0</v>
      </c>
      <c r="HA450" t="s">
        <v>242</v>
      </c>
      <c r="HD450" s="27">
        <v>1</v>
      </c>
      <c r="HE450" t="s">
        <v>9091</v>
      </c>
      <c r="HF450">
        <v>1</v>
      </c>
      <c r="HH450" t="s">
        <v>9080</v>
      </c>
      <c r="HI450">
        <v>0.55555555599999995</v>
      </c>
      <c r="HJ450">
        <v>0.5</v>
      </c>
      <c r="HK450">
        <v>0.5</v>
      </c>
      <c r="HL450">
        <v>1</v>
      </c>
      <c r="HM450">
        <v>0.7</v>
      </c>
      <c r="HN450">
        <v>0</v>
      </c>
      <c r="HO450">
        <v>0.25</v>
      </c>
      <c r="HP450">
        <v>0.33333333300000001</v>
      </c>
      <c r="HQ450">
        <v>1</v>
      </c>
      <c r="HR450">
        <v>1</v>
      </c>
      <c r="HS450">
        <v>0</v>
      </c>
      <c r="HT450">
        <v>1</v>
      </c>
      <c r="HU450">
        <v>1</v>
      </c>
      <c r="HV450">
        <v>0.51851851900000001</v>
      </c>
      <c r="HW450">
        <v>0.48749999999999999</v>
      </c>
      <c r="HX450">
        <v>0.66666666699999999</v>
      </c>
      <c r="HY450">
        <v>0.55756172800000003</v>
      </c>
      <c r="HZ450" t="s">
        <v>9072</v>
      </c>
      <c r="IA450" t="s">
        <v>266</v>
      </c>
      <c r="IB450" t="s">
        <v>9072</v>
      </c>
      <c r="IC450">
        <v>10579.4</v>
      </c>
      <c r="ID450">
        <v>9684.2999999999993</v>
      </c>
      <c r="IE450">
        <v>10279.700000000001</v>
      </c>
      <c r="IF450">
        <v>10701</v>
      </c>
      <c r="IG450">
        <v>10579.4</v>
      </c>
    </row>
    <row r="451" spans="1:241" customFormat="1" ht="14" customHeight="1" x14ac:dyDescent="0.2">
      <c r="A451">
        <v>450</v>
      </c>
      <c r="B451">
        <v>490</v>
      </c>
      <c r="C451" s="1">
        <v>44941.672222222223</v>
      </c>
      <c r="D451" s="1">
        <v>44941.717361111114</v>
      </c>
      <c r="E451">
        <v>0</v>
      </c>
      <c r="F451" t="s">
        <v>9092</v>
      </c>
      <c r="G451">
        <v>100</v>
      </c>
      <c r="H451">
        <v>3909</v>
      </c>
      <c r="I451">
        <v>1</v>
      </c>
      <c r="J451" s="1">
        <v>44941.717361111114</v>
      </c>
      <c r="K451" t="s">
        <v>9093</v>
      </c>
      <c r="L451" t="s">
        <v>242</v>
      </c>
      <c r="M451" t="s">
        <v>242</v>
      </c>
      <c r="N451" t="s">
        <v>9094</v>
      </c>
      <c r="O451" t="s">
        <v>9095</v>
      </c>
      <c r="P451">
        <v>34.064799999999998</v>
      </c>
      <c r="Q451">
        <v>-118.4414</v>
      </c>
      <c r="R451" t="s">
        <v>245</v>
      </c>
      <c r="S451" t="s">
        <v>246</v>
      </c>
      <c r="T451" t="s">
        <v>9096</v>
      </c>
      <c r="V451" t="s">
        <v>9097</v>
      </c>
      <c r="W451">
        <v>879369106</v>
      </c>
      <c r="X451">
        <v>3841</v>
      </c>
      <c r="Y451" t="s">
        <v>350</v>
      </c>
      <c r="Z451" t="s">
        <v>2411</v>
      </c>
      <c r="AA451">
        <v>2020</v>
      </c>
      <c r="AC451">
        <v>0</v>
      </c>
      <c r="AF451">
        <v>9</v>
      </c>
      <c r="AG451">
        <v>3</v>
      </c>
      <c r="AI451" t="s">
        <v>9098</v>
      </c>
      <c r="AJ451" s="27">
        <v>1</v>
      </c>
      <c r="AK451">
        <v>5</v>
      </c>
      <c r="AL451" s="27">
        <v>0</v>
      </c>
      <c r="AM451" s="24">
        <v>0</v>
      </c>
      <c r="AN451" s="27">
        <v>0</v>
      </c>
      <c r="AO451" s="24">
        <v>0</v>
      </c>
      <c r="AQ451">
        <v>3</v>
      </c>
      <c r="AS451" t="s">
        <v>9098</v>
      </c>
      <c r="AT451" s="27">
        <v>1</v>
      </c>
      <c r="AU451">
        <v>8</v>
      </c>
      <c r="AV451" s="21">
        <f t="shared" ref="AV451:AV501" si="28">AU451/AF451*100</f>
        <v>88.888888888888886</v>
      </c>
      <c r="AW451">
        <v>3</v>
      </c>
      <c r="AY451" t="s">
        <v>9099</v>
      </c>
      <c r="AZ451" s="27">
        <v>1</v>
      </c>
      <c r="BA451">
        <v>8</v>
      </c>
      <c r="BB451" s="21">
        <f t="shared" ref="BB451:BB501" si="29">BA451/AF451*100</f>
        <v>88.888888888888886</v>
      </c>
      <c r="BC451">
        <v>3</v>
      </c>
      <c r="BE451" t="s">
        <v>9099</v>
      </c>
      <c r="BF451" s="27">
        <v>1</v>
      </c>
      <c r="BG451">
        <v>6.1</v>
      </c>
      <c r="BI451">
        <v>3</v>
      </c>
      <c r="BK451" t="s">
        <v>9099</v>
      </c>
      <c r="BL451" s="27">
        <v>1</v>
      </c>
      <c r="BM451">
        <v>3</v>
      </c>
      <c r="BP451" s="27">
        <v>1</v>
      </c>
      <c r="BQ451">
        <v>2</v>
      </c>
      <c r="BR451" s="21">
        <f t="shared" ref="BR451:BR501" si="30">BQ451/AF451*100</f>
        <v>22.222222222222221</v>
      </c>
      <c r="BT451">
        <v>3</v>
      </c>
      <c r="BV451" t="s">
        <v>9099</v>
      </c>
      <c r="BW451" s="27">
        <v>0</v>
      </c>
      <c r="BX451" s="24" t="s">
        <v>242</v>
      </c>
      <c r="BY451" s="21" t="s">
        <v>242</v>
      </c>
      <c r="BZ451" t="s">
        <v>242</v>
      </c>
      <c r="CA451" t="s">
        <v>242</v>
      </c>
      <c r="CD451" s="27">
        <v>0</v>
      </c>
      <c r="CF451" t="s">
        <v>242</v>
      </c>
      <c r="CG451" t="s">
        <v>242</v>
      </c>
      <c r="CI451" s="27">
        <v>0</v>
      </c>
      <c r="CK451" t="s">
        <v>242</v>
      </c>
      <c r="CN451" s="27">
        <v>0</v>
      </c>
      <c r="CO451" s="27">
        <v>0.5</v>
      </c>
      <c r="CP451" t="s">
        <v>242</v>
      </c>
      <c r="CQ451" t="s">
        <v>242</v>
      </c>
      <c r="CR451" t="s">
        <v>242</v>
      </c>
      <c r="CU451" s="27">
        <v>1</v>
      </c>
      <c r="CV451" s="2" t="s">
        <v>9100</v>
      </c>
      <c r="CW451">
        <v>1</v>
      </c>
      <c r="CY451" t="s">
        <v>9101</v>
      </c>
      <c r="CZ451" s="27">
        <v>0</v>
      </c>
      <c r="DA451" t="s">
        <v>242</v>
      </c>
      <c r="DB451" t="s">
        <v>242</v>
      </c>
      <c r="DD451" s="27">
        <v>0</v>
      </c>
      <c r="DE451" t="s">
        <v>242</v>
      </c>
      <c r="DF451" t="s">
        <v>242</v>
      </c>
      <c r="DH451" t="s">
        <v>242</v>
      </c>
      <c r="DI451" t="s">
        <v>242</v>
      </c>
      <c r="DJ451" t="s">
        <v>242</v>
      </c>
      <c r="DL451" s="27">
        <v>0</v>
      </c>
      <c r="DM451" t="s">
        <v>242</v>
      </c>
      <c r="DN451" t="s">
        <v>242</v>
      </c>
      <c r="DP451" t="s">
        <v>242</v>
      </c>
      <c r="DS451" s="27">
        <v>0</v>
      </c>
      <c r="DU451" s="27">
        <v>0</v>
      </c>
      <c r="DW451" s="27">
        <v>0</v>
      </c>
      <c r="DY451" s="27">
        <v>0</v>
      </c>
      <c r="EA451" s="27">
        <v>0</v>
      </c>
      <c r="EC451" s="27">
        <v>0</v>
      </c>
      <c r="EE451" s="27">
        <v>0</v>
      </c>
      <c r="EG451" s="27">
        <v>0</v>
      </c>
      <c r="EI451" s="27">
        <v>0</v>
      </c>
      <c r="EK451" s="27">
        <v>0</v>
      </c>
      <c r="EM451" t="s">
        <v>242</v>
      </c>
      <c r="EP451" s="27">
        <v>0</v>
      </c>
      <c r="EQ451" t="s">
        <v>242</v>
      </c>
      <c r="ER451" t="s">
        <v>242</v>
      </c>
      <c r="EU451" t="s">
        <v>242</v>
      </c>
      <c r="EV451" t="s">
        <v>242</v>
      </c>
      <c r="EX451" s="27">
        <v>0</v>
      </c>
      <c r="EY451" t="s">
        <v>242</v>
      </c>
      <c r="FA451" s="27">
        <v>0</v>
      </c>
      <c r="FB451" t="s">
        <v>242</v>
      </c>
      <c r="FD451" s="27">
        <v>0</v>
      </c>
      <c r="FE451" t="s">
        <v>242</v>
      </c>
      <c r="FG451" s="27">
        <v>0</v>
      </c>
      <c r="FH451" t="s">
        <v>242</v>
      </c>
      <c r="FJ451" t="s">
        <v>242</v>
      </c>
      <c r="FM451" s="27">
        <v>0</v>
      </c>
      <c r="FN451" t="s">
        <v>242</v>
      </c>
      <c r="FO451" t="s">
        <v>242</v>
      </c>
      <c r="FP451" t="s">
        <v>242</v>
      </c>
      <c r="FR451" s="27">
        <v>0</v>
      </c>
      <c r="FS451" t="s">
        <v>242</v>
      </c>
      <c r="FT451" t="s">
        <v>242</v>
      </c>
      <c r="FV451" s="27">
        <v>0</v>
      </c>
      <c r="FW451" t="s">
        <v>242</v>
      </c>
      <c r="FX451" t="s">
        <v>242</v>
      </c>
      <c r="FY451" t="s">
        <v>242</v>
      </c>
      <c r="FZ451" t="s">
        <v>242</v>
      </c>
      <c r="GA451" t="s">
        <v>242</v>
      </c>
      <c r="GB451" t="s">
        <v>242</v>
      </c>
      <c r="GC451" t="s">
        <v>242</v>
      </c>
      <c r="GD451" t="s">
        <v>242</v>
      </c>
      <c r="GF451" t="s">
        <v>242</v>
      </c>
      <c r="GI451" s="27">
        <v>0</v>
      </c>
      <c r="GJ451" t="s">
        <v>242</v>
      </c>
      <c r="GK451" t="s">
        <v>242</v>
      </c>
      <c r="GM451" t="s">
        <v>242</v>
      </c>
      <c r="GP451" s="27">
        <v>1</v>
      </c>
      <c r="GQ451">
        <v>132</v>
      </c>
      <c r="GR451" t="s">
        <v>9102</v>
      </c>
      <c r="GT451">
        <v>3</v>
      </c>
      <c r="GV451" t="s">
        <v>9103</v>
      </c>
      <c r="GW451" s="27">
        <v>0</v>
      </c>
      <c r="GY451" s="27">
        <v>0</v>
      </c>
      <c r="HA451" t="s">
        <v>242</v>
      </c>
      <c r="HD451" s="27">
        <v>0.5</v>
      </c>
      <c r="HE451" s="2" t="s">
        <v>9104</v>
      </c>
      <c r="HF451">
        <v>1</v>
      </c>
      <c r="HH451" t="s">
        <v>9101</v>
      </c>
      <c r="HI451">
        <v>0.55555555599999995</v>
      </c>
      <c r="HJ451">
        <v>0</v>
      </c>
      <c r="HK451">
        <v>0.75</v>
      </c>
      <c r="HL451">
        <v>0</v>
      </c>
      <c r="HM451">
        <v>0</v>
      </c>
      <c r="HN451">
        <v>0</v>
      </c>
      <c r="HO451">
        <v>0</v>
      </c>
      <c r="HP451">
        <v>0</v>
      </c>
      <c r="HQ451">
        <v>0</v>
      </c>
      <c r="HR451">
        <v>1</v>
      </c>
      <c r="HS451">
        <v>0</v>
      </c>
      <c r="HT451">
        <v>0.5</v>
      </c>
      <c r="HU451">
        <v>1</v>
      </c>
      <c r="HV451">
        <v>0.43518518499999997</v>
      </c>
      <c r="HW451">
        <v>0</v>
      </c>
      <c r="HX451">
        <v>0.3</v>
      </c>
      <c r="HY451">
        <v>0.24506172800000001</v>
      </c>
      <c r="HZ451" t="s">
        <v>9105</v>
      </c>
      <c r="IA451" t="s">
        <v>266</v>
      </c>
      <c r="IB451" t="s">
        <v>9096</v>
      </c>
      <c r="IC451">
        <v>2595.3620000000001</v>
      </c>
      <c r="ID451">
        <v>2537.1559999999999</v>
      </c>
      <c r="IE451">
        <v>2809.5630000000001</v>
      </c>
      <c r="IF451">
        <v>2793.6410000000001</v>
      </c>
      <c r="IG451">
        <v>2595.3620000000001</v>
      </c>
    </row>
    <row r="452" spans="1:241" customFormat="1" ht="14" customHeight="1" x14ac:dyDescent="0.2">
      <c r="A452">
        <v>451</v>
      </c>
      <c r="B452">
        <v>491</v>
      </c>
      <c r="C452" s="1">
        <v>44942.868055555555</v>
      </c>
      <c r="D452" s="1">
        <v>44942.993750000001</v>
      </c>
      <c r="E452">
        <v>0</v>
      </c>
      <c r="F452" t="s">
        <v>2969</v>
      </c>
      <c r="G452">
        <v>100</v>
      </c>
      <c r="H452">
        <v>10867</v>
      </c>
      <c r="I452">
        <v>1</v>
      </c>
      <c r="J452" s="1">
        <v>44942.993750000001</v>
      </c>
      <c r="K452" t="s">
        <v>9106</v>
      </c>
      <c r="L452" t="s">
        <v>242</v>
      </c>
      <c r="M452" t="s">
        <v>242</v>
      </c>
      <c r="N452" t="s">
        <v>9107</v>
      </c>
      <c r="O452" t="s">
        <v>9108</v>
      </c>
      <c r="P452">
        <v>34.064799999999998</v>
      </c>
      <c r="Q452">
        <v>-118.4414</v>
      </c>
      <c r="R452" t="s">
        <v>245</v>
      </c>
      <c r="S452" t="s">
        <v>246</v>
      </c>
      <c r="T452" t="s">
        <v>9109</v>
      </c>
      <c r="V452" t="s">
        <v>9110</v>
      </c>
      <c r="W452">
        <v>896239100</v>
      </c>
      <c r="X452">
        <v>3829</v>
      </c>
      <c r="Y452" t="s">
        <v>297</v>
      </c>
      <c r="Z452" t="s">
        <v>9111</v>
      </c>
      <c r="AA452">
        <v>2020</v>
      </c>
      <c r="AC452">
        <v>0</v>
      </c>
      <c r="AF452">
        <v>10</v>
      </c>
      <c r="AG452">
        <v>3</v>
      </c>
      <c r="AI452" t="s">
        <v>9112</v>
      </c>
      <c r="AJ452" s="27">
        <v>1</v>
      </c>
      <c r="AK452">
        <v>5</v>
      </c>
      <c r="AL452" s="27">
        <v>1</v>
      </c>
      <c r="AM452">
        <v>1</v>
      </c>
      <c r="AN452" s="27">
        <v>0</v>
      </c>
      <c r="AO452" s="24">
        <v>0</v>
      </c>
      <c r="AQ452">
        <v>3</v>
      </c>
      <c r="AS452" t="s">
        <v>9112</v>
      </c>
      <c r="AT452" s="27">
        <v>1</v>
      </c>
      <c r="AU452">
        <v>8</v>
      </c>
      <c r="AV452" s="21">
        <f t="shared" si="28"/>
        <v>80</v>
      </c>
      <c r="AW452">
        <v>3</v>
      </c>
      <c r="AY452" t="s">
        <v>9112</v>
      </c>
      <c r="AZ452" s="27">
        <v>1</v>
      </c>
      <c r="BA452">
        <v>8</v>
      </c>
      <c r="BB452" s="21">
        <f t="shared" si="29"/>
        <v>80</v>
      </c>
      <c r="BC452">
        <v>3</v>
      </c>
      <c r="BE452" t="s">
        <v>9112</v>
      </c>
      <c r="BF452" s="27">
        <v>1</v>
      </c>
      <c r="BG452">
        <v>6.5</v>
      </c>
      <c r="BI452">
        <v>3</v>
      </c>
      <c r="BK452" t="s">
        <v>9112</v>
      </c>
      <c r="BL452" s="27">
        <v>1</v>
      </c>
      <c r="BM452">
        <v>3</v>
      </c>
      <c r="BO452" t="s">
        <v>9112</v>
      </c>
      <c r="BP452" s="27">
        <v>1</v>
      </c>
      <c r="BQ452">
        <v>3</v>
      </c>
      <c r="BR452" s="21">
        <f t="shared" si="30"/>
        <v>30</v>
      </c>
      <c r="BT452">
        <v>3</v>
      </c>
      <c r="BV452" t="s">
        <v>9112</v>
      </c>
      <c r="BW452" s="27">
        <v>1</v>
      </c>
      <c r="BX452">
        <v>3</v>
      </c>
      <c r="BY452" s="21">
        <f t="shared" ref="BY452:BY501" si="31">BX452/AF452*100</f>
        <v>30</v>
      </c>
      <c r="BZ452">
        <v>2</v>
      </c>
      <c r="CA452">
        <v>3</v>
      </c>
      <c r="CC452" t="s">
        <v>9112</v>
      </c>
      <c r="CD452" s="27">
        <v>0</v>
      </c>
      <c r="CF452" t="s">
        <v>242</v>
      </c>
      <c r="CG452" t="s">
        <v>242</v>
      </c>
      <c r="CI452" s="27">
        <v>1</v>
      </c>
      <c r="CJ452" s="2" t="s">
        <v>9113</v>
      </c>
      <c r="CK452">
        <v>1</v>
      </c>
      <c r="CM452" t="s">
        <v>9114</v>
      </c>
      <c r="CN452" s="27">
        <v>0</v>
      </c>
      <c r="CO452" s="27">
        <v>0</v>
      </c>
      <c r="CP452" t="s">
        <v>242</v>
      </c>
      <c r="CQ452" t="s">
        <v>242</v>
      </c>
      <c r="CR452" t="s">
        <v>242</v>
      </c>
      <c r="CU452" s="27">
        <v>0</v>
      </c>
      <c r="CW452" t="s">
        <v>242</v>
      </c>
      <c r="CZ452" s="27">
        <v>1</v>
      </c>
      <c r="DA452">
        <v>3100</v>
      </c>
      <c r="DB452">
        <v>2</v>
      </c>
      <c r="DD452" s="27">
        <v>1</v>
      </c>
      <c r="DE452" t="s">
        <v>242</v>
      </c>
      <c r="DF452" t="s">
        <v>242</v>
      </c>
      <c r="DH452" t="s">
        <v>242</v>
      </c>
      <c r="DI452">
        <v>6600</v>
      </c>
      <c r="DJ452">
        <v>2</v>
      </c>
      <c r="DL452" s="27">
        <v>1</v>
      </c>
      <c r="DM452">
        <v>1500</v>
      </c>
      <c r="DN452">
        <v>2</v>
      </c>
      <c r="DP452">
        <v>1</v>
      </c>
      <c r="DR452" t="s">
        <v>9114</v>
      </c>
      <c r="DS452" s="27">
        <v>1</v>
      </c>
      <c r="DT452" t="s">
        <v>9115</v>
      </c>
      <c r="DU452" s="27">
        <v>0</v>
      </c>
      <c r="DW452" s="27">
        <v>0</v>
      </c>
      <c r="DY452" s="27">
        <v>0</v>
      </c>
      <c r="EA452" s="27">
        <v>0</v>
      </c>
      <c r="EC452" s="27">
        <v>0</v>
      </c>
      <c r="EE452" s="27">
        <v>0</v>
      </c>
      <c r="EG452" s="27">
        <v>0</v>
      </c>
      <c r="EI452" s="27">
        <v>0</v>
      </c>
      <c r="EK452" s="27">
        <v>0</v>
      </c>
      <c r="EM452">
        <v>1</v>
      </c>
      <c r="EO452" t="s">
        <v>9114</v>
      </c>
      <c r="EP452" s="27">
        <v>0</v>
      </c>
      <c r="EQ452" t="s">
        <v>242</v>
      </c>
      <c r="ER452" t="s">
        <v>242</v>
      </c>
      <c r="EU452" t="s">
        <v>242</v>
      </c>
      <c r="EV452" t="s">
        <v>242</v>
      </c>
      <c r="EX452" s="27">
        <v>0</v>
      </c>
      <c r="EY452" t="s">
        <v>242</v>
      </c>
      <c r="FA452" s="27">
        <v>0</v>
      </c>
      <c r="FB452" t="s">
        <v>242</v>
      </c>
      <c r="FD452" s="27">
        <v>0</v>
      </c>
      <c r="FE452" t="s">
        <v>242</v>
      </c>
      <c r="FG452" s="27">
        <v>0</v>
      </c>
      <c r="FH452" t="s">
        <v>242</v>
      </c>
      <c r="FJ452" t="s">
        <v>242</v>
      </c>
      <c r="FM452" s="27">
        <v>0</v>
      </c>
      <c r="FN452" t="s">
        <v>242</v>
      </c>
      <c r="FO452" t="s">
        <v>242</v>
      </c>
      <c r="FP452" t="s">
        <v>242</v>
      </c>
      <c r="FR452" s="27">
        <v>1</v>
      </c>
      <c r="FS452" t="s">
        <v>242</v>
      </c>
      <c r="FT452">
        <v>3</v>
      </c>
      <c r="FU452" t="s">
        <v>9116</v>
      </c>
      <c r="FV452" s="27">
        <v>1</v>
      </c>
      <c r="FW452">
        <v>3.7</v>
      </c>
      <c r="FX452">
        <v>4.3</v>
      </c>
      <c r="FY452">
        <v>70.900000000000006</v>
      </c>
      <c r="FZ452">
        <v>11.5</v>
      </c>
      <c r="GA452">
        <v>0.2</v>
      </c>
      <c r="GB452">
        <v>0.4</v>
      </c>
      <c r="GC452">
        <v>1.5</v>
      </c>
      <c r="GD452">
        <v>1</v>
      </c>
      <c r="GE452" t="s">
        <v>9117</v>
      </c>
      <c r="GF452">
        <v>1</v>
      </c>
      <c r="GH452" t="s">
        <v>9114</v>
      </c>
      <c r="GI452" s="27">
        <v>0</v>
      </c>
      <c r="GJ452" t="s">
        <v>242</v>
      </c>
      <c r="GK452" t="s">
        <v>242</v>
      </c>
      <c r="GM452" t="s">
        <v>242</v>
      </c>
      <c r="GP452" s="27">
        <v>1</v>
      </c>
      <c r="GQ452">
        <v>138</v>
      </c>
      <c r="GR452" t="s">
        <v>9118</v>
      </c>
      <c r="GT452">
        <v>3</v>
      </c>
      <c r="GV452" t="s">
        <v>9119</v>
      </c>
      <c r="GW452" s="27">
        <v>0</v>
      </c>
      <c r="GY452" s="27">
        <v>0</v>
      </c>
      <c r="HA452" t="s">
        <v>242</v>
      </c>
      <c r="HD452" s="27">
        <v>0</v>
      </c>
      <c r="HF452" t="s">
        <v>242</v>
      </c>
      <c r="HI452">
        <v>0.77777777800000003</v>
      </c>
      <c r="HJ452">
        <v>1</v>
      </c>
      <c r="HK452">
        <v>0</v>
      </c>
      <c r="HL452">
        <v>1</v>
      </c>
      <c r="HM452">
        <v>0.1</v>
      </c>
      <c r="HN452">
        <v>0</v>
      </c>
      <c r="HO452">
        <v>0</v>
      </c>
      <c r="HP452">
        <v>0.66666666699999999</v>
      </c>
      <c r="HQ452">
        <v>0</v>
      </c>
      <c r="HR452">
        <v>1</v>
      </c>
      <c r="HS452">
        <v>0</v>
      </c>
      <c r="HT452">
        <v>0</v>
      </c>
      <c r="HU452">
        <v>1</v>
      </c>
      <c r="HV452">
        <v>0.592592593</v>
      </c>
      <c r="HW452">
        <v>0.27500000000000002</v>
      </c>
      <c r="HX452">
        <v>0.33333333300000001</v>
      </c>
      <c r="HY452">
        <v>0.40030864199999999</v>
      </c>
      <c r="HZ452" t="s">
        <v>9120</v>
      </c>
      <c r="IA452" t="s">
        <v>266</v>
      </c>
      <c r="IB452" t="s">
        <v>9109</v>
      </c>
      <c r="IC452">
        <v>3264.3</v>
      </c>
      <c r="ID452">
        <v>3147.7</v>
      </c>
      <c r="IE452">
        <v>3659.1</v>
      </c>
      <c r="IF452">
        <v>3676.3</v>
      </c>
      <c r="IG452">
        <v>3264.3</v>
      </c>
    </row>
    <row r="453" spans="1:241" customFormat="1" ht="14" customHeight="1" x14ac:dyDescent="0.2">
      <c r="A453">
        <v>452</v>
      </c>
      <c r="B453">
        <v>492</v>
      </c>
      <c r="C453" s="1">
        <v>44943.463888888888</v>
      </c>
      <c r="D453" s="1">
        <v>44943.469444444447</v>
      </c>
      <c r="E453">
        <v>0</v>
      </c>
      <c r="F453" t="s">
        <v>9121</v>
      </c>
      <c r="G453">
        <v>100</v>
      </c>
      <c r="H453">
        <v>469</v>
      </c>
      <c r="I453">
        <v>1</v>
      </c>
      <c r="J453" s="1">
        <v>44943.469444444447</v>
      </c>
      <c r="K453" t="s">
        <v>9122</v>
      </c>
      <c r="L453" t="s">
        <v>242</v>
      </c>
      <c r="M453" t="s">
        <v>242</v>
      </c>
      <c r="N453" t="s">
        <v>9123</v>
      </c>
      <c r="O453" t="s">
        <v>9124</v>
      </c>
      <c r="P453">
        <v>34.064799999999998</v>
      </c>
      <c r="Q453">
        <v>-118.4414</v>
      </c>
      <c r="R453" t="s">
        <v>245</v>
      </c>
      <c r="S453" t="s">
        <v>246</v>
      </c>
      <c r="T453" t="s">
        <v>9125</v>
      </c>
      <c r="V453" t="s">
        <v>9126</v>
      </c>
      <c r="W453">
        <v>880770102</v>
      </c>
      <c r="X453">
        <v>3825</v>
      </c>
      <c r="Y453" t="s">
        <v>297</v>
      </c>
      <c r="Z453" t="s">
        <v>9127</v>
      </c>
      <c r="AA453">
        <v>2020</v>
      </c>
      <c r="AC453">
        <v>0</v>
      </c>
      <c r="AF453">
        <v>8</v>
      </c>
      <c r="AG453">
        <v>3</v>
      </c>
      <c r="AI453" t="s">
        <v>9128</v>
      </c>
      <c r="AJ453" s="27">
        <v>1</v>
      </c>
      <c r="AK453">
        <v>5</v>
      </c>
      <c r="AL453" s="27">
        <v>0</v>
      </c>
      <c r="AM453" s="24">
        <v>0</v>
      </c>
      <c r="AN453" s="27">
        <v>0</v>
      </c>
      <c r="AO453" s="24">
        <v>0</v>
      </c>
      <c r="AP453" t="s">
        <v>9129</v>
      </c>
      <c r="AQ453">
        <v>3</v>
      </c>
      <c r="AS453" t="s">
        <v>9128</v>
      </c>
      <c r="AT453" s="27">
        <v>1</v>
      </c>
      <c r="AU453">
        <v>7</v>
      </c>
      <c r="AV453" s="21">
        <f t="shared" si="28"/>
        <v>87.5</v>
      </c>
      <c r="AW453">
        <v>3</v>
      </c>
      <c r="AY453" t="s">
        <v>9128</v>
      </c>
      <c r="AZ453" s="27">
        <v>1</v>
      </c>
      <c r="BA453">
        <v>7</v>
      </c>
      <c r="BB453" s="21">
        <f t="shared" si="29"/>
        <v>87.5</v>
      </c>
      <c r="BC453">
        <v>3</v>
      </c>
      <c r="BE453" t="s">
        <v>9128</v>
      </c>
      <c r="BF453" s="27">
        <v>1</v>
      </c>
      <c r="BG453">
        <v>11.125</v>
      </c>
      <c r="BI453">
        <v>3</v>
      </c>
      <c r="BK453" t="s">
        <v>9128</v>
      </c>
      <c r="BL453" s="27">
        <v>1</v>
      </c>
      <c r="BM453">
        <v>3</v>
      </c>
      <c r="BO453" t="s">
        <v>9128</v>
      </c>
      <c r="BP453" s="27">
        <v>1</v>
      </c>
      <c r="BQ453">
        <v>2</v>
      </c>
      <c r="BR453" s="21">
        <f t="shared" si="30"/>
        <v>25</v>
      </c>
      <c r="BT453">
        <v>3</v>
      </c>
      <c r="BV453" t="s">
        <v>9128</v>
      </c>
      <c r="BW453" s="27">
        <v>0</v>
      </c>
      <c r="BX453" s="24" t="s">
        <v>242</v>
      </c>
      <c r="BY453" s="21" t="s">
        <v>242</v>
      </c>
      <c r="BZ453" t="s">
        <v>242</v>
      </c>
      <c r="CA453" t="s">
        <v>242</v>
      </c>
      <c r="CD453" s="27">
        <v>0</v>
      </c>
      <c r="CF453" t="s">
        <v>242</v>
      </c>
      <c r="CG453" t="s">
        <v>242</v>
      </c>
      <c r="CI453" s="27">
        <v>0</v>
      </c>
      <c r="CK453" t="s">
        <v>242</v>
      </c>
      <c r="CN453" s="27">
        <v>0</v>
      </c>
      <c r="CO453" s="27">
        <v>0</v>
      </c>
      <c r="CP453" t="s">
        <v>242</v>
      </c>
      <c r="CQ453" t="s">
        <v>242</v>
      </c>
      <c r="CR453" t="s">
        <v>242</v>
      </c>
      <c r="CU453" s="27">
        <v>0.5</v>
      </c>
      <c r="CV453" t="s">
        <v>9130</v>
      </c>
      <c r="CW453">
        <v>5</v>
      </c>
      <c r="CX453" t="s">
        <v>9131</v>
      </c>
      <c r="CY453" t="s">
        <v>9132</v>
      </c>
      <c r="CZ453" s="27">
        <v>0</v>
      </c>
      <c r="DA453" t="s">
        <v>242</v>
      </c>
      <c r="DB453" t="s">
        <v>242</v>
      </c>
      <c r="DD453" s="27">
        <v>0.5</v>
      </c>
      <c r="DE453" t="s">
        <v>242</v>
      </c>
      <c r="DF453" t="s">
        <v>242</v>
      </c>
      <c r="DG453">
        <v>29211</v>
      </c>
      <c r="DH453">
        <v>2</v>
      </c>
      <c r="DI453" t="s">
        <v>242</v>
      </c>
      <c r="DJ453" t="s">
        <v>242</v>
      </c>
      <c r="DL453" s="27">
        <v>0</v>
      </c>
      <c r="DM453" t="s">
        <v>242</v>
      </c>
      <c r="DN453" t="s">
        <v>242</v>
      </c>
      <c r="DP453" t="s">
        <v>242</v>
      </c>
      <c r="DS453" s="27">
        <v>0</v>
      </c>
      <c r="DU453" s="27">
        <v>0</v>
      </c>
      <c r="DW453" s="27">
        <v>0</v>
      </c>
      <c r="DY453" s="27">
        <v>0</v>
      </c>
      <c r="EA453" s="27">
        <v>0</v>
      </c>
      <c r="EC453" s="27">
        <v>0</v>
      </c>
      <c r="EE453" s="27">
        <v>0</v>
      </c>
      <c r="EG453" s="27">
        <v>0</v>
      </c>
      <c r="EI453" s="27">
        <v>0</v>
      </c>
      <c r="EK453" s="27">
        <v>0</v>
      </c>
      <c r="EM453" t="s">
        <v>242</v>
      </c>
      <c r="EP453" s="27">
        <v>0</v>
      </c>
      <c r="EQ453" t="s">
        <v>242</v>
      </c>
      <c r="ER453" t="s">
        <v>242</v>
      </c>
      <c r="EU453" t="s">
        <v>242</v>
      </c>
      <c r="EV453" t="s">
        <v>242</v>
      </c>
      <c r="EX453" s="27">
        <v>0</v>
      </c>
      <c r="EY453" t="s">
        <v>242</v>
      </c>
      <c r="FA453" s="27">
        <v>0</v>
      </c>
      <c r="FB453" t="s">
        <v>242</v>
      </c>
      <c r="FD453" s="27">
        <v>0</v>
      </c>
      <c r="FE453" t="s">
        <v>242</v>
      </c>
      <c r="FG453" s="27">
        <v>0</v>
      </c>
      <c r="FH453" t="s">
        <v>242</v>
      </c>
      <c r="FJ453" t="s">
        <v>242</v>
      </c>
      <c r="FM453" s="27">
        <v>0</v>
      </c>
      <c r="FN453" t="s">
        <v>242</v>
      </c>
      <c r="FO453" t="s">
        <v>242</v>
      </c>
      <c r="FP453" t="s">
        <v>242</v>
      </c>
      <c r="FR453" s="27">
        <v>0</v>
      </c>
      <c r="FS453" t="s">
        <v>242</v>
      </c>
      <c r="FT453" t="s">
        <v>242</v>
      </c>
      <c r="FV453" s="27">
        <v>0</v>
      </c>
      <c r="FW453" t="s">
        <v>242</v>
      </c>
      <c r="FX453" t="s">
        <v>242</v>
      </c>
      <c r="FY453" t="s">
        <v>242</v>
      </c>
      <c r="FZ453" t="s">
        <v>242</v>
      </c>
      <c r="GA453" t="s">
        <v>242</v>
      </c>
      <c r="GB453" t="s">
        <v>242</v>
      </c>
      <c r="GC453" t="s">
        <v>242</v>
      </c>
      <c r="GD453" t="s">
        <v>242</v>
      </c>
      <c r="GF453" t="s">
        <v>242</v>
      </c>
      <c r="GI453" s="27">
        <v>0</v>
      </c>
      <c r="GJ453" t="s">
        <v>242</v>
      </c>
      <c r="GK453" t="s">
        <v>242</v>
      </c>
      <c r="GM453" t="s">
        <v>242</v>
      </c>
      <c r="GP453" s="27">
        <v>1</v>
      </c>
      <c r="GQ453">
        <v>101</v>
      </c>
      <c r="GR453" t="s">
        <v>9133</v>
      </c>
      <c r="GT453">
        <v>3</v>
      </c>
      <c r="GV453" t="s">
        <v>9134</v>
      </c>
      <c r="GW453" s="27">
        <v>0</v>
      </c>
      <c r="GY453" s="27">
        <v>0</v>
      </c>
      <c r="HA453" t="s">
        <v>242</v>
      </c>
      <c r="HD453" s="27">
        <v>0</v>
      </c>
      <c r="HF453" t="s">
        <v>242</v>
      </c>
      <c r="HI453">
        <v>0.55555555599999995</v>
      </c>
      <c r="HJ453">
        <v>0</v>
      </c>
      <c r="HK453">
        <v>0.25</v>
      </c>
      <c r="HL453">
        <v>0.16666666699999999</v>
      </c>
      <c r="HM453">
        <v>0</v>
      </c>
      <c r="HN453">
        <v>0</v>
      </c>
      <c r="HO453">
        <v>0</v>
      </c>
      <c r="HP453">
        <v>0</v>
      </c>
      <c r="HQ453">
        <v>0</v>
      </c>
      <c r="HR453">
        <v>1</v>
      </c>
      <c r="HS453">
        <v>0</v>
      </c>
      <c r="HT453">
        <v>0</v>
      </c>
      <c r="HU453">
        <v>1</v>
      </c>
      <c r="HV453">
        <v>0.26851851900000001</v>
      </c>
      <c r="HW453">
        <v>4.1666666999999998E-2</v>
      </c>
      <c r="HX453">
        <v>0.2</v>
      </c>
      <c r="HY453">
        <v>0.170061728</v>
      </c>
      <c r="HZ453" t="s">
        <v>9135</v>
      </c>
      <c r="IA453" t="s">
        <v>266</v>
      </c>
      <c r="IB453" t="s">
        <v>9125</v>
      </c>
      <c r="IC453">
        <v>2294.9650000000001</v>
      </c>
      <c r="ID453">
        <v>3121.4690000000001</v>
      </c>
      <c r="IE453">
        <v>3702.8809999999999</v>
      </c>
      <c r="IF453">
        <v>3155.0450000000001</v>
      </c>
      <c r="IG453">
        <v>2294.9650000000001</v>
      </c>
    </row>
    <row r="454" spans="1:241" customFormat="1" ht="14" customHeight="1" x14ac:dyDescent="0.2">
      <c r="A454">
        <v>453</v>
      </c>
      <c r="B454">
        <v>493</v>
      </c>
      <c r="C454" s="1">
        <v>44949.916666666664</v>
      </c>
      <c r="D454" s="1">
        <v>44949.947916666664</v>
      </c>
      <c r="E454">
        <v>0</v>
      </c>
      <c r="F454" t="s">
        <v>2969</v>
      </c>
      <c r="G454">
        <v>100</v>
      </c>
      <c r="H454">
        <v>2651</v>
      </c>
      <c r="I454">
        <v>1</v>
      </c>
      <c r="J454" s="1">
        <v>44949.947916666664</v>
      </c>
      <c r="K454" t="s">
        <v>9136</v>
      </c>
      <c r="L454" t="s">
        <v>242</v>
      </c>
      <c r="M454" t="s">
        <v>242</v>
      </c>
      <c r="N454" t="s">
        <v>9137</v>
      </c>
      <c r="O454" t="s">
        <v>9138</v>
      </c>
      <c r="P454">
        <v>34.064799999999998</v>
      </c>
      <c r="Q454">
        <v>-118.4414</v>
      </c>
      <c r="R454" t="s">
        <v>245</v>
      </c>
      <c r="S454" t="s">
        <v>246</v>
      </c>
      <c r="T454" t="s">
        <v>9139</v>
      </c>
      <c r="V454" t="s">
        <v>9140</v>
      </c>
      <c r="W454">
        <v>883203101</v>
      </c>
      <c r="X454">
        <v>3720</v>
      </c>
      <c r="Y454" t="s">
        <v>476</v>
      </c>
      <c r="Z454" t="s">
        <v>2504</v>
      </c>
      <c r="AA454">
        <v>2020</v>
      </c>
      <c r="AC454">
        <v>0</v>
      </c>
      <c r="AF454">
        <v>10</v>
      </c>
      <c r="AG454">
        <v>3</v>
      </c>
      <c r="AI454" t="s">
        <v>9141</v>
      </c>
      <c r="AJ454" s="27">
        <v>1</v>
      </c>
      <c r="AK454">
        <v>4</v>
      </c>
      <c r="AL454" s="27">
        <v>0</v>
      </c>
      <c r="AM454" s="24">
        <v>0</v>
      </c>
      <c r="AN454" s="27">
        <v>0</v>
      </c>
      <c r="AO454" s="24">
        <v>0</v>
      </c>
      <c r="AP454" s="2" t="s">
        <v>9142</v>
      </c>
      <c r="AQ454">
        <v>3</v>
      </c>
      <c r="AS454" t="s">
        <v>9141</v>
      </c>
      <c r="AT454" s="27">
        <v>1</v>
      </c>
      <c r="AU454">
        <v>9</v>
      </c>
      <c r="AV454" s="21">
        <f t="shared" si="28"/>
        <v>90</v>
      </c>
      <c r="AW454">
        <v>3</v>
      </c>
      <c r="AY454" t="s">
        <v>9141</v>
      </c>
      <c r="AZ454" s="27">
        <v>1</v>
      </c>
      <c r="BA454">
        <v>9</v>
      </c>
      <c r="BB454" s="21">
        <f t="shared" si="29"/>
        <v>90</v>
      </c>
      <c r="BC454">
        <v>3</v>
      </c>
      <c r="BE454" t="s">
        <v>9141</v>
      </c>
      <c r="BF454" s="27">
        <v>0.5</v>
      </c>
      <c r="BH454" t="s">
        <v>9143</v>
      </c>
      <c r="BI454">
        <v>3</v>
      </c>
      <c r="BK454" t="s">
        <v>9141</v>
      </c>
      <c r="BL454" s="27">
        <v>1</v>
      </c>
      <c r="BM454">
        <v>3</v>
      </c>
      <c r="BO454" t="s">
        <v>9141</v>
      </c>
      <c r="BP454" s="27">
        <v>1</v>
      </c>
      <c r="BQ454">
        <v>3</v>
      </c>
      <c r="BR454" s="21">
        <f t="shared" si="30"/>
        <v>30</v>
      </c>
      <c r="BT454">
        <v>3</v>
      </c>
      <c r="BV454" t="s">
        <v>9141</v>
      </c>
      <c r="BW454" s="27">
        <v>0</v>
      </c>
      <c r="BX454" s="24" t="s">
        <v>242</v>
      </c>
      <c r="BY454" s="21" t="s">
        <v>242</v>
      </c>
      <c r="BZ454" t="s">
        <v>242</v>
      </c>
      <c r="CA454" t="s">
        <v>242</v>
      </c>
      <c r="CD454" s="27">
        <v>0</v>
      </c>
      <c r="CF454" t="s">
        <v>242</v>
      </c>
      <c r="CG454" t="s">
        <v>242</v>
      </c>
      <c r="CI454" s="27">
        <v>0</v>
      </c>
      <c r="CK454" t="s">
        <v>242</v>
      </c>
      <c r="CN454" s="27">
        <v>0</v>
      </c>
      <c r="CO454" s="27">
        <v>0.5</v>
      </c>
      <c r="CP454" t="s">
        <v>242</v>
      </c>
      <c r="CQ454" t="s">
        <v>242</v>
      </c>
      <c r="CR454" t="s">
        <v>242</v>
      </c>
      <c r="CT454" t="s">
        <v>9144</v>
      </c>
      <c r="CU454" s="27">
        <v>1</v>
      </c>
      <c r="CV454" t="s">
        <v>9145</v>
      </c>
      <c r="CW454">
        <v>1</v>
      </c>
      <c r="CY454" t="s">
        <v>9146</v>
      </c>
      <c r="CZ454" s="27">
        <v>1</v>
      </c>
      <c r="DA454">
        <v>175174</v>
      </c>
      <c r="DB454">
        <v>2</v>
      </c>
      <c r="DD454" s="27">
        <v>1</v>
      </c>
      <c r="DE454" t="s">
        <v>242</v>
      </c>
      <c r="DF454" t="s">
        <v>242</v>
      </c>
      <c r="DH454" t="s">
        <v>242</v>
      </c>
      <c r="DI454">
        <v>336068</v>
      </c>
      <c r="DJ454">
        <v>2</v>
      </c>
      <c r="DL454" s="27">
        <v>0</v>
      </c>
      <c r="DM454" t="s">
        <v>242</v>
      </c>
      <c r="DN454" t="s">
        <v>242</v>
      </c>
      <c r="DP454">
        <v>1</v>
      </c>
      <c r="DR454" t="s">
        <v>9146</v>
      </c>
      <c r="DS454" s="27">
        <v>0</v>
      </c>
      <c r="DU454" s="27">
        <v>0</v>
      </c>
      <c r="DW454" s="27">
        <v>0</v>
      </c>
      <c r="DY454" s="27">
        <v>0</v>
      </c>
      <c r="EA454" s="27">
        <v>0</v>
      </c>
      <c r="EC454" s="27">
        <v>0</v>
      </c>
      <c r="EE454" s="27">
        <v>0</v>
      </c>
      <c r="EG454" s="27">
        <v>0</v>
      </c>
      <c r="EI454" s="27">
        <v>1</v>
      </c>
      <c r="EJ454" t="s">
        <v>9147</v>
      </c>
      <c r="EK454" s="27">
        <v>0</v>
      </c>
      <c r="EM454">
        <v>1</v>
      </c>
      <c r="EO454" t="s">
        <v>9146</v>
      </c>
      <c r="EP454" s="27">
        <v>0</v>
      </c>
      <c r="EQ454" t="s">
        <v>242</v>
      </c>
      <c r="ER454" t="s">
        <v>242</v>
      </c>
      <c r="EU454" t="s">
        <v>242</v>
      </c>
      <c r="EV454" t="s">
        <v>242</v>
      </c>
      <c r="EX454" s="27">
        <v>0</v>
      </c>
      <c r="EY454" t="s">
        <v>242</v>
      </c>
      <c r="FA454" s="27">
        <v>0</v>
      </c>
      <c r="FB454" t="s">
        <v>242</v>
      </c>
      <c r="FD454" s="27">
        <v>1</v>
      </c>
      <c r="FE454">
        <v>3582.39</v>
      </c>
      <c r="FF454" t="s">
        <v>9148</v>
      </c>
      <c r="FG454" s="27">
        <v>0</v>
      </c>
      <c r="FH454" t="s">
        <v>242</v>
      </c>
      <c r="FJ454">
        <v>1</v>
      </c>
      <c r="FL454" t="s">
        <v>9146</v>
      </c>
      <c r="FM454" s="27">
        <v>0</v>
      </c>
      <c r="FN454" t="s">
        <v>242</v>
      </c>
      <c r="FO454" t="s">
        <v>242</v>
      </c>
      <c r="FP454" t="s">
        <v>242</v>
      </c>
      <c r="FR454" s="27">
        <v>1</v>
      </c>
      <c r="FS454">
        <v>20.399999999999999</v>
      </c>
      <c r="FT454">
        <v>2</v>
      </c>
      <c r="FV454" s="27">
        <v>0.5</v>
      </c>
      <c r="FW454" t="s">
        <v>242</v>
      </c>
      <c r="FX454" t="s">
        <v>242</v>
      </c>
      <c r="FY454" t="s">
        <v>242</v>
      </c>
      <c r="FZ454" t="s">
        <v>242</v>
      </c>
      <c r="GA454" t="s">
        <v>242</v>
      </c>
      <c r="GB454" t="s">
        <v>242</v>
      </c>
      <c r="GC454" t="s">
        <v>242</v>
      </c>
      <c r="GD454">
        <v>1</v>
      </c>
      <c r="GE454" s="2" t="s">
        <v>9149</v>
      </c>
      <c r="GF454">
        <v>1</v>
      </c>
      <c r="GH454" t="s">
        <v>9146</v>
      </c>
      <c r="GI454" s="27">
        <v>0</v>
      </c>
      <c r="GJ454" t="s">
        <v>242</v>
      </c>
      <c r="GK454" t="s">
        <v>242</v>
      </c>
      <c r="GM454" t="s">
        <v>242</v>
      </c>
      <c r="GP454" s="27">
        <v>1</v>
      </c>
      <c r="GQ454">
        <v>167</v>
      </c>
      <c r="GR454" t="s">
        <v>9150</v>
      </c>
      <c r="GT454">
        <v>3</v>
      </c>
      <c r="GV454" t="s">
        <v>9151</v>
      </c>
      <c r="GW454" s="27">
        <v>0</v>
      </c>
      <c r="GY454" s="27">
        <v>0</v>
      </c>
      <c r="HA454" t="s">
        <v>242</v>
      </c>
      <c r="HD454" s="27">
        <v>1</v>
      </c>
      <c r="HE454" s="2" t="s">
        <v>9152</v>
      </c>
      <c r="HF454">
        <v>1</v>
      </c>
      <c r="HH454" t="s">
        <v>9146</v>
      </c>
      <c r="HI454">
        <v>0.5</v>
      </c>
      <c r="HJ454">
        <v>0</v>
      </c>
      <c r="HK454">
        <v>0.75</v>
      </c>
      <c r="HL454">
        <v>0.66666666699999999</v>
      </c>
      <c r="HM454">
        <v>0.1</v>
      </c>
      <c r="HN454">
        <v>0</v>
      </c>
      <c r="HO454">
        <v>0.25</v>
      </c>
      <c r="HP454">
        <v>0.5</v>
      </c>
      <c r="HQ454">
        <v>0</v>
      </c>
      <c r="HR454">
        <v>1</v>
      </c>
      <c r="HS454">
        <v>0</v>
      </c>
      <c r="HT454">
        <v>1</v>
      </c>
      <c r="HU454">
        <v>1</v>
      </c>
      <c r="HV454">
        <v>0.41666666699999999</v>
      </c>
      <c r="HW454">
        <v>0.25416666700000001</v>
      </c>
      <c r="HX454">
        <v>0.5</v>
      </c>
      <c r="HY454">
        <v>0.39027777800000002</v>
      </c>
      <c r="HZ454" t="s">
        <v>9153</v>
      </c>
      <c r="IA454" t="s">
        <v>266</v>
      </c>
      <c r="IB454" t="s">
        <v>9139</v>
      </c>
      <c r="IC454">
        <v>13630</v>
      </c>
      <c r="ID454">
        <v>11651</v>
      </c>
      <c r="IE454">
        <v>12382</v>
      </c>
      <c r="IF454">
        <v>12869</v>
      </c>
      <c r="IG454">
        <v>13630</v>
      </c>
    </row>
    <row r="455" spans="1:241" customFormat="1" ht="14" customHeight="1" x14ac:dyDescent="0.2">
      <c r="A455">
        <v>454</v>
      </c>
      <c r="B455">
        <v>494</v>
      </c>
      <c r="C455" s="1">
        <v>44949.95</v>
      </c>
      <c r="D455" s="1">
        <v>44949.984027777777</v>
      </c>
      <c r="E455">
        <v>0</v>
      </c>
      <c r="F455" t="s">
        <v>2969</v>
      </c>
      <c r="G455">
        <v>100</v>
      </c>
      <c r="H455">
        <v>2959</v>
      </c>
      <c r="I455">
        <v>1</v>
      </c>
      <c r="J455" s="1">
        <v>44949.984722222223</v>
      </c>
      <c r="K455" t="s">
        <v>9154</v>
      </c>
      <c r="L455" t="s">
        <v>242</v>
      </c>
      <c r="M455" t="s">
        <v>242</v>
      </c>
      <c r="N455" t="s">
        <v>9155</v>
      </c>
      <c r="O455" t="s">
        <v>9156</v>
      </c>
      <c r="P455">
        <v>34.064799999999998</v>
      </c>
      <c r="Q455">
        <v>-118.4414</v>
      </c>
      <c r="R455" t="s">
        <v>245</v>
      </c>
      <c r="S455" t="s">
        <v>246</v>
      </c>
      <c r="T455" t="s">
        <v>9157</v>
      </c>
      <c r="U455" s="24">
        <v>860731</v>
      </c>
      <c r="V455" t="s">
        <v>9158</v>
      </c>
      <c r="W455">
        <v>902252105</v>
      </c>
      <c r="X455">
        <v>7372</v>
      </c>
      <c r="Y455" t="s">
        <v>297</v>
      </c>
      <c r="Z455" t="s">
        <v>566</v>
      </c>
      <c r="AA455">
        <v>2020</v>
      </c>
      <c r="AB455">
        <v>2021</v>
      </c>
      <c r="AC455">
        <v>0</v>
      </c>
      <c r="AF455" s="24">
        <v>8</v>
      </c>
      <c r="AG455">
        <v>3</v>
      </c>
      <c r="AI455" t="s">
        <v>9159</v>
      </c>
      <c r="AJ455" s="27">
        <v>1</v>
      </c>
      <c r="AK455">
        <v>6</v>
      </c>
      <c r="AL455" s="27">
        <v>0</v>
      </c>
      <c r="AM455" s="24">
        <v>0</v>
      </c>
      <c r="AN455" s="27">
        <v>0</v>
      </c>
      <c r="AO455" s="24">
        <v>0</v>
      </c>
      <c r="AQ455">
        <v>3</v>
      </c>
      <c r="AS455" t="s">
        <v>9159</v>
      </c>
      <c r="AT455" s="44">
        <v>1</v>
      </c>
      <c r="AU455" s="24">
        <v>6</v>
      </c>
      <c r="AV455" s="21">
        <f>AU455/AF455*100</f>
        <v>75</v>
      </c>
      <c r="AW455" t="s">
        <v>242</v>
      </c>
      <c r="AZ455" s="27">
        <v>1</v>
      </c>
      <c r="BA455" s="24">
        <v>5</v>
      </c>
      <c r="BB455" s="21">
        <f t="shared" si="29"/>
        <v>62.5</v>
      </c>
      <c r="BC455">
        <v>3</v>
      </c>
      <c r="BE455" t="s">
        <v>9159</v>
      </c>
      <c r="BF455" s="27">
        <v>1</v>
      </c>
      <c r="BG455">
        <v>10.7</v>
      </c>
      <c r="BI455">
        <v>3</v>
      </c>
      <c r="BK455" t="s">
        <v>9159</v>
      </c>
      <c r="BL455" s="27">
        <v>1</v>
      </c>
      <c r="BM455">
        <v>3</v>
      </c>
      <c r="BO455" t="s">
        <v>9159</v>
      </c>
      <c r="BP455" s="27">
        <v>1</v>
      </c>
      <c r="BQ455">
        <v>2</v>
      </c>
      <c r="BR455" s="21">
        <f t="shared" si="30"/>
        <v>25</v>
      </c>
      <c r="BT455">
        <v>3</v>
      </c>
      <c r="BV455" t="s">
        <v>9159</v>
      </c>
      <c r="BW455" s="27">
        <v>0</v>
      </c>
      <c r="BX455" s="24" t="s">
        <v>242</v>
      </c>
      <c r="BY455" s="21" t="s">
        <v>242</v>
      </c>
      <c r="BZ455" t="s">
        <v>242</v>
      </c>
      <c r="CA455" t="s">
        <v>242</v>
      </c>
      <c r="CD455" s="27">
        <v>0</v>
      </c>
      <c r="CF455" t="s">
        <v>242</v>
      </c>
      <c r="CG455" t="s">
        <v>242</v>
      </c>
      <c r="CI455" s="27">
        <v>1</v>
      </c>
      <c r="CJ455" s="2" t="s">
        <v>9160</v>
      </c>
      <c r="CK455">
        <v>1</v>
      </c>
      <c r="CM455" t="s">
        <v>9161</v>
      </c>
      <c r="CN455" s="27">
        <v>0</v>
      </c>
      <c r="CO455" s="27">
        <v>1</v>
      </c>
      <c r="CP455">
        <v>100</v>
      </c>
      <c r="CQ455">
        <v>100</v>
      </c>
      <c r="CR455" t="s">
        <v>242</v>
      </c>
      <c r="CT455" t="s">
        <v>9162</v>
      </c>
      <c r="CU455" s="27">
        <v>1</v>
      </c>
      <c r="CV455" t="s">
        <v>9163</v>
      </c>
      <c r="CW455">
        <v>1</v>
      </c>
      <c r="CY455" t="s">
        <v>9161</v>
      </c>
      <c r="CZ455" s="27">
        <v>1</v>
      </c>
      <c r="DA455">
        <v>1428</v>
      </c>
      <c r="DB455">
        <v>2</v>
      </c>
      <c r="DD455" s="27">
        <v>1</v>
      </c>
      <c r="DE455">
        <v>9810</v>
      </c>
      <c r="DF455">
        <v>2</v>
      </c>
      <c r="DG455">
        <v>9217</v>
      </c>
      <c r="DH455">
        <v>2</v>
      </c>
      <c r="DI455" t="s">
        <v>242</v>
      </c>
      <c r="DJ455" t="s">
        <v>242</v>
      </c>
      <c r="DL455" s="27">
        <v>0.5</v>
      </c>
      <c r="DM455">
        <v>24740</v>
      </c>
      <c r="DN455">
        <v>2</v>
      </c>
      <c r="DO455" t="s">
        <v>9164</v>
      </c>
      <c r="DP455">
        <v>1</v>
      </c>
      <c r="DR455" t="s">
        <v>9161</v>
      </c>
      <c r="DS455" s="27">
        <v>0</v>
      </c>
      <c r="DU455" s="27">
        <v>1</v>
      </c>
      <c r="DV455" s="2" t="s">
        <v>9165</v>
      </c>
      <c r="DW455" s="27">
        <v>0</v>
      </c>
      <c r="DY455" s="27">
        <v>0.5</v>
      </c>
      <c r="DZ455" t="s">
        <v>9166</v>
      </c>
      <c r="EA455" s="27">
        <v>0</v>
      </c>
      <c r="EC455" s="27">
        <v>0</v>
      </c>
      <c r="EE455" s="27">
        <v>0</v>
      </c>
      <c r="EG455" s="27">
        <v>0</v>
      </c>
      <c r="EI455" s="27">
        <v>1</v>
      </c>
      <c r="EJ455" t="s">
        <v>9167</v>
      </c>
      <c r="EK455" s="27">
        <v>0</v>
      </c>
      <c r="EM455">
        <v>1</v>
      </c>
      <c r="EO455" t="s">
        <v>9161</v>
      </c>
      <c r="EP455" s="27">
        <v>0</v>
      </c>
      <c r="EQ455" t="s">
        <v>242</v>
      </c>
      <c r="ER455" t="s">
        <v>242</v>
      </c>
      <c r="EU455" t="s">
        <v>242</v>
      </c>
      <c r="EV455" t="s">
        <v>242</v>
      </c>
      <c r="EX455" s="27">
        <v>0</v>
      </c>
      <c r="EY455" t="s">
        <v>242</v>
      </c>
      <c r="FA455" s="27">
        <v>0</v>
      </c>
      <c r="FB455" t="s">
        <v>242</v>
      </c>
      <c r="FD455" s="27">
        <v>0</v>
      </c>
      <c r="FE455" t="s">
        <v>242</v>
      </c>
      <c r="FG455" s="27">
        <v>0</v>
      </c>
      <c r="FH455" t="s">
        <v>242</v>
      </c>
      <c r="FJ455" t="s">
        <v>242</v>
      </c>
      <c r="FM455" s="27">
        <v>1</v>
      </c>
      <c r="FN455">
        <v>15</v>
      </c>
      <c r="FO455">
        <v>56</v>
      </c>
      <c r="FP455">
        <v>29</v>
      </c>
      <c r="FR455" s="27">
        <v>1</v>
      </c>
      <c r="FS455">
        <v>37</v>
      </c>
      <c r="FT455">
        <v>3</v>
      </c>
      <c r="FV455" s="27">
        <v>1</v>
      </c>
      <c r="FW455">
        <v>5</v>
      </c>
      <c r="FX455">
        <v>4</v>
      </c>
      <c r="FY455">
        <v>76</v>
      </c>
      <c r="FZ455">
        <v>8</v>
      </c>
      <c r="GA455">
        <v>0.5</v>
      </c>
      <c r="GB455">
        <v>0.5</v>
      </c>
      <c r="GC455">
        <v>2</v>
      </c>
      <c r="GD455">
        <v>3</v>
      </c>
      <c r="GF455">
        <v>1</v>
      </c>
      <c r="GH455" t="s">
        <v>9161</v>
      </c>
      <c r="GI455" s="27">
        <v>0</v>
      </c>
      <c r="GJ455" t="s">
        <v>242</v>
      </c>
      <c r="GK455" t="s">
        <v>242</v>
      </c>
      <c r="GM455" t="s">
        <v>242</v>
      </c>
      <c r="GP455" s="27">
        <v>1</v>
      </c>
      <c r="GQ455">
        <v>58.45</v>
      </c>
      <c r="GR455" t="s">
        <v>9168</v>
      </c>
      <c r="GT455">
        <v>3</v>
      </c>
      <c r="GV455" t="s">
        <v>9169</v>
      </c>
      <c r="GW455" s="27">
        <v>0</v>
      </c>
      <c r="GY455" s="27">
        <v>0</v>
      </c>
      <c r="HA455" t="s">
        <v>242</v>
      </c>
      <c r="HD455" s="27">
        <v>0.5</v>
      </c>
      <c r="HE455" s="2" t="s">
        <v>9170</v>
      </c>
      <c r="HF455">
        <v>1</v>
      </c>
      <c r="HH455" t="s">
        <v>9161</v>
      </c>
      <c r="HI455">
        <v>0.44444444399999999</v>
      </c>
      <c r="HJ455">
        <v>1</v>
      </c>
      <c r="HK455">
        <v>1</v>
      </c>
      <c r="HL455">
        <v>0.83333333300000001</v>
      </c>
      <c r="HM455">
        <v>0.25</v>
      </c>
      <c r="HN455">
        <v>0</v>
      </c>
      <c r="HO455">
        <v>0</v>
      </c>
      <c r="HP455">
        <v>1</v>
      </c>
      <c r="HQ455">
        <v>0</v>
      </c>
      <c r="HR455">
        <v>1</v>
      </c>
      <c r="HS455">
        <v>0</v>
      </c>
      <c r="HT455">
        <v>0.5</v>
      </c>
      <c r="HU455">
        <v>1</v>
      </c>
      <c r="HV455">
        <v>0.81481481499999997</v>
      </c>
      <c r="HW455">
        <v>0.27083333300000001</v>
      </c>
      <c r="HX455">
        <v>0.5</v>
      </c>
      <c r="HY455">
        <v>0.52854938299999998</v>
      </c>
      <c r="HZ455" t="s">
        <v>9171</v>
      </c>
      <c r="IA455" t="s">
        <v>266</v>
      </c>
      <c r="IB455" t="s">
        <v>9157</v>
      </c>
      <c r="IC455">
        <v>1086.4269999999999</v>
      </c>
      <c r="ID455">
        <v>1116.663</v>
      </c>
      <c r="IE455">
        <v>1592.287</v>
      </c>
      <c r="IF455">
        <v>1850.204</v>
      </c>
      <c r="IG455">
        <v>1086.4269999999999</v>
      </c>
    </row>
    <row r="456" spans="1:241" customFormat="1" ht="14" customHeight="1" x14ac:dyDescent="0.2">
      <c r="A456">
        <v>455</v>
      </c>
      <c r="B456">
        <v>495</v>
      </c>
      <c r="C456" s="1">
        <v>44949.984722222223</v>
      </c>
      <c r="D456" s="1">
        <v>44950.023611111108</v>
      </c>
      <c r="E456">
        <v>0</v>
      </c>
      <c r="F456" t="s">
        <v>2969</v>
      </c>
      <c r="G456">
        <v>100</v>
      </c>
      <c r="H456">
        <v>3348</v>
      </c>
      <c r="I456">
        <v>1</v>
      </c>
      <c r="J456" s="1">
        <v>44950.023611111108</v>
      </c>
      <c r="K456" t="s">
        <v>9172</v>
      </c>
      <c r="L456" t="s">
        <v>242</v>
      </c>
      <c r="M456" t="s">
        <v>242</v>
      </c>
      <c r="N456" t="s">
        <v>9173</v>
      </c>
      <c r="O456" t="s">
        <v>9174</v>
      </c>
      <c r="P456">
        <v>34.064799999999998</v>
      </c>
      <c r="Q456">
        <v>-118.4414</v>
      </c>
      <c r="R456" t="s">
        <v>245</v>
      </c>
      <c r="S456" t="s">
        <v>246</v>
      </c>
      <c r="T456" t="s">
        <v>9175</v>
      </c>
      <c r="V456" t="s">
        <v>9176</v>
      </c>
      <c r="W456">
        <v>902653104</v>
      </c>
      <c r="X456">
        <v>6798</v>
      </c>
      <c r="Y456" t="s">
        <v>659</v>
      </c>
      <c r="Z456" t="s">
        <v>6831</v>
      </c>
      <c r="AA456">
        <v>2020</v>
      </c>
      <c r="AC456">
        <v>0.5</v>
      </c>
      <c r="AD456">
        <v>12</v>
      </c>
      <c r="AF456">
        <v>8</v>
      </c>
      <c r="AG456">
        <v>3</v>
      </c>
      <c r="AI456" t="s">
        <v>9177</v>
      </c>
      <c r="AJ456" s="27">
        <v>1</v>
      </c>
      <c r="AK456">
        <v>8</v>
      </c>
      <c r="AL456" s="27">
        <v>0</v>
      </c>
      <c r="AM456" s="24">
        <v>0</v>
      </c>
      <c r="AN456" s="27">
        <v>0</v>
      </c>
      <c r="AO456" s="24">
        <v>0</v>
      </c>
      <c r="AP456" s="2" t="s">
        <v>9178</v>
      </c>
      <c r="AQ456">
        <v>3</v>
      </c>
      <c r="AS456" t="s">
        <v>9177</v>
      </c>
      <c r="AT456" s="27">
        <v>1</v>
      </c>
      <c r="AU456">
        <v>7</v>
      </c>
      <c r="AV456" s="21">
        <f t="shared" si="28"/>
        <v>87.5</v>
      </c>
      <c r="AW456">
        <v>3</v>
      </c>
      <c r="AY456" t="s">
        <v>9177</v>
      </c>
      <c r="AZ456" s="27">
        <v>1</v>
      </c>
      <c r="BA456">
        <v>7</v>
      </c>
      <c r="BB456" s="21">
        <f t="shared" si="29"/>
        <v>87.5</v>
      </c>
      <c r="BC456">
        <v>3</v>
      </c>
      <c r="BE456" t="s">
        <v>9177</v>
      </c>
      <c r="BF456" s="27">
        <v>1</v>
      </c>
      <c r="BG456">
        <v>12.25</v>
      </c>
      <c r="BI456">
        <v>3</v>
      </c>
      <c r="BK456" t="s">
        <v>9177</v>
      </c>
      <c r="BL456" s="27">
        <v>1</v>
      </c>
      <c r="BM456">
        <v>3</v>
      </c>
      <c r="BO456" t="s">
        <v>9177</v>
      </c>
      <c r="BP456" s="27">
        <v>1</v>
      </c>
      <c r="BQ456">
        <v>2</v>
      </c>
      <c r="BR456" s="21">
        <f t="shared" si="30"/>
        <v>25</v>
      </c>
      <c r="BT456">
        <v>3</v>
      </c>
      <c r="BV456" t="s">
        <v>9177</v>
      </c>
      <c r="BW456" s="27">
        <v>1</v>
      </c>
      <c r="BX456">
        <v>2</v>
      </c>
      <c r="BY456" s="21">
        <f t="shared" si="31"/>
        <v>25</v>
      </c>
      <c r="BZ456">
        <v>2</v>
      </c>
      <c r="CA456">
        <v>3</v>
      </c>
      <c r="CC456" t="s">
        <v>9177</v>
      </c>
      <c r="CD456" s="27">
        <v>0</v>
      </c>
      <c r="CF456" t="s">
        <v>242</v>
      </c>
      <c r="CG456" t="s">
        <v>242</v>
      </c>
      <c r="CI456" s="27">
        <v>1</v>
      </c>
      <c r="CJ456" s="2" t="s">
        <v>9179</v>
      </c>
      <c r="CK456">
        <v>1</v>
      </c>
      <c r="CM456" t="s">
        <v>9180</v>
      </c>
      <c r="CN456" s="27">
        <v>1</v>
      </c>
      <c r="CO456" s="27">
        <v>0.5</v>
      </c>
      <c r="CP456" t="s">
        <v>242</v>
      </c>
      <c r="CQ456">
        <v>90</v>
      </c>
      <c r="CR456" t="s">
        <v>242</v>
      </c>
      <c r="CT456" t="s">
        <v>9181</v>
      </c>
      <c r="CU456" s="27">
        <v>1</v>
      </c>
      <c r="CV456" t="s">
        <v>9182</v>
      </c>
      <c r="CW456">
        <v>1</v>
      </c>
      <c r="CY456" t="s">
        <v>9180</v>
      </c>
      <c r="CZ456" s="27">
        <v>1</v>
      </c>
      <c r="DA456">
        <v>15656</v>
      </c>
      <c r="DB456">
        <v>2</v>
      </c>
      <c r="DD456" s="27">
        <v>1</v>
      </c>
      <c r="DE456">
        <v>34350</v>
      </c>
      <c r="DF456">
        <v>2</v>
      </c>
      <c r="DG456">
        <v>34937</v>
      </c>
      <c r="DH456">
        <v>2</v>
      </c>
      <c r="DI456" t="s">
        <v>242</v>
      </c>
      <c r="DJ456" t="s">
        <v>242</v>
      </c>
      <c r="DL456" s="27">
        <v>0</v>
      </c>
      <c r="DM456" t="s">
        <v>242</v>
      </c>
      <c r="DN456" t="s">
        <v>242</v>
      </c>
      <c r="DP456">
        <v>1</v>
      </c>
      <c r="DR456" t="s">
        <v>9180</v>
      </c>
      <c r="DS456" s="27">
        <v>1</v>
      </c>
      <c r="DT456" t="s">
        <v>9183</v>
      </c>
      <c r="DU456" s="27">
        <v>1</v>
      </c>
      <c r="DV456" t="s">
        <v>9184</v>
      </c>
      <c r="DW456" s="27">
        <v>1</v>
      </c>
      <c r="DX456" t="s">
        <v>9185</v>
      </c>
      <c r="DY456" s="27">
        <v>1</v>
      </c>
      <c r="DZ456" t="s">
        <v>9186</v>
      </c>
      <c r="EA456" s="27">
        <v>1</v>
      </c>
      <c r="EB456" t="s">
        <v>9187</v>
      </c>
      <c r="EC456" s="27">
        <v>1</v>
      </c>
      <c r="ED456" t="s">
        <v>9185</v>
      </c>
      <c r="EE456" s="27">
        <v>1</v>
      </c>
      <c r="EF456" t="s">
        <v>9188</v>
      </c>
      <c r="EG456" s="27">
        <v>1</v>
      </c>
      <c r="EH456" t="s">
        <v>9188</v>
      </c>
      <c r="EI456" s="27">
        <v>1</v>
      </c>
      <c r="EJ456" t="s">
        <v>9189</v>
      </c>
      <c r="EK456" s="27">
        <v>1</v>
      </c>
      <c r="EL456" t="s">
        <v>9190</v>
      </c>
      <c r="EM456">
        <v>1</v>
      </c>
      <c r="EO456" t="s">
        <v>9180</v>
      </c>
      <c r="EP456" s="27">
        <v>0</v>
      </c>
      <c r="EQ456" t="s">
        <v>242</v>
      </c>
      <c r="ER456" t="s">
        <v>242</v>
      </c>
      <c r="EU456" t="s">
        <v>242</v>
      </c>
      <c r="EV456" t="s">
        <v>242</v>
      </c>
      <c r="EX456" s="27">
        <v>0</v>
      </c>
      <c r="EY456" t="s">
        <v>242</v>
      </c>
      <c r="FA456" s="27">
        <v>0</v>
      </c>
      <c r="FB456" t="s">
        <v>242</v>
      </c>
      <c r="FD456" s="27">
        <v>1</v>
      </c>
      <c r="FE456">
        <v>8347.5</v>
      </c>
      <c r="FF456" t="s">
        <v>9191</v>
      </c>
      <c r="FG456" s="27">
        <v>1</v>
      </c>
      <c r="FH456">
        <v>29.169</v>
      </c>
      <c r="FI456" t="s">
        <v>9192</v>
      </c>
      <c r="FJ456">
        <v>1</v>
      </c>
      <c r="FL456" t="s">
        <v>9180</v>
      </c>
      <c r="FM456" s="27">
        <v>1</v>
      </c>
      <c r="FN456">
        <v>19</v>
      </c>
      <c r="FO456">
        <v>57</v>
      </c>
      <c r="FP456">
        <v>24</v>
      </c>
      <c r="FR456" s="27">
        <v>1</v>
      </c>
      <c r="FS456">
        <v>40</v>
      </c>
      <c r="FT456">
        <v>3</v>
      </c>
      <c r="FV456" s="27">
        <v>1</v>
      </c>
      <c r="FW456">
        <v>13</v>
      </c>
      <c r="FX456">
        <v>27</v>
      </c>
      <c r="FY456">
        <v>53</v>
      </c>
      <c r="FZ456" t="s">
        <v>242</v>
      </c>
      <c r="GA456" t="s">
        <v>242</v>
      </c>
      <c r="GB456" t="s">
        <v>242</v>
      </c>
      <c r="GC456" t="s">
        <v>242</v>
      </c>
      <c r="GD456">
        <v>3</v>
      </c>
      <c r="GE456" s="2" t="s">
        <v>9193</v>
      </c>
      <c r="GF456">
        <v>1</v>
      </c>
      <c r="GH456" t="s">
        <v>9180</v>
      </c>
      <c r="GI456" s="27">
        <v>0.5</v>
      </c>
      <c r="GJ456">
        <v>98.5</v>
      </c>
      <c r="GK456" t="s">
        <v>242</v>
      </c>
      <c r="GM456">
        <v>1</v>
      </c>
      <c r="GO456" t="s">
        <v>9180</v>
      </c>
      <c r="GP456" s="27">
        <v>1</v>
      </c>
      <c r="GQ456">
        <v>88</v>
      </c>
      <c r="GR456" t="s">
        <v>9194</v>
      </c>
      <c r="GT456">
        <v>3</v>
      </c>
      <c r="GV456" t="s">
        <v>9195</v>
      </c>
      <c r="GW456" s="27">
        <v>0</v>
      </c>
      <c r="GY456" s="27">
        <v>0</v>
      </c>
      <c r="HA456" t="s">
        <v>242</v>
      </c>
      <c r="HD456" s="27">
        <v>1</v>
      </c>
      <c r="HE456" s="2" t="s">
        <v>9196</v>
      </c>
      <c r="HF456">
        <v>1</v>
      </c>
      <c r="HH456" t="s">
        <v>9180</v>
      </c>
      <c r="HI456">
        <v>0.66666666699999999</v>
      </c>
      <c r="HJ456">
        <v>1</v>
      </c>
      <c r="HK456">
        <v>0.75</v>
      </c>
      <c r="HL456">
        <v>0.66666666699999999</v>
      </c>
      <c r="HM456">
        <v>1</v>
      </c>
      <c r="HN456">
        <v>0</v>
      </c>
      <c r="HO456">
        <v>0.5</v>
      </c>
      <c r="HP456">
        <v>1</v>
      </c>
      <c r="HQ456">
        <v>0.5</v>
      </c>
      <c r="HR456">
        <v>1</v>
      </c>
      <c r="HS456">
        <v>0</v>
      </c>
      <c r="HT456">
        <v>1</v>
      </c>
      <c r="HU456">
        <v>1</v>
      </c>
      <c r="HV456">
        <v>0.80555555599999995</v>
      </c>
      <c r="HW456">
        <v>0.54166666699999999</v>
      </c>
      <c r="HX456">
        <v>0.7</v>
      </c>
      <c r="HY456">
        <v>0.68240740700000002</v>
      </c>
      <c r="HZ456" t="s">
        <v>9176</v>
      </c>
      <c r="IA456" t="s">
        <v>266</v>
      </c>
      <c r="IB456" t="s">
        <v>9175</v>
      </c>
      <c r="IC456">
        <v>1315.895</v>
      </c>
      <c r="ID456">
        <v>1392.549</v>
      </c>
      <c r="IE456">
        <v>1517.2739999999999</v>
      </c>
      <c r="IF456">
        <v>1554.2670000000001</v>
      </c>
      <c r="IG456">
        <v>1315.895</v>
      </c>
    </row>
    <row r="457" spans="1:241" customFormat="1" ht="14" customHeight="1" x14ac:dyDescent="0.2">
      <c r="A457">
        <v>456</v>
      </c>
      <c r="B457">
        <v>496</v>
      </c>
      <c r="C457" s="1">
        <v>44954.702777777777</v>
      </c>
      <c r="D457" s="1">
        <v>44955.662499999999</v>
      </c>
      <c r="E457">
        <v>0</v>
      </c>
      <c r="F457" t="s">
        <v>8499</v>
      </c>
      <c r="G457">
        <v>100</v>
      </c>
      <c r="H457">
        <v>82897</v>
      </c>
      <c r="I457">
        <v>1</v>
      </c>
      <c r="J457" s="1">
        <v>44955.662499999999</v>
      </c>
      <c r="K457" t="s">
        <v>9197</v>
      </c>
      <c r="L457" t="s">
        <v>242</v>
      </c>
      <c r="M457" t="s">
        <v>242</v>
      </c>
      <c r="N457" t="s">
        <v>9198</v>
      </c>
      <c r="O457" t="s">
        <v>9199</v>
      </c>
      <c r="P457">
        <v>34.064799999999998</v>
      </c>
      <c r="Q457">
        <v>-118.4414</v>
      </c>
      <c r="R457" t="s">
        <v>245</v>
      </c>
      <c r="S457" t="s">
        <v>246</v>
      </c>
      <c r="T457" t="s">
        <v>9200</v>
      </c>
      <c r="V457" t="s">
        <v>9201</v>
      </c>
      <c r="W457" t="s">
        <v>9202</v>
      </c>
      <c r="X457">
        <v>6321</v>
      </c>
      <c r="Y457" t="s">
        <v>319</v>
      </c>
      <c r="Z457" t="s">
        <v>2291</v>
      </c>
      <c r="AA457">
        <v>2020</v>
      </c>
      <c r="AC457">
        <v>1</v>
      </c>
      <c r="AD457">
        <v>14</v>
      </c>
      <c r="AF457">
        <v>11</v>
      </c>
      <c r="AG457">
        <v>3</v>
      </c>
      <c r="AI457" t="s">
        <v>9203</v>
      </c>
      <c r="AJ457" s="27">
        <v>1</v>
      </c>
      <c r="AK457">
        <v>11</v>
      </c>
      <c r="AL457" s="27">
        <v>0</v>
      </c>
      <c r="AM457" s="24">
        <v>0</v>
      </c>
      <c r="AN457" s="27">
        <v>1</v>
      </c>
      <c r="AO457">
        <v>8</v>
      </c>
      <c r="AP457" t="s">
        <v>9204</v>
      </c>
      <c r="AQ457">
        <v>3</v>
      </c>
      <c r="AS457" t="s">
        <v>9203</v>
      </c>
      <c r="AT457" s="27">
        <v>1</v>
      </c>
      <c r="AU457">
        <v>10</v>
      </c>
      <c r="AV457" s="21">
        <f t="shared" si="28"/>
        <v>90.909090909090907</v>
      </c>
      <c r="AW457">
        <v>3</v>
      </c>
      <c r="AY457" t="s">
        <v>9203</v>
      </c>
      <c r="AZ457" s="27">
        <v>1</v>
      </c>
      <c r="BA457">
        <v>10</v>
      </c>
      <c r="BB457" s="21">
        <f t="shared" si="29"/>
        <v>90.909090909090907</v>
      </c>
      <c r="BC457">
        <v>3</v>
      </c>
      <c r="BE457" t="s">
        <v>9203</v>
      </c>
      <c r="BF457" s="27">
        <v>1</v>
      </c>
      <c r="BG457">
        <v>6.4</v>
      </c>
      <c r="BI457">
        <v>3</v>
      </c>
      <c r="BK457" t="s">
        <v>9203</v>
      </c>
      <c r="BL457" s="27">
        <v>1</v>
      </c>
      <c r="BM457">
        <v>3</v>
      </c>
      <c r="BO457" t="s">
        <v>9203</v>
      </c>
      <c r="BP457" s="27">
        <v>1</v>
      </c>
      <c r="BQ457">
        <v>4</v>
      </c>
      <c r="BR457" s="21">
        <f t="shared" si="30"/>
        <v>36.363636363636367</v>
      </c>
      <c r="BT457">
        <v>3</v>
      </c>
      <c r="BV457" t="s">
        <v>9203</v>
      </c>
      <c r="BW457" s="27">
        <v>1</v>
      </c>
      <c r="BX457">
        <v>2</v>
      </c>
      <c r="BY457" s="21">
        <f t="shared" si="31"/>
        <v>18.181818181818183</v>
      </c>
      <c r="BZ457">
        <v>2</v>
      </c>
      <c r="CA457">
        <v>3</v>
      </c>
      <c r="CC457" t="s">
        <v>9203</v>
      </c>
      <c r="CD457" s="27">
        <v>0</v>
      </c>
      <c r="CF457" t="s">
        <v>242</v>
      </c>
      <c r="CG457" t="s">
        <v>242</v>
      </c>
      <c r="CI457" s="27">
        <v>1</v>
      </c>
      <c r="CJ457" s="2" t="s">
        <v>9205</v>
      </c>
      <c r="CK457">
        <v>1</v>
      </c>
      <c r="CM457" t="s">
        <v>9206</v>
      </c>
      <c r="CN457" s="27">
        <v>1</v>
      </c>
      <c r="CO457" s="27">
        <v>0.5</v>
      </c>
      <c r="CP457" t="s">
        <v>242</v>
      </c>
      <c r="CQ457">
        <v>100</v>
      </c>
      <c r="CR457" t="s">
        <v>242</v>
      </c>
      <c r="CT457" t="s">
        <v>9207</v>
      </c>
      <c r="CU457" s="27">
        <v>1</v>
      </c>
      <c r="CV457" t="s">
        <v>9208</v>
      </c>
      <c r="CW457">
        <v>1</v>
      </c>
      <c r="CY457" t="s">
        <v>9206</v>
      </c>
      <c r="CZ457" s="27">
        <v>1</v>
      </c>
      <c r="DA457">
        <v>5336</v>
      </c>
      <c r="DB457">
        <v>2</v>
      </c>
      <c r="DD457" s="27">
        <v>1</v>
      </c>
      <c r="DE457">
        <v>17282</v>
      </c>
      <c r="DF457">
        <v>2</v>
      </c>
      <c r="DG457" s="5">
        <v>16932</v>
      </c>
      <c r="DH457">
        <v>2</v>
      </c>
      <c r="DI457" t="s">
        <v>242</v>
      </c>
      <c r="DJ457" t="s">
        <v>242</v>
      </c>
      <c r="DL457" s="27">
        <v>1</v>
      </c>
      <c r="DM457">
        <v>10375</v>
      </c>
      <c r="DN457">
        <v>2</v>
      </c>
      <c r="DP457">
        <v>5</v>
      </c>
      <c r="DQ457" t="s">
        <v>9209</v>
      </c>
      <c r="DS457" s="27">
        <v>0.5</v>
      </c>
      <c r="DT457" t="s">
        <v>9210</v>
      </c>
      <c r="DU457" s="27">
        <v>0.5</v>
      </c>
      <c r="DV457" s="2" t="s">
        <v>9211</v>
      </c>
      <c r="DW457" s="27">
        <v>0.5</v>
      </c>
      <c r="DX457" t="s">
        <v>9212</v>
      </c>
      <c r="DY457" s="27">
        <v>0.5</v>
      </c>
      <c r="DZ457" s="2" t="s">
        <v>9213</v>
      </c>
      <c r="EA457" s="27">
        <v>0</v>
      </c>
      <c r="EC457" s="27">
        <v>1</v>
      </c>
      <c r="ED457" s="2" t="s">
        <v>9214</v>
      </c>
      <c r="EE457" s="27">
        <v>1</v>
      </c>
      <c r="EF457" s="2" t="s">
        <v>9215</v>
      </c>
      <c r="EG457" s="27">
        <v>1</v>
      </c>
      <c r="EH457" s="2" t="s">
        <v>9216</v>
      </c>
      <c r="EI457" s="27">
        <v>0</v>
      </c>
      <c r="EK457" s="27">
        <v>0.5</v>
      </c>
      <c r="EM457">
        <v>1</v>
      </c>
      <c r="EO457" t="s">
        <v>9206</v>
      </c>
      <c r="EP457" s="27">
        <v>0</v>
      </c>
      <c r="EQ457" t="s">
        <v>242</v>
      </c>
      <c r="ER457" t="s">
        <v>242</v>
      </c>
      <c r="EU457" t="s">
        <v>242</v>
      </c>
      <c r="EV457" t="s">
        <v>242</v>
      </c>
      <c r="EX457" s="27">
        <v>0</v>
      </c>
      <c r="EY457" t="s">
        <v>242</v>
      </c>
      <c r="FA457" s="27">
        <v>0</v>
      </c>
      <c r="FB457" t="s">
        <v>242</v>
      </c>
      <c r="FD457" s="27">
        <v>1</v>
      </c>
      <c r="FE457">
        <v>146.76</v>
      </c>
      <c r="FF457" t="s">
        <v>9217</v>
      </c>
      <c r="FG457" s="27">
        <v>0</v>
      </c>
      <c r="FH457" t="s">
        <v>242</v>
      </c>
      <c r="FJ457">
        <v>1</v>
      </c>
      <c r="FL457" t="s">
        <v>9206</v>
      </c>
      <c r="FM457" s="27">
        <v>1</v>
      </c>
      <c r="FN457" t="s">
        <v>242</v>
      </c>
      <c r="FO457" t="s">
        <v>242</v>
      </c>
      <c r="FP457" t="s">
        <v>242</v>
      </c>
      <c r="FQ457" t="s">
        <v>9218</v>
      </c>
      <c r="FR457" s="27">
        <v>1</v>
      </c>
      <c r="FS457">
        <v>66.3</v>
      </c>
      <c r="FT457">
        <v>3</v>
      </c>
      <c r="FV457" s="27">
        <v>0.5</v>
      </c>
      <c r="FW457" t="s">
        <v>242</v>
      </c>
      <c r="FX457" t="s">
        <v>242</v>
      </c>
      <c r="FY457">
        <v>82.8</v>
      </c>
      <c r="FZ457" t="s">
        <v>242</v>
      </c>
      <c r="GA457" t="s">
        <v>242</v>
      </c>
      <c r="GB457" t="s">
        <v>242</v>
      </c>
      <c r="GC457" t="s">
        <v>242</v>
      </c>
      <c r="GD457">
        <v>2</v>
      </c>
      <c r="GE457" t="s">
        <v>9219</v>
      </c>
      <c r="GF457">
        <v>1</v>
      </c>
      <c r="GH457" t="s">
        <v>9206</v>
      </c>
      <c r="GI457" s="27">
        <v>0</v>
      </c>
      <c r="GJ457" t="s">
        <v>242</v>
      </c>
      <c r="GK457" t="s">
        <v>242</v>
      </c>
      <c r="GM457" t="s">
        <v>242</v>
      </c>
      <c r="GP457" s="27">
        <v>1</v>
      </c>
      <c r="GQ457">
        <v>143</v>
      </c>
      <c r="GR457" t="s">
        <v>9220</v>
      </c>
      <c r="GT457">
        <v>3</v>
      </c>
      <c r="GV457" t="s">
        <v>9221</v>
      </c>
      <c r="GW457" s="27">
        <v>0</v>
      </c>
      <c r="GY457" s="27">
        <v>0</v>
      </c>
      <c r="HA457" t="s">
        <v>242</v>
      </c>
      <c r="HD457" s="27">
        <v>1</v>
      </c>
      <c r="HE457" s="2" t="s">
        <v>9222</v>
      </c>
      <c r="HF457">
        <v>1</v>
      </c>
      <c r="HH457" t="s">
        <v>9223</v>
      </c>
      <c r="HI457">
        <v>0.77777777800000003</v>
      </c>
      <c r="HJ457">
        <v>1</v>
      </c>
      <c r="HK457">
        <v>0.75</v>
      </c>
      <c r="HL457">
        <v>1</v>
      </c>
      <c r="HM457">
        <v>0.55000000000000004</v>
      </c>
      <c r="HN457">
        <v>0</v>
      </c>
      <c r="HO457">
        <v>0.25</v>
      </c>
      <c r="HP457">
        <v>0.83333333300000001</v>
      </c>
      <c r="HQ457">
        <v>0</v>
      </c>
      <c r="HR457">
        <v>1</v>
      </c>
      <c r="HS457">
        <v>0</v>
      </c>
      <c r="HT457">
        <v>1</v>
      </c>
      <c r="HU457">
        <v>1</v>
      </c>
      <c r="HV457">
        <v>0.842592593</v>
      </c>
      <c r="HW457">
        <v>0.45</v>
      </c>
      <c r="HX457">
        <v>0.56666666700000001</v>
      </c>
      <c r="HY457">
        <v>0.61975308600000001</v>
      </c>
      <c r="HZ457" t="s">
        <v>9200</v>
      </c>
      <c r="IA457" t="s">
        <v>266</v>
      </c>
      <c r="IB457" t="s">
        <v>9200</v>
      </c>
      <c r="IC457">
        <v>12043.8</v>
      </c>
      <c r="ID457">
        <v>13205.1</v>
      </c>
      <c r="IE457">
        <v>12061.2</v>
      </c>
      <c r="IF457">
        <v>12042.4</v>
      </c>
      <c r="IG457">
        <v>12043.8</v>
      </c>
    </row>
    <row r="458" spans="1:241" customFormat="1" ht="14" customHeight="1" x14ac:dyDescent="0.2">
      <c r="A458">
        <v>457</v>
      </c>
      <c r="B458">
        <v>497</v>
      </c>
      <c r="C458" s="1">
        <v>44956.595138888886</v>
      </c>
      <c r="D458" s="1">
        <v>44956.697916666664</v>
      </c>
      <c r="E458">
        <v>0</v>
      </c>
      <c r="F458" t="s">
        <v>9224</v>
      </c>
      <c r="G458">
        <v>100</v>
      </c>
      <c r="H458">
        <v>8879</v>
      </c>
      <c r="I458">
        <v>1</v>
      </c>
      <c r="J458" s="1">
        <v>44956.697916666664</v>
      </c>
      <c r="K458" t="s">
        <v>9225</v>
      </c>
      <c r="L458" t="s">
        <v>242</v>
      </c>
      <c r="M458" t="s">
        <v>242</v>
      </c>
      <c r="N458" t="s">
        <v>9226</v>
      </c>
      <c r="O458" t="s">
        <v>9227</v>
      </c>
      <c r="P458">
        <v>34.064799999999998</v>
      </c>
      <c r="Q458">
        <v>-118.4414</v>
      </c>
      <c r="R458" t="s">
        <v>245</v>
      </c>
      <c r="S458" t="s">
        <v>246</v>
      </c>
      <c r="T458" t="s">
        <v>9228</v>
      </c>
      <c r="V458" t="s">
        <v>9229</v>
      </c>
      <c r="W458">
        <v>929160109</v>
      </c>
      <c r="X458">
        <v>1400</v>
      </c>
      <c r="Y458" t="s">
        <v>418</v>
      </c>
      <c r="Z458" t="s">
        <v>3184</v>
      </c>
      <c r="AA458">
        <v>2020</v>
      </c>
      <c r="AC458">
        <v>0</v>
      </c>
      <c r="AF458">
        <v>9</v>
      </c>
      <c r="AG458">
        <v>3</v>
      </c>
      <c r="AI458" t="s">
        <v>9230</v>
      </c>
      <c r="AJ458" s="27">
        <v>1</v>
      </c>
      <c r="AK458">
        <v>6</v>
      </c>
      <c r="AL458" s="27">
        <v>1</v>
      </c>
      <c r="AM458">
        <v>2</v>
      </c>
      <c r="AN458" s="27">
        <v>0</v>
      </c>
      <c r="AO458" s="24">
        <v>0</v>
      </c>
      <c r="AP458" t="s">
        <v>9231</v>
      </c>
      <c r="AQ458">
        <v>3</v>
      </c>
      <c r="AS458" t="s">
        <v>9230</v>
      </c>
      <c r="AT458" s="27">
        <v>1</v>
      </c>
      <c r="AU458">
        <v>8</v>
      </c>
      <c r="AV458" s="21">
        <f t="shared" si="28"/>
        <v>88.888888888888886</v>
      </c>
      <c r="AW458">
        <v>3</v>
      </c>
      <c r="AY458" t="s">
        <v>9230</v>
      </c>
      <c r="AZ458" s="27">
        <v>1</v>
      </c>
      <c r="BA458">
        <v>8</v>
      </c>
      <c r="BB458" s="21">
        <f t="shared" si="29"/>
        <v>88.888888888888886</v>
      </c>
      <c r="BC458">
        <v>3</v>
      </c>
      <c r="BE458" t="s">
        <v>9230</v>
      </c>
      <c r="BF458" s="27">
        <v>1</v>
      </c>
      <c r="BG458">
        <v>5.2</v>
      </c>
      <c r="BI458">
        <v>3</v>
      </c>
      <c r="BK458" t="s">
        <v>9230</v>
      </c>
      <c r="BL458" s="27">
        <v>1</v>
      </c>
      <c r="BM458">
        <v>3</v>
      </c>
      <c r="BO458" t="s">
        <v>9230</v>
      </c>
      <c r="BP458" s="27">
        <v>1</v>
      </c>
      <c r="BQ458">
        <v>3</v>
      </c>
      <c r="BR458" s="21">
        <f t="shared" si="30"/>
        <v>33.333333333333329</v>
      </c>
      <c r="BT458">
        <v>3</v>
      </c>
      <c r="BV458" t="s">
        <v>9230</v>
      </c>
      <c r="BW458" s="27">
        <v>1</v>
      </c>
      <c r="BX458">
        <v>4</v>
      </c>
      <c r="BY458" s="21">
        <f t="shared" si="31"/>
        <v>44.444444444444443</v>
      </c>
      <c r="BZ458">
        <v>2</v>
      </c>
      <c r="CA458">
        <v>3</v>
      </c>
      <c r="CC458" t="s">
        <v>9230</v>
      </c>
      <c r="CD458" s="27">
        <v>0</v>
      </c>
      <c r="CF458" t="s">
        <v>242</v>
      </c>
      <c r="CG458" t="s">
        <v>242</v>
      </c>
      <c r="CI458" s="27">
        <v>0</v>
      </c>
      <c r="CK458" t="s">
        <v>242</v>
      </c>
      <c r="CN458" s="27">
        <v>0</v>
      </c>
      <c r="CO458" s="27">
        <v>0</v>
      </c>
      <c r="CP458" t="s">
        <v>242</v>
      </c>
      <c r="CQ458" t="s">
        <v>242</v>
      </c>
      <c r="CR458" t="s">
        <v>242</v>
      </c>
      <c r="CU458" s="27">
        <v>1</v>
      </c>
      <c r="CV458" s="2" t="s">
        <v>9232</v>
      </c>
      <c r="CW458">
        <v>1</v>
      </c>
      <c r="CY458" t="s">
        <v>9233</v>
      </c>
      <c r="CZ458" s="27">
        <v>1</v>
      </c>
      <c r="DA458">
        <v>625905</v>
      </c>
      <c r="DB458">
        <v>2</v>
      </c>
      <c r="DD458" s="27">
        <v>1</v>
      </c>
      <c r="DE458" t="s">
        <v>242</v>
      </c>
      <c r="DF458" t="s">
        <v>242</v>
      </c>
      <c r="DH458" t="s">
        <v>242</v>
      </c>
      <c r="DI458">
        <v>339341</v>
      </c>
      <c r="DJ458">
        <v>2</v>
      </c>
      <c r="DL458" s="27">
        <v>0</v>
      </c>
      <c r="DM458" t="s">
        <v>242</v>
      </c>
      <c r="DN458" t="s">
        <v>242</v>
      </c>
      <c r="DP458">
        <v>1</v>
      </c>
      <c r="DR458" t="s">
        <v>9233</v>
      </c>
      <c r="DS458" s="27">
        <v>0</v>
      </c>
      <c r="DU458" s="27">
        <v>0</v>
      </c>
      <c r="DW458" s="27">
        <v>0.5</v>
      </c>
      <c r="DX458" t="s">
        <v>9234</v>
      </c>
      <c r="DY458" s="27">
        <v>0</v>
      </c>
      <c r="EA458" s="27">
        <v>0</v>
      </c>
      <c r="EC458" s="27">
        <v>0</v>
      </c>
      <c r="EE458" s="27">
        <v>1</v>
      </c>
      <c r="EF458" t="s">
        <v>9235</v>
      </c>
      <c r="EG458" s="27">
        <v>0</v>
      </c>
      <c r="EI458" s="27">
        <v>1</v>
      </c>
      <c r="EJ458" t="s">
        <v>9236</v>
      </c>
      <c r="EK458" s="27">
        <v>0</v>
      </c>
      <c r="EM458">
        <v>1</v>
      </c>
      <c r="EO458" t="s">
        <v>9233</v>
      </c>
      <c r="EP458" s="27">
        <v>0</v>
      </c>
      <c r="EQ458" t="s">
        <v>242</v>
      </c>
      <c r="ER458" t="s">
        <v>242</v>
      </c>
      <c r="EU458" t="s">
        <v>242</v>
      </c>
      <c r="EV458" t="s">
        <v>242</v>
      </c>
      <c r="EX458" s="27">
        <v>0</v>
      </c>
      <c r="EY458" t="s">
        <v>242</v>
      </c>
      <c r="FA458" s="27">
        <v>0</v>
      </c>
      <c r="FB458" t="s">
        <v>242</v>
      </c>
      <c r="FD458" s="27">
        <v>0</v>
      </c>
      <c r="FE458" t="s">
        <v>242</v>
      </c>
      <c r="FG458" s="27">
        <v>0</v>
      </c>
      <c r="FH458" t="s">
        <v>242</v>
      </c>
      <c r="FJ458" t="s">
        <v>242</v>
      </c>
      <c r="FM458" s="27">
        <v>1</v>
      </c>
      <c r="FN458">
        <v>18</v>
      </c>
      <c r="FO458">
        <v>43</v>
      </c>
      <c r="FP458">
        <v>39</v>
      </c>
      <c r="FQ458" t="s">
        <v>9237</v>
      </c>
      <c r="FR458" s="27">
        <v>1</v>
      </c>
      <c r="FS458">
        <v>52.3</v>
      </c>
      <c r="FT458">
        <v>3</v>
      </c>
      <c r="FV458" s="27">
        <v>1</v>
      </c>
      <c r="FW458">
        <v>9.1</v>
      </c>
      <c r="FX458">
        <v>17.600000000000001</v>
      </c>
      <c r="FY458">
        <v>71.3</v>
      </c>
      <c r="FZ458">
        <v>1.1000000000000001</v>
      </c>
      <c r="GA458" t="s">
        <v>242</v>
      </c>
      <c r="GB458" t="s">
        <v>242</v>
      </c>
      <c r="GC458" t="s">
        <v>242</v>
      </c>
      <c r="GD458">
        <v>3</v>
      </c>
      <c r="GF458">
        <v>1</v>
      </c>
      <c r="GH458" t="s">
        <v>9233</v>
      </c>
      <c r="GI458" s="27">
        <v>0</v>
      </c>
      <c r="GJ458" t="s">
        <v>242</v>
      </c>
      <c r="GK458" t="s">
        <v>242</v>
      </c>
      <c r="GM458" t="s">
        <v>242</v>
      </c>
      <c r="GP458" s="27">
        <v>1</v>
      </c>
      <c r="GQ458">
        <v>121</v>
      </c>
      <c r="GR458" t="s">
        <v>9238</v>
      </c>
      <c r="GT458">
        <v>3</v>
      </c>
      <c r="GV458" t="s">
        <v>9239</v>
      </c>
      <c r="GW458" s="27">
        <v>0</v>
      </c>
      <c r="GY458" s="27">
        <v>0</v>
      </c>
      <c r="HA458" t="s">
        <v>242</v>
      </c>
      <c r="HD458" s="27">
        <v>0</v>
      </c>
      <c r="HF458" t="s">
        <v>242</v>
      </c>
      <c r="HI458">
        <v>0.77777777800000003</v>
      </c>
      <c r="HJ458">
        <v>0</v>
      </c>
      <c r="HK458">
        <v>0.5</v>
      </c>
      <c r="HL458">
        <v>0.66666666699999999</v>
      </c>
      <c r="HM458">
        <v>0.25</v>
      </c>
      <c r="HN458">
        <v>0</v>
      </c>
      <c r="HO458">
        <v>0</v>
      </c>
      <c r="HP458">
        <v>1</v>
      </c>
      <c r="HQ458">
        <v>0</v>
      </c>
      <c r="HR458">
        <v>1</v>
      </c>
      <c r="HS458">
        <v>0</v>
      </c>
      <c r="HT458">
        <v>0</v>
      </c>
      <c r="HU458">
        <v>1</v>
      </c>
      <c r="HV458">
        <v>0.42592592600000001</v>
      </c>
      <c r="HW458">
        <v>0.22916666699999999</v>
      </c>
      <c r="HX458">
        <v>0.4</v>
      </c>
      <c r="HY458">
        <v>0.35169753100000001</v>
      </c>
      <c r="HZ458" t="s">
        <v>9240</v>
      </c>
      <c r="IA458" t="s">
        <v>266</v>
      </c>
      <c r="IB458" t="s">
        <v>9228</v>
      </c>
      <c r="IC458">
        <v>4929.1030000000001</v>
      </c>
      <c r="ID458">
        <v>4856.826</v>
      </c>
      <c r="IE458">
        <v>5552.2</v>
      </c>
      <c r="IF458">
        <v>7315.2</v>
      </c>
      <c r="IG458">
        <v>4929.1030000000001</v>
      </c>
    </row>
    <row r="459" spans="1:241" customFormat="1" ht="14" customHeight="1" x14ac:dyDescent="0.2">
      <c r="A459">
        <v>458</v>
      </c>
      <c r="B459">
        <v>498</v>
      </c>
      <c r="C459" s="1">
        <v>44946.744444444441</v>
      </c>
      <c r="D459" s="1">
        <v>44956.703472222223</v>
      </c>
      <c r="E459">
        <v>0</v>
      </c>
      <c r="F459" t="s">
        <v>9224</v>
      </c>
      <c r="G459">
        <v>100</v>
      </c>
      <c r="H459">
        <v>860478</v>
      </c>
      <c r="I459">
        <v>1</v>
      </c>
      <c r="J459" s="1">
        <v>44956.703472222223</v>
      </c>
      <c r="K459" t="s">
        <v>9241</v>
      </c>
      <c r="L459" t="s">
        <v>242</v>
      </c>
      <c r="M459" t="s">
        <v>242</v>
      </c>
      <c r="N459" t="s">
        <v>9242</v>
      </c>
      <c r="O459" t="s">
        <v>9243</v>
      </c>
      <c r="P459">
        <v>34.064799999999998</v>
      </c>
      <c r="Q459">
        <v>-118.4414</v>
      </c>
      <c r="R459" t="s">
        <v>245</v>
      </c>
      <c r="S459" t="s">
        <v>246</v>
      </c>
      <c r="T459" t="s">
        <v>9244</v>
      </c>
      <c r="V459" t="s">
        <v>9245</v>
      </c>
      <c r="W459">
        <v>893641100</v>
      </c>
      <c r="X459">
        <v>3728</v>
      </c>
      <c r="Y459" t="s">
        <v>476</v>
      </c>
      <c r="Z459" t="s">
        <v>2504</v>
      </c>
      <c r="AA459">
        <v>2020</v>
      </c>
      <c r="AC459">
        <v>0</v>
      </c>
      <c r="AF459">
        <v>12</v>
      </c>
      <c r="AG459">
        <v>3</v>
      </c>
      <c r="AI459" t="s">
        <v>9246</v>
      </c>
      <c r="AJ459" s="27">
        <v>1</v>
      </c>
      <c r="AK459">
        <v>3</v>
      </c>
      <c r="AL459" s="27">
        <v>0</v>
      </c>
      <c r="AM459" s="24">
        <v>0</v>
      </c>
      <c r="AN459" s="27">
        <v>0</v>
      </c>
      <c r="AO459" s="24">
        <v>0</v>
      </c>
      <c r="AP459" t="s">
        <v>9247</v>
      </c>
      <c r="AQ459">
        <v>3</v>
      </c>
      <c r="AS459" t="s">
        <v>9246</v>
      </c>
      <c r="AT459" s="27">
        <v>1</v>
      </c>
      <c r="AU459">
        <v>9</v>
      </c>
      <c r="AV459" s="21">
        <f t="shared" si="28"/>
        <v>75</v>
      </c>
      <c r="AW459">
        <v>3</v>
      </c>
      <c r="AY459" t="s">
        <v>9248</v>
      </c>
      <c r="AZ459" s="27">
        <v>1</v>
      </c>
      <c r="BA459">
        <v>10</v>
      </c>
      <c r="BB459" s="21">
        <f t="shared" si="29"/>
        <v>83.333333333333343</v>
      </c>
      <c r="BC459">
        <v>3</v>
      </c>
      <c r="BE459" t="s">
        <v>9246</v>
      </c>
      <c r="BF459" s="27">
        <v>1</v>
      </c>
      <c r="BG459">
        <v>8.58</v>
      </c>
      <c r="BI459">
        <v>3</v>
      </c>
      <c r="BK459" t="s">
        <v>9246</v>
      </c>
      <c r="BL459" s="27">
        <v>1</v>
      </c>
      <c r="BM459">
        <v>3</v>
      </c>
      <c r="BO459" t="s">
        <v>9246</v>
      </c>
      <c r="BP459" s="27">
        <v>1</v>
      </c>
      <c r="BQ459">
        <v>1</v>
      </c>
      <c r="BR459" s="21">
        <f t="shared" si="30"/>
        <v>8.3333333333333321</v>
      </c>
      <c r="BT459">
        <v>3</v>
      </c>
      <c r="BV459" t="s">
        <v>9246</v>
      </c>
      <c r="BW459" s="27">
        <v>1</v>
      </c>
      <c r="BX459">
        <v>1</v>
      </c>
      <c r="BY459" s="21">
        <f t="shared" si="31"/>
        <v>8.3333333333333321</v>
      </c>
      <c r="BZ459">
        <v>1</v>
      </c>
      <c r="CA459">
        <v>3</v>
      </c>
      <c r="CC459" t="s">
        <v>9246</v>
      </c>
      <c r="CD459" s="27">
        <v>0</v>
      </c>
      <c r="CF459" t="s">
        <v>242</v>
      </c>
      <c r="CG459" t="s">
        <v>242</v>
      </c>
      <c r="CI459" s="27">
        <v>0.5</v>
      </c>
      <c r="CK459">
        <v>1</v>
      </c>
      <c r="CN459" s="27">
        <v>0</v>
      </c>
      <c r="CO459" s="27">
        <v>0.5</v>
      </c>
      <c r="CP459" t="s">
        <v>242</v>
      </c>
      <c r="CQ459" t="s">
        <v>242</v>
      </c>
      <c r="CR459" t="s">
        <v>242</v>
      </c>
      <c r="CT459" t="s">
        <v>9249</v>
      </c>
      <c r="CU459" s="27">
        <v>1</v>
      </c>
      <c r="CV459" s="2" t="s">
        <v>9250</v>
      </c>
      <c r="CW459">
        <v>1</v>
      </c>
      <c r="CY459" t="s">
        <v>9251</v>
      </c>
      <c r="CZ459" s="27">
        <v>1</v>
      </c>
      <c r="DA459">
        <v>30746.3</v>
      </c>
      <c r="DB459">
        <v>2</v>
      </c>
      <c r="DC459" t="s">
        <v>9252</v>
      </c>
      <c r="DD459" s="27">
        <v>1</v>
      </c>
      <c r="DE459" t="s">
        <v>242</v>
      </c>
      <c r="DF459" t="s">
        <v>242</v>
      </c>
      <c r="DH459" t="s">
        <v>242</v>
      </c>
      <c r="DI459">
        <v>65749</v>
      </c>
      <c r="DJ459">
        <v>2</v>
      </c>
      <c r="DL459" s="27">
        <v>0</v>
      </c>
      <c r="DM459" t="s">
        <v>242</v>
      </c>
      <c r="DN459" t="s">
        <v>242</v>
      </c>
      <c r="DP459">
        <v>1</v>
      </c>
      <c r="DR459" t="s">
        <v>9251</v>
      </c>
      <c r="DS459" s="27">
        <v>0.5</v>
      </c>
      <c r="DT459" t="s">
        <v>9253</v>
      </c>
      <c r="DU459" s="27">
        <v>1</v>
      </c>
      <c r="DV459" t="s">
        <v>9254</v>
      </c>
      <c r="DW459" s="27">
        <v>0.5</v>
      </c>
      <c r="DY459" s="27">
        <v>0</v>
      </c>
      <c r="EA459" s="27">
        <v>1</v>
      </c>
      <c r="EB459" t="s">
        <v>9255</v>
      </c>
      <c r="EC459" s="27">
        <v>0.5</v>
      </c>
      <c r="ED459" s="2" t="s">
        <v>9256</v>
      </c>
      <c r="EE459" s="27">
        <v>1</v>
      </c>
      <c r="EF459" t="s">
        <v>9257</v>
      </c>
      <c r="EG459" s="27">
        <v>0</v>
      </c>
      <c r="EI459" s="27">
        <v>1</v>
      </c>
      <c r="EJ459" t="s">
        <v>9258</v>
      </c>
      <c r="EK459" s="27">
        <v>0</v>
      </c>
      <c r="EM459">
        <v>1</v>
      </c>
      <c r="EO459" t="s">
        <v>9259</v>
      </c>
      <c r="EP459" s="27">
        <v>0</v>
      </c>
      <c r="EQ459" t="s">
        <v>242</v>
      </c>
      <c r="ER459" t="s">
        <v>242</v>
      </c>
      <c r="EU459" t="s">
        <v>242</v>
      </c>
      <c r="EV459" t="s">
        <v>242</v>
      </c>
      <c r="EX459" s="27">
        <v>0</v>
      </c>
      <c r="EY459" t="s">
        <v>242</v>
      </c>
      <c r="FA459" s="27">
        <v>0</v>
      </c>
      <c r="FB459" t="s">
        <v>242</v>
      </c>
      <c r="FD459" s="27">
        <v>1</v>
      </c>
      <c r="FE459">
        <v>583.88</v>
      </c>
      <c r="FF459" t="s">
        <v>9260</v>
      </c>
      <c r="FG459" s="27">
        <v>0</v>
      </c>
      <c r="FH459" t="s">
        <v>242</v>
      </c>
      <c r="FJ459">
        <v>1</v>
      </c>
      <c r="FL459" t="s">
        <v>9251</v>
      </c>
      <c r="FM459" s="27">
        <v>0</v>
      </c>
      <c r="FN459" t="s">
        <v>242</v>
      </c>
      <c r="FO459" t="s">
        <v>242</v>
      </c>
      <c r="FP459" t="s">
        <v>242</v>
      </c>
      <c r="FR459" s="27">
        <v>0</v>
      </c>
      <c r="FS459" t="s">
        <v>242</v>
      </c>
      <c r="FT459" t="s">
        <v>242</v>
      </c>
      <c r="FV459" s="27">
        <v>0.5</v>
      </c>
      <c r="FW459" t="s">
        <v>242</v>
      </c>
      <c r="FX459" t="s">
        <v>242</v>
      </c>
      <c r="FY459" t="s">
        <v>242</v>
      </c>
      <c r="FZ459" t="s">
        <v>242</v>
      </c>
      <c r="GA459" t="s">
        <v>242</v>
      </c>
      <c r="GB459" t="s">
        <v>242</v>
      </c>
      <c r="GC459" t="s">
        <v>242</v>
      </c>
      <c r="GD459">
        <v>3</v>
      </c>
      <c r="GE459" s="2" t="s">
        <v>9261</v>
      </c>
      <c r="GF459">
        <v>1</v>
      </c>
      <c r="GH459" t="s">
        <v>9259</v>
      </c>
      <c r="GI459" s="27">
        <v>0</v>
      </c>
      <c r="GJ459" t="s">
        <v>242</v>
      </c>
      <c r="GK459" t="s">
        <v>242</v>
      </c>
      <c r="GM459" t="s">
        <v>242</v>
      </c>
      <c r="GP459" s="27">
        <v>1</v>
      </c>
      <c r="GQ459">
        <v>423</v>
      </c>
      <c r="GR459" t="s">
        <v>9262</v>
      </c>
      <c r="GT459">
        <v>3</v>
      </c>
      <c r="GV459" t="s">
        <v>9263</v>
      </c>
      <c r="GW459" s="27">
        <v>0</v>
      </c>
      <c r="GY459" s="27">
        <v>0</v>
      </c>
      <c r="HA459" t="s">
        <v>242</v>
      </c>
      <c r="HD459" s="27">
        <v>1</v>
      </c>
      <c r="HE459" s="2" t="s">
        <v>9264</v>
      </c>
      <c r="HF459">
        <v>1</v>
      </c>
      <c r="HH459" t="s">
        <v>9251</v>
      </c>
      <c r="HI459">
        <v>0.66666666699999999</v>
      </c>
      <c r="HJ459">
        <v>0.5</v>
      </c>
      <c r="HK459">
        <v>0.75</v>
      </c>
      <c r="HL459">
        <v>0.66666666699999999</v>
      </c>
      <c r="HM459">
        <v>0.55000000000000004</v>
      </c>
      <c r="HN459">
        <v>0</v>
      </c>
      <c r="HO459">
        <v>0.25</v>
      </c>
      <c r="HP459">
        <v>0.16666666699999999</v>
      </c>
      <c r="HQ459">
        <v>0</v>
      </c>
      <c r="HR459">
        <v>1</v>
      </c>
      <c r="HS459">
        <v>0</v>
      </c>
      <c r="HT459">
        <v>1</v>
      </c>
      <c r="HU459">
        <v>1</v>
      </c>
      <c r="HV459">
        <v>0.63888888899999996</v>
      </c>
      <c r="HW459">
        <v>0.366666667</v>
      </c>
      <c r="HX459">
        <v>0.43333333299999999</v>
      </c>
      <c r="HY459">
        <v>0.47962962999999997</v>
      </c>
      <c r="HZ459" t="s">
        <v>9265</v>
      </c>
      <c r="IA459" t="s">
        <v>266</v>
      </c>
      <c r="IB459" t="s">
        <v>9244</v>
      </c>
      <c r="IC459">
        <v>5223.2030000000004</v>
      </c>
      <c r="ID459">
        <v>5103</v>
      </c>
      <c r="IE459">
        <v>4798</v>
      </c>
      <c r="IF459">
        <v>5429</v>
      </c>
      <c r="IG459">
        <v>5223.2030000000004</v>
      </c>
    </row>
    <row r="460" spans="1:241" customFormat="1" ht="14" customHeight="1" x14ac:dyDescent="0.2">
      <c r="A460">
        <v>459</v>
      </c>
      <c r="B460">
        <v>499</v>
      </c>
      <c r="C460" s="1">
        <v>44957.538888888892</v>
      </c>
      <c r="D460" s="1">
        <v>44957.540972222225</v>
      </c>
      <c r="E460">
        <v>0</v>
      </c>
      <c r="F460" t="s">
        <v>240</v>
      </c>
      <c r="G460">
        <v>100</v>
      </c>
      <c r="H460">
        <v>215</v>
      </c>
      <c r="I460">
        <v>1</v>
      </c>
      <c r="J460" s="1">
        <v>44957.541666666664</v>
      </c>
      <c r="K460" t="s">
        <v>9266</v>
      </c>
      <c r="L460" t="s">
        <v>242</v>
      </c>
      <c r="M460" t="s">
        <v>242</v>
      </c>
      <c r="N460" t="s">
        <v>9267</v>
      </c>
      <c r="O460" t="s">
        <v>9268</v>
      </c>
      <c r="P460">
        <v>34.029000000000003</v>
      </c>
      <c r="Q460">
        <v>-118.40049999999999</v>
      </c>
      <c r="R460" t="s">
        <v>245</v>
      </c>
      <c r="S460" t="s">
        <v>246</v>
      </c>
      <c r="T460" t="s">
        <v>9269</v>
      </c>
      <c r="V460" t="s">
        <v>9270</v>
      </c>
      <c r="W460">
        <v>833034101</v>
      </c>
      <c r="X460">
        <v>3420</v>
      </c>
      <c r="Y460" t="s">
        <v>476</v>
      </c>
      <c r="Z460" t="s">
        <v>2265</v>
      </c>
      <c r="AA460">
        <v>2020</v>
      </c>
      <c r="AC460">
        <v>0</v>
      </c>
      <c r="AF460">
        <v>10</v>
      </c>
      <c r="AG460">
        <v>3</v>
      </c>
      <c r="AI460" t="s">
        <v>9271</v>
      </c>
      <c r="AJ460" s="27">
        <v>1</v>
      </c>
      <c r="AK460">
        <v>10</v>
      </c>
      <c r="AL460" s="27">
        <v>0</v>
      </c>
      <c r="AM460" s="24">
        <v>0</v>
      </c>
      <c r="AN460" s="27">
        <v>0</v>
      </c>
      <c r="AO460" s="24">
        <v>0</v>
      </c>
      <c r="AQ460">
        <v>3</v>
      </c>
      <c r="AS460" t="s">
        <v>9272</v>
      </c>
      <c r="AT460" s="27">
        <v>1</v>
      </c>
      <c r="AU460">
        <v>9</v>
      </c>
      <c r="AV460" s="21">
        <f t="shared" si="28"/>
        <v>90</v>
      </c>
      <c r="AW460">
        <v>3</v>
      </c>
      <c r="AY460" t="s">
        <v>9273</v>
      </c>
      <c r="AZ460" s="27">
        <v>1</v>
      </c>
      <c r="BA460">
        <v>9</v>
      </c>
      <c r="BB460" s="21">
        <f t="shared" si="29"/>
        <v>90</v>
      </c>
      <c r="BC460">
        <v>3</v>
      </c>
      <c r="BE460" t="s">
        <v>9274</v>
      </c>
      <c r="BF460" s="27">
        <v>1</v>
      </c>
      <c r="BG460">
        <v>10.4</v>
      </c>
      <c r="BI460">
        <v>3</v>
      </c>
      <c r="BK460" t="s">
        <v>9272</v>
      </c>
      <c r="BL460" s="27">
        <v>1</v>
      </c>
      <c r="BM460">
        <v>3</v>
      </c>
      <c r="BO460" t="s">
        <v>9272</v>
      </c>
      <c r="BP460" s="27">
        <v>1</v>
      </c>
      <c r="BQ460">
        <v>2</v>
      </c>
      <c r="BR460" s="21">
        <f t="shared" si="30"/>
        <v>20</v>
      </c>
      <c r="BT460">
        <v>3</v>
      </c>
      <c r="BV460" t="s">
        <v>9272</v>
      </c>
      <c r="BW460" s="27">
        <v>1</v>
      </c>
      <c r="BX460">
        <v>1</v>
      </c>
      <c r="BY460" s="21">
        <f t="shared" si="31"/>
        <v>10</v>
      </c>
      <c r="BZ460">
        <v>2</v>
      </c>
      <c r="CA460">
        <v>3</v>
      </c>
      <c r="CC460" t="s">
        <v>9273</v>
      </c>
      <c r="CD460" s="27">
        <v>0</v>
      </c>
      <c r="CF460" t="s">
        <v>242</v>
      </c>
      <c r="CG460" t="s">
        <v>242</v>
      </c>
      <c r="CI460" s="27">
        <v>0.5</v>
      </c>
      <c r="CJ460" s="2" t="s">
        <v>9275</v>
      </c>
      <c r="CK460">
        <v>5</v>
      </c>
      <c r="CL460" t="s">
        <v>9276</v>
      </c>
      <c r="CM460" t="s">
        <v>9277</v>
      </c>
      <c r="CN460" s="27">
        <v>0</v>
      </c>
      <c r="CO460" s="27">
        <v>0</v>
      </c>
      <c r="CP460" t="s">
        <v>242</v>
      </c>
      <c r="CQ460" t="s">
        <v>242</v>
      </c>
      <c r="CR460" t="s">
        <v>242</v>
      </c>
      <c r="CU460" s="27">
        <v>0</v>
      </c>
      <c r="CW460" t="s">
        <v>242</v>
      </c>
      <c r="CZ460" s="27">
        <v>0</v>
      </c>
      <c r="DA460" t="s">
        <v>242</v>
      </c>
      <c r="DB460" t="s">
        <v>242</v>
      </c>
      <c r="DD460" s="27">
        <v>0</v>
      </c>
      <c r="DE460" t="s">
        <v>242</v>
      </c>
      <c r="DF460" t="s">
        <v>242</v>
      </c>
      <c r="DH460" t="s">
        <v>242</v>
      </c>
      <c r="DI460" t="s">
        <v>242</v>
      </c>
      <c r="DJ460" t="s">
        <v>242</v>
      </c>
      <c r="DL460" s="27">
        <v>0</v>
      </c>
      <c r="DM460" t="s">
        <v>242</v>
      </c>
      <c r="DN460" t="s">
        <v>242</v>
      </c>
      <c r="DP460" t="s">
        <v>242</v>
      </c>
      <c r="DS460" s="27">
        <v>0</v>
      </c>
      <c r="DU460" s="27">
        <v>0</v>
      </c>
      <c r="DW460" s="27">
        <v>0</v>
      </c>
      <c r="DY460" s="27">
        <v>0.5</v>
      </c>
      <c r="DZ460" s="2" t="s">
        <v>9278</v>
      </c>
      <c r="EA460" s="27">
        <v>0</v>
      </c>
      <c r="EC460" s="27">
        <v>0</v>
      </c>
      <c r="EE460" s="27">
        <v>0</v>
      </c>
      <c r="EG460" s="27">
        <v>0</v>
      </c>
      <c r="EI460" s="27">
        <v>0</v>
      </c>
      <c r="EK460" s="27">
        <v>0</v>
      </c>
      <c r="EM460" t="s">
        <v>242</v>
      </c>
      <c r="EP460" s="27">
        <v>0</v>
      </c>
      <c r="EQ460" t="s">
        <v>242</v>
      </c>
      <c r="ER460" t="s">
        <v>242</v>
      </c>
      <c r="EU460" t="s">
        <v>242</v>
      </c>
      <c r="EV460" t="s">
        <v>242</v>
      </c>
      <c r="EX460" s="27">
        <v>0</v>
      </c>
      <c r="EY460" t="s">
        <v>242</v>
      </c>
      <c r="FA460" s="27">
        <v>0</v>
      </c>
      <c r="FB460" t="s">
        <v>242</v>
      </c>
      <c r="FD460" s="27">
        <v>0</v>
      </c>
      <c r="FE460" t="s">
        <v>242</v>
      </c>
      <c r="FG460" s="27">
        <v>0</v>
      </c>
      <c r="FH460" t="s">
        <v>242</v>
      </c>
      <c r="FJ460" t="s">
        <v>242</v>
      </c>
      <c r="FM460" s="27">
        <v>0</v>
      </c>
      <c r="FN460" t="s">
        <v>242</v>
      </c>
      <c r="FO460" t="s">
        <v>242</v>
      </c>
      <c r="FP460" t="s">
        <v>242</v>
      </c>
      <c r="FR460" s="27">
        <v>0</v>
      </c>
      <c r="FS460" t="s">
        <v>242</v>
      </c>
      <c r="FT460" t="s">
        <v>242</v>
      </c>
      <c r="FV460" s="27">
        <v>0</v>
      </c>
      <c r="FW460" t="s">
        <v>242</v>
      </c>
      <c r="FX460" t="s">
        <v>242</v>
      </c>
      <c r="FY460" t="s">
        <v>242</v>
      </c>
      <c r="FZ460" t="s">
        <v>242</v>
      </c>
      <c r="GA460" t="s">
        <v>242</v>
      </c>
      <c r="GB460" t="s">
        <v>242</v>
      </c>
      <c r="GC460" t="s">
        <v>242</v>
      </c>
      <c r="GD460" t="s">
        <v>242</v>
      </c>
      <c r="GF460" t="s">
        <v>242</v>
      </c>
      <c r="GI460" s="27">
        <v>0</v>
      </c>
      <c r="GJ460" t="s">
        <v>242</v>
      </c>
      <c r="GK460" t="s">
        <v>242</v>
      </c>
      <c r="GM460" t="s">
        <v>242</v>
      </c>
      <c r="GP460" s="27">
        <v>1</v>
      </c>
      <c r="GQ460">
        <v>124.5</v>
      </c>
      <c r="GR460" t="s">
        <v>9279</v>
      </c>
      <c r="GT460">
        <v>3</v>
      </c>
      <c r="GV460" t="s">
        <v>9280</v>
      </c>
      <c r="GW460" s="27">
        <v>0</v>
      </c>
      <c r="GY460" s="27">
        <v>0</v>
      </c>
      <c r="HA460" t="s">
        <v>242</v>
      </c>
      <c r="HD460" s="27">
        <v>0</v>
      </c>
      <c r="HF460" t="s">
        <v>242</v>
      </c>
      <c r="HI460">
        <v>0.66666666699999999</v>
      </c>
      <c r="HJ460">
        <v>0.5</v>
      </c>
      <c r="HK460">
        <v>0</v>
      </c>
      <c r="HL460">
        <v>0</v>
      </c>
      <c r="HM460">
        <v>0.05</v>
      </c>
      <c r="HN460">
        <v>0</v>
      </c>
      <c r="HO460">
        <v>0</v>
      </c>
      <c r="HP460">
        <v>0</v>
      </c>
      <c r="HQ460">
        <v>0</v>
      </c>
      <c r="HR460">
        <v>1</v>
      </c>
      <c r="HS460">
        <v>0</v>
      </c>
      <c r="HT460">
        <v>0</v>
      </c>
      <c r="HU460">
        <v>1</v>
      </c>
      <c r="HV460">
        <v>0.38888888900000002</v>
      </c>
      <c r="HW460">
        <v>1.2500000000000001E-2</v>
      </c>
      <c r="HX460">
        <v>0.2</v>
      </c>
      <c r="HY460">
        <v>0.20046296299999999</v>
      </c>
      <c r="HZ460" t="s">
        <v>9281</v>
      </c>
      <c r="IA460" t="s">
        <v>266</v>
      </c>
      <c r="IB460" t="s">
        <v>9269</v>
      </c>
      <c r="IC460">
        <v>4067.7</v>
      </c>
      <c r="ID460">
        <v>3942.2</v>
      </c>
      <c r="IE460">
        <v>4601.7</v>
      </c>
      <c r="IF460">
        <v>4842.5</v>
      </c>
      <c r="IG460">
        <v>4067.7</v>
      </c>
    </row>
    <row r="461" spans="1:241" customFormat="1" ht="14" customHeight="1" x14ac:dyDescent="0.2">
      <c r="A461">
        <v>460</v>
      </c>
      <c r="B461">
        <v>500</v>
      </c>
      <c r="C461" s="1">
        <v>44951.663194444445</v>
      </c>
      <c r="D461" s="1">
        <v>44958.98541666667</v>
      </c>
      <c r="E461">
        <v>0</v>
      </c>
      <c r="F461" t="s">
        <v>2969</v>
      </c>
      <c r="G461">
        <v>100</v>
      </c>
      <c r="H461">
        <v>632663</v>
      </c>
      <c r="I461">
        <v>1</v>
      </c>
      <c r="J461" s="1">
        <v>44958.98541666667</v>
      </c>
      <c r="K461" t="s">
        <v>9282</v>
      </c>
      <c r="L461" t="s">
        <v>242</v>
      </c>
      <c r="M461" t="s">
        <v>242</v>
      </c>
      <c r="N461" t="s">
        <v>9283</v>
      </c>
      <c r="O461" t="s">
        <v>9284</v>
      </c>
      <c r="P461">
        <v>34.064799999999998</v>
      </c>
      <c r="Q461">
        <v>-118.4414</v>
      </c>
      <c r="R461" t="s">
        <v>245</v>
      </c>
      <c r="S461" t="s">
        <v>246</v>
      </c>
      <c r="T461" t="s">
        <v>9285</v>
      </c>
      <c r="U461" s="24">
        <v>352915</v>
      </c>
      <c r="V461" t="s">
        <v>9286</v>
      </c>
      <c r="W461">
        <v>913903100</v>
      </c>
      <c r="X461">
        <v>8062</v>
      </c>
      <c r="Y461" t="s">
        <v>350</v>
      </c>
      <c r="Z461" t="s">
        <v>9287</v>
      </c>
      <c r="AA461">
        <v>2021</v>
      </c>
      <c r="AB461">
        <v>2021</v>
      </c>
      <c r="AC461">
        <v>0</v>
      </c>
      <c r="AF461">
        <v>7</v>
      </c>
      <c r="AG461">
        <v>3</v>
      </c>
      <c r="AI461" t="s">
        <v>9288</v>
      </c>
      <c r="AJ461" s="27">
        <v>1</v>
      </c>
      <c r="AK461">
        <v>2</v>
      </c>
      <c r="AL461" s="27">
        <v>0</v>
      </c>
      <c r="AM461" s="24">
        <v>0</v>
      </c>
      <c r="AN461" s="27">
        <v>0</v>
      </c>
      <c r="AO461" s="24">
        <v>0</v>
      </c>
      <c r="AQ461">
        <v>3</v>
      </c>
      <c r="AS461" t="s">
        <v>9288</v>
      </c>
      <c r="AT461" s="44">
        <v>1</v>
      </c>
      <c r="AU461" s="24">
        <v>6</v>
      </c>
      <c r="AV461" s="21">
        <f>AU461/AF461*100</f>
        <v>85.714285714285708</v>
      </c>
      <c r="AW461" t="s">
        <v>242</v>
      </c>
      <c r="AZ461" s="27">
        <v>1</v>
      </c>
      <c r="BA461">
        <v>4</v>
      </c>
      <c r="BB461" s="21">
        <f t="shared" si="29"/>
        <v>57.142857142857139</v>
      </c>
      <c r="BC461">
        <v>3</v>
      </c>
      <c r="BE461" t="s">
        <v>9288</v>
      </c>
      <c r="BF461" s="27">
        <v>1</v>
      </c>
      <c r="BG461">
        <v>10.8</v>
      </c>
      <c r="BI461">
        <v>3</v>
      </c>
      <c r="BK461" t="s">
        <v>9288</v>
      </c>
      <c r="BL461" s="27">
        <v>1</v>
      </c>
      <c r="BM461">
        <v>3</v>
      </c>
      <c r="BO461" t="s">
        <v>9288</v>
      </c>
      <c r="BP461" s="27">
        <v>1</v>
      </c>
      <c r="BQ461">
        <v>2</v>
      </c>
      <c r="BR461" s="21">
        <f t="shared" si="30"/>
        <v>28.571428571428569</v>
      </c>
      <c r="BT461">
        <v>3</v>
      </c>
      <c r="BV461" t="s">
        <v>9288</v>
      </c>
      <c r="BW461" s="27">
        <v>0</v>
      </c>
      <c r="BX461" s="24" t="s">
        <v>242</v>
      </c>
      <c r="BY461" s="21" t="s">
        <v>242</v>
      </c>
      <c r="BZ461" t="s">
        <v>242</v>
      </c>
      <c r="CA461" t="s">
        <v>242</v>
      </c>
      <c r="CD461" s="27">
        <v>0</v>
      </c>
      <c r="CF461" t="s">
        <v>242</v>
      </c>
      <c r="CG461" t="s">
        <v>242</v>
      </c>
      <c r="CI461" s="27">
        <v>0</v>
      </c>
      <c r="CK461" t="s">
        <v>242</v>
      </c>
      <c r="CN461" s="27">
        <v>0</v>
      </c>
      <c r="CO461" s="27">
        <v>0</v>
      </c>
      <c r="CP461" t="s">
        <v>242</v>
      </c>
      <c r="CQ461" t="s">
        <v>242</v>
      </c>
      <c r="CR461" t="s">
        <v>242</v>
      </c>
      <c r="CU461" s="27">
        <v>0</v>
      </c>
      <c r="CW461" t="s">
        <v>242</v>
      </c>
      <c r="CZ461" s="27">
        <v>0</v>
      </c>
      <c r="DA461" t="s">
        <v>242</v>
      </c>
      <c r="DB461" t="s">
        <v>242</v>
      </c>
      <c r="DD461" s="27">
        <v>0</v>
      </c>
      <c r="DE461" t="s">
        <v>242</v>
      </c>
      <c r="DF461" t="s">
        <v>242</v>
      </c>
      <c r="DH461" t="s">
        <v>242</v>
      </c>
      <c r="DI461" t="s">
        <v>242</v>
      </c>
      <c r="DJ461" t="s">
        <v>242</v>
      </c>
      <c r="DL461" s="27">
        <v>0</v>
      </c>
      <c r="DM461" t="s">
        <v>242</v>
      </c>
      <c r="DN461" t="s">
        <v>242</v>
      </c>
      <c r="DP461" t="s">
        <v>242</v>
      </c>
      <c r="DS461" s="27">
        <v>0</v>
      </c>
      <c r="DU461" s="27">
        <v>0</v>
      </c>
      <c r="DW461" s="27">
        <v>0</v>
      </c>
      <c r="DY461" s="27">
        <v>0</v>
      </c>
      <c r="EA461" s="27">
        <v>0</v>
      </c>
      <c r="EC461" s="27">
        <v>0</v>
      </c>
      <c r="EE461" s="27">
        <v>0</v>
      </c>
      <c r="EG461" s="27">
        <v>0</v>
      </c>
      <c r="EI461" s="27">
        <v>0</v>
      </c>
      <c r="EK461" s="27">
        <v>0</v>
      </c>
      <c r="EM461" t="s">
        <v>242</v>
      </c>
      <c r="EP461" s="27">
        <v>0</v>
      </c>
      <c r="EQ461" t="s">
        <v>242</v>
      </c>
      <c r="ER461" t="s">
        <v>242</v>
      </c>
      <c r="EU461" t="s">
        <v>242</v>
      </c>
      <c r="EV461" t="s">
        <v>242</v>
      </c>
      <c r="EX461" s="27">
        <v>0</v>
      </c>
      <c r="EY461" t="s">
        <v>242</v>
      </c>
      <c r="FA461" s="27">
        <v>0</v>
      </c>
      <c r="FB461" t="s">
        <v>242</v>
      </c>
      <c r="FD461" s="27">
        <v>0</v>
      </c>
      <c r="FE461" t="s">
        <v>242</v>
      </c>
      <c r="FG461" s="27">
        <v>0</v>
      </c>
      <c r="FH461" t="s">
        <v>242</v>
      </c>
      <c r="FJ461" t="s">
        <v>242</v>
      </c>
      <c r="FM461" s="27">
        <v>0</v>
      </c>
      <c r="FN461" t="s">
        <v>242</v>
      </c>
      <c r="FO461" t="s">
        <v>242</v>
      </c>
      <c r="FP461" t="s">
        <v>242</v>
      </c>
      <c r="FR461" s="27">
        <v>0</v>
      </c>
      <c r="FS461" t="s">
        <v>242</v>
      </c>
      <c r="FT461" t="s">
        <v>242</v>
      </c>
      <c r="FV461" s="27">
        <v>0</v>
      </c>
      <c r="FW461" t="s">
        <v>242</v>
      </c>
      <c r="FX461" t="s">
        <v>242</v>
      </c>
      <c r="FY461" t="s">
        <v>242</v>
      </c>
      <c r="FZ461" t="s">
        <v>242</v>
      </c>
      <c r="GA461" t="s">
        <v>242</v>
      </c>
      <c r="GB461" t="s">
        <v>242</v>
      </c>
      <c r="GC461" t="s">
        <v>242</v>
      </c>
      <c r="GD461" t="s">
        <v>242</v>
      </c>
      <c r="GF461" t="s">
        <v>242</v>
      </c>
      <c r="GI461" s="27">
        <v>0</v>
      </c>
      <c r="GJ461" t="s">
        <v>242</v>
      </c>
      <c r="GK461" t="s">
        <v>242</v>
      </c>
      <c r="GM461" t="s">
        <v>242</v>
      </c>
      <c r="GP461" s="27">
        <v>1</v>
      </c>
      <c r="GQ461">
        <v>305</v>
      </c>
      <c r="GR461" t="s">
        <v>9289</v>
      </c>
      <c r="GT461">
        <v>3</v>
      </c>
      <c r="GV461" t="s">
        <v>9290</v>
      </c>
      <c r="GW461" s="27">
        <v>0</v>
      </c>
      <c r="GY461" s="27">
        <v>0</v>
      </c>
      <c r="HA461" t="s">
        <v>242</v>
      </c>
      <c r="HD461" s="27">
        <v>0</v>
      </c>
      <c r="HF461" t="s">
        <v>242</v>
      </c>
      <c r="HI461">
        <v>0.44444444399999999</v>
      </c>
      <c r="HJ461">
        <v>0</v>
      </c>
      <c r="HK461">
        <v>0</v>
      </c>
      <c r="HL461">
        <v>0</v>
      </c>
      <c r="HM461">
        <v>0</v>
      </c>
      <c r="HN461">
        <v>0</v>
      </c>
      <c r="HO461">
        <v>0</v>
      </c>
      <c r="HP461">
        <v>0</v>
      </c>
      <c r="HQ461">
        <v>0</v>
      </c>
      <c r="HR461">
        <v>1</v>
      </c>
      <c r="HS461">
        <v>0</v>
      </c>
      <c r="HT461">
        <v>0</v>
      </c>
      <c r="HU461">
        <v>1</v>
      </c>
      <c r="HV461">
        <v>0.14814814800000001</v>
      </c>
      <c r="HW461">
        <v>0</v>
      </c>
      <c r="HX461">
        <v>0.2</v>
      </c>
      <c r="HY461">
        <v>0.11604938300000001</v>
      </c>
      <c r="HZ461" t="s">
        <v>9291</v>
      </c>
      <c r="IA461" t="s">
        <v>266</v>
      </c>
      <c r="IB461" t="s">
        <v>9285</v>
      </c>
      <c r="IC461">
        <v>11378.259</v>
      </c>
      <c r="ID461">
        <v>11145.897000000001</v>
      </c>
      <c r="IE461">
        <v>12642.117</v>
      </c>
      <c r="IF461">
        <v>13399.37</v>
      </c>
      <c r="IG461">
        <v>11378.259</v>
      </c>
    </row>
    <row r="462" spans="1:241" customFormat="1" ht="14" customHeight="1" x14ac:dyDescent="0.2">
      <c r="A462">
        <v>461</v>
      </c>
      <c r="B462">
        <v>501</v>
      </c>
      <c r="C462" s="1">
        <v>44958.986111111109</v>
      </c>
      <c r="D462" s="1">
        <v>44959.027083333334</v>
      </c>
      <c r="E462">
        <v>0</v>
      </c>
      <c r="F462" t="s">
        <v>2969</v>
      </c>
      <c r="G462">
        <v>100</v>
      </c>
      <c r="H462">
        <v>3567</v>
      </c>
      <c r="I462">
        <v>1</v>
      </c>
      <c r="J462" s="1">
        <v>44959.027083333334</v>
      </c>
      <c r="K462" t="s">
        <v>9292</v>
      </c>
      <c r="L462" t="s">
        <v>242</v>
      </c>
      <c r="M462" t="s">
        <v>242</v>
      </c>
      <c r="N462" t="s">
        <v>9293</v>
      </c>
      <c r="O462" t="s">
        <v>9294</v>
      </c>
      <c r="P462">
        <v>34.064799999999998</v>
      </c>
      <c r="Q462">
        <v>-118.4414</v>
      </c>
      <c r="R462" t="s">
        <v>245</v>
      </c>
      <c r="S462" t="s">
        <v>246</v>
      </c>
      <c r="T462" t="s">
        <v>9295</v>
      </c>
      <c r="V462" t="s">
        <v>9296</v>
      </c>
      <c r="W462">
        <v>929042109</v>
      </c>
      <c r="X462">
        <v>6798</v>
      </c>
      <c r="Y462" t="s">
        <v>659</v>
      </c>
      <c r="Z462" t="s">
        <v>8746</v>
      </c>
      <c r="AA462">
        <v>2020</v>
      </c>
      <c r="AC462">
        <v>1</v>
      </c>
      <c r="AD462">
        <v>7</v>
      </c>
      <c r="AF462">
        <v>10</v>
      </c>
      <c r="AG462">
        <v>3</v>
      </c>
      <c r="AI462" t="s">
        <v>9297</v>
      </c>
      <c r="AJ462" s="27">
        <v>1</v>
      </c>
      <c r="AK462">
        <v>10</v>
      </c>
      <c r="AL462" s="27">
        <v>1</v>
      </c>
      <c r="AM462">
        <v>5</v>
      </c>
      <c r="AN462" s="27">
        <v>0</v>
      </c>
      <c r="AO462" s="24">
        <v>0</v>
      </c>
      <c r="AP462" s="2" t="s">
        <v>9298</v>
      </c>
      <c r="AQ462">
        <v>3</v>
      </c>
      <c r="AS462" t="s">
        <v>9297</v>
      </c>
      <c r="AT462" s="27">
        <v>1</v>
      </c>
      <c r="AU462">
        <v>1</v>
      </c>
      <c r="AV462" s="21">
        <f t="shared" si="28"/>
        <v>10</v>
      </c>
      <c r="AW462">
        <v>3</v>
      </c>
      <c r="AY462" t="s">
        <v>9297</v>
      </c>
      <c r="AZ462" s="27">
        <v>1</v>
      </c>
      <c r="BA462">
        <v>9</v>
      </c>
      <c r="BB462" s="21">
        <f t="shared" si="29"/>
        <v>90</v>
      </c>
      <c r="BC462">
        <v>3</v>
      </c>
      <c r="BE462" t="s">
        <v>9297</v>
      </c>
      <c r="BF462" s="27">
        <v>1</v>
      </c>
      <c r="BG462">
        <v>21.1</v>
      </c>
      <c r="BI462">
        <v>3</v>
      </c>
      <c r="BK462" t="s">
        <v>9297</v>
      </c>
      <c r="BL462" s="27">
        <v>1</v>
      </c>
      <c r="BM462">
        <v>3</v>
      </c>
      <c r="BO462" t="s">
        <v>9297</v>
      </c>
      <c r="BP462" s="27">
        <v>1</v>
      </c>
      <c r="BQ462">
        <v>3</v>
      </c>
      <c r="BR462" s="21">
        <f t="shared" si="30"/>
        <v>30</v>
      </c>
      <c r="BT462">
        <v>3</v>
      </c>
      <c r="BV462" t="s">
        <v>9297</v>
      </c>
      <c r="BW462" s="27">
        <v>1</v>
      </c>
      <c r="BX462">
        <v>3</v>
      </c>
      <c r="BY462" s="21">
        <f t="shared" si="31"/>
        <v>30</v>
      </c>
      <c r="BZ462">
        <v>2</v>
      </c>
      <c r="CA462">
        <v>3</v>
      </c>
      <c r="CC462" t="s">
        <v>9297</v>
      </c>
      <c r="CD462" s="27">
        <v>0</v>
      </c>
      <c r="CF462" t="s">
        <v>242</v>
      </c>
      <c r="CG462" t="s">
        <v>242</v>
      </c>
      <c r="CI462" s="27">
        <v>1</v>
      </c>
      <c r="CJ462" t="s">
        <v>9299</v>
      </c>
      <c r="CK462">
        <v>1</v>
      </c>
      <c r="CM462" t="s">
        <v>9300</v>
      </c>
      <c r="CN462" s="27">
        <v>1</v>
      </c>
      <c r="CO462" s="27">
        <v>0</v>
      </c>
      <c r="CP462" t="s">
        <v>242</v>
      </c>
      <c r="CQ462" t="s">
        <v>242</v>
      </c>
      <c r="CR462" t="s">
        <v>242</v>
      </c>
      <c r="CU462" s="27">
        <v>1</v>
      </c>
      <c r="CV462" t="s">
        <v>9301</v>
      </c>
      <c r="CW462">
        <v>1</v>
      </c>
      <c r="CY462" t="s">
        <v>9300</v>
      </c>
      <c r="CZ462" s="27">
        <v>1</v>
      </c>
      <c r="DA462">
        <v>29190</v>
      </c>
      <c r="DB462">
        <v>2</v>
      </c>
      <c r="DD462" s="27">
        <v>1</v>
      </c>
      <c r="DE462" t="s">
        <v>242</v>
      </c>
      <c r="DF462" t="s">
        <v>242</v>
      </c>
      <c r="DH462" t="s">
        <v>242</v>
      </c>
      <c r="DI462">
        <v>133997</v>
      </c>
      <c r="DJ462">
        <v>2</v>
      </c>
      <c r="DL462" s="27">
        <v>1</v>
      </c>
      <c r="DM462">
        <v>42997</v>
      </c>
      <c r="DN462">
        <v>2</v>
      </c>
      <c r="DP462">
        <v>1</v>
      </c>
      <c r="DR462" t="s">
        <v>9300</v>
      </c>
      <c r="DS462" s="27">
        <v>1</v>
      </c>
      <c r="DT462" t="s">
        <v>9302</v>
      </c>
      <c r="DU462" s="27">
        <v>0.5</v>
      </c>
      <c r="DV462" t="s">
        <v>9302</v>
      </c>
      <c r="DW462" s="27">
        <v>1</v>
      </c>
      <c r="DX462" t="s">
        <v>9303</v>
      </c>
      <c r="DY462" s="27">
        <v>0.5</v>
      </c>
      <c r="DZ462" t="s">
        <v>9304</v>
      </c>
      <c r="EA462" s="27">
        <v>1</v>
      </c>
      <c r="EB462" t="s">
        <v>9305</v>
      </c>
      <c r="EC462" s="27">
        <v>1</v>
      </c>
      <c r="ED462" t="s">
        <v>9306</v>
      </c>
      <c r="EE462" s="27">
        <v>1</v>
      </c>
      <c r="EF462" t="s">
        <v>9307</v>
      </c>
      <c r="EG462" s="27">
        <v>1</v>
      </c>
      <c r="EH462" t="s">
        <v>9308</v>
      </c>
      <c r="EI462" s="27">
        <v>1</v>
      </c>
      <c r="EJ462" t="s">
        <v>9309</v>
      </c>
      <c r="EK462" s="27">
        <v>1</v>
      </c>
      <c r="EL462" t="s">
        <v>9310</v>
      </c>
      <c r="EM462">
        <v>1</v>
      </c>
      <c r="EO462" t="s">
        <v>9300</v>
      </c>
      <c r="EP462" s="27">
        <v>0</v>
      </c>
      <c r="EQ462" t="s">
        <v>242</v>
      </c>
      <c r="ER462" t="s">
        <v>242</v>
      </c>
      <c r="EU462" t="s">
        <v>242</v>
      </c>
      <c r="EV462" t="s">
        <v>242</v>
      </c>
      <c r="EX462" s="27">
        <v>0</v>
      </c>
      <c r="EY462" t="s">
        <v>242</v>
      </c>
      <c r="FA462" s="27">
        <v>0</v>
      </c>
      <c r="FB462" t="s">
        <v>242</v>
      </c>
      <c r="FD462" s="27">
        <v>1</v>
      </c>
      <c r="FE462">
        <v>3378.0349999999999</v>
      </c>
      <c r="FF462" t="s">
        <v>9311</v>
      </c>
      <c r="FG462" s="27">
        <v>0</v>
      </c>
      <c r="FH462" t="s">
        <v>242</v>
      </c>
      <c r="FJ462">
        <v>1</v>
      </c>
      <c r="FL462" t="s">
        <v>9300</v>
      </c>
      <c r="FM462" s="27">
        <v>1</v>
      </c>
      <c r="FN462">
        <v>16.8</v>
      </c>
      <c r="FO462">
        <v>50.2</v>
      </c>
      <c r="FP462">
        <v>32.9</v>
      </c>
      <c r="FR462" s="27">
        <v>1</v>
      </c>
      <c r="FS462">
        <v>54</v>
      </c>
      <c r="FT462">
        <v>3</v>
      </c>
      <c r="FV462" s="27">
        <v>0.5</v>
      </c>
      <c r="FW462" t="s">
        <v>242</v>
      </c>
      <c r="FX462" t="s">
        <v>242</v>
      </c>
      <c r="FY462" t="s">
        <v>242</v>
      </c>
      <c r="FZ462" t="s">
        <v>242</v>
      </c>
      <c r="GA462" t="s">
        <v>242</v>
      </c>
      <c r="GB462" t="s">
        <v>242</v>
      </c>
      <c r="GC462" t="s">
        <v>242</v>
      </c>
      <c r="GD462">
        <v>3</v>
      </c>
      <c r="GE462" t="s">
        <v>9312</v>
      </c>
      <c r="GF462">
        <v>1</v>
      </c>
      <c r="GH462" t="s">
        <v>9300</v>
      </c>
      <c r="GI462" s="27">
        <v>0</v>
      </c>
      <c r="GJ462" t="s">
        <v>242</v>
      </c>
      <c r="GK462" t="s">
        <v>242</v>
      </c>
      <c r="GM462" t="s">
        <v>242</v>
      </c>
      <c r="GP462" s="27">
        <v>1</v>
      </c>
      <c r="GQ462">
        <v>182.6</v>
      </c>
      <c r="GR462" t="s">
        <v>9313</v>
      </c>
      <c r="GT462">
        <v>3</v>
      </c>
      <c r="GV462" t="s">
        <v>9314</v>
      </c>
      <c r="GW462" s="27">
        <v>0</v>
      </c>
      <c r="GY462" s="27">
        <v>0</v>
      </c>
      <c r="HA462" t="s">
        <v>242</v>
      </c>
      <c r="HD462" s="27">
        <v>1</v>
      </c>
      <c r="HE462" s="2" t="s">
        <v>9315</v>
      </c>
      <c r="HF462">
        <v>1</v>
      </c>
      <c r="HH462" t="s">
        <v>9300</v>
      </c>
      <c r="HI462">
        <v>0.77777777800000003</v>
      </c>
      <c r="HJ462">
        <v>1</v>
      </c>
      <c r="HK462">
        <v>0.5</v>
      </c>
      <c r="HL462">
        <v>1</v>
      </c>
      <c r="HM462">
        <v>0.9</v>
      </c>
      <c r="HN462">
        <v>0</v>
      </c>
      <c r="HO462">
        <v>0.25</v>
      </c>
      <c r="HP462">
        <v>0.83333333300000001</v>
      </c>
      <c r="HQ462">
        <v>0</v>
      </c>
      <c r="HR462">
        <v>1</v>
      </c>
      <c r="HS462">
        <v>0</v>
      </c>
      <c r="HT462">
        <v>1</v>
      </c>
      <c r="HU462">
        <v>1</v>
      </c>
      <c r="HV462">
        <v>0.75925925900000002</v>
      </c>
      <c r="HW462">
        <v>0.53749999999999998</v>
      </c>
      <c r="HX462">
        <v>0.56666666700000001</v>
      </c>
      <c r="HY462">
        <v>0.62114197500000001</v>
      </c>
      <c r="HZ462" t="s">
        <v>9295</v>
      </c>
      <c r="IA462" t="s">
        <v>266</v>
      </c>
      <c r="IB462" t="s">
        <v>9295</v>
      </c>
      <c r="IC462">
        <v>5421.7089999999998</v>
      </c>
      <c r="ID462">
        <v>1409.201</v>
      </c>
      <c r="IE462">
        <v>1834.3420000000001</v>
      </c>
      <c r="IF462">
        <v>1472.1469999999999</v>
      </c>
      <c r="IG462">
        <v>5421.7089999999998</v>
      </c>
    </row>
    <row r="463" spans="1:241" customFormat="1" ht="14" customHeight="1" x14ac:dyDescent="0.2">
      <c r="A463">
        <v>462</v>
      </c>
      <c r="B463">
        <v>502</v>
      </c>
      <c r="C463" s="1">
        <v>44960.59097222222</v>
      </c>
      <c r="D463" s="1">
        <v>44960.629166666666</v>
      </c>
      <c r="E463">
        <v>0</v>
      </c>
      <c r="F463" t="s">
        <v>9316</v>
      </c>
      <c r="G463">
        <v>100</v>
      </c>
      <c r="H463">
        <v>3268</v>
      </c>
      <c r="I463">
        <v>1</v>
      </c>
      <c r="J463" s="1">
        <v>44960.629166666666</v>
      </c>
      <c r="K463" t="s">
        <v>9317</v>
      </c>
      <c r="L463" t="s">
        <v>242</v>
      </c>
      <c r="M463" t="s">
        <v>242</v>
      </c>
      <c r="N463" t="s">
        <v>9318</v>
      </c>
      <c r="O463" t="s">
        <v>9319</v>
      </c>
      <c r="P463">
        <v>34.064799999999998</v>
      </c>
      <c r="Q463">
        <v>-118.4414</v>
      </c>
      <c r="R463" t="s">
        <v>245</v>
      </c>
      <c r="S463" t="s">
        <v>246</v>
      </c>
      <c r="T463" t="s">
        <v>9320</v>
      </c>
      <c r="V463" t="s">
        <v>9321</v>
      </c>
      <c r="W463" s="3">
        <v>9.23E+106</v>
      </c>
      <c r="X463">
        <v>7371</v>
      </c>
      <c r="Y463" t="s">
        <v>297</v>
      </c>
      <c r="Z463" t="s">
        <v>445</v>
      </c>
      <c r="AA463">
        <v>2020</v>
      </c>
      <c r="AC463">
        <v>0</v>
      </c>
      <c r="AF463">
        <v>8</v>
      </c>
      <c r="AG463">
        <v>1</v>
      </c>
      <c r="AI463" t="s">
        <v>9322</v>
      </c>
      <c r="AJ463" s="27">
        <v>1</v>
      </c>
      <c r="AK463">
        <v>4</v>
      </c>
      <c r="AL463" s="27">
        <v>0</v>
      </c>
      <c r="AM463" s="24">
        <v>0</v>
      </c>
      <c r="AN463" s="27">
        <v>0</v>
      </c>
      <c r="AO463" s="24">
        <v>0</v>
      </c>
      <c r="AP463" t="s">
        <v>9323</v>
      </c>
      <c r="AQ463">
        <v>3</v>
      </c>
      <c r="AS463" t="s">
        <v>9322</v>
      </c>
      <c r="AT463" s="27">
        <v>1</v>
      </c>
      <c r="AU463">
        <v>1</v>
      </c>
      <c r="AV463" s="21">
        <f t="shared" si="28"/>
        <v>12.5</v>
      </c>
      <c r="AW463">
        <v>3</v>
      </c>
      <c r="AY463" t="s">
        <v>9322</v>
      </c>
      <c r="AZ463" s="27">
        <v>1</v>
      </c>
      <c r="BA463">
        <v>7</v>
      </c>
      <c r="BB463" s="21">
        <f t="shared" si="29"/>
        <v>87.5</v>
      </c>
      <c r="BC463">
        <v>3</v>
      </c>
      <c r="BE463" t="s">
        <v>9322</v>
      </c>
      <c r="BF463" s="27" t="s">
        <v>242</v>
      </c>
      <c r="BI463" t="s">
        <v>242</v>
      </c>
      <c r="BL463" s="27">
        <v>1</v>
      </c>
      <c r="BM463">
        <v>3</v>
      </c>
      <c r="BO463" t="s">
        <v>9322</v>
      </c>
      <c r="BP463" s="27">
        <v>1</v>
      </c>
      <c r="BQ463">
        <v>2</v>
      </c>
      <c r="BR463" s="21">
        <f t="shared" si="30"/>
        <v>25</v>
      </c>
      <c r="BT463">
        <v>3</v>
      </c>
      <c r="BV463" t="s">
        <v>9322</v>
      </c>
      <c r="BW463" s="27">
        <v>0</v>
      </c>
      <c r="BX463" s="24" t="s">
        <v>242</v>
      </c>
      <c r="BY463" s="21" t="s">
        <v>242</v>
      </c>
      <c r="BZ463" t="s">
        <v>242</v>
      </c>
      <c r="CA463" t="s">
        <v>242</v>
      </c>
      <c r="CD463" s="27">
        <v>0</v>
      </c>
      <c r="CF463" t="s">
        <v>242</v>
      </c>
      <c r="CG463" t="s">
        <v>242</v>
      </c>
      <c r="CI463" s="27">
        <v>1</v>
      </c>
      <c r="CJ463" s="2" t="s">
        <v>9324</v>
      </c>
      <c r="CK463">
        <v>3</v>
      </c>
      <c r="CM463" t="s">
        <v>9322</v>
      </c>
      <c r="CN463" s="27">
        <v>0</v>
      </c>
      <c r="CO463" s="27">
        <v>0</v>
      </c>
      <c r="CP463" t="s">
        <v>242</v>
      </c>
      <c r="CQ463" t="s">
        <v>242</v>
      </c>
      <c r="CR463" t="s">
        <v>242</v>
      </c>
      <c r="CU463" s="27">
        <v>1</v>
      </c>
      <c r="CV463" t="s">
        <v>9325</v>
      </c>
      <c r="CW463">
        <v>3</v>
      </c>
      <c r="CY463" t="s">
        <v>9322</v>
      </c>
      <c r="CZ463" s="27">
        <v>0</v>
      </c>
      <c r="DA463" t="s">
        <v>242</v>
      </c>
      <c r="DB463" t="s">
        <v>242</v>
      </c>
      <c r="DD463" s="27">
        <v>0</v>
      </c>
      <c r="DE463" t="s">
        <v>242</v>
      </c>
      <c r="DF463" t="s">
        <v>242</v>
      </c>
      <c r="DH463" t="s">
        <v>242</v>
      </c>
      <c r="DI463" t="s">
        <v>242</v>
      </c>
      <c r="DJ463" t="s">
        <v>242</v>
      </c>
      <c r="DL463" s="27">
        <v>0</v>
      </c>
      <c r="DM463" t="s">
        <v>242</v>
      </c>
      <c r="DN463" t="s">
        <v>242</v>
      </c>
      <c r="DP463" t="s">
        <v>242</v>
      </c>
      <c r="DS463" s="27">
        <v>0</v>
      </c>
      <c r="DU463" s="27">
        <v>0</v>
      </c>
      <c r="DW463" s="27">
        <v>0</v>
      </c>
      <c r="DY463" s="27">
        <v>0</v>
      </c>
      <c r="EA463" s="27">
        <v>0</v>
      </c>
      <c r="EC463" s="27">
        <v>0</v>
      </c>
      <c r="EE463" s="27">
        <v>0</v>
      </c>
      <c r="EG463" s="27">
        <v>0</v>
      </c>
      <c r="EI463" s="27">
        <v>0</v>
      </c>
      <c r="EK463" s="27">
        <v>0</v>
      </c>
      <c r="EM463" t="s">
        <v>242</v>
      </c>
      <c r="EP463" s="27">
        <v>0</v>
      </c>
      <c r="EQ463" t="s">
        <v>242</v>
      </c>
      <c r="ER463" t="s">
        <v>242</v>
      </c>
      <c r="EU463" t="s">
        <v>242</v>
      </c>
      <c r="EV463" t="s">
        <v>242</v>
      </c>
      <c r="EX463" s="27">
        <v>0</v>
      </c>
      <c r="EY463" t="s">
        <v>242</v>
      </c>
      <c r="FA463" s="27">
        <v>0</v>
      </c>
      <c r="FB463" t="s">
        <v>242</v>
      </c>
      <c r="FD463" s="27">
        <v>0</v>
      </c>
      <c r="FE463" t="s">
        <v>242</v>
      </c>
      <c r="FG463" s="27">
        <v>0</v>
      </c>
      <c r="FH463" t="s">
        <v>242</v>
      </c>
      <c r="FJ463" t="s">
        <v>242</v>
      </c>
      <c r="FM463" s="27">
        <v>0</v>
      </c>
      <c r="FN463" t="s">
        <v>242</v>
      </c>
      <c r="FO463" t="s">
        <v>242</v>
      </c>
      <c r="FP463" t="s">
        <v>242</v>
      </c>
      <c r="FR463" s="27">
        <v>0</v>
      </c>
      <c r="FS463" t="s">
        <v>242</v>
      </c>
      <c r="FT463" t="s">
        <v>242</v>
      </c>
      <c r="FV463" s="27">
        <v>0</v>
      </c>
      <c r="FW463" t="s">
        <v>242</v>
      </c>
      <c r="FX463" t="s">
        <v>242</v>
      </c>
      <c r="FY463" t="s">
        <v>242</v>
      </c>
      <c r="FZ463" t="s">
        <v>242</v>
      </c>
      <c r="GA463" t="s">
        <v>242</v>
      </c>
      <c r="GB463" t="s">
        <v>242</v>
      </c>
      <c r="GC463" t="s">
        <v>242</v>
      </c>
      <c r="GD463" t="s">
        <v>242</v>
      </c>
      <c r="GF463" t="s">
        <v>242</v>
      </c>
      <c r="GI463" s="27">
        <v>0</v>
      </c>
      <c r="GJ463" t="s">
        <v>242</v>
      </c>
      <c r="GK463" t="s">
        <v>242</v>
      </c>
      <c r="GM463" t="s">
        <v>242</v>
      </c>
      <c r="GP463" s="27">
        <v>1</v>
      </c>
      <c r="GQ463">
        <v>52</v>
      </c>
      <c r="GR463" t="s">
        <v>9326</v>
      </c>
      <c r="GT463">
        <v>1</v>
      </c>
      <c r="GV463" t="s">
        <v>9327</v>
      </c>
      <c r="GW463" s="27">
        <v>0</v>
      </c>
      <c r="GY463" s="27">
        <v>0</v>
      </c>
      <c r="HA463" t="s">
        <v>242</v>
      </c>
      <c r="HD463" s="27">
        <v>1</v>
      </c>
      <c r="HE463" s="2" t="s">
        <v>9328</v>
      </c>
      <c r="HF463">
        <v>3</v>
      </c>
      <c r="HH463" t="s">
        <v>9322</v>
      </c>
      <c r="HI463">
        <v>0.5</v>
      </c>
      <c r="HJ463">
        <v>1</v>
      </c>
      <c r="HK463">
        <v>0.5</v>
      </c>
      <c r="HL463">
        <v>0</v>
      </c>
      <c r="HM463">
        <v>0</v>
      </c>
      <c r="HN463">
        <v>0</v>
      </c>
      <c r="HO463">
        <v>0</v>
      </c>
      <c r="HP463">
        <v>0</v>
      </c>
      <c r="HQ463">
        <v>0</v>
      </c>
      <c r="HR463">
        <v>1</v>
      </c>
      <c r="HS463">
        <v>0</v>
      </c>
      <c r="HT463">
        <v>1</v>
      </c>
      <c r="HU463">
        <v>1</v>
      </c>
      <c r="HV463">
        <v>0.66666666699999999</v>
      </c>
      <c r="HW463">
        <v>0</v>
      </c>
      <c r="HX463">
        <v>0.4</v>
      </c>
      <c r="HY463">
        <v>0.35555555599999999</v>
      </c>
      <c r="HZ463" t="s">
        <v>9329</v>
      </c>
      <c r="IA463" t="s">
        <v>266</v>
      </c>
      <c r="IB463" t="s">
        <v>9320</v>
      </c>
      <c r="IC463">
        <v>1231.6610000000001</v>
      </c>
      <c r="ID463">
        <v>1265.0519999999999</v>
      </c>
      <c r="IE463">
        <v>1327.576</v>
      </c>
      <c r="IF463">
        <v>1424.9</v>
      </c>
      <c r="IG463">
        <v>1231.6610000000001</v>
      </c>
    </row>
    <row r="464" spans="1:241" customFormat="1" ht="14" customHeight="1" x14ac:dyDescent="0.2">
      <c r="A464">
        <v>463</v>
      </c>
      <c r="B464">
        <v>503</v>
      </c>
      <c r="C464" s="1">
        <v>44960.629861111112</v>
      </c>
      <c r="D464" s="1">
        <v>44960.760416666664</v>
      </c>
      <c r="E464">
        <v>0</v>
      </c>
      <c r="F464" t="s">
        <v>9316</v>
      </c>
      <c r="G464">
        <v>100</v>
      </c>
      <c r="H464">
        <v>11305</v>
      </c>
      <c r="I464">
        <v>1</v>
      </c>
      <c r="J464" s="1">
        <v>44960.760416666664</v>
      </c>
      <c r="K464" t="s">
        <v>9330</v>
      </c>
      <c r="L464" t="s">
        <v>242</v>
      </c>
      <c r="M464" t="s">
        <v>242</v>
      </c>
      <c r="N464" t="s">
        <v>9331</v>
      </c>
      <c r="O464" t="s">
        <v>9332</v>
      </c>
      <c r="P464">
        <v>34.064799999999998</v>
      </c>
      <c r="Q464">
        <v>-118.4414</v>
      </c>
      <c r="R464" t="s">
        <v>245</v>
      </c>
      <c r="S464" t="s">
        <v>246</v>
      </c>
      <c r="T464" t="s">
        <v>9333</v>
      </c>
      <c r="V464" t="s">
        <v>9334</v>
      </c>
      <c r="W464" t="s">
        <v>9335</v>
      </c>
      <c r="X464">
        <v>6798</v>
      </c>
      <c r="Y464" t="s">
        <v>659</v>
      </c>
      <c r="Z464" t="s">
        <v>9336</v>
      </c>
      <c r="AA464">
        <v>2020</v>
      </c>
      <c r="AC464">
        <v>0</v>
      </c>
      <c r="AF464">
        <v>10</v>
      </c>
      <c r="AG464">
        <v>3</v>
      </c>
      <c r="AI464" t="s">
        <v>9337</v>
      </c>
      <c r="AJ464" s="27">
        <v>1</v>
      </c>
      <c r="AK464">
        <v>9</v>
      </c>
      <c r="AL464" s="27">
        <v>0</v>
      </c>
      <c r="AM464" s="24">
        <v>0</v>
      </c>
      <c r="AN464" s="27">
        <v>0</v>
      </c>
      <c r="AO464" s="24">
        <v>0</v>
      </c>
      <c r="AP464" t="s">
        <v>9338</v>
      </c>
      <c r="AQ464">
        <v>3</v>
      </c>
      <c r="AS464" t="s">
        <v>9337</v>
      </c>
      <c r="AT464" s="27">
        <v>1</v>
      </c>
      <c r="AU464">
        <v>9</v>
      </c>
      <c r="AV464" s="21">
        <f t="shared" si="28"/>
        <v>90</v>
      </c>
      <c r="AW464">
        <v>3</v>
      </c>
      <c r="AY464" t="s">
        <v>9337</v>
      </c>
      <c r="AZ464" s="27">
        <v>1</v>
      </c>
      <c r="BA464">
        <v>9</v>
      </c>
      <c r="BB464" s="21">
        <f t="shared" si="29"/>
        <v>90</v>
      </c>
      <c r="BC464">
        <v>3</v>
      </c>
      <c r="BE464" t="s">
        <v>9337</v>
      </c>
      <c r="BF464" s="27">
        <v>1</v>
      </c>
      <c r="BG464">
        <v>9.6999999999999993</v>
      </c>
      <c r="BI464">
        <v>3</v>
      </c>
      <c r="BK464" t="s">
        <v>9337</v>
      </c>
      <c r="BL464" s="27">
        <v>1</v>
      </c>
      <c r="BM464">
        <v>3</v>
      </c>
      <c r="BO464" t="s">
        <v>9337</v>
      </c>
      <c r="BP464" s="27">
        <v>1</v>
      </c>
      <c r="BQ464">
        <v>3</v>
      </c>
      <c r="BR464" s="21">
        <f t="shared" si="30"/>
        <v>30</v>
      </c>
      <c r="BT464">
        <v>3</v>
      </c>
      <c r="BV464" t="s">
        <v>9337</v>
      </c>
      <c r="BW464" s="27">
        <v>0</v>
      </c>
      <c r="BX464" s="24" t="s">
        <v>242</v>
      </c>
      <c r="BY464" s="21" t="s">
        <v>242</v>
      </c>
      <c r="BZ464" t="s">
        <v>242</v>
      </c>
      <c r="CA464" t="s">
        <v>242</v>
      </c>
      <c r="CD464" s="27">
        <v>0</v>
      </c>
      <c r="CF464" t="s">
        <v>242</v>
      </c>
      <c r="CG464" t="s">
        <v>242</v>
      </c>
      <c r="CI464" s="27">
        <v>1</v>
      </c>
      <c r="CJ464" s="2" t="s">
        <v>9339</v>
      </c>
      <c r="CK464">
        <v>3</v>
      </c>
      <c r="CM464" t="s">
        <v>9337</v>
      </c>
      <c r="CN464" s="27">
        <v>1</v>
      </c>
      <c r="CO464" s="27">
        <v>0</v>
      </c>
      <c r="CP464" t="s">
        <v>242</v>
      </c>
      <c r="CQ464" t="s">
        <v>242</v>
      </c>
      <c r="CR464" t="s">
        <v>242</v>
      </c>
      <c r="CU464" s="27">
        <v>0.5</v>
      </c>
      <c r="CV464" s="2" t="s">
        <v>9340</v>
      </c>
      <c r="CW464">
        <v>3</v>
      </c>
      <c r="CY464" t="s">
        <v>9337</v>
      </c>
      <c r="CZ464" s="27">
        <v>1</v>
      </c>
      <c r="DA464">
        <v>106691</v>
      </c>
      <c r="DB464">
        <v>2</v>
      </c>
      <c r="DD464" s="27">
        <v>1</v>
      </c>
      <c r="DE464" t="s">
        <v>242</v>
      </c>
      <c r="DF464" t="s">
        <v>242</v>
      </c>
      <c r="DG464" s="5">
        <v>254333</v>
      </c>
      <c r="DH464">
        <v>2</v>
      </c>
      <c r="DI464" t="s">
        <v>242</v>
      </c>
      <c r="DJ464" t="s">
        <v>242</v>
      </c>
      <c r="DL464" s="27">
        <v>1</v>
      </c>
      <c r="DM464">
        <v>432055</v>
      </c>
      <c r="DN464">
        <v>2</v>
      </c>
      <c r="DP464">
        <v>5</v>
      </c>
      <c r="DQ464" t="s">
        <v>9341</v>
      </c>
      <c r="DR464" t="s">
        <v>9342</v>
      </c>
      <c r="DS464" s="27">
        <v>1</v>
      </c>
      <c r="DT464" t="s">
        <v>9343</v>
      </c>
      <c r="DU464" s="27">
        <v>1</v>
      </c>
      <c r="DV464" t="s">
        <v>9343</v>
      </c>
      <c r="DW464" s="27">
        <v>1</v>
      </c>
      <c r="DX464" t="s">
        <v>9344</v>
      </c>
      <c r="DY464" s="27">
        <v>1</v>
      </c>
      <c r="DZ464" t="s">
        <v>9345</v>
      </c>
      <c r="EA464" s="27">
        <v>0</v>
      </c>
      <c r="EC464" s="27">
        <v>1</v>
      </c>
      <c r="ED464" t="s">
        <v>9346</v>
      </c>
      <c r="EE464" s="27">
        <v>1</v>
      </c>
      <c r="EF464" t="s">
        <v>9347</v>
      </c>
      <c r="EG464" s="27">
        <v>1</v>
      </c>
      <c r="EH464" t="s">
        <v>9348</v>
      </c>
      <c r="EI464" s="27">
        <v>1</v>
      </c>
      <c r="EJ464" t="s">
        <v>9349</v>
      </c>
      <c r="EK464" s="27">
        <v>1</v>
      </c>
      <c r="EL464" t="s">
        <v>9347</v>
      </c>
      <c r="EM464">
        <v>1</v>
      </c>
      <c r="EO464" t="s">
        <v>9350</v>
      </c>
      <c r="EP464" s="27">
        <v>0</v>
      </c>
      <c r="EQ464" t="s">
        <v>242</v>
      </c>
      <c r="ER464" t="s">
        <v>242</v>
      </c>
      <c r="EU464" t="s">
        <v>242</v>
      </c>
      <c r="EV464" t="s">
        <v>242</v>
      </c>
      <c r="EX464" s="27">
        <v>0</v>
      </c>
      <c r="EY464" t="s">
        <v>242</v>
      </c>
      <c r="FA464" s="27">
        <v>0</v>
      </c>
      <c r="FB464" t="s">
        <v>242</v>
      </c>
      <c r="FD464" s="27">
        <v>1</v>
      </c>
      <c r="FE464">
        <v>9032.2669999999998</v>
      </c>
      <c r="FF464" s="5">
        <v>9032267</v>
      </c>
      <c r="FG464" s="27">
        <v>0</v>
      </c>
      <c r="FH464" t="s">
        <v>242</v>
      </c>
      <c r="FJ464">
        <v>5</v>
      </c>
      <c r="FK464" t="s">
        <v>9351</v>
      </c>
      <c r="FL464" t="s">
        <v>9342</v>
      </c>
      <c r="FM464" s="27">
        <v>0</v>
      </c>
      <c r="FN464" t="s">
        <v>242</v>
      </c>
      <c r="FO464" t="s">
        <v>242</v>
      </c>
      <c r="FP464" t="s">
        <v>242</v>
      </c>
      <c r="FR464" s="27">
        <v>1</v>
      </c>
      <c r="FS464">
        <v>48</v>
      </c>
      <c r="FT464">
        <v>3</v>
      </c>
      <c r="FV464" s="27">
        <v>0</v>
      </c>
      <c r="FW464" t="s">
        <v>242</v>
      </c>
      <c r="FX464" t="s">
        <v>242</v>
      </c>
      <c r="FY464" t="s">
        <v>242</v>
      </c>
      <c r="FZ464" t="s">
        <v>242</v>
      </c>
      <c r="GA464" t="s">
        <v>242</v>
      </c>
      <c r="GB464" t="s">
        <v>242</v>
      </c>
      <c r="GC464" t="s">
        <v>242</v>
      </c>
      <c r="GD464" t="s">
        <v>242</v>
      </c>
      <c r="GF464">
        <v>3</v>
      </c>
      <c r="GH464" t="s">
        <v>9337</v>
      </c>
      <c r="GI464" s="27">
        <v>0</v>
      </c>
      <c r="GJ464" t="s">
        <v>242</v>
      </c>
      <c r="GK464" t="s">
        <v>242</v>
      </c>
      <c r="GM464" t="s">
        <v>242</v>
      </c>
      <c r="GP464" s="27">
        <v>1</v>
      </c>
      <c r="GQ464">
        <v>127</v>
      </c>
      <c r="GR464" t="s">
        <v>9352</v>
      </c>
      <c r="GT464">
        <v>3</v>
      </c>
      <c r="GV464" t="s">
        <v>9353</v>
      </c>
      <c r="GW464" s="27">
        <v>0</v>
      </c>
      <c r="GY464" s="27">
        <v>0</v>
      </c>
      <c r="HA464" t="s">
        <v>242</v>
      </c>
      <c r="HD464" s="27">
        <v>0</v>
      </c>
      <c r="HF464" t="s">
        <v>242</v>
      </c>
      <c r="HI464">
        <v>0.55555555599999995</v>
      </c>
      <c r="HJ464">
        <v>1</v>
      </c>
      <c r="HK464">
        <v>0.25</v>
      </c>
      <c r="HL464">
        <v>1</v>
      </c>
      <c r="HM464">
        <v>0.9</v>
      </c>
      <c r="HN464">
        <v>0</v>
      </c>
      <c r="HO464">
        <v>0.25</v>
      </c>
      <c r="HP464">
        <v>0.33333333300000001</v>
      </c>
      <c r="HQ464">
        <v>0</v>
      </c>
      <c r="HR464">
        <v>1</v>
      </c>
      <c r="HS464">
        <v>0</v>
      </c>
      <c r="HT464">
        <v>0</v>
      </c>
      <c r="HU464">
        <v>1</v>
      </c>
      <c r="HV464">
        <v>0.60185185200000002</v>
      </c>
      <c r="HW464">
        <v>0.53749999999999998</v>
      </c>
      <c r="HX464">
        <v>0.26666666700000002</v>
      </c>
      <c r="HY464">
        <v>0.46867283999999998</v>
      </c>
      <c r="HZ464" t="s">
        <v>9354</v>
      </c>
      <c r="IA464" t="s">
        <v>266</v>
      </c>
      <c r="IB464" t="s">
        <v>9333</v>
      </c>
      <c r="IC464">
        <v>3896.3180000000002</v>
      </c>
      <c r="ID464">
        <v>4069.0189999999998</v>
      </c>
      <c r="IE464">
        <v>4063.078</v>
      </c>
      <c r="IF464">
        <v>4175.0730000000003</v>
      </c>
      <c r="IG464">
        <v>3896.3180000000002</v>
      </c>
    </row>
    <row r="465" spans="1:241" ht="14" customHeight="1" x14ac:dyDescent="0.2">
      <c r="A465" s="10">
        <v>464</v>
      </c>
      <c r="B465">
        <v>504</v>
      </c>
      <c r="C465" s="1">
        <v>44960.6875</v>
      </c>
      <c r="D465" s="1">
        <v>44961.772916666669</v>
      </c>
      <c r="E465">
        <v>0</v>
      </c>
      <c r="F465" t="s">
        <v>8529</v>
      </c>
      <c r="G465">
        <v>100</v>
      </c>
      <c r="H465">
        <v>93724</v>
      </c>
      <c r="I465">
        <v>1</v>
      </c>
      <c r="J465" s="1">
        <v>44961.772916666669</v>
      </c>
      <c r="K465" t="s">
        <v>9355</v>
      </c>
      <c r="L465" t="s">
        <v>242</v>
      </c>
      <c r="M465" t="s">
        <v>242</v>
      </c>
      <c r="N465" t="s">
        <v>9356</v>
      </c>
      <c r="O465" t="s">
        <v>9357</v>
      </c>
      <c r="P465">
        <v>34.064799999999998</v>
      </c>
      <c r="Q465">
        <v>-118.4414</v>
      </c>
      <c r="R465" t="s">
        <v>245</v>
      </c>
      <c r="S465" t="s">
        <v>246</v>
      </c>
      <c r="T465" s="10" t="s">
        <v>9358</v>
      </c>
      <c r="V465" t="s">
        <v>9359</v>
      </c>
      <c r="W465">
        <v>892356106</v>
      </c>
      <c r="X465">
        <v>5200</v>
      </c>
      <c r="Y465" s="10" t="s">
        <v>271</v>
      </c>
      <c r="Z465" s="10" t="s">
        <v>9360</v>
      </c>
      <c r="AA465" s="10">
        <v>2021</v>
      </c>
      <c r="AC465" s="10">
        <v>0</v>
      </c>
      <c r="AF465" s="10">
        <v>9</v>
      </c>
      <c r="AG465">
        <v>3</v>
      </c>
      <c r="AI465" t="s">
        <v>9361</v>
      </c>
      <c r="AJ465" s="22">
        <v>1</v>
      </c>
      <c r="AK465" s="10">
        <v>3</v>
      </c>
      <c r="AL465" s="22">
        <v>0</v>
      </c>
      <c r="AM465" s="19">
        <v>0</v>
      </c>
      <c r="AN465" s="22">
        <v>1</v>
      </c>
      <c r="AO465" s="10">
        <v>3</v>
      </c>
      <c r="AP465" t="s">
        <v>9362</v>
      </c>
      <c r="AQ465">
        <v>3</v>
      </c>
      <c r="AS465" t="s">
        <v>9361</v>
      </c>
      <c r="AT465" s="22">
        <v>1</v>
      </c>
      <c r="AU465" s="10">
        <v>8</v>
      </c>
      <c r="AV465" s="21">
        <f t="shared" si="28"/>
        <v>88.888888888888886</v>
      </c>
      <c r="AW465">
        <v>3</v>
      </c>
      <c r="AY465" t="s">
        <v>9361</v>
      </c>
      <c r="AZ465" s="22">
        <v>1</v>
      </c>
      <c r="BA465" s="10">
        <v>8</v>
      </c>
      <c r="BB465" s="21">
        <f t="shared" si="29"/>
        <v>88.888888888888886</v>
      </c>
      <c r="BC465">
        <v>3</v>
      </c>
      <c r="BE465" t="s">
        <v>9361</v>
      </c>
      <c r="BF465" s="22">
        <v>1</v>
      </c>
      <c r="BG465" s="10">
        <v>6.4</v>
      </c>
      <c r="BI465">
        <v>3</v>
      </c>
      <c r="BK465" t="s">
        <v>9361</v>
      </c>
      <c r="BL465" s="22">
        <v>1</v>
      </c>
      <c r="BM465">
        <v>3</v>
      </c>
      <c r="BO465" t="s">
        <v>9361</v>
      </c>
      <c r="BP465" s="22">
        <v>1</v>
      </c>
      <c r="BQ465" s="10">
        <v>4</v>
      </c>
      <c r="BR465" s="21">
        <f t="shared" si="30"/>
        <v>44.444444444444443</v>
      </c>
      <c r="BT465" s="10">
        <v>3</v>
      </c>
      <c r="BV465" s="10" t="s">
        <v>9361</v>
      </c>
      <c r="BW465" s="22">
        <v>1</v>
      </c>
      <c r="BX465" s="10">
        <v>3</v>
      </c>
      <c r="BY465" s="21">
        <f t="shared" si="31"/>
        <v>33.333333333333329</v>
      </c>
      <c r="BZ465" s="10">
        <v>2</v>
      </c>
      <c r="CA465" s="10">
        <v>3</v>
      </c>
      <c r="CC465" s="10" t="s">
        <v>9361</v>
      </c>
      <c r="CD465" s="22">
        <v>0</v>
      </c>
      <c r="CF465" s="10" t="s">
        <v>242</v>
      </c>
      <c r="CG465" s="10" t="s">
        <v>242</v>
      </c>
      <c r="CI465" s="22">
        <v>0</v>
      </c>
      <c r="CK465" s="10" t="s">
        <v>242</v>
      </c>
      <c r="CN465" s="22">
        <v>0</v>
      </c>
      <c r="CO465" s="22">
        <v>0</v>
      </c>
      <c r="CP465" s="10" t="s">
        <v>242</v>
      </c>
      <c r="CQ465" s="10" t="s">
        <v>242</v>
      </c>
      <c r="CR465" s="10" t="s">
        <v>242</v>
      </c>
      <c r="CU465" s="22">
        <v>1</v>
      </c>
      <c r="CV465" s="11" t="s">
        <v>9363</v>
      </c>
      <c r="CW465" s="10">
        <v>1</v>
      </c>
      <c r="CY465" s="10" t="s">
        <v>9364</v>
      </c>
      <c r="CZ465" s="22">
        <v>1</v>
      </c>
      <c r="DA465" s="10">
        <v>74708</v>
      </c>
      <c r="DB465" s="10">
        <v>2</v>
      </c>
      <c r="DD465" s="22">
        <v>1</v>
      </c>
      <c r="DE465" s="10">
        <v>167641</v>
      </c>
      <c r="DF465" s="10">
        <v>2</v>
      </c>
      <c r="DG465" s="10">
        <v>167832</v>
      </c>
      <c r="DH465" s="10">
        <v>2</v>
      </c>
      <c r="DI465" s="10" t="s">
        <v>242</v>
      </c>
      <c r="DJ465" s="10" t="s">
        <v>242</v>
      </c>
      <c r="DL465" s="22">
        <v>0</v>
      </c>
      <c r="DM465" s="10" t="s">
        <v>242</v>
      </c>
      <c r="DN465" s="10" t="s">
        <v>242</v>
      </c>
      <c r="DP465" s="10">
        <v>1</v>
      </c>
      <c r="DR465" s="10" t="s">
        <v>9364</v>
      </c>
      <c r="DS465" s="27">
        <v>0</v>
      </c>
      <c r="DU465" s="27">
        <v>0.5</v>
      </c>
      <c r="DV465" s="2" t="s">
        <v>9365</v>
      </c>
      <c r="DW465" s="27">
        <v>0</v>
      </c>
      <c r="DY465" s="27">
        <v>0.5</v>
      </c>
      <c r="DZ465" s="2" t="s">
        <v>9366</v>
      </c>
      <c r="EA465" s="27">
        <v>0</v>
      </c>
      <c r="EC465" s="27">
        <v>1</v>
      </c>
      <c r="ED465" s="2" t="s">
        <v>9367</v>
      </c>
      <c r="EE465" s="27">
        <v>0</v>
      </c>
      <c r="EG465" s="27">
        <v>0</v>
      </c>
      <c r="EI465" s="27">
        <v>0</v>
      </c>
      <c r="EK465" s="27">
        <v>0.5</v>
      </c>
      <c r="EL465" s="2" t="s">
        <v>9368</v>
      </c>
      <c r="EM465">
        <v>5</v>
      </c>
      <c r="EN465" t="s">
        <v>9369</v>
      </c>
      <c r="EO465" t="s">
        <v>9370</v>
      </c>
      <c r="EP465" s="22">
        <v>0</v>
      </c>
      <c r="EQ465" s="10" t="s">
        <v>242</v>
      </c>
      <c r="ER465" s="10" t="s">
        <v>242</v>
      </c>
      <c r="EU465" s="10" t="s">
        <v>242</v>
      </c>
      <c r="EV465" s="10" t="s">
        <v>242</v>
      </c>
      <c r="EX465" s="22">
        <v>1</v>
      </c>
      <c r="EY465" s="10">
        <v>1104.373</v>
      </c>
      <c r="EZ465" s="10" t="s">
        <v>9371</v>
      </c>
      <c r="FA465" s="22">
        <v>0</v>
      </c>
      <c r="FB465" s="10" t="s">
        <v>242</v>
      </c>
      <c r="FD465" s="22">
        <v>0</v>
      </c>
      <c r="FE465" s="10" t="s">
        <v>242</v>
      </c>
      <c r="FG465" s="22">
        <v>0</v>
      </c>
      <c r="FH465" s="10" t="s">
        <v>242</v>
      </c>
      <c r="FJ465" s="10">
        <v>1</v>
      </c>
      <c r="FL465" s="10" t="s">
        <v>9364</v>
      </c>
      <c r="FM465" s="22">
        <v>0</v>
      </c>
      <c r="FN465" s="10" t="s">
        <v>242</v>
      </c>
      <c r="FO465" s="10" t="s">
        <v>242</v>
      </c>
      <c r="FP465" s="10" t="s">
        <v>242</v>
      </c>
      <c r="FR465" s="22">
        <v>1</v>
      </c>
      <c r="FS465" s="10">
        <v>49</v>
      </c>
      <c r="FT465" s="10">
        <v>1</v>
      </c>
      <c r="FV465" s="22">
        <v>0.5</v>
      </c>
      <c r="FW465" s="10" t="s">
        <v>242</v>
      </c>
      <c r="FX465" s="10" t="s">
        <v>242</v>
      </c>
      <c r="FY465" s="10">
        <v>80.8</v>
      </c>
      <c r="FZ465" s="10" t="s">
        <v>242</v>
      </c>
      <c r="GA465" s="10" t="s">
        <v>242</v>
      </c>
      <c r="GB465" s="10" t="s">
        <v>242</v>
      </c>
      <c r="GC465" s="10" t="s">
        <v>242</v>
      </c>
      <c r="GD465" s="10" t="s">
        <v>242</v>
      </c>
      <c r="GE465" s="10" t="s">
        <v>9372</v>
      </c>
      <c r="GF465" s="10">
        <v>1</v>
      </c>
      <c r="GH465" s="10" t="s">
        <v>9364</v>
      </c>
      <c r="GI465" s="22">
        <v>0</v>
      </c>
      <c r="GJ465" s="10" t="s">
        <v>242</v>
      </c>
      <c r="GK465" s="10" t="s">
        <v>242</v>
      </c>
      <c r="GM465" s="10" t="s">
        <v>242</v>
      </c>
      <c r="GP465" s="22">
        <v>1</v>
      </c>
      <c r="GQ465" s="10">
        <v>654</v>
      </c>
      <c r="GR465" s="10">
        <v>15971242</v>
      </c>
      <c r="GT465" s="10">
        <v>3</v>
      </c>
      <c r="GV465" s="10" t="s">
        <v>9361</v>
      </c>
      <c r="GW465" s="22">
        <v>0</v>
      </c>
      <c r="GY465" s="22">
        <v>0</v>
      </c>
      <c r="HA465" s="10" t="s">
        <v>242</v>
      </c>
      <c r="HD465" s="22">
        <v>0.5</v>
      </c>
      <c r="HE465" s="10" t="s">
        <v>9373</v>
      </c>
      <c r="HF465" s="10">
        <v>2</v>
      </c>
      <c r="HH465" s="10" t="s">
        <v>9364</v>
      </c>
      <c r="HI465" s="10">
        <v>0.77777777800000003</v>
      </c>
      <c r="HJ465" s="10">
        <v>0</v>
      </c>
      <c r="HK465" s="10">
        <v>0.5</v>
      </c>
      <c r="HL465" s="10">
        <v>0.66666666699999999</v>
      </c>
      <c r="HM465" s="10">
        <v>0.25</v>
      </c>
      <c r="HN465" s="10">
        <v>0</v>
      </c>
      <c r="HO465" s="10">
        <v>0.25</v>
      </c>
      <c r="HP465" s="10">
        <v>0.5</v>
      </c>
      <c r="HQ465" s="10">
        <v>0</v>
      </c>
      <c r="HR465" s="10">
        <v>1</v>
      </c>
      <c r="HS465" s="10">
        <v>0</v>
      </c>
      <c r="HT465" s="10">
        <v>0.5</v>
      </c>
      <c r="HU465" s="10">
        <v>1</v>
      </c>
      <c r="HV465" s="10">
        <v>0.42592592600000001</v>
      </c>
      <c r="HW465" s="10">
        <v>0.29166666699999999</v>
      </c>
      <c r="HX465" s="10">
        <v>0.4</v>
      </c>
      <c r="HY465" s="10">
        <v>0.37253086400000002</v>
      </c>
      <c r="HZ465" s="10" t="s">
        <v>9374</v>
      </c>
      <c r="IA465" s="10" t="s">
        <v>266</v>
      </c>
      <c r="IB465" s="10" t="s">
        <v>9358</v>
      </c>
      <c r="IC465" s="10">
        <v>8351.9310000000005</v>
      </c>
      <c r="ID465" s="10">
        <v>10620.352000000001</v>
      </c>
      <c r="IE465" s="10">
        <v>12731.105</v>
      </c>
      <c r="IF465" s="10">
        <v>14204.717000000001</v>
      </c>
      <c r="IG465" s="10">
        <v>8351.9310000000005</v>
      </c>
    </row>
    <row r="466" spans="1:241" customFormat="1" ht="14" customHeight="1" x14ac:dyDescent="0.2">
      <c r="A466">
        <v>465</v>
      </c>
      <c r="B466">
        <v>505</v>
      </c>
      <c r="C466" s="1">
        <v>44959.027083333334</v>
      </c>
      <c r="D466" s="1">
        <v>44961.9375</v>
      </c>
      <c r="E466">
        <v>0</v>
      </c>
      <c r="F466" t="s">
        <v>2997</v>
      </c>
      <c r="G466">
        <v>100</v>
      </c>
      <c r="H466">
        <v>251455</v>
      </c>
      <c r="I466">
        <v>1</v>
      </c>
      <c r="J466" s="1">
        <v>44961.9375</v>
      </c>
      <c r="K466" t="s">
        <v>9375</v>
      </c>
      <c r="L466" t="s">
        <v>242</v>
      </c>
      <c r="M466" t="s">
        <v>242</v>
      </c>
      <c r="N466" t="s">
        <v>9376</v>
      </c>
      <c r="O466" t="s">
        <v>9377</v>
      </c>
      <c r="P466">
        <v>34.185600000000001</v>
      </c>
      <c r="Q466">
        <v>-119.2137</v>
      </c>
      <c r="R466" t="s">
        <v>245</v>
      </c>
      <c r="S466" t="s">
        <v>246</v>
      </c>
      <c r="T466" t="s">
        <v>9378</v>
      </c>
      <c r="V466" t="s">
        <v>9379</v>
      </c>
      <c r="W466" t="s">
        <v>9380</v>
      </c>
      <c r="X466">
        <v>7374</v>
      </c>
      <c r="Y466" t="s">
        <v>476</v>
      </c>
      <c r="Z466" t="s">
        <v>9381</v>
      </c>
      <c r="AA466">
        <v>2020</v>
      </c>
      <c r="AC466">
        <v>0</v>
      </c>
      <c r="AF466">
        <v>11</v>
      </c>
      <c r="AG466">
        <v>3</v>
      </c>
      <c r="AI466" t="s">
        <v>9382</v>
      </c>
      <c r="AJ466" s="27">
        <v>1</v>
      </c>
      <c r="AK466">
        <v>5</v>
      </c>
      <c r="AL466" s="27">
        <v>1</v>
      </c>
      <c r="AM466">
        <v>1</v>
      </c>
      <c r="AN466" s="27">
        <v>0</v>
      </c>
      <c r="AO466" s="24">
        <v>0</v>
      </c>
      <c r="AQ466">
        <v>3</v>
      </c>
      <c r="AS466" t="s">
        <v>9382</v>
      </c>
      <c r="AT466" s="27">
        <v>1</v>
      </c>
      <c r="AU466">
        <v>10</v>
      </c>
      <c r="AV466" s="21">
        <f t="shared" si="28"/>
        <v>90.909090909090907</v>
      </c>
      <c r="AW466">
        <v>3</v>
      </c>
      <c r="AY466" t="s">
        <v>9382</v>
      </c>
      <c r="AZ466" s="27">
        <v>1</v>
      </c>
      <c r="BA466">
        <v>10</v>
      </c>
      <c r="BB466" s="21">
        <f t="shared" si="29"/>
        <v>90.909090909090907</v>
      </c>
      <c r="BC466">
        <v>3</v>
      </c>
      <c r="BE466" t="s">
        <v>9382</v>
      </c>
      <c r="BF466" s="27">
        <v>1</v>
      </c>
      <c r="BG466">
        <v>11</v>
      </c>
      <c r="BI466">
        <v>3</v>
      </c>
      <c r="BK466" t="s">
        <v>9382</v>
      </c>
      <c r="BL466" s="27">
        <v>1</v>
      </c>
      <c r="BM466">
        <v>3</v>
      </c>
      <c r="BO466" t="s">
        <v>9382</v>
      </c>
      <c r="BP466" s="27">
        <v>1</v>
      </c>
      <c r="BQ466">
        <v>4</v>
      </c>
      <c r="BR466" s="21">
        <f t="shared" si="30"/>
        <v>36.363636363636367</v>
      </c>
      <c r="BT466">
        <v>3</v>
      </c>
      <c r="BV466" t="s">
        <v>9382</v>
      </c>
      <c r="BW466" s="27">
        <v>0</v>
      </c>
      <c r="BX466" s="24" t="s">
        <v>242</v>
      </c>
      <c r="BY466" s="21" t="s">
        <v>242</v>
      </c>
      <c r="BZ466" t="s">
        <v>242</v>
      </c>
      <c r="CA466" t="s">
        <v>242</v>
      </c>
      <c r="CD466" s="27">
        <v>0</v>
      </c>
      <c r="CF466" t="s">
        <v>242</v>
      </c>
      <c r="CG466" t="s">
        <v>242</v>
      </c>
      <c r="CI466" s="27">
        <v>0</v>
      </c>
      <c r="CK466" t="s">
        <v>242</v>
      </c>
      <c r="CN466" s="27">
        <v>0</v>
      </c>
      <c r="CO466" s="27">
        <v>0.5</v>
      </c>
      <c r="CP466" t="s">
        <v>242</v>
      </c>
      <c r="CQ466" t="s">
        <v>242</v>
      </c>
      <c r="CR466" t="s">
        <v>242</v>
      </c>
      <c r="CS466" s="2" t="s">
        <v>9383</v>
      </c>
      <c r="CT466" t="s">
        <v>9384</v>
      </c>
      <c r="CU466" s="27">
        <v>0</v>
      </c>
      <c r="CW466">
        <v>1</v>
      </c>
      <c r="CY466" t="s">
        <v>9385</v>
      </c>
      <c r="CZ466" s="27">
        <v>1</v>
      </c>
      <c r="DA466">
        <v>8712.2000000000007</v>
      </c>
      <c r="DB466">
        <v>2</v>
      </c>
      <c r="DD466" s="27">
        <v>1</v>
      </c>
      <c r="DE466">
        <v>138.6</v>
      </c>
      <c r="DF466">
        <v>2</v>
      </c>
      <c r="DG466">
        <v>11649.1</v>
      </c>
      <c r="DH466">
        <v>2</v>
      </c>
      <c r="DI466" t="s">
        <v>242</v>
      </c>
      <c r="DJ466" t="s">
        <v>242</v>
      </c>
      <c r="DL466" s="27">
        <v>1</v>
      </c>
      <c r="DM466">
        <v>9998.4</v>
      </c>
      <c r="DN466">
        <v>2</v>
      </c>
      <c r="DP466">
        <v>1</v>
      </c>
      <c r="DR466" t="s">
        <v>9385</v>
      </c>
      <c r="DS466" s="27">
        <v>1</v>
      </c>
      <c r="DT466" t="s">
        <v>9386</v>
      </c>
      <c r="DU466" s="27">
        <v>1</v>
      </c>
      <c r="DV466" t="s">
        <v>9387</v>
      </c>
      <c r="DW466" s="27">
        <v>0</v>
      </c>
      <c r="DY466" s="27">
        <v>0</v>
      </c>
      <c r="EA466" s="27">
        <v>0</v>
      </c>
      <c r="EC466" s="27">
        <v>0.5</v>
      </c>
      <c r="ED466" s="2" t="s">
        <v>9388</v>
      </c>
      <c r="EE466" s="27">
        <v>0.5</v>
      </c>
      <c r="EF466" s="2" t="s">
        <v>9389</v>
      </c>
      <c r="EG466" s="27">
        <v>0</v>
      </c>
      <c r="EI466" s="27">
        <v>1</v>
      </c>
      <c r="EJ466" t="s">
        <v>9390</v>
      </c>
      <c r="EK466" s="27">
        <v>0</v>
      </c>
      <c r="EM466">
        <v>1</v>
      </c>
      <c r="EO466" t="s">
        <v>9385</v>
      </c>
      <c r="EP466" s="27">
        <v>0</v>
      </c>
      <c r="EQ466" t="s">
        <v>242</v>
      </c>
      <c r="ER466" t="s">
        <v>242</v>
      </c>
      <c r="EU466" t="s">
        <v>242</v>
      </c>
      <c r="EV466" t="s">
        <v>242</v>
      </c>
      <c r="EX466" s="27">
        <v>0</v>
      </c>
      <c r="EY466" t="s">
        <v>242</v>
      </c>
      <c r="FA466" s="27">
        <v>0</v>
      </c>
      <c r="FB466" t="s">
        <v>242</v>
      </c>
      <c r="FD466" s="27">
        <v>0</v>
      </c>
      <c r="FE466" t="s">
        <v>242</v>
      </c>
      <c r="FG466" s="27">
        <v>0</v>
      </c>
      <c r="FH466" t="s">
        <v>242</v>
      </c>
      <c r="FJ466" t="s">
        <v>242</v>
      </c>
      <c r="FM466" s="27">
        <v>1</v>
      </c>
      <c r="FN466" t="s">
        <v>242</v>
      </c>
      <c r="FO466" t="s">
        <v>242</v>
      </c>
      <c r="FP466" t="s">
        <v>242</v>
      </c>
      <c r="FQ466" t="s">
        <v>9391</v>
      </c>
      <c r="FR466" s="27">
        <v>0</v>
      </c>
      <c r="FS466" t="s">
        <v>242</v>
      </c>
      <c r="FT466" t="s">
        <v>242</v>
      </c>
      <c r="FV466" s="27">
        <v>0</v>
      </c>
      <c r="FW466" t="s">
        <v>242</v>
      </c>
      <c r="FX466" t="s">
        <v>242</v>
      </c>
      <c r="FY466" t="s">
        <v>242</v>
      </c>
      <c r="FZ466" t="s">
        <v>242</v>
      </c>
      <c r="GA466" t="s">
        <v>242</v>
      </c>
      <c r="GB466" t="s">
        <v>242</v>
      </c>
      <c r="GC466" t="s">
        <v>242</v>
      </c>
      <c r="GD466" t="s">
        <v>242</v>
      </c>
      <c r="GF466">
        <v>1</v>
      </c>
      <c r="GH466" t="s">
        <v>9385</v>
      </c>
      <c r="GI466" s="27">
        <v>0</v>
      </c>
      <c r="GJ466" t="s">
        <v>242</v>
      </c>
      <c r="GK466" t="s">
        <v>242</v>
      </c>
      <c r="GM466" t="s">
        <v>242</v>
      </c>
      <c r="GP466" s="27">
        <v>1</v>
      </c>
      <c r="GQ466">
        <v>131</v>
      </c>
      <c r="GR466" t="s">
        <v>9392</v>
      </c>
      <c r="GT466">
        <v>3</v>
      </c>
      <c r="GV466" t="s">
        <v>9393</v>
      </c>
      <c r="GW466" s="27">
        <v>1</v>
      </c>
      <c r="GX466" t="s">
        <v>9394</v>
      </c>
      <c r="GY466" s="27">
        <v>1</v>
      </c>
      <c r="GZ466" t="s">
        <v>9395</v>
      </c>
      <c r="HA466">
        <v>1</v>
      </c>
      <c r="HC466" t="s">
        <v>9393</v>
      </c>
      <c r="HD466" s="27">
        <v>0</v>
      </c>
      <c r="HF466" t="s">
        <v>242</v>
      </c>
      <c r="HI466">
        <v>0.66666666699999999</v>
      </c>
      <c r="HJ466">
        <v>0</v>
      </c>
      <c r="HK466">
        <v>0.25</v>
      </c>
      <c r="HL466">
        <v>1</v>
      </c>
      <c r="HM466">
        <v>0.4</v>
      </c>
      <c r="HN466">
        <v>0</v>
      </c>
      <c r="HO466">
        <v>0</v>
      </c>
      <c r="HP466">
        <v>0.33333333300000001</v>
      </c>
      <c r="HQ466">
        <v>0</v>
      </c>
      <c r="HR466">
        <v>1</v>
      </c>
      <c r="HS466">
        <v>1</v>
      </c>
      <c r="HT466">
        <v>0</v>
      </c>
      <c r="HU466">
        <v>1</v>
      </c>
      <c r="HV466">
        <v>0.30555555600000001</v>
      </c>
      <c r="HW466">
        <v>0.35</v>
      </c>
      <c r="HX466">
        <v>0.46666666699999998</v>
      </c>
      <c r="HY466">
        <v>0.37407407399999998</v>
      </c>
      <c r="HZ466" t="s">
        <v>9396</v>
      </c>
      <c r="IA466" t="s">
        <v>266</v>
      </c>
      <c r="IB466" t="s">
        <v>9378</v>
      </c>
      <c r="IC466">
        <v>2607.1</v>
      </c>
      <c r="ID466">
        <v>2784.6</v>
      </c>
      <c r="IE466">
        <v>2998.6</v>
      </c>
      <c r="IF466">
        <v>2497</v>
      </c>
      <c r="IG466">
        <v>2607.1</v>
      </c>
    </row>
    <row r="467" spans="1:241" customFormat="1" ht="14" customHeight="1" x14ac:dyDescent="0.2">
      <c r="A467">
        <v>466</v>
      </c>
      <c r="B467">
        <v>506</v>
      </c>
      <c r="C467" s="1">
        <v>44961.938194444447</v>
      </c>
      <c r="D467" s="1">
        <v>44961.97152777778</v>
      </c>
      <c r="E467">
        <v>0</v>
      </c>
      <c r="F467" t="s">
        <v>2997</v>
      </c>
      <c r="G467">
        <v>100</v>
      </c>
      <c r="H467">
        <v>2884</v>
      </c>
      <c r="I467">
        <v>1</v>
      </c>
      <c r="J467" s="1">
        <v>44961.97152777778</v>
      </c>
      <c r="K467" t="s">
        <v>9397</v>
      </c>
      <c r="L467" t="s">
        <v>242</v>
      </c>
      <c r="M467" t="s">
        <v>242</v>
      </c>
      <c r="N467" t="s">
        <v>9398</v>
      </c>
      <c r="O467" t="s">
        <v>9399</v>
      </c>
      <c r="P467">
        <v>34.185600000000001</v>
      </c>
      <c r="Q467">
        <v>-119.2137</v>
      </c>
      <c r="R467" t="s">
        <v>245</v>
      </c>
      <c r="S467" t="s">
        <v>246</v>
      </c>
      <c r="T467" t="s">
        <v>9400</v>
      </c>
      <c r="U467" s="24">
        <v>1792044</v>
      </c>
      <c r="V467" t="s">
        <v>9401</v>
      </c>
      <c r="W467" t="s">
        <v>9402</v>
      </c>
      <c r="X467">
        <v>2834</v>
      </c>
      <c r="Y467" t="s">
        <v>350</v>
      </c>
      <c r="Z467" t="s">
        <v>974</v>
      </c>
      <c r="AA467">
        <v>2020</v>
      </c>
      <c r="AB467">
        <v>2021</v>
      </c>
      <c r="AC467">
        <v>0</v>
      </c>
      <c r="AF467">
        <v>13</v>
      </c>
      <c r="AG467">
        <v>3</v>
      </c>
      <c r="AI467" t="s">
        <v>9403</v>
      </c>
      <c r="AJ467" s="27">
        <v>1</v>
      </c>
      <c r="AK467">
        <v>10</v>
      </c>
      <c r="AL467" s="27">
        <v>0</v>
      </c>
      <c r="AM467" s="24">
        <v>0</v>
      </c>
      <c r="AN467" s="27">
        <v>0</v>
      </c>
      <c r="AO467" s="24">
        <v>0</v>
      </c>
      <c r="AP467" s="2" t="s">
        <v>9404</v>
      </c>
      <c r="AQ467">
        <v>3</v>
      </c>
      <c r="AS467" t="s">
        <v>9403</v>
      </c>
      <c r="AT467" s="44">
        <v>1</v>
      </c>
      <c r="AU467" s="24">
        <v>11</v>
      </c>
      <c r="AV467" s="21">
        <f>AU467/AF467*100</f>
        <v>84.615384615384613</v>
      </c>
      <c r="AW467" t="s">
        <v>242</v>
      </c>
      <c r="AZ467" s="27">
        <v>1</v>
      </c>
      <c r="BA467">
        <v>9</v>
      </c>
      <c r="BB467" s="21">
        <f t="shared" si="29"/>
        <v>69.230769230769226</v>
      </c>
      <c r="BC467">
        <v>3</v>
      </c>
      <c r="BE467" t="s">
        <v>9403</v>
      </c>
      <c r="BF467" s="27">
        <v>1</v>
      </c>
      <c r="BG467">
        <v>1</v>
      </c>
      <c r="BI467">
        <v>3</v>
      </c>
      <c r="BK467" t="s">
        <v>9403</v>
      </c>
      <c r="BL467" s="27">
        <v>1</v>
      </c>
      <c r="BM467">
        <v>3</v>
      </c>
      <c r="BO467" t="s">
        <v>9403</v>
      </c>
      <c r="BP467" s="27">
        <v>1</v>
      </c>
      <c r="BQ467">
        <v>3</v>
      </c>
      <c r="BR467" s="21">
        <f t="shared" si="30"/>
        <v>23.076923076923077</v>
      </c>
      <c r="BT467">
        <v>3</v>
      </c>
      <c r="BV467" t="s">
        <v>9403</v>
      </c>
      <c r="BW467" s="27">
        <v>0</v>
      </c>
      <c r="BX467" s="24" t="s">
        <v>242</v>
      </c>
      <c r="BY467" s="21" t="s">
        <v>242</v>
      </c>
      <c r="BZ467" t="s">
        <v>242</v>
      </c>
      <c r="CA467" t="s">
        <v>242</v>
      </c>
      <c r="CD467" s="27">
        <v>0</v>
      </c>
      <c r="CF467" t="s">
        <v>242</v>
      </c>
      <c r="CG467" t="s">
        <v>242</v>
      </c>
      <c r="CI467" s="27">
        <v>0</v>
      </c>
      <c r="CK467" t="s">
        <v>242</v>
      </c>
      <c r="CN467" s="27">
        <v>0</v>
      </c>
      <c r="CO467" s="27">
        <v>0</v>
      </c>
      <c r="CP467" t="s">
        <v>242</v>
      </c>
      <c r="CQ467" t="s">
        <v>242</v>
      </c>
      <c r="CR467" t="s">
        <v>242</v>
      </c>
      <c r="CU467" s="27">
        <v>1</v>
      </c>
      <c r="CV467" s="2" t="s">
        <v>9405</v>
      </c>
      <c r="CW467">
        <v>1</v>
      </c>
      <c r="CY467" t="s">
        <v>9406</v>
      </c>
      <c r="CZ467" s="27">
        <v>1</v>
      </c>
      <c r="DA467">
        <v>311000</v>
      </c>
      <c r="DB467">
        <v>2</v>
      </c>
      <c r="DD467" s="27">
        <v>1</v>
      </c>
      <c r="DE467">
        <v>348000</v>
      </c>
      <c r="DF467">
        <v>2</v>
      </c>
      <c r="DH467" t="s">
        <v>242</v>
      </c>
      <c r="DI467" t="s">
        <v>242</v>
      </c>
      <c r="DJ467" t="s">
        <v>242</v>
      </c>
      <c r="DL467" s="27">
        <v>0</v>
      </c>
      <c r="DM467" t="s">
        <v>242</v>
      </c>
      <c r="DN467" t="s">
        <v>242</v>
      </c>
      <c r="DP467">
        <v>1</v>
      </c>
      <c r="DR467" t="s">
        <v>9406</v>
      </c>
      <c r="DS467" s="27">
        <v>1</v>
      </c>
      <c r="DT467" s="2" t="s">
        <v>9407</v>
      </c>
      <c r="DU467" s="27">
        <v>1</v>
      </c>
      <c r="DV467" s="2" t="s">
        <v>9408</v>
      </c>
      <c r="DW467" s="27">
        <v>0</v>
      </c>
      <c r="DY467" s="27">
        <v>1</v>
      </c>
      <c r="DZ467" s="2" t="s">
        <v>9409</v>
      </c>
      <c r="EA467" s="27">
        <v>0</v>
      </c>
      <c r="EC467" s="27">
        <v>1</v>
      </c>
      <c r="ED467" t="s">
        <v>9410</v>
      </c>
      <c r="EE467" s="27">
        <v>1</v>
      </c>
      <c r="EF467" s="2" t="s">
        <v>9411</v>
      </c>
      <c r="EG467" s="27">
        <v>1</v>
      </c>
      <c r="EH467" s="2" t="s">
        <v>9412</v>
      </c>
      <c r="EI467" s="27">
        <v>1</v>
      </c>
      <c r="EJ467" t="s">
        <v>9413</v>
      </c>
      <c r="EK467" s="27">
        <v>0</v>
      </c>
      <c r="EM467">
        <v>1</v>
      </c>
      <c r="EO467" t="s">
        <v>9406</v>
      </c>
      <c r="EP467" s="27">
        <v>0</v>
      </c>
      <c r="EQ467" t="s">
        <v>242</v>
      </c>
      <c r="ER467" t="s">
        <v>242</v>
      </c>
      <c r="EU467" t="s">
        <v>242</v>
      </c>
      <c r="EV467" t="s">
        <v>242</v>
      </c>
      <c r="EX467" s="27">
        <v>1</v>
      </c>
      <c r="EY467">
        <v>3183</v>
      </c>
      <c r="FA467" s="27">
        <v>0</v>
      </c>
      <c r="FB467" t="s">
        <v>242</v>
      </c>
      <c r="FD467" s="27">
        <v>0</v>
      </c>
      <c r="FE467" t="s">
        <v>242</v>
      </c>
      <c r="FG467" s="27">
        <v>0</v>
      </c>
      <c r="FH467" t="s">
        <v>242</v>
      </c>
      <c r="FJ467">
        <v>1</v>
      </c>
      <c r="FL467" t="s">
        <v>9406</v>
      </c>
      <c r="FM467" s="27">
        <v>1</v>
      </c>
      <c r="FN467" t="s">
        <v>242</v>
      </c>
      <c r="FO467" t="s">
        <v>242</v>
      </c>
      <c r="FP467" t="s">
        <v>242</v>
      </c>
      <c r="FQ467" t="s">
        <v>9414</v>
      </c>
      <c r="FR467" s="27">
        <v>1</v>
      </c>
      <c r="FS467">
        <v>34.4</v>
      </c>
      <c r="FT467">
        <v>2</v>
      </c>
      <c r="FU467" s="2" t="s">
        <v>9415</v>
      </c>
      <c r="FV467" s="27">
        <v>0</v>
      </c>
      <c r="FW467" t="s">
        <v>242</v>
      </c>
      <c r="FX467" t="s">
        <v>242</v>
      </c>
      <c r="FY467" t="s">
        <v>242</v>
      </c>
      <c r="FZ467" t="s">
        <v>242</v>
      </c>
      <c r="GA467" t="s">
        <v>242</v>
      </c>
      <c r="GB467" t="s">
        <v>242</v>
      </c>
      <c r="GC467" t="s">
        <v>242</v>
      </c>
      <c r="GD467" t="s">
        <v>242</v>
      </c>
      <c r="GF467">
        <v>1</v>
      </c>
      <c r="GH467" t="s">
        <v>9406</v>
      </c>
      <c r="GI467" s="27">
        <v>0</v>
      </c>
      <c r="GJ467" t="s">
        <v>242</v>
      </c>
      <c r="GK467" t="s">
        <v>242</v>
      </c>
      <c r="GM467" t="s">
        <v>242</v>
      </c>
      <c r="GP467" s="27">
        <v>0</v>
      </c>
      <c r="GT467" t="s">
        <v>242</v>
      </c>
      <c r="GW467" s="27">
        <v>0</v>
      </c>
      <c r="GY467" s="27">
        <v>0</v>
      </c>
      <c r="HA467" t="s">
        <v>242</v>
      </c>
      <c r="HD467" s="27">
        <v>0.5</v>
      </c>
      <c r="HE467" s="2" t="s">
        <v>9416</v>
      </c>
      <c r="HF467">
        <v>1</v>
      </c>
      <c r="HH467" t="s">
        <v>9406</v>
      </c>
      <c r="HI467">
        <v>0.44444444399999999</v>
      </c>
      <c r="HJ467">
        <v>0</v>
      </c>
      <c r="HK467">
        <v>0.5</v>
      </c>
      <c r="HL467">
        <v>0.66666666699999999</v>
      </c>
      <c r="HM467">
        <v>0.7</v>
      </c>
      <c r="HN467">
        <v>0</v>
      </c>
      <c r="HO467">
        <v>0.25</v>
      </c>
      <c r="HP467">
        <v>0.66666666699999999</v>
      </c>
      <c r="HQ467">
        <v>0</v>
      </c>
      <c r="HR467">
        <v>0</v>
      </c>
      <c r="HS467">
        <v>0</v>
      </c>
      <c r="HT467">
        <v>0.5</v>
      </c>
      <c r="HU467">
        <v>1</v>
      </c>
      <c r="HV467">
        <v>0.31481481500000003</v>
      </c>
      <c r="HW467">
        <v>0.40416666699999998</v>
      </c>
      <c r="HX467">
        <v>0.233333333</v>
      </c>
      <c r="HY467">
        <v>0.31743827200000002</v>
      </c>
      <c r="HZ467" t="s">
        <v>9417</v>
      </c>
      <c r="IA467" t="s">
        <v>266</v>
      </c>
      <c r="IB467" t="s">
        <v>9400</v>
      </c>
      <c r="IC467">
        <v>11500.5</v>
      </c>
      <c r="ID467">
        <v>12032.5</v>
      </c>
      <c r="IE467">
        <v>17886.3</v>
      </c>
      <c r="IF467">
        <v>16262.7</v>
      </c>
      <c r="IG467">
        <v>11500.5</v>
      </c>
    </row>
    <row r="468" spans="1:241" customFormat="1" ht="14" customHeight="1" x14ac:dyDescent="0.2">
      <c r="A468">
        <v>467</v>
      </c>
      <c r="B468">
        <v>507</v>
      </c>
      <c r="C468" s="1">
        <v>44961.972222222219</v>
      </c>
      <c r="D468" s="1">
        <v>44962.006249999999</v>
      </c>
      <c r="E468">
        <v>0</v>
      </c>
      <c r="F468" t="s">
        <v>2997</v>
      </c>
      <c r="G468">
        <v>100</v>
      </c>
      <c r="H468">
        <v>2982</v>
      </c>
      <c r="I468">
        <v>1</v>
      </c>
      <c r="J468" s="1">
        <v>44962.006249999999</v>
      </c>
      <c r="K468" t="s">
        <v>9418</v>
      </c>
      <c r="L468" t="s">
        <v>242</v>
      </c>
      <c r="M468" t="s">
        <v>242</v>
      </c>
      <c r="N468" t="s">
        <v>9419</v>
      </c>
      <c r="O468" t="s">
        <v>9420</v>
      </c>
      <c r="P468">
        <v>34.185600000000001</v>
      </c>
      <c r="Q468">
        <v>-119.2137</v>
      </c>
      <c r="R468" t="s">
        <v>245</v>
      </c>
      <c r="S468" t="s">
        <v>246</v>
      </c>
      <c r="T468" t="s">
        <v>9421</v>
      </c>
      <c r="V468" t="s">
        <v>9422</v>
      </c>
      <c r="W468">
        <v>929740108</v>
      </c>
      <c r="X468">
        <v>3743</v>
      </c>
      <c r="Y468" t="s">
        <v>476</v>
      </c>
      <c r="Z468" t="s">
        <v>9423</v>
      </c>
      <c r="AA468">
        <v>2020</v>
      </c>
      <c r="AC468">
        <v>0</v>
      </c>
      <c r="AF468">
        <v>11</v>
      </c>
      <c r="AG468">
        <v>3</v>
      </c>
      <c r="AI468" t="s">
        <v>9424</v>
      </c>
      <c r="AJ468" s="27">
        <v>1</v>
      </c>
      <c r="AK468">
        <v>2</v>
      </c>
      <c r="AL468" s="27">
        <v>1</v>
      </c>
      <c r="AM468">
        <v>1</v>
      </c>
      <c r="AN468" s="27">
        <v>0</v>
      </c>
      <c r="AO468" s="24">
        <v>0</v>
      </c>
      <c r="AQ468">
        <v>3</v>
      </c>
      <c r="AS468" t="s">
        <v>9424</v>
      </c>
      <c r="AT468" s="27">
        <v>1</v>
      </c>
      <c r="AU468">
        <v>9</v>
      </c>
      <c r="AV468" s="21">
        <f t="shared" si="28"/>
        <v>81.818181818181827</v>
      </c>
      <c r="AW468">
        <v>3</v>
      </c>
      <c r="AY468" t="s">
        <v>9424</v>
      </c>
      <c r="AZ468" s="27">
        <v>1</v>
      </c>
      <c r="BA468">
        <v>9</v>
      </c>
      <c r="BB468" s="21">
        <f t="shared" si="29"/>
        <v>81.818181818181827</v>
      </c>
      <c r="BC468">
        <v>3</v>
      </c>
      <c r="BE468" t="s">
        <v>9424</v>
      </c>
      <c r="BF468" s="27">
        <v>1</v>
      </c>
      <c r="BG468">
        <v>9.5</v>
      </c>
      <c r="BI468">
        <v>3</v>
      </c>
      <c r="BK468" t="s">
        <v>9424</v>
      </c>
      <c r="BL468" s="27">
        <v>1</v>
      </c>
      <c r="BM468">
        <v>3</v>
      </c>
      <c r="BO468" t="s">
        <v>9424</v>
      </c>
      <c r="BP468" s="27">
        <v>1</v>
      </c>
      <c r="BQ468">
        <v>2</v>
      </c>
      <c r="BR468" s="21">
        <f t="shared" si="30"/>
        <v>18.181818181818183</v>
      </c>
      <c r="BT468">
        <v>3</v>
      </c>
      <c r="BV468" t="s">
        <v>9424</v>
      </c>
      <c r="BW468" s="27">
        <v>0</v>
      </c>
      <c r="BX468" s="24" t="s">
        <v>242</v>
      </c>
      <c r="BY468" s="21" t="s">
        <v>242</v>
      </c>
      <c r="BZ468" t="s">
        <v>242</v>
      </c>
      <c r="CA468" t="s">
        <v>242</v>
      </c>
      <c r="CD468" s="27">
        <v>0</v>
      </c>
      <c r="CF468" t="s">
        <v>242</v>
      </c>
      <c r="CG468" t="s">
        <v>242</v>
      </c>
      <c r="CI468" s="27">
        <v>0.5</v>
      </c>
      <c r="CJ468" t="s">
        <v>9425</v>
      </c>
      <c r="CK468">
        <v>1</v>
      </c>
      <c r="CM468" t="s">
        <v>9426</v>
      </c>
      <c r="CN468" s="27">
        <v>0</v>
      </c>
      <c r="CO468" s="27">
        <v>0</v>
      </c>
      <c r="CP468" t="s">
        <v>242</v>
      </c>
      <c r="CQ468" t="s">
        <v>242</v>
      </c>
      <c r="CR468" t="s">
        <v>242</v>
      </c>
      <c r="CU468" s="27">
        <v>1</v>
      </c>
      <c r="CV468" t="s">
        <v>9427</v>
      </c>
      <c r="CW468">
        <v>1</v>
      </c>
      <c r="CY468" t="s">
        <v>9426</v>
      </c>
      <c r="CZ468" s="27">
        <v>0.5</v>
      </c>
      <c r="DA468">
        <v>384475</v>
      </c>
      <c r="DB468">
        <v>2</v>
      </c>
      <c r="DD468" s="27">
        <v>0.5</v>
      </c>
      <c r="DE468" t="s">
        <v>242</v>
      </c>
      <c r="DF468" t="s">
        <v>242</v>
      </c>
      <c r="DH468" t="s">
        <v>242</v>
      </c>
      <c r="DI468">
        <v>384475</v>
      </c>
      <c r="DJ468">
        <v>2</v>
      </c>
      <c r="DL468" s="27">
        <v>0</v>
      </c>
      <c r="DM468" t="s">
        <v>242</v>
      </c>
      <c r="DN468" t="s">
        <v>242</v>
      </c>
      <c r="DP468">
        <v>1</v>
      </c>
      <c r="DR468" t="s">
        <v>9426</v>
      </c>
      <c r="DS468" s="27">
        <v>1</v>
      </c>
      <c r="DT468" s="2" t="s">
        <v>9428</v>
      </c>
      <c r="DU468" s="27">
        <v>1</v>
      </c>
      <c r="DV468" s="2" t="s">
        <v>9429</v>
      </c>
      <c r="DW468" s="27">
        <v>0</v>
      </c>
      <c r="DY468" s="27">
        <v>0</v>
      </c>
      <c r="EA468" s="27">
        <v>0</v>
      </c>
      <c r="EC468" s="27">
        <v>1</v>
      </c>
      <c r="ED468" t="s">
        <v>9425</v>
      </c>
      <c r="EE468" s="27">
        <v>0.5</v>
      </c>
      <c r="EF468" s="2" t="s">
        <v>9430</v>
      </c>
      <c r="EG468" s="27">
        <v>0</v>
      </c>
      <c r="EI468" s="27">
        <v>1</v>
      </c>
      <c r="EJ468" s="2" t="s">
        <v>9431</v>
      </c>
      <c r="EK468" s="27">
        <v>0</v>
      </c>
      <c r="EM468">
        <v>1</v>
      </c>
      <c r="EO468" t="s">
        <v>9426</v>
      </c>
      <c r="EP468" s="27">
        <v>0</v>
      </c>
      <c r="EQ468" t="s">
        <v>242</v>
      </c>
      <c r="ER468" t="s">
        <v>242</v>
      </c>
      <c r="EU468" t="s">
        <v>242</v>
      </c>
      <c r="EV468" t="s">
        <v>242</v>
      </c>
      <c r="EX468" s="27">
        <v>0</v>
      </c>
      <c r="EY468" t="s">
        <v>242</v>
      </c>
      <c r="FA468" s="27">
        <v>0</v>
      </c>
      <c r="FB468" t="s">
        <v>242</v>
      </c>
      <c r="FD468" s="27">
        <v>1</v>
      </c>
      <c r="FE468">
        <v>149.9</v>
      </c>
      <c r="FF468" t="s">
        <v>9432</v>
      </c>
      <c r="FG468" s="27">
        <v>0</v>
      </c>
      <c r="FH468" t="s">
        <v>242</v>
      </c>
      <c r="FJ468">
        <v>1</v>
      </c>
      <c r="FL468" t="s">
        <v>9426</v>
      </c>
      <c r="FM468" s="27">
        <v>0</v>
      </c>
      <c r="FN468" t="s">
        <v>242</v>
      </c>
      <c r="FO468" t="s">
        <v>242</v>
      </c>
      <c r="FP468" t="s">
        <v>242</v>
      </c>
      <c r="FR468" s="27">
        <v>1</v>
      </c>
      <c r="FS468">
        <v>16</v>
      </c>
      <c r="FT468">
        <v>2</v>
      </c>
      <c r="FV468" s="27">
        <v>0.5</v>
      </c>
      <c r="FW468" t="s">
        <v>242</v>
      </c>
      <c r="FX468" t="s">
        <v>242</v>
      </c>
      <c r="FY468" t="s">
        <v>242</v>
      </c>
      <c r="FZ468" t="s">
        <v>242</v>
      </c>
      <c r="GA468" t="s">
        <v>242</v>
      </c>
      <c r="GB468" t="s">
        <v>242</v>
      </c>
      <c r="GC468" t="s">
        <v>242</v>
      </c>
      <c r="GD468">
        <v>1</v>
      </c>
      <c r="GE468" t="s">
        <v>9433</v>
      </c>
      <c r="GF468">
        <v>1</v>
      </c>
      <c r="GH468" t="s">
        <v>9426</v>
      </c>
      <c r="GI468" s="27">
        <v>0</v>
      </c>
      <c r="GJ468" t="s">
        <v>242</v>
      </c>
      <c r="GK468" t="s">
        <v>242</v>
      </c>
      <c r="GM468" t="s">
        <v>242</v>
      </c>
      <c r="GP468" s="27">
        <v>1</v>
      </c>
      <c r="GQ468">
        <v>246</v>
      </c>
      <c r="GR468" t="s">
        <v>9434</v>
      </c>
      <c r="GT468" t="s">
        <v>242</v>
      </c>
      <c r="GW468" s="27">
        <v>0</v>
      </c>
      <c r="GY468" s="27">
        <v>1</v>
      </c>
      <c r="GZ468" t="s">
        <v>9435</v>
      </c>
      <c r="HA468">
        <v>1</v>
      </c>
      <c r="HC468" t="s">
        <v>9426</v>
      </c>
      <c r="HD468" s="27">
        <v>0</v>
      </c>
      <c r="HF468" t="s">
        <v>242</v>
      </c>
      <c r="HI468">
        <v>0.66666666699999999</v>
      </c>
      <c r="HJ468">
        <v>0.5</v>
      </c>
      <c r="HK468">
        <v>0.5</v>
      </c>
      <c r="HL468">
        <v>0.33333333300000001</v>
      </c>
      <c r="HM468">
        <v>0.45</v>
      </c>
      <c r="HN468">
        <v>0</v>
      </c>
      <c r="HO468">
        <v>0.25</v>
      </c>
      <c r="HP468">
        <v>0.5</v>
      </c>
      <c r="HQ468">
        <v>0</v>
      </c>
      <c r="HR468">
        <v>1</v>
      </c>
      <c r="HS468">
        <v>0.5</v>
      </c>
      <c r="HT468">
        <v>0</v>
      </c>
      <c r="HU468">
        <v>1</v>
      </c>
      <c r="HV468">
        <v>0.55555555599999995</v>
      </c>
      <c r="HW468">
        <v>0.258333333</v>
      </c>
      <c r="HX468">
        <v>0.4</v>
      </c>
      <c r="HY468">
        <v>0.40462963000000002</v>
      </c>
      <c r="HZ468" t="s">
        <v>9436</v>
      </c>
      <c r="IA468" t="s">
        <v>266</v>
      </c>
      <c r="IB468" t="s">
        <v>9421</v>
      </c>
      <c r="IC468">
        <v>8323</v>
      </c>
      <c r="ID468">
        <v>7556.1</v>
      </c>
      <c r="IE468">
        <v>7822</v>
      </c>
      <c r="IF468">
        <v>8362</v>
      </c>
      <c r="IG468">
        <v>8323</v>
      </c>
    </row>
    <row r="469" spans="1:241" customFormat="1" ht="14" customHeight="1" x14ac:dyDescent="0.2">
      <c r="A469">
        <v>468</v>
      </c>
      <c r="B469">
        <v>508</v>
      </c>
      <c r="C469" s="1">
        <v>44961.77847222222</v>
      </c>
      <c r="D469" s="1">
        <v>44963.600694444445</v>
      </c>
      <c r="E469">
        <v>0</v>
      </c>
      <c r="F469" t="s">
        <v>9437</v>
      </c>
      <c r="G469">
        <v>100</v>
      </c>
      <c r="H469">
        <v>157462</v>
      </c>
      <c r="I469">
        <v>1</v>
      </c>
      <c r="J469" s="1">
        <v>44963.600694444445</v>
      </c>
      <c r="K469" t="s">
        <v>9438</v>
      </c>
      <c r="L469" t="s">
        <v>242</v>
      </c>
      <c r="M469" t="s">
        <v>242</v>
      </c>
      <c r="N469" t="s">
        <v>9439</v>
      </c>
      <c r="O469" t="s">
        <v>9440</v>
      </c>
      <c r="P469">
        <v>34.064799999999998</v>
      </c>
      <c r="Q469">
        <v>-118.4414</v>
      </c>
      <c r="R469" t="s">
        <v>245</v>
      </c>
      <c r="S469" t="s">
        <v>246</v>
      </c>
      <c r="T469" t="s">
        <v>9441</v>
      </c>
      <c r="U469" s="24">
        <v>842023</v>
      </c>
      <c r="V469" t="s">
        <v>9442</v>
      </c>
      <c r="W469" t="s">
        <v>9443</v>
      </c>
      <c r="X469">
        <v>2836</v>
      </c>
      <c r="Y469" t="s">
        <v>350</v>
      </c>
      <c r="Z469" t="s">
        <v>9444</v>
      </c>
      <c r="AA469">
        <v>2022</v>
      </c>
      <c r="AB469">
        <v>2022</v>
      </c>
      <c r="AC469">
        <v>0</v>
      </c>
      <c r="AF469">
        <v>9</v>
      </c>
      <c r="AG469">
        <v>1</v>
      </c>
      <c r="AI469" t="s">
        <v>9445</v>
      </c>
      <c r="AJ469" s="27">
        <v>1</v>
      </c>
      <c r="AK469">
        <v>1</v>
      </c>
      <c r="AL469" s="27">
        <v>0</v>
      </c>
      <c r="AM469" s="24">
        <v>0</v>
      </c>
      <c r="AN469" s="27">
        <v>0</v>
      </c>
      <c r="AO469" s="24">
        <v>0</v>
      </c>
      <c r="AQ469">
        <v>3</v>
      </c>
      <c r="AS469" t="s">
        <v>9446</v>
      </c>
      <c r="AT469" s="44">
        <v>1</v>
      </c>
      <c r="AU469" s="24">
        <v>8</v>
      </c>
      <c r="AV469" s="21">
        <f>AU469/AF469*100</f>
        <v>88.888888888888886</v>
      </c>
      <c r="AW469" t="s">
        <v>242</v>
      </c>
      <c r="AZ469" s="27">
        <v>1</v>
      </c>
      <c r="BA469">
        <v>8</v>
      </c>
      <c r="BB469" s="21">
        <f t="shared" si="29"/>
        <v>88.888888888888886</v>
      </c>
      <c r="BC469">
        <v>3</v>
      </c>
      <c r="BE469" t="s">
        <v>9446</v>
      </c>
      <c r="BF469" s="27">
        <v>1</v>
      </c>
      <c r="BG469">
        <v>11</v>
      </c>
      <c r="BI469">
        <v>3</v>
      </c>
      <c r="BK469" t="s">
        <v>9446</v>
      </c>
      <c r="BL469" s="27">
        <v>1</v>
      </c>
      <c r="BM469">
        <v>3</v>
      </c>
      <c r="BO469" t="s">
        <v>9446</v>
      </c>
      <c r="BP469" s="27">
        <v>1</v>
      </c>
      <c r="BQ469">
        <v>2</v>
      </c>
      <c r="BR469" s="21">
        <f t="shared" si="30"/>
        <v>22.222222222222221</v>
      </c>
      <c r="BT469">
        <v>3</v>
      </c>
      <c r="BV469" t="s">
        <v>9446</v>
      </c>
      <c r="BW469" s="27">
        <v>1</v>
      </c>
      <c r="BX469">
        <v>1</v>
      </c>
      <c r="BY469" s="21">
        <f t="shared" si="31"/>
        <v>11.111111111111111</v>
      </c>
      <c r="BZ469">
        <v>1</v>
      </c>
      <c r="CA469">
        <v>3</v>
      </c>
      <c r="CC469" t="s">
        <v>9446</v>
      </c>
      <c r="CD469" s="27">
        <v>0</v>
      </c>
      <c r="CF469" t="s">
        <v>242</v>
      </c>
      <c r="CG469" t="s">
        <v>242</v>
      </c>
      <c r="CI469" s="27">
        <v>0</v>
      </c>
      <c r="CK469" t="s">
        <v>242</v>
      </c>
      <c r="CN469" s="27">
        <v>0</v>
      </c>
      <c r="CO469" s="27">
        <v>0</v>
      </c>
      <c r="CP469" t="s">
        <v>242</v>
      </c>
      <c r="CQ469" t="s">
        <v>242</v>
      </c>
      <c r="CR469" t="s">
        <v>242</v>
      </c>
      <c r="CU469" s="27">
        <v>0.5</v>
      </c>
      <c r="CV469" s="2" t="s">
        <v>9447</v>
      </c>
      <c r="CW469">
        <v>1</v>
      </c>
      <c r="CY469" t="s">
        <v>9445</v>
      </c>
      <c r="CZ469" s="27">
        <v>1</v>
      </c>
      <c r="DA469">
        <v>210409.26</v>
      </c>
      <c r="DB469">
        <v>2</v>
      </c>
      <c r="DD469" s="27">
        <v>1</v>
      </c>
      <c r="DE469" t="s">
        <v>242</v>
      </c>
      <c r="DF469" t="s">
        <v>242</v>
      </c>
      <c r="DG469">
        <v>20184.990000000002</v>
      </c>
      <c r="DH469">
        <v>2</v>
      </c>
      <c r="DI469" t="s">
        <v>242</v>
      </c>
      <c r="DJ469" t="s">
        <v>242</v>
      </c>
      <c r="DL469" s="27">
        <v>0</v>
      </c>
      <c r="DM469" t="s">
        <v>242</v>
      </c>
      <c r="DN469" t="s">
        <v>242</v>
      </c>
      <c r="DP469">
        <v>1</v>
      </c>
      <c r="DR469" t="s">
        <v>9445</v>
      </c>
      <c r="DS469" s="27">
        <v>0</v>
      </c>
      <c r="DU469" s="27">
        <v>0</v>
      </c>
      <c r="DW469" s="27">
        <v>0</v>
      </c>
      <c r="DY469" s="27">
        <v>0</v>
      </c>
      <c r="EA469" s="27">
        <v>0.5</v>
      </c>
      <c r="EB469" s="2" t="s">
        <v>9448</v>
      </c>
      <c r="EC469" s="27">
        <v>0</v>
      </c>
      <c r="EE469" s="27">
        <v>0</v>
      </c>
      <c r="EG469" s="27">
        <v>0</v>
      </c>
      <c r="EI469" s="27">
        <v>0</v>
      </c>
      <c r="EK469" s="27">
        <v>0</v>
      </c>
      <c r="EM469">
        <v>1</v>
      </c>
      <c r="EO469" t="s">
        <v>9445</v>
      </c>
      <c r="EP469" s="27">
        <v>0</v>
      </c>
      <c r="EQ469" t="s">
        <v>242</v>
      </c>
      <c r="ER469" t="s">
        <v>242</v>
      </c>
      <c r="EU469" t="s">
        <v>242</v>
      </c>
      <c r="EV469" t="s">
        <v>242</v>
      </c>
      <c r="EX469" s="27">
        <v>0</v>
      </c>
      <c r="EY469" t="s">
        <v>242</v>
      </c>
      <c r="FA469" s="27">
        <v>0</v>
      </c>
      <c r="FB469" t="s">
        <v>242</v>
      </c>
      <c r="FD469" s="27">
        <v>0</v>
      </c>
      <c r="FE469" t="s">
        <v>242</v>
      </c>
      <c r="FG469" s="27">
        <v>0</v>
      </c>
      <c r="FH469" t="s">
        <v>242</v>
      </c>
      <c r="FJ469" t="s">
        <v>242</v>
      </c>
      <c r="FM469" s="27">
        <v>1</v>
      </c>
      <c r="FN469">
        <v>24</v>
      </c>
      <c r="FO469" t="s">
        <v>242</v>
      </c>
      <c r="FP469" t="s">
        <v>242</v>
      </c>
      <c r="FQ469" t="s">
        <v>9449</v>
      </c>
      <c r="FR469" s="27">
        <v>1</v>
      </c>
      <c r="FS469">
        <v>49</v>
      </c>
      <c r="FT469">
        <v>2</v>
      </c>
      <c r="FU469" s="2" t="s">
        <v>9450</v>
      </c>
      <c r="FV469" s="27">
        <v>1</v>
      </c>
      <c r="FW469" t="s">
        <v>242</v>
      </c>
      <c r="FX469" t="s">
        <v>242</v>
      </c>
      <c r="FY469">
        <v>64</v>
      </c>
      <c r="FZ469" t="s">
        <v>242</v>
      </c>
      <c r="GA469" t="s">
        <v>242</v>
      </c>
      <c r="GB469" t="s">
        <v>242</v>
      </c>
      <c r="GC469" t="s">
        <v>242</v>
      </c>
      <c r="GD469">
        <v>2</v>
      </c>
      <c r="GE469" t="s">
        <v>9451</v>
      </c>
      <c r="GF469">
        <v>1</v>
      </c>
      <c r="GH469" t="s">
        <v>9445</v>
      </c>
      <c r="GI469" s="27">
        <v>0</v>
      </c>
      <c r="GJ469" t="s">
        <v>242</v>
      </c>
      <c r="GK469" t="s">
        <v>242</v>
      </c>
      <c r="GM469" t="s">
        <v>242</v>
      </c>
      <c r="GP469" s="27">
        <v>1</v>
      </c>
      <c r="GQ469">
        <v>180.9</v>
      </c>
      <c r="GR469">
        <v>15370549</v>
      </c>
      <c r="GT469">
        <v>3</v>
      </c>
      <c r="GV469" t="s">
        <v>9446</v>
      </c>
      <c r="GW469" s="27">
        <v>0</v>
      </c>
      <c r="GY469" s="27">
        <v>0</v>
      </c>
      <c r="HA469" t="s">
        <v>242</v>
      </c>
      <c r="HD469" s="27">
        <v>0</v>
      </c>
      <c r="HF469" t="s">
        <v>242</v>
      </c>
      <c r="HI469">
        <v>0.55555555599999995</v>
      </c>
      <c r="HJ469">
        <v>0</v>
      </c>
      <c r="HK469">
        <v>0.25</v>
      </c>
      <c r="HL469">
        <v>0.66666666699999999</v>
      </c>
      <c r="HM469">
        <v>0.05</v>
      </c>
      <c r="HN469">
        <v>0</v>
      </c>
      <c r="HO469">
        <v>0</v>
      </c>
      <c r="HP469">
        <v>1</v>
      </c>
      <c r="HQ469">
        <v>0</v>
      </c>
      <c r="HR469">
        <v>1</v>
      </c>
      <c r="HS469">
        <v>0</v>
      </c>
      <c r="HT469">
        <v>0</v>
      </c>
      <c r="HU469">
        <v>1</v>
      </c>
      <c r="HV469">
        <v>0.26851851900000001</v>
      </c>
      <c r="HW469">
        <v>0.179166667</v>
      </c>
      <c r="HX469">
        <v>0.4</v>
      </c>
      <c r="HY469">
        <v>0.28256172800000001</v>
      </c>
      <c r="HZ469" t="s">
        <v>9452</v>
      </c>
      <c r="IA469" t="s">
        <v>266</v>
      </c>
      <c r="IB469" t="s">
        <v>9441</v>
      </c>
      <c r="IC469">
        <v>714.00599999999997</v>
      </c>
      <c r="ID469">
        <v>738.69100000000003</v>
      </c>
      <c r="IE469">
        <v>931.03200000000004</v>
      </c>
      <c r="IF469">
        <v>1105.5989999999999</v>
      </c>
      <c r="IG469">
        <v>714.00599999999997</v>
      </c>
    </row>
    <row r="470" spans="1:241" customFormat="1" ht="14" customHeight="1" x14ac:dyDescent="0.2">
      <c r="A470">
        <v>469</v>
      </c>
      <c r="B470">
        <v>509</v>
      </c>
      <c r="C470" s="1">
        <v>44963.579861111109</v>
      </c>
      <c r="D470" s="1">
        <v>44963.742361111108</v>
      </c>
      <c r="E470">
        <v>0</v>
      </c>
      <c r="F470" t="s">
        <v>9437</v>
      </c>
      <c r="G470">
        <v>100</v>
      </c>
      <c r="H470">
        <v>14049</v>
      </c>
      <c r="I470">
        <v>1</v>
      </c>
      <c r="J470" s="1">
        <v>44963.742361111108</v>
      </c>
      <c r="K470" t="s">
        <v>9453</v>
      </c>
      <c r="L470" t="s">
        <v>242</v>
      </c>
      <c r="M470" t="s">
        <v>242</v>
      </c>
      <c r="N470" t="s">
        <v>9454</v>
      </c>
      <c r="O470" t="s">
        <v>9455</v>
      </c>
      <c r="P470">
        <v>34.064799999999998</v>
      </c>
      <c r="Q470">
        <v>-118.4414</v>
      </c>
      <c r="R470" t="s">
        <v>245</v>
      </c>
      <c r="S470" t="s">
        <v>246</v>
      </c>
      <c r="T470" t="s">
        <v>9456</v>
      </c>
      <c r="U470" s="24">
        <v>16918</v>
      </c>
      <c r="V470" t="s">
        <v>9457</v>
      </c>
      <c r="W470" t="s">
        <v>9458</v>
      </c>
      <c r="X470">
        <v>2080</v>
      </c>
      <c r="Y470" t="s">
        <v>326</v>
      </c>
      <c r="Z470" t="s">
        <v>1332</v>
      </c>
      <c r="AA470">
        <v>2022</v>
      </c>
      <c r="AB470">
        <v>2022</v>
      </c>
      <c r="AC470">
        <v>0</v>
      </c>
      <c r="AF470">
        <v>13</v>
      </c>
      <c r="AG470">
        <v>3</v>
      </c>
      <c r="AI470" t="s">
        <v>9459</v>
      </c>
      <c r="AJ470" s="27">
        <v>1</v>
      </c>
      <c r="AK470">
        <v>1</v>
      </c>
      <c r="AL470" s="27">
        <v>0</v>
      </c>
      <c r="AM470" s="24">
        <v>0</v>
      </c>
      <c r="AN470" s="27">
        <v>0</v>
      </c>
      <c r="AO470" s="24">
        <v>0</v>
      </c>
      <c r="AQ470">
        <v>3</v>
      </c>
      <c r="AS470" t="s">
        <v>9460</v>
      </c>
      <c r="AT470" s="44">
        <v>1</v>
      </c>
      <c r="AU470" s="24">
        <v>11</v>
      </c>
      <c r="AV470" s="21">
        <f>AU470/AF470*100</f>
        <v>84.615384615384613</v>
      </c>
      <c r="AW470" t="s">
        <v>242</v>
      </c>
      <c r="AZ470" s="44">
        <v>1</v>
      </c>
      <c r="BA470" s="24">
        <v>10</v>
      </c>
      <c r="BB470" s="21">
        <f>BA470/AF470*100</f>
        <v>76.923076923076934</v>
      </c>
      <c r="BC470" t="s">
        <v>242</v>
      </c>
      <c r="BF470" s="27">
        <v>1</v>
      </c>
      <c r="BG470">
        <v>12.8</v>
      </c>
      <c r="BI470">
        <v>3</v>
      </c>
      <c r="BK470" t="s">
        <v>9460</v>
      </c>
      <c r="BL470" s="27">
        <v>0</v>
      </c>
      <c r="BM470" t="s">
        <v>242</v>
      </c>
      <c r="BP470" s="27">
        <v>1</v>
      </c>
      <c r="BQ470">
        <v>4</v>
      </c>
      <c r="BR470" s="21">
        <f t="shared" si="30"/>
        <v>30.76923076923077</v>
      </c>
      <c r="BT470">
        <v>3</v>
      </c>
      <c r="BV470" t="s">
        <v>9460</v>
      </c>
      <c r="BW470" s="27">
        <v>0</v>
      </c>
      <c r="BX470" s="24" t="s">
        <v>242</v>
      </c>
      <c r="BY470" s="21" t="s">
        <v>242</v>
      </c>
      <c r="BZ470" t="s">
        <v>242</v>
      </c>
      <c r="CA470" t="s">
        <v>242</v>
      </c>
      <c r="CD470" s="27">
        <v>0</v>
      </c>
      <c r="CF470" t="s">
        <v>242</v>
      </c>
      <c r="CG470" t="s">
        <v>242</v>
      </c>
      <c r="CI470" s="27">
        <v>0</v>
      </c>
      <c r="CK470" t="s">
        <v>242</v>
      </c>
      <c r="CN470" s="27">
        <v>0</v>
      </c>
      <c r="CO470" s="27">
        <v>0</v>
      </c>
      <c r="CP470" t="s">
        <v>242</v>
      </c>
      <c r="CQ470" t="s">
        <v>242</v>
      </c>
      <c r="CR470" t="s">
        <v>242</v>
      </c>
      <c r="CU470" s="27">
        <v>0</v>
      </c>
      <c r="CW470" t="s">
        <v>242</v>
      </c>
      <c r="CZ470" s="27">
        <v>1</v>
      </c>
      <c r="DA470">
        <v>291681</v>
      </c>
      <c r="DB470">
        <v>2</v>
      </c>
      <c r="DD470" s="27">
        <v>1</v>
      </c>
      <c r="DE470" t="s">
        <v>242</v>
      </c>
      <c r="DF470" t="s">
        <v>242</v>
      </c>
      <c r="DG470">
        <v>55793</v>
      </c>
      <c r="DH470">
        <v>2</v>
      </c>
      <c r="DI470" t="s">
        <v>242</v>
      </c>
      <c r="DJ470" t="s">
        <v>242</v>
      </c>
      <c r="DL470" s="27">
        <v>0</v>
      </c>
      <c r="DM470" t="s">
        <v>242</v>
      </c>
      <c r="DN470" t="s">
        <v>242</v>
      </c>
      <c r="DP470">
        <v>1</v>
      </c>
      <c r="DR470" t="s">
        <v>9461</v>
      </c>
      <c r="DS470" s="27">
        <v>1</v>
      </c>
      <c r="DT470" s="2" t="s">
        <v>9462</v>
      </c>
      <c r="DU470" s="27">
        <v>1</v>
      </c>
      <c r="DV470" s="2" t="s">
        <v>9463</v>
      </c>
      <c r="DW470" s="27">
        <v>0</v>
      </c>
      <c r="DY470" s="27">
        <v>1</v>
      </c>
      <c r="DZ470" s="2" t="s">
        <v>9464</v>
      </c>
      <c r="EA470" s="27">
        <v>0</v>
      </c>
      <c r="EC470" s="27">
        <v>1</v>
      </c>
      <c r="ED470" s="2" t="s">
        <v>9465</v>
      </c>
      <c r="EE470" s="27">
        <v>1</v>
      </c>
      <c r="EF470" s="2" t="s">
        <v>9465</v>
      </c>
      <c r="EG470" s="27">
        <v>0.5</v>
      </c>
      <c r="EH470" s="2" t="s">
        <v>9466</v>
      </c>
      <c r="EI470" s="27">
        <v>0</v>
      </c>
      <c r="EK470" s="27">
        <v>0</v>
      </c>
      <c r="EM470">
        <v>1</v>
      </c>
      <c r="EN470" t="s">
        <v>9467</v>
      </c>
      <c r="EO470" t="s">
        <v>9468</v>
      </c>
      <c r="EP470" s="27">
        <v>0</v>
      </c>
      <c r="EQ470" t="s">
        <v>242</v>
      </c>
      <c r="ER470" t="s">
        <v>242</v>
      </c>
      <c r="EU470" t="s">
        <v>242</v>
      </c>
      <c r="EV470" t="s">
        <v>242</v>
      </c>
      <c r="EX470" s="27">
        <v>1</v>
      </c>
      <c r="EY470">
        <v>28704</v>
      </c>
      <c r="FA470" s="27">
        <v>0</v>
      </c>
      <c r="FB470" t="s">
        <v>242</v>
      </c>
      <c r="FD470" s="27">
        <v>1</v>
      </c>
      <c r="FE470">
        <v>22289</v>
      </c>
      <c r="FG470" s="27">
        <v>0</v>
      </c>
      <c r="FH470" t="s">
        <v>242</v>
      </c>
      <c r="FJ470">
        <v>5</v>
      </c>
      <c r="FK470" t="s">
        <v>9469</v>
      </c>
      <c r="FM470" s="27">
        <v>0</v>
      </c>
      <c r="FN470" t="s">
        <v>242</v>
      </c>
      <c r="FO470" t="s">
        <v>242</v>
      </c>
      <c r="FP470" t="s">
        <v>242</v>
      </c>
      <c r="FR470" s="27">
        <v>1</v>
      </c>
      <c r="FS470">
        <v>43</v>
      </c>
      <c r="FT470">
        <v>1</v>
      </c>
      <c r="FV470" s="27">
        <v>1</v>
      </c>
      <c r="FW470">
        <v>2</v>
      </c>
      <c r="FX470">
        <v>12</v>
      </c>
      <c r="FY470">
        <v>77</v>
      </c>
      <c r="FZ470">
        <v>5</v>
      </c>
      <c r="GA470" t="s">
        <v>242</v>
      </c>
      <c r="GB470" t="s">
        <v>242</v>
      </c>
      <c r="GC470" t="s">
        <v>242</v>
      </c>
      <c r="GD470">
        <v>1</v>
      </c>
      <c r="GE470" t="s">
        <v>9470</v>
      </c>
      <c r="GF470">
        <v>1</v>
      </c>
      <c r="GH470" t="s">
        <v>9471</v>
      </c>
      <c r="GI470" s="27">
        <v>0</v>
      </c>
      <c r="GJ470" t="s">
        <v>242</v>
      </c>
      <c r="GK470" t="s">
        <v>242</v>
      </c>
      <c r="GM470" t="s">
        <v>242</v>
      </c>
      <c r="GP470" s="27">
        <v>1</v>
      </c>
      <c r="GQ470">
        <v>338</v>
      </c>
      <c r="GR470">
        <v>12040281</v>
      </c>
      <c r="GT470">
        <v>3</v>
      </c>
      <c r="GV470" t="s">
        <v>9460</v>
      </c>
      <c r="GW470" s="27">
        <v>0</v>
      </c>
      <c r="GY470" s="27">
        <v>0</v>
      </c>
      <c r="HA470" t="s">
        <v>242</v>
      </c>
      <c r="HD470" s="27">
        <v>0</v>
      </c>
      <c r="HF470" t="s">
        <v>242</v>
      </c>
      <c r="HI470">
        <v>0.222222222</v>
      </c>
      <c r="HJ470">
        <v>0</v>
      </c>
      <c r="HK470">
        <v>0</v>
      </c>
      <c r="HL470">
        <v>0.66666666699999999</v>
      </c>
      <c r="HM470">
        <v>0.55000000000000004</v>
      </c>
      <c r="HN470">
        <v>0</v>
      </c>
      <c r="HO470">
        <v>0.5</v>
      </c>
      <c r="HP470">
        <v>0.66666666699999999</v>
      </c>
      <c r="HQ470">
        <v>0</v>
      </c>
      <c r="HR470">
        <v>1</v>
      </c>
      <c r="HS470">
        <v>0</v>
      </c>
      <c r="HT470">
        <v>0</v>
      </c>
      <c r="HU470">
        <v>1</v>
      </c>
      <c r="HV470">
        <v>7.4074074000000004E-2</v>
      </c>
      <c r="HW470">
        <v>0.429166667</v>
      </c>
      <c r="HX470">
        <v>0.33333333300000001</v>
      </c>
      <c r="HY470">
        <v>0.27885802500000001</v>
      </c>
      <c r="HZ470" t="s">
        <v>9456</v>
      </c>
      <c r="IA470" t="s">
        <v>266</v>
      </c>
      <c r="IB470" t="s">
        <v>9456</v>
      </c>
      <c r="IC470">
        <v>8343.5</v>
      </c>
      <c r="ID470">
        <v>8614.9</v>
      </c>
      <c r="IE470">
        <v>8820.7000000000007</v>
      </c>
      <c r="IF470" t="s">
        <v>242</v>
      </c>
      <c r="IG470">
        <v>8343.5</v>
      </c>
    </row>
    <row r="471" spans="1:241" customFormat="1" ht="14" customHeight="1" x14ac:dyDescent="0.2">
      <c r="A471">
        <v>470</v>
      </c>
      <c r="B471">
        <v>511</v>
      </c>
      <c r="C471" s="1">
        <v>44963.588888888888</v>
      </c>
      <c r="D471" s="1">
        <v>44964.75</v>
      </c>
      <c r="E471">
        <v>0</v>
      </c>
      <c r="F471" t="s">
        <v>2969</v>
      </c>
      <c r="G471">
        <v>100</v>
      </c>
      <c r="H471">
        <v>100305</v>
      </c>
      <c r="I471">
        <v>1</v>
      </c>
      <c r="J471" s="1">
        <v>44964.75</v>
      </c>
      <c r="K471" t="s">
        <v>9472</v>
      </c>
      <c r="L471" t="s">
        <v>242</v>
      </c>
      <c r="M471" t="s">
        <v>242</v>
      </c>
      <c r="N471" t="s">
        <v>9473</v>
      </c>
      <c r="O471" t="s">
        <v>9474</v>
      </c>
      <c r="P471">
        <v>34.064799999999998</v>
      </c>
      <c r="Q471">
        <v>-118.4414</v>
      </c>
      <c r="R471" t="s">
        <v>245</v>
      </c>
      <c r="S471" t="s">
        <v>246</v>
      </c>
      <c r="T471" t="s">
        <v>9475</v>
      </c>
      <c r="V471" t="s">
        <v>9476</v>
      </c>
      <c r="W471" t="s">
        <v>9477</v>
      </c>
      <c r="X471">
        <v>4931</v>
      </c>
      <c r="Y471" t="s">
        <v>490</v>
      </c>
      <c r="Z471" t="s">
        <v>491</v>
      </c>
      <c r="AA471">
        <v>2020</v>
      </c>
      <c r="AC471">
        <v>0.5</v>
      </c>
      <c r="AD471">
        <v>15</v>
      </c>
      <c r="AE471" t="s">
        <v>9478</v>
      </c>
      <c r="AF471">
        <v>12</v>
      </c>
      <c r="AG471">
        <v>3</v>
      </c>
      <c r="AI471" t="s">
        <v>9479</v>
      </c>
      <c r="AJ471" s="27">
        <v>1</v>
      </c>
      <c r="AK471">
        <v>12</v>
      </c>
      <c r="AL471" s="27">
        <v>1</v>
      </c>
      <c r="AM471">
        <v>3</v>
      </c>
      <c r="AN471" s="27">
        <v>0</v>
      </c>
      <c r="AO471" s="24">
        <v>0</v>
      </c>
      <c r="AP471" s="2" t="s">
        <v>9480</v>
      </c>
      <c r="AQ471">
        <v>3</v>
      </c>
      <c r="AS471" t="s">
        <v>9479</v>
      </c>
      <c r="AT471" s="27">
        <v>1</v>
      </c>
      <c r="AU471">
        <v>10</v>
      </c>
      <c r="AV471" s="21">
        <f t="shared" si="28"/>
        <v>83.333333333333343</v>
      </c>
      <c r="AW471">
        <v>3</v>
      </c>
      <c r="AY471" t="s">
        <v>9479</v>
      </c>
      <c r="AZ471" s="27">
        <v>1</v>
      </c>
      <c r="BA471">
        <v>10</v>
      </c>
      <c r="BB471" s="21">
        <f t="shared" si="29"/>
        <v>83.333333333333343</v>
      </c>
      <c r="BC471">
        <v>3</v>
      </c>
      <c r="BE471" t="s">
        <v>9479</v>
      </c>
      <c r="BF471" s="27">
        <v>1</v>
      </c>
      <c r="BG471">
        <v>8</v>
      </c>
      <c r="BI471">
        <v>3</v>
      </c>
      <c r="BK471" t="s">
        <v>9479</v>
      </c>
      <c r="BL471" s="27">
        <v>1</v>
      </c>
      <c r="BM471">
        <v>3</v>
      </c>
      <c r="BO471" t="s">
        <v>9479</v>
      </c>
      <c r="BP471" s="27">
        <v>1</v>
      </c>
      <c r="BQ471">
        <v>3</v>
      </c>
      <c r="BR471" s="21">
        <f t="shared" si="30"/>
        <v>25</v>
      </c>
      <c r="BT471">
        <v>3</v>
      </c>
      <c r="BV471" t="s">
        <v>9479</v>
      </c>
      <c r="BW471" s="27">
        <v>1</v>
      </c>
      <c r="BX471">
        <v>5</v>
      </c>
      <c r="BY471" s="21">
        <f t="shared" si="31"/>
        <v>41.666666666666671</v>
      </c>
      <c r="BZ471">
        <v>2</v>
      </c>
      <c r="CA471">
        <v>3</v>
      </c>
      <c r="CC471" t="s">
        <v>9479</v>
      </c>
      <c r="CD471" s="27">
        <v>0</v>
      </c>
      <c r="CF471" t="s">
        <v>242</v>
      </c>
      <c r="CG471" t="s">
        <v>242</v>
      </c>
      <c r="CI471" s="27">
        <v>1</v>
      </c>
      <c r="CJ471" s="2" t="s">
        <v>9481</v>
      </c>
      <c r="CK471">
        <v>1</v>
      </c>
      <c r="CM471" t="s">
        <v>9482</v>
      </c>
      <c r="CN471" s="27">
        <v>0</v>
      </c>
      <c r="CO471" s="27">
        <v>0</v>
      </c>
      <c r="CP471" t="s">
        <v>242</v>
      </c>
      <c r="CQ471" t="s">
        <v>242</v>
      </c>
      <c r="CR471" t="s">
        <v>242</v>
      </c>
      <c r="CU471" s="27">
        <v>1</v>
      </c>
      <c r="CV471" t="s">
        <v>9483</v>
      </c>
      <c r="CW471">
        <v>1</v>
      </c>
      <c r="CY471" t="s">
        <v>9482</v>
      </c>
      <c r="CZ471" s="27">
        <v>0</v>
      </c>
      <c r="DA471" t="s">
        <v>242</v>
      </c>
      <c r="DB471" t="s">
        <v>242</v>
      </c>
      <c r="DD471" s="27">
        <v>0</v>
      </c>
      <c r="DE471" t="s">
        <v>242</v>
      </c>
      <c r="DF471" t="s">
        <v>242</v>
      </c>
      <c r="DH471" t="s">
        <v>242</v>
      </c>
      <c r="DI471" t="s">
        <v>242</v>
      </c>
      <c r="DJ471" t="s">
        <v>242</v>
      </c>
      <c r="DL471" s="27">
        <v>0</v>
      </c>
      <c r="DM471" t="s">
        <v>242</v>
      </c>
      <c r="DN471" t="s">
        <v>242</v>
      </c>
      <c r="DP471" t="s">
        <v>242</v>
      </c>
      <c r="DS471" s="27">
        <v>1</v>
      </c>
      <c r="DT471" s="2" t="s">
        <v>9484</v>
      </c>
      <c r="DU471" s="27">
        <v>1</v>
      </c>
      <c r="DV471" s="2" t="s">
        <v>9485</v>
      </c>
      <c r="DW471" s="27">
        <v>1</v>
      </c>
      <c r="DX471" t="s">
        <v>9486</v>
      </c>
      <c r="DY471" s="27">
        <v>1</v>
      </c>
      <c r="DZ471" t="s">
        <v>9487</v>
      </c>
      <c r="EA471" s="27">
        <v>1</v>
      </c>
      <c r="EB471" s="2" t="s">
        <v>9488</v>
      </c>
      <c r="EC471" s="27">
        <v>1</v>
      </c>
      <c r="ED471" s="2" t="s">
        <v>9489</v>
      </c>
      <c r="EE471" s="27">
        <v>1</v>
      </c>
      <c r="EF471" s="2" t="s">
        <v>9490</v>
      </c>
      <c r="EG471" s="27">
        <v>1</v>
      </c>
      <c r="EH471" t="s">
        <v>9491</v>
      </c>
      <c r="EI471" s="27">
        <v>1</v>
      </c>
      <c r="EJ471" t="s">
        <v>9492</v>
      </c>
      <c r="EK471" s="27">
        <v>1</v>
      </c>
      <c r="EL471" t="s">
        <v>9493</v>
      </c>
      <c r="EM471">
        <v>5</v>
      </c>
      <c r="EN471" t="s">
        <v>9494</v>
      </c>
      <c r="EO471" t="s">
        <v>9495</v>
      </c>
      <c r="EP471" s="27">
        <v>0</v>
      </c>
      <c r="EQ471" t="s">
        <v>242</v>
      </c>
      <c r="ER471" t="s">
        <v>242</v>
      </c>
      <c r="EU471" t="s">
        <v>242</v>
      </c>
      <c r="EV471" t="s">
        <v>242</v>
      </c>
      <c r="EX471" s="27">
        <v>1</v>
      </c>
      <c r="EY471">
        <v>5362000</v>
      </c>
      <c r="EZ471" t="s">
        <v>9496</v>
      </c>
      <c r="FA471" s="27">
        <v>0</v>
      </c>
      <c r="FB471" t="s">
        <v>242</v>
      </c>
      <c r="FD471" s="27">
        <v>1</v>
      </c>
      <c r="FE471">
        <v>26810</v>
      </c>
      <c r="FF471" t="s">
        <v>9497</v>
      </c>
      <c r="FG471" s="27">
        <v>0</v>
      </c>
      <c r="FH471" t="s">
        <v>242</v>
      </c>
      <c r="FJ471">
        <v>1</v>
      </c>
      <c r="FL471" t="s">
        <v>9482</v>
      </c>
      <c r="FM471" s="27">
        <v>0</v>
      </c>
      <c r="FN471" t="s">
        <v>242</v>
      </c>
      <c r="FO471" t="s">
        <v>242</v>
      </c>
      <c r="FP471" t="s">
        <v>242</v>
      </c>
      <c r="FR471" s="27">
        <v>1</v>
      </c>
      <c r="FS471">
        <v>26</v>
      </c>
      <c r="FT471">
        <v>3</v>
      </c>
      <c r="FV471" s="27">
        <v>0.5</v>
      </c>
      <c r="FW471" t="s">
        <v>242</v>
      </c>
      <c r="FX471" t="s">
        <v>242</v>
      </c>
      <c r="FY471" t="s">
        <v>242</v>
      </c>
      <c r="FZ471" t="s">
        <v>242</v>
      </c>
      <c r="GA471" t="s">
        <v>242</v>
      </c>
      <c r="GB471" t="s">
        <v>242</v>
      </c>
      <c r="GC471" t="s">
        <v>242</v>
      </c>
      <c r="GD471">
        <v>3</v>
      </c>
      <c r="GE471" t="s">
        <v>9498</v>
      </c>
      <c r="GF471">
        <v>1</v>
      </c>
      <c r="GH471" t="s">
        <v>9482</v>
      </c>
      <c r="GI471" s="27">
        <v>0</v>
      </c>
      <c r="GJ471" t="s">
        <v>242</v>
      </c>
      <c r="GK471" t="s">
        <v>242</v>
      </c>
      <c r="GM471" t="s">
        <v>242</v>
      </c>
      <c r="GP471" s="27">
        <v>1</v>
      </c>
      <c r="GQ471">
        <v>131</v>
      </c>
      <c r="GR471" t="s">
        <v>9499</v>
      </c>
      <c r="GT471">
        <v>3</v>
      </c>
      <c r="GV471" t="s">
        <v>9500</v>
      </c>
      <c r="GW471" s="27">
        <v>0</v>
      </c>
      <c r="GY471" s="27">
        <v>0</v>
      </c>
      <c r="HA471" t="s">
        <v>242</v>
      </c>
      <c r="HD471" s="27">
        <v>1</v>
      </c>
      <c r="HE471" s="2" t="s">
        <v>9501</v>
      </c>
      <c r="HF471">
        <v>1</v>
      </c>
      <c r="HH471" t="s">
        <v>9482</v>
      </c>
      <c r="HI471">
        <v>0.77777777800000003</v>
      </c>
      <c r="HJ471">
        <v>1</v>
      </c>
      <c r="HK471">
        <v>0.5</v>
      </c>
      <c r="HL471">
        <v>0</v>
      </c>
      <c r="HM471">
        <v>1</v>
      </c>
      <c r="HN471">
        <v>0</v>
      </c>
      <c r="HO471">
        <v>0.5</v>
      </c>
      <c r="HP471">
        <v>0.5</v>
      </c>
      <c r="HQ471">
        <v>0</v>
      </c>
      <c r="HR471">
        <v>1</v>
      </c>
      <c r="HS471">
        <v>0</v>
      </c>
      <c r="HT471">
        <v>1</v>
      </c>
      <c r="HU471">
        <v>1</v>
      </c>
      <c r="HV471">
        <v>0.75925925900000002</v>
      </c>
      <c r="HW471">
        <v>0.375</v>
      </c>
      <c r="HX471">
        <v>0.5</v>
      </c>
      <c r="HY471">
        <v>0.54475308600000005</v>
      </c>
      <c r="HZ471" t="s">
        <v>9502</v>
      </c>
      <c r="IA471" t="s">
        <v>266</v>
      </c>
      <c r="IB471" t="s">
        <v>9475</v>
      </c>
      <c r="IC471">
        <v>7523.1</v>
      </c>
      <c r="ID471">
        <v>7241.7</v>
      </c>
      <c r="IE471">
        <v>8316</v>
      </c>
      <c r="IF471">
        <v>9597.4</v>
      </c>
      <c r="IG471">
        <v>7523.1</v>
      </c>
    </row>
    <row r="472" spans="1:241" customFormat="1" ht="14" customHeight="1" x14ac:dyDescent="0.2">
      <c r="A472">
        <v>471</v>
      </c>
      <c r="B472">
        <v>512</v>
      </c>
      <c r="C472" s="1">
        <v>44964.750694444447</v>
      </c>
      <c r="D472" s="1">
        <v>44964.765972222223</v>
      </c>
      <c r="E472">
        <v>0</v>
      </c>
      <c r="F472" t="s">
        <v>2969</v>
      </c>
      <c r="G472">
        <v>100</v>
      </c>
      <c r="H472">
        <v>1361</v>
      </c>
      <c r="I472">
        <v>1</v>
      </c>
      <c r="J472" s="1">
        <v>44964.765972222223</v>
      </c>
      <c r="K472" t="s">
        <v>9503</v>
      </c>
      <c r="L472" t="s">
        <v>242</v>
      </c>
      <c r="M472" t="s">
        <v>242</v>
      </c>
      <c r="N472" t="s">
        <v>9504</v>
      </c>
      <c r="O472" t="s">
        <v>9505</v>
      </c>
      <c r="P472">
        <v>34.064799999999998</v>
      </c>
      <c r="Q472">
        <v>-118.4414</v>
      </c>
      <c r="R472" t="s">
        <v>245</v>
      </c>
      <c r="S472" t="s">
        <v>246</v>
      </c>
      <c r="V472" t="s">
        <v>9506</v>
      </c>
      <c r="W472" t="s">
        <v>9507</v>
      </c>
      <c r="X472">
        <v>6411</v>
      </c>
      <c r="Y472" t="s">
        <v>319</v>
      </c>
      <c r="Z472" t="s">
        <v>608</v>
      </c>
      <c r="AA472">
        <v>2020</v>
      </c>
      <c r="AC472">
        <v>0</v>
      </c>
      <c r="AF472">
        <v>9</v>
      </c>
      <c r="AG472">
        <v>3</v>
      </c>
      <c r="AI472" t="s">
        <v>9508</v>
      </c>
      <c r="AJ472" s="27">
        <v>1</v>
      </c>
      <c r="AK472">
        <v>4</v>
      </c>
      <c r="AL472" s="27">
        <v>0</v>
      </c>
      <c r="AM472" s="24">
        <v>0</v>
      </c>
      <c r="AN472" s="27">
        <v>0</v>
      </c>
      <c r="AO472" s="24">
        <v>0</v>
      </c>
      <c r="AP472" s="2" t="s">
        <v>9509</v>
      </c>
      <c r="AQ472">
        <v>3</v>
      </c>
      <c r="AS472" t="s">
        <v>9508</v>
      </c>
      <c r="AT472" s="27">
        <v>1</v>
      </c>
      <c r="AU472">
        <v>8</v>
      </c>
      <c r="AV472" s="21">
        <f t="shared" si="28"/>
        <v>88.888888888888886</v>
      </c>
      <c r="AW472">
        <v>3</v>
      </c>
      <c r="AY472" t="s">
        <v>9508</v>
      </c>
      <c r="AZ472" s="27">
        <v>1</v>
      </c>
      <c r="BA472">
        <v>8</v>
      </c>
      <c r="BB472" s="21">
        <f t="shared" si="29"/>
        <v>88.888888888888886</v>
      </c>
      <c r="BC472">
        <v>3</v>
      </c>
      <c r="BE472" t="s">
        <v>9508</v>
      </c>
      <c r="BF472" s="27">
        <v>1</v>
      </c>
      <c r="BG472">
        <v>4</v>
      </c>
      <c r="BI472">
        <v>3</v>
      </c>
      <c r="BK472" t="s">
        <v>9508</v>
      </c>
      <c r="BL472" s="27">
        <v>1</v>
      </c>
      <c r="BM472">
        <v>3</v>
      </c>
      <c r="BO472" t="s">
        <v>9508</v>
      </c>
      <c r="BP472" s="27">
        <v>1</v>
      </c>
      <c r="BQ472">
        <v>3</v>
      </c>
      <c r="BR472" s="21">
        <f t="shared" si="30"/>
        <v>33.333333333333329</v>
      </c>
      <c r="BT472">
        <v>3</v>
      </c>
      <c r="BV472" t="s">
        <v>9508</v>
      </c>
      <c r="BW472" s="27">
        <v>1</v>
      </c>
      <c r="BX472">
        <v>2</v>
      </c>
      <c r="BY472" s="21">
        <f t="shared" si="31"/>
        <v>22.222222222222221</v>
      </c>
      <c r="BZ472">
        <v>2</v>
      </c>
      <c r="CA472">
        <v>3</v>
      </c>
      <c r="CC472" t="s">
        <v>9508</v>
      </c>
      <c r="CD472" s="27">
        <v>0</v>
      </c>
      <c r="CF472" t="s">
        <v>242</v>
      </c>
      <c r="CG472" t="s">
        <v>242</v>
      </c>
      <c r="CI472" s="27">
        <v>0</v>
      </c>
      <c r="CK472" t="s">
        <v>242</v>
      </c>
      <c r="CN472" s="27">
        <v>0</v>
      </c>
      <c r="CO472" s="27">
        <v>0</v>
      </c>
      <c r="CP472" t="s">
        <v>242</v>
      </c>
      <c r="CQ472" t="s">
        <v>242</v>
      </c>
      <c r="CR472" t="s">
        <v>242</v>
      </c>
      <c r="CU472" s="27">
        <v>0</v>
      </c>
      <c r="CW472" t="s">
        <v>242</v>
      </c>
      <c r="CZ472" s="27">
        <v>0</v>
      </c>
      <c r="DA472" t="s">
        <v>242</v>
      </c>
      <c r="DB472" t="s">
        <v>242</v>
      </c>
      <c r="DD472" s="27">
        <v>0</v>
      </c>
      <c r="DE472" t="s">
        <v>242</v>
      </c>
      <c r="DF472" t="s">
        <v>242</v>
      </c>
      <c r="DH472" t="s">
        <v>242</v>
      </c>
      <c r="DI472" t="s">
        <v>242</v>
      </c>
      <c r="DJ472" t="s">
        <v>242</v>
      </c>
      <c r="DL472" s="27">
        <v>0</v>
      </c>
      <c r="DM472" t="s">
        <v>242</v>
      </c>
      <c r="DN472" t="s">
        <v>242</v>
      </c>
      <c r="DP472" t="s">
        <v>242</v>
      </c>
      <c r="DS472" s="27">
        <v>0</v>
      </c>
      <c r="DU472" s="27">
        <v>0.5</v>
      </c>
      <c r="DV472" s="2" t="s">
        <v>9510</v>
      </c>
      <c r="DW472" s="27">
        <v>0</v>
      </c>
      <c r="DY472" s="27">
        <v>0.5</v>
      </c>
      <c r="DZ472" t="s">
        <v>9511</v>
      </c>
      <c r="EA472" s="27">
        <v>0</v>
      </c>
      <c r="EC472" s="27">
        <v>0</v>
      </c>
      <c r="EE472" s="27">
        <v>0.5</v>
      </c>
      <c r="EF472" s="2" t="s">
        <v>9510</v>
      </c>
      <c r="EG472" s="27">
        <v>0</v>
      </c>
      <c r="EI472" s="27">
        <v>0</v>
      </c>
      <c r="EK472" s="27">
        <v>0</v>
      </c>
      <c r="EM472">
        <v>5</v>
      </c>
      <c r="EN472" t="s">
        <v>9512</v>
      </c>
      <c r="EO472" t="s">
        <v>9513</v>
      </c>
      <c r="EP472" s="27">
        <v>0</v>
      </c>
      <c r="EQ472" t="s">
        <v>242</v>
      </c>
      <c r="ER472" t="s">
        <v>242</v>
      </c>
      <c r="EU472" t="s">
        <v>242</v>
      </c>
      <c r="EV472" t="s">
        <v>242</v>
      </c>
      <c r="EX472" s="27">
        <v>0</v>
      </c>
      <c r="EY472" t="s">
        <v>242</v>
      </c>
      <c r="FA472" s="27">
        <v>0</v>
      </c>
      <c r="FB472" t="s">
        <v>242</v>
      </c>
      <c r="FD472" s="27">
        <v>0</v>
      </c>
      <c r="FE472" t="s">
        <v>242</v>
      </c>
      <c r="FG472" s="27">
        <v>0</v>
      </c>
      <c r="FH472" t="s">
        <v>242</v>
      </c>
      <c r="FJ472" t="s">
        <v>242</v>
      </c>
      <c r="FM472" s="27">
        <v>0</v>
      </c>
      <c r="FN472" t="s">
        <v>242</v>
      </c>
      <c r="FO472" t="s">
        <v>242</v>
      </c>
      <c r="FP472" t="s">
        <v>242</v>
      </c>
      <c r="FR472" s="27">
        <v>0</v>
      </c>
      <c r="FS472" t="s">
        <v>242</v>
      </c>
      <c r="FT472" t="s">
        <v>242</v>
      </c>
      <c r="FV472" s="27">
        <v>0</v>
      </c>
      <c r="FW472" t="s">
        <v>242</v>
      </c>
      <c r="FX472" t="s">
        <v>242</v>
      </c>
      <c r="FY472" t="s">
        <v>242</v>
      </c>
      <c r="FZ472" t="s">
        <v>242</v>
      </c>
      <c r="GA472" t="s">
        <v>242</v>
      </c>
      <c r="GB472" t="s">
        <v>242</v>
      </c>
      <c r="GC472" t="s">
        <v>242</v>
      </c>
      <c r="GD472" t="s">
        <v>242</v>
      </c>
      <c r="GF472" t="s">
        <v>242</v>
      </c>
      <c r="GI472" s="27">
        <v>0</v>
      </c>
      <c r="GJ472" t="s">
        <v>242</v>
      </c>
      <c r="GK472" t="s">
        <v>242</v>
      </c>
      <c r="GM472" t="s">
        <v>242</v>
      </c>
      <c r="GP472" s="27">
        <v>1</v>
      </c>
      <c r="GQ472">
        <v>297</v>
      </c>
      <c r="GR472" t="s">
        <v>9514</v>
      </c>
      <c r="GT472">
        <v>3</v>
      </c>
      <c r="GV472" t="s">
        <v>9515</v>
      </c>
      <c r="GW472" s="27">
        <v>0</v>
      </c>
      <c r="GY472" s="27">
        <v>0</v>
      </c>
      <c r="HA472" t="s">
        <v>242</v>
      </c>
      <c r="HD472" s="27">
        <v>0</v>
      </c>
      <c r="HF472" t="s">
        <v>242</v>
      </c>
      <c r="HI472">
        <v>0.66666666699999999</v>
      </c>
      <c r="HJ472">
        <v>0</v>
      </c>
      <c r="HK472">
        <v>0</v>
      </c>
      <c r="HL472">
        <v>0</v>
      </c>
      <c r="HM472">
        <v>0.15</v>
      </c>
      <c r="HN472">
        <v>0</v>
      </c>
      <c r="HO472">
        <v>0</v>
      </c>
      <c r="HP472">
        <v>0</v>
      </c>
      <c r="HQ472">
        <v>0</v>
      </c>
      <c r="HR472">
        <v>1</v>
      </c>
      <c r="HS472">
        <v>0</v>
      </c>
      <c r="HT472">
        <v>0</v>
      </c>
      <c r="HU472">
        <v>1</v>
      </c>
      <c r="HV472">
        <v>0.222222222</v>
      </c>
      <c r="HW472">
        <v>3.7499999999999999E-2</v>
      </c>
      <c r="HX472">
        <v>0.2</v>
      </c>
      <c r="HY472">
        <v>0.15324074100000001</v>
      </c>
      <c r="HZ472" t="s">
        <v>9516</v>
      </c>
      <c r="IA472" t="s">
        <v>266</v>
      </c>
      <c r="IC472">
        <v>9039</v>
      </c>
      <c r="ID472">
        <v>9352</v>
      </c>
      <c r="IE472">
        <v>8998</v>
      </c>
      <c r="IF472">
        <v>8866</v>
      </c>
      <c r="IG472">
        <v>9039</v>
      </c>
    </row>
    <row r="473" spans="1:241" customFormat="1" ht="14" customHeight="1" x14ac:dyDescent="0.2">
      <c r="A473">
        <v>472</v>
      </c>
      <c r="B473">
        <v>513</v>
      </c>
      <c r="C473" s="1">
        <v>44964.765972222223</v>
      </c>
      <c r="D473" s="1">
        <v>44964.802083333336</v>
      </c>
      <c r="E473">
        <v>0</v>
      </c>
      <c r="F473" t="s">
        <v>2969</v>
      </c>
      <c r="G473">
        <v>100</v>
      </c>
      <c r="H473">
        <v>3121</v>
      </c>
      <c r="I473">
        <v>1</v>
      </c>
      <c r="J473" s="1">
        <v>44964.802083333336</v>
      </c>
      <c r="K473" t="s">
        <v>9517</v>
      </c>
      <c r="L473" t="s">
        <v>242</v>
      </c>
      <c r="M473" t="s">
        <v>242</v>
      </c>
      <c r="N473" t="s">
        <v>9518</v>
      </c>
      <c r="O473" t="s">
        <v>9519</v>
      </c>
      <c r="P473">
        <v>34.054400000000001</v>
      </c>
      <c r="Q473">
        <v>-118.2441</v>
      </c>
      <c r="R473" t="s">
        <v>245</v>
      </c>
      <c r="S473" t="s">
        <v>246</v>
      </c>
      <c r="T473" t="s">
        <v>9520</v>
      </c>
      <c r="V473" t="s">
        <v>9521</v>
      </c>
      <c r="W473">
        <v>969457100</v>
      </c>
      <c r="X473">
        <v>4922</v>
      </c>
      <c r="Y473" t="s">
        <v>248</v>
      </c>
      <c r="Z473" t="s">
        <v>7775</v>
      </c>
      <c r="AA473">
        <v>2020</v>
      </c>
      <c r="AC473">
        <v>0.5</v>
      </c>
      <c r="AD473">
        <v>9</v>
      </c>
      <c r="AF473">
        <v>11</v>
      </c>
      <c r="AG473">
        <v>3</v>
      </c>
      <c r="AI473" t="s">
        <v>9522</v>
      </c>
      <c r="AJ473" s="27">
        <v>1</v>
      </c>
      <c r="AK473">
        <v>6</v>
      </c>
      <c r="AL473" s="27">
        <v>1</v>
      </c>
      <c r="AM473">
        <v>5</v>
      </c>
      <c r="AN473" s="27">
        <v>0</v>
      </c>
      <c r="AO473" s="24">
        <v>0</v>
      </c>
      <c r="AP473" s="2" t="s">
        <v>9523</v>
      </c>
      <c r="AQ473">
        <v>3</v>
      </c>
      <c r="AS473" t="s">
        <v>9522</v>
      </c>
      <c r="AT473" s="27">
        <v>1</v>
      </c>
      <c r="AU473">
        <v>10</v>
      </c>
      <c r="AV473" s="21">
        <f t="shared" si="28"/>
        <v>90.909090909090907</v>
      </c>
      <c r="AW473">
        <v>3</v>
      </c>
      <c r="AY473" t="s">
        <v>9522</v>
      </c>
      <c r="AZ473" s="27">
        <v>1</v>
      </c>
      <c r="BA473">
        <v>10</v>
      </c>
      <c r="BB473" s="21">
        <f t="shared" si="29"/>
        <v>90.909090909090907</v>
      </c>
      <c r="BC473">
        <v>3</v>
      </c>
      <c r="BE473" t="s">
        <v>9522</v>
      </c>
      <c r="BF473" s="27">
        <v>1</v>
      </c>
      <c r="BG473">
        <v>4.4000000000000004</v>
      </c>
      <c r="BI473">
        <v>3</v>
      </c>
      <c r="BK473" t="s">
        <v>9522</v>
      </c>
      <c r="BL473" s="27">
        <v>1</v>
      </c>
      <c r="BM473">
        <v>3</v>
      </c>
      <c r="BO473" t="s">
        <v>9522</v>
      </c>
      <c r="BP473" s="27">
        <v>1</v>
      </c>
      <c r="BQ473">
        <v>2</v>
      </c>
      <c r="BR473" s="21">
        <f t="shared" si="30"/>
        <v>18.181818181818183</v>
      </c>
      <c r="BT473">
        <v>3</v>
      </c>
      <c r="BV473" t="s">
        <v>9522</v>
      </c>
      <c r="BW473" s="27">
        <v>0</v>
      </c>
      <c r="BX473" s="24" t="s">
        <v>242</v>
      </c>
      <c r="BY473" s="21" t="s">
        <v>242</v>
      </c>
      <c r="BZ473" t="s">
        <v>242</v>
      </c>
      <c r="CA473" t="s">
        <v>242</v>
      </c>
      <c r="CD473" s="27">
        <v>0</v>
      </c>
      <c r="CF473" t="s">
        <v>242</v>
      </c>
      <c r="CG473" t="s">
        <v>242</v>
      </c>
      <c r="CI473" s="27">
        <v>1</v>
      </c>
      <c r="CJ473" s="2" t="s">
        <v>9524</v>
      </c>
      <c r="CK473">
        <v>1</v>
      </c>
      <c r="CM473" t="s">
        <v>9525</v>
      </c>
      <c r="CN473" s="27">
        <v>0</v>
      </c>
      <c r="CO473" s="27">
        <v>0.5</v>
      </c>
      <c r="CP473" t="s">
        <v>242</v>
      </c>
      <c r="CQ473">
        <v>100</v>
      </c>
      <c r="CR473" t="s">
        <v>242</v>
      </c>
      <c r="CS473" s="2" t="s">
        <v>9526</v>
      </c>
      <c r="CT473" t="s">
        <v>9527</v>
      </c>
      <c r="CU473" s="27">
        <v>1</v>
      </c>
      <c r="CV473" s="2" t="s">
        <v>9528</v>
      </c>
      <c r="CW473">
        <v>1</v>
      </c>
      <c r="CY473" t="s">
        <v>9525</v>
      </c>
      <c r="CZ473" s="27">
        <v>1</v>
      </c>
      <c r="DA473">
        <v>10430000</v>
      </c>
      <c r="DB473">
        <v>2</v>
      </c>
      <c r="DD473" s="27">
        <v>1</v>
      </c>
      <c r="DE473" t="s">
        <v>242</v>
      </c>
      <c r="DF473" t="s">
        <v>242</v>
      </c>
      <c r="DH473" t="s">
        <v>242</v>
      </c>
      <c r="DI473">
        <v>1500000</v>
      </c>
      <c r="DJ473">
        <v>2</v>
      </c>
      <c r="DL473" s="27">
        <v>0</v>
      </c>
      <c r="DM473" t="s">
        <v>242</v>
      </c>
      <c r="DN473" t="s">
        <v>242</v>
      </c>
      <c r="DP473">
        <v>1</v>
      </c>
      <c r="DR473" t="s">
        <v>9525</v>
      </c>
      <c r="DS473" s="27">
        <v>1</v>
      </c>
      <c r="DT473" s="2" t="s">
        <v>9529</v>
      </c>
      <c r="DU473" s="27">
        <v>1</v>
      </c>
      <c r="DV473" s="2" t="s">
        <v>9530</v>
      </c>
      <c r="DW473" s="27">
        <v>0</v>
      </c>
      <c r="DY473" s="27">
        <v>1</v>
      </c>
      <c r="DZ473" s="2" t="s">
        <v>9531</v>
      </c>
      <c r="EA473" s="27">
        <v>0</v>
      </c>
      <c r="EC473" s="27">
        <v>1</v>
      </c>
      <c r="ED473" s="2" t="s">
        <v>9532</v>
      </c>
      <c r="EE473" s="27">
        <v>1</v>
      </c>
      <c r="EF473" s="2" t="s">
        <v>9530</v>
      </c>
      <c r="EG473" s="27">
        <v>1</v>
      </c>
      <c r="EH473" t="s">
        <v>9533</v>
      </c>
      <c r="EI473" s="27">
        <v>1</v>
      </c>
      <c r="EJ473" t="s">
        <v>9534</v>
      </c>
      <c r="EK473" s="27">
        <v>0</v>
      </c>
      <c r="EM473">
        <v>1</v>
      </c>
      <c r="EO473" t="s">
        <v>9525</v>
      </c>
      <c r="EP473" s="27">
        <v>1</v>
      </c>
      <c r="EQ473">
        <v>54</v>
      </c>
      <c r="ER473" t="s">
        <v>242</v>
      </c>
      <c r="EU473">
        <v>1</v>
      </c>
      <c r="EV473" t="s">
        <v>242</v>
      </c>
      <c r="EW473" t="s">
        <v>9525</v>
      </c>
      <c r="EX473" s="27">
        <v>1</v>
      </c>
      <c r="EY473">
        <v>53.79</v>
      </c>
      <c r="FA473" s="27">
        <v>0</v>
      </c>
      <c r="FB473" t="s">
        <v>242</v>
      </c>
      <c r="FD473" s="27">
        <v>0</v>
      </c>
      <c r="FE473" t="s">
        <v>242</v>
      </c>
      <c r="FG473" s="27">
        <v>0</v>
      </c>
      <c r="FH473" t="s">
        <v>242</v>
      </c>
      <c r="FJ473">
        <v>1</v>
      </c>
      <c r="FL473" t="s">
        <v>9525</v>
      </c>
      <c r="FM473" s="27">
        <v>1</v>
      </c>
      <c r="FN473">
        <v>10</v>
      </c>
      <c r="FO473">
        <v>60</v>
      </c>
      <c r="FP473">
        <v>30</v>
      </c>
      <c r="FR473" s="27">
        <v>1</v>
      </c>
      <c r="FS473">
        <v>20.3</v>
      </c>
      <c r="FT473">
        <v>3</v>
      </c>
      <c r="FV473" s="27">
        <v>0.5</v>
      </c>
      <c r="FW473" t="s">
        <v>242</v>
      </c>
      <c r="FX473" t="s">
        <v>242</v>
      </c>
      <c r="FY473" t="s">
        <v>242</v>
      </c>
      <c r="FZ473" t="s">
        <v>242</v>
      </c>
      <c r="GA473" t="s">
        <v>242</v>
      </c>
      <c r="GB473" t="s">
        <v>242</v>
      </c>
      <c r="GC473" t="s">
        <v>242</v>
      </c>
      <c r="GD473">
        <v>3</v>
      </c>
      <c r="GE473" t="s">
        <v>9535</v>
      </c>
      <c r="GF473">
        <v>1</v>
      </c>
      <c r="GH473" t="s">
        <v>9525</v>
      </c>
      <c r="GI473" s="27">
        <v>0</v>
      </c>
      <c r="GJ473" t="s">
        <v>242</v>
      </c>
      <c r="GK473" t="s">
        <v>242</v>
      </c>
      <c r="GM473" t="s">
        <v>242</v>
      </c>
      <c r="GP473" s="27">
        <v>1</v>
      </c>
      <c r="GQ473">
        <v>88</v>
      </c>
      <c r="GR473" t="s">
        <v>9536</v>
      </c>
      <c r="GS473" s="2" t="s">
        <v>9537</v>
      </c>
      <c r="GT473">
        <v>3</v>
      </c>
      <c r="GV473" t="s">
        <v>9522</v>
      </c>
      <c r="GW473" s="27">
        <v>0</v>
      </c>
      <c r="GY473" s="27">
        <v>0</v>
      </c>
      <c r="HA473" t="s">
        <v>242</v>
      </c>
      <c r="HD473" s="27">
        <v>1</v>
      </c>
      <c r="HE473" s="2" t="s">
        <v>9538</v>
      </c>
      <c r="HF473">
        <v>1</v>
      </c>
      <c r="HH473" t="s">
        <v>9525</v>
      </c>
      <c r="HI473">
        <v>0.66666666699999999</v>
      </c>
      <c r="HJ473">
        <v>1</v>
      </c>
      <c r="HK473">
        <v>0.75</v>
      </c>
      <c r="HL473">
        <v>0.66666666699999999</v>
      </c>
      <c r="HM473">
        <v>0.7</v>
      </c>
      <c r="HN473">
        <v>1</v>
      </c>
      <c r="HO473">
        <v>0.25</v>
      </c>
      <c r="HP473">
        <v>0.83333333300000001</v>
      </c>
      <c r="HQ473">
        <v>0</v>
      </c>
      <c r="HR473">
        <v>1</v>
      </c>
      <c r="HS473">
        <v>0</v>
      </c>
      <c r="HT473">
        <v>1</v>
      </c>
      <c r="HU473">
        <v>1</v>
      </c>
      <c r="HV473">
        <v>0.80555555599999995</v>
      </c>
      <c r="HW473">
        <v>0.65416666700000003</v>
      </c>
      <c r="HX473">
        <v>0.56666666700000001</v>
      </c>
      <c r="HY473">
        <v>0.67546296299999997</v>
      </c>
      <c r="HZ473" t="s">
        <v>9539</v>
      </c>
      <c r="IA473" t="s">
        <v>266</v>
      </c>
      <c r="IB473" t="s">
        <v>9520</v>
      </c>
      <c r="IC473">
        <v>8201</v>
      </c>
      <c r="ID473">
        <v>7719</v>
      </c>
      <c r="IE473">
        <v>10627</v>
      </c>
      <c r="IF473">
        <v>10965</v>
      </c>
      <c r="IG473">
        <v>8201</v>
      </c>
    </row>
    <row r="474" spans="1:241" customFormat="1" ht="14" customHeight="1" x14ac:dyDescent="0.2">
      <c r="A474">
        <v>473</v>
      </c>
      <c r="B474">
        <v>514</v>
      </c>
      <c r="C474" s="1">
        <v>44964.802083333336</v>
      </c>
      <c r="D474" s="1">
        <v>44967.991666666669</v>
      </c>
      <c r="E474">
        <v>0</v>
      </c>
      <c r="F474" t="s">
        <v>2969</v>
      </c>
      <c r="G474">
        <v>100</v>
      </c>
      <c r="H474">
        <v>275530</v>
      </c>
      <c r="I474">
        <v>1</v>
      </c>
      <c r="J474" s="1">
        <v>44967.991666666669</v>
      </c>
      <c r="K474" t="s">
        <v>9540</v>
      </c>
      <c r="L474" t="s">
        <v>242</v>
      </c>
      <c r="M474" t="s">
        <v>242</v>
      </c>
      <c r="N474" t="s">
        <v>9541</v>
      </c>
      <c r="O474" t="s">
        <v>9542</v>
      </c>
      <c r="P474">
        <v>34.054400000000001</v>
      </c>
      <c r="Q474">
        <v>-118.2441</v>
      </c>
      <c r="R474" t="s">
        <v>245</v>
      </c>
      <c r="S474" t="s">
        <v>246</v>
      </c>
      <c r="T474" t="s">
        <v>9543</v>
      </c>
      <c r="V474" t="s">
        <v>9544</v>
      </c>
      <c r="W474">
        <v>84423102</v>
      </c>
      <c r="X474">
        <v>6331</v>
      </c>
      <c r="Y474" t="s">
        <v>319</v>
      </c>
      <c r="Z474" t="s">
        <v>9545</v>
      </c>
      <c r="AA474">
        <v>2021</v>
      </c>
      <c r="AC474">
        <v>0</v>
      </c>
      <c r="AF474">
        <v>11</v>
      </c>
      <c r="AG474">
        <v>3</v>
      </c>
      <c r="AI474" t="s">
        <v>9546</v>
      </c>
      <c r="AJ474" s="27">
        <v>1</v>
      </c>
      <c r="AK474">
        <v>8</v>
      </c>
      <c r="AL474" s="27">
        <v>1</v>
      </c>
      <c r="AM474">
        <v>3</v>
      </c>
      <c r="AN474" s="27">
        <v>1</v>
      </c>
      <c r="AO474">
        <v>3</v>
      </c>
      <c r="AP474" s="2" t="s">
        <v>9547</v>
      </c>
      <c r="AQ474">
        <v>3</v>
      </c>
      <c r="AS474" t="s">
        <v>9546</v>
      </c>
      <c r="AT474" s="27">
        <v>1</v>
      </c>
      <c r="AU474">
        <v>9</v>
      </c>
      <c r="AV474" s="21">
        <f t="shared" si="28"/>
        <v>81.818181818181827</v>
      </c>
      <c r="AW474">
        <v>3</v>
      </c>
      <c r="AY474" t="s">
        <v>9546</v>
      </c>
      <c r="AZ474" s="27">
        <v>1</v>
      </c>
      <c r="BA474">
        <v>9</v>
      </c>
      <c r="BB474" s="21">
        <f t="shared" si="29"/>
        <v>81.818181818181827</v>
      </c>
      <c r="BC474">
        <v>3</v>
      </c>
      <c r="BE474" t="s">
        <v>9546</v>
      </c>
      <c r="BF474" s="27">
        <v>1</v>
      </c>
      <c r="BG474">
        <v>21.5</v>
      </c>
      <c r="BI474">
        <v>3</v>
      </c>
      <c r="BK474" t="s">
        <v>9546</v>
      </c>
      <c r="BL474" s="27">
        <v>1</v>
      </c>
      <c r="BM474">
        <v>3</v>
      </c>
      <c r="BO474" t="s">
        <v>9546</v>
      </c>
      <c r="BP474" s="27">
        <v>1</v>
      </c>
      <c r="BQ474">
        <v>3</v>
      </c>
      <c r="BR474" s="21">
        <f t="shared" si="30"/>
        <v>27.27272727272727</v>
      </c>
      <c r="BT474">
        <v>3</v>
      </c>
      <c r="BV474" t="s">
        <v>9546</v>
      </c>
      <c r="BW474" s="27">
        <v>0</v>
      </c>
      <c r="BX474" s="24" t="s">
        <v>242</v>
      </c>
      <c r="BY474" s="21" t="s">
        <v>242</v>
      </c>
      <c r="BZ474" t="s">
        <v>242</v>
      </c>
      <c r="CA474" t="s">
        <v>242</v>
      </c>
      <c r="CD474" s="27">
        <v>0</v>
      </c>
      <c r="CF474" t="s">
        <v>242</v>
      </c>
      <c r="CG474" t="s">
        <v>242</v>
      </c>
      <c r="CI474" s="27">
        <v>1</v>
      </c>
      <c r="CJ474" s="2" t="s">
        <v>9548</v>
      </c>
      <c r="CK474">
        <v>1</v>
      </c>
      <c r="CM474" t="s">
        <v>9549</v>
      </c>
      <c r="CN474" s="27">
        <v>0</v>
      </c>
      <c r="CO474" s="27">
        <v>0</v>
      </c>
      <c r="CP474" t="s">
        <v>242</v>
      </c>
      <c r="CQ474" t="s">
        <v>242</v>
      </c>
      <c r="CR474" t="s">
        <v>242</v>
      </c>
      <c r="CU474" s="27">
        <v>1</v>
      </c>
      <c r="CV474" s="2" t="s">
        <v>9550</v>
      </c>
      <c r="CW474">
        <v>1</v>
      </c>
      <c r="CY474" t="s">
        <v>9549</v>
      </c>
      <c r="CZ474" s="27">
        <v>1</v>
      </c>
      <c r="DA474">
        <v>751.3</v>
      </c>
      <c r="DB474">
        <v>1</v>
      </c>
      <c r="DD474" s="27">
        <v>1</v>
      </c>
      <c r="DE474" t="s">
        <v>242</v>
      </c>
      <c r="DF474" t="s">
        <v>242</v>
      </c>
      <c r="DH474" t="s">
        <v>242</v>
      </c>
      <c r="DI474">
        <v>345.6</v>
      </c>
      <c r="DJ474">
        <v>1</v>
      </c>
      <c r="DL474" s="27">
        <v>1</v>
      </c>
      <c r="DM474">
        <v>1293</v>
      </c>
      <c r="DN474">
        <v>1</v>
      </c>
      <c r="DP474">
        <v>1</v>
      </c>
      <c r="DR474" t="s">
        <v>9549</v>
      </c>
      <c r="DS474" s="27">
        <v>1</v>
      </c>
      <c r="DT474" s="2" t="s">
        <v>9551</v>
      </c>
      <c r="DU474" s="27">
        <v>1</v>
      </c>
      <c r="DV474" s="2" t="s">
        <v>9552</v>
      </c>
      <c r="DW474" s="27">
        <v>0.5</v>
      </c>
      <c r="DX474" s="2" t="s">
        <v>9553</v>
      </c>
      <c r="DY474" s="27">
        <v>1</v>
      </c>
      <c r="DZ474" s="2" t="s">
        <v>9554</v>
      </c>
      <c r="EA474" s="27">
        <v>0</v>
      </c>
      <c r="EC474" s="27">
        <v>1</v>
      </c>
      <c r="ED474" s="2" t="s">
        <v>9555</v>
      </c>
      <c r="EE474" s="27">
        <v>1</v>
      </c>
      <c r="EF474" s="2" t="s">
        <v>9556</v>
      </c>
      <c r="EG474" s="27">
        <v>1</v>
      </c>
      <c r="EH474" t="s">
        <v>9557</v>
      </c>
      <c r="EI474" s="27">
        <v>1</v>
      </c>
      <c r="EJ474" s="2" t="s">
        <v>9558</v>
      </c>
      <c r="EK474" s="27">
        <v>0</v>
      </c>
      <c r="EM474">
        <v>1</v>
      </c>
      <c r="EO474" t="s">
        <v>9549</v>
      </c>
      <c r="EP474" s="27">
        <v>0</v>
      </c>
      <c r="EQ474" t="s">
        <v>242</v>
      </c>
      <c r="ER474" t="s">
        <v>242</v>
      </c>
      <c r="EU474" t="s">
        <v>242</v>
      </c>
      <c r="EV474" t="s">
        <v>242</v>
      </c>
      <c r="EX474" s="27">
        <v>0</v>
      </c>
      <c r="EY474" t="s">
        <v>242</v>
      </c>
      <c r="FA474" s="27">
        <v>0</v>
      </c>
      <c r="FB474" t="s">
        <v>242</v>
      </c>
      <c r="FD474" s="27">
        <v>0</v>
      </c>
      <c r="FE474" t="s">
        <v>242</v>
      </c>
      <c r="FG474" s="27">
        <v>0</v>
      </c>
      <c r="FH474" t="s">
        <v>242</v>
      </c>
      <c r="FJ474" t="s">
        <v>242</v>
      </c>
      <c r="FM474" s="27">
        <v>1</v>
      </c>
      <c r="FN474" t="s">
        <v>242</v>
      </c>
      <c r="FO474" t="s">
        <v>242</v>
      </c>
      <c r="FP474" t="s">
        <v>242</v>
      </c>
      <c r="FQ474" t="s">
        <v>9559</v>
      </c>
      <c r="FR474" s="27">
        <v>1</v>
      </c>
      <c r="FS474">
        <v>52</v>
      </c>
      <c r="FT474">
        <v>3</v>
      </c>
      <c r="FV474" s="27">
        <v>0</v>
      </c>
      <c r="FW474" t="s">
        <v>242</v>
      </c>
      <c r="FX474" t="s">
        <v>242</v>
      </c>
      <c r="FY474" t="s">
        <v>242</v>
      </c>
      <c r="FZ474" t="s">
        <v>242</v>
      </c>
      <c r="GA474" t="s">
        <v>242</v>
      </c>
      <c r="GB474" t="s">
        <v>242</v>
      </c>
      <c r="GC474" t="s">
        <v>242</v>
      </c>
      <c r="GD474" t="s">
        <v>242</v>
      </c>
      <c r="GF474">
        <v>1</v>
      </c>
      <c r="GH474" t="s">
        <v>9549</v>
      </c>
      <c r="GI474" s="27">
        <v>0</v>
      </c>
      <c r="GJ474" t="s">
        <v>242</v>
      </c>
      <c r="GK474" t="s">
        <v>242</v>
      </c>
      <c r="GM474" t="s">
        <v>242</v>
      </c>
      <c r="GP474" s="27">
        <v>1</v>
      </c>
      <c r="GQ474">
        <v>108</v>
      </c>
      <c r="GR474" t="s">
        <v>9560</v>
      </c>
      <c r="GT474">
        <v>3</v>
      </c>
      <c r="GV474" t="s">
        <v>9561</v>
      </c>
      <c r="GW474" s="27">
        <v>0</v>
      </c>
      <c r="GY474" s="27">
        <v>0</v>
      </c>
      <c r="HA474" t="s">
        <v>242</v>
      </c>
      <c r="HD474" s="27">
        <v>1</v>
      </c>
      <c r="HE474" s="2" t="s">
        <v>9562</v>
      </c>
      <c r="HF474">
        <v>1</v>
      </c>
      <c r="HH474" t="s">
        <v>9549</v>
      </c>
      <c r="HI474">
        <v>0.77777777800000003</v>
      </c>
      <c r="HJ474">
        <v>1</v>
      </c>
      <c r="HK474">
        <v>0.5</v>
      </c>
      <c r="HL474">
        <v>1</v>
      </c>
      <c r="HM474">
        <v>0.75</v>
      </c>
      <c r="HN474">
        <v>0</v>
      </c>
      <c r="HO474">
        <v>0</v>
      </c>
      <c r="HP474">
        <v>0.66666666699999999</v>
      </c>
      <c r="HQ474">
        <v>0</v>
      </c>
      <c r="HR474">
        <v>1</v>
      </c>
      <c r="HS474">
        <v>0</v>
      </c>
      <c r="HT474">
        <v>1</v>
      </c>
      <c r="HU474">
        <v>1</v>
      </c>
      <c r="HV474">
        <v>0.75925925900000002</v>
      </c>
      <c r="HW474">
        <v>0.4375</v>
      </c>
      <c r="HX474">
        <v>0.53333333299999997</v>
      </c>
      <c r="HY474">
        <v>0.57669753099999999</v>
      </c>
      <c r="HZ474" t="s">
        <v>9543</v>
      </c>
      <c r="IA474" t="s">
        <v>266</v>
      </c>
      <c r="IB474" t="s">
        <v>9543</v>
      </c>
      <c r="IC474">
        <v>7907.9430000000002</v>
      </c>
      <c r="ID474">
        <v>8108.05</v>
      </c>
      <c r="IE474">
        <v>9463.2620000000006</v>
      </c>
      <c r="IF474">
        <v>11176.42</v>
      </c>
      <c r="IG474">
        <v>7907.9430000000002</v>
      </c>
    </row>
    <row r="475" spans="1:241" customFormat="1" ht="14" customHeight="1" x14ac:dyDescent="0.2">
      <c r="A475">
        <v>474</v>
      </c>
      <c r="B475">
        <v>515</v>
      </c>
      <c r="C475" s="1">
        <v>44967.991666666669</v>
      </c>
      <c r="D475" s="1">
        <v>44968.043749999997</v>
      </c>
      <c r="E475">
        <v>0</v>
      </c>
      <c r="F475" t="s">
        <v>2969</v>
      </c>
      <c r="G475">
        <v>100</v>
      </c>
      <c r="H475">
        <v>4498</v>
      </c>
      <c r="I475">
        <v>1</v>
      </c>
      <c r="J475" s="1">
        <v>44968.043749999997</v>
      </c>
      <c r="K475" t="s">
        <v>9563</v>
      </c>
      <c r="L475" t="s">
        <v>242</v>
      </c>
      <c r="M475" t="s">
        <v>242</v>
      </c>
      <c r="N475" t="s">
        <v>9564</v>
      </c>
      <c r="O475" t="s">
        <v>9565</v>
      </c>
      <c r="P475">
        <v>34.054400000000001</v>
      </c>
      <c r="Q475">
        <v>-118.2441</v>
      </c>
      <c r="R475" t="s">
        <v>245</v>
      </c>
      <c r="S475" t="s">
        <v>246</v>
      </c>
      <c r="T475" t="s">
        <v>9566</v>
      </c>
      <c r="V475" t="s">
        <v>9567</v>
      </c>
      <c r="W475">
        <v>962166104</v>
      </c>
      <c r="X475">
        <v>6798</v>
      </c>
      <c r="Y475" t="s">
        <v>659</v>
      </c>
      <c r="Z475" t="s">
        <v>2676</v>
      </c>
      <c r="AA475">
        <v>2020</v>
      </c>
      <c r="AC475">
        <v>0</v>
      </c>
      <c r="AF475">
        <v>11</v>
      </c>
      <c r="AG475">
        <v>3</v>
      </c>
      <c r="AI475" t="s">
        <v>9568</v>
      </c>
      <c r="AJ475" s="27">
        <v>1</v>
      </c>
      <c r="AK475">
        <v>8</v>
      </c>
      <c r="AL475" s="27">
        <v>1</v>
      </c>
      <c r="AM475">
        <v>4</v>
      </c>
      <c r="AN475" s="27">
        <v>0</v>
      </c>
      <c r="AO475" s="24">
        <v>0</v>
      </c>
      <c r="AP475" s="2" t="s">
        <v>9569</v>
      </c>
      <c r="AQ475">
        <v>3</v>
      </c>
      <c r="AS475" t="s">
        <v>9568</v>
      </c>
      <c r="AT475" s="27">
        <v>1</v>
      </c>
      <c r="AU475">
        <v>10</v>
      </c>
      <c r="AV475" s="21">
        <f t="shared" si="28"/>
        <v>90.909090909090907</v>
      </c>
      <c r="AW475">
        <v>3</v>
      </c>
      <c r="AY475" t="s">
        <v>9568</v>
      </c>
      <c r="AZ475" s="27">
        <v>1</v>
      </c>
      <c r="BA475">
        <v>10</v>
      </c>
      <c r="BB475" s="21">
        <f t="shared" si="29"/>
        <v>90.909090909090907</v>
      </c>
      <c r="BC475">
        <v>3</v>
      </c>
      <c r="BE475" t="s">
        <v>9568</v>
      </c>
      <c r="BF475" s="27">
        <v>1</v>
      </c>
      <c r="BG475">
        <v>8</v>
      </c>
      <c r="BI475">
        <v>3</v>
      </c>
      <c r="BK475" t="s">
        <v>9568</v>
      </c>
      <c r="BL475" s="27">
        <v>1</v>
      </c>
      <c r="BM475">
        <v>3</v>
      </c>
      <c r="BO475" t="s">
        <v>9568</v>
      </c>
      <c r="BP475" s="27">
        <v>1</v>
      </c>
      <c r="BQ475">
        <v>3</v>
      </c>
      <c r="BR475" s="21">
        <f t="shared" si="30"/>
        <v>27.27272727272727</v>
      </c>
      <c r="BT475">
        <v>3</v>
      </c>
      <c r="BV475" t="s">
        <v>9568</v>
      </c>
      <c r="BW475" s="27">
        <v>0</v>
      </c>
      <c r="BX475" s="24" t="s">
        <v>242</v>
      </c>
      <c r="BY475" s="21" t="s">
        <v>242</v>
      </c>
      <c r="BZ475" t="s">
        <v>242</v>
      </c>
      <c r="CA475" t="s">
        <v>242</v>
      </c>
      <c r="CD475" s="27">
        <v>0</v>
      </c>
      <c r="CF475" t="s">
        <v>242</v>
      </c>
      <c r="CG475" t="s">
        <v>242</v>
      </c>
      <c r="CI475" s="27">
        <v>1</v>
      </c>
      <c r="CJ475" s="2" t="s">
        <v>9570</v>
      </c>
      <c r="CK475">
        <v>1</v>
      </c>
      <c r="CM475" t="s">
        <v>9571</v>
      </c>
      <c r="CN475" s="27">
        <v>1</v>
      </c>
      <c r="CO475" s="27">
        <v>0.5</v>
      </c>
      <c r="CP475" t="s">
        <v>242</v>
      </c>
      <c r="CQ475">
        <v>100</v>
      </c>
      <c r="CR475" t="s">
        <v>242</v>
      </c>
      <c r="CT475" s="2" t="s">
        <v>9572</v>
      </c>
      <c r="CU475" s="27">
        <v>0</v>
      </c>
      <c r="CW475">
        <v>1</v>
      </c>
      <c r="CY475" t="s">
        <v>9571</v>
      </c>
      <c r="CZ475" s="27">
        <v>1</v>
      </c>
      <c r="DA475">
        <v>410000</v>
      </c>
      <c r="DB475">
        <v>2</v>
      </c>
      <c r="DD475" s="27">
        <v>1</v>
      </c>
      <c r="DE475" t="s">
        <v>242</v>
      </c>
      <c r="DF475" t="s">
        <v>242</v>
      </c>
      <c r="DH475" t="s">
        <v>242</v>
      </c>
      <c r="DI475" s="3">
        <v>700000</v>
      </c>
      <c r="DJ475">
        <v>2</v>
      </c>
      <c r="DL475" s="27">
        <v>0</v>
      </c>
      <c r="DM475" t="s">
        <v>242</v>
      </c>
      <c r="DN475" t="s">
        <v>242</v>
      </c>
      <c r="DP475">
        <v>1</v>
      </c>
      <c r="DR475" t="s">
        <v>9571</v>
      </c>
      <c r="DS475" s="27">
        <v>1</v>
      </c>
      <c r="DT475" s="2" t="s">
        <v>9573</v>
      </c>
      <c r="DU475" s="27">
        <v>1</v>
      </c>
      <c r="DV475" s="2" t="s">
        <v>9574</v>
      </c>
      <c r="DW475" s="27">
        <v>0</v>
      </c>
      <c r="DY475" s="27">
        <v>0</v>
      </c>
      <c r="EA475" s="27">
        <v>0</v>
      </c>
      <c r="EC475" s="27">
        <v>1</v>
      </c>
      <c r="ED475" s="2" t="s">
        <v>9575</v>
      </c>
      <c r="EE475" s="27">
        <v>1</v>
      </c>
      <c r="EF475" s="2" t="s">
        <v>9576</v>
      </c>
      <c r="EG475" s="27">
        <v>1</v>
      </c>
      <c r="EH475" s="2" t="s">
        <v>9576</v>
      </c>
      <c r="EI475" s="27">
        <v>1</v>
      </c>
      <c r="EJ475" s="2" t="s">
        <v>9577</v>
      </c>
      <c r="EK475" s="27">
        <v>0</v>
      </c>
      <c r="EM475">
        <v>1</v>
      </c>
      <c r="EO475" t="s">
        <v>9571</v>
      </c>
      <c r="EP475" s="27">
        <v>0</v>
      </c>
      <c r="EQ475" t="s">
        <v>242</v>
      </c>
      <c r="ER475" t="s">
        <v>242</v>
      </c>
      <c r="EU475" t="s">
        <v>242</v>
      </c>
      <c r="EV475" t="s">
        <v>242</v>
      </c>
      <c r="EX475" s="27">
        <v>1</v>
      </c>
      <c r="EY475">
        <v>2168.8000000000002</v>
      </c>
      <c r="EZ475" t="s">
        <v>9578</v>
      </c>
      <c r="FA475" s="27">
        <v>0</v>
      </c>
      <c r="FB475" t="s">
        <v>242</v>
      </c>
      <c r="FD475" s="27">
        <v>1</v>
      </c>
      <c r="FE475">
        <v>2168.8000000000002</v>
      </c>
      <c r="FF475" t="s">
        <v>9578</v>
      </c>
      <c r="FG475" s="27">
        <v>0</v>
      </c>
      <c r="FH475" t="s">
        <v>242</v>
      </c>
      <c r="FJ475">
        <v>1</v>
      </c>
      <c r="FL475" t="s">
        <v>9571</v>
      </c>
      <c r="FM475" s="27">
        <v>0</v>
      </c>
      <c r="FN475" t="s">
        <v>242</v>
      </c>
      <c r="FO475" t="s">
        <v>242</v>
      </c>
      <c r="FP475" t="s">
        <v>242</v>
      </c>
      <c r="FR475" s="27">
        <v>1</v>
      </c>
      <c r="FS475">
        <v>18</v>
      </c>
      <c r="FT475">
        <v>1</v>
      </c>
      <c r="FV475" s="27">
        <v>1</v>
      </c>
      <c r="FW475">
        <v>16</v>
      </c>
      <c r="FX475">
        <v>4</v>
      </c>
      <c r="FY475">
        <v>75</v>
      </c>
      <c r="FZ475">
        <v>1</v>
      </c>
      <c r="GA475" t="s">
        <v>242</v>
      </c>
      <c r="GB475">
        <v>2</v>
      </c>
      <c r="GC475">
        <v>2</v>
      </c>
      <c r="GD475">
        <v>1</v>
      </c>
      <c r="GF475">
        <v>1</v>
      </c>
      <c r="GH475" t="s">
        <v>9571</v>
      </c>
      <c r="GI475" s="27">
        <v>0</v>
      </c>
      <c r="GJ475" t="s">
        <v>242</v>
      </c>
      <c r="GK475" t="s">
        <v>242</v>
      </c>
      <c r="GM475" t="s">
        <v>242</v>
      </c>
      <c r="GP475" s="27">
        <v>1</v>
      </c>
      <c r="GQ475">
        <v>120</v>
      </c>
      <c r="GR475" t="s">
        <v>9579</v>
      </c>
      <c r="GT475">
        <v>3</v>
      </c>
      <c r="GV475" t="s">
        <v>9580</v>
      </c>
      <c r="GW475" s="27">
        <v>0</v>
      </c>
      <c r="GY475" s="27">
        <v>0</v>
      </c>
      <c r="HA475" t="s">
        <v>242</v>
      </c>
      <c r="HD475" s="27">
        <v>0</v>
      </c>
      <c r="HF475" t="s">
        <v>242</v>
      </c>
      <c r="HI475">
        <v>0.66666666699999999</v>
      </c>
      <c r="HJ475">
        <v>1</v>
      </c>
      <c r="HK475">
        <v>0.25</v>
      </c>
      <c r="HL475">
        <v>0.66666666699999999</v>
      </c>
      <c r="HM475">
        <v>0.6</v>
      </c>
      <c r="HN475">
        <v>0</v>
      </c>
      <c r="HO475">
        <v>0.5</v>
      </c>
      <c r="HP475">
        <v>0.66666666699999999</v>
      </c>
      <c r="HQ475">
        <v>0</v>
      </c>
      <c r="HR475">
        <v>1</v>
      </c>
      <c r="HS475">
        <v>0</v>
      </c>
      <c r="HT475">
        <v>0</v>
      </c>
      <c r="HU475">
        <v>1</v>
      </c>
      <c r="HV475">
        <v>0.63888888899999996</v>
      </c>
      <c r="HW475">
        <v>0.44166666700000001</v>
      </c>
      <c r="HX475">
        <v>0.33333333300000001</v>
      </c>
      <c r="HY475">
        <v>0.471296296</v>
      </c>
      <c r="HZ475" t="s">
        <v>9581</v>
      </c>
      <c r="IA475" t="s">
        <v>266</v>
      </c>
      <c r="IB475" t="s">
        <v>9566</v>
      </c>
      <c r="IC475">
        <v>6554</v>
      </c>
      <c r="ID475">
        <v>7727</v>
      </c>
      <c r="IE475">
        <v>10245</v>
      </c>
      <c r="IF475">
        <v>10219</v>
      </c>
      <c r="IG475">
        <v>6554</v>
      </c>
    </row>
    <row r="476" spans="1:241" customFormat="1" ht="14" customHeight="1" x14ac:dyDescent="0.2">
      <c r="A476">
        <v>475</v>
      </c>
      <c r="B476">
        <v>518</v>
      </c>
      <c r="C476" s="1">
        <v>44968.043749999997</v>
      </c>
      <c r="D476" s="1">
        <v>44971.828472222223</v>
      </c>
      <c r="E476">
        <v>0</v>
      </c>
      <c r="F476" t="s">
        <v>2969</v>
      </c>
      <c r="G476">
        <v>100</v>
      </c>
      <c r="H476">
        <v>327015</v>
      </c>
      <c r="I476">
        <v>1</v>
      </c>
      <c r="J476" s="1">
        <v>44971.828472222223</v>
      </c>
      <c r="K476" t="s">
        <v>9582</v>
      </c>
      <c r="L476" t="s">
        <v>242</v>
      </c>
      <c r="M476" t="s">
        <v>242</v>
      </c>
      <c r="N476" t="s">
        <v>9583</v>
      </c>
      <c r="O476" t="s">
        <v>9584</v>
      </c>
      <c r="P476">
        <v>34.054400000000001</v>
      </c>
      <c r="Q476">
        <v>-118.2441</v>
      </c>
      <c r="R476" t="s">
        <v>245</v>
      </c>
      <c r="S476" t="s">
        <v>246</v>
      </c>
      <c r="T476" t="s">
        <v>9585</v>
      </c>
      <c r="V476" t="s">
        <v>9586</v>
      </c>
      <c r="W476" t="s">
        <v>9587</v>
      </c>
      <c r="X476">
        <v>4931</v>
      </c>
      <c r="Y476" t="s">
        <v>490</v>
      </c>
      <c r="Z476" t="s">
        <v>1010</v>
      </c>
      <c r="AA476">
        <v>2020</v>
      </c>
      <c r="AC476">
        <v>0</v>
      </c>
      <c r="AF476">
        <v>15</v>
      </c>
      <c r="AG476">
        <v>3</v>
      </c>
      <c r="AI476" t="s">
        <v>9588</v>
      </c>
      <c r="AJ476" s="27">
        <v>1</v>
      </c>
      <c r="AK476">
        <v>11</v>
      </c>
      <c r="AL476" s="27">
        <v>1</v>
      </c>
      <c r="AM476">
        <v>9</v>
      </c>
      <c r="AN476" s="27">
        <v>1</v>
      </c>
      <c r="AO476">
        <v>12</v>
      </c>
      <c r="AP476" s="2" t="s">
        <v>9589</v>
      </c>
      <c r="AQ476">
        <v>3</v>
      </c>
      <c r="AS476" t="s">
        <v>9588</v>
      </c>
      <c r="AT476" s="27">
        <v>1</v>
      </c>
      <c r="AU476">
        <v>14</v>
      </c>
      <c r="AV476" s="21">
        <f t="shared" si="28"/>
        <v>93.333333333333329</v>
      </c>
      <c r="AW476">
        <v>3</v>
      </c>
      <c r="AY476" t="s">
        <v>9588</v>
      </c>
      <c r="AZ476" s="27">
        <v>1</v>
      </c>
      <c r="BA476">
        <v>14</v>
      </c>
      <c r="BB476" s="21">
        <f t="shared" si="29"/>
        <v>93.333333333333329</v>
      </c>
      <c r="BC476">
        <v>3</v>
      </c>
      <c r="BE476" t="s">
        <v>9588</v>
      </c>
      <c r="BF476" s="27">
        <v>1</v>
      </c>
      <c r="BG476">
        <v>8.6</v>
      </c>
      <c r="BI476">
        <v>3</v>
      </c>
      <c r="BK476" t="s">
        <v>9588</v>
      </c>
      <c r="BL476" s="27">
        <v>1</v>
      </c>
      <c r="BM476">
        <v>3</v>
      </c>
      <c r="BO476" t="s">
        <v>9588</v>
      </c>
      <c r="BP476" s="27">
        <v>1</v>
      </c>
      <c r="BQ476">
        <v>3</v>
      </c>
      <c r="BR476" s="21">
        <f t="shared" si="30"/>
        <v>20</v>
      </c>
      <c r="BT476">
        <v>3</v>
      </c>
      <c r="BV476" t="s">
        <v>9588</v>
      </c>
      <c r="BW476" s="27">
        <v>1</v>
      </c>
      <c r="BX476">
        <v>4</v>
      </c>
      <c r="BY476" s="21">
        <f t="shared" si="31"/>
        <v>26.666666666666668</v>
      </c>
      <c r="BZ476">
        <v>2</v>
      </c>
      <c r="CA476">
        <v>3</v>
      </c>
      <c r="CC476" t="s">
        <v>9588</v>
      </c>
      <c r="CD476" s="27">
        <v>0</v>
      </c>
      <c r="CF476" t="s">
        <v>242</v>
      </c>
      <c r="CG476" t="s">
        <v>242</v>
      </c>
      <c r="CI476" s="27">
        <v>1</v>
      </c>
      <c r="CJ476" s="2" t="s">
        <v>9590</v>
      </c>
      <c r="CK476">
        <v>1</v>
      </c>
      <c r="CM476" t="s">
        <v>9591</v>
      </c>
      <c r="CN476" s="27">
        <v>0</v>
      </c>
      <c r="CO476" s="27">
        <v>0</v>
      </c>
      <c r="CP476" t="s">
        <v>242</v>
      </c>
      <c r="CQ476" t="s">
        <v>242</v>
      </c>
      <c r="CR476" t="s">
        <v>242</v>
      </c>
      <c r="CU476" s="27">
        <v>1</v>
      </c>
      <c r="CV476" s="2" t="s">
        <v>9592</v>
      </c>
      <c r="CW476">
        <v>1</v>
      </c>
      <c r="CY476" t="s">
        <v>9591</v>
      </c>
      <c r="CZ476" s="27">
        <v>0</v>
      </c>
      <c r="DA476" t="s">
        <v>242</v>
      </c>
      <c r="DB476" t="s">
        <v>242</v>
      </c>
      <c r="DD476" s="27">
        <v>0</v>
      </c>
      <c r="DE476" t="s">
        <v>242</v>
      </c>
      <c r="DF476" t="s">
        <v>242</v>
      </c>
      <c r="DH476" t="s">
        <v>242</v>
      </c>
      <c r="DI476" t="s">
        <v>242</v>
      </c>
      <c r="DJ476" t="s">
        <v>242</v>
      </c>
      <c r="DL476" s="27">
        <v>0</v>
      </c>
      <c r="DM476" t="s">
        <v>242</v>
      </c>
      <c r="DN476" t="s">
        <v>242</v>
      </c>
      <c r="DP476" t="s">
        <v>242</v>
      </c>
      <c r="DS476" s="27">
        <v>1</v>
      </c>
      <c r="DT476" s="2" t="s">
        <v>9593</v>
      </c>
      <c r="DU476" s="27">
        <v>1</v>
      </c>
      <c r="DV476" s="2" t="s">
        <v>9594</v>
      </c>
      <c r="DW476" s="27">
        <v>0</v>
      </c>
      <c r="DY476" s="27">
        <v>1</v>
      </c>
      <c r="DZ476" t="s">
        <v>9595</v>
      </c>
      <c r="EA476" s="27">
        <v>1</v>
      </c>
      <c r="EB476" s="2" t="s">
        <v>9596</v>
      </c>
      <c r="EC476" s="27">
        <v>1</v>
      </c>
      <c r="ED476" s="2" t="s">
        <v>9597</v>
      </c>
      <c r="EE476" s="27">
        <v>1</v>
      </c>
      <c r="EF476" t="s">
        <v>9598</v>
      </c>
      <c r="EG476" s="27">
        <v>0</v>
      </c>
      <c r="EI476" s="27">
        <v>1</v>
      </c>
      <c r="EJ476" t="s">
        <v>9599</v>
      </c>
      <c r="EK476" s="27">
        <v>0</v>
      </c>
      <c r="EM476">
        <v>5</v>
      </c>
      <c r="EN476" t="s">
        <v>9600</v>
      </c>
      <c r="EO476" t="s">
        <v>9601</v>
      </c>
      <c r="EP476" s="27">
        <v>0</v>
      </c>
      <c r="EQ476" t="s">
        <v>242</v>
      </c>
      <c r="ER476" t="s">
        <v>242</v>
      </c>
      <c r="EU476" t="s">
        <v>242</v>
      </c>
      <c r="EV476" t="s">
        <v>242</v>
      </c>
      <c r="EX476" s="27">
        <v>1</v>
      </c>
      <c r="EY476">
        <v>2216767.6</v>
      </c>
      <c r="EZ476" t="s">
        <v>9602</v>
      </c>
      <c r="FA476" s="27">
        <v>0</v>
      </c>
      <c r="FB476" t="s">
        <v>242</v>
      </c>
      <c r="FD476" s="27">
        <v>1</v>
      </c>
      <c r="FE476">
        <v>77100.679999999993</v>
      </c>
      <c r="FF476" t="s">
        <v>9603</v>
      </c>
      <c r="FG476" s="27">
        <v>0</v>
      </c>
      <c r="FH476" t="s">
        <v>242</v>
      </c>
      <c r="FJ476">
        <v>1</v>
      </c>
      <c r="FL476" t="s">
        <v>9591</v>
      </c>
      <c r="FM476" s="27">
        <v>1</v>
      </c>
      <c r="FN476" t="s">
        <v>242</v>
      </c>
      <c r="FO476" t="s">
        <v>242</v>
      </c>
      <c r="FP476" t="s">
        <v>242</v>
      </c>
      <c r="FQ476" t="s">
        <v>9604</v>
      </c>
      <c r="FR476" s="27">
        <v>1</v>
      </c>
      <c r="FS476">
        <v>23</v>
      </c>
      <c r="FT476">
        <v>3</v>
      </c>
      <c r="FV476" s="27">
        <v>1</v>
      </c>
      <c r="FW476">
        <v>2</v>
      </c>
      <c r="FX476">
        <v>9</v>
      </c>
      <c r="FY476">
        <v>84</v>
      </c>
      <c r="FZ476" t="s">
        <v>242</v>
      </c>
      <c r="GA476" t="s">
        <v>242</v>
      </c>
      <c r="GB476">
        <v>1</v>
      </c>
      <c r="GC476" t="s">
        <v>242</v>
      </c>
      <c r="GD476">
        <v>3</v>
      </c>
      <c r="GE476" t="s">
        <v>9605</v>
      </c>
      <c r="GF476">
        <v>1</v>
      </c>
      <c r="GH476" t="s">
        <v>9591</v>
      </c>
      <c r="GI476" s="27">
        <v>0</v>
      </c>
      <c r="GJ476" t="s">
        <v>242</v>
      </c>
      <c r="GK476" t="s">
        <v>242</v>
      </c>
      <c r="GM476" t="s">
        <v>242</v>
      </c>
      <c r="GP476" s="27">
        <v>1</v>
      </c>
      <c r="GQ476">
        <v>139</v>
      </c>
      <c r="GR476" t="s">
        <v>9606</v>
      </c>
      <c r="GT476">
        <v>3</v>
      </c>
      <c r="GV476" t="s">
        <v>9607</v>
      </c>
      <c r="GW476" s="27">
        <v>0</v>
      </c>
      <c r="GY476" s="27">
        <v>0</v>
      </c>
      <c r="HA476" t="s">
        <v>242</v>
      </c>
      <c r="HD476" s="27">
        <v>1</v>
      </c>
      <c r="HE476" s="2" t="s">
        <v>9608</v>
      </c>
      <c r="HF476">
        <v>1</v>
      </c>
      <c r="HH476" t="s">
        <v>9591</v>
      </c>
      <c r="HI476">
        <v>0.88888888899999996</v>
      </c>
      <c r="HJ476">
        <v>1</v>
      </c>
      <c r="HK476">
        <v>0.5</v>
      </c>
      <c r="HL476">
        <v>0</v>
      </c>
      <c r="HM476">
        <v>0.7</v>
      </c>
      <c r="HN476">
        <v>0</v>
      </c>
      <c r="HO476">
        <v>0.5</v>
      </c>
      <c r="HP476">
        <v>1</v>
      </c>
      <c r="HQ476">
        <v>0</v>
      </c>
      <c r="HR476">
        <v>1</v>
      </c>
      <c r="HS476">
        <v>0</v>
      </c>
      <c r="HT476">
        <v>1</v>
      </c>
      <c r="HU476">
        <v>1</v>
      </c>
      <c r="HV476">
        <v>0.79629629599999996</v>
      </c>
      <c r="HW476">
        <v>0.3</v>
      </c>
      <c r="HX476">
        <v>0.6</v>
      </c>
      <c r="HY476">
        <v>0.56543209900000002</v>
      </c>
      <c r="HZ476" t="s">
        <v>9609</v>
      </c>
      <c r="IA476" t="s">
        <v>266</v>
      </c>
      <c r="IB476" t="s">
        <v>9585</v>
      </c>
      <c r="IC476">
        <v>11529</v>
      </c>
      <c r="ID476">
        <v>11526</v>
      </c>
      <c r="IE476">
        <v>13431</v>
      </c>
      <c r="IF476">
        <v>15310</v>
      </c>
      <c r="IG476">
        <v>11529</v>
      </c>
    </row>
    <row r="477" spans="1:241" customFormat="1" ht="14" customHeight="1" x14ac:dyDescent="0.2">
      <c r="A477">
        <v>476</v>
      </c>
      <c r="B477">
        <v>519</v>
      </c>
      <c r="C477" s="1">
        <v>44971.828472222223</v>
      </c>
      <c r="D477" s="1">
        <v>44972.620138888888</v>
      </c>
      <c r="E477">
        <v>0</v>
      </c>
      <c r="F477" t="s">
        <v>9610</v>
      </c>
      <c r="G477">
        <v>100</v>
      </c>
      <c r="H477">
        <v>68394</v>
      </c>
      <c r="I477">
        <v>1</v>
      </c>
      <c r="J477" s="1">
        <v>44972.620138888888</v>
      </c>
      <c r="K477" t="s">
        <v>9611</v>
      </c>
      <c r="L477" t="s">
        <v>242</v>
      </c>
      <c r="M477" t="s">
        <v>242</v>
      </c>
      <c r="N477" t="s">
        <v>9612</v>
      </c>
      <c r="O477" t="s">
        <v>9613</v>
      </c>
      <c r="P477">
        <v>34.051499999999997</v>
      </c>
      <c r="Q477">
        <v>-118.27070000000001</v>
      </c>
      <c r="R477" t="s">
        <v>245</v>
      </c>
      <c r="S477" t="s">
        <v>246</v>
      </c>
      <c r="T477" t="s">
        <v>9614</v>
      </c>
      <c r="V477" t="s">
        <v>9615</v>
      </c>
      <c r="W477" t="s">
        <v>9616</v>
      </c>
      <c r="X477">
        <v>3843</v>
      </c>
      <c r="Y477" t="s">
        <v>350</v>
      </c>
      <c r="Z477" t="s">
        <v>9617</v>
      </c>
      <c r="AA477">
        <v>2020</v>
      </c>
      <c r="AC477">
        <v>0</v>
      </c>
      <c r="AF477">
        <v>11</v>
      </c>
      <c r="AG477">
        <v>3</v>
      </c>
      <c r="AI477" t="s">
        <v>9618</v>
      </c>
      <c r="AJ477" s="27">
        <v>1</v>
      </c>
      <c r="AK477">
        <v>11</v>
      </c>
      <c r="AL477" s="27">
        <v>0</v>
      </c>
      <c r="AM477" s="24">
        <v>0</v>
      </c>
      <c r="AN477" s="27">
        <v>1</v>
      </c>
      <c r="AO477">
        <v>11</v>
      </c>
      <c r="AP477" s="2" t="s">
        <v>9619</v>
      </c>
      <c r="AQ477">
        <v>3</v>
      </c>
      <c r="AS477" t="s">
        <v>9618</v>
      </c>
      <c r="AT477" s="27">
        <v>1</v>
      </c>
      <c r="AU477">
        <v>10</v>
      </c>
      <c r="AV477" s="21">
        <f t="shared" si="28"/>
        <v>90.909090909090907</v>
      </c>
      <c r="AW477">
        <v>3</v>
      </c>
      <c r="AY477" t="s">
        <v>9618</v>
      </c>
      <c r="AZ477" s="27">
        <v>1</v>
      </c>
      <c r="BA477">
        <v>10</v>
      </c>
      <c r="BB477" s="21">
        <f t="shared" si="29"/>
        <v>90.909090909090907</v>
      </c>
      <c r="BC477">
        <v>3</v>
      </c>
      <c r="BE477" t="s">
        <v>9618</v>
      </c>
      <c r="BF477" s="27">
        <v>1</v>
      </c>
      <c r="BG477">
        <v>6.8</v>
      </c>
      <c r="BI477">
        <v>3</v>
      </c>
      <c r="BK477" t="s">
        <v>9618</v>
      </c>
      <c r="BL477" s="27">
        <v>1</v>
      </c>
      <c r="BM477">
        <v>3</v>
      </c>
      <c r="BO477" t="s">
        <v>9618</v>
      </c>
      <c r="BP477" s="27">
        <v>1</v>
      </c>
      <c r="BQ477">
        <v>3</v>
      </c>
      <c r="BR477" s="21">
        <f t="shared" si="30"/>
        <v>27.27272727272727</v>
      </c>
      <c r="BT477">
        <v>3</v>
      </c>
      <c r="BV477" t="s">
        <v>9618</v>
      </c>
      <c r="BW477" s="27">
        <v>0</v>
      </c>
      <c r="BX477" s="24" t="s">
        <v>242</v>
      </c>
      <c r="BY477" s="21" t="s">
        <v>242</v>
      </c>
      <c r="BZ477" t="s">
        <v>242</v>
      </c>
      <c r="CA477" t="s">
        <v>242</v>
      </c>
      <c r="CD477" s="27">
        <v>0</v>
      </c>
      <c r="CF477" t="s">
        <v>242</v>
      </c>
      <c r="CG477" t="s">
        <v>242</v>
      </c>
      <c r="CI477" s="27">
        <v>0</v>
      </c>
      <c r="CK477" t="s">
        <v>242</v>
      </c>
      <c r="CN477" s="27">
        <v>0</v>
      </c>
      <c r="CO477" s="27">
        <v>0</v>
      </c>
      <c r="CP477" t="s">
        <v>242</v>
      </c>
      <c r="CQ477" t="s">
        <v>242</v>
      </c>
      <c r="CR477" t="s">
        <v>242</v>
      </c>
      <c r="CU477" s="27">
        <v>1</v>
      </c>
      <c r="CV477" s="2" t="s">
        <v>9620</v>
      </c>
      <c r="CW477">
        <v>1</v>
      </c>
      <c r="CY477" t="s">
        <v>9621</v>
      </c>
      <c r="CZ477" s="27">
        <v>1</v>
      </c>
      <c r="DA477">
        <v>7552</v>
      </c>
      <c r="DB477">
        <v>2</v>
      </c>
      <c r="DD477" s="27">
        <v>1</v>
      </c>
      <c r="DE477" t="s">
        <v>242</v>
      </c>
      <c r="DF477" t="s">
        <v>242</v>
      </c>
      <c r="DH477" t="s">
        <v>242</v>
      </c>
      <c r="DI477">
        <v>31048</v>
      </c>
      <c r="DJ477">
        <v>2</v>
      </c>
      <c r="DL477" s="27">
        <v>0</v>
      </c>
      <c r="DM477" t="s">
        <v>242</v>
      </c>
      <c r="DN477" t="s">
        <v>242</v>
      </c>
      <c r="DP477">
        <v>1</v>
      </c>
      <c r="DR477" t="s">
        <v>9621</v>
      </c>
      <c r="DS477" s="27">
        <v>1</v>
      </c>
      <c r="DT477" s="2" t="s">
        <v>9622</v>
      </c>
      <c r="DU477" s="27">
        <v>1</v>
      </c>
      <c r="DV477" t="s">
        <v>9623</v>
      </c>
      <c r="DW477" s="27">
        <v>0</v>
      </c>
      <c r="DY477" s="27">
        <v>0.5</v>
      </c>
      <c r="DZ477" s="2" t="s">
        <v>9624</v>
      </c>
      <c r="EA477" s="27">
        <v>0</v>
      </c>
      <c r="EC477" s="27">
        <v>0</v>
      </c>
      <c r="EE477" s="27">
        <v>0</v>
      </c>
      <c r="EG477" s="27">
        <v>0.5</v>
      </c>
      <c r="EH477" t="s">
        <v>9625</v>
      </c>
      <c r="EI477" s="27">
        <v>1</v>
      </c>
      <c r="EJ477" s="2" t="s">
        <v>9626</v>
      </c>
      <c r="EK477" s="27">
        <v>0</v>
      </c>
      <c r="EM477">
        <v>1</v>
      </c>
      <c r="EO477" t="s">
        <v>9621</v>
      </c>
      <c r="EP477" s="27">
        <v>0</v>
      </c>
      <c r="EQ477" t="s">
        <v>242</v>
      </c>
      <c r="ER477" t="s">
        <v>242</v>
      </c>
      <c r="EU477" t="s">
        <v>242</v>
      </c>
      <c r="EV477" t="s">
        <v>242</v>
      </c>
      <c r="EX477" s="27">
        <v>1</v>
      </c>
      <c r="EY477">
        <v>287.8</v>
      </c>
      <c r="EZ477" t="s">
        <v>9627</v>
      </c>
      <c r="FA477" s="27">
        <v>0</v>
      </c>
      <c r="FB477" t="s">
        <v>242</v>
      </c>
      <c r="FD477" s="27">
        <v>1</v>
      </c>
      <c r="FE477">
        <v>2.2000000000000002</v>
      </c>
      <c r="FG477" s="27">
        <v>0</v>
      </c>
      <c r="FH477" t="s">
        <v>242</v>
      </c>
      <c r="FJ477">
        <v>1</v>
      </c>
      <c r="FL477" t="s">
        <v>9621</v>
      </c>
      <c r="FM477" s="27">
        <v>0</v>
      </c>
      <c r="FN477" t="s">
        <v>242</v>
      </c>
      <c r="FO477" t="s">
        <v>242</v>
      </c>
      <c r="FP477" t="s">
        <v>242</v>
      </c>
      <c r="FR477" s="27">
        <v>0</v>
      </c>
      <c r="FS477" t="s">
        <v>242</v>
      </c>
      <c r="FT477" t="s">
        <v>242</v>
      </c>
      <c r="FV477" s="27">
        <v>0</v>
      </c>
      <c r="FW477" t="s">
        <v>242</v>
      </c>
      <c r="FX477" t="s">
        <v>242</v>
      </c>
      <c r="FY477" t="s">
        <v>242</v>
      </c>
      <c r="FZ477" t="s">
        <v>242</v>
      </c>
      <c r="GA477" t="s">
        <v>242</v>
      </c>
      <c r="GB477" t="s">
        <v>242</v>
      </c>
      <c r="GC477" t="s">
        <v>242</v>
      </c>
      <c r="GD477" t="s">
        <v>242</v>
      </c>
      <c r="GF477" t="s">
        <v>242</v>
      </c>
      <c r="GI477" s="27">
        <v>0</v>
      </c>
      <c r="GJ477" t="s">
        <v>242</v>
      </c>
      <c r="GK477" t="s">
        <v>242</v>
      </c>
      <c r="GM477" t="s">
        <v>242</v>
      </c>
      <c r="GP477" s="27">
        <v>1</v>
      </c>
      <c r="GQ477">
        <v>129</v>
      </c>
      <c r="GR477" t="s">
        <v>9628</v>
      </c>
      <c r="GT477">
        <v>3</v>
      </c>
      <c r="GV477" t="s">
        <v>9629</v>
      </c>
      <c r="GW477" s="27">
        <v>0</v>
      </c>
      <c r="GY477" s="27">
        <v>0</v>
      </c>
      <c r="HA477" t="s">
        <v>242</v>
      </c>
      <c r="HD477" s="27">
        <v>1</v>
      </c>
      <c r="HE477" s="2" t="s">
        <v>9630</v>
      </c>
      <c r="HF477">
        <v>1</v>
      </c>
      <c r="HH477" t="s">
        <v>9621</v>
      </c>
      <c r="HI477">
        <v>0.66666666699999999</v>
      </c>
      <c r="HJ477">
        <v>0</v>
      </c>
      <c r="HK477">
        <v>0.5</v>
      </c>
      <c r="HL477">
        <v>0.66666666699999999</v>
      </c>
      <c r="HM477">
        <v>0.4</v>
      </c>
      <c r="HN477">
        <v>0</v>
      </c>
      <c r="HO477">
        <v>0.5</v>
      </c>
      <c r="HP477">
        <v>0</v>
      </c>
      <c r="HQ477">
        <v>0</v>
      </c>
      <c r="HR477">
        <v>1</v>
      </c>
      <c r="HS477">
        <v>0</v>
      </c>
      <c r="HT477">
        <v>1</v>
      </c>
      <c r="HU477">
        <v>1</v>
      </c>
      <c r="HV477">
        <v>0.38888888900000002</v>
      </c>
      <c r="HW477">
        <v>0.39166666700000002</v>
      </c>
      <c r="HX477">
        <v>0.4</v>
      </c>
      <c r="HY477">
        <v>0.39351851900000001</v>
      </c>
      <c r="HZ477" t="s">
        <v>9631</v>
      </c>
      <c r="IA477" t="s">
        <v>266</v>
      </c>
      <c r="IB477" t="s">
        <v>9614</v>
      </c>
      <c r="IC477">
        <v>4029.2</v>
      </c>
      <c r="ID477">
        <v>3342</v>
      </c>
      <c r="IE477">
        <v>4231</v>
      </c>
      <c r="IF477">
        <v>3922</v>
      </c>
      <c r="IG477">
        <v>4029.2</v>
      </c>
    </row>
    <row r="478" spans="1:241" customFormat="1" ht="14" customHeight="1" x14ac:dyDescent="0.2">
      <c r="A478">
        <v>477</v>
      </c>
      <c r="B478">
        <v>520</v>
      </c>
      <c r="C478" s="1">
        <v>44972.620138888888</v>
      </c>
      <c r="D478" s="1">
        <v>44972.664583333331</v>
      </c>
      <c r="E478">
        <v>0</v>
      </c>
      <c r="F478" t="s">
        <v>9610</v>
      </c>
      <c r="G478">
        <v>100</v>
      </c>
      <c r="H478">
        <v>3828</v>
      </c>
      <c r="I478">
        <v>1</v>
      </c>
      <c r="J478" s="1">
        <v>44972.664583333331</v>
      </c>
      <c r="K478" t="s">
        <v>9632</v>
      </c>
      <c r="L478" t="s">
        <v>242</v>
      </c>
      <c r="M478" t="s">
        <v>242</v>
      </c>
      <c r="N478" t="s">
        <v>9633</v>
      </c>
      <c r="O478" t="s">
        <v>9634</v>
      </c>
      <c r="P478">
        <v>34.051499999999997</v>
      </c>
      <c r="Q478">
        <v>-118.27070000000001</v>
      </c>
      <c r="R478" t="s">
        <v>245</v>
      </c>
      <c r="S478" t="s">
        <v>246</v>
      </c>
      <c r="T478" t="s">
        <v>9635</v>
      </c>
      <c r="V478" t="s">
        <v>9636</v>
      </c>
      <c r="W478" t="s">
        <v>9637</v>
      </c>
      <c r="X478">
        <v>3561</v>
      </c>
      <c r="Y478" t="s">
        <v>476</v>
      </c>
      <c r="Z478" t="s">
        <v>2265</v>
      </c>
      <c r="AA478">
        <v>2020</v>
      </c>
      <c r="AC478">
        <v>0.5</v>
      </c>
      <c r="AD478">
        <v>11</v>
      </c>
      <c r="AF478">
        <v>10</v>
      </c>
      <c r="AG478">
        <v>3</v>
      </c>
      <c r="AI478" t="s">
        <v>9638</v>
      </c>
      <c r="AJ478" s="27">
        <v>1</v>
      </c>
      <c r="AK478">
        <v>4</v>
      </c>
      <c r="AL478" s="27">
        <v>1</v>
      </c>
      <c r="AM478">
        <v>4</v>
      </c>
      <c r="AN478" s="27">
        <v>1</v>
      </c>
      <c r="AO478">
        <v>1</v>
      </c>
      <c r="AP478" s="2" t="s">
        <v>9639</v>
      </c>
      <c r="AQ478">
        <v>3</v>
      </c>
      <c r="AS478" t="s">
        <v>9638</v>
      </c>
      <c r="AT478" s="27">
        <v>1</v>
      </c>
      <c r="AU478">
        <v>9</v>
      </c>
      <c r="AV478" s="21">
        <f t="shared" si="28"/>
        <v>90</v>
      </c>
      <c r="AW478">
        <v>3</v>
      </c>
      <c r="AY478" t="s">
        <v>9638</v>
      </c>
      <c r="AZ478" s="27">
        <v>1</v>
      </c>
      <c r="BA478">
        <v>9</v>
      </c>
      <c r="BB478" s="21">
        <f t="shared" si="29"/>
        <v>90</v>
      </c>
      <c r="BC478">
        <v>3</v>
      </c>
      <c r="BE478" t="s">
        <v>9638</v>
      </c>
      <c r="BF478" s="27">
        <v>1</v>
      </c>
      <c r="BG478">
        <v>7.7</v>
      </c>
      <c r="BI478">
        <v>3</v>
      </c>
      <c r="BK478" t="s">
        <v>9638</v>
      </c>
      <c r="BL478" s="27">
        <v>1</v>
      </c>
      <c r="BM478">
        <v>3</v>
      </c>
      <c r="BO478" t="s">
        <v>9638</v>
      </c>
      <c r="BP478" s="27">
        <v>1</v>
      </c>
      <c r="BQ478">
        <v>2</v>
      </c>
      <c r="BR478" s="21">
        <f t="shared" si="30"/>
        <v>20</v>
      </c>
      <c r="BT478">
        <v>3</v>
      </c>
      <c r="BV478" t="s">
        <v>9638</v>
      </c>
      <c r="BW478" s="27">
        <v>1</v>
      </c>
      <c r="BX478">
        <v>4</v>
      </c>
      <c r="BY478" s="21">
        <f t="shared" si="31"/>
        <v>40</v>
      </c>
      <c r="BZ478">
        <v>2</v>
      </c>
      <c r="CA478">
        <v>3</v>
      </c>
      <c r="CC478" t="s">
        <v>9638</v>
      </c>
      <c r="CD478" s="27">
        <v>0</v>
      </c>
      <c r="CF478" t="s">
        <v>242</v>
      </c>
      <c r="CG478" t="s">
        <v>242</v>
      </c>
      <c r="CI478" s="27">
        <v>1</v>
      </c>
      <c r="CJ478" s="2" t="s">
        <v>9640</v>
      </c>
      <c r="CK478">
        <v>1</v>
      </c>
      <c r="CM478" t="s">
        <v>9641</v>
      </c>
      <c r="CN478" s="27">
        <v>1</v>
      </c>
      <c r="CO478" s="27">
        <v>0</v>
      </c>
      <c r="CP478" t="s">
        <v>242</v>
      </c>
      <c r="CQ478" t="s">
        <v>242</v>
      </c>
      <c r="CR478" t="s">
        <v>242</v>
      </c>
      <c r="CU478" s="27">
        <v>1</v>
      </c>
      <c r="CV478" s="2" t="s">
        <v>9642</v>
      </c>
      <c r="CW478">
        <v>1</v>
      </c>
      <c r="CY478" t="s">
        <v>9641</v>
      </c>
      <c r="CZ478" s="27">
        <v>1</v>
      </c>
      <c r="DA478">
        <v>39051</v>
      </c>
      <c r="DB478">
        <v>2</v>
      </c>
      <c r="DD478" s="27">
        <v>1</v>
      </c>
      <c r="DE478">
        <v>24766</v>
      </c>
      <c r="DF478">
        <v>2</v>
      </c>
      <c r="DG478">
        <v>49939</v>
      </c>
      <c r="DH478">
        <v>2</v>
      </c>
      <c r="DI478" t="s">
        <v>242</v>
      </c>
      <c r="DJ478" t="s">
        <v>242</v>
      </c>
      <c r="DL478" s="27">
        <v>1</v>
      </c>
      <c r="DM478">
        <v>1968049</v>
      </c>
      <c r="DN478">
        <v>1</v>
      </c>
      <c r="DP478">
        <v>1</v>
      </c>
      <c r="DR478" t="s">
        <v>9641</v>
      </c>
      <c r="DS478" s="27">
        <v>1</v>
      </c>
      <c r="DT478" s="2" t="s">
        <v>9643</v>
      </c>
      <c r="DU478" s="27">
        <v>1</v>
      </c>
      <c r="DV478" s="2" t="s">
        <v>9644</v>
      </c>
      <c r="DW478" s="27">
        <v>0</v>
      </c>
      <c r="DY478" s="27">
        <v>1</v>
      </c>
      <c r="DZ478" t="s">
        <v>9645</v>
      </c>
      <c r="EA478" s="27">
        <v>0</v>
      </c>
      <c r="EC478" s="27">
        <v>1</v>
      </c>
      <c r="ED478" t="s">
        <v>9646</v>
      </c>
      <c r="EE478" s="27">
        <v>0</v>
      </c>
      <c r="EG478" s="27">
        <v>0</v>
      </c>
      <c r="EI478" s="27">
        <v>1</v>
      </c>
      <c r="EJ478" s="2" t="s">
        <v>9647</v>
      </c>
      <c r="EK478" s="27">
        <v>1</v>
      </c>
      <c r="EL478" t="s">
        <v>9648</v>
      </c>
      <c r="EM478">
        <v>1</v>
      </c>
      <c r="EO478" t="s">
        <v>9641</v>
      </c>
      <c r="EP478" s="27">
        <v>0</v>
      </c>
      <c r="EQ478" t="s">
        <v>242</v>
      </c>
      <c r="ER478" t="s">
        <v>242</v>
      </c>
      <c r="EU478" t="s">
        <v>242</v>
      </c>
      <c r="EV478" t="s">
        <v>242</v>
      </c>
      <c r="EX478" s="27">
        <v>1</v>
      </c>
      <c r="EY478">
        <v>357.8</v>
      </c>
      <c r="FA478" s="27">
        <v>0</v>
      </c>
      <c r="FB478" t="s">
        <v>242</v>
      </c>
      <c r="FD478" s="27">
        <v>0</v>
      </c>
      <c r="FE478" t="s">
        <v>242</v>
      </c>
      <c r="FG478" s="27">
        <v>0</v>
      </c>
      <c r="FH478" t="s">
        <v>242</v>
      </c>
      <c r="FJ478">
        <v>1</v>
      </c>
      <c r="FL478" t="s">
        <v>9641</v>
      </c>
      <c r="FM478" s="27">
        <v>1</v>
      </c>
      <c r="FN478" t="s">
        <v>242</v>
      </c>
      <c r="FO478" t="s">
        <v>242</v>
      </c>
      <c r="FP478" t="s">
        <v>242</v>
      </c>
      <c r="FQ478" t="s">
        <v>9649</v>
      </c>
      <c r="FR478" s="27">
        <v>1</v>
      </c>
      <c r="FS478">
        <v>25</v>
      </c>
      <c r="FT478">
        <v>2</v>
      </c>
      <c r="FV478" s="27">
        <v>1</v>
      </c>
      <c r="FW478" t="s">
        <v>242</v>
      </c>
      <c r="FX478" t="s">
        <v>242</v>
      </c>
      <c r="FY478" t="s">
        <v>242</v>
      </c>
      <c r="FZ478" t="s">
        <v>242</v>
      </c>
      <c r="GA478" t="s">
        <v>242</v>
      </c>
      <c r="GB478" t="s">
        <v>242</v>
      </c>
      <c r="GC478" t="s">
        <v>242</v>
      </c>
      <c r="GD478">
        <v>1</v>
      </c>
      <c r="GE478" s="2" t="s">
        <v>9650</v>
      </c>
      <c r="GF478">
        <v>1</v>
      </c>
      <c r="GH478" t="s">
        <v>9641</v>
      </c>
      <c r="GI478" s="27">
        <v>0</v>
      </c>
      <c r="GJ478" t="s">
        <v>242</v>
      </c>
      <c r="GK478" t="s">
        <v>242</v>
      </c>
      <c r="GM478" t="s">
        <v>242</v>
      </c>
      <c r="GP478" s="27">
        <v>1</v>
      </c>
      <c r="GQ478">
        <v>161</v>
      </c>
      <c r="GR478" t="s">
        <v>9651</v>
      </c>
      <c r="GT478">
        <v>3</v>
      </c>
      <c r="GV478" t="s">
        <v>9652</v>
      </c>
      <c r="GW478" s="27">
        <v>0</v>
      </c>
      <c r="GY478" s="27">
        <v>0</v>
      </c>
      <c r="HA478" t="s">
        <v>242</v>
      </c>
      <c r="HD478" s="27">
        <v>1</v>
      </c>
      <c r="HE478" t="s">
        <v>9653</v>
      </c>
      <c r="HF478">
        <v>1</v>
      </c>
      <c r="HH478" t="s">
        <v>9641</v>
      </c>
      <c r="HI478">
        <v>0.88888888899999996</v>
      </c>
      <c r="HJ478">
        <v>1</v>
      </c>
      <c r="HK478">
        <v>0.5</v>
      </c>
      <c r="HL478">
        <v>1</v>
      </c>
      <c r="HM478">
        <v>0.6</v>
      </c>
      <c r="HN478">
        <v>0</v>
      </c>
      <c r="HO478">
        <v>0.25</v>
      </c>
      <c r="HP478">
        <v>1</v>
      </c>
      <c r="HQ478">
        <v>0</v>
      </c>
      <c r="HR478">
        <v>1</v>
      </c>
      <c r="HS478">
        <v>0</v>
      </c>
      <c r="HT478">
        <v>1</v>
      </c>
      <c r="HU478">
        <v>1</v>
      </c>
      <c r="HV478">
        <v>0.79629629599999996</v>
      </c>
      <c r="HW478">
        <v>0.46250000000000002</v>
      </c>
      <c r="HX478">
        <v>0.6</v>
      </c>
      <c r="HY478">
        <v>0.619598765</v>
      </c>
      <c r="HZ478" t="s">
        <v>9654</v>
      </c>
      <c r="IA478" t="s">
        <v>266</v>
      </c>
      <c r="IB478" t="s">
        <v>9635</v>
      </c>
      <c r="IC478">
        <v>5249</v>
      </c>
      <c r="ID478">
        <v>4876</v>
      </c>
      <c r="IE478">
        <v>5195</v>
      </c>
      <c r="IF478">
        <v>5522</v>
      </c>
      <c r="IG478">
        <v>5249</v>
      </c>
    </row>
    <row r="479" spans="1:241" customFormat="1" ht="14" customHeight="1" x14ac:dyDescent="0.2">
      <c r="A479">
        <v>478</v>
      </c>
      <c r="B479">
        <v>521</v>
      </c>
      <c r="C479" s="1">
        <v>44955.662499999999</v>
      </c>
      <c r="D479" s="1">
        <v>44972.782638888886</v>
      </c>
      <c r="E479">
        <v>0</v>
      </c>
      <c r="F479" t="s">
        <v>9655</v>
      </c>
      <c r="G479">
        <v>100</v>
      </c>
      <c r="H479">
        <v>1479196</v>
      </c>
      <c r="I479">
        <v>1</v>
      </c>
      <c r="J479" s="1">
        <v>44972.782638888886</v>
      </c>
      <c r="K479" t="s">
        <v>9656</v>
      </c>
      <c r="L479" t="s">
        <v>242</v>
      </c>
      <c r="M479" t="s">
        <v>242</v>
      </c>
      <c r="N479" t="s">
        <v>9657</v>
      </c>
      <c r="O479" t="s">
        <v>9658</v>
      </c>
      <c r="P479">
        <v>34.054400000000001</v>
      </c>
      <c r="Q479">
        <v>-118.2441</v>
      </c>
      <c r="R479" t="s">
        <v>245</v>
      </c>
      <c r="S479" t="s">
        <v>246</v>
      </c>
      <c r="T479" t="s">
        <v>9659</v>
      </c>
      <c r="V479" t="s">
        <v>9660</v>
      </c>
      <c r="W479">
        <v>911363109</v>
      </c>
      <c r="X479">
        <v>7359</v>
      </c>
      <c r="Y479" t="s">
        <v>476</v>
      </c>
      <c r="Z479" t="s">
        <v>2236</v>
      </c>
      <c r="AA479">
        <v>2020</v>
      </c>
      <c r="AC479">
        <v>0</v>
      </c>
      <c r="AF479">
        <v>11</v>
      </c>
      <c r="AG479">
        <v>3</v>
      </c>
      <c r="AI479" t="s">
        <v>9661</v>
      </c>
      <c r="AJ479" s="27">
        <v>1</v>
      </c>
      <c r="AK479">
        <v>7</v>
      </c>
      <c r="AL479" s="27">
        <v>0</v>
      </c>
      <c r="AM479" s="24">
        <v>0</v>
      </c>
      <c r="AN479" s="27">
        <v>0</v>
      </c>
      <c r="AO479" s="24">
        <v>0</v>
      </c>
      <c r="AP479" t="s">
        <v>9662</v>
      </c>
      <c r="AQ479">
        <v>3</v>
      </c>
      <c r="AS479" t="s">
        <v>9661</v>
      </c>
      <c r="AT479" s="27">
        <v>1</v>
      </c>
      <c r="AU479">
        <v>10</v>
      </c>
      <c r="AV479" s="21">
        <f t="shared" si="28"/>
        <v>90.909090909090907</v>
      </c>
      <c r="AW479">
        <v>3</v>
      </c>
      <c r="AY479" t="s">
        <v>9661</v>
      </c>
      <c r="AZ479" s="27">
        <v>1</v>
      </c>
      <c r="BA479">
        <v>9</v>
      </c>
      <c r="BB479" s="21">
        <f t="shared" si="29"/>
        <v>81.818181818181827</v>
      </c>
      <c r="BC479">
        <v>3</v>
      </c>
      <c r="BE479" t="s">
        <v>9661</v>
      </c>
      <c r="BF479" s="27">
        <v>1</v>
      </c>
      <c r="BG479">
        <v>6</v>
      </c>
      <c r="BI479">
        <v>3</v>
      </c>
      <c r="BK479" t="s">
        <v>9661</v>
      </c>
      <c r="BL479" s="27">
        <v>1</v>
      </c>
      <c r="BM479">
        <v>3</v>
      </c>
      <c r="BO479" t="s">
        <v>9661</v>
      </c>
      <c r="BP479" s="27">
        <v>1</v>
      </c>
      <c r="BQ479">
        <v>3</v>
      </c>
      <c r="BR479" s="21">
        <f t="shared" si="30"/>
        <v>27.27272727272727</v>
      </c>
      <c r="BT479">
        <v>3</v>
      </c>
      <c r="BV479" t="s">
        <v>9661</v>
      </c>
      <c r="BW479" s="27">
        <v>1</v>
      </c>
      <c r="BX479">
        <v>4</v>
      </c>
      <c r="BY479" s="21">
        <f t="shared" si="31"/>
        <v>36.363636363636367</v>
      </c>
      <c r="BZ479">
        <v>2</v>
      </c>
      <c r="CA479">
        <v>3</v>
      </c>
      <c r="CC479" t="s">
        <v>9661</v>
      </c>
      <c r="CD479" s="27">
        <v>0</v>
      </c>
      <c r="CF479" t="s">
        <v>242</v>
      </c>
      <c r="CG479" t="s">
        <v>242</v>
      </c>
      <c r="CI479" s="27">
        <v>1</v>
      </c>
      <c r="CJ479" s="2" t="s">
        <v>9663</v>
      </c>
      <c r="CK479">
        <v>1</v>
      </c>
      <c r="CM479" t="s">
        <v>9664</v>
      </c>
      <c r="CN479" s="27">
        <v>0</v>
      </c>
      <c r="CO479" s="27">
        <v>0.5</v>
      </c>
      <c r="CP479" t="s">
        <v>242</v>
      </c>
      <c r="CQ479" t="s">
        <v>242</v>
      </c>
      <c r="CR479" t="s">
        <v>242</v>
      </c>
      <c r="CS479" s="2" t="s">
        <v>9665</v>
      </c>
      <c r="CU479" s="27">
        <v>0</v>
      </c>
      <c r="CW479">
        <v>3</v>
      </c>
      <c r="CY479" t="s">
        <v>9664</v>
      </c>
      <c r="CZ479" s="27">
        <v>1</v>
      </c>
      <c r="DA479">
        <v>355345</v>
      </c>
      <c r="DB479">
        <v>2</v>
      </c>
      <c r="DD479" s="27">
        <v>1</v>
      </c>
      <c r="DE479">
        <v>47174</v>
      </c>
      <c r="DF479">
        <v>2</v>
      </c>
      <c r="DG479" s="5">
        <v>41398</v>
      </c>
      <c r="DH479">
        <v>2</v>
      </c>
      <c r="DI479" t="s">
        <v>242</v>
      </c>
      <c r="DJ479" t="s">
        <v>242</v>
      </c>
      <c r="DL479" s="27">
        <v>1</v>
      </c>
      <c r="DM479">
        <v>12803000</v>
      </c>
      <c r="DN479">
        <v>2</v>
      </c>
      <c r="DP479">
        <v>1</v>
      </c>
      <c r="DR479" t="s">
        <v>9664</v>
      </c>
      <c r="DS479" s="27">
        <v>1</v>
      </c>
      <c r="DT479" t="s">
        <v>9666</v>
      </c>
      <c r="DU479" s="27">
        <v>1</v>
      </c>
      <c r="DV479" s="2" t="s">
        <v>9667</v>
      </c>
      <c r="DW479" s="27">
        <v>0.5</v>
      </c>
      <c r="DX479" t="s">
        <v>9668</v>
      </c>
      <c r="DY479" s="27">
        <v>1</v>
      </c>
      <c r="DZ479" t="s">
        <v>9669</v>
      </c>
      <c r="EA479" s="27">
        <v>0</v>
      </c>
      <c r="EC479" s="27">
        <v>1</v>
      </c>
      <c r="ED479" s="2" t="s">
        <v>9670</v>
      </c>
      <c r="EE479" s="27">
        <v>1</v>
      </c>
      <c r="EF479" s="2" t="s">
        <v>9670</v>
      </c>
      <c r="EG479" s="27">
        <v>1</v>
      </c>
      <c r="EH479" s="2" t="s">
        <v>9670</v>
      </c>
      <c r="EI479" s="27">
        <v>1</v>
      </c>
      <c r="EJ479" s="2" t="s">
        <v>9671</v>
      </c>
      <c r="EK479" s="27">
        <v>1</v>
      </c>
      <c r="EL479" s="2" t="s">
        <v>9672</v>
      </c>
      <c r="EM479">
        <v>1</v>
      </c>
      <c r="EO479" t="s">
        <v>9664</v>
      </c>
      <c r="EP479" s="27">
        <v>0</v>
      </c>
      <c r="EQ479" t="s">
        <v>242</v>
      </c>
      <c r="ER479" t="s">
        <v>242</v>
      </c>
      <c r="EU479" t="s">
        <v>242</v>
      </c>
      <c r="EV479" t="s">
        <v>242</v>
      </c>
      <c r="EX479" s="27">
        <v>1</v>
      </c>
      <c r="EY479">
        <v>911</v>
      </c>
      <c r="FA479" s="27">
        <v>0</v>
      </c>
      <c r="FB479" t="s">
        <v>242</v>
      </c>
      <c r="FD479" s="27">
        <v>0</v>
      </c>
      <c r="FE479" t="s">
        <v>242</v>
      </c>
      <c r="FG479" s="27">
        <v>0</v>
      </c>
      <c r="FH479" t="s">
        <v>242</v>
      </c>
      <c r="FJ479">
        <v>1</v>
      </c>
      <c r="FL479" t="s">
        <v>9664</v>
      </c>
      <c r="FM479" s="27">
        <v>0</v>
      </c>
      <c r="FN479" t="s">
        <v>242</v>
      </c>
      <c r="FO479" t="s">
        <v>242</v>
      </c>
      <c r="FP479" t="s">
        <v>242</v>
      </c>
      <c r="FR479" s="27">
        <v>0.5</v>
      </c>
      <c r="FS479" t="s">
        <v>242</v>
      </c>
      <c r="FT479">
        <v>3</v>
      </c>
      <c r="FU479" t="s">
        <v>9673</v>
      </c>
      <c r="FV479" s="27">
        <v>0.5</v>
      </c>
      <c r="FW479" t="s">
        <v>242</v>
      </c>
      <c r="FX479" t="s">
        <v>242</v>
      </c>
      <c r="FY479" t="s">
        <v>242</v>
      </c>
      <c r="FZ479" t="s">
        <v>242</v>
      </c>
      <c r="GA479" t="s">
        <v>242</v>
      </c>
      <c r="GB479" t="s">
        <v>242</v>
      </c>
      <c r="GC479" t="s">
        <v>242</v>
      </c>
      <c r="GD479">
        <v>3</v>
      </c>
      <c r="GE479" t="s">
        <v>9673</v>
      </c>
      <c r="GF479">
        <v>1</v>
      </c>
      <c r="GH479" t="s">
        <v>9664</v>
      </c>
      <c r="GI479" s="27">
        <v>0</v>
      </c>
      <c r="GJ479" t="s">
        <v>242</v>
      </c>
      <c r="GK479" t="s">
        <v>242</v>
      </c>
      <c r="GM479" t="s">
        <v>242</v>
      </c>
      <c r="GP479" s="27">
        <v>1</v>
      </c>
      <c r="GQ479">
        <v>84</v>
      </c>
      <c r="GR479" t="s">
        <v>9674</v>
      </c>
      <c r="GT479">
        <v>3</v>
      </c>
      <c r="GV479" t="s">
        <v>9675</v>
      </c>
      <c r="GW479" s="27">
        <v>0</v>
      </c>
      <c r="GY479" s="27">
        <v>0</v>
      </c>
      <c r="HA479" t="s">
        <v>242</v>
      </c>
      <c r="HD479" s="27">
        <v>1</v>
      </c>
      <c r="HE479" s="2" t="s">
        <v>9676</v>
      </c>
      <c r="HF479">
        <v>1</v>
      </c>
      <c r="HH479" t="s">
        <v>9664</v>
      </c>
      <c r="HI479">
        <v>0.66666666699999999</v>
      </c>
      <c r="HJ479">
        <v>1</v>
      </c>
      <c r="HK479">
        <v>0.25</v>
      </c>
      <c r="HL479">
        <v>1</v>
      </c>
      <c r="HM479">
        <v>0.85</v>
      </c>
      <c r="HN479">
        <v>0</v>
      </c>
      <c r="HO479">
        <v>0.25</v>
      </c>
      <c r="HP479">
        <v>0.33333333300000001</v>
      </c>
      <c r="HQ479">
        <v>0</v>
      </c>
      <c r="HR479">
        <v>1</v>
      </c>
      <c r="HS479">
        <v>0</v>
      </c>
      <c r="HT479">
        <v>1</v>
      </c>
      <c r="HU479">
        <v>1</v>
      </c>
      <c r="HV479">
        <v>0.63888888899999996</v>
      </c>
      <c r="HW479">
        <v>0.52500000000000002</v>
      </c>
      <c r="HX479">
        <v>0.46666666699999998</v>
      </c>
      <c r="HY479">
        <v>0.54351851900000003</v>
      </c>
      <c r="HZ479" t="s">
        <v>9677</v>
      </c>
      <c r="IA479" t="s">
        <v>266</v>
      </c>
      <c r="IB479" t="s">
        <v>9659</v>
      </c>
      <c r="IC479">
        <v>9351</v>
      </c>
      <c r="ID479">
        <v>8530</v>
      </c>
      <c r="IE479">
        <v>9716</v>
      </c>
      <c r="IF479">
        <v>11642</v>
      </c>
      <c r="IG479">
        <v>9351</v>
      </c>
    </row>
    <row r="480" spans="1:241" ht="14" customHeight="1" x14ac:dyDescent="0.2">
      <c r="A480" s="10">
        <v>479</v>
      </c>
      <c r="B480">
        <v>524</v>
      </c>
      <c r="C480" s="1">
        <v>44972.664583333331</v>
      </c>
      <c r="D480" s="1">
        <v>44974.552083333336</v>
      </c>
      <c r="E480">
        <v>0</v>
      </c>
      <c r="F480" t="s">
        <v>2969</v>
      </c>
      <c r="G480">
        <v>100</v>
      </c>
      <c r="H480">
        <v>163094</v>
      </c>
      <c r="I480">
        <v>1</v>
      </c>
      <c r="J480" s="1">
        <v>44974.552083333336</v>
      </c>
      <c r="K480" t="s">
        <v>9678</v>
      </c>
      <c r="L480" t="s">
        <v>242</v>
      </c>
      <c r="M480" t="s">
        <v>242</v>
      </c>
      <c r="N480" t="s">
        <v>9679</v>
      </c>
      <c r="O480" t="s">
        <v>9680</v>
      </c>
      <c r="P480">
        <v>34.054400000000001</v>
      </c>
      <c r="Q480">
        <v>-118.2441</v>
      </c>
      <c r="R480" t="s">
        <v>245</v>
      </c>
      <c r="S480" t="s">
        <v>246</v>
      </c>
      <c r="T480" s="10" t="s">
        <v>9681</v>
      </c>
      <c r="V480" t="s">
        <v>9682</v>
      </c>
      <c r="W480">
        <v>988498101</v>
      </c>
      <c r="X480">
        <v>5812</v>
      </c>
      <c r="Y480" s="10" t="s">
        <v>271</v>
      </c>
      <c r="Z480" s="10" t="s">
        <v>9683</v>
      </c>
      <c r="AA480" s="10">
        <v>2020</v>
      </c>
      <c r="AC480" s="10">
        <v>0.5</v>
      </c>
      <c r="AD480">
        <v>15</v>
      </c>
      <c r="AE480" t="s">
        <v>9684</v>
      </c>
      <c r="AF480" s="10">
        <v>12</v>
      </c>
      <c r="AG480">
        <v>3</v>
      </c>
      <c r="AI480" t="s">
        <v>9685</v>
      </c>
      <c r="AJ480" s="22">
        <v>1</v>
      </c>
      <c r="AK480" s="10">
        <v>8</v>
      </c>
      <c r="AL480" s="22">
        <v>0</v>
      </c>
      <c r="AM480" s="19">
        <v>0</v>
      </c>
      <c r="AN480" s="22">
        <v>1</v>
      </c>
      <c r="AO480" s="10">
        <v>2</v>
      </c>
      <c r="AP480" s="2" t="s">
        <v>9686</v>
      </c>
      <c r="AQ480">
        <v>3</v>
      </c>
      <c r="AS480" t="s">
        <v>9685</v>
      </c>
      <c r="AT480" s="22">
        <v>1</v>
      </c>
      <c r="AU480" s="10">
        <v>11</v>
      </c>
      <c r="AV480" s="21">
        <f t="shared" si="28"/>
        <v>91.666666666666657</v>
      </c>
      <c r="AW480">
        <v>3</v>
      </c>
      <c r="AY480" t="s">
        <v>9685</v>
      </c>
      <c r="AZ480" s="22">
        <v>1</v>
      </c>
      <c r="BA480" s="10">
        <v>11</v>
      </c>
      <c r="BB480" s="21">
        <f t="shared" si="29"/>
        <v>91.666666666666657</v>
      </c>
      <c r="BC480">
        <v>3</v>
      </c>
      <c r="BE480" t="s">
        <v>9685</v>
      </c>
      <c r="BF480" s="22">
        <v>1</v>
      </c>
      <c r="BG480" s="10">
        <v>4.5999999999999996</v>
      </c>
      <c r="BI480">
        <v>3</v>
      </c>
      <c r="BK480" t="s">
        <v>9685</v>
      </c>
      <c r="BL480" s="22">
        <v>1</v>
      </c>
      <c r="BM480">
        <v>3</v>
      </c>
      <c r="BO480" t="s">
        <v>9685</v>
      </c>
      <c r="BP480" s="22">
        <v>1</v>
      </c>
      <c r="BQ480" s="10">
        <v>4</v>
      </c>
      <c r="BR480" s="21">
        <f t="shared" si="30"/>
        <v>33.333333333333329</v>
      </c>
      <c r="BT480" s="10">
        <v>3</v>
      </c>
      <c r="BV480" s="10" t="s">
        <v>9685</v>
      </c>
      <c r="BW480" s="22">
        <v>0</v>
      </c>
      <c r="BX480" s="19">
        <v>0</v>
      </c>
      <c r="BY480" s="21">
        <f t="shared" si="31"/>
        <v>0</v>
      </c>
      <c r="BZ480" s="10" t="s">
        <v>242</v>
      </c>
      <c r="CA480" s="10" t="s">
        <v>242</v>
      </c>
      <c r="CD480" s="22">
        <v>0</v>
      </c>
      <c r="CF480" s="10" t="s">
        <v>242</v>
      </c>
      <c r="CG480" s="10" t="s">
        <v>242</v>
      </c>
      <c r="CI480" s="22">
        <v>1</v>
      </c>
      <c r="CJ480" s="11" t="s">
        <v>9687</v>
      </c>
      <c r="CK480" s="10">
        <v>1</v>
      </c>
      <c r="CM480" s="10" t="s">
        <v>9688</v>
      </c>
      <c r="CN480" s="22">
        <v>1</v>
      </c>
      <c r="CO480" s="22">
        <v>0</v>
      </c>
      <c r="CP480" s="10" t="s">
        <v>242</v>
      </c>
      <c r="CQ480" s="10" t="s">
        <v>242</v>
      </c>
      <c r="CR480" s="10" t="s">
        <v>242</v>
      </c>
      <c r="CU480" s="22">
        <v>1</v>
      </c>
      <c r="CV480" s="11" t="s">
        <v>9689</v>
      </c>
      <c r="CW480" s="10">
        <v>1</v>
      </c>
      <c r="CY480" s="10" t="s">
        <v>9688</v>
      </c>
      <c r="CZ480" s="22">
        <v>1</v>
      </c>
      <c r="DA480" s="10">
        <v>38907</v>
      </c>
      <c r="DB480" s="10">
        <v>2</v>
      </c>
      <c r="DD480" s="22">
        <v>1</v>
      </c>
      <c r="DE480" s="10">
        <v>130953</v>
      </c>
      <c r="DF480" s="10">
        <v>2</v>
      </c>
      <c r="DG480" s="10">
        <v>128129</v>
      </c>
      <c r="DH480" s="10">
        <v>2</v>
      </c>
      <c r="DI480" s="10" t="s">
        <v>242</v>
      </c>
      <c r="DJ480" s="10" t="s">
        <v>242</v>
      </c>
      <c r="DL480" s="22">
        <v>1</v>
      </c>
      <c r="DM480" s="10">
        <v>36991096</v>
      </c>
      <c r="DN480" s="10">
        <v>2</v>
      </c>
      <c r="DP480" s="10">
        <v>1</v>
      </c>
      <c r="DR480" s="10" t="s">
        <v>9688</v>
      </c>
      <c r="DS480" s="27">
        <v>1</v>
      </c>
      <c r="DT480" t="s">
        <v>9690</v>
      </c>
      <c r="DU480" s="27">
        <v>1</v>
      </c>
      <c r="DV480" s="2" t="s">
        <v>9691</v>
      </c>
      <c r="DW480" s="27">
        <v>1</v>
      </c>
      <c r="DX480" t="s">
        <v>9692</v>
      </c>
      <c r="DY480" s="27">
        <v>1</v>
      </c>
      <c r="DZ480" s="2" t="s">
        <v>9693</v>
      </c>
      <c r="EA480" s="27">
        <v>1</v>
      </c>
      <c r="EB480" t="s">
        <v>9694</v>
      </c>
      <c r="EC480" s="27">
        <v>1</v>
      </c>
      <c r="ED480" t="s">
        <v>9695</v>
      </c>
      <c r="EE480" s="27">
        <v>0</v>
      </c>
      <c r="EG480" s="27">
        <v>0</v>
      </c>
      <c r="EI480" s="27">
        <v>1</v>
      </c>
      <c r="EJ480" t="s">
        <v>9696</v>
      </c>
      <c r="EK480" s="27">
        <v>1</v>
      </c>
      <c r="EL480" t="s">
        <v>9697</v>
      </c>
      <c r="EM480">
        <v>5</v>
      </c>
      <c r="EN480" t="s">
        <v>9698</v>
      </c>
      <c r="EO480" t="s">
        <v>9699</v>
      </c>
      <c r="EP480" s="22">
        <v>0</v>
      </c>
      <c r="EQ480" s="10" t="s">
        <v>242</v>
      </c>
      <c r="ER480" s="10" t="s">
        <v>242</v>
      </c>
      <c r="EU480" s="10" t="s">
        <v>242</v>
      </c>
      <c r="EV480" s="10" t="s">
        <v>242</v>
      </c>
      <c r="EX480" s="22">
        <v>1</v>
      </c>
      <c r="EY480" s="10">
        <v>2575.6</v>
      </c>
      <c r="FA480" s="22">
        <v>0</v>
      </c>
      <c r="FB480" s="10" t="s">
        <v>242</v>
      </c>
      <c r="FD480" s="22">
        <v>1</v>
      </c>
      <c r="FE480" s="10">
        <v>386.3</v>
      </c>
      <c r="FG480" s="22">
        <v>0</v>
      </c>
      <c r="FH480" s="10" t="s">
        <v>242</v>
      </c>
      <c r="FJ480" s="10">
        <v>1</v>
      </c>
      <c r="FL480" s="10" t="s">
        <v>9688</v>
      </c>
      <c r="FM480" s="22">
        <v>1</v>
      </c>
      <c r="FN480" s="10">
        <v>58</v>
      </c>
      <c r="FO480" s="10">
        <v>31</v>
      </c>
      <c r="FP480" s="10">
        <v>8</v>
      </c>
      <c r="FQ480" s="10" t="s">
        <v>9700</v>
      </c>
      <c r="FR480" s="22">
        <v>1</v>
      </c>
      <c r="FS480" s="10" t="s">
        <v>242</v>
      </c>
      <c r="FT480" s="10">
        <v>3</v>
      </c>
      <c r="FU480" s="11" t="s">
        <v>9701</v>
      </c>
      <c r="FV480" s="22">
        <v>0</v>
      </c>
      <c r="FW480" s="10" t="s">
        <v>242</v>
      </c>
      <c r="FX480" s="10" t="s">
        <v>242</v>
      </c>
      <c r="FY480" s="10" t="s">
        <v>242</v>
      </c>
      <c r="FZ480" s="10" t="s">
        <v>242</v>
      </c>
      <c r="GA480" s="10" t="s">
        <v>242</v>
      </c>
      <c r="GB480" s="10" t="s">
        <v>242</v>
      </c>
      <c r="GC480" s="10" t="s">
        <v>242</v>
      </c>
      <c r="GD480" s="10" t="s">
        <v>242</v>
      </c>
      <c r="GF480" s="10">
        <v>1</v>
      </c>
      <c r="GH480" s="10" t="s">
        <v>9688</v>
      </c>
      <c r="GI480" s="22">
        <v>0.5</v>
      </c>
      <c r="GJ480" s="10" t="s">
        <v>242</v>
      </c>
      <c r="GK480" s="10" t="s">
        <v>242</v>
      </c>
      <c r="GL480" s="10" t="s">
        <v>9702</v>
      </c>
      <c r="GM480" s="10">
        <v>1</v>
      </c>
      <c r="GO480" s="10" t="s">
        <v>9688</v>
      </c>
      <c r="GP480" s="22">
        <v>1</v>
      </c>
      <c r="GQ480" s="10">
        <v>1286</v>
      </c>
      <c r="GR480" s="10" t="s">
        <v>9703</v>
      </c>
      <c r="GT480" s="10">
        <v>3</v>
      </c>
      <c r="GV480" s="10" t="s">
        <v>9704</v>
      </c>
      <c r="GW480" s="22">
        <v>0</v>
      </c>
      <c r="GY480" s="22">
        <v>0</v>
      </c>
      <c r="HA480" s="10" t="s">
        <v>242</v>
      </c>
      <c r="HD480" s="22">
        <v>1</v>
      </c>
      <c r="HE480" s="10" t="s">
        <v>9705</v>
      </c>
      <c r="HF480" s="10">
        <v>1</v>
      </c>
      <c r="HH480" s="10" t="s">
        <v>9688</v>
      </c>
      <c r="HI480" s="10">
        <v>0.66666666699999999</v>
      </c>
      <c r="HJ480" s="10">
        <v>1</v>
      </c>
      <c r="HK480" s="10">
        <v>0.5</v>
      </c>
      <c r="HL480" s="10">
        <v>1</v>
      </c>
      <c r="HM480" s="10">
        <v>0.8</v>
      </c>
      <c r="HN480" s="10">
        <v>0</v>
      </c>
      <c r="HO480" s="10">
        <v>0.5</v>
      </c>
      <c r="HP480" s="10">
        <v>0.66666666699999999</v>
      </c>
      <c r="HQ480" s="10">
        <v>0.5</v>
      </c>
      <c r="HR480" s="10">
        <v>1</v>
      </c>
      <c r="HS480" s="10">
        <v>0</v>
      </c>
      <c r="HT480" s="10">
        <v>1</v>
      </c>
      <c r="HU480" s="10">
        <v>1</v>
      </c>
      <c r="HV480" s="10">
        <v>0.72222222199999997</v>
      </c>
      <c r="HW480" s="10">
        <v>0.57499999999999996</v>
      </c>
      <c r="HX480" s="10">
        <v>0.63333333300000005</v>
      </c>
      <c r="HY480" s="10">
        <v>0.64351851900000001</v>
      </c>
      <c r="HZ480" s="10" t="s">
        <v>9706</v>
      </c>
      <c r="IA480" s="10" t="s">
        <v>266</v>
      </c>
      <c r="IB480" s="10" t="s">
        <v>9681</v>
      </c>
      <c r="IC480" s="10">
        <v>5597</v>
      </c>
      <c r="ID480" s="10">
        <v>5652</v>
      </c>
      <c r="IE480" s="10">
        <v>6584</v>
      </c>
      <c r="IF480" s="10">
        <v>6842</v>
      </c>
      <c r="IG480" s="10">
        <v>5597</v>
      </c>
    </row>
    <row r="481" spans="1:241" customFormat="1" ht="14" customHeight="1" x14ac:dyDescent="0.2">
      <c r="A481">
        <v>480</v>
      </c>
      <c r="B481">
        <v>525</v>
      </c>
      <c r="C481" s="1">
        <v>44974.552083333336</v>
      </c>
      <c r="D481" s="1">
        <v>44974.572222222225</v>
      </c>
      <c r="E481">
        <v>0</v>
      </c>
      <c r="F481" t="s">
        <v>2969</v>
      </c>
      <c r="G481">
        <v>100</v>
      </c>
      <c r="H481">
        <v>1726</v>
      </c>
      <c r="I481">
        <v>1</v>
      </c>
      <c r="J481" s="1">
        <v>44974.572222222225</v>
      </c>
      <c r="K481" t="s">
        <v>9707</v>
      </c>
      <c r="L481" t="s">
        <v>242</v>
      </c>
      <c r="M481" t="s">
        <v>242</v>
      </c>
      <c r="N481" t="s">
        <v>9708</v>
      </c>
      <c r="O481" t="s">
        <v>9709</v>
      </c>
      <c r="P481">
        <v>34.054400000000001</v>
      </c>
      <c r="Q481">
        <v>-118.2441</v>
      </c>
      <c r="R481" t="s">
        <v>245</v>
      </c>
      <c r="S481" t="s">
        <v>246</v>
      </c>
      <c r="T481" t="s">
        <v>9710</v>
      </c>
      <c r="V481" t="s">
        <v>9711</v>
      </c>
      <c r="W481">
        <v>989207105</v>
      </c>
      <c r="X481">
        <v>3560</v>
      </c>
      <c r="Y481" t="s">
        <v>297</v>
      </c>
      <c r="Z481" t="s">
        <v>9111</v>
      </c>
      <c r="AA481">
        <v>2020</v>
      </c>
      <c r="AC481">
        <v>0.5</v>
      </c>
      <c r="AD481">
        <v>4</v>
      </c>
      <c r="AF481">
        <v>8</v>
      </c>
      <c r="AG481">
        <v>3</v>
      </c>
      <c r="AI481" t="s">
        <v>9712</v>
      </c>
      <c r="AJ481" s="27">
        <v>1</v>
      </c>
      <c r="AK481">
        <v>4</v>
      </c>
      <c r="AL481" s="27">
        <v>0</v>
      </c>
      <c r="AM481" s="24">
        <v>0</v>
      </c>
      <c r="AN481" s="27">
        <v>0</v>
      </c>
      <c r="AO481" s="24">
        <v>0</v>
      </c>
      <c r="AQ481">
        <v>3</v>
      </c>
      <c r="AS481" t="s">
        <v>9712</v>
      </c>
      <c r="AT481" s="27">
        <v>1</v>
      </c>
      <c r="AU481">
        <v>7</v>
      </c>
      <c r="AV481" s="21">
        <f t="shared" si="28"/>
        <v>87.5</v>
      </c>
      <c r="AW481">
        <v>3</v>
      </c>
      <c r="AY481" t="s">
        <v>9712</v>
      </c>
      <c r="AZ481" s="27">
        <v>1</v>
      </c>
      <c r="BA481">
        <v>7</v>
      </c>
      <c r="BB481" s="21">
        <f t="shared" si="29"/>
        <v>87.5</v>
      </c>
      <c r="BC481">
        <v>3</v>
      </c>
      <c r="BE481" t="s">
        <v>9712</v>
      </c>
      <c r="BF481" s="27">
        <v>1</v>
      </c>
      <c r="BG481">
        <v>11</v>
      </c>
      <c r="BI481">
        <v>3</v>
      </c>
      <c r="BK481" t="s">
        <v>9712</v>
      </c>
      <c r="BL481" s="27">
        <v>1</v>
      </c>
      <c r="BM481">
        <v>3</v>
      </c>
      <c r="BO481" t="s">
        <v>9712</v>
      </c>
      <c r="BP481" s="27">
        <v>1</v>
      </c>
      <c r="BQ481">
        <v>2</v>
      </c>
      <c r="BR481" s="21">
        <f t="shared" si="30"/>
        <v>25</v>
      </c>
      <c r="BT481">
        <v>3</v>
      </c>
      <c r="BV481" t="s">
        <v>9712</v>
      </c>
      <c r="BW481" s="27">
        <v>0</v>
      </c>
      <c r="BX481" s="24" t="s">
        <v>242</v>
      </c>
      <c r="BY481" s="21" t="s">
        <v>242</v>
      </c>
      <c r="BZ481" t="s">
        <v>242</v>
      </c>
      <c r="CA481" t="s">
        <v>242</v>
      </c>
      <c r="CD481" s="27" t="s">
        <v>242</v>
      </c>
      <c r="CF481" t="s">
        <v>242</v>
      </c>
      <c r="CG481" t="s">
        <v>242</v>
      </c>
      <c r="CI481" s="27">
        <v>0</v>
      </c>
      <c r="CK481" t="s">
        <v>242</v>
      </c>
      <c r="CN481" s="27">
        <v>0</v>
      </c>
      <c r="CO481" s="27">
        <v>0</v>
      </c>
      <c r="CP481" t="s">
        <v>242</v>
      </c>
      <c r="CQ481" t="s">
        <v>242</v>
      </c>
      <c r="CR481" t="s">
        <v>242</v>
      </c>
      <c r="CU481" s="27">
        <v>0</v>
      </c>
      <c r="CW481" t="s">
        <v>242</v>
      </c>
      <c r="CZ481" s="27">
        <v>1</v>
      </c>
      <c r="DA481">
        <v>2100</v>
      </c>
      <c r="DB481">
        <v>2</v>
      </c>
      <c r="DD481" s="27">
        <v>1</v>
      </c>
      <c r="DE481">
        <v>9400</v>
      </c>
      <c r="DF481">
        <v>2</v>
      </c>
      <c r="DG481">
        <v>10600</v>
      </c>
      <c r="DH481">
        <v>2</v>
      </c>
      <c r="DI481" t="s">
        <v>242</v>
      </c>
      <c r="DJ481" t="s">
        <v>242</v>
      </c>
      <c r="DL481" s="27">
        <v>1</v>
      </c>
      <c r="DM481">
        <v>536400</v>
      </c>
      <c r="DN481">
        <v>2</v>
      </c>
      <c r="DP481">
        <v>4</v>
      </c>
      <c r="DR481" t="s">
        <v>9713</v>
      </c>
      <c r="DS481" s="27">
        <v>1</v>
      </c>
      <c r="DT481" s="2" t="s">
        <v>9714</v>
      </c>
      <c r="DU481" s="27">
        <v>1</v>
      </c>
      <c r="DV481" s="2" t="s">
        <v>9715</v>
      </c>
      <c r="DW481" s="27">
        <v>0.5</v>
      </c>
      <c r="DX481" t="s">
        <v>9716</v>
      </c>
      <c r="DY481" s="27">
        <v>0.5</v>
      </c>
      <c r="DZ481" t="s">
        <v>9717</v>
      </c>
      <c r="EA481" s="27">
        <v>0</v>
      </c>
      <c r="EC481" s="27">
        <v>0.5</v>
      </c>
      <c r="ED481" t="s">
        <v>9718</v>
      </c>
      <c r="EE481" s="27">
        <v>0</v>
      </c>
      <c r="EG481" s="27">
        <v>0</v>
      </c>
      <c r="EI481" s="27">
        <v>0</v>
      </c>
      <c r="EK481" s="27">
        <v>0</v>
      </c>
      <c r="EM481">
        <v>4</v>
      </c>
      <c r="EO481" t="s">
        <v>9713</v>
      </c>
      <c r="EP481" s="27">
        <v>0</v>
      </c>
      <c r="EQ481" t="s">
        <v>242</v>
      </c>
      <c r="ER481" t="s">
        <v>242</v>
      </c>
      <c r="EU481" t="s">
        <v>242</v>
      </c>
      <c r="EV481" t="s">
        <v>242</v>
      </c>
      <c r="EX481" s="27">
        <v>0</v>
      </c>
      <c r="EY481" t="s">
        <v>242</v>
      </c>
      <c r="FA481" s="27">
        <v>0</v>
      </c>
      <c r="FB481" t="s">
        <v>242</v>
      </c>
      <c r="FD481" s="27">
        <v>0</v>
      </c>
      <c r="FE481" t="s">
        <v>242</v>
      </c>
      <c r="FG481" s="27">
        <v>0</v>
      </c>
      <c r="FH481" t="s">
        <v>242</v>
      </c>
      <c r="FJ481" t="s">
        <v>242</v>
      </c>
      <c r="FM481" s="27">
        <v>0</v>
      </c>
      <c r="FN481" t="s">
        <v>242</v>
      </c>
      <c r="FO481" t="s">
        <v>242</v>
      </c>
      <c r="FP481" t="s">
        <v>242</v>
      </c>
      <c r="FR481" s="27">
        <v>1</v>
      </c>
      <c r="FS481">
        <v>32</v>
      </c>
      <c r="FT481">
        <v>2</v>
      </c>
      <c r="FU481" s="2" t="s">
        <v>9719</v>
      </c>
      <c r="FV481" s="27">
        <v>1</v>
      </c>
      <c r="FW481">
        <v>3</v>
      </c>
      <c r="FX481">
        <v>11</v>
      </c>
      <c r="FY481">
        <v>66</v>
      </c>
      <c r="FZ481">
        <v>17</v>
      </c>
      <c r="GA481" t="s">
        <v>242</v>
      </c>
      <c r="GB481" t="s">
        <v>242</v>
      </c>
      <c r="GC481">
        <v>1</v>
      </c>
      <c r="GD481">
        <v>1</v>
      </c>
      <c r="GF481">
        <v>5</v>
      </c>
      <c r="GG481" t="s">
        <v>9720</v>
      </c>
      <c r="GH481" t="s">
        <v>9721</v>
      </c>
      <c r="GI481" s="27">
        <v>0</v>
      </c>
      <c r="GJ481" t="s">
        <v>242</v>
      </c>
      <c r="GK481" t="s">
        <v>242</v>
      </c>
      <c r="GM481" t="s">
        <v>242</v>
      </c>
      <c r="GP481" s="27">
        <v>1</v>
      </c>
      <c r="GQ481">
        <v>155</v>
      </c>
      <c r="GR481" t="s">
        <v>9722</v>
      </c>
      <c r="GT481">
        <v>3</v>
      </c>
      <c r="GV481" t="s">
        <v>9723</v>
      </c>
      <c r="GW481" s="27">
        <v>0</v>
      </c>
      <c r="GY481" s="27">
        <v>0</v>
      </c>
      <c r="HA481" t="s">
        <v>242</v>
      </c>
      <c r="HD481" s="27">
        <v>0</v>
      </c>
      <c r="HF481" t="s">
        <v>242</v>
      </c>
      <c r="HI481">
        <v>0.625</v>
      </c>
      <c r="HJ481">
        <v>0</v>
      </c>
      <c r="HK481">
        <v>0</v>
      </c>
      <c r="HL481">
        <v>1</v>
      </c>
      <c r="HM481">
        <v>0.35</v>
      </c>
      <c r="HN481">
        <v>0</v>
      </c>
      <c r="HO481">
        <v>0</v>
      </c>
      <c r="HP481">
        <v>0.66666666699999999</v>
      </c>
      <c r="HQ481">
        <v>0</v>
      </c>
      <c r="HR481">
        <v>1</v>
      </c>
      <c r="HS481">
        <v>0</v>
      </c>
      <c r="HT481">
        <v>0</v>
      </c>
      <c r="HU481">
        <v>1</v>
      </c>
      <c r="HV481">
        <v>0.20833333300000001</v>
      </c>
      <c r="HW481">
        <v>0.33750000000000002</v>
      </c>
      <c r="HX481">
        <v>0.33333333300000001</v>
      </c>
      <c r="HY481">
        <v>0.29305555599999999</v>
      </c>
      <c r="HZ481" t="s">
        <v>9724</v>
      </c>
      <c r="IA481" t="s">
        <v>266</v>
      </c>
      <c r="IB481" t="s">
        <v>9710</v>
      </c>
      <c r="IC481">
        <v>4485</v>
      </c>
      <c r="ID481">
        <v>4448</v>
      </c>
      <c r="IE481">
        <v>5627</v>
      </c>
      <c r="IF481">
        <v>5781</v>
      </c>
      <c r="IG481">
        <v>4485</v>
      </c>
    </row>
    <row r="482" spans="1:241" customFormat="1" ht="14" customHeight="1" x14ac:dyDescent="0.2">
      <c r="A482">
        <v>481</v>
      </c>
      <c r="B482">
        <v>526</v>
      </c>
      <c r="C482" s="1">
        <v>44974.572222222225</v>
      </c>
      <c r="D482" s="1">
        <v>44974.583333333336</v>
      </c>
      <c r="E482">
        <v>0</v>
      </c>
      <c r="F482" t="s">
        <v>2969</v>
      </c>
      <c r="G482">
        <v>100</v>
      </c>
      <c r="H482">
        <v>937</v>
      </c>
      <c r="I482">
        <v>1</v>
      </c>
      <c r="J482" s="1">
        <v>44974.583333333336</v>
      </c>
      <c r="K482" t="s">
        <v>9725</v>
      </c>
      <c r="L482" t="s">
        <v>242</v>
      </c>
      <c r="M482" t="s">
        <v>242</v>
      </c>
      <c r="N482" t="s">
        <v>9726</v>
      </c>
      <c r="O482" t="s">
        <v>9727</v>
      </c>
      <c r="P482">
        <v>34.054400000000001</v>
      </c>
      <c r="Q482">
        <v>-118.2441</v>
      </c>
      <c r="R482" t="s">
        <v>245</v>
      </c>
      <c r="S482" t="s">
        <v>246</v>
      </c>
      <c r="T482" t="s">
        <v>9728</v>
      </c>
      <c r="V482" t="s">
        <v>9729</v>
      </c>
      <c r="W482">
        <v>989701107</v>
      </c>
      <c r="X482">
        <v>6021</v>
      </c>
      <c r="Y482" t="s">
        <v>319</v>
      </c>
      <c r="Z482" t="s">
        <v>2174</v>
      </c>
      <c r="AA482">
        <v>2020</v>
      </c>
      <c r="AC482">
        <v>0</v>
      </c>
      <c r="AF482">
        <v>11</v>
      </c>
      <c r="AG482">
        <v>3</v>
      </c>
      <c r="AI482" t="s">
        <v>9730</v>
      </c>
      <c r="AJ482" s="27">
        <v>1</v>
      </c>
      <c r="AK482">
        <v>7</v>
      </c>
      <c r="AL482" s="27">
        <v>1</v>
      </c>
      <c r="AM482">
        <v>1</v>
      </c>
      <c r="AN482" s="27">
        <v>0</v>
      </c>
      <c r="AO482" s="24">
        <v>0</v>
      </c>
      <c r="AQ482">
        <v>3</v>
      </c>
      <c r="AS482" t="s">
        <v>9730</v>
      </c>
      <c r="AT482" s="27">
        <v>1</v>
      </c>
      <c r="AU482">
        <v>9</v>
      </c>
      <c r="AV482" s="21">
        <f t="shared" si="28"/>
        <v>81.818181818181827</v>
      </c>
      <c r="AW482">
        <v>3</v>
      </c>
      <c r="AY482" t="s">
        <v>9730</v>
      </c>
      <c r="AZ482" s="27">
        <v>1</v>
      </c>
      <c r="BA482">
        <v>9</v>
      </c>
      <c r="BB482" s="21">
        <f t="shared" si="29"/>
        <v>81.818181818181827</v>
      </c>
      <c r="BC482">
        <v>3</v>
      </c>
      <c r="BE482" t="s">
        <v>9730</v>
      </c>
      <c r="BF482" s="27">
        <v>1</v>
      </c>
      <c r="BG482">
        <v>10.6</v>
      </c>
      <c r="BI482">
        <v>3</v>
      </c>
      <c r="BK482" t="s">
        <v>9730</v>
      </c>
      <c r="BL482" s="27">
        <v>1</v>
      </c>
      <c r="BM482">
        <v>3</v>
      </c>
      <c r="BO482" t="s">
        <v>9730</v>
      </c>
      <c r="BP482" s="27">
        <v>1</v>
      </c>
      <c r="BQ482">
        <v>2</v>
      </c>
      <c r="BR482" s="21">
        <f t="shared" si="30"/>
        <v>18.181818181818183</v>
      </c>
      <c r="BT482">
        <v>3</v>
      </c>
      <c r="BV482" t="s">
        <v>9730</v>
      </c>
      <c r="BW482" s="27">
        <v>0</v>
      </c>
      <c r="BX482" s="24" t="s">
        <v>242</v>
      </c>
      <c r="BY482" s="21" t="s">
        <v>242</v>
      </c>
      <c r="BZ482" t="s">
        <v>242</v>
      </c>
      <c r="CA482" t="s">
        <v>242</v>
      </c>
      <c r="CD482" s="27">
        <v>0</v>
      </c>
      <c r="CF482" t="s">
        <v>242</v>
      </c>
      <c r="CG482" t="s">
        <v>242</v>
      </c>
      <c r="CI482" s="27">
        <v>0</v>
      </c>
      <c r="CK482" t="s">
        <v>242</v>
      </c>
      <c r="CN482" s="27">
        <v>0</v>
      </c>
      <c r="CO482" s="27">
        <v>0</v>
      </c>
      <c r="CP482" t="s">
        <v>242</v>
      </c>
      <c r="CQ482" t="s">
        <v>242</v>
      </c>
      <c r="CR482" t="s">
        <v>242</v>
      </c>
      <c r="CU482" s="27">
        <v>0</v>
      </c>
      <c r="CW482" t="s">
        <v>242</v>
      </c>
      <c r="CZ482" s="27">
        <v>0</v>
      </c>
      <c r="DA482" t="s">
        <v>242</v>
      </c>
      <c r="DB482" t="s">
        <v>242</v>
      </c>
      <c r="DD482" s="27">
        <v>0</v>
      </c>
      <c r="DE482" t="s">
        <v>242</v>
      </c>
      <c r="DF482" t="s">
        <v>242</v>
      </c>
      <c r="DH482" t="s">
        <v>242</v>
      </c>
      <c r="DI482" t="s">
        <v>242</v>
      </c>
      <c r="DJ482" t="s">
        <v>242</v>
      </c>
      <c r="DL482" s="27">
        <v>0</v>
      </c>
      <c r="DM482" t="s">
        <v>242</v>
      </c>
      <c r="DN482" t="s">
        <v>242</v>
      </c>
      <c r="DP482" t="s">
        <v>242</v>
      </c>
      <c r="DS482" s="27">
        <v>0</v>
      </c>
      <c r="DU482" s="27">
        <v>0</v>
      </c>
      <c r="DW482" s="27">
        <v>0</v>
      </c>
      <c r="DY482" s="27">
        <v>0</v>
      </c>
      <c r="EA482" s="27">
        <v>0</v>
      </c>
      <c r="EC482" s="27">
        <v>0</v>
      </c>
      <c r="EE482" s="27">
        <v>0</v>
      </c>
      <c r="EG482" s="27">
        <v>0</v>
      </c>
      <c r="EI482" s="27">
        <v>0</v>
      </c>
      <c r="EK482" s="27">
        <v>0</v>
      </c>
      <c r="EM482" t="s">
        <v>242</v>
      </c>
      <c r="EP482" s="27">
        <v>0</v>
      </c>
      <c r="EQ482" t="s">
        <v>242</v>
      </c>
      <c r="ER482" t="s">
        <v>242</v>
      </c>
      <c r="EU482" t="s">
        <v>242</v>
      </c>
      <c r="EV482" t="s">
        <v>242</v>
      </c>
      <c r="EX482" s="27">
        <v>0</v>
      </c>
      <c r="EY482" t="s">
        <v>242</v>
      </c>
      <c r="FA482" s="27">
        <v>0</v>
      </c>
      <c r="FB482" t="s">
        <v>242</v>
      </c>
      <c r="FD482" s="27">
        <v>0</v>
      </c>
      <c r="FE482" t="s">
        <v>242</v>
      </c>
      <c r="FG482" s="27">
        <v>0</v>
      </c>
      <c r="FH482" t="s">
        <v>242</v>
      </c>
      <c r="FJ482" t="s">
        <v>242</v>
      </c>
      <c r="FM482" s="27">
        <v>0</v>
      </c>
      <c r="FN482" t="s">
        <v>242</v>
      </c>
      <c r="FO482" t="s">
        <v>242</v>
      </c>
      <c r="FP482" t="s">
        <v>242</v>
      </c>
      <c r="FR482" s="27">
        <v>0</v>
      </c>
      <c r="FS482" t="s">
        <v>242</v>
      </c>
      <c r="FT482" t="s">
        <v>242</v>
      </c>
      <c r="FV482" s="27">
        <v>0</v>
      </c>
      <c r="FW482" t="s">
        <v>242</v>
      </c>
      <c r="FX482" t="s">
        <v>242</v>
      </c>
      <c r="FY482" t="s">
        <v>242</v>
      </c>
      <c r="FZ482" t="s">
        <v>242</v>
      </c>
      <c r="GA482" t="s">
        <v>242</v>
      </c>
      <c r="GB482" t="s">
        <v>242</v>
      </c>
      <c r="GC482" t="s">
        <v>242</v>
      </c>
      <c r="GD482" t="s">
        <v>242</v>
      </c>
      <c r="GF482" t="s">
        <v>242</v>
      </c>
      <c r="GI482" s="27">
        <v>0</v>
      </c>
      <c r="GJ482" t="s">
        <v>242</v>
      </c>
      <c r="GK482" t="s">
        <v>242</v>
      </c>
      <c r="GM482" t="s">
        <v>242</v>
      </c>
      <c r="GP482" s="27">
        <v>1</v>
      </c>
      <c r="GQ482">
        <v>67</v>
      </c>
      <c r="GR482" t="s">
        <v>9731</v>
      </c>
      <c r="GT482">
        <v>3</v>
      </c>
      <c r="GV482" t="s">
        <v>9732</v>
      </c>
      <c r="GW482" s="27">
        <v>0</v>
      </c>
      <c r="GY482" s="27">
        <v>0</v>
      </c>
      <c r="HA482" t="s">
        <v>242</v>
      </c>
      <c r="HD482" s="27">
        <v>0</v>
      </c>
      <c r="HF482" t="s">
        <v>242</v>
      </c>
      <c r="HI482">
        <v>0.66666666699999999</v>
      </c>
      <c r="HJ482">
        <v>0</v>
      </c>
      <c r="HK482">
        <v>0</v>
      </c>
      <c r="HL482">
        <v>0</v>
      </c>
      <c r="HM482">
        <v>0</v>
      </c>
      <c r="HN482">
        <v>0</v>
      </c>
      <c r="HO482">
        <v>0</v>
      </c>
      <c r="HP482">
        <v>0</v>
      </c>
      <c r="HQ482">
        <v>0</v>
      </c>
      <c r="HR482">
        <v>1</v>
      </c>
      <c r="HS482">
        <v>0</v>
      </c>
      <c r="HT482">
        <v>0</v>
      </c>
      <c r="HU482">
        <v>1</v>
      </c>
      <c r="HV482">
        <v>0.222222222</v>
      </c>
      <c r="HW482">
        <v>0</v>
      </c>
      <c r="HX482">
        <v>0.2</v>
      </c>
      <c r="HY482">
        <v>0.140740741</v>
      </c>
      <c r="HZ482" t="s">
        <v>9733</v>
      </c>
      <c r="IA482" t="s">
        <v>266</v>
      </c>
      <c r="IB482" t="s">
        <v>9728</v>
      </c>
      <c r="IC482">
        <v>3245</v>
      </c>
      <c r="ID482">
        <v>2942</v>
      </c>
      <c r="IE482">
        <v>2970</v>
      </c>
      <c r="IF482">
        <v>3337</v>
      </c>
      <c r="IG482">
        <v>3245</v>
      </c>
    </row>
    <row r="483" spans="1:241" customFormat="1" ht="14" customHeight="1" x14ac:dyDescent="0.2">
      <c r="A483">
        <v>482</v>
      </c>
      <c r="B483">
        <v>527</v>
      </c>
      <c r="C483" s="1">
        <v>44974.962500000001</v>
      </c>
      <c r="D483" s="1">
        <v>44975.006944444445</v>
      </c>
      <c r="E483">
        <v>0</v>
      </c>
      <c r="F483" t="s">
        <v>9121</v>
      </c>
      <c r="G483">
        <v>100</v>
      </c>
      <c r="H483">
        <v>3835</v>
      </c>
      <c r="I483">
        <v>1</v>
      </c>
      <c r="J483" s="1">
        <v>44975.006944444445</v>
      </c>
      <c r="K483" t="s">
        <v>9734</v>
      </c>
      <c r="L483" t="s">
        <v>242</v>
      </c>
      <c r="M483" t="s">
        <v>242</v>
      </c>
      <c r="N483" t="s">
        <v>9735</v>
      </c>
      <c r="O483" t="s">
        <v>9736</v>
      </c>
      <c r="P483">
        <v>34.054400000000001</v>
      </c>
      <c r="Q483">
        <v>-118.2441</v>
      </c>
      <c r="R483" t="s">
        <v>245</v>
      </c>
      <c r="S483" t="s">
        <v>246</v>
      </c>
      <c r="T483" t="s">
        <v>9737</v>
      </c>
      <c r="V483" t="s">
        <v>9738</v>
      </c>
      <c r="W483" t="s">
        <v>9739</v>
      </c>
      <c r="X483">
        <v>3842</v>
      </c>
      <c r="Y483" t="s">
        <v>350</v>
      </c>
      <c r="Z483" t="s">
        <v>2411</v>
      </c>
      <c r="AA483">
        <v>2020</v>
      </c>
      <c r="AC483">
        <v>0</v>
      </c>
      <c r="AF483">
        <v>11</v>
      </c>
      <c r="AG483">
        <v>3</v>
      </c>
      <c r="AI483" t="s">
        <v>9740</v>
      </c>
      <c r="AJ483" s="27">
        <v>1</v>
      </c>
      <c r="AK483">
        <v>11</v>
      </c>
      <c r="AL483" s="27">
        <v>0</v>
      </c>
      <c r="AM483" s="24">
        <v>0</v>
      </c>
      <c r="AN483" s="27">
        <v>1</v>
      </c>
      <c r="AO483">
        <v>2</v>
      </c>
      <c r="AQ483">
        <v>3</v>
      </c>
      <c r="AS483" t="s">
        <v>9740</v>
      </c>
      <c r="AT483" s="27">
        <v>1</v>
      </c>
      <c r="AU483">
        <v>10</v>
      </c>
      <c r="AV483" s="21">
        <f t="shared" si="28"/>
        <v>90.909090909090907</v>
      </c>
      <c r="AW483">
        <v>3</v>
      </c>
      <c r="AY483" t="s">
        <v>9740</v>
      </c>
      <c r="AZ483" s="27">
        <v>1</v>
      </c>
      <c r="BA483">
        <v>10</v>
      </c>
      <c r="BB483" s="21">
        <f t="shared" si="29"/>
        <v>90.909090909090907</v>
      </c>
      <c r="BC483">
        <v>3</v>
      </c>
      <c r="BE483" t="s">
        <v>9740</v>
      </c>
      <c r="BF483" s="27">
        <v>1</v>
      </c>
      <c r="BG483">
        <v>7</v>
      </c>
      <c r="BI483">
        <v>3</v>
      </c>
      <c r="BK483" t="s">
        <v>9740</v>
      </c>
      <c r="BL483" s="27">
        <v>1</v>
      </c>
      <c r="BM483">
        <v>3</v>
      </c>
      <c r="BO483" t="s">
        <v>9740</v>
      </c>
      <c r="BP483" s="27">
        <v>1</v>
      </c>
      <c r="BQ483">
        <v>3</v>
      </c>
      <c r="BR483" s="21">
        <f t="shared" si="30"/>
        <v>27.27272727272727</v>
      </c>
      <c r="BT483">
        <v>3</v>
      </c>
      <c r="BV483" t="s">
        <v>9740</v>
      </c>
      <c r="BW483" s="27">
        <v>0</v>
      </c>
      <c r="BX483" s="24" t="s">
        <v>242</v>
      </c>
      <c r="BY483" s="21" t="s">
        <v>242</v>
      </c>
      <c r="BZ483" t="s">
        <v>242</v>
      </c>
      <c r="CA483" t="s">
        <v>242</v>
      </c>
      <c r="CD483" s="27">
        <v>0</v>
      </c>
      <c r="CF483" t="s">
        <v>242</v>
      </c>
      <c r="CG483" t="s">
        <v>242</v>
      </c>
      <c r="CI483" s="27">
        <v>0</v>
      </c>
      <c r="CK483" t="s">
        <v>242</v>
      </c>
      <c r="CN483" s="27">
        <v>0</v>
      </c>
      <c r="CO483" s="27">
        <v>0</v>
      </c>
      <c r="CP483" t="s">
        <v>242</v>
      </c>
      <c r="CQ483" t="s">
        <v>242</v>
      </c>
      <c r="CR483" t="s">
        <v>242</v>
      </c>
      <c r="CU483" s="27">
        <v>1</v>
      </c>
      <c r="CV483" s="2" t="s">
        <v>9741</v>
      </c>
      <c r="CW483">
        <v>1</v>
      </c>
      <c r="CY483" t="s">
        <v>9742</v>
      </c>
      <c r="CZ483" s="27">
        <v>0.5</v>
      </c>
      <c r="DA483" t="s">
        <v>242</v>
      </c>
      <c r="DB483">
        <v>2</v>
      </c>
      <c r="DC483" t="s">
        <v>9743</v>
      </c>
      <c r="DD483" s="27">
        <v>0.5</v>
      </c>
      <c r="DE483" t="s">
        <v>242</v>
      </c>
      <c r="DF483" t="s">
        <v>242</v>
      </c>
      <c r="DH483" t="s">
        <v>242</v>
      </c>
      <c r="DI483">
        <v>73495</v>
      </c>
      <c r="DJ483">
        <v>2</v>
      </c>
      <c r="DL483" s="27">
        <v>0</v>
      </c>
      <c r="DM483" t="s">
        <v>242</v>
      </c>
      <c r="DN483" t="s">
        <v>242</v>
      </c>
      <c r="DP483">
        <v>5</v>
      </c>
      <c r="DQ483" t="s">
        <v>9209</v>
      </c>
      <c r="DR483" t="s">
        <v>9744</v>
      </c>
      <c r="DS483" s="27">
        <v>0</v>
      </c>
      <c r="DU483" s="27">
        <v>0</v>
      </c>
      <c r="DW483" s="27">
        <v>0</v>
      </c>
      <c r="DY483" s="27">
        <v>0</v>
      </c>
      <c r="EA483" s="27">
        <v>0</v>
      </c>
      <c r="EC483" s="27">
        <v>0</v>
      </c>
      <c r="EE483" s="27">
        <v>0</v>
      </c>
      <c r="EG483" s="27">
        <v>0</v>
      </c>
      <c r="EI483" s="27">
        <v>1</v>
      </c>
      <c r="EJ483" t="s">
        <v>9745</v>
      </c>
      <c r="EK483" s="27">
        <v>0.5</v>
      </c>
      <c r="EL483" t="s">
        <v>9746</v>
      </c>
      <c r="EM483">
        <v>1</v>
      </c>
      <c r="EO483" t="s">
        <v>9742</v>
      </c>
      <c r="EP483" s="27">
        <v>0</v>
      </c>
      <c r="EQ483" t="s">
        <v>242</v>
      </c>
      <c r="ER483" t="s">
        <v>242</v>
      </c>
      <c r="EU483" t="s">
        <v>242</v>
      </c>
      <c r="EV483" t="s">
        <v>242</v>
      </c>
      <c r="EX483" s="27">
        <v>0</v>
      </c>
      <c r="EY483" t="s">
        <v>242</v>
      </c>
      <c r="FA483" s="27">
        <v>0</v>
      </c>
      <c r="FB483" t="s">
        <v>242</v>
      </c>
      <c r="FD483" s="27">
        <v>0</v>
      </c>
      <c r="FE483" t="s">
        <v>242</v>
      </c>
      <c r="FG483" s="27">
        <v>0</v>
      </c>
      <c r="FH483" t="s">
        <v>242</v>
      </c>
      <c r="FJ483" t="s">
        <v>242</v>
      </c>
      <c r="FM483" s="27">
        <v>0</v>
      </c>
      <c r="FN483" t="s">
        <v>242</v>
      </c>
      <c r="FO483" t="s">
        <v>242</v>
      </c>
      <c r="FP483" t="s">
        <v>242</v>
      </c>
      <c r="FR483" s="27">
        <v>1</v>
      </c>
      <c r="FS483">
        <v>36.1</v>
      </c>
      <c r="FT483">
        <v>3</v>
      </c>
      <c r="FV483" s="27">
        <v>1</v>
      </c>
      <c r="FW483" t="s">
        <v>242</v>
      </c>
      <c r="FX483" t="s">
        <v>242</v>
      </c>
      <c r="FY483" t="s">
        <v>242</v>
      </c>
      <c r="FZ483" t="s">
        <v>242</v>
      </c>
      <c r="GA483" t="s">
        <v>242</v>
      </c>
      <c r="GB483" t="s">
        <v>242</v>
      </c>
      <c r="GC483" t="s">
        <v>242</v>
      </c>
      <c r="GD483">
        <v>1</v>
      </c>
      <c r="GE483" t="s">
        <v>9747</v>
      </c>
      <c r="GF483">
        <v>1</v>
      </c>
      <c r="GH483" t="s">
        <v>9742</v>
      </c>
      <c r="GI483" s="27">
        <v>0</v>
      </c>
      <c r="GJ483" t="s">
        <v>242</v>
      </c>
      <c r="GK483" t="s">
        <v>242</v>
      </c>
      <c r="GM483" t="s">
        <v>242</v>
      </c>
      <c r="GP483" s="27">
        <v>1</v>
      </c>
      <c r="GQ483">
        <v>160</v>
      </c>
      <c r="GR483" t="s">
        <v>9748</v>
      </c>
      <c r="GT483">
        <v>3</v>
      </c>
      <c r="GV483" t="s">
        <v>9749</v>
      </c>
      <c r="GW483" s="27">
        <v>0</v>
      </c>
      <c r="GY483" s="27">
        <v>0</v>
      </c>
      <c r="HA483" t="s">
        <v>242</v>
      </c>
      <c r="HD483" s="27">
        <v>0.5</v>
      </c>
      <c r="HE483" s="2" t="s">
        <v>9750</v>
      </c>
      <c r="HF483">
        <v>1</v>
      </c>
      <c r="HH483" t="s">
        <v>9742</v>
      </c>
      <c r="HI483">
        <v>0.66666666699999999</v>
      </c>
      <c r="HJ483">
        <v>0</v>
      </c>
      <c r="HK483">
        <v>0.5</v>
      </c>
      <c r="HL483">
        <v>0.33333333300000001</v>
      </c>
      <c r="HM483">
        <v>0.15</v>
      </c>
      <c r="HN483">
        <v>0</v>
      </c>
      <c r="HO483">
        <v>0</v>
      </c>
      <c r="HP483">
        <v>0.66666666699999999</v>
      </c>
      <c r="HQ483">
        <v>0</v>
      </c>
      <c r="HR483">
        <v>1</v>
      </c>
      <c r="HS483">
        <v>0</v>
      </c>
      <c r="HT483">
        <v>0.5</v>
      </c>
      <c r="HU483">
        <v>1</v>
      </c>
      <c r="HV483">
        <v>0.38888888900000002</v>
      </c>
      <c r="HW483">
        <v>0.120833333</v>
      </c>
      <c r="HX483">
        <v>0.43333333299999999</v>
      </c>
      <c r="HY483">
        <v>0.31435185199999999</v>
      </c>
      <c r="HZ483" t="s">
        <v>9751</v>
      </c>
      <c r="IA483" t="s">
        <v>266</v>
      </c>
      <c r="IB483" t="s">
        <v>9737</v>
      </c>
      <c r="IC483">
        <v>7982.2</v>
      </c>
      <c r="ID483">
        <v>7024.5</v>
      </c>
      <c r="IE483">
        <v>7836.2</v>
      </c>
      <c r="IF483">
        <v>6939.9</v>
      </c>
      <c r="IG483">
        <v>7982.2</v>
      </c>
    </row>
    <row r="484" spans="1:241" ht="14" customHeight="1" x14ac:dyDescent="0.2">
      <c r="A484" s="10">
        <v>483</v>
      </c>
      <c r="B484">
        <v>532</v>
      </c>
      <c r="C484" s="1">
        <v>44958.661805555559</v>
      </c>
      <c r="D484" s="1">
        <v>44977.664583333331</v>
      </c>
      <c r="E484">
        <v>0</v>
      </c>
      <c r="F484" t="s">
        <v>9752</v>
      </c>
      <c r="G484">
        <v>100</v>
      </c>
      <c r="H484">
        <v>1641835</v>
      </c>
      <c r="I484">
        <v>1</v>
      </c>
      <c r="J484" s="1">
        <v>44977.664583333331</v>
      </c>
      <c r="K484" t="s">
        <v>9753</v>
      </c>
      <c r="L484" t="s">
        <v>242</v>
      </c>
      <c r="M484" t="s">
        <v>242</v>
      </c>
      <c r="N484" t="s">
        <v>9754</v>
      </c>
      <c r="O484" t="s">
        <v>9755</v>
      </c>
      <c r="P484">
        <v>34.157600000000002</v>
      </c>
      <c r="Q484">
        <v>-118.2675</v>
      </c>
      <c r="R484" t="s">
        <v>245</v>
      </c>
      <c r="S484" t="s">
        <v>246</v>
      </c>
      <c r="T484" s="10" t="s">
        <v>9756</v>
      </c>
      <c r="U484" s="19">
        <v>39911</v>
      </c>
      <c r="V484" t="s">
        <v>9757</v>
      </c>
      <c r="W484">
        <v>364760108</v>
      </c>
      <c r="X484">
        <v>56510000</v>
      </c>
      <c r="Y484" s="10" t="s">
        <v>271</v>
      </c>
      <c r="Z484" s="10" t="s">
        <v>272</v>
      </c>
      <c r="AA484" s="10">
        <v>2021</v>
      </c>
      <c r="AB484" s="10">
        <v>2022</v>
      </c>
      <c r="AC484" s="10">
        <v>0</v>
      </c>
      <c r="AF484" s="10">
        <v>11</v>
      </c>
      <c r="AG484">
        <v>2</v>
      </c>
      <c r="AI484" s="45" t="s">
        <v>9758</v>
      </c>
      <c r="AJ484" s="22">
        <v>0</v>
      </c>
      <c r="AK484" s="19">
        <v>0</v>
      </c>
      <c r="AL484" s="22">
        <v>0</v>
      </c>
      <c r="AM484" s="19">
        <v>0</v>
      </c>
      <c r="AN484" s="22">
        <v>0</v>
      </c>
      <c r="AO484" s="19">
        <v>0</v>
      </c>
      <c r="AP484" s="2" t="s">
        <v>9759</v>
      </c>
      <c r="AQ484" t="s">
        <v>242</v>
      </c>
      <c r="AT484" s="46">
        <v>1</v>
      </c>
      <c r="AU484" s="19">
        <v>10</v>
      </c>
      <c r="AV484" s="21">
        <f>AU484/AF484*100</f>
        <v>90.909090909090907</v>
      </c>
      <c r="AW484" t="s">
        <v>242</v>
      </c>
      <c r="AZ484" s="22">
        <v>1</v>
      </c>
      <c r="BA484" s="19">
        <v>9</v>
      </c>
      <c r="BB484" s="21">
        <f t="shared" si="29"/>
        <v>81.818181818181827</v>
      </c>
      <c r="BC484">
        <v>2</v>
      </c>
      <c r="BE484" t="s">
        <v>9760</v>
      </c>
      <c r="BF484" s="22">
        <v>0</v>
      </c>
      <c r="BI484" t="s">
        <v>242</v>
      </c>
      <c r="BL484" s="22">
        <v>1</v>
      </c>
      <c r="BM484">
        <v>2</v>
      </c>
      <c r="BO484" t="s">
        <v>9761</v>
      </c>
      <c r="BP484" s="22">
        <v>0</v>
      </c>
      <c r="BQ484" s="19">
        <v>0</v>
      </c>
      <c r="BR484" s="21">
        <f t="shared" si="30"/>
        <v>0</v>
      </c>
      <c r="BT484" s="10" t="s">
        <v>242</v>
      </c>
      <c r="BW484" s="22">
        <v>0</v>
      </c>
      <c r="BX484" s="19">
        <v>0</v>
      </c>
      <c r="BY484" s="21">
        <f t="shared" si="31"/>
        <v>0</v>
      </c>
      <c r="BZ484" s="10" t="s">
        <v>242</v>
      </c>
      <c r="CA484" s="10" t="s">
        <v>242</v>
      </c>
      <c r="CD484" s="22">
        <v>1</v>
      </c>
      <c r="CE484" s="11" t="s">
        <v>9762</v>
      </c>
      <c r="CF484" s="10">
        <v>1</v>
      </c>
      <c r="CG484" s="10" t="s">
        <v>242</v>
      </c>
      <c r="CH484" s="10" t="s">
        <v>9763</v>
      </c>
      <c r="CI484" s="22">
        <v>0.5</v>
      </c>
      <c r="CJ484" s="11" t="s">
        <v>9764</v>
      </c>
      <c r="CK484" s="10">
        <v>2</v>
      </c>
      <c r="CM484" s="10" t="s">
        <v>9765</v>
      </c>
      <c r="CN484" s="22">
        <v>0</v>
      </c>
      <c r="CO484" s="22">
        <v>0</v>
      </c>
      <c r="CP484" s="10" t="s">
        <v>242</v>
      </c>
      <c r="CQ484" s="10" t="s">
        <v>242</v>
      </c>
      <c r="CR484" s="10" t="s">
        <v>242</v>
      </c>
      <c r="CU484" s="22">
        <v>0.5</v>
      </c>
      <c r="CV484" s="11" t="s">
        <v>9766</v>
      </c>
      <c r="CW484" s="10">
        <v>1</v>
      </c>
      <c r="CY484" s="10" t="s">
        <v>9767</v>
      </c>
      <c r="CZ484" s="22">
        <v>1</v>
      </c>
      <c r="DA484" s="10">
        <v>25352</v>
      </c>
      <c r="DB484" s="10">
        <v>2</v>
      </c>
      <c r="DD484" s="22">
        <v>1</v>
      </c>
      <c r="DE484" s="10">
        <v>215372</v>
      </c>
      <c r="DF484" s="10">
        <v>2</v>
      </c>
      <c r="DG484" s="10">
        <v>244823</v>
      </c>
      <c r="DH484" s="10">
        <v>2</v>
      </c>
      <c r="DI484" s="10" t="s">
        <v>242</v>
      </c>
      <c r="DJ484" s="10" t="s">
        <v>242</v>
      </c>
      <c r="DL484" s="22">
        <v>1</v>
      </c>
      <c r="DM484" s="10">
        <v>5408993</v>
      </c>
      <c r="DN484" s="10">
        <v>2</v>
      </c>
      <c r="DP484" s="10">
        <v>2</v>
      </c>
      <c r="DR484" s="10" t="s">
        <v>9768</v>
      </c>
      <c r="DS484" s="27">
        <v>1</v>
      </c>
      <c r="DT484" s="2" t="s">
        <v>9769</v>
      </c>
      <c r="DU484" s="27">
        <v>1</v>
      </c>
      <c r="DV484" s="2" t="s">
        <v>9770</v>
      </c>
      <c r="DW484" s="27">
        <v>0.5</v>
      </c>
      <c r="DX484" s="2" t="s">
        <v>9771</v>
      </c>
      <c r="DY484" s="27">
        <v>1</v>
      </c>
      <c r="DZ484" s="2" t="s">
        <v>9772</v>
      </c>
      <c r="EA484" s="27">
        <v>0</v>
      </c>
      <c r="EC484" s="27">
        <v>1</v>
      </c>
      <c r="ED484" s="2" t="s">
        <v>9773</v>
      </c>
      <c r="EE484" s="27">
        <v>1</v>
      </c>
      <c r="EF484" s="2" t="s">
        <v>9774</v>
      </c>
      <c r="EG484" s="27">
        <v>0.5</v>
      </c>
      <c r="EH484" s="2" t="s">
        <v>9775</v>
      </c>
      <c r="EI484" s="27">
        <v>0.5</v>
      </c>
      <c r="EJ484" s="2" t="s">
        <v>9776</v>
      </c>
      <c r="EK484" s="27">
        <v>1</v>
      </c>
      <c r="EL484" s="2" t="s">
        <v>9777</v>
      </c>
      <c r="EM484">
        <v>4</v>
      </c>
      <c r="EO484" t="s">
        <v>9768</v>
      </c>
      <c r="EP484" s="22">
        <v>0</v>
      </c>
      <c r="EQ484" s="10" t="s">
        <v>242</v>
      </c>
      <c r="ER484" s="10" t="s">
        <v>242</v>
      </c>
      <c r="EU484" s="10" t="s">
        <v>242</v>
      </c>
      <c r="EV484" s="10" t="s">
        <v>242</v>
      </c>
      <c r="EX484" s="22">
        <v>0</v>
      </c>
      <c r="EY484" s="10" t="s">
        <v>242</v>
      </c>
      <c r="FA484" s="22">
        <v>0</v>
      </c>
      <c r="FB484" s="10" t="s">
        <v>242</v>
      </c>
      <c r="FD484" s="22">
        <v>0</v>
      </c>
      <c r="FE484" s="10" t="s">
        <v>242</v>
      </c>
      <c r="FG484" s="22">
        <v>0</v>
      </c>
      <c r="FH484" s="10" t="s">
        <v>242</v>
      </c>
      <c r="FJ484" s="10" t="s">
        <v>242</v>
      </c>
      <c r="FM484" s="22">
        <v>1</v>
      </c>
      <c r="FN484" s="10">
        <v>61</v>
      </c>
      <c r="FO484" s="10">
        <v>29</v>
      </c>
      <c r="FP484" s="10">
        <v>10</v>
      </c>
      <c r="FR484" s="22">
        <v>1</v>
      </c>
      <c r="FS484" s="10">
        <v>76</v>
      </c>
      <c r="FT484" s="10">
        <v>2</v>
      </c>
      <c r="FU484" s="11" t="s">
        <v>9778</v>
      </c>
      <c r="FV484" s="22">
        <v>1</v>
      </c>
      <c r="FW484" s="10">
        <v>17</v>
      </c>
      <c r="FX484" s="10">
        <v>25</v>
      </c>
      <c r="FY484" s="10">
        <v>45</v>
      </c>
      <c r="FZ484" s="10">
        <v>7</v>
      </c>
      <c r="GA484" s="10" t="s">
        <v>242</v>
      </c>
      <c r="GB484" s="10" t="s">
        <v>242</v>
      </c>
      <c r="GC484" s="10" t="s">
        <v>242</v>
      </c>
      <c r="GD484" s="10">
        <v>2</v>
      </c>
      <c r="GF484" s="10">
        <v>2</v>
      </c>
      <c r="GH484" s="10" t="s">
        <v>9779</v>
      </c>
      <c r="GI484" s="22">
        <v>0</v>
      </c>
      <c r="GJ484" s="10" t="s">
        <v>242</v>
      </c>
      <c r="GK484" s="10" t="s">
        <v>242</v>
      </c>
      <c r="GM484" s="10" t="s">
        <v>242</v>
      </c>
      <c r="GP484" s="46">
        <v>1</v>
      </c>
      <c r="GQ484" s="19">
        <v>2485</v>
      </c>
      <c r="GT484" s="10" t="s">
        <v>242</v>
      </c>
      <c r="GW484" s="22">
        <v>0</v>
      </c>
      <c r="GY484" s="22">
        <v>0</v>
      </c>
      <c r="HA484" s="10" t="s">
        <v>242</v>
      </c>
      <c r="HD484" s="22">
        <v>0.5</v>
      </c>
      <c r="HE484" s="11" t="s">
        <v>9780</v>
      </c>
      <c r="HF484" s="10">
        <v>1</v>
      </c>
      <c r="HH484" s="10" t="s">
        <v>9781</v>
      </c>
      <c r="HI484" s="10">
        <v>0.33333333300000001</v>
      </c>
      <c r="HJ484" s="10">
        <v>0.5</v>
      </c>
      <c r="HK484" s="10">
        <v>0.25</v>
      </c>
      <c r="HL484" s="10">
        <v>1</v>
      </c>
      <c r="HM484" s="10">
        <v>0.75</v>
      </c>
      <c r="HN484" s="10">
        <v>0</v>
      </c>
      <c r="HO484" s="10">
        <v>0</v>
      </c>
      <c r="HP484" s="10">
        <v>1</v>
      </c>
      <c r="HQ484" s="10">
        <v>0</v>
      </c>
      <c r="HR484" s="10">
        <v>0</v>
      </c>
      <c r="HS484" s="10">
        <v>0</v>
      </c>
      <c r="HT484" s="10">
        <v>0.5</v>
      </c>
      <c r="HU484" s="10">
        <v>1</v>
      </c>
      <c r="HV484" s="10">
        <v>0.36111111099999998</v>
      </c>
      <c r="HW484" s="10">
        <v>0.4375</v>
      </c>
      <c r="HX484" s="10">
        <v>0.3</v>
      </c>
      <c r="HY484" s="10">
        <v>0.36620370400000002</v>
      </c>
      <c r="HZ484" s="10" t="s">
        <v>9756</v>
      </c>
      <c r="IA484" s="10" t="s">
        <v>266</v>
      </c>
      <c r="IB484" s="10" t="s">
        <v>9756</v>
      </c>
      <c r="IC484" s="10">
        <v>16383</v>
      </c>
      <c r="ID484" s="10">
        <v>13800</v>
      </c>
      <c r="IE484" s="10">
        <v>16670</v>
      </c>
      <c r="IF484" s="10" t="s">
        <v>242</v>
      </c>
      <c r="IG484" s="10">
        <v>16383</v>
      </c>
    </row>
    <row r="485" spans="1:241" customFormat="1" ht="14" customHeight="1" x14ac:dyDescent="0.2">
      <c r="A485">
        <v>484</v>
      </c>
      <c r="B485">
        <v>534</v>
      </c>
      <c r="C485" s="1">
        <v>44977.513194444444</v>
      </c>
      <c r="D485" s="1">
        <v>44977.692361111112</v>
      </c>
      <c r="E485">
        <v>0</v>
      </c>
      <c r="F485" t="s">
        <v>9121</v>
      </c>
      <c r="G485">
        <v>100</v>
      </c>
      <c r="H485">
        <v>15503</v>
      </c>
      <c r="I485">
        <v>1</v>
      </c>
      <c r="J485" s="1">
        <v>44977.692361111112</v>
      </c>
      <c r="K485" t="s">
        <v>9782</v>
      </c>
      <c r="L485" t="s">
        <v>242</v>
      </c>
      <c r="M485" t="s">
        <v>242</v>
      </c>
      <c r="N485" t="s">
        <v>9783</v>
      </c>
      <c r="O485" t="s">
        <v>9784</v>
      </c>
      <c r="P485">
        <v>34.054400000000001</v>
      </c>
      <c r="Q485">
        <v>-118.2441</v>
      </c>
      <c r="R485" t="s">
        <v>245</v>
      </c>
      <c r="S485" t="s">
        <v>246</v>
      </c>
      <c r="T485" t="s">
        <v>9785</v>
      </c>
      <c r="V485" t="s">
        <v>9786</v>
      </c>
      <c r="W485">
        <v>806857108</v>
      </c>
      <c r="X485">
        <v>1389</v>
      </c>
      <c r="Y485" t="s">
        <v>248</v>
      </c>
      <c r="Z485" t="s">
        <v>4218</v>
      </c>
      <c r="AA485">
        <v>2020</v>
      </c>
      <c r="AC485">
        <v>0.5</v>
      </c>
      <c r="AD485">
        <v>13</v>
      </c>
      <c r="AF485">
        <v>9</v>
      </c>
      <c r="AG485">
        <v>3</v>
      </c>
      <c r="AI485" t="s">
        <v>9787</v>
      </c>
      <c r="AJ485" s="27">
        <v>1</v>
      </c>
      <c r="AK485">
        <v>8</v>
      </c>
      <c r="AL485" s="27">
        <v>0</v>
      </c>
      <c r="AM485" s="24">
        <v>0</v>
      </c>
      <c r="AN485" s="27">
        <v>0</v>
      </c>
      <c r="AO485" s="24">
        <v>0</v>
      </c>
      <c r="AP485" t="s">
        <v>9788</v>
      </c>
      <c r="AQ485">
        <v>3</v>
      </c>
      <c r="AS485" t="s">
        <v>9787</v>
      </c>
      <c r="AT485" s="27">
        <v>1</v>
      </c>
      <c r="AU485">
        <v>8</v>
      </c>
      <c r="AV485" s="21">
        <f t="shared" si="28"/>
        <v>88.888888888888886</v>
      </c>
      <c r="AW485">
        <v>3</v>
      </c>
      <c r="AY485" t="s">
        <v>9787</v>
      </c>
      <c r="AZ485" s="27">
        <v>1</v>
      </c>
      <c r="BA485">
        <v>8</v>
      </c>
      <c r="BB485" s="21">
        <f t="shared" si="29"/>
        <v>88.888888888888886</v>
      </c>
      <c r="BC485">
        <v>3</v>
      </c>
      <c r="BE485" t="s">
        <v>9787</v>
      </c>
      <c r="BF485" s="27">
        <v>1</v>
      </c>
      <c r="BG485">
        <v>4.5999999999999996</v>
      </c>
      <c r="BI485">
        <v>3</v>
      </c>
      <c r="BK485" t="s">
        <v>9787</v>
      </c>
      <c r="BL485" s="27">
        <v>1</v>
      </c>
      <c r="BM485">
        <v>3</v>
      </c>
      <c r="BO485" t="s">
        <v>9787</v>
      </c>
      <c r="BP485" s="27">
        <v>1</v>
      </c>
      <c r="BQ485">
        <v>2</v>
      </c>
      <c r="BR485" s="21">
        <f t="shared" si="30"/>
        <v>22.222222222222221</v>
      </c>
      <c r="BT485">
        <v>3</v>
      </c>
      <c r="BV485" t="s">
        <v>9787</v>
      </c>
      <c r="BW485" s="27">
        <v>0</v>
      </c>
      <c r="BX485" s="24" t="s">
        <v>242</v>
      </c>
      <c r="BY485" s="21" t="s">
        <v>242</v>
      </c>
      <c r="BZ485" t="s">
        <v>242</v>
      </c>
      <c r="CA485" t="s">
        <v>242</v>
      </c>
      <c r="CD485" s="27">
        <v>0</v>
      </c>
      <c r="CF485" t="s">
        <v>242</v>
      </c>
      <c r="CG485" t="s">
        <v>242</v>
      </c>
      <c r="CI485" s="27">
        <v>0</v>
      </c>
      <c r="CK485" t="s">
        <v>242</v>
      </c>
      <c r="CN485" s="27">
        <v>0</v>
      </c>
      <c r="CO485" s="27">
        <v>0.5</v>
      </c>
      <c r="CP485" t="s">
        <v>242</v>
      </c>
      <c r="CQ485">
        <v>88</v>
      </c>
      <c r="CR485" t="s">
        <v>242</v>
      </c>
      <c r="CS485" t="s">
        <v>9789</v>
      </c>
      <c r="CU485" s="27">
        <v>1</v>
      </c>
      <c r="CV485" s="2" t="s">
        <v>9790</v>
      </c>
      <c r="CW485">
        <v>1</v>
      </c>
      <c r="CY485" t="s">
        <v>9791</v>
      </c>
      <c r="CZ485" s="27">
        <v>1</v>
      </c>
      <c r="DA485">
        <v>1125000</v>
      </c>
      <c r="DB485">
        <v>2</v>
      </c>
      <c r="DC485" t="s">
        <v>9792</v>
      </c>
      <c r="DD485" s="27">
        <v>1</v>
      </c>
      <c r="DE485" t="s">
        <v>242</v>
      </c>
      <c r="DF485" t="s">
        <v>242</v>
      </c>
      <c r="DH485" t="s">
        <v>242</v>
      </c>
      <c r="DI485">
        <v>511000</v>
      </c>
      <c r="DJ485">
        <v>2</v>
      </c>
      <c r="DL485" s="27">
        <v>1</v>
      </c>
      <c r="DM485">
        <v>38127000</v>
      </c>
      <c r="DN485">
        <v>2</v>
      </c>
      <c r="DO485" t="s">
        <v>9793</v>
      </c>
      <c r="DP485">
        <v>1</v>
      </c>
      <c r="DR485" t="s">
        <v>9791</v>
      </c>
      <c r="DS485" s="27">
        <v>1</v>
      </c>
      <c r="DT485" t="s">
        <v>9794</v>
      </c>
      <c r="DU485" s="27">
        <v>1</v>
      </c>
      <c r="DV485" s="2" t="s">
        <v>9795</v>
      </c>
      <c r="DW485" s="27">
        <v>0.5</v>
      </c>
      <c r="DX485" s="2" t="s">
        <v>9796</v>
      </c>
      <c r="DY485" s="27">
        <v>0.5</v>
      </c>
      <c r="DZ485" s="2" t="s">
        <v>9797</v>
      </c>
      <c r="EA485" s="27">
        <v>0</v>
      </c>
      <c r="EC485" s="27">
        <v>1</v>
      </c>
      <c r="ED485" t="s">
        <v>9798</v>
      </c>
      <c r="EE485" s="27">
        <v>1</v>
      </c>
      <c r="EF485" s="2" t="s">
        <v>9799</v>
      </c>
      <c r="EG485" s="27">
        <v>1</v>
      </c>
      <c r="EH485" s="2" t="s">
        <v>9799</v>
      </c>
      <c r="EI485" s="27">
        <v>1</v>
      </c>
      <c r="EJ485" t="s">
        <v>9800</v>
      </c>
      <c r="EK485" s="27">
        <v>1</v>
      </c>
      <c r="EL485" s="2" t="s">
        <v>9801</v>
      </c>
      <c r="EM485">
        <v>1</v>
      </c>
      <c r="EO485" t="s">
        <v>9791</v>
      </c>
      <c r="EP485" s="27">
        <v>0</v>
      </c>
      <c r="EQ485" t="s">
        <v>242</v>
      </c>
      <c r="ER485" t="s">
        <v>242</v>
      </c>
      <c r="EU485" t="s">
        <v>242</v>
      </c>
      <c r="EV485" t="s">
        <v>242</v>
      </c>
      <c r="EX485" s="27">
        <v>0</v>
      </c>
      <c r="EY485" t="s">
        <v>242</v>
      </c>
      <c r="FA485" s="27">
        <v>0</v>
      </c>
      <c r="FB485" t="s">
        <v>242</v>
      </c>
      <c r="FD485" s="27">
        <v>1</v>
      </c>
      <c r="FE485">
        <v>4651</v>
      </c>
      <c r="FF485" t="s">
        <v>9802</v>
      </c>
      <c r="FG485" s="27">
        <v>0</v>
      </c>
      <c r="FH485" t="s">
        <v>242</v>
      </c>
      <c r="FJ485">
        <v>1</v>
      </c>
      <c r="FL485" t="s">
        <v>9791</v>
      </c>
      <c r="FM485" s="27">
        <v>0</v>
      </c>
      <c r="FN485" t="s">
        <v>242</v>
      </c>
      <c r="FO485" t="s">
        <v>242</v>
      </c>
      <c r="FP485" t="s">
        <v>242</v>
      </c>
      <c r="FR485" s="27">
        <v>1</v>
      </c>
      <c r="FS485">
        <v>22.6</v>
      </c>
      <c r="FT485">
        <v>3</v>
      </c>
      <c r="FV485" s="27">
        <v>0.5</v>
      </c>
      <c r="FW485" t="s">
        <v>242</v>
      </c>
      <c r="FX485" t="s">
        <v>242</v>
      </c>
      <c r="FY485" t="s">
        <v>242</v>
      </c>
      <c r="FZ485" t="s">
        <v>242</v>
      </c>
      <c r="GA485" t="s">
        <v>242</v>
      </c>
      <c r="GB485" t="s">
        <v>242</v>
      </c>
      <c r="GC485" t="s">
        <v>242</v>
      </c>
      <c r="GD485">
        <v>1</v>
      </c>
      <c r="GE485" s="2" t="s">
        <v>9803</v>
      </c>
      <c r="GF485">
        <v>1</v>
      </c>
      <c r="GH485" t="s">
        <v>9791</v>
      </c>
      <c r="GI485" s="27">
        <v>0</v>
      </c>
      <c r="GJ485" t="s">
        <v>242</v>
      </c>
      <c r="GK485" t="s">
        <v>242</v>
      </c>
      <c r="GM485" t="s">
        <v>242</v>
      </c>
      <c r="GP485" s="27">
        <v>1</v>
      </c>
      <c r="GQ485">
        <v>313</v>
      </c>
      <c r="GR485" t="s">
        <v>9804</v>
      </c>
      <c r="GT485">
        <v>3</v>
      </c>
      <c r="GV485" t="s">
        <v>9805</v>
      </c>
      <c r="GW485" s="27">
        <v>0</v>
      </c>
      <c r="GY485" s="27">
        <v>0</v>
      </c>
      <c r="HA485" t="s">
        <v>242</v>
      </c>
      <c r="HD485" s="27">
        <v>1</v>
      </c>
      <c r="HE485" t="s">
        <v>9806</v>
      </c>
      <c r="HF485">
        <v>1</v>
      </c>
      <c r="HH485" t="s">
        <v>9791</v>
      </c>
      <c r="HI485">
        <v>0.55555555599999995</v>
      </c>
      <c r="HJ485">
        <v>0</v>
      </c>
      <c r="HK485">
        <v>0.75</v>
      </c>
      <c r="HL485">
        <v>1</v>
      </c>
      <c r="HM485">
        <v>0.8</v>
      </c>
      <c r="HN485">
        <v>0</v>
      </c>
      <c r="HO485">
        <v>0.25</v>
      </c>
      <c r="HP485">
        <v>0.5</v>
      </c>
      <c r="HQ485">
        <v>0</v>
      </c>
      <c r="HR485">
        <v>1</v>
      </c>
      <c r="HS485">
        <v>0</v>
      </c>
      <c r="HT485">
        <v>1</v>
      </c>
      <c r="HU485">
        <v>1</v>
      </c>
      <c r="HV485">
        <v>0.43518518499999997</v>
      </c>
      <c r="HW485">
        <v>0.51249999999999996</v>
      </c>
      <c r="HX485">
        <v>0.5</v>
      </c>
      <c r="HY485">
        <v>0.48256172800000002</v>
      </c>
      <c r="HZ485" t="s">
        <v>9807</v>
      </c>
      <c r="IA485" t="s">
        <v>266</v>
      </c>
      <c r="IB485" t="s">
        <v>9785</v>
      </c>
      <c r="IC485">
        <v>32917</v>
      </c>
      <c r="ID485">
        <v>23601</v>
      </c>
      <c r="IE485">
        <v>22929</v>
      </c>
      <c r="IF485">
        <v>28091</v>
      </c>
      <c r="IG485">
        <v>32917</v>
      </c>
    </row>
    <row r="486" spans="1:241" customFormat="1" ht="14" customHeight="1" x14ac:dyDescent="0.2">
      <c r="A486">
        <v>485</v>
      </c>
      <c r="B486">
        <v>538</v>
      </c>
      <c r="C486" s="1">
        <v>44977.692361111112</v>
      </c>
      <c r="D486" s="1">
        <v>44984.974999999999</v>
      </c>
      <c r="E486">
        <v>0</v>
      </c>
      <c r="F486" t="s">
        <v>9121</v>
      </c>
      <c r="G486">
        <v>100</v>
      </c>
      <c r="H486">
        <v>629223</v>
      </c>
      <c r="I486">
        <v>1</v>
      </c>
      <c r="J486" s="1">
        <v>44984.974999999999</v>
      </c>
      <c r="K486" t="s">
        <v>9808</v>
      </c>
      <c r="L486" t="s">
        <v>242</v>
      </c>
      <c r="M486" t="s">
        <v>242</v>
      </c>
      <c r="N486" t="s">
        <v>9809</v>
      </c>
      <c r="O486" t="s">
        <v>9810</v>
      </c>
      <c r="P486">
        <v>34.054400000000001</v>
      </c>
      <c r="Q486">
        <v>-118.2441</v>
      </c>
      <c r="R486" t="s">
        <v>245</v>
      </c>
      <c r="S486" t="s">
        <v>246</v>
      </c>
      <c r="T486" t="s">
        <v>9811</v>
      </c>
      <c r="V486" t="s">
        <v>9812</v>
      </c>
      <c r="W486">
        <v>150870103</v>
      </c>
      <c r="X486">
        <v>2820</v>
      </c>
      <c r="Y486" t="s">
        <v>418</v>
      </c>
      <c r="Z486" t="s">
        <v>419</v>
      </c>
      <c r="AA486">
        <v>2020</v>
      </c>
      <c r="AC486">
        <v>0</v>
      </c>
      <c r="AF486">
        <v>10</v>
      </c>
      <c r="AG486">
        <v>3</v>
      </c>
      <c r="AI486" t="s">
        <v>9813</v>
      </c>
      <c r="AJ486" s="27">
        <v>1</v>
      </c>
      <c r="AK486">
        <v>8</v>
      </c>
      <c r="AL486" s="27">
        <v>0</v>
      </c>
      <c r="AM486" s="24">
        <v>0</v>
      </c>
      <c r="AN486" s="27">
        <v>0</v>
      </c>
      <c r="AO486" s="24">
        <v>0</v>
      </c>
      <c r="AP486" t="s">
        <v>9814</v>
      </c>
      <c r="AQ486">
        <v>3</v>
      </c>
      <c r="AS486" t="s">
        <v>9813</v>
      </c>
      <c r="AT486" s="27">
        <v>1</v>
      </c>
      <c r="AU486">
        <v>8</v>
      </c>
      <c r="AV486" s="21">
        <f t="shared" si="28"/>
        <v>80</v>
      </c>
      <c r="AW486">
        <v>3</v>
      </c>
      <c r="AY486" t="s">
        <v>9813</v>
      </c>
      <c r="AZ486" s="27">
        <v>1</v>
      </c>
      <c r="BA486">
        <v>8</v>
      </c>
      <c r="BB486" s="21">
        <f t="shared" si="29"/>
        <v>80</v>
      </c>
      <c r="BC486">
        <v>3</v>
      </c>
      <c r="BE486" t="s">
        <v>9813</v>
      </c>
      <c r="BF486" s="27">
        <v>1</v>
      </c>
      <c r="BG486">
        <v>7.2</v>
      </c>
      <c r="BI486">
        <v>3</v>
      </c>
      <c r="BK486" t="s">
        <v>9813</v>
      </c>
      <c r="BL486" s="27">
        <v>1</v>
      </c>
      <c r="BM486">
        <v>3</v>
      </c>
      <c r="BO486" t="s">
        <v>9813</v>
      </c>
      <c r="BP486" s="27">
        <v>1</v>
      </c>
      <c r="BQ486">
        <v>4</v>
      </c>
      <c r="BR486" s="21">
        <f t="shared" si="30"/>
        <v>40</v>
      </c>
      <c r="BT486">
        <v>3</v>
      </c>
      <c r="BV486" t="s">
        <v>9813</v>
      </c>
      <c r="BW486" s="27">
        <v>1</v>
      </c>
      <c r="BX486">
        <v>4</v>
      </c>
      <c r="BY486" s="21">
        <f t="shared" si="31"/>
        <v>40</v>
      </c>
      <c r="BZ486">
        <v>2</v>
      </c>
      <c r="CA486">
        <v>3</v>
      </c>
      <c r="CC486" t="s">
        <v>9813</v>
      </c>
      <c r="CD486" s="27">
        <v>0</v>
      </c>
      <c r="CF486" t="s">
        <v>242</v>
      </c>
      <c r="CG486" t="s">
        <v>242</v>
      </c>
      <c r="CI486" s="27">
        <v>0</v>
      </c>
      <c r="CK486" t="s">
        <v>242</v>
      </c>
      <c r="CN486" s="27">
        <v>0</v>
      </c>
      <c r="CO486" s="27">
        <v>0.5</v>
      </c>
      <c r="CP486" t="s">
        <v>242</v>
      </c>
      <c r="CQ486">
        <v>98</v>
      </c>
      <c r="CR486" t="s">
        <v>242</v>
      </c>
      <c r="CS486" s="2" t="s">
        <v>9815</v>
      </c>
      <c r="CU486" s="27">
        <v>1</v>
      </c>
      <c r="CV486" s="2" t="s">
        <v>9816</v>
      </c>
      <c r="CW486">
        <v>1</v>
      </c>
      <c r="CY486" t="s">
        <v>9817</v>
      </c>
      <c r="CZ486" s="27">
        <v>1</v>
      </c>
      <c r="DA486">
        <v>2275903</v>
      </c>
      <c r="DB486">
        <v>2</v>
      </c>
      <c r="DD486" s="27">
        <v>1</v>
      </c>
      <c r="DE486" t="s">
        <v>242</v>
      </c>
      <c r="DF486" t="s">
        <v>242</v>
      </c>
      <c r="DG486" s="5">
        <v>1371062</v>
      </c>
      <c r="DH486">
        <v>2</v>
      </c>
      <c r="DI486" t="s">
        <v>242</v>
      </c>
      <c r="DJ486" t="s">
        <v>242</v>
      </c>
      <c r="DL486" s="27">
        <v>0</v>
      </c>
      <c r="DM486" t="s">
        <v>242</v>
      </c>
      <c r="DN486" t="s">
        <v>242</v>
      </c>
      <c r="DP486">
        <v>1</v>
      </c>
      <c r="DR486" t="s">
        <v>9817</v>
      </c>
      <c r="DS486" s="27">
        <v>1</v>
      </c>
      <c r="DT486" s="2" t="s">
        <v>9818</v>
      </c>
      <c r="DU486" s="27">
        <v>1</v>
      </c>
      <c r="DV486" s="2" t="s">
        <v>9819</v>
      </c>
      <c r="DW486" s="27">
        <v>0</v>
      </c>
      <c r="DY486" s="27">
        <v>0</v>
      </c>
      <c r="EA486" s="27">
        <v>0</v>
      </c>
      <c r="EC486" s="27">
        <v>0</v>
      </c>
      <c r="EE486" s="27">
        <v>0</v>
      </c>
      <c r="EG486" s="27">
        <v>0</v>
      </c>
      <c r="EI486" s="27">
        <v>0</v>
      </c>
      <c r="EK486" s="27">
        <v>0.5</v>
      </c>
      <c r="EM486">
        <v>1</v>
      </c>
      <c r="EO486" t="s">
        <v>9817</v>
      </c>
      <c r="EP486" s="27">
        <v>0</v>
      </c>
      <c r="EQ486" t="s">
        <v>242</v>
      </c>
      <c r="ER486" t="s">
        <v>242</v>
      </c>
      <c r="EU486" t="s">
        <v>242</v>
      </c>
      <c r="EV486" t="s">
        <v>242</v>
      </c>
      <c r="EX486" s="27">
        <v>1</v>
      </c>
      <c r="EY486">
        <v>150097</v>
      </c>
      <c r="FA486" s="27">
        <v>0</v>
      </c>
      <c r="FB486" t="s">
        <v>242</v>
      </c>
      <c r="FD486" s="27">
        <v>1</v>
      </c>
      <c r="FE486">
        <v>14740</v>
      </c>
      <c r="FG486" s="27">
        <v>1</v>
      </c>
      <c r="FH486">
        <v>2.06</v>
      </c>
      <c r="FJ486">
        <v>1</v>
      </c>
      <c r="FL486" t="s">
        <v>9820</v>
      </c>
      <c r="FM486" s="27">
        <v>0</v>
      </c>
      <c r="FN486" t="s">
        <v>242</v>
      </c>
      <c r="FO486" t="s">
        <v>242</v>
      </c>
      <c r="FP486" t="s">
        <v>242</v>
      </c>
      <c r="FR486" s="27">
        <v>0</v>
      </c>
      <c r="FS486" t="s">
        <v>242</v>
      </c>
      <c r="FT486" t="s">
        <v>242</v>
      </c>
      <c r="FV486" s="27">
        <v>0</v>
      </c>
      <c r="FW486" t="s">
        <v>242</v>
      </c>
      <c r="FX486" t="s">
        <v>242</v>
      </c>
      <c r="FY486" t="s">
        <v>242</v>
      </c>
      <c r="FZ486" t="s">
        <v>242</v>
      </c>
      <c r="GA486" t="s">
        <v>242</v>
      </c>
      <c r="GB486" t="s">
        <v>242</v>
      </c>
      <c r="GC486" t="s">
        <v>242</v>
      </c>
      <c r="GD486" t="s">
        <v>242</v>
      </c>
      <c r="GF486" t="s">
        <v>242</v>
      </c>
      <c r="GI486" s="27">
        <v>0</v>
      </c>
      <c r="GJ486" t="s">
        <v>242</v>
      </c>
      <c r="GK486" t="s">
        <v>242</v>
      </c>
      <c r="GM486" t="s">
        <v>242</v>
      </c>
      <c r="GP486" s="27">
        <v>1</v>
      </c>
      <c r="GQ486">
        <v>86.3</v>
      </c>
      <c r="GR486" t="s">
        <v>9821</v>
      </c>
      <c r="GT486">
        <v>3</v>
      </c>
      <c r="GV486" t="s">
        <v>9822</v>
      </c>
      <c r="GW486" s="27">
        <v>0</v>
      </c>
      <c r="GY486" s="27">
        <v>0</v>
      </c>
      <c r="HA486" t="s">
        <v>242</v>
      </c>
      <c r="HD486" s="27">
        <v>0.5</v>
      </c>
      <c r="HF486">
        <v>1</v>
      </c>
      <c r="HH486" t="s">
        <v>9817</v>
      </c>
      <c r="HI486">
        <v>0.66666666699999999</v>
      </c>
      <c r="HJ486">
        <v>0</v>
      </c>
      <c r="HK486">
        <v>0.75</v>
      </c>
      <c r="HL486">
        <v>0.66666666699999999</v>
      </c>
      <c r="HM486">
        <v>0.25</v>
      </c>
      <c r="HN486">
        <v>0</v>
      </c>
      <c r="HO486">
        <v>0.75</v>
      </c>
      <c r="HP486">
        <v>0</v>
      </c>
      <c r="HQ486">
        <v>0</v>
      </c>
      <c r="HR486">
        <v>1</v>
      </c>
      <c r="HS486">
        <v>0</v>
      </c>
      <c r="HT486">
        <v>0.5</v>
      </c>
      <c r="HU486">
        <v>1</v>
      </c>
      <c r="HV486">
        <v>0.47222222200000002</v>
      </c>
      <c r="HW486">
        <v>0.41666666699999999</v>
      </c>
      <c r="HX486">
        <v>0.3</v>
      </c>
      <c r="HY486">
        <v>0.39629629599999999</v>
      </c>
      <c r="HZ486" t="s">
        <v>9823</v>
      </c>
      <c r="IA486" t="s">
        <v>266</v>
      </c>
      <c r="IB486" t="s">
        <v>9811</v>
      </c>
      <c r="IC486">
        <v>6297</v>
      </c>
      <c r="ID486">
        <v>5655</v>
      </c>
      <c r="IE486">
        <v>8537</v>
      </c>
      <c r="IF486">
        <v>9673</v>
      </c>
      <c r="IG486">
        <v>6297</v>
      </c>
    </row>
    <row r="487" spans="1:241" customFormat="1" ht="14" customHeight="1" x14ac:dyDescent="0.2">
      <c r="A487">
        <v>486</v>
      </c>
      <c r="B487">
        <v>542</v>
      </c>
      <c r="C487" s="1">
        <v>44977.693749999999</v>
      </c>
      <c r="D487" s="1">
        <v>44987.583333333336</v>
      </c>
      <c r="E487">
        <v>0</v>
      </c>
      <c r="F487" t="s">
        <v>9824</v>
      </c>
      <c r="G487">
        <v>100</v>
      </c>
      <c r="H487">
        <v>854466</v>
      </c>
      <c r="I487">
        <v>1</v>
      </c>
      <c r="J487" s="1">
        <v>44987.583333333336</v>
      </c>
      <c r="K487" t="s">
        <v>9825</v>
      </c>
      <c r="L487" t="s">
        <v>242</v>
      </c>
      <c r="M487" t="s">
        <v>242</v>
      </c>
      <c r="N487" t="s">
        <v>9826</v>
      </c>
      <c r="O487" t="s">
        <v>9827</v>
      </c>
      <c r="P487">
        <v>34.102699999999999</v>
      </c>
      <c r="Q487">
        <v>-118.2231</v>
      </c>
      <c r="R487" t="s">
        <v>245</v>
      </c>
      <c r="S487" t="s">
        <v>246</v>
      </c>
      <c r="T487" t="s">
        <v>9828</v>
      </c>
      <c r="V487" t="s">
        <v>9829</v>
      </c>
      <c r="W487">
        <v>983919101</v>
      </c>
      <c r="X487">
        <v>3674</v>
      </c>
      <c r="Y487" t="s">
        <v>297</v>
      </c>
      <c r="Z487" t="s">
        <v>8353</v>
      </c>
      <c r="AA487">
        <v>2020</v>
      </c>
      <c r="AC487">
        <v>0</v>
      </c>
      <c r="AF487">
        <v>9</v>
      </c>
      <c r="AG487">
        <v>1</v>
      </c>
      <c r="AI487" t="s">
        <v>9830</v>
      </c>
      <c r="AJ487" s="27">
        <v>1</v>
      </c>
      <c r="AK487">
        <v>7</v>
      </c>
      <c r="AL487" s="27">
        <v>0</v>
      </c>
      <c r="AM487" s="24">
        <v>0</v>
      </c>
      <c r="AN487" s="27">
        <v>0</v>
      </c>
      <c r="AO487" s="24">
        <v>0</v>
      </c>
      <c r="AP487" t="s">
        <v>9831</v>
      </c>
      <c r="AQ487">
        <v>3</v>
      </c>
      <c r="AS487" t="s">
        <v>9832</v>
      </c>
      <c r="AT487" s="27">
        <v>1</v>
      </c>
      <c r="AU487">
        <v>8</v>
      </c>
      <c r="AV487" s="21">
        <f t="shared" si="28"/>
        <v>88.888888888888886</v>
      </c>
      <c r="AW487">
        <v>3</v>
      </c>
      <c r="AY487" t="s">
        <v>9832</v>
      </c>
      <c r="AZ487" s="27">
        <v>1</v>
      </c>
      <c r="BA487">
        <v>8</v>
      </c>
      <c r="BB487" s="21">
        <f t="shared" si="29"/>
        <v>88.888888888888886</v>
      </c>
      <c r="BC487">
        <v>1</v>
      </c>
      <c r="BE487" t="s">
        <v>9830</v>
      </c>
      <c r="BF487" s="27">
        <v>1</v>
      </c>
      <c r="BG487">
        <v>4.4400000000000004</v>
      </c>
      <c r="BI487">
        <v>3</v>
      </c>
      <c r="BK487" t="s">
        <v>9832</v>
      </c>
      <c r="BL487" s="27">
        <v>1</v>
      </c>
      <c r="BM487">
        <v>3</v>
      </c>
      <c r="BO487" t="s">
        <v>9832</v>
      </c>
      <c r="BP487" s="27">
        <v>1</v>
      </c>
      <c r="BQ487">
        <v>2</v>
      </c>
      <c r="BR487" s="21">
        <f t="shared" si="30"/>
        <v>22.222222222222221</v>
      </c>
      <c r="BT487">
        <v>3</v>
      </c>
      <c r="BV487" t="s">
        <v>9832</v>
      </c>
      <c r="BW487" s="27">
        <v>1</v>
      </c>
      <c r="BX487">
        <v>6</v>
      </c>
      <c r="BY487" s="21">
        <f t="shared" si="31"/>
        <v>66.666666666666657</v>
      </c>
      <c r="BZ487">
        <v>2</v>
      </c>
      <c r="CA487">
        <v>3</v>
      </c>
      <c r="CC487" t="s">
        <v>9832</v>
      </c>
      <c r="CD487" s="27">
        <v>0</v>
      </c>
      <c r="CF487" t="s">
        <v>242</v>
      </c>
      <c r="CG487" t="s">
        <v>242</v>
      </c>
      <c r="CI487" s="27">
        <v>0</v>
      </c>
      <c r="CK487" t="s">
        <v>242</v>
      </c>
      <c r="CM487" t="s">
        <v>9830</v>
      </c>
      <c r="CN487" s="27">
        <v>0</v>
      </c>
      <c r="CO487" s="27">
        <v>0</v>
      </c>
      <c r="CP487" t="s">
        <v>242</v>
      </c>
      <c r="CQ487" t="s">
        <v>242</v>
      </c>
      <c r="CR487" t="s">
        <v>242</v>
      </c>
      <c r="CU487" s="27">
        <v>1</v>
      </c>
      <c r="CV487" t="s">
        <v>9833</v>
      </c>
      <c r="CW487">
        <v>1</v>
      </c>
      <c r="CY487" t="s">
        <v>9830</v>
      </c>
      <c r="CZ487" s="27">
        <v>1</v>
      </c>
      <c r="DA487">
        <v>888</v>
      </c>
      <c r="DB487">
        <v>2</v>
      </c>
      <c r="DD487" s="27">
        <v>1</v>
      </c>
      <c r="DE487" t="s">
        <v>242</v>
      </c>
      <c r="DF487" t="s">
        <v>242</v>
      </c>
      <c r="DG487" s="5">
        <v>20988</v>
      </c>
      <c r="DH487">
        <v>2</v>
      </c>
      <c r="DI487" t="s">
        <v>242</v>
      </c>
      <c r="DJ487" t="s">
        <v>242</v>
      </c>
      <c r="DL487" s="27">
        <v>0</v>
      </c>
      <c r="DM487" t="s">
        <v>242</v>
      </c>
      <c r="DN487" t="s">
        <v>242</v>
      </c>
      <c r="DP487">
        <v>4</v>
      </c>
      <c r="DR487" t="s">
        <v>9834</v>
      </c>
      <c r="DS487" s="27">
        <v>1</v>
      </c>
      <c r="DT487" s="2" t="s">
        <v>9835</v>
      </c>
      <c r="DU487" s="27">
        <v>1</v>
      </c>
      <c r="DV487" s="2" t="s">
        <v>9836</v>
      </c>
      <c r="DW487" s="27">
        <v>1</v>
      </c>
      <c r="DX487" s="2" t="s">
        <v>9837</v>
      </c>
      <c r="DY487" s="27">
        <v>1</v>
      </c>
      <c r="DZ487" t="s">
        <v>9838</v>
      </c>
      <c r="EA487" s="27">
        <v>0</v>
      </c>
      <c r="EC487" s="27">
        <v>1</v>
      </c>
      <c r="ED487" s="2" t="s">
        <v>9839</v>
      </c>
      <c r="EE487" s="27">
        <v>1</v>
      </c>
      <c r="EF487" t="s">
        <v>9840</v>
      </c>
      <c r="EG487" s="27">
        <v>1</v>
      </c>
      <c r="EH487" t="s">
        <v>9841</v>
      </c>
      <c r="EI487" s="27">
        <v>1</v>
      </c>
      <c r="EJ487" t="s">
        <v>9842</v>
      </c>
      <c r="EK487" s="27">
        <v>1</v>
      </c>
      <c r="EL487" s="2" t="s">
        <v>9843</v>
      </c>
      <c r="EM487">
        <v>4</v>
      </c>
      <c r="EO487" t="s">
        <v>9834</v>
      </c>
      <c r="EP487" s="27">
        <v>1</v>
      </c>
      <c r="EQ487">
        <v>0</v>
      </c>
      <c r="ER487">
        <v>0</v>
      </c>
      <c r="EU487">
        <v>1</v>
      </c>
      <c r="EV487" t="s">
        <v>242</v>
      </c>
      <c r="EW487" t="s">
        <v>9830</v>
      </c>
      <c r="EX487" s="27">
        <v>1</v>
      </c>
      <c r="EY487">
        <v>108.2</v>
      </c>
      <c r="FA487" s="27">
        <v>1</v>
      </c>
      <c r="FB487">
        <v>0</v>
      </c>
      <c r="FC487">
        <v>0</v>
      </c>
      <c r="FD487" s="27">
        <v>1</v>
      </c>
      <c r="FE487">
        <v>43.3</v>
      </c>
      <c r="FG487" s="27">
        <v>0</v>
      </c>
      <c r="FH487" t="s">
        <v>242</v>
      </c>
      <c r="FJ487">
        <v>4</v>
      </c>
      <c r="FL487" t="s">
        <v>9844</v>
      </c>
      <c r="FM487" s="27">
        <v>0.5</v>
      </c>
      <c r="FN487">
        <v>314</v>
      </c>
      <c r="FO487">
        <v>439</v>
      </c>
      <c r="FP487">
        <v>140</v>
      </c>
      <c r="FQ487" t="s">
        <v>9845</v>
      </c>
      <c r="FR487" s="27">
        <v>1</v>
      </c>
      <c r="FS487">
        <v>22.4</v>
      </c>
      <c r="FT487">
        <v>2</v>
      </c>
      <c r="FU487" t="s">
        <v>9846</v>
      </c>
      <c r="FV487" s="27">
        <v>1</v>
      </c>
      <c r="FW487">
        <v>0.4</v>
      </c>
      <c r="FX487">
        <v>3.3</v>
      </c>
      <c r="FY487">
        <v>37.9</v>
      </c>
      <c r="FZ487">
        <v>56.7</v>
      </c>
      <c r="GA487">
        <v>0.6</v>
      </c>
      <c r="GB487">
        <v>0.1</v>
      </c>
      <c r="GC487">
        <v>1</v>
      </c>
      <c r="GD487">
        <v>1</v>
      </c>
      <c r="GE487" t="s">
        <v>9847</v>
      </c>
      <c r="GF487">
        <v>1</v>
      </c>
      <c r="GH487" t="s">
        <v>9830</v>
      </c>
      <c r="GI487" s="27">
        <v>0</v>
      </c>
      <c r="GJ487" t="s">
        <v>242</v>
      </c>
      <c r="GK487" t="s">
        <v>242</v>
      </c>
      <c r="GM487" t="s">
        <v>242</v>
      </c>
      <c r="GP487" s="27">
        <v>1</v>
      </c>
      <c r="GQ487">
        <v>105</v>
      </c>
      <c r="GR487" t="s">
        <v>9848</v>
      </c>
      <c r="GT487">
        <v>3</v>
      </c>
      <c r="GV487" t="s">
        <v>9849</v>
      </c>
      <c r="GW487" s="27">
        <v>0</v>
      </c>
      <c r="GY487" s="27">
        <v>0</v>
      </c>
      <c r="HA487" t="s">
        <v>242</v>
      </c>
      <c r="HD487" s="27">
        <v>0.5</v>
      </c>
      <c r="HE487" s="2" t="s">
        <v>9850</v>
      </c>
      <c r="HF487">
        <v>1</v>
      </c>
      <c r="HH487" t="s">
        <v>9830</v>
      </c>
      <c r="HI487">
        <v>0.66666666699999999</v>
      </c>
      <c r="HJ487">
        <v>0</v>
      </c>
      <c r="HK487">
        <v>0.5</v>
      </c>
      <c r="HL487">
        <v>0.66666666699999999</v>
      </c>
      <c r="HM487">
        <v>0.9</v>
      </c>
      <c r="HN487">
        <v>1</v>
      </c>
      <c r="HO487">
        <v>0.75</v>
      </c>
      <c r="HP487">
        <v>0.83333333300000001</v>
      </c>
      <c r="HQ487">
        <v>0</v>
      </c>
      <c r="HR487">
        <v>1</v>
      </c>
      <c r="HS487">
        <v>0</v>
      </c>
      <c r="HT487">
        <v>0.5</v>
      </c>
      <c r="HU487">
        <v>1</v>
      </c>
      <c r="HV487">
        <v>0.38888888900000002</v>
      </c>
      <c r="HW487">
        <v>0.82916666699999997</v>
      </c>
      <c r="HX487">
        <v>0.46666666699999998</v>
      </c>
      <c r="HY487">
        <v>0.56157407400000003</v>
      </c>
      <c r="HZ487" t="s">
        <v>9851</v>
      </c>
      <c r="IA487" t="s">
        <v>266</v>
      </c>
      <c r="IB487" t="s">
        <v>9828</v>
      </c>
      <c r="IC487">
        <v>3162.6660000000002</v>
      </c>
      <c r="ID487">
        <v>3147.5990000000002</v>
      </c>
      <c r="IE487" t="s">
        <v>242</v>
      </c>
      <c r="IF487" t="s">
        <v>242</v>
      </c>
      <c r="IG487">
        <v>3162.6660000000002</v>
      </c>
    </row>
    <row r="488" spans="1:241" customFormat="1" ht="14" customHeight="1" x14ac:dyDescent="0.2">
      <c r="A488">
        <v>487</v>
      </c>
      <c r="B488">
        <v>543</v>
      </c>
      <c r="C488" s="1">
        <v>44977.693749999999</v>
      </c>
      <c r="D488" s="1">
        <v>44988.683333333334</v>
      </c>
      <c r="E488">
        <v>0</v>
      </c>
      <c r="F488" t="s">
        <v>8853</v>
      </c>
      <c r="G488">
        <v>100</v>
      </c>
      <c r="H488">
        <v>949504</v>
      </c>
      <c r="I488">
        <v>1</v>
      </c>
      <c r="J488" s="1">
        <v>44988.683333333334</v>
      </c>
      <c r="K488" t="s">
        <v>9852</v>
      </c>
      <c r="L488" t="s">
        <v>242</v>
      </c>
      <c r="M488" t="s">
        <v>242</v>
      </c>
      <c r="N488" t="s">
        <v>9853</v>
      </c>
      <c r="O488" t="s">
        <v>9854</v>
      </c>
      <c r="P488">
        <v>33.594499999999996</v>
      </c>
      <c r="Q488">
        <v>-117.8304</v>
      </c>
      <c r="R488" t="s">
        <v>245</v>
      </c>
      <c r="S488" t="s">
        <v>246</v>
      </c>
      <c r="T488" t="s">
        <v>9855</v>
      </c>
      <c r="V488" t="s">
        <v>9856</v>
      </c>
      <c r="W488" t="s">
        <v>9857</v>
      </c>
      <c r="X488">
        <v>2911</v>
      </c>
      <c r="Y488" t="s">
        <v>248</v>
      </c>
      <c r="Z488" t="s">
        <v>9858</v>
      </c>
      <c r="AA488">
        <v>2020</v>
      </c>
      <c r="AC488">
        <v>0.5</v>
      </c>
      <c r="AD488">
        <v>9</v>
      </c>
      <c r="AF488">
        <v>10</v>
      </c>
      <c r="AG488">
        <v>3</v>
      </c>
      <c r="AI488" t="s">
        <v>9859</v>
      </c>
      <c r="AJ488" s="27">
        <v>1</v>
      </c>
      <c r="AK488">
        <v>4</v>
      </c>
      <c r="AL488" s="27">
        <v>0</v>
      </c>
      <c r="AM488" s="24">
        <v>0</v>
      </c>
      <c r="AN488" s="27">
        <v>0</v>
      </c>
      <c r="AO488" s="24">
        <v>0</v>
      </c>
      <c r="AQ488">
        <v>3</v>
      </c>
      <c r="AS488" t="s">
        <v>9859</v>
      </c>
      <c r="AT488" s="27">
        <v>1</v>
      </c>
      <c r="AU488">
        <v>9</v>
      </c>
      <c r="AV488" s="21">
        <f t="shared" si="28"/>
        <v>90</v>
      </c>
      <c r="AW488">
        <v>3</v>
      </c>
      <c r="AY488" t="s">
        <v>9859</v>
      </c>
      <c r="AZ488" s="27">
        <v>1</v>
      </c>
      <c r="BA488">
        <v>9</v>
      </c>
      <c r="BB488" s="21">
        <f t="shared" si="29"/>
        <v>90</v>
      </c>
      <c r="BC488">
        <v>3</v>
      </c>
      <c r="BE488" t="s">
        <v>9859</v>
      </c>
      <c r="BF488" s="27">
        <v>1</v>
      </c>
      <c r="BG488">
        <v>8</v>
      </c>
      <c r="BI488">
        <v>3</v>
      </c>
      <c r="BK488" t="s">
        <v>9859</v>
      </c>
      <c r="BL488" s="27">
        <v>1</v>
      </c>
      <c r="BM488">
        <v>3</v>
      </c>
      <c r="BO488" t="s">
        <v>9859</v>
      </c>
      <c r="BP488" s="27">
        <v>1</v>
      </c>
      <c r="BQ488">
        <v>1</v>
      </c>
      <c r="BR488" s="21">
        <f t="shared" si="30"/>
        <v>10</v>
      </c>
      <c r="BT488">
        <v>3</v>
      </c>
      <c r="BV488" t="s">
        <v>9859</v>
      </c>
      <c r="BW488" s="27">
        <v>1</v>
      </c>
      <c r="BX488">
        <v>2</v>
      </c>
      <c r="BY488" s="21">
        <f t="shared" si="31"/>
        <v>20</v>
      </c>
      <c r="BZ488">
        <v>2</v>
      </c>
      <c r="CA488">
        <v>3</v>
      </c>
      <c r="CC488" t="s">
        <v>9859</v>
      </c>
      <c r="CD488" s="27">
        <v>0</v>
      </c>
      <c r="CF488" t="s">
        <v>242</v>
      </c>
      <c r="CG488" t="s">
        <v>242</v>
      </c>
      <c r="CI488" s="27">
        <v>1</v>
      </c>
      <c r="CJ488" s="2" t="s">
        <v>9860</v>
      </c>
      <c r="CK488">
        <v>1</v>
      </c>
      <c r="CM488" t="s">
        <v>9861</v>
      </c>
      <c r="CN488" s="27">
        <v>0</v>
      </c>
      <c r="CO488" s="27">
        <v>0.5</v>
      </c>
      <c r="CP488">
        <v>99</v>
      </c>
      <c r="CQ488" t="s">
        <v>242</v>
      </c>
      <c r="CR488" t="s">
        <v>242</v>
      </c>
      <c r="CS488" t="s">
        <v>9862</v>
      </c>
      <c r="CU488" s="27">
        <v>1</v>
      </c>
      <c r="CV488" s="2" t="s">
        <v>9863</v>
      </c>
      <c r="CW488">
        <v>1</v>
      </c>
      <c r="CY488" t="s">
        <v>9861</v>
      </c>
      <c r="CZ488" s="27">
        <v>1</v>
      </c>
      <c r="DA488">
        <v>3300000</v>
      </c>
      <c r="DB488">
        <v>2</v>
      </c>
      <c r="DC488" t="s">
        <v>9864</v>
      </c>
      <c r="DD488" s="27">
        <v>0.5</v>
      </c>
      <c r="DE488" t="s">
        <v>242</v>
      </c>
      <c r="DF488" t="s">
        <v>242</v>
      </c>
      <c r="DH488" t="s">
        <v>242</v>
      </c>
      <c r="DI488" s="3">
        <v>400000</v>
      </c>
      <c r="DJ488">
        <v>2</v>
      </c>
      <c r="DK488" t="s">
        <v>9865</v>
      </c>
      <c r="DL488" s="27">
        <v>1</v>
      </c>
      <c r="DM488">
        <v>53100000</v>
      </c>
      <c r="DN488">
        <v>2</v>
      </c>
      <c r="DO488" t="s">
        <v>9866</v>
      </c>
      <c r="DP488">
        <v>1</v>
      </c>
      <c r="DR488" t="s">
        <v>9861</v>
      </c>
      <c r="DS488" s="27">
        <v>1</v>
      </c>
      <c r="DT488" s="2" t="s">
        <v>9867</v>
      </c>
      <c r="DU488" s="27">
        <v>1</v>
      </c>
      <c r="DV488" t="s">
        <v>9868</v>
      </c>
      <c r="DW488" s="27">
        <v>0</v>
      </c>
      <c r="DY488" s="27">
        <v>0.5</v>
      </c>
      <c r="DZ488" s="2" t="s">
        <v>9869</v>
      </c>
      <c r="EA488" s="27">
        <v>1</v>
      </c>
      <c r="EB488" s="2" t="s">
        <v>9870</v>
      </c>
      <c r="EC488" s="27">
        <v>1</v>
      </c>
      <c r="ED488" s="2" t="s">
        <v>9871</v>
      </c>
      <c r="EE488" s="27">
        <v>1</v>
      </c>
      <c r="EF488" t="s">
        <v>9872</v>
      </c>
      <c r="EG488" s="27">
        <v>1</v>
      </c>
      <c r="EH488" s="2" t="s">
        <v>9873</v>
      </c>
      <c r="EI488" s="27">
        <v>1</v>
      </c>
      <c r="EJ488" s="2" t="s">
        <v>9874</v>
      </c>
      <c r="EK488" s="27">
        <v>0</v>
      </c>
      <c r="EM488">
        <v>1</v>
      </c>
      <c r="EO488" t="s">
        <v>9861</v>
      </c>
      <c r="EP488" s="27">
        <v>0.5</v>
      </c>
      <c r="EQ488">
        <v>4</v>
      </c>
      <c r="ER488" t="s">
        <v>242</v>
      </c>
      <c r="EU488">
        <v>1</v>
      </c>
      <c r="EV488" t="s">
        <v>242</v>
      </c>
      <c r="EW488" t="s">
        <v>9861</v>
      </c>
      <c r="EX488" s="27">
        <v>0</v>
      </c>
      <c r="EY488" t="s">
        <v>242</v>
      </c>
      <c r="FA488" s="27">
        <v>0</v>
      </c>
      <c r="FB488" t="s">
        <v>242</v>
      </c>
      <c r="FD488" s="27">
        <v>0.5</v>
      </c>
      <c r="FE488">
        <v>3600</v>
      </c>
      <c r="FF488" t="s">
        <v>9875</v>
      </c>
      <c r="FG488" s="27">
        <v>0</v>
      </c>
      <c r="FH488" t="s">
        <v>242</v>
      </c>
      <c r="FJ488">
        <v>1</v>
      </c>
      <c r="FL488" t="s">
        <v>9861</v>
      </c>
      <c r="FM488" s="27">
        <v>0</v>
      </c>
      <c r="FN488" t="s">
        <v>242</v>
      </c>
      <c r="FO488" t="s">
        <v>242</v>
      </c>
      <c r="FP488" t="s">
        <v>242</v>
      </c>
      <c r="FR488" s="27">
        <v>1</v>
      </c>
      <c r="FS488">
        <v>26</v>
      </c>
      <c r="FT488">
        <v>2</v>
      </c>
      <c r="FV488" s="27">
        <v>1</v>
      </c>
      <c r="FW488" t="s">
        <v>242</v>
      </c>
      <c r="FX488" t="s">
        <v>242</v>
      </c>
      <c r="FY488" t="s">
        <v>242</v>
      </c>
      <c r="FZ488" t="s">
        <v>242</v>
      </c>
      <c r="GA488" t="s">
        <v>242</v>
      </c>
      <c r="GB488" t="s">
        <v>242</v>
      </c>
      <c r="GC488" t="s">
        <v>242</v>
      </c>
      <c r="GD488">
        <v>2</v>
      </c>
      <c r="GE488" t="s">
        <v>9876</v>
      </c>
      <c r="GF488">
        <v>1</v>
      </c>
      <c r="GH488" t="s">
        <v>9861</v>
      </c>
      <c r="GI488" s="27">
        <v>0</v>
      </c>
      <c r="GJ488" t="s">
        <v>242</v>
      </c>
      <c r="GK488" t="s">
        <v>242</v>
      </c>
      <c r="GM488" t="s">
        <v>242</v>
      </c>
      <c r="GP488" s="27">
        <v>1</v>
      </c>
      <c r="GQ488">
        <v>71</v>
      </c>
      <c r="GR488" t="s">
        <v>9877</v>
      </c>
      <c r="GT488">
        <v>3</v>
      </c>
      <c r="GV488" t="s">
        <v>9878</v>
      </c>
      <c r="GW488" s="27">
        <v>0</v>
      </c>
      <c r="GY488" s="27">
        <v>0</v>
      </c>
      <c r="HA488" t="s">
        <v>242</v>
      </c>
      <c r="HD488" s="27">
        <v>0.5</v>
      </c>
      <c r="HE488" s="2" t="s">
        <v>9879</v>
      </c>
      <c r="HF488">
        <v>1</v>
      </c>
      <c r="HH488" t="s">
        <v>9861</v>
      </c>
      <c r="HI488">
        <v>0.66666666699999999</v>
      </c>
      <c r="HJ488">
        <v>1</v>
      </c>
      <c r="HK488">
        <v>0.75</v>
      </c>
      <c r="HL488">
        <v>0.83333333300000001</v>
      </c>
      <c r="HM488">
        <v>0.75</v>
      </c>
      <c r="HN488">
        <v>0.5</v>
      </c>
      <c r="HO488">
        <v>0.125</v>
      </c>
      <c r="HP488">
        <v>0.66666666699999999</v>
      </c>
      <c r="HQ488">
        <v>0</v>
      </c>
      <c r="HR488">
        <v>1</v>
      </c>
      <c r="HS488">
        <v>0</v>
      </c>
      <c r="HT488">
        <v>0.5</v>
      </c>
      <c r="HU488">
        <v>1</v>
      </c>
      <c r="HV488">
        <v>0.80555555599999995</v>
      </c>
      <c r="HW488">
        <v>0.55208333300000001</v>
      </c>
      <c r="HX488">
        <v>0.43333333299999999</v>
      </c>
      <c r="HY488">
        <v>0.59699074100000005</v>
      </c>
      <c r="HZ488" t="s">
        <v>9855</v>
      </c>
      <c r="IA488" t="s">
        <v>266</v>
      </c>
      <c r="IB488" t="s">
        <v>9855</v>
      </c>
      <c r="IC488">
        <v>6495</v>
      </c>
      <c r="ID488">
        <v>4667</v>
      </c>
      <c r="IE488">
        <v>7473</v>
      </c>
      <c r="IF488">
        <v>11324</v>
      </c>
      <c r="IG488">
        <v>6495</v>
      </c>
    </row>
    <row r="489" spans="1:241" customFormat="1" ht="14" customHeight="1" x14ac:dyDescent="0.2">
      <c r="A489">
        <v>488</v>
      </c>
      <c r="B489">
        <v>544</v>
      </c>
      <c r="C489" s="1">
        <v>44977.694444444445</v>
      </c>
      <c r="D489" s="1">
        <v>44989.663888888892</v>
      </c>
      <c r="E489">
        <v>0</v>
      </c>
      <c r="F489" t="s">
        <v>8853</v>
      </c>
      <c r="G489">
        <v>100</v>
      </c>
      <c r="H489">
        <v>1034116</v>
      </c>
      <c r="I489">
        <v>1</v>
      </c>
      <c r="J489" s="1">
        <v>44989.663888888892</v>
      </c>
      <c r="K489" t="s">
        <v>9880</v>
      </c>
      <c r="L489" t="s">
        <v>242</v>
      </c>
      <c r="M489" t="s">
        <v>242</v>
      </c>
      <c r="N489" t="s">
        <v>9881</v>
      </c>
      <c r="O489" t="s">
        <v>9882</v>
      </c>
      <c r="P489">
        <v>33.594499999999996</v>
      </c>
      <c r="Q489">
        <v>-117.8304</v>
      </c>
      <c r="R489" t="s">
        <v>245</v>
      </c>
      <c r="S489" t="s">
        <v>246</v>
      </c>
      <c r="T489" t="s">
        <v>9883</v>
      </c>
      <c r="V489" t="s">
        <v>9884</v>
      </c>
      <c r="W489">
        <v>879360105</v>
      </c>
      <c r="X489">
        <v>3812</v>
      </c>
      <c r="Y489" t="s">
        <v>476</v>
      </c>
      <c r="Z489" t="s">
        <v>2504</v>
      </c>
      <c r="AA489">
        <v>2020</v>
      </c>
      <c r="AC489">
        <v>0</v>
      </c>
      <c r="AF489">
        <v>11</v>
      </c>
      <c r="AG489">
        <v>3</v>
      </c>
      <c r="AI489" t="s">
        <v>9885</v>
      </c>
      <c r="AJ489" s="27">
        <v>1</v>
      </c>
      <c r="AK489">
        <v>5</v>
      </c>
      <c r="AL489" s="27">
        <v>0</v>
      </c>
      <c r="AM489" s="24">
        <v>0</v>
      </c>
      <c r="AN489" s="27">
        <v>0</v>
      </c>
      <c r="AO489" s="24">
        <v>0</v>
      </c>
      <c r="AP489" t="s">
        <v>9886</v>
      </c>
      <c r="AQ489">
        <v>3</v>
      </c>
      <c r="AS489" t="s">
        <v>9885</v>
      </c>
      <c r="AT489" s="27">
        <v>1</v>
      </c>
      <c r="AU489">
        <v>10</v>
      </c>
      <c r="AV489" s="21">
        <f t="shared" si="28"/>
        <v>90.909090909090907</v>
      </c>
      <c r="AW489">
        <v>3</v>
      </c>
      <c r="AY489" t="s">
        <v>9885</v>
      </c>
      <c r="AZ489" s="27">
        <v>1</v>
      </c>
      <c r="BA489">
        <v>10</v>
      </c>
      <c r="BB489" s="21">
        <f t="shared" si="29"/>
        <v>90.909090909090907</v>
      </c>
      <c r="BC489">
        <v>3</v>
      </c>
      <c r="BE489" t="s">
        <v>9885</v>
      </c>
      <c r="BF489" s="27">
        <v>1</v>
      </c>
      <c r="BG489">
        <v>12.8</v>
      </c>
      <c r="BI489">
        <v>3</v>
      </c>
      <c r="BK489" t="s">
        <v>9885</v>
      </c>
      <c r="BL489" s="27">
        <v>1</v>
      </c>
      <c r="BM489">
        <v>3</v>
      </c>
      <c r="BO489" t="s">
        <v>9885</v>
      </c>
      <c r="BP489" s="27">
        <v>1</v>
      </c>
      <c r="BQ489">
        <v>3</v>
      </c>
      <c r="BR489" s="21">
        <f t="shared" si="30"/>
        <v>27.27272727272727</v>
      </c>
      <c r="BT489">
        <v>3</v>
      </c>
      <c r="BV489" t="s">
        <v>9885</v>
      </c>
      <c r="BW489" s="27">
        <v>1</v>
      </c>
      <c r="BX489">
        <v>3</v>
      </c>
      <c r="BY489" s="21">
        <f t="shared" si="31"/>
        <v>27.27272727272727</v>
      </c>
      <c r="BZ489">
        <v>2</v>
      </c>
      <c r="CA489">
        <v>3</v>
      </c>
      <c r="CC489" t="s">
        <v>9885</v>
      </c>
      <c r="CD489" s="27">
        <v>0</v>
      </c>
      <c r="CF489" t="s">
        <v>242</v>
      </c>
      <c r="CG489" t="s">
        <v>242</v>
      </c>
      <c r="CI489" s="27">
        <v>0</v>
      </c>
      <c r="CK489" t="s">
        <v>242</v>
      </c>
      <c r="CN489" s="27">
        <v>0</v>
      </c>
      <c r="CO489" s="27">
        <v>0</v>
      </c>
      <c r="CP489" t="s">
        <v>242</v>
      </c>
      <c r="CQ489" t="s">
        <v>242</v>
      </c>
      <c r="CR489" t="s">
        <v>242</v>
      </c>
      <c r="CU489" s="27">
        <v>0</v>
      </c>
      <c r="CW489" t="s">
        <v>242</v>
      </c>
      <c r="CZ489" s="27">
        <v>0</v>
      </c>
      <c r="DA489" t="s">
        <v>242</v>
      </c>
      <c r="DB489" t="s">
        <v>242</v>
      </c>
      <c r="DD489" s="27">
        <v>0</v>
      </c>
      <c r="DE489" t="s">
        <v>242</v>
      </c>
      <c r="DF489" t="s">
        <v>242</v>
      </c>
      <c r="DH489" t="s">
        <v>242</v>
      </c>
      <c r="DI489" t="s">
        <v>242</v>
      </c>
      <c r="DJ489" t="s">
        <v>242</v>
      </c>
      <c r="DL489" s="27">
        <v>0</v>
      </c>
      <c r="DM489" t="s">
        <v>242</v>
      </c>
      <c r="DN489" t="s">
        <v>242</v>
      </c>
      <c r="DP489" t="s">
        <v>242</v>
      </c>
      <c r="DS489" s="27">
        <v>0</v>
      </c>
      <c r="DU489" s="27">
        <v>0</v>
      </c>
      <c r="DW489" s="27">
        <v>0</v>
      </c>
      <c r="DY489" s="27">
        <v>0</v>
      </c>
      <c r="EA489" s="27">
        <v>0</v>
      </c>
      <c r="EC489" s="27">
        <v>0</v>
      </c>
      <c r="EE489" s="27">
        <v>0</v>
      </c>
      <c r="EG489" s="27">
        <v>0</v>
      </c>
      <c r="EI489" s="27">
        <v>0</v>
      </c>
      <c r="EK489" s="27">
        <v>0</v>
      </c>
      <c r="EM489" t="s">
        <v>242</v>
      </c>
      <c r="EP489" s="27">
        <v>0</v>
      </c>
      <c r="EQ489" t="s">
        <v>242</v>
      </c>
      <c r="ER489" t="s">
        <v>242</v>
      </c>
      <c r="EU489" t="s">
        <v>242</v>
      </c>
      <c r="EV489" t="s">
        <v>242</v>
      </c>
      <c r="EX489" s="27">
        <v>0</v>
      </c>
      <c r="EY489" t="s">
        <v>242</v>
      </c>
      <c r="FA489" s="27">
        <v>0</v>
      </c>
      <c r="FB489" t="s">
        <v>242</v>
      </c>
      <c r="FD489" s="27">
        <v>0</v>
      </c>
      <c r="FE489" t="s">
        <v>242</v>
      </c>
      <c r="FG489" s="27">
        <v>0</v>
      </c>
      <c r="FH489" t="s">
        <v>242</v>
      </c>
      <c r="FJ489" t="s">
        <v>242</v>
      </c>
      <c r="FM489" s="27">
        <v>0</v>
      </c>
      <c r="FN489" t="s">
        <v>242</v>
      </c>
      <c r="FO489" t="s">
        <v>242</v>
      </c>
      <c r="FP489" t="s">
        <v>242</v>
      </c>
      <c r="FR489" s="27">
        <v>0</v>
      </c>
      <c r="FS489" t="s">
        <v>242</v>
      </c>
      <c r="FT489" t="s">
        <v>242</v>
      </c>
      <c r="FV489" s="27">
        <v>0</v>
      </c>
      <c r="FW489" t="s">
        <v>242</v>
      </c>
      <c r="FX489" t="s">
        <v>242</v>
      </c>
      <c r="FY489" t="s">
        <v>242</v>
      </c>
      <c r="FZ489" t="s">
        <v>242</v>
      </c>
      <c r="GA489" t="s">
        <v>242</v>
      </c>
      <c r="GB489" t="s">
        <v>242</v>
      </c>
      <c r="GC489" t="s">
        <v>242</v>
      </c>
      <c r="GD489" t="s">
        <v>242</v>
      </c>
      <c r="GF489" t="s">
        <v>242</v>
      </c>
      <c r="GI489" s="27">
        <v>0</v>
      </c>
      <c r="GJ489" t="s">
        <v>242</v>
      </c>
      <c r="GK489" t="s">
        <v>242</v>
      </c>
      <c r="GM489" t="s">
        <v>242</v>
      </c>
      <c r="GP489" s="27">
        <v>1</v>
      </c>
      <c r="GQ489">
        <v>70</v>
      </c>
      <c r="GR489" t="s">
        <v>9887</v>
      </c>
      <c r="GT489">
        <v>3</v>
      </c>
      <c r="GV489" t="s">
        <v>9888</v>
      </c>
      <c r="GW489" s="27">
        <v>0</v>
      </c>
      <c r="GY489" s="27">
        <v>0</v>
      </c>
      <c r="HA489" t="s">
        <v>242</v>
      </c>
      <c r="HD489" s="27">
        <v>0</v>
      </c>
      <c r="HF489" t="s">
        <v>242</v>
      </c>
      <c r="HI489">
        <v>0.66666666699999999</v>
      </c>
      <c r="HJ489">
        <v>0</v>
      </c>
      <c r="HK489">
        <v>0</v>
      </c>
      <c r="HL489">
        <v>0</v>
      </c>
      <c r="HM489">
        <v>0</v>
      </c>
      <c r="HN489">
        <v>0</v>
      </c>
      <c r="HO489">
        <v>0</v>
      </c>
      <c r="HP489">
        <v>0</v>
      </c>
      <c r="HQ489">
        <v>0</v>
      </c>
      <c r="HR489">
        <v>1</v>
      </c>
      <c r="HS489">
        <v>0</v>
      </c>
      <c r="HT489">
        <v>0</v>
      </c>
      <c r="HU489">
        <v>1</v>
      </c>
      <c r="HV489">
        <v>0.222222222</v>
      </c>
      <c r="HW489">
        <v>0</v>
      </c>
      <c r="HX489">
        <v>0.2</v>
      </c>
      <c r="HY489">
        <v>0.140740741</v>
      </c>
      <c r="HZ489" t="s">
        <v>9889</v>
      </c>
      <c r="IA489" t="s">
        <v>266</v>
      </c>
      <c r="IB489" t="s">
        <v>9883</v>
      </c>
      <c r="IC489">
        <v>3163.6</v>
      </c>
      <c r="ID489">
        <v>3086.2</v>
      </c>
      <c r="IE489">
        <v>4614.3</v>
      </c>
      <c r="IF489">
        <v>5458.6</v>
      </c>
      <c r="IG489">
        <v>3163.6</v>
      </c>
    </row>
    <row r="490" spans="1:241" customFormat="1" ht="14" customHeight="1" x14ac:dyDescent="0.2">
      <c r="A490">
        <v>489</v>
      </c>
      <c r="B490">
        <v>545</v>
      </c>
      <c r="C490" s="1">
        <v>44991.523611111108</v>
      </c>
      <c r="D490" s="1">
        <v>44991.669444444444</v>
      </c>
      <c r="E490">
        <v>0</v>
      </c>
      <c r="F490" t="s">
        <v>9890</v>
      </c>
      <c r="G490">
        <v>100</v>
      </c>
      <c r="H490">
        <v>12571</v>
      </c>
      <c r="I490">
        <v>1</v>
      </c>
      <c r="J490" s="1">
        <v>44991.669444444444</v>
      </c>
      <c r="K490" t="s">
        <v>9891</v>
      </c>
      <c r="L490" t="s">
        <v>242</v>
      </c>
      <c r="M490" t="s">
        <v>242</v>
      </c>
      <c r="N490" t="s">
        <v>9892</v>
      </c>
      <c r="O490" t="s">
        <v>9893</v>
      </c>
      <c r="P490">
        <v>34.006799999999998</v>
      </c>
      <c r="Q490">
        <v>-118.256</v>
      </c>
      <c r="R490" t="s">
        <v>245</v>
      </c>
      <c r="S490" t="s">
        <v>246</v>
      </c>
      <c r="T490" t="s">
        <v>9894</v>
      </c>
      <c r="V490" t="s">
        <v>9895</v>
      </c>
      <c r="W490">
        <v>60505104</v>
      </c>
      <c r="X490">
        <v>6020</v>
      </c>
      <c r="Y490" t="s">
        <v>319</v>
      </c>
      <c r="Z490" t="s">
        <v>913</v>
      </c>
      <c r="AA490">
        <v>2020</v>
      </c>
      <c r="AC490">
        <v>0</v>
      </c>
      <c r="AF490">
        <v>16</v>
      </c>
      <c r="AG490">
        <v>3</v>
      </c>
      <c r="AI490" t="s">
        <v>9896</v>
      </c>
      <c r="AJ490" s="27">
        <v>1</v>
      </c>
      <c r="AK490">
        <v>13</v>
      </c>
      <c r="AL490" s="27">
        <v>1</v>
      </c>
      <c r="AM490">
        <v>3</v>
      </c>
      <c r="AN490" s="27">
        <v>1</v>
      </c>
      <c r="AO490">
        <v>2</v>
      </c>
      <c r="AP490" t="s">
        <v>9897</v>
      </c>
      <c r="AQ490">
        <v>3</v>
      </c>
      <c r="AS490" t="s">
        <v>9896</v>
      </c>
      <c r="AT490" s="27">
        <v>1</v>
      </c>
      <c r="AU490">
        <v>14</v>
      </c>
      <c r="AV490" s="21">
        <f t="shared" si="28"/>
        <v>87.5</v>
      </c>
      <c r="AW490">
        <v>3</v>
      </c>
      <c r="AY490" t="s">
        <v>9896</v>
      </c>
      <c r="AZ490" s="27">
        <v>1</v>
      </c>
      <c r="BA490">
        <v>14</v>
      </c>
      <c r="BB490" s="21">
        <f t="shared" si="29"/>
        <v>87.5</v>
      </c>
      <c r="BC490">
        <v>3</v>
      </c>
      <c r="BE490" t="s">
        <v>9896</v>
      </c>
      <c r="BF490" s="27">
        <v>1</v>
      </c>
      <c r="BG490">
        <v>7.7</v>
      </c>
      <c r="BI490">
        <v>3</v>
      </c>
      <c r="BK490" t="s">
        <v>9896</v>
      </c>
      <c r="BL490" s="27">
        <v>1</v>
      </c>
      <c r="BM490">
        <v>3</v>
      </c>
      <c r="BO490" t="s">
        <v>9896</v>
      </c>
      <c r="BP490" s="27">
        <v>1</v>
      </c>
      <c r="BQ490">
        <v>6</v>
      </c>
      <c r="BR490" s="21">
        <f t="shared" si="30"/>
        <v>37.5</v>
      </c>
      <c r="BT490">
        <v>3</v>
      </c>
      <c r="BV490" t="s">
        <v>9896</v>
      </c>
      <c r="BW490" s="27">
        <v>1</v>
      </c>
      <c r="BX490">
        <v>8</v>
      </c>
      <c r="BY490" s="21">
        <f t="shared" si="31"/>
        <v>50</v>
      </c>
      <c r="BZ490">
        <v>2</v>
      </c>
      <c r="CA490">
        <v>3</v>
      </c>
      <c r="CC490" t="s">
        <v>9896</v>
      </c>
      <c r="CD490" s="27">
        <v>0</v>
      </c>
      <c r="CF490" t="s">
        <v>242</v>
      </c>
      <c r="CG490" t="s">
        <v>242</v>
      </c>
      <c r="CI490" s="27">
        <v>0</v>
      </c>
      <c r="CK490" t="s">
        <v>242</v>
      </c>
      <c r="CN490" s="27">
        <v>0</v>
      </c>
      <c r="CO490" s="27">
        <v>0.5</v>
      </c>
      <c r="CP490" t="s">
        <v>242</v>
      </c>
      <c r="CQ490">
        <v>100</v>
      </c>
      <c r="CR490">
        <v>100</v>
      </c>
      <c r="CS490" s="2" t="s">
        <v>9898</v>
      </c>
      <c r="CU490" s="27">
        <v>0</v>
      </c>
      <c r="CW490">
        <v>5</v>
      </c>
      <c r="CX490" t="s">
        <v>9899</v>
      </c>
      <c r="CY490" t="s">
        <v>9900</v>
      </c>
      <c r="CZ490" s="27">
        <v>1</v>
      </c>
      <c r="DA490">
        <v>53390</v>
      </c>
      <c r="DB490">
        <v>2</v>
      </c>
      <c r="DD490" s="27">
        <v>1</v>
      </c>
      <c r="DE490">
        <v>7685</v>
      </c>
      <c r="DF490">
        <v>2</v>
      </c>
      <c r="DG490" s="5">
        <v>657635</v>
      </c>
      <c r="DH490">
        <v>2</v>
      </c>
      <c r="DI490" t="s">
        <v>242</v>
      </c>
      <c r="DJ490" t="s">
        <v>242</v>
      </c>
      <c r="DL490" s="27">
        <v>1</v>
      </c>
      <c r="DM490">
        <v>3277125</v>
      </c>
      <c r="DN490">
        <v>2</v>
      </c>
      <c r="DP490">
        <v>1</v>
      </c>
      <c r="DR490" t="s">
        <v>9901</v>
      </c>
      <c r="DS490" s="27">
        <v>1</v>
      </c>
      <c r="DT490" s="2" t="s">
        <v>9902</v>
      </c>
      <c r="DU490" s="27">
        <v>1</v>
      </c>
      <c r="DV490" s="2" t="s">
        <v>9902</v>
      </c>
      <c r="DW490" s="27">
        <v>0.5</v>
      </c>
      <c r="DX490" s="2" t="s">
        <v>9903</v>
      </c>
      <c r="DY490" s="27">
        <v>1</v>
      </c>
      <c r="DZ490" s="2" t="s">
        <v>9904</v>
      </c>
      <c r="EA490" s="27">
        <v>1</v>
      </c>
      <c r="EB490" s="2" t="s">
        <v>9905</v>
      </c>
      <c r="EC490" s="27">
        <v>1</v>
      </c>
      <c r="ED490" s="2" t="s">
        <v>9906</v>
      </c>
      <c r="EE490" s="27">
        <v>1</v>
      </c>
      <c r="EF490" t="s">
        <v>9907</v>
      </c>
      <c r="EG490" s="27">
        <v>1</v>
      </c>
      <c r="EH490" t="s">
        <v>9908</v>
      </c>
      <c r="EI490" s="27">
        <v>1</v>
      </c>
      <c r="EJ490" t="s">
        <v>9909</v>
      </c>
      <c r="EK490" s="27">
        <v>1</v>
      </c>
      <c r="EL490" t="s">
        <v>9909</v>
      </c>
      <c r="EM490">
        <v>5</v>
      </c>
      <c r="EN490" t="s">
        <v>9910</v>
      </c>
      <c r="EO490" t="s">
        <v>9911</v>
      </c>
      <c r="EP490" s="27">
        <v>1</v>
      </c>
      <c r="EQ490">
        <v>9</v>
      </c>
      <c r="ER490" t="s">
        <v>242</v>
      </c>
      <c r="EU490">
        <v>1</v>
      </c>
      <c r="EV490" t="s">
        <v>242</v>
      </c>
      <c r="EW490" t="s">
        <v>9901</v>
      </c>
      <c r="EX490" s="27">
        <v>1</v>
      </c>
      <c r="EY490">
        <v>6690</v>
      </c>
      <c r="EZ490" t="s">
        <v>9912</v>
      </c>
      <c r="FA490" s="27">
        <v>0.5</v>
      </c>
      <c r="FB490">
        <v>42</v>
      </c>
      <c r="FD490" s="27">
        <v>1</v>
      </c>
      <c r="FE490">
        <v>1476.310596</v>
      </c>
      <c r="FF490" t="s">
        <v>9913</v>
      </c>
      <c r="FG490" s="27">
        <v>0.5</v>
      </c>
      <c r="FH490">
        <v>42</v>
      </c>
      <c r="FJ490">
        <v>1</v>
      </c>
      <c r="FL490" t="s">
        <v>9901</v>
      </c>
      <c r="FM490" s="27">
        <v>0</v>
      </c>
      <c r="FN490" t="s">
        <v>242</v>
      </c>
      <c r="FO490" t="s">
        <v>242</v>
      </c>
      <c r="FP490" t="s">
        <v>242</v>
      </c>
      <c r="FR490" s="27">
        <v>1</v>
      </c>
      <c r="FS490">
        <v>50</v>
      </c>
      <c r="FT490">
        <v>2</v>
      </c>
      <c r="FU490" s="2" t="s">
        <v>9914</v>
      </c>
      <c r="FV490" s="27">
        <v>1</v>
      </c>
      <c r="FW490">
        <v>13.5</v>
      </c>
      <c r="FX490">
        <v>18.600000000000001</v>
      </c>
      <c r="FY490">
        <v>52</v>
      </c>
      <c r="FZ490">
        <v>12.9</v>
      </c>
      <c r="GA490">
        <v>0.3</v>
      </c>
      <c r="GB490">
        <v>0.3</v>
      </c>
      <c r="GC490">
        <v>2.2000000000000002</v>
      </c>
      <c r="GD490">
        <v>1</v>
      </c>
      <c r="GE490" s="2" t="s">
        <v>9915</v>
      </c>
      <c r="GF490">
        <v>1</v>
      </c>
      <c r="GH490" t="s">
        <v>9901</v>
      </c>
      <c r="GI490" s="27">
        <v>0</v>
      </c>
      <c r="GJ490" t="s">
        <v>242</v>
      </c>
      <c r="GK490" t="s">
        <v>242</v>
      </c>
      <c r="GM490" t="s">
        <v>242</v>
      </c>
      <c r="GP490" s="27">
        <v>1</v>
      </c>
      <c r="GQ490">
        <v>274</v>
      </c>
      <c r="GR490" t="s">
        <v>9916</v>
      </c>
      <c r="GT490">
        <v>3</v>
      </c>
      <c r="GV490" t="s">
        <v>9917</v>
      </c>
      <c r="GW490" s="27">
        <v>0</v>
      </c>
      <c r="GY490" s="27">
        <v>0</v>
      </c>
      <c r="HA490" t="s">
        <v>242</v>
      </c>
      <c r="HD490" s="27">
        <v>0</v>
      </c>
      <c r="HF490" t="s">
        <v>242</v>
      </c>
      <c r="HI490">
        <v>0.88888888899999996</v>
      </c>
      <c r="HJ490">
        <v>0</v>
      </c>
      <c r="HK490">
        <v>0.25</v>
      </c>
      <c r="HL490">
        <v>1</v>
      </c>
      <c r="HM490">
        <v>0.95</v>
      </c>
      <c r="HN490">
        <v>1</v>
      </c>
      <c r="HO490">
        <v>0.75</v>
      </c>
      <c r="HP490">
        <v>0.66666666699999999</v>
      </c>
      <c r="HQ490">
        <v>0</v>
      </c>
      <c r="HR490">
        <v>1</v>
      </c>
      <c r="HS490">
        <v>0</v>
      </c>
      <c r="HT490">
        <v>0</v>
      </c>
      <c r="HU490">
        <v>1</v>
      </c>
      <c r="HV490">
        <v>0.37962963</v>
      </c>
      <c r="HW490">
        <v>0.92500000000000004</v>
      </c>
      <c r="HX490">
        <v>0.33333333300000001</v>
      </c>
      <c r="HY490">
        <v>0.54598765400000004</v>
      </c>
      <c r="HZ490" t="s">
        <v>9918</v>
      </c>
      <c r="IA490" t="s">
        <v>266</v>
      </c>
      <c r="IB490" t="s">
        <v>9894</v>
      </c>
      <c r="IC490">
        <v>113589</v>
      </c>
      <c r="ID490">
        <v>93753</v>
      </c>
      <c r="IE490">
        <v>93851</v>
      </c>
      <c r="IF490">
        <v>115053</v>
      </c>
      <c r="IG490">
        <v>113589</v>
      </c>
    </row>
    <row r="491" spans="1:241" ht="14" customHeight="1" x14ac:dyDescent="0.2">
      <c r="A491" s="10">
        <v>490</v>
      </c>
      <c r="B491">
        <v>547</v>
      </c>
      <c r="C491" s="1">
        <v>44992.032638888886</v>
      </c>
      <c r="D491" s="1">
        <v>45007.463888888888</v>
      </c>
      <c r="E491">
        <v>0</v>
      </c>
      <c r="F491" t="s">
        <v>9919</v>
      </c>
      <c r="G491">
        <v>100</v>
      </c>
      <c r="H491">
        <v>1329658</v>
      </c>
      <c r="I491">
        <v>1</v>
      </c>
      <c r="J491" s="1">
        <v>45007.463888888888</v>
      </c>
      <c r="K491" t="s">
        <v>9920</v>
      </c>
      <c r="L491" t="s">
        <v>242</v>
      </c>
      <c r="M491" t="s">
        <v>242</v>
      </c>
      <c r="N491" t="s">
        <v>9921</v>
      </c>
      <c r="O491" t="s">
        <v>9922</v>
      </c>
      <c r="P491">
        <v>41.876399999999997</v>
      </c>
      <c r="Q491">
        <v>-87.613299999999995</v>
      </c>
      <c r="R491" t="s">
        <v>245</v>
      </c>
      <c r="S491" t="s">
        <v>246</v>
      </c>
      <c r="T491" s="10" t="s">
        <v>9923</v>
      </c>
      <c r="V491" t="s">
        <v>9924</v>
      </c>
      <c r="W491">
        <v>931142103</v>
      </c>
      <c r="X491">
        <v>5331</v>
      </c>
      <c r="Y491" s="10" t="s">
        <v>271</v>
      </c>
      <c r="Z491" s="10" t="s">
        <v>9925</v>
      </c>
      <c r="AA491" s="10">
        <v>2020</v>
      </c>
      <c r="AC491" s="10">
        <v>0</v>
      </c>
      <c r="AF491" s="10">
        <v>11</v>
      </c>
      <c r="AG491">
        <v>1</v>
      </c>
      <c r="AI491" t="s">
        <v>9926</v>
      </c>
      <c r="AJ491" s="22">
        <v>1</v>
      </c>
      <c r="AK491" s="10">
        <v>4</v>
      </c>
      <c r="AL491" s="22">
        <v>0</v>
      </c>
      <c r="AM491" s="19">
        <v>0</v>
      </c>
      <c r="AN491" s="22">
        <v>0</v>
      </c>
      <c r="AO491" s="19">
        <v>0</v>
      </c>
      <c r="AQ491">
        <v>3</v>
      </c>
      <c r="AS491" t="s">
        <v>9927</v>
      </c>
      <c r="AT491" s="22">
        <v>1</v>
      </c>
      <c r="AU491" s="10">
        <v>1</v>
      </c>
      <c r="AV491" s="21">
        <f t="shared" si="28"/>
        <v>9.0909090909090917</v>
      </c>
      <c r="AW491">
        <v>3</v>
      </c>
      <c r="AY491" t="s">
        <v>9927</v>
      </c>
      <c r="AZ491" s="22">
        <v>1</v>
      </c>
      <c r="BA491" s="10">
        <v>7</v>
      </c>
      <c r="BB491" s="21">
        <f t="shared" si="29"/>
        <v>63.636363636363633</v>
      </c>
      <c r="BC491">
        <v>3</v>
      </c>
      <c r="BE491" t="s">
        <v>9927</v>
      </c>
      <c r="BF491" s="22">
        <v>1</v>
      </c>
      <c r="BG491" s="10">
        <v>9.3635999999999999</v>
      </c>
      <c r="BI491">
        <v>3</v>
      </c>
      <c r="BK491" t="s">
        <v>9927</v>
      </c>
      <c r="BL491" s="22">
        <v>1</v>
      </c>
      <c r="BM491">
        <v>3</v>
      </c>
      <c r="BO491" t="s">
        <v>9927</v>
      </c>
      <c r="BP491" s="22">
        <v>1</v>
      </c>
      <c r="BQ491" s="10">
        <v>3</v>
      </c>
      <c r="BR491" s="21">
        <f t="shared" si="30"/>
        <v>27.27272727272727</v>
      </c>
      <c r="BT491" s="10">
        <v>3</v>
      </c>
      <c r="BV491" s="10" t="s">
        <v>9927</v>
      </c>
      <c r="BW491" s="22">
        <v>0.5</v>
      </c>
      <c r="BX491" s="10">
        <v>4</v>
      </c>
      <c r="BY491" s="21">
        <f t="shared" si="31"/>
        <v>36.363636363636367</v>
      </c>
      <c r="BZ491" s="10">
        <v>2</v>
      </c>
      <c r="CA491" s="10">
        <v>3</v>
      </c>
      <c r="CC491" s="10" t="s">
        <v>9927</v>
      </c>
      <c r="CD491" s="22">
        <v>0.5</v>
      </c>
      <c r="CE491" s="11" t="s">
        <v>9928</v>
      </c>
      <c r="CF491" s="10">
        <v>1</v>
      </c>
      <c r="CG491" s="10" t="s">
        <v>242</v>
      </c>
      <c r="CH491" s="10" t="s">
        <v>9926</v>
      </c>
      <c r="CI491" s="22">
        <v>0</v>
      </c>
      <c r="CK491" s="10" t="s">
        <v>242</v>
      </c>
      <c r="CN491" s="22">
        <v>0</v>
      </c>
      <c r="CO491" s="22">
        <v>0</v>
      </c>
      <c r="CP491" s="10" t="s">
        <v>242</v>
      </c>
      <c r="CQ491" s="10" t="s">
        <v>242</v>
      </c>
      <c r="CR491" s="10" t="s">
        <v>242</v>
      </c>
      <c r="CU491" s="22">
        <v>0.5</v>
      </c>
      <c r="CV491" s="11" t="s">
        <v>9929</v>
      </c>
      <c r="CW491" s="10">
        <v>1</v>
      </c>
      <c r="CY491" s="10" t="s">
        <v>9926</v>
      </c>
      <c r="CZ491" s="22">
        <v>1</v>
      </c>
      <c r="DA491" s="10">
        <v>6484616</v>
      </c>
      <c r="DB491" s="10">
        <v>2</v>
      </c>
      <c r="DD491" s="22">
        <v>1</v>
      </c>
      <c r="DE491" s="10">
        <v>11078980</v>
      </c>
      <c r="DF491" s="10">
        <v>2</v>
      </c>
      <c r="DG491" s="10">
        <v>12190878</v>
      </c>
      <c r="DH491" s="10">
        <v>2</v>
      </c>
      <c r="DI491" s="10" t="s">
        <v>242</v>
      </c>
      <c r="DJ491" s="10" t="s">
        <v>242</v>
      </c>
      <c r="DL491" s="22">
        <v>1</v>
      </c>
      <c r="DM491" s="10">
        <v>143267842</v>
      </c>
      <c r="DN491" s="10">
        <v>2</v>
      </c>
      <c r="DP491" s="10">
        <v>4</v>
      </c>
      <c r="DR491" s="10" t="s">
        <v>9930</v>
      </c>
      <c r="DS491" s="27">
        <v>0</v>
      </c>
      <c r="DU491" s="27">
        <v>0.5</v>
      </c>
      <c r="DV491" s="2" t="s">
        <v>9931</v>
      </c>
      <c r="DW491" s="27">
        <v>0</v>
      </c>
      <c r="DY491" s="27">
        <v>1</v>
      </c>
      <c r="DZ491" s="2" t="s">
        <v>9932</v>
      </c>
      <c r="EA491" s="27">
        <v>1</v>
      </c>
      <c r="EB491" s="2" t="s">
        <v>9933</v>
      </c>
      <c r="EC491" s="27">
        <v>1</v>
      </c>
      <c r="ED491" s="2" t="s">
        <v>9934</v>
      </c>
      <c r="EE491" s="27">
        <v>0</v>
      </c>
      <c r="EG491" s="27">
        <v>0</v>
      </c>
      <c r="EI491" s="27">
        <v>0</v>
      </c>
      <c r="EK491" s="27">
        <v>1</v>
      </c>
      <c r="EL491" s="2" t="s">
        <v>9935</v>
      </c>
      <c r="EM491">
        <v>4</v>
      </c>
      <c r="EO491" t="s">
        <v>9930</v>
      </c>
      <c r="EP491" s="22">
        <v>0</v>
      </c>
      <c r="EQ491" s="10" t="s">
        <v>242</v>
      </c>
      <c r="ER491" s="10" t="s">
        <v>242</v>
      </c>
      <c r="EU491" s="10" t="s">
        <v>242</v>
      </c>
      <c r="EV491" s="10" t="s">
        <v>242</v>
      </c>
      <c r="EX491" s="22">
        <v>0</v>
      </c>
      <c r="EY491" s="10" t="s">
        <v>242</v>
      </c>
      <c r="FA491" s="22">
        <v>0</v>
      </c>
      <c r="FB491" s="10" t="s">
        <v>242</v>
      </c>
      <c r="FD491" s="22">
        <v>0</v>
      </c>
      <c r="FE491" s="10" t="s">
        <v>242</v>
      </c>
      <c r="FG491" s="22">
        <v>0</v>
      </c>
      <c r="FH491" s="10" t="s">
        <v>242</v>
      </c>
      <c r="FJ491" s="10" t="s">
        <v>242</v>
      </c>
      <c r="FM491" s="22">
        <v>0</v>
      </c>
      <c r="FN491" s="10" t="s">
        <v>242</v>
      </c>
      <c r="FO491" s="10" t="s">
        <v>242</v>
      </c>
      <c r="FP491" s="10" t="s">
        <v>242</v>
      </c>
      <c r="FR491" s="22">
        <v>0.5</v>
      </c>
      <c r="FS491" s="10">
        <v>55</v>
      </c>
      <c r="FT491" s="10">
        <v>1</v>
      </c>
      <c r="FV491" s="22">
        <v>0</v>
      </c>
      <c r="FW491" s="10" t="s">
        <v>242</v>
      </c>
      <c r="FX491" s="10" t="s">
        <v>242</v>
      </c>
      <c r="FY491" s="10" t="s">
        <v>242</v>
      </c>
      <c r="FZ491" s="10" t="s">
        <v>242</v>
      </c>
      <c r="GA491" s="10" t="s">
        <v>242</v>
      </c>
      <c r="GB491" s="10" t="s">
        <v>242</v>
      </c>
      <c r="GC491" s="10" t="s">
        <v>242</v>
      </c>
      <c r="GD491" s="10" t="s">
        <v>242</v>
      </c>
      <c r="GF491" s="10">
        <v>1</v>
      </c>
      <c r="GH491" s="10" t="s">
        <v>9926</v>
      </c>
      <c r="GI491" s="22">
        <v>0</v>
      </c>
      <c r="GJ491" s="10" t="s">
        <v>242</v>
      </c>
      <c r="GK491" s="10" t="s">
        <v>242</v>
      </c>
      <c r="GM491" s="10" t="s">
        <v>242</v>
      </c>
      <c r="GP491" s="22">
        <v>1</v>
      </c>
      <c r="GQ491" s="10">
        <v>983</v>
      </c>
      <c r="GR491" s="10">
        <v>22105350</v>
      </c>
      <c r="GT491" s="10">
        <v>3</v>
      </c>
      <c r="GV491" s="10" t="s">
        <v>9927</v>
      </c>
      <c r="GW491" s="22">
        <v>0</v>
      </c>
      <c r="GY491" s="22">
        <v>0</v>
      </c>
      <c r="HA491" s="10" t="s">
        <v>242</v>
      </c>
      <c r="HD491" s="22">
        <v>0</v>
      </c>
      <c r="HF491" s="10" t="s">
        <v>242</v>
      </c>
      <c r="HI491" s="10">
        <v>0.66666666699999999</v>
      </c>
      <c r="HJ491" s="10">
        <v>0</v>
      </c>
      <c r="HK491" s="10">
        <v>0.25</v>
      </c>
      <c r="HL491" s="10">
        <v>1</v>
      </c>
      <c r="HM491" s="10">
        <v>0.45</v>
      </c>
      <c r="HN491" s="10">
        <v>0</v>
      </c>
      <c r="HO491" s="10">
        <v>0</v>
      </c>
      <c r="HP491" s="10">
        <v>0.16666666699999999</v>
      </c>
      <c r="HQ491" s="10">
        <v>0</v>
      </c>
      <c r="HR491" s="10">
        <v>1</v>
      </c>
      <c r="HS491" s="10">
        <v>0</v>
      </c>
      <c r="HT491" s="10">
        <v>0</v>
      </c>
      <c r="HU491" s="10">
        <v>1</v>
      </c>
      <c r="HV491" s="10">
        <v>0.30555555600000001</v>
      </c>
      <c r="HW491" s="10">
        <v>0.36249999999999999</v>
      </c>
      <c r="HX491" s="10">
        <v>0.233333333</v>
      </c>
      <c r="HY491" s="10">
        <v>0.30046296300000003</v>
      </c>
      <c r="IB491" s="10" t="s">
        <v>9923</v>
      </c>
      <c r="IC491" s="10">
        <v>521426</v>
      </c>
      <c r="ID491" s="10">
        <v>556933</v>
      </c>
      <c r="IE491" s="10">
        <v>569962</v>
      </c>
      <c r="IF491" s="10" t="s">
        <v>242</v>
      </c>
      <c r="IG491" s="10">
        <v>521426</v>
      </c>
    </row>
    <row r="492" spans="1:241" customFormat="1" ht="14" customHeight="1" x14ac:dyDescent="0.2">
      <c r="A492">
        <v>491</v>
      </c>
      <c r="B492">
        <v>549</v>
      </c>
      <c r="C492" s="1">
        <v>44992.033333333333</v>
      </c>
      <c r="D492" s="1">
        <v>45014.418749999997</v>
      </c>
      <c r="E492">
        <v>0</v>
      </c>
      <c r="F492" t="s">
        <v>9936</v>
      </c>
      <c r="G492">
        <v>100</v>
      </c>
      <c r="H492">
        <v>1930539</v>
      </c>
      <c r="I492">
        <v>1</v>
      </c>
      <c r="J492" s="1">
        <v>45014.418749999997</v>
      </c>
      <c r="K492" t="s">
        <v>9937</v>
      </c>
      <c r="L492" t="s">
        <v>242</v>
      </c>
      <c r="M492" t="s">
        <v>242</v>
      </c>
      <c r="N492" t="s">
        <v>9938</v>
      </c>
      <c r="O492" t="s">
        <v>9939</v>
      </c>
      <c r="P492">
        <v>41.876399999999997</v>
      </c>
      <c r="Q492">
        <v>-87.613299999999995</v>
      </c>
      <c r="R492" t="s">
        <v>245</v>
      </c>
      <c r="S492" t="s">
        <v>246</v>
      </c>
      <c r="T492" t="s">
        <v>9940</v>
      </c>
      <c r="V492" t="s">
        <v>9941</v>
      </c>
      <c r="W492" t="s">
        <v>9942</v>
      </c>
      <c r="X492">
        <v>6324</v>
      </c>
      <c r="Y492" t="s">
        <v>350</v>
      </c>
      <c r="Z492" t="s">
        <v>351</v>
      </c>
      <c r="AA492">
        <v>2020</v>
      </c>
      <c r="AC492">
        <v>0</v>
      </c>
      <c r="AF492">
        <v>10</v>
      </c>
      <c r="AG492">
        <v>1</v>
      </c>
      <c r="AI492" t="s">
        <v>9943</v>
      </c>
      <c r="AJ492" s="27">
        <v>1</v>
      </c>
      <c r="AK492">
        <v>2</v>
      </c>
      <c r="AL492" s="27">
        <v>0</v>
      </c>
      <c r="AM492" s="24">
        <v>0</v>
      </c>
      <c r="AN492" s="27">
        <v>0</v>
      </c>
      <c r="AO492" s="24">
        <v>0</v>
      </c>
      <c r="AQ492">
        <v>3</v>
      </c>
      <c r="AS492" t="s">
        <v>9944</v>
      </c>
      <c r="AT492" s="27">
        <v>1</v>
      </c>
      <c r="AU492">
        <v>1</v>
      </c>
      <c r="AV492" s="21">
        <f t="shared" si="28"/>
        <v>10</v>
      </c>
      <c r="AW492">
        <v>3</v>
      </c>
      <c r="AY492" t="s">
        <v>9944</v>
      </c>
      <c r="AZ492" s="27">
        <v>1</v>
      </c>
      <c r="BA492">
        <v>8</v>
      </c>
      <c r="BB492" s="21">
        <f t="shared" si="29"/>
        <v>80</v>
      </c>
      <c r="BC492">
        <v>1</v>
      </c>
      <c r="BE492" t="s">
        <v>9943</v>
      </c>
      <c r="BF492" s="27">
        <v>1</v>
      </c>
      <c r="BG492">
        <v>12.7</v>
      </c>
      <c r="BI492">
        <v>3</v>
      </c>
      <c r="BK492" t="s">
        <v>9944</v>
      </c>
      <c r="BL492" s="27">
        <v>1</v>
      </c>
      <c r="BM492">
        <v>3</v>
      </c>
      <c r="BO492" t="s">
        <v>9944</v>
      </c>
      <c r="BP492" s="27">
        <v>1</v>
      </c>
      <c r="BQ492">
        <v>2</v>
      </c>
      <c r="BR492" s="21">
        <f t="shared" si="30"/>
        <v>20</v>
      </c>
      <c r="BT492">
        <v>3</v>
      </c>
      <c r="BV492" t="s">
        <v>9944</v>
      </c>
      <c r="BW492" s="27">
        <v>0</v>
      </c>
      <c r="BX492" s="24" t="s">
        <v>242</v>
      </c>
      <c r="BY492" s="21" t="s">
        <v>242</v>
      </c>
      <c r="BZ492" t="s">
        <v>242</v>
      </c>
      <c r="CA492" t="s">
        <v>242</v>
      </c>
      <c r="CD492" s="27">
        <v>0</v>
      </c>
      <c r="CF492" t="s">
        <v>242</v>
      </c>
      <c r="CG492" t="s">
        <v>242</v>
      </c>
      <c r="CI492" s="27">
        <v>0.5</v>
      </c>
      <c r="CJ492" s="2" t="s">
        <v>9945</v>
      </c>
      <c r="CK492">
        <v>1</v>
      </c>
      <c r="CM492" t="s">
        <v>9943</v>
      </c>
      <c r="CN492" s="27">
        <v>0</v>
      </c>
      <c r="CO492" s="27">
        <v>0</v>
      </c>
      <c r="CP492" t="s">
        <v>242</v>
      </c>
      <c r="CQ492" t="s">
        <v>242</v>
      </c>
      <c r="CR492" t="s">
        <v>242</v>
      </c>
      <c r="CU492" s="27">
        <v>0.5</v>
      </c>
      <c r="CV492" s="2" t="s">
        <v>9946</v>
      </c>
      <c r="CW492">
        <v>1</v>
      </c>
      <c r="CY492" t="s">
        <v>9943</v>
      </c>
      <c r="CZ492" s="27">
        <v>1</v>
      </c>
      <c r="DA492">
        <v>24487</v>
      </c>
      <c r="DB492">
        <v>2</v>
      </c>
      <c r="DD492" s="27">
        <v>1</v>
      </c>
      <c r="DE492">
        <v>156751</v>
      </c>
      <c r="DF492">
        <v>2</v>
      </c>
      <c r="DG492" s="5">
        <v>148741</v>
      </c>
      <c r="DH492">
        <v>2</v>
      </c>
      <c r="DI492" t="s">
        <v>242</v>
      </c>
      <c r="DJ492" t="s">
        <v>242</v>
      </c>
      <c r="DL492" s="27">
        <v>1</v>
      </c>
      <c r="DM492">
        <v>213495</v>
      </c>
      <c r="DN492">
        <v>2</v>
      </c>
      <c r="DP492">
        <v>1</v>
      </c>
      <c r="DR492" t="s">
        <v>9943</v>
      </c>
      <c r="DS492" s="27">
        <v>0.5</v>
      </c>
      <c r="DT492" s="2" t="s">
        <v>9947</v>
      </c>
      <c r="DU492" s="27">
        <v>0</v>
      </c>
      <c r="DW492" s="27">
        <v>0</v>
      </c>
      <c r="DY492" s="27">
        <v>0</v>
      </c>
      <c r="EA492" s="27">
        <v>0</v>
      </c>
      <c r="EC492" s="27">
        <v>0</v>
      </c>
      <c r="EE492" s="27">
        <v>0</v>
      </c>
      <c r="EG492" s="27">
        <v>0</v>
      </c>
      <c r="EI492" s="27">
        <v>0</v>
      </c>
      <c r="EK492" s="27">
        <v>0</v>
      </c>
      <c r="EM492">
        <v>1</v>
      </c>
      <c r="EO492" t="s">
        <v>9943</v>
      </c>
      <c r="EP492" s="27">
        <v>0</v>
      </c>
      <c r="EQ492" t="s">
        <v>242</v>
      </c>
      <c r="ER492" t="s">
        <v>242</v>
      </c>
      <c r="EU492" t="s">
        <v>242</v>
      </c>
      <c r="EV492" t="s">
        <v>242</v>
      </c>
      <c r="EX492" s="27">
        <v>0</v>
      </c>
      <c r="EY492" t="s">
        <v>242</v>
      </c>
      <c r="FA492" s="27">
        <v>0</v>
      </c>
      <c r="FB492" t="s">
        <v>242</v>
      </c>
      <c r="FD492" s="27">
        <v>0</v>
      </c>
      <c r="FE492" t="s">
        <v>242</v>
      </c>
      <c r="FG492" s="27">
        <v>0</v>
      </c>
      <c r="FH492" t="s">
        <v>242</v>
      </c>
      <c r="FJ492" t="s">
        <v>242</v>
      </c>
      <c r="FM492" s="27">
        <v>0</v>
      </c>
      <c r="FN492" t="s">
        <v>242</v>
      </c>
      <c r="FO492" t="s">
        <v>242</v>
      </c>
      <c r="FP492" t="s">
        <v>242</v>
      </c>
      <c r="FR492" s="27">
        <v>1</v>
      </c>
      <c r="FS492">
        <v>70</v>
      </c>
      <c r="FT492">
        <v>2</v>
      </c>
      <c r="FV492" s="27">
        <v>1</v>
      </c>
      <c r="FW492">
        <v>20</v>
      </c>
      <c r="FX492">
        <v>20</v>
      </c>
      <c r="FY492" t="s">
        <v>242</v>
      </c>
      <c r="FZ492">
        <v>7</v>
      </c>
      <c r="GA492" t="s">
        <v>242</v>
      </c>
      <c r="GB492" t="s">
        <v>242</v>
      </c>
      <c r="GC492">
        <v>4</v>
      </c>
      <c r="GD492">
        <v>1</v>
      </c>
      <c r="GF492">
        <v>1</v>
      </c>
      <c r="GH492" t="s">
        <v>9943</v>
      </c>
      <c r="GI492" s="27">
        <v>0</v>
      </c>
      <c r="GJ492" t="s">
        <v>242</v>
      </c>
      <c r="GK492" t="s">
        <v>242</v>
      </c>
      <c r="GM492" t="s">
        <v>242</v>
      </c>
      <c r="GP492" s="27">
        <v>1</v>
      </c>
      <c r="GQ492">
        <v>348</v>
      </c>
      <c r="GR492" s="5">
        <v>18907522</v>
      </c>
      <c r="GT492">
        <v>3</v>
      </c>
      <c r="GV492" t="s">
        <v>9944</v>
      </c>
      <c r="GW492" s="27">
        <v>0</v>
      </c>
      <c r="GY492" s="27">
        <v>0</v>
      </c>
      <c r="HA492" t="s">
        <v>242</v>
      </c>
      <c r="HD492" s="27">
        <v>0</v>
      </c>
      <c r="HF492" t="s">
        <v>242</v>
      </c>
      <c r="HI492">
        <v>0.55555555599999995</v>
      </c>
      <c r="HJ492">
        <v>0.5</v>
      </c>
      <c r="HK492">
        <v>0.25</v>
      </c>
      <c r="HL492">
        <v>1</v>
      </c>
      <c r="HM492">
        <v>0.05</v>
      </c>
      <c r="HN492">
        <v>0</v>
      </c>
      <c r="HO492">
        <v>0</v>
      </c>
      <c r="HP492">
        <v>0.66666666699999999</v>
      </c>
      <c r="HQ492">
        <v>0</v>
      </c>
      <c r="HR492">
        <v>1</v>
      </c>
      <c r="HS492">
        <v>0</v>
      </c>
      <c r="HT492">
        <v>0</v>
      </c>
      <c r="HU492">
        <v>1</v>
      </c>
      <c r="HV492">
        <v>0.43518518499999997</v>
      </c>
      <c r="HW492">
        <v>0.26250000000000001</v>
      </c>
      <c r="HX492">
        <v>0.33333333300000001</v>
      </c>
      <c r="HY492">
        <v>0.34367283999999998</v>
      </c>
      <c r="IB492" t="s">
        <v>9940</v>
      </c>
      <c r="IC492">
        <v>242155</v>
      </c>
      <c r="ID492">
        <v>257141</v>
      </c>
      <c r="IE492">
        <v>287597</v>
      </c>
      <c r="IF492">
        <v>324162</v>
      </c>
      <c r="IG492">
        <v>242155</v>
      </c>
    </row>
    <row r="493" spans="1:241" customFormat="1" ht="14" customHeight="1" x14ac:dyDescent="0.2">
      <c r="A493">
        <v>492</v>
      </c>
      <c r="B493">
        <v>551</v>
      </c>
      <c r="C493" s="1">
        <v>45014.356944444444</v>
      </c>
      <c r="D493" s="1">
        <v>45014.470833333333</v>
      </c>
      <c r="E493">
        <v>0</v>
      </c>
      <c r="F493" t="s">
        <v>9936</v>
      </c>
      <c r="G493">
        <v>100</v>
      </c>
      <c r="H493">
        <v>9838</v>
      </c>
      <c r="I493">
        <v>1</v>
      </c>
      <c r="J493" s="1">
        <v>45014.470833333333</v>
      </c>
      <c r="K493" t="s">
        <v>9948</v>
      </c>
      <c r="L493" t="s">
        <v>242</v>
      </c>
      <c r="M493" t="s">
        <v>242</v>
      </c>
      <c r="N493" t="s">
        <v>9949</v>
      </c>
      <c r="O493" t="s">
        <v>9950</v>
      </c>
      <c r="P493">
        <v>41.876399999999997</v>
      </c>
      <c r="Q493">
        <v>-87.613299999999995</v>
      </c>
      <c r="R493" t="s">
        <v>245</v>
      </c>
      <c r="S493" t="s">
        <v>246</v>
      </c>
      <c r="T493" t="s">
        <v>9951</v>
      </c>
      <c r="U493" s="24">
        <v>1510295</v>
      </c>
      <c r="V493" t="s">
        <v>9952</v>
      </c>
      <c r="W493">
        <v>56585</v>
      </c>
      <c r="X493">
        <v>2911</v>
      </c>
      <c r="Y493" t="s">
        <v>248</v>
      </c>
      <c r="Z493" t="s">
        <v>249</v>
      </c>
      <c r="AA493">
        <v>2020</v>
      </c>
      <c r="AB493">
        <v>2021</v>
      </c>
      <c r="AC493">
        <v>0</v>
      </c>
      <c r="AF493">
        <v>12</v>
      </c>
      <c r="AG493">
        <v>1</v>
      </c>
      <c r="AI493" t="s">
        <v>9953</v>
      </c>
      <c r="AJ493" s="27">
        <v>0</v>
      </c>
      <c r="AK493" s="24">
        <v>0</v>
      </c>
      <c r="AL493" s="27">
        <v>0</v>
      </c>
      <c r="AM493" s="24">
        <v>0</v>
      </c>
      <c r="AN493" s="27">
        <v>0</v>
      </c>
      <c r="AO493" s="24">
        <v>0</v>
      </c>
      <c r="AP493" s="2" t="s">
        <v>9954</v>
      </c>
      <c r="AQ493" t="s">
        <v>242</v>
      </c>
      <c r="AT493" s="44">
        <v>1</v>
      </c>
      <c r="AU493" s="24">
        <v>11</v>
      </c>
      <c r="AV493" s="21">
        <f>AU493/AF493*100</f>
        <v>91.666666666666657</v>
      </c>
      <c r="AW493" t="s">
        <v>242</v>
      </c>
      <c r="AZ493" s="27">
        <v>1</v>
      </c>
      <c r="BA493">
        <v>11</v>
      </c>
      <c r="BB493" s="21">
        <f t="shared" si="29"/>
        <v>91.666666666666657</v>
      </c>
      <c r="BC493">
        <v>1</v>
      </c>
      <c r="BE493" t="s">
        <v>9953</v>
      </c>
      <c r="BF493" s="27">
        <v>1</v>
      </c>
      <c r="BG493">
        <v>4.5</v>
      </c>
      <c r="BI493">
        <v>1</v>
      </c>
      <c r="BK493" t="s">
        <v>9953</v>
      </c>
      <c r="BL493" s="27">
        <v>0</v>
      </c>
      <c r="BM493" t="s">
        <v>242</v>
      </c>
      <c r="BP493" s="27">
        <v>0</v>
      </c>
      <c r="BQ493" t="s">
        <v>242</v>
      </c>
      <c r="BR493" s="21" t="s">
        <v>242</v>
      </c>
      <c r="BT493" t="s">
        <v>242</v>
      </c>
      <c r="BW493" s="27">
        <v>1</v>
      </c>
      <c r="BX493">
        <v>4</v>
      </c>
      <c r="BY493" s="21">
        <f t="shared" si="31"/>
        <v>33.333333333333329</v>
      </c>
      <c r="BZ493">
        <v>2</v>
      </c>
      <c r="CA493">
        <v>1</v>
      </c>
      <c r="CC493" t="s">
        <v>9953</v>
      </c>
      <c r="CD493" s="27">
        <v>0</v>
      </c>
      <c r="CF493" t="s">
        <v>242</v>
      </c>
      <c r="CG493" t="s">
        <v>242</v>
      </c>
      <c r="CI493" s="27">
        <v>1</v>
      </c>
      <c r="CJ493" s="2" t="s">
        <v>9955</v>
      </c>
      <c r="CK493">
        <v>1</v>
      </c>
      <c r="CM493" t="s">
        <v>9953</v>
      </c>
      <c r="CN493" s="27">
        <v>1</v>
      </c>
      <c r="CO493" s="27">
        <v>0.5</v>
      </c>
      <c r="CP493">
        <v>99</v>
      </c>
      <c r="CQ493" t="s">
        <v>242</v>
      </c>
      <c r="CR493" t="s">
        <v>242</v>
      </c>
      <c r="CS493" s="2" t="s">
        <v>9956</v>
      </c>
      <c r="CU493" s="27">
        <v>0.5</v>
      </c>
      <c r="CV493" s="2" t="s">
        <v>9957</v>
      </c>
      <c r="CW493">
        <v>1</v>
      </c>
      <c r="CY493" t="s">
        <v>9953</v>
      </c>
      <c r="CZ493" s="27">
        <v>1</v>
      </c>
      <c r="DA493">
        <v>2902991.628</v>
      </c>
      <c r="DB493">
        <v>2</v>
      </c>
      <c r="DC493" t="s">
        <v>9958</v>
      </c>
      <c r="DD493" s="27">
        <v>0.5</v>
      </c>
      <c r="DE493" t="s">
        <v>242</v>
      </c>
      <c r="DF493" t="s">
        <v>242</v>
      </c>
      <c r="DH493" t="s">
        <v>242</v>
      </c>
      <c r="DI493">
        <v>7257477.9199999999</v>
      </c>
      <c r="DJ493">
        <v>2</v>
      </c>
      <c r="DK493" t="s">
        <v>9958</v>
      </c>
      <c r="DL493" s="27">
        <v>1</v>
      </c>
      <c r="DM493">
        <v>699439434.5</v>
      </c>
      <c r="DN493">
        <v>2</v>
      </c>
      <c r="DO493" t="s">
        <v>9958</v>
      </c>
      <c r="DP493">
        <v>1</v>
      </c>
      <c r="DR493" t="s">
        <v>9953</v>
      </c>
      <c r="DS493" s="27">
        <v>0</v>
      </c>
      <c r="DU493" s="27">
        <v>0.5</v>
      </c>
      <c r="DV493" s="2" t="s">
        <v>9959</v>
      </c>
      <c r="DW493" s="27">
        <v>0</v>
      </c>
      <c r="DY493" s="27">
        <v>0</v>
      </c>
      <c r="EA493" s="27">
        <v>0</v>
      </c>
      <c r="EC493" s="27">
        <v>0</v>
      </c>
      <c r="EE493" s="27">
        <v>0</v>
      </c>
      <c r="EG493" s="27">
        <v>0</v>
      </c>
      <c r="EI493" s="27">
        <v>0</v>
      </c>
      <c r="EK493" s="27">
        <v>0</v>
      </c>
      <c r="EM493">
        <v>1</v>
      </c>
      <c r="EO493" t="s">
        <v>9953</v>
      </c>
      <c r="EP493" s="27">
        <v>1</v>
      </c>
      <c r="EQ493">
        <v>22</v>
      </c>
      <c r="ER493">
        <v>526.09130000000005</v>
      </c>
      <c r="EU493">
        <v>1</v>
      </c>
      <c r="EV493" t="s">
        <v>242</v>
      </c>
      <c r="EW493" t="s">
        <v>9953</v>
      </c>
      <c r="EX493" s="27">
        <v>1</v>
      </c>
      <c r="EY493">
        <v>145269</v>
      </c>
      <c r="FA493" s="27">
        <v>1</v>
      </c>
      <c r="FB493">
        <v>27</v>
      </c>
      <c r="FD493" s="27">
        <v>1</v>
      </c>
      <c r="FE493">
        <v>64784</v>
      </c>
      <c r="FG493" s="27">
        <v>1</v>
      </c>
      <c r="FH493">
        <v>31</v>
      </c>
      <c r="FJ493">
        <v>1</v>
      </c>
      <c r="FL493" t="s">
        <v>9953</v>
      </c>
      <c r="FM493" s="27">
        <v>1</v>
      </c>
      <c r="FN493" t="s">
        <v>242</v>
      </c>
      <c r="FO493" t="s">
        <v>242</v>
      </c>
      <c r="FP493" t="s">
        <v>242</v>
      </c>
      <c r="FQ493" t="s">
        <v>9960</v>
      </c>
      <c r="FR493" s="27">
        <v>1</v>
      </c>
      <c r="FS493">
        <v>46</v>
      </c>
      <c r="FT493">
        <v>2</v>
      </c>
      <c r="FV493" s="27">
        <v>1</v>
      </c>
      <c r="FW493">
        <v>2.6</v>
      </c>
      <c r="FX493">
        <v>10.5</v>
      </c>
      <c r="FY493">
        <v>79.900000000000006</v>
      </c>
      <c r="FZ493">
        <v>5.3</v>
      </c>
      <c r="GA493">
        <v>0.1</v>
      </c>
      <c r="GB493">
        <v>0.3</v>
      </c>
      <c r="GC493">
        <v>1.4</v>
      </c>
      <c r="GD493">
        <v>1</v>
      </c>
      <c r="GF493">
        <v>1</v>
      </c>
      <c r="GH493" t="s">
        <v>9953</v>
      </c>
      <c r="GI493" s="27">
        <v>0</v>
      </c>
      <c r="GJ493" t="s">
        <v>242</v>
      </c>
      <c r="GK493" t="s">
        <v>242</v>
      </c>
      <c r="GM493" t="s">
        <v>242</v>
      </c>
      <c r="GP493" s="44">
        <v>1</v>
      </c>
      <c r="GQ493" s="24">
        <v>379</v>
      </c>
      <c r="GT493" t="s">
        <v>242</v>
      </c>
      <c r="GW493" s="27">
        <v>0</v>
      </c>
      <c r="GY493" s="27">
        <v>0</v>
      </c>
      <c r="HA493" t="s">
        <v>242</v>
      </c>
      <c r="HD493" s="27">
        <v>1</v>
      </c>
      <c r="HE493" s="2" t="s">
        <v>9961</v>
      </c>
      <c r="HF493">
        <v>1</v>
      </c>
      <c r="HH493" t="s">
        <v>9953</v>
      </c>
      <c r="HI493">
        <v>0.33333333300000001</v>
      </c>
      <c r="HJ493">
        <v>1</v>
      </c>
      <c r="HK493">
        <v>0.5</v>
      </c>
      <c r="HL493">
        <v>0.83333333300000001</v>
      </c>
      <c r="HM493">
        <v>0.05</v>
      </c>
      <c r="HN493">
        <v>1</v>
      </c>
      <c r="HO493">
        <v>1</v>
      </c>
      <c r="HP493">
        <v>1</v>
      </c>
      <c r="HQ493">
        <v>0</v>
      </c>
      <c r="HR493">
        <v>0</v>
      </c>
      <c r="HS493">
        <v>0</v>
      </c>
      <c r="HT493">
        <v>1</v>
      </c>
      <c r="HU493">
        <v>1</v>
      </c>
      <c r="HV493">
        <v>0.61111111100000004</v>
      </c>
      <c r="HW493">
        <v>0.72083333299999997</v>
      </c>
      <c r="HX493">
        <v>0.4</v>
      </c>
      <c r="HY493">
        <v>0.57731481500000004</v>
      </c>
      <c r="IB493" t="s">
        <v>9951</v>
      </c>
      <c r="IC493">
        <v>123949</v>
      </c>
      <c r="ID493">
        <v>69779</v>
      </c>
      <c r="IE493">
        <v>119983</v>
      </c>
      <c r="IF493">
        <v>177453</v>
      </c>
      <c r="IG493">
        <v>123949</v>
      </c>
    </row>
    <row r="494" spans="1:241" customFormat="1" ht="14" customHeight="1" x14ac:dyDescent="0.2">
      <c r="A494">
        <v>493</v>
      </c>
      <c r="B494">
        <v>553</v>
      </c>
      <c r="C494" s="1">
        <v>45014.47152777778</v>
      </c>
      <c r="D494" s="1">
        <v>45015.508333333331</v>
      </c>
      <c r="E494">
        <v>0</v>
      </c>
      <c r="F494" t="s">
        <v>9962</v>
      </c>
      <c r="G494">
        <v>100</v>
      </c>
      <c r="H494">
        <v>89587</v>
      </c>
      <c r="I494">
        <v>1</v>
      </c>
      <c r="J494" s="1">
        <v>45015.508333333331</v>
      </c>
      <c r="K494" t="s">
        <v>9963</v>
      </c>
      <c r="L494" t="s">
        <v>242</v>
      </c>
      <c r="M494" t="s">
        <v>242</v>
      </c>
      <c r="N494" t="s">
        <v>9964</v>
      </c>
      <c r="O494" t="s">
        <v>9965</v>
      </c>
      <c r="P494">
        <v>41.876399999999997</v>
      </c>
      <c r="Q494">
        <v>-87.613299999999995</v>
      </c>
      <c r="R494" t="s">
        <v>245</v>
      </c>
      <c r="S494" t="s">
        <v>246</v>
      </c>
      <c r="T494" t="s">
        <v>9966</v>
      </c>
      <c r="V494" t="s">
        <v>9967</v>
      </c>
      <c r="W494" t="s">
        <v>9968</v>
      </c>
      <c r="X494">
        <v>4813</v>
      </c>
      <c r="Y494" t="s">
        <v>1487</v>
      </c>
      <c r="Z494" t="s">
        <v>4350</v>
      </c>
      <c r="AA494">
        <v>2020</v>
      </c>
      <c r="AC494">
        <v>1</v>
      </c>
      <c r="AD494">
        <v>15</v>
      </c>
      <c r="AE494" t="s">
        <v>9969</v>
      </c>
      <c r="AF494">
        <v>14</v>
      </c>
      <c r="AG494">
        <v>3</v>
      </c>
      <c r="AI494" t="s">
        <v>9970</v>
      </c>
      <c r="AJ494" s="27">
        <v>1</v>
      </c>
      <c r="AK494">
        <v>3</v>
      </c>
      <c r="AL494" s="27">
        <v>0</v>
      </c>
      <c r="AM494" s="24">
        <v>0</v>
      </c>
      <c r="AN494" s="27">
        <v>1</v>
      </c>
      <c r="AO494">
        <v>1</v>
      </c>
      <c r="AQ494">
        <v>3</v>
      </c>
      <c r="AS494" t="s">
        <v>9970</v>
      </c>
      <c r="AT494" s="27">
        <v>1</v>
      </c>
      <c r="AU494">
        <v>1</v>
      </c>
      <c r="AV494" s="21">
        <f t="shared" si="28"/>
        <v>7.1428571428571423</v>
      </c>
      <c r="AW494">
        <v>3</v>
      </c>
      <c r="AY494" t="s">
        <v>9970</v>
      </c>
      <c r="AZ494" s="27">
        <v>1</v>
      </c>
      <c r="BA494">
        <v>12</v>
      </c>
      <c r="BB494" s="21">
        <f t="shared" si="29"/>
        <v>85.714285714285708</v>
      </c>
      <c r="BC494">
        <v>3</v>
      </c>
      <c r="BE494" t="s">
        <v>9970</v>
      </c>
      <c r="BF494" s="27">
        <v>1</v>
      </c>
      <c r="BG494">
        <v>7.3</v>
      </c>
      <c r="BI494">
        <v>3</v>
      </c>
      <c r="BK494" t="s">
        <v>9970</v>
      </c>
      <c r="BL494" s="27">
        <v>1</v>
      </c>
      <c r="BM494">
        <v>3</v>
      </c>
      <c r="BO494" t="s">
        <v>9970</v>
      </c>
      <c r="BP494" s="27">
        <v>1</v>
      </c>
      <c r="BQ494">
        <v>4</v>
      </c>
      <c r="BR494" s="21">
        <f t="shared" si="30"/>
        <v>28.571428571428569</v>
      </c>
      <c r="BT494">
        <v>3</v>
      </c>
      <c r="BV494" t="s">
        <v>9970</v>
      </c>
      <c r="BW494" s="27">
        <v>0.5</v>
      </c>
      <c r="BX494" s="24" t="s">
        <v>242</v>
      </c>
      <c r="BY494" s="21" t="s">
        <v>242</v>
      </c>
      <c r="BZ494">
        <v>2</v>
      </c>
      <c r="CA494">
        <v>3</v>
      </c>
      <c r="CC494" t="s">
        <v>9970</v>
      </c>
      <c r="CD494" s="27">
        <v>0</v>
      </c>
      <c r="CF494" t="s">
        <v>242</v>
      </c>
      <c r="CG494" t="s">
        <v>242</v>
      </c>
      <c r="CI494" s="27">
        <v>0</v>
      </c>
      <c r="CK494" t="s">
        <v>242</v>
      </c>
      <c r="CN494" s="27">
        <v>0</v>
      </c>
      <c r="CO494" s="27">
        <v>0</v>
      </c>
      <c r="CP494" t="s">
        <v>242</v>
      </c>
      <c r="CQ494" t="s">
        <v>242</v>
      </c>
      <c r="CR494" t="s">
        <v>242</v>
      </c>
      <c r="CU494" s="27">
        <v>0</v>
      </c>
      <c r="CW494" t="s">
        <v>242</v>
      </c>
      <c r="CZ494" s="27">
        <v>1</v>
      </c>
      <c r="DA494">
        <v>990955</v>
      </c>
      <c r="DB494">
        <v>2</v>
      </c>
      <c r="DD494" s="27">
        <v>1</v>
      </c>
      <c r="DE494">
        <v>5534088</v>
      </c>
      <c r="DF494">
        <v>2</v>
      </c>
      <c r="DG494">
        <v>6015122</v>
      </c>
      <c r="DH494">
        <v>2</v>
      </c>
      <c r="DI494" t="s">
        <v>242</v>
      </c>
      <c r="DJ494" t="s">
        <v>242</v>
      </c>
      <c r="DL494" s="27">
        <v>1</v>
      </c>
      <c r="DM494">
        <v>2166116</v>
      </c>
      <c r="DN494">
        <v>2</v>
      </c>
      <c r="DP494">
        <v>4</v>
      </c>
      <c r="DS494" s="27">
        <v>0</v>
      </c>
      <c r="DU494" s="27">
        <v>1</v>
      </c>
      <c r="DV494" t="s">
        <v>9971</v>
      </c>
      <c r="DW494" s="27">
        <v>0</v>
      </c>
      <c r="DY494" s="27">
        <v>1</v>
      </c>
      <c r="DZ494" s="2" t="s">
        <v>9972</v>
      </c>
      <c r="EA494" s="27">
        <v>0</v>
      </c>
      <c r="EC494" s="27">
        <v>0</v>
      </c>
      <c r="EE494" s="27">
        <v>0</v>
      </c>
      <c r="EG494" s="27">
        <v>0</v>
      </c>
      <c r="EI494" s="27">
        <v>0.5</v>
      </c>
      <c r="EJ494" s="2" t="s">
        <v>9973</v>
      </c>
      <c r="EK494" s="27">
        <v>0.5</v>
      </c>
      <c r="EL494" s="2" t="s">
        <v>9974</v>
      </c>
      <c r="EM494">
        <v>4</v>
      </c>
      <c r="EO494" t="s">
        <v>9975</v>
      </c>
      <c r="EP494" s="27">
        <v>0</v>
      </c>
      <c r="EQ494" t="s">
        <v>242</v>
      </c>
      <c r="ER494" t="s">
        <v>242</v>
      </c>
      <c r="EU494" t="s">
        <v>242</v>
      </c>
      <c r="EV494" t="s">
        <v>242</v>
      </c>
      <c r="EX494" s="27">
        <v>0</v>
      </c>
      <c r="EY494" t="s">
        <v>242</v>
      </c>
      <c r="FA494" s="27">
        <v>0</v>
      </c>
      <c r="FB494" t="s">
        <v>242</v>
      </c>
      <c r="FD494" s="27">
        <v>0</v>
      </c>
      <c r="FE494" t="s">
        <v>242</v>
      </c>
      <c r="FG494" s="27">
        <v>0</v>
      </c>
      <c r="FH494" t="s">
        <v>242</v>
      </c>
      <c r="FJ494" t="s">
        <v>242</v>
      </c>
      <c r="FM494" s="27">
        <v>0</v>
      </c>
      <c r="FN494" t="s">
        <v>242</v>
      </c>
      <c r="FO494" t="s">
        <v>242</v>
      </c>
      <c r="FP494" t="s">
        <v>242</v>
      </c>
      <c r="FR494" s="27">
        <v>1</v>
      </c>
      <c r="FS494">
        <v>34</v>
      </c>
      <c r="FT494">
        <v>2</v>
      </c>
      <c r="FV494" s="27">
        <v>0.5</v>
      </c>
      <c r="FW494" t="s">
        <v>242</v>
      </c>
      <c r="FX494" t="s">
        <v>242</v>
      </c>
      <c r="FY494" t="s">
        <v>242</v>
      </c>
      <c r="FZ494" t="s">
        <v>242</v>
      </c>
      <c r="GA494" t="s">
        <v>242</v>
      </c>
      <c r="GB494" t="s">
        <v>242</v>
      </c>
      <c r="GC494" t="s">
        <v>242</v>
      </c>
      <c r="GD494">
        <v>1</v>
      </c>
      <c r="GE494" t="s">
        <v>9976</v>
      </c>
      <c r="GF494">
        <v>1</v>
      </c>
      <c r="GH494" t="s">
        <v>9977</v>
      </c>
      <c r="GI494" s="27">
        <v>0</v>
      </c>
      <c r="GJ494" t="s">
        <v>242</v>
      </c>
      <c r="GK494" t="s">
        <v>242</v>
      </c>
      <c r="GM494" t="s">
        <v>242</v>
      </c>
      <c r="GP494" s="27">
        <v>1</v>
      </c>
      <c r="GQ494">
        <v>58</v>
      </c>
      <c r="GR494">
        <v>29118118</v>
      </c>
      <c r="GT494">
        <v>3</v>
      </c>
      <c r="GV494" t="s">
        <v>9970</v>
      </c>
      <c r="GW494" s="27">
        <v>0</v>
      </c>
      <c r="GY494" s="27">
        <v>0</v>
      </c>
      <c r="HA494" t="s">
        <v>242</v>
      </c>
      <c r="HD494" s="27">
        <v>0</v>
      </c>
      <c r="HF494" t="s">
        <v>242</v>
      </c>
      <c r="HI494">
        <v>0.72222222199999997</v>
      </c>
      <c r="HJ494">
        <v>0</v>
      </c>
      <c r="HK494">
        <v>0</v>
      </c>
      <c r="HL494">
        <v>1</v>
      </c>
      <c r="HM494">
        <v>0.3</v>
      </c>
      <c r="HN494">
        <v>0</v>
      </c>
      <c r="HO494">
        <v>0</v>
      </c>
      <c r="HP494">
        <v>0.5</v>
      </c>
      <c r="HQ494">
        <v>0</v>
      </c>
      <c r="HR494">
        <v>1</v>
      </c>
      <c r="HS494">
        <v>0</v>
      </c>
      <c r="HT494">
        <v>0</v>
      </c>
      <c r="HU494">
        <v>1</v>
      </c>
      <c r="HV494">
        <v>0.24074074100000001</v>
      </c>
      <c r="HW494">
        <v>0.32500000000000001</v>
      </c>
      <c r="HX494">
        <v>0.3</v>
      </c>
      <c r="HY494">
        <v>0.28858024700000001</v>
      </c>
      <c r="IB494" t="s">
        <v>9966</v>
      </c>
      <c r="IC494">
        <v>181265</v>
      </c>
      <c r="ID494">
        <v>171760</v>
      </c>
      <c r="IE494">
        <v>168864</v>
      </c>
      <c r="IF494">
        <v>120741</v>
      </c>
      <c r="IG494">
        <v>181265</v>
      </c>
    </row>
    <row r="495" spans="1:241" customFormat="1" ht="14" customHeight="1" x14ac:dyDescent="0.2">
      <c r="A495">
        <v>494</v>
      </c>
      <c r="B495">
        <v>555</v>
      </c>
      <c r="C495" s="1">
        <v>45015.529861111114</v>
      </c>
      <c r="D495" s="1">
        <v>45017.960416666669</v>
      </c>
      <c r="E495">
        <v>0</v>
      </c>
      <c r="F495" t="s">
        <v>9978</v>
      </c>
      <c r="G495">
        <v>100</v>
      </c>
      <c r="H495">
        <v>210006</v>
      </c>
      <c r="I495">
        <v>1</v>
      </c>
      <c r="J495" s="1">
        <v>45017.960416666669</v>
      </c>
      <c r="K495" t="s">
        <v>9979</v>
      </c>
      <c r="L495" t="s">
        <v>242</v>
      </c>
      <c r="M495" t="s">
        <v>242</v>
      </c>
      <c r="N495" t="s">
        <v>9980</v>
      </c>
      <c r="O495" t="s">
        <v>9981</v>
      </c>
      <c r="P495">
        <v>42.0364</v>
      </c>
      <c r="Q495">
        <v>-88.323999999999998</v>
      </c>
      <c r="R495" t="s">
        <v>245</v>
      </c>
      <c r="S495" t="s">
        <v>246</v>
      </c>
      <c r="T495" t="s">
        <v>9982</v>
      </c>
      <c r="U495" s="24">
        <v>1652044</v>
      </c>
      <c r="V495" t="s">
        <v>9983</v>
      </c>
      <c r="W495" t="s">
        <v>9984</v>
      </c>
      <c r="X495">
        <v>7370</v>
      </c>
      <c r="Y495" t="s">
        <v>1487</v>
      </c>
      <c r="Z495" t="s">
        <v>4350</v>
      </c>
      <c r="AA495">
        <v>2020</v>
      </c>
      <c r="AB495">
        <v>2020</v>
      </c>
      <c r="AC495">
        <v>0</v>
      </c>
      <c r="AF495">
        <v>11</v>
      </c>
      <c r="AG495">
        <v>3</v>
      </c>
      <c r="AI495" t="s">
        <v>9985</v>
      </c>
      <c r="AJ495" s="27">
        <v>1</v>
      </c>
      <c r="AK495">
        <v>2</v>
      </c>
      <c r="AL495" s="27">
        <v>0</v>
      </c>
      <c r="AM495" s="24">
        <v>0</v>
      </c>
      <c r="AN495" s="27">
        <v>0</v>
      </c>
      <c r="AO495" s="24">
        <v>0</v>
      </c>
      <c r="AQ495">
        <v>3</v>
      </c>
      <c r="AS495" t="s">
        <v>9985</v>
      </c>
      <c r="AT495" s="44">
        <v>1</v>
      </c>
      <c r="AU495" s="24">
        <v>10</v>
      </c>
      <c r="AV495" s="21">
        <f t="shared" si="28"/>
        <v>90.909090909090907</v>
      </c>
      <c r="AW495" t="s">
        <v>242</v>
      </c>
      <c r="AZ495" s="27">
        <v>1</v>
      </c>
      <c r="BA495">
        <v>8</v>
      </c>
      <c r="BB495" s="21">
        <f t="shared" si="29"/>
        <v>72.727272727272734</v>
      </c>
      <c r="BC495">
        <v>3</v>
      </c>
      <c r="BE495" t="s">
        <v>9985</v>
      </c>
      <c r="BF495" s="27">
        <v>1</v>
      </c>
      <c r="BG495">
        <v>12.09</v>
      </c>
      <c r="BI495">
        <v>3</v>
      </c>
      <c r="BK495" t="s">
        <v>9985</v>
      </c>
      <c r="BL495" s="27">
        <v>1</v>
      </c>
      <c r="BM495">
        <v>3</v>
      </c>
      <c r="BO495" t="s">
        <v>9985</v>
      </c>
      <c r="BP495" s="27">
        <v>1</v>
      </c>
      <c r="BQ495">
        <v>3</v>
      </c>
      <c r="BR495" s="21">
        <f t="shared" si="30"/>
        <v>27.27272727272727</v>
      </c>
      <c r="BT495">
        <v>3</v>
      </c>
      <c r="BV495" t="s">
        <v>9985</v>
      </c>
      <c r="BW495" s="27">
        <v>0</v>
      </c>
      <c r="BX495" s="24" t="s">
        <v>242</v>
      </c>
      <c r="BY495" s="21" t="s">
        <v>242</v>
      </c>
      <c r="BZ495" t="s">
        <v>242</v>
      </c>
      <c r="CA495" t="s">
        <v>242</v>
      </c>
      <c r="CD495" s="27">
        <v>0</v>
      </c>
      <c r="CF495" t="s">
        <v>242</v>
      </c>
      <c r="CG495" t="s">
        <v>242</v>
      </c>
      <c r="CI495" s="27">
        <v>0</v>
      </c>
      <c r="CK495" t="s">
        <v>242</v>
      </c>
      <c r="CN495" s="27">
        <v>0</v>
      </c>
      <c r="CO495" s="27">
        <v>0</v>
      </c>
      <c r="CP495" t="s">
        <v>242</v>
      </c>
      <c r="CQ495" t="s">
        <v>242</v>
      </c>
      <c r="CR495" t="s">
        <v>242</v>
      </c>
      <c r="CU495" s="27">
        <v>0</v>
      </c>
      <c r="CW495" t="s">
        <v>242</v>
      </c>
      <c r="CZ495" s="27">
        <v>1</v>
      </c>
      <c r="DA495">
        <v>66686</v>
      </c>
      <c r="DB495">
        <v>2</v>
      </c>
      <c r="DD495" s="27">
        <v>1</v>
      </c>
      <c r="DE495">
        <v>794267</v>
      </c>
      <c r="DF495">
        <v>2</v>
      </c>
      <c r="DG495">
        <v>5116949</v>
      </c>
      <c r="DH495">
        <v>2</v>
      </c>
      <c r="DI495" t="s">
        <v>242</v>
      </c>
      <c r="DJ495" t="s">
        <v>242</v>
      </c>
      <c r="DL495" s="27">
        <v>0</v>
      </c>
      <c r="DM495" t="s">
        <v>242</v>
      </c>
      <c r="DN495" t="s">
        <v>242</v>
      </c>
      <c r="DP495">
        <v>4</v>
      </c>
      <c r="DR495" t="s">
        <v>9986</v>
      </c>
      <c r="DS495" s="27">
        <v>0</v>
      </c>
      <c r="DU495" s="27">
        <v>1</v>
      </c>
      <c r="DV495" s="2" t="s">
        <v>9987</v>
      </c>
      <c r="DW495" s="27">
        <v>0</v>
      </c>
      <c r="DY495" s="27">
        <v>1</v>
      </c>
      <c r="DZ495" s="2" t="s">
        <v>9988</v>
      </c>
      <c r="EA495" s="27">
        <v>0.5</v>
      </c>
      <c r="EB495" t="s">
        <v>9989</v>
      </c>
      <c r="EC495" s="27">
        <v>1</v>
      </c>
      <c r="ED495" s="2" t="s">
        <v>9990</v>
      </c>
      <c r="EE495" s="27">
        <v>0.5</v>
      </c>
      <c r="EF495" s="2" t="s">
        <v>9991</v>
      </c>
      <c r="EG495" s="27">
        <v>0.5</v>
      </c>
      <c r="EH495" t="s">
        <v>9992</v>
      </c>
      <c r="EI495" s="27">
        <v>0</v>
      </c>
      <c r="EK495" s="27">
        <v>0.5</v>
      </c>
      <c r="EL495" s="2" t="s">
        <v>9993</v>
      </c>
      <c r="EM495">
        <v>4</v>
      </c>
      <c r="EO495" t="s">
        <v>9986</v>
      </c>
      <c r="EP495" s="27">
        <v>0</v>
      </c>
      <c r="EQ495" t="s">
        <v>242</v>
      </c>
      <c r="ER495" t="s">
        <v>242</v>
      </c>
      <c r="EU495" t="s">
        <v>242</v>
      </c>
      <c r="EV495" t="s">
        <v>242</v>
      </c>
      <c r="EX495" s="27">
        <v>0</v>
      </c>
      <c r="EY495" t="s">
        <v>242</v>
      </c>
      <c r="FA495" s="27">
        <v>0</v>
      </c>
      <c r="FB495" t="s">
        <v>242</v>
      </c>
      <c r="FD495" s="27">
        <v>0</v>
      </c>
      <c r="FE495" t="s">
        <v>242</v>
      </c>
      <c r="FG495" s="27">
        <v>0</v>
      </c>
      <c r="FH495" t="s">
        <v>242</v>
      </c>
      <c r="FJ495" t="s">
        <v>242</v>
      </c>
      <c r="FM495" s="27">
        <v>0</v>
      </c>
      <c r="FN495" t="s">
        <v>242</v>
      </c>
      <c r="FO495" t="s">
        <v>242</v>
      </c>
      <c r="FP495" t="s">
        <v>242</v>
      </c>
      <c r="FR495" s="27">
        <v>0</v>
      </c>
      <c r="FS495" t="s">
        <v>242</v>
      </c>
      <c r="FT495" t="s">
        <v>242</v>
      </c>
      <c r="FV495" s="27">
        <v>0</v>
      </c>
      <c r="FW495" t="s">
        <v>242</v>
      </c>
      <c r="FX495" t="s">
        <v>242</v>
      </c>
      <c r="FY495" t="s">
        <v>242</v>
      </c>
      <c r="FZ495" t="s">
        <v>242</v>
      </c>
      <c r="GA495" t="s">
        <v>242</v>
      </c>
      <c r="GB495" t="s">
        <v>242</v>
      </c>
      <c r="GC495" t="s">
        <v>242</v>
      </c>
      <c r="GD495" t="s">
        <v>242</v>
      </c>
      <c r="GF495" t="s">
        <v>242</v>
      </c>
      <c r="GI495" s="27">
        <v>0</v>
      </c>
      <c r="GJ495" t="s">
        <v>242</v>
      </c>
      <c r="GK495" t="s">
        <v>242</v>
      </c>
      <c r="GM495" t="s">
        <v>242</v>
      </c>
      <c r="GP495" s="27">
        <v>1</v>
      </c>
      <c r="GQ495">
        <v>1085</v>
      </c>
      <c r="GR495">
        <v>280621552</v>
      </c>
      <c r="GT495">
        <v>3</v>
      </c>
      <c r="GV495" t="s">
        <v>9994</v>
      </c>
      <c r="GW495" s="27">
        <v>0</v>
      </c>
      <c r="GY495" s="27">
        <v>0</v>
      </c>
      <c r="HA495" t="s">
        <v>242</v>
      </c>
      <c r="HD495" s="27">
        <v>0</v>
      </c>
      <c r="HF495" t="s">
        <v>242</v>
      </c>
      <c r="HI495">
        <v>0.44444444399999999</v>
      </c>
      <c r="HJ495">
        <v>0</v>
      </c>
      <c r="HK495">
        <v>0</v>
      </c>
      <c r="HL495">
        <v>0.66666666699999999</v>
      </c>
      <c r="HM495">
        <v>0.5</v>
      </c>
      <c r="HN495">
        <v>0</v>
      </c>
      <c r="HO495">
        <v>0</v>
      </c>
      <c r="HP495">
        <v>0</v>
      </c>
      <c r="HQ495">
        <v>0</v>
      </c>
      <c r="HR495">
        <v>1</v>
      </c>
      <c r="HS495">
        <v>0</v>
      </c>
      <c r="HT495">
        <v>0</v>
      </c>
      <c r="HU495">
        <v>1</v>
      </c>
      <c r="HV495">
        <v>0.14814814800000001</v>
      </c>
      <c r="HW495">
        <v>0.29166666699999999</v>
      </c>
      <c r="HX495">
        <v>0.2</v>
      </c>
      <c r="HY495">
        <v>0.213271605</v>
      </c>
      <c r="IB495" t="s">
        <v>9982</v>
      </c>
      <c r="IC495">
        <v>161857</v>
      </c>
      <c r="ID495">
        <v>182527</v>
      </c>
      <c r="IE495">
        <v>257637</v>
      </c>
      <c r="IF495">
        <v>282836</v>
      </c>
      <c r="IG495">
        <v>161857</v>
      </c>
    </row>
    <row r="496" spans="1:241" customFormat="1" ht="14" customHeight="1" x14ac:dyDescent="0.2">
      <c r="A496">
        <v>495</v>
      </c>
      <c r="B496">
        <v>557</v>
      </c>
      <c r="C496" s="1">
        <v>45020.196527777778</v>
      </c>
      <c r="D496" s="1">
        <v>45022.589583333334</v>
      </c>
      <c r="E496">
        <v>0</v>
      </c>
      <c r="F496" t="s">
        <v>9437</v>
      </c>
      <c r="G496">
        <v>100</v>
      </c>
      <c r="H496">
        <v>206751</v>
      </c>
      <c r="I496">
        <v>1</v>
      </c>
      <c r="J496" s="1">
        <v>45022.589583333334</v>
      </c>
      <c r="K496" t="s">
        <v>9995</v>
      </c>
      <c r="L496" t="s">
        <v>242</v>
      </c>
      <c r="M496" t="s">
        <v>242</v>
      </c>
      <c r="N496" t="s">
        <v>9996</v>
      </c>
      <c r="O496" t="s">
        <v>9997</v>
      </c>
      <c r="P496">
        <v>34.073999999999998</v>
      </c>
      <c r="Q496">
        <v>-118.2611</v>
      </c>
      <c r="R496" t="s">
        <v>245</v>
      </c>
      <c r="S496" t="s">
        <v>246</v>
      </c>
      <c r="T496" t="s">
        <v>9998</v>
      </c>
      <c r="U496" s="24">
        <v>34088</v>
      </c>
      <c r="V496" t="s">
        <v>9999</v>
      </c>
      <c r="W496" t="s">
        <v>10000</v>
      </c>
      <c r="X496">
        <v>2911</v>
      </c>
      <c r="Y496" t="s">
        <v>248</v>
      </c>
      <c r="Z496" t="s">
        <v>249</v>
      </c>
      <c r="AA496">
        <v>2020</v>
      </c>
      <c r="AB496">
        <v>2020</v>
      </c>
      <c r="AC496">
        <v>0</v>
      </c>
      <c r="AF496">
        <v>10</v>
      </c>
      <c r="AG496">
        <v>3</v>
      </c>
      <c r="AI496" t="s">
        <v>10001</v>
      </c>
      <c r="AJ496" s="27">
        <v>1</v>
      </c>
      <c r="AK496">
        <v>1</v>
      </c>
      <c r="AL496" s="27">
        <v>1</v>
      </c>
      <c r="AM496">
        <v>2</v>
      </c>
      <c r="AN496" s="27">
        <v>0</v>
      </c>
      <c r="AO496" s="24">
        <v>0</v>
      </c>
      <c r="AQ496">
        <v>3</v>
      </c>
      <c r="AS496" t="s">
        <v>10001</v>
      </c>
      <c r="AT496" s="44">
        <v>1</v>
      </c>
      <c r="AU496">
        <v>9</v>
      </c>
      <c r="AV496" s="21">
        <f t="shared" si="28"/>
        <v>90</v>
      </c>
      <c r="AW496" t="s">
        <v>242</v>
      </c>
      <c r="AZ496" s="27">
        <v>1</v>
      </c>
      <c r="BA496">
        <v>9</v>
      </c>
      <c r="BB496" s="21">
        <f t="shared" si="29"/>
        <v>90</v>
      </c>
      <c r="BC496">
        <v>3</v>
      </c>
      <c r="BE496" t="s">
        <v>10001</v>
      </c>
      <c r="BF496" s="27">
        <v>1</v>
      </c>
      <c r="BG496">
        <v>5.8</v>
      </c>
      <c r="BI496">
        <v>3</v>
      </c>
      <c r="BK496" t="s">
        <v>10001</v>
      </c>
      <c r="BL496" s="27">
        <v>1</v>
      </c>
      <c r="BM496">
        <v>3</v>
      </c>
      <c r="BO496" t="s">
        <v>10001</v>
      </c>
      <c r="BP496" s="27">
        <v>1</v>
      </c>
      <c r="BQ496">
        <v>3</v>
      </c>
      <c r="BR496" s="21">
        <f t="shared" si="30"/>
        <v>30</v>
      </c>
      <c r="BT496">
        <v>3</v>
      </c>
      <c r="BV496" t="s">
        <v>10001</v>
      </c>
      <c r="BW496" s="27">
        <v>1</v>
      </c>
      <c r="BX496">
        <v>2</v>
      </c>
      <c r="BY496" s="21">
        <f t="shared" si="31"/>
        <v>20</v>
      </c>
      <c r="BZ496">
        <v>2</v>
      </c>
      <c r="CA496">
        <v>3</v>
      </c>
      <c r="CC496" t="s">
        <v>10001</v>
      </c>
      <c r="CD496" s="27">
        <v>0</v>
      </c>
      <c r="CF496" t="s">
        <v>242</v>
      </c>
      <c r="CG496" t="s">
        <v>242</v>
      </c>
      <c r="CI496" s="27">
        <v>0</v>
      </c>
      <c r="CK496" t="s">
        <v>242</v>
      </c>
      <c r="CN496" s="27">
        <v>0</v>
      </c>
      <c r="CO496" s="27">
        <v>0</v>
      </c>
      <c r="CP496" t="s">
        <v>242</v>
      </c>
      <c r="CQ496" t="s">
        <v>242</v>
      </c>
      <c r="CR496" t="s">
        <v>242</v>
      </c>
      <c r="CU496" s="27">
        <v>0</v>
      </c>
      <c r="CW496" t="s">
        <v>242</v>
      </c>
      <c r="CZ496" s="27">
        <v>0</v>
      </c>
      <c r="DA496" t="s">
        <v>242</v>
      </c>
      <c r="DB496" t="s">
        <v>242</v>
      </c>
      <c r="DD496" s="27">
        <v>0</v>
      </c>
      <c r="DE496" t="s">
        <v>242</v>
      </c>
      <c r="DF496" t="s">
        <v>242</v>
      </c>
      <c r="DH496" t="s">
        <v>242</v>
      </c>
      <c r="DI496" t="s">
        <v>242</v>
      </c>
      <c r="DJ496" t="s">
        <v>242</v>
      </c>
      <c r="DL496" s="27">
        <v>0</v>
      </c>
      <c r="DM496" t="s">
        <v>242</v>
      </c>
      <c r="DN496" t="s">
        <v>242</v>
      </c>
      <c r="DP496" t="s">
        <v>242</v>
      </c>
      <c r="DS496" s="27">
        <v>0</v>
      </c>
      <c r="DU496" s="27">
        <v>0</v>
      </c>
      <c r="DW496" s="27">
        <v>0</v>
      </c>
      <c r="DY496" s="27">
        <v>0</v>
      </c>
      <c r="EA496" s="27">
        <v>0</v>
      </c>
      <c r="EC496" s="27">
        <v>0</v>
      </c>
      <c r="EE496" s="27">
        <v>0</v>
      </c>
      <c r="EG496" s="27">
        <v>0</v>
      </c>
      <c r="EI496" s="27">
        <v>0</v>
      </c>
      <c r="EK496" s="27">
        <v>0</v>
      </c>
      <c r="EM496" t="s">
        <v>242</v>
      </c>
      <c r="EP496" s="27">
        <v>0</v>
      </c>
      <c r="EQ496" t="s">
        <v>242</v>
      </c>
      <c r="ER496" t="s">
        <v>242</v>
      </c>
      <c r="EU496" t="s">
        <v>242</v>
      </c>
      <c r="EV496" t="s">
        <v>242</v>
      </c>
      <c r="EX496" s="27">
        <v>0</v>
      </c>
      <c r="EY496" t="s">
        <v>242</v>
      </c>
      <c r="FA496" s="27">
        <v>0</v>
      </c>
      <c r="FB496" t="s">
        <v>242</v>
      </c>
      <c r="FD496" s="27">
        <v>0</v>
      </c>
      <c r="FE496" t="s">
        <v>242</v>
      </c>
      <c r="FG496" s="27">
        <v>0</v>
      </c>
      <c r="FH496" t="s">
        <v>242</v>
      </c>
      <c r="FJ496" t="s">
        <v>242</v>
      </c>
      <c r="FM496" s="27">
        <v>0</v>
      </c>
      <c r="FN496" t="s">
        <v>242</v>
      </c>
      <c r="FO496" t="s">
        <v>242</v>
      </c>
      <c r="FP496" t="s">
        <v>242</v>
      </c>
      <c r="FR496" s="27">
        <v>0</v>
      </c>
      <c r="FS496" t="s">
        <v>242</v>
      </c>
      <c r="FT496" t="s">
        <v>242</v>
      </c>
      <c r="FV496" s="27">
        <v>0</v>
      </c>
      <c r="FW496" t="s">
        <v>242</v>
      </c>
      <c r="FX496" t="s">
        <v>242</v>
      </c>
      <c r="FY496" t="s">
        <v>242</v>
      </c>
      <c r="FZ496" t="s">
        <v>242</v>
      </c>
      <c r="GA496" t="s">
        <v>242</v>
      </c>
      <c r="GB496" t="s">
        <v>242</v>
      </c>
      <c r="GC496" t="s">
        <v>242</v>
      </c>
      <c r="GD496" t="s">
        <v>242</v>
      </c>
      <c r="GF496" t="s">
        <v>242</v>
      </c>
      <c r="GI496" s="27">
        <v>0</v>
      </c>
      <c r="GJ496" t="s">
        <v>242</v>
      </c>
      <c r="GK496" t="s">
        <v>242</v>
      </c>
      <c r="GM496" t="s">
        <v>242</v>
      </c>
      <c r="GP496" s="27">
        <v>1</v>
      </c>
      <c r="GQ496">
        <v>135</v>
      </c>
      <c r="GR496">
        <v>23529292</v>
      </c>
      <c r="GT496">
        <v>3</v>
      </c>
      <c r="GV496" t="s">
        <v>10001</v>
      </c>
      <c r="GW496" s="27">
        <v>0</v>
      </c>
      <c r="GY496" s="27">
        <v>0</v>
      </c>
      <c r="HA496" t="s">
        <v>242</v>
      </c>
      <c r="HD496" s="27">
        <v>0</v>
      </c>
      <c r="HF496" t="s">
        <v>242</v>
      </c>
      <c r="HI496">
        <v>0.66666666699999999</v>
      </c>
      <c r="HJ496">
        <v>0</v>
      </c>
      <c r="HK496">
        <v>0</v>
      </c>
      <c r="HL496">
        <v>0</v>
      </c>
      <c r="HM496">
        <v>0</v>
      </c>
      <c r="HN496">
        <v>0</v>
      </c>
      <c r="HO496">
        <v>0</v>
      </c>
      <c r="HP496">
        <v>0</v>
      </c>
      <c r="HQ496">
        <v>0</v>
      </c>
      <c r="HR496">
        <v>1</v>
      </c>
      <c r="HS496">
        <v>0</v>
      </c>
      <c r="HT496">
        <v>0</v>
      </c>
      <c r="HU496">
        <v>1</v>
      </c>
      <c r="HV496">
        <v>0.222222222</v>
      </c>
      <c r="HW496">
        <v>0</v>
      </c>
      <c r="HX496">
        <v>0.2</v>
      </c>
      <c r="HY496">
        <v>0.140740741</v>
      </c>
      <c r="IB496" t="s">
        <v>9998</v>
      </c>
      <c r="IC496">
        <v>255583</v>
      </c>
      <c r="ID496">
        <v>178574</v>
      </c>
      <c r="IE496">
        <v>276692</v>
      </c>
      <c r="IF496">
        <v>398675</v>
      </c>
      <c r="IG496">
        <v>255583</v>
      </c>
    </row>
    <row r="497" spans="1:241" customFormat="1" ht="14" customHeight="1" x14ac:dyDescent="0.2">
      <c r="A497">
        <v>496</v>
      </c>
      <c r="B497">
        <v>559</v>
      </c>
      <c r="C497" s="1">
        <v>45022.55972222222</v>
      </c>
      <c r="D497" s="1">
        <v>45032.92083333333</v>
      </c>
      <c r="E497">
        <v>0</v>
      </c>
      <c r="F497" t="s">
        <v>10002</v>
      </c>
      <c r="G497">
        <v>100</v>
      </c>
      <c r="H497">
        <v>895219</v>
      </c>
      <c r="I497">
        <v>1</v>
      </c>
      <c r="J497" s="1">
        <v>45032.921527777777</v>
      </c>
      <c r="K497" t="s">
        <v>10003</v>
      </c>
      <c r="L497" t="s">
        <v>242</v>
      </c>
      <c r="M497" t="s">
        <v>242</v>
      </c>
      <c r="N497" t="s">
        <v>10004</v>
      </c>
      <c r="O497" t="s">
        <v>10005</v>
      </c>
      <c r="P497">
        <v>34.058700000000002</v>
      </c>
      <c r="Q497">
        <v>-118.27809999999999</v>
      </c>
      <c r="R497" t="s">
        <v>245</v>
      </c>
      <c r="S497" t="s">
        <v>246</v>
      </c>
      <c r="T497" t="s">
        <v>10006</v>
      </c>
      <c r="U497" s="24">
        <v>1001082</v>
      </c>
      <c r="V497" t="s">
        <v>10007</v>
      </c>
      <c r="W497" t="s">
        <v>10008</v>
      </c>
      <c r="X497">
        <v>4841</v>
      </c>
      <c r="Y497" t="s">
        <v>1487</v>
      </c>
      <c r="Z497" t="s">
        <v>10009</v>
      </c>
      <c r="AA497">
        <v>2020</v>
      </c>
      <c r="AB497">
        <v>2021</v>
      </c>
      <c r="AC497">
        <v>0</v>
      </c>
      <c r="AF497" s="24">
        <v>8</v>
      </c>
      <c r="AG497">
        <v>3</v>
      </c>
      <c r="AI497" t="s">
        <v>10010</v>
      </c>
      <c r="AJ497" s="27">
        <v>1</v>
      </c>
      <c r="AK497">
        <v>1</v>
      </c>
      <c r="AL497" s="27">
        <v>0</v>
      </c>
      <c r="AM497" s="24">
        <v>0</v>
      </c>
      <c r="AN497" s="27">
        <v>0</v>
      </c>
      <c r="AO497" s="24">
        <v>0</v>
      </c>
      <c r="AQ497">
        <v>3</v>
      </c>
      <c r="AS497" t="s">
        <v>10010</v>
      </c>
      <c r="AT497" s="44">
        <v>1</v>
      </c>
      <c r="AU497" s="24">
        <v>5</v>
      </c>
      <c r="AV497" s="21">
        <f>AU497/AF497*100</f>
        <v>62.5</v>
      </c>
      <c r="AW497" t="s">
        <v>242</v>
      </c>
      <c r="AZ497" s="44">
        <v>1</v>
      </c>
      <c r="BA497" s="24">
        <v>4</v>
      </c>
      <c r="BB497" s="21">
        <f>BA497/AF497*100</f>
        <v>50</v>
      </c>
      <c r="BC497" t="s">
        <v>242</v>
      </c>
      <c r="BF497" s="27">
        <v>1</v>
      </c>
      <c r="BG497">
        <v>16</v>
      </c>
      <c r="BI497">
        <v>3</v>
      </c>
      <c r="BK497" t="s">
        <v>10010</v>
      </c>
      <c r="BL497" s="27">
        <v>1</v>
      </c>
      <c r="BM497">
        <v>3</v>
      </c>
      <c r="BO497" t="s">
        <v>10010</v>
      </c>
      <c r="BP497" s="27">
        <v>1</v>
      </c>
      <c r="BQ497">
        <v>2</v>
      </c>
      <c r="BR497" s="21">
        <f t="shared" si="30"/>
        <v>25</v>
      </c>
      <c r="BS497" t="s">
        <v>10010</v>
      </c>
      <c r="BT497">
        <v>3</v>
      </c>
      <c r="BV497" t="s">
        <v>10010</v>
      </c>
      <c r="BW497" s="27">
        <v>0</v>
      </c>
      <c r="BX497" s="24" t="s">
        <v>242</v>
      </c>
      <c r="BY497" s="21" t="s">
        <v>242</v>
      </c>
      <c r="BZ497" t="s">
        <v>242</v>
      </c>
      <c r="CA497" t="s">
        <v>242</v>
      </c>
      <c r="CD497" s="27">
        <v>0</v>
      </c>
      <c r="CF497" t="s">
        <v>242</v>
      </c>
      <c r="CG497" t="s">
        <v>242</v>
      </c>
      <c r="CI497" s="27">
        <v>0</v>
      </c>
      <c r="CK497" t="s">
        <v>242</v>
      </c>
      <c r="CN497" s="27">
        <v>0</v>
      </c>
      <c r="CO497" s="27">
        <v>0</v>
      </c>
      <c r="CP497" t="s">
        <v>242</v>
      </c>
      <c r="CQ497" t="s">
        <v>242</v>
      </c>
      <c r="CR497" t="s">
        <v>242</v>
      </c>
      <c r="CU497" s="27">
        <v>0</v>
      </c>
      <c r="CW497" t="s">
        <v>242</v>
      </c>
      <c r="CZ497" s="27">
        <v>0</v>
      </c>
      <c r="DA497" t="s">
        <v>242</v>
      </c>
      <c r="DB497" t="s">
        <v>242</v>
      </c>
      <c r="DD497" s="27">
        <v>0</v>
      </c>
      <c r="DE497" t="s">
        <v>242</v>
      </c>
      <c r="DF497" t="s">
        <v>242</v>
      </c>
      <c r="DH497" t="s">
        <v>242</v>
      </c>
      <c r="DI497" t="s">
        <v>242</v>
      </c>
      <c r="DJ497" t="s">
        <v>242</v>
      </c>
      <c r="DL497" s="27">
        <v>0</v>
      </c>
      <c r="DM497" t="s">
        <v>242</v>
      </c>
      <c r="DN497" t="s">
        <v>242</v>
      </c>
      <c r="DP497" t="s">
        <v>242</v>
      </c>
      <c r="DS497" s="27">
        <v>0</v>
      </c>
      <c r="DU497" s="27">
        <v>0</v>
      </c>
      <c r="DW497" s="27">
        <v>0</v>
      </c>
      <c r="DY497" s="27">
        <v>0</v>
      </c>
      <c r="EA497" s="27">
        <v>0</v>
      </c>
      <c r="EC497" s="27">
        <v>0</v>
      </c>
      <c r="EE497" s="27">
        <v>0</v>
      </c>
      <c r="EG497" s="27">
        <v>0</v>
      </c>
      <c r="EI497" s="27">
        <v>0</v>
      </c>
      <c r="EK497" s="27">
        <v>0</v>
      </c>
      <c r="EM497" t="s">
        <v>242</v>
      </c>
      <c r="EP497" s="27">
        <v>0</v>
      </c>
      <c r="EQ497" t="s">
        <v>242</v>
      </c>
      <c r="ER497" t="s">
        <v>242</v>
      </c>
      <c r="EU497" t="s">
        <v>242</v>
      </c>
      <c r="EV497" t="s">
        <v>242</v>
      </c>
      <c r="EX497" s="27">
        <v>0</v>
      </c>
      <c r="EY497" t="s">
        <v>242</v>
      </c>
      <c r="FA497" s="27">
        <v>0</v>
      </c>
      <c r="FB497" t="s">
        <v>242</v>
      </c>
      <c r="FD497" s="27">
        <v>0</v>
      </c>
      <c r="FE497" t="s">
        <v>242</v>
      </c>
      <c r="FG497" s="27">
        <v>0</v>
      </c>
      <c r="FH497" t="s">
        <v>242</v>
      </c>
      <c r="FJ497" t="s">
        <v>242</v>
      </c>
      <c r="FM497" s="27">
        <v>0</v>
      </c>
      <c r="FN497" t="s">
        <v>242</v>
      </c>
      <c r="FO497" t="s">
        <v>242</v>
      </c>
      <c r="FP497" t="s">
        <v>242</v>
      </c>
      <c r="FR497" s="27">
        <v>0</v>
      </c>
      <c r="FS497" t="s">
        <v>242</v>
      </c>
      <c r="FT497" t="s">
        <v>242</v>
      </c>
      <c r="FV497" s="27">
        <v>0</v>
      </c>
      <c r="FW497" t="s">
        <v>242</v>
      </c>
      <c r="FX497" t="s">
        <v>242</v>
      </c>
      <c r="FY497" t="s">
        <v>242</v>
      </c>
      <c r="FZ497" t="s">
        <v>242</v>
      </c>
      <c r="GA497" t="s">
        <v>242</v>
      </c>
      <c r="GB497" t="s">
        <v>242</v>
      </c>
      <c r="GC497" t="s">
        <v>242</v>
      </c>
      <c r="GD497" t="s">
        <v>242</v>
      </c>
      <c r="GF497" t="s">
        <v>242</v>
      </c>
      <c r="GI497" s="27">
        <v>0</v>
      </c>
      <c r="GJ497" t="s">
        <v>242</v>
      </c>
      <c r="GK497" t="s">
        <v>242</v>
      </c>
      <c r="GM497" t="s">
        <v>242</v>
      </c>
      <c r="GP497" s="27">
        <v>1</v>
      </c>
      <c r="GQ497">
        <v>58</v>
      </c>
      <c r="GR497">
        <v>1007020</v>
      </c>
      <c r="GT497">
        <v>3</v>
      </c>
      <c r="GV497" t="s">
        <v>10010</v>
      </c>
      <c r="GW497" s="27">
        <v>0</v>
      </c>
      <c r="GY497" s="27">
        <v>0</v>
      </c>
      <c r="HA497" t="s">
        <v>242</v>
      </c>
      <c r="HD497" s="27">
        <v>0</v>
      </c>
      <c r="HF497" t="s">
        <v>242</v>
      </c>
      <c r="HI497">
        <v>0.33333333300000001</v>
      </c>
      <c r="HJ497">
        <v>0</v>
      </c>
      <c r="HK497">
        <v>0</v>
      </c>
      <c r="HL497">
        <v>0</v>
      </c>
      <c r="HM497">
        <v>0</v>
      </c>
      <c r="HN497">
        <v>0</v>
      </c>
      <c r="HO497">
        <v>0</v>
      </c>
      <c r="HP497">
        <v>0</v>
      </c>
      <c r="HQ497">
        <v>0</v>
      </c>
      <c r="HR497">
        <v>1</v>
      </c>
      <c r="HS497">
        <v>0</v>
      </c>
      <c r="HT497">
        <v>0</v>
      </c>
      <c r="HU497">
        <v>1</v>
      </c>
      <c r="HV497">
        <v>0.111111111</v>
      </c>
      <c r="HW497">
        <v>0</v>
      </c>
      <c r="HX497">
        <v>0.2</v>
      </c>
      <c r="HY497">
        <v>0.10370370399999999</v>
      </c>
      <c r="IB497" t="s">
        <v>10006</v>
      </c>
      <c r="IC497">
        <v>12807.683999999999</v>
      </c>
      <c r="ID497">
        <v>15493.434999999999</v>
      </c>
      <c r="IE497">
        <v>17881.106</v>
      </c>
      <c r="IF497">
        <v>16679.406999999999</v>
      </c>
      <c r="IG497">
        <v>12807.683999999999</v>
      </c>
    </row>
    <row r="498" spans="1:241" customFormat="1" ht="14" customHeight="1" x14ac:dyDescent="0.2">
      <c r="A498">
        <v>497</v>
      </c>
      <c r="B498">
        <v>560</v>
      </c>
      <c r="C498" s="1">
        <v>45022.563888888886</v>
      </c>
      <c r="D498" s="1">
        <v>45032.959722222222</v>
      </c>
      <c r="E498">
        <v>0</v>
      </c>
      <c r="F498" t="s">
        <v>10002</v>
      </c>
      <c r="G498">
        <v>100</v>
      </c>
      <c r="H498">
        <v>898202</v>
      </c>
      <c r="I498">
        <v>1</v>
      </c>
      <c r="J498" s="1">
        <v>45032.959722222222</v>
      </c>
      <c r="K498" t="s">
        <v>10011</v>
      </c>
      <c r="L498" t="s">
        <v>242</v>
      </c>
      <c r="M498" t="s">
        <v>242</v>
      </c>
      <c r="N498" t="s">
        <v>10012</v>
      </c>
      <c r="O498" t="s">
        <v>10013</v>
      </c>
      <c r="P498">
        <v>34.058700000000002</v>
      </c>
      <c r="Q498">
        <v>-118.27809999999999</v>
      </c>
      <c r="R498" t="s">
        <v>245</v>
      </c>
      <c r="S498" t="s">
        <v>246</v>
      </c>
      <c r="T498" t="s">
        <v>10014</v>
      </c>
      <c r="V498" t="s">
        <v>10015</v>
      </c>
      <c r="W498" t="s">
        <v>10016</v>
      </c>
      <c r="X498">
        <v>4991</v>
      </c>
      <c r="Y498" t="s">
        <v>490</v>
      </c>
      <c r="Z498" t="s">
        <v>10017</v>
      </c>
      <c r="AA498">
        <v>2020</v>
      </c>
      <c r="AC498">
        <v>0</v>
      </c>
      <c r="AF498">
        <v>10</v>
      </c>
      <c r="AG498">
        <v>3</v>
      </c>
      <c r="AI498" t="s">
        <v>10018</v>
      </c>
      <c r="AJ498" s="27">
        <v>1</v>
      </c>
      <c r="AK498">
        <v>2</v>
      </c>
      <c r="AL498" s="27">
        <v>0</v>
      </c>
      <c r="AM498" s="24">
        <v>0</v>
      </c>
      <c r="AN498" s="27">
        <v>1</v>
      </c>
      <c r="AO498">
        <v>1</v>
      </c>
      <c r="AQ498">
        <v>3</v>
      </c>
      <c r="AS498" t="s">
        <v>10018</v>
      </c>
      <c r="AT498" s="27">
        <v>1</v>
      </c>
      <c r="AU498">
        <v>1</v>
      </c>
      <c r="AV498" s="21">
        <f t="shared" si="28"/>
        <v>10</v>
      </c>
      <c r="AW498">
        <v>3</v>
      </c>
      <c r="AY498" t="s">
        <v>10018</v>
      </c>
      <c r="AZ498" s="27">
        <v>1</v>
      </c>
      <c r="BA498">
        <v>9</v>
      </c>
      <c r="BB498" s="21">
        <f t="shared" si="29"/>
        <v>90</v>
      </c>
      <c r="BC498">
        <v>3</v>
      </c>
      <c r="BE498" t="s">
        <v>10018</v>
      </c>
      <c r="BF498" s="27">
        <v>1</v>
      </c>
      <c r="BG498">
        <v>3.7</v>
      </c>
      <c r="BI498">
        <v>3</v>
      </c>
      <c r="BK498" t="s">
        <v>10018</v>
      </c>
      <c r="BL498" s="27">
        <v>1</v>
      </c>
      <c r="BM498">
        <v>3</v>
      </c>
      <c r="BO498" t="s">
        <v>10018</v>
      </c>
      <c r="BP498" s="27">
        <v>1</v>
      </c>
      <c r="BQ498">
        <v>3</v>
      </c>
      <c r="BR498" s="21">
        <f t="shared" si="30"/>
        <v>30</v>
      </c>
      <c r="BT498">
        <v>3</v>
      </c>
      <c r="BV498" t="s">
        <v>10018</v>
      </c>
      <c r="BW498" s="27">
        <v>0</v>
      </c>
      <c r="BX498" s="24" t="s">
        <v>242</v>
      </c>
      <c r="BY498" s="21" t="s">
        <v>242</v>
      </c>
      <c r="BZ498" t="s">
        <v>242</v>
      </c>
      <c r="CA498" t="s">
        <v>242</v>
      </c>
      <c r="CD498" s="27">
        <v>0</v>
      </c>
      <c r="CF498" t="s">
        <v>242</v>
      </c>
      <c r="CG498" t="s">
        <v>242</v>
      </c>
      <c r="CI498" s="27">
        <v>0</v>
      </c>
      <c r="CK498" t="s">
        <v>242</v>
      </c>
      <c r="CN498" s="27">
        <v>0</v>
      </c>
      <c r="CO498" s="27">
        <v>0</v>
      </c>
      <c r="CP498" t="s">
        <v>242</v>
      </c>
      <c r="CQ498" t="s">
        <v>242</v>
      </c>
      <c r="CR498" t="s">
        <v>242</v>
      </c>
      <c r="CU498" s="27">
        <v>0</v>
      </c>
      <c r="CW498" t="s">
        <v>242</v>
      </c>
      <c r="CZ498" s="27">
        <v>1</v>
      </c>
      <c r="DA498">
        <v>43486972</v>
      </c>
      <c r="DB498">
        <v>2</v>
      </c>
      <c r="DD498" s="27">
        <v>1</v>
      </c>
      <c r="DE498">
        <v>44823</v>
      </c>
      <c r="DF498">
        <v>2</v>
      </c>
      <c r="DG498">
        <v>43491</v>
      </c>
      <c r="DH498">
        <v>2</v>
      </c>
      <c r="DI498">
        <v>210938</v>
      </c>
      <c r="DJ498">
        <v>2</v>
      </c>
      <c r="DL498" s="27">
        <v>1</v>
      </c>
      <c r="DM498">
        <v>7269666</v>
      </c>
      <c r="DN498">
        <v>2</v>
      </c>
      <c r="DP498">
        <v>1</v>
      </c>
      <c r="DR498" t="s">
        <v>10019</v>
      </c>
      <c r="DS498" s="27">
        <v>0</v>
      </c>
      <c r="DU498" s="27">
        <v>0.5</v>
      </c>
      <c r="DV498" s="2" t="s">
        <v>10020</v>
      </c>
      <c r="DW498" s="27">
        <v>0</v>
      </c>
      <c r="DY498" s="27">
        <v>0</v>
      </c>
      <c r="EA498" s="27">
        <v>0</v>
      </c>
      <c r="EC498" s="27">
        <v>0</v>
      </c>
      <c r="EE498" s="27">
        <v>0</v>
      </c>
      <c r="EG498" s="27">
        <v>0</v>
      </c>
      <c r="EI498" s="27">
        <v>0</v>
      </c>
      <c r="EK498" s="27">
        <v>0.5</v>
      </c>
      <c r="EL498" s="2" t="s">
        <v>10021</v>
      </c>
      <c r="EM498">
        <v>1</v>
      </c>
      <c r="EO498" t="s">
        <v>10019</v>
      </c>
      <c r="EP498" s="27">
        <v>0</v>
      </c>
      <c r="EQ498" t="s">
        <v>242</v>
      </c>
      <c r="ER498" t="s">
        <v>242</v>
      </c>
      <c r="EU498" t="s">
        <v>242</v>
      </c>
      <c r="EV498" t="s">
        <v>242</v>
      </c>
      <c r="EX498" s="27">
        <v>1</v>
      </c>
      <c r="EY498">
        <v>4309209</v>
      </c>
      <c r="EZ498" t="s">
        <v>10022</v>
      </c>
      <c r="FA498" s="27">
        <v>0</v>
      </c>
      <c r="FB498" t="s">
        <v>242</v>
      </c>
      <c r="FD498" s="27">
        <v>1</v>
      </c>
      <c r="FE498">
        <v>99099</v>
      </c>
      <c r="FF498" t="s">
        <v>10023</v>
      </c>
      <c r="FG498" s="27">
        <v>0</v>
      </c>
      <c r="FH498" t="s">
        <v>242</v>
      </c>
      <c r="FJ498">
        <v>1</v>
      </c>
      <c r="FL498" t="s">
        <v>10019</v>
      </c>
      <c r="FM498" s="27">
        <v>1</v>
      </c>
      <c r="FN498">
        <v>14</v>
      </c>
      <c r="FO498">
        <v>57</v>
      </c>
      <c r="FP498">
        <v>29</v>
      </c>
      <c r="FR498" s="27">
        <v>0</v>
      </c>
      <c r="FS498" t="s">
        <v>242</v>
      </c>
      <c r="FT498" t="s">
        <v>242</v>
      </c>
      <c r="FV498" s="27">
        <v>1</v>
      </c>
      <c r="FW498">
        <v>9</v>
      </c>
      <c r="FX498">
        <v>5</v>
      </c>
      <c r="FY498">
        <v>75</v>
      </c>
      <c r="FZ498">
        <v>4</v>
      </c>
      <c r="GA498">
        <v>7</v>
      </c>
      <c r="GB498">
        <v>0.3</v>
      </c>
      <c r="GC498" t="s">
        <v>242</v>
      </c>
      <c r="GD498">
        <v>1</v>
      </c>
      <c r="GF498">
        <v>1</v>
      </c>
      <c r="GH498" t="s">
        <v>10019</v>
      </c>
      <c r="GI498" s="27">
        <v>0</v>
      </c>
      <c r="GJ498" t="s">
        <v>242</v>
      </c>
      <c r="GK498" t="s">
        <v>242</v>
      </c>
      <c r="GM498" t="s">
        <v>242</v>
      </c>
      <c r="GP498" s="27">
        <v>1</v>
      </c>
      <c r="GQ498">
        <v>175</v>
      </c>
      <c r="GR498">
        <v>10827886</v>
      </c>
      <c r="GT498">
        <v>3</v>
      </c>
      <c r="GV498" t="s">
        <v>10024</v>
      </c>
      <c r="GW498" s="27">
        <v>0</v>
      </c>
      <c r="GY498" s="27">
        <v>0</v>
      </c>
      <c r="HA498" t="s">
        <v>242</v>
      </c>
      <c r="HD498" s="27">
        <v>0.5</v>
      </c>
      <c r="HE498" s="2" t="s">
        <v>10025</v>
      </c>
      <c r="HF498">
        <v>1</v>
      </c>
      <c r="HH498" t="s">
        <v>10019</v>
      </c>
      <c r="HI498">
        <v>0.66666666699999999</v>
      </c>
      <c r="HJ498">
        <v>0</v>
      </c>
      <c r="HK498">
        <v>0</v>
      </c>
      <c r="HL498">
        <v>1</v>
      </c>
      <c r="HM498">
        <v>0.1</v>
      </c>
      <c r="HN498">
        <v>0</v>
      </c>
      <c r="HO498">
        <v>0.5</v>
      </c>
      <c r="HP498">
        <v>0.66666666699999999</v>
      </c>
      <c r="HQ498">
        <v>0</v>
      </c>
      <c r="HR498">
        <v>1</v>
      </c>
      <c r="HS498">
        <v>0</v>
      </c>
      <c r="HT498">
        <v>0.5</v>
      </c>
      <c r="HU498">
        <v>1</v>
      </c>
      <c r="HV498">
        <v>0.222222222</v>
      </c>
      <c r="HW498">
        <v>0.4</v>
      </c>
      <c r="HX498">
        <v>0.43333333299999999</v>
      </c>
      <c r="HY498">
        <v>0.35185185200000002</v>
      </c>
      <c r="HZ498" t="s">
        <v>10026</v>
      </c>
      <c r="IA498" t="s">
        <v>266</v>
      </c>
      <c r="IB498" t="s">
        <v>10014</v>
      </c>
      <c r="IC498">
        <v>10189</v>
      </c>
      <c r="ID498">
        <v>9660</v>
      </c>
      <c r="IE498">
        <v>11141</v>
      </c>
      <c r="IF498">
        <v>12617</v>
      </c>
      <c r="IG498">
        <v>10189</v>
      </c>
    </row>
    <row r="499" spans="1:241" customFormat="1" ht="14" customHeight="1" x14ac:dyDescent="0.2">
      <c r="A499">
        <v>498</v>
      </c>
      <c r="B499">
        <v>561</v>
      </c>
      <c r="C499" s="1">
        <v>44942.572916666664</v>
      </c>
      <c r="D499" s="1">
        <v>45033.054861111108</v>
      </c>
      <c r="E499">
        <v>0</v>
      </c>
      <c r="F499" t="s">
        <v>10002</v>
      </c>
      <c r="G499">
        <v>100</v>
      </c>
      <c r="H499">
        <v>7814070</v>
      </c>
      <c r="I499">
        <v>1</v>
      </c>
      <c r="J499" s="1">
        <v>45033.054861111108</v>
      </c>
      <c r="K499" t="s">
        <v>10027</v>
      </c>
      <c r="L499" t="s">
        <v>242</v>
      </c>
      <c r="M499" t="s">
        <v>242</v>
      </c>
      <c r="N499" t="s">
        <v>10028</v>
      </c>
      <c r="O499" t="s">
        <v>10029</v>
      </c>
      <c r="P499">
        <v>34.058700000000002</v>
      </c>
      <c r="Q499">
        <v>-118.27809999999999</v>
      </c>
      <c r="R499" t="s">
        <v>245</v>
      </c>
      <c r="S499" t="s">
        <v>246</v>
      </c>
      <c r="T499" t="s">
        <v>10030</v>
      </c>
      <c r="U499" s="24">
        <v>1000697</v>
      </c>
      <c r="V499" t="s">
        <v>10031</v>
      </c>
      <c r="W499">
        <v>941848103</v>
      </c>
      <c r="X499">
        <v>3826</v>
      </c>
      <c r="Y499" t="s">
        <v>350</v>
      </c>
      <c r="Z499" t="s">
        <v>1032</v>
      </c>
      <c r="AA499">
        <v>2022</v>
      </c>
      <c r="AB499">
        <v>2022</v>
      </c>
      <c r="AC499">
        <v>0</v>
      </c>
      <c r="AF499">
        <v>8</v>
      </c>
      <c r="AG499">
        <v>3</v>
      </c>
      <c r="AI499" t="s">
        <v>10032</v>
      </c>
      <c r="AJ499" s="27">
        <v>0</v>
      </c>
      <c r="AK499" s="24">
        <v>0</v>
      </c>
      <c r="AL499" s="27">
        <v>0</v>
      </c>
      <c r="AM499" s="24">
        <v>0</v>
      </c>
      <c r="AN499" s="27">
        <v>0</v>
      </c>
      <c r="AO499" s="24">
        <v>0</v>
      </c>
      <c r="AP499" t="s">
        <v>10033</v>
      </c>
      <c r="AQ499" t="s">
        <v>242</v>
      </c>
      <c r="AT499" s="44">
        <v>1</v>
      </c>
      <c r="AU499" s="24">
        <v>7</v>
      </c>
      <c r="AV499" s="21">
        <f t="shared" si="28"/>
        <v>87.5</v>
      </c>
      <c r="AW499" t="s">
        <v>242</v>
      </c>
      <c r="AZ499" s="27">
        <v>1</v>
      </c>
      <c r="BA499" s="24">
        <v>7</v>
      </c>
      <c r="BB499" s="21">
        <f t="shared" si="29"/>
        <v>87.5</v>
      </c>
      <c r="BC499">
        <v>3</v>
      </c>
      <c r="BE499" t="s">
        <v>10032</v>
      </c>
      <c r="BF499" s="27">
        <v>1</v>
      </c>
      <c r="BG499">
        <v>10.6</v>
      </c>
      <c r="BI499">
        <v>3</v>
      </c>
      <c r="BK499" t="s">
        <v>10032</v>
      </c>
      <c r="BL499" s="27">
        <v>1</v>
      </c>
      <c r="BM499">
        <v>3</v>
      </c>
      <c r="BO499" t="s">
        <v>10032</v>
      </c>
      <c r="BP499" s="27">
        <v>1</v>
      </c>
      <c r="BQ499">
        <v>2</v>
      </c>
      <c r="BR499" s="21">
        <f t="shared" si="30"/>
        <v>25</v>
      </c>
      <c r="BT499">
        <v>3</v>
      </c>
      <c r="BV499" t="s">
        <v>10032</v>
      </c>
      <c r="BW499" s="27">
        <v>0.5</v>
      </c>
      <c r="BX499">
        <v>3</v>
      </c>
      <c r="BY499" s="21">
        <f t="shared" si="31"/>
        <v>37.5</v>
      </c>
      <c r="BZ499">
        <v>2</v>
      </c>
      <c r="CA499">
        <v>3</v>
      </c>
      <c r="CC499" t="s">
        <v>10032</v>
      </c>
      <c r="CD499" s="27">
        <v>0</v>
      </c>
      <c r="CF499" t="s">
        <v>242</v>
      </c>
      <c r="CG499" t="s">
        <v>242</v>
      </c>
      <c r="CI499" s="27">
        <v>1</v>
      </c>
      <c r="CJ499" s="2" t="s">
        <v>10034</v>
      </c>
      <c r="CK499">
        <v>5</v>
      </c>
      <c r="CL499" t="s">
        <v>7653</v>
      </c>
      <c r="CM499" t="s">
        <v>10035</v>
      </c>
      <c r="CN499" s="27">
        <v>0</v>
      </c>
      <c r="CO499" s="27">
        <v>0</v>
      </c>
      <c r="CP499" t="s">
        <v>242</v>
      </c>
      <c r="CQ499" t="s">
        <v>242</v>
      </c>
      <c r="CR499" t="s">
        <v>242</v>
      </c>
      <c r="CU499" s="27">
        <v>0.5</v>
      </c>
      <c r="CV499" s="2" t="s">
        <v>10036</v>
      </c>
      <c r="CW499">
        <v>5</v>
      </c>
      <c r="CX499" t="s">
        <v>8536</v>
      </c>
      <c r="CY499" t="s">
        <v>10035</v>
      </c>
      <c r="CZ499" s="27">
        <v>1</v>
      </c>
      <c r="DA499">
        <v>13500</v>
      </c>
      <c r="DB499">
        <v>2</v>
      </c>
      <c r="DC499" t="s">
        <v>10037</v>
      </c>
      <c r="DD499" s="27">
        <v>1</v>
      </c>
      <c r="DE499">
        <v>7500</v>
      </c>
      <c r="DF499">
        <v>2</v>
      </c>
      <c r="DH499" t="s">
        <v>242</v>
      </c>
      <c r="DI499" t="s">
        <v>242</v>
      </c>
      <c r="DJ499" t="s">
        <v>242</v>
      </c>
      <c r="DL499" s="27">
        <v>1</v>
      </c>
      <c r="DM499">
        <v>78080</v>
      </c>
      <c r="DN499">
        <v>2</v>
      </c>
      <c r="DP499">
        <v>5</v>
      </c>
      <c r="DQ499" t="s">
        <v>8536</v>
      </c>
      <c r="DR499" t="s">
        <v>10035</v>
      </c>
      <c r="DS499" s="27">
        <v>0</v>
      </c>
      <c r="DU499" s="27">
        <v>0</v>
      </c>
      <c r="DW499" s="27">
        <v>0</v>
      </c>
      <c r="DY499" s="27">
        <v>0</v>
      </c>
      <c r="EA499" s="27">
        <v>0</v>
      </c>
      <c r="EC499" s="27">
        <v>0</v>
      </c>
      <c r="EE499" s="27">
        <v>0</v>
      </c>
      <c r="EG499" s="27">
        <v>0</v>
      </c>
      <c r="EI499" s="27">
        <v>0</v>
      </c>
      <c r="EK499" s="27">
        <v>0</v>
      </c>
      <c r="EM499" t="s">
        <v>242</v>
      </c>
      <c r="EP499" s="27">
        <v>0</v>
      </c>
      <c r="EQ499" t="s">
        <v>242</v>
      </c>
      <c r="ER499" t="s">
        <v>242</v>
      </c>
      <c r="EU499" t="s">
        <v>242</v>
      </c>
      <c r="EV499" t="s">
        <v>242</v>
      </c>
      <c r="EX499" s="27">
        <v>1</v>
      </c>
      <c r="EY499">
        <v>65.69</v>
      </c>
      <c r="EZ499" t="s">
        <v>8554</v>
      </c>
      <c r="FA499" s="27">
        <v>0</v>
      </c>
      <c r="FB499" t="s">
        <v>242</v>
      </c>
      <c r="FD499" s="27">
        <v>0</v>
      </c>
      <c r="FE499" t="s">
        <v>242</v>
      </c>
      <c r="FG499" s="27">
        <v>0</v>
      </c>
      <c r="FH499" t="s">
        <v>242</v>
      </c>
      <c r="FJ499">
        <v>5</v>
      </c>
      <c r="FK499" t="s">
        <v>8536</v>
      </c>
      <c r="FL499" t="s">
        <v>10035</v>
      </c>
      <c r="FM499" s="27">
        <v>1</v>
      </c>
      <c r="FN499">
        <v>10</v>
      </c>
      <c r="FO499" t="s">
        <v>242</v>
      </c>
      <c r="FP499">
        <v>29</v>
      </c>
      <c r="FQ499" t="s">
        <v>10038</v>
      </c>
      <c r="FR499" s="27">
        <v>0</v>
      </c>
      <c r="FS499" t="s">
        <v>242</v>
      </c>
      <c r="FT499" t="s">
        <v>242</v>
      </c>
      <c r="FV499" s="27">
        <v>1</v>
      </c>
      <c r="FW499">
        <v>3</v>
      </c>
      <c r="FX499">
        <v>6</v>
      </c>
      <c r="FY499">
        <v>77</v>
      </c>
      <c r="FZ499">
        <v>11</v>
      </c>
      <c r="GA499" t="s">
        <v>242</v>
      </c>
      <c r="GB499" t="s">
        <v>242</v>
      </c>
      <c r="GC499">
        <v>1</v>
      </c>
      <c r="GD499">
        <v>1</v>
      </c>
      <c r="GE499" t="s">
        <v>10039</v>
      </c>
      <c r="GF499">
        <v>5</v>
      </c>
      <c r="GG499" t="s">
        <v>8536</v>
      </c>
      <c r="GH499" t="s">
        <v>10035</v>
      </c>
      <c r="GI499" s="27">
        <v>0</v>
      </c>
      <c r="GJ499" t="s">
        <v>242</v>
      </c>
      <c r="GK499" t="s">
        <v>242</v>
      </c>
      <c r="GM499" t="s">
        <v>242</v>
      </c>
      <c r="GP499" s="27">
        <v>1</v>
      </c>
      <c r="GQ499" t="s">
        <v>10040</v>
      </c>
      <c r="GR499" t="s">
        <v>10041</v>
      </c>
      <c r="GT499">
        <v>3</v>
      </c>
      <c r="GV499" t="s">
        <v>10042</v>
      </c>
      <c r="GW499" s="27">
        <v>0.5</v>
      </c>
      <c r="GX499" s="2" t="s">
        <v>10043</v>
      </c>
      <c r="GY499" s="27">
        <v>0</v>
      </c>
      <c r="HA499">
        <v>5</v>
      </c>
      <c r="HB499" t="s">
        <v>8536</v>
      </c>
      <c r="HC499" t="s">
        <v>10035</v>
      </c>
      <c r="HD499" s="27">
        <v>0</v>
      </c>
      <c r="HF499" t="s">
        <v>242</v>
      </c>
      <c r="HI499">
        <v>0.5</v>
      </c>
      <c r="HJ499">
        <v>1</v>
      </c>
      <c r="HK499">
        <v>0.25</v>
      </c>
      <c r="HL499">
        <v>1</v>
      </c>
      <c r="HM499">
        <v>0</v>
      </c>
      <c r="HN499">
        <v>0</v>
      </c>
      <c r="HO499">
        <v>0.25</v>
      </c>
      <c r="HP499">
        <v>0.66666666699999999</v>
      </c>
      <c r="HQ499">
        <v>0</v>
      </c>
      <c r="HR499">
        <v>1</v>
      </c>
      <c r="HS499">
        <v>0.25</v>
      </c>
      <c r="HT499">
        <v>0</v>
      </c>
      <c r="HU499">
        <v>1</v>
      </c>
      <c r="HV499">
        <v>0.58333333300000001</v>
      </c>
      <c r="HW499">
        <v>0.3125</v>
      </c>
      <c r="HX499">
        <v>0.383333333</v>
      </c>
      <c r="HY499">
        <v>0.42638888899999999</v>
      </c>
      <c r="IB499" t="s">
        <v>10030</v>
      </c>
      <c r="IC499">
        <v>2406.596</v>
      </c>
      <c r="ID499">
        <v>2365.3649999999998</v>
      </c>
      <c r="IE499">
        <v>2785.8739999999998</v>
      </c>
      <c r="IF499">
        <v>2971.9560000000001</v>
      </c>
      <c r="IG499">
        <v>2406.596</v>
      </c>
    </row>
    <row r="500" spans="1:241" customFormat="1" ht="14" customHeight="1" x14ac:dyDescent="0.2">
      <c r="A500">
        <v>499</v>
      </c>
      <c r="B500">
        <v>562</v>
      </c>
      <c r="C500" s="1">
        <v>44991.683333333334</v>
      </c>
      <c r="D500" s="1">
        <v>45038.69027777778</v>
      </c>
      <c r="E500">
        <v>0</v>
      </c>
      <c r="F500" t="s">
        <v>10044</v>
      </c>
      <c r="G500">
        <v>100</v>
      </c>
      <c r="H500">
        <v>4057757</v>
      </c>
      <c r="I500">
        <v>1</v>
      </c>
      <c r="J500" s="1">
        <v>45038.69027777778</v>
      </c>
      <c r="K500" t="s">
        <v>10045</v>
      </c>
      <c r="L500" t="s">
        <v>242</v>
      </c>
      <c r="M500" t="s">
        <v>242</v>
      </c>
      <c r="N500" t="s">
        <v>10046</v>
      </c>
      <c r="O500" t="s">
        <v>10047</v>
      </c>
      <c r="P500">
        <v>34.11</v>
      </c>
      <c r="Q500">
        <v>-118.2607</v>
      </c>
      <c r="R500" t="s">
        <v>245</v>
      </c>
      <c r="S500" t="s">
        <v>246</v>
      </c>
      <c r="T500" t="s">
        <v>10048</v>
      </c>
      <c r="V500" t="s">
        <v>10049</v>
      </c>
      <c r="W500">
        <v>126650100</v>
      </c>
      <c r="X500">
        <v>5912</v>
      </c>
      <c r="Y500" t="s">
        <v>350</v>
      </c>
      <c r="Z500" t="s">
        <v>351</v>
      </c>
      <c r="AA500">
        <v>2020</v>
      </c>
      <c r="AC500">
        <v>1</v>
      </c>
      <c r="AD500">
        <v>4</v>
      </c>
      <c r="AF500">
        <v>13</v>
      </c>
      <c r="AG500">
        <v>3</v>
      </c>
      <c r="AI500" t="s">
        <v>10050</v>
      </c>
      <c r="AJ500" s="27">
        <v>1</v>
      </c>
      <c r="AK500">
        <v>10</v>
      </c>
      <c r="AL500" s="27">
        <v>0</v>
      </c>
      <c r="AM500" s="24">
        <v>0</v>
      </c>
      <c r="AN500" s="27">
        <v>0</v>
      </c>
      <c r="AO500" s="24">
        <v>0</v>
      </c>
      <c r="AP500" t="s">
        <v>10051</v>
      </c>
      <c r="AQ500">
        <v>3</v>
      </c>
      <c r="AS500" t="s">
        <v>10050</v>
      </c>
      <c r="AT500" s="27">
        <v>1</v>
      </c>
      <c r="AU500">
        <v>12</v>
      </c>
      <c r="AV500" s="21">
        <f t="shared" si="28"/>
        <v>92.307692307692307</v>
      </c>
      <c r="AW500">
        <v>3</v>
      </c>
      <c r="AY500" t="s">
        <v>10050</v>
      </c>
      <c r="AZ500" s="27">
        <v>1</v>
      </c>
      <c r="BA500">
        <v>12</v>
      </c>
      <c r="BB500" s="21">
        <f t="shared" si="29"/>
        <v>92.307692307692307</v>
      </c>
      <c r="BC500">
        <v>3</v>
      </c>
      <c r="BE500" t="s">
        <v>10050</v>
      </c>
      <c r="BF500" s="27">
        <v>1</v>
      </c>
      <c r="BG500">
        <v>7.1</v>
      </c>
      <c r="BI500">
        <v>3</v>
      </c>
      <c r="BK500" t="s">
        <v>10050</v>
      </c>
      <c r="BL500" s="27">
        <v>1</v>
      </c>
      <c r="BM500">
        <v>3</v>
      </c>
      <c r="BO500" t="s">
        <v>10050</v>
      </c>
      <c r="BP500" s="27">
        <v>1</v>
      </c>
      <c r="BQ500">
        <v>4</v>
      </c>
      <c r="BR500" s="21">
        <f t="shared" si="30"/>
        <v>30.76923076923077</v>
      </c>
      <c r="BT500">
        <v>3</v>
      </c>
      <c r="BV500" t="s">
        <v>10050</v>
      </c>
      <c r="BW500" s="27">
        <v>1</v>
      </c>
      <c r="BX500">
        <v>4</v>
      </c>
      <c r="BY500" s="21">
        <f t="shared" si="31"/>
        <v>30.76923076923077</v>
      </c>
      <c r="BZ500">
        <v>2</v>
      </c>
      <c r="CA500">
        <v>3</v>
      </c>
      <c r="CC500" t="s">
        <v>10050</v>
      </c>
      <c r="CD500" s="27">
        <v>0</v>
      </c>
      <c r="CF500" t="s">
        <v>242</v>
      </c>
      <c r="CG500" t="s">
        <v>242</v>
      </c>
      <c r="CI500" s="27">
        <v>1</v>
      </c>
      <c r="CJ500" s="2" t="s">
        <v>10052</v>
      </c>
      <c r="CK500">
        <v>3</v>
      </c>
      <c r="CM500" t="s">
        <v>10053</v>
      </c>
      <c r="CN500" s="27">
        <v>1</v>
      </c>
      <c r="CO500" s="27">
        <v>0</v>
      </c>
      <c r="CP500" t="s">
        <v>242</v>
      </c>
      <c r="CQ500" t="s">
        <v>242</v>
      </c>
      <c r="CR500" t="s">
        <v>242</v>
      </c>
      <c r="CU500" s="27">
        <v>0</v>
      </c>
      <c r="CW500" t="s">
        <v>242</v>
      </c>
      <c r="CZ500" s="27">
        <v>1</v>
      </c>
      <c r="DA500">
        <v>165384</v>
      </c>
      <c r="DB500">
        <v>2</v>
      </c>
      <c r="DD500" s="27">
        <v>1</v>
      </c>
      <c r="DE500">
        <v>977380</v>
      </c>
      <c r="DF500">
        <v>2</v>
      </c>
      <c r="DG500" s="5">
        <v>898028</v>
      </c>
      <c r="DH500">
        <v>2</v>
      </c>
      <c r="DI500" t="s">
        <v>242</v>
      </c>
      <c r="DJ500" t="s">
        <v>242</v>
      </c>
      <c r="DL500" s="27">
        <v>1</v>
      </c>
      <c r="DM500">
        <v>29757928</v>
      </c>
      <c r="DN500">
        <v>2</v>
      </c>
      <c r="DP500">
        <v>5</v>
      </c>
      <c r="DQ500" t="s">
        <v>10054</v>
      </c>
      <c r="DR500" t="s">
        <v>10055</v>
      </c>
      <c r="DS500" s="27">
        <v>1</v>
      </c>
      <c r="DT500" s="2" t="s">
        <v>10056</v>
      </c>
      <c r="DU500" s="27">
        <v>1</v>
      </c>
      <c r="DV500" s="2" t="s">
        <v>10057</v>
      </c>
      <c r="DW500" s="27">
        <v>0.5</v>
      </c>
      <c r="DX500" t="s">
        <v>10058</v>
      </c>
      <c r="DY500" s="27">
        <v>0</v>
      </c>
      <c r="EA500" s="27">
        <v>0</v>
      </c>
      <c r="EC500" s="27">
        <v>0.5</v>
      </c>
      <c r="ED500" s="2" t="s">
        <v>10059</v>
      </c>
      <c r="EE500" s="27">
        <v>1</v>
      </c>
      <c r="EF500" t="s">
        <v>10060</v>
      </c>
      <c r="EG500" s="27">
        <v>0</v>
      </c>
      <c r="EI500" s="27">
        <v>1</v>
      </c>
      <c r="EJ500" t="s">
        <v>10061</v>
      </c>
      <c r="EK500" s="27">
        <v>1</v>
      </c>
      <c r="EL500" t="s">
        <v>10062</v>
      </c>
      <c r="EM500">
        <v>1</v>
      </c>
      <c r="EO500" t="s">
        <v>10063</v>
      </c>
      <c r="EP500" s="27">
        <v>0</v>
      </c>
      <c r="EQ500" t="s">
        <v>242</v>
      </c>
      <c r="ER500" t="s">
        <v>242</v>
      </c>
      <c r="EU500" t="s">
        <v>242</v>
      </c>
      <c r="EV500" t="s">
        <v>242</v>
      </c>
      <c r="EX500" s="27">
        <v>0</v>
      </c>
      <c r="EY500" t="s">
        <v>242</v>
      </c>
      <c r="FA500" s="27">
        <v>0</v>
      </c>
      <c r="FB500" t="s">
        <v>242</v>
      </c>
      <c r="FD500" s="27">
        <v>1</v>
      </c>
      <c r="FE500">
        <v>5612</v>
      </c>
      <c r="FG500" s="27">
        <v>0</v>
      </c>
      <c r="FH500" t="s">
        <v>242</v>
      </c>
      <c r="FJ500">
        <v>1</v>
      </c>
      <c r="FL500" t="s">
        <v>10063</v>
      </c>
      <c r="FM500" s="27">
        <v>1</v>
      </c>
      <c r="FN500" t="s">
        <v>242</v>
      </c>
      <c r="FO500" t="s">
        <v>242</v>
      </c>
      <c r="FP500" t="s">
        <v>242</v>
      </c>
      <c r="FQ500" t="s">
        <v>10064</v>
      </c>
      <c r="FR500" s="27">
        <v>1</v>
      </c>
      <c r="FS500">
        <v>70</v>
      </c>
      <c r="FT500">
        <v>3</v>
      </c>
      <c r="FV500" s="27">
        <v>1</v>
      </c>
      <c r="FW500">
        <v>16</v>
      </c>
      <c r="FX500">
        <v>15</v>
      </c>
      <c r="FY500">
        <v>53</v>
      </c>
      <c r="FZ500">
        <v>11</v>
      </c>
      <c r="GA500">
        <v>1</v>
      </c>
      <c r="GB500">
        <v>0</v>
      </c>
      <c r="GC500">
        <v>3</v>
      </c>
      <c r="GD500">
        <v>3</v>
      </c>
      <c r="GF500">
        <v>5</v>
      </c>
      <c r="GG500" t="s">
        <v>10065</v>
      </c>
      <c r="GH500" t="s">
        <v>10066</v>
      </c>
      <c r="GI500" s="27">
        <v>0</v>
      </c>
      <c r="GJ500" t="s">
        <v>242</v>
      </c>
      <c r="GK500" t="s">
        <v>242</v>
      </c>
      <c r="GM500" t="s">
        <v>242</v>
      </c>
      <c r="GP500" s="27">
        <v>1</v>
      </c>
      <c r="GQ500">
        <v>214</v>
      </c>
      <c r="GR500" t="s">
        <v>10067</v>
      </c>
      <c r="GT500">
        <v>3</v>
      </c>
      <c r="GV500" t="s">
        <v>10053</v>
      </c>
      <c r="GW500" s="27">
        <v>0</v>
      </c>
      <c r="GY500" s="27">
        <v>0</v>
      </c>
      <c r="HA500" t="s">
        <v>242</v>
      </c>
      <c r="HD500" s="27">
        <v>1</v>
      </c>
      <c r="HE500" s="2" t="s">
        <v>10068</v>
      </c>
      <c r="HF500">
        <v>1</v>
      </c>
      <c r="HH500" t="s">
        <v>10063</v>
      </c>
      <c r="HI500">
        <v>0.66666666699999999</v>
      </c>
      <c r="HJ500">
        <v>1</v>
      </c>
      <c r="HK500">
        <v>0</v>
      </c>
      <c r="HL500">
        <v>1</v>
      </c>
      <c r="HM500">
        <v>0.6</v>
      </c>
      <c r="HN500">
        <v>0</v>
      </c>
      <c r="HO500">
        <v>0.25</v>
      </c>
      <c r="HP500">
        <v>1</v>
      </c>
      <c r="HQ500">
        <v>0</v>
      </c>
      <c r="HR500">
        <v>1</v>
      </c>
      <c r="HS500">
        <v>0</v>
      </c>
      <c r="HT500">
        <v>1</v>
      </c>
      <c r="HU500">
        <v>1</v>
      </c>
      <c r="HV500">
        <v>0.55555555599999995</v>
      </c>
      <c r="HW500">
        <v>0.46250000000000002</v>
      </c>
      <c r="HX500">
        <v>0.6</v>
      </c>
      <c r="HY500">
        <v>0.53935185200000002</v>
      </c>
      <c r="HZ500" t="s">
        <v>10069</v>
      </c>
      <c r="IA500" t="s">
        <v>266</v>
      </c>
      <c r="IB500" t="s">
        <v>10048</v>
      </c>
      <c r="IC500">
        <v>256776</v>
      </c>
      <c r="ID500">
        <v>268399</v>
      </c>
      <c r="IE500">
        <v>292111</v>
      </c>
      <c r="IF500">
        <v>322467</v>
      </c>
      <c r="IG500">
        <v>256776</v>
      </c>
    </row>
    <row r="501" spans="1:241" customFormat="1" ht="14" customHeight="1" x14ac:dyDescent="0.2">
      <c r="A501">
        <v>500</v>
      </c>
      <c r="B501">
        <v>564</v>
      </c>
      <c r="C501" s="1">
        <v>45040.643750000003</v>
      </c>
      <c r="D501" s="1">
        <v>45042.518750000003</v>
      </c>
      <c r="E501">
        <v>0</v>
      </c>
      <c r="F501" t="s">
        <v>9316</v>
      </c>
      <c r="G501">
        <v>100</v>
      </c>
      <c r="H501">
        <v>161976</v>
      </c>
      <c r="I501">
        <v>1</v>
      </c>
      <c r="J501" s="1">
        <v>45042.518750000003</v>
      </c>
      <c r="K501" t="s">
        <v>10070</v>
      </c>
      <c r="L501" t="s">
        <v>242</v>
      </c>
      <c r="M501" t="s">
        <v>242</v>
      </c>
      <c r="N501" t="s">
        <v>10071</v>
      </c>
      <c r="O501" t="s">
        <v>10072</v>
      </c>
      <c r="P501">
        <v>34.073999999999998</v>
      </c>
      <c r="Q501">
        <v>-118.2611</v>
      </c>
      <c r="R501" t="s">
        <v>245</v>
      </c>
      <c r="S501" t="s">
        <v>246</v>
      </c>
      <c r="T501" t="s">
        <v>10073</v>
      </c>
      <c r="V501" t="s">
        <v>10074</v>
      </c>
      <c r="W501" s="3">
        <v>7.5499999999999999E+105</v>
      </c>
      <c r="X501">
        <v>3724</v>
      </c>
      <c r="Y501" t="s">
        <v>476</v>
      </c>
      <c r="Z501" t="s">
        <v>2504</v>
      </c>
      <c r="AA501">
        <v>2020</v>
      </c>
      <c r="AC501">
        <v>0</v>
      </c>
      <c r="AF501">
        <v>8</v>
      </c>
      <c r="AG501">
        <v>3</v>
      </c>
      <c r="AI501" t="s">
        <v>10075</v>
      </c>
      <c r="AJ501" s="27">
        <v>1</v>
      </c>
      <c r="AK501">
        <v>5</v>
      </c>
      <c r="AL501" s="27">
        <v>0</v>
      </c>
      <c r="AM501" s="24">
        <v>0</v>
      </c>
      <c r="AN501" s="27">
        <v>0</v>
      </c>
      <c r="AO501" s="24">
        <v>0</v>
      </c>
      <c r="AP501" t="s">
        <v>10076</v>
      </c>
      <c r="AQ501">
        <v>3</v>
      </c>
      <c r="AS501" t="s">
        <v>10075</v>
      </c>
      <c r="AT501" s="27">
        <v>1</v>
      </c>
      <c r="AU501">
        <v>6</v>
      </c>
      <c r="AV501" s="21">
        <f t="shared" si="28"/>
        <v>75</v>
      </c>
      <c r="AW501">
        <v>3</v>
      </c>
      <c r="AY501" t="s">
        <v>10075</v>
      </c>
      <c r="AZ501" s="27">
        <v>1</v>
      </c>
      <c r="BA501">
        <v>6</v>
      </c>
      <c r="BB501" s="21">
        <f t="shared" si="29"/>
        <v>75</v>
      </c>
      <c r="BC501">
        <v>3</v>
      </c>
      <c r="BE501" t="s">
        <v>10075</v>
      </c>
      <c r="BF501" s="27">
        <v>1</v>
      </c>
      <c r="BG501">
        <v>3.9</v>
      </c>
      <c r="BI501">
        <v>3</v>
      </c>
      <c r="BK501" t="s">
        <v>10075</v>
      </c>
      <c r="BL501" s="27">
        <v>1</v>
      </c>
      <c r="BM501">
        <v>3</v>
      </c>
      <c r="BO501" t="s">
        <v>10075</v>
      </c>
      <c r="BP501" s="27">
        <v>1</v>
      </c>
      <c r="BQ501">
        <v>2</v>
      </c>
      <c r="BR501" s="21">
        <f t="shared" si="30"/>
        <v>25</v>
      </c>
      <c r="BS501">
        <v>38</v>
      </c>
      <c r="BT501">
        <v>3</v>
      </c>
      <c r="BV501" t="s">
        <v>10075</v>
      </c>
      <c r="BW501" s="27">
        <v>1</v>
      </c>
      <c r="BX501">
        <v>3</v>
      </c>
      <c r="BY501" s="21">
        <f t="shared" si="31"/>
        <v>37.5</v>
      </c>
      <c r="BZ501">
        <v>2</v>
      </c>
      <c r="CA501">
        <v>3</v>
      </c>
      <c r="CC501" t="s">
        <v>10075</v>
      </c>
      <c r="CD501" s="27">
        <v>0</v>
      </c>
      <c r="CF501" t="s">
        <v>242</v>
      </c>
      <c r="CG501" t="s">
        <v>242</v>
      </c>
      <c r="CI501" s="27">
        <v>0</v>
      </c>
      <c r="CK501" t="s">
        <v>242</v>
      </c>
      <c r="CN501" s="27">
        <v>0</v>
      </c>
      <c r="CO501" s="27">
        <v>0</v>
      </c>
      <c r="CP501" t="s">
        <v>242</v>
      </c>
      <c r="CQ501" t="s">
        <v>242</v>
      </c>
      <c r="CR501" t="s">
        <v>242</v>
      </c>
      <c r="CU501" s="27">
        <v>0</v>
      </c>
      <c r="CW501" t="s">
        <v>242</v>
      </c>
      <c r="CZ501" s="27">
        <v>0.5</v>
      </c>
      <c r="DA501" t="s">
        <v>242</v>
      </c>
      <c r="DB501" t="s">
        <v>242</v>
      </c>
      <c r="DD501" s="27">
        <v>0</v>
      </c>
      <c r="DE501" t="s">
        <v>242</v>
      </c>
      <c r="DF501" t="s">
        <v>242</v>
      </c>
      <c r="DH501" t="s">
        <v>242</v>
      </c>
      <c r="DI501" t="s">
        <v>242</v>
      </c>
      <c r="DJ501" t="s">
        <v>242</v>
      </c>
      <c r="DL501" s="27">
        <v>0</v>
      </c>
      <c r="DM501" t="s">
        <v>242</v>
      </c>
      <c r="DN501" t="s">
        <v>242</v>
      </c>
      <c r="DP501">
        <v>5</v>
      </c>
      <c r="DQ501" t="s">
        <v>2613</v>
      </c>
      <c r="DR501" t="s">
        <v>10077</v>
      </c>
      <c r="DS501" s="27">
        <v>1</v>
      </c>
      <c r="DT501" s="2" t="s">
        <v>10078</v>
      </c>
      <c r="DU501" s="27">
        <v>0</v>
      </c>
      <c r="DW501" s="27">
        <v>0</v>
      </c>
      <c r="DY501" s="27">
        <v>0</v>
      </c>
      <c r="EA501" s="27">
        <v>0</v>
      </c>
      <c r="EC501" s="27">
        <v>0</v>
      </c>
      <c r="EE501" s="27">
        <v>0</v>
      </c>
      <c r="EG501" s="27">
        <v>0</v>
      </c>
      <c r="EI501" s="27">
        <v>0</v>
      </c>
      <c r="EK501" s="27">
        <v>0.5</v>
      </c>
      <c r="EL501" s="2" t="s">
        <v>10079</v>
      </c>
      <c r="EM501">
        <v>5</v>
      </c>
      <c r="EN501" t="s">
        <v>2613</v>
      </c>
      <c r="EO501" t="s">
        <v>10077</v>
      </c>
      <c r="EP501" s="27">
        <v>0</v>
      </c>
      <c r="EQ501" t="s">
        <v>242</v>
      </c>
      <c r="ER501" t="s">
        <v>242</v>
      </c>
      <c r="EU501" t="s">
        <v>242</v>
      </c>
      <c r="EV501" t="s">
        <v>242</v>
      </c>
      <c r="EX501" s="27">
        <v>0</v>
      </c>
      <c r="EY501" t="s">
        <v>242</v>
      </c>
      <c r="FA501" s="27">
        <v>0</v>
      </c>
      <c r="FB501" t="s">
        <v>242</v>
      </c>
      <c r="FD501" s="27">
        <v>0.5</v>
      </c>
      <c r="FE501" t="s">
        <v>242</v>
      </c>
      <c r="FG501" s="27">
        <v>0</v>
      </c>
      <c r="FH501" t="s">
        <v>242</v>
      </c>
      <c r="FJ501">
        <v>5</v>
      </c>
      <c r="FK501" t="s">
        <v>2613</v>
      </c>
      <c r="FL501" t="s">
        <v>10077</v>
      </c>
      <c r="FM501" s="27">
        <v>0</v>
      </c>
      <c r="FN501" t="s">
        <v>242</v>
      </c>
      <c r="FO501" t="s">
        <v>242</v>
      </c>
      <c r="FP501" t="s">
        <v>242</v>
      </c>
      <c r="FR501" s="27">
        <v>0</v>
      </c>
      <c r="FS501" t="s">
        <v>242</v>
      </c>
      <c r="FT501" t="s">
        <v>242</v>
      </c>
      <c r="FV501" s="27">
        <v>0</v>
      </c>
      <c r="FW501" t="s">
        <v>242</v>
      </c>
      <c r="FX501" t="s">
        <v>242</v>
      </c>
      <c r="FY501" t="s">
        <v>242</v>
      </c>
      <c r="FZ501" t="s">
        <v>242</v>
      </c>
      <c r="GA501" t="s">
        <v>242</v>
      </c>
      <c r="GB501" t="s">
        <v>242</v>
      </c>
      <c r="GC501" t="s">
        <v>242</v>
      </c>
      <c r="GD501" t="s">
        <v>242</v>
      </c>
      <c r="GF501" t="s">
        <v>242</v>
      </c>
      <c r="GI501" s="27">
        <v>0</v>
      </c>
      <c r="GJ501" t="s">
        <v>242</v>
      </c>
      <c r="GK501" t="s">
        <v>242</v>
      </c>
      <c r="GM501" t="s">
        <v>242</v>
      </c>
      <c r="GP501" s="27">
        <v>1</v>
      </c>
      <c r="GQ501">
        <v>193</v>
      </c>
      <c r="GR501" t="s">
        <v>10080</v>
      </c>
      <c r="GT501">
        <v>3</v>
      </c>
      <c r="GV501" t="s">
        <v>10081</v>
      </c>
      <c r="GW501" s="27">
        <v>0</v>
      </c>
      <c r="GY501" s="27">
        <v>0</v>
      </c>
      <c r="HA501" t="s">
        <v>242</v>
      </c>
      <c r="HD501" s="27">
        <v>0</v>
      </c>
      <c r="HF501" t="s">
        <v>242</v>
      </c>
      <c r="HI501">
        <v>0.66666666699999999</v>
      </c>
      <c r="HJ501">
        <v>0</v>
      </c>
      <c r="HK501">
        <v>0</v>
      </c>
      <c r="HL501">
        <v>0.16666666699999999</v>
      </c>
      <c r="HM501">
        <v>0.15</v>
      </c>
      <c r="HN501">
        <v>0</v>
      </c>
      <c r="HO501">
        <v>0.125</v>
      </c>
      <c r="HP501">
        <v>0</v>
      </c>
      <c r="HQ501">
        <v>0</v>
      </c>
      <c r="HR501">
        <v>1</v>
      </c>
      <c r="HS501">
        <v>0</v>
      </c>
      <c r="HT501">
        <v>0</v>
      </c>
      <c r="HU501">
        <v>1</v>
      </c>
      <c r="HV501">
        <v>0.222222222</v>
      </c>
      <c r="HW501">
        <v>0.110416667</v>
      </c>
      <c r="HX501">
        <v>0.2</v>
      </c>
      <c r="HY501">
        <v>0.17754629599999999</v>
      </c>
      <c r="HZ501" t="s">
        <v>10082</v>
      </c>
      <c r="IA501" t="s">
        <v>266</v>
      </c>
      <c r="IB501" t="s">
        <v>10073</v>
      </c>
      <c r="IC501">
        <v>77046</v>
      </c>
      <c r="ID501">
        <v>56587</v>
      </c>
      <c r="IE501">
        <v>64388</v>
      </c>
      <c r="IF501">
        <v>67074</v>
      </c>
      <c r="IG501">
        <v>77046</v>
      </c>
    </row>
    <row r="502" spans="1:241" customFormat="1" ht="14" customHeight="1" x14ac:dyDescent="0.2">
      <c r="AJ502" s="27"/>
      <c r="AL502" s="27"/>
      <c r="AN502" s="27"/>
      <c r="AT502" s="27"/>
      <c r="AV502" s="21"/>
      <c r="AZ502" s="27"/>
      <c r="BB502" s="21"/>
      <c r="BF502" s="27"/>
      <c r="BL502" s="27"/>
      <c r="BP502" s="27"/>
      <c r="BR502" s="21"/>
      <c r="BW502" s="27"/>
      <c r="BY502" s="21"/>
      <c r="CD502" s="27"/>
      <c r="CI502" s="27"/>
      <c r="CN502" s="27"/>
      <c r="CO502" s="27"/>
      <c r="CU502" s="27"/>
      <c r="CZ502" s="27"/>
      <c r="DD502" s="27"/>
      <c r="DL502" s="27"/>
      <c r="DS502" s="27"/>
      <c r="DU502" s="27"/>
      <c r="DW502" s="27"/>
      <c r="DY502" s="27"/>
      <c r="EA502" s="27"/>
      <c r="EC502" s="27"/>
      <c r="EE502" s="27"/>
      <c r="EG502" s="27"/>
      <c r="EI502" s="27"/>
      <c r="EK502" s="27"/>
      <c r="EP502" s="27"/>
      <c r="EX502" s="27"/>
      <c r="FA502" s="27"/>
      <c r="FD502" s="27"/>
      <c r="FG502" s="27"/>
      <c r="FM502" s="27"/>
      <c r="FR502" s="27"/>
      <c r="FV502" s="27"/>
      <c r="GI502" s="27"/>
      <c r="GP502" s="27"/>
      <c r="GW502" s="27"/>
      <c r="GY502" s="27"/>
      <c r="HD502" s="27"/>
    </row>
    <row r="503" spans="1:241" s="28" customFormat="1" ht="14" customHeight="1" x14ac:dyDescent="0.2">
      <c r="A503" s="28" t="s">
        <v>10083</v>
      </c>
      <c r="AJ503" s="28">
        <f>AVERAGE(AJ2:AJ501)</f>
        <v>0.77300000000000002</v>
      </c>
      <c r="AL503" s="28">
        <f>AVERAGE(AL2:AL501)</f>
        <v>0.19600000000000001</v>
      </c>
      <c r="AN503" s="28">
        <f>AVERAGE(AN2:AN501)</f>
        <v>0.192</v>
      </c>
      <c r="AT503" s="28">
        <f>AVERAGE(AT2:AT501)</f>
        <v>1</v>
      </c>
      <c r="AZ503" s="28">
        <f>AVERAGE(AZ2:AZ501)</f>
        <v>1</v>
      </c>
      <c r="BF503" s="28">
        <f>AVERAGE(BF2:BF501)</f>
        <v>0.93887775551102204</v>
      </c>
      <c r="BL503" s="28">
        <f>AVERAGE(BL2:BL501)</f>
        <v>0.98699999999999999</v>
      </c>
      <c r="BP503" s="28">
        <f>AVERAGE(BP2:BP501)</f>
        <v>0.96299999999999997</v>
      </c>
      <c r="BW503" s="28">
        <f>AVERAGE(BW2:BW501)</f>
        <v>0.72899999999999998</v>
      </c>
      <c r="CD503" s="28">
        <f>AVERAGE(CD2:CD501)</f>
        <v>2.5050100200400802E-2</v>
      </c>
      <c r="CI503" s="28">
        <f>AVERAGE(CI2:CI501)</f>
        <v>0.65</v>
      </c>
      <c r="CN503" s="28">
        <f>AVERAGE(CN2:CN501)</f>
        <v>0.308</v>
      </c>
      <c r="CO503" s="28">
        <f>AVERAGE(CO2:CO501)</f>
        <v>0.21</v>
      </c>
      <c r="CU503" s="28">
        <f>AVERAGE(CU2:CU501)</f>
        <v>0.77955911823647295</v>
      </c>
      <c r="CZ503" s="28">
        <f>AVERAGE(CZ2:CZ501)</f>
        <v>0.82799999999999996</v>
      </c>
      <c r="DD503" s="28">
        <f>AVERAGE(DD2:DD501)</f>
        <v>0.80800000000000005</v>
      </c>
      <c r="DL503" s="28">
        <f>AVERAGE(DL2:DL501)</f>
        <v>0.56399999999999995</v>
      </c>
      <c r="DS503" s="28">
        <f>AVERAGE(DS2:DS501)</f>
        <v>0.74299999999999999</v>
      </c>
      <c r="DU503" s="28">
        <f>AVERAGE(DU2:DU501)</f>
        <v>0.76</v>
      </c>
      <c r="DW503" s="28">
        <f>AVERAGE(DW2:DW501)</f>
        <v>0.55200000000000005</v>
      </c>
      <c r="DY503" s="28">
        <f>AVERAGE(DY2:DY501)</f>
        <v>0.71199999999999997</v>
      </c>
      <c r="EA503" s="28">
        <f>AVERAGE(EA2:EA501)</f>
        <v>0.4619238476953908</v>
      </c>
      <c r="EC503" s="28">
        <f>AVERAGE(EC2:EC501)</f>
        <v>0.63500000000000001</v>
      </c>
      <c r="EE503" s="28">
        <f>AVERAGE(EE2:EE501)</f>
        <v>0.63200000000000001</v>
      </c>
      <c r="EG503" s="28">
        <f>AVERAGE(EG2:EG501)</f>
        <v>0.57599999999999996</v>
      </c>
      <c r="EI503" s="28">
        <f>AVERAGE(EI2:EI501)</f>
        <v>0.78</v>
      </c>
      <c r="EK503" s="28">
        <f>AVERAGE(EK2:EK501)</f>
        <v>0.751</v>
      </c>
      <c r="EP503" s="28">
        <f>AVERAGE(EP2:EP501)</f>
        <v>0.05</v>
      </c>
      <c r="EX503" s="28">
        <f>AVERAGE(EX2:EX501)</f>
        <v>0.376</v>
      </c>
      <c r="FA503" s="28">
        <f>AVERAGE(FA2:FA501)</f>
        <v>0.17399999999999999</v>
      </c>
      <c r="FD503" s="28">
        <f>AVERAGE(FD2:FD501)</f>
        <v>0.45500000000000002</v>
      </c>
      <c r="FG503" s="28">
        <f>AVERAGE(FG2:FG501)</f>
        <v>0.104</v>
      </c>
      <c r="FM503" s="28">
        <f>AVERAGE(FM2:FM501)</f>
        <v>0.29799999999999999</v>
      </c>
      <c r="FR503" s="28">
        <f>AVERAGE(FR2:FR501)</f>
        <v>0.84099999999999997</v>
      </c>
      <c r="FV503" s="28">
        <f>AVERAGE(FV2:FV501)</f>
        <v>0.60699999999999998</v>
      </c>
      <c r="GI503" s="28">
        <f>AVERAGE(GI2:GI501)</f>
        <v>0.159</v>
      </c>
      <c r="GP503" s="28">
        <f>AVERAGE(GP2:GP501)</f>
        <v>0.996</v>
      </c>
      <c r="GW503" s="28">
        <f>AVERAGE(GW2:GW501)</f>
        <v>0.16</v>
      </c>
      <c r="GY503" s="28">
        <f>AVERAGE(GY2:GY501)</f>
        <v>0.13900000000000001</v>
      </c>
      <c r="HD503" s="28">
        <f>AVERAGE(HD2:HD501)</f>
        <v>0.77</v>
      </c>
    </row>
    <row r="504" spans="1:241" customFormat="1" ht="14" customHeight="1" x14ac:dyDescent="0.2">
      <c r="Y504" t="s">
        <v>10084</v>
      </c>
      <c r="Z504" t="s">
        <v>269</v>
      </c>
      <c r="AJ504" s="27"/>
      <c r="AL504" s="27"/>
      <c r="AN504" s="27"/>
      <c r="AT504" s="27">
        <f>AVERAGE(AT2:AT501)</f>
        <v>1</v>
      </c>
      <c r="AU504" t="s">
        <v>10085</v>
      </c>
      <c r="AV504" s="21">
        <f>AVERAGE(AV2:AV501)</f>
        <v>54.147806112188597</v>
      </c>
      <c r="AZ504" s="27"/>
      <c r="BA504" t="s">
        <v>10086</v>
      </c>
      <c r="BB504" s="21">
        <f>AVERAGE(BB2:BB501)</f>
        <v>57.626115384615446</v>
      </c>
      <c r="BF504" s="27"/>
      <c r="BL504" s="27"/>
      <c r="BP504" s="27"/>
      <c r="BQ504" t="s">
        <v>10087</v>
      </c>
      <c r="BR504" s="21">
        <f>AVERAGE(BR2:BR501)</f>
        <v>28.68834565651775</v>
      </c>
      <c r="BW504" s="27"/>
      <c r="BX504" t="s">
        <v>10088</v>
      </c>
      <c r="BY504" s="21">
        <f>AVERAGE(BY2:BY501)</f>
        <v>25.550742041825856</v>
      </c>
      <c r="CD504" s="27"/>
      <c r="CI504" s="27"/>
      <c r="CN504" s="27"/>
      <c r="CO504" s="27"/>
      <c r="CU504" s="27"/>
      <c r="CZ504" s="27"/>
      <c r="DD504" s="27"/>
      <c r="DL504" s="27"/>
      <c r="DS504" s="27"/>
      <c r="DU504" s="27"/>
      <c r="DW504" s="27"/>
      <c r="DY504" s="27"/>
      <c r="EA504" s="27"/>
      <c r="EC504" s="27"/>
      <c r="EE504" s="27"/>
      <c r="EG504" s="27"/>
      <c r="EI504" s="27"/>
      <c r="EK504" s="27"/>
      <c r="EP504" s="27"/>
      <c r="EX504" s="27"/>
      <c r="FA504" s="27"/>
      <c r="FD504" s="27"/>
      <c r="FG504" s="27"/>
      <c r="FM504" s="27"/>
      <c r="FR504" s="27"/>
      <c r="FV504" s="27"/>
      <c r="GI504" s="27"/>
      <c r="GP504" s="27"/>
      <c r="GW504" s="27"/>
      <c r="GY504" s="27"/>
      <c r="HD504" s="27"/>
      <c r="HV504">
        <v>60.173148150000003</v>
      </c>
      <c r="HW504">
        <v>43.022916670000001</v>
      </c>
      <c r="HX504">
        <v>51.23</v>
      </c>
    </row>
    <row r="505" spans="1:241" customFormat="1" ht="14" customHeight="1" x14ac:dyDescent="0.2">
      <c r="A505" t="s">
        <v>10089</v>
      </c>
      <c r="AJ505" s="27"/>
      <c r="AL505" s="27"/>
      <c r="AN505" s="27"/>
      <c r="AT505" s="27"/>
      <c r="AV505" s="21"/>
      <c r="AZ505" s="27"/>
      <c r="BB505" s="21"/>
      <c r="BF505" s="27"/>
      <c r="BL505" s="27"/>
      <c r="BP505" s="27"/>
      <c r="BR505" s="21"/>
      <c r="BW505" s="27"/>
      <c r="BY505" s="21"/>
      <c r="CD505" s="27"/>
      <c r="CI505" s="27"/>
      <c r="CN505" s="27"/>
      <c r="CO505" s="27"/>
      <c r="CU505" s="27"/>
      <c r="CZ505" s="27"/>
      <c r="DD505" s="27"/>
      <c r="DL505" s="27"/>
      <c r="DS505" s="27"/>
      <c r="DU505" s="27"/>
      <c r="DW505" s="27"/>
      <c r="DY505" s="27"/>
      <c r="EA505" s="27"/>
      <c r="EC505" s="27"/>
      <c r="EE505" s="27"/>
      <c r="EG505" s="27"/>
      <c r="EI505" s="27"/>
      <c r="EK505" s="27"/>
      <c r="EP505" s="27"/>
      <c r="EX505" s="27"/>
      <c r="FA505" s="27"/>
      <c r="FD505" s="27"/>
      <c r="FG505" s="27"/>
      <c r="FM505" s="27"/>
      <c r="FR505" s="27"/>
      <c r="FV505" s="27"/>
      <c r="GI505" s="27"/>
      <c r="GP505" s="27"/>
      <c r="GW505" s="27"/>
      <c r="GY505" s="27"/>
      <c r="HD505" s="27"/>
    </row>
    <row r="506" spans="1:241" customFormat="1" ht="14" customHeight="1" x14ac:dyDescent="0.2">
      <c r="T506" t="s">
        <v>10090</v>
      </c>
      <c r="AJ506" s="27"/>
      <c r="AL506" s="27"/>
      <c r="AN506" s="27"/>
      <c r="AT506" s="27"/>
      <c r="AV506" s="21"/>
      <c r="AZ506" s="27"/>
      <c r="BB506" s="21"/>
      <c r="BF506" s="27"/>
      <c r="BL506" s="27"/>
      <c r="BP506" s="27"/>
      <c r="BR506" s="21"/>
      <c r="BW506" s="27"/>
      <c r="BY506" s="21"/>
      <c r="CD506" s="27"/>
      <c r="CI506" s="27"/>
      <c r="CN506" s="27"/>
      <c r="CO506" s="27"/>
      <c r="CU506" s="27"/>
      <c r="CZ506" s="27"/>
      <c r="DD506" s="27"/>
      <c r="DL506" s="27"/>
      <c r="DS506" s="27"/>
      <c r="DU506" s="27"/>
      <c r="DW506" s="27"/>
      <c r="DY506" s="27"/>
      <c r="EA506" s="27"/>
      <c r="EC506" s="27"/>
      <c r="EE506" s="27"/>
      <c r="EG506" s="27"/>
      <c r="EI506" s="27"/>
      <c r="EK506" s="27"/>
      <c r="EP506" s="27"/>
      <c r="EX506" s="27"/>
      <c r="FA506" s="27"/>
      <c r="FD506" s="27"/>
      <c r="FG506" s="27"/>
      <c r="FM506" s="27"/>
      <c r="FR506" s="27"/>
      <c r="FV506" s="27"/>
      <c r="GI506" s="27"/>
      <c r="GP506" s="27"/>
      <c r="GW506" s="27"/>
      <c r="GY506" s="27"/>
      <c r="HD506" s="27"/>
    </row>
    <row r="507" spans="1:241" customFormat="1" ht="14" customHeight="1" x14ac:dyDescent="0.2">
      <c r="AJ507" s="27"/>
      <c r="AL507" s="27"/>
      <c r="AN507" s="27"/>
      <c r="AT507" s="27"/>
      <c r="AV507" s="21"/>
      <c r="AZ507" s="27"/>
      <c r="BB507" s="21"/>
      <c r="BF507" s="27"/>
      <c r="BL507" s="27"/>
      <c r="BP507" s="27"/>
      <c r="BR507" s="21"/>
      <c r="BW507" s="27"/>
      <c r="BY507" s="21"/>
      <c r="CD507" s="27"/>
      <c r="CI507" s="27"/>
      <c r="CN507" s="27"/>
      <c r="CO507" s="27"/>
      <c r="CU507" s="27"/>
      <c r="CZ507" s="27"/>
      <c r="DD507" s="27"/>
      <c r="DL507" s="27"/>
      <c r="DS507" s="27"/>
      <c r="DU507" s="27"/>
      <c r="DW507" s="27"/>
      <c r="DY507" s="27"/>
      <c r="EA507" s="27"/>
      <c r="EC507" s="27"/>
      <c r="EE507" s="27"/>
      <c r="EG507" s="27"/>
      <c r="EI507" s="27"/>
      <c r="EK507" s="27"/>
      <c r="EP507" s="27"/>
      <c r="EX507" s="27"/>
      <c r="FA507" s="27"/>
      <c r="FD507" s="27"/>
      <c r="FG507" s="27"/>
      <c r="FM507" s="27"/>
      <c r="FR507" s="27"/>
      <c r="FV507" s="27"/>
      <c r="GI507" s="27"/>
      <c r="GP507" s="27"/>
      <c r="GW507" s="27"/>
      <c r="GY507" s="27"/>
      <c r="HD507" s="27"/>
    </row>
    <row r="508" spans="1:241" customFormat="1" ht="14" customHeight="1" x14ac:dyDescent="0.2">
      <c r="AJ508" s="27"/>
      <c r="AL508" s="27"/>
      <c r="AN508" s="27"/>
      <c r="AT508" s="27"/>
      <c r="AV508" s="21"/>
      <c r="AZ508" s="27"/>
      <c r="BB508" s="21"/>
      <c r="BF508" s="27"/>
      <c r="BL508" s="27"/>
      <c r="BP508" s="27"/>
      <c r="BR508" s="21"/>
      <c r="BW508" s="27"/>
      <c r="BY508" s="21"/>
      <c r="CD508" s="27"/>
      <c r="CI508" s="27"/>
      <c r="CN508" s="27"/>
      <c r="CO508" s="27"/>
      <c r="CU508" s="27"/>
      <c r="CZ508" s="27"/>
      <c r="DD508" s="27"/>
      <c r="DL508" s="27"/>
      <c r="DS508" s="27"/>
      <c r="DU508" s="27"/>
      <c r="DW508" s="27"/>
      <c r="DY508" s="27"/>
      <c r="EA508" s="27"/>
      <c r="EC508" s="27"/>
      <c r="EE508" s="27"/>
      <c r="EG508" s="27"/>
      <c r="EI508" s="27"/>
      <c r="EK508" s="27"/>
      <c r="EP508" s="27"/>
      <c r="EX508" s="27"/>
      <c r="FA508" s="27"/>
      <c r="FD508" s="27"/>
      <c r="FG508" s="27"/>
      <c r="FM508" s="27"/>
      <c r="FR508" s="27"/>
      <c r="FV508" s="27"/>
      <c r="GI508" s="27"/>
      <c r="GP508" s="27"/>
      <c r="GW508" s="27"/>
      <c r="GY508" s="27"/>
      <c r="HD508" s="27"/>
    </row>
    <row r="509" spans="1:241" customFormat="1" ht="14" customHeight="1" x14ac:dyDescent="0.2">
      <c r="AJ509" s="27"/>
      <c r="AL509" s="27"/>
      <c r="AN509" s="27"/>
      <c r="AT509" s="27"/>
      <c r="AV509" s="21"/>
      <c r="AZ509" s="27"/>
      <c r="BB509" s="21"/>
      <c r="BF509" s="27"/>
      <c r="BL509" s="27"/>
      <c r="BP509" s="27"/>
      <c r="BR509" s="21"/>
      <c r="BW509" s="27"/>
      <c r="BY509" s="21"/>
      <c r="CD509" s="27"/>
      <c r="CI509" s="27"/>
      <c r="CN509" s="27"/>
      <c r="CO509" s="27"/>
      <c r="CU509" s="27"/>
      <c r="CZ509" s="27"/>
      <c r="DD509" s="27"/>
      <c r="DL509" s="27"/>
      <c r="DS509" s="27"/>
      <c r="DU509" s="27"/>
      <c r="DW509" s="27"/>
      <c r="DY509" s="27"/>
      <c r="EA509" s="27"/>
      <c r="EC509" s="27"/>
      <c r="EE509" s="27"/>
      <c r="EG509" s="27"/>
      <c r="EI509" s="27"/>
      <c r="EK509" s="27"/>
      <c r="EP509" s="27"/>
      <c r="EX509" s="27"/>
      <c r="FA509" s="27"/>
      <c r="FD509" s="27"/>
      <c r="FG509" s="27"/>
      <c r="FM509" s="27"/>
      <c r="FR509" s="27"/>
      <c r="FV509" s="27"/>
      <c r="GI509" s="27"/>
      <c r="GP509" s="27"/>
      <c r="GW509" s="27"/>
      <c r="GY509" s="27"/>
      <c r="HD509" s="27"/>
    </row>
    <row r="510" spans="1:241" customFormat="1" ht="14" customHeight="1" x14ac:dyDescent="0.2">
      <c r="AJ510" s="27"/>
      <c r="AL510" s="27"/>
      <c r="AN510" s="27"/>
      <c r="AT510" s="27"/>
      <c r="AV510" s="21"/>
      <c r="AZ510" s="27"/>
      <c r="BB510" s="21"/>
      <c r="BF510" s="27"/>
      <c r="BL510" s="27"/>
      <c r="BP510" s="27"/>
      <c r="BR510" s="21"/>
      <c r="BW510" s="27"/>
      <c r="BY510" s="21"/>
      <c r="CD510" s="27"/>
      <c r="CI510" s="27"/>
      <c r="CN510" s="27"/>
      <c r="CO510" s="27"/>
      <c r="CU510" s="27"/>
      <c r="CZ510" s="27"/>
      <c r="DD510" s="27"/>
      <c r="DL510" s="27"/>
      <c r="DS510" s="27"/>
      <c r="DU510" s="27"/>
      <c r="DW510" s="27"/>
      <c r="DY510" s="27"/>
      <c r="EA510" s="27"/>
      <c r="EC510" s="27"/>
      <c r="EE510" s="27"/>
      <c r="EG510" s="27"/>
      <c r="EI510" s="27"/>
      <c r="EK510" s="27"/>
      <c r="EP510" s="27"/>
      <c r="EX510" s="27"/>
      <c r="FA510" s="27"/>
      <c r="FD510" s="27"/>
      <c r="FG510" s="27"/>
      <c r="FM510" s="27"/>
      <c r="FR510" s="27"/>
      <c r="FV510" s="27"/>
      <c r="GI510" s="27"/>
      <c r="GP510" s="27"/>
      <c r="GW510" s="27"/>
      <c r="GY510" s="27"/>
      <c r="HD510" s="27"/>
    </row>
    <row r="511" spans="1:241" customFormat="1" ht="14" customHeight="1" x14ac:dyDescent="0.2">
      <c r="AJ511" s="27"/>
      <c r="AL511" s="27"/>
      <c r="AN511" s="27"/>
      <c r="AT511" s="27"/>
      <c r="AV511" s="21"/>
      <c r="AZ511" s="27"/>
      <c r="BB511" s="21"/>
      <c r="BF511" s="27"/>
      <c r="BL511" s="27"/>
      <c r="BP511" s="27"/>
      <c r="BR511" s="21"/>
      <c r="BW511" s="27"/>
      <c r="BY511" s="21"/>
      <c r="CD511" s="27"/>
      <c r="CI511" s="27"/>
      <c r="CN511" s="27"/>
      <c r="CO511" s="27"/>
      <c r="CU511" s="27"/>
      <c r="CZ511" s="27"/>
      <c r="DD511" s="27"/>
      <c r="DL511" s="27"/>
      <c r="DS511" s="27"/>
      <c r="DU511" s="27"/>
      <c r="DW511" s="27"/>
      <c r="DY511" s="27"/>
      <c r="EA511" s="27"/>
      <c r="EC511" s="27"/>
      <c r="EE511" s="27"/>
      <c r="EG511" s="27"/>
      <c r="EI511" s="27"/>
      <c r="EK511" s="27"/>
      <c r="EP511" s="27"/>
      <c r="EX511" s="27"/>
      <c r="FA511" s="27"/>
      <c r="FD511" s="27"/>
      <c r="FG511" s="27"/>
      <c r="FM511" s="27"/>
      <c r="FR511" s="27"/>
      <c r="FV511" s="27"/>
      <c r="GI511" s="27"/>
      <c r="GP511" s="27"/>
      <c r="GW511" s="27"/>
      <c r="GY511" s="27"/>
      <c r="HD511" s="27"/>
    </row>
    <row r="512" spans="1:241" customFormat="1" ht="14" customHeight="1" x14ac:dyDescent="0.2">
      <c r="AJ512" s="27"/>
      <c r="AL512" s="27"/>
      <c r="AN512" s="27"/>
      <c r="AT512" s="27"/>
      <c r="AV512" s="21"/>
      <c r="AZ512" s="27"/>
      <c r="BB512" s="21"/>
      <c r="BF512" s="27"/>
      <c r="BL512" s="27"/>
      <c r="BP512" s="27"/>
      <c r="BR512" s="21"/>
      <c r="BW512" s="27"/>
      <c r="BY512" s="21"/>
      <c r="CD512" s="27"/>
      <c r="CI512" s="27"/>
      <c r="CN512" s="27"/>
      <c r="CO512" s="27"/>
      <c r="CU512" s="27"/>
      <c r="CZ512" s="27"/>
      <c r="DD512" s="27"/>
      <c r="DL512" s="27"/>
      <c r="DS512" s="27"/>
      <c r="DU512" s="27"/>
      <c r="DW512" s="27"/>
      <c r="DY512" s="27"/>
      <c r="EA512" s="27"/>
      <c r="EC512" s="27"/>
      <c r="EE512" s="27"/>
      <c r="EG512" s="27"/>
      <c r="EI512" s="27"/>
      <c r="EK512" s="27"/>
      <c r="EP512" s="27"/>
      <c r="EX512" s="27"/>
      <c r="FA512" s="27"/>
      <c r="FD512" s="27"/>
      <c r="FG512" s="27"/>
      <c r="FM512" s="27"/>
      <c r="FR512" s="27"/>
      <c r="FV512" s="27"/>
      <c r="GI512" s="27"/>
      <c r="GP512" s="27"/>
      <c r="GW512" s="27"/>
      <c r="GY512" s="27"/>
      <c r="HD512" s="27"/>
    </row>
    <row r="513" spans="1:228" customFormat="1" ht="14" customHeight="1" x14ac:dyDescent="0.2">
      <c r="A513" s="11" t="s">
        <v>10091</v>
      </c>
      <c r="AJ513" s="27"/>
      <c r="AL513" s="27"/>
      <c r="AN513" s="27"/>
      <c r="AT513" s="27"/>
      <c r="AV513" s="21"/>
      <c r="AZ513" s="27"/>
      <c r="BB513" s="21"/>
      <c r="BF513" s="27"/>
      <c r="BL513" s="27"/>
      <c r="BP513" s="27"/>
      <c r="BR513" s="21"/>
      <c r="BW513" s="27"/>
      <c r="BY513" s="21"/>
      <c r="CD513" s="27"/>
      <c r="CI513" s="27"/>
      <c r="CN513" s="27"/>
      <c r="CO513" s="27"/>
      <c r="CU513" s="27"/>
      <c r="CZ513" s="27"/>
      <c r="DD513" s="27"/>
      <c r="DL513" s="27"/>
      <c r="DS513" s="27"/>
      <c r="DU513" s="27"/>
      <c r="DW513" s="27"/>
      <c r="DY513" s="27"/>
      <c r="EA513" s="27"/>
      <c r="EC513" s="27"/>
      <c r="EE513" s="27"/>
      <c r="EG513" s="27"/>
      <c r="EI513" s="27"/>
      <c r="EK513" s="27"/>
      <c r="EP513" s="27"/>
      <c r="EX513" s="27"/>
      <c r="FA513" s="27"/>
      <c r="FD513" s="27"/>
      <c r="FG513" s="27"/>
      <c r="FM513" s="27"/>
      <c r="FR513" s="27"/>
      <c r="FV513" s="27">
        <v>0.60699999999999998</v>
      </c>
      <c r="GI513" s="27"/>
      <c r="GP513" s="27"/>
      <c r="GW513" s="27"/>
      <c r="GY513" s="27"/>
      <c r="HD513" s="27"/>
    </row>
    <row r="514" spans="1:228" customFormat="1" ht="14" customHeight="1" x14ac:dyDescent="0.2">
      <c r="A514" s="11" t="s">
        <v>10092</v>
      </c>
      <c r="AJ514" s="27"/>
      <c r="AL514" s="27"/>
      <c r="AN514" s="27"/>
      <c r="AT514" s="27"/>
      <c r="AV514" s="21"/>
      <c r="AZ514" s="27"/>
      <c r="BB514" s="21"/>
      <c r="BF514" s="27"/>
      <c r="BL514" s="27"/>
      <c r="BP514" s="27"/>
      <c r="BR514" s="21"/>
      <c r="BW514" s="27"/>
      <c r="BY514" s="21"/>
      <c r="CD514" s="27"/>
      <c r="CI514" s="27"/>
      <c r="CN514" s="27"/>
      <c r="CO514" s="27"/>
      <c r="CU514" s="27"/>
      <c r="CZ514" s="27"/>
      <c r="DD514" s="27"/>
      <c r="DL514" s="27"/>
      <c r="DS514" s="27"/>
      <c r="DU514" s="27"/>
      <c r="DW514" s="27"/>
      <c r="DY514" s="27"/>
      <c r="EA514" s="27"/>
      <c r="EC514" s="27"/>
      <c r="EE514" s="27"/>
      <c r="EG514" s="27"/>
      <c r="EI514" s="27"/>
      <c r="EK514" s="27"/>
      <c r="EP514" s="27"/>
      <c r="EX514" s="27"/>
      <c r="FA514" s="27"/>
      <c r="FD514" s="27"/>
      <c r="FG514" s="27"/>
      <c r="FM514" s="27"/>
      <c r="FR514" s="27"/>
      <c r="FV514" s="27">
        <v>0.60699999999999998</v>
      </c>
      <c r="GI514" s="27"/>
      <c r="GP514" s="27"/>
      <c r="GW514" s="27"/>
      <c r="GY514" s="27"/>
      <c r="HD514" s="27"/>
    </row>
    <row r="515" spans="1:228" customFormat="1" ht="14" customHeight="1" x14ac:dyDescent="0.2">
      <c r="A515" s="11" t="s">
        <v>10093</v>
      </c>
      <c r="AJ515" s="27"/>
      <c r="AL515" s="27"/>
      <c r="AN515" s="27"/>
      <c r="AT515" s="27"/>
      <c r="AV515" s="21"/>
      <c r="AZ515" s="27"/>
      <c r="BB515" s="21"/>
      <c r="BF515" s="27"/>
      <c r="BL515" s="27"/>
      <c r="BP515" s="27"/>
      <c r="BR515" s="21"/>
      <c r="BW515" s="27"/>
      <c r="BY515" s="21"/>
      <c r="CD515" s="27"/>
      <c r="CI515" s="27"/>
      <c r="CN515" s="27"/>
      <c r="CO515" s="27"/>
      <c r="CU515" s="27"/>
      <c r="CZ515" s="27"/>
      <c r="DD515" s="27"/>
      <c r="DL515" s="27"/>
      <c r="DS515" s="27"/>
      <c r="DU515" s="27"/>
      <c r="DW515" s="27"/>
      <c r="DY515" s="27"/>
      <c r="EA515" s="27"/>
      <c r="EC515" s="27"/>
      <c r="EE515" s="27"/>
      <c r="EG515" s="27"/>
      <c r="EI515" s="27"/>
      <c r="EK515" s="27"/>
      <c r="EP515" s="27"/>
      <c r="EX515" s="27"/>
      <c r="FA515" s="27"/>
      <c r="FD515" s="27"/>
      <c r="FG515" s="27"/>
      <c r="FM515" s="27"/>
      <c r="FR515" s="27"/>
      <c r="FV515" s="27"/>
      <c r="GI515" s="27"/>
      <c r="GP515" s="27"/>
      <c r="GW515" s="27"/>
      <c r="GY515" s="27"/>
      <c r="HD515" s="27"/>
    </row>
    <row r="516" spans="1:228" customFormat="1" ht="14" customHeight="1" x14ac:dyDescent="0.2">
      <c r="A516" s="11" t="s">
        <v>10094</v>
      </c>
      <c r="AJ516" s="27"/>
      <c r="AL516" s="27"/>
      <c r="AN516" s="27"/>
      <c r="AT516" s="27"/>
      <c r="AV516" s="21"/>
      <c r="AZ516" s="27"/>
      <c r="BB516" s="21"/>
      <c r="BF516" s="27"/>
      <c r="BL516" s="27"/>
      <c r="BP516" s="27"/>
      <c r="BR516" s="21"/>
      <c r="BW516" s="27"/>
      <c r="BY516" s="21"/>
      <c r="CD516" s="27"/>
      <c r="CI516" s="27"/>
      <c r="CN516" s="27"/>
      <c r="CO516" s="27"/>
      <c r="CU516" s="27"/>
      <c r="CZ516" s="27"/>
      <c r="DD516" s="27"/>
      <c r="DL516" s="27"/>
      <c r="DS516" s="27"/>
      <c r="DU516" s="27"/>
      <c r="DW516" s="27"/>
      <c r="DY516" s="27"/>
      <c r="EA516" s="27"/>
      <c r="EC516" s="27"/>
      <c r="EE516" s="27"/>
      <c r="EG516" s="27"/>
      <c r="EI516" s="27"/>
      <c r="EK516" s="27"/>
      <c r="EP516" s="27"/>
      <c r="EX516" s="27"/>
      <c r="FA516" s="27"/>
      <c r="FD516" s="27"/>
      <c r="FG516" s="27"/>
      <c r="FM516" s="27"/>
      <c r="FR516" s="27"/>
      <c r="FV516" s="27"/>
      <c r="GI516" s="27"/>
      <c r="GP516" s="27"/>
      <c r="GW516" s="27"/>
      <c r="GY516" s="27"/>
      <c r="HD516" s="27"/>
    </row>
    <row r="517" spans="1:228" customFormat="1" ht="14" customHeight="1" x14ac:dyDescent="0.2">
      <c r="A517" s="11" t="s">
        <v>10095</v>
      </c>
      <c r="AJ517" s="27"/>
      <c r="AL517" s="27"/>
      <c r="AN517" s="27"/>
      <c r="AT517" s="27"/>
      <c r="AV517" s="21"/>
      <c r="AZ517" s="27"/>
      <c r="BB517" s="21"/>
      <c r="BF517" s="27"/>
      <c r="BL517" s="27"/>
      <c r="BP517" s="27"/>
      <c r="BR517" s="21"/>
      <c r="BW517" s="27"/>
      <c r="BY517" s="21"/>
      <c r="CD517" s="27"/>
      <c r="CI517" s="27"/>
      <c r="CN517" s="27"/>
      <c r="CO517" s="27"/>
      <c r="CU517" s="27"/>
      <c r="CZ517" s="27"/>
      <c r="DD517" s="27"/>
      <c r="DL517" s="27"/>
      <c r="DS517" s="27"/>
      <c r="DU517" s="27"/>
      <c r="DW517" s="27"/>
      <c r="DY517" s="27"/>
      <c r="EA517" s="27"/>
      <c r="EC517" s="27"/>
      <c r="EE517" s="27"/>
      <c r="EG517" s="27"/>
      <c r="EI517" s="27"/>
      <c r="EK517" s="27"/>
      <c r="EP517" s="27"/>
      <c r="EX517" s="27"/>
      <c r="FA517" s="27"/>
      <c r="FD517" s="27"/>
      <c r="FG517" s="27"/>
      <c r="FM517" s="27"/>
      <c r="FR517" s="27"/>
      <c r="FV517" s="27"/>
      <c r="GI517" s="27"/>
      <c r="GP517" s="27"/>
      <c r="GW517" s="27"/>
      <c r="GY517" s="27"/>
      <c r="HD517" s="27"/>
      <c r="HS517" t="s">
        <v>10096</v>
      </c>
      <c r="HT517">
        <v>60.17</v>
      </c>
    </row>
    <row r="518" spans="1:228" customFormat="1" ht="14" customHeight="1" x14ac:dyDescent="0.2">
      <c r="A518" s="11" t="s">
        <v>10097</v>
      </c>
      <c r="AJ518" s="27"/>
      <c r="AL518" s="27"/>
      <c r="AN518" s="27"/>
      <c r="AT518" s="27"/>
      <c r="AV518" s="21"/>
      <c r="AZ518" s="27"/>
      <c r="BB518" s="21"/>
      <c r="BF518" s="27"/>
      <c r="BL518" s="27"/>
      <c r="BP518" s="27"/>
      <c r="BR518" s="21"/>
      <c r="BW518" s="27"/>
      <c r="BY518" s="21"/>
      <c r="CD518" s="27"/>
      <c r="CI518" s="27"/>
      <c r="CN518" s="27"/>
      <c r="CO518" s="27"/>
      <c r="CU518" s="27"/>
      <c r="CZ518" s="27"/>
      <c r="DD518" s="27"/>
      <c r="DL518" s="27"/>
      <c r="DS518" s="27"/>
      <c r="DU518" s="27"/>
      <c r="DW518" s="27"/>
      <c r="DY518" s="27"/>
      <c r="EA518" s="27"/>
      <c r="EC518" s="27"/>
      <c r="EE518" s="27"/>
      <c r="EG518" s="27"/>
      <c r="EI518" s="27"/>
      <c r="EK518" s="27"/>
      <c r="EP518" s="27"/>
      <c r="EX518" s="27"/>
      <c r="FA518" s="27"/>
      <c r="FD518" s="27"/>
      <c r="FG518" s="27"/>
      <c r="FM518" s="27"/>
      <c r="FR518" s="27"/>
      <c r="FV518" s="27"/>
      <c r="GI518" s="27"/>
      <c r="GP518" s="27"/>
      <c r="GW518" s="27"/>
      <c r="GY518" s="27"/>
      <c r="HD518" s="27"/>
      <c r="HS518" t="s">
        <v>10098</v>
      </c>
      <c r="HT518">
        <v>43.02</v>
      </c>
    </row>
    <row r="519" spans="1:228" customFormat="1" ht="14" customHeight="1" x14ac:dyDescent="0.2">
      <c r="A519" s="11" t="s">
        <v>10099</v>
      </c>
      <c r="AJ519" s="27"/>
      <c r="AL519" s="27"/>
      <c r="AN519" s="27"/>
      <c r="AT519" s="27"/>
      <c r="AV519" s="21"/>
      <c r="AZ519" s="27"/>
      <c r="BB519" s="21"/>
      <c r="BF519" s="27"/>
      <c r="BL519" s="27"/>
      <c r="BP519" s="27"/>
      <c r="BR519" s="21"/>
      <c r="BW519" s="27"/>
      <c r="BY519" s="21"/>
      <c r="CD519" s="27"/>
      <c r="CI519" s="27"/>
      <c r="CN519" s="27"/>
      <c r="CO519" s="27"/>
      <c r="CU519" s="27"/>
      <c r="CZ519" s="27"/>
      <c r="DD519" s="27"/>
      <c r="DL519" s="27"/>
      <c r="DS519" s="27"/>
      <c r="DU519" s="27"/>
      <c r="DW519" s="27"/>
      <c r="DY519" s="27"/>
      <c r="EA519" s="27"/>
      <c r="EC519" s="27"/>
      <c r="EE519" s="27"/>
      <c r="EG519" s="27"/>
      <c r="EI519" s="27"/>
      <c r="EK519" s="27"/>
      <c r="EP519" s="27"/>
      <c r="EX519" s="27"/>
      <c r="FA519" s="27"/>
      <c r="FD519" s="27"/>
      <c r="FG519" s="27"/>
      <c r="FM519" s="27"/>
      <c r="FR519" s="27"/>
      <c r="FV519" s="27"/>
      <c r="GI519" s="27"/>
      <c r="GP519" s="27"/>
      <c r="GW519" s="27"/>
      <c r="GY519" s="27"/>
      <c r="HD519" s="27"/>
      <c r="HS519" t="s">
        <v>10100</v>
      </c>
      <c r="HT519">
        <v>51.23</v>
      </c>
    </row>
    <row r="520" spans="1:228" ht="14" customHeight="1" x14ac:dyDescent="0.2">
      <c r="A520" s="11" t="s">
        <v>10101</v>
      </c>
    </row>
    <row r="521" spans="1:228" ht="14" customHeight="1" x14ac:dyDescent="0.2">
      <c r="A521" s="11" t="s">
        <v>10102</v>
      </c>
    </row>
    <row r="522" spans="1:228" ht="14" customHeight="1" x14ac:dyDescent="0.2">
      <c r="A522" s="11" t="s">
        <v>10103</v>
      </c>
    </row>
    <row r="523" spans="1:228" ht="14" customHeight="1" x14ac:dyDescent="0.2">
      <c r="A523" s="11" t="s">
        <v>10104</v>
      </c>
    </row>
    <row r="524" spans="1:228" ht="14" customHeight="1" x14ac:dyDescent="0.2">
      <c r="A524" s="11" t="s">
        <v>10105</v>
      </c>
    </row>
    <row r="525" spans="1:228" ht="14" customHeight="1" x14ac:dyDescent="0.2">
      <c r="A525" s="11" t="s">
        <v>10106</v>
      </c>
    </row>
    <row r="526" spans="1:228" ht="14" customHeight="1" x14ac:dyDescent="0.2">
      <c r="A526" s="11" t="s">
        <v>10107</v>
      </c>
    </row>
    <row r="527" spans="1:228" ht="14" customHeight="1" x14ac:dyDescent="0.2">
      <c r="A527" s="11" t="s">
        <v>10108</v>
      </c>
    </row>
    <row r="528" spans="1:228" ht="14" customHeight="1" x14ac:dyDescent="0.2">
      <c r="A528" s="11" t="s">
        <v>10109</v>
      </c>
    </row>
    <row r="529" spans="1:19" ht="14" customHeight="1" x14ac:dyDescent="0.2">
      <c r="A529" s="11" t="s">
        <v>10110</v>
      </c>
    </row>
    <row r="530" spans="1:19" ht="14" customHeight="1" x14ac:dyDescent="0.2">
      <c r="A530" s="11" t="s">
        <v>10111</v>
      </c>
    </row>
    <row r="531" spans="1:19" ht="14" customHeight="1" x14ac:dyDescent="0.2">
      <c r="A531" s="11" t="s">
        <v>10112</v>
      </c>
    </row>
    <row r="532" spans="1:19" ht="14" customHeight="1" x14ac:dyDescent="0.2">
      <c r="A532" s="25" t="s">
        <v>10113</v>
      </c>
      <c r="B532" s="26"/>
      <c r="C532" s="26"/>
      <c r="D532" s="26"/>
      <c r="E532" s="26"/>
      <c r="F532" s="26"/>
      <c r="G532" s="26"/>
      <c r="H532" s="26"/>
      <c r="I532" s="26"/>
      <c r="J532" s="26"/>
      <c r="K532" s="26"/>
      <c r="L532" s="26"/>
      <c r="M532" s="26"/>
      <c r="N532" s="26"/>
      <c r="O532" s="26"/>
      <c r="P532" s="26"/>
      <c r="Q532" s="26"/>
      <c r="R532" s="26"/>
      <c r="S532" s="26"/>
    </row>
    <row r="533" spans="1:19" ht="14" customHeight="1" x14ac:dyDescent="0.2">
      <c r="A533" s="25" t="s">
        <v>10114</v>
      </c>
      <c r="B533" s="26"/>
      <c r="C533" s="26"/>
      <c r="D533" s="26"/>
      <c r="E533" s="26"/>
      <c r="F533" s="26"/>
      <c r="G533" s="26"/>
      <c r="H533" s="26"/>
      <c r="I533" s="26"/>
      <c r="J533" s="26"/>
      <c r="K533" s="26"/>
      <c r="L533" s="26"/>
      <c r="M533" s="26"/>
      <c r="N533" s="26"/>
      <c r="O533" s="26"/>
      <c r="P533" s="26"/>
      <c r="Q533" s="26"/>
      <c r="R533" s="26"/>
      <c r="S533" s="26"/>
    </row>
    <row r="534" spans="1:19" ht="14" customHeight="1" x14ac:dyDescent="0.2">
      <c r="A534" s="25" t="s">
        <v>10115</v>
      </c>
      <c r="B534" s="26"/>
      <c r="C534" s="26"/>
      <c r="D534" s="26"/>
      <c r="E534" s="26"/>
      <c r="F534" s="26"/>
      <c r="G534" s="26"/>
      <c r="H534" s="26"/>
      <c r="I534" s="26"/>
      <c r="J534" s="26"/>
      <c r="K534" s="26"/>
      <c r="L534" s="26"/>
      <c r="M534" s="26"/>
      <c r="N534" s="26"/>
      <c r="O534" s="26"/>
      <c r="P534" s="26"/>
      <c r="Q534" s="26"/>
      <c r="R534" s="26"/>
      <c r="S534" s="26"/>
    </row>
    <row r="535" spans="1:19" ht="14" customHeight="1" x14ac:dyDescent="0.2">
      <c r="A535" s="11" t="s">
        <v>10116</v>
      </c>
    </row>
  </sheetData>
  <autoFilter ref="A1:IG535" xr:uid="{00000000-0001-0000-0000-000000000000}"/>
  <hyperlinks>
    <hyperlink ref="AI484" r:id="rId1" location=":~:text=Board%20of%20Directors%201%20Bob%20L.%20Martin%20Interim,A.%20Hall%20Director%20since%202022.%20...%20More%20items" xr:uid="{9D136E6D-E4FC-4030-BE31-DF89E255D5CF}"/>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CCB5B-2C47-4CBA-B287-C88E8FB953AE}">
  <dimension ref="A1:IV580"/>
  <sheetViews>
    <sheetView tabSelected="1" workbookViewId="0">
      <pane ySplit="1" topLeftCell="A110" activePane="bottomLeft" state="frozen"/>
      <selection activeCell="Y1" sqref="Y1"/>
      <selection pane="bottomLeft" activeCell="T125" sqref="T125"/>
    </sheetView>
  </sheetViews>
  <sheetFormatPr baseColWidth="10" defaultColWidth="8.6640625" defaultRowHeight="14" customHeight="1" x14ac:dyDescent="0.2"/>
  <cols>
    <col min="1" max="1" width="16.5" style="10" customWidth="1"/>
    <col min="2" max="19" width="8.6640625" hidden="1" customWidth="1"/>
    <col min="20" max="20" width="26.1640625" style="10" customWidth="1"/>
    <col min="21" max="21" width="14.1640625" style="10" customWidth="1"/>
    <col min="22" max="22" width="8.6640625" customWidth="1"/>
    <col min="23" max="23" width="16.5" customWidth="1"/>
    <col min="24" max="24" width="8.6640625" customWidth="1"/>
    <col min="25" max="25" width="26.1640625" style="10" customWidth="1"/>
    <col min="26" max="26" width="21.83203125" style="10" customWidth="1"/>
    <col min="27" max="27" width="13.5" style="10" customWidth="1"/>
    <col min="28" max="28" width="9.33203125" style="10" customWidth="1"/>
    <col min="29" max="29" width="15.5" style="10" customWidth="1"/>
    <col min="30" max="30" width="8.6640625" customWidth="1"/>
    <col min="31" max="31" width="0.1640625" customWidth="1"/>
    <col min="32" max="32" width="15.5" style="10" customWidth="1"/>
    <col min="33" max="35" width="8.6640625" customWidth="1"/>
    <col min="36" max="36" width="21.1640625" style="22" customWidth="1"/>
    <col min="37" max="37" width="21.5" style="10" customWidth="1"/>
    <col min="38" max="38" width="20.1640625" style="22" customWidth="1"/>
    <col min="39" max="39" width="17.1640625" style="10" customWidth="1"/>
    <col min="40" max="40" width="17.1640625" style="50" customWidth="1"/>
    <col min="41" max="41" width="16.1640625" style="22" customWidth="1"/>
    <col min="42" max="42" width="20.1640625" style="10" customWidth="1"/>
    <col min="43" max="46" width="8.6640625" customWidth="1"/>
    <col min="47" max="47" width="14.6640625" style="22" customWidth="1"/>
    <col min="48" max="48" width="9.5" style="10" customWidth="1"/>
    <col min="49" max="49" width="9.5" style="20" customWidth="1"/>
    <col min="50" max="52" width="8.6640625" customWidth="1"/>
    <col min="53" max="53" width="22.5" style="22" customWidth="1"/>
    <col min="54" max="54" width="29.5" style="10" customWidth="1"/>
    <col min="55" max="55" width="29.5" style="20" customWidth="1"/>
    <col min="56" max="56" width="17.5" customWidth="1"/>
    <col min="57" max="58" width="8.6640625" customWidth="1"/>
    <col min="59" max="59" width="18" style="22" customWidth="1"/>
    <col min="60" max="61" width="8.6640625" style="10" customWidth="1"/>
    <col min="62" max="64" width="8.6640625" customWidth="1"/>
    <col min="65" max="65" width="8.6640625" style="22" customWidth="1"/>
    <col min="66" max="68" width="8.6640625" customWidth="1"/>
    <col min="69" max="69" width="8.6640625" style="22" customWidth="1"/>
    <col min="70" max="70" width="8.6640625" style="10" customWidth="1"/>
    <col min="71" max="71" width="8.6640625" style="20" customWidth="1"/>
    <col min="72" max="75" width="8.6640625" style="10" customWidth="1"/>
    <col min="76" max="76" width="8.6640625" style="22" customWidth="1"/>
    <col min="77" max="77" width="8.6640625" style="10" customWidth="1"/>
    <col min="78" max="78" width="8.6640625" style="20" customWidth="1"/>
    <col min="79" max="82" width="8.6640625" style="10" customWidth="1"/>
    <col min="83" max="83" width="8.6640625" style="22" customWidth="1"/>
    <col min="84" max="87" width="8.6640625" style="10" customWidth="1"/>
    <col min="88" max="88" width="8.6640625" style="22" customWidth="1"/>
    <col min="89" max="93" width="8.6640625" style="10" customWidth="1"/>
    <col min="94" max="94" width="8.6640625" style="22" customWidth="1"/>
    <col min="95" max="99" width="8.6640625" style="10" customWidth="1"/>
    <col min="100" max="100" width="8.6640625" style="22" customWidth="1"/>
    <col min="101" max="104" width="8.6640625" style="10" customWidth="1"/>
    <col min="105" max="105" width="8.6640625" style="22" customWidth="1"/>
    <col min="106" max="108" width="8.6640625" style="10" customWidth="1"/>
    <col min="109" max="109" width="8.6640625" style="22" customWidth="1"/>
    <col min="110" max="110" width="8.6640625" style="50" customWidth="1"/>
    <col min="111" max="111" width="8.6640625" style="10" customWidth="1"/>
    <col min="112" max="112" width="8.6640625" style="50" customWidth="1"/>
    <col min="113" max="113" width="8.6640625" style="10" customWidth="1"/>
    <col min="114" max="114" width="8.6640625" style="50" customWidth="1"/>
    <col min="115" max="115" width="24.5" style="10" customWidth="1"/>
    <col min="116" max="116" width="12" style="10" customWidth="1"/>
    <col min="117" max="117" width="8.6640625" style="22" customWidth="1"/>
    <col min="118" max="123" width="8.6640625" style="10" customWidth="1"/>
    <col min="124" max="124" width="8.6640625" style="27" customWidth="1"/>
    <col min="125" max="125" width="8.6640625" customWidth="1"/>
    <col min="126" max="126" width="8.6640625" style="27" customWidth="1"/>
    <col min="127" max="127" width="8.6640625" customWidth="1"/>
    <col min="128" max="128" width="8.6640625" style="27" customWidth="1"/>
    <col min="129" max="129" width="8.6640625" customWidth="1"/>
    <col min="130" max="130" width="8.6640625" style="27" customWidth="1"/>
    <col min="131" max="131" width="8.6640625" customWidth="1"/>
    <col min="132" max="132" width="8.6640625" style="27" customWidth="1"/>
    <col min="133" max="133" width="8.6640625" customWidth="1"/>
    <col min="134" max="134" width="8.6640625" style="27" customWidth="1"/>
    <col min="135" max="135" width="8.6640625" customWidth="1"/>
    <col min="136" max="136" width="8.6640625" style="27" customWidth="1"/>
    <col min="137" max="137" width="8.6640625" customWidth="1"/>
    <col min="138" max="138" width="8.6640625" style="27" customWidth="1"/>
    <col min="139" max="139" width="8.6640625" customWidth="1"/>
    <col min="140" max="140" width="8.6640625" style="27" customWidth="1"/>
    <col min="141" max="141" width="8.6640625" customWidth="1"/>
    <col min="142" max="142" width="8.6640625" style="27" customWidth="1"/>
    <col min="143" max="145" width="8.6640625" customWidth="1"/>
    <col min="146" max="146" width="8.6640625" style="2" customWidth="1"/>
    <col min="147" max="147" width="8.6640625" customWidth="1"/>
    <col min="148" max="148" width="8.6640625" style="99" customWidth="1"/>
    <col min="149" max="149" width="8.6640625" style="22" customWidth="1"/>
    <col min="150" max="156" width="8.6640625" style="10" customWidth="1"/>
    <col min="157" max="157" width="13.83203125" style="22" customWidth="1"/>
    <col min="158" max="159" width="8.6640625" style="10" customWidth="1"/>
    <col min="160" max="160" width="8.6640625" style="22" customWidth="1"/>
    <col min="161" max="162" width="8.6640625" style="10" customWidth="1"/>
    <col min="163" max="163" width="8.6640625" style="22" customWidth="1"/>
    <col min="164" max="165" width="8.6640625" style="10" customWidth="1"/>
    <col min="166" max="166" width="8.6640625" style="22" customWidth="1"/>
    <col min="167" max="168" width="8.6640625" style="10" customWidth="1"/>
    <col min="169" max="169" width="8.6640625" style="100" customWidth="1"/>
    <col min="170" max="170" width="8.6640625" style="10" customWidth="1"/>
    <col min="171" max="171" width="8.6640625" style="100" customWidth="1"/>
    <col min="172" max="175" width="8.6640625" style="10" customWidth="1"/>
    <col min="176" max="176" width="8.6640625" style="22" customWidth="1"/>
    <col min="177" max="180" width="8.6640625" style="10" customWidth="1"/>
    <col min="181" max="181" width="8.6640625" style="22" customWidth="1"/>
    <col min="182" max="184" width="8.6640625" style="10" customWidth="1"/>
    <col min="185" max="185" width="8.6640625" style="22" customWidth="1"/>
    <col min="186" max="197" width="8.6640625" style="10" customWidth="1"/>
    <col min="198" max="198" width="8.6640625" style="22" customWidth="1"/>
    <col min="199" max="204" width="8.6640625" style="10" customWidth="1"/>
    <col min="205" max="205" width="8.6640625" style="22" customWidth="1"/>
    <col min="206" max="206" width="11.83203125" style="10" customWidth="1"/>
    <col min="207" max="207" width="9.83203125" style="10" customWidth="1"/>
    <col min="208" max="208" width="23.6640625" style="10" customWidth="1"/>
    <col min="209" max="211" width="8.6640625" style="10" customWidth="1"/>
    <col min="212" max="212" width="8.6640625" style="22" hidden="1" customWidth="1"/>
    <col min="213" max="213" width="8.6640625" style="10" hidden="1" customWidth="1"/>
    <col min="214" max="214" width="8.6640625" style="22" hidden="1" customWidth="1"/>
    <col min="215" max="218" width="8.6640625" style="10" hidden="1" customWidth="1"/>
    <col min="219" max="219" width="8.6640625" style="22" hidden="1" customWidth="1"/>
    <col min="220" max="248" width="8.6640625" style="10" hidden="1" customWidth="1"/>
    <col min="249" max="250" width="8.6640625" style="10" customWidth="1"/>
    <col min="251" max="251" width="8.6640625" style="10"/>
    <col min="252" max="252" width="17.6640625" style="10" customWidth="1"/>
    <col min="253" max="253" width="29.83203125" style="10" customWidth="1"/>
    <col min="254" max="254" width="41.1640625" style="10" customWidth="1"/>
    <col min="255" max="255" width="24.83203125" style="10" customWidth="1"/>
    <col min="256" max="256" width="22.5" style="10" customWidth="1"/>
    <col min="257" max="16384" width="8.6640625" style="10"/>
  </cols>
  <sheetData>
    <row r="1" spans="1:256" ht="14" customHeight="1" x14ac:dyDescent="0.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s="10" t="s">
        <v>18</v>
      </c>
      <c r="U1" s="10" t="s">
        <v>19</v>
      </c>
      <c r="V1" t="s">
        <v>20</v>
      </c>
      <c r="W1" t="s">
        <v>21</v>
      </c>
      <c r="X1" t="s">
        <v>22</v>
      </c>
      <c r="Y1" s="10" t="s">
        <v>23</v>
      </c>
      <c r="Z1" s="10" t="s">
        <v>24</v>
      </c>
      <c r="AA1" s="10" t="s">
        <v>25</v>
      </c>
      <c r="AB1" s="10" t="s">
        <v>26</v>
      </c>
      <c r="AC1" s="10" t="s">
        <v>27</v>
      </c>
      <c r="AD1" t="s">
        <v>28</v>
      </c>
      <c r="AE1" t="s">
        <v>29</v>
      </c>
      <c r="AF1" s="10" t="s">
        <v>30</v>
      </c>
      <c r="AG1" t="s">
        <v>31</v>
      </c>
      <c r="AH1" t="s">
        <v>32</v>
      </c>
      <c r="AI1" t="s">
        <v>33</v>
      </c>
      <c r="AJ1" s="22" t="s">
        <v>34</v>
      </c>
      <c r="AK1" s="10" t="s">
        <v>35</v>
      </c>
      <c r="AL1" s="22" t="s">
        <v>36</v>
      </c>
      <c r="AM1" s="10" t="s">
        <v>37</v>
      </c>
      <c r="AN1" s="50" t="s">
        <v>10117</v>
      </c>
      <c r="AO1" s="22" t="s">
        <v>38</v>
      </c>
      <c r="AP1" s="10" t="s">
        <v>39</v>
      </c>
      <c r="AQ1" t="s">
        <v>40</v>
      </c>
      <c r="AR1" t="s">
        <v>41</v>
      </c>
      <c r="AS1" t="s">
        <v>42</v>
      </c>
      <c r="AT1" t="s">
        <v>43</v>
      </c>
      <c r="AU1" s="22" t="s">
        <v>44</v>
      </c>
      <c r="AV1" s="10" t="s">
        <v>45</v>
      </c>
      <c r="AW1" s="20" t="s">
        <v>46</v>
      </c>
      <c r="AX1" t="s">
        <v>47</v>
      </c>
      <c r="AY1" t="s">
        <v>48</v>
      </c>
      <c r="AZ1" t="s">
        <v>49</v>
      </c>
      <c r="BA1" s="22" t="s">
        <v>50</v>
      </c>
      <c r="BB1" s="10" t="s">
        <v>51</v>
      </c>
      <c r="BC1" s="20" t="s">
        <v>52</v>
      </c>
      <c r="BD1" t="s">
        <v>53</v>
      </c>
      <c r="BE1" t="s">
        <v>54</v>
      </c>
      <c r="BF1" t="s">
        <v>55</v>
      </c>
      <c r="BG1" s="22" t="s">
        <v>56</v>
      </c>
      <c r="BH1" s="10" t="s">
        <v>57</v>
      </c>
      <c r="BI1" s="10" t="s">
        <v>58</v>
      </c>
      <c r="BJ1" t="s">
        <v>59</v>
      </c>
      <c r="BK1" t="s">
        <v>60</v>
      </c>
      <c r="BL1" t="s">
        <v>61</v>
      </c>
      <c r="BM1" s="22" t="s">
        <v>62</v>
      </c>
      <c r="BN1" t="s">
        <v>63</v>
      </c>
      <c r="BO1" t="s">
        <v>64</v>
      </c>
      <c r="BP1" t="s">
        <v>65</v>
      </c>
      <c r="BQ1" s="22" t="s">
        <v>66</v>
      </c>
      <c r="BR1" s="10" t="s">
        <v>67</v>
      </c>
      <c r="BS1" s="20" t="s">
        <v>68</v>
      </c>
      <c r="BT1" s="10" t="s">
        <v>69</v>
      </c>
      <c r="BU1" s="10" t="s">
        <v>70</v>
      </c>
      <c r="BV1" s="10" t="s">
        <v>71</v>
      </c>
      <c r="BW1" s="10" t="s">
        <v>72</v>
      </c>
      <c r="BX1" s="22" t="s">
        <v>73</v>
      </c>
      <c r="BY1" s="10" t="s">
        <v>74</v>
      </c>
      <c r="BZ1" s="20" t="s">
        <v>75</v>
      </c>
      <c r="CA1" s="10" t="s">
        <v>76</v>
      </c>
      <c r="CB1" s="10" t="s">
        <v>77</v>
      </c>
      <c r="CC1" s="10" t="s">
        <v>78</v>
      </c>
      <c r="CD1" s="10" t="s">
        <v>79</v>
      </c>
      <c r="CE1" s="22" t="s">
        <v>80</v>
      </c>
      <c r="CF1" s="10" t="s">
        <v>81</v>
      </c>
      <c r="CG1" s="10" t="s">
        <v>82</v>
      </c>
      <c r="CH1" s="10" t="s">
        <v>83</v>
      </c>
      <c r="CI1" s="10" t="s">
        <v>84</v>
      </c>
      <c r="CJ1" s="22" t="s">
        <v>85</v>
      </c>
      <c r="CK1" s="10" t="s">
        <v>86</v>
      </c>
      <c r="CL1" s="10" t="s">
        <v>87</v>
      </c>
      <c r="CM1" s="10" t="s">
        <v>88</v>
      </c>
      <c r="CN1" s="10" t="s">
        <v>89</v>
      </c>
      <c r="CO1" s="10" t="s">
        <v>90</v>
      </c>
      <c r="CP1" s="22" t="s">
        <v>91</v>
      </c>
      <c r="CQ1" s="10" t="s">
        <v>92</v>
      </c>
      <c r="CR1" s="10" t="s">
        <v>93</v>
      </c>
      <c r="CS1" s="10" t="s">
        <v>94</v>
      </c>
      <c r="CT1" s="10" t="s">
        <v>95</v>
      </c>
      <c r="CU1" s="10" t="s">
        <v>96</v>
      </c>
      <c r="CV1" s="22" t="s">
        <v>97</v>
      </c>
      <c r="CW1" s="10" t="s">
        <v>98</v>
      </c>
      <c r="CX1" s="10" t="s">
        <v>99</v>
      </c>
      <c r="CY1" s="10" t="s">
        <v>100</v>
      </c>
      <c r="CZ1" s="10" t="s">
        <v>101</v>
      </c>
      <c r="DA1" s="22" t="s">
        <v>102</v>
      </c>
      <c r="DB1" s="10" t="s">
        <v>103</v>
      </c>
      <c r="DC1" s="10" t="s">
        <v>104</v>
      </c>
      <c r="DD1" s="10" t="s">
        <v>105</v>
      </c>
      <c r="DE1" s="22" t="s">
        <v>106</v>
      </c>
      <c r="DF1" s="50" t="s">
        <v>107</v>
      </c>
      <c r="DG1" s="10" t="s">
        <v>108</v>
      </c>
      <c r="DH1" s="50" t="s">
        <v>109</v>
      </c>
      <c r="DI1" s="10" t="s">
        <v>110</v>
      </c>
      <c r="DJ1" s="50" t="s">
        <v>111</v>
      </c>
      <c r="DK1" s="10" t="s">
        <v>112</v>
      </c>
      <c r="DL1" s="10" t="s">
        <v>113</v>
      </c>
      <c r="DM1" s="22" t="s">
        <v>114</v>
      </c>
      <c r="DN1" s="50" t="s">
        <v>115</v>
      </c>
      <c r="DO1" s="10" t="s">
        <v>116</v>
      </c>
      <c r="DP1" s="10" t="s">
        <v>117</v>
      </c>
      <c r="DQ1" s="10" t="s">
        <v>118</v>
      </c>
      <c r="DR1" s="10" t="s">
        <v>119</v>
      </c>
      <c r="DS1" s="10" t="s">
        <v>120</v>
      </c>
      <c r="DT1" s="27" t="s">
        <v>121</v>
      </c>
      <c r="DU1" t="s">
        <v>122</v>
      </c>
      <c r="DV1" s="27" t="s">
        <v>123</v>
      </c>
      <c r="DW1" t="s">
        <v>124</v>
      </c>
      <c r="DX1" s="27" t="s">
        <v>125</v>
      </c>
      <c r="DY1" t="s">
        <v>126</v>
      </c>
      <c r="DZ1" s="27" t="s">
        <v>127</v>
      </c>
      <c r="EA1" t="s">
        <v>128</v>
      </c>
      <c r="EB1" s="27" t="s">
        <v>129</v>
      </c>
      <c r="EC1" t="s">
        <v>130</v>
      </c>
      <c r="ED1" s="27" t="s">
        <v>131</v>
      </c>
      <c r="EE1" t="s">
        <v>132</v>
      </c>
      <c r="EF1" s="27" t="s">
        <v>133</v>
      </c>
      <c r="EG1" t="s">
        <v>134</v>
      </c>
      <c r="EH1" s="27" t="s">
        <v>135</v>
      </c>
      <c r="EI1" t="s">
        <v>136</v>
      </c>
      <c r="EJ1" s="27" t="s">
        <v>137</v>
      </c>
      <c r="EK1" t="s">
        <v>138</v>
      </c>
      <c r="EL1" s="27" t="s">
        <v>139</v>
      </c>
      <c r="EM1" t="s">
        <v>140</v>
      </c>
      <c r="EN1" t="s">
        <v>141</v>
      </c>
      <c r="EO1" t="s">
        <v>142</v>
      </c>
      <c r="EP1" s="2" t="s">
        <v>143</v>
      </c>
      <c r="EQ1" t="s">
        <v>10118</v>
      </c>
      <c r="ER1" s="99" t="s">
        <v>10119</v>
      </c>
      <c r="ES1" s="22" t="s">
        <v>144</v>
      </c>
      <c r="ET1" s="10" t="s">
        <v>145</v>
      </c>
      <c r="EU1" s="10" t="s">
        <v>146</v>
      </c>
      <c r="EV1" s="10" t="s">
        <v>147</v>
      </c>
      <c r="EW1" s="10" t="s">
        <v>148</v>
      </c>
      <c r="EX1" s="10" t="s">
        <v>149</v>
      </c>
      <c r="EY1" s="10" t="s">
        <v>150</v>
      </c>
      <c r="EZ1" s="10" t="s">
        <v>151</v>
      </c>
      <c r="FA1" s="22" t="s">
        <v>152</v>
      </c>
      <c r="FB1" s="10" t="s">
        <v>153</v>
      </c>
      <c r="FC1" s="10" t="s">
        <v>154</v>
      </c>
      <c r="FD1" s="22" t="s">
        <v>155</v>
      </c>
      <c r="FE1" s="10" t="s">
        <v>156</v>
      </c>
      <c r="FF1" s="10" t="s">
        <v>157</v>
      </c>
      <c r="FG1" s="22" t="s">
        <v>158</v>
      </c>
      <c r="FH1" s="10" t="s">
        <v>159</v>
      </c>
      <c r="FI1" s="10" t="s">
        <v>160</v>
      </c>
      <c r="FJ1" s="22" t="s">
        <v>161</v>
      </c>
      <c r="FK1" s="10" t="s">
        <v>162</v>
      </c>
      <c r="FL1" s="10" t="s">
        <v>10120</v>
      </c>
      <c r="FM1" s="100" t="s">
        <v>10121</v>
      </c>
      <c r="FN1" s="10" t="s">
        <v>10122</v>
      </c>
      <c r="FO1" s="100" t="s">
        <v>10123</v>
      </c>
      <c r="FP1" s="10" t="s">
        <v>163</v>
      </c>
      <c r="FQ1" s="10" t="s">
        <v>164</v>
      </c>
      <c r="FR1" s="10" t="s">
        <v>165</v>
      </c>
      <c r="FS1" s="10" t="s">
        <v>166</v>
      </c>
      <c r="FT1" s="22" t="s">
        <v>167</v>
      </c>
      <c r="FU1" s="10" t="s">
        <v>168</v>
      </c>
      <c r="FV1" s="10" t="s">
        <v>169</v>
      </c>
      <c r="FW1" s="10" t="s">
        <v>170</v>
      </c>
      <c r="FX1" s="10" t="s">
        <v>171</v>
      </c>
      <c r="FY1" s="22" t="s">
        <v>172</v>
      </c>
      <c r="FZ1" s="10" t="s">
        <v>173</v>
      </c>
      <c r="GA1" s="10" t="s">
        <v>174</v>
      </c>
      <c r="GB1" s="10" t="s">
        <v>175</v>
      </c>
      <c r="GC1" s="22" t="s">
        <v>176</v>
      </c>
      <c r="GD1" s="10" t="s">
        <v>177</v>
      </c>
      <c r="GE1" s="10" t="s">
        <v>178</v>
      </c>
      <c r="GF1" s="50" t="s">
        <v>179</v>
      </c>
      <c r="GG1" s="10" t="s">
        <v>180</v>
      </c>
      <c r="GH1" s="10" t="s">
        <v>181</v>
      </c>
      <c r="GI1" s="10" t="s">
        <v>182</v>
      </c>
      <c r="GJ1" s="10" t="s">
        <v>183</v>
      </c>
      <c r="GK1" s="10" t="s">
        <v>184</v>
      </c>
      <c r="GL1" s="10" t="s">
        <v>185</v>
      </c>
      <c r="GM1" s="10" t="s">
        <v>186</v>
      </c>
      <c r="GN1" s="10" t="s">
        <v>187</v>
      </c>
      <c r="GO1" s="10" t="s">
        <v>188</v>
      </c>
      <c r="GP1" s="22" t="s">
        <v>189</v>
      </c>
      <c r="GQ1" s="10" t="s">
        <v>190</v>
      </c>
      <c r="GR1" s="10" t="s">
        <v>191</v>
      </c>
      <c r="GS1" s="10" t="s">
        <v>192</v>
      </c>
      <c r="GT1" s="10" t="s">
        <v>193</v>
      </c>
      <c r="GU1" s="10" t="s">
        <v>194</v>
      </c>
      <c r="GV1" s="10" t="s">
        <v>195</v>
      </c>
      <c r="GW1" s="22" t="s">
        <v>196</v>
      </c>
      <c r="GX1" s="10" t="s">
        <v>197</v>
      </c>
      <c r="GY1" s="10" t="s">
        <v>198</v>
      </c>
      <c r="GZ1" s="10" t="s">
        <v>199</v>
      </c>
      <c r="HA1" s="10" t="s">
        <v>200</v>
      </c>
      <c r="HB1" s="10" t="s">
        <v>201</v>
      </c>
      <c r="HC1" s="10" t="s">
        <v>202</v>
      </c>
      <c r="HD1" s="22" t="s">
        <v>203</v>
      </c>
      <c r="HE1" s="10" t="s">
        <v>204</v>
      </c>
      <c r="HF1" s="22" t="s">
        <v>205</v>
      </c>
      <c r="HG1" s="10" t="s">
        <v>206</v>
      </c>
      <c r="HH1" s="10" t="s">
        <v>207</v>
      </c>
      <c r="HI1" s="10" t="s">
        <v>208</v>
      </c>
      <c r="HJ1" s="10" t="s">
        <v>209</v>
      </c>
      <c r="HK1" s="22" t="s">
        <v>210</v>
      </c>
      <c r="HL1" s="10" t="s">
        <v>211</v>
      </c>
      <c r="HM1" s="10" t="s">
        <v>212</v>
      </c>
      <c r="HN1" s="10" t="s">
        <v>213</v>
      </c>
      <c r="HO1" s="10" t="s">
        <v>214</v>
      </c>
      <c r="HP1" s="10" t="s">
        <v>215</v>
      </c>
      <c r="HQ1" s="10" t="s">
        <v>216</v>
      </c>
      <c r="HR1" s="10" t="s">
        <v>217</v>
      </c>
      <c r="HS1" s="10" t="s">
        <v>218</v>
      </c>
      <c r="HT1" s="10" t="s">
        <v>219</v>
      </c>
      <c r="HU1" s="10" t="s">
        <v>220</v>
      </c>
      <c r="HV1" s="10" t="s">
        <v>221</v>
      </c>
      <c r="HW1" s="10" t="s">
        <v>222</v>
      </c>
      <c r="HX1" s="10" t="s">
        <v>223</v>
      </c>
      <c r="HY1" s="10" t="s">
        <v>224</v>
      </c>
      <c r="HZ1" s="10" t="s">
        <v>225</v>
      </c>
      <c r="IA1" s="10" t="s">
        <v>226</v>
      </c>
      <c r="IB1" s="10" t="s">
        <v>227</v>
      </c>
      <c r="IC1" s="10" t="s">
        <v>228</v>
      </c>
      <c r="ID1" s="10" t="s">
        <v>229</v>
      </c>
      <c r="IE1" s="10" t="s">
        <v>230</v>
      </c>
      <c r="IF1" s="10" t="s">
        <v>231</v>
      </c>
      <c r="IG1" s="10" t="s">
        <v>232</v>
      </c>
      <c r="IH1" s="10" t="s">
        <v>233</v>
      </c>
      <c r="II1" s="10" t="s">
        <v>234</v>
      </c>
      <c r="IJ1" s="10" t="s">
        <v>235</v>
      </c>
      <c r="IK1" s="10" t="s">
        <v>236</v>
      </c>
      <c r="IL1" s="10" t="s">
        <v>237</v>
      </c>
      <c r="IM1" s="10" t="s">
        <v>238</v>
      </c>
      <c r="IN1" s="10" t="s">
        <v>239</v>
      </c>
      <c r="IS1" s="10" t="s">
        <v>10124</v>
      </c>
      <c r="IT1" s="10" t="s">
        <v>10125</v>
      </c>
      <c r="IU1" s="10" t="s">
        <v>10126</v>
      </c>
      <c r="IV1" s="10" t="s">
        <v>10127</v>
      </c>
    </row>
    <row r="2" spans="1:256" customFormat="1" ht="14" customHeight="1" x14ac:dyDescent="0.2">
      <c r="A2">
        <v>1</v>
      </c>
      <c r="B2">
        <v>1</v>
      </c>
      <c r="C2" s="1">
        <v>44492.427777777775</v>
      </c>
      <c r="D2" s="1">
        <v>44492.459722222222</v>
      </c>
      <c r="E2">
        <v>0</v>
      </c>
      <c r="F2" t="s">
        <v>240</v>
      </c>
      <c r="G2">
        <v>100</v>
      </c>
      <c r="H2">
        <v>2739</v>
      </c>
      <c r="I2">
        <v>1</v>
      </c>
      <c r="J2" s="1">
        <v>44492.459722222222</v>
      </c>
      <c r="K2" t="s">
        <v>241</v>
      </c>
      <c r="L2" t="s">
        <v>242</v>
      </c>
      <c r="M2" t="s">
        <v>242</v>
      </c>
      <c r="N2" t="s">
        <v>243</v>
      </c>
      <c r="O2" t="s">
        <v>244</v>
      </c>
      <c r="P2">
        <v>34.029006959999997</v>
      </c>
      <c r="Q2">
        <v>-118.40049740000001</v>
      </c>
      <c r="R2" t="s">
        <v>245</v>
      </c>
      <c r="S2" t="s">
        <v>246</v>
      </c>
      <c r="T2" t="s">
        <v>247</v>
      </c>
      <c r="V2" t="s">
        <v>244</v>
      </c>
      <c r="W2">
        <v>718546104</v>
      </c>
      <c r="X2">
        <v>2911</v>
      </c>
      <c r="Y2" t="s">
        <v>248</v>
      </c>
      <c r="Z2" t="s">
        <v>249</v>
      </c>
      <c r="AA2">
        <v>2020</v>
      </c>
      <c r="AC2">
        <v>0</v>
      </c>
      <c r="AF2">
        <v>9</v>
      </c>
      <c r="AG2">
        <v>3</v>
      </c>
      <c r="AJ2" s="27">
        <v>0.5</v>
      </c>
      <c r="AK2">
        <v>9</v>
      </c>
      <c r="AL2" s="27">
        <v>0.5</v>
      </c>
      <c r="AM2">
        <v>5</v>
      </c>
      <c r="AN2" s="36">
        <f t="shared" ref="AN2:AN65" si="0">AM2/AF2*100</f>
        <v>55.555555555555557</v>
      </c>
      <c r="AO2" s="27">
        <v>0</v>
      </c>
      <c r="AP2" s="24">
        <v>0</v>
      </c>
      <c r="AR2">
        <v>3</v>
      </c>
      <c r="AU2" s="27">
        <v>1</v>
      </c>
      <c r="AV2">
        <v>8</v>
      </c>
      <c r="AW2" s="21">
        <f t="shared" ref="AW2:AW65" si="1">AV2/AF2*100</f>
        <v>88.888888888888886</v>
      </c>
      <c r="AX2" t="s">
        <v>242</v>
      </c>
      <c r="BA2" s="27">
        <v>1</v>
      </c>
      <c r="BB2">
        <v>8</v>
      </c>
      <c r="BC2" s="21">
        <f t="shared" ref="BC2:BC65" si="2">BB2/AF2*100</f>
        <v>88.888888888888886</v>
      </c>
      <c r="BD2">
        <v>3</v>
      </c>
      <c r="BG2" s="27">
        <v>1</v>
      </c>
      <c r="BH2">
        <v>4</v>
      </c>
      <c r="BJ2">
        <v>3</v>
      </c>
      <c r="BM2" s="27">
        <v>1</v>
      </c>
      <c r="BN2">
        <v>3</v>
      </c>
      <c r="BQ2" s="27">
        <v>1</v>
      </c>
      <c r="BR2">
        <v>4</v>
      </c>
      <c r="BS2" s="97">
        <f>BR2/AF2*100</f>
        <v>44.444444444444443</v>
      </c>
      <c r="BU2">
        <v>1</v>
      </c>
      <c r="BX2" s="27">
        <v>0</v>
      </c>
      <c r="BY2" s="24" t="s">
        <v>242</v>
      </c>
      <c r="BZ2" s="21" t="s">
        <v>242</v>
      </c>
      <c r="CA2" t="s">
        <v>242</v>
      </c>
      <c r="CB2" t="s">
        <v>242</v>
      </c>
      <c r="CE2" s="27">
        <v>0</v>
      </c>
      <c r="CG2" t="s">
        <v>242</v>
      </c>
      <c r="CH2" t="s">
        <v>242</v>
      </c>
      <c r="CJ2" s="27">
        <v>1</v>
      </c>
      <c r="CK2" t="s">
        <v>250</v>
      </c>
      <c r="CL2">
        <v>1</v>
      </c>
      <c r="CO2">
        <v>1</v>
      </c>
      <c r="CP2" s="27">
        <v>1</v>
      </c>
      <c r="CQ2">
        <v>100</v>
      </c>
      <c r="CR2">
        <v>100</v>
      </c>
      <c r="CS2">
        <v>100</v>
      </c>
      <c r="CT2" t="s">
        <v>251</v>
      </c>
      <c r="CV2" s="27">
        <v>1</v>
      </c>
      <c r="CW2" t="s">
        <v>252</v>
      </c>
      <c r="CX2">
        <v>1</v>
      </c>
      <c r="DA2" s="27">
        <v>1</v>
      </c>
      <c r="DB2">
        <v>30500000</v>
      </c>
      <c r="DC2">
        <v>2</v>
      </c>
      <c r="DE2" s="27">
        <v>1</v>
      </c>
      <c r="DF2" s="36" t="s">
        <v>242</v>
      </c>
      <c r="DG2" t="s">
        <v>242</v>
      </c>
      <c r="DH2" s="43" t="s">
        <v>242</v>
      </c>
      <c r="DI2" t="s">
        <v>242</v>
      </c>
      <c r="DJ2" s="36">
        <v>7800000</v>
      </c>
      <c r="DK2" t="s">
        <v>242</v>
      </c>
      <c r="DM2" s="27">
        <v>0</v>
      </c>
      <c r="DN2" s="36" t="s">
        <v>242</v>
      </c>
      <c r="DO2" t="s">
        <v>242</v>
      </c>
      <c r="DQ2">
        <v>1</v>
      </c>
      <c r="DT2" s="27">
        <v>1</v>
      </c>
      <c r="DU2" t="s">
        <v>253</v>
      </c>
      <c r="DV2" s="27">
        <v>1</v>
      </c>
      <c r="DW2" t="s">
        <v>254</v>
      </c>
      <c r="DX2" s="27">
        <v>1</v>
      </c>
      <c r="DY2" t="s">
        <v>255</v>
      </c>
      <c r="DZ2" s="27">
        <v>1</v>
      </c>
      <c r="EA2" t="s">
        <v>256</v>
      </c>
      <c r="EB2" s="27">
        <v>1</v>
      </c>
      <c r="EC2" t="s">
        <v>257</v>
      </c>
      <c r="ED2" s="27">
        <v>1</v>
      </c>
      <c r="EE2" t="s">
        <v>258</v>
      </c>
      <c r="EF2" s="27">
        <v>1</v>
      </c>
      <c r="EG2" t="s">
        <v>259</v>
      </c>
      <c r="EH2" s="27">
        <v>1</v>
      </c>
      <c r="EI2" t="s">
        <v>260</v>
      </c>
      <c r="EJ2" s="27">
        <v>1</v>
      </c>
      <c r="EK2" t="s">
        <v>261</v>
      </c>
      <c r="EL2" s="27">
        <v>1</v>
      </c>
      <c r="EM2" t="s">
        <v>262</v>
      </c>
      <c r="EN2">
        <v>1</v>
      </c>
      <c r="EP2" s="2"/>
      <c r="EQ2">
        <f t="shared" ref="EQ2:EQ65" si="3">SUM(DT2+DV2+DX2+DZ2+EB2+ED2+EF2+EH2+EJ2+EL2)/10</f>
        <v>1</v>
      </c>
      <c r="ER2" s="99">
        <v>1</v>
      </c>
      <c r="ES2" s="27">
        <v>0</v>
      </c>
      <c r="ET2" t="s">
        <v>242</v>
      </c>
      <c r="EU2" t="s">
        <v>242</v>
      </c>
      <c r="EX2">
        <v>5</v>
      </c>
      <c r="EY2" t="s">
        <v>242</v>
      </c>
      <c r="FA2" s="27">
        <v>1</v>
      </c>
      <c r="FB2">
        <v>160000</v>
      </c>
      <c r="FD2" s="27">
        <v>1</v>
      </c>
      <c r="FE2">
        <v>28</v>
      </c>
      <c r="FG2" s="27">
        <v>1</v>
      </c>
      <c r="FH2">
        <v>50000</v>
      </c>
      <c r="FJ2" s="27">
        <v>0</v>
      </c>
      <c r="FK2" t="s">
        <v>242</v>
      </c>
      <c r="FL2">
        <f>SUM(FA2+FG2)</f>
        <v>2</v>
      </c>
      <c r="FM2" s="99">
        <v>1</v>
      </c>
      <c r="FN2">
        <f>SUM(FD2+FJ2)</f>
        <v>1</v>
      </c>
      <c r="FO2" s="99">
        <v>1</v>
      </c>
      <c r="FQ2">
        <v>1</v>
      </c>
      <c r="FT2" s="27">
        <v>1</v>
      </c>
      <c r="FU2" t="s">
        <v>242</v>
      </c>
      <c r="FV2" t="s">
        <v>242</v>
      </c>
      <c r="FW2" t="s">
        <v>242</v>
      </c>
      <c r="FX2" t="s">
        <v>263</v>
      </c>
      <c r="FY2" s="27">
        <v>1</v>
      </c>
      <c r="FZ2">
        <v>21</v>
      </c>
      <c r="GA2">
        <v>2</v>
      </c>
      <c r="GC2" s="27">
        <v>0.5</v>
      </c>
      <c r="GD2" t="s">
        <v>242</v>
      </c>
      <c r="GE2" t="s">
        <v>242</v>
      </c>
      <c r="GF2" s="36">
        <v>74</v>
      </c>
      <c r="GG2" t="s">
        <v>242</v>
      </c>
      <c r="GH2" t="s">
        <v>242</v>
      </c>
      <c r="GI2" t="s">
        <v>242</v>
      </c>
      <c r="GJ2" t="s">
        <v>242</v>
      </c>
      <c r="GK2">
        <v>1</v>
      </c>
      <c r="GL2" t="s">
        <v>264</v>
      </c>
      <c r="GM2">
        <v>1</v>
      </c>
      <c r="GP2" s="27">
        <v>0</v>
      </c>
      <c r="GQ2" t="s">
        <v>242</v>
      </c>
      <c r="GR2" t="s">
        <v>242</v>
      </c>
      <c r="GT2">
        <v>5</v>
      </c>
      <c r="GW2" s="27">
        <v>1</v>
      </c>
      <c r="GX2">
        <v>169</v>
      </c>
      <c r="HA2">
        <v>1</v>
      </c>
      <c r="HD2" s="27">
        <v>0</v>
      </c>
      <c r="HF2" s="27">
        <v>0</v>
      </c>
      <c r="HH2">
        <v>5</v>
      </c>
      <c r="HK2" s="27">
        <v>1</v>
      </c>
      <c r="HL2" t="s">
        <v>265</v>
      </c>
      <c r="HM2">
        <v>1</v>
      </c>
      <c r="HP2">
        <v>0.61111111100000004</v>
      </c>
      <c r="HQ2">
        <v>1</v>
      </c>
      <c r="HR2">
        <v>1</v>
      </c>
      <c r="HS2">
        <v>0.66666666699999999</v>
      </c>
      <c r="HT2">
        <v>1</v>
      </c>
      <c r="HU2">
        <v>0</v>
      </c>
      <c r="HV2">
        <v>0.75</v>
      </c>
      <c r="HW2">
        <v>0.83333333300000001</v>
      </c>
      <c r="HX2">
        <v>0</v>
      </c>
      <c r="HY2">
        <v>1</v>
      </c>
      <c r="HZ2">
        <v>0</v>
      </c>
      <c r="IA2">
        <v>1</v>
      </c>
      <c r="IB2">
        <v>1</v>
      </c>
      <c r="IC2">
        <v>0.87037036999999995</v>
      </c>
      <c r="ID2">
        <v>0.60416666699999999</v>
      </c>
      <c r="IE2">
        <v>0.56666666700000001</v>
      </c>
      <c r="IF2">
        <v>0.68040123500000005</v>
      </c>
      <c r="IG2" t="s">
        <v>247</v>
      </c>
      <c r="IH2" t="s">
        <v>266</v>
      </c>
      <c r="II2" t="s">
        <v>247</v>
      </c>
      <c r="IJ2">
        <v>107293</v>
      </c>
      <c r="IK2">
        <v>64129</v>
      </c>
      <c r="IL2">
        <v>111476</v>
      </c>
      <c r="IM2">
        <v>169990</v>
      </c>
      <c r="IN2">
        <v>107293</v>
      </c>
      <c r="IS2">
        <f t="shared" ref="IS2:IS65" si="4">SUM(AL2+AO2+BQ2+BX2+CJ2)/5</f>
        <v>0.5</v>
      </c>
      <c r="IT2">
        <f>SUM(DA2+DE2+DM2+ER2+ES2+FM2+FO2)/7</f>
        <v>0.7142857142857143</v>
      </c>
      <c r="IU2">
        <f>SUM(FT2+FY2+GC2+GW2)/4</f>
        <v>0.875</v>
      </c>
      <c r="IV2">
        <f t="shared" ref="IV2:IV65" si="5">(IS2+IT2+IU2)/3</f>
        <v>0.69642857142857151</v>
      </c>
    </row>
    <row r="3" spans="1:256" ht="14" customHeight="1" x14ac:dyDescent="0.2">
      <c r="A3" s="10">
        <v>2</v>
      </c>
      <c r="B3">
        <v>2</v>
      </c>
      <c r="C3" s="1">
        <v>44492.466666666667</v>
      </c>
      <c r="D3" s="1">
        <v>44492.493750000001</v>
      </c>
      <c r="E3">
        <v>0</v>
      </c>
      <c r="F3" t="s">
        <v>240</v>
      </c>
      <c r="G3">
        <v>100</v>
      </c>
      <c r="H3">
        <v>2313</v>
      </c>
      <c r="I3">
        <v>1</v>
      </c>
      <c r="J3" s="1">
        <v>44492.493750000001</v>
      </c>
      <c r="K3" t="s">
        <v>267</v>
      </c>
      <c r="L3" t="s">
        <v>242</v>
      </c>
      <c r="M3" t="s">
        <v>242</v>
      </c>
      <c r="N3" t="s">
        <v>268</v>
      </c>
      <c r="O3" t="s">
        <v>269</v>
      </c>
      <c r="P3">
        <v>34.029006959999997</v>
      </c>
      <c r="Q3">
        <v>-118.40049740000001</v>
      </c>
      <c r="R3" t="s">
        <v>245</v>
      </c>
      <c r="S3" t="s">
        <v>246</v>
      </c>
      <c r="T3" s="10" t="s">
        <v>270</v>
      </c>
      <c r="U3" s="19">
        <v>354950</v>
      </c>
      <c r="V3" t="s">
        <v>269</v>
      </c>
      <c r="W3">
        <v>437076102</v>
      </c>
      <c r="X3">
        <v>5211</v>
      </c>
      <c r="Y3" s="10" t="s">
        <v>271</v>
      </c>
      <c r="Z3" s="10" t="s">
        <v>272</v>
      </c>
      <c r="AA3" s="10">
        <v>2020</v>
      </c>
      <c r="AB3" s="10">
        <v>2021</v>
      </c>
      <c r="AC3" s="10">
        <v>0</v>
      </c>
      <c r="AF3" s="10">
        <v>12</v>
      </c>
      <c r="AG3">
        <v>3</v>
      </c>
      <c r="AJ3" s="22">
        <v>1</v>
      </c>
      <c r="AK3" s="10">
        <v>8</v>
      </c>
      <c r="AL3" s="22">
        <v>1</v>
      </c>
      <c r="AM3" s="10">
        <v>1</v>
      </c>
      <c r="AN3" s="36">
        <f t="shared" si="0"/>
        <v>8.3333333333333321</v>
      </c>
      <c r="AO3" s="22">
        <v>1</v>
      </c>
      <c r="AP3" s="10">
        <v>1</v>
      </c>
      <c r="AQ3" t="s">
        <v>273</v>
      </c>
      <c r="AR3">
        <v>1</v>
      </c>
      <c r="AU3" s="22">
        <v>1</v>
      </c>
      <c r="AV3" s="19">
        <v>11</v>
      </c>
      <c r="AW3" s="21">
        <f t="shared" si="1"/>
        <v>91.666666666666657</v>
      </c>
      <c r="AX3" t="s">
        <v>242</v>
      </c>
      <c r="BA3" s="22">
        <v>1</v>
      </c>
      <c r="BB3" s="19">
        <v>11</v>
      </c>
      <c r="BC3" s="21">
        <f t="shared" si="2"/>
        <v>91.666666666666657</v>
      </c>
      <c r="BD3">
        <v>1</v>
      </c>
      <c r="BG3" s="22">
        <v>1</v>
      </c>
      <c r="BH3" s="10">
        <v>7.4</v>
      </c>
      <c r="BJ3">
        <v>3</v>
      </c>
      <c r="BM3" s="22">
        <v>1</v>
      </c>
      <c r="BN3">
        <v>2</v>
      </c>
      <c r="BQ3" s="22">
        <v>1</v>
      </c>
      <c r="BR3" s="10">
        <v>3</v>
      </c>
      <c r="BS3" s="97">
        <f>BR3/AF3*100</f>
        <v>25</v>
      </c>
      <c r="BU3" s="10">
        <v>2</v>
      </c>
      <c r="BX3" s="22">
        <v>1</v>
      </c>
      <c r="BY3" s="10">
        <v>3</v>
      </c>
      <c r="BZ3" s="21">
        <f>BY3/AF3*100</f>
        <v>25</v>
      </c>
      <c r="CA3" s="10">
        <v>1</v>
      </c>
      <c r="CB3" s="10">
        <v>2</v>
      </c>
      <c r="CE3" s="22">
        <v>0</v>
      </c>
      <c r="CG3" s="10" t="s">
        <v>242</v>
      </c>
      <c r="CH3" s="10" t="s">
        <v>242</v>
      </c>
      <c r="CJ3" s="22">
        <v>1</v>
      </c>
      <c r="CK3" s="10" t="s">
        <v>274</v>
      </c>
      <c r="CL3" s="10">
        <v>1</v>
      </c>
      <c r="CO3" s="10">
        <v>0</v>
      </c>
      <c r="CP3" s="22">
        <v>0</v>
      </c>
      <c r="CQ3" s="10" t="s">
        <v>242</v>
      </c>
      <c r="CR3" s="10" t="s">
        <v>242</v>
      </c>
      <c r="CS3" s="10" t="s">
        <v>242</v>
      </c>
      <c r="CV3" s="22">
        <v>1</v>
      </c>
      <c r="CW3" s="10" t="s">
        <v>275</v>
      </c>
      <c r="CX3" s="10">
        <v>1</v>
      </c>
      <c r="DA3" s="22">
        <v>1</v>
      </c>
      <c r="DB3" s="10">
        <v>62639</v>
      </c>
      <c r="DC3" s="10">
        <v>2</v>
      </c>
      <c r="DE3" s="22">
        <v>1</v>
      </c>
      <c r="DF3" s="50">
        <v>17523</v>
      </c>
      <c r="DG3" s="10">
        <v>2</v>
      </c>
      <c r="DH3" s="50">
        <v>728771</v>
      </c>
      <c r="DI3" s="10">
        <v>1</v>
      </c>
      <c r="DJ3" s="50" t="s">
        <v>242</v>
      </c>
      <c r="DK3" s="10">
        <v>2</v>
      </c>
      <c r="DL3" s="10" t="s">
        <v>276</v>
      </c>
      <c r="DM3" s="22">
        <v>1</v>
      </c>
      <c r="DN3" s="50">
        <v>4867941</v>
      </c>
      <c r="DO3" s="10">
        <v>2</v>
      </c>
      <c r="DQ3" s="10">
        <v>1</v>
      </c>
      <c r="DT3" s="27">
        <v>1</v>
      </c>
      <c r="DU3" t="s">
        <v>277</v>
      </c>
      <c r="DV3" s="27">
        <v>1</v>
      </c>
      <c r="DW3" t="s">
        <v>278</v>
      </c>
      <c r="DX3" s="27">
        <v>1</v>
      </c>
      <c r="DY3" t="s">
        <v>279</v>
      </c>
      <c r="DZ3" s="27">
        <v>1</v>
      </c>
      <c r="EA3" t="s">
        <v>280</v>
      </c>
      <c r="EB3" s="27">
        <v>1</v>
      </c>
      <c r="EC3" t="s">
        <v>281</v>
      </c>
      <c r="ED3" s="27">
        <v>1</v>
      </c>
      <c r="EE3" t="s">
        <v>282</v>
      </c>
      <c r="EF3" s="27">
        <v>1</v>
      </c>
      <c r="EG3" t="s">
        <v>283</v>
      </c>
      <c r="EH3" s="27">
        <v>1</v>
      </c>
      <c r="EI3" t="s">
        <v>284</v>
      </c>
      <c r="EJ3" s="27">
        <v>1</v>
      </c>
      <c r="EK3" t="s">
        <v>285</v>
      </c>
      <c r="EL3" s="27">
        <v>1</v>
      </c>
      <c r="EM3" t="s">
        <v>286</v>
      </c>
      <c r="EN3">
        <v>1</v>
      </c>
      <c r="EQ3">
        <f t="shared" si="3"/>
        <v>1</v>
      </c>
      <c r="ER3" s="99">
        <v>1</v>
      </c>
      <c r="ES3" s="22">
        <v>0</v>
      </c>
      <c r="ET3" s="10" t="s">
        <v>242</v>
      </c>
      <c r="EU3" s="10" t="s">
        <v>242</v>
      </c>
      <c r="EX3" s="10" t="s">
        <v>242</v>
      </c>
      <c r="EY3" s="10" t="s">
        <v>242</v>
      </c>
      <c r="FA3" s="22">
        <v>0</v>
      </c>
      <c r="FB3" s="10" t="s">
        <v>242</v>
      </c>
      <c r="FD3" s="22">
        <v>0</v>
      </c>
      <c r="FE3" s="10" t="s">
        <v>242</v>
      </c>
      <c r="FG3" s="22">
        <v>0</v>
      </c>
      <c r="FH3" s="10" t="s">
        <v>242</v>
      </c>
      <c r="FJ3" s="22">
        <v>0</v>
      </c>
      <c r="FK3" s="10" t="s">
        <v>242</v>
      </c>
      <c r="FL3">
        <f t="shared" ref="FL3:FL66" si="6">SUM(FA3+FG3)</f>
        <v>0</v>
      </c>
      <c r="FM3" s="100">
        <v>0</v>
      </c>
      <c r="FN3">
        <f t="shared" ref="FN3:FN66" si="7">SUM(FD3+FJ3)</f>
        <v>0</v>
      </c>
      <c r="FO3" s="100">
        <v>0</v>
      </c>
      <c r="FQ3" s="10">
        <v>5</v>
      </c>
      <c r="FT3" s="22">
        <v>0</v>
      </c>
      <c r="FU3" s="10" t="s">
        <v>242</v>
      </c>
      <c r="FV3" s="10" t="s">
        <v>242</v>
      </c>
      <c r="FW3" s="10" t="s">
        <v>242</v>
      </c>
      <c r="FY3" s="22">
        <v>1</v>
      </c>
      <c r="FZ3" s="10">
        <v>37</v>
      </c>
      <c r="GA3" s="10">
        <v>1</v>
      </c>
      <c r="GC3" s="22">
        <v>1</v>
      </c>
      <c r="GD3" s="10">
        <v>17</v>
      </c>
      <c r="GE3" s="10">
        <v>20.3</v>
      </c>
      <c r="GF3" s="50">
        <v>54.7</v>
      </c>
      <c r="GG3" s="10">
        <v>3</v>
      </c>
      <c r="GH3" s="10" t="s">
        <v>242</v>
      </c>
      <c r="GI3" s="10" t="s">
        <v>242</v>
      </c>
      <c r="GJ3" s="10" t="s">
        <v>242</v>
      </c>
      <c r="GK3" s="10">
        <v>1</v>
      </c>
      <c r="GL3" s="10" t="s">
        <v>287</v>
      </c>
      <c r="GM3" s="10">
        <v>1</v>
      </c>
      <c r="GP3" s="22">
        <v>0</v>
      </c>
      <c r="GQ3" s="10" t="s">
        <v>242</v>
      </c>
      <c r="GR3" s="10" t="s">
        <v>242</v>
      </c>
      <c r="GT3" s="10" t="s">
        <v>242</v>
      </c>
      <c r="GW3" s="46">
        <v>1</v>
      </c>
      <c r="GX3" s="10">
        <v>511</v>
      </c>
      <c r="HA3" s="10">
        <v>5</v>
      </c>
      <c r="HD3" s="22">
        <v>0.5</v>
      </c>
      <c r="HE3" s="10" t="s">
        <v>288</v>
      </c>
      <c r="HF3" s="22">
        <v>1</v>
      </c>
      <c r="HG3" s="10" t="s">
        <v>289</v>
      </c>
      <c r="HH3" s="10">
        <v>1</v>
      </c>
      <c r="HK3" s="22">
        <v>1</v>
      </c>
      <c r="HL3" s="10" t="s">
        <v>290</v>
      </c>
      <c r="HM3" s="10">
        <v>1</v>
      </c>
      <c r="HP3" s="10">
        <v>0.88888888899999996</v>
      </c>
      <c r="HQ3" s="10">
        <v>1</v>
      </c>
      <c r="HR3" s="10">
        <v>0.5</v>
      </c>
      <c r="HS3" s="10">
        <v>1</v>
      </c>
      <c r="HT3" s="10">
        <v>1</v>
      </c>
      <c r="HU3" s="10">
        <v>0</v>
      </c>
      <c r="HV3" s="10">
        <v>0</v>
      </c>
      <c r="HW3" s="10">
        <v>0.66666666699999999</v>
      </c>
      <c r="HX3" s="10">
        <v>0</v>
      </c>
      <c r="HY3" s="10">
        <v>0</v>
      </c>
      <c r="HZ3" s="10">
        <v>0.75</v>
      </c>
      <c r="IA3" s="10">
        <v>1</v>
      </c>
      <c r="IB3" s="10">
        <v>1</v>
      </c>
      <c r="IC3" s="10">
        <v>0.79629629599999996</v>
      </c>
      <c r="ID3" s="10">
        <v>0.5</v>
      </c>
      <c r="IE3" s="10">
        <v>0.48333333299999998</v>
      </c>
      <c r="IF3" s="10">
        <v>0.59320987700000005</v>
      </c>
      <c r="IG3" s="10" t="s">
        <v>291</v>
      </c>
      <c r="IH3" s="10" t="s">
        <v>266</v>
      </c>
      <c r="II3" s="10" t="s">
        <v>270</v>
      </c>
      <c r="IJ3" s="10">
        <v>110225</v>
      </c>
      <c r="IK3" s="10">
        <v>132110</v>
      </c>
      <c r="IL3" s="10">
        <v>151157</v>
      </c>
      <c r="IM3" s="10" t="s">
        <v>242</v>
      </c>
      <c r="IN3" s="10">
        <v>110225</v>
      </c>
      <c r="IS3">
        <f t="shared" si="4"/>
        <v>1</v>
      </c>
      <c r="IT3">
        <f t="shared" ref="IT3:IT66" si="8">SUM(DA3+DE3+DM3+ER3+ES3+FM3+FO3)/7</f>
        <v>0.5714285714285714</v>
      </c>
      <c r="IU3">
        <f t="shared" ref="IU3:IU8" si="9">SUM(FT3+FY3+GC3+GW3)/4</f>
        <v>0.75</v>
      </c>
      <c r="IV3">
        <f t="shared" si="5"/>
        <v>0.77380952380952372</v>
      </c>
    </row>
    <row r="4" spans="1:256" customFormat="1" ht="14" customHeight="1" x14ac:dyDescent="0.2">
      <c r="A4">
        <v>3</v>
      </c>
      <c r="B4">
        <v>3</v>
      </c>
      <c r="C4" s="1">
        <v>44492.548611111109</v>
      </c>
      <c r="D4" s="1">
        <v>44492.636111111111</v>
      </c>
      <c r="E4">
        <v>0</v>
      </c>
      <c r="F4" t="s">
        <v>292</v>
      </c>
      <c r="G4">
        <v>100</v>
      </c>
      <c r="H4">
        <v>7535</v>
      </c>
      <c r="I4">
        <v>1</v>
      </c>
      <c r="J4" s="1">
        <v>44492.636111111111</v>
      </c>
      <c r="K4" t="s">
        <v>293</v>
      </c>
      <c r="L4" t="s">
        <v>242</v>
      </c>
      <c r="M4" t="s">
        <v>242</v>
      </c>
      <c r="N4" t="s">
        <v>294</v>
      </c>
      <c r="O4" t="s">
        <v>295</v>
      </c>
      <c r="P4">
        <v>34.037994380000001</v>
      </c>
      <c r="Q4">
        <v>-118.4543991</v>
      </c>
      <c r="R4" t="s">
        <v>245</v>
      </c>
      <c r="S4" t="s">
        <v>246</v>
      </c>
      <c r="T4" t="s">
        <v>296</v>
      </c>
      <c r="V4" t="s">
        <v>295</v>
      </c>
      <c r="W4">
        <v>37833100</v>
      </c>
      <c r="X4">
        <v>3663</v>
      </c>
      <c r="Y4" t="s">
        <v>297</v>
      </c>
      <c r="Z4" t="s">
        <v>298</v>
      </c>
      <c r="AA4">
        <v>2020</v>
      </c>
      <c r="AC4">
        <v>0</v>
      </c>
      <c r="AF4">
        <v>8</v>
      </c>
      <c r="AG4">
        <v>1</v>
      </c>
      <c r="AJ4" s="27">
        <v>1</v>
      </c>
      <c r="AK4">
        <v>5</v>
      </c>
      <c r="AL4" s="27">
        <v>1</v>
      </c>
      <c r="AM4">
        <v>1</v>
      </c>
      <c r="AN4" s="36">
        <f t="shared" si="0"/>
        <v>12.5</v>
      </c>
      <c r="AO4" s="27">
        <v>0</v>
      </c>
      <c r="AP4" s="24">
        <v>0</v>
      </c>
      <c r="AR4">
        <v>3</v>
      </c>
      <c r="AU4" s="27">
        <v>1</v>
      </c>
      <c r="AV4">
        <v>7</v>
      </c>
      <c r="AW4" s="21">
        <f t="shared" si="1"/>
        <v>87.5</v>
      </c>
      <c r="AX4" t="s">
        <v>242</v>
      </c>
      <c r="BA4" s="27">
        <v>1</v>
      </c>
      <c r="BB4">
        <v>7</v>
      </c>
      <c r="BC4" s="21">
        <f t="shared" si="2"/>
        <v>87.5</v>
      </c>
      <c r="BD4">
        <v>3</v>
      </c>
      <c r="BG4" s="27">
        <v>1</v>
      </c>
      <c r="BJ4">
        <v>3</v>
      </c>
      <c r="BM4" s="27">
        <v>1</v>
      </c>
      <c r="BN4">
        <v>2</v>
      </c>
      <c r="BQ4" s="27">
        <v>1</v>
      </c>
      <c r="BR4">
        <v>3</v>
      </c>
      <c r="BS4" s="97">
        <f>BR4/AF4*100</f>
        <v>37.5</v>
      </c>
      <c r="BU4">
        <v>2</v>
      </c>
      <c r="BX4" s="27">
        <v>1</v>
      </c>
      <c r="BY4">
        <v>4</v>
      </c>
      <c r="BZ4" s="21">
        <f>BY4/AF4*100</f>
        <v>50</v>
      </c>
      <c r="CA4">
        <v>1</v>
      </c>
      <c r="CB4">
        <v>3</v>
      </c>
      <c r="CE4" s="27">
        <v>0</v>
      </c>
      <c r="CG4" t="s">
        <v>242</v>
      </c>
      <c r="CH4" t="s">
        <v>242</v>
      </c>
      <c r="CJ4" s="27">
        <v>1</v>
      </c>
      <c r="CL4">
        <v>1</v>
      </c>
      <c r="CO4">
        <v>0</v>
      </c>
      <c r="CP4" s="27">
        <v>0.5</v>
      </c>
      <c r="CQ4" t="s">
        <v>242</v>
      </c>
      <c r="CR4">
        <v>98</v>
      </c>
      <c r="CS4" t="s">
        <v>242</v>
      </c>
      <c r="CV4" s="27">
        <v>1</v>
      </c>
      <c r="CW4" t="s">
        <v>299</v>
      </c>
      <c r="CX4">
        <v>1</v>
      </c>
      <c r="DA4" s="27">
        <v>1</v>
      </c>
      <c r="DB4">
        <v>50540</v>
      </c>
      <c r="DC4">
        <v>2</v>
      </c>
      <c r="DE4" s="27">
        <v>1</v>
      </c>
      <c r="DF4" s="36">
        <v>0</v>
      </c>
      <c r="DG4">
        <v>2</v>
      </c>
      <c r="DH4" s="43" t="s">
        <v>242</v>
      </c>
      <c r="DI4" t="s">
        <v>242</v>
      </c>
      <c r="DJ4" s="36" t="s">
        <v>242</v>
      </c>
      <c r="DK4" t="s">
        <v>242</v>
      </c>
      <c r="DM4" s="27">
        <v>1</v>
      </c>
      <c r="DN4" s="36">
        <v>24980160</v>
      </c>
      <c r="DO4">
        <v>2</v>
      </c>
      <c r="DQ4">
        <v>1</v>
      </c>
      <c r="DT4" s="27">
        <v>1</v>
      </c>
      <c r="DU4" t="s">
        <v>300</v>
      </c>
      <c r="DV4" s="27">
        <v>1</v>
      </c>
      <c r="DW4" t="s">
        <v>301</v>
      </c>
      <c r="DX4" s="27">
        <v>1</v>
      </c>
      <c r="DY4" s="2" t="s">
        <v>302</v>
      </c>
      <c r="DZ4" s="27">
        <v>1</v>
      </c>
      <c r="EA4" t="s">
        <v>303</v>
      </c>
      <c r="EB4" s="27">
        <v>1</v>
      </c>
      <c r="EC4" t="s">
        <v>304</v>
      </c>
      <c r="ED4" s="27">
        <v>1</v>
      </c>
      <c r="EE4" t="s">
        <v>305</v>
      </c>
      <c r="EF4" s="27">
        <v>1</v>
      </c>
      <c r="EG4" s="2" t="s">
        <v>306</v>
      </c>
      <c r="EH4" s="27">
        <v>1</v>
      </c>
      <c r="EI4" t="s">
        <v>307</v>
      </c>
      <c r="EJ4" s="27">
        <v>1</v>
      </c>
      <c r="EK4" t="s">
        <v>308</v>
      </c>
      <c r="EL4" s="27">
        <v>1</v>
      </c>
      <c r="EM4" t="s">
        <v>309</v>
      </c>
      <c r="EN4">
        <v>1</v>
      </c>
      <c r="EP4" s="2"/>
      <c r="EQ4">
        <f t="shared" si="3"/>
        <v>1</v>
      </c>
      <c r="ER4" s="99">
        <v>1</v>
      </c>
      <c r="ES4" s="27">
        <v>0</v>
      </c>
      <c r="ET4" t="s">
        <v>242</v>
      </c>
      <c r="EU4" t="s">
        <v>242</v>
      </c>
      <c r="EX4" t="s">
        <v>242</v>
      </c>
      <c r="EY4" t="s">
        <v>242</v>
      </c>
      <c r="FA4" s="27">
        <v>0.5</v>
      </c>
      <c r="FB4" s="3">
        <v>1320000000</v>
      </c>
      <c r="FC4" t="s">
        <v>310</v>
      </c>
      <c r="FD4" s="27">
        <v>0</v>
      </c>
      <c r="FE4" t="s">
        <v>242</v>
      </c>
      <c r="FG4" s="27">
        <v>0.5</v>
      </c>
      <c r="FH4" s="3">
        <v>1320000000</v>
      </c>
      <c r="FI4" t="s">
        <v>310</v>
      </c>
      <c r="FJ4" s="27">
        <v>0</v>
      </c>
      <c r="FK4" t="s">
        <v>242</v>
      </c>
      <c r="FL4">
        <f t="shared" si="6"/>
        <v>1</v>
      </c>
      <c r="FM4" s="99">
        <v>0.5</v>
      </c>
      <c r="FN4">
        <f t="shared" si="7"/>
        <v>0</v>
      </c>
      <c r="FO4" s="100">
        <v>0</v>
      </c>
      <c r="FQ4">
        <v>1</v>
      </c>
      <c r="FT4" s="27">
        <v>0</v>
      </c>
      <c r="FU4" t="s">
        <v>242</v>
      </c>
      <c r="FV4" t="s">
        <v>242</v>
      </c>
      <c r="FW4" t="s">
        <v>242</v>
      </c>
      <c r="FY4" s="27">
        <v>1</v>
      </c>
      <c r="FZ4">
        <v>33</v>
      </c>
      <c r="GA4">
        <v>2</v>
      </c>
      <c r="GC4" s="27">
        <v>1</v>
      </c>
      <c r="GD4">
        <v>9</v>
      </c>
      <c r="GE4">
        <v>14</v>
      </c>
      <c r="GF4" s="36">
        <v>50</v>
      </c>
      <c r="GG4">
        <v>23</v>
      </c>
      <c r="GH4" t="s">
        <v>242</v>
      </c>
      <c r="GI4" t="s">
        <v>242</v>
      </c>
      <c r="GJ4" t="s">
        <v>242</v>
      </c>
      <c r="GK4">
        <v>1</v>
      </c>
      <c r="GM4">
        <v>1</v>
      </c>
      <c r="GP4" s="27">
        <v>1</v>
      </c>
      <c r="GQ4">
        <v>1</v>
      </c>
      <c r="GR4">
        <v>1</v>
      </c>
      <c r="GT4">
        <v>1</v>
      </c>
      <c r="GW4" s="27">
        <v>1</v>
      </c>
      <c r="GX4">
        <v>256</v>
      </c>
      <c r="HA4">
        <v>1</v>
      </c>
      <c r="HD4" s="27">
        <v>0.5</v>
      </c>
      <c r="HE4" t="s">
        <v>311</v>
      </c>
      <c r="HF4" s="27">
        <v>0.5</v>
      </c>
      <c r="HG4" t="s">
        <v>311</v>
      </c>
      <c r="HH4">
        <v>1</v>
      </c>
      <c r="HK4" s="27">
        <v>1</v>
      </c>
      <c r="HL4" t="s">
        <v>312</v>
      </c>
      <c r="HM4">
        <v>1</v>
      </c>
      <c r="HP4">
        <v>0.77777777800000003</v>
      </c>
      <c r="HQ4">
        <v>1</v>
      </c>
      <c r="HR4">
        <v>0.75</v>
      </c>
      <c r="HS4">
        <v>1</v>
      </c>
      <c r="HT4">
        <v>1</v>
      </c>
      <c r="HU4">
        <v>0</v>
      </c>
      <c r="HV4">
        <v>0.25</v>
      </c>
      <c r="HW4">
        <v>0.66666666699999999</v>
      </c>
      <c r="HX4">
        <v>1</v>
      </c>
      <c r="HY4">
        <v>1</v>
      </c>
      <c r="HZ4">
        <v>0.5</v>
      </c>
      <c r="IA4">
        <v>1</v>
      </c>
      <c r="IB4">
        <v>1</v>
      </c>
      <c r="IC4">
        <v>0.842592593</v>
      </c>
      <c r="ID4">
        <v>0.5625</v>
      </c>
      <c r="IE4">
        <v>0.83333333300000001</v>
      </c>
      <c r="IF4">
        <v>0.74614197500000001</v>
      </c>
      <c r="IG4" t="s">
        <v>313</v>
      </c>
      <c r="IH4" t="s">
        <v>266</v>
      </c>
      <c r="II4" t="s">
        <v>296</v>
      </c>
      <c r="IJ4">
        <v>260174</v>
      </c>
      <c r="IK4">
        <v>274515</v>
      </c>
      <c r="IL4">
        <v>365817</v>
      </c>
      <c r="IM4">
        <v>394328</v>
      </c>
      <c r="IN4">
        <v>260174</v>
      </c>
      <c r="IS4">
        <f t="shared" si="4"/>
        <v>0.8</v>
      </c>
      <c r="IT4">
        <f t="shared" si="8"/>
        <v>0.6428571428571429</v>
      </c>
      <c r="IU4">
        <f t="shared" si="9"/>
        <v>0.75</v>
      </c>
      <c r="IV4">
        <f t="shared" si="5"/>
        <v>0.73095238095238102</v>
      </c>
    </row>
    <row r="5" spans="1:256" customFormat="1" ht="14" customHeight="1" x14ac:dyDescent="0.2">
      <c r="A5">
        <v>4</v>
      </c>
      <c r="B5">
        <v>4</v>
      </c>
      <c r="C5" s="1">
        <v>44492.92291666667</v>
      </c>
      <c r="D5" s="1">
        <v>44492.939583333333</v>
      </c>
      <c r="E5">
        <v>0</v>
      </c>
      <c r="F5" t="s">
        <v>292</v>
      </c>
      <c r="G5">
        <v>100</v>
      </c>
      <c r="H5">
        <v>1433</v>
      </c>
      <c r="I5">
        <v>1</v>
      </c>
      <c r="J5" s="1">
        <v>44492.939583333333</v>
      </c>
      <c r="K5" t="s">
        <v>314</v>
      </c>
      <c r="L5" t="s">
        <v>242</v>
      </c>
      <c r="M5" t="s">
        <v>242</v>
      </c>
      <c r="N5" t="s">
        <v>315</v>
      </c>
      <c r="O5" t="s">
        <v>316</v>
      </c>
      <c r="P5">
        <v>34.037994380000001</v>
      </c>
      <c r="Q5">
        <v>-118.4543991</v>
      </c>
      <c r="R5" t="s">
        <v>245</v>
      </c>
      <c r="S5" t="s">
        <v>246</v>
      </c>
      <c r="T5" t="s">
        <v>317</v>
      </c>
      <c r="U5" s="47">
        <v>1067983</v>
      </c>
      <c r="V5" t="s">
        <v>318</v>
      </c>
      <c r="W5">
        <v>84670702</v>
      </c>
      <c r="X5">
        <v>6331</v>
      </c>
      <c r="Y5" t="s">
        <v>319</v>
      </c>
      <c r="Z5" t="s">
        <v>320</v>
      </c>
      <c r="AA5">
        <v>2020</v>
      </c>
      <c r="AB5">
        <v>2021</v>
      </c>
      <c r="AC5">
        <v>0</v>
      </c>
      <c r="AF5">
        <v>14</v>
      </c>
      <c r="AG5">
        <v>1</v>
      </c>
      <c r="AJ5" s="27">
        <v>1</v>
      </c>
      <c r="AK5">
        <v>8</v>
      </c>
      <c r="AL5" s="27">
        <v>0</v>
      </c>
      <c r="AM5" s="24">
        <v>0</v>
      </c>
      <c r="AN5" s="36">
        <f t="shared" si="0"/>
        <v>0</v>
      </c>
      <c r="AO5" s="27">
        <v>0</v>
      </c>
      <c r="AP5" s="24">
        <v>0</v>
      </c>
      <c r="AR5">
        <v>3</v>
      </c>
      <c r="AU5" s="44">
        <v>1</v>
      </c>
      <c r="AV5" s="24">
        <v>11</v>
      </c>
      <c r="AW5" s="21">
        <f t="shared" si="1"/>
        <v>78.571428571428569</v>
      </c>
      <c r="AX5" t="s">
        <v>242</v>
      </c>
      <c r="BA5" s="27">
        <v>1</v>
      </c>
      <c r="BB5">
        <v>8</v>
      </c>
      <c r="BC5" s="21">
        <f t="shared" si="2"/>
        <v>57.142857142857139</v>
      </c>
      <c r="BD5">
        <v>3</v>
      </c>
      <c r="BG5" s="27">
        <v>1</v>
      </c>
      <c r="BJ5">
        <v>3</v>
      </c>
      <c r="BM5" s="27">
        <v>1</v>
      </c>
      <c r="BN5">
        <v>3</v>
      </c>
      <c r="BQ5" s="44">
        <v>1</v>
      </c>
      <c r="BR5" s="24">
        <v>3</v>
      </c>
      <c r="BS5" s="98">
        <f>BR5/AF5*100</f>
        <v>21.428571428571427</v>
      </c>
      <c r="BU5" t="s">
        <v>242</v>
      </c>
      <c r="BX5" s="27">
        <v>0</v>
      </c>
      <c r="BY5" s="24" t="s">
        <v>242</v>
      </c>
      <c r="BZ5" s="21" t="s">
        <v>242</v>
      </c>
      <c r="CA5" t="s">
        <v>242</v>
      </c>
      <c r="CB5" t="s">
        <v>242</v>
      </c>
      <c r="CE5" s="27">
        <v>0</v>
      </c>
      <c r="CG5" t="s">
        <v>242</v>
      </c>
      <c r="CH5" t="s">
        <v>242</v>
      </c>
      <c r="CJ5" s="27">
        <v>0</v>
      </c>
      <c r="CL5" t="s">
        <v>242</v>
      </c>
      <c r="CO5">
        <v>0</v>
      </c>
      <c r="CP5" s="27">
        <v>0</v>
      </c>
      <c r="CQ5" t="s">
        <v>242</v>
      </c>
      <c r="CR5" t="s">
        <v>242</v>
      </c>
      <c r="CS5" t="s">
        <v>242</v>
      </c>
      <c r="CV5" s="27">
        <v>0</v>
      </c>
      <c r="CX5">
        <v>1</v>
      </c>
      <c r="DA5" s="27">
        <v>0</v>
      </c>
      <c r="DB5" t="s">
        <v>242</v>
      </c>
      <c r="DC5" t="s">
        <v>242</v>
      </c>
      <c r="DE5" s="27">
        <v>0</v>
      </c>
      <c r="DF5" s="36" t="s">
        <v>242</v>
      </c>
      <c r="DG5" t="s">
        <v>242</v>
      </c>
      <c r="DH5" s="43" t="s">
        <v>242</v>
      </c>
      <c r="DI5" t="s">
        <v>242</v>
      </c>
      <c r="DJ5" s="36" t="s">
        <v>242</v>
      </c>
      <c r="DK5" t="s">
        <v>242</v>
      </c>
      <c r="DM5" s="27">
        <v>0</v>
      </c>
      <c r="DN5" s="36" t="s">
        <v>242</v>
      </c>
      <c r="DO5" t="s">
        <v>242</v>
      </c>
      <c r="DQ5">
        <v>1</v>
      </c>
      <c r="DT5" s="27">
        <v>0</v>
      </c>
      <c r="DV5" s="27">
        <v>0</v>
      </c>
      <c r="DX5" s="27">
        <v>0</v>
      </c>
      <c r="DZ5" s="27">
        <v>0</v>
      </c>
      <c r="EB5" s="27">
        <v>0</v>
      </c>
      <c r="ED5" s="27">
        <v>0</v>
      </c>
      <c r="EF5" s="27">
        <v>0</v>
      </c>
      <c r="EH5" s="27">
        <v>0</v>
      </c>
      <c r="EJ5" s="27">
        <v>0</v>
      </c>
      <c r="EL5" s="27">
        <v>0</v>
      </c>
      <c r="EN5">
        <v>1</v>
      </c>
      <c r="EP5" s="2"/>
      <c r="EQ5">
        <f t="shared" si="3"/>
        <v>0</v>
      </c>
      <c r="ER5" s="99">
        <v>0</v>
      </c>
      <c r="ES5" s="27">
        <v>0</v>
      </c>
      <c r="ET5" t="s">
        <v>242</v>
      </c>
      <c r="EU5" t="s">
        <v>242</v>
      </c>
      <c r="EX5" t="s">
        <v>242</v>
      </c>
      <c r="EY5" t="s">
        <v>242</v>
      </c>
      <c r="FA5" s="27">
        <v>0</v>
      </c>
      <c r="FB5" t="s">
        <v>242</v>
      </c>
      <c r="FD5" s="27">
        <v>0</v>
      </c>
      <c r="FE5" t="s">
        <v>242</v>
      </c>
      <c r="FG5" s="27">
        <v>0</v>
      </c>
      <c r="FH5" t="s">
        <v>242</v>
      </c>
      <c r="FJ5" s="27">
        <v>0</v>
      </c>
      <c r="FK5" t="s">
        <v>242</v>
      </c>
      <c r="FL5">
        <f t="shared" si="6"/>
        <v>0</v>
      </c>
      <c r="FM5" s="99">
        <v>0</v>
      </c>
      <c r="FN5">
        <f t="shared" si="7"/>
        <v>0</v>
      </c>
      <c r="FO5" s="100">
        <v>0</v>
      </c>
      <c r="FQ5" t="s">
        <v>242</v>
      </c>
      <c r="FT5" s="27">
        <v>0</v>
      </c>
      <c r="FU5" t="s">
        <v>242</v>
      </c>
      <c r="FV5" t="s">
        <v>242</v>
      </c>
      <c r="FW5" t="s">
        <v>242</v>
      </c>
      <c r="FY5" s="27">
        <v>0</v>
      </c>
      <c r="FZ5" t="s">
        <v>242</v>
      </c>
      <c r="GA5" t="s">
        <v>242</v>
      </c>
      <c r="GC5" s="27">
        <v>0</v>
      </c>
      <c r="GD5" t="s">
        <v>242</v>
      </c>
      <c r="GE5" t="s">
        <v>242</v>
      </c>
      <c r="GF5" s="36" t="s">
        <v>242</v>
      </c>
      <c r="GG5" t="s">
        <v>242</v>
      </c>
      <c r="GH5" t="s">
        <v>242</v>
      </c>
      <c r="GI5" t="s">
        <v>242</v>
      </c>
      <c r="GJ5" t="s">
        <v>242</v>
      </c>
      <c r="GK5" t="s">
        <v>242</v>
      </c>
      <c r="GM5">
        <v>1</v>
      </c>
      <c r="GP5" s="27">
        <v>0</v>
      </c>
      <c r="GQ5" t="s">
        <v>242</v>
      </c>
      <c r="GR5" t="s">
        <v>242</v>
      </c>
      <c r="GT5" t="s">
        <v>242</v>
      </c>
      <c r="GW5" s="27">
        <v>1</v>
      </c>
      <c r="GX5">
        <v>6</v>
      </c>
      <c r="HA5">
        <v>1</v>
      </c>
      <c r="HD5" s="27">
        <v>0</v>
      </c>
      <c r="HF5" s="27">
        <v>0</v>
      </c>
      <c r="HH5" t="s">
        <v>242</v>
      </c>
      <c r="HK5" s="27">
        <v>0</v>
      </c>
      <c r="HM5">
        <v>1</v>
      </c>
      <c r="HP5">
        <v>0.33333333300000001</v>
      </c>
      <c r="HQ5">
        <v>0</v>
      </c>
      <c r="HR5">
        <v>0</v>
      </c>
      <c r="HS5">
        <v>0</v>
      </c>
      <c r="HT5">
        <v>0</v>
      </c>
      <c r="HU5">
        <v>0</v>
      </c>
      <c r="HV5">
        <v>0</v>
      </c>
      <c r="HW5">
        <v>0</v>
      </c>
      <c r="HX5">
        <v>0</v>
      </c>
      <c r="HY5">
        <v>1</v>
      </c>
      <c r="HZ5">
        <v>0</v>
      </c>
      <c r="IA5">
        <v>0</v>
      </c>
      <c r="IB5">
        <v>1</v>
      </c>
      <c r="IC5">
        <v>0.111111111</v>
      </c>
      <c r="ID5">
        <v>0</v>
      </c>
      <c r="IE5">
        <v>0.2</v>
      </c>
      <c r="IF5">
        <v>0.10370370399999999</v>
      </c>
      <c r="IG5" t="s">
        <v>321</v>
      </c>
      <c r="IH5" t="s">
        <v>266</v>
      </c>
      <c r="II5" t="s">
        <v>317</v>
      </c>
      <c r="IJ5">
        <v>328399</v>
      </c>
      <c r="IK5">
        <v>286982</v>
      </c>
      <c r="IL5">
        <v>355631</v>
      </c>
      <c r="IM5">
        <v>236053</v>
      </c>
      <c r="IN5">
        <v>328399</v>
      </c>
      <c r="IS5">
        <f t="shared" si="4"/>
        <v>0.2</v>
      </c>
      <c r="IT5">
        <f t="shared" si="8"/>
        <v>0</v>
      </c>
      <c r="IU5">
        <f t="shared" si="9"/>
        <v>0.25</v>
      </c>
      <c r="IV5">
        <f t="shared" si="5"/>
        <v>0.15</v>
      </c>
    </row>
    <row r="6" spans="1:256" customFormat="1" ht="14" customHeight="1" x14ac:dyDescent="0.2">
      <c r="A6">
        <v>5</v>
      </c>
      <c r="B6">
        <v>5</v>
      </c>
      <c r="C6" s="1">
        <v>44493.469444444447</v>
      </c>
      <c r="D6" s="1">
        <v>44493.48333333333</v>
      </c>
      <c r="E6">
        <v>0</v>
      </c>
      <c r="F6" t="s">
        <v>240</v>
      </c>
      <c r="G6">
        <v>100</v>
      </c>
      <c r="H6">
        <v>1173</v>
      </c>
      <c r="I6">
        <v>1</v>
      </c>
      <c r="J6" s="1">
        <v>44493.48333333333</v>
      </c>
      <c r="K6" t="s">
        <v>322</v>
      </c>
      <c r="L6" t="s">
        <v>242</v>
      </c>
      <c r="M6" t="s">
        <v>242</v>
      </c>
      <c r="N6" t="s">
        <v>323</v>
      </c>
      <c r="O6" t="s">
        <v>324</v>
      </c>
      <c r="P6">
        <v>34.029006959999997</v>
      </c>
      <c r="Q6">
        <v>-118.40049740000001</v>
      </c>
      <c r="R6" t="s">
        <v>245</v>
      </c>
      <c r="S6" t="s">
        <v>246</v>
      </c>
      <c r="T6" t="s">
        <v>325</v>
      </c>
      <c r="V6" t="s">
        <v>324</v>
      </c>
      <c r="W6">
        <v>501044101</v>
      </c>
      <c r="X6">
        <v>5411</v>
      </c>
      <c r="Y6" t="s">
        <v>326</v>
      </c>
      <c r="Z6" t="s">
        <v>327</v>
      </c>
      <c r="AA6">
        <v>2020</v>
      </c>
      <c r="AC6">
        <v>0</v>
      </c>
      <c r="AF6">
        <v>11</v>
      </c>
      <c r="AG6">
        <v>2</v>
      </c>
      <c r="AJ6" s="27">
        <v>1</v>
      </c>
      <c r="AK6">
        <v>11</v>
      </c>
      <c r="AL6" s="27">
        <v>1</v>
      </c>
      <c r="AM6">
        <v>5</v>
      </c>
      <c r="AN6" s="36">
        <f t="shared" si="0"/>
        <v>45.454545454545453</v>
      </c>
      <c r="AO6" s="27">
        <v>0</v>
      </c>
      <c r="AP6" s="24">
        <v>0</v>
      </c>
      <c r="AR6">
        <v>3</v>
      </c>
      <c r="AU6" s="27">
        <v>1</v>
      </c>
      <c r="AV6">
        <v>10</v>
      </c>
      <c r="AW6" s="21">
        <f t="shared" si="1"/>
        <v>90.909090909090907</v>
      </c>
      <c r="AX6">
        <v>3</v>
      </c>
      <c r="BA6" s="27">
        <v>1</v>
      </c>
      <c r="BB6">
        <v>10</v>
      </c>
      <c r="BC6" s="21">
        <f t="shared" si="2"/>
        <v>90.909090909090907</v>
      </c>
      <c r="BD6">
        <v>2</v>
      </c>
      <c r="BG6" s="27">
        <v>1</v>
      </c>
      <c r="BH6">
        <v>6</v>
      </c>
      <c r="BJ6">
        <v>2</v>
      </c>
      <c r="BM6" s="27">
        <v>1</v>
      </c>
      <c r="BN6">
        <v>3</v>
      </c>
      <c r="BQ6" s="27">
        <v>1</v>
      </c>
      <c r="BR6">
        <v>5</v>
      </c>
      <c r="BS6" s="97">
        <f t="shared" ref="BS6:BS37" si="10">BR6/AF6*100</f>
        <v>45.454545454545453</v>
      </c>
      <c r="BU6">
        <v>2</v>
      </c>
      <c r="BX6" s="27">
        <v>1</v>
      </c>
      <c r="BY6">
        <v>2</v>
      </c>
      <c r="BZ6" s="21">
        <f t="shared" ref="BZ6:BZ13" si="11">BY6/AF6*100</f>
        <v>18.181818181818183</v>
      </c>
      <c r="CA6">
        <v>2</v>
      </c>
      <c r="CB6">
        <v>2</v>
      </c>
      <c r="CE6" s="27">
        <v>0</v>
      </c>
      <c r="CG6" t="s">
        <v>242</v>
      </c>
      <c r="CH6" t="s">
        <v>242</v>
      </c>
      <c r="CJ6" s="27">
        <v>1</v>
      </c>
      <c r="CK6" t="s">
        <v>328</v>
      </c>
      <c r="CL6">
        <v>1</v>
      </c>
      <c r="CO6">
        <v>1</v>
      </c>
      <c r="CP6" s="27">
        <v>0.5</v>
      </c>
      <c r="CQ6">
        <v>100</v>
      </c>
      <c r="CR6">
        <v>100</v>
      </c>
      <c r="CS6" t="s">
        <v>242</v>
      </c>
      <c r="CT6" t="s">
        <v>329</v>
      </c>
      <c r="CV6" s="27">
        <v>1</v>
      </c>
      <c r="CW6" t="s">
        <v>330</v>
      </c>
      <c r="CX6">
        <v>1</v>
      </c>
      <c r="DA6" s="27">
        <v>1</v>
      </c>
      <c r="DB6">
        <v>2445526</v>
      </c>
      <c r="DC6">
        <v>2</v>
      </c>
      <c r="DE6" s="27">
        <v>1</v>
      </c>
      <c r="DF6" s="36">
        <v>3522338</v>
      </c>
      <c r="DG6">
        <v>2</v>
      </c>
      <c r="DH6" s="36">
        <v>3304231</v>
      </c>
      <c r="DI6">
        <v>2</v>
      </c>
      <c r="DJ6" s="36">
        <v>682569</v>
      </c>
      <c r="DK6">
        <v>2</v>
      </c>
      <c r="DM6" s="27">
        <v>1</v>
      </c>
      <c r="DN6" s="36">
        <v>2175346</v>
      </c>
      <c r="DO6">
        <v>1</v>
      </c>
      <c r="DQ6">
        <v>1</v>
      </c>
      <c r="DT6" s="27">
        <v>1</v>
      </c>
      <c r="DU6" s="2" t="s">
        <v>331</v>
      </c>
      <c r="DV6" s="27">
        <v>1</v>
      </c>
      <c r="DW6" t="s">
        <v>332</v>
      </c>
      <c r="DX6" s="27">
        <v>0.5</v>
      </c>
      <c r="DY6" s="2" t="s">
        <v>333</v>
      </c>
      <c r="DZ6" s="27">
        <v>0.5</v>
      </c>
      <c r="EA6" t="s">
        <v>334</v>
      </c>
      <c r="EB6" s="27">
        <v>0</v>
      </c>
      <c r="ED6" s="27">
        <v>1</v>
      </c>
      <c r="EE6" t="s">
        <v>335</v>
      </c>
      <c r="EF6" s="27">
        <v>0.5</v>
      </c>
      <c r="EG6" t="s">
        <v>336</v>
      </c>
      <c r="EH6" s="27">
        <v>1</v>
      </c>
      <c r="EI6" t="s">
        <v>337</v>
      </c>
      <c r="EJ6" s="27">
        <v>0.5</v>
      </c>
      <c r="EK6" t="s">
        <v>338</v>
      </c>
      <c r="EL6" s="27">
        <v>1</v>
      </c>
      <c r="EM6" t="s">
        <v>339</v>
      </c>
      <c r="EN6">
        <v>1</v>
      </c>
      <c r="EP6" s="2"/>
      <c r="EQ6">
        <f t="shared" si="3"/>
        <v>0.7</v>
      </c>
      <c r="ER6" s="99">
        <v>0.5</v>
      </c>
      <c r="ES6" s="27">
        <v>0</v>
      </c>
      <c r="ET6" t="s">
        <v>242</v>
      </c>
      <c r="EU6" t="s">
        <v>242</v>
      </c>
      <c r="EX6" t="s">
        <v>242</v>
      </c>
      <c r="EY6" t="s">
        <v>242</v>
      </c>
      <c r="FA6" s="27">
        <v>0</v>
      </c>
      <c r="FB6" t="s">
        <v>242</v>
      </c>
      <c r="FD6" s="27">
        <v>1</v>
      </c>
      <c r="FE6">
        <v>10</v>
      </c>
      <c r="FF6" t="s">
        <v>340</v>
      </c>
      <c r="FG6" s="27">
        <v>1</v>
      </c>
      <c r="FH6">
        <v>30004.194</v>
      </c>
      <c r="FI6" t="s">
        <v>341</v>
      </c>
      <c r="FJ6" s="27">
        <v>0</v>
      </c>
      <c r="FK6" t="s">
        <v>242</v>
      </c>
      <c r="FL6">
        <f t="shared" si="6"/>
        <v>1</v>
      </c>
      <c r="FM6" s="99">
        <v>1</v>
      </c>
      <c r="FN6">
        <f t="shared" si="7"/>
        <v>1</v>
      </c>
      <c r="FO6" s="99">
        <v>1</v>
      </c>
      <c r="FQ6">
        <v>1</v>
      </c>
      <c r="FT6" s="27">
        <v>0</v>
      </c>
      <c r="FU6" t="s">
        <v>242</v>
      </c>
      <c r="FV6" t="s">
        <v>242</v>
      </c>
      <c r="FW6" t="s">
        <v>242</v>
      </c>
      <c r="FY6" s="27">
        <v>1</v>
      </c>
      <c r="FZ6">
        <v>51</v>
      </c>
      <c r="GA6">
        <v>2</v>
      </c>
      <c r="GC6" s="27">
        <v>1</v>
      </c>
      <c r="GD6">
        <v>15</v>
      </c>
      <c r="GE6">
        <v>13</v>
      </c>
      <c r="GF6" s="36">
        <v>64</v>
      </c>
      <c r="GG6">
        <v>3</v>
      </c>
      <c r="GH6" t="s">
        <v>242</v>
      </c>
      <c r="GI6" t="s">
        <v>242</v>
      </c>
      <c r="GJ6" t="s">
        <v>242</v>
      </c>
      <c r="GK6">
        <v>1</v>
      </c>
      <c r="GL6" t="s">
        <v>342</v>
      </c>
      <c r="GM6">
        <v>1</v>
      </c>
      <c r="GP6" s="27">
        <v>0</v>
      </c>
      <c r="GQ6" t="s">
        <v>242</v>
      </c>
      <c r="GR6" t="s">
        <v>242</v>
      </c>
      <c r="GT6" t="s">
        <v>242</v>
      </c>
      <c r="GW6" s="27">
        <v>1</v>
      </c>
      <c r="GX6">
        <v>789</v>
      </c>
      <c r="HA6">
        <v>1</v>
      </c>
      <c r="HD6" s="27">
        <v>0</v>
      </c>
      <c r="HF6" s="27">
        <v>0</v>
      </c>
      <c r="HH6" t="s">
        <v>242</v>
      </c>
      <c r="HK6" s="27">
        <v>1</v>
      </c>
      <c r="HL6" t="s">
        <v>343</v>
      </c>
      <c r="HM6">
        <v>1</v>
      </c>
      <c r="HP6">
        <v>0.77777777800000003</v>
      </c>
      <c r="HQ6">
        <v>1</v>
      </c>
      <c r="HR6">
        <v>0.75</v>
      </c>
      <c r="HS6">
        <v>1</v>
      </c>
      <c r="HT6">
        <v>0.7</v>
      </c>
      <c r="HU6">
        <v>0</v>
      </c>
      <c r="HV6">
        <v>0.5</v>
      </c>
      <c r="HW6">
        <v>0.66666666699999999</v>
      </c>
      <c r="HX6">
        <v>0</v>
      </c>
      <c r="HY6">
        <v>1</v>
      </c>
      <c r="HZ6">
        <v>0</v>
      </c>
      <c r="IA6">
        <v>1</v>
      </c>
      <c r="IB6">
        <v>1</v>
      </c>
      <c r="IC6">
        <v>0.842592593</v>
      </c>
      <c r="ID6">
        <v>0.55000000000000004</v>
      </c>
      <c r="IE6">
        <v>0.53333333299999997</v>
      </c>
      <c r="IF6">
        <v>0.64197530899999999</v>
      </c>
      <c r="IG6" t="s">
        <v>344</v>
      </c>
      <c r="IH6" t="s">
        <v>266</v>
      </c>
      <c r="II6" t="s">
        <v>325</v>
      </c>
      <c r="IJ6">
        <v>122286</v>
      </c>
      <c r="IK6">
        <v>132498</v>
      </c>
      <c r="IL6">
        <v>137888</v>
      </c>
      <c r="IM6" t="s">
        <v>242</v>
      </c>
      <c r="IN6">
        <v>122286</v>
      </c>
      <c r="IS6">
        <f t="shared" si="4"/>
        <v>0.8</v>
      </c>
      <c r="IT6">
        <f t="shared" si="8"/>
        <v>0.7857142857142857</v>
      </c>
      <c r="IU6">
        <f t="shared" si="9"/>
        <v>0.75</v>
      </c>
      <c r="IV6">
        <f t="shared" si="5"/>
        <v>0.77857142857142858</v>
      </c>
    </row>
    <row r="7" spans="1:256" customFormat="1" ht="14" customHeight="1" x14ac:dyDescent="0.2">
      <c r="A7">
        <v>6</v>
      </c>
      <c r="B7">
        <v>6</v>
      </c>
      <c r="C7" s="1">
        <v>44493.50277777778</v>
      </c>
      <c r="D7" s="1">
        <v>44493.544444444444</v>
      </c>
      <c r="E7">
        <v>0</v>
      </c>
      <c r="F7" t="s">
        <v>292</v>
      </c>
      <c r="G7">
        <v>100</v>
      </c>
      <c r="H7">
        <v>3571</v>
      </c>
      <c r="I7">
        <v>1</v>
      </c>
      <c r="J7" s="1">
        <v>44493.544444444444</v>
      </c>
      <c r="K7" t="s">
        <v>345</v>
      </c>
      <c r="L7" t="s">
        <v>242</v>
      </c>
      <c r="M7" t="s">
        <v>242</v>
      </c>
      <c r="N7" t="s">
        <v>346</v>
      </c>
      <c r="O7" t="s">
        <v>347</v>
      </c>
      <c r="P7">
        <v>34.037994380000001</v>
      </c>
      <c r="Q7">
        <v>-118.4543991</v>
      </c>
      <c r="R7" t="s">
        <v>245</v>
      </c>
      <c r="S7" t="s">
        <v>246</v>
      </c>
      <c r="T7" t="s">
        <v>348</v>
      </c>
      <c r="V7" t="s">
        <v>347</v>
      </c>
      <c r="W7" t="s">
        <v>349</v>
      </c>
      <c r="X7">
        <v>5122</v>
      </c>
      <c r="Y7" t="s">
        <v>350</v>
      </c>
      <c r="Z7" t="s">
        <v>351</v>
      </c>
      <c r="AA7">
        <v>2020</v>
      </c>
      <c r="AC7">
        <v>0</v>
      </c>
      <c r="AF7">
        <v>11</v>
      </c>
      <c r="AG7">
        <v>1</v>
      </c>
      <c r="AJ7" s="27">
        <v>1</v>
      </c>
      <c r="AK7">
        <v>8</v>
      </c>
      <c r="AL7" s="27">
        <v>0</v>
      </c>
      <c r="AM7" s="24">
        <v>0</v>
      </c>
      <c r="AN7" s="36">
        <f t="shared" si="0"/>
        <v>0</v>
      </c>
      <c r="AO7" s="27">
        <v>0</v>
      </c>
      <c r="AP7" s="24">
        <v>0</v>
      </c>
      <c r="AR7">
        <v>3</v>
      </c>
      <c r="AU7" s="27">
        <v>1</v>
      </c>
      <c r="AV7">
        <v>10</v>
      </c>
      <c r="AW7" s="21">
        <f t="shared" si="1"/>
        <v>90.909090909090907</v>
      </c>
      <c r="AX7">
        <v>1</v>
      </c>
      <c r="BA7" s="27">
        <v>1</v>
      </c>
      <c r="BB7">
        <v>10</v>
      </c>
      <c r="BC7" s="21">
        <f t="shared" si="2"/>
        <v>90.909090909090907</v>
      </c>
      <c r="BD7">
        <v>1</v>
      </c>
      <c r="BG7" s="27">
        <v>1</v>
      </c>
      <c r="BH7">
        <v>12.5</v>
      </c>
      <c r="BJ7">
        <v>1</v>
      </c>
      <c r="BM7" s="27">
        <v>1</v>
      </c>
      <c r="BN7">
        <v>1</v>
      </c>
      <c r="BQ7" s="27">
        <v>1</v>
      </c>
      <c r="BR7">
        <v>4</v>
      </c>
      <c r="BS7" s="97">
        <f t="shared" si="10"/>
        <v>36.363636363636367</v>
      </c>
      <c r="BU7">
        <v>1</v>
      </c>
      <c r="BX7" s="27">
        <v>1</v>
      </c>
      <c r="BY7">
        <v>3</v>
      </c>
      <c r="BZ7" s="21">
        <f t="shared" si="11"/>
        <v>27.27272727272727</v>
      </c>
      <c r="CA7">
        <v>2</v>
      </c>
      <c r="CB7">
        <v>1</v>
      </c>
      <c r="CE7" s="27">
        <v>0</v>
      </c>
      <c r="CG7" t="s">
        <v>242</v>
      </c>
      <c r="CH7" t="s">
        <v>242</v>
      </c>
      <c r="CJ7" s="27">
        <v>1</v>
      </c>
      <c r="CL7">
        <v>1</v>
      </c>
      <c r="CO7">
        <v>0</v>
      </c>
      <c r="CP7" s="27">
        <v>0.5</v>
      </c>
      <c r="CQ7" t="s">
        <v>242</v>
      </c>
      <c r="CR7">
        <v>100</v>
      </c>
      <c r="CS7" t="s">
        <v>242</v>
      </c>
      <c r="CT7" t="s">
        <v>352</v>
      </c>
      <c r="CV7" s="27">
        <v>0.5</v>
      </c>
      <c r="CW7" t="s">
        <v>353</v>
      </c>
      <c r="CX7">
        <v>1</v>
      </c>
      <c r="DA7" s="27">
        <v>1</v>
      </c>
      <c r="DB7">
        <v>117790</v>
      </c>
      <c r="DC7">
        <v>1</v>
      </c>
      <c r="DE7" s="27">
        <v>1</v>
      </c>
      <c r="DF7" s="36" t="s">
        <v>242</v>
      </c>
      <c r="DG7" t="s">
        <v>242</v>
      </c>
      <c r="DH7" s="43" t="s">
        <v>242</v>
      </c>
      <c r="DI7" t="s">
        <v>242</v>
      </c>
      <c r="DJ7" s="36">
        <v>151692</v>
      </c>
      <c r="DK7" t="s">
        <v>242</v>
      </c>
      <c r="DL7" t="s">
        <v>354</v>
      </c>
      <c r="DM7" s="27">
        <v>1</v>
      </c>
      <c r="DN7" s="36">
        <v>83266</v>
      </c>
      <c r="DO7">
        <v>1</v>
      </c>
      <c r="DQ7">
        <v>1</v>
      </c>
      <c r="DT7" s="27">
        <v>1</v>
      </c>
      <c r="DU7" t="s">
        <v>355</v>
      </c>
      <c r="DV7" s="27">
        <v>0</v>
      </c>
      <c r="DX7" s="27">
        <v>0.5</v>
      </c>
      <c r="DY7" t="s">
        <v>356</v>
      </c>
      <c r="DZ7" s="27">
        <v>1</v>
      </c>
      <c r="EA7" t="s">
        <v>357</v>
      </c>
      <c r="EB7" s="27">
        <v>0</v>
      </c>
      <c r="ED7" s="27">
        <v>0</v>
      </c>
      <c r="EF7" s="27">
        <v>1</v>
      </c>
      <c r="EG7" t="s">
        <v>358</v>
      </c>
      <c r="EH7" s="27">
        <v>0</v>
      </c>
      <c r="EJ7" s="27">
        <v>1</v>
      </c>
      <c r="EK7" t="s">
        <v>359</v>
      </c>
      <c r="EL7" s="27">
        <v>1</v>
      </c>
      <c r="EM7" t="s">
        <v>360</v>
      </c>
      <c r="EN7">
        <v>1</v>
      </c>
      <c r="EP7" s="2"/>
      <c r="EQ7">
        <f t="shared" si="3"/>
        <v>0.55000000000000004</v>
      </c>
      <c r="ER7" s="99">
        <v>0.5</v>
      </c>
      <c r="ES7" s="27">
        <v>0</v>
      </c>
      <c r="ET7" t="s">
        <v>242</v>
      </c>
      <c r="EU7" t="s">
        <v>242</v>
      </c>
      <c r="EX7" t="s">
        <v>242</v>
      </c>
      <c r="EY7" t="s">
        <v>242</v>
      </c>
      <c r="FA7" s="27">
        <v>1</v>
      </c>
      <c r="FB7">
        <v>856.32</v>
      </c>
      <c r="FD7" s="27">
        <v>0</v>
      </c>
      <c r="FE7" t="s">
        <v>242</v>
      </c>
      <c r="FG7" s="27">
        <v>0</v>
      </c>
      <c r="FH7" t="s">
        <v>242</v>
      </c>
      <c r="FJ7" s="27">
        <v>0</v>
      </c>
      <c r="FK7" t="s">
        <v>242</v>
      </c>
      <c r="FL7">
        <f t="shared" si="6"/>
        <v>1</v>
      </c>
      <c r="FM7" s="99">
        <v>1</v>
      </c>
      <c r="FN7">
        <f t="shared" si="7"/>
        <v>0</v>
      </c>
      <c r="FO7" s="100">
        <v>0</v>
      </c>
      <c r="FQ7">
        <v>1</v>
      </c>
      <c r="FT7" s="27">
        <v>1</v>
      </c>
      <c r="FU7">
        <v>24</v>
      </c>
      <c r="FV7">
        <v>48</v>
      </c>
      <c r="FW7">
        <v>28</v>
      </c>
      <c r="FY7" s="27">
        <v>1</v>
      </c>
      <c r="FZ7">
        <v>59</v>
      </c>
      <c r="GA7">
        <v>2</v>
      </c>
      <c r="GC7" s="27">
        <v>0.5</v>
      </c>
      <c r="GD7" t="s">
        <v>242</v>
      </c>
      <c r="GE7" t="s">
        <v>242</v>
      </c>
      <c r="GF7" s="36" t="s">
        <v>242</v>
      </c>
      <c r="GG7" t="s">
        <v>242</v>
      </c>
      <c r="GH7" t="s">
        <v>242</v>
      </c>
      <c r="GI7" t="s">
        <v>242</v>
      </c>
      <c r="GJ7" t="s">
        <v>242</v>
      </c>
      <c r="GK7">
        <v>1</v>
      </c>
      <c r="GL7" t="s">
        <v>361</v>
      </c>
      <c r="GM7">
        <v>1</v>
      </c>
      <c r="GP7" s="27">
        <v>0</v>
      </c>
      <c r="GQ7" t="s">
        <v>242</v>
      </c>
      <c r="GR7" t="s">
        <v>242</v>
      </c>
      <c r="GT7" t="s">
        <v>242</v>
      </c>
      <c r="GW7" s="27">
        <v>1</v>
      </c>
      <c r="GX7">
        <v>380</v>
      </c>
      <c r="HA7">
        <v>1</v>
      </c>
      <c r="HD7" s="27">
        <v>0.5</v>
      </c>
      <c r="HE7" t="s">
        <v>362</v>
      </c>
      <c r="HF7" s="27">
        <v>0.5</v>
      </c>
      <c r="HG7" t="s">
        <v>362</v>
      </c>
      <c r="HH7">
        <v>1</v>
      </c>
      <c r="HK7" s="27">
        <v>1</v>
      </c>
      <c r="HL7" t="s">
        <v>363</v>
      </c>
      <c r="HM7">
        <v>1</v>
      </c>
      <c r="HP7">
        <v>0.66666666699999999</v>
      </c>
      <c r="HQ7">
        <v>1</v>
      </c>
      <c r="HR7">
        <v>0.5</v>
      </c>
      <c r="HS7">
        <v>1</v>
      </c>
      <c r="HT7">
        <v>0.55000000000000004</v>
      </c>
      <c r="HU7">
        <v>0</v>
      </c>
      <c r="HV7">
        <v>0.25</v>
      </c>
      <c r="HW7">
        <v>0.83333333300000001</v>
      </c>
      <c r="HX7">
        <v>0</v>
      </c>
      <c r="HY7">
        <v>1</v>
      </c>
      <c r="HZ7">
        <v>0.5</v>
      </c>
      <c r="IA7">
        <v>1</v>
      </c>
      <c r="IB7">
        <v>1</v>
      </c>
      <c r="IC7">
        <v>0.72222222199999997</v>
      </c>
      <c r="ID7">
        <v>0.45</v>
      </c>
      <c r="IE7">
        <v>0.66666666699999999</v>
      </c>
      <c r="IF7">
        <v>0.61296296299999997</v>
      </c>
      <c r="IG7" t="s">
        <v>364</v>
      </c>
      <c r="IH7" t="s">
        <v>266</v>
      </c>
      <c r="II7" t="s">
        <v>348</v>
      </c>
      <c r="IJ7">
        <v>231051</v>
      </c>
      <c r="IK7">
        <v>238228</v>
      </c>
      <c r="IL7">
        <v>263966</v>
      </c>
      <c r="IM7" t="s">
        <v>242</v>
      </c>
      <c r="IN7">
        <v>231051</v>
      </c>
      <c r="IS7">
        <f t="shared" si="4"/>
        <v>0.6</v>
      </c>
      <c r="IT7">
        <f t="shared" si="8"/>
        <v>0.6428571428571429</v>
      </c>
      <c r="IU7">
        <f t="shared" si="9"/>
        <v>0.875</v>
      </c>
      <c r="IV7">
        <f t="shared" si="5"/>
        <v>0.705952380952381</v>
      </c>
    </row>
    <row r="8" spans="1:256" customFormat="1" ht="14" customHeight="1" x14ac:dyDescent="0.2">
      <c r="A8">
        <v>7</v>
      </c>
      <c r="B8">
        <v>7</v>
      </c>
      <c r="C8" s="1">
        <v>44493.738194444442</v>
      </c>
      <c r="D8" s="1">
        <v>44493.763888888891</v>
      </c>
      <c r="E8">
        <v>0</v>
      </c>
      <c r="F8" t="s">
        <v>365</v>
      </c>
      <c r="G8">
        <v>100</v>
      </c>
      <c r="H8">
        <v>2250</v>
      </c>
      <c r="I8">
        <v>1</v>
      </c>
      <c r="J8" s="1">
        <v>44493.763888888891</v>
      </c>
      <c r="K8" t="s">
        <v>366</v>
      </c>
      <c r="L8" t="s">
        <v>242</v>
      </c>
      <c r="M8" t="s">
        <v>242</v>
      </c>
      <c r="N8" t="s">
        <v>367</v>
      </c>
      <c r="O8" t="s">
        <v>368</v>
      </c>
      <c r="P8">
        <v>32.441299440000002</v>
      </c>
      <c r="Q8">
        <v>-81.771102909999996</v>
      </c>
      <c r="R8" t="s">
        <v>245</v>
      </c>
      <c r="S8" t="s">
        <v>246</v>
      </c>
      <c r="T8" t="s">
        <v>369</v>
      </c>
      <c r="V8" t="s">
        <v>368</v>
      </c>
      <c r="W8" s="3">
        <v>3.07E+108</v>
      </c>
      <c r="X8">
        <v>5122</v>
      </c>
      <c r="Y8" t="s">
        <v>350</v>
      </c>
      <c r="Z8" t="s">
        <v>351</v>
      </c>
      <c r="AA8">
        <v>2020</v>
      </c>
      <c r="AC8">
        <v>0</v>
      </c>
      <c r="AF8">
        <v>10</v>
      </c>
      <c r="AG8">
        <v>1</v>
      </c>
      <c r="AJ8" s="27">
        <v>1</v>
      </c>
      <c r="AK8">
        <v>5</v>
      </c>
      <c r="AL8" s="27">
        <v>1</v>
      </c>
      <c r="AM8">
        <v>1</v>
      </c>
      <c r="AN8" s="36">
        <f t="shared" si="0"/>
        <v>10</v>
      </c>
      <c r="AO8" s="27">
        <v>0</v>
      </c>
      <c r="AP8" s="24">
        <v>0</v>
      </c>
      <c r="AR8">
        <v>3</v>
      </c>
      <c r="AU8" s="27">
        <v>1</v>
      </c>
      <c r="AV8">
        <v>9</v>
      </c>
      <c r="AW8" s="21">
        <f t="shared" si="1"/>
        <v>90</v>
      </c>
      <c r="AX8">
        <v>1</v>
      </c>
      <c r="BA8" s="27">
        <v>1</v>
      </c>
      <c r="BB8">
        <v>8</v>
      </c>
      <c r="BC8" s="21">
        <f t="shared" si="2"/>
        <v>80</v>
      </c>
      <c r="BD8">
        <v>1</v>
      </c>
      <c r="BG8" s="27">
        <v>1</v>
      </c>
      <c r="BH8">
        <v>9.6999999999999993</v>
      </c>
      <c r="BJ8">
        <v>1</v>
      </c>
      <c r="BM8" s="27">
        <v>1</v>
      </c>
      <c r="BN8">
        <v>3</v>
      </c>
      <c r="BQ8" s="27">
        <v>1</v>
      </c>
      <c r="BR8">
        <v>3</v>
      </c>
      <c r="BS8" s="97">
        <f t="shared" si="10"/>
        <v>30</v>
      </c>
      <c r="BU8">
        <v>3</v>
      </c>
      <c r="BX8" s="27">
        <v>1</v>
      </c>
      <c r="BY8">
        <v>1</v>
      </c>
      <c r="BZ8" s="21">
        <f t="shared" si="11"/>
        <v>10</v>
      </c>
      <c r="CA8">
        <v>1</v>
      </c>
      <c r="CB8">
        <v>3</v>
      </c>
      <c r="CE8" s="27">
        <v>0</v>
      </c>
      <c r="CG8" t="s">
        <v>242</v>
      </c>
      <c r="CH8" t="s">
        <v>242</v>
      </c>
      <c r="CJ8" s="27">
        <v>1</v>
      </c>
      <c r="CK8" t="s">
        <v>370</v>
      </c>
      <c r="CL8">
        <v>1</v>
      </c>
      <c r="CO8">
        <v>1</v>
      </c>
      <c r="CP8" s="27">
        <v>0.5</v>
      </c>
      <c r="CQ8" t="s">
        <v>242</v>
      </c>
      <c r="CR8">
        <v>100</v>
      </c>
      <c r="CS8" t="s">
        <v>242</v>
      </c>
      <c r="CT8" t="s">
        <v>371</v>
      </c>
      <c r="CV8" s="27">
        <v>0.5</v>
      </c>
      <c r="CW8" t="s">
        <v>372</v>
      </c>
      <c r="CX8">
        <v>1</v>
      </c>
      <c r="DA8" s="27">
        <v>1</v>
      </c>
      <c r="DB8">
        <v>33597.5</v>
      </c>
      <c r="DC8">
        <v>2</v>
      </c>
      <c r="DE8" s="27">
        <v>1</v>
      </c>
      <c r="DF8" s="36">
        <v>86428.63</v>
      </c>
      <c r="DG8">
        <v>2</v>
      </c>
      <c r="DH8" s="36">
        <v>86713.9</v>
      </c>
      <c r="DI8">
        <v>2</v>
      </c>
      <c r="DJ8" s="36" t="s">
        <v>242</v>
      </c>
      <c r="DK8" t="s">
        <v>242</v>
      </c>
      <c r="DM8" s="27">
        <v>1</v>
      </c>
      <c r="DN8" s="36">
        <v>28356.6</v>
      </c>
      <c r="DO8">
        <v>2</v>
      </c>
      <c r="DQ8">
        <v>1</v>
      </c>
      <c r="DT8" s="27">
        <v>1</v>
      </c>
      <c r="DU8" t="s">
        <v>373</v>
      </c>
      <c r="DV8" s="27">
        <v>1</v>
      </c>
      <c r="DW8" s="2" t="s">
        <v>374</v>
      </c>
      <c r="DX8" s="27">
        <v>1</v>
      </c>
      <c r="DY8" t="s">
        <v>375</v>
      </c>
      <c r="DZ8" s="27">
        <v>1</v>
      </c>
      <c r="EA8" t="s">
        <v>376</v>
      </c>
      <c r="EB8" s="27">
        <v>1</v>
      </c>
      <c r="EC8" t="s">
        <v>377</v>
      </c>
      <c r="ED8" s="27">
        <v>1</v>
      </c>
      <c r="EE8" t="s">
        <v>378</v>
      </c>
      <c r="EF8" s="27">
        <v>1</v>
      </c>
      <c r="EG8" t="s">
        <v>379</v>
      </c>
      <c r="EH8" s="27">
        <v>1</v>
      </c>
      <c r="EI8" t="s">
        <v>380</v>
      </c>
      <c r="EJ8" s="27">
        <v>1</v>
      </c>
      <c r="EK8" t="s">
        <v>381</v>
      </c>
      <c r="EL8" s="27">
        <v>1</v>
      </c>
      <c r="EM8" t="s">
        <v>382</v>
      </c>
      <c r="EN8">
        <v>4</v>
      </c>
      <c r="EP8" s="2"/>
      <c r="EQ8">
        <f t="shared" si="3"/>
        <v>1</v>
      </c>
      <c r="ER8" s="99">
        <v>1</v>
      </c>
      <c r="ES8" s="27">
        <v>0</v>
      </c>
      <c r="ET8" t="s">
        <v>242</v>
      </c>
      <c r="EU8" t="s">
        <v>242</v>
      </c>
      <c r="EX8" t="s">
        <v>242</v>
      </c>
      <c r="EY8" t="s">
        <v>242</v>
      </c>
      <c r="FA8" s="27">
        <v>0</v>
      </c>
      <c r="FB8" t="s">
        <v>242</v>
      </c>
      <c r="FD8" s="27">
        <v>0</v>
      </c>
      <c r="FE8" t="s">
        <v>242</v>
      </c>
      <c r="FG8" s="27">
        <v>1</v>
      </c>
      <c r="FH8">
        <v>1048.713</v>
      </c>
      <c r="FI8" t="s">
        <v>383</v>
      </c>
      <c r="FJ8" s="27">
        <v>0</v>
      </c>
      <c r="FK8" t="s">
        <v>242</v>
      </c>
      <c r="FL8">
        <f t="shared" si="6"/>
        <v>1</v>
      </c>
      <c r="FM8" s="99">
        <v>1</v>
      </c>
      <c r="FN8">
        <f t="shared" si="7"/>
        <v>0</v>
      </c>
      <c r="FO8" s="100">
        <v>0</v>
      </c>
      <c r="FQ8">
        <v>1</v>
      </c>
      <c r="FT8" s="27">
        <v>0</v>
      </c>
      <c r="FU8" t="s">
        <v>242</v>
      </c>
      <c r="FV8" t="s">
        <v>242</v>
      </c>
      <c r="FW8" t="s">
        <v>242</v>
      </c>
      <c r="FY8" s="27">
        <v>1</v>
      </c>
      <c r="FZ8">
        <v>56</v>
      </c>
      <c r="GA8">
        <v>2</v>
      </c>
      <c r="GC8" s="27">
        <v>1</v>
      </c>
      <c r="GD8">
        <v>26</v>
      </c>
      <c r="GE8">
        <v>12</v>
      </c>
      <c r="GF8" s="36">
        <v>47.2</v>
      </c>
      <c r="GG8">
        <v>10</v>
      </c>
      <c r="GH8" t="s">
        <v>242</v>
      </c>
      <c r="GI8" t="s">
        <v>242</v>
      </c>
      <c r="GJ8" t="s">
        <v>242</v>
      </c>
      <c r="GK8">
        <v>3</v>
      </c>
      <c r="GM8">
        <v>1</v>
      </c>
      <c r="GP8" s="27">
        <v>0</v>
      </c>
      <c r="GQ8" t="s">
        <v>242</v>
      </c>
      <c r="GR8" t="s">
        <v>242</v>
      </c>
      <c r="GT8" t="s">
        <v>242</v>
      </c>
      <c r="GW8" s="27">
        <v>1</v>
      </c>
      <c r="GX8">
        <v>241</v>
      </c>
      <c r="HA8">
        <v>3</v>
      </c>
      <c r="HD8" s="27">
        <v>0</v>
      </c>
      <c r="HF8" s="27">
        <v>0</v>
      </c>
      <c r="HH8" t="s">
        <v>242</v>
      </c>
      <c r="HK8" s="27">
        <v>1</v>
      </c>
      <c r="HL8" t="s">
        <v>384</v>
      </c>
      <c r="HM8">
        <v>1</v>
      </c>
      <c r="HP8">
        <v>0.77777777800000003</v>
      </c>
      <c r="HQ8">
        <v>1</v>
      </c>
      <c r="HR8">
        <v>0.5</v>
      </c>
      <c r="HS8">
        <v>1</v>
      </c>
      <c r="HT8">
        <v>1</v>
      </c>
      <c r="HU8">
        <v>0</v>
      </c>
      <c r="HV8">
        <v>0.25</v>
      </c>
      <c r="HW8">
        <v>0.66666666699999999</v>
      </c>
      <c r="HX8">
        <v>0</v>
      </c>
      <c r="HY8">
        <v>1</v>
      </c>
      <c r="HZ8">
        <v>0</v>
      </c>
      <c r="IA8">
        <v>1</v>
      </c>
      <c r="IB8">
        <v>1</v>
      </c>
      <c r="IC8">
        <v>0.75925925900000002</v>
      </c>
      <c r="ID8">
        <v>0.5625</v>
      </c>
      <c r="IE8">
        <v>0.53333333299999997</v>
      </c>
      <c r="IF8">
        <v>0.61836419799999998</v>
      </c>
      <c r="IG8" t="s">
        <v>385</v>
      </c>
      <c r="IH8" t="s">
        <v>266</v>
      </c>
      <c r="II8" t="s">
        <v>369</v>
      </c>
      <c r="IJ8">
        <v>179589.12100000001</v>
      </c>
      <c r="IK8">
        <v>189893.92600000001</v>
      </c>
      <c r="IL8">
        <v>213988.84299999999</v>
      </c>
      <c r="IM8">
        <v>238587.00599999999</v>
      </c>
      <c r="IN8">
        <v>179589.12100000001</v>
      </c>
      <c r="IS8">
        <f t="shared" si="4"/>
        <v>0.8</v>
      </c>
      <c r="IT8">
        <f t="shared" si="8"/>
        <v>0.7142857142857143</v>
      </c>
      <c r="IU8">
        <f t="shared" si="9"/>
        <v>0.75</v>
      </c>
      <c r="IV8">
        <f t="shared" si="5"/>
        <v>0.75476190476190474</v>
      </c>
    </row>
    <row r="9" spans="1:256" ht="14" customHeight="1" x14ac:dyDescent="0.2">
      <c r="A9" s="10">
        <v>8</v>
      </c>
      <c r="B9">
        <v>8</v>
      </c>
      <c r="C9" s="1">
        <v>44494.000694444447</v>
      </c>
      <c r="D9" s="1">
        <v>44494.430555555555</v>
      </c>
      <c r="E9">
        <v>0</v>
      </c>
      <c r="F9" t="s">
        <v>386</v>
      </c>
      <c r="G9">
        <v>100</v>
      </c>
      <c r="H9">
        <v>37165</v>
      </c>
      <c r="I9">
        <v>1</v>
      </c>
      <c r="J9" s="1">
        <v>44494.430555555555</v>
      </c>
      <c r="K9" t="s">
        <v>387</v>
      </c>
      <c r="L9" t="s">
        <v>242</v>
      </c>
      <c r="M9" t="s">
        <v>242</v>
      </c>
      <c r="N9" t="s">
        <v>388</v>
      </c>
      <c r="O9" t="s">
        <v>389</v>
      </c>
      <c r="P9">
        <v>34.064804080000002</v>
      </c>
      <c r="Q9">
        <v>-118.4413986</v>
      </c>
      <c r="R9" t="s">
        <v>245</v>
      </c>
      <c r="S9" t="s">
        <v>246</v>
      </c>
      <c r="T9" s="10" t="s">
        <v>390</v>
      </c>
      <c r="V9" t="s">
        <v>389</v>
      </c>
      <c r="W9">
        <v>23135106</v>
      </c>
      <c r="X9">
        <v>5961</v>
      </c>
      <c r="Y9" s="10" t="s">
        <v>271</v>
      </c>
      <c r="Z9" s="10" t="s">
        <v>391</v>
      </c>
      <c r="AA9" s="10">
        <v>2020</v>
      </c>
      <c r="AC9" s="10">
        <v>0</v>
      </c>
      <c r="AF9" s="10">
        <v>10</v>
      </c>
      <c r="AG9">
        <v>5</v>
      </c>
      <c r="AJ9" s="22">
        <v>0</v>
      </c>
      <c r="AK9" s="19">
        <v>0</v>
      </c>
      <c r="AL9" s="22">
        <v>0</v>
      </c>
      <c r="AM9" s="19">
        <v>0</v>
      </c>
      <c r="AN9" s="36">
        <f t="shared" si="0"/>
        <v>0</v>
      </c>
      <c r="AO9" s="22">
        <v>0</v>
      </c>
      <c r="AP9" s="19">
        <v>0</v>
      </c>
      <c r="AR9" t="s">
        <v>242</v>
      </c>
      <c r="AU9" s="22">
        <v>1</v>
      </c>
      <c r="AV9" s="10">
        <v>9</v>
      </c>
      <c r="AW9" s="21">
        <f t="shared" si="1"/>
        <v>90</v>
      </c>
      <c r="AX9">
        <v>1</v>
      </c>
      <c r="BA9" s="22">
        <v>1</v>
      </c>
      <c r="BB9" s="10">
        <v>9</v>
      </c>
      <c r="BC9" s="21">
        <f t="shared" si="2"/>
        <v>90</v>
      </c>
      <c r="BD9">
        <v>3</v>
      </c>
      <c r="BG9" s="22">
        <v>1</v>
      </c>
      <c r="BI9" s="10" t="s">
        <v>392</v>
      </c>
      <c r="BJ9">
        <v>1</v>
      </c>
      <c r="BM9" s="22">
        <v>1</v>
      </c>
      <c r="BN9">
        <v>1</v>
      </c>
      <c r="BQ9" s="22">
        <v>1</v>
      </c>
      <c r="BR9" s="10">
        <v>5</v>
      </c>
      <c r="BS9" s="97">
        <f t="shared" si="10"/>
        <v>50</v>
      </c>
      <c r="BU9" s="10">
        <v>1</v>
      </c>
      <c r="BX9" s="22">
        <v>0</v>
      </c>
      <c r="BY9" s="19">
        <v>0</v>
      </c>
      <c r="BZ9" s="21">
        <f t="shared" si="11"/>
        <v>0</v>
      </c>
      <c r="CA9" s="10" t="s">
        <v>242</v>
      </c>
      <c r="CB9" s="10" t="s">
        <v>242</v>
      </c>
      <c r="CE9" s="22">
        <v>0</v>
      </c>
      <c r="CG9" s="10" t="s">
        <v>242</v>
      </c>
      <c r="CH9" s="10" t="s">
        <v>242</v>
      </c>
      <c r="CJ9" s="22">
        <v>1</v>
      </c>
      <c r="CK9" s="10" t="s">
        <v>393</v>
      </c>
      <c r="CL9" s="10">
        <v>1</v>
      </c>
      <c r="CN9" s="10" t="s">
        <v>394</v>
      </c>
      <c r="CO9" s="10">
        <v>0</v>
      </c>
      <c r="CP9" s="22">
        <v>0</v>
      </c>
      <c r="CQ9" s="10" t="s">
        <v>242</v>
      </c>
      <c r="CR9" s="10" t="s">
        <v>242</v>
      </c>
      <c r="CS9" s="10" t="s">
        <v>242</v>
      </c>
      <c r="CV9" s="22">
        <v>1</v>
      </c>
      <c r="CW9" s="11" t="s">
        <v>395</v>
      </c>
      <c r="CX9" s="10">
        <v>5</v>
      </c>
      <c r="DA9" s="22">
        <v>1</v>
      </c>
      <c r="DB9" s="10">
        <v>5760000</v>
      </c>
      <c r="DC9" s="10">
        <v>2</v>
      </c>
      <c r="DE9" s="22">
        <v>1</v>
      </c>
      <c r="DF9" s="50" t="s">
        <v>242</v>
      </c>
      <c r="DG9" s="10" t="s">
        <v>242</v>
      </c>
      <c r="DH9" s="43" t="s">
        <v>242</v>
      </c>
      <c r="DI9" s="10" t="s">
        <v>242</v>
      </c>
      <c r="DJ9" s="50">
        <v>5500000</v>
      </c>
      <c r="DK9" s="10">
        <v>2</v>
      </c>
      <c r="DM9" s="22">
        <v>1</v>
      </c>
      <c r="DN9" s="50">
        <v>39910000</v>
      </c>
      <c r="DO9" s="10">
        <v>2</v>
      </c>
      <c r="DQ9" s="10">
        <v>1</v>
      </c>
      <c r="DT9" s="27">
        <v>1</v>
      </c>
      <c r="DU9" t="s">
        <v>396</v>
      </c>
      <c r="DV9" s="27">
        <v>1</v>
      </c>
      <c r="DW9" t="s">
        <v>397</v>
      </c>
      <c r="DX9" s="27">
        <v>0.5</v>
      </c>
      <c r="DY9" s="2" t="s">
        <v>398</v>
      </c>
      <c r="DZ9" s="27">
        <v>1</v>
      </c>
      <c r="EA9" t="s">
        <v>399</v>
      </c>
      <c r="EB9" s="27">
        <v>1</v>
      </c>
      <c r="EC9" t="s">
        <v>400</v>
      </c>
      <c r="ED9" s="27">
        <v>1</v>
      </c>
      <c r="EE9" t="s">
        <v>401</v>
      </c>
      <c r="EF9" s="27">
        <v>1</v>
      </c>
      <c r="EG9" t="s">
        <v>402</v>
      </c>
      <c r="EH9" s="27">
        <v>1</v>
      </c>
      <c r="EI9" t="s">
        <v>403</v>
      </c>
      <c r="EJ9" s="27">
        <v>1</v>
      </c>
      <c r="EK9" t="s">
        <v>404</v>
      </c>
      <c r="EL9" s="27">
        <v>1</v>
      </c>
      <c r="EM9" t="s">
        <v>405</v>
      </c>
      <c r="EN9">
        <v>1</v>
      </c>
      <c r="EQ9">
        <f t="shared" si="3"/>
        <v>0.95</v>
      </c>
      <c r="ER9" s="99">
        <v>0.5</v>
      </c>
      <c r="ES9" s="22">
        <v>0</v>
      </c>
      <c r="ET9" s="10" t="s">
        <v>242</v>
      </c>
      <c r="EU9" s="10" t="s">
        <v>242</v>
      </c>
      <c r="EX9" s="10" t="s">
        <v>242</v>
      </c>
      <c r="EY9" s="10" t="s">
        <v>242</v>
      </c>
      <c r="FA9" s="22">
        <v>0</v>
      </c>
      <c r="FB9" s="10" t="s">
        <v>242</v>
      </c>
      <c r="FD9" s="22">
        <v>0</v>
      </c>
      <c r="FE9" s="10" t="s">
        <v>242</v>
      </c>
      <c r="FG9" s="22">
        <v>0</v>
      </c>
      <c r="FH9" s="10" t="s">
        <v>242</v>
      </c>
      <c r="FJ9" s="22">
        <v>0</v>
      </c>
      <c r="FK9" s="10" t="s">
        <v>242</v>
      </c>
      <c r="FL9">
        <f t="shared" si="6"/>
        <v>0</v>
      </c>
      <c r="FM9" s="100">
        <v>0</v>
      </c>
      <c r="FN9">
        <f t="shared" si="7"/>
        <v>0</v>
      </c>
      <c r="FO9" s="100">
        <v>0</v>
      </c>
      <c r="FQ9" s="10" t="s">
        <v>242</v>
      </c>
      <c r="FT9" s="22">
        <v>0</v>
      </c>
      <c r="FU9" s="10" t="s">
        <v>242</v>
      </c>
      <c r="FV9" s="10" t="s">
        <v>242</v>
      </c>
      <c r="FW9" s="10" t="s">
        <v>242</v>
      </c>
      <c r="FY9" s="22">
        <v>1</v>
      </c>
      <c r="FZ9" s="10">
        <v>42.7</v>
      </c>
      <c r="GA9" s="10">
        <v>2</v>
      </c>
      <c r="GC9" s="22">
        <v>1</v>
      </c>
      <c r="GD9" s="10">
        <v>26.5</v>
      </c>
      <c r="GE9" s="10">
        <v>18.5</v>
      </c>
      <c r="GF9" s="50">
        <v>34.700000000000003</v>
      </c>
      <c r="GG9" s="10">
        <v>15.4</v>
      </c>
      <c r="GH9" s="10" t="s">
        <v>242</v>
      </c>
      <c r="GI9" s="10" t="s">
        <v>242</v>
      </c>
      <c r="GJ9" s="10" t="s">
        <v>242</v>
      </c>
      <c r="GK9" s="10">
        <v>1</v>
      </c>
      <c r="GL9" s="10" t="s">
        <v>406</v>
      </c>
      <c r="GM9" s="10">
        <v>5</v>
      </c>
      <c r="GP9" s="22">
        <v>1</v>
      </c>
      <c r="GQ9" s="10">
        <v>0.99299999999999999</v>
      </c>
      <c r="GR9" s="10" t="s">
        <v>242</v>
      </c>
      <c r="GT9" s="10">
        <v>5</v>
      </c>
      <c r="GW9" s="22">
        <v>1</v>
      </c>
      <c r="GX9" s="10">
        <v>58</v>
      </c>
      <c r="GY9" s="10" t="s">
        <v>407</v>
      </c>
      <c r="GZ9" s="10" t="s">
        <v>408</v>
      </c>
      <c r="HA9" s="10">
        <v>5</v>
      </c>
      <c r="HD9" s="22">
        <v>1</v>
      </c>
      <c r="HE9" s="10" t="s">
        <v>409</v>
      </c>
      <c r="HF9" s="22">
        <v>1</v>
      </c>
      <c r="HG9" s="10" t="s">
        <v>410</v>
      </c>
      <c r="HH9" s="10">
        <v>5</v>
      </c>
      <c r="HK9" s="22">
        <v>1</v>
      </c>
      <c r="HL9" s="10" t="s">
        <v>411</v>
      </c>
      <c r="HM9" s="10">
        <v>5</v>
      </c>
      <c r="HP9" s="10">
        <v>0.55555555599999995</v>
      </c>
      <c r="HQ9" s="10">
        <v>1</v>
      </c>
      <c r="HR9" s="10">
        <v>0.5</v>
      </c>
      <c r="HS9" s="10">
        <v>1</v>
      </c>
      <c r="HT9" s="10">
        <v>0.95</v>
      </c>
      <c r="HU9" s="10">
        <v>0</v>
      </c>
      <c r="HV9" s="10">
        <v>0</v>
      </c>
      <c r="HW9" s="10">
        <v>0.66666666699999999</v>
      </c>
      <c r="HX9" s="10">
        <v>1</v>
      </c>
      <c r="HY9" s="10">
        <v>1</v>
      </c>
      <c r="HZ9" s="10">
        <v>1</v>
      </c>
      <c r="IA9" s="10">
        <v>1</v>
      </c>
      <c r="IB9" s="10">
        <v>1</v>
      </c>
      <c r="IC9" s="10">
        <v>0.68518518500000003</v>
      </c>
      <c r="ID9" s="10">
        <v>0.48749999999999999</v>
      </c>
      <c r="IE9" s="10">
        <v>0.93333333299999999</v>
      </c>
      <c r="IF9" s="10">
        <v>0.70200617300000001</v>
      </c>
      <c r="IG9" s="10" t="s">
        <v>412</v>
      </c>
      <c r="IH9" s="10" t="s">
        <v>266</v>
      </c>
      <c r="II9" s="10" t="s">
        <v>390</v>
      </c>
      <c r="IJ9" s="10">
        <v>280522</v>
      </c>
      <c r="IK9" s="10">
        <v>386064</v>
      </c>
      <c r="IL9" s="10">
        <v>469822</v>
      </c>
      <c r="IM9" s="10">
        <v>513983</v>
      </c>
      <c r="IN9" s="10">
        <v>280522</v>
      </c>
      <c r="IS9">
        <f t="shared" si="4"/>
        <v>0.4</v>
      </c>
      <c r="IT9">
        <f t="shared" si="8"/>
        <v>0.5</v>
      </c>
      <c r="IU9">
        <f>SUM(FT9+FY9+GC9+GW9)/4</f>
        <v>0.75</v>
      </c>
      <c r="IV9">
        <f t="shared" si="5"/>
        <v>0.54999999999999993</v>
      </c>
    </row>
    <row r="10" spans="1:256" customFormat="1" ht="14" customHeight="1" x14ac:dyDescent="0.2">
      <c r="A10">
        <v>9</v>
      </c>
      <c r="B10">
        <v>9</v>
      </c>
      <c r="C10" s="1">
        <v>44528.895138888889</v>
      </c>
      <c r="D10" s="1">
        <v>44529.563888888886</v>
      </c>
      <c r="E10">
        <v>0</v>
      </c>
      <c r="F10" t="s">
        <v>292</v>
      </c>
      <c r="G10">
        <v>100</v>
      </c>
      <c r="H10">
        <v>57778</v>
      </c>
      <c r="I10">
        <v>1</v>
      </c>
      <c r="J10" s="1">
        <v>44529.563888888886</v>
      </c>
      <c r="K10" t="s">
        <v>413</v>
      </c>
      <c r="L10" t="s">
        <v>242</v>
      </c>
      <c r="M10" t="s">
        <v>242</v>
      </c>
      <c r="N10" t="s">
        <v>414</v>
      </c>
      <c r="O10" t="s">
        <v>415</v>
      </c>
      <c r="P10">
        <v>34.037994380000001</v>
      </c>
      <c r="Q10">
        <v>-118.4543991</v>
      </c>
      <c r="R10" t="s">
        <v>245</v>
      </c>
      <c r="S10" t="s">
        <v>246</v>
      </c>
      <c r="T10" t="s">
        <v>416</v>
      </c>
      <c r="V10" t="s">
        <v>417</v>
      </c>
      <c r="W10">
        <v>12653101</v>
      </c>
      <c r="X10">
        <v>2899</v>
      </c>
      <c r="Y10" t="s">
        <v>418</v>
      </c>
      <c r="Z10" t="s">
        <v>419</v>
      </c>
      <c r="AA10">
        <v>2020</v>
      </c>
      <c r="AC10">
        <v>0</v>
      </c>
      <c r="AF10">
        <v>9</v>
      </c>
      <c r="AG10">
        <v>1</v>
      </c>
      <c r="AJ10" s="27">
        <v>1</v>
      </c>
      <c r="AK10">
        <v>9</v>
      </c>
      <c r="AL10" s="27">
        <v>1</v>
      </c>
      <c r="AM10">
        <v>7</v>
      </c>
      <c r="AN10" s="36">
        <f t="shared" si="0"/>
        <v>77.777777777777786</v>
      </c>
      <c r="AO10" s="27">
        <v>1</v>
      </c>
      <c r="AP10">
        <v>9</v>
      </c>
      <c r="AR10">
        <v>1</v>
      </c>
      <c r="AU10" s="27">
        <v>1</v>
      </c>
      <c r="AV10">
        <v>8</v>
      </c>
      <c r="AW10" s="21">
        <f t="shared" si="1"/>
        <v>88.888888888888886</v>
      </c>
      <c r="AX10">
        <v>1</v>
      </c>
      <c r="BA10" s="27">
        <v>1</v>
      </c>
      <c r="BB10">
        <v>8</v>
      </c>
      <c r="BC10" s="21">
        <f t="shared" si="2"/>
        <v>88.888888888888886</v>
      </c>
      <c r="BD10">
        <v>1</v>
      </c>
      <c r="BG10" s="27">
        <v>1</v>
      </c>
      <c r="BH10">
        <v>4.5999999999999996</v>
      </c>
      <c r="BJ10">
        <v>1</v>
      </c>
      <c r="BM10" s="27">
        <v>1</v>
      </c>
      <c r="BN10">
        <v>1</v>
      </c>
      <c r="BQ10" s="27">
        <v>1</v>
      </c>
      <c r="BR10">
        <v>3</v>
      </c>
      <c r="BS10" s="97">
        <f t="shared" si="10"/>
        <v>33.333333333333329</v>
      </c>
      <c r="BU10">
        <v>1</v>
      </c>
      <c r="BX10" s="27">
        <v>1</v>
      </c>
      <c r="BY10">
        <v>3</v>
      </c>
      <c r="BZ10" s="21">
        <f t="shared" si="11"/>
        <v>33.333333333333329</v>
      </c>
      <c r="CA10">
        <v>2</v>
      </c>
      <c r="CB10">
        <v>1</v>
      </c>
      <c r="CE10" s="27">
        <v>0</v>
      </c>
      <c r="CG10" t="s">
        <v>242</v>
      </c>
      <c r="CH10" t="s">
        <v>242</v>
      </c>
      <c r="CJ10" s="27">
        <v>1</v>
      </c>
      <c r="CK10" t="s">
        <v>420</v>
      </c>
      <c r="CL10">
        <v>1</v>
      </c>
      <c r="CN10" t="s">
        <v>421</v>
      </c>
      <c r="CO10">
        <v>0</v>
      </c>
      <c r="CP10" s="27">
        <v>0.5</v>
      </c>
      <c r="CQ10" t="s">
        <v>242</v>
      </c>
      <c r="CR10">
        <v>99</v>
      </c>
      <c r="CS10" t="s">
        <v>242</v>
      </c>
      <c r="CT10" t="s">
        <v>422</v>
      </c>
      <c r="CV10" s="27">
        <v>1</v>
      </c>
      <c r="CW10" t="s">
        <v>423</v>
      </c>
      <c r="CX10">
        <v>1</v>
      </c>
      <c r="DA10" s="27">
        <v>1</v>
      </c>
      <c r="DB10">
        <v>585000</v>
      </c>
      <c r="DC10">
        <v>2</v>
      </c>
      <c r="DE10" s="27">
        <v>1</v>
      </c>
      <c r="DF10" s="36" t="s">
        <v>242</v>
      </c>
      <c r="DG10" t="s">
        <v>242</v>
      </c>
      <c r="DH10" s="43" t="s">
        <v>242</v>
      </c>
      <c r="DI10" t="s">
        <v>242</v>
      </c>
      <c r="DJ10" s="36">
        <v>350000</v>
      </c>
      <c r="DK10">
        <v>2</v>
      </c>
      <c r="DM10" s="27">
        <v>0</v>
      </c>
      <c r="DN10" s="36" t="s">
        <v>242</v>
      </c>
      <c r="DO10" t="s">
        <v>242</v>
      </c>
      <c r="DQ10">
        <v>1</v>
      </c>
      <c r="DT10" s="27">
        <v>0.5</v>
      </c>
      <c r="DU10" s="2" t="s">
        <v>424</v>
      </c>
      <c r="DV10" s="27">
        <v>1</v>
      </c>
      <c r="DW10" s="2" t="s">
        <v>425</v>
      </c>
      <c r="DX10" s="27">
        <v>0</v>
      </c>
      <c r="DZ10" s="27">
        <v>1</v>
      </c>
      <c r="EA10" s="2" t="s">
        <v>426</v>
      </c>
      <c r="EB10" s="27">
        <v>0</v>
      </c>
      <c r="ED10" s="27">
        <v>0</v>
      </c>
      <c r="EF10" s="27">
        <v>0</v>
      </c>
      <c r="EH10" s="27">
        <v>0</v>
      </c>
      <c r="EJ10" s="27">
        <v>1</v>
      </c>
      <c r="EK10" t="s">
        <v>427</v>
      </c>
      <c r="EL10" s="27">
        <v>1</v>
      </c>
      <c r="EM10" s="2" t="s">
        <v>428</v>
      </c>
      <c r="EN10">
        <v>1</v>
      </c>
      <c r="EP10" s="2"/>
      <c r="EQ10">
        <f t="shared" si="3"/>
        <v>0.45</v>
      </c>
      <c r="ER10" s="99">
        <v>0.5</v>
      </c>
      <c r="ES10" s="27">
        <v>0</v>
      </c>
      <c r="ET10" t="s">
        <v>242</v>
      </c>
      <c r="EU10" t="s">
        <v>242</v>
      </c>
      <c r="EX10" t="s">
        <v>242</v>
      </c>
      <c r="EY10" t="s">
        <v>242</v>
      </c>
      <c r="FA10" s="27">
        <v>1</v>
      </c>
      <c r="FB10">
        <v>24400</v>
      </c>
      <c r="FC10" t="s">
        <v>429</v>
      </c>
      <c r="FD10" s="27">
        <v>0</v>
      </c>
      <c r="FE10" t="s">
        <v>242</v>
      </c>
      <c r="FG10" s="27">
        <v>1</v>
      </c>
      <c r="FH10">
        <v>12700</v>
      </c>
      <c r="FI10" t="s">
        <v>430</v>
      </c>
      <c r="FJ10" s="27">
        <v>1</v>
      </c>
      <c r="FK10">
        <v>21</v>
      </c>
      <c r="FL10">
        <f t="shared" si="6"/>
        <v>2</v>
      </c>
      <c r="FM10" s="99">
        <v>1</v>
      </c>
      <c r="FN10">
        <f t="shared" si="7"/>
        <v>1</v>
      </c>
      <c r="FO10" s="99">
        <v>1</v>
      </c>
      <c r="FQ10">
        <v>1</v>
      </c>
      <c r="FT10" s="27">
        <v>1</v>
      </c>
      <c r="FU10" t="s">
        <v>242</v>
      </c>
      <c r="FV10" t="s">
        <v>242</v>
      </c>
      <c r="FW10" t="s">
        <v>242</v>
      </c>
      <c r="FX10" t="s">
        <v>431</v>
      </c>
      <c r="FY10" s="27">
        <v>1</v>
      </c>
      <c r="FZ10">
        <v>21</v>
      </c>
      <c r="GA10">
        <v>2</v>
      </c>
      <c r="GB10" t="s">
        <v>432</v>
      </c>
      <c r="GC10" s="27">
        <v>0.5</v>
      </c>
      <c r="GD10" t="s">
        <v>242</v>
      </c>
      <c r="GE10" t="s">
        <v>242</v>
      </c>
      <c r="GF10" s="36">
        <v>77</v>
      </c>
      <c r="GG10" t="s">
        <v>242</v>
      </c>
      <c r="GH10" t="s">
        <v>242</v>
      </c>
      <c r="GI10" t="s">
        <v>242</v>
      </c>
      <c r="GJ10" t="s">
        <v>242</v>
      </c>
      <c r="GK10">
        <v>1</v>
      </c>
      <c r="GL10" t="s">
        <v>433</v>
      </c>
      <c r="GM10">
        <v>1</v>
      </c>
      <c r="GP10" s="27">
        <v>1</v>
      </c>
      <c r="GQ10">
        <v>0.95</v>
      </c>
      <c r="GR10" t="s">
        <v>242</v>
      </c>
      <c r="GS10" t="s">
        <v>434</v>
      </c>
      <c r="GT10">
        <v>1</v>
      </c>
      <c r="GW10" s="27">
        <v>1</v>
      </c>
      <c r="GX10">
        <v>92</v>
      </c>
      <c r="GY10" t="s">
        <v>435</v>
      </c>
      <c r="GZ10" t="s">
        <v>436</v>
      </c>
      <c r="HA10">
        <v>1</v>
      </c>
      <c r="HD10" s="27">
        <v>0</v>
      </c>
      <c r="HF10" s="27">
        <v>0</v>
      </c>
      <c r="HH10" t="s">
        <v>242</v>
      </c>
      <c r="HK10" s="27">
        <v>1</v>
      </c>
      <c r="HL10" s="2" t="s">
        <v>437</v>
      </c>
      <c r="HM10">
        <v>1</v>
      </c>
      <c r="HP10">
        <v>0.88888888899999996</v>
      </c>
      <c r="HQ10">
        <v>1</v>
      </c>
      <c r="HR10">
        <v>0.75</v>
      </c>
      <c r="HS10">
        <v>0.66666666699999999</v>
      </c>
      <c r="HT10">
        <v>0.45</v>
      </c>
      <c r="HU10">
        <v>0</v>
      </c>
      <c r="HV10">
        <v>0.75</v>
      </c>
      <c r="HW10">
        <v>0.83333333300000001</v>
      </c>
      <c r="HX10">
        <v>1</v>
      </c>
      <c r="HY10">
        <v>1</v>
      </c>
      <c r="HZ10">
        <v>0</v>
      </c>
      <c r="IA10">
        <v>1</v>
      </c>
      <c r="IB10">
        <v>1</v>
      </c>
      <c r="IC10">
        <v>0.87962963000000005</v>
      </c>
      <c r="ID10">
        <v>0.46666666699999998</v>
      </c>
      <c r="IE10">
        <v>0.76666666699999997</v>
      </c>
      <c r="IF10">
        <v>0.70432098799999998</v>
      </c>
      <c r="IG10" t="s">
        <v>416</v>
      </c>
      <c r="IH10" t="s">
        <v>266</v>
      </c>
      <c r="II10" t="s">
        <v>416</v>
      </c>
      <c r="IJ10">
        <v>3589.4270000000001</v>
      </c>
      <c r="IK10">
        <v>3128.9090000000001</v>
      </c>
      <c r="IL10">
        <v>3327.9569999999999</v>
      </c>
      <c r="IM10">
        <v>7320.1040000000003</v>
      </c>
      <c r="IN10">
        <v>3589.4270000000001</v>
      </c>
      <c r="IS10">
        <f t="shared" si="4"/>
        <v>1</v>
      </c>
      <c r="IT10">
        <f t="shared" si="8"/>
        <v>0.6428571428571429</v>
      </c>
      <c r="IU10">
        <f t="shared" ref="IU10:IU73" si="12">SUM(FT10+FY10+GC10+GW10)/4</f>
        <v>0.875</v>
      </c>
      <c r="IV10">
        <f t="shared" si="5"/>
        <v>0.8392857142857143</v>
      </c>
    </row>
    <row r="11" spans="1:256" customFormat="1" ht="14" customHeight="1" x14ac:dyDescent="0.2">
      <c r="A11">
        <v>10</v>
      </c>
      <c r="B11">
        <v>10</v>
      </c>
      <c r="C11" s="1">
        <v>44528.511111111111</v>
      </c>
      <c r="D11" s="1">
        <v>44533.770833333336</v>
      </c>
      <c r="E11">
        <v>0</v>
      </c>
      <c r="F11" t="s">
        <v>438</v>
      </c>
      <c r="G11">
        <v>100</v>
      </c>
      <c r="H11">
        <v>454433</v>
      </c>
      <c r="I11">
        <v>1</v>
      </c>
      <c r="J11" s="1">
        <v>44533.770833333336</v>
      </c>
      <c r="K11" t="s">
        <v>439</v>
      </c>
      <c r="L11" t="s">
        <v>242</v>
      </c>
      <c r="M11" t="s">
        <v>242</v>
      </c>
      <c r="N11" t="s">
        <v>440</v>
      </c>
      <c r="O11" t="s">
        <v>441</v>
      </c>
      <c r="P11">
        <v>34.037994380000001</v>
      </c>
      <c r="Q11">
        <v>-118.4543991</v>
      </c>
      <c r="R11" t="s">
        <v>245</v>
      </c>
      <c r="S11" t="s">
        <v>246</v>
      </c>
      <c r="T11" t="s">
        <v>442</v>
      </c>
      <c r="V11" t="s">
        <v>443</v>
      </c>
      <c r="W11" t="s">
        <v>444</v>
      </c>
      <c r="X11">
        <v>7371</v>
      </c>
      <c r="Y11" t="s">
        <v>297</v>
      </c>
      <c r="Z11" t="s">
        <v>445</v>
      </c>
      <c r="AA11">
        <v>2020</v>
      </c>
      <c r="AC11">
        <v>0</v>
      </c>
      <c r="AF11">
        <v>12</v>
      </c>
      <c r="AG11">
        <v>2</v>
      </c>
      <c r="AI11" t="s">
        <v>446</v>
      </c>
      <c r="AJ11" s="27">
        <v>1</v>
      </c>
      <c r="AK11">
        <v>8</v>
      </c>
      <c r="AL11" s="27">
        <v>0</v>
      </c>
      <c r="AM11" s="24">
        <v>0</v>
      </c>
      <c r="AN11" s="36">
        <f t="shared" si="0"/>
        <v>0</v>
      </c>
      <c r="AO11" s="27">
        <v>0</v>
      </c>
      <c r="AP11" s="24">
        <v>0</v>
      </c>
      <c r="AQ11" t="s">
        <v>447</v>
      </c>
      <c r="AR11">
        <v>3</v>
      </c>
      <c r="AT11" t="s">
        <v>448</v>
      </c>
      <c r="AU11" s="27">
        <v>1</v>
      </c>
      <c r="AV11">
        <v>11</v>
      </c>
      <c r="AW11" s="21">
        <f t="shared" si="1"/>
        <v>91.666666666666657</v>
      </c>
      <c r="AX11">
        <v>2</v>
      </c>
      <c r="AZ11" t="s">
        <v>446</v>
      </c>
      <c r="BA11" s="27">
        <v>1</v>
      </c>
      <c r="BB11">
        <v>11</v>
      </c>
      <c r="BC11" s="21">
        <f t="shared" si="2"/>
        <v>91.666666666666657</v>
      </c>
      <c r="BD11">
        <v>3</v>
      </c>
      <c r="BF11" t="s">
        <v>448</v>
      </c>
      <c r="BG11" s="27">
        <v>1</v>
      </c>
      <c r="BH11">
        <v>4.5</v>
      </c>
      <c r="BI11" t="s">
        <v>449</v>
      </c>
      <c r="BJ11">
        <v>3</v>
      </c>
      <c r="BL11" t="s">
        <v>448</v>
      </c>
      <c r="BM11" s="27">
        <v>1</v>
      </c>
      <c r="BN11">
        <v>2</v>
      </c>
      <c r="BP11" t="s">
        <v>446</v>
      </c>
      <c r="BQ11" s="27">
        <v>1</v>
      </c>
      <c r="BR11">
        <v>4</v>
      </c>
      <c r="BS11" s="97">
        <f t="shared" si="10"/>
        <v>33.333333333333329</v>
      </c>
      <c r="BU11">
        <v>3</v>
      </c>
      <c r="BW11" t="s">
        <v>448</v>
      </c>
      <c r="BX11" s="27">
        <v>1</v>
      </c>
      <c r="BY11">
        <v>3</v>
      </c>
      <c r="BZ11" s="21">
        <f t="shared" si="11"/>
        <v>25</v>
      </c>
      <c r="CA11">
        <v>2</v>
      </c>
      <c r="CB11">
        <v>3</v>
      </c>
      <c r="CD11" t="s">
        <v>448</v>
      </c>
      <c r="CE11" s="27">
        <v>0</v>
      </c>
      <c r="CG11" t="s">
        <v>242</v>
      </c>
      <c r="CH11" t="s">
        <v>242</v>
      </c>
      <c r="CJ11" s="27">
        <v>0</v>
      </c>
      <c r="CL11" t="s">
        <v>242</v>
      </c>
      <c r="CO11">
        <v>0</v>
      </c>
      <c r="CP11" s="27">
        <v>0</v>
      </c>
      <c r="CQ11" t="s">
        <v>242</v>
      </c>
      <c r="CR11" t="s">
        <v>242</v>
      </c>
      <c r="CS11" t="s">
        <v>242</v>
      </c>
      <c r="CV11" s="27">
        <v>1</v>
      </c>
      <c r="CW11" s="2" t="s">
        <v>450</v>
      </c>
      <c r="CX11">
        <v>2</v>
      </c>
      <c r="CZ11" t="s">
        <v>451</v>
      </c>
      <c r="DA11" s="27">
        <v>1</v>
      </c>
      <c r="DB11">
        <v>10</v>
      </c>
      <c r="DC11">
        <v>2</v>
      </c>
      <c r="DE11" s="27">
        <v>1</v>
      </c>
      <c r="DF11" s="36">
        <v>144400</v>
      </c>
      <c r="DG11">
        <v>2</v>
      </c>
      <c r="DH11" s="36">
        <v>171200</v>
      </c>
      <c r="DI11">
        <v>2</v>
      </c>
      <c r="DJ11" s="36" t="s">
        <v>242</v>
      </c>
      <c r="DK11" t="s">
        <v>242</v>
      </c>
      <c r="DM11" s="27">
        <v>1</v>
      </c>
      <c r="DN11" s="36">
        <v>113600</v>
      </c>
      <c r="DO11">
        <v>2</v>
      </c>
      <c r="DQ11">
        <v>4</v>
      </c>
      <c r="DS11" t="s">
        <v>452</v>
      </c>
      <c r="DT11" s="27">
        <v>1</v>
      </c>
      <c r="DU11" s="2" t="s">
        <v>453</v>
      </c>
      <c r="DV11" s="27">
        <v>1</v>
      </c>
      <c r="DW11" s="2" t="s">
        <v>454</v>
      </c>
      <c r="DX11" s="27">
        <v>1</v>
      </c>
      <c r="DY11" s="2" t="s">
        <v>455</v>
      </c>
      <c r="DZ11" s="27">
        <v>1</v>
      </c>
      <c r="EA11" s="2" t="s">
        <v>456</v>
      </c>
      <c r="EB11" s="27">
        <v>1</v>
      </c>
      <c r="EC11" t="s">
        <v>457</v>
      </c>
      <c r="ED11" s="27">
        <v>1</v>
      </c>
      <c r="EE11" s="2" t="s">
        <v>458</v>
      </c>
      <c r="EF11" s="27">
        <v>1</v>
      </c>
      <c r="EG11" s="2" t="s">
        <v>459</v>
      </c>
      <c r="EH11" s="27">
        <v>1</v>
      </c>
      <c r="EI11" t="s">
        <v>460</v>
      </c>
      <c r="EJ11" s="27">
        <v>1</v>
      </c>
      <c r="EK11" t="s">
        <v>461</v>
      </c>
      <c r="EL11" s="27">
        <v>1</v>
      </c>
      <c r="EM11" s="2" t="s">
        <v>462</v>
      </c>
      <c r="EN11">
        <v>4</v>
      </c>
      <c r="EP11" s="2" t="s">
        <v>452</v>
      </c>
      <c r="EQ11">
        <f t="shared" si="3"/>
        <v>1</v>
      </c>
      <c r="ER11" s="99">
        <v>1</v>
      </c>
      <c r="ES11" s="27">
        <v>0</v>
      </c>
      <c r="ET11" t="s">
        <v>242</v>
      </c>
      <c r="EU11" t="s">
        <v>242</v>
      </c>
      <c r="EX11" t="s">
        <v>242</v>
      </c>
      <c r="EY11" t="s">
        <v>242</v>
      </c>
      <c r="FA11" s="27">
        <v>0</v>
      </c>
      <c r="FB11" t="s">
        <v>242</v>
      </c>
      <c r="FD11" s="27">
        <v>0</v>
      </c>
      <c r="FE11" t="s">
        <v>242</v>
      </c>
      <c r="FG11" s="27">
        <v>0</v>
      </c>
      <c r="FH11" t="s">
        <v>242</v>
      </c>
      <c r="FJ11" s="27">
        <v>0</v>
      </c>
      <c r="FK11" t="s">
        <v>242</v>
      </c>
      <c r="FL11">
        <f t="shared" si="6"/>
        <v>0</v>
      </c>
      <c r="FM11" s="100">
        <v>0</v>
      </c>
      <c r="FN11">
        <f t="shared" si="7"/>
        <v>0</v>
      </c>
      <c r="FO11" s="100">
        <v>0</v>
      </c>
      <c r="FQ11" t="s">
        <v>242</v>
      </c>
      <c r="FT11" s="27">
        <v>0</v>
      </c>
      <c r="FU11" t="s">
        <v>242</v>
      </c>
      <c r="FV11" t="s">
        <v>242</v>
      </c>
      <c r="FW11" t="s">
        <v>242</v>
      </c>
      <c r="FY11" s="27">
        <v>1</v>
      </c>
      <c r="FZ11">
        <v>26.2</v>
      </c>
      <c r="GA11">
        <v>2</v>
      </c>
      <c r="GC11" s="27">
        <v>1</v>
      </c>
      <c r="GD11">
        <v>3.4</v>
      </c>
      <c r="GE11">
        <v>5.7</v>
      </c>
      <c r="GF11" s="36">
        <v>61.5</v>
      </c>
      <c r="GG11">
        <v>29.4</v>
      </c>
      <c r="GH11" t="s">
        <v>242</v>
      </c>
      <c r="GI11" t="s">
        <v>242</v>
      </c>
      <c r="GJ11" t="s">
        <v>242</v>
      </c>
      <c r="GK11">
        <v>1</v>
      </c>
      <c r="GM11">
        <v>2</v>
      </c>
      <c r="GO11" t="s">
        <v>463</v>
      </c>
      <c r="GP11" s="27">
        <v>0.5</v>
      </c>
      <c r="GQ11" t="s">
        <v>242</v>
      </c>
      <c r="GR11">
        <v>1</v>
      </c>
      <c r="GS11" t="s">
        <v>464</v>
      </c>
      <c r="GT11">
        <v>2</v>
      </c>
      <c r="GV11" t="s">
        <v>463</v>
      </c>
      <c r="GW11" s="27">
        <v>1</v>
      </c>
      <c r="GX11">
        <v>97</v>
      </c>
      <c r="GY11" t="s">
        <v>465</v>
      </c>
      <c r="HA11">
        <v>3</v>
      </c>
      <c r="HC11" t="s">
        <v>448</v>
      </c>
      <c r="HD11" s="27">
        <v>0</v>
      </c>
      <c r="HF11" s="27">
        <v>0</v>
      </c>
      <c r="HH11" t="s">
        <v>242</v>
      </c>
      <c r="HK11" s="27">
        <v>1</v>
      </c>
      <c r="HL11" s="2" t="s">
        <v>466</v>
      </c>
      <c r="HM11">
        <v>2</v>
      </c>
      <c r="HO11" t="s">
        <v>467</v>
      </c>
      <c r="HP11">
        <v>0.66666666699999999</v>
      </c>
      <c r="HQ11">
        <v>0</v>
      </c>
      <c r="HR11">
        <v>0.5</v>
      </c>
      <c r="HS11">
        <v>1</v>
      </c>
      <c r="HT11">
        <v>1</v>
      </c>
      <c r="HU11">
        <v>0</v>
      </c>
      <c r="HV11">
        <v>0</v>
      </c>
      <c r="HW11">
        <v>0.66666666699999999</v>
      </c>
      <c r="HX11">
        <v>0.5</v>
      </c>
      <c r="HY11">
        <v>1</v>
      </c>
      <c r="HZ11">
        <v>0</v>
      </c>
      <c r="IA11">
        <v>1</v>
      </c>
      <c r="IB11">
        <v>1</v>
      </c>
      <c r="IC11">
        <v>0.38888888900000002</v>
      </c>
      <c r="ID11">
        <v>0.5</v>
      </c>
      <c r="IE11">
        <v>0.63333333300000005</v>
      </c>
      <c r="IF11">
        <v>0.50740740699999998</v>
      </c>
      <c r="IG11" t="s">
        <v>468</v>
      </c>
      <c r="IH11" t="s">
        <v>266</v>
      </c>
      <c r="II11" t="s">
        <v>442</v>
      </c>
      <c r="IJ11">
        <v>2893.6170000000002</v>
      </c>
      <c r="IK11">
        <v>3198.1489999999999</v>
      </c>
      <c r="IL11">
        <v>3461.223</v>
      </c>
      <c r="IM11">
        <v>3616.654</v>
      </c>
      <c r="IN11">
        <v>2893.6170000000002</v>
      </c>
      <c r="IS11">
        <f t="shared" si="4"/>
        <v>0.4</v>
      </c>
      <c r="IT11">
        <f t="shared" si="8"/>
        <v>0.5714285714285714</v>
      </c>
      <c r="IU11">
        <f t="shared" si="12"/>
        <v>0.75</v>
      </c>
      <c r="IV11">
        <f t="shared" si="5"/>
        <v>0.57380952380952388</v>
      </c>
    </row>
    <row r="12" spans="1:256" customFormat="1" ht="14" customHeight="1" x14ac:dyDescent="0.2">
      <c r="A12">
        <v>11</v>
      </c>
      <c r="B12">
        <v>11</v>
      </c>
      <c r="C12" s="1">
        <v>44534.513194444444</v>
      </c>
      <c r="D12" s="1">
        <v>44534.53125</v>
      </c>
      <c r="E12">
        <v>0</v>
      </c>
      <c r="F12" t="s">
        <v>469</v>
      </c>
      <c r="G12">
        <v>100</v>
      </c>
      <c r="H12">
        <v>1559</v>
      </c>
      <c r="I12">
        <v>1</v>
      </c>
      <c r="J12" s="1">
        <v>44534.53125</v>
      </c>
      <c r="K12" t="s">
        <v>470</v>
      </c>
      <c r="L12" t="s">
        <v>242</v>
      </c>
      <c r="M12" t="s">
        <v>242</v>
      </c>
      <c r="N12" t="s">
        <v>471</v>
      </c>
      <c r="O12" t="s">
        <v>472</v>
      </c>
      <c r="P12">
        <v>32.106994630000003</v>
      </c>
      <c r="Q12">
        <v>-81.249900819999993</v>
      </c>
      <c r="R12" t="s">
        <v>245</v>
      </c>
      <c r="S12" t="s">
        <v>246</v>
      </c>
      <c r="T12" t="s">
        <v>473</v>
      </c>
      <c r="V12" t="s">
        <v>474</v>
      </c>
      <c r="W12" t="s">
        <v>475</v>
      </c>
      <c r="X12">
        <v>3999</v>
      </c>
      <c r="Y12" t="s">
        <v>476</v>
      </c>
      <c r="Z12" t="s">
        <v>477</v>
      </c>
      <c r="AA12">
        <v>2021</v>
      </c>
      <c r="AC12">
        <v>0</v>
      </c>
      <c r="AF12">
        <v>8</v>
      </c>
      <c r="AG12">
        <v>3</v>
      </c>
      <c r="AI12" t="s">
        <v>478</v>
      </c>
      <c r="AJ12" s="27">
        <v>1</v>
      </c>
      <c r="AK12">
        <v>6</v>
      </c>
      <c r="AL12" s="27">
        <v>0</v>
      </c>
      <c r="AM12" s="24">
        <v>0</v>
      </c>
      <c r="AN12" s="36">
        <f t="shared" si="0"/>
        <v>0</v>
      </c>
      <c r="AO12" s="27">
        <v>0</v>
      </c>
      <c r="AP12" s="24">
        <v>0</v>
      </c>
      <c r="AQ12" t="s">
        <v>479</v>
      </c>
      <c r="AR12">
        <v>3</v>
      </c>
      <c r="AU12" s="27">
        <v>1</v>
      </c>
      <c r="AV12">
        <v>7</v>
      </c>
      <c r="AW12" s="21">
        <f t="shared" si="1"/>
        <v>87.5</v>
      </c>
      <c r="AX12">
        <v>3</v>
      </c>
      <c r="BA12" s="27">
        <v>1</v>
      </c>
      <c r="BB12">
        <v>7</v>
      </c>
      <c r="BC12" s="21">
        <f t="shared" si="2"/>
        <v>87.5</v>
      </c>
      <c r="BD12">
        <v>3</v>
      </c>
      <c r="BG12" s="27">
        <v>1</v>
      </c>
      <c r="BJ12">
        <v>3</v>
      </c>
      <c r="BM12" s="27">
        <v>1</v>
      </c>
      <c r="BN12">
        <v>3</v>
      </c>
      <c r="BQ12" s="27">
        <v>1</v>
      </c>
      <c r="BR12">
        <v>1</v>
      </c>
      <c r="BS12" s="97">
        <f t="shared" si="10"/>
        <v>12.5</v>
      </c>
      <c r="BU12">
        <v>3</v>
      </c>
      <c r="BX12" s="27">
        <v>1</v>
      </c>
      <c r="BY12">
        <v>2</v>
      </c>
      <c r="BZ12" s="21">
        <f t="shared" si="11"/>
        <v>25</v>
      </c>
      <c r="CA12">
        <v>2</v>
      </c>
      <c r="CB12">
        <v>3</v>
      </c>
      <c r="CE12" s="27">
        <v>0</v>
      </c>
      <c r="CG12" t="s">
        <v>242</v>
      </c>
      <c r="CH12" t="s">
        <v>242</v>
      </c>
      <c r="CJ12" s="27">
        <v>1</v>
      </c>
      <c r="CK12" t="s">
        <v>480</v>
      </c>
      <c r="CL12">
        <v>3</v>
      </c>
      <c r="CO12">
        <v>1</v>
      </c>
      <c r="CP12" s="27">
        <v>0</v>
      </c>
      <c r="CQ12" t="s">
        <v>242</v>
      </c>
      <c r="CR12" t="s">
        <v>242</v>
      </c>
      <c r="CS12" t="s">
        <v>242</v>
      </c>
      <c r="CV12" s="27">
        <v>1</v>
      </c>
      <c r="CW12" t="s">
        <v>481</v>
      </c>
      <c r="CX12">
        <v>2</v>
      </c>
      <c r="CZ12" t="s">
        <v>482</v>
      </c>
      <c r="DA12" s="27">
        <v>0</v>
      </c>
      <c r="DB12" t="s">
        <v>242</v>
      </c>
      <c r="DC12" t="s">
        <v>242</v>
      </c>
      <c r="DE12" s="27">
        <v>0</v>
      </c>
      <c r="DF12" s="36" t="s">
        <v>242</v>
      </c>
      <c r="DG12" t="s">
        <v>242</v>
      </c>
      <c r="DH12" s="43" t="s">
        <v>242</v>
      </c>
      <c r="DI12" t="s">
        <v>242</v>
      </c>
      <c r="DJ12" s="36" t="s">
        <v>242</v>
      </c>
      <c r="DK12" t="s">
        <v>242</v>
      </c>
      <c r="DM12" s="27">
        <v>0</v>
      </c>
      <c r="DN12" s="36" t="s">
        <v>242</v>
      </c>
      <c r="DO12" t="s">
        <v>242</v>
      </c>
      <c r="DQ12" t="s">
        <v>242</v>
      </c>
      <c r="DT12" s="27">
        <v>0</v>
      </c>
      <c r="DV12" s="27">
        <v>0</v>
      </c>
      <c r="DX12" s="27">
        <v>0</v>
      </c>
      <c r="DZ12" s="27">
        <v>0</v>
      </c>
      <c r="EB12" s="27">
        <v>0</v>
      </c>
      <c r="ED12" s="27">
        <v>0</v>
      </c>
      <c r="EF12" s="27">
        <v>0</v>
      </c>
      <c r="EH12" s="27">
        <v>0</v>
      </c>
      <c r="EJ12" s="27">
        <v>0</v>
      </c>
      <c r="EL12" s="27">
        <v>0</v>
      </c>
      <c r="EN12" t="s">
        <v>242</v>
      </c>
      <c r="EP12" s="2"/>
      <c r="EQ12">
        <f t="shared" si="3"/>
        <v>0</v>
      </c>
      <c r="ER12" s="99">
        <v>0</v>
      </c>
      <c r="ES12" s="27">
        <v>0</v>
      </c>
      <c r="ET12" t="s">
        <v>242</v>
      </c>
      <c r="EU12" t="s">
        <v>242</v>
      </c>
      <c r="EX12" t="s">
        <v>242</v>
      </c>
      <c r="EY12" t="s">
        <v>242</v>
      </c>
      <c r="FA12" s="27">
        <v>0</v>
      </c>
      <c r="FB12" t="s">
        <v>242</v>
      </c>
      <c r="FD12" s="27">
        <v>0</v>
      </c>
      <c r="FE12" t="s">
        <v>242</v>
      </c>
      <c r="FG12" s="27">
        <v>0</v>
      </c>
      <c r="FH12" t="s">
        <v>242</v>
      </c>
      <c r="FJ12" s="27">
        <v>0</v>
      </c>
      <c r="FK12" t="s">
        <v>242</v>
      </c>
      <c r="FL12">
        <f t="shared" si="6"/>
        <v>0</v>
      </c>
      <c r="FM12" s="100">
        <v>0</v>
      </c>
      <c r="FN12">
        <f t="shared" si="7"/>
        <v>0</v>
      </c>
      <c r="FO12" s="100">
        <v>0</v>
      </c>
      <c r="FQ12" t="s">
        <v>242</v>
      </c>
      <c r="FT12" s="27">
        <v>0</v>
      </c>
      <c r="FU12" t="s">
        <v>242</v>
      </c>
      <c r="FV12" t="s">
        <v>242</v>
      </c>
      <c r="FW12" t="s">
        <v>242</v>
      </c>
      <c r="FY12" s="27">
        <v>0</v>
      </c>
      <c r="FZ12" t="s">
        <v>242</v>
      </c>
      <c r="GA12" t="s">
        <v>242</v>
      </c>
      <c r="GC12" s="27">
        <v>0</v>
      </c>
      <c r="GD12" t="s">
        <v>242</v>
      </c>
      <c r="GE12" t="s">
        <v>242</v>
      </c>
      <c r="GF12" s="36" t="s">
        <v>242</v>
      </c>
      <c r="GG12" t="s">
        <v>242</v>
      </c>
      <c r="GH12" t="s">
        <v>242</v>
      </c>
      <c r="GI12" t="s">
        <v>242</v>
      </c>
      <c r="GJ12" t="s">
        <v>242</v>
      </c>
      <c r="GK12" t="s">
        <v>242</v>
      </c>
      <c r="GM12" t="s">
        <v>242</v>
      </c>
      <c r="GP12" s="27">
        <v>0</v>
      </c>
      <c r="GQ12" t="s">
        <v>242</v>
      </c>
      <c r="GR12" t="s">
        <v>242</v>
      </c>
      <c r="GT12" t="s">
        <v>242</v>
      </c>
      <c r="GW12" s="27">
        <v>1</v>
      </c>
      <c r="GX12">
        <v>154</v>
      </c>
      <c r="GY12" t="s">
        <v>483</v>
      </c>
      <c r="HA12">
        <v>3</v>
      </c>
      <c r="HD12" s="27">
        <v>0</v>
      </c>
      <c r="HF12" s="27">
        <v>0</v>
      </c>
      <c r="HH12" t="s">
        <v>242</v>
      </c>
      <c r="HK12" s="27">
        <v>0</v>
      </c>
      <c r="HM12" t="s">
        <v>242</v>
      </c>
      <c r="HP12">
        <v>0.66666666699999999</v>
      </c>
      <c r="HQ12">
        <v>1</v>
      </c>
      <c r="HR12">
        <v>0.5</v>
      </c>
      <c r="HS12">
        <v>0</v>
      </c>
      <c r="HT12">
        <v>0</v>
      </c>
      <c r="HU12">
        <v>0</v>
      </c>
      <c r="HV12">
        <v>0</v>
      </c>
      <c r="HW12">
        <v>0</v>
      </c>
      <c r="HX12">
        <v>0</v>
      </c>
      <c r="HY12">
        <v>1</v>
      </c>
      <c r="HZ12">
        <v>0</v>
      </c>
      <c r="IA12">
        <v>0</v>
      </c>
      <c r="IB12">
        <v>1</v>
      </c>
      <c r="IC12">
        <v>0.72222222199999997</v>
      </c>
      <c r="ID12">
        <v>0</v>
      </c>
      <c r="IE12">
        <v>0.2</v>
      </c>
      <c r="IF12">
        <v>0.30740740700000002</v>
      </c>
      <c r="IG12" t="s">
        <v>484</v>
      </c>
      <c r="IH12" t="s">
        <v>266</v>
      </c>
      <c r="II12" t="s">
        <v>473</v>
      </c>
      <c r="IJ12">
        <v>2854</v>
      </c>
      <c r="IK12">
        <v>2719.9</v>
      </c>
      <c r="IL12">
        <v>2867.4</v>
      </c>
      <c r="IM12">
        <v>3271.9</v>
      </c>
      <c r="IN12">
        <v>2854</v>
      </c>
      <c r="IS12">
        <f t="shared" si="4"/>
        <v>0.6</v>
      </c>
      <c r="IT12">
        <f t="shared" si="8"/>
        <v>0</v>
      </c>
      <c r="IU12">
        <f t="shared" si="12"/>
        <v>0.25</v>
      </c>
      <c r="IV12">
        <f t="shared" si="5"/>
        <v>0.28333333333333333</v>
      </c>
    </row>
    <row r="13" spans="1:256" customFormat="1" ht="14" customHeight="1" x14ac:dyDescent="0.2">
      <c r="A13">
        <v>12</v>
      </c>
      <c r="B13">
        <v>12</v>
      </c>
      <c r="C13" s="1">
        <v>44534.53125</v>
      </c>
      <c r="D13" s="1">
        <v>44534.556250000001</v>
      </c>
      <c r="E13">
        <v>0</v>
      </c>
      <c r="F13" t="s">
        <v>469</v>
      </c>
      <c r="G13">
        <v>100</v>
      </c>
      <c r="H13">
        <v>2165</v>
      </c>
      <c r="I13">
        <v>1</v>
      </c>
      <c r="J13" s="1">
        <v>44534.556250000001</v>
      </c>
      <c r="K13" t="s">
        <v>485</v>
      </c>
      <c r="L13" t="s">
        <v>242</v>
      </c>
      <c r="M13" t="s">
        <v>242</v>
      </c>
      <c r="N13" t="s">
        <v>486</v>
      </c>
      <c r="O13" t="s">
        <v>487</v>
      </c>
      <c r="P13">
        <v>32.106994630000003</v>
      </c>
      <c r="Q13">
        <v>-81.249900819999993</v>
      </c>
      <c r="R13" t="s">
        <v>245</v>
      </c>
      <c r="S13" t="s">
        <v>246</v>
      </c>
      <c r="T13" t="s">
        <v>488</v>
      </c>
      <c r="V13" t="s">
        <v>489</v>
      </c>
      <c r="W13">
        <v>18802108</v>
      </c>
      <c r="X13">
        <v>4911</v>
      </c>
      <c r="Y13" t="s">
        <v>490</v>
      </c>
      <c r="Z13" t="s">
        <v>491</v>
      </c>
      <c r="AA13">
        <v>2021</v>
      </c>
      <c r="AC13">
        <v>0</v>
      </c>
      <c r="AF13">
        <v>9</v>
      </c>
      <c r="AG13">
        <v>3</v>
      </c>
      <c r="AI13" t="s">
        <v>492</v>
      </c>
      <c r="AJ13" s="27">
        <v>1</v>
      </c>
      <c r="AK13">
        <v>8</v>
      </c>
      <c r="AL13" s="27">
        <v>1</v>
      </c>
      <c r="AM13">
        <v>5</v>
      </c>
      <c r="AN13" s="36">
        <f t="shared" si="0"/>
        <v>55.555555555555557</v>
      </c>
      <c r="AO13" s="27">
        <v>1</v>
      </c>
      <c r="AP13">
        <v>7</v>
      </c>
      <c r="AQ13" t="s">
        <v>493</v>
      </c>
      <c r="AR13">
        <v>3</v>
      </c>
      <c r="AU13" s="27">
        <v>1</v>
      </c>
      <c r="AV13">
        <v>8</v>
      </c>
      <c r="AW13" s="21">
        <f t="shared" si="1"/>
        <v>88.888888888888886</v>
      </c>
      <c r="AX13">
        <v>3</v>
      </c>
      <c r="BA13" s="27">
        <v>1</v>
      </c>
      <c r="BB13">
        <v>8</v>
      </c>
      <c r="BC13" s="21">
        <f t="shared" si="2"/>
        <v>88.888888888888886</v>
      </c>
      <c r="BD13">
        <v>3</v>
      </c>
      <c r="BG13" s="27">
        <v>1</v>
      </c>
      <c r="BH13">
        <v>9.1</v>
      </c>
      <c r="BJ13">
        <v>3</v>
      </c>
      <c r="BM13" s="27">
        <v>1</v>
      </c>
      <c r="BN13">
        <v>3</v>
      </c>
      <c r="BQ13" s="27">
        <v>1</v>
      </c>
      <c r="BR13">
        <v>3</v>
      </c>
      <c r="BS13" s="97">
        <f t="shared" si="10"/>
        <v>33.333333333333329</v>
      </c>
      <c r="BU13">
        <v>3</v>
      </c>
      <c r="BX13" s="27">
        <v>1</v>
      </c>
      <c r="BY13">
        <v>2</v>
      </c>
      <c r="BZ13" s="21">
        <f t="shared" si="11"/>
        <v>22.222222222222221</v>
      </c>
      <c r="CA13">
        <v>2</v>
      </c>
      <c r="CB13">
        <v>3</v>
      </c>
      <c r="CE13" s="27">
        <v>0</v>
      </c>
      <c r="CG13" t="s">
        <v>242</v>
      </c>
      <c r="CH13" t="s">
        <v>242</v>
      </c>
      <c r="CJ13" s="27">
        <v>0</v>
      </c>
      <c r="CL13" t="s">
        <v>242</v>
      </c>
      <c r="CO13">
        <v>0</v>
      </c>
      <c r="CP13" s="27">
        <v>0</v>
      </c>
      <c r="CQ13" t="s">
        <v>242</v>
      </c>
      <c r="CR13" t="s">
        <v>242</v>
      </c>
      <c r="CS13" t="s">
        <v>242</v>
      </c>
      <c r="CV13" s="27">
        <v>0</v>
      </c>
      <c r="CX13" t="s">
        <v>242</v>
      </c>
      <c r="DA13" s="27">
        <v>1</v>
      </c>
      <c r="DB13">
        <v>12624301</v>
      </c>
      <c r="DC13">
        <v>2</v>
      </c>
      <c r="DE13" s="27">
        <v>1</v>
      </c>
      <c r="DF13" s="36">
        <v>4176</v>
      </c>
      <c r="DG13">
        <v>2</v>
      </c>
      <c r="DH13" s="36">
        <v>4187</v>
      </c>
      <c r="DI13">
        <v>2</v>
      </c>
      <c r="DJ13" s="36" t="s">
        <v>242</v>
      </c>
      <c r="DK13">
        <v>2</v>
      </c>
      <c r="DM13" s="27">
        <v>1</v>
      </c>
      <c r="DN13" s="36">
        <v>6221706</v>
      </c>
      <c r="DO13">
        <v>2</v>
      </c>
      <c r="DQ13">
        <v>4</v>
      </c>
      <c r="DS13" t="s">
        <v>494</v>
      </c>
      <c r="DT13" s="27">
        <v>1</v>
      </c>
      <c r="DU13" t="s">
        <v>495</v>
      </c>
      <c r="DV13" s="27">
        <v>1</v>
      </c>
      <c r="DW13" s="2" t="s">
        <v>496</v>
      </c>
      <c r="DX13" s="27">
        <v>1</v>
      </c>
      <c r="DY13" t="s">
        <v>497</v>
      </c>
      <c r="DZ13" s="27">
        <v>1</v>
      </c>
      <c r="EA13" t="s">
        <v>498</v>
      </c>
      <c r="EB13" s="27">
        <v>1</v>
      </c>
      <c r="EC13" t="s">
        <v>499</v>
      </c>
      <c r="ED13" s="27">
        <v>1</v>
      </c>
      <c r="EE13" t="s">
        <v>500</v>
      </c>
      <c r="EF13" s="27">
        <v>1</v>
      </c>
      <c r="EG13" t="s">
        <v>501</v>
      </c>
      <c r="EH13" s="27">
        <v>1</v>
      </c>
      <c r="EI13" t="s">
        <v>502</v>
      </c>
      <c r="EJ13" s="27">
        <v>1</v>
      </c>
      <c r="EK13" t="s">
        <v>503</v>
      </c>
      <c r="EL13" s="27">
        <v>1</v>
      </c>
      <c r="EM13" t="s">
        <v>504</v>
      </c>
      <c r="EN13">
        <v>4</v>
      </c>
      <c r="EP13" s="2"/>
      <c r="EQ13">
        <f t="shared" si="3"/>
        <v>1</v>
      </c>
      <c r="ER13" s="99">
        <v>1</v>
      </c>
      <c r="ES13" s="27">
        <v>0</v>
      </c>
      <c r="ET13" t="s">
        <v>242</v>
      </c>
      <c r="EU13" t="s">
        <v>242</v>
      </c>
      <c r="EX13" t="s">
        <v>242</v>
      </c>
      <c r="EY13" t="s">
        <v>242</v>
      </c>
      <c r="FA13" s="27">
        <v>0</v>
      </c>
      <c r="FB13" t="s">
        <v>242</v>
      </c>
      <c r="FD13" s="27">
        <v>0</v>
      </c>
      <c r="FE13" t="s">
        <v>242</v>
      </c>
      <c r="FG13" s="27">
        <v>0</v>
      </c>
      <c r="FH13" t="s">
        <v>242</v>
      </c>
      <c r="FJ13" s="27">
        <v>0</v>
      </c>
      <c r="FK13" t="s">
        <v>242</v>
      </c>
      <c r="FL13">
        <f t="shared" si="6"/>
        <v>0</v>
      </c>
      <c r="FM13" s="100">
        <v>0</v>
      </c>
      <c r="FN13">
        <f t="shared" si="7"/>
        <v>0</v>
      </c>
      <c r="FO13" s="100">
        <v>0</v>
      </c>
      <c r="FQ13" t="s">
        <v>242</v>
      </c>
      <c r="FT13" s="27">
        <v>0</v>
      </c>
      <c r="FU13" t="s">
        <v>242</v>
      </c>
      <c r="FV13" t="s">
        <v>242</v>
      </c>
      <c r="FW13" t="s">
        <v>242</v>
      </c>
      <c r="FY13" s="27">
        <v>1</v>
      </c>
      <c r="FZ13">
        <v>25.9</v>
      </c>
      <c r="GA13">
        <v>1</v>
      </c>
      <c r="GC13" s="27">
        <v>0.5</v>
      </c>
      <c r="GD13" t="s">
        <v>242</v>
      </c>
      <c r="GE13" t="s">
        <v>242</v>
      </c>
      <c r="GF13" s="36">
        <v>94.6</v>
      </c>
      <c r="GG13" t="s">
        <v>242</v>
      </c>
      <c r="GH13" t="s">
        <v>242</v>
      </c>
      <c r="GI13" t="s">
        <v>242</v>
      </c>
      <c r="GJ13" t="s">
        <v>242</v>
      </c>
      <c r="GK13">
        <v>1</v>
      </c>
      <c r="GM13">
        <v>1</v>
      </c>
      <c r="GP13" s="27">
        <v>0</v>
      </c>
      <c r="GQ13" t="s">
        <v>242</v>
      </c>
      <c r="GR13" t="s">
        <v>242</v>
      </c>
      <c r="GT13" t="s">
        <v>242</v>
      </c>
      <c r="GW13" s="27">
        <v>1</v>
      </c>
      <c r="GX13">
        <v>55</v>
      </c>
      <c r="GY13" t="s">
        <v>505</v>
      </c>
      <c r="HA13">
        <v>3</v>
      </c>
      <c r="HD13" s="27">
        <v>0</v>
      </c>
      <c r="HF13" s="27">
        <v>0</v>
      </c>
      <c r="HH13" t="s">
        <v>242</v>
      </c>
      <c r="HK13" s="27">
        <v>1</v>
      </c>
      <c r="HL13" t="s">
        <v>506</v>
      </c>
      <c r="HM13">
        <v>1</v>
      </c>
      <c r="HP13">
        <v>0.88888888899999996</v>
      </c>
      <c r="HQ13">
        <v>0</v>
      </c>
      <c r="HR13">
        <v>0</v>
      </c>
      <c r="HS13">
        <v>1</v>
      </c>
      <c r="HT13">
        <v>1</v>
      </c>
      <c r="HU13">
        <v>0</v>
      </c>
      <c r="HV13">
        <v>0</v>
      </c>
      <c r="HW13">
        <v>0.5</v>
      </c>
      <c r="HX13">
        <v>0</v>
      </c>
      <c r="HY13">
        <v>1</v>
      </c>
      <c r="HZ13">
        <v>0</v>
      </c>
      <c r="IA13">
        <v>1</v>
      </c>
      <c r="IB13">
        <v>1</v>
      </c>
      <c r="IC13">
        <v>0.29629629600000001</v>
      </c>
      <c r="ID13">
        <v>0.5</v>
      </c>
      <c r="IE13">
        <v>0.5</v>
      </c>
      <c r="IF13">
        <v>0.432098765</v>
      </c>
      <c r="IG13" t="s">
        <v>507</v>
      </c>
      <c r="IH13" t="s">
        <v>266</v>
      </c>
      <c r="II13" t="s">
        <v>488</v>
      </c>
      <c r="IJ13">
        <v>3647.7</v>
      </c>
      <c r="IK13">
        <v>3416</v>
      </c>
      <c r="IL13">
        <v>3669</v>
      </c>
      <c r="IM13">
        <v>4205</v>
      </c>
      <c r="IN13">
        <v>3647.7</v>
      </c>
      <c r="IS13">
        <f t="shared" si="4"/>
        <v>0.8</v>
      </c>
      <c r="IT13">
        <f t="shared" si="8"/>
        <v>0.5714285714285714</v>
      </c>
      <c r="IU13">
        <f t="shared" si="12"/>
        <v>0.625</v>
      </c>
      <c r="IV13">
        <f t="shared" si="5"/>
        <v>0.66547619047619044</v>
      </c>
    </row>
    <row r="14" spans="1:256" customFormat="1" ht="14" customHeight="1" x14ac:dyDescent="0.2">
      <c r="A14">
        <v>13</v>
      </c>
      <c r="B14">
        <v>13</v>
      </c>
      <c r="C14" s="1">
        <v>44536.831250000003</v>
      </c>
      <c r="D14" s="1">
        <v>44538.768055555556</v>
      </c>
      <c r="E14">
        <v>0</v>
      </c>
      <c r="F14" t="s">
        <v>469</v>
      </c>
      <c r="G14">
        <v>100</v>
      </c>
      <c r="H14">
        <v>167347</v>
      </c>
      <c r="I14">
        <v>1</v>
      </c>
      <c r="J14" s="1">
        <v>44538.768055555556</v>
      </c>
      <c r="K14" t="s">
        <v>508</v>
      </c>
      <c r="L14" t="s">
        <v>242</v>
      </c>
      <c r="M14" t="s">
        <v>242</v>
      </c>
      <c r="N14" t="s">
        <v>509</v>
      </c>
      <c r="O14" t="s">
        <v>510</v>
      </c>
      <c r="P14">
        <v>32.106994630000003</v>
      </c>
      <c r="Q14">
        <v>-81.249900819999993</v>
      </c>
      <c r="R14" t="s">
        <v>245</v>
      </c>
      <c r="S14" t="s">
        <v>246</v>
      </c>
      <c r="T14" t="s">
        <v>511</v>
      </c>
      <c r="V14" t="s">
        <v>512</v>
      </c>
      <c r="W14">
        <v>31100100</v>
      </c>
      <c r="X14">
        <v>3679</v>
      </c>
      <c r="Y14" t="s">
        <v>476</v>
      </c>
      <c r="Z14" t="s">
        <v>513</v>
      </c>
      <c r="AA14">
        <v>2021</v>
      </c>
      <c r="AC14">
        <v>0</v>
      </c>
      <c r="AF14">
        <v>8</v>
      </c>
      <c r="AG14">
        <v>1</v>
      </c>
      <c r="AI14" t="s">
        <v>514</v>
      </c>
      <c r="AJ14" s="27">
        <v>1</v>
      </c>
      <c r="AK14">
        <v>8</v>
      </c>
      <c r="AL14" s="27">
        <v>0</v>
      </c>
      <c r="AM14" s="24">
        <v>0</v>
      </c>
      <c r="AN14" s="36">
        <f t="shared" si="0"/>
        <v>0</v>
      </c>
      <c r="AO14" s="27">
        <v>1</v>
      </c>
      <c r="AP14">
        <v>3</v>
      </c>
      <c r="AQ14" t="s">
        <v>515</v>
      </c>
      <c r="AR14">
        <v>3</v>
      </c>
      <c r="AT14" t="s">
        <v>516</v>
      </c>
      <c r="AU14" s="27">
        <v>1</v>
      </c>
      <c r="AV14">
        <v>7</v>
      </c>
      <c r="AW14" s="21">
        <f t="shared" si="1"/>
        <v>87.5</v>
      </c>
      <c r="AX14">
        <v>1</v>
      </c>
      <c r="BA14" s="27">
        <v>1</v>
      </c>
      <c r="BB14">
        <v>7</v>
      </c>
      <c r="BC14" s="21">
        <f t="shared" si="2"/>
        <v>87.5</v>
      </c>
      <c r="BD14">
        <v>1</v>
      </c>
      <c r="BG14" s="27">
        <v>0.5</v>
      </c>
      <c r="BI14" t="s">
        <v>517</v>
      </c>
      <c r="BJ14">
        <v>1</v>
      </c>
      <c r="BM14" s="27">
        <v>1</v>
      </c>
      <c r="BN14">
        <v>3</v>
      </c>
      <c r="BQ14" s="27">
        <v>1</v>
      </c>
      <c r="BR14">
        <v>3</v>
      </c>
      <c r="BS14" s="97">
        <f t="shared" si="10"/>
        <v>37.5</v>
      </c>
      <c r="BU14">
        <v>1</v>
      </c>
      <c r="BX14" s="27">
        <v>0</v>
      </c>
      <c r="BY14" s="24" t="s">
        <v>242</v>
      </c>
      <c r="BZ14" s="21" t="s">
        <v>242</v>
      </c>
      <c r="CA14" t="s">
        <v>242</v>
      </c>
      <c r="CB14" t="s">
        <v>242</v>
      </c>
      <c r="CE14" s="27">
        <v>0</v>
      </c>
      <c r="CG14" t="s">
        <v>242</v>
      </c>
      <c r="CH14" t="s">
        <v>242</v>
      </c>
      <c r="CJ14" s="27">
        <v>1</v>
      </c>
      <c r="CK14" s="2" t="s">
        <v>518</v>
      </c>
      <c r="CL14">
        <v>1</v>
      </c>
      <c r="CO14">
        <v>0</v>
      </c>
      <c r="CP14" s="27">
        <v>0</v>
      </c>
      <c r="CQ14" t="s">
        <v>242</v>
      </c>
      <c r="CR14" t="s">
        <v>242</v>
      </c>
      <c r="CS14" t="s">
        <v>242</v>
      </c>
      <c r="CV14" s="27">
        <v>1</v>
      </c>
      <c r="CW14" t="s">
        <v>519</v>
      </c>
      <c r="CX14">
        <v>1</v>
      </c>
      <c r="DA14" s="27">
        <v>1</v>
      </c>
      <c r="DB14">
        <v>24300</v>
      </c>
      <c r="DC14">
        <v>2</v>
      </c>
      <c r="DE14" s="27">
        <v>1</v>
      </c>
      <c r="DF14" s="36" t="s">
        <v>242</v>
      </c>
      <c r="DG14" t="s">
        <v>242</v>
      </c>
      <c r="DH14" s="43" t="s">
        <v>242</v>
      </c>
      <c r="DI14" t="s">
        <v>242</v>
      </c>
      <c r="DJ14" s="36">
        <v>85700</v>
      </c>
      <c r="DK14">
        <v>2</v>
      </c>
      <c r="DM14" s="27">
        <v>0</v>
      </c>
      <c r="DN14" s="36" t="s">
        <v>242</v>
      </c>
      <c r="DO14" t="s">
        <v>242</v>
      </c>
      <c r="DQ14">
        <v>1</v>
      </c>
      <c r="DT14" s="27">
        <v>1</v>
      </c>
      <c r="DU14" s="2" t="s">
        <v>520</v>
      </c>
      <c r="DV14" s="27">
        <v>1</v>
      </c>
      <c r="DW14" s="2" t="s">
        <v>521</v>
      </c>
      <c r="DX14" s="27">
        <v>1</v>
      </c>
      <c r="DY14" s="2" t="s">
        <v>522</v>
      </c>
      <c r="DZ14" s="27">
        <v>1</v>
      </c>
      <c r="EA14" s="2" t="s">
        <v>523</v>
      </c>
      <c r="EB14" s="27">
        <v>1</v>
      </c>
      <c r="EC14" s="2" t="s">
        <v>524</v>
      </c>
      <c r="ED14" s="27">
        <v>1</v>
      </c>
      <c r="EE14" s="2" t="s">
        <v>525</v>
      </c>
      <c r="EF14" s="27">
        <v>1</v>
      </c>
      <c r="EG14" s="2" t="s">
        <v>526</v>
      </c>
      <c r="EH14" s="27">
        <v>1</v>
      </c>
      <c r="EI14" t="s">
        <v>527</v>
      </c>
      <c r="EJ14" s="27">
        <v>1</v>
      </c>
      <c r="EK14" t="s">
        <v>528</v>
      </c>
      <c r="EL14" s="27">
        <v>1</v>
      </c>
      <c r="EM14" t="s">
        <v>529</v>
      </c>
      <c r="EN14">
        <v>1</v>
      </c>
      <c r="EP14" s="2"/>
      <c r="EQ14">
        <f t="shared" si="3"/>
        <v>1</v>
      </c>
      <c r="ER14" s="99">
        <v>1</v>
      </c>
      <c r="ES14" s="27">
        <v>0</v>
      </c>
      <c r="ET14" t="s">
        <v>242</v>
      </c>
      <c r="EU14" t="s">
        <v>242</v>
      </c>
      <c r="EX14" t="s">
        <v>242</v>
      </c>
      <c r="EY14" t="s">
        <v>242</v>
      </c>
      <c r="FA14" s="27">
        <v>0</v>
      </c>
      <c r="FB14" t="s">
        <v>242</v>
      </c>
      <c r="FD14" s="27">
        <v>0</v>
      </c>
      <c r="FE14" t="s">
        <v>242</v>
      </c>
      <c r="FG14" s="27">
        <v>0</v>
      </c>
      <c r="FH14" t="s">
        <v>242</v>
      </c>
      <c r="FJ14" s="27">
        <v>0</v>
      </c>
      <c r="FK14" t="s">
        <v>242</v>
      </c>
      <c r="FL14">
        <f t="shared" si="6"/>
        <v>0</v>
      </c>
      <c r="FM14" s="100">
        <v>0</v>
      </c>
      <c r="FN14">
        <f t="shared" si="7"/>
        <v>0</v>
      </c>
      <c r="FO14" s="100">
        <v>0</v>
      </c>
      <c r="FQ14" t="s">
        <v>242</v>
      </c>
      <c r="FT14" s="27">
        <v>0</v>
      </c>
      <c r="FU14" t="s">
        <v>242</v>
      </c>
      <c r="FV14" t="s">
        <v>242</v>
      </c>
      <c r="FW14" t="s">
        <v>242</v>
      </c>
      <c r="FY14" s="27">
        <v>0</v>
      </c>
      <c r="FZ14" t="s">
        <v>242</v>
      </c>
      <c r="GA14" t="s">
        <v>242</v>
      </c>
      <c r="GC14" s="27">
        <v>0</v>
      </c>
      <c r="GD14" t="s">
        <v>242</v>
      </c>
      <c r="GE14" t="s">
        <v>242</v>
      </c>
      <c r="GF14" s="36" t="s">
        <v>242</v>
      </c>
      <c r="GG14" t="s">
        <v>242</v>
      </c>
      <c r="GH14" t="s">
        <v>242</v>
      </c>
      <c r="GI14" t="s">
        <v>242</v>
      </c>
      <c r="GJ14" t="s">
        <v>242</v>
      </c>
      <c r="GK14" t="s">
        <v>242</v>
      </c>
      <c r="GM14" t="s">
        <v>242</v>
      </c>
      <c r="GP14" s="27">
        <v>0</v>
      </c>
      <c r="GQ14" t="s">
        <v>242</v>
      </c>
      <c r="GR14" t="s">
        <v>242</v>
      </c>
      <c r="GT14" t="s">
        <v>242</v>
      </c>
      <c r="GW14" s="27">
        <v>1</v>
      </c>
      <c r="GX14">
        <v>131</v>
      </c>
      <c r="GY14" t="s">
        <v>530</v>
      </c>
      <c r="HA14">
        <v>3</v>
      </c>
      <c r="HD14" s="27">
        <v>0</v>
      </c>
      <c r="HF14" s="27">
        <v>0</v>
      </c>
      <c r="HH14" t="s">
        <v>242</v>
      </c>
      <c r="HK14" s="27">
        <v>0</v>
      </c>
      <c r="HM14" t="s">
        <v>242</v>
      </c>
      <c r="HP14">
        <v>0.61111111100000004</v>
      </c>
      <c r="HQ14">
        <v>1</v>
      </c>
      <c r="HR14">
        <v>0.5</v>
      </c>
      <c r="HS14">
        <v>0.66666666699999999</v>
      </c>
      <c r="HT14">
        <v>1</v>
      </c>
      <c r="HU14">
        <v>0</v>
      </c>
      <c r="HV14">
        <v>0</v>
      </c>
      <c r="HW14">
        <v>0</v>
      </c>
      <c r="HX14">
        <v>0</v>
      </c>
      <c r="HY14">
        <v>1</v>
      </c>
      <c r="HZ14">
        <v>0</v>
      </c>
      <c r="IA14">
        <v>0</v>
      </c>
      <c r="IB14">
        <v>1</v>
      </c>
      <c r="IC14">
        <v>0.70370370400000004</v>
      </c>
      <c r="ID14">
        <v>0.41666666699999999</v>
      </c>
      <c r="IE14">
        <v>0.2</v>
      </c>
      <c r="IF14">
        <v>0.440123457</v>
      </c>
      <c r="IG14" t="s">
        <v>531</v>
      </c>
      <c r="IH14" t="s">
        <v>266</v>
      </c>
      <c r="II14" t="s">
        <v>511</v>
      </c>
      <c r="IJ14">
        <v>5158.5569999999998</v>
      </c>
      <c r="IK14">
        <v>4540.0290000000005</v>
      </c>
      <c r="IL14">
        <v>5546.5140000000001</v>
      </c>
      <c r="IM14">
        <v>6150.53</v>
      </c>
      <c r="IN14">
        <v>5158.5569999999998</v>
      </c>
      <c r="IS14">
        <f t="shared" si="4"/>
        <v>0.6</v>
      </c>
      <c r="IT14">
        <f t="shared" si="8"/>
        <v>0.42857142857142855</v>
      </c>
      <c r="IU14">
        <f t="shared" si="12"/>
        <v>0.25</v>
      </c>
      <c r="IV14">
        <f t="shared" si="5"/>
        <v>0.42619047619047618</v>
      </c>
    </row>
    <row r="15" spans="1:256" customFormat="1" ht="14" customHeight="1" x14ac:dyDescent="0.2">
      <c r="A15">
        <v>14</v>
      </c>
      <c r="B15">
        <v>14</v>
      </c>
      <c r="C15" s="1">
        <v>44536.495138888888</v>
      </c>
      <c r="D15" s="1">
        <v>44538.79791666667</v>
      </c>
      <c r="E15">
        <v>0</v>
      </c>
      <c r="F15" t="s">
        <v>292</v>
      </c>
      <c r="G15">
        <v>100</v>
      </c>
      <c r="H15">
        <v>198930</v>
      </c>
      <c r="I15">
        <v>1</v>
      </c>
      <c r="J15" s="1">
        <v>44538.79791666667</v>
      </c>
      <c r="K15" t="s">
        <v>532</v>
      </c>
      <c r="L15" t="s">
        <v>242</v>
      </c>
      <c r="M15" t="s">
        <v>242</v>
      </c>
      <c r="N15" t="s">
        <v>533</v>
      </c>
      <c r="O15" t="s">
        <v>534</v>
      </c>
      <c r="P15">
        <v>34.037994380000001</v>
      </c>
      <c r="Q15">
        <v>-118.4543991</v>
      </c>
      <c r="R15" t="s">
        <v>245</v>
      </c>
      <c r="S15" t="s">
        <v>246</v>
      </c>
      <c r="T15" t="s">
        <v>535</v>
      </c>
      <c r="V15" t="s">
        <v>536</v>
      </c>
      <c r="W15">
        <v>30420103</v>
      </c>
      <c r="X15">
        <v>4941</v>
      </c>
      <c r="Y15" t="s">
        <v>490</v>
      </c>
      <c r="Z15" t="s">
        <v>537</v>
      </c>
      <c r="AA15">
        <v>2019</v>
      </c>
      <c r="AC15">
        <v>0</v>
      </c>
      <c r="AF15">
        <v>11</v>
      </c>
      <c r="AG15">
        <v>1</v>
      </c>
      <c r="AI15" t="s">
        <v>538</v>
      </c>
      <c r="AJ15" s="27">
        <v>1</v>
      </c>
      <c r="AK15">
        <v>7</v>
      </c>
      <c r="AL15" s="27">
        <v>1</v>
      </c>
      <c r="AM15">
        <v>2</v>
      </c>
      <c r="AN15" s="36">
        <f t="shared" si="0"/>
        <v>18.181818181818183</v>
      </c>
      <c r="AO15" s="27">
        <v>1</v>
      </c>
      <c r="AP15">
        <v>2</v>
      </c>
      <c r="AQ15" t="s">
        <v>539</v>
      </c>
      <c r="AR15">
        <v>3</v>
      </c>
      <c r="AT15" t="s">
        <v>540</v>
      </c>
      <c r="AU15" s="27">
        <v>1</v>
      </c>
      <c r="AV15">
        <v>10</v>
      </c>
      <c r="AW15" s="21">
        <f t="shared" si="1"/>
        <v>90.909090909090907</v>
      </c>
      <c r="AX15">
        <v>1</v>
      </c>
      <c r="AZ15" t="s">
        <v>538</v>
      </c>
      <c r="BA15" s="27">
        <v>1</v>
      </c>
      <c r="BB15">
        <v>10</v>
      </c>
      <c r="BC15" s="21">
        <f t="shared" si="2"/>
        <v>90.909090909090907</v>
      </c>
      <c r="BD15">
        <v>1</v>
      </c>
      <c r="BG15" s="27">
        <v>1</v>
      </c>
      <c r="BH15">
        <v>6.5</v>
      </c>
      <c r="BJ15">
        <v>1</v>
      </c>
      <c r="BM15" s="27">
        <v>1</v>
      </c>
      <c r="BN15">
        <v>2</v>
      </c>
      <c r="BP15" t="s">
        <v>541</v>
      </c>
      <c r="BQ15" s="27">
        <v>1</v>
      </c>
      <c r="BR15">
        <v>5</v>
      </c>
      <c r="BS15" s="97">
        <f t="shared" si="10"/>
        <v>45.454545454545453</v>
      </c>
      <c r="BU15">
        <v>1</v>
      </c>
      <c r="BX15" s="27">
        <v>1</v>
      </c>
      <c r="BY15">
        <v>2</v>
      </c>
      <c r="BZ15" s="21">
        <f>BY15/AF15*100</f>
        <v>18.181818181818183</v>
      </c>
      <c r="CA15">
        <v>2</v>
      </c>
      <c r="CB15">
        <v>1</v>
      </c>
      <c r="CE15" s="27">
        <v>0</v>
      </c>
      <c r="CG15" t="s">
        <v>242</v>
      </c>
      <c r="CH15" t="s">
        <v>242</v>
      </c>
      <c r="CJ15" s="27">
        <v>1</v>
      </c>
      <c r="CK15" t="s">
        <v>542</v>
      </c>
      <c r="CL15">
        <v>1</v>
      </c>
      <c r="CN15" t="s">
        <v>538</v>
      </c>
      <c r="CO15">
        <v>1</v>
      </c>
      <c r="CP15" s="27">
        <v>0</v>
      </c>
      <c r="CQ15" t="s">
        <v>242</v>
      </c>
      <c r="CR15" t="s">
        <v>242</v>
      </c>
      <c r="CS15" t="s">
        <v>242</v>
      </c>
      <c r="CV15" s="27">
        <v>1</v>
      </c>
      <c r="CW15" s="2" t="s">
        <v>543</v>
      </c>
      <c r="CX15">
        <v>1</v>
      </c>
      <c r="DA15" s="27">
        <v>1</v>
      </c>
      <c r="DB15">
        <v>64429</v>
      </c>
      <c r="DC15">
        <v>2</v>
      </c>
      <c r="DE15" s="27">
        <v>1</v>
      </c>
      <c r="DF15" s="36" t="s">
        <v>242</v>
      </c>
      <c r="DG15" t="s">
        <v>242</v>
      </c>
      <c r="DH15" s="43" t="s">
        <v>242</v>
      </c>
      <c r="DI15" t="s">
        <v>242</v>
      </c>
      <c r="DJ15" s="36">
        <v>480682</v>
      </c>
      <c r="DK15">
        <v>2</v>
      </c>
      <c r="DM15" s="27">
        <v>0</v>
      </c>
      <c r="DN15" s="36" t="s">
        <v>242</v>
      </c>
      <c r="DO15" t="s">
        <v>242</v>
      </c>
      <c r="DQ15">
        <v>1</v>
      </c>
      <c r="DT15" s="27">
        <v>1</v>
      </c>
      <c r="DU15" s="2" t="s">
        <v>544</v>
      </c>
      <c r="DV15" s="27">
        <v>1</v>
      </c>
      <c r="DW15" t="s">
        <v>545</v>
      </c>
      <c r="DX15" s="27">
        <v>1</v>
      </c>
      <c r="DY15" s="2" t="s">
        <v>546</v>
      </c>
      <c r="DZ15" s="27">
        <v>1</v>
      </c>
      <c r="EA15" t="s">
        <v>547</v>
      </c>
      <c r="EB15" s="27">
        <v>1</v>
      </c>
      <c r="EC15" s="2" t="s">
        <v>548</v>
      </c>
      <c r="ED15" s="27">
        <v>1</v>
      </c>
      <c r="EE15" s="2" t="s">
        <v>549</v>
      </c>
      <c r="EF15" s="27">
        <v>1</v>
      </c>
      <c r="EG15" s="2" t="s">
        <v>550</v>
      </c>
      <c r="EH15" s="27">
        <v>1</v>
      </c>
      <c r="EI15" t="s">
        <v>551</v>
      </c>
      <c r="EJ15" s="27">
        <v>1</v>
      </c>
      <c r="EK15" t="s">
        <v>552</v>
      </c>
      <c r="EL15" s="27">
        <v>1</v>
      </c>
      <c r="EM15" s="2" t="s">
        <v>553</v>
      </c>
      <c r="EN15">
        <v>1</v>
      </c>
      <c r="EP15" s="2" t="s">
        <v>538</v>
      </c>
      <c r="EQ15">
        <f t="shared" si="3"/>
        <v>1</v>
      </c>
      <c r="ER15" s="99">
        <v>1</v>
      </c>
      <c r="ES15" s="27">
        <v>0</v>
      </c>
      <c r="ET15" t="s">
        <v>242</v>
      </c>
      <c r="EU15" t="s">
        <v>242</v>
      </c>
      <c r="EX15" t="s">
        <v>242</v>
      </c>
      <c r="EY15" t="s">
        <v>242</v>
      </c>
      <c r="FA15" s="27">
        <v>1</v>
      </c>
      <c r="FB15">
        <v>1632985</v>
      </c>
      <c r="FD15" s="27">
        <v>1</v>
      </c>
      <c r="FE15">
        <v>6.8</v>
      </c>
      <c r="FG15" s="27">
        <v>0</v>
      </c>
      <c r="FH15" t="s">
        <v>242</v>
      </c>
      <c r="FJ15" s="27">
        <v>0</v>
      </c>
      <c r="FK15" t="s">
        <v>242</v>
      </c>
      <c r="FL15">
        <f t="shared" si="6"/>
        <v>1</v>
      </c>
      <c r="FM15" s="99">
        <v>1</v>
      </c>
      <c r="FN15">
        <f t="shared" si="7"/>
        <v>1</v>
      </c>
      <c r="FO15" s="99">
        <v>1</v>
      </c>
      <c r="FQ15">
        <v>1</v>
      </c>
      <c r="FT15" s="27">
        <v>1</v>
      </c>
      <c r="FU15" t="s">
        <v>242</v>
      </c>
      <c r="FV15" t="s">
        <v>242</v>
      </c>
      <c r="FW15" t="s">
        <v>242</v>
      </c>
      <c r="FX15" t="s">
        <v>554</v>
      </c>
      <c r="FY15" s="27">
        <v>1</v>
      </c>
      <c r="FZ15">
        <v>26</v>
      </c>
      <c r="GA15">
        <v>2</v>
      </c>
      <c r="GC15" s="27">
        <v>0.5</v>
      </c>
      <c r="GD15" t="s">
        <v>242</v>
      </c>
      <c r="GE15" t="s">
        <v>242</v>
      </c>
      <c r="GF15" s="36" t="s">
        <v>242</v>
      </c>
      <c r="GG15" t="s">
        <v>242</v>
      </c>
      <c r="GH15" t="s">
        <v>242</v>
      </c>
      <c r="GI15" t="s">
        <v>242</v>
      </c>
      <c r="GJ15" t="s">
        <v>242</v>
      </c>
      <c r="GK15">
        <v>2</v>
      </c>
      <c r="GL15" t="s">
        <v>555</v>
      </c>
      <c r="GM15">
        <v>1</v>
      </c>
      <c r="GP15" s="27">
        <v>0</v>
      </c>
      <c r="GQ15" t="s">
        <v>242</v>
      </c>
      <c r="GR15" t="s">
        <v>242</v>
      </c>
      <c r="GT15" t="s">
        <v>242</v>
      </c>
      <c r="GW15" s="27">
        <v>1</v>
      </c>
      <c r="GX15">
        <v>63</v>
      </c>
      <c r="GY15" t="s">
        <v>556</v>
      </c>
      <c r="HA15">
        <v>3</v>
      </c>
      <c r="HC15" t="s">
        <v>557</v>
      </c>
      <c r="HD15" s="27">
        <v>0</v>
      </c>
      <c r="HF15" s="27">
        <v>0</v>
      </c>
      <c r="HH15" t="s">
        <v>242</v>
      </c>
      <c r="HK15" s="27">
        <v>1</v>
      </c>
      <c r="HL15" t="s">
        <v>558</v>
      </c>
      <c r="HM15">
        <v>1</v>
      </c>
      <c r="HP15">
        <v>0.88888888899999996</v>
      </c>
      <c r="HQ15">
        <v>1</v>
      </c>
      <c r="HR15">
        <v>0.5</v>
      </c>
      <c r="HS15">
        <v>0.66666666699999999</v>
      </c>
      <c r="HT15">
        <v>1</v>
      </c>
      <c r="HU15">
        <v>0</v>
      </c>
      <c r="HV15">
        <v>0.5</v>
      </c>
      <c r="HW15">
        <v>0.83333333300000001</v>
      </c>
      <c r="HX15">
        <v>0</v>
      </c>
      <c r="HY15">
        <v>1</v>
      </c>
      <c r="HZ15">
        <v>0</v>
      </c>
      <c r="IA15">
        <v>1</v>
      </c>
      <c r="IB15">
        <v>1</v>
      </c>
      <c r="IC15">
        <v>0.79629629599999996</v>
      </c>
      <c r="ID15">
        <v>0.54166666699999999</v>
      </c>
      <c r="IE15">
        <v>0.56666666700000001</v>
      </c>
      <c r="IF15">
        <v>0.63487654299999996</v>
      </c>
      <c r="IG15" t="s">
        <v>559</v>
      </c>
      <c r="IH15" t="s">
        <v>266</v>
      </c>
      <c r="II15" t="s">
        <v>535</v>
      </c>
      <c r="IJ15">
        <v>3610</v>
      </c>
      <c r="IK15">
        <v>3777</v>
      </c>
      <c r="IL15">
        <v>3930</v>
      </c>
      <c r="IM15">
        <v>3792</v>
      </c>
      <c r="IN15">
        <v>3610</v>
      </c>
      <c r="IS15">
        <f t="shared" si="4"/>
        <v>1</v>
      </c>
      <c r="IT15">
        <f t="shared" si="8"/>
        <v>0.7142857142857143</v>
      </c>
      <c r="IU15">
        <f t="shared" si="12"/>
        <v>0.875</v>
      </c>
      <c r="IV15">
        <f t="shared" si="5"/>
        <v>0.86309523809523814</v>
      </c>
    </row>
    <row r="16" spans="1:256" customFormat="1" ht="14" customHeight="1" x14ac:dyDescent="0.2">
      <c r="A16">
        <v>15</v>
      </c>
      <c r="B16">
        <v>15</v>
      </c>
      <c r="C16" s="1">
        <v>44539.381249999999</v>
      </c>
      <c r="D16" s="1">
        <v>44539.470138888886</v>
      </c>
      <c r="E16">
        <v>0</v>
      </c>
      <c r="F16" t="s">
        <v>469</v>
      </c>
      <c r="G16">
        <v>100</v>
      </c>
      <c r="H16">
        <v>7669</v>
      </c>
      <c r="I16">
        <v>1</v>
      </c>
      <c r="J16" s="1">
        <v>44539.470138888886</v>
      </c>
      <c r="K16" t="s">
        <v>560</v>
      </c>
      <c r="L16" t="s">
        <v>242</v>
      </c>
      <c r="M16" t="s">
        <v>242</v>
      </c>
      <c r="N16" t="s">
        <v>561</v>
      </c>
      <c r="O16" t="s">
        <v>562</v>
      </c>
      <c r="P16">
        <v>32.106994630000003</v>
      </c>
      <c r="Q16">
        <v>-81.249900819999993</v>
      </c>
      <c r="R16" t="s">
        <v>245</v>
      </c>
      <c r="S16" t="s">
        <v>246</v>
      </c>
      <c r="T16" t="s">
        <v>563</v>
      </c>
      <c r="V16" t="s">
        <v>564</v>
      </c>
      <c r="W16" t="s">
        <v>565</v>
      </c>
      <c r="X16">
        <v>7371</v>
      </c>
      <c r="Y16" t="s">
        <v>297</v>
      </c>
      <c r="Z16" t="s">
        <v>566</v>
      </c>
      <c r="AA16">
        <v>2020</v>
      </c>
      <c r="AC16">
        <v>0</v>
      </c>
      <c r="AF16">
        <v>9</v>
      </c>
      <c r="AG16">
        <v>3</v>
      </c>
      <c r="AI16" t="s">
        <v>567</v>
      </c>
      <c r="AJ16" s="27">
        <v>1</v>
      </c>
      <c r="AK16">
        <v>2</v>
      </c>
      <c r="AL16" s="27">
        <v>0</v>
      </c>
      <c r="AM16" s="24">
        <v>0</v>
      </c>
      <c r="AN16" s="36">
        <f t="shared" si="0"/>
        <v>0</v>
      </c>
      <c r="AO16" s="27">
        <v>0</v>
      </c>
      <c r="AP16" s="24">
        <v>0</v>
      </c>
      <c r="AQ16" t="s">
        <v>568</v>
      </c>
      <c r="AR16">
        <v>3</v>
      </c>
      <c r="AU16" s="27">
        <v>1</v>
      </c>
      <c r="AV16">
        <v>8</v>
      </c>
      <c r="AW16" s="21">
        <f t="shared" si="1"/>
        <v>88.888888888888886</v>
      </c>
      <c r="AX16">
        <v>3</v>
      </c>
      <c r="BA16" s="27">
        <v>1</v>
      </c>
      <c r="BB16">
        <v>8</v>
      </c>
      <c r="BC16" s="21">
        <f t="shared" si="2"/>
        <v>88.888888888888886</v>
      </c>
      <c r="BD16">
        <v>3</v>
      </c>
      <c r="BG16" s="27">
        <v>1</v>
      </c>
      <c r="BJ16">
        <v>3</v>
      </c>
      <c r="BM16" s="27">
        <v>1</v>
      </c>
      <c r="BN16">
        <v>3</v>
      </c>
      <c r="BQ16" s="27">
        <v>1</v>
      </c>
      <c r="BR16">
        <v>3</v>
      </c>
      <c r="BS16" s="97">
        <f t="shared" si="10"/>
        <v>33.333333333333329</v>
      </c>
      <c r="BU16">
        <v>3</v>
      </c>
      <c r="BX16" s="27">
        <v>0</v>
      </c>
      <c r="BY16" s="24" t="s">
        <v>242</v>
      </c>
      <c r="BZ16" s="21" t="s">
        <v>242</v>
      </c>
      <c r="CA16" t="s">
        <v>242</v>
      </c>
      <c r="CB16" t="s">
        <v>242</v>
      </c>
      <c r="CE16" s="27">
        <v>0</v>
      </c>
      <c r="CG16" t="s">
        <v>242</v>
      </c>
      <c r="CH16" t="s">
        <v>242</v>
      </c>
      <c r="CJ16" s="27">
        <v>1</v>
      </c>
      <c r="CK16" t="s">
        <v>569</v>
      </c>
      <c r="CL16">
        <v>1</v>
      </c>
      <c r="CO16">
        <v>1</v>
      </c>
      <c r="CP16" s="27">
        <v>0.5</v>
      </c>
      <c r="CQ16" t="s">
        <v>242</v>
      </c>
      <c r="CR16">
        <v>99</v>
      </c>
      <c r="CS16" t="s">
        <v>242</v>
      </c>
      <c r="CT16" t="s">
        <v>570</v>
      </c>
      <c r="CV16" s="27">
        <v>1</v>
      </c>
      <c r="CW16" t="s">
        <v>571</v>
      </c>
      <c r="CX16">
        <v>1</v>
      </c>
      <c r="CZ16" t="s">
        <v>572</v>
      </c>
      <c r="DA16" s="27">
        <v>1</v>
      </c>
      <c r="DB16">
        <v>2485</v>
      </c>
      <c r="DC16">
        <v>2</v>
      </c>
      <c r="DE16" s="27">
        <v>1</v>
      </c>
      <c r="DF16" s="36">
        <v>13560</v>
      </c>
      <c r="DG16">
        <v>2</v>
      </c>
      <c r="DH16" s="36">
        <v>13135</v>
      </c>
      <c r="DI16">
        <v>2</v>
      </c>
      <c r="DJ16" s="36" t="s">
        <v>242</v>
      </c>
      <c r="DK16" t="s">
        <v>242</v>
      </c>
      <c r="DM16" s="27">
        <v>0</v>
      </c>
      <c r="DN16" s="36" t="s">
        <v>242</v>
      </c>
      <c r="DO16" t="s">
        <v>242</v>
      </c>
      <c r="DQ16">
        <v>1</v>
      </c>
      <c r="DT16" s="27">
        <v>1</v>
      </c>
      <c r="DU16" t="s">
        <v>573</v>
      </c>
      <c r="DV16" s="27">
        <v>1</v>
      </c>
      <c r="DW16" t="s">
        <v>574</v>
      </c>
      <c r="DX16" s="27">
        <v>0</v>
      </c>
      <c r="DZ16" s="27">
        <v>1</v>
      </c>
      <c r="EA16" t="s">
        <v>575</v>
      </c>
      <c r="EB16" s="27">
        <v>0</v>
      </c>
      <c r="ED16" s="27">
        <v>0</v>
      </c>
      <c r="EF16" s="27">
        <v>0</v>
      </c>
      <c r="EH16" s="27">
        <v>0</v>
      </c>
      <c r="EJ16" s="27">
        <v>1</v>
      </c>
      <c r="EK16" t="s">
        <v>576</v>
      </c>
      <c r="EL16" s="27">
        <v>0</v>
      </c>
      <c r="EN16">
        <v>1</v>
      </c>
      <c r="EP16" s="2"/>
      <c r="EQ16">
        <f t="shared" si="3"/>
        <v>0.4</v>
      </c>
      <c r="ER16" s="99">
        <v>0.5</v>
      </c>
      <c r="ES16" s="27">
        <v>0</v>
      </c>
      <c r="ET16" t="s">
        <v>242</v>
      </c>
      <c r="EU16" t="s">
        <v>242</v>
      </c>
      <c r="EX16" t="s">
        <v>242</v>
      </c>
      <c r="EY16" t="s">
        <v>242</v>
      </c>
      <c r="FA16" s="27">
        <v>0</v>
      </c>
      <c r="FB16" t="s">
        <v>242</v>
      </c>
      <c r="FD16" s="27">
        <v>0</v>
      </c>
      <c r="FE16" t="s">
        <v>242</v>
      </c>
      <c r="FG16" s="27">
        <v>0</v>
      </c>
      <c r="FH16" t="s">
        <v>242</v>
      </c>
      <c r="FJ16" s="27">
        <v>0</v>
      </c>
      <c r="FK16" t="s">
        <v>242</v>
      </c>
      <c r="FL16">
        <f t="shared" si="6"/>
        <v>0</v>
      </c>
      <c r="FM16" s="100">
        <v>0</v>
      </c>
      <c r="FN16">
        <f t="shared" si="7"/>
        <v>0</v>
      </c>
      <c r="FO16" s="100">
        <v>0</v>
      </c>
      <c r="FQ16" t="s">
        <v>242</v>
      </c>
      <c r="FT16" s="27">
        <v>0</v>
      </c>
      <c r="FU16" t="s">
        <v>242</v>
      </c>
      <c r="FV16" t="s">
        <v>242</v>
      </c>
      <c r="FW16" t="s">
        <v>242</v>
      </c>
      <c r="FY16" s="27">
        <v>1</v>
      </c>
      <c r="FZ16">
        <v>22</v>
      </c>
      <c r="GA16">
        <v>2</v>
      </c>
      <c r="GC16" s="27">
        <v>1</v>
      </c>
      <c r="GD16">
        <v>1</v>
      </c>
      <c r="GE16">
        <v>2</v>
      </c>
      <c r="GF16" s="36">
        <v>52</v>
      </c>
      <c r="GG16">
        <v>29</v>
      </c>
      <c r="GH16" t="s">
        <v>242</v>
      </c>
      <c r="GI16" t="s">
        <v>242</v>
      </c>
      <c r="GJ16" t="s">
        <v>242</v>
      </c>
      <c r="GK16">
        <v>1</v>
      </c>
      <c r="GM16">
        <v>1</v>
      </c>
      <c r="GP16" s="27">
        <v>0</v>
      </c>
      <c r="GQ16" t="s">
        <v>242</v>
      </c>
      <c r="GR16" t="s">
        <v>242</v>
      </c>
      <c r="GT16" t="s">
        <v>242</v>
      </c>
      <c r="GW16" s="27">
        <v>1</v>
      </c>
      <c r="GX16">
        <v>196</v>
      </c>
      <c r="GY16" t="s">
        <v>577</v>
      </c>
      <c r="HA16">
        <v>3</v>
      </c>
      <c r="HD16" s="27">
        <v>0</v>
      </c>
      <c r="HF16" s="27">
        <v>0</v>
      </c>
      <c r="HH16" t="s">
        <v>242</v>
      </c>
      <c r="HK16" s="27">
        <v>1</v>
      </c>
      <c r="HL16" s="2" t="s">
        <v>578</v>
      </c>
      <c r="HM16">
        <v>1</v>
      </c>
      <c r="HP16">
        <v>0.55555555599999995</v>
      </c>
      <c r="HQ16">
        <v>1</v>
      </c>
      <c r="HR16">
        <v>0.75</v>
      </c>
      <c r="HS16">
        <v>0.66666666699999999</v>
      </c>
      <c r="HT16">
        <v>0.4</v>
      </c>
      <c r="HU16">
        <v>0</v>
      </c>
      <c r="HV16">
        <v>0</v>
      </c>
      <c r="HW16">
        <v>0.66666666699999999</v>
      </c>
      <c r="HX16">
        <v>0</v>
      </c>
      <c r="HY16">
        <v>1</v>
      </c>
      <c r="HZ16">
        <v>0</v>
      </c>
      <c r="IA16">
        <v>1</v>
      </c>
      <c r="IB16">
        <v>1</v>
      </c>
      <c r="IC16">
        <v>0.76851851900000001</v>
      </c>
      <c r="ID16">
        <v>0.26666666700000002</v>
      </c>
      <c r="IE16">
        <v>0.53333333299999997</v>
      </c>
      <c r="IF16">
        <v>0.52283950599999995</v>
      </c>
      <c r="IG16" t="s">
        <v>579</v>
      </c>
      <c r="IH16" t="s">
        <v>266</v>
      </c>
      <c r="II16" t="s">
        <v>563</v>
      </c>
      <c r="IJ16">
        <v>1515.8920000000001</v>
      </c>
      <c r="IK16">
        <v>1681.297</v>
      </c>
      <c r="IL16">
        <v>1906.7149999999999</v>
      </c>
      <c r="IM16">
        <v>2065.5529999999999</v>
      </c>
      <c r="IN16">
        <v>1515.8920000000001</v>
      </c>
      <c r="IS16">
        <f t="shared" si="4"/>
        <v>0.4</v>
      </c>
      <c r="IT16">
        <f t="shared" si="8"/>
        <v>0.35714285714285715</v>
      </c>
      <c r="IU16">
        <f t="shared" si="12"/>
        <v>0.75</v>
      </c>
      <c r="IV16">
        <f t="shared" si="5"/>
        <v>0.50238095238095237</v>
      </c>
    </row>
    <row r="17" spans="1:256" customFormat="1" ht="14" customHeight="1" x14ac:dyDescent="0.2">
      <c r="A17">
        <v>16</v>
      </c>
      <c r="B17">
        <v>16</v>
      </c>
      <c r="C17" s="1">
        <v>44539.470138888886</v>
      </c>
      <c r="D17" s="1">
        <v>44539.656944444447</v>
      </c>
      <c r="E17">
        <v>0</v>
      </c>
      <c r="F17" t="s">
        <v>469</v>
      </c>
      <c r="G17">
        <v>100</v>
      </c>
      <c r="H17">
        <v>16113</v>
      </c>
      <c r="I17">
        <v>1</v>
      </c>
      <c r="J17" s="1">
        <v>44539.656944444447</v>
      </c>
      <c r="K17" t="s">
        <v>580</v>
      </c>
      <c r="L17" t="s">
        <v>242</v>
      </c>
      <c r="M17" t="s">
        <v>242</v>
      </c>
      <c r="N17" t="s">
        <v>581</v>
      </c>
      <c r="O17" t="s">
        <v>582</v>
      </c>
      <c r="P17">
        <v>32.106994630000003</v>
      </c>
      <c r="Q17">
        <v>-81.249900819999993</v>
      </c>
      <c r="R17" t="s">
        <v>245</v>
      </c>
      <c r="S17" t="s">
        <v>246</v>
      </c>
      <c r="T17" t="s">
        <v>583</v>
      </c>
      <c r="V17" t="s">
        <v>584</v>
      </c>
      <c r="W17" t="s">
        <v>585</v>
      </c>
      <c r="X17">
        <v>1311</v>
      </c>
      <c r="Y17" t="s">
        <v>248</v>
      </c>
      <c r="Z17" t="s">
        <v>586</v>
      </c>
      <c r="AA17">
        <v>2021</v>
      </c>
      <c r="AC17">
        <v>0</v>
      </c>
      <c r="AF17">
        <v>10</v>
      </c>
      <c r="AG17">
        <v>1</v>
      </c>
      <c r="AI17" t="s">
        <v>587</v>
      </c>
      <c r="AJ17" s="27">
        <v>1</v>
      </c>
      <c r="AK17">
        <v>9</v>
      </c>
      <c r="AL17" s="27">
        <v>1</v>
      </c>
      <c r="AM17">
        <v>6</v>
      </c>
      <c r="AN17" s="36">
        <f t="shared" si="0"/>
        <v>60</v>
      </c>
      <c r="AO17" s="27">
        <v>0</v>
      </c>
      <c r="AP17" s="24">
        <v>0</v>
      </c>
      <c r="AQ17" t="s">
        <v>588</v>
      </c>
      <c r="AR17">
        <v>1</v>
      </c>
      <c r="AU17" s="27">
        <v>1</v>
      </c>
      <c r="AV17">
        <v>9</v>
      </c>
      <c r="AW17" s="21">
        <f t="shared" si="1"/>
        <v>90</v>
      </c>
      <c r="AX17">
        <v>3</v>
      </c>
      <c r="AZ17" t="s">
        <v>589</v>
      </c>
      <c r="BA17" s="27">
        <v>1</v>
      </c>
      <c r="BB17">
        <v>9</v>
      </c>
      <c r="BC17" s="21">
        <f t="shared" si="2"/>
        <v>90</v>
      </c>
      <c r="BD17">
        <v>3</v>
      </c>
      <c r="BG17" s="27">
        <v>1</v>
      </c>
      <c r="BH17">
        <v>6.3</v>
      </c>
      <c r="BJ17">
        <v>1</v>
      </c>
      <c r="BM17" s="27">
        <v>1</v>
      </c>
      <c r="BN17">
        <v>3</v>
      </c>
      <c r="BQ17" s="27">
        <v>1</v>
      </c>
      <c r="BR17">
        <v>3</v>
      </c>
      <c r="BS17" s="97">
        <f t="shared" si="10"/>
        <v>30</v>
      </c>
      <c r="BU17">
        <v>1</v>
      </c>
      <c r="BX17" s="27">
        <v>1</v>
      </c>
      <c r="BY17">
        <v>1</v>
      </c>
      <c r="BZ17" s="21">
        <f>BY17/AF17*100</f>
        <v>10</v>
      </c>
      <c r="CA17">
        <v>2</v>
      </c>
      <c r="CB17">
        <v>1</v>
      </c>
      <c r="CE17" s="27">
        <v>0</v>
      </c>
      <c r="CG17" t="s">
        <v>242</v>
      </c>
      <c r="CH17" t="s">
        <v>242</v>
      </c>
      <c r="CJ17" s="27">
        <v>1</v>
      </c>
      <c r="CK17" s="2" t="s">
        <v>590</v>
      </c>
      <c r="CL17">
        <v>1</v>
      </c>
      <c r="CO17">
        <v>0</v>
      </c>
      <c r="CP17" s="27">
        <v>1</v>
      </c>
      <c r="CQ17">
        <v>100</v>
      </c>
      <c r="CR17">
        <v>100</v>
      </c>
      <c r="CS17" t="s">
        <v>242</v>
      </c>
      <c r="CT17" t="s">
        <v>591</v>
      </c>
      <c r="CV17" s="27">
        <v>1</v>
      </c>
      <c r="CW17" t="s">
        <v>592</v>
      </c>
      <c r="CX17">
        <v>1</v>
      </c>
      <c r="DA17" s="27">
        <v>1</v>
      </c>
      <c r="DB17">
        <v>6280000</v>
      </c>
      <c r="DC17">
        <v>2</v>
      </c>
      <c r="DE17" s="27">
        <v>1</v>
      </c>
      <c r="DF17" s="36" t="s">
        <v>242</v>
      </c>
      <c r="DG17" t="s">
        <v>242</v>
      </c>
      <c r="DH17" s="43" t="s">
        <v>242</v>
      </c>
      <c r="DI17" t="s">
        <v>242</v>
      </c>
      <c r="DJ17" s="36">
        <v>490000</v>
      </c>
      <c r="DK17">
        <v>2</v>
      </c>
      <c r="DM17" s="27">
        <v>0</v>
      </c>
      <c r="DN17" s="36" t="s">
        <v>242</v>
      </c>
      <c r="DO17" t="s">
        <v>242</v>
      </c>
      <c r="DQ17">
        <v>1</v>
      </c>
      <c r="DT17" s="27">
        <v>1</v>
      </c>
      <c r="DU17" t="s">
        <v>593</v>
      </c>
      <c r="DV17" s="27">
        <v>1</v>
      </c>
      <c r="DW17" t="s">
        <v>594</v>
      </c>
      <c r="DX17" s="27">
        <v>1</v>
      </c>
      <c r="DY17" s="2" t="s">
        <v>595</v>
      </c>
      <c r="DZ17" s="27">
        <v>1</v>
      </c>
      <c r="EA17" s="2" t="s">
        <v>596</v>
      </c>
      <c r="EB17" s="27">
        <v>1</v>
      </c>
      <c r="EC17" s="2" t="s">
        <v>597</v>
      </c>
      <c r="ED17" s="27">
        <v>0</v>
      </c>
      <c r="EF17" s="27">
        <v>0</v>
      </c>
      <c r="EH17" s="27">
        <v>1</v>
      </c>
      <c r="EI17" t="s">
        <v>598</v>
      </c>
      <c r="EJ17" s="27">
        <v>1</v>
      </c>
      <c r="EK17" t="s">
        <v>599</v>
      </c>
      <c r="EL17" s="27">
        <v>1</v>
      </c>
      <c r="EM17" s="2" t="s">
        <v>600</v>
      </c>
      <c r="EN17">
        <v>1</v>
      </c>
      <c r="EP17" s="2"/>
      <c r="EQ17">
        <f t="shared" si="3"/>
        <v>0.8</v>
      </c>
      <c r="ER17" s="99">
        <v>0.5</v>
      </c>
      <c r="ES17" s="27">
        <v>0</v>
      </c>
      <c r="ET17" t="s">
        <v>242</v>
      </c>
      <c r="EU17" t="s">
        <v>242</v>
      </c>
      <c r="EX17" t="s">
        <v>242</v>
      </c>
      <c r="EY17" t="s">
        <v>242</v>
      </c>
      <c r="FA17" s="27">
        <v>0</v>
      </c>
      <c r="FB17" t="s">
        <v>242</v>
      </c>
      <c r="FD17" s="27">
        <v>0</v>
      </c>
      <c r="FE17" t="s">
        <v>242</v>
      </c>
      <c r="FG17" s="27">
        <v>1</v>
      </c>
      <c r="FH17">
        <v>1764758.9739999999</v>
      </c>
      <c r="FI17">
        <v>11100000</v>
      </c>
      <c r="FJ17" s="27">
        <v>0</v>
      </c>
      <c r="FK17" t="s">
        <v>242</v>
      </c>
      <c r="FL17">
        <f t="shared" si="6"/>
        <v>1</v>
      </c>
      <c r="FM17" s="99">
        <v>1</v>
      </c>
      <c r="FN17">
        <f t="shared" si="7"/>
        <v>0</v>
      </c>
      <c r="FO17" s="100">
        <v>0</v>
      </c>
      <c r="FQ17">
        <v>1</v>
      </c>
      <c r="FT17" s="27">
        <v>1</v>
      </c>
      <c r="FU17">
        <v>9.9</v>
      </c>
      <c r="FV17">
        <v>60.5</v>
      </c>
      <c r="FW17">
        <v>29.6</v>
      </c>
      <c r="FY17" s="27">
        <v>1</v>
      </c>
      <c r="FZ17">
        <v>22.1</v>
      </c>
      <c r="GA17">
        <v>2</v>
      </c>
      <c r="GC17" s="27">
        <v>1</v>
      </c>
      <c r="GD17">
        <v>6</v>
      </c>
      <c r="GE17">
        <v>18.600000000000001</v>
      </c>
      <c r="GF17" s="36">
        <v>66.900000000000006</v>
      </c>
      <c r="GG17">
        <v>6.8</v>
      </c>
      <c r="GH17" t="s">
        <v>242</v>
      </c>
      <c r="GI17" t="s">
        <v>242</v>
      </c>
      <c r="GJ17" t="s">
        <v>242</v>
      </c>
      <c r="GK17">
        <v>1</v>
      </c>
      <c r="GM17">
        <v>1</v>
      </c>
      <c r="GP17" s="27">
        <v>0</v>
      </c>
      <c r="GQ17" t="s">
        <v>242</v>
      </c>
      <c r="GR17" t="s">
        <v>242</v>
      </c>
      <c r="GT17" t="s">
        <v>242</v>
      </c>
      <c r="GW17" s="27">
        <v>1</v>
      </c>
      <c r="GX17">
        <v>84</v>
      </c>
      <c r="GY17" t="s">
        <v>601</v>
      </c>
      <c r="HA17">
        <v>3</v>
      </c>
      <c r="HD17" s="27">
        <v>0</v>
      </c>
      <c r="HF17" s="27">
        <v>0</v>
      </c>
      <c r="HH17" t="s">
        <v>242</v>
      </c>
      <c r="HK17" s="27">
        <v>0</v>
      </c>
      <c r="HM17">
        <v>1</v>
      </c>
      <c r="HP17">
        <v>0.77777777800000003</v>
      </c>
      <c r="HQ17">
        <v>1</v>
      </c>
      <c r="HR17">
        <v>1</v>
      </c>
      <c r="HS17">
        <v>0.66666666699999999</v>
      </c>
      <c r="HT17">
        <v>0.8</v>
      </c>
      <c r="HU17">
        <v>0</v>
      </c>
      <c r="HV17">
        <v>0.25</v>
      </c>
      <c r="HW17">
        <v>1</v>
      </c>
      <c r="HX17">
        <v>0</v>
      </c>
      <c r="HY17">
        <v>1</v>
      </c>
      <c r="HZ17">
        <v>0</v>
      </c>
      <c r="IA17">
        <v>0</v>
      </c>
      <c r="IB17">
        <v>1</v>
      </c>
      <c r="IC17">
        <v>0.92592592600000001</v>
      </c>
      <c r="ID17">
        <v>0.429166667</v>
      </c>
      <c r="IE17">
        <v>0.4</v>
      </c>
      <c r="IF17">
        <v>0.58503086400000004</v>
      </c>
      <c r="IG17" t="s">
        <v>602</v>
      </c>
      <c r="IH17" t="s">
        <v>266</v>
      </c>
      <c r="II17" t="s">
        <v>583</v>
      </c>
      <c r="IJ17">
        <v>6280</v>
      </c>
      <c r="IK17">
        <v>4212</v>
      </c>
      <c r="IL17">
        <v>8079</v>
      </c>
      <c r="IM17">
        <v>10961</v>
      </c>
      <c r="IN17">
        <v>6280</v>
      </c>
      <c r="IS17">
        <f t="shared" si="4"/>
        <v>0.8</v>
      </c>
      <c r="IT17">
        <f t="shared" si="8"/>
        <v>0.5</v>
      </c>
      <c r="IU17">
        <f t="shared" si="12"/>
        <v>1</v>
      </c>
      <c r="IV17">
        <f t="shared" si="5"/>
        <v>0.76666666666666661</v>
      </c>
    </row>
    <row r="18" spans="1:256" customFormat="1" ht="14" customHeight="1" x14ac:dyDescent="0.2">
      <c r="A18">
        <v>17</v>
      </c>
      <c r="B18">
        <v>17</v>
      </c>
      <c r="C18" s="1">
        <v>44539.656944444447</v>
      </c>
      <c r="D18" s="1">
        <v>44540.433333333334</v>
      </c>
      <c r="E18">
        <v>0</v>
      </c>
      <c r="F18" t="s">
        <v>469</v>
      </c>
      <c r="G18">
        <v>100</v>
      </c>
      <c r="H18">
        <v>67083</v>
      </c>
      <c r="I18">
        <v>1</v>
      </c>
      <c r="J18" s="1">
        <v>44540.433333333334</v>
      </c>
      <c r="K18" t="s">
        <v>603</v>
      </c>
      <c r="L18" t="s">
        <v>242</v>
      </c>
      <c r="M18" t="s">
        <v>242</v>
      </c>
      <c r="N18" t="s">
        <v>604</v>
      </c>
      <c r="O18" t="s">
        <v>605</v>
      </c>
      <c r="P18">
        <v>32.106994630000003</v>
      </c>
      <c r="Q18">
        <v>-81.249900819999993</v>
      </c>
      <c r="R18" t="s">
        <v>245</v>
      </c>
      <c r="S18" t="s">
        <v>246</v>
      </c>
      <c r="T18" t="s">
        <v>606</v>
      </c>
      <c r="V18" t="s">
        <v>607</v>
      </c>
      <c r="W18">
        <v>363576109</v>
      </c>
      <c r="X18">
        <v>6411</v>
      </c>
      <c r="Y18" t="s">
        <v>319</v>
      </c>
      <c r="Z18" t="s">
        <v>608</v>
      </c>
      <c r="AA18">
        <v>2021</v>
      </c>
      <c r="AC18">
        <v>0</v>
      </c>
      <c r="AF18">
        <v>9</v>
      </c>
      <c r="AG18">
        <v>3</v>
      </c>
      <c r="AI18" t="s">
        <v>609</v>
      </c>
      <c r="AJ18" s="27">
        <v>1</v>
      </c>
      <c r="AK18">
        <v>4</v>
      </c>
      <c r="AL18" s="27">
        <v>0</v>
      </c>
      <c r="AM18" s="24">
        <v>0</v>
      </c>
      <c r="AN18" s="36">
        <f t="shared" si="0"/>
        <v>0</v>
      </c>
      <c r="AO18" s="27">
        <v>0</v>
      </c>
      <c r="AP18" s="24">
        <v>0</v>
      </c>
      <c r="AQ18" t="s">
        <v>610</v>
      </c>
      <c r="AR18">
        <v>3</v>
      </c>
      <c r="AT18" t="s">
        <v>609</v>
      </c>
      <c r="AU18" s="27">
        <v>1</v>
      </c>
      <c r="AV18">
        <v>8</v>
      </c>
      <c r="AW18" s="21">
        <f t="shared" si="1"/>
        <v>88.888888888888886</v>
      </c>
      <c r="AX18">
        <v>3</v>
      </c>
      <c r="BA18" s="27">
        <v>1</v>
      </c>
      <c r="BB18">
        <v>8</v>
      </c>
      <c r="BC18" s="21">
        <f t="shared" si="2"/>
        <v>88.888888888888886</v>
      </c>
      <c r="BD18">
        <v>3</v>
      </c>
      <c r="BG18" s="27">
        <v>1</v>
      </c>
      <c r="BJ18">
        <v>3</v>
      </c>
      <c r="BM18" s="27">
        <v>1</v>
      </c>
      <c r="BN18">
        <v>3</v>
      </c>
      <c r="BQ18" s="27">
        <v>1</v>
      </c>
      <c r="BR18">
        <v>1</v>
      </c>
      <c r="BS18" s="97">
        <f t="shared" si="10"/>
        <v>11.111111111111111</v>
      </c>
      <c r="BU18">
        <v>3</v>
      </c>
      <c r="BX18" s="27">
        <v>0</v>
      </c>
      <c r="BY18" s="24" t="s">
        <v>242</v>
      </c>
      <c r="BZ18" s="21" t="s">
        <v>242</v>
      </c>
      <c r="CA18" t="s">
        <v>242</v>
      </c>
      <c r="CB18" t="s">
        <v>242</v>
      </c>
      <c r="CE18" s="27">
        <v>0</v>
      </c>
      <c r="CG18" t="s">
        <v>242</v>
      </c>
      <c r="CH18" t="s">
        <v>242</v>
      </c>
      <c r="CJ18" s="27">
        <v>0</v>
      </c>
      <c r="CL18" t="s">
        <v>242</v>
      </c>
      <c r="CO18">
        <v>0</v>
      </c>
      <c r="CP18" s="27">
        <v>0</v>
      </c>
      <c r="CQ18" t="s">
        <v>242</v>
      </c>
      <c r="CR18" t="s">
        <v>242</v>
      </c>
      <c r="CS18" t="s">
        <v>242</v>
      </c>
      <c r="CV18" s="27">
        <v>0</v>
      </c>
      <c r="CX18" t="s">
        <v>242</v>
      </c>
      <c r="DA18" s="27">
        <v>1</v>
      </c>
      <c r="DB18">
        <v>28</v>
      </c>
      <c r="DC18">
        <v>2</v>
      </c>
      <c r="DE18" s="27">
        <v>1</v>
      </c>
      <c r="DF18" s="36" t="s">
        <v>242</v>
      </c>
      <c r="DG18" t="s">
        <v>242</v>
      </c>
      <c r="DH18" s="43" t="s">
        <v>242</v>
      </c>
      <c r="DI18" t="s">
        <v>242</v>
      </c>
      <c r="DJ18" s="36">
        <v>47163</v>
      </c>
      <c r="DK18">
        <v>2</v>
      </c>
      <c r="DM18" s="27">
        <v>1</v>
      </c>
      <c r="DN18" s="36">
        <v>37062</v>
      </c>
      <c r="DO18">
        <v>2</v>
      </c>
      <c r="DQ18">
        <v>1</v>
      </c>
      <c r="DT18" s="27">
        <v>1</v>
      </c>
      <c r="DU18" s="2" t="s">
        <v>611</v>
      </c>
      <c r="DV18" s="27">
        <v>1</v>
      </c>
      <c r="DW18" t="s">
        <v>612</v>
      </c>
      <c r="DX18" s="27">
        <v>0</v>
      </c>
      <c r="DZ18" s="27">
        <v>1</v>
      </c>
      <c r="EA18" s="2" t="s">
        <v>613</v>
      </c>
      <c r="EB18" s="27">
        <v>0</v>
      </c>
      <c r="ED18" s="27">
        <v>0</v>
      </c>
      <c r="EF18" s="27">
        <v>0</v>
      </c>
      <c r="EH18" s="27">
        <v>0</v>
      </c>
      <c r="EJ18" s="27">
        <v>1</v>
      </c>
      <c r="EK18" t="s">
        <v>614</v>
      </c>
      <c r="EL18" s="27">
        <v>0</v>
      </c>
      <c r="EN18">
        <v>1</v>
      </c>
      <c r="EP18" s="2"/>
      <c r="EQ18">
        <f t="shared" si="3"/>
        <v>0.4</v>
      </c>
      <c r="ER18" s="99">
        <v>0.5</v>
      </c>
      <c r="ES18" s="27">
        <v>0</v>
      </c>
      <c r="ET18" t="s">
        <v>242</v>
      </c>
      <c r="EU18" t="s">
        <v>242</v>
      </c>
      <c r="EX18" t="s">
        <v>242</v>
      </c>
      <c r="EY18" t="s">
        <v>242</v>
      </c>
      <c r="FA18" s="27">
        <v>0</v>
      </c>
      <c r="FB18" t="s">
        <v>242</v>
      </c>
      <c r="FD18" s="27">
        <v>0</v>
      </c>
      <c r="FE18" t="s">
        <v>242</v>
      </c>
      <c r="FG18" s="27">
        <v>0</v>
      </c>
      <c r="FH18" t="s">
        <v>242</v>
      </c>
      <c r="FJ18" s="27">
        <v>0</v>
      </c>
      <c r="FK18" t="s">
        <v>242</v>
      </c>
      <c r="FL18">
        <f t="shared" si="6"/>
        <v>0</v>
      </c>
      <c r="FM18" s="100">
        <v>0</v>
      </c>
      <c r="FN18">
        <f t="shared" si="7"/>
        <v>0</v>
      </c>
      <c r="FO18" s="100">
        <v>0</v>
      </c>
      <c r="FQ18" t="s">
        <v>242</v>
      </c>
      <c r="FT18" s="27">
        <v>0</v>
      </c>
      <c r="FU18" t="s">
        <v>242</v>
      </c>
      <c r="FV18" t="s">
        <v>242</v>
      </c>
      <c r="FW18" t="s">
        <v>242</v>
      </c>
      <c r="FY18" s="27">
        <v>0</v>
      </c>
      <c r="FZ18" t="s">
        <v>242</v>
      </c>
      <c r="GA18" t="s">
        <v>242</v>
      </c>
      <c r="GC18" s="27">
        <v>0</v>
      </c>
      <c r="GD18" t="s">
        <v>242</v>
      </c>
      <c r="GE18" t="s">
        <v>242</v>
      </c>
      <c r="GF18" s="36" t="s">
        <v>242</v>
      </c>
      <c r="GG18" t="s">
        <v>242</v>
      </c>
      <c r="GH18" t="s">
        <v>242</v>
      </c>
      <c r="GI18" t="s">
        <v>242</v>
      </c>
      <c r="GJ18" t="s">
        <v>242</v>
      </c>
      <c r="GK18" t="s">
        <v>242</v>
      </c>
      <c r="GM18" t="s">
        <v>242</v>
      </c>
      <c r="GP18" s="27">
        <v>0</v>
      </c>
      <c r="GQ18" t="s">
        <v>242</v>
      </c>
      <c r="GR18" t="s">
        <v>242</v>
      </c>
      <c r="GT18" t="s">
        <v>242</v>
      </c>
      <c r="GW18" s="27">
        <v>1</v>
      </c>
      <c r="GX18">
        <v>179</v>
      </c>
      <c r="GY18" t="s">
        <v>615</v>
      </c>
      <c r="HA18">
        <v>3</v>
      </c>
      <c r="HD18" s="27">
        <v>0</v>
      </c>
      <c r="HF18" s="27">
        <v>0</v>
      </c>
      <c r="HH18" t="s">
        <v>242</v>
      </c>
      <c r="HK18" s="27">
        <v>0</v>
      </c>
      <c r="HM18" t="s">
        <v>242</v>
      </c>
      <c r="HP18">
        <v>0.55555555599999995</v>
      </c>
      <c r="HQ18">
        <v>0</v>
      </c>
      <c r="HR18">
        <v>0</v>
      </c>
      <c r="HS18">
        <v>1</v>
      </c>
      <c r="HT18">
        <v>0.4</v>
      </c>
      <c r="HU18">
        <v>0</v>
      </c>
      <c r="HV18">
        <v>0</v>
      </c>
      <c r="HW18">
        <v>0</v>
      </c>
      <c r="HX18">
        <v>0</v>
      </c>
      <c r="HY18">
        <v>1</v>
      </c>
      <c r="HZ18">
        <v>0</v>
      </c>
      <c r="IA18">
        <v>0</v>
      </c>
      <c r="IB18">
        <v>1</v>
      </c>
      <c r="IC18">
        <v>0.185185185</v>
      </c>
      <c r="ID18">
        <v>0.35</v>
      </c>
      <c r="IE18">
        <v>0.2</v>
      </c>
      <c r="IF18">
        <v>0.24506172800000001</v>
      </c>
      <c r="IG18" t="s">
        <v>606</v>
      </c>
      <c r="IH18" t="s">
        <v>266</v>
      </c>
      <c r="II18" t="s">
        <v>606</v>
      </c>
      <c r="IJ18">
        <v>7195</v>
      </c>
      <c r="IK18">
        <v>7003.6</v>
      </c>
      <c r="IL18">
        <v>8209.4</v>
      </c>
      <c r="IM18">
        <v>8550.6</v>
      </c>
      <c r="IN18">
        <v>7195</v>
      </c>
      <c r="IS18">
        <f t="shared" si="4"/>
        <v>0.2</v>
      </c>
      <c r="IT18">
        <f t="shared" si="8"/>
        <v>0.5</v>
      </c>
      <c r="IU18">
        <f t="shared" si="12"/>
        <v>0.25</v>
      </c>
      <c r="IV18">
        <f t="shared" si="5"/>
        <v>0.31666666666666665</v>
      </c>
    </row>
    <row r="19" spans="1:256" customFormat="1" ht="14" customHeight="1" x14ac:dyDescent="0.2">
      <c r="A19">
        <v>18</v>
      </c>
      <c r="B19">
        <v>18</v>
      </c>
      <c r="C19" s="1">
        <v>44539.571527777778</v>
      </c>
      <c r="D19" s="1">
        <v>44541.518055555556</v>
      </c>
      <c r="E19">
        <v>0</v>
      </c>
      <c r="F19" t="s">
        <v>438</v>
      </c>
      <c r="G19">
        <v>100</v>
      </c>
      <c r="H19">
        <v>168128</v>
      </c>
      <c r="I19">
        <v>1</v>
      </c>
      <c r="J19" s="1">
        <v>44541.518055555556</v>
      </c>
      <c r="K19" t="s">
        <v>616</v>
      </c>
      <c r="L19" t="s">
        <v>242</v>
      </c>
      <c r="M19" t="s">
        <v>242</v>
      </c>
      <c r="N19" t="s">
        <v>617</v>
      </c>
      <c r="O19" t="s">
        <v>618</v>
      </c>
      <c r="P19">
        <v>34.037994380000001</v>
      </c>
      <c r="Q19">
        <v>-118.4543991</v>
      </c>
      <c r="R19" t="s">
        <v>245</v>
      </c>
      <c r="S19" t="s">
        <v>246</v>
      </c>
      <c r="T19" t="s">
        <v>619</v>
      </c>
      <c r="V19" t="s">
        <v>620</v>
      </c>
      <c r="W19">
        <v>40413106</v>
      </c>
      <c r="X19">
        <v>3576</v>
      </c>
      <c r="Y19" t="s">
        <v>297</v>
      </c>
      <c r="Z19" t="s">
        <v>621</v>
      </c>
      <c r="AA19">
        <v>2020</v>
      </c>
      <c r="AC19">
        <v>0</v>
      </c>
      <c r="AF19">
        <v>8</v>
      </c>
      <c r="AG19">
        <v>1</v>
      </c>
      <c r="AI19" t="s">
        <v>622</v>
      </c>
      <c r="AJ19" s="27">
        <v>0</v>
      </c>
      <c r="AK19" s="24">
        <v>0</v>
      </c>
      <c r="AL19" s="27">
        <v>0</v>
      </c>
      <c r="AM19" s="24">
        <v>0</v>
      </c>
      <c r="AN19" s="36">
        <f t="shared" si="0"/>
        <v>0</v>
      </c>
      <c r="AO19" s="27">
        <v>0</v>
      </c>
      <c r="AP19" s="24">
        <v>0</v>
      </c>
      <c r="AQ19" t="s">
        <v>623</v>
      </c>
      <c r="AR19" t="s">
        <v>242</v>
      </c>
      <c r="AU19" s="27">
        <v>1</v>
      </c>
      <c r="AV19">
        <v>6</v>
      </c>
      <c r="AW19" s="21">
        <f t="shared" si="1"/>
        <v>75</v>
      </c>
      <c r="AX19">
        <v>2</v>
      </c>
      <c r="AZ19" t="s">
        <v>624</v>
      </c>
      <c r="BA19" s="27">
        <v>1</v>
      </c>
      <c r="BB19">
        <v>6</v>
      </c>
      <c r="BC19" s="21">
        <f t="shared" si="2"/>
        <v>75</v>
      </c>
      <c r="BD19">
        <v>1</v>
      </c>
      <c r="BF19" t="s">
        <v>622</v>
      </c>
      <c r="BG19" s="27">
        <v>1</v>
      </c>
      <c r="BH19">
        <v>8.5</v>
      </c>
      <c r="BJ19">
        <v>3</v>
      </c>
      <c r="BL19" t="s">
        <v>625</v>
      </c>
      <c r="BM19" s="27">
        <v>1</v>
      </c>
      <c r="BN19">
        <v>3</v>
      </c>
      <c r="BP19" t="s">
        <v>625</v>
      </c>
      <c r="BQ19" s="27">
        <v>1</v>
      </c>
      <c r="BR19">
        <v>3</v>
      </c>
      <c r="BS19" s="97">
        <f t="shared" si="10"/>
        <v>37.5</v>
      </c>
      <c r="BT19" s="4">
        <v>0.37</v>
      </c>
      <c r="BU19">
        <v>1</v>
      </c>
      <c r="BW19" t="s">
        <v>622</v>
      </c>
      <c r="BX19" s="27">
        <v>0.5</v>
      </c>
      <c r="BY19">
        <v>3</v>
      </c>
      <c r="BZ19" s="21">
        <f>BY19/AF19*100</f>
        <v>37.5</v>
      </c>
      <c r="CA19">
        <v>1</v>
      </c>
      <c r="CB19">
        <v>1</v>
      </c>
      <c r="CD19" t="s">
        <v>622</v>
      </c>
      <c r="CE19" s="27">
        <v>0</v>
      </c>
      <c r="CG19" t="s">
        <v>242</v>
      </c>
      <c r="CH19" t="s">
        <v>242</v>
      </c>
      <c r="CJ19" s="27">
        <v>1</v>
      </c>
      <c r="CK19" t="s">
        <v>626</v>
      </c>
      <c r="CL19">
        <v>1</v>
      </c>
      <c r="CN19" t="s">
        <v>622</v>
      </c>
      <c r="CO19">
        <v>0</v>
      </c>
      <c r="CP19" s="27">
        <v>0</v>
      </c>
      <c r="CQ19" t="s">
        <v>242</v>
      </c>
      <c r="CR19" t="s">
        <v>242</v>
      </c>
      <c r="CS19" t="s">
        <v>242</v>
      </c>
      <c r="CV19" s="27">
        <v>1</v>
      </c>
      <c r="CW19" s="2" t="s">
        <v>627</v>
      </c>
      <c r="CX19">
        <v>1</v>
      </c>
      <c r="CZ19" t="s">
        <v>622</v>
      </c>
      <c r="DA19" s="27">
        <v>1</v>
      </c>
      <c r="DB19">
        <v>819</v>
      </c>
      <c r="DC19">
        <v>2</v>
      </c>
      <c r="DE19" s="27">
        <v>1</v>
      </c>
      <c r="DF19" s="36" t="s">
        <v>242</v>
      </c>
      <c r="DG19" t="s">
        <v>242</v>
      </c>
      <c r="DH19" s="36">
        <v>4280</v>
      </c>
      <c r="DI19">
        <v>2</v>
      </c>
      <c r="DJ19" s="36" t="s">
        <v>242</v>
      </c>
      <c r="DK19" t="s">
        <v>242</v>
      </c>
      <c r="DM19" s="27">
        <v>1</v>
      </c>
      <c r="DN19" s="36">
        <v>1567544</v>
      </c>
      <c r="DO19">
        <v>2</v>
      </c>
      <c r="DQ19">
        <v>1</v>
      </c>
      <c r="DS19" t="s">
        <v>622</v>
      </c>
      <c r="DT19" s="27">
        <v>0</v>
      </c>
      <c r="DV19" s="27">
        <v>1</v>
      </c>
      <c r="DW19" s="2" t="s">
        <v>628</v>
      </c>
      <c r="DX19" s="27">
        <v>0</v>
      </c>
      <c r="DZ19" s="27">
        <v>0</v>
      </c>
      <c r="EB19" s="27">
        <v>0</v>
      </c>
      <c r="ED19" s="27">
        <v>0</v>
      </c>
      <c r="EF19" s="27">
        <v>0</v>
      </c>
      <c r="EH19" s="27">
        <v>0</v>
      </c>
      <c r="EJ19" s="27">
        <v>1</v>
      </c>
      <c r="EK19" t="s">
        <v>629</v>
      </c>
      <c r="EL19" s="27">
        <v>0.5</v>
      </c>
      <c r="EM19" s="2" t="s">
        <v>630</v>
      </c>
      <c r="EN19">
        <v>1</v>
      </c>
      <c r="EP19" s="2" t="s">
        <v>622</v>
      </c>
      <c r="EQ19">
        <f t="shared" si="3"/>
        <v>0.25</v>
      </c>
      <c r="ER19" s="99">
        <v>0.5</v>
      </c>
      <c r="ES19" s="27">
        <v>0</v>
      </c>
      <c r="ET19" t="s">
        <v>242</v>
      </c>
      <c r="EU19" t="s">
        <v>242</v>
      </c>
      <c r="EX19" t="s">
        <v>242</v>
      </c>
      <c r="EY19" t="s">
        <v>242</v>
      </c>
      <c r="FA19" s="27">
        <v>0</v>
      </c>
      <c r="FB19" t="s">
        <v>242</v>
      </c>
      <c r="FD19" s="27">
        <v>0</v>
      </c>
      <c r="FE19" t="s">
        <v>242</v>
      </c>
      <c r="FG19" s="27">
        <v>0</v>
      </c>
      <c r="FH19" t="s">
        <v>242</v>
      </c>
      <c r="FJ19" s="27">
        <v>0</v>
      </c>
      <c r="FK19" t="s">
        <v>242</v>
      </c>
      <c r="FL19">
        <f t="shared" si="6"/>
        <v>0</v>
      </c>
      <c r="FM19" s="100">
        <v>0</v>
      </c>
      <c r="FN19">
        <f t="shared" si="7"/>
        <v>0</v>
      </c>
      <c r="FO19" s="100">
        <v>0</v>
      </c>
      <c r="FQ19" t="s">
        <v>242</v>
      </c>
      <c r="FT19" s="27">
        <v>0</v>
      </c>
      <c r="FU19" t="s">
        <v>242</v>
      </c>
      <c r="FV19" t="s">
        <v>242</v>
      </c>
      <c r="FW19" t="s">
        <v>242</v>
      </c>
      <c r="FY19" s="27">
        <v>1</v>
      </c>
      <c r="FZ19">
        <v>14</v>
      </c>
      <c r="GA19">
        <v>3</v>
      </c>
      <c r="GC19" s="27">
        <v>0</v>
      </c>
      <c r="GD19" t="s">
        <v>242</v>
      </c>
      <c r="GE19" t="s">
        <v>242</v>
      </c>
      <c r="GF19" s="36" t="s">
        <v>242</v>
      </c>
      <c r="GG19" t="s">
        <v>242</v>
      </c>
      <c r="GH19" t="s">
        <v>242</v>
      </c>
      <c r="GI19" t="s">
        <v>242</v>
      </c>
      <c r="GJ19" t="s">
        <v>242</v>
      </c>
      <c r="GK19" t="s">
        <v>242</v>
      </c>
      <c r="GM19">
        <v>1</v>
      </c>
      <c r="GO19" t="s">
        <v>622</v>
      </c>
      <c r="GP19" s="27">
        <v>0</v>
      </c>
      <c r="GQ19" t="s">
        <v>242</v>
      </c>
      <c r="GR19" t="s">
        <v>242</v>
      </c>
      <c r="GT19" t="s">
        <v>242</v>
      </c>
      <c r="GW19" s="27">
        <v>1</v>
      </c>
      <c r="GX19">
        <v>33</v>
      </c>
      <c r="GY19" t="s">
        <v>631</v>
      </c>
      <c r="HA19">
        <v>3</v>
      </c>
      <c r="HC19" t="s">
        <v>625</v>
      </c>
      <c r="HD19" s="27">
        <v>0.5</v>
      </c>
      <c r="HE19" s="2" t="s">
        <v>632</v>
      </c>
      <c r="HF19" s="27">
        <v>0</v>
      </c>
      <c r="HH19">
        <v>1</v>
      </c>
      <c r="HJ19" t="s">
        <v>622</v>
      </c>
      <c r="HK19" s="27">
        <v>1</v>
      </c>
      <c r="HL19" s="2" t="s">
        <v>633</v>
      </c>
      <c r="HM19">
        <v>2</v>
      </c>
      <c r="HO19" t="s">
        <v>634</v>
      </c>
      <c r="HP19">
        <v>0.61111111100000004</v>
      </c>
      <c r="HQ19">
        <v>1</v>
      </c>
      <c r="HR19">
        <v>0.5</v>
      </c>
      <c r="HS19">
        <v>1</v>
      </c>
      <c r="HT19">
        <v>0.25</v>
      </c>
      <c r="HU19">
        <v>0</v>
      </c>
      <c r="HV19">
        <v>0</v>
      </c>
      <c r="HW19">
        <v>0.33333333300000001</v>
      </c>
      <c r="HX19">
        <v>0</v>
      </c>
      <c r="HY19">
        <v>1</v>
      </c>
      <c r="HZ19">
        <v>0.25</v>
      </c>
      <c r="IA19">
        <v>1</v>
      </c>
      <c r="IB19">
        <v>1</v>
      </c>
      <c r="IC19">
        <v>0.70370370400000004</v>
      </c>
      <c r="ID19">
        <v>0.3125</v>
      </c>
      <c r="IE19">
        <v>0.51666666699999997</v>
      </c>
      <c r="IF19">
        <v>0.51095679000000005</v>
      </c>
      <c r="IG19" t="s">
        <v>635</v>
      </c>
      <c r="IH19" t="s">
        <v>266</v>
      </c>
      <c r="II19" t="s">
        <v>619</v>
      </c>
      <c r="IJ19">
        <v>2410.7060000000001</v>
      </c>
      <c r="IK19">
        <v>2317.5120000000002</v>
      </c>
      <c r="IL19">
        <v>2948.0369999999998</v>
      </c>
      <c r="IM19">
        <v>4381.3100000000004</v>
      </c>
      <c r="IN19">
        <v>2410.7060000000001</v>
      </c>
      <c r="IS19">
        <f t="shared" si="4"/>
        <v>0.5</v>
      </c>
      <c r="IT19">
        <f t="shared" si="8"/>
        <v>0.5</v>
      </c>
      <c r="IU19">
        <f t="shared" si="12"/>
        <v>0.5</v>
      </c>
      <c r="IV19">
        <f t="shared" si="5"/>
        <v>0.5</v>
      </c>
    </row>
    <row r="20" spans="1:256" customFormat="1" ht="14" customHeight="1" x14ac:dyDescent="0.2">
      <c r="A20">
        <v>19</v>
      </c>
      <c r="B20">
        <v>19</v>
      </c>
      <c r="C20" s="1">
        <v>44540.434027777781</v>
      </c>
      <c r="D20" s="1">
        <v>44544.794444444444</v>
      </c>
      <c r="E20">
        <v>0</v>
      </c>
      <c r="F20" t="s">
        <v>469</v>
      </c>
      <c r="G20">
        <v>100</v>
      </c>
      <c r="H20">
        <v>376747</v>
      </c>
      <c r="I20">
        <v>1</v>
      </c>
      <c r="J20" s="1">
        <v>44544.794444444444</v>
      </c>
      <c r="K20" t="s">
        <v>636</v>
      </c>
      <c r="L20" t="s">
        <v>242</v>
      </c>
      <c r="M20" t="s">
        <v>242</v>
      </c>
      <c r="N20" t="s">
        <v>637</v>
      </c>
      <c r="O20" t="s">
        <v>638</v>
      </c>
      <c r="P20">
        <v>32.106994630000003</v>
      </c>
      <c r="Q20">
        <v>-81.249900819999993</v>
      </c>
      <c r="R20" t="s">
        <v>245</v>
      </c>
      <c r="S20" t="s">
        <v>246</v>
      </c>
      <c r="T20" t="s">
        <v>639</v>
      </c>
      <c r="V20" t="s">
        <v>640</v>
      </c>
      <c r="W20">
        <v>49560105</v>
      </c>
      <c r="X20">
        <v>4925</v>
      </c>
      <c r="Y20" t="s">
        <v>490</v>
      </c>
      <c r="Z20" t="s">
        <v>641</v>
      </c>
      <c r="AA20">
        <v>2020</v>
      </c>
      <c r="AC20">
        <v>0</v>
      </c>
      <c r="AF20">
        <v>14</v>
      </c>
      <c r="AG20">
        <v>1</v>
      </c>
      <c r="AI20" t="s">
        <v>642</v>
      </c>
      <c r="AJ20" s="27">
        <v>1</v>
      </c>
      <c r="AK20">
        <v>7</v>
      </c>
      <c r="AL20" s="27">
        <v>0</v>
      </c>
      <c r="AM20" s="24">
        <v>0</v>
      </c>
      <c r="AN20" s="36">
        <f t="shared" si="0"/>
        <v>0</v>
      </c>
      <c r="AO20" s="27">
        <v>1</v>
      </c>
      <c r="AP20">
        <v>4</v>
      </c>
      <c r="AQ20" t="s">
        <v>643</v>
      </c>
      <c r="AR20">
        <v>3</v>
      </c>
      <c r="AU20" s="27">
        <v>1</v>
      </c>
      <c r="AV20">
        <v>11</v>
      </c>
      <c r="AW20" s="21">
        <f t="shared" si="1"/>
        <v>78.571428571428569</v>
      </c>
      <c r="AX20">
        <v>3</v>
      </c>
      <c r="BA20" s="27">
        <v>1</v>
      </c>
      <c r="BB20">
        <v>11</v>
      </c>
      <c r="BC20" s="21">
        <f t="shared" si="2"/>
        <v>78.571428571428569</v>
      </c>
      <c r="BD20">
        <v>1</v>
      </c>
      <c r="BG20" s="27">
        <v>1</v>
      </c>
      <c r="BJ20">
        <v>3</v>
      </c>
      <c r="BM20" s="27">
        <v>1</v>
      </c>
      <c r="BN20">
        <v>3</v>
      </c>
      <c r="BQ20" s="27">
        <v>1</v>
      </c>
      <c r="BR20">
        <v>3</v>
      </c>
      <c r="BS20" s="97">
        <f t="shared" si="10"/>
        <v>21.428571428571427</v>
      </c>
      <c r="BU20">
        <v>3</v>
      </c>
      <c r="BX20" s="27">
        <v>0</v>
      </c>
      <c r="BY20" s="24" t="s">
        <v>242</v>
      </c>
      <c r="BZ20" s="21" t="s">
        <v>242</v>
      </c>
      <c r="CA20" t="s">
        <v>242</v>
      </c>
      <c r="CB20" t="s">
        <v>242</v>
      </c>
      <c r="CE20" s="27">
        <v>0</v>
      </c>
      <c r="CG20" t="s">
        <v>242</v>
      </c>
      <c r="CH20" t="s">
        <v>242</v>
      </c>
      <c r="CJ20" s="27">
        <v>0</v>
      </c>
      <c r="CL20" t="s">
        <v>242</v>
      </c>
      <c r="CO20">
        <v>0</v>
      </c>
      <c r="CP20" s="27">
        <v>0.5</v>
      </c>
      <c r="CQ20" t="s">
        <v>242</v>
      </c>
      <c r="CR20">
        <v>100</v>
      </c>
      <c r="CS20" t="s">
        <v>242</v>
      </c>
      <c r="CT20" t="s">
        <v>644</v>
      </c>
      <c r="CV20" s="27">
        <v>1</v>
      </c>
      <c r="CW20" t="s">
        <v>645</v>
      </c>
      <c r="CX20">
        <v>1</v>
      </c>
      <c r="DA20" s="27">
        <v>0</v>
      </c>
      <c r="DB20" t="s">
        <v>242</v>
      </c>
      <c r="DC20" t="s">
        <v>242</v>
      </c>
      <c r="DE20" s="27">
        <v>0</v>
      </c>
      <c r="DF20" s="36" t="s">
        <v>242</v>
      </c>
      <c r="DG20" t="s">
        <v>242</v>
      </c>
      <c r="DH20" s="43" t="s">
        <v>242</v>
      </c>
      <c r="DI20" t="s">
        <v>242</v>
      </c>
      <c r="DJ20" s="36" t="s">
        <v>242</v>
      </c>
      <c r="DK20" t="s">
        <v>242</v>
      </c>
      <c r="DM20" s="27">
        <v>0</v>
      </c>
      <c r="DN20" s="36" t="s">
        <v>242</v>
      </c>
      <c r="DO20" t="s">
        <v>242</v>
      </c>
      <c r="DQ20" t="s">
        <v>242</v>
      </c>
      <c r="DT20" s="27">
        <v>1</v>
      </c>
      <c r="DU20" t="s">
        <v>646</v>
      </c>
      <c r="DV20" s="27">
        <v>0</v>
      </c>
      <c r="DX20" s="27">
        <v>0</v>
      </c>
      <c r="DZ20" s="27">
        <v>1</v>
      </c>
      <c r="EA20" t="s">
        <v>647</v>
      </c>
      <c r="EB20" s="27">
        <v>0</v>
      </c>
      <c r="ED20" s="27">
        <v>0</v>
      </c>
      <c r="EF20" s="27">
        <v>0</v>
      </c>
      <c r="EH20" s="27">
        <v>0</v>
      </c>
      <c r="EJ20" s="27">
        <v>0</v>
      </c>
      <c r="EL20" s="27">
        <v>1</v>
      </c>
      <c r="EM20" t="s">
        <v>648</v>
      </c>
      <c r="EN20">
        <v>1</v>
      </c>
      <c r="EP20" s="2"/>
      <c r="EQ20">
        <f t="shared" si="3"/>
        <v>0.3</v>
      </c>
      <c r="ER20" s="99">
        <v>0.5</v>
      </c>
      <c r="ES20" s="27">
        <v>0</v>
      </c>
      <c r="ET20" t="s">
        <v>242</v>
      </c>
      <c r="EU20" t="s">
        <v>242</v>
      </c>
      <c r="EX20" t="s">
        <v>242</v>
      </c>
      <c r="EY20" t="s">
        <v>242</v>
      </c>
      <c r="FA20" s="27">
        <v>0</v>
      </c>
      <c r="FB20" t="s">
        <v>242</v>
      </c>
      <c r="FD20" s="27">
        <v>0</v>
      </c>
      <c r="FE20" t="s">
        <v>242</v>
      </c>
      <c r="FG20" s="27">
        <v>0</v>
      </c>
      <c r="FH20" t="s">
        <v>242</v>
      </c>
      <c r="FJ20" s="27">
        <v>0</v>
      </c>
      <c r="FK20" t="s">
        <v>242</v>
      </c>
      <c r="FL20">
        <f t="shared" si="6"/>
        <v>0</v>
      </c>
      <c r="FM20" s="100">
        <v>0</v>
      </c>
      <c r="FN20">
        <f t="shared" si="7"/>
        <v>0</v>
      </c>
      <c r="FO20" s="100">
        <v>0</v>
      </c>
      <c r="FQ20" t="s">
        <v>242</v>
      </c>
      <c r="FT20" s="27">
        <v>0</v>
      </c>
      <c r="FU20" t="s">
        <v>242</v>
      </c>
      <c r="FV20" t="s">
        <v>242</v>
      </c>
      <c r="FW20" t="s">
        <v>242</v>
      </c>
      <c r="FY20" s="27">
        <v>0</v>
      </c>
      <c r="FZ20" t="s">
        <v>242</v>
      </c>
      <c r="GA20" t="s">
        <v>242</v>
      </c>
      <c r="GC20" s="27">
        <v>0</v>
      </c>
      <c r="GD20" t="s">
        <v>242</v>
      </c>
      <c r="GE20" t="s">
        <v>242</v>
      </c>
      <c r="GF20" s="36" t="s">
        <v>242</v>
      </c>
      <c r="GG20" t="s">
        <v>242</v>
      </c>
      <c r="GH20" t="s">
        <v>242</v>
      </c>
      <c r="GI20" t="s">
        <v>242</v>
      </c>
      <c r="GJ20" t="s">
        <v>242</v>
      </c>
      <c r="GK20" t="s">
        <v>242</v>
      </c>
      <c r="GM20" t="s">
        <v>242</v>
      </c>
      <c r="GP20" s="27">
        <v>0</v>
      </c>
      <c r="GQ20" t="s">
        <v>242</v>
      </c>
      <c r="GR20" t="s">
        <v>242</v>
      </c>
      <c r="GT20" t="s">
        <v>242</v>
      </c>
      <c r="GW20" s="27">
        <v>1</v>
      </c>
      <c r="GX20">
        <v>123</v>
      </c>
      <c r="GY20" t="s">
        <v>649</v>
      </c>
      <c r="HA20">
        <v>3</v>
      </c>
      <c r="HD20" s="27">
        <v>0</v>
      </c>
      <c r="HF20" s="27">
        <v>0</v>
      </c>
      <c r="HH20" t="s">
        <v>242</v>
      </c>
      <c r="HK20" s="27">
        <v>1</v>
      </c>
      <c r="HL20" t="s">
        <v>650</v>
      </c>
      <c r="HM20">
        <v>2</v>
      </c>
      <c r="HO20" t="s">
        <v>651</v>
      </c>
      <c r="HP20">
        <v>0.66666666699999999</v>
      </c>
      <c r="HQ20">
        <v>0</v>
      </c>
      <c r="HR20">
        <v>0.75</v>
      </c>
      <c r="HS20">
        <v>0</v>
      </c>
      <c r="HT20">
        <v>0.3</v>
      </c>
      <c r="HU20">
        <v>0</v>
      </c>
      <c r="HV20">
        <v>0</v>
      </c>
      <c r="HW20">
        <v>0</v>
      </c>
      <c r="HX20">
        <v>0</v>
      </c>
      <c r="HY20">
        <v>1</v>
      </c>
      <c r="HZ20">
        <v>0</v>
      </c>
      <c r="IA20">
        <v>1</v>
      </c>
      <c r="IB20">
        <v>1</v>
      </c>
      <c r="IC20">
        <v>0.47222222200000002</v>
      </c>
      <c r="ID20">
        <v>7.4999999999999997E-2</v>
      </c>
      <c r="IE20">
        <v>0.4</v>
      </c>
      <c r="IF20">
        <v>0.31574074099999999</v>
      </c>
      <c r="IG20" t="s">
        <v>652</v>
      </c>
      <c r="IH20" t="s">
        <v>266</v>
      </c>
      <c r="II20" t="s">
        <v>639</v>
      </c>
      <c r="IJ20">
        <v>2901.848</v>
      </c>
      <c r="IK20">
        <v>2821.1370000000002</v>
      </c>
      <c r="IL20">
        <v>3407.49</v>
      </c>
      <c r="IM20">
        <v>4201.6620000000003</v>
      </c>
      <c r="IN20">
        <v>2901.848</v>
      </c>
      <c r="IS20">
        <f t="shared" si="4"/>
        <v>0.4</v>
      </c>
      <c r="IT20">
        <f t="shared" si="8"/>
        <v>7.1428571428571425E-2</v>
      </c>
      <c r="IU20">
        <f t="shared" si="12"/>
        <v>0.25</v>
      </c>
      <c r="IV20">
        <f t="shared" si="5"/>
        <v>0.24047619047619048</v>
      </c>
    </row>
    <row r="21" spans="1:256" customFormat="1" ht="14" customHeight="1" x14ac:dyDescent="0.2">
      <c r="A21">
        <v>20</v>
      </c>
      <c r="B21">
        <v>20</v>
      </c>
      <c r="C21" s="1">
        <v>44544.796527777777</v>
      </c>
      <c r="D21" s="1">
        <v>44545.45416666667</v>
      </c>
      <c r="E21">
        <v>0</v>
      </c>
      <c r="F21" t="s">
        <v>653</v>
      </c>
      <c r="G21">
        <v>100</v>
      </c>
      <c r="H21">
        <v>56805</v>
      </c>
      <c r="I21">
        <v>1</v>
      </c>
      <c r="J21" s="1">
        <v>44545.45416666667</v>
      </c>
      <c r="K21" t="s">
        <v>654</v>
      </c>
      <c r="L21" t="s">
        <v>242</v>
      </c>
      <c r="M21" t="s">
        <v>242</v>
      </c>
      <c r="N21" t="s">
        <v>655</v>
      </c>
      <c r="O21" t="s">
        <v>656</v>
      </c>
      <c r="P21">
        <v>32.106994630000003</v>
      </c>
      <c r="Q21">
        <v>-81.249900819999993</v>
      </c>
      <c r="R21" t="s">
        <v>245</v>
      </c>
      <c r="S21" t="s">
        <v>246</v>
      </c>
      <c r="T21" t="s">
        <v>657</v>
      </c>
      <c r="V21" t="s">
        <v>658</v>
      </c>
      <c r="W21">
        <v>53484101</v>
      </c>
      <c r="X21">
        <v>6798</v>
      </c>
      <c r="Y21" t="s">
        <v>659</v>
      </c>
      <c r="Z21" t="s">
        <v>660</v>
      </c>
      <c r="AA21">
        <v>2020</v>
      </c>
      <c r="AC21">
        <v>0</v>
      </c>
      <c r="AF21">
        <v>10</v>
      </c>
      <c r="AG21">
        <v>3</v>
      </c>
      <c r="AI21" t="s">
        <v>661</v>
      </c>
      <c r="AJ21" s="27">
        <v>1</v>
      </c>
      <c r="AK21">
        <v>10</v>
      </c>
      <c r="AL21" s="27">
        <v>0</v>
      </c>
      <c r="AM21" s="24">
        <v>0</v>
      </c>
      <c r="AN21" s="36">
        <f t="shared" si="0"/>
        <v>0</v>
      </c>
      <c r="AO21" s="27">
        <v>0</v>
      </c>
      <c r="AP21" s="24">
        <v>0</v>
      </c>
      <c r="AQ21" t="s">
        <v>662</v>
      </c>
      <c r="AR21">
        <v>3</v>
      </c>
      <c r="AU21" s="27">
        <v>1</v>
      </c>
      <c r="AV21">
        <v>9</v>
      </c>
      <c r="AW21" s="21">
        <f t="shared" si="1"/>
        <v>90</v>
      </c>
      <c r="AX21">
        <v>3</v>
      </c>
      <c r="BA21" s="27">
        <v>1</v>
      </c>
      <c r="BB21">
        <v>9</v>
      </c>
      <c r="BC21" s="21">
        <f t="shared" si="2"/>
        <v>90</v>
      </c>
      <c r="BD21">
        <v>3</v>
      </c>
      <c r="BG21" s="27">
        <v>1</v>
      </c>
      <c r="BJ21">
        <v>3</v>
      </c>
      <c r="BM21" s="27">
        <v>1</v>
      </c>
      <c r="BN21">
        <v>3</v>
      </c>
      <c r="BQ21" s="27">
        <v>1</v>
      </c>
      <c r="BR21">
        <v>2</v>
      </c>
      <c r="BS21" s="97">
        <f t="shared" si="10"/>
        <v>20</v>
      </c>
      <c r="BU21">
        <v>3</v>
      </c>
      <c r="BX21" s="27">
        <v>0</v>
      </c>
      <c r="BY21" s="24" t="s">
        <v>242</v>
      </c>
      <c r="BZ21" s="21" t="s">
        <v>242</v>
      </c>
      <c r="CA21" t="s">
        <v>242</v>
      </c>
      <c r="CB21" t="s">
        <v>242</v>
      </c>
      <c r="CE21" s="27">
        <v>0</v>
      </c>
      <c r="CG21" t="s">
        <v>242</v>
      </c>
      <c r="CH21" t="s">
        <v>242</v>
      </c>
      <c r="CJ21" s="27">
        <v>1</v>
      </c>
      <c r="CK21" t="s">
        <v>663</v>
      </c>
      <c r="CL21">
        <v>1</v>
      </c>
      <c r="CN21" t="s">
        <v>664</v>
      </c>
      <c r="CO21">
        <v>1</v>
      </c>
      <c r="CP21" s="27">
        <v>0.5</v>
      </c>
      <c r="CQ21" t="s">
        <v>242</v>
      </c>
      <c r="CR21">
        <v>100</v>
      </c>
      <c r="CS21" t="s">
        <v>242</v>
      </c>
      <c r="CT21" t="s">
        <v>665</v>
      </c>
      <c r="CV21" s="27">
        <v>1</v>
      </c>
      <c r="CW21" s="2" t="s">
        <v>666</v>
      </c>
      <c r="CX21">
        <v>1</v>
      </c>
      <c r="DA21" s="27">
        <v>1</v>
      </c>
      <c r="DB21">
        <v>19280</v>
      </c>
      <c r="DC21">
        <v>2</v>
      </c>
      <c r="DE21" s="27">
        <v>1</v>
      </c>
      <c r="DF21" s="36" t="s">
        <v>242</v>
      </c>
      <c r="DG21" t="s">
        <v>242</v>
      </c>
      <c r="DH21" s="43" t="s">
        <v>242</v>
      </c>
      <c r="DI21" t="s">
        <v>242</v>
      </c>
      <c r="DJ21" s="36">
        <v>49548</v>
      </c>
      <c r="DK21">
        <v>2</v>
      </c>
      <c r="DM21" s="27">
        <v>1</v>
      </c>
      <c r="DN21" s="36">
        <v>5268</v>
      </c>
      <c r="DO21">
        <v>2</v>
      </c>
      <c r="DQ21">
        <v>1</v>
      </c>
      <c r="DT21" s="27">
        <v>1</v>
      </c>
      <c r="DU21" s="2" t="s">
        <v>667</v>
      </c>
      <c r="DV21" s="27">
        <v>1</v>
      </c>
      <c r="DW21" t="s">
        <v>668</v>
      </c>
      <c r="DX21" s="27">
        <v>1</v>
      </c>
      <c r="DY21" s="2" t="s">
        <v>669</v>
      </c>
      <c r="DZ21" s="27">
        <v>1</v>
      </c>
      <c r="EA21" s="2" t="s">
        <v>670</v>
      </c>
      <c r="EB21" s="27">
        <v>1</v>
      </c>
      <c r="EC21" t="s">
        <v>671</v>
      </c>
      <c r="ED21" s="27">
        <v>1</v>
      </c>
      <c r="EE21" t="s">
        <v>672</v>
      </c>
      <c r="EF21" s="27">
        <v>1</v>
      </c>
      <c r="EG21" t="s">
        <v>673</v>
      </c>
      <c r="EH21" s="27">
        <v>1</v>
      </c>
      <c r="EI21" t="s">
        <v>674</v>
      </c>
      <c r="EJ21" s="27">
        <v>1</v>
      </c>
      <c r="EK21" t="s">
        <v>675</v>
      </c>
      <c r="EL21" s="27">
        <v>1</v>
      </c>
      <c r="EM21" t="s">
        <v>676</v>
      </c>
      <c r="EN21">
        <v>4</v>
      </c>
      <c r="EP21" s="2" t="s">
        <v>677</v>
      </c>
      <c r="EQ21">
        <f t="shared" si="3"/>
        <v>1</v>
      </c>
      <c r="ER21" s="99">
        <v>1</v>
      </c>
      <c r="ES21" s="27">
        <v>0</v>
      </c>
      <c r="ET21" t="s">
        <v>242</v>
      </c>
      <c r="EU21" t="s">
        <v>242</v>
      </c>
      <c r="EX21" t="s">
        <v>242</v>
      </c>
      <c r="EY21" t="s">
        <v>242</v>
      </c>
      <c r="FA21" s="27">
        <v>0</v>
      </c>
      <c r="FB21" t="s">
        <v>242</v>
      </c>
      <c r="FD21" s="27">
        <v>0</v>
      </c>
      <c r="FE21" t="s">
        <v>242</v>
      </c>
      <c r="FG21" s="27">
        <v>1</v>
      </c>
      <c r="FH21">
        <v>12531.636710000001</v>
      </c>
      <c r="FI21">
        <v>3310508</v>
      </c>
      <c r="FJ21" s="27">
        <v>0</v>
      </c>
      <c r="FK21" t="s">
        <v>242</v>
      </c>
      <c r="FL21">
        <f t="shared" si="6"/>
        <v>1</v>
      </c>
      <c r="FM21" s="99">
        <v>1</v>
      </c>
      <c r="FN21">
        <f t="shared" si="7"/>
        <v>0</v>
      </c>
      <c r="FO21" s="100">
        <v>0</v>
      </c>
      <c r="FQ21">
        <v>1</v>
      </c>
      <c r="FT21" s="27">
        <v>1</v>
      </c>
      <c r="FU21" t="s">
        <v>242</v>
      </c>
      <c r="FV21" t="s">
        <v>242</v>
      </c>
      <c r="FW21" t="s">
        <v>242</v>
      </c>
      <c r="FX21" t="s">
        <v>678</v>
      </c>
      <c r="FY21" s="27">
        <v>1</v>
      </c>
      <c r="FZ21">
        <v>39</v>
      </c>
      <c r="GA21">
        <v>3</v>
      </c>
      <c r="GC21" s="27">
        <v>1</v>
      </c>
      <c r="GD21">
        <v>14</v>
      </c>
      <c r="GE21">
        <v>28</v>
      </c>
      <c r="GF21" s="36">
        <v>40</v>
      </c>
      <c r="GG21">
        <v>7</v>
      </c>
      <c r="GH21" t="s">
        <v>242</v>
      </c>
      <c r="GI21" t="s">
        <v>242</v>
      </c>
      <c r="GJ21" t="s">
        <v>242</v>
      </c>
      <c r="GK21">
        <v>3</v>
      </c>
      <c r="GM21">
        <v>1</v>
      </c>
      <c r="GP21" s="27">
        <v>0</v>
      </c>
      <c r="GQ21" t="s">
        <v>242</v>
      </c>
      <c r="GR21" t="s">
        <v>242</v>
      </c>
      <c r="GT21" t="s">
        <v>242</v>
      </c>
      <c r="GW21" s="27">
        <v>1</v>
      </c>
      <c r="GX21">
        <v>154</v>
      </c>
      <c r="GY21" t="s">
        <v>679</v>
      </c>
      <c r="HA21">
        <v>3</v>
      </c>
      <c r="HD21" s="27">
        <v>0</v>
      </c>
      <c r="HF21" s="27">
        <v>0</v>
      </c>
      <c r="HH21" t="s">
        <v>242</v>
      </c>
      <c r="HK21" s="27">
        <v>1</v>
      </c>
      <c r="HL21" t="s">
        <v>680</v>
      </c>
      <c r="HM21">
        <v>1</v>
      </c>
      <c r="HP21">
        <v>0.55555555599999995</v>
      </c>
      <c r="HQ21">
        <v>1</v>
      </c>
      <c r="HR21">
        <v>0.75</v>
      </c>
      <c r="HS21">
        <v>1</v>
      </c>
      <c r="HT21">
        <v>1</v>
      </c>
      <c r="HU21">
        <v>0</v>
      </c>
      <c r="HV21">
        <v>0.25</v>
      </c>
      <c r="HW21">
        <v>1</v>
      </c>
      <c r="HX21">
        <v>0</v>
      </c>
      <c r="HY21">
        <v>1</v>
      </c>
      <c r="HZ21">
        <v>0</v>
      </c>
      <c r="IA21">
        <v>1</v>
      </c>
      <c r="IB21">
        <v>1</v>
      </c>
      <c r="IC21">
        <v>0.76851851900000001</v>
      </c>
      <c r="ID21">
        <v>0.5625</v>
      </c>
      <c r="IE21">
        <v>0.6</v>
      </c>
      <c r="IF21">
        <v>0.64367284000000002</v>
      </c>
      <c r="IG21" t="s">
        <v>681</v>
      </c>
      <c r="IH21" t="s">
        <v>266</v>
      </c>
      <c r="II21" t="s">
        <v>657</v>
      </c>
      <c r="IJ21">
        <v>2561.2040000000002</v>
      </c>
      <c r="IK21">
        <v>2694.89</v>
      </c>
      <c r="IL21">
        <v>2969.4769999999999</v>
      </c>
      <c r="IM21">
        <v>3242.3789999999999</v>
      </c>
      <c r="IN21">
        <v>2561.2040000000002</v>
      </c>
      <c r="IS21">
        <f t="shared" si="4"/>
        <v>0.4</v>
      </c>
      <c r="IT21">
        <f t="shared" si="8"/>
        <v>0.7142857142857143</v>
      </c>
      <c r="IU21">
        <f t="shared" si="12"/>
        <v>1</v>
      </c>
      <c r="IV21">
        <f t="shared" si="5"/>
        <v>0.70476190476190481</v>
      </c>
    </row>
    <row r="22" spans="1:256" customFormat="1" ht="14" customHeight="1" x14ac:dyDescent="0.2">
      <c r="A22">
        <v>21</v>
      </c>
      <c r="B22">
        <v>21</v>
      </c>
      <c r="C22" s="1">
        <v>44545.455555555556</v>
      </c>
      <c r="D22" s="1">
        <v>44546.598611111112</v>
      </c>
      <c r="E22">
        <v>0</v>
      </c>
      <c r="F22" t="s">
        <v>653</v>
      </c>
      <c r="G22">
        <v>100</v>
      </c>
      <c r="H22">
        <v>98713</v>
      </c>
      <c r="I22">
        <v>1</v>
      </c>
      <c r="J22" s="1">
        <v>44546.598611111112</v>
      </c>
      <c r="K22" t="s">
        <v>682</v>
      </c>
      <c r="L22" t="s">
        <v>242</v>
      </c>
      <c r="M22" t="s">
        <v>242</v>
      </c>
      <c r="N22" t="s">
        <v>683</v>
      </c>
      <c r="O22" t="s">
        <v>684</v>
      </c>
      <c r="P22">
        <v>32.106994630000003</v>
      </c>
      <c r="Q22">
        <v>-81.249900819999993</v>
      </c>
      <c r="R22" t="s">
        <v>245</v>
      </c>
      <c r="S22" t="s">
        <v>246</v>
      </c>
      <c r="T22" t="s">
        <v>685</v>
      </c>
      <c r="V22" t="s">
        <v>686</v>
      </c>
      <c r="W22">
        <v>53611109</v>
      </c>
      <c r="X22">
        <v>2759</v>
      </c>
      <c r="Y22" t="s">
        <v>418</v>
      </c>
      <c r="Z22" t="s">
        <v>687</v>
      </c>
      <c r="AA22">
        <v>2020</v>
      </c>
      <c r="AC22">
        <v>0</v>
      </c>
      <c r="AF22">
        <v>9</v>
      </c>
      <c r="AG22">
        <v>3</v>
      </c>
      <c r="AI22" t="s">
        <v>688</v>
      </c>
      <c r="AJ22" s="27">
        <v>1</v>
      </c>
      <c r="AK22">
        <v>3</v>
      </c>
      <c r="AL22" s="27">
        <v>0</v>
      </c>
      <c r="AM22" s="24">
        <v>0</v>
      </c>
      <c r="AN22" s="36">
        <f t="shared" si="0"/>
        <v>0</v>
      </c>
      <c r="AO22" s="27">
        <v>0</v>
      </c>
      <c r="AP22" s="24">
        <v>0</v>
      </c>
      <c r="AQ22" t="s">
        <v>689</v>
      </c>
      <c r="AR22">
        <v>3</v>
      </c>
      <c r="AU22" s="27">
        <v>1</v>
      </c>
      <c r="AV22">
        <v>8</v>
      </c>
      <c r="AW22" s="21">
        <f t="shared" si="1"/>
        <v>88.888888888888886</v>
      </c>
      <c r="AX22">
        <v>3</v>
      </c>
      <c r="BA22" s="27">
        <v>1</v>
      </c>
      <c r="BB22">
        <v>8</v>
      </c>
      <c r="BC22" s="21">
        <f t="shared" si="2"/>
        <v>88.888888888888886</v>
      </c>
      <c r="BD22">
        <v>3</v>
      </c>
      <c r="BG22" s="27">
        <v>1</v>
      </c>
      <c r="BH22">
        <v>9.2219999999999995</v>
      </c>
      <c r="BJ22">
        <v>3</v>
      </c>
      <c r="BM22" s="27">
        <v>1</v>
      </c>
      <c r="BN22">
        <v>3</v>
      </c>
      <c r="BQ22" s="27">
        <v>1</v>
      </c>
      <c r="BR22">
        <v>2</v>
      </c>
      <c r="BS22" s="97">
        <f t="shared" si="10"/>
        <v>22.222222222222221</v>
      </c>
      <c r="BU22">
        <v>3</v>
      </c>
      <c r="BX22" s="27">
        <v>1</v>
      </c>
      <c r="BY22">
        <v>2</v>
      </c>
      <c r="BZ22" s="21">
        <f>BY22/AF22*100</f>
        <v>22.222222222222221</v>
      </c>
      <c r="CA22">
        <v>2</v>
      </c>
      <c r="CB22">
        <v>3</v>
      </c>
      <c r="CE22" s="27">
        <v>0</v>
      </c>
      <c r="CG22" t="s">
        <v>242</v>
      </c>
      <c r="CH22" t="s">
        <v>242</v>
      </c>
      <c r="CJ22" s="27">
        <v>1</v>
      </c>
      <c r="CK22" t="s">
        <v>690</v>
      </c>
      <c r="CL22">
        <v>1</v>
      </c>
      <c r="CN22" t="s">
        <v>691</v>
      </c>
      <c r="CO22">
        <v>1</v>
      </c>
      <c r="CP22" s="27">
        <v>0.5</v>
      </c>
      <c r="CQ22" t="s">
        <v>242</v>
      </c>
      <c r="CR22">
        <v>100</v>
      </c>
      <c r="CS22" t="s">
        <v>242</v>
      </c>
      <c r="CT22" t="s">
        <v>692</v>
      </c>
      <c r="CV22" s="27">
        <v>1</v>
      </c>
      <c r="CW22" t="s">
        <v>693</v>
      </c>
      <c r="CX22">
        <v>1</v>
      </c>
      <c r="DA22" s="27">
        <v>1</v>
      </c>
      <c r="DB22">
        <v>195629</v>
      </c>
      <c r="DC22">
        <v>2</v>
      </c>
      <c r="DE22" s="27">
        <v>1</v>
      </c>
      <c r="DF22" s="36">
        <v>278295</v>
      </c>
      <c r="DG22">
        <v>2</v>
      </c>
      <c r="DH22" s="36">
        <v>405344</v>
      </c>
      <c r="DI22">
        <v>2</v>
      </c>
      <c r="DJ22" s="36" t="s">
        <v>242</v>
      </c>
      <c r="DK22" t="s">
        <v>242</v>
      </c>
      <c r="DM22" s="27">
        <v>1</v>
      </c>
      <c r="DN22" s="36">
        <v>3321576.91</v>
      </c>
      <c r="DO22">
        <v>2</v>
      </c>
      <c r="DQ22">
        <v>4</v>
      </c>
      <c r="DS22" t="s">
        <v>694</v>
      </c>
      <c r="DT22" s="27">
        <v>1</v>
      </c>
      <c r="DU22" t="s">
        <v>695</v>
      </c>
      <c r="DV22" s="27">
        <v>1</v>
      </c>
      <c r="DW22" t="s">
        <v>696</v>
      </c>
      <c r="DX22" s="27">
        <v>1</v>
      </c>
      <c r="DY22" s="2" t="s">
        <v>697</v>
      </c>
      <c r="DZ22" s="27">
        <v>1</v>
      </c>
      <c r="EA22" s="2" t="s">
        <v>698</v>
      </c>
      <c r="EB22" s="27">
        <v>1</v>
      </c>
      <c r="EC22" t="s">
        <v>699</v>
      </c>
      <c r="ED22" s="27">
        <v>1</v>
      </c>
      <c r="EE22" s="2" t="s">
        <v>700</v>
      </c>
      <c r="EF22" s="27">
        <v>1</v>
      </c>
      <c r="EG22" s="2" t="s">
        <v>700</v>
      </c>
      <c r="EH22" s="27">
        <v>1</v>
      </c>
      <c r="EI22" t="s">
        <v>701</v>
      </c>
      <c r="EJ22" s="27">
        <v>1</v>
      </c>
      <c r="EK22" t="s">
        <v>702</v>
      </c>
      <c r="EL22" s="27">
        <v>1</v>
      </c>
      <c r="EM22" t="s">
        <v>703</v>
      </c>
      <c r="EN22">
        <v>3</v>
      </c>
      <c r="EP22" s="2"/>
      <c r="EQ22">
        <f t="shared" si="3"/>
        <v>1</v>
      </c>
      <c r="ER22" s="99">
        <v>1</v>
      </c>
      <c r="ES22" s="27">
        <v>0</v>
      </c>
      <c r="ET22" t="s">
        <v>242</v>
      </c>
      <c r="EU22" t="s">
        <v>242</v>
      </c>
      <c r="EX22" t="s">
        <v>242</v>
      </c>
      <c r="EY22" t="s">
        <v>242</v>
      </c>
      <c r="FA22" s="27">
        <v>1</v>
      </c>
      <c r="FB22">
        <v>1684.5082440000001</v>
      </c>
      <c r="FC22">
        <v>445000000</v>
      </c>
      <c r="FD22" s="27">
        <v>0</v>
      </c>
      <c r="FE22" t="s">
        <v>242</v>
      </c>
      <c r="FG22" s="27">
        <v>0</v>
      </c>
      <c r="FH22" t="s">
        <v>242</v>
      </c>
      <c r="FJ22" s="27">
        <v>0</v>
      </c>
      <c r="FK22" t="s">
        <v>242</v>
      </c>
      <c r="FL22">
        <f t="shared" si="6"/>
        <v>1</v>
      </c>
      <c r="FM22" s="99">
        <v>1</v>
      </c>
      <c r="FN22">
        <f t="shared" si="7"/>
        <v>0</v>
      </c>
      <c r="FO22" s="100">
        <v>0</v>
      </c>
      <c r="FQ22">
        <v>1</v>
      </c>
      <c r="FT22" s="27">
        <v>0</v>
      </c>
      <c r="FU22" t="s">
        <v>242</v>
      </c>
      <c r="FV22" t="s">
        <v>242</v>
      </c>
      <c r="FW22" t="s">
        <v>242</v>
      </c>
      <c r="FY22" s="27">
        <v>1</v>
      </c>
      <c r="FZ22">
        <v>38</v>
      </c>
      <c r="GA22">
        <v>3</v>
      </c>
      <c r="GC22" s="27">
        <v>0</v>
      </c>
      <c r="GD22" t="s">
        <v>242</v>
      </c>
      <c r="GE22" t="s">
        <v>242</v>
      </c>
      <c r="GF22" s="36" t="s">
        <v>242</v>
      </c>
      <c r="GG22" t="s">
        <v>242</v>
      </c>
      <c r="GH22" t="s">
        <v>242</v>
      </c>
      <c r="GI22" t="s">
        <v>242</v>
      </c>
      <c r="GJ22" t="s">
        <v>242</v>
      </c>
      <c r="GK22" t="s">
        <v>242</v>
      </c>
      <c r="GM22">
        <v>1</v>
      </c>
      <c r="GP22" s="27">
        <v>0</v>
      </c>
      <c r="GQ22" t="s">
        <v>242</v>
      </c>
      <c r="GR22" t="s">
        <v>242</v>
      </c>
      <c r="GT22" t="s">
        <v>242</v>
      </c>
      <c r="GW22" s="27">
        <v>1</v>
      </c>
      <c r="GX22">
        <v>760</v>
      </c>
      <c r="GY22" t="s">
        <v>704</v>
      </c>
      <c r="HA22">
        <v>3</v>
      </c>
      <c r="HD22" s="27">
        <v>0</v>
      </c>
      <c r="HF22" s="27">
        <v>0</v>
      </c>
      <c r="HH22" t="s">
        <v>242</v>
      </c>
      <c r="HK22" s="27">
        <v>0</v>
      </c>
      <c r="HM22">
        <v>1</v>
      </c>
      <c r="HP22">
        <v>0.66666666699999999</v>
      </c>
      <c r="HQ22">
        <v>1</v>
      </c>
      <c r="HR22">
        <v>0.75</v>
      </c>
      <c r="HS22">
        <v>1</v>
      </c>
      <c r="HT22">
        <v>1</v>
      </c>
      <c r="HU22">
        <v>0</v>
      </c>
      <c r="HV22">
        <v>0.25</v>
      </c>
      <c r="HW22">
        <v>0.33333333300000001</v>
      </c>
      <c r="HX22">
        <v>0</v>
      </c>
      <c r="HY22">
        <v>1</v>
      </c>
      <c r="HZ22">
        <v>0</v>
      </c>
      <c r="IA22">
        <v>0</v>
      </c>
      <c r="IB22">
        <v>1</v>
      </c>
      <c r="IC22">
        <v>0.80555555599999995</v>
      </c>
      <c r="ID22">
        <v>0.5625</v>
      </c>
      <c r="IE22">
        <v>0.26666666700000002</v>
      </c>
      <c r="IF22">
        <v>0.54490740699999995</v>
      </c>
      <c r="IG22" t="s">
        <v>705</v>
      </c>
      <c r="IH22" t="s">
        <v>266</v>
      </c>
      <c r="II22" t="s">
        <v>685</v>
      </c>
      <c r="IJ22">
        <v>7070.1</v>
      </c>
      <c r="IK22">
        <v>6971.5</v>
      </c>
      <c r="IL22">
        <v>8408.2999999999993</v>
      </c>
      <c r="IM22">
        <v>9039.2999999999993</v>
      </c>
      <c r="IN22">
        <v>7070.1</v>
      </c>
      <c r="IS22">
        <f t="shared" si="4"/>
        <v>0.6</v>
      </c>
      <c r="IT22">
        <f t="shared" si="8"/>
        <v>0.7142857142857143</v>
      </c>
      <c r="IU22">
        <f t="shared" si="12"/>
        <v>0.5</v>
      </c>
      <c r="IV22">
        <f t="shared" si="5"/>
        <v>0.60476190476190472</v>
      </c>
    </row>
    <row r="23" spans="1:256" customFormat="1" ht="14" customHeight="1" x14ac:dyDescent="0.2">
      <c r="A23">
        <v>22</v>
      </c>
      <c r="B23">
        <v>22</v>
      </c>
      <c r="C23" s="1">
        <v>44534.663194444445</v>
      </c>
      <c r="D23" s="1">
        <v>44562.709722222222</v>
      </c>
      <c r="E23">
        <v>0</v>
      </c>
      <c r="F23" t="s">
        <v>706</v>
      </c>
      <c r="G23">
        <v>100</v>
      </c>
      <c r="H23">
        <v>2423188</v>
      </c>
      <c r="I23">
        <v>1</v>
      </c>
      <c r="J23" s="1">
        <v>44562.709722222222</v>
      </c>
      <c r="K23" t="s">
        <v>707</v>
      </c>
      <c r="L23" t="s">
        <v>242</v>
      </c>
      <c r="M23" t="s">
        <v>242</v>
      </c>
      <c r="N23" t="s">
        <v>708</v>
      </c>
      <c r="O23" t="s">
        <v>709</v>
      </c>
      <c r="P23">
        <v>40.764099119999997</v>
      </c>
      <c r="Q23">
        <v>-74.165397639999995</v>
      </c>
      <c r="R23" t="s">
        <v>245</v>
      </c>
      <c r="S23" t="s">
        <v>246</v>
      </c>
      <c r="T23" t="s">
        <v>710</v>
      </c>
      <c r="V23" t="s">
        <v>711</v>
      </c>
      <c r="W23" t="s">
        <v>712</v>
      </c>
      <c r="X23">
        <v>5113</v>
      </c>
      <c r="Y23" t="s">
        <v>418</v>
      </c>
      <c r="Z23" t="s">
        <v>713</v>
      </c>
      <c r="AA23">
        <v>2021</v>
      </c>
      <c r="AC23">
        <v>1</v>
      </c>
      <c r="AD23">
        <v>9</v>
      </c>
      <c r="AF23">
        <v>11</v>
      </c>
      <c r="AG23">
        <v>3</v>
      </c>
      <c r="AI23" t="s">
        <v>714</v>
      </c>
      <c r="AJ23" s="27">
        <v>1</v>
      </c>
      <c r="AK23">
        <v>6</v>
      </c>
      <c r="AL23" s="27">
        <v>1</v>
      </c>
      <c r="AM23">
        <v>2</v>
      </c>
      <c r="AN23" s="36">
        <f t="shared" si="0"/>
        <v>18.181818181818183</v>
      </c>
      <c r="AO23" s="27">
        <v>0</v>
      </c>
      <c r="AP23" s="24">
        <v>0</v>
      </c>
      <c r="AR23" t="s">
        <v>242</v>
      </c>
      <c r="AU23" s="27">
        <v>1</v>
      </c>
      <c r="AV23">
        <v>10</v>
      </c>
      <c r="AW23" s="21">
        <f t="shared" si="1"/>
        <v>90.909090909090907</v>
      </c>
      <c r="AX23">
        <v>2</v>
      </c>
      <c r="AZ23" t="s">
        <v>715</v>
      </c>
      <c r="BA23" s="27">
        <v>1</v>
      </c>
      <c r="BB23">
        <v>10</v>
      </c>
      <c r="BC23" s="21">
        <f t="shared" si="2"/>
        <v>90.909090909090907</v>
      </c>
      <c r="BD23">
        <v>2</v>
      </c>
      <c r="BF23" t="s">
        <v>715</v>
      </c>
      <c r="BG23" s="27">
        <v>1</v>
      </c>
      <c r="BH23">
        <v>5.5</v>
      </c>
      <c r="BJ23">
        <v>3</v>
      </c>
      <c r="BL23" t="s">
        <v>714</v>
      </c>
      <c r="BM23" s="27">
        <v>1</v>
      </c>
      <c r="BN23">
        <v>2</v>
      </c>
      <c r="BP23" t="s">
        <v>715</v>
      </c>
      <c r="BQ23" s="27">
        <v>1</v>
      </c>
      <c r="BR23">
        <v>3</v>
      </c>
      <c r="BS23" s="97">
        <f t="shared" si="10"/>
        <v>27.27272727272727</v>
      </c>
      <c r="BU23">
        <v>2</v>
      </c>
      <c r="BW23" t="s">
        <v>715</v>
      </c>
      <c r="BX23" s="27">
        <v>0.5</v>
      </c>
      <c r="BY23">
        <v>5</v>
      </c>
      <c r="BZ23" s="21">
        <f>BY23/AF23*100</f>
        <v>45.454545454545453</v>
      </c>
      <c r="CA23">
        <v>2</v>
      </c>
      <c r="CB23">
        <v>3</v>
      </c>
      <c r="CD23" t="s">
        <v>714</v>
      </c>
      <c r="CE23" s="27">
        <v>0</v>
      </c>
      <c r="CG23" t="s">
        <v>242</v>
      </c>
      <c r="CH23" t="s">
        <v>242</v>
      </c>
      <c r="CJ23" s="27">
        <v>1</v>
      </c>
      <c r="CK23" t="s">
        <v>716</v>
      </c>
      <c r="CL23">
        <v>1</v>
      </c>
      <c r="CN23" t="s">
        <v>717</v>
      </c>
      <c r="CO23">
        <v>1</v>
      </c>
      <c r="CP23" s="27">
        <v>0</v>
      </c>
      <c r="CQ23" t="s">
        <v>242</v>
      </c>
      <c r="CR23" t="s">
        <v>242</v>
      </c>
      <c r="CS23" t="s">
        <v>242</v>
      </c>
      <c r="CV23" s="27">
        <v>1</v>
      </c>
      <c r="CW23" s="2" t="s">
        <v>718</v>
      </c>
      <c r="CX23">
        <v>2</v>
      </c>
      <c r="CZ23" t="s">
        <v>719</v>
      </c>
      <c r="DA23" s="27">
        <v>1</v>
      </c>
      <c r="DB23">
        <v>529192</v>
      </c>
      <c r="DC23">
        <v>2</v>
      </c>
      <c r="DE23" s="27">
        <v>1</v>
      </c>
      <c r="DF23" s="36" t="s">
        <v>242</v>
      </c>
      <c r="DG23" t="s">
        <v>242</v>
      </c>
      <c r="DH23" s="43" t="s">
        <v>242</v>
      </c>
      <c r="DI23" t="s">
        <v>242</v>
      </c>
      <c r="DJ23" s="36">
        <v>1432082</v>
      </c>
      <c r="DK23">
        <v>2</v>
      </c>
      <c r="DM23" s="27">
        <v>1</v>
      </c>
      <c r="DN23" s="36">
        <v>9825906</v>
      </c>
      <c r="DO23">
        <v>2</v>
      </c>
      <c r="DQ23">
        <v>1</v>
      </c>
      <c r="DS23" t="s">
        <v>717</v>
      </c>
      <c r="DT23" s="27">
        <v>0</v>
      </c>
      <c r="DV23" s="27">
        <v>0</v>
      </c>
      <c r="DX23" s="27">
        <v>1</v>
      </c>
      <c r="DY23" s="2" t="s">
        <v>720</v>
      </c>
      <c r="DZ23" s="27">
        <v>0</v>
      </c>
      <c r="EB23" s="27">
        <v>0</v>
      </c>
      <c r="ED23" s="27">
        <v>0.5</v>
      </c>
      <c r="EF23" s="27">
        <v>0</v>
      </c>
      <c r="EH23" s="27">
        <v>0</v>
      </c>
      <c r="EJ23" s="27">
        <v>1</v>
      </c>
      <c r="EK23" t="s">
        <v>721</v>
      </c>
      <c r="EL23" s="27">
        <v>1</v>
      </c>
      <c r="EM23" t="s">
        <v>722</v>
      </c>
      <c r="EN23">
        <v>1</v>
      </c>
      <c r="EP23" s="2" t="s">
        <v>723</v>
      </c>
      <c r="EQ23">
        <f t="shared" si="3"/>
        <v>0.35</v>
      </c>
      <c r="ER23" s="99">
        <v>0.5</v>
      </c>
      <c r="ES23" s="27">
        <v>0</v>
      </c>
      <c r="ET23" t="s">
        <v>242</v>
      </c>
      <c r="EU23" t="s">
        <v>242</v>
      </c>
      <c r="EX23" t="s">
        <v>242</v>
      </c>
      <c r="EY23" t="s">
        <v>242</v>
      </c>
      <c r="FA23" s="27">
        <v>1</v>
      </c>
      <c r="FB23">
        <v>6738.09</v>
      </c>
      <c r="FC23" t="s">
        <v>724</v>
      </c>
      <c r="FD23" s="27">
        <v>1</v>
      </c>
      <c r="FE23">
        <v>13</v>
      </c>
      <c r="FG23" s="27">
        <v>1</v>
      </c>
      <c r="FH23">
        <v>1298.9000000000001</v>
      </c>
      <c r="FI23" t="s">
        <v>725</v>
      </c>
      <c r="FJ23" s="27">
        <v>1</v>
      </c>
      <c r="FK23">
        <v>5</v>
      </c>
      <c r="FL23">
        <f t="shared" si="6"/>
        <v>2</v>
      </c>
      <c r="FM23" s="99">
        <v>1</v>
      </c>
      <c r="FN23">
        <f t="shared" si="7"/>
        <v>2</v>
      </c>
      <c r="FO23" s="99">
        <v>1</v>
      </c>
      <c r="FQ23">
        <v>1</v>
      </c>
      <c r="FS23" t="s">
        <v>723</v>
      </c>
      <c r="FT23" s="27">
        <v>1</v>
      </c>
      <c r="FU23">
        <v>15</v>
      </c>
      <c r="FV23">
        <v>57</v>
      </c>
      <c r="FW23">
        <v>28</v>
      </c>
      <c r="FY23" s="27">
        <v>1</v>
      </c>
      <c r="FZ23">
        <v>21</v>
      </c>
      <c r="GA23">
        <v>3</v>
      </c>
      <c r="GC23" s="27">
        <v>0</v>
      </c>
      <c r="GD23" t="s">
        <v>242</v>
      </c>
      <c r="GE23" t="s">
        <v>242</v>
      </c>
      <c r="GF23" s="36" t="s">
        <v>242</v>
      </c>
      <c r="GG23" t="s">
        <v>242</v>
      </c>
      <c r="GH23" t="s">
        <v>242</v>
      </c>
      <c r="GI23" t="s">
        <v>242</v>
      </c>
      <c r="GJ23" t="s">
        <v>242</v>
      </c>
      <c r="GK23" t="s">
        <v>242</v>
      </c>
      <c r="GM23">
        <v>1</v>
      </c>
      <c r="GO23" t="s">
        <v>723</v>
      </c>
      <c r="GP23" s="27">
        <v>0</v>
      </c>
      <c r="GQ23" t="s">
        <v>242</v>
      </c>
      <c r="GR23" t="s">
        <v>242</v>
      </c>
      <c r="GT23" t="s">
        <v>242</v>
      </c>
      <c r="GW23" s="27">
        <v>1</v>
      </c>
      <c r="GX23">
        <v>256</v>
      </c>
      <c r="GY23" t="s">
        <v>726</v>
      </c>
      <c r="HA23">
        <v>3</v>
      </c>
      <c r="HC23" t="s">
        <v>714</v>
      </c>
      <c r="HD23" s="27">
        <v>0</v>
      </c>
      <c r="HF23" s="27">
        <v>0</v>
      </c>
      <c r="HH23" t="s">
        <v>242</v>
      </c>
      <c r="HK23" s="27">
        <v>0</v>
      </c>
      <c r="HM23">
        <v>1</v>
      </c>
      <c r="HO23" t="s">
        <v>723</v>
      </c>
      <c r="HP23">
        <v>0.72222222199999997</v>
      </c>
      <c r="HQ23">
        <v>1</v>
      </c>
      <c r="HR23">
        <v>0.5</v>
      </c>
      <c r="HS23">
        <v>1</v>
      </c>
      <c r="HT23">
        <v>0.35</v>
      </c>
      <c r="HU23">
        <v>0</v>
      </c>
      <c r="HV23">
        <v>1</v>
      </c>
      <c r="HW23">
        <v>0.66666666699999999</v>
      </c>
      <c r="HX23">
        <v>0</v>
      </c>
      <c r="HY23">
        <v>1</v>
      </c>
      <c r="HZ23">
        <v>0</v>
      </c>
      <c r="IA23">
        <v>0</v>
      </c>
      <c r="IB23">
        <v>1</v>
      </c>
      <c r="IC23">
        <v>0.74074074099999998</v>
      </c>
      <c r="ID23">
        <v>0.58750000000000002</v>
      </c>
      <c r="IE23">
        <v>0.33333333300000001</v>
      </c>
      <c r="IF23">
        <v>0.55385802500000003</v>
      </c>
      <c r="IG23" t="s">
        <v>710</v>
      </c>
      <c r="IH23" t="s">
        <v>266</v>
      </c>
      <c r="II23" t="s">
        <v>710</v>
      </c>
      <c r="IJ23">
        <v>9458.2000000000007</v>
      </c>
      <c r="IK23">
        <v>12467.5</v>
      </c>
      <c r="IL23">
        <v>12861</v>
      </c>
      <c r="IM23">
        <v>14544</v>
      </c>
      <c r="IN23">
        <v>9458.2000000000007</v>
      </c>
      <c r="IS23">
        <f t="shared" si="4"/>
        <v>0.7</v>
      </c>
      <c r="IT23">
        <f t="shared" si="8"/>
        <v>0.7857142857142857</v>
      </c>
      <c r="IU23">
        <f t="shared" si="12"/>
        <v>0.75</v>
      </c>
      <c r="IV23">
        <f t="shared" si="5"/>
        <v>0.74523809523809526</v>
      </c>
    </row>
    <row r="24" spans="1:256" ht="14" customHeight="1" x14ac:dyDescent="0.2">
      <c r="A24" s="10">
        <v>23</v>
      </c>
      <c r="B24">
        <v>23</v>
      </c>
      <c r="C24" s="1">
        <v>44546.602777777778</v>
      </c>
      <c r="D24" s="1">
        <v>44564.523611111108</v>
      </c>
      <c r="E24">
        <v>0</v>
      </c>
      <c r="F24" t="s">
        <v>653</v>
      </c>
      <c r="G24">
        <v>100</v>
      </c>
      <c r="H24">
        <v>1548353</v>
      </c>
      <c r="I24">
        <v>1</v>
      </c>
      <c r="J24" s="1">
        <v>44564.523611111108</v>
      </c>
      <c r="K24" t="s">
        <v>727</v>
      </c>
      <c r="L24" t="s">
        <v>242</v>
      </c>
      <c r="M24" t="s">
        <v>242</v>
      </c>
      <c r="N24" t="s">
        <v>728</v>
      </c>
      <c r="O24" t="s">
        <v>729</v>
      </c>
      <c r="P24">
        <v>32.153900149999998</v>
      </c>
      <c r="Q24">
        <v>-81.153396610000001</v>
      </c>
      <c r="R24" t="s">
        <v>245</v>
      </c>
      <c r="S24" t="s">
        <v>246</v>
      </c>
      <c r="T24" s="10" t="s">
        <v>730</v>
      </c>
      <c r="V24" t="s">
        <v>731</v>
      </c>
      <c r="W24">
        <v>53332102</v>
      </c>
      <c r="X24">
        <v>5531</v>
      </c>
      <c r="Y24" s="10" t="s">
        <v>271</v>
      </c>
      <c r="Z24" s="10" t="s">
        <v>272</v>
      </c>
      <c r="AA24" s="10">
        <v>2021</v>
      </c>
      <c r="AC24" s="10">
        <v>0</v>
      </c>
      <c r="AF24" s="10">
        <v>10</v>
      </c>
      <c r="AG24">
        <v>3</v>
      </c>
      <c r="AI24" t="s">
        <v>732</v>
      </c>
      <c r="AJ24" s="22">
        <v>1</v>
      </c>
      <c r="AK24" s="10">
        <v>4</v>
      </c>
      <c r="AL24" s="22">
        <v>0</v>
      </c>
      <c r="AM24" s="19">
        <v>0</v>
      </c>
      <c r="AN24" s="36">
        <f t="shared" si="0"/>
        <v>0</v>
      </c>
      <c r="AO24" s="22">
        <v>0</v>
      </c>
      <c r="AP24" s="19">
        <v>0</v>
      </c>
      <c r="AR24">
        <v>3</v>
      </c>
      <c r="AU24" s="22">
        <v>1</v>
      </c>
      <c r="AV24" s="10">
        <v>9</v>
      </c>
      <c r="AW24" s="21">
        <f t="shared" si="1"/>
        <v>90</v>
      </c>
      <c r="AX24">
        <v>3</v>
      </c>
      <c r="BA24" s="22">
        <v>1</v>
      </c>
      <c r="BB24" s="10">
        <v>9</v>
      </c>
      <c r="BC24" s="21">
        <f t="shared" si="2"/>
        <v>90</v>
      </c>
      <c r="BD24">
        <v>3</v>
      </c>
      <c r="BG24" s="22">
        <v>1</v>
      </c>
      <c r="BJ24">
        <v>3</v>
      </c>
      <c r="BM24" s="22">
        <v>1</v>
      </c>
      <c r="BN24">
        <v>3</v>
      </c>
      <c r="BQ24" s="22">
        <v>1</v>
      </c>
      <c r="BR24" s="10">
        <v>3</v>
      </c>
      <c r="BS24" s="97">
        <f t="shared" si="10"/>
        <v>30</v>
      </c>
      <c r="BU24" s="10">
        <v>1</v>
      </c>
      <c r="BW24" s="10" t="s">
        <v>733</v>
      </c>
      <c r="BX24" s="22">
        <v>1</v>
      </c>
      <c r="BY24" s="10">
        <v>3</v>
      </c>
      <c r="BZ24" s="21">
        <f>BY24/AF24*100</f>
        <v>30</v>
      </c>
      <c r="CA24" s="10">
        <v>2</v>
      </c>
      <c r="CB24" s="10">
        <v>1</v>
      </c>
      <c r="CE24" s="22">
        <v>0</v>
      </c>
      <c r="CG24" s="10" t="s">
        <v>242</v>
      </c>
      <c r="CH24" s="10" t="s">
        <v>242</v>
      </c>
      <c r="CJ24" s="22">
        <v>0</v>
      </c>
      <c r="CL24" s="10" t="s">
        <v>242</v>
      </c>
      <c r="CO24" s="10">
        <v>0</v>
      </c>
      <c r="CP24" s="22">
        <v>0</v>
      </c>
      <c r="CQ24" s="10" t="s">
        <v>242</v>
      </c>
      <c r="CR24" s="10" t="s">
        <v>242</v>
      </c>
      <c r="CS24" s="10" t="s">
        <v>242</v>
      </c>
      <c r="CV24" s="22">
        <v>0</v>
      </c>
      <c r="CX24" s="10" t="s">
        <v>242</v>
      </c>
      <c r="DA24" s="22">
        <v>1</v>
      </c>
      <c r="DB24" s="10">
        <v>31365</v>
      </c>
      <c r="DC24" s="10">
        <v>2</v>
      </c>
      <c r="DE24" s="22">
        <v>1</v>
      </c>
      <c r="DF24" s="50" t="s">
        <v>242</v>
      </c>
      <c r="DG24" s="10" t="s">
        <v>242</v>
      </c>
      <c r="DH24" s="43" t="s">
        <v>242</v>
      </c>
      <c r="DI24" s="10" t="s">
        <v>242</v>
      </c>
      <c r="DJ24" s="50">
        <v>189672</v>
      </c>
      <c r="DK24" s="10">
        <v>2</v>
      </c>
      <c r="DM24" s="22">
        <v>0</v>
      </c>
      <c r="DN24" s="50" t="s">
        <v>242</v>
      </c>
      <c r="DO24" s="10" t="s">
        <v>242</v>
      </c>
      <c r="DQ24" s="10">
        <v>1</v>
      </c>
      <c r="DT24" s="27">
        <v>1</v>
      </c>
      <c r="DU24" s="2" t="s">
        <v>734</v>
      </c>
      <c r="DV24" s="27">
        <v>1</v>
      </c>
      <c r="DW24" s="2" t="s">
        <v>735</v>
      </c>
      <c r="DX24" s="27">
        <v>0</v>
      </c>
      <c r="DZ24" s="27">
        <v>1</v>
      </c>
      <c r="EA24" s="2" t="s">
        <v>736</v>
      </c>
      <c r="EB24" s="27">
        <v>0</v>
      </c>
      <c r="ED24" s="27">
        <v>0</v>
      </c>
      <c r="EF24" s="27">
        <v>0</v>
      </c>
      <c r="EH24" s="27">
        <v>0</v>
      </c>
      <c r="EJ24" s="27">
        <v>1</v>
      </c>
      <c r="EK24" t="s">
        <v>737</v>
      </c>
      <c r="EL24" s="27">
        <v>1</v>
      </c>
      <c r="EM24" t="s">
        <v>738</v>
      </c>
      <c r="EN24">
        <v>1</v>
      </c>
      <c r="EQ24">
        <f t="shared" si="3"/>
        <v>0.5</v>
      </c>
      <c r="ER24" s="99">
        <v>0.5</v>
      </c>
      <c r="ES24" s="22">
        <v>0</v>
      </c>
      <c r="ET24" s="10" t="s">
        <v>242</v>
      </c>
      <c r="EU24" s="10" t="s">
        <v>242</v>
      </c>
      <c r="EX24" s="10" t="s">
        <v>242</v>
      </c>
      <c r="EY24" s="10" t="s">
        <v>242</v>
      </c>
      <c r="FA24" s="22">
        <v>0</v>
      </c>
      <c r="FB24" s="10" t="s">
        <v>242</v>
      </c>
      <c r="FD24" s="22">
        <v>0</v>
      </c>
      <c r="FE24" s="10" t="s">
        <v>242</v>
      </c>
      <c r="FG24" s="22">
        <v>0</v>
      </c>
      <c r="FH24" s="10" t="s">
        <v>242</v>
      </c>
      <c r="FJ24" s="22">
        <v>0</v>
      </c>
      <c r="FK24" s="10" t="s">
        <v>242</v>
      </c>
      <c r="FL24">
        <f t="shared" si="6"/>
        <v>0</v>
      </c>
      <c r="FM24" s="100">
        <v>0</v>
      </c>
      <c r="FN24">
        <f t="shared" si="7"/>
        <v>0</v>
      </c>
      <c r="FO24" s="100">
        <v>0</v>
      </c>
      <c r="FQ24" s="10" t="s">
        <v>242</v>
      </c>
      <c r="FT24" s="22">
        <v>0</v>
      </c>
      <c r="FU24" s="10" t="s">
        <v>242</v>
      </c>
      <c r="FV24" s="10" t="s">
        <v>242</v>
      </c>
      <c r="FW24" s="10" t="s">
        <v>242</v>
      </c>
      <c r="FY24" s="22">
        <v>1</v>
      </c>
      <c r="FZ24" s="10">
        <v>23</v>
      </c>
      <c r="GA24" s="10">
        <v>2</v>
      </c>
      <c r="GC24" s="22">
        <v>1</v>
      </c>
      <c r="GD24" s="10">
        <v>15.8</v>
      </c>
      <c r="GE24" s="10">
        <v>28.3</v>
      </c>
      <c r="GF24" s="50">
        <v>50.1</v>
      </c>
      <c r="GG24" s="10">
        <v>2.0299999999999998</v>
      </c>
      <c r="GH24" s="10" t="s">
        <v>242</v>
      </c>
      <c r="GI24" s="10" t="s">
        <v>242</v>
      </c>
      <c r="GJ24" s="10" t="s">
        <v>242</v>
      </c>
      <c r="GK24" s="10">
        <v>2</v>
      </c>
      <c r="GM24" s="10">
        <v>1</v>
      </c>
      <c r="GP24" s="22">
        <v>0</v>
      </c>
      <c r="GQ24" s="10" t="s">
        <v>242</v>
      </c>
      <c r="GR24" s="10" t="s">
        <v>242</v>
      </c>
      <c r="GT24" s="10" t="s">
        <v>242</v>
      </c>
      <c r="GW24" s="22">
        <v>1</v>
      </c>
      <c r="GX24" s="10">
        <v>431</v>
      </c>
      <c r="GY24" s="10" t="s">
        <v>739</v>
      </c>
      <c r="HA24" s="10">
        <v>3</v>
      </c>
      <c r="HD24" s="22">
        <v>0</v>
      </c>
      <c r="HF24" s="22">
        <v>0</v>
      </c>
      <c r="HH24" s="10" t="s">
        <v>242</v>
      </c>
      <c r="HK24" s="22">
        <v>1</v>
      </c>
      <c r="HL24" s="11" t="s">
        <v>740</v>
      </c>
      <c r="HM24" s="10">
        <v>1</v>
      </c>
      <c r="HP24" s="10">
        <v>0.66666666699999999</v>
      </c>
      <c r="HQ24" s="10">
        <v>0</v>
      </c>
      <c r="HR24" s="10">
        <v>0</v>
      </c>
      <c r="HS24" s="10">
        <v>0.66666666699999999</v>
      </c>
      <c r="HT24" s="10">
        <v>0.5</v>
      </c>
      <c r="HU24" s="10">
        <v>0</v>
      </c>
      <c r="HV24" s="10">
        <v>0</v>
      </c>
      <c r="HW24" s="10">
        <v>0.66666666699999999</v>
      </c>
      <c r="HX24" s="10">
        <v>0</v>
      </c>
      <c r="HY24" s="10">
        <v>1</v>
      </c>
      <c r="HZ24" s="10">
        <v>0</v>
      </c>
      <c r="IA24" s="10">
        <v>1</v>
      </c>
      <c r="IB24" s="10">
        <v>1</v>
      </c>
      <c r="IC24" s="10">
        <v>0.222222222</v>
      </c>
      <c r="ID24" s="10">
        <v>0.29166666699999999</v>
      </c>
      <c r="IE24" s="10">
        <v>0.53333333299999997</v>
      </c>
      <c r="IF24" s="10">
        <v>0.34907407400000001</v>
      </c>
      <c r="IG24" s="10" t="s">
        <v>741</v>
      </c>
      <c r="IH24" s="10" t="s">
        <v>266</v>
      </c>
      <c r="II24" s="10" t="s">
        <v>730</v>
      </c>
      <c r="IJ24" s="10">
        <v>11863.743</v>
      </c>
      <c r="IK24" s="10">
        <v>12631.967000000001</v>
      </c>
      <c r="IL24" s="10">
        <v>14629.584999999999</v>
      </c>
      <c r="IM24" s="10">
        <v>16252.23</v>
      </c>
      <c r="IN24" s="10">
        <v>11863.743</v>
      </c>
      <c r="IS24">
        <f t="shared" si="4"/>
        <v>0.4</v>
      </c>
      <c r="IT24">
        <f t="shared" si="8"/>
        <v>0.35714285714285715</v>
      </c>
      <c r="IU24">
        <f t="shared" si="12"/>
        <v>0.75</v>
      </c>
      <c r="IV24">
        <f t="shared" si="5"/>
        <v>0.50238095238095237</v>
      </c>
    </row>
    <row r="25" spans="1:256" customFormat="1" ht="14" customHeight="1" x14ac:dyDescent="0.2">
      <c r="A25">
        <v>24</v>
      </c>
      <c r="B25">
        <v>24</v>
      </c>
      <c r="C25" s="1">
        <v>44564.523611111108</v>
      </c>
      <c r="D25" s="1">
        <v>44564.616666666669</v>
      </c>
      <c r="E25">
        <v>0</v>
      </c>
      <c r="F25" t="s">
        <v>653</v>
      </c>
      <c r="G25">
        <v>100</v>
      </c>
      <c r="H25">
        <v>8043</v>
      </c>
      <c r="I25">
        <v>1</v>
      </c>
      <c r="J25" s="1">
        <v>44564.616666666669</v>
      </c>
      <c r="K25" t="s">
        <v>742</v>
      </c>
      <c r="L25" t="s">
        <v>242</v>
      </c>
      <c r="M25" t="s">
        <v>242</v>
      </c>
      <c r="N25" t="s">
        <v>743</v>
      </c>
      <c r="O25" t="s">
        <v>744</v>
      </c>
      <c r="P25">
        <v>32.153900149999998</v>
      </c>
      <c r="Q25">
        <v>-81.153396610000001</v>
      </c>
      <c r="R25" t="s">
        <v>245</v>
      </c>
      <c r="S25" t="s">
        <v>246</v>
      </c>
      <c r="T25" t="s">
        <v>745</v>
      </c>
      <c r="V25" t="s">
        <v>746</v>
      </c>
      <c r="W25">
        <v>58498106</v>
      </c>
      <c r="X25">
        <v>3089</v>
      </c>
      <c r="Y25" t="s">
        <v>418</v>
      </c>
      <c r="Z25" t="s">
        <v>687</v>
      </c>
      <c r="AA25">
        <v>2020</v>
      </c>
      <c r="AC25">
        <v>0</v>
      </c>
      <c r="AF25">
        <v>11</v>
      </c>
      <c r="AG25">
        <v>3</v>
      </c>
      <c r="AI25" t="s">
        <v>747</v>
      </c>
      <c r="AJ25" s="27">
        <v>1</v>
      </c>
      <c r="AK25">
        <v>11</v>
      </c>
      <c r="AL25" s="27">
        <v>0</v>
      </c>
      <c r="AM25" s="24">
        <v>0</v>
      </c>
      <c r="AN25" s="36">
        <f t="shared" si="0"/>
        <v>0</v>
      </c>
      <c r="AO25" s="27">
        <v>0</v>
      </c>
      <c r="AP25" s="24">
        <v>0</v>
      </c>
      <c r="AQ25" t="s">
        <v>748</v>
      </c>
      <c r="AR25">
        <v>3</v>
      </c>
      <c r="AU25" s="27">
        <v>1</v>
      </c>
      <c r="AV25">
        <v>9</v>
      </c>
      <c r="AW25" s="21">
        <f t="shared" si="1"/>
        <v>81.818181818181827</v>
      </c>
      <c r="AX25">
        <v>3</v>
      </c>
      <c r="BA25" s="27">
        <v>1</v>
      </c>
      <c r="BB25">
        <v>9</v>
      </c>
      <c r="BC25" s="21">
        <f t="shared" si="2"/>
        <v>81.818181818181827</v>
      </c>
      <c r="BD25">
        <v>3</v>
      </c>
      <c r="BG25" s="27">
        <v>1</v>
      </c>
      <c r="BH25">
        <v>6</v>
      </c>
      <c r="BJ25">
        <v>3</v>
      </c>
      <c r="BM25" s="27">
        <v>1</v>
      </c>
      <c r="BN25">
        <v>3</v>
      </c>
      <c r="BQ25" s="27">
        <v>1</v>
      </c>
      <c r="BR25">
        <v>4</v>
      </c>
      <c r="BS25" s="97">
        <f t="shared" si="10"/>
        <v>36.363636363636367</v>
      </c>
      <c r="BU25">
        <v>3</v>
      </c>
      <c r="BX25" s="27">
        <v>1</v>
      </c>
      <c r="BY25">
        <v>4</v>
      </c>
      <c r="BZ25" s="21">
        <f>BY25/AF25*100</f>
        <v>36.363636363636367</v>
      </c>
      <c r="CA25">
        <v>1</v>
      </c>
      <c r="CB25">
        <v>3</v>
      </c>
      <c r="CE25" s="27">
        <v>0</v>
      </c>
      <c r="CG25" t="s">
        <v>242</v>
      </c>
      <c r="CH25" t="s">
        <v>242</v>
      </c>
      <c r="CJ25" s="27">
        <v>0</v>
      </c>
      <c r="CL25" t="s">
        <v>242</v>
      </c>
      <c r="CO25">
        <v>0</v>
      </c>
      <c r="CP25" s="27">
        <v>0</v>
      </c>
      <c r="CQ25" t="s">
        <v>242</v>
      </c>
      <c r="CR25" t="s">
        <v>242</v>
      </c>
      <c r="CS25" t="s">
        <v>242</v>
      </c>
      <c r="CV25" s="27">
        <v>1</v>
      </c>
      <c r="CW25" t="s">
        <v>749</v>
      </c>
      <c r="CX25">
        <v>1</v>
      </c>
      <c r="CZ25" t="s">
        <v>750</v>
      </c>
      <c r="DA25" s="27">
        <v>1</v>
      </c>
      <c r="DB25">
        <v>434670</v>
      </c>
      <c r="DC25">
        <v>2</v>
      </c>
      <c r="DE25" s="27">
        <v>1</v>
      </c>
      <c r="DF25" s="36">
        <v>808272</v>
      </c>
      <c r="DG25">
        <v>2</v>
      </c>
      <c r="DH25" s="43" t="s">
        <v>242</v>
      </c>
      <c r="DI25" t="s">
        <v>242</v>
      </c>
      <c r="DJ25" s="36" t="s">
        <v>242</v>
      </c>
      <c r="DK25" t="s">
        <v>242</v>
      </c>
      <c r="DM25" s="27">
        <v>1</v>
      </c>
      <c r="DN25" s="36">
        <v>8636045</v>
      </c>
      <c r="DO25">
        <v>2</v>
      </c>
      <c r="DQ25">
        <v>1</v>
      </c>
      <c r="DS25" t="s">
        <v>750</v>
      </c>
      <c r="DT25" s="27">
        <v>1</v>
      </c>
      <c r="DU25" t="s">
        <v>751</v>
      </c>
      <c r="DV25" s="27">
        <v>0</v>
      </c>
      <c r="DX25" s="27">
        <v>0</v>
      </c>
      <c r="DZ25" s="27">
        <v>1</v>
      </c>
      <c r="EA25" t="s">
        <v>752</v>
      </c>
      <c r="EB25" s="27">
        <v>1</v>
      </c>
      <c r="EC25" t="s">
        <v>753</v>
      </c>
      <c r="ED25" s="27">
        <v>0</v>
      </c>
      <c r="EF25" s="27">
        <v>0</v>
      </c>
      <c r="EH25" s="27">
        <v>0</v>
      </c>
      <c r="EJ25" s="27">
        <v>1</v>
      </c>
      <c r="EK25" t="s">
        <v>754</v>
      </c>
      <c r="EL25" s="27">
        <v>1</v>
      </c>
      <c r="EM25" t="s">
        <v>755</v>
      </c>
      <c r="EN25">
        <v>1</v>
      </c>
      <c r="EP25" s="2"/>
      <c r="EQ25">
        <f t="shared" si="3"/>
        <v>0.5</v>
      </c>
      <c r="ER25" s="99">
        <v>0.5</v>
      </c>
      <c r="ES25" s="27">
        <v>0</v>
      </c>
      <c r="ET25" t="s">
        <v>242</v>
      </c>
      <c r="EU25" t="s">
        <v>242</v>
      </c>
      <c r="EX25" t="s">
        <v>242</v>
      </c>
      <c r="EY25" t="s">
        <v>242</v>
      </c>
      <c r="FA25" s="27">
        <v>0</v>
      </c>
      <c r="FB25" t="s">
        <v>242</v>
      </c>
      <c r="FD25" s="27">
        <v>0</v>
      </c>
      <c r="FE25" t="s">
        <v>242</v>
      </c>
      <c r="FG25" s="27">
        <v>1</v>
      </c>
      <c r="FH25">
        <v>9450.2029999999995</v>
      </c>
      <c r="FI25" t="s">
        <v>756</v>
      </c>
      <c r="FJ25" s="27">
        <v>0</v>
      </c>
      <c r="FK25" t="s">
        <v>242</v>
      </c>
      <c r="FL25">
        <f t="shared" si="6"/>
        <v>1</v>
      </c>
      <c r="FM25" s="99">
        <v>1</v>
      </c>
      <c r="FN25">
        <f t="shared" si="7"/>
        <v>0</v>
      </c>
      <c r="FO25" s="100">
        <v>0</v>
      </c>
      <c r="FQ25">
        <v>1</v>
      </c>
      <c r="FT25" s="27">
        <v>1</v>
      </c>
      <c r="FU25">
        <v>20</v>
      </c>
      <c r="FV25">
        <v>55</v>
      </c>
      <c r="FW25">
        <v>25</v>
      </c>
      <c r="FY25" s="27">
        <v>1</v>
      </c>
      <c r="FZ25">
        <v>17</v>
      </c>
      <c r="GA25">
        <v>3</v>
      </c>
      <c r="GC25" s="27">
        <v>0</v>
      </c>
      <c r="GD25" t="s">
        <v>242</v>
      </c>
      <c r="GE25" t="s">
        <v>242</v>
      </c>
      <c r="GF25" s="36" t="s">
        <v>242</v>
      </c>
      <c r="GG25" t="s">
        <v>242</v>
      </c>
      <c r="GH25" t="s">
        <v>242</v>
      </c>
      <c r="GI25" t="s">
        <v>242</v>
      </c>
      <c r="GJ25" t="s">
        <v>242</v>
      </c>
      <c r="GK25" t="s">
        <v>242</v>
      </c>
      <c r="GM25">
        <v>1</v>
      </c>
      <c r="GP25" s="27">
        <v>0</v>
      </c>
      <c r="GQ25" t="s">
        <v>242</v>
      </c>
      <c r="GR25" t="s">
        <v>242</v>
      </c>
      <c r="GT25" t="s">
        <v>242</v>
      </c>
      <c r="GW25" s="27">
        <v>1</v>
      </c>
      <c r="GX25">
        <v>126</v>
      </c>
      <c r="GY25" t="s">
        <v>757</v>
      </c>
      <c r="HA25">
        <v>3</v>
      </c>
      <c r="HD25" s="27">
        <v>0</v>
      </c>
      <c r="HF25" s="27">
        <v>0</v>
      </c>
      <c r="HH25" t="s">
        <v>242</v>
      </c>
      <c r="HK25" s="27">
        <v>1</v>
      </c>
      <c r="HL25" t="s">
        <v>758</v>
      </c>
      <c r="HM25">
        <v>1</v>
      </c>
      <c r="HP25">
        <v>0.66666666699999999</v>
      </c>
      <c r="HQ25">
        <v>0</v>
      </c>
      <c r="HR25">
        <v>0.5</v>
      </c>
      <c r="HS25">
        <v>1</v>
      </c>
      <c r="HT25">
        <v>0.5</v>
      </c>
      <c r="HU25">
        <v>0</v>
      </c>
      <c r="HV25">
        <v>0.25</v>
      </c>
      <c r="HW25">
        <v>0.66666666699999999</v>
      </c>
      <c r="HX25">
        <v>0</v>
      </c>
      <c r="HY25">
        <v>1</v>
      </c>
      <c r="HZ25">
        <v>0</v>
      </c>
      <c r="IA25">
        <v>1</v>
      </c>
      <c r="IB25">
        <v>1</v>
      </c>
      <c r="IC25">
        <v>0.38888888900000002</v>
      </c>
      <c r="ID25">
        <v>0.4375</v>
      </c>
      <c r="IE25">
        <v>0.53333333299999997</v>
      </c>
      <c r="IF25">
        <v>0.453240741</v>
      </c>
      <c r="IG25" t="s">
        <v>745</v>
      </c>
      <c r="IH25" t="s">
        <v>266</v>
      </c>
      <c r="II25" t="s">
        <v>745</v>
      </c>
      <c r="IJ25">
        <v>11474</v>
      </c>
      <c r="IK25">
        <v>11781</v>
      </c>
      <c r="IL25">
        <v>13811</v>
      </c>
      <c r="IM25">
        <v>15349</v>
      </c>
      <c r="IN25">
        <v>11474</v>
      </c>
      <c r="IS25">
        <f t="shared" si="4"/>
        <v>0.4</v>
      </c>
      <c r="IT25">
        <f t="shared" si="8"/>
        <v>0.6428571428571429</v>
      </c>
      <c r="IU25">
        <f t="shared" si="12"/>
        <v>0.75</v>
      </c>
      <c r="IV25">
        <f t="shared" si="5"/>
        <v>0.59761904761904761</v>
      </c>
    </row>
    <row r="26" spans="1:256" customFormat="1" ht="14" customHeight="1" x14ac:dyDescent="0.2">
      <c r="A26">
        <v>25</v>
      </c>
      <c r="B26">
        <v>25</v>
      </c>
      <c r="C26" s="1">
        <v>44564.617361111108</v>
      </c>
      <c r="D26" s="1">
        <v>44565.564583333333</v>
      </c>
      <c r="E26">
        <v>0</v>
      </c>
      <c r="F26" t="s">
        <v>653</v>
      </c>
      <c r="G26">
        <v>100</v>
      </c>
      <c r="H26">
        <v>81887</v>
      </c>
      <c r="I26">
        <v>1</v>
      </c>
      <c r="J26" s="1">
        <v>44565.564583333333</v>
      </c>
      <c r="K26" t="s">
        <v>759</v>
      </c>
      <c r="L26" t="s">
        <v>242</v>
      </c>
      <c r="M26" t="s">
        <v>242</v>
      </c>
      <c r="N26" t="s">
        <v>760</v>
      </c>
      <c r="O26" t="s">
        <v>761</v>
      </c>
      <c r="P26">
        <v>32.153900149999998</v>
      </c>
      <c r="Q26">
        <v>-81.153396610000001</v>
      </c>
      <c r="R26" t="s">
        <v>245</v>
      </c>
      <c r="S26" t="s">
        <v>246</v>
      </c>
      <c r="T26" t="s">
        <v>762</v>
      </c>
      <c r="V26" t="s">
        <v>763</v>
      </c>
      <c r="W26" t="s">
        <v>764</v>
      </c>
      <c r="X26">
        <v>6282</v>
      </c>
      <c r="Y26" t="s">
        <v>297</v>
      </c>
      <c r="Z26" t="s">
        <v>765</v>
      </c>
      <c r="AA26">
        <v>2021</v>
      </c>
      <c r="AC26">
        <v>0</v>
      </c>
      <c r="AF26">
        <v>11</v>
      </c>
      <c r="AG26">
        <v>1</v>
      </c>
      <c r="AI26" t="s">
        <v>766</v>
      </c>
      <c r="AJ26" s="27">
        <v>1</v>
      </c>
      <c r="AK26">
        <v>11</v>
      </c>
      <c r="AL26" s="27">
        <v>0</v>
      </c>
      <c r="AM26" s="24">
        <v>0</v>
      </c>
      <c r="AN26" s="36">
        <f t="shared" si="0"/>
        <v>0</v>
      </c>
      <c r="AO26" s="27">
        <v>0</v>
      </c>
      <c r="AP26" s="24">
        <v>0</v>
      </c>
      <c r="AQ26" t="s">
        <v>767</v>
      </c>
      <c r="AR26">
        <v>1</v>
      </c>
      <c r="AU26" s="27">
        <v>1</v>
      </c>
      <c r="AV26">
        <v>9</v>
      </c>
      <c r="AW26" s="21">
        <f t="shared" si="1"/>
        <v>81.818181818181827</v>
      </c>
      <c r="AX26">
        <v>1</v>
      </c>
      <c r="BA26" s="27">
        <v>1</v>
      </c>
      <c r="BB26">
        <v>9</v>
      </c>
      <c r="BC26" s="21">
        <f t="shared" si="2"/>
        <v>81.818181818181827</v>
      </c>
      <c r="BD26">
        <v>1</v>
      </c>
      <c r="BG26" s="27">
        <v>1</v>
      </c>
      <c r="BH26">
        <v>7</v>
      </c>
      <c r="BJ26">
        <v>1</v>
      </c>
      <c r="BM26" s="27">
        <v>1</v>
      </c>
      <c r="BN26">
        <v>3</v>
      </c>
      <c r="BP26" t="s">
        <v>768</v>
      </c>
      <c r="BQ26" s="27">
        <v>1</v>
      </c>
      <c r="BR26">
        <v>3</v>
      </c>
      <c r="BS26" s="97">
        <f t="shared" si="10"/>
        <v>27.27272727272727</v>
      </c>
      <c r="BU26">
        <v>1</v>
      </c>
      <c r="BX26" s="27">
        <v>1</v>
      </c>
      <c r="BY26">
        <v>4</v>
      </c>
      <c r="BZ26" s="21">
        <f>BY26/AF26*100</f>
        <v>36.363636363636367</v>
      </c>
      <c r="CA26">
        <v>2</v>
      </c>
      <c r="CB26">
        <v>1</v>
      </c>
      <c r="CE26" s="27">
        <v>0</v>
      </c>
      <c r="CG26" t="s">
        <v>242</v>
      </c>
      <c r="CH26" t="s">
        <v>242</v>
      </c>
      <c r="CJ26" s="27">
        <v>0</v>
      </c>
      <c r="CL26" t="s">
        <v>242</v>
      </c>
      <c r="CO26">
        <v>0</v>
      </c>
      <c r="CP26" s="27">
        <v>0.5</v>
      </c>
      <c r="CQ26" t="s">
        <v>242</v>
      </c>
      <c r="CR26">
        <v>95</v>
      </c>
      <c r="CS26" t="s">
        <v>242</v>
      </c>
      <c r="CV26" s="27">
        <v>1</v>
      </c>
      <c r="CW26" t="s">
        <v>769</v>
      </c>
      <c r="CX26">
        <v>1</v>
      </c>
      <c r="DA26" s="27">
        <v>1</v>
      </c>
      <c r="DB26">
        <v>10294</v>
      </c>
      <c r="DC26">
        <v>2</v>
      </c>
      <c r="DE26" s="27">
        <v>1</v>
      </c>
      <c r="DF26" s="36" t="s">
        <v>242</v>
      </c>
      <c r="DG26" t="s">
        <v>242</v>
      </c>
      <c r="DH26" s="36">
        <v>34253</v>
      </c>
      <c r="DI26">
        <v>2</v>
      </c>
      <c r="DJ26" s="36" t="s">
        <v>242</v>
      </c>
      <c r="DK26" t="s">
        <v>242</v>
      </c>
      <c r="DM26" s="27">
        <v>1</v>
      </c>
      <c r="DN26" s="36">
        <v>69104</v>
      </c>
      <c r="DO26">
        <v>2</v>
      </c>
      <c r="DQ26">
        <v>1</v>
      </c>
      <c r="DT26" s="27">
        <v>1</v>
      </c>
      <c r="DU26" t="s">
        <v>770</v>
      </c>
      <c r="DV26" s="27">
        <v>1</v>
      </c>
      <c r="DW26" s="2" t="s">
        <v>771</v>
      </c>
      <c r="DX26" s="27">
        <v>0</v>
      </c>
      <c r="DZ26" s="27">
        <v>1</v>
      </c>
      <c r="EA26" t="s">
        <v>772</v>
      </c>
      <c r="EB26" s="27">
        <v>0</v>
      </c>
      <c r="ED26" s="27">
        <v>0</v>
      </c>
      <c r="EF26" s="27">
        <v>0</v>
      </c>
      <c r="EH26" s="27">
        <v>0</v>
      </c>
      <c r="EJ26" s="27">
        <v>1</v>
      </c>
      <c r="EK26" t="s">
        <v>773</v>
      </c>
      <c r="EL26" s="27">
        <v>1</v>
      </c>
      <c r="EM26" t="s">
        <v>774</v>
      </c>
      <c r="EN26">
        <v>1</v>
      </c>
      <c r="EP26" s="2"/>
      <c r="EQ26">
        <f t="shared" si="3"/>
        <v>0.5</v>
      </c>
      <c r="ER26" s="99">
        <v>0.5</v>
      </c>
      <c r="ES26" s="27">
        <v>0</v>
      </c>
      <c r="ET26" t="s">
        <v>242</v>
      </c>
      <c r="EU26" t="s">
        <v>242</v>
      </c>
      <c r="EX26" t="s">
        <v>242</v>
      </c>
      <c r="EY26" t="s">
        <v>242</v>
      </c>
      <c r="FA26" s="27">
        <v>0</v>
      </c>
      <c r="FB26" t="s">
        <v>242</v>
      </c>
      <c r="FD26" s="27">
        <v>0</v>
      </c>
      <c r="FE26" t="s">
        <v>242</v>
      </c>
      <c r="FG26" s="27">
        <v>0</v>
      </c>
      <c r="FH26" t="s">
        <v>242</v>
      </c>
      <c r="FJ26" s="27">
        <v>0</v>
      </c>
      <c r="FK26" t="s">
        <v>242</v>
      </c>
      <c r="FL26">
        <f t="shared" si="6"/>
        <v>0</v>
      </c>
      <c r="FM26" s="100">
        <v>0</v>
      </c>
      <c r="FN26">
        <f t="shared" si="7"/>
        <v>0</v>
      </c>
      <c r="FO26" s="100">
        <v>0</v>
      </c>
      <c r="FQ26" t="s">
        <v>242</v>
      </c>
      <c r="FT26" s="27">
        <v>0</v>
      </c>
      <c r="FU26" t="s">
        <v>242</v>
      </c>
      <c r="FV26" t="s">
        <v>242</v>
      </c>
      <c r="FW26" t="s">
        <v>242</v>
      </c>
      <c r="FY26" s="27">
        <v>1</v>
      </c>
      <c r="FZ26">
        <v>33</v>
      </c>
      <c r="GA26">
        <v>2</v>
      </c>
      <c r="GC26" s="27">
        <v>0.5</v>
      </c>
      <c r="GD26" t="s">
        <v>242</v>
      </c>
      <c r="GE26" t="s">
        <v>242</v>
      </c>
      <c r="GF26" s="36">
        <v>59.5</v>
      </c>
      <c r="GG26" t="s">
        <v>242</v>
      </c>
      <c r="GH26" t="s">
        <v>242</v>
      </c>
      <c r="GI26" t="s">
        <v>242</v>
      </c>
      <c r="GJ26" t="s">
        <v>242</v>
      </c>
      <c r="GK26">
        <v>1</v>
      </c>
      <c r="GL26" t="s">
        <v>775</v>
      </c>
      <c r="GM26">
        <v>1</v>
      </c>
      <c r="GP26" s="27">
        <v>0</v>
      </c>
      <c r="GQ26" t="s">
        <v>242</v>
      </c>
      <c r="GR26" t="s">
        <v>242</v>
      </c>
      <c r="GT26" t="s">
        <v>242</v>
      </c>
      <c r="GW26" s="27">
        <v>1</v>
      </c>
      <c r="GX26">
        <v>150</v>
      </c>
      <c r="GY26" t="s">
        <v>776</v>
      </c>
      <c r="HA26">
        <v>3</v>
      </c>
      <c r="HD26" s="27">
        <v>0</v>
      </c>
      <c r="HF26" s="27">
        <v>0</v>
      </c>
      <c r="HH26" t="s">
        <v>242</v>
      </c>
      <c r="HK26" s="27">
        <v>1</v>
      </c>
      <c r="HL26" t="s">
        <v>777</v>
      </c>
      <c r="HM26">
        <v>1</v>
      </c>
      <c r="HP26">
        <v>0.66666666699999999</v>
      </c>
      <c r="HQ26">
        <v>0</v>
      </c>
      <c r="HR26">
        <v>0.75</v>
      </c>
      <c r="HS26">
        <v>1</v>
      </c>
      <c r="HT26">
        <v>0.5</v>
      </c>
      <c r="HU26">
        <v>0</v>
      </c>
      <c r="HV26">
        <v>0</v>
      </c>
      <c r="HW26">
        <v>0.5</v>
      </c>
      <c r="HX26">
        <v>0</v>
      </c>
      <c r="HY26">
        <v>1</v>
      </c>
      <c r="HZ26">
        <v>0</v>
      </c>
      <c r="IA26">
        <v>1</v>
      </c>
      <c r="IB26">
        <v>1</v>
      </c>
      <c r="IC26">
        <v>0.47222222200000002</v>
      </c>
      <c r="ID26">
        <v>0.375</v>
      </c>
      <c r="IE26">
        <v>0.5</v>
      </c>
      <c r="IF26">
        <v>0.44907407399999999</v>
      </c>
      <c r="IG26" t="s">
        <v>778</v>
      </c>
      <c r="IH26" t="s">
        <v>266</v>
      </c>
      <c r="II26" t="s">
        <v>762</v>
      </c>
      <c r="IJ26">
        <v>4362.2</v>
      </c>
      <c r="IK26">
        <v>4529</v>
      </c>
      <c r="IL26">
        <v>4993.7</v>
      </c>
      <c r="IM26">
        <v>5709.1</v>
      </c>
      <c r="IN26">
        <v>4362.2</v>
      </c>
      <c r="IS26">
        <f t="shared" si="4"/>
        <v>0.4</v>
      </c>
      <c r="IT26">
        <f t="shared" si="8"/>
        <v>0.5</v>
      </c>
      <c r="IU26">
        <f t="shared" si="12"/>
        <v>0.625</v>
      </c>
      <c r="IV26">
        <f t="shared" si="5"/>
        <v>0.5083333333333333</v>
      </c>
    </row>
    <row r="27" spans="1:256" customFormat="1" ht="14" customHeight="1" x14ac:dyDescent="0.2">
      <c r="A27">
        <v>26</v>
      </c>
      <c r="B27">
        <v>26</v>
      </c>
      <c r="C27" s="1">
        <v>44565.474999999999</v>
      </c>
      <c r="D27" s="1">
        <v>44565.890972222223</v>
      </c>
      <c r="E27">
        <v>0</v>
      </c>
      <c r="F27" t="s">
        <v>779</v>
      </c>
      <c r="G27">
        <v>100</v>
      </c>
      <c r="H27">
        <v>35940</v>
      </c>
      <c r="I27">
        <v>1</v>
      </c>
      <c r="J27" s="1">
        <v>44565.890972222223</v>
      </c>
      <c r="K27" t="s">
        <v>780</v>
      </c>
      <c r="L27" t="s">
        <v>242</v>
      </c>
      <c r="M27" t="s">
        <v>242</v>
      </c>
      <c r="N27" t="s">
        <v>781</v>
      </c>
      <c r="O27" t="s">
        <v>782</v>
      </c>
      <c r="P27">
        <v>34.05020142</v>
      </c>
      <c r="Q27">
        <v>-118.52970120000001</v>
      </c>
      <c r="R27" t="s">
        <v>245</v>
      </c>
      <c r="S27" t="s">
        <v>246</v>
      </c>
      <c r="T27" t="s">
        <v>783</v>
      </c>
      <c r="V27" t="s">
        <v>784</v>
      </c>
      <c r="W27">
        <v>15271109</v>
      </c>
      <c r="X27">
        <v>6531</v>
      </c>
      <c r="Y27" t="s">
        <v>659</v>
      </c>
      <c r="Z27" t="s">
        <v>660</v>
      </c>
      <c r="AA27">
        <v>2020</v>
      </c>
      <c r="AC27">
        <v>0</v>
      </c>
      <c r="AF27">
        <v>9</v>
      </c>
      <c r="AG27">
        <v>3</v>
      </c>
      <c r="AI27" t="s">
        <v>785</v>
      </c>
      <c r="AJ27" s="27">
        <v>1</v>
      </c>
      <c r="AK27">
        <v>6</v>
      </c>
      <c r="AL27" s="27">
        <v>0</v>
      </c>
      <c r="AM27" s="24">
        <v>0</v>
      </c>
      <c r="AN27" s="36">
        <f t="shared" si="0"/>
        <v>0</v>
      </c>
      <c r="AO27" s="27">
        <v>0</v>
      </c>
      <c r="AP27" s="24">
        <v>0</v>
      </c>
      <c r="AQ27" t="s">
        <v>786</v>
      </c>
      <c r="AR27">
        <v>3</v>
      </c>
      <c r="AT27" t="s">
        <v>785</v>
      </c>
      <c r="AU27" s="27">
        <v>1</v>
      </c>
      <c r="AV27">
        <v>6</v>
      </c>
      <c r="AW27" s="21">
        <f t="shared" si="1"/>
        <v>66.666666666666657</v>
      </c>
      <c r="AX27">
        <v>3</v>
      </c>
      <c r="AZ27" t="s">
        <v>785</v>
      </c>
      <c r="BA27" s="27">
        <v>1</v>
      </c>
      <c r="BB27">
        <v>6</v>
      </c>
      <c r="BC27" s="21">
        <f t="shared" si="2"/>
        <v>66.666666666666657</v>
      </c>
      <c r="BD27">
        <v>3</v>
      </c>
      <c r="BF27" t="s">
        <v>785</v>
      </c>
      <c r="BG27" s="27">
        <v>1</v>
      </c>
      <c r="BH27">
        <v>10</v>
      </c>
      <c r="BJ27">
        <v>1</v>
      </c>
      <c r="BL27" t="s">
        <v>787</v>
      </c>
      <c r="BM27" s="27">
        <v>1</v>
      </c>
      <c r="BN27">
        <v>2</v>
      </c>
      <c r="BP27" t="s">
        <v>788</v>
      </c>
      <c r="BQ27" s="27">
        <v>1</v>
      </c>
      <c r="BR27">
        <v>2</v>
      </c>
      <c r="BS27" s="97">
        <f t="shared" si="10"/>
        <v>22.222222222222221</v>
      </c>
      <c r="BU27">
        <v>3</v>
      </c>
      <c r="BW27" t="s">
        <v>785</v>
      </c>
      <c r="BX27" s="27">
        <v>0</v>
      </c>
      <c r="BY27" s="24" t="s">
        <v>242</v>
      </c>
      <c r="BZ27" s="21" t="s">
        <v>242</v>
      </c>
      <c r="CA27" t="s">
        <v>242</v>
      </c>
      <c r="CB27" t="s">
        <v>242</v>
      </c>
      <c r="CE27" s="27">
        <v>0</v>
      </c>
      <c r="CG27" t="s">
        <v>242</v>
      </c>
      <c r="CH27" t="s">
        <v>242</v>
      </c>
      <c r="CJ27" s="27">
        <v>1</v>
      </c>
      <c r="CK27" s="2" t="s">
        <v>789</v>
      </c>
      <c r="CL27">
        <v>1</v>
      </c>
      <c r="CN27" t="s">
        <v>787</v>
      </c>
      <c r="CO27">
        <v>1</v>
      </c>
      <c r="CP27" s="27">
        <v>0</v>
      </c>
      <c r="CQ27" t="s">
        <v>242</v>
      </c>
      <c r="CR27" t="s">
        <v>242</v>
      </c>
      <c r="CS27" t="s">
        <v>242</v>
      </c>
      <c r="CV27" s="27">
        <v>0.5</v>
      </c>
      <c r="CW27" s="2" t="s">
        <v>790</v>
      </c>
      <c r="CX27">
        <v>1</v>
      </c>
      <c r="CZ27" t="s">
        <v>787</v>
      </c>
      <c r="DA27" s="27">
        <v>1</v>
      </c>
      <c r="DB27">
        <v>69093</v>
      </c>
      <c r="DC27">
        <v>2</v>
      </c>
      <c r="DE27" s="44">
        <v>0</v>
      </c>
      <c r="DF27" s="36" t="s">
        <v>242</v>
      </c>
      <c r="DG27" t="s">
        <v>242</v>
      </c>
      <c r="DH27" s="43" t="s">
        <v>242</v>
      </c>
      <c r="DI27" t="s">
        <v>242</v>
      </c>
      <c r="DJ27" s="36" t="s">
        <v>242</v>
      </c>
      <c r="DK27">
        <v>2</v>
      </c>
      <c r="DM27" s="27">
        <v>1</v>
      </c>
      <c r="DN27" s="36">
        <v>18333</v>
      </c>
      <c r="DO27">
        <v>2</v>
      </c>
      <c r="DQ27">
        <v>1</v>
      </c>
      <c r="DS27" t="s">
        <v>787</v>
      </c>
      <c r="DT27" s="27">
        <v>1</v>
      </c>
      <c r="DU27" s="2" t="s">
        <v>791</v>
      </c>
      <c r="DV27" s="27">
        <v>1</v>
      </c>
      <c r="DW27" s="2" t="s">
        <v>792</v>
      </c>
      <c r="DX27" s="27">
        <v>0</v>
      </c>
      <c r="DZ27" s="27">
        <v>1</v>
      </c>
      <c r="EA27" t="s">
        <v>793</v>
      </c>
      <c r="EB27" s="27">
        <v>1</v>
      </c>
      <c r="EC27" s="2" t="s">
        <v>794</v>
      </c>
      <c r="ED27" s="27">
        <v>1</v>
      </c>
      <c r="EE27" s="2" t="s">
        <v>795</v>
      </c>
      <c r="EF27" s="27">
        <v>1</v>
      </c>
      <c r="EG27" s="2" t="s">
        <v>796</v>
      </c>
      <c r="EH27" s="27">
        <v>0</v>
      </c>
      <c r="EJ27" s="27">
        <v>1</v>
      </c>
      <c r="EK27" s="2" t="s">
        <v>797</v>
      </c>
      <c r="EL27" s="27">
        <v>1</v>
      </c>
      <c r="EM27" s="2" t="s">
        <v>798</v>
      </c>
      <c r="EN27">
        <v>1</v>
      </c>
      <c r="EP27" s="2" t="s">
        <v>787</v>
      </c>
      <c r="EQ27">
        <f t="shared" si="3"/>
        <v>0.8</v>
      </c>
      <c r="ER27" s="99">
        <v>0.5</v>
      </c>
      <c r="ES27" s="27">
        <v>0</v>
      </c>
      <c r="ET27" t="s">
        <v>242</v>
      </c>
      <c r="EU27" t="s">
        <v>242</v>
      </c>
      <c r="EX27" t="s">
        <v>242</v>
      </c>
      <c r="EY27" t="s">
        <v>242</v>
      </c>
      <c r="FA27" s="27">
        <v>0</v>
      </c>
      <c r="FB27" t="s">
        <v>242</v>
      </c>
      <c r="FD27" s="27">
        <v>0</v>
      </c>
      <c r="FE27" t="s">
        <v>242</v>
      </c>
      <c r="FG27" s="27">
        <v>1</v>
      </c>
      <c r="FH27">
        <v>1806.8579999999999</v>
      </c>
      <c r="FI27" t="s">
        <v>799</v>
      </c>
      <c r="FJ27" s="27">
        <v>0</v>
      </c>
      <c r="FK27" t="s">
        <v>242</v>
      </c>
      <c r="FL27">
        <f t="shared" si="6"/>
        <v>1</v>
      </c>
      <c r="FM27" s="99">
        <v>1</v>
      </c>
      <c r="FN27">
        <f t="shared" si="7"/>
        <v>0</v>
      </c>
      <c r="FO27" s="100">
        <v>0</v>
      </c>
      <c r="FQ27">
        <v>1</v>
      </c>
      <c r="FS27" t="s">
        <v>787</v>
      </c>
      <c r="FT27" s="27">
        <v>1</v>
      </c>
      <c r="FU27">
        <v>15</v>
      </c>
      <c r="FV27">
        <v>69</v>
      </c>
      <c r="FW27">
        <v>16</v>
      </c>
      <c r="FY27" s="27">
        <v>1</v>
      </c>
      <c r="FZ27">
        <v>53</v>
      </c>
      <c r="GA27">
        <v>3</v>
      </c>
      <c r="GC27" s="27">
        <v>0.5</v>
      </c>
      <c r="GD27" t="s">
        <v>242</v>
      </c>
      <c r="GE27" t="s">
        <v>242</v>
      </c>
      <c r="GF27" s="36">
        <v>51</v>
      </c>
      <c r="GG27" t="s">
        <v>242</v>
      </c>
      <c r="GH27" t="s">
        <v>242</v>
      </c>
      <c r="GI27" t="s">
        <v>242</v>
      </c>
      <c r="GJ27" t="s">
        <v>242</v>
      </c>
      <c r="GK27">
        <v>3</v>
      </c>
      <c r="GM27">
        <v>1</v>
      </c>
      <c r="GO27" t="s">
        <v>787</v>
      </c>
      <c r="GP27" s="27">
        <v>0</v>
      </c>
      <c r="GQ27" t="s">
        <v>242</v>
      </c>
      <c r="GR27" t="s">
        <v>242</v>
      </c>
      <c r="GT27" t="s">
        <v>242</v>
      </c>
      <c r="GW27" s="27">
        <v>1</v>
      </c>
      <c r="GX27">
        <v>27</v>
      </c>
      <c r="GY27" t="s">
        <v>800</v>
      </c>
      <c r="HA27">
        <v>1</v>
      </c>
      <c r="HC27" t="s">
        <v>787</v>
      </c>
      <c r="HD27" s="27">
        <v>0</v>
      </c>
      <c r="HF27" s="27">
        <v>0</v>
      </c>
      <c r="HH27" t="s">
        <v>242</v>
      </c>
      <c r="HK27" s="27">
        <v>1</v>
      </c>
      <c r="HL27" s="2" t="s">
        <v>801</v>
      </c>
      <c r="HM27">
        <v>1</v>
      </c>
      <c r="HO27" t="s">
        <v>787</v>
      </c>
      <c r="HP27">
        <v>0.55555555599999995</v>
      </c>
      <c r="HQ27">
        <v>1</v>
      </c>
      <c r="HR27">
        <v>0.25</v>
      </c>
      <c r="HS27">
        <v>1</v>
      </c>
      <c r="HT27">
        <v>0.8</v>
      </c>
      <c r="HU27">
        <v>0</v>
      </c>
      <c r="HV27">
        <v>0.25</v>
      </c>
      <c r="HW27">
        <v>0.83333333300000001</v>
      </c>
      <c r="HX27">
        <v>0</v>
      </c>
      <c r="HY27">
        <v>1</v>
      </c>
      <c r="HZ27">
        <v>0</v>
      </c>
      <c r="IA27">
        <v>1</v>
      </c>
      <c r="IB27">
        <v>1</v>
      </c>
      <c r="IC27">
        <v>0.60185185200000002</v>
      </c>
      <c r="ID27">
        <v>0.51249999999999996</v>
      </c>
      <c r="IE27">
        <v>0.56666666700000001</v>
      </c>
      <c r="IF27">
        <v>0.56033950600000004</v>
      </c>
      <c r="IG27" t="s">
        <v>802</v>
      </c>
      <c r="IH27" t="s">
        <v>266</v>
      </c>
      <c r="II27" t="s">
        <v>783</v>
      </c>
      <c r="IJ27">
        <v>1825.116</v>
      </c>
      <c r="IK27">
        <v>2594.8130000000001</v>
      </c>
      <c r="IL27">
        <v>2683.0929999999998</v>
      </c>
      <c r="IM27">
        <v>3074.4119999999998</v>
      </c>
      <c r="IN27">
        <v>1825.116</v>
      </c>
      <c r="IS27">
        <f t="shared" si="4"/>
        <v>0.4</v>
      </c>
      <c r="IT27">
        <f t="shared" si="8"/>
        <v>0.5</v>
      </c>
      <c r="IU27">
        <f t="shared" si="12"/>
        <v>0.875</v>
      </c>
      <c r="IV27">
        <f t="shared" si="5"/>
        <v>0.59166666666666667</v>
      </c>
    </row>
    <row r="28" spans="1:256" ht="14" customHeight="1" x14ac:dyDescent="0.2">
      <c r="A28" s="10">
        <v>27</v>
      </c>
      <c r="B28">
        <v>27</v>
      </c>
      <c r="C28" s="1">
        <v>44565.564583333333</v>
      </c>
      <c r="D28" s="1">
        <v>44566.5</v>
      </c>
      <c r="E28">
        <v>0</v>
      </c>
      <c r="F28" t="s">
        <v>653</v>
      </c>
      <c r="G28">
        <v>100</v>
      </c>
      <c r="H28">
        <v>80824</v>
      </c>
      <c r="I28">
        <v>1</v>
      </c>
      <c r="J28" s="1">
        <v>44566.500694444447</v>
      </c>
      <c r="K28" t="s">
        <v>803</v>
      </c>
      <c r="L28" t="s">
        <v>242</v>
      </c>
      <c r="M28" t="s">
        <v>242</v>
      </c>
      <c r="N28" t="s">
        <v>804</v>
      </c>
      <c r="O28" t="s">
        <v>805</v>
      </c>
      <c r="P28">
        <v>32.153900149999998</v>
      </c>
      <c r="Q28">
        <v>-81.153396610000001</v>
      </c>
      <c r="R28" t="s">
        <v>245</v>
      </c>
      <c r="S28" t="s">
        <v>246</v>
      </c>
      <c r="T28" s="10" t="s">
        <v>806</v>
      </c>
      <c r="V28" t="s">
        <v>807</v>
      </c>
      <c r="W28">
        <v>99724106</v>
      </c>
      <c r="X28">
        <v>8711</v>
      </c>
      <c r="Y28" s="10" t="s">
        <v>271</v>
      </c>
      <c r="Z28" s="10" t="s">
        <v>808</v>
      </c>
      <c r="AA28" s="10">
        <v>2021</v>
      </c>
      <c r="AC28" s="10">
        <v>0</v>
      </c>
      <c r="AF28" s="10">
        <v>9</v>
      </c>
      <c r="AG28">
        <v>1</v>
      </c>
      <c r="AI28" t="s">
        <v>809</v>
      </c>
      <c r="AJ28" s="22">
        <v>1</v>
      </c>
      <c r="AK28" s="10">
        <v>5</v>
      </c>
      <c r="AL28" s="22">
        <v>0</v>
      </c>
      <c r="AM28" s="19">
        <v>0</v>
      </c>
      <c r="AN28" s="36">
        <f t="shared" si="0"/>
        <v>0</v>
      </c>
      <c r="AO28" s="22">
        <v>0</v>
      </c>
      <c r="AP28" s="19">
        <v>0</v>
      </c>
      <c r="AQ28" t="s">
        <v>810</v>
      </c>
      <c r="AR28">
        <v>3</v>
      </c>
      <c r="AT28" t="s">
        <v>811</v>
      </c>
      <c r="AU28" s="22">
        <v>1</v>
      </c>
      <c r="AV28" s="10">
        <v>8</v>
      </c>
      <c r="AW28" s="21">
        <f t="shared" si="1"/>
        <v>88.888888888888886</v>
      </c>
      <c r="AX28">
        <v>3</v>
      </c>
      <c r="BA28" s="22">
        <v>1</v>
      </c>
      <c r="BB28" s="10">
        <v>8</v>
      </c>
      <c r="BC28" s="21">
        <f t="shared" si="2"/>
        <v>88.888888888888886</v>
      </c>
      <c r="BD28">
        <v>3</v>
      </c>
      <c r="BG28" s="22">
        <v>1</v>
      </c>
      <c r="BH28" s="10">
        <v>5.8</v>
      </c>
      <c r="BJ28">
        <v>3</v>
      </c>
      <c r="BM28" s="22">
        <v>1</v>
      </c>
      <c r="BN28">
        <v>3</v>
      </c>
      <c r="BQ28" s="22">
        <v>1</v>
      </c>
      <c r="BR28" s="10">
        <v>2</v>
      </c>
      <c r="BS28" s="97">
        <f t="shared" si="10"/>
        <v>22.222222222222221</v>
      </c>
      <c r="BU28" s="10">
        <v>1</v>
      </c>
      <c r="BW28" s="10" t="s">
        <v>809</v>
      </c>
      <c r="BX28" s="22">
        <v>1</v>
      </c>
      <c r="BY28" s="10">
        <v>2</v>
      </c>
      <c r="BZ28" s="21">
        <f>BY28/AF28*100</f>
        <v>22.222222222222221</v>
      </c>
      <c r="CA28" s="10" t="s">
        <v>242</v>
      </c>
      <c r="CB28" s="10">
        <v>1</v>
      </c>
      <c r="CE28" s="22">
        <v>0</v>
      </c>
      <c r="CG28" s="10" t="s">
        <v>242</v>
      </c>
      <c r="CH28" s="10" t="s">
        <v>242</v>
      </c>
      <c r="CJ28" s="22">
        <v>1</v>
      </c>
      <c r="CK28" s="10" t="s">
        <v>812</v>
      </c>
      <c r="CL28" s="10">
        <v>1</v>
      </c>
      <c r="CO28" s="10">
        <v>0</v>
      </c>
      <c r="CP28" s="22">
        <v>0.5</v>
      </c>
      <c r="CQ28" s="10" t="s">
        <v>242</v>
      </c>
      <c r="CR28" s="10">
        <v>100</v>
      </c>
      <c r="CS28" s="10" t="s">
        <v>242</v>
      </c>
      <c r="CT28" s="10" t="s">
        <v>813</v>
      </c>
      <c r="CV28" s="22">
        <v>1</v>
      </c>
      <c r="CW28" s="10" t="s">
        <v>814</v>
      </c>
      <c r="CX28" s="10">
        <v>1</v>
      </c>
      <c r="DA28" s="22">
        <v>1</v>
      </c>
      <c r="DB28" s="10">
        <v>57596</v>
      </c>
      <c r="DC28" s="10">
        <v>2</v>
      </c>
      <c r="DE28" s="22">
        <v>1</v>
      </c>
      <c r="DF28" s="50">
        <v>284924</v>
      </c>
      <c r="DG28" s="10">
        <v>2</v>
      </c>
      <c r="DH28" s="43" t="s">
        <v>242</v>
      </c>
      <c r="DI28" s="10" t="s">
        <v>242</v>
      </c>
      <c r="DJ28" s="50" t="s">
        <v>242</v>
      </c>
      <c r="DK28" s="10">
        <v>2</v>
      </c>
      <c r="DM28" s="22">
        <v>0</v>
      </c>
      <c r="DN28" s="50" t="s">
        <v>242</v>
      </c>
      <c r="DO28" s="10" t="s">
        <v>242</v>
      </c>
      <c r="DQ28" s="10">
        <v>1</v>
      </c>
      <c r="DS28" s="10" t="s">
        <v>809</v>
      </c>
      <c r="DT28" s="27">
        <v>1</v>
      </c>
      <c r="DU28" t="s">
        <v>815</v>
      </c>
      <c r="DV28" s="27">
        <v>1</v>
      </c>
      <c r="DW28" t="s">
        <v>816</v>
      </c>
      <c r="DX28" s="27">
        <v>1</v>
      </c>
      <c r="DY28" s="2" t="s">
        <v>817</v>
      </c>
      <c r="DZ28" s="27">
        <v>1</v>
      </c>
      <c r="EA28" s="2" t="s">
        <v>818</v>
      </c>
      <c r="EB28" s="27">
        <v>1</v>
      </c>
      <c r="EC28" s="2" t="s">
        <v>819</v>
      </c>
      <c r="ED28" s="27">
        <v>1</v>
      </c>
      <c r="EE28" s="2" t="s">
        <v>820</v>
      </c>
      <c r="EF28" s="27">
        <v>1</v>
      </c>
      <c r="EG28" s="2" t="s">
        <v>821</v>
      </c>
      <c r="EH28" s="27">
        <v>1</v>
      </c>
      <c r="EI28" t="s">
        <v>822</v>
      </c>
      <c r="EJ28" s="27">
        <v>1</v>
      </c>
      <c r="EK28" t="s">
        <v>823</v>
      </c>
      <c r="EL28" s="27">
        <v>1</v>
      </c>
      <c r="EM28" s="2" t="s">
        <v>824</v>
      </c>
      <c r="EN28">
        <v>1</v>
      </c>
      <c r="EQ28">
        <f t="shared" si="3"/>
        <v>1</v>
      </c>
      <c r="ER28" s="99">
        <v>1</v>
      </c>
      <c r="ES28" s="22">
        <v>0</v>
      </c>
      <c r="ET28" s="10" t="s">
        <v>242</v>
      </c>
      <c r="EU28" s="10" t="s">
        <v>242</v>
      </c>
      <c r="EX28" s="10" t="s">
        <v>242</v>
      </c>
      <c r="EY28" s="10" t="s">
        <v>242</v>
      </c>
      <c r="FA28" s="22">
        <v>0</v>
      </c>
      <c r="FB28" s="10" t="s">
        <v>242</v>
      </c>
      <c r="FD28" s="22">
        <v>0</v>
      </c>
      <c r="FE28" s="10" t="s">
        <v>242</v>
      </c>
      <c r="FG28" s="22">
        <v>0</v>
      </c>
      <c r="FH28" s="10" t="s">
        <v>242</v>
      </c>
      <c r="FJ28" s="22">
        <v>0</v>
      </c>
      <c r="FK28" s="10" t="s">
        <v>242</v>
      </c>
      <c r="FL28">
        <f t="shared" si="6"/>
        <v>0</v>
      </c>
      <c r="FM28" s="100">
        <v>0</v>
      </c>
      <c r="FN28">
        <f t="shared" si="7"/>
        <v>0</v>
      </c>
      <c r="FO28" s="100">
        <v>0</v>
      </c>
      <c r="FQ28" s="10" t="s">
        <v>242</v>
      </c>
      <c r="FT28" s="22">
        <v>0</v>
      </c>
      <c r="FU28" s="10" t="s">
        <v>242</v>
      </c>
      <c r="FV28" s="10" t="s">
        <v>242</v>
      </c>
      <c r="FW28" s="10" t="s">
        <v>242</v>
      </c>
      <c r="FY28" s="22">
        <v>1</v>
      </c>
      <c r="FZ28" s="10">
        <v>22.1</v>
      </c>
      <c r="GA28" s="10">
        <v>3</v>
      </c>
      <c r="GC28" s="22">
        <v>1</v>
      </c>
      <c r="GD28" s="10">
        <v>13.3</v>
      </c>
      <c r="GE28" s="10">
        <v>5.2</v>
      </c>
      <c r="GF28" s="50">
        <v>74.599999999999994</v>
      </c>
      <c r="GG28" s="10">
        <v>5.9</v>
      </c>
      <c r="GH28" s="10" t="s">
        <v>242</v>
      </c>
      <c r="GI28" s="10" t="s">
        <v>242</v>
      </c>
      <c r="GJ28" s="10" t="s">
        <v>242</v>
      </c>
      <c r="GK28" s="10">
        <v>1</v>
      </c>
      <c r="GM28" s="10">
        <v>1</v>
      </c>
      <c r="GP28" s="22">
        <v>0.5</v>
      </c>
      <c r="GQ28" s="10" t="s">
        <v>242</v>
      </c>
      <c r="GR28" s="10">
        <v>0.98699999999999999</v>
      </c>
      <c r="GT28" s="10">
        <v>1</v>
      </c>
      <c r="GW28" s="22">
        <v>1</v>
      </c>
      <c r="GX28" s="10">
        <v>311</v>
      </c>
      <c r="GY28" s="10" t="s">
        <v>825</v>
      </c>
      <c r="HA28" s="10">
        <v>3</v>
      </c>
      <c r="HD28" s="22">
        <v>0</v>
      </c>
      <c r="HF28" s="22">
        <v>0</v>
      </c>
      <c r="HH28" s="10" t="s">
        <v>242</v>
      </c>
      <c r="HK28" s="22">
        <v>1</v>
      </c>
      <c r="HL28" s="10" t="s">
        <v>826</v>
      </c>
      <c r="HM28" s="10">
        <v>1</v>
      </c>
      <c r="HP28" s="10">
        <v>0.66666666699999999</v>
      </c>
      <c r="HQ28" s="10">
        <v>1</v>
      </c>
      <c r="HR28" s="10">
        <v>0.75</v>
      </c>
      <c r="HS28" s="10">
        <v>0.66666666699999999</v>
      </c>
      <c r="HT28" s="10">
        <v>1</v>
      </c>
      <c r="HU28" s="10">
        <v>0</v>
      </c>
      <c r="HV28" s="10">
        <v>0</v>
      </c>
      <c r="HW28" s="10">
        <v>0.66666666699999999</v>
      </c>
      <c r="HX28" s="10">
        <v>0.5</v>
      </c>
      <c r="HY28" s="10">
        <v>1</v>
      </c>
      <c r="HZ28" s="10">
        <v>0</v>
      </c>
      <c r="IA28" s="10">
        <v>1</v>
      </c>
      <c r="IB28" s="10">
        <v>1</v>
      </c>
      <c r="IC28" s="10">
        <v>0.80555555599999995</v>
      </c>
      <c r="ID28" s="10">
        <v>0.41666666699999999</v>
      </c>
      <c r="IE28" s="10">
        <v>0.63333333300000005</v>
      </c>
      <c r="IF28" s="10">
        <v>0.61851851899999999</v>
      </c>
      <c r="IG28" s="10" t="s">
        <v>827</v>
      </c>
      <c r="IH28" s="10" t="s">
        <v>266</v>
      </c>
      <c r="II28" s="10" t="s">
        <v>806</v>
      </c>
      <c r="IJ28" s="10">
        <v>10168</v>
      </c>
      <c r="IK28" s="10">
        <v>10165</v>
      </c>
      <c r="IL28" s="10">
        <v>14838</v>
      </c>
      <c r="IM28" s="10">
        <v>15801</v>
      </c>
      <c r="IN28" s="10">
        <v>10168</v>
      </c>
      <c r="IS28">
        <f t="shared" si="4"/>
        <v>0.6</v>
      </c>
      <c r="IT28">
        <f t="shared" si="8"/>
        <v>0.42857142857142855</v>
      </c>
      <c r="IU28">
        <f t="shared" si="12"/>
        <v>0.75</v>
      </c>
      <c r="IV28">
        <f t="shared" si="5"/>
        <v>0.59285714285714286</v>
      </c>
    </row>
    <row r="29" spans="1:256" customFormat="1" ht="14" customHeight="1" x14ac:dyDescent="0.2">
      <c r="A29">
        <v>28</v>
      </c>
      <c r="B29">
        <v>28</v>
      </c>
      <c r="C29" s="1">
        <v>44571.656944444447</v>
      </c>
      <c r="D29" s="1">
        <v>44571.723611111112</v>
      </c>
      <c r="E29">
        <v>0</v>
      </c>
      <c r="F29" t="s">
        <v>292</v>
      </c>
      <c r="G29">
        <v>100</v>
      </c>
      <c r="H29">
        <v>5753</v>
      </c>
      <c r="I29">
        <v>1</v>
      </c>
      <c r="J29" s="1">
        <v>44571.723611111112</v>
      </c>
      <c r="K29" t="s">
        <v>828</v>
      </c>
      <c r="L29" t="s">
        <v>242</v>
      </c>
      <c r="M29" t="s">
        <v>242</v>
      </c>
      <c r="N29" t="s">
        <v>829</v>
      </c>
      <c r="O29" t="s">
        <v>830</v>
      </c>
      <c r="P29">
        <v>34.037994380000001</v>
      </c>
      <c r="Q29">
        <v>-118.4543991</v>
      </c>
      <c r="R29" t="s">
        <v>245</v>
      </c>
      <c r="S29" t="s">
        <v>246</v>
      </c>
      <c r="T29" t="s">
        <v>831</v>
      </c>
      <c r="V29" t="s">
        <v>832</v>
      </c>
      <c r="W29" t="s">
        <v>833</v>
      </c>
      <c r="X29">
        <v>5734</v>
      </c>
      <c r="Y29" t="s">
        <v>350</v>
      </c>
      <c r="Z29" t="s">
        <v>834</v>
      </c>
      <c r="AA29">
        <v>2020</v>
      </c>
      <c r="AC29">
        <v>0</v>
      </c>
      <c r="AF29">
        <v>11</v>
      </c>
      <c r="AG29">
        <v>1</v>
      </c>
      <c r="AI29" t="s">
        <v>835</v>
      </c>
      <c r="AJ29" s="27">
        <v>1</v>
      </c>
      <c r="AK29">
        <v>11</v>
      </c>
      <c r="AL29" s="27">
        <v>0</v>
      </c>
      <c r="AM29" s="24">
        <v>0</v>
      </c>
      <c r="AN29" s="36">
        <f t="shared" si="0"/>
        <v>0</v>
      </c>
      <c r="AO29" s="27">
        <v>0</v>
      </c>
      <c r="AP29" s="24">
        <v>0</v>
      </c>
      <c r="AR29">
        <v>1</v>
      </c>
      <c r="AT29" t="s">
        <v>835</v>
      </c>
      <c r="AU29" s="27">
        <v>1</v>
      </c>
      <c r="AV29">
        <v>10</v>
      </c>
      <c r="AW29" s="21">
        <f t="shared" si="1"/>
        <v>90.909090909090907</v>
      </c>
      <c r="AX29">
        <v>3</v>
      </c>
      <c r="AZ29" t="s">
        <v>836</v>
      </c>
      <c r="BA29" s="27">
        <v>1</v>
      </c>
      <c r="BB29">
        <v>10</v>
      </c>
      <c r="BC29" s="21">
        <f t="shared" si="2"/>
        <v>90.909090909090907</v>
      </c>
      <c r="BD29">
        <v>1</v>
      </c>
      <c r="BF29" t="s">
        <v>835</v>
      </c>
      <c r="BG29" s="27">
        <v>1</v>
      </c>
      <c r="BH29">
        <v>7.6</v>
      </c>
      <c r="BI29" t="s">
        <v>835</v>
      </c>
      <c r="BJ29">
        <v>1</v>
      </c>
      <c r="BM29" s="27">
        <v>1</v>
      </c>
      <c r="BN29">
        <v>3</v>
      </c>
      <c r="BP29" t="s">
        <v>836</v>
      </c>
      <c r="BQ29" s="27">
        <v>1</v>
      </c>
      <c r="BR29">
        <v>3</v>
      </c>
      <c r="BS29" s="97">
        <f t="shared" si="10"/>
        <v>27.27272727272727</v>
      </c>
      <c r="BU29">
        <v>1</v>
      </c>
      <c r="BW29" t="s">
        <v>835</v>
      </c>
      <c r="BX29" s="27">
        <v>1</v>
      </c>
      <c r="BY29">
        <v>1</v>
      </c>
      <c r="BZ29" s="21">
        <f>BY29/AF29*100</f>
        <v>9.0909090909090917</v>
      </c>
      <c r="CA29">
        <v>2</v>
      </c>
      <c r="CB29">
        <v>1</v>
      </c>
      <c r="CD29" t="s">
        <v>835</v>
      </c>
      <c r="CE29" s="27">
        <v>0</v>
      </c>
      <c r="CG29" t="s">
        <v>242</v>
      </c>
      <c r="CH29" t="s">
        <v>242</v>
      </c>
      <c r="CJ29" s="27">
        <v>0</v>
      </c>
      <c r="CL29" t="s">
        <v>242</v>
      </c>
      <c r="CO29">
        <v>0</v>
      </c>
      <c r="CP29" s="27">
        <v>0</v>
      </c>
      <c r="CQ29" t="s">
        <v>242</v>
      </c>
      <c r="CR29" t="s">
        <v>242</v>
      </c>
      <c r="CS29" t="s">
        <v>242</v>
      </c>
      <c r="CV29" s="27">
        <v>0</v>
      </c>
      <c r="CX29" t="s">
        <v>242</v>
      </c>
      <c r="DA29" s="27">
        <v>1</v>
      </c>
      <c r="DB29">
        <v>6480</v>
      </c>
      <c r="DC29">
        <v>2</v>
      </c>
      <c r="DE29" s="27">
        <v>1</v>
      </c>
      <c r="DF29" s="36" t="s">
        <v>242</v>
      </c>
      <c r="DG29" t="s">
        <v>242</v>
      </c>
      <c r="DH29" s="43" t="s">
        <v>242</v>
      </c>
      <c r="DI29" t="s">
        <v>242</v>
      </c>
      <c r="DJ29" s="36">
        <v>127404</v>
      </c>
      <c r="DK29">
        <v>2</v>
      </c>
      <c r="DM29" s="27">
        <v>1</v>
      </c>
      <c r="DN29" s="36">
        <v>682260</v>
      </c>
      <c r="DO29">
        <v>2</v>
      </c>
      <c r="DQ29">
        <v>1</v>
      </c>
      <c r="DS29" t="s">
        <v>835</v>
      </c>
      <c r="DT29" s="27">
        <v>0</v>
      </c>
      <c r="DV29" s="27">
        <v>0</v>
      </c>
      <c r="DX29" s="27">
        <v>0</v>
      </c>
      <c r="DZ29" s="27">
        <v>0</v>
      </c>
      <c r="EB29" s="27">
        <v>0</v>
      </c>
      <c r="ED29" s="27">
        <v>0</v>
      </c>
      <c r="EF29" s="27">
        <v>0</v>
      </c>
      <c r="EH29" s="27">
        <v>0</v>
      </c>
      <c r="EJ29" s="27">
        <v>0</v>
      </c>
      <c r="EL29" s="27">
        <v>0</v>
      </c>
      <c r="EN29">
        <v>1</v>
      </c>
      <c r="EP29" s="2" t="s">
        <v>835</v>
      </c>
      <c r="EQ29">
        <f t="shared" si="3"/>
        <v>0</v>
      </c>
      <c r="ER29" s="99">
        <v>0</v>
      </c>
      <c r="ES29" s="27">
        <v>0</v>
      </c>
      <c r="ET29" t="s">
        <v>242</v>
      </c>
      <c r="EU29" t="s">
        <v>242</v>
      </c>
      <c r="EX29" t="s">
        <v>242</v>
      </c>
      <c r="EY29" t="s">
        <v>242</v>
      </c>
      <c r="FA29" s="27">
        <v>0</v>
      </c>
      <c r="FB29" t="s">
        <v>242</v>
      </c>
      <c r="FD29" s="27">
        <v>0</v>
      </c>
      <c r="FE29" t="s">
        <v>242</v>
      </c>
      <c r="FG29" s="27">
        <v>1</v>
      </c>
      <c r="FH29">
        <v>295.43799999999999</v>
      </c>
      <c r="FI29" t="s">
        <v>837</v>
      </c>
      <c r="FJ29" s="27">
        <v>0</v>
      </c>
      <c r="FK29" t="s">
        <v>242</v>
      </c>
      <c r="FL29">
        <f t="shared" si="6"/>
        <v>1</v>
      </c>
      <c r="FM29" s="99">
        <v>1</v>
      </c>
      <c r="FN29">
        <f t="shared" si="7"/>
        <v>0</v>
      </c>
      <c r="FO29" s="100">
        <v>0</v>
      </c>
      <c r="FQ29">
        <v>1</v>
      </c>
      <c r="FS29" t="s">
        <v>835</v>
      </c>
      <c r="FT29" s="27">
        <v>1</v>
      </c>
      <c r="FU29" t="s">
        <v>242</v>
      </c>
      <c r="FV29" t="s">
        <v>242</v>
      </c>
      <c r="FW29" t="s">
        <v>242</v>
      </c>
      <c r="FX29" t="s">
        <v>838</v>
      </c>
      <c r="FY29" s="27">
        <v>1</v>
      </c>
      <c r="FZ29">
        <v>38</v>
      </c>
      <c r="GA29">
        <v>2</v>
      </c>
      <c r="GC29" s="27">
        <v>1</v>
      </c>
      <c r="GD29">
        <v>8</v>
      </c>
      <c r="GE29">
        <v>4</v>
      </c>
      <c r="GF29" s="36">
        <v>74</v>
      </c>
      <c r="GG29">
        <v>12</v>
      </c>
      <c r="GH29" t="s">
        <v>242</v>
      </c>
      <c r="GI29" t="s">
        <v>242</v>
      </c>
      <c r="GJ29" t="s">
        <v>242</v>
      </c>
      <c r="GK29">
        <v>1</v>
      </c>
      <c r="GM29">
        <v>1</v>
      </c>
      <c r="GO29" t="s">
        <v>835</v>
      </c>
      <c r="GP29" s="27">
        <v>0</v>
      </c>
      <c r="GQ29" t="s">
        <v>242</v>
      </c>
      <c r="GR29" t="s">
        <v>242</v>
      </c>
      <c r="GT29" t="s">
        <v>242</v>
      </c>
      <c r="GW29" s="27">
        <v>1</v>
      </c>
      <c r="GX29">
        <v>179.6</v>
      </c>
      <c r="GY29" t="s">
        <v>839</v>
      </c>
      <c r="HA29">
        <v>3</v>
      </c>
      <c r="HC29" t="s">
        <v>836</v>
      </c>
      <c r="HD29" s="27">
        <v>1</v>
      </c>
      <c r="HE29" s="2" t="s">
        <v>840</v>
      </c>
      <c r="HF29" s="27">
        <v>1</v>
      </c>
      <c r="HG29" s="2" t="s">
        <v>841</v>
      </c>
      <c r="HH29">
        <v>5</v>
      </c>
      <c r="HI29" t="s">
        <v>842</v>
      </c>
      <c r="HJ29" t="s">
        <v>843</v>
      </c>
      <c r="HK29" s="27">
        <v>1</v>
      </c>
      <c r="HL29" s="2" t="s">
        <v>844</v>
      </c>
      <c r="HM29">
        <v>1</v>
      </c>
      <c r="HO29" t="s">
        <v>835</v>
      </c>
      <c r="HP29">
        <v>0.66666666699999999</v>
      </c>
      <c r="HQ29">
        <v>0</v>
      </c>
      <c r="HR29">
        <v>0</v>
      </c>
      <c r="HS29">
        <v>1</v>
      </c>
      <c r="HT29">
        <v>0</v>
      </c>
      <c r="HU29">
        <v>0</v>
      </c>
      <c r="HV29">
        <v>0.25</v>
      </c>
      <c r="HW29">
        <v>1</v>
      </c>
      <c r="HX29">
        <v>0</v>
      </c>
      <c r="HY29">
        <v>1</v>
      </c>
      <c r="HZ29">
        <v>1</v>
      </c>
      <c r="IA29">
        <v>1</v>
      </c>
      <c r="IB29">
        <v>1</v>
      </c>
      <c r="IC29">
        <v>0.222222222</v>
      </c>
      <c r="ID29">
        <v>0.3125</v>
      </c>
      <c r="IE29">
        <v>0.8</v>
      </c>
      <c r="IF29">
        <v>0.44490740699999998</v>
      </c>
      <c r="IG29" t="s">
        <v>831</v>
      </c>
      <c r="IH29" t="s">
        <v>266</v>
      </c>
      <c r="II29" t="s">
        <v>831</v>
      </c>
      <c r="IJ29">
        <v>5692.598</v>
      </c>
      <c r="IK29">
        <v>5505.7879999999996</v>
      </c>
      <c r="IL29">
        <v>5764.8239999999996</v>
      </c>
      <c r="IM29" t="s">
        <v>242</v>
      </c>
      <c r="IN29">
        <v>5692.598</v>
      </c>
      <c r="IS29">
        <f t="shared" si="4"/>
        <v>0.4</v>
      </c>
      <c r="IT29">
        <f t="shared" si="8"/>
        <v>0.5714285714285714</v>
      </c>
      <c r="IU29">
        <f t="shared" si="12"/>
        <v>1</v>
      </c>
      <c r="IV29">
        <f t="shared" si="5"/>
        <v>0.65714285714285714</v>
      </c>
    </row>
    <row r="30" spans="1:256" customFormat="1" ht="14" customHeight="1" x14ac:dyDescent="0.2">
      <c r="A30">
        <v>29</v>
      </c>
      <c r="B30">
        <v>29</v>
      </c>
      <c r="C30" s="1">
        <v>44568.893055555556</v>
      </c>
      <c r="D30" s="1">
        <v>44572.659722222219</v>
      </c>
      <c r="E30">
        <v>0</v>
      </c>
      <c r="F30" t="s">
        <v>845</v>
      </c>
      <c r="G30">
        <v>100</v>
      </c>
      <c r="H30">
        <v>325399</v>
      </c>
      <c r="I30">
        <v>1</v>
      </c>
      <c r="J30" s="1">
        <v>44572.659722222219</v>
      </c>
      <c r="K30" t="s">
        <v>846</v>
      </c>
      <c r="L30" t="s">
        <v>242</v>
      </c>
      <c r="M30" t="s">
        <v>242</v>
      </c>
      <c r="N30" t="s">
        <v>847</v>
      </c>
      <c r="O30" t="s">
        <v>848</v>
      </c>
      <c r="P30">
        <v>34.10040283</v>
      </c>
      <c r="Q30">
        <v>-118.2946014</v>
      </c>
      <c r="R30" t="s">
        <v>245</v>
      </c>
      <c r="S30" t="s">
        <v>246</v>
      </c>
      <c r="T30" t="s">
        <v>849</v>
      </c>
      <c r="U30" s="24">
        <v>12208</v>
      </c>
      <c r="V30" t="s">
        <v>850</v>
      </c>
      <c r="W30">
        <v>90572207</v>
      </c>
      <c r="X30">
        <v>8731</v>
      </c>
      <c r="Y30" t="s">
        <v>350</v>
      </c>
      <c r="Z30" t="s">
        <v>851</v>
      </c>
      <c r="AA30">
        <v>2020</v>
      </c>
      <c r="AB30">
        <v>2021</v>
      </c>
      <c r="AC30">
        <v>0</v>
      </c>
      <c r="AF30">
        <v>6</v>
      </c>
      <c r="AG30">
        <v>1</v>
      </c>
      <c r="AI30" t="s">
        <v>852</v>
      </c>
      <c r="AJ30" s="27">
        <v>1</v>
      </c>
      <c r="AK30">
        <v>5</v>
      </c>
      <c r="AL30" s="27">
        <v>0</v>
      </c>
      <c r="AM30" s="24">
        <v>0</v>
      </c>
      <c r="AN30" s="36">
        <f t="shared" si="0"/>
        <v>0</v>
      </c>
      <c r="AO30" s="27">
        <v>0</v>
      </c>
      <c r="AP30" s="24">
        <v>0</v>
      </c>
      <c r="AR30">
        <v>3</v>
      </c>
      <c r="AT30" t="s">
        <v>853</v>
      </c>
      <c r="AU30" s="27">
        <v>1</v>
      </c>
      <c r="AV30">
        <v>5</v>
      </c>
      <c r="AW30" s="21">
        <f t="shared" si="1"/>
        <v>83.333333333333343</v>
      </c>
      <c r="AX30">
        <v>3</v>
      </c>
      <c r="AZ30" t="s">
        <v>853</v>
      </c>
      <c r="BA30" s="44">
        <v>1</v>
      </c>
      <c r="BB30">
        <v>4</v>
      </c>
      <c r="BC30" s="21">
        <f t="shared" si="2"/>
        <v>66.666666666666657</v>
      </c>
      <c r="BD30">
        <v>3</v>
      </c>
      <c r="BF30" t="s">
        <v>853</v>
      </c>
      <c r="BG30" s="27">
        <v>1</v>
      </c>
      <c r="BH30">
        <v>15</v>
      </c>
      <c r="BJ30">
        <v>3</v>
      </c>
      <c r="BL30" t="s">
        <v>853</v>
      </c>
      <c r="BM30" s="27">
        <v>1</v>
      </c>
      <c r="BN30">
        <v>3</v>
      </c>
      <c r="BP30" t="s">
        <v>853</v>
      </c>
      <c r="BQ30" s="27">
        <v>1</v>
      </c>
      <c r="BR30">
        <v>2</v>
      </c>
      <c r="BS30" s="97">
        <f t="shared" si="10"/>
        <v>33.333333333333329</v>
      </c>
      <c r="BU30">
        <v>3</v>
      </c>
      <c r="BW30" t="s">
        <v>853</v>
      </c>
      <c r="BX30" s="27">
        <v>0</v>
      </c>
      <c r="BY30" s="24" t="s">
        <v>242</v>
      </c>
      <c r="BZ30" s="21" t="s">
        <v>242</v>
      </c>
      <c r="CA30" t="s">
        <v>242</v>
      </c>
      <c r="CB30" t="s">
        <v>242</v>
      </c>
      <c r="CE30" s="27">
        <v>0</v>
      </c>
      <c r="CG30" t="s">
        <v>242</v>
      </c>
      <c r="CH30" t="s">
        <v>242</v>
      </c>
      <c r="CJ30" s="27">
        <v>1</v>
      </c>
      <c r="CK30" s="2" t="s">
        <v>854</v>
      </c>
      <c r="CL30">
        <v>1</v>
      </c>
      <c r="CN30" t="s">
        <v>852</v>
      </c>
      <c r="CO30">
        <v>0</v>
      </c>
      <c r="CP30" s="27">
        <v>0</v>
      </c>
      <c r="CQ30" t="s">
        <v>242</v>
      </c>
      <c r="CR30" t="s">
        <v>242</v>
      </c>
      <c r="CS30" t="s">
        <v>242</v>
      </c>
      <c r="CV30" s="27">
        <v>1</v>
      </c>
      <c r="CW30" s="2" t="s">
        <v>855</v>
      </c>
      <c r="CX30">
        <v>1</v>
      </c>
      <c r="CZ30" t="s">
        <v>852</v>
      </c>
      <c r="DA30" s="27">
        <v>0</v>
      </c>
      <c r="DB30" t="s">
        <v>242</v>
      </c>
      <c r="DC30" t="s">
        <v>242</v>
      </c>
      <c r="DE30" s="27">
        <v>0</v>
      </c>
      <c r="DF30" s="36" t="s">
        <v>242</v>
      </c>
      <c r="DG30" t="s">
        <v>242</v>
      </c>
      <c r="DH30" s="43" t="s">
        <v>242</v>
      </c>
      <c r="DI30" t="s">
        <v>242</v>
      </c>
      <c r="DJ30" s="36" t="s">
        <v>242</v>
      </c>
      <c r="DK30" t="s">
        <v>242</v>
      </c>
      <c r="DM30" s="27">
        <v>0</v>
      </c>
      <c r="DN30" s="36" t="s">
        <v>242</v>
      </c>
      <c r="DO30" t="s">
        <v>242</v>
      </c>
      <c r="DQ30" t="s">
        <v>242</v>
      </c>
      <c r="DT30" s="27">
        <v>0</v>
      </c>
      <c r="DV30" s="27">
        <v>0</v>
      </c>
      <c r="DX30" s="27">
        <v>0</v>
      </c>
      <c r="DZ30" s="27">
        <v>0</v>
      </c>
      <c r="EB30" s="27">
        <v>0</v>
      </c>
      <c r="ED30" s="27">
        <v>0</v>
      </c>
      <c r="EF30" s="27">
        <v>0</v>
      </c>
      <c r="EH30" s="27">
        <v>0</v>
      </c>
      <c r="EJ30" s="27">
        <v>0</v>
      </c>
      <c r="EL30" s="27">
        <v>0</v>
      </c>
      <c r="EN30" t="s">
        <v>242</v>
      </c>
      <c r="EP30" s="2"/>
      <c r="EQ30">
        <f t="shared" si="3"/>
        <v>0</v>
      </c>
      <c r="ER30" s="99">
        <v>0</v>
      </c>
      <c r="ES30" s="27">
        <v>0</v>
      </c>
      <c r="ET30" t="s">
        <v>242</v>
      </c>
      <c r="EU30" t="s">
        <v>242</v>
      </c>
      <c r="EX30" t="s">
        <v>242</v>
      </c>
      <c r="EY30" t="s">
        <v>242</v>
      </c>
      <c r="FA30" s="27">
        <v>0</v>
      </c>
      <c r="FB30" t="s">
        <v>242</v>
      </c>
      <c r="FD30" s="27">
        <v>0</v>
      </c>
      <c r="FE30" t="s">
        <v>242</v>
      </c>
      <c r="FG30" s="27">
        <v>0</v>
      </c>
      <c r="FH30" t="s">
        <v>242</v>
      </c>
      <c r="FJ30" s="27">
        <v>0</v>
      </c>
      <c r="FK30" t="s">
        <v>242</v>
      </c>
      <c r="FL30">
        <f t="shared" si="6"/>
        <v>0</v>
      </c>
      <c r="FM30" s="100">
        <v>0</v>
      </c>
      <c r="FN30">
        <f t="shared" si="7"/>
        <v>0</v>
      </c>
      <c r="FO30" s="100">
        <v>0</v>
      </c>
      <c r="FQ30" t="s">
        <v>242</v>
      </c>
      <c r="FT30" s="27">
        <v>1</v>
      </c>
      <c r="FU30" t="s">
        <v>242</v>
      </c>
      <c r="FV30" t="s">
        <v>242</v>
      </c>
      <c r="FW30" t="s">
        <v>242</v>
      </c>
      <c r="FX30" t="s">
        <v>856</v>
      </c>
      <c r="FY30" s="27">
        <v>1</v>
      </c>
      <c r="FZ30">
        <v>45</v>
      </c>
      <c r="GA30">
        <v>2</v>
      </c>
      <c r="GC30" s="27">
        <v>0</v>
      </c>
      <c r="GD30" t="s">
        <v>242</v>
      </c>
      <c r="GE30" t="s">
        <v>242</v>
      </c>
      <c r="GF30" s="36" t="s">
        <v>242</v>
      </c>
      <c r="GG30" t="s">
        <v>242</v>
      </c>
      <c r="GH30" t="s">
        <v>242</v>
      </c>
      <c r="GI30" t="s">
        <v>242</v>
      </c>
      <c r="GJ30" t="s">
        <v>242</v>
      </c>
      <c r="GK30" t="s">
        <v>242</v>
      </c>
      <c r="GM30">
        <v>1</v>
      </c>
      <c r="GO30" t="s">
        <v>852</v>
      </c>
      <c r="GP30" s="27">
        <v>0</v>
      </c>
      <c r="GQ30" t="s">
        <v>242</v>
      </c>
      <c r="GR30" t="s">
        <v>242</v>
      </c>
      <c r="GT30" t="s">
        <v>242</v>
      </c>
      <c r="GW30" s="27">
        <v>1</v>
      </c>
      <c r="GX30">
        <v>102</v>
      </c>
      <c r="GY30" t="s">
        <v>857</v>
      </c>
      <c r="HA30">
        <v>3</v>
      </c>
      <c r="HC30" t="s">
        <v>853</v>
      </c>
      <c r="HD30" s="27">
        <v>0</v>
      </c>
      <c r="HF30" s="27">
        <v>0</v>
      </c>
      <c r="HH30" t="s">
        <v>242</v>
      </c>
      <c r="HK30" s="27">
        <v>1</v>
      </c>
      <c r="HL30" s="2" t="s">
        <v>858</v>
      </c>
      <c r="HM30">
        <v>1</v>
      </c>
      <c r="HO30" t="s">
        <v>852</v>
      </c>
      <c r="HP30">
        <v>0.5</v>
      </c>
      <c r="HQ30">
        <v>1</v>
      </c>
      <c r="HR30">
        <v>0.5</v>
      </c>
      <c r="HS30">
        <v>0</v>
      </c>
      <c r="HT30">
        <v>0</v>
      </c>
      <c r="HU30">
        <v>0</v>
      </c>
      <c r="HV30">
        <v>0</v>
      </c>
      <c r="HW30">
        <v>0.66666666699999999</v>
      </c>
      <c r="HX30">
        <v>0</v>
      </c>
      <c r="HY30">
        <v>1</v>
      </c>
      <c r="HZ30">
        <v>0</v>
      </c>
      <c r="IA30">
        <v>1</v>
      </c>
      <c r="IB30">
        <v>1</v>
      </c>
      <c r="IC30">
        <v>0.66666666699999999</v>
      </c>
      <c r="ID30">
        <v>0</v>
      </c>
      <c r="IE30">
        <v>0.53333333299999997</v>
      </c>
      <c r="IF30">
        <v>0.4</v>
      </c>
      <c r="IG30" t="s">
        <v>859</v>
      </c>
      <c r="IH30" t="s">
        <v>266</v>
      </c>
      <c r="II30" t="s">
        <v>849</v>
      </c>
      <c r="IJ30">
        <v>2311.6590000000001</v>
      </c>
      <c r="IK30">
        <v>2513.654</v>
      </c>
      <c r="IL30">
        <v>2890.7020000000002</v>
      </c>
      <c r="IM30">
        <v>2802.2489999999998</v>
      </c>
      <c r="IN30">
        <v>2311.6590000000001</v>
      </c>
      <c r="IS30">
        <f t="shared" si="4"/>
        <v>0.4</v>
      </c>
      <c r="IT30">
        <f t="shared" si="8"/>
        <v>0</v>
      </c>
      <c r="IU30">
        <f t="shared" si="12"/>
        <v>0.75</v>
      </c>
      <c r="IV30">
        <f t="shared" si="5"/>
        <v>0.3833333333333333</v>
      </c>
    </row>
    <row r="31" spans="1:256" customFormat="1" ht="14" customHeight="1" x14ac:dyDescent="0.2">
      <c r="A31">
        <v>30</v>
      </c>
      <c r="B31">
        <v>30</v>
      </c>
      <c r="C31" s="1">
        <v>44572.754861111112</v>
      </c>
      <c r="D31" s="1">
        <v>44573.776388888888</v>
      </c>
      <c r="E31">
        <v>0</v>
      </c>
      <c r="F31" t="s">
        <v>292</v>
      </c>
      <c r="G31">
        <v>100</v>
      </c>
      <c r="H31">
        <v>88274</v>
      </c>
      <c r="I31">
        <v>1</v>
      </c>
      <c r="J31" s="1">
        <v>44573.776388888888</v>
      </c>
      <c r="K31" t="s">
        <v>860</v>
      </c>
      <c r="L31" t="s">
        <v>242</v>
      </c>
      <c r="M31" t="s">
        <v>242</v>
      </c>
      <c r="N31" t="s">
        <v>861</v>
      </c>
      <c r="O31" t="s">
        <v>862</v>
      </c>
      <c r="P31">
        <v>34.037994380000001</v>
      </c>
      <c r="Q31">
        <v>-118.4543991</v>
      </c>
      <c r="R31" t="s">
        <v>245</v>
      </c>
      <c r="S31" t="s">
        <v>246</v>
      </c>
      <c r="T31" t="s">
        <v>863</v>
      </c>
      <c r="V31" t="s">
        <v>864</v>
      </c>
      <c r="W31">
        <v>171340102</v>
      </c>
      <c r="X31">
        <v>2899</v>
      </c>
      <c r="Y31" t="s">
        <v>326</v>
      </c>
      <c r="Z31" t="s">
        <v>865</v>
      </c>
      <c r="AA31">
        <v>2020</v>
      </c>
      <c r="AC31">
        <v>0</v>
      </c>
      <c r="AF31">
        <v>10</v>
      </c>
      <c r="AG31">
        <v>3</v>
      </c>
      <c r="AI31" t="s">
        <v>866</v>
      </c>
      <c r="AJ31" s="27">
        <v>1</v>
      </c>
      <c r="AK31">
        <v>5</v>
      </c>
      <c r="AL31" s="27">
        <v>0</v>
      </c>
      <c r="AM31" s="24">
        <v>0</v>
      </c>
      <c r="AN31" s="36">
        <f t="shared" si="0"/>
        <v>0</v>
      </c>
      <c r="AO31" s="27">
        <v>0</v>
      </c>
      <c r="AP31" s="24">
        <v>0</v>
      </c>
      <c r="AR31">
        <v>3</v>
      </c>
      <c r="AT31" t="s">
        <v>866</v>
      </c>
      <c r="AU31" s="27">
        <v>1</v>
      </c>
      <c r="AV31">
        <v>9</v>
      </c>
      <c r="AW31" s="21">
        <f t="shared" si="1"/>
        <v>90</v>
      </c>
      <c r="AX31">
        <v>3</v>
      </c>
      <c r="AZ31" t="s">
        <v>866</v>
      </c>
      <c r="BA31" s="27">
        <v>1</v>
      </c>
      <c r="BB31">
        <v>9</v>
      </c>
      <c r="BC31" s="21">
        <f t="shared" si="2"/>
        <v>90</v>
      </c>
      <c r="BD31">
        <v>3</v>
      </c>
      <c r="BF31" t="s">
        <v>866</v>
      </c>
      <c r="BG31" s="27">
        <v>1</v>
      </c>
      <c r="BJ31">
        <v>3</v>
      </c>
      <c r="BL31" t="s">
        <v>866</v>
      </c>
      <c r="BM31" s="27">
        <v>1</v>
      </c>
      <c r="BN31" t="s">
        <v>242</v>
      </c>
      <c r="BQ31" s="27">
        <v>1</v>
      </c>
      <c r="BR31">
        <v>3</v>
      </c>
      <c r="BS31" s="97">
        <f t="shared" si="10"/>
        <v>30</v>
      </c>
      <c r="BU31">
        <v>3</v>
      </c>
      <c r="BW31" t="s">
        <v>866</v>
      </c>
      <c r="BX31" s="27">
        <v>1</v>
      </c>
      <c r="BY31">
        <v>1</v>
      </c>
      <c r="BZ31" s="21">
        <f t="shared" ref="BZ31:BZ39" si="13">BY31/AF31*100</f>
        <v>10</v>
      </c>
      <c r="CA31">
        <v>2</v>
      </c>
      <c r="CB31">
        <v>3</v>
      </c>
      <c r="CD31" t="s">
        <v>866</v>
      </c>
      <c r="CE31" s="27">
        <v>0</v>
      </c>
      <c r="CG31" t="s">
        <v>242</v>
      </c>
      <c r="CH31" t="s">
        <v>242</v>
      </c>
      <c r="CJ31" s="27">
        <v>1</v>
      </c>
      <c r="CK31" s="2" t="s">
        <v>867</v>
      </c>
      <c r="CL31">
        <v>1</v>
      </c>
      <c r="CN31" t="s">
        <v>868</v>
      </c>
      <c r="CO31">
        <v>0</v>
      </c>
      <c r="CP31" s="27">
        <v>0</v>
      </c>
      <c r="CQ31" t="s">
        <v>242</v>
      </c>
      <c r="CR31" t="s">
        <v>242</v>
      </c>
      <c r="CS31" t="s">
        <v>242</v>
      </c>
      <c r="CV31" s="27">
        <v>1</v>
      </c>
      <c r="CW31" s="2" t="s">
        <v>869</v>
      </c>
      <c r="CX31">
        <v>1</v>
      </c>
      <c r="CZ31" t="s">
        <v>868</v>
      </c>
      <c r="DA31" s="27">
        <v>1</v>
      </c>
      <c r="DB31">
        <v>93161</v>
      </c>
      <c r="DC31">
        <v>2</v>
      </c>
      <c r="DE31" s="27">
        <v>1</v>
      </c>
      <c r="DF31" s="36" t="s">
        <v>242</v>
      </c>
      <c r="DG31" t="s">
        <v>242</v>
      </c>
      <c r="DH31" s="43" t="s">
        <v>242</v>
      </c>
      <c r="DI31" t="s">
        <v>242</v>
      </c>
      <c r="DJ31" s="36">
        <v>72640</v>
      </c>
      <c r="DK31">
        <v>2</v>
      </c>
      <c r="DM31" s="27">
        <v>1</v>
      </c>
      <c r="DN31" s="36">
        <v>225956</v>
      </c>
      <c r="DO31">
        <v>2</v>
      </c>
      <c r="DQ31">
        <v>1</v>
      </c>
      <c r="DS31" t="s">
        <v>868</v>
      </c>
      <c r="DT31" s="27">
        <v>1</v>
      </c>
      <c r="DU31" t="s">
        <v>870</v>
      </c>
      <c r="DV31" s="27">
        <v>1</v>
      </c>
      <c r="DW31" s="2" t="s">
        <v>871</v>
      </c>
      <c r="DX31" s="27">
        <v>1</v>
      </c>
      <c r="DY31" s="2" t="s">
        <v>872</v>
      </c>
      <c r="DZ31" s="27">
        <v>1</v>
      </c>
      <c r="EA31" s="2" t="s">
        <v>873</v>
      </c>
      <c r="EB31" s="27">
        <v>1</v>
      </c>
      <c r="EC31" s="2" t="s">
        <v>874</v>
      </c>
      <c r="ED31" s="27">
        <v>1</v>
      </c>
      <c r="EE31" t="s">
        <v>875</v>
      </c>
      <c r="EF31" s="27">
        <v>1</v>
      </c>
      <c r="EG31" t="s">
        <v>875</v>
      </c>
      <c r="EH31" s="27">
        <v>1</v>
      </c>
      <c r="EI31" t="s">
        <v>876</v>
      </c>
      <c r="EJ31" s="27">
        <v>1</v>
      </c>
      <c r="EK31" t="s">
        <v>877</v>
      </c>
      <c r="EL31" s="27">
        <v>1</v>
      </c>
      <c r="EM31" t="s">
        <v>878</v>
      </c>
      <c r="EN31">
        <v>1</v>
      </c>
      <c r="EP31" s="2" t="s">
        <v>868</v>
      </c>
      <c r="EQ31">
        <f t="shared" si="3"/>
        <v>1</v>
      </c>
      <c r="ER31" s="99">
        <v>1</v>
      </c>
      <c r="ES31" s="27">
        <v>0</v>
      </c>
      <c r="ET31" t="s">
        <v>242</v>
      </c>
      <c r="EU31" t="s">
        <v>242</v>
      </c>
      <c r="EX31" t="s">
        <v>242</v>
      </c>
      <c r="EY31" t="s">
        <v>242</v>
      </c>
      <c r="FA31" s="27">
        <v>1</v>
      </c>
      <c r="FB31">
        <v>1874.486705</v>
      </c>
      <c r="FC31" t="s">
        <v>879</v>
      </c>
      <c r="FD31" s="27">
        <v>1</v>
      </c>
      <c r="FE31">
        <v>7.96</v>
      </c>
      <c r="FG31" s="27">
        <v>1</v>
      </c>
      <c r="FH31">
        <v>1129.377606</v>
      </c>
      <c r="FI31" t="s">
        <v>880</v>
      </c>
      <c r="FJ31" s="27">
        <v>1</v>
      </c>
      <c r="FK31">
        <v>0.11700000000000001</v>
      </c>
      <c r="FL31">
        <f t="shared" si="6"/>
        <v>2</v>
      </c>
      <c r="FM31" s="99">
        <v>1</v>
      </c>
      <c r="FN31">
        <f t="shared" si="7"/>
        <v>2</v>
      </c>
      <c r="FO31" s="99">
        <v>1</v>
      </c>
      <c r="FQ31">
        <v>1</v>
      </c>
      <c r="FS31" t="s">
        <v>868</v>
      </c>
      <c r="FT31" s="27">
        <v>1</v>
      </c>
      <c r="FU31" t="s">
        <v>242</v>
      </c>
      <c r="FV31" t="s">
        <v>242</v>
      </c>
      <c r="FW31" t="s">
        <v>242</v>
      </c>
      <c r="FX31" t="s">
        <v>881</v>
      </c>
      <c r="FY31" s="27">
        <v>1</v>
      </c>
      <c r="FZ31">
        <v>41</v>
      </c>
      <c r="GA31">
        <v>2</v>
      </c>
      <c r="GC31" s="27">
        <v>0</v>
      </c>
      <c r="GD31" t="s">
        <v>242</v>
      </c>
      <c r="GE31" t="s">
        <v>242</v>
      </c>
      <c r="GF31" s="36" t="s">
        <v>242</v>
      </c>
      <c r="GG31" t="s">
        <v>242</v>
      </c>
      <c r="GH31" t="s">
        <v>242</v>
      </c>
      <c r="GI31" t="s">
        <v>242</v>
      </c>
      <c r="GJ31" t="s">
        <v>242</v>
      </c>
      <c r="GK31" t="s">
        <v>242</v>
      </c>
      <c r="GM31" t="s">
        <v>242</v>
      </c>
      <c r="GP31" s="27">
        <v>0</v>
      </c>
      <c r="GQ31" t="s">
        <v>242</v>
      </c>
      <c r="GR31" t="s">
        <v>242</v>
      </c>
      <c r="GT31" t="s">
        <v>242</v>
      </c>
      <c r="GW31" s="27">
        <v>1</v>
      </c>
      <c r="GX31">
        <v>140</v>
      </c>
      <c r="GY31" t="s">
        <v>882</v>
      </c>
      <c r="HA31">
        <v>3</v>
      </c>
      <c r="HC31" t="s">
        <v>866</v>
      </c>
      <c r="HD31" s="27">
        <v>0</v>
      </c>
      <c r="HF31" s="27">
        <v>0</v>
      </c>
      <c r="HH31" t="s">
        <v>242</v>
      </c>
      <c r="HK31" s="27">
        <v>1</v>
      </c>
      <c r="HL31" t="s">
        <v>883</v>
      </c>
      <c r="HM31">
        <v>1</v>
      </c>
      <c r="HO31" t="s">
        <v>868</v>
      </c>
      <c r="HP31">
        <v>0.66666666699999999</v>
      </c>
      <c r="HQ31">
        <v>1</v>
      </c>
      <c r="HR31">
        <v>0.5</v>
      </c>
      <c r="HS31">
        <v>1</v>
      </c>
      <c r="HT31">
        <v>1</v>
      </c>
      <c r="HU31">
        <v>0</v>
      </c>
      <c r="HV31">
        <v>1</v>
      </c>
      <c r="HW31">
        <v>0.66666666699999999</v>
      </c>
      <c r="HX31">
        <v>0</v>
      </c>
      <c r="HY31">
        <v>1</v>
      </c>
      <c r="HZ31">
        <v>0</v>
      </c>
      <c r="IA31">
        <v>1</v>
      </c>
      <c r="IB31">
        <v>1</v>
      </c>
      <c r="IC31">
        <v>0.72222222199999997</v>
      </c>
      <c r="ID31">
        <v>0.75</v>
      </c>
      <c r="IE31">
        <v>0.53333333299999997</v>
      </c>
      <c r="IF31">
        <v>0.66851851900000003</v>
      </c>
      <c r="IG31" t="s">
        <v>863</v>
      </c>
      <c r="IH31" t="s">
        <v>266</v>
      </c>
      <c r="II31" t="s">
        <v>863</v>
      </c>
      <c r="IJ31">
        <v>4357.7</v>
      </c>
      <c r="IK31">
        <v>4895.8</v>
      </c>
      <c r="IL31">
        <v>5190.1000000000004</v>
      </c>
      <c r="IM31">
        <v>5375.6</v>
      </c>
      <c r="IN31">
        <v>4357.7</v>
      </c>
      <c r="IS31">
        <f t="shared" si="4"/>
        <v>0.6</v>
      </c>
      <c r="IT31">
        <f t="shared" si="8"/>
        <v>0.8571428571428571</v>
      </c>
      <c r="IU31">
        <f t="shared" si="12"/>
        <v>0.75</v>
      </c>
      <c r="IV31">
        <f t="shared" si="5"/>
        <v>0.73571428571428577</v>
      </c>
    </row>
    <row r="32" spans="1:256" customFormat="1" ht="14" customHeight="1" x14ac:dyDescent="0.2">
      <c r="A32">
        <v>31</v>
      </c>
      <c r="B32">
        <v>31</v>
      </c>
      <c r="C32" s="1">
        <v>44574.575694444444</v>
      </c>
      <c r="D32" s="1">
        <v>44574.661805555559</v>
      </c>
      <c r="E32">
        <v>0</v>
      </c>
      <c r="F32" t="s">
        <v>884</v>
      </c>
      <c r="G32">
        <v>100</v>
      </c>
      <c r="H32">
        <v>7460</v>
      </c>
      <c r="I32">
        <v>1</v>
      </c>
      <c r="J32" s="1">
        <v>44574.661805555559</v>
      </c>
      <c r="K32" t="s">
        <v>885</v>
      </c>
      <c r="L32" t="s">
        <v>242</v>
      </c>
      <c r="M32" t="s">
        <v>242</v>
      </c>
      <c r="N32" t="s">
        <v>886</v>
      </c>
      <c r="O32" t="s">
        <v>887</v>
      </c>
      <c r="P32">
        <v>34.037994380000001</v>
      </c>
      <c r="Q32">
        <v>-118.4543991</v>
      </c>
      <c r="R32" t="s">
        <v>245</v>
      </c>
      <c r="S32" t="s">
        <v>246</v>
      </c>
      <c r="T32" t="s">
        <v>888</v>
      </c>
      <c r="V32" t="s">
        <v>889</v>
      </c>
      <c r="W32">
        <v>172062101</v>
      </c>
      <c r="X32">
        <v>6331</v>
      </c>
      <c r="Y32" t="s">
        <v>319</v>
      </c>
      <c r="Z32" t="s">
        <v>890</v>
      </c>
      <c r="AA32">
        <v>2020</v>
      </c>
      <c r="AC32">
        <v>0</v>
      </c>
      <c r="AF32">
        <v>14</v>
      </c>
      <c r="AG32">
        <v>1</v>
      </c>
      <c r="AI32" t="s">
        <v>891</v>
      </c>
      <c r="AJ32" s="27">
        <v>1</v>
      </c>
      <c r="AK32">
        <v>6</v>
      </c>
      <c r="AL32" s="27">
        <v>0</v>
      </c>
      <c r="AM32" s="24">
        <v>0</v>
      </c>
      <c r="AN32" s="36">
        <f t="shared" si="0"/>
        <v>0</v>
      </c>
      <c r="AO32" s="27">
        <v>1</v>
      </c>
      <c r="AP32">
        <v>14</v>
      </c>
      <c r="AQ32" t="s">
        <v>892</v>
      </c>
      <c r="AR32">
        <v>3</v>
      </c>
      <c r="AT32" t="s">
        <v>893</v>
      </c>
      <c r="AU32" s="27">
        <v>1</v>
      </c>
      <c r="AV32">
        <v>13</v>
      </c>
      <c r="AW32" s="21">
        <f t="shared" si="1"/>
        <v>92.857142857142861</v>
      </c>
      <c r="AX32">
        <v>2</v>
      </c>
      <c r="AZ32" t="s">
        <v>894</v>
      </c>
      <c r="BA32" s="27">
        <v>1</v>
      </c>
      <c r="BB32">
        <v>11</v>
      </c>
      <c r="BC32" s="21">
        <f t="shared" si="2"/>
        <v>78.571428571428569</v>
      </c>
      <c r="BD32">
        <v>3</v>
      </c>
      <c r="BF32" t="s">
        <v>893</v>
      </c>
      <c r="BG32" s="27">
        <v>1</v>
      </c>
      <c r="BH32">
        <v>14</v>
      </c>
      <c r="BI32" t="s">
        <v>895</v>
      </c>
      <c r="BJ32">
        <v>3</v>
      </c>
      <c r="BL32" t="s">
        <v>893</v>
      </c>
      <c r="BM32" s="27">
        <v>1</v>
      </c>
      <c r="BN32">
        <v>3</v>
      </c>
      <c r="BP32" t="s">
        <v>893</v>
      </c>
      <c r="BQ32" s="27">
        <v>1</v>
      </c>
      <c r="BR32">
        <v>4</v>
      </c>
      <c r="BS32" s="97">
        <f t="shared" si="10"/>
        <v>28.571428571428569</v>
      </c>
      <c r="BU32">
        <v>1</v>
      </c>
      <c r="BW32" t="s">
        <v>891</v>
      </c>
      <c r="BX32" s="27">
        <v>1</v>
      </c>
      <c r="BY32">
        <v>4</v>
      </c>
      <c r="BZ32" s="21">
        <f t="shared" si="13"/>
        <v>28.571428571428569</v>
      </c>
      <c r="CA32">
        <v>1</v>
      </c>
      <c r="CB32">
        <v>3</v>
      </c>
      <c r="CD32" t="s">
        <v>893</v>
      </c>
      <c r="CE32" s="27">
        <v>0</v>
      </c>
      <c r="CG32" t="s">
        <v>242</v>
      </c>
      <c r="CH32" t="s">
        <v>242</v>
      </c>
      <c r="CJ32" s="27">
        <v>0</v>
      </c>
      <c r="CL32" t="s">
        <v>242</v>
      </c>
      <c r="CO32">
        <v>0</v>
      </c>
      <c r="CP32" s="27">
        <v>0</v>
      </c>
      <c r="CQ32" t="s">
        <v>242</v>
      </c>
      <c r="CR32" t="s">
        <v>242</v>
      </c>
      <c r="CS32" t="s">
        <v>242</v>
      </c>
      <c r="CV32" s="27">
        <v>1</v>
      </c>
      <c r="CW32" s="2" t="s">
        <v>896</v>
      </c>
      <c r="CX32">
        <v>1</v>
      </c>
      <c r="CZ32" t="s">
        <v>891</v>
      </c>
      <c r="DA32" s="27">
        <v>1</v>
      </c>
      <c r="DB32">
        <v>12803</v>
      </c>
      <c r="DC32">
        <v>2</v>
      </c>
      <c r="DE32" s="27">
        <v>1</v>
      </c>
      <c r="DF32" s="36" t="s">
        <v>242</v>
      </c>
      <c r="DG32" t="s">
        <v>242</v>
      </c>
      <c r="DH32" s="43" t="s">
        <v>242</v>
      </c>
      <c r="DI32" t="s">
        <v>242</v>
      </c>
      <c r="DJ32" s="36">
        <v>11605</v>
      </c>
      <c r="DK32">
        <v>2</v>
      </c>
      <c r="DM32" s="27">
        <v>0</v>
      </c>
      <c r="DN32" s="36" t="s">
        <v>242</v>
      </c>
      <c r="DO32" t="s">
        <v>242</v>
      </c>
      <c r="DQ32">
        <v>1</v>
      </c>
      <c r="DS32" t="s">
        <v>897</v>
      </c>
      <c r="DT32" s="27">
        <v>0</v>
      </c>
      <c r="DV32" s="27">
        <v>0</v>
      </c>
      <c r="DX32" s="27">
        <v>0.5</v>
      </c>
      <c r="DY32" s="2" t="s">
        <v>898</v>
      </c>
      <c r="DZ32" s="27">
        <v>1</v>
      </c>
      <c r="EA32" s="2" t="s">
        <v>899</v>
      </c>
      <c r="EB32" s="27">
        <v>0</v>
      </c>
      <c r="ED32" s="27">
        <v>1</v>
      </c>
      <c r="EE32" s="2" t="s">
        <v>900</v>
      </c>
      <c r="EF32" s="27">
        <v>1</v>
      </c>
      <c r="EG32" s="2" t="s">
        <v>901</v>
      </c>
      <c r="EH32" s="27">
        <v>1</v>
      </c>
      <c r="EI32" t="s">
        <v>902</v>
      </c>
      <c r="EJ32" s="27">
        <v>1</v>
      </c>
      <c r="EK32" t="s">
        <v>903</v>
      </c>
      <c r="EL32" s="27">
        <v>0</v>
      </c>
      <c r="EN32">
        <v>1</v>
      </c>
      <c r="EP32" s="2" t="s">
        <v>891</v>
      </c>
      <c r="EQ32">
        <f t="shared" si="3"/>
        <v>0.55000000000000004</v>
      </c>
      <c r="ER32" s="99">
        <v>0.5</v>
      </c>
      <c r="ES32" s="27">
        <v>0</v>
      </c>
      <c r="ET32" t="s">
        <v>242</v>
      </c>
      <c r="EU32" t="s">
        <v>242</v>
      </c>
      <c r="EX32" t="s">
        <v>242</v>
      </c>
      <c r="EY32" t="s">
        <v>242</v>
      </c>
      <c r="FA32" s="27">
        <v>0</v>
      </c>
      <c r="FB32" t="s">
        <v>242</v>
      </c>
      <c r="FD32" s="27">
        <v>0</v>
      </c>
      <c r="FE32" t="s">
        <v>242</v>
      </c>
      <c r="FG32" s="27">
        <v>1</v>
      </c>
      <c r="FH32" t="s">
        <v>242</v>
      </c>
      <c r="FI32" t="s">
        <v>904</v>
      </c>
      <c r="FJ32" s="27">
        <v>0</v>
      </c>
      <c r="FK32" t="s">
        <v>242</v>
      </c>
      <c r="FL32">
        <f t="shared" si="6"/>
        <v>1</v>
      </c>
      <c r="FM32" s="99">
        <v>1</v>
      </c>
      <c r="FN32">
        <f t="shared" si="7"/>
        <v>0</v>
      </c>
      <c r="FO32" s="100">
        <v>0</v>
      </c>
      <c r="FQ32">
        <v>1</v>
      </c>
      <c r="FS32" t="s">
        <v>891</v>
      </c>
      <c r="FT32" s="27">
        <v>0</v>
      </c>
      <c r="FU32" t="s">
        <v>242</v>
      </c>
      <c r="FV32" t="s">
        <v>242</v>
      </c>
      <c r="FW32" t="s">
        <v>242</v>
      </c>
      <c r="FY32" s="27">
        <v>1</v>
      </c>
      <c r="FZ32">
        <v>48</v>
      </c>
      <c r="GA32">
        <v>3</v>
      </c>
      <c r="GC32" s="27">
        <v>0.5</v>
      </c>
      <c r="GD32" t="s">
        <v>242</v>
      </c>
      <c r="GE32" t="s">
        <v>242</v>
      </c>
      <c r="GF32" s="36">
        <v>90</v>
      </c>
      <c r="GG32" t="s">
        <v>242</v>
      </c>
      <c r="GH32" t="s">
        <v>242</v>
      </c>
      <c r="GI32" t="s">
        <v>242</v>
      </c>
      <c r="GJ32" t="s">
        <v>242</v>
      </c>
      <c r="GK32">
        <v>3</v>
      </c>
      <c r="GL32" t="s">
        <v>905</v>
      </c>
      <c r="GM32">
        <v>1</v>
      </c>
      <c r="GO32" t="s">
        <v>897</v>
      </c>
      <c r="GP32" s="27">
        <v>0.5</v>
      </c>
      <c r="GQ32" t="s">
        <v>242</v>
      </c>
      <c r="GR32">
        <v>1</v>
      </c>
      <c r="GT32">
        <v>1</v>
      </c>
      <c r="GV32" t="s">
        <v>897</v>
      </c>
      <c r="GW32" s="27">
        <v>1</v>
      </c>
      <c r="GX32">
        <v>38.1</v>
      </c>
      <c r="GY32" t="s">
        <v>906</v>
      </c>
      <c r="HA32">
        <v>3</v>
      </c>
      <c r="HC32" t="s">
        <v>893</v>
      </c>
      <c r="HD32" s="27">
        <v>0</v>
      </c>
      <c r="HF32" s="27">
        <v>0</v>
      </c>
      <c r="HH32" t="s">
        <v>242</v>
      </c>
      <c r="HK32" s="27">
        <v>1</v>
      </c>
      <c r="HL32" s="2" t="s">
        <v>907</v>
      </c>
      <c r="HM32">
        <v>1</v>
      </c>
      <c r="HO32" t="s">
        <v>891</v>
      </c>
      <c r="HP32">
        <v>0.77777777800000003</v>
      </c>
      <c r="HQ32">
        <v>0</v>
      </c>
      <c r="HR32">
        <v>0.5</v>
      </c>
      <c r="HS32">
        <v>0.66666666699999999</v>
      </c>
      <c r="HT32">
        <v>0.55000000000000004</v>
      </c>
      <c r="HU32">
        <v>0</v>
      </c>
      <c r="HV32">
        <v>0.25</v>
      </c>
      <c r="HW32">
        <v>0.5</v>
      </c>
      <c r="HX32">
        <v>0.5</v>
      </c>
      <c r="HY32">
        <v>1</v>
      </c>
      <c r="HZ32">
        <v>0</v>
      </c>
      <c r="IA32">
        <v>1</v>
      </c>
      <c r="IB32">
        <v>1</v>
      </c>
      <c r="IC32">
        <v>0.42592592600000001</v>
      </c>
      <c r="ID32">
        <v>0.366666667</v>
      </c>
      <c r="IE32">
        <v>0.6</v>
      </c>
      <c r="IF32">
        <v>0.464197531</v>
      </c>
      <c r="IG32" t="s">
        <v>888</v>
      </c>
      <c r="IH32" t="s">
        <v>266</v>
      </c>
      <c r="II32" t="s">
        <v>888</v>
      </c>
      <c r="IJ32">
        <v>7937</v>
      </c>
      <c r="IK32">
        <v>7549</v>
      </c>
      <c r="IL32">
        <v>9644</v>
      </c>
      <c r="IM32">
        <v>6572</v>
      </c>
      <c r="IN32">
        <v>7937</v>
      </c>
      <c r="IS32">
        <f t="shared" si="4"/>
        <v>0.6</v>
      </c>
      <c r="IT32">
        <f t="shared" si="8"/>
        <v>0.5</v>
      </c>
      <c r="IU32">
        <f t="shared" si="12"/>
        <v>0.625</v>
      </c>
      <c r="IV32">
        <f t="shared" si="5"/>
        <v>0.57500000000000007</v>
      </c>
    </row>
    <row r="33" spans="1:256" customFormat="1" ht="14" customHeight="1" x14ac:dyDescent="0.2">
      <c r="A33">
        <v>32</v>
      </c>
      <c r="B33">
        <v>32</v>
      </c>
      <c r="C33" s="1">
        <v>44574.601388888892</v>
      </c>
      <c r="D33" s="1">
        <v>44574.722916666666</v>
      </c>
      <c r="E33">
        <v>0</v>
      </c>
      <c r="F33" t="s">
        <v>292</v>
      </c>
      <c r="G33">
        <v>100</v>
      </c>
      <c r="H33">
        <v>10507</v>
      </c>
      <c r="I33">
        <v>1</v>
      </c>
      <c r="J33" s="1">
        <v>44574.722916666666</v>
      </c>
      <c r="K33" t="s">
        <v>908</v>
      </c>
      <c r="L33" t="s">
        <v>242</v>
      </c>
      <c r="M33" t="s">
        <v>242</v>
      </c>
      <c r="N33" t="s">
        <v>909</v>
      </c>
      <c r="O33" t="s">
        <v>910</v>
      </c>
      <c r="P33">
        <v>34.037994380000001</v>
      </c>
      <c r="Q33">
        <v>-118.4543991</v>
      </c>
      <c r="R33" t="s">
        <v>245</v>
      </c>
      <c r="S33" t="s">
        <v>246</v>
      </c>
      <c r="T33" t="s">
        <v>911</v>
      </c>
      <c r="V33" t="s">
        <v>912</v>
      </c>
      <c r="W33">
        <v>200340107</v>
      </c>
      <c r="X33">
        <v>6021</v>
      </c>
      <c r="Y33" t="s">
        <v>319</v>
      </c>
      <c r="Z33" t="s">
        <v>913</v>
      </c>
      <c r="AA33">
        <v>2020</v>
      </c>
      <c r="AC33">
        <v>0</v>
      </c>
      <c r="AF33">
        <v>11</v>
      </c>
      <c r="AG33">
        <v>1</v>
      </c>
      <c r="AI33" t="s">
        <v>914</v>
      </c>
      <c r="AJ33" s="27">
        <v>1</v>
      </c>
      <c r="AK33">
        <v>5</v>
      </c>
      <c r="AL33" s="27">
        <v>0</v>
      </c>
      <c r="AM33" s="24">
        <v>0</v>
      </c>
      <c r="AN33" s="36">
        <f t="shared" si="0"/>
        <v>0</v>
      </c>
      <c r="AO33" s="27">
        <v>0</v>
      </c>
      <c r="AP33" s="24">
        <v>0</v>
      </c>
      <c r="AR33">
        <v>3</v>
      </c>
      <c r="AT33" t="s">
        <v>915</v>
      </c>
      <c r="AU33" s="27">
        <v>1</v>
      </c>
      <c r="AV33">
        <v>11</v>
      </c>
      <c r="AW33" s="21">
        <f t="shared" si="1"/>
        <v>100</v>
      </c>
      <c r="AX33">
        <v>1</v>
      </c>
      <c r="AZ33" t="s">
        <v>914</v>
      </c>
      <c r="BA33" s="27">
        <v>1</v>
      </c>
      <c r="BB33">
        <v>11</v>
      </c>
      <c r="BC33" s="21">
        <f t="shared" si="2"/>
        <v>100</v>
      </c>
      <c r="BD33">
        <v>1</v>
      </c>
      <c r="BF33" t="s">
        <v>914</v>
      </c>
      <c r="BG33" s="27">
        <v>1</v>
      </c>
      <c r="BJ33">
        <v>3</v>
      </c>
      <c r="BL33" t="s">
        <v>915</v>
      </c>
      <c r="BM33" s="27">
        <v>1</v>
      </c>
      <c r="BN33">
        <v>2</v>
      </c>
      <c r="BQ33" s="27">
        <v>1</v>
      </c>
      <c r="BR33">
        <v>3</v>
      </c>
      <c r="BS33" s="97">
        <f t="shared" si="10"/>
        <v>27.27272727272727</v>
      </c>
      <c r="BU33">
        <v>1</v>
      </c>
      <c r="BW33" t="s">
        <v>914</v>
      </c>
      <c r="BX33" s="27">
        <v>1</v>
      </c>
      <c r="BY33">
        <v>3</v>
      </c>
      <c r="BZ33" s="21">
        <f t="shared" si="13"/>
        <v>27.27272727272727</v>
      </c>
      <c r="CA33">
        <v>1</v>
      </c>
      <c r="CB33">
        <v>1</v>
      </c>
      <c r="CD33" t="s">
        <v>914</v>
      </c>
      <c r="CE33" s="27">
        <v>0</v>
      </c>
      <c r="CG33" t="s">
        <v>242</v>
      </c>
      <c r="CH33" t="s">
        <v>242</v>
      </c>
      <c r="CJ33" s="27">
        <v>1</v>
      </c>
      <c r="CK33" s="2" t="s">
        <v>916</v>
      </c>
      <c r="CL33">
        <v>1</v>
      </c>
      <c r="CN33" t="s">
        <v>917</v>
      </c>
      <c r="CO33">
        <v>1</v>
      </c>
      <c r="CP33" s="27">
        <v>0.5</v>
      </c>
      <c r="CQ33" t="s">
        <v>242</v>
      </c>
      <c r="CR33">
        <v>99.9</v>
      </c>
      <c r="CS33" t="s">
        <v>242</v>
      </c>
      <c r="CT33" t="s">
        <v>918</v>
      </c>
      <c r="CV33" s="27">
        <v>1</v>
      </c>
      <c r="CW33" s="2" t="s">
        <v>919</v>
      </c>
      <c r="CX33">
        <v>1</v>
      </c>
      <c r="CZ33" t="s">
        <v>914</v>
      </c>
      <c r="DA33" s="27">
        <v>1</v>
      </c>
      <c r="DB33">
        <v>5401</v>
      </c>
      <c r="DC33">
        <v>2</v>
      </c>
      <c r="DE33" s="27">
        <v>1</v>
      </c>
      <c r="DF33" s="36">
        <v>32624</v>
      </c>
      <c r="DG33">
        <v>2</v>
      </c>
      <c r="DH33" s="51">
        <v>32953</v>
      </c>
      <c r="DI33">
        <v>2</v>
      </c>
      <c r="DJ33" s="36" t="s">
        <v>242</v>
      </c>
      <c r="DK33" t="s">
        <v>242</v>
      </c>
      <c r="DM33" s="27">
        <v>1</v>
      </c>
      <c r="DN33" s="36">
        <v>24230</v>
      </c>
      <c r="DO33">
        <v>2</v>
      </c>
      <c r="DQ33">
        <v>1</v>
      </c>
      <c r="DS33" t="s">
        <v>914</v>
      </c>
      <c r="DT33" s="27">
        <v>1</v>
      </c>
      <c r="DU33" s="2" t="s">
        <v>920</v>
      </c>
      <c r="DV33" s="27">
        <v>1</v>
      </c>
      <c r="DW33" s="2" t="s">
        <v>921</v>
      </c>
      <c r="DX33" s="27">
        <v>1</v>
      </c>
      <c r="DY33" s="2" t="s">
        <v>922</v>
      </c>
      <c r="DZ33" s="27">
        <v>1</v>
      </c>
      <c r="EA33" s="2" t="s">
        <v>923</v>
      </c>
      <c r="EB33" s="27">
        <v>1</v>
      </c>
      <c r="EC33" s="2" t="s">
        <v>924</v>
      </c>
      <c r="ED33" s="27">
        <v>1</v>
      </c>
      <c r="EE33" t="s">
        <v>925</v>
      </c>
      <c r="EF33" s="27">
        <v>1</v>
      </c>
      <c r="EG33" t="s">
        <v>925</v>
      </c>
      <c r="EH33" s="27">
        <v>0</v>
      </c>
      <c r="EJ33" s="27">
        <v>1</v>
      </c>
      <c r="EK33" t="s">
        <v>926</v>
      </c>
      <c r="EL33" s="27">
        <v>1</v>
      </c>
      <c r="EM33" t="s">
        <v>927</v>
      </c>
      <c r="EN33">
        <v>4</v>
      </c>
      <c r="EP33" s="2" t="s">
        <v>928</v>
      </c>
      <c r="EQ33">
        <f t="shared" si="3"/>
        <v>0.9</v>
      </c>
      <c r="ER33" s="99">
        <v>0.5</v>
      </c>
      <c r="ES33" s="27">
        <v>0</v>
      </c>
      <c r="ET33" t="s">
        <v>242</v>
      </c>
      <c r="EU33" t="s">
        <v>242</v>
      </c>
      <c r="EX33" t="s">
        <v>242</v>
      </c>
      <c r="EY33" t="s">
        <v>242</v>
      </c>
      <c r="FA33" s="27">
        <v>0</v>
      </c>
      <c r="FB33" t="s">
        <v>242</v>
      </c>
      <c r="FD33" s="27">
        <v>0</v>
      </c>
      <c r="FE33" t="s">
        <v>242</v>
      </c>
      <c r="FG33" s="27">
        <v>1</v>
      </c>
      <c r="FH33">
        <v>298.125</v>
      </c>
      <c r="FI33" t="s">
        <v>929</v>
      </c>
      <c r="FJ33" s="27">
        <v>0</v>
      </c>
      <c r="FK33" t="s">
        <v>242</v>
      </c>
      <c r="FL33">
        <f t="shared" si="6"/>
        <v>1</v>
      </c>
      <c r="FM33" s="99">
        <v>1</v>
      </c>
      <c r="FN33">
        <f t="shared" si="7"/>
        <v>0</v>
      </c>
      <c r="FO33" s="100">
        <v>0</v>
      </c>
      <c r="FQ33">
        <v>1</v>
      </c>
      <c r="FS33" t="s">
        <v>914</v>
      </c>
      <c r="FT33" s="27">
        <v>1</v>
      </c>
      <c r="FU33" t="s">
        <v>242</v>
      </c>
      <c r="FV33" t="s">
        <v>242</v>
      </c>
      <c r="FW33" t="s">
        <v>242</v>
      </c>
      <c r="FX33" t="s">
        <v>930</v>
      </c>
      <c r="FY33" s="27">
        <v>1</v>
      </c>
      <c r="FZ33">
        <v>65</v>
      </c>
      <c r="GA33">
        <v>1</v>
      </c>
      <c r="GC33" s="27">
        <v>1</v>
      </c>
      <c r="GD33" t="s">
        <v>242</v>
      </c>
      <c r="GE33" t="s">
        <v>242</v>
      </c>
      <c r="GF33" s="36" t="s">
        <v>242</v>
      </c>
      <c r="GG33" t="s">
        <v>242</v>
      </c>
      <c r="GH33" t="s">
        <v>242</v>
      </c>
      <c r="GI33" t="s">
        <v>242</v>
      </c>
      <c r="GJ33" t="s">
        <v>242</v>
      </c>
      <c r="GK33">
        <v>1</v>
      </c>
      <c r="GL33" s="2" t="s">
        <v>931</v>
      </c>
      <c r="GM33">
        <v>1</v>
      </c>
      <c r="GO33" t="s">
        <v>914</v>
      </c>
      <c r="GP33" s="27">
        <v>0</v>
      </c>
      <c r="GQ33" t="s">
        <v>242</v>
      </c>
      <c r="GR33" t="s">
        <v>242</v>
      </c>
      <c r="GT33" t="s">
        <v>242</v>
      </c>
      <c r="GW33" s="27">
        <v>1</v>
      </c>
      <c r="GX33">
        <v>55</v>
      </c>
      <c r="GY33" t="s">
        <v>932</v>
      </c>
      <c r="HA33">
        <v>3</v>
      </c>
      <c r="HC33" t="s">
        <v>915</v>
      </c>
      <c r="HD33" s="27">
        <v>0.5</v>
      </c>
      <c r="HE33" t="s">
        <v>933</v>
      </c>
      <c r="HF33" s="27">
        <v>0.5</v>
      </c>
      <c r="HG33" t="s">
        <v>933</v>
      </c>
      <c r="HH33">
        <v>1</v>
      </c>
      <c r="HJ33" t="s">
        <v>914</v>
      </c>
      <c r="HK33" s="27">
        <v>1</v>
      </c>
      <c r="HL33" s="2" t="s">
        <v>934</v>
      </c>
      <c r="HM33" t="s">
        <v>242</v>
      </c>
      <c r="HP33">
        <v>0.66666666699999999</v>
      </c>
      <c r="HQ33">
        <v>1</v>
      </c>
      <c r="HR33">
        <v>0.75</v>
      </c>
      <c r="HS33">
        <v>1</v>
      </c>
      <c r="HT33">
        <v>0.9</v>
      </c>
      <c r="HU33">
        <v>0</v>
      </c>
      <c r="HV33">
        <v>0.25</v>
      </c>
      <c r="HW33">
        <v>1</v>
      </c>
      <c r="HX33">
        <v>0</v>
      </c>
      <c r="HY33">
        <v>1</v>
      </c>
      <c r="HZ33">
        <v>0.5</v>
      </c>
      <c r="IA33">
        <v>1</v>
      </c>
      <c r="IB33">
        <v>1</v>
      </c>
      <c r="IC33">
        <v>0.80555555599999995</v>
      </c>
      <c r="ID33">
        <v>0.53749999999999998</v>
      </c>
      <c r="IE33">
        <v>0.7</v>
      </c>
      <c r="IF33">
        <v>0.68101851899999999</v>
      </c>
      <c r="IG33" t="s">
        <v>935</v>
      </c>
      <c r="IH33" t="s">
        <v>266</v>
      </c>
      <c r="II33" t="s">
        <v>911</v>
      </c>
      <c r="IJ33">
        <v>3773</v>
      </c>
      <c r="IK33">
        <v>3054</v>
      </c>
      <c r="IL33">
        <v>3024</v>
      </c>
      <c r="IM33">
        <v>3740</v>
      </c>
      <c r="IN33">
        <v>3773</v>
      </c>
      <c r="IS33">
        <f t="shared" si="4"/>
        <v>0.6</v>
      </c>
      <c r="IT33">
        <f t="shared" si="8"/>
        <v>0.6428571428571429</v>
      </c>
      <c r="IU33">
        <f t="shared" si="12"/>
        <v>1</v>
      </c>
      <c r="IV33">
        <f t="shared" si="5"/>
        <v>0.74761904761904763</v>
      </c>
    </row>
    <row r="34" spans="1:256" customFormat="1" ht="14" customHeight="1" x14ac:dyDescent="0.2">
      <c r="A34">
        <v>33</v>
      </c>
      <c r="B34">
        <v>33</v>
      </c>
      <c r="C34" s="1">
        <v>44576.549305555556</v>
      </c>
      <c r="D34" s="1">
        <v>44576.665972222225</v>
      </c>
      <c r="E34">
        <v>0</v>
      </c>
      <c r="F34" t="s">
        <v>292</v>
      </c>
      <c r="G34">
        <v>100</v>
      </c>
      <c r="H34">
        <v>10072</v>
      </c>
      <c r="I34">
        <v>1</v>
      </c>
      <c r="J34" s="1">
        <v>44576.665972222225</v>
      </c>
      <c r="K34" t="s">
        <v>936</v>
      </c>
      <c r="L34" t="s">
        <v>242</v>
      </c>
      <c r="M34" t="s">
        <v>242</v>
      </c>
      <c r="N34" t="s">
        <v>937</v>
      </c>
      <c r="O34" t="s">
        <v>938</v>
      </c>
      <c r="P34">
        <v>34.037994380000001</v>
      </c>
      <c r="Q34">
        <v>-118.4543991</v>
      </c>
      <c r="R34" t="s">
        <v>245</v>
      </c>
      <c r="S34" t="s">
        <v>246</v>
      </c>
      <c r="T34" t="s">
        <v>939</v>
      </c>
      <c r="V34" t="s">
        <v>940</v>
      </c>
      <c r="W34" t="s">
        <v>941</v>
      </c>
      <c r="X34">
        <v>2099</v>
      </c>
      <c r="Y34" t="s">
        <v>326</v>
      </c>
      <c r="Z34" t="s">
        <v>942</v>
      </c>
      <c r="AA34">
        <v>2021</v>
      </c>
      <c r="AC34">
        <v>1</v>
      </c>
      <c r="AD34">
        <v>4</v>
      </c>
      <c r="AF34">
        <v>12</v>
      </c>
      <c r="AG34">
        <v>1</v>
      </c>
      <c r="AI34" t="s">
        <v>943</v>
      </c>
      <c r="AJ34" s="27">
        <v>1</v>
      </c>
      <c r="AK34">
        <v>11</v>
      </c>
      <c r="AL34" s="27">
        <v>0</v>
      </c>
      <c r="AM34" s="24">
        <v>0</v>
      </c>
      <c r="AN34" s="36">
        <f t="shared" si="0"/>
        <v>0</v>
      </c>
      <c r="AO34" s="27">
        <v>0</v>
      </c>
      <c r="AP34" s="24">
        <v>0</v>
      </c>
      <c r="AR34">
        <v>3</v>
      </c>
      <c r="AT34" t="s">
        <v>944</v>
      </c>
      <c r="AU34" s="27">
        <v>1</v>
      </c>
      <c r="AV34">
        <v>11</v>
      </c>
      <c r="AW34" s="21">
        <f t="shared" si="1"/>
        <v>91.666666666666657</v>
      </c>
      <c r="AX34">
        <v>2</v>
      </c>
      <c r="AZ34" t="s">
        <v>945</v>
      </c>
      <c r="BA34" s="27">
        <v>1</v>
      </c>
      <c r="BB34">
        <v>5</v>
      </c>
      <c r="BC34" s="21">
        <f t="shared" si="2"/>
        <v>41.666666666666671</v>
      </c>
      <c r="BD34">
        <v>2</v>
      </c>
      <c r="BF34" t="s">
        <v>945</v>
      </c>
      <c r="BG34" s="27">
        <v>1</v>
      </c>
      <c r="BH34">
        <v>8.91</v>
      </c>
      <c r="BJ34">
        <v>3</v>
      </c>
      <c r="BL34" t="s">
        <v>944</v>
      </c>
      <c r="BM34" s="27">
        <v>1</v>
      </c>
      <c r="BN34">
        <v>2</v>
      </c>
      <c r="BP34" t="s">
        <v>945</v>
      </c>
      <c r="BQ34" s="27">
        <v>1</v>
      </c>
      <c r="BR34">
        <v>4</v>
      </c>
      <c r="BS34" s="97">
        <f t="shared" si="10"/>
        <v>33.333333333333329</v>
      </c>
      <c r="BU34">
        <v>1</v>
      </c>
      <c r="BW34" t="s">
        <v>943</v>
      </c>
      <c r="BX34" s="27">
        <v>1</v>
      </c>
      <c r="BY34">
        <v>2</v>
      </c>
      <c r="BZ34" s="21">
        <f t="shared" si="13"/>
        <v>16.666666666666664</v>
      </c>
      <c r="CA34">
        <v>2</v>
      </c>
      <c r="CB34">
        <v>3</v>
      </c>
      <c r="CD34" t="s">
        <v>944</v>
      </c>
      <c r="CE34" s="27">
        <v>0</v>
      </c>
      <c r="CG34" t="s">
        <v>242</v>
      </c>
      <c r="CH34" t="s">
        <v>242</v>
      </c>
      <c r="CJ34" s="27">
        <v>1</v>
      </c>
      <c r="CK34" s="2" t="s">
        <v>946</v>
      </c>
      <c r="CL34">
        <v>1</v>
      </c>
      <c r="CN34" t="s">
        <v>943</v>
      </c>
      <c r="CO34">
        <v>1</v>
      </c>
      <c r="CP34" s="27">
        <v>0</v>
      </c>
      <c r="CQ34" t="s">
        <v>242</v>
      </c>
      <c r="CR34" t="s">
        <v>242</v>
      </c>
      <c r="CS34" t="s">
        <v>242</v>
      </c>
      <c r="CV34" s="27">
        <v>1</v>
      </c>
      <c r="CW34" s="2" t="s">
        <v>947</v>
      </c>
      <c r="CX34">
        <v>1</v>
      </c>
      <c r="CZ34" t="s">
        <v>943</v>
      </c>
      <c r="DA34" s="27">
        <v>1</v>
      </c>
      <c r="DB34">
        <v>469912</v>
      </c>
      <c r="DC34">
        <v>2</v>
      </c>
      <c r="DE34" s="27">
        <v>1</v>
      </c>
      <c r="DF34" s="36" t="s">
        <v>242</v>
      </c>
      <c r="DG34" t="s">
        <v>242</v>
      </c>
      <c r="DH34" s="43" t="s">
        <v>242</v>
      </c>
      <c r="DI34" t="s">
        <v>242</v>
      </c>
      <c r="DJ34" s="36">
        <v>252288</v>
      </c>
      <c r="DK34">
        <v>2</v>
      </c>
      <c r="DM34" s="27">
        <v>1</v>
      </c>
      <c r="DN34" s="36">
        <v>5575612</v>
      </c>
      <c r="DO34">
        <v>2</v>
      </c>
      <c r="DQ34">
        <v>1</v>
      </c>
      <c r="DS34" t="s">
        <v>943</v>
      </c>
      <c r="DT34" s="27">
        <v>0</v>
      </c>
      <c r="DV34" s="27">
        <v>0</v>
      </c>
      <c r="DX34" s="27">
        <v>0.5</v>
      </c>
      <c r="DY34" t="s">
        <v>948</v>
      </c>
      <c r="DZ34" s="27">
        <v>1</v>
      </c>
      <c r="EA34" s="2" t="s">
        <v>949</v>
      </c>
      <c r="EB34" s="27">
        <v>0</v>
      </c>
      <c r="ED34" s="27">
        <v>0</v>
      </c>
      <c r="EF34" s="27">
        <v>0</v>
      </c>
      <c r="EH34" s="27">
        <v>0</v>
      </c>
      <c r="EJ34" s="27">
        <v>1</v>
      </c>
      <c r="EK34" t="s">
        <v>950</v>
      </c>
      <c r="EL34" s="27">
        <v>1</v>
      </c>
      <c r="EM34" t="s">
        <v>951</v>
      </c>
      <c r="EN34">
        <v>1</v>
      </c>
      <c r="EP34" s="2" t="s">
        <v>943</v>
      </c>
      <c r="EQ34">
        <f t="shared" si="3"/>
        <v>0.35</v>
      </c>
      <c r="ER34" s="99">
        <v>0.5</v>
      </c>
      <c r="ES34" s="27">
        <v>0</v>
      </c>
      <c r="ET34" t="s">
        <v>242</v>
      </c>
      <c r="EU34" t="s">
        <v>242</v>
      </c>
      <c r="EX34" t="s">
        <v>242</v>
      </c>
      <c r="EY34" t="s">
        <v>242</v>
      </c>
      <c r="FA34" s="27">
        <v>1</v>
      </c>
      <c r="FB34">
        <v>21438.858</v>
      </c>
      <c r="FC34" t="s">
        <v>952</v>
      </c>
      <c r="FD34" s="27">
        <v>0</v>
      </c>
      <c r="FE34" t="s">
        <v>242</v>
      </c>
      <c r="FG34" s="27">
        <v>1</v>
      </c>
      <c r="FH34">
        <v>21248.755000000001</v>
      </c>
      <c r="FI34" t="s">
        <v>953</v>
      </c>
      <c r="FJ34" s="27">
        <v>0</v>
      </c>
      <c r="FK34" t="s">
        <v>242</v>
      </c>
      <c r="FL34">
        <f t="shared" si="6"/>
        <v>2</v>
      </c>
      <c r="FM34" s="99">
        <v>1</v>
      </c>
      <c r="FN34">
        <f t="shared" si="7"/>
        <v>0</v>
      </c>
      <c r="FO34" s="100">
        <v>0</v>
      </c>
      <c r="FQ34">
        <v>1</v>
      </c>
      <c r="FS34" t="s">
        <v>943</v>
      </c>
      <c r="FT34" s="27">
        <v>0</v>
      </c>
      <c r="FU34" t="s">
        <v>242</v>
      </c>
      <c r="FV34" t="s">
        <v>242</v>
      </c>
      <c r="FW34" t="s">
        <v>242</v>
      </c>
      <c r="FY34" s="27">
        <v>1</v>
      </c>
      <c r="FZ34">
        <v>41</v>
      </c>
      <c r="GA34">
        <v>2</v>
      </c>
      <c r="GC34" s="27">
        <v>1</v>
      </c>
      <c r="GD34">
        <v>18.79</v>
      </c>
      <c r="GE34">
        <v>14.28</v>
      </c>
      <c r="GF34" s="36">
        <v>57.5</v>
      </c>
      <c r="GG34">
        <v>4.6399999999999997</v>
      </c>
      <c r="GH34" t="s">
        <v>242</v>
      </c>
      <c r="GI34" t="s">
        <v>242</v>
      </c>
      <c r="GJ34" t="s">
        <v>242</v>
      </c>
      <c r="GK34">
        <v>1</v>
      </c>
      <c r="GM34">
        <v>1</v>
      </c>
      <c r="GO34" t="s">
        <v>943</v>
      </c>
      <c r="GP34" s="27">
        <v>0.5</v>
      </c>
      <c r="GQ34" t="s">
        <v>242</v>
      </c>
      <c r="GR34" t="s">
        <v>242</v>
      </c>
      <c r="GS34" s="2" t="s">
        <v>954</v>
      </c>
      <c r="GT34">
        <v>1</v>
      </c>
      <c r="GV34" t="s">
        <v>943</v>
      </c>
      <c r="GW34" s="27">
        <v>1</v>
      </c>
      <c r="GX34">
        <v>191</v>
      </c>
      <c r="GY34" t="s">
        <v>955</v>
      </c>
      <c r="HA34">
        <v>3</v>
      </c>
      <c r="HC34" t="s">
        <v>944</v>
      </c>
      <c r="HD34" s="27">
        <v>1</v>
      </c>
      <c r="HE34" s="2" t="s">
        <v>956</v>
      </c>
      <c r="HF34" s="27">
        <v>0</v>
      </c>
      <c r="HH34">
        <v>1</v>
      </c>
      <c r="HJ34" t="s">
        <v>943</v>
      </c>
      <c r="HK34" s="27">
        <v>1</v>
      </c>
      <c r="HL34" t="s">
        <v>957</v>
      </c>
      <c r="HM34">
        <v>1</v>
      </c>
      <c r="HO34" t="s">
        <v>943</v>
      </c>
      <c r="HP34">
        <v>0.66666666699999999</v>
      </c>
      <c r="HQ34">
        <v>1</v>
      </c>
      <c r="HR34">
        <v>0.5</v>
      </c>
      <c r="HS34">
        <v>1</v>
      </c>
      <c r="HT34">
        <v>0.35</v>
      </c>
      <c r="HU34">
        <v>0</v>
      </c>
      <c r="HV34">
        <v>0.5</v>
      </c>
      <c r="HW34">
        <v>0.66666666699999999</v>
      </c>
      <c r="HX34">
        <v>0.5</v>
      </c>
      <c r="HY34">
        <v>1</v>
      </c>
      <c r="HZ34">
        <v>0.5</v>
      </c>
      <c r="IA34">
        <v>1</v>
      </c>
      <c r="IB34">
        <v>1</v>
      </c>
      <c r="IC34">
        <v>0.72222222199999997</v>
      </c>
      <c r="ID34">
        <v>0.46250000000000002</v>
      </c>
      <c r="IE34">
        <v>0.73333333300000003</v>
      </c>
      <c r="IF34">
        <v>0.639351852</v>
      </c>
      <c r="IG34" t="s">
        <v>958</v>
      </c>
      <c r="IH34" t="s">
        <v>266</v>
      </c>
      <c r="II34" t="s">
        <v>939</v>
      </c>
      <c r="IJ34">
        <v>8107</v>
      </c>
      <c r="IK34">
        <v>8691</v>
      </c>
      <c r="IL34">
        <v>8476</v>
      </c>
      <c r="IM34">
        <v>8562</v>
      </c>
      <c r="IN34">
        <v>8107</v>
      </c>
      <c r="IS34">
        <f t="shared" si="4"/>
        <v>0.6</v>
      </c>
      <c r="IT34">
        <f t="shared" si="8"/>
        <v>0.6428571428571429</v>
      </c>
      <c r="IU34">
        <f t="shared" si="12"/>
        <v>0.75</v>
      </c>
      <c r="IV34">
        <f t="shared" si="5"/>
        <v>0.66428571428571426</v>
      </c>
    </row>
    <row r="35" spans="1:256" customFormat="1" ht="14" customHeight="1" x14ac:dyDescent="0.2">
      <c r="A35">
        <v>34</v>
      </c>
      <c r="B35">
        <v>34</v>
      </c>
      <c r="C35" s="1">
        <v>44577.543749999997</v>
      </c>
      <c r="D35" s="1">
        <v>44577.581944444442</v>
      </c>
      <c r="E35">
        <v>0</v>
      </c>
      <c r="F35" t="s">
        <v>292</v>
      </c>
      <c r="G35">
        <v>100</v>
      </c>
      <c r="H35">
        <v>3301</v>
      </c>
      <c r="I35">
        <v>1</v>
      </c>
      <c r="J35" s="1">
        <v>44577.581944444442</v>
      </c>
      <c r="K35" t="s">
        <v>959</v>
      </c>
      <c r="L35" t="s">
        <v>242</v>
      </c>
      <c r="M35" t="s">
        <v>242</v>
      </c>
      <c r="N35" t="s">
        <v>960</v>
      </c>
      <c r="O35" t="s">
        <v>961</v>
      </c>
      <c r="P35">
        <v>34.037994380000001</v>
      </c>
      <c r="Q35">
        <v>-118.4543991</v>
      </c>
      <c r="R35" t="s">
        <v>245</v>
      </c>
      <c r="S35" t="s">
        <v>246</v>
      </c>
      <c r="T35" t="s">
        <v>962</v>
      </c>
      <c r="V35" t="s">
        <v>963</v>
      </c>
      <c r="W35">
        <v>217204106</v>
      </c>
      <c r="X35">
        <v>5599</v>
      </c>
      <c r="Y35" t="s">
        <v>476</v>
      </c>
      <c r="Z35" t="s">
        <v>964</v>
      </c>
      <c r="AA35">
        <v>2021</v>
      </c>
      <c r="AC35">
        <v>0</v>
      </c>
      <c r="AF35">
        <v>11</v>
      </c>
      <c r="AG35">
        <v>3</v>
      </c>
      <c r="AI35" t="s">
        <v>965</v>
      </c>
      <c r="AJ35" s="27">
        <v>1</v>
      </c>
      <c r="AK35">
        <v>7</v>
      </c>
      <c r="AL35" s="27">
        <v>0</v>
      </c>
      <c r="AM35" s="24">
        <v>0</v>
      </c>
      <c r="AN35" s="36">
        <f t="shared" si="0"/>
        <v>0</v>
      </c>
      <c r="AO35" s="27">
        <v>0</v>
      </c>
      <c r="AP35" s="24">
        <v>0</v>
      </c>
      <c r="AR35">
        <v>3</v>
      </c>
      <c r="AT35" t="s">
        <v>965</v>
      </c>
      <c r="AU35" s="27">
        <v>1</v>
      </c>
      <c r="AV35">
        <v>9</v>
      </c>
      <c r="AW35" s="21">
        <f t="shared" si="1"/>
        <v>81.818181818181827</v>
      </c>
      <c r="AX35">
        <v>3</v>
      </c>
      <c r="AZ35" t="s">
        <v>965</v>
      </c>
      <c r="BA35" s="27">
        <v>1</v>
      </c>
      <c r="BB35">
        <v>10</v>
      </c>
      <c r="BC35" s="21">
        <f t="shared" si="2"/>
        <v>90.909090909090907</v>
      </c>
      <c r="BD35">
        <v>3</v>
      </c>
      <c r="BF35" t="s">
        <v>965</v>
      </c>
      <c r="BG35" s="27">
        <v>1</v>
      </c>
      <c r="BJ35">
        <v>3</v>
      </c>
      <c r="BL35" t="s">
        <v>965</v>
      </c>
      <c r="BM35" s="27">
        <v>1</v>
      </c>
      <c r="BN35" t="s">
        <v>242</v>
      </c>
      <c r="BQ35" s="27">
        <v>1</v>
      </c>
      <c r="BR35">
        <v>2</v>
      </c>
      <c r="BS35" s="97">
        <f t="shared" si="10"/>
        <v>18.181818181818183</v>
      </c>
      <c r="BU35">
        <v>3</v>
      </c>
      <c r="BW35" t="s">
        <v>965</v>
      </c>
      <c r="BX35" s="27">
        <v>1</v>
      </c>
      <c r="BY35">
        <v>2</v>
      </c>
      <c r="BZ35" s="21">
        <f t="shared" si="13"/>
        <v>18.181818181818183</v>
      </c>
      <c r="CA35">
        <v>2</v>
      </c>
      <c r="CB35">
        <v>3</v>
      </c>
      <c r="CD35" t="s">
        <v>965</v>
      </c>
      <c r="CE35" s="27">
        <v>0</v>
      </c>
      <c r="CG35" t="s">
        <v>242</v>
      </c>
      <c r="CH35" t="s">
        <v>242</v>
      </c>
      <c r="CJ35" s="27">
        <v>0</v>
      </c>
      <c r="CL35" t="s">
        <v>242</v>
      </c>
      <c r="CO35">
        <v>0</v>
      </c>
      <c r="CP35" s="27">
        <v>0</v>
      </c>
      <c r="CQ35" t="s">
        <v>242</v>
      </c>
      <c r="CR35" t="s">
        <v>242</v>
      </c>
      <c r="CS35" t="s">
        <v>242</v>
      </c>
      <c r="CV35" s="27">
        <v>0</v>
      </c>
      <c r="CX35" t="s">
        <v>242</v>
      </c>
      <c r="DA35" s="27">
        <v>0</v>
      </c>
      <c r="DB35" t="s">
        <v>242</v>
      </c>
      <c r="DC35" t="s">
        <v>242</v>
      </c>
      <c r="DE35" s="27">
        <v>0</v>
      </c>
      <c r="DF35" s="36" t="s">
        <v>242</v>
      </c>
      <c r="DG35" t="s">
        <v>242</v>
      </c>
      <c r="DH35" s="43" t="s">
        <v>242</v>
      </c>
      <c r="DI35" t="s">
        <v>242</v>
      </c>
      <c r="DJ35" s="36" t="s">
        <v>242</v>
      </c>
      <c r="DK35" t="s">
        <v>242</v>
      </c>
      <c r="DM35" s="27">
        <v>0</v>
      </c>
      <c r="DN35" s="36" t="s">
        <v>242</v>
      </c>
      <c r="DO35" t="s">
        <v>242</v>
      </c>
      <c r="DQ35" t="s">
        <v>242</v>
      </c>
      <c r="DT35" s="27">
        <v>0</v>
      </c>
      <c r="DV35" s="27">
        <v>0</v>
      </c>
      <c r="DX35" s="27">
        <v>0</v>
      </c>
      <c r="DZ35" s="27">
        <v>0</v>
      </c>
      <c r="EB35" s="27">
        <v>0</v>
      </c>
      <c r="ED35" s="27">
        <v>0</v>
      </c>
      <c r="EF35" s="27">
        <v>0</v>
      </c>
      <c r="EH35" s="27">
        <v>0</v>
      </c>
      <c r="EJ35" s="27">
        <v>0</v>
      </c>
      <c r="EL35" s="27">
        <v>0</v>
      </c>
      <c r="EN35" t="s">
        <v>242</v>
      </c>
      <c r="EP35" s="2"/>
      <c r="EQ35">
        <f t="shared" si="3"/>
        <v>0</v>
      </c>
      <c r="ER35" s="99">
        <v>0</v>
      </c>
      <c r="ES35" s="27">
        <v>0</v>
      </c>
      <c r="ET35" t="s">
        <v>242</v>
      </c>
      <c r="EU35" t="s">
        <v>242</v>
      </c>
      <c r="EX35" t="s">
        <v>242</v>
      </c>
      <c r="EY35" t="s">
        <v>242</v>
      </c>
      <c r="FA35" s="27">
        <v>0</v>
      </c>
      <c r="FB35" t="s">
        <v>242</v>
      </c>
      <c r="FD35" s="27">
        <v>0</v>
      </c>
      <c r="FE35" t="s">
        <v>242</v>
      </c>
      <c r="FG35" s="27">
        <v>0</v>
      </c>
      <c r="FH35" t="s">
        <v>242</v>
      </c>
      <c r="FJ35" s="27">
        <v>0</v>
      </c>
      <c r="FK35" t="s">
        <v>242</v>
      </c>
      <c r="FL35">
        <f t="shared" si="6"/>
        <v>0</v>
      </c>
      <c r="FM35" s="100">
        <v>0</v>
      </c>
      <c r="FN35">
        <f t="shared" si="7"/>
        <v>0</v>
      </c>
      <c r="FO35" s="100">
        <v>0</v>
      </c>
      <c r="FQ35" t="s">
        <v>242</v>
      </c>
      <c r="FT35" s="27">
        <v>0</v>
      </c>
      <c r="FU35" t="s">
        <v>242</v>
      </c>
      <c r="FV35" t="s">
        <v>242</v>
      </c>
      <c r="FW35" t="s">
        <v>242</v>
      </c>
      <c r="FY35" s="27">
        <v>0</v>
      </c>
      <c r="FZ35" t="s">
        <v>242</v>
      </c>
      <c r="GA35" t="s">
        <v>242</v>
      </c>
      <c r="GC35" s="27">
        <v>0</v>
      </c>
      <c r="GD35" t="s">
        <v>242</v>
      </c>
      <c r="GE35" t="s">
        <v>242</v>
      </c>
      <c r="GF35" s="36" t="s">
        <v>242</v>
      </c>
      <c r="GG35" t="s">
        <v>242</v>
      </c>
      <c r="GH35" t="s">
        <v>242</v>
      </c>
      <c r="GI35" t="s">
        <v>242</v>
      </c>
      <c r="GJ35" t="s">
        <v>242</v>
      </c>
      <c r="GK35" t="s">
        <v>242</v>
      </c>
      <c r="GM35" t="s">
        <v>242</v>
      </c>
      <c r="GP35" s="27">
        <v>0</v>
      </c>
      <c r="GQ35" t="s">
        <v>242</v>
      </c>
      <c r="GR35" t="s">
        <v>242</v>
      </c>
      <c r="GT35" t="s">
        <v>242</v>
      </c>
      <c r="GW35" s="27">
        <v>1</v>
      </c>
      <c r="GX35">
        <v>13.76</v>
      </c>
      <c r="GY35" t="s">
        <v>966</v>
      </c>
      <c r="HA35">
        <v>3</v>
      </c>
      <c r="HC35" t="s">
        <v>965</v>
      </c>
      <c r="HD35" s="27">
        <v>0</v>
      </c>
      <c r="HF35" s="27">
        <v>0</v>
      </c>
      <c r="HH35" t="s">
        <v>242</v>
      </c>
      <c r="HK35" s="27">
        <v>1</v>
      </c>
      <c r="HL35" s="2" t="s">
        <v>967</v>
      </c>
      <c r="HM35">
        <v>2</v>
      </c>
      <c r="HO35" t="s">
        <v>968</v>
      </c>
      <c r="HP35">
        <v>0.66666666699999999</v>
      </c>
      <c r="HQ35">
        <v>0</v>
      </c>
      <c r="HR35">
        <v>0</v>
      </c>
      <c r="HS35">
        <v>0</v>
      </c>
      <c r="HT35">
        <v>0</v>
      </c>
      <c r="HU35">
        <v>0</v>
      </c>
      <c r="HV35">
        <v>0</v>
      </c>
      <c r="HW35">
        <v>0</v>
      </c>
      <c r="HX35">
        <v>0</v>
      </c>
      <c r="HY35">
        <v>1</v>
      </c>
      <c r="HZ35">
        <v>0</v>
      </c>
      <c r="IA35">
        <v>1</v>
      </c>
      <c r="IB35">
        <v>1</v>
      </c>
      <c r="IC35">
        <v>0.222222222</v>
      </c>
      <c r="ID35">
        <v>0</v>
      </c>
      <c r="IE35">
        <v>0.4</v>
      </c>
      <c r="IF35">
        <v>0.20740740699999999</v>
      </c>
      <c r="IG35" t="s">
        <v>962</v>
      </c>
      <c r="IH35" t="s">
        <v>266</v>
      </c>
      <c r="II35" t="s">
        <v>962</v>
      </c>
      <c r="IJ35">
        <v>2041.9570000000001</v>
      </c>
      <c r="IK35">
        <v>2205.5830000000001</v>
      </c>
      <c r="IL35">
        <v>2692.511</v>
      </c>
      <c r="IM35">
        <v>3500.9209999999998</v>
      </c>
      <c r="IN35">
        <v>2041.9570000000001</v>
      </c>
      <c r="IS35">
        <f t="shared" si="4"/>
        <v>0.4</v>
      </c>
      <c r="IT35">
        <f t="shared" si="8"/>
        <v>0</v>
      </c>
      <c r="IU35">
        <f t="shared" si="12"/>
        <v>0.25</v>
      </c>
      <c r="IV35">
        <f t="shared" si="5"/>
        <v>0.21666666666666667</v>
      </c>
    </row>
    <row r="36" spans="1:256" customFormat="1" ht="14" customHeight="1" x14ac:dyDescent="0.2">
      <c r="A36">
        <v>35</v>
      </c>
      <c r="B36">
        <v>35</v>
      </c>
      <c r="C36" s="1">
        <v>44580.719444444447</v>
      </c>
      <c r="D36" s="1">
        <v>44580.792361111111</v>
      </c>
      <c r="E36">
        <v>0</v>
      </c>
      <c r="F36" t="s">
        <v>292</v>
      </c>
      <c r="G36">
        <v>100</v>
      </c>
      <c r="H36">
        <v>6298</v>
      </c>
      <c r="I36">
        <v>1</v>
      </c>
      <c r="J36" s="1">
        <v>44580.792361111111</v>
      </c>
      <c r="K36" t="s">
        <v>969</v>
      </c>
      <c r="L36" t="s">
        <v>242</v>
      </c>
      <c r="M36" t="s">
        <v>242</v>
      </c>
      <c r="N36" t="s">
        <v>970</v>
      </c>
      <c r="O36" t="s">
        <v>971</v>
      </c>
      <c r="P36">
        <v>34.037994380000001</v>
      </c>
      <c r="Q36">
        <v>-118.4543991</v>
      </c>
      <c r="R36" t="s">
        <v>245</v>
      </c>
      <c r="S36" t="s">
        <v>246</v>
      </c>
      <c r="T36" t="s">
        <v>972</v>
      </c>
      <c r="V36" t="s">
        <v>973</v>
      </c>
      <c r="W36">
        <v>148806102</v>
      </c>
      <c r="X36">
        <v>2834</v>
      </c>
      <c r="Y36" t="s">
        <v>350</v>
      </c>
      <c r="Z36" t="s">
        <v>974</v>
      </c>
      <c r="AA36">
        <v>2020</v>
      </c>
      <c r="AC36">
        <v>0</v>
      </c>
      <c r="AF36">
        <v>11</v>
      </c>
      <c r="AG36">
        <v>3</v>
      </c>
      <c r="AI36" t="s">
        <v>975</v>
      </c>
      <c r="AJ36" s="27">
        <v>1</v>
      </c>
      <c r="AK36">
        <v>5</v>
      </c>
      <c r="AL36" s="27">
        <v>0</v>
      </c>
      <c r="AM36" s="24">
        <v>0</v>
      </c>
      <c r="AN36" s="36">
        <f t="shared" si="0"/>
        <v>0</v>
      </c>
      <c r="AO36" s="27">
        <v>0</v>
      </c>
      <c r="AP36" s="24">
        <v>0</v>
      </c>
      <c r="AR36">
        <v>3</v>
      </c>
      <c r="AT36" t="s">
        <v>975</v>
      </c>
      <c r="AU36" s="27">
        <v>1</v>
      </c>
      <c r="AV36">
        <v>10</v>
      </c>
      <c r="AW36" s="21">
        <f t="shared" si="1"/>
        <v>90.909090909090907</v>
      </c>
      <c r="AX36">
        <v>3</v>
      </c>
      <c r="AZ36" t="s">
        <v>975</v>
      </c>
      <c r="BA36" s="27">
        <v>1</v>
      </c>
      <c r="BB36">
        <v>10</v>
      </c>
      <c r="BC36" s="21">
        <f t="shared" si="2"/>
        <v>90.909090909090907</v>
      </c>
      <c r="BD36">
        <v>3</v>
      </c>
      <c r="BF36" t="s">
        <v>975</v>
      </c>
      <c r="BG36" s="27">
        <v>1</v>
      </c>
      <c r="BJ36">
        <v>3</v>
      </c>
      <c r="BL36" t="s">
        <v>975</v>
      </c>
      <c r="BM36" s="27">
        <v>1</v>
      </c>
      <c r="BN36">
        <v>3</v>
      </c>
      <c r="BP36" t="s">
        <v>975</v>
      </c>
      <c r="BQ36" s="27">
        <v>1</v>
      </c>
      <c r="BR36">
        <v>2</v>
      </c>
      <c r="BS36" s="97">
        <f t="shared" si="10"/>
        <v>18.181818181818183</v>
      </c>
      <c r="BU36">
        <v>1</v>
      </c>
      <c r="BW36" t="s">
        <v>976</v>
      </c>
      <c r="BX36" s="27">
        <v>1</v>
      </c>
      <c r="BY36">
        <v>1</v>
      </c>
      <c r="BZ36" s="21">
        <f t="shared" si="13"/>
        <v>9.0909090909090917</v>
      </c>
      <c r="CA36">
        <v>2</v>
      </c>
      <c r="CB36">
        <v>1</v>
      </c>
      <c r="CD36" t="s">
        <v>976</v>
      </c>
      <c r="CE36" s="27">
        <v>0</v>
      </c>
      <c r="CG36" t="s">
        <v>242</v>
      </c>
      <c r="CH36" t="s">
        <v>242</v>
      </c>
      <c r="CJ36" s="27">
        <v>0</v>
      </c>
      <c r="CL36" t="s">
        <v>242</v>
      </c>
      <c r="CO36">
        <v>0</v>
      </c>
      <c r="CP36" s="27">
        <v>0.5</v>
      </c>
      <c r="CQ36" t="s">
        <v>242</v>
      </c>
      <c r="CR36">
        <v>100</v>
      </c>
      <c r="CS36" t="s">
        <v>242</v>
      </c>
      <c r="CT36" t="s">
        <v>977</v>
      </c>
      <c r="CV36" s="27">
        <v>1</v>
      </c>
      <c r="CW36" t="s">
        <v>978</v>
      </c>
      <c r="CX36">
        <v>1</v>
      </c>
      <c r="CZ36" t="s">
        <v>976</v>
      </c>
      <c r="DA36" s="27">
        <v>1</v>
      </c>
      <c r="DB36">
        <v>67000</v>
      </c>
      <c r="DC36">
        <v>2</v>
      </c>
      <c r="DE36" s="27">
        <v>1</v>
      </c>
      <c r="DF36" s="36" t="s">
        <v>242</v>
      </c>
      <c r="DG36" t="s">
        <v>242</v>
      </c>
      <c r="DH36" s="43" t="s">
        <v>242</v>
      </c>
      <c r="DI36" t="s">
        <v>242</v>
      </c>
      <c r="DJ36" s="36">
        <v>153000</v>
      </c>
      <c r="DK36">
        <v>2</v>
      </c>
      <c r="DM36" s="27">
        <v>0</v>
      </c>
      <c r="DN36" s="36" t="s">
        <v>242</v>
      </c>
      <c r="DO36" t="s">
        <v>242</v>
      </c>
      <c r="DQ36">
        <v>1</v>
      </c>
      <c r="DS36" t="s">
        <v>976</v>
      </c>
      <c r="DT36" s="27">
        <v>0</v>
      </c>
      <c r="DV36" s="27">
        <v>1</v>
      </c>
      <c r="DW36" t="s">
        <v>979</v>
      </c>
      <c r="DX36" s="27">
        <v>0</v>
      </c>
      <c r="DZ36" s="27">
        <v>1</v>
      </c>
      <c r="EA36" t="s">
        <v>980</v>
      </c>
      <c r="EB36" s="27">
        <v>0</v>
      </c>
      <c r="ED36" s="27">
        <v>0</v>
      </c>
      <c r="EF36" s="27">
        <v>0</v>
      </c>
      <c r="EH36" s="27">
        <v>0</v>
      </c>
      <c r="EJ36" s="27">
        <v>1</v>
      </c>
      <c r="EK36" t="s">
        <v>981</v>
      </c>
      <c r="EL36" s="27">
        <v>1</v>
      </c>
      <c r="EM36" t="s">
        <v>982</v>
      </c>
      <c r="EN36">
        <v>1</v>
      </c>
      <c r="EP36" s="2" t="s">
        <v>976</v>
      </c>
      <c r="EQ36">
        <f t="shared" si="3"/>
        <v>0.4</v>
      </c>
      <c r="ER36" s="99">
        <v>0.5</v>
      </c>
      <c r="ES36" s="27">
        <v>0</v>
      </c>
      <c r="ET36" t="s">
        <v>242</v>
      </c>
      <c r="EU36" t="s">
        <v>242</v>
      </c>
      <c r="EX36" t="s">
        <v>242</v>
      </c>
      <c r="EY36" t="s">
        <v>242</v>
      </c>
      <c r="FA36" s="27">
        <v>0</v>
      </c>
      <c r="FB36" t="s">
        <v>242</v>
      </c>
      <c r="FD36" s="27">
        <v>0</v>
      </c>
      <c r="FE36" t="s">
        <v>242</v>
      </c>
      <c r="FG36" s="27">
        <v>1</v>
      </c>
      <c r="FH36">
        <v>1900</v>
      </c>
      <c r="FI36" t="s">
        <v>983</v>
      </c>
      <c r="FJ36" s="27">
        <v>0</v>
      </c>
      <c r="FK36" t="s">
        <v>242</v>
      </c>
      <c r="FL36">
        <f t="shared" si="6"/>
        <v>1</v>
      </c>
      <c r="FM36" s="99">
        <v>1</v>
      </c>
      <c r="FN36">
        <f t="shared" si="7"/>
        <v>0</v>
      </c>
      <c r="FO36" s="100">
        <v>0</v>
      </c>
      <c r="FQ36">
        <v>1</v>
      </c>
      <c r="FS36" t="s">
        <v>976</v>
      </c>
      <c r="FT36" s="27">
        <v>0</v>
      </c>
      <c r="FU36" t="s">
        <v>242</v>
      </c>
      <c r="FV36" t="s">
        <v>242</v>
      </c>
      <c r="FW36" t="s">
        <v>242</v>
      </c>
      <c r="FY36" s="27">
        <v>1</v>
      </c>
      <c r="FZ36">
        <v>44</v>
      </c>
      <c r="GA36">
        <v>2</v>
      </c>
      <c r="GC36" s="27">
        <v>1</v>
      </c>
      <c r="GD36">
        <v>12</v>
      </c>
      <c r="GE36">
        <v>7</v>
      </c>
      <c r="GF36" s="36">
        <v>60</v>
      </c>
      <c r="GG36">
        <v>9</v>
      </c>
      <c r="GH36" t="s">
        <v>242</v>
      </c>
      <c r="GI36" t="s">
        <v>242</v>
      </c>
      <c r="GJ36" t="s">
        <v>242</v>
      </c>
      <c r="GK36">
        <v>1</v>
      </c>
      <c r="GL36" s="2" t="s">
        <v>984</v>
      </c>
      <c r="GM36">
        <v>1</v>
      </c>
      <c r="GO36" t="s">
        <v>976</v>
      </c>
      <c r="GP36" s="27">
        <v>0</v>
      </c>
      <c r="GQ36" t="s">
        <v>242</v>
      </c>
      <c r="GR36" t="s">
        <v>242</v>
      </c>
      <c r="GT36" t="s">
        <v>242</v>
      </c>
      <c r="GW36" s="27">
        <v>1</v>
      </c>
      <c r="GX36">
        <v>166.9</v>
      </c>
      <c r="GY36" t="s">
        <v>985</v>
      </c>
      <c r="HA36">
        <v>1</v>
      </c>
      <c r="HC36" t="s">
        <v>975</v>
      </c>
      <c r="HD36" s="27">
        <v>0</v>
      </c>
      <c r="HF36" s="27">
        <v>0</v>
      </c>
      <c r="HH36" t="s">
        <v>242</v>
      </c>
      <c r="HK36" s="27">
        <v>0</v>
      </c>
      <c r="HM36">
        <v>1</v>
      </c>
      <c r="HO36" t="s">
        <v>976</v>
      </c>
      <c r="HP36">
        <v>0.66666666699999999</v>
      </c>
      <c r="HQ36">
        <v>0</v>
      </c>
      <c r="HR36">
        <v>0.75</v>
      </c>
      <c r="HS36">
        <v>0.66666666699999999</v>
      </c>
      <c r="HT36">
        <v>0.4</v>
      </c>
      <c r="HU36">
        <v>0</v>
      </c>
      <c r="HV36">
        <v>0.25</v>
      </c>
      <c r="HW36">
        <v>0.66666666699999999</v>
      </c>
      <c r="HX36">
        <v>0</v>
      </c>
      <c r="HY36">
        <v>1</v>
      </c>
      <c r="HZ36">
        <v>0</v>
      </c>
      <c r="IA36">
        <v>0</v>
      </c>
      <c r="IB36">
        <v>1</v>
      </c>
      <c r="IC36">
        <v>0.47222222200000002</v>
      </c>
      <c r="ID36">
        <v>0.32916666700000002</v>
      </c>
      <c r="IE36">
        <v>0.33333333300000001</v>
      </c>
      <c r="IF36">
        <v>0.37824074099999999</v>
      </c>
      <c r="IG36" t="s">
        <v>986</v>
      </c>
      <c r="IH36" t="s">
        <v>266</v>
      </c>
      <c r="II36" t="s">
        <v>972</v>
      </c>
      <c r="IJ36">
        <v>2518</v>
      </c>
      <c r="IK36">
        <v>3094.3</v>
      </c>
      <c r="IL36">
        <v>3998</v>
      </c>
      <c r="IM36">
        <v>4828</v>
      </c>
      <c r="IN36">
        <v>2518</v>
      </c>
      <c r="IS36">
        <f t="shared" si="4"/>
        <v>0.4</v>
      </c>
      <c r="IT36">
        <f t="shared" si="8"/>
        <v>0.5</v>
      </c>
      <c r="IU36">
        <f t="shared" si="12"/>
        <v>0.75</v>
      </c>
      <c r="IV36">
        <f t="shared" si="5"/>
        <v>0.54999999999999993</v>
      </c>
    </row>
    <row r="37" spans="1:256" customFormat="1" ht="14" customHeight="1" x14ac:dyDescent="0.2">
      <c r="A37">
        <v>36</v>
      </c>
      <c r="B37">
        <v>36</v>
      </c>
      <c r="C37" s="1">
        <v>44574.662499999999</v>
      </c>
      <c r="D37" s="1">
        <v>44581.553472222222</v>
      </c>
      <c r="E37">
        <v>0</v>
      </c>
      <c r="F37" t="s">
        <v>438</v>
      </c>
      <c r="G37">
        <v>100</v>
      </c>
      <c r="H37">
        <v>595405</v>
      </c>
      <c r="I37">
        <v>1</v>
      </c>
      <c r="J37" s="1">
        <v>44581.553472222222</v>
      </c>
      <c r="K37" t="s">
        <v>987</v>
      </c>
      <c r="L37" t="s">
        <v>242</v>
      </c>
      <c r="M37" t="s">
        <v>242</v>
      </c>
      <c r="N37" t="s">
        <v>988</v>
      </c>
      <c r="O37" t="s">
        <v>989</v>
      </c>
      <c r="P37">
        <v>34.037994380000001</v>
      </c>
      <c r="Q37">
        <v>-118.4543991</v>
      </c>
      <c r="R37" t="s">
        <v>245</v>
      </c>
      <c r="S37" t="s">
        <v>246</v>
      </c>
      <c r="T37" t="s">
        <v>990</v>
      </c>
      <c r="V37" t="s">
        <v>991</v>
      </c>
      <c r="W37">
        <v>216648402</v>
      </c>
      <c r="X37">
        <v>3851</v>
      </c>
      <c r="Y37" t="s">
        <v>350</v>
      </c>
      <c r="Z37" t="s">
        <v>992</v>
      </c>
      <c r="AA37">
        <v>2020</v>
      </c>
      <c r="AC37">
        <v>0</v>
      </c>
      <c r="AF37">
        <v>8</v>
      </c>
      <c r="AG37">
        <v>1</v>
      </c>
      <c r="AI37" t="s">
        <v>993</v>
      </c>
      <c r="AJ37" s="27">
        <v>0</v>
      </c>
      <c r="AK37" s="24">
        <v>0</v>
      </c>
      <c r="AL37" s="27">
        <v>0</v>
      </c>
      <c r="AM37" s="24">
        <v>0</v>
      </c>
      <c r="AN37" s="36">
        <f t="shared" si="0"/>
        <v>0</v>
      </c>
      <c r="AO37" s="27">
        <v>0</v>
      </c>
      <c r="AP37" s="24">
        <v>0</v>
      </c>
      <c r="AR37" t="s">
        <v>242</v>
      </c>
      <c r="AU37" s="27">
        <v>1</v>
      </c>
      <c r="AV37">
        <v>7</v>
      </c>
      <c r="AW37" s="21">
        <f t="shared" si="1"/>
        <v>87.5</v>
      </c>
      <c r="AX37">
        <v>3</v>
      </c>
      <c r="AZ37" t="s">
        <v>994</v>
      </c>
      <c r="BA37" s="27">
        <v>1</v>
      </c>
      <c r="BB37">
        <v>6</v>
      </c>
      <c r="BC37" s="21">
        <f t="shared" si="2"/>
        <v>75</v>
      </c>
      <c r="BD37">
        <v>1</v>
      </c>
      <c r="BF37" t="s">
        <v>993</v>
      </c>
      <c r="BG37" s="27">
        <v>1</v>
      </c>
      <c r="BH37">
        <v>7.75</v>
      </c>
      <c r="BJ37">
        <v>3</v>
      </c>
      <c r="BL37" t="s">
        <v>994</v>
      </c>
      <c r="BM37" s="27">
        <v>1</v>
      </c>
      <c r="BN37">
        <v>3</v>
      </c>
      <c r="BP37" t="s">
        <v>994</v>
      </c>
      <c r="BQ37" s="27">
        <v>1</v>
      </c>
      <c r="BR37">
        <v>4</v>
      </c>
      <c r="BS37" s="97">
        <f t="shared" si="10"/>
        <v>50</v>
      </c>
      <c r="BU37">
        <v>1</v>
      </c>
      <c r="BW37" t="s">
        <v>993</v>
      </c>
      <c r="BX37" s="27">
        <v>1</v>
      </c>
      <c r="BY37">
        <v>1</v>
      </c>
      <c r="BZ37" s="21">
        <f t="shared" si="13"/>
        <v>12.5</v>
      </c>
      <c r="CA37">
        <v>2</v>
      </c>
      <c r="CB37">
        <v>1</v>
      </c>
      <c r="CD37" t="s">
        <v>993</v>
      </c>
      <c r="CE37" s="27">
        <v>0</v>
      </c>
      <c r="CG37" t="s">
        <v>242</v>
      </c>
      <c r="CH37" t="s">
        <v>242</v>
      </c>
      <c r="CJ37" s="27">
        <v>1</v>
      </c>
      <c r="CK37" s="2" t="s">
        <v>995</v>
      </c>
      <c r="CL37">
        <v>1</v>
      </c>
      <c r="CN37" t="s">
        <v>993</v>
      </c>
      <c r="CO37">
        <v>1</v>
      </c>
      <c r="CP37" s="27">
        <v>0</v>
      </c>
      <c r="CQ37" t="s">
        <v>242</v>
      </c>
      <c r="CR37" t="s">
        <v>242</v>
      </c>
      <c r="CS37" t="s">
        <v>242</v>
      </c>
      <c r="CV37" s="27">
        <v>1</v>
      </c>
      <c r="CW37" s="2" t="s">
        <v>996</v>
      </c>
      <c r="CX37">
        <v>1</v>
      </c>
      <c r="CZ37" t="s">
        <v>993</v>
      </c>
      <c r="DA37" s="27">
        <v>1</v>
      </c>
      <c r="DB37">
        <v>26402.705000000002</v>
      </c>
      <c r="DC37">
        <v>2</v>
      </c>
      <c r="DD37" t="s">
        <v>997</v>
      </c>
      <c r="DE37" s="27">
        <v>1</v>
      </c>
      <c r="DF37" s="36">
        <v>71482.528999999995</v>
      </c>
      <c r="DG37">
        <v>2</v>
      </c>
      <c r="DH37" s="36">
        <v>86431.119000000006</v>
      </c>
      <c r="DI37">
        <v>2</v>
      </c>
      <c r="DJ37" s="36" t="s">
        <v>242</v>
      </c>
      <c r="DK37" t="s">
        <v>242</v>
      </c>
      <c r="DL37" t="s">
        <v>998</v>
      </c>
      <c r="DM37" s="27">
        <v>0</v>
      </c>
      <c r="DN37" s="36" t="s">
        <v>242</v>
      </c>
      <c r="DO37" t="s">
        <v>242</v>
      </c>
      <c r="DQ37">
        <v>1</v>
      </c>
      <c r="DS37" t="s">
        <v>993</v>
      </c>
      <c r="DT37" s="27">
        <v>0</v>
      </c>
      <c r="DV37" s="27">
        <v>1</v>
      </c>
      <c r="DW37" s="2" t="s">
        <v>999</v>
      </c>
      <c r="DX37" s="27">
        <v>0</v>
      </c>
      <c r="DZ37" s="27">
        <v>1</v>
      </c>
      <c r="EA37" s="2" t="s">
        <v>1000</v>
      </c>
      <c r="EB37" s="27">
        <v>0</v>
      </c>
      <c r="ED37" s="27">
        <v>0</v>
      </c>
      <c r="EF37" s="27">
        <v>0</v>
      </c>
      <c r="EH37" s="27">
        <v>0</v>
      </c>
      <c r="EJ37" s="27">
        <v>1</v>
      </c>
      <c r="EK37" t="s">
        <v>1001</v>
      </c>
      <c r="EL37" s="27">
        <v>0</v>
      </c>
      <c r="EN37">
        <v>1</v>
      </c>
      <c r="EP37" s="2" t="s">
        <v>993</v>
      </c>
      <c r="EQ37">
        <f t="shared" si="3"/>
        <v>0.3</v>
      </c>
      <c r="ER37" s="99">
        <v>0.5</v>
      </c>
      <c r="ES37" s="27">
        <v>0</v>
      </c>
      <c r="ET37" t="s">
        <v>242</v>
      </c>
      <c r="EU37" t="s">
        <v>242</v>
      </c>
      <c r="EX37" t="s">
        <v>242</v>
      </c>
      <c r="EY37" t="s">
        <v>242</v>
      </c>
      <c r="FA37" s="27">
        <v>0</v>
      </c>
      <c r="FB37" t="s">
        <v>242</v>
      </c>
      <c r="FD37" s="27">
        <v>0</v>
      </c>
      <c r="FE37" t="s">
        <v>242</v>
      </c>
      <c r="FG37" s="27">
        <v>0</v>
      </c>
      <c r="FH37" t="s">
        <v>242</v>
      </c>
      <c r="FJ37" s="27">
        <v>0</v>
      </c>
      <c r="FK37" t="s">
        <v>242</v>
      </c>
      <c r="FL37">
        <f t="shared" si="6"/>
        <v>0</v>
      </c>
      <c r="FM37" s="100">
        <v>0</v>
      </c>
      <c r="FN37">
        <f t="shared" si="7"/>
        <v>0</v>
      </c>
      <c r="FO37" s="100">
        <v>0</v>
      </c>
      <c r="FQ37" t="s">
        <v>242</v>
      </c>
      <c r="FT37" s="27">
        <v>0</v>
      </c>
      <c r="FU37" t="s">
        <v>242</v>
      </c>
      <c r="FV37" t="s">
        <v>242</v>
      </c>
      <c r="FW37" t="s">
        <v>242</v>
      </c>
      <c r="FY37" s="27">
        <v>1</v>
      </c>
      <c r="FZ37">
        <v>48</v>
      </c>
      <c r="GA37">
        <v>2</v>
      </c>
      <c r="GC37" s="27">
        <v>1</v>
      </c>
      <c r="GD37">
        <v>7</v>
      </c>
      <c r="GE37">
        <v>11</v>
      </c>
      <c r="GF37" s="36">
        <v>67</v>
      </c>
      <c r="GG37">
        <v>14</v>
      </c>
      <c r="GH37" t="s">
        <v>242</v>
      </c>
      <c r="GI37" t="s">
        <v>242</v>
      </c>
      <c r="GJ37" t="s">
        <v>242</v>
      </c>
      <c r="GK37">
        <v>1</v>
      </c>
      <c r="GM37">
        <v>1</v>
      </c>
      <c r="GO37" t="s">
        <v>993</v>
      </c>
      <c r="GP37" s="27">
        <v>0.5</v>
      </c>
      <c r="GQ37">
        <v>1</v>
      </c>
      <c r="GR37" t="s">
        <v>242</v>
      </c>
      <c r="GT37">
        <v>1</v>
      </c>
      <c r="GV37" t="s">
        <v>993</v>
      </c>
      <c r="GW37" s="27">
        <v>1</v>
      </c>
      <c r="GX37">
        <v>238</v>
      </c>
      <c r="GY37" t="s">
        <v>1002</v>
      </c>
      <c r="HA37">
        <v>3</v>
      </c>
      <c r="HC37" t="s">
        <v>994</v>
      </c>
      <c r="HD37" s="27">
        <v>0</v>
      </c>
      <c r="HF37" s="27">
        <v>0</v>
      </c>
      <c r="HH37" t="s">
        <v>242</v>
      </c>
      <c r="HK37" s="27">
        <v>1</v>
      </c>
      <c r="HL37" s="2" t="s">
        <v>1003</v>
      </c>
      <c r="HM37">
        <v>1</v>
      </c>
      <c r="HO37" t="s">
        <v>993</v>
      </c>
      <c r="HP37">
        <v>0.66666666699999999</v>
      </c>
      <c r="HQ37">
        <v>1</v>
      </c>
      <c r="HR37">
        <v>0.5</v>
      </c>
      <c r="HS37">
        <v>0.66666666699999999</v>
      </c>
      <c r="HT37">
        <v>0.3</v>
      </c>
      <c r="HU37">
        <v>0</v>
      </c>
      <c r="HV37">
        <v>0</v>
      </c>
      <c r="HW37">
        <v>0.66666666699999999</v>
      </c>
      <c r="HX37">
        <v>0.5</v>
      </c>
      <c r="HY37">
        <v>1</v>
      </c>
      <c r="HZ37">
        <v>0</v>
      </c>
      <c r="IA37">
        <v>1</v>
      </c>
      <c r="IB37">
        <v>1</v>
      </c>
      <c r="IC37">
        <v>0.72222222199999997</v>
      </c>
      <c r="ID37">
        <v>0.241666667</v>
      </c>
      <c r="IE37">
        <v>0.63333333300000005</v>
      </c>
      <c r="IF37">
        <v>0.532407407</v>
      </c>
      <c r="IG37" t="s">
        <v>1004</v>
      </c>
      <c r="IH37" t="s">
        <v>266</v>
      </c>
      <c r="II37" t="s">
        <v>990</v>
      </c>
      <c r="IJ37">
        <v>2653.4</v>
      </c>
      <c r="IK37">
        <v>2430.9</v>
      </c>
      <c r="IL37">
        <v>2922.5</v>
      </c>
      <c r="IM37">
        <v>3308.4</v>
      </c>
      <c r="IN37">
        <v>2653.4</v>
      </c>
      <c r="IS37">
        <f t="shared" si="4"/>
        <v>0.6</v>
      </c>
      <c r="IT37">
        <f t="shared" si="8"/>
        <v>0.35714285714285715</v>
      </c>
      <c r="IU37">
        <f t="shared" si="12"/>
        <v>0.75</v>
      </c>
      <c r="IV37">
        <f t="shared" si="5"/>
        <v>0.56904761904761902</v>
      </c>
    </row>
    <row r="38" spans="1:256" customFormat="1" ht="14" customHeight="1" x14ac:dyDescent="0.2">
      <c r="A38">
        <v>37</v>
      </c>
      <c r="B38">
        <v>37</v>
      </c>
      <c r="C38" s="1">
        <v>44581.561805555553</v>
      </c>
      <c r="D38" s="1">
        <v>44581.645833333336</v>
      </c>
      <c r="E38">
        <v>0</v>
      </c>
      <c r="F38" t="s">
        <v>438</v>
      </c>
      <c r="G38">
        <v>100</v>
      </c>
      <c r="H38">
        <v>7301</v>
      </c>
      <c r="I38">
        <v>1</v>
      </c>
      <c r="J38" s="1">
        <v>44581.645833333336</v>
      </c>
      <c r="K38" t="s">
        <v>1005</v>
      </c>
      <c r="L38" t="s">
        <v>242</v>
      </c>
      <c r="M38" t="s">
        <v>242</v>
      </c>
      <c r="N38" t="s">
        <v>1006</v>
      </c>
      <c r="O38" t="s">
        <v>1007</v>
      </c>
      <c r="P38">
        <v>34.037994380000001</v>
      </c>
      <c r="Q38">
        <v>-118.4543991</v>
      </c>
      <c r="R38" t="s">
        <v>245</v>
      </c>
      <c r="S38" t="s">
        <v>246</v>
      </c>
      <c r="T38" t="s">
        <v>1008</v>
      </c>
      <c r="V38" t="s">
        <v>1009</v>
      </c>
      <c r="W38">
        <v>125896100</v>
      </c>
      <c r="X38">
        <v>4931</v>
      </c>
      <c r="Y38" t="s">
        <v>490</v>
      </c>
      <c r="Z38" t="s">
        <v>1010</v>
      </c>
      <c r="AA38">
        <v>2021</v>
      </c>
      <c r="AC38">
        <v>0</v>
      </c>
      <c r="AF38">
        <v>11</v>
      </c>
      <c r="AG38">
        <v>1</v>
      </c>
      <c r="AI38" t="s">
        <v>1011</v>
      </c>
      <c r="AJ38" s="27">
        <v>1</v>
      </c>
      <c r="AK38">
        <v>11</v>
      </c>
      <c r="AL38" s="27">
        <v>1</v>
      </c>
      <c r="AM38">
        <v>10</v>
      </c>
      <c r="AN38" s="36">
        <f t="shared" si="0"/>
        <v>90.909090909090907</v>
      </c>
      <c r="AO38" s="27">
        <v>0</v>
      </c>
      <c r="AP38" s="24">
        <v>0</v>
      </c>
      <c r="AQ38" t="s">
        <v>1012</v>
      </c>
      <c r="AR38">
        <v>3</v>
      </c>
      <c r="AT38" t="s">
        <v>1013</v>
      </c>
      <c r="AU38" s="27">
        <v>1</v>
      </c>
      <c r="AV38">
        <v>10</v>
      </c>
      <c r="AW38" s="21">
        <f t="shared" si="1"/>
        <v>90.909090909090907</v>
      </c>
      <c r="AX38">
        <v>3</v>
      </c>
      <c r="AZ38" t="s">
        <v>1013</v>
      </c>
      <c r="BA38" s="27">
        <v>1</v>
      </c>
      <c r="BB38">
        <v>10</v>
      </c>
      <c r="BC38" s="21">
        <f t="shared" si="2"/>
        <v>90.909090909090907</v>
      </c>
      <c r="BD38">
        <v>3</v>
      </c>
      <c r="BF38" t="s">
        <v>1013</v>
      </c>
      <c r="BG38" s="27">
        <v>1</v>
      </c>
      <c r="BH38">
        <v>7</v>
      </c>
      <c r="BJ38">
        <v>3</v>
      </c>
      <c r="BL38" t="s">
        <v>1013</v>
      </c>
      <c r="BM38" s="27">
        <v>1</v>
      </c>
      <c r="BN38">
        <v>3</v>
      </c>
      <c r="BP38" t="s">
        <v>1013</v>
      </c>
      <c r="BQ38" s="27">
        <v>1</v>
      </c>
      <c r="BR38">
        <v>4</v>
      </c>
      <c r="BS38" s="97">
        <f t="shared" ref="BS38:BS62" si="14">BR38/AF38*100</f>
        <v>36.363636363636367</v>
      </c>
      <c r="BU38">
        <v>1</v>
      </c>
      <c r="BW38" t="s">
        <v>1011</v>
      </c>
      <c r="BX38" s="27">
        <v>1</v>
      </c>
      <c r="BY38">
        <v>3</v>
      </c>
      <c r="BZ38" s="21">
        <f t="shared" si="13"/>
        <v>27.27272727272727</v>
      </c>
      <c r="CA38">
        <v>2</v>
      </c>
      <c r="CB38">
        <v>1</v>
      </c>
      <c r="CD38" t="s">
        <v>1011</v>
      </c>
      <c r="CE38" s="27">
        <v>0</v>
      </c>
      <c r="CG38" t="s">
        <v>242</v>
      </c>
      <c r="CH38" t="s">
        <v>242</v>
      </c>
      <c r="CJ38" s="27">
        <v>0</v>
      </c>
      <c r="CL38" t="s">
        <v>242</v>
      </c>
      <c r="CO38">
        <v>0</v>
      </c>
      <c r="CP38" s="27">
        <v>0</v>
      </c>
      <c r="CQ38" t="s">
        <v>242</v>
      </c>
      <c r="CR38" t="s">
        <v>242</v>
      </c>
      <c r="CS38" t="s">
        <v>242</v>
      </c>
      <c r="CV38" s="27">
        <v>1</v>
      </c>
      <c r="CW38" s="2" t="s">
        <v>1014</v>
      </c>
      <c r="CX38">
        <v>2</v>
      </c>
      <c r="CZ38" t="s">
        <v>1011</v>
      </c>
      <c r="DA38" s="27">
        <v>1</v>
      </c>
      <c r="DB38">
        <v>11387000</v>
      </c>
      <c r="DC38">
        <v>2</v>
      </c>
      <c r="DE38" s="27">
        <v>1</v>
      </c>
      <c r="DF38" s="36" t="s">
        <v>242</v>
      </c>
      <c r="DG38" t="s">
        <v>242</v>
      </c>
      <c r="DH38" s="43" t="s">
        <v>242</v>
      </c>
      <c r="DI38" t="s">
        <v>242</v>
      </c>
      <c r="DJ38" s="36">
        <v>291600</v>
      </c>
      <c r="DK38">
        <v>2</v>
      </c>
      <c r="DM38" s="27">
        <v>1</v>
      </c>
      <c r="DN38" s="36">
        <v>18675000</v>
      </c>
      <c r="DO38">
        <v>2</v>
      </c>
      <c r="DQ38">
        <v>1</v>
      </c>
      <c r="DS38" t="s">
        <v>1011</v>
      </c>
      <c r="DT38" s="27">
        <v>1</v>
      </c>
      <c r="DU38" s="2" t="s">
        <v>1015</v>
      </c>
      <c r="DV38" s="27">
        <v>1</v>
      </c>
      <c r="DW38" t="s">
        <v>1016</v>
      </c>
      <c r="DX38" s="27">
        <v>1</v>
      </c>
      <c r="DY38" s="2" t="s">
        <v>1017</v>
      </c>
      <c r="DZ38" s="27">
        <v>1</v>
      </c>
      <c r="EA38" t="s">
        <v>1018</v>
      </c>
      <c r="EB38" s="27">
        <v>1</v>
      </c>
      <c r="EC38" s="2" t="s">
        <v>1019</v>
      </c>
      <c r="ED38" s="27">
        <v>1</v>
      </c>
      <c r="EE38" s="2" t="s">
        <v>1020</v>
      </c>
      <c r="EF38" s="27">
        <v>1</v>
      </c>
      <c r="EG38" s="2" t="s">
        <v>1020</v>
      </c>
      <c r="EH38" s="27">
        <v>1</v>
      </c>
      <c r="EI38" s="2" t="s">
        <v>1021</v>
      </c>
      <c r="EJ38" s="27">
        <v>1</v>
      </c>
      <c r="EK38" t="s">
        <v>1022</v>
      </c>
      <c r="EL38" s="27">
        <v>1</v>
      </c>
      <c r="EM38" s="2" t="s">
        <v>1023</v>
      </c>
      <c r="EN38">
        <v>1</v>
      </c>
      <c r="EP38" s="2" t="s">
        <v>1011</v>
      </c>
      <c r="EQ38">
        <f t="shared" si="3"/>
        <v>1</v>
      </c>
      <c r="ER38" s="99">
        <v>1</v>
      </c>
      <c r="ES38" s="27">
        <v>0</v>
      </c>
      <c r="ET38" t="s">
        <v>242</v>
      </c>
      <c r="EU38" t="s">
        <v>242</v>
      </c>
      <c r="EX38" t="s">
        <v>242</v>
      </c>
      <c r="EY38" t="s">
        <v>242</v>
      </c>
      <c r="FA38" s="27">
        <v>1</v>
      </c>
      <c r="FB38">
        <v>1137722</v>
      </c>
      <c r="FD38" s="27">
        <v>1</v>
      </c>
      <c r="FE38">
        <v>1</v>
      </c>
      <c r="FG38" s="27">
        <v>1</v>
      </c>
      <c r="FH38">
        <v>4654</v>
      </c>
      <c r="FJ38" s="27">
        <v>0</v>
      </c>
      <c r="FK38" t="s">
        <v>242</v>
      </c>
      <c r="FL38">
        <f t="shared" si="6"/>
        <v>2</v>
      </c>
      <c r="FM38" s="99">
        <v>1</v>
      </c>
      <c r="FN38">
        <f t="shared" si="7"/>
        <v>1</v>
      </c>
      <c r="FO38" s="99">
        <v>1</v>
      </c>
      <c r="FQ38">
        <v>4</v>
      </c>
      <c r="FS38" t="s">
        <v>1024</v>
      </c>
      <c r="FT38" s="27">
        <v>0</v>
      </c>
      <c r="FU38" t="s">
        <v>242</v>
      </c>
      <c r="FV38" t="s">
        <v>242</v>
      </c>
      <c r="FW38" t="s">
        <v>242</v>
      </c>
      <c r="FY38" s="27">
        <v>1</v>
      </c>
      <c r="FZ38">
        <v>28</v>
      </c>
      <c r="GA38">
        <v>3</v>
      </c>
      <c r="GC38" s="27">
        <v>0.5</v>
      </c>
      <c r="GD38" t="s">
        <v>242</v>
      </c>
      <c r="GE38" t="s">
        <v>242</v>
      </c>
      <c r="GF38" s="36">
        <v>86</v>
      </c>
      <c r="GG38" t="s">
        <v>242</v>
      </c>
      <c r="GH38" t="s">
        <v>242</v>
      </c>
      <c r="GI38" t="s">
        <v>242</v>
      </c>
      <c r="GJ38" t="s">
        <v>242</v>
      </c>
      <c r="GK38">
        <v>3</v>
      </c>
      <c r="GL38" t="s">
        <v>1025</v>
      </c>
      <c r="GM38">
        <v>1</v>
      </c>
      <c r="GO38" t="s">
        <v>1011</v>
      </c>
      <c r="GP38" s="27">
        <v>0</v>
      </c>
      <c r="GQ38" t="s">
        <v>242</v>
      </c>
      <c r="GR38" t="s">
        <v>242</v>
      </c>
      <c r="GT38" t="s">
        <v>242</v>
      </c>
      <c r="GW38" s="27">
        <v>1</v>
      </c>
      <c r="GX38">
        <v>71.5</v>
      </c>
      <c r="GY38" t="s">
        <v>1026</v>
      </c>
      <c r="HA38">
        <v>3</v>
      </c>
      <c r="HC38" t="s">
        <v>1013</v>
      </c>
      <c r="HD38" s="27">
        <v>0</v>
      </c>
      <c r="HF38" s="27">
        <v>0</v>
      </c>
      <c r="HH38" t="s">
        <v>242</v>
      </c>
      <c r="HK38" s="27">
        <v>0</v>
      </c>
      <c r="HM38">
        <v>1</v>
      </c>
      <c r="HO38" t="s">
        <v>1011</v>
      </c>
      <c r="HP38">
        <v>0.77777777800000003</v>
      </c>
      <c r="HQ38">
        <v>0</v>
      </c>
      <c r="HR38">
        <v>0.5</v>
      </c>
      <c r="HS38">
        <v>1</v>
      </c>
      <c r="HT38">
        <v>1</v>
      </c>
      <c r="HU38">
        <v>0</v>
      </c>
      <c r="HV38">
        <v>0.75</v>
      </c>
      <c r="HW38">
        <v>0.5</v>
      </c>
      <c r="HX38">
        <v>0</v>
      </c>
      <c r="HY38">
        <v>1</v>
      </c>
      <c r="HZ38">
        <v>0</v>
      </c>
      <c r="IA38">
        <v>0</v>
      </c>
      <c r="IB38">
        <v>1</v>
      </c>
      <c r="IC38">
        <v>0.42592592600000001</v>
      </c>
      <c r="ID38">
        <v>0.6875</v>
      </c>
      <c r="IE38">
        <v>0.3</v>
      </c>
      <c r="IF38">
        <v>0.47114197499999999</v>
      </c>
      <c r="IG38" t="s">
        <v>1008</v>
      </c>
      <c r="IH38" t="s">
        <v>266</v>
      </c>
      <c r="II38" t="s">
        <v>1008</v>
      </c>
      <c r="IJ38">
        <v>6845</v>
      </c>
      <c r="IK38">
        <v>6680</v>
      </c>
      <c r="IL38">
        <v>7329</v>
      </c>
      <c r="IM38">
        <v>8596</v>
      </c>
      <c r="IN38">
        <v>6845</v>
      </c>
      <c r="IS38">
        <f t="shared" si="4"/>
        <v>0.6</v>
      </c>
      <c r="IT38">
        <f t="shared" si="8"/>
        <v>0.8571428571428571</v>
      </c>
      <c r="IU38">
        <f t="shared" si="12"/>
        <v>0.625</v>
      </c>
      <c r="IV38">
        <f t="shared" si="5"/>
        <v>0.69404761904761914</v>
      </c>
    </row>
    <row r="39" spans="1:256" customFormat="1" ht="14" customHeight="1" x14ac:dyDescent="0.2">
      <c r="A39">
        <v>38</v>
      </c>
      <c r="B39">
        <v>38</v>
      </c>
      <c r="C39" s="1">
        <v>44581.599999999999</v>
      </c>
      <c r="D39" s="1">
        <v>44581.695833333331</v>
      </c>
      <c r="E39">
        <v>0</v>
      </c>
      <c r="F39" t="s">
        <v>292</v>
      </c>
      <c r="G39">
        <v>100</v>
      </c>
      <c r="H39">
        <v>8257</v>
      </c>
      <c r="I39">
        <v>1</v>
      </c>
      <c r="J39" s="1">
        <v>44581.695833333331</v>
      </c>
      <c r="K39" t="s">
        <v>1027</v>
      </c>
      <c r="L39" t="s">
        <v>242</v>
      </c>
      <c r="M39" t="s">
        <v>242</v>
      </c>
      <c r="N39" t="s">
        <v>1028</v>
      </c>
      <c r="O39" t="s">
        <v>1029</v>
      </c>
      <c r="P39">
        <v>34.037994380000001</v>
      </c>
      <c r="Q39">
        <v>-118.4543991</v>
      </c>
      <c r="R39" t="s">
        <v>245</v>
      </c>
      <c r="S39" t="s">
        <v>246</v>
      </c>
      <c r="T39" t="s">
        <v>1030</v>
      </c>
      <c r="V39" t="s">
        <v>1031</v>
      </c>
      <c r="W39">
        <v>159864107</v>
      </c>
      <c r="X39">
        <v>8731</v>
      </c>
      <c r="Y39" t="s">
        <v>350</v>
      </c>
      <c r="Z39" t="s">
        <v>1032</v>
      </c>
      <c r="AA39">
        <v>2019</v>
      </c>
      <c r="AC39">
        <v>0</v>
      </c>
      <c r="AF39">
        <v>11</v>
      </c>
      <c r="AG39">
        <v>1</v>
      </c>
      <c r="AI39" t="s">
        <v>1033</v>
      </c>
      <c r="AJ39" s="27">
        <v>1</v>
      </c>
      <c r="AK39">
        <v>5</v>
      </c>
      <c r="AL39" s="27">
        <v>0</v>
      </c>
      <c r="AM39" s="24">
        <v>0</v>
      </c>
      <c r="AN39" s="36">
        <f t="shared" si="0"/>
        <v>0</v>
      </c>
      <c r="AO39" s="27">
        <v>0</v>
      </c>
      <c r="AP39" s="24">
        <v>0</v>
      </c>
      <c r="AR39">
        <v>3</v>
      </c>
      <c r="AT39" t="s">
        <v>1034</v>
      </c>
      <c r="AU39" s="27">
        <v>1</v>
      </c>
      <c r="AV39">
        <v>10</v>
      </c>
      <c r="AW39" s="21">
        <f t="shared" si="1"/>
        <v>90.909090909090907</v>
      </c>
      <c r="AX39">
        <v>2</v>
      </c>
      <c r="AZ39" t="s">
        <v>1033</v>
      </c>
      <c r="BA39" s="27">
        <v>1</v>
      </c>
      <c r="BB39">
        <v>10</v>
      </c>
      <c r="BC39" s="21">
        <f t="shared" si="2"/>
        <v>90.909090909090907</v>
      </c>
      <c r="BD39">
        <v>1</v>
      </c>
      <c r="BF39" t="s">
        <v>1033</v>
      </c>
      <c r="BG39" s="27">
        <v>1</v>
      </c>
      <c r="BI39" t="s">
        <v>1034</v>
      </c>
      <c r="BJ39">
        <v>3</v>
      </c>
      <c r="BL39" t="s">
        <v>1034</v>
      </c>
      <c r="BM39" s="27">
        <v>1</v>
      </c>
      <c r="BN39">
        <v>3</v>
      </c>
      <c r="BP39" t="s">
        <v>1034</v>
      </c>
      <c r="BQ39" s="27">
        <v>1</v>
      </c>
      <c r="BR39">
        <v>3</v>
      </c>
      <c r="BS39" s="97">
        <f t="shared" si="14"/>
        <v>27.27272727272727</v>
      </c>
      <c r="BU39">
        <v>1</v>
      </c>
      <c r="BW39" t="s">
        <v>1033</v>
      </c>
      <c r="BX39" s="27">
        <v>1</v>
      </c>
      <c r="BY39">
        <v>1</v>
      </c>
      <c r="BZ39" s="21">
        <f t="shared" si="13"/>
        <v>9.0909090909090917</v>
      </c>
      <c r="CA39">
        <v>1</v>
      </c>
      <c r="CB39">
        <v>1</v>
      </c>
      <c r="CD39" t="s">
        <v>1033</v>
      </c>
      <c r="CE39" s="27">
        <v>0</v>
      </c>
      <c r="CG39" t="s">
        <v>242</v>
      </c>
      <c r="CH39" t="s">
        <v>242</v>
      </c>
      <c r="CJ39" s="27">
        <v>0</v>
      </c>
      <c r="CL39" t="s">
        <v>242</v>
      </c>
      <c r="CO39">
        <v>0</v>
      </c>
      <c r="CP39" s="27">
        <v>0</v>
      </c>
      <c r="CQ39" t="s">
        <v>242</v>
      </c>
      <c r="CR39" t="s">
        <v>242</v>
      </c>
      <c r="CS39" t="s">
        <v>242</v>
      </c>
      <c r="CV39" s="27">
        <v>1</v>
      </c>
      <c r="CW39" s="2" t="s">
        <v>1035</v>
      </c>
      <c r="CX39">
        <v>1</v>
      </c>
      <c r="CZ39" t="s">
        <v>1033</v>
      </c>
      <c r="DA39" s="27">
        <v>1</v>
      </c>
      <c r="DB39">
        <v>90097</v>
      </c>
      <c r="DC39">
        <v>2</v>
      </c>
      <c r="DE39" s="27">
        <v>1</v>
      </c>
      <c r="DF39" s="36" t="s">
        <v>242</v>
      </c>
      <c r="DG39" t="s">
        <v>242</v>
      </c>
      <c r="DH39" s="43" t="s">
        <v>242</v>
      </c>
      <c r="DI39" t="s">
        <v>242</v>
      </c>
      <c r="DJ39" s="36">
        <v>39827</v>
      </c>
      <c r="DK39">
        <v>2</v>
      </c>
      <c r="DM39" s="27">
        <v>1</v>
      </c>
      <c r="DN39" s="36">
        <v>450143</v>
      </c>
      <c r="DO39">
        <v>2</v>
      </c>
      <c r="DQ39">
        <v>1</v>
      </c>
      <c r="DS39" t="s">
        <v>1033</v>
      </c>
      <c r="DT39" s="27">
        <v>0</v>
      </c>
      <c r="DV39" s="27">
        <v>1</v>
      </c>
      <c r="DW39" t="s">
        <v>1036</v>
      </c>
      <c r="DX39" s="27">
        <v>0</v>
      </c>
      <c r="DZ39" s="27">
        <v>1</v>
      </c>
      <c r="EA39" t="s">
        <v>1037</v>
      </c>
      <c r="EB39" s="27">
        <v>0</v>
      </c>
      <c r="ED39" s="27">
        <v>0</v>
      </c>
      <c r="EF39" s="27">
        <v>0</v>
      </c>
      <c r="EH39" s="27">
        <v>0</v>
      </c>
      <c r="EJ39" s="27">
        <v>1</v>
      </c>
      <c r="EK39" t="s">
        <v>1038</v>
      </c>
      <c r="EL39" s="27">
        <v>1</v>
      </c>
      <c r="EM39" s="2" t="s">
        <v>1039</v>
      </c>
      <c r="EN39">
        <v>1</v>
      </c>
      <c r="EP39" s="2" t="s">
        <v>1033</v>
      </c>
      <c r="EQ39">
        <f t="shared" si="3"/>
        <v>0.4</v>
      </c>
      <c r="ER39" s="99">
        <v>0.5</v>
      </c>
      <c r="ES39" s="27">
        <v>0</v>
      </c>
      <c r="ET39" t="s">
        <v>242</v>
      </c>
      <c r="EU39" t="s">
        <v>242</v>
      </c>
      <c r="EX39" t="s">
        <v>242</v>
      </c>
      <c r="EY39" t="s">
        <v>242</v>
      </c>
      <c r="FA39" s="27">
        <v>0</v>
      </c>
      <c r="FB39" t="s">
        <v>242</v>
      </c>
      <c r="FD39" s="27">
        <v>0</v>
      </c>
      <c r="FE39" t="s">
        <v>242</v>
      </c>
      <c r="FG39" s="27">
        <v>0</v>
      </c>
      <c r="FH39" t="s">
        <v>242</v>
      </c>
      <c r="FJ39" s="27">
        <v>0</v>
      </c>
      <c r="FK39" t="s">
        <v>242</v>
      </c>
      <c r="FL39">
        <f t="shared" si="6"/>
        <v>0</v>
      </c>
      <c r="FM39" s="100">
        <v>0</v>
      </c>
      <c r="FN39">
        <f t="shared" si="7"/>
        <v>0</v>
      </c>
      <c r="FO39" s="100">
        <v>0</v>
      </c>
      <c r="FQ39" t="s">
        <v>242</v>
      </c>
      <c r="FT39" s="27">
        <v>0</v>
      </c>
      <c r="FU39" t="s">
        <v>242</v>
      </c>
      <c r="FV39" t="s">
        <v>242</v>
      </c>
      <c r="FW39" t="s">
        <v>242</v>
      </c>
      <c r="FY39" s="27">
        <v>1</v>
      </c>
      <c r="FZ39">
        <v>58.3</v>
      </c>
      <c r="GA39">
        <v>2</v>
      </c>
      <c r="GC39" s="27">
        <v>0.5</v>
      </c>
      <c r="GD39" t="s">
        <v>242</v>
      </c>
      <c r="GE39" t="s">
        <v>242</v>
      </c>
      <c r="GF39" s="36" t="s">
        <v>242</v>
      </c>
      <c r="GG39" t="s">
        <v>242</v>
      </c>
      <c r="GH39" t="s">
        <v>242</v>
      </c>
      <c r="GI39" t="s">
        <v>242</v>
      </c>
      <c r="GJ39" t="s">
        <v>242</v>
      </c>
      <c r="GK39">
        <v>1</v>
      </c>
      <c r="GL39" t="s">
        <v>1040</v>
      </c>
      <c r="GM39">
        <v>1</v>
      </c>
      <c r="GO39" t="s">
        <v>1033</v>
      </c>
      <c r="GP39" s="27">
        <v>0</v>
      </c>
      <c r="GQ39" t="s">
        <v>242</v>
      </c>
      <c r="GR39" t="s">
        <v>242</v>
      </c>
      <c r="GT39" t="s">
        <v>242</v>
      </c>
      <c r="GW39" s="27">
        <v>1</v>
      </c>
      <c r="GX39">
        <v>361</v>
      </c>
      <c r="GY39" t="s">
        <v>1041</v>
      </c>
      <c r="HA39">
        <v>3</v>
      </c>
      <c r="HC39" t="s">
        <v>1034</v>
      </c>
      <c r="HD39" s="27">
        <v>1</v>
      </c>
      <c r="HE39" t="s">
        <v>1042</v>
      </c>
      <c r="HF39" s="27">
        <v>1</v>
      </c>
      <c r="HG39" t="s">
        <v>1042</v>
      </c>
      <c r="HH39">
        <v>1</v>
      </c>
      <c r="HJ39" t="s">
        <v>1033</v>
      </c>
      <c r="HK39" s="27">
        <v>1</v>
      </c>
      <c r="HL39" t="s">
        <v>1043</v>
      </c>
      <c r="HM39">
        <v>1</v>
      </c>
      <c r="HO39" t="s">
        <v>1033</v>
      </c>
      <c r="HP39">
        <v>0.66666666699999999</v>
      </c>
      <c r="HQ39">
        <v>0</v>
      </c>
      <c r="HR39">
        <v>0.5</v>
      </c>
      <c r="HS39">
        <v>1</v>
      </c>
      <c r="HT39">
        <v>0.4</v>
      </c>
      <c r="HU39">
        <v>0</v>
      </c>
      <c r="HV39">
        <v>0</v>
      </c>
      <c r="HW39">
        <v>0.5</v>
      </c>
      <c r="HX39">
        <v>0</v>
      </c>
      <c r="HY39">
        <v>1</v>
      </c>
      <c r="HZ39">
        <v>1</v>
      </c>
      <c r="IA39">
        <v>1</v>
      </c>
      <c r="IB39">
        <v>1</v>
      </c>
      <c r="IC39">
        <v>0.38888888900000002</v>
      </c>
      <c r="ID39">
        <v>0.35</v>
      </c>
      <c r="IE39">
        <v>0.7</v>
      </c>
      <c r="IF39">
        <v>0.47962962999999997</v>
      </c>
      <c r="IG39" t="s">
        <v>1044</v>
      </c>
      <c r="IH39" t="s">
        <v>266</v>
      </c>
      <c r="II39" t="s">
        <v>1030</v>
      </c>
      <c r="IJ39">
        <v>2621.2260000000001</v>
      </c>
      <c r="IK39">
        <v>2923.933</v>
      </c>
      <c r="IL39">
        <v>3540.16</v>
      </c>
      <c r="IM39">
        <v>3976.06</v>
      </c>
      <c r="IN39">
        <v>2621.2260000000001</v>
      </c>
      <c r="IS39">
        <f t="shared" si="4"/>
        <v>0.4</v>
      </c>
      <c r="IT39">
        <f t="shared" si="8"/>
        <v>0.5</v>
      </c>
      <c r="IU39">
        <f t="shared" si="12"/>
        <v>0.625</v>
      </c>
      <c r="IV39">
        <f t="shared" si="5"/>
        <v>0.5083333333333333</v>
      </c>
    </row>
    <row r="40" spans="1:256" customFormat="1" ht="14" customHeight="1" x14ac:dyDescent="0.2">
      <c r="A40">
        <v>39</v>
      </c>
      <c r="B40">
        <v>39</v>
      </c>
      <c r="C40" s="1">
        <v>44564.713888888888</v>
      </c>
      <c r="D40" s="1">
        <v>44584.702777777777</v>
      </c>
      <c r="E40">
        <v>0</v>
      </c>
      <c r="F40" t="s">
        <v>1045</v>
      </c>
      <c r="G40">
        <v>100</v>
      </c>
      <c r="H40">
        <v>1727013</v>
      </c>
      <c r="I40">
        <v>1</v>
      </c>
      <c r="J40" s="1">
        <v>44584.702777777777</v>
      </c>
      <c r="K40" t="s">
        <v>1046</v>
      </c>
      <c r="L40" t="s">
        <v>242</v>
      </c>
      <c r="M40" t="s">
        <v>242</v>
      </c>
      <c r="N40" t="s">
        <v>1047</v>
      </c>
      <c r="O40" t="s">
        <v>1048</v>
      </c>
      <c r="P40">
        <v>34.037994380000001</v>
      </c>
      <c r="Q40">
        <v>-118.4543991</v>
      </c>
      <c r="R40" t="s">
        <v>245</v>
      </c>
      <c r="S40" t="s">
        <v>246</v>
      </c>
      <c r="T40" t="s">
        <v>1049</v>
      </c>
      <c r="U40" s="24">
        <v>38777</v>
      </c>
      <c r="V40" t="s">
        <v>1050</v>
      </c>
      <c r="W40">
        <v>354613101</v>
      </c>
      <c r="X40">
        <v>38777</v>
      </c>
      <c r="Y40" t="s">
        <v>319</v>
      </c>
      <c r="Z40" t="s">
        <v>1051</v>
      </c>
      <c r="AA40">
        <v>2020</v>
      </c>
      <c r="AB40">
        <v>2021</v>
      </c>
      <c r="AC40">
        <v>0</v>
      </c>
      <c r="AF40">
        <v>10</v>
      </c>
      <c r="AG40">
        <v>2</v>
      </c>
      <c r="AI40" t="s">
        <v>1052</v>
      </c>
      <c r="AJ40" s="27">
        <v>1</v>
      </c>
      <c r="AK40">
        <v>9</v>
      </c>
      <c r="AL40" s="27">
        <v>0</v>
      </c>
      <c r="AM40" s="24">
        <v>0</v>
      </c>
      <c r="AN40" s="36">
        <f t="shared" si="0"/>
        <v>0</v>
      </c>
      <c r="AO40" s="27">
        <v>1</v>
      </c>
      <c r="AP40">
        <v>2</v>
      </c>
      <c r="AR40">
        <v>5</v>
      </c>
      <c r="AS40" t="s">
        <v>1053</v>
      </c>
      <c r="AT40" t="s">
        <v>1054</v>
      </c>
      <c r="AU40" s="44">
        <v>1</v>
      </c>
      <c r="AV40" s="24">
        <v>8</v>
      </c>
      <c r="AW40" s="21">
        <f t="shared" si="1"/>
        <v>80</v>
      </c>
      <c r="AX40">
        <v>5</v>
      </c>
      <c r="AY40" t="s">
        <v>1053</v>
      </c>
      <c r="AZ40" t="s">
        <v>1054</v>
      </c>
      <c r="BA40" s="27">
        <v>1</v>
      </c>
      <c r="BB40">
        <v>7</v>
      </c>
      <c r="BC40" s="21">
        <f t="shared" si="2"/>
        <v>70</v>
      </c>
      <c r="BD40">
        <v>3</v>
      </c>
      <c r="BF40" t="s">
        <v>1055</v>
      </c>
      <c r="BG40" s="27">
        <v>1</v>
      </c>
      <c r="BH40">
        <v>12.5</v>
      </c>
      <c r="BI40" t="s">
        <v>1056</v>
      </c>
      <c r="BJ40">
        <v>3</v>
      </c>
      <c r="BL40" t="s">
        <v>1055</v>
      </c>
      <c r="BM40" s="27">
        <v>1</v>
      </c>
      <c r="BN40">
        <v>3</v>
      </c>
      <c r="BP40" t="s">
        <v>1055</v>
      </c>
      <c r="BQ40" s="27">
        <v>1</v>
      </c>
      <c r="BR40">
        <v>2</v>
      </c>
      <c r="BS40" s="97">
        <f t="shared" si="14"/>
        <v>20</v>
      </c>
      <c r="BU40">
        <v>3</v>
      </c>
      <c r="BW40" t="s">
        <v>1057</v>
      </c>
      <c r="BX40" s="27">
        <v>0</v>
      </c>
      <c r="BY40" s="24" t="s">
        <v>242</v>
      </c>
      <c r="BZ40" s="21" t="s">
        <v>242</v>
      </c>
      <c r="CA40" t="s">
        <v>242</v>
      </c>
      <c r="CB40" t="s">
        <v>242</v>
      </c>
      <c r="CE40" s="27">
        <v>0</v>
      </c>
      <c r="CG40" t="s">
        <v>242</v>
      </c>
      <c r="CH40" t="s">
        <v>242</v>
      </c>
      <c r="CJ40" s="27">
        <v>1</v>
      </c>
      <c r="CK40" s="2" t="s">
        <v>1058</v>
      </c>
      <c r="CL40">
        <v>5</v>
      </c>
      <c r="CM40" t="s">
        <v>1059</v>
      </c>
      <c r="CN40" t="s">
        <v>1060</v>
      </c>
      <c r="CO40">
        <v>0</v>
      </c>
      <c r="CP40" s="27">
        <v>0</v>
      </c>
      <c r="CQ40" t="s">
        <v>242</v>
      </c>
      <c r="CR40" t="s">
        <v>242</v>
      </c>
      <c r="CS40" t="s">
        <v>242</v>
      </c>
      <c r="CV40" s="27">
        <v>1</v>
      </c>
      <c r="CW40" s="2" t="s">
        <v>1061</v>
      </c>
      <c r="CX40">
        <v>2</v>
      </c>
      <c r="CZ40" t="s">
        <v>1062</v>
      </c>
      <c r="DA40" s="27">
        <v>1</v>
      </c>
      <c r="DB40">
        <v>9334</v>
      </c>
      <c r="DC40">
        <v>2</v>
      </c>
      <c r="DE40" s="27">
        <v>1</v>
      </c>
      <c r="DF40" s="36" t="s">
        <v>242</v>
      </c>
      <c r="DG40" t="s">
        <v>242</v>
      </c>
      <c r="DH40" s="51">
        <v>29015</v>
      </c>
      <c r="DI40">
        <v>2</v>
      </c>
      <c r="DJ40" s="36" t="s">
        <v>242</v>
      </c>
      <c r="DK40" t="s">
        <v>242</v>
      </c>
      <c r="DM40" s="27">
        <v>0</v>
      </c>
      <c r="DN40" s="36" t="s">
        <v>242</v>
      </c>
      <c r="DO40" t="s">
        <v>242</v>
      </c>
      <c r="DQ40" t="s">
        <v>242</v>
      </c>
      <c r="DT40" s="27">
        <v>0</v>
      </c>
      <c r="DV40" s="27">
        <v>0.5</v>
      </c>
      <c r="DW40" s="2" t="s">
        <v>1063</v>
      </c>
      <c r="DX40" s="27">
        <v>0</v>
      </c>
      <c r="DZ40" s="27">
        <v>0.5</v>
      </c>
      <c r="EA40" t="s">
        <v>1064</v>
      </c>
      <c r="EB40" s="27">
        <v>0</v>
      </c>
      <c r="ED40" s="27">
        <v>1</v>
      </c>
      <c r="EE40" s="2" t="s">
        <v>1065</v>
      </c>
      <c r="EF40" s="27">
        <v>0.5</v>
      </c>
      <c r="EG40" s="2" t="s">
        <v>1066</v>
      </c>
      <c r="EH40" s="27">
        <v>0</v>
      </c>
      <c r="EJ40" s="27">
        <v>0.5</v>
      </c>
      <c r="EK40" s="2" t="s">
        <v>1067</v>
      </c>
      <c r="EL40" s="27">
        <v>0</v>
      </c>
      <c r="EN40">
        <v>5</v>
      </c>
      <c r="EO40" t="s">
        <v>1059</v>
      </c>
      <c r="EP40" s="2" t="s">
        <v>1060</v>
      </c>
      <c r="EQ40">
        <f t="shared" si="3"/>
        <v>0.3</v>
      </c>
      <c r="ER40" s="99">
        <v>0.5</v>
      </c>
      <c r="ES40" s="27">
        <v>0</v>
      </c>
      <c r="ET40" t="s">
        <v>242</v>
      </c>
      <c r="EU40" t="s">
        <v>242</v>
      </c>
      <c r="EX40" t="s">
        <v>242</v>
      </c>
      <c r="EY40" t="s">
        <v>242</v>
      </c>
      <c r="FA40" s="27">
        <v>0</v>
      </c>
      <c r="FB40" t="s">
        <v>242</v>
      </c>
      <c r="FD40" s="27">
        <v>0</v>
      </c>
      <c r="FE40" t="s">
        <v>242</v>
      </c>
      <c r="FG40" s="27">
        <v>0</v>
      </c>
      <c r="FH40" t="s">
        <v>242</v>
      </c>
      <c r="FJ40" s="27">
        <v>0</v>
      </c>
      <c r="FK40" t="s">
        <v>242</v>
      </c>
      <c r="FL40">
        <f t="shared" si="6"/>
        <v>0</v>
      </c>
      <c r="FM40" s="100">
        <v>0</v>
      </c>
      <c r="FN40">
        <f t="shared" si="7"/>
        <v>0</v>
      </c>
      <c r="FO40" s="100">
        <v>0</v>
      </c>
      <c r="FQ40" t="s">
        <v>242</v>
      </c>
      <c r="FT40" s="27">
        <v>0</v>
      </c>
      <c r="FU40" t="s">
        <v>242</v>
      </c>
      <c r="FV40" t="s">
        <v>242</v>
      </c>
      <c r="FW40" t="s">
        <v>242</v>
      </c>
      <c r="FY40" s="27">
        <v>1</v>
      </c>
      <c r="FZ40">
        <v>41.6</v>
      </c>
      <c r="GA40">
        <v>2</v>
      </c>
      <c r="GC40" s="27">
        <v>0.5</v>
      </c>
      <c r="GD40" t="s">
        <v>242</v>
      </c>
      <c r="GE40" t="s">
        <v>242</v>
      </c>
      <c r="GF40" s="36" t="s">
        <v>242</v>
      </c>
      <c r="GG40" t="s">
        <v>242</v>
      </c>
      <c r="GH40" t="s">
        <v>242</v>
      </c>
      <c r="GI40" t="s">
        <v>242</v>
      </c>
      <c r="GJ40" t="s">
        <v>242</v>
      </c>
      <c r="GK40">
        <v>1</v>
      </c>
      <c r="GL40" t="s">
        <v>1068</v>
      </c>
      <c r="GM40">
        <v>1</v>
      </c>
      <c r="GO40" t="s">
        <v>1069</v>
      </c>
      <c r="GP40" s="27">
        <v>0</v>
      </c>
      <c r="GQ40" t="s">
        <v>242</v>
      </c>
      <c r="GR40" t="s">
        <v>242</v>
      </c>
      <c r="GT40" t="s">
        <v>242</v>
      </c>
      <c r="GW40" s="27">
        <v>1</v>
      </c>
      <c r="GX40">
        <v>154</v>
      </c>
      <c r="GY40" t="s">
        <v>1070</v>
      </c>
      <c r="GZ40" t="s">
        <v>1071</v>
      </c>
      <c r="HA40">
        <v>3</v>
      </c>
      <c r="HC40" t="s">
        <v>1055</v>
      </c>
      <c r="HD40" s="27">
        <v>0</v>
      </c>
      <c r="HF40" s="27">
        <v>0</v>
      </c>
      <c r="HH40" t="s">
        <v>242</v>
      </c>
      <c r="HK40" s="27">
        <v>0</v>
      </c>
      <c r="HM40" t="s">
        <v>242</v>
      </c>
      <c r="HP40">
        <v>0.61111111100000004</v>
      </c>
      <c r="HQ40">
        <v>1</v>
      </c>
      <c r="HR40">
        <v>0.5</v>
      </c>
      <c r="HS40">
        <v>0.66666666699999999</v>
      </c>
      <c r="HT40">
        <v>0.3</v>
      </c>
      <c r="HU40">
        <v>0</v>
      </c>
      <c r="HV40">
        <v>0</v>
      </c>
      <c r="HW40">
        <v>0.5</v>
      </c>
      <c r="HX40">
        <v>0</v>
      </c>
      <c r="HY40">
        <v>1</v>
      </c>
      <c r="HZ40">
        <v>0</v>
      </c>
      <c r="IA40">
        <v>0</v>
      </c>
      <c r="IB40">
        <v>1</v>
      </c>
      <c r="IC40">
        <v>0.70370370400000004</v>
      </c>
      <c r="ID40">
        <v>0.241666667</v>
      </c>
      <c r="IE40">
        <v>0.3</v>
      </c>
      <c r="IF40">
        <v>0.41512345699999997</v>
      </c>
      <c r="IG40" t="s">
        <v>1049</v>
      </c>
      <c r="IH40" t="s">
        <v>266</v>
      </c>
      <c r="II40" t="s">
        <v>1049</v>
      </c>
      <c r="IJ40">
        <v>5876.5</v>
      </c>
      <c r="IK40">
        <v>5620.6</v>
      </c>
      <c r="IL40">
        <v>9121.1</v>
      </c>
      <c r="IM40">
        <v>8283</v>
      </c>
      <c r="IN40">
        <v>5876.5</v>
      </c>
      <c r="IS40">
        <f t="shared" si="4"/>
        <v>0.6</v>
      </c>
      <c r="IT40">
        <f t="shared" si="8"/>
        <v>0.35714285714285715</v>
      </c>
      <c r="IU40">
        <f t="shared" si="12"/>
        <v>0.625</v>
      </c>
      <c r="IV40">
        <f t="shared" si="5"/>
        <v>0.52738095238095239</v>
      </c>
    </row>
    <row r="41" spans="1:256" customFormat="1" ht="14" customHeight="1" x14ac:dyDescent="0.2">
      <c r="A41">
        <v>40</v>
      </c>
      <c r="B41">
        <v>40</v>
      </c>
      <c r="C41" s="1">
        <v>44582.607638888891</v>
      </c>
      <c r="D41" s="1">
        <v>44584.703472222223</v>
      </c>
      <c r="E41">
        <v>0</v>
      </c>
      <c r="F41" t="s">
        <v>438</v>
      </c>
      <c r="G41">
        <v>100</v>
      </c>
      <c r="H41">
        <v>181038</v>
      </c>
      <c r="I41">
        <v>1</v>
      </c>
      <c r="J41" s="1">
        <v>44584.703472222223</v>
      </c>
      <c r="K41" t="s">
        <v>1072</v>
      </c>
      <c r="L41" t="s">
        <v>242</v>
      </c>
      <c r="M41" t="s">
        <v>242</v>
      </c>
      <c r="N41" t="s">
        <v>1073</v>
      </c>
      <c r="O41" t="s">
        <v>1074</v>
      </c>
      <c r="P41">
        <v>34.037994380000001</v>
      </c>
      <c r="Q41">
        <v>-118.4543991</v>
      </c>
      <c r="R41" t="s">
        <v>245</v>
      </c>
      <c r="S41" t="s">
        <v>246</v>
      </c>
      <c r="T41" t="s">
        <v>1075</v>
      </c>
      <c r="V41" t="s">
        <v>1076</v>
      </c>
      <c r="W41">
        <v>177376100</v>
      </c>
      <c r="X41">
        <v>7372</v>
      </c>
      <c r="Y41" t="s">
        <v>297</v>
      </c>
      <c r="Z41" t="s">
        <v>1077</v>
      </c>
      <c r="AA41">
        <v>2020</v>
      </c>
      <c r="AC41">
        <v>1</v>
      </c>
      <c r="AD41">
        <v>15</v>
      </c>
      <c r="AF41">
        <v>11</v>
      </c>
      <c r="AG41">
        <v>3</v>
      </c>
      <c r="AI41" t="s">
        <v>1078</v>
      </c>
      <c r="AJ41" s="27">
        <v>1</v>
      </c>
      <c r="AK41">
        <v>5</v>
      </c>
      <c r="AL41" s="27">
        <v>0</v>
      </c>
      <c r="AM41" s="24">
        <v>0</v>
      </c>
      <c r="AN41" s="36">
        <f t="shared" si="0"/>
        <v>0</v>
      </c>
      <c r="AO41" s="27">
        <v>0</v>
      </c>
      <c r="AP41" s="24">
        <v>0</v>
      </c>
      <c r="AQ41" t="s">
        <v>1079</v>
      </c>
      <c r="AR41">
        <v>3</v>
      </c>
      <c r="AT41" t="s">
        <v>1078</v>
      </c>
      <c r="AU41" s="27">
        <v>1</v>
      </c>
      <c r="AV41">
        <v>10</v>
      </c>
      <c r="AW41" s="21">
        <f t="shared" si="1"/>
        <v>90.909090909090907</v>
      </c>
      <c r="AX41">
        <v>3</v>
      </c>
      <c r="AZ41" t="s">
        <v>1078</v>
      </c>
      <c r="BA41" s="27">
        <v>1</v>
      </c>
      <c r="BB41">
        <v>9</v>
      </c>
      <c r="BC41" s="21">
        <f t="shared" si="2"/>
        <v>81.818181818181827</v>
      </c>
      <c r="BD41">
        <v>3</v>
      </c>
      <c r="BF41" t="s">
        <v>1078</v>
      </c>
      <c r="BG41" s="27">
        <v>1</v>
      </c>
      <c r="BH41">
        <v>5.27</v>
      </c>
      <c r="BI41" t="s">
        <v>1080</v>
      </c>
      <c r="BJ41">
        <v>3</v>
      </c>
      <c r="BL41" t="s">
        <v>1078</v>
      </c>
      <c r="BM41" s="27">
        <v>1</v>
      </c>
      <c r="BN41">
        <v>3</v>
      </c>
      <c r="BP41" t="s">
        <v>1078</v>
      </c>
      <c r="BQ41" s="27">
        <v>1</v>
      </c>
      <c r="BR41">
        <v>2</v>
      </c>
      <c r="BS41" s="97">
        <f t="shared" si="14"/>
        <v>18.181818181818183</v>
      </c>
      <c r="BU41">
        <v>3</v>
      </c>
      <c r="BW41" t="s">
        <v>1078</v>
      </c>
      <c r="BX41" s="27">
        <v>1</v>
      </c>
      <c r="BY41">
        <v>2</v>
      </c>
      <c r="BZ41" s="21">
        <f t="shared" ref="BZ41:BZ50" si="15">BY41/AF41*100</f>
        <v>18.181818181818183</v>
      </c>
      <c r="CA41">
        <v>2</v>
      </c>
      <c r="CB41">
        <v>3</v>
      </c>
      <c r="CD41" t="s">
        <v>1078</v>
      </c>
      <c r="CE41" s="27">
        <v>0</v>
      </c>
      <c r="CG41" t="s">
        <v>242</v>
      </c>
      <c r="CH41" t="s">
        <v>242</v>
      </c>
      <c r="CJ41" s="27">
        <v>1</v>
      </c>
      <c r="CK41" t="s">
        <v>1081</v>
      </c>
      <c r="CL41">
        <v>1</v>
      </c>
      <c r="CN41" t="s">
        <v>1082</v>
      </c>
      <c r="CO41">
        <v>0</v>
      </c>
      <c r="CP41" s="27">
        <v>0</v>
      </c>
      <c r="CQ41" t="s">
        <v>242</v>
      </c>
      <c r="CR41" t="s">
        <v>242</v>
      </c>
      <c r="CS41" t="s">
        <v>242</v>
      </c>
      <c r="CV41" s="27">
        <v>1</v>
      </c>
      <c r="CW41" t="s">
        <v>1083</v>
      </c>
      <c r="CX41">
        <v>1</v>
      </c>
      <c r="CZ41" t="s">
        <v>1082</v>
      </c>
      <c r="DA41" s="27">
        <v>1</v>
      </c>
      <c r="DB41">
        <v>3336</v>
      </c>
      <c r="DC41">
        <v>2</v>
      </c>
      <c r="DE41" s="27">
        <v>1</v>
      </c>
      <c r="DF41" s="36" t="s">
        <v>242</v>
      </c>
      <c r="DG41" t="s">
        <v>242</v>
      </c>
      <c r="DH41" s="43" t="s">
        <v>242</v>
      </c>
      <c r="DI41" t="s">
        <v>242</v>
      </c>
      <c r="DJ41" s="36">
        <v>18082</v>
      </c>
      <c r="DK41">
        <v>2</v>
      </c>
      <c r="DM41" s="27">
        <v>1</v>
      </c>
      <c r="DN41" s="36">
        <v>260043</v>
      </c>
      <c r="DO41">
        <v>2</v>
      </c>
      <c r="DQ41">
        <v>1</v>
      </c>
      <c r="DS41" t="s">
        <v>1082</v>
      </c>
      <c r="DT41" s="27">
        <v>1</v>
      </c>
      <c r="DU41" s="2" t="s">
        <v>1084</v>
      </c>
      <c r="DV41" s="27">
        <v>1</v>
      </c>
      <c r="DW41" s="2" t="s">
        <v>1085</v>
      </c>
      <c r="DX41" s="27">
        <v>1</v>
      </c>
      <c r="DY41" s="2" t="s">
        <v>1086</v>
      </c>
      <c r="DZ41" s="27">
        <v>1</v>
      </c>
      <c r="EA41" s="2" t="s">
        <v>1087</v>
      </c>
      <c r="EB41" s="27">
        <v>1</v>
      </c>
      <c r="EC41" s="2" t="s">
        <v>1088</v>
      </c>
      <c r="ED41" s="27">
        <v>1</v>
      </c>
      <c r="EE41" s="2" t="s">
        <v>1089</v>
      </c>
      <c r="EF41" s="27">
        <v>1</v>
      </c>
      <c r="EG41" s="2" t="s">
        <v>1090</v>
      </c>
      <c r="EH41" s="27">
        <v>1</v>
      </c>
      <c r="EI41" s="2" t="s">
        <v>1091</v>
      </c>
      <c r="EJ41" s="27">
        <v>1</v>
      </c>
      <c r="EK41" t="s">
        <v>1092</v>
      </c>
      <c r="EL41" s="27">
        <v>1</v>
      </c>
      <c r="EM41" s="2" t="s">
        <v>1093</v>
      </c>
      <c r="EN41">
        <v>1</v>
      </c>
      <c r="EP41" s="2" t="s">
        <v>1082</v>
      </c>
      <c r="EQ41">
        <f t="shared" si="3"/>
        <v>1</v>
      </c>
      <c r="ER41" s="99">
        <v>1</v>
      </c>
      <c r="ES41" s="27">
        <v>0</v>
      </c>
      <c r="ET41" t="s">
        <v>242</v>
      </c>
      <c r="EU41" t="s">
        <v>242</v>
      </c>
      <c r="EX41" t="s">
        <v>242</v>
      </c>
      <c r="EY41" t="s">
        <v>242</v>
      </c>
      <c r="FA41" s="27">
        <v>0</v>
      </c>
      <c r="FB41" t="s">
        <v>242</v>
      </c>
      <c r="FD41" s="27">
        <v>0</v>
      </c>
      <c r="FE41" t="s">
        <v>242</v>
      </c>
      <c r="FG41" s="27">
        <v>0</v>
      </c>
      <c r="FH41" t="s">
        <v>242</v>
      </c>
      <c r="FJ41" s="27">
        <v>0</v>
      </c>
      <c r="FK41" t="s">
        <v>242</v>
      </c>
      <c r="FL41">
        <f t="shared" si="6"/>
        <v>0</v>
      </c>
      <c r="FM41" s="100">
        <v>0</v>
      </c>
      <c r="FN41">
        <f t="shared" si="7"/>
        <v>0</v>
      </c>
      <c r="FO41" s="100">
        <v>0</v>
      </c>
      <c r="FQ41" t="s">
        <v>242</v>
      </c>
      <c r="FT41" s="27">
        <v>0</v>
      </c>
      <c r="FU41" t="s">
        <v>242</v>
      </c>
      <c r="FV41" t="s">
        <v>242</v>
      </c>
      <c r="FW41" t="s">
        <v>242</v>
      </c>
      <c r="FY41" s="27">
        <v>1</v>
      </c>
      <c r="FZ41">
        <v>26</v>
      </c>
      <c r="GA41">
        <v>2</v>
      </c>
      <c r="GC41" s="27">
        <v>1</v>
      </c>
      <c r="GD41">
        <v>5</v>
      </c>
      <c r="GE41">
        <v>16</v>
      </c>
      <c r="GF41" s="36">
        <v>56</v>
      </c>
      <c r="GG41">
        <v>19</v>
      </c>
      <c r="GH41" t="s">
        <v>242</v>
      </c>
      <c r="GI41" t="s">
        <v>242</v>
      </c>
      <c r="GJ41" t="s">
        <v>242</v>
      </c>
      <c r="GK41">
        <v>1</v>
      </c>
      <c r="GM41">
        <v>1</v>
      </c>
      <c r="GO41" t="s">
        <v>1082</v>
      </c>
      <c r="GP41" s="27">
        <v>0.5</v>
      </c>
      <c r="GQ41" t="s">
        <v>242</v>
      </c>
      <c r="GR41" t="s">
        <v>242</v>
      </c>
      <c r="GS41" s="2" t="s">
        <v>1094</v>
      </c>
      <c r="GT41">
        <v>1</v>
      </c>
      <c r="GV41" t="s">
        <v>1082</v>
      </c>
      <c r="GW41" s="27">
        <v>1</v>
      </c>
      <c r="GX41">
        <v>174</v>
      </c>
      <c r="GY41" t="s">
        <v>1095</v>
      </c>
      <c r="HA41">
        <v>3</v>
      </c>
      <c r="HC41" t="s">
        <v>1078</v>
      </c>
      <c r="HD41" s="27">
        <v>1</v>
      </c>
      <c r="HE41" s="2" t="s">
        <v>1096</v>
      </c>
      <c r="HF41" s="27">
        <v>0</v>
      </c>
      <c r="HH41">
        <v>1</v>
      </c>
      <c r="HJ41" t="s">
        <v>1082</v>
      </c>
      <c r="HK41" s="27">
        <v>1</v>
      </c>
      <c r="HL41" s="2" t="s">
        <v>1097</v>
      </c>
      <c r="HM41">
        <v>1</v>
      </c>
      <c r="HO41" t="s">
        <v>1082</v>
      </c>
      <c r="HP41">
        <v>0.66666666699999999</v>
      </c>
      <c r="HQ41">
        <v>1</v>
      </c>
      <c r="HR41">
        <v>0.5</v>
      </c>
      <c r="HS41">
        <v>1</v>
      </c>
      <c r="HT41">
        <v>1</v>
      </c>
      <c r="HU41">
        <v>0</v>
      </c>
      <c r="HV41">
        <v>0</v>
      </c>
      <c r="HW41">
        <v>0.66666666699999999</v>
      </c>
      <c r="HX41">
        <v>0.5</v>
      </c>
      <c r="HY41">
        <v>1</v>
      </c>
      <c r="HZ41">
        <v>0.5</v>
      </c>
      <c r="IA41">
        <v>1</v>
      </c>
      <c r="IB41">
        <v>1</v>
      </c>
      <c r="IC41">
        <v>0.72222222199999997</v>
      </c>
      <c r="ID41">
        <v>0.5</v>
      </c>
      <c r="IE41">
        <v>0.73333333300000003</v>
      </c>
      <c r="IF41">
        <v>0.65185185199999995</v>
      </c>
      <c r="IG41" t="s">
        <v>1098</v>
      </c>
      <c r="IH41" t="s">
        <v>266</v>
      </c>
      <c r="II41" t="s">
        <v>1075</v>
      </c>
      <c r="IJ41">
        <v>3010.5639999999999</v>
      </c>
      <c r="IK41">
        <v>3236.7</v>
      </c>
      <c r="IL41">
        <v>3217.17</v>
      </c>
      <c r="IM41" t="s">
        <v>242</v>
      </c>
      <c r="IN41">
        <v>3010.5639999999999</v>
      </c>
      <c r="IS41">
        <f t="shared" si="4"/>
        <v>0.6</v>
      </c>
      <c r="IT41">
        <f t="shared" si="8"/>
        <v>0.5714285714285714</v>
      </c>
      <c r="IU41">
        <f t="shared" si="12"/>
        <v>0.75</v>
      </c>
      <c r="IV41">
        <f t="shared" si="5"/>
        <v>0.64047619047619042</v>
      </c>
    </row>
    <row r="42" spans="1:256" ht="14" customHeight="1" x14ac:dyDescent="0.2">
      <c r="A42" s="10">
        <v>41</v>
      </c>
      <c r="B42">
        <v>41</v>
      </c>
      <c r="C42" s="1">
        <v>44585.490972222222</v>
      </c>
      <c r="D42" s="1">
        <v>44585.49722222222</v>
      </c>
      <c r="E42">
        <v>0</v>
      </c>
      <c r="F42" t="s">
        <v>1099</v>
      </c>
      <c r="G42">
        <v>100</v>
      </c>
      <c r="H42">
        <v>521</v>
      </c>
      <c r="I42">
        <v>1</v>
      </c>
      <c r="J42" s="1">
        <v>44585.49722222222</v>
      </c>
      <c r="K42" t="s">
        <v>1100</v>
      </c>
      <c r="L42" t="s">
        <v>242</v>
      </c>
      <c r="M42" t="s">
        <v>242</v>
      </c>
      <c r="N42" t="s">
        <v>1101</v>
      </c>
      <c r="O42" t="s">
        <v>1102</v>
      </c>
      <c r="P42">
        <v>34.037994380000001</v>
      </c>
      <c r="Q42">
        <v>-118.4543991</v>
      </c>
      <c r="R42" t="s">
        <v>245</v>
      </c>
      <c r="S42" t="s">
        <v>246</v>
      </c>
      <c r="T42" s="10" t="s">
        <v>1103</v>
      </c>
      <c r="V42" t="s">
        <v>1104</v>
      </c>
      <c r="W42">
        <v>70830104</v>
      </c>
      <c r="X42">
        <v>5999</v>
      </c>
      <c r="Y42" s="10" t="s">
        <v>271</v>
      </c>
      <c r="Z42" s="10" t="s">
        <v>272</v>
      </c>
      <c r="AA42" s="10">
        <v>2020</v>
      </c>
      <c r="AC42" s="10">
        <v>0</v>
      </c>
      <c r="AF42" s="10">
        <v>10</v>
      </c>
      <c r="AG42">
        <v>3</v>
      </c>
      <c r="AI42" t="s">
        <v>1105</v>
      </c>
      <c r="AJ42" s="22">
        <v>1</v>
      </c>
      <c r="AK42" s="10">
        <v>9</v>
      </c>
      <c r="AL42" s="22">
        <v>0</v>
      </c>
      <c r="AM42" s="19">
        <v>0</v>
      </c>
      <c r="AN42" s="36">
        <f t="shared" si="0"/>
        <v>0</v>
      </c>
      <c r="AO42" s="22">
        <v>1</v>
      </c>
      <c r="AP42" s="10">
        <v>2</v>
      </c>
      <c r="AQ42" t="s">
        <v>1106</v>
      </c>
      <c r="AR42">
        <v>3</v>
      </c>
      <c r="AT42" t="s">
        <v>1105</v>
      </c>
      <c r="AU42" s="22">
        <v>1</v>
      </c>
      <c r="AV42" s="10">
        <v>9</v>
      </c>
      <c r="AW42" s="21">
        <f t="shared" si="1"/>
        <v>90</v>
      </c>
      <c r="AX42">
        <v>3</v>
      </c>
      <c r="AZ42" t="s">
        <v>1105</v>
      </c>
      <c r="BA42" s="22">
        <v>1</v>
      </c>
      <c r="BB42" s="10">
        <v>9</v>
      </c>
      <c r="BC42" s="21">
        <f t="shared" si="2"/>
        <v>90</v>
      </c>
      <c r="BD42">
        <v>3</v>
      </c>
      <c r="BF42" t="s">
        <v>1105</v>
      </c>
      <c r="BG42" s="22">
        <v>1</v>
      </c>
      <c r="BH42" s="10">
        <v>3.9</v>
      </c>
      <c r="BJ42">
        <v>3</v>
      </c>
      <c r="BL42" t="s">
        <v>1105</v>
      </c>
      <c r="BM42" s="22">
        <v>1</v>
      </c>
      <c r="BN42">
        <v>3</v>
      </c>
      <c r="BP42" t="s">
        <v>1105</v>
      </c>
      <c r="BQ42" s="22">
        <v>1</v>
      </c>
      <c r="BR42" s="10">
        <v>6</v>
      </c>
      <c r="BS42" s="97">
        <f t="shared" si="14"/>
        <v>60</v>
      </c>
      <c r="BU42" s="10">
        <v>3</v>
      </c>
      <c r="BW42" s="10" t="s">
        <v>1105</v>
      </c>
      <c r="BX42" s="22">
        <v>1</v>
      </c>
      <c r="BY42" s="10">
        <v>4</v>
      </c>
      <c r="BZ42" s="21">
        <f t="shared" si="15"/>
        <v>40</v>
      </c>
      <c r="CA42" s="10">
        <v>2</v>
      </c>
      <c r="CB42" s="10">
        <v>3</v>
      </c>
      <c r="CE42" s="22">
        <v>0</v>
      </c>
      <c r="CG42" s="10" t="s">
        <v>242</v>
      </c>
      <c r="CH42" s="10" t="s">
        <v>242</v>
      </c>
      <c r="CJ42" s="22">
        <v>0</v>
      </c>
      <c r="CL42" s="10" t="s">
        <v>242</v>
      </c>
      <c r="CO42" s="10">
        <v>0</v>
      </c>
      <c r="CP42" s="22">
        <v>0</v>
      </c>
      <c r="CQ42" s="10" t="s">
        <v>242</v>
      </c>
      <c r="CR42" s="10" t="s">
        <v>242</v>
      </c>
      <c r="CS42" s="10" t="s">
        <v>242</v>
      </c>
      <c r="CV42" s="22">
        <v>0</v>
      </c>
      <c r="CX42" s="10" t="s">
        <v>242</v>
      </c>
      <c r="DA42" s="22">
        <v>1</v>
      </c>
      <c r="DB42" s="10">
        <v>19106</v>
      </c>
      <c r="DC42" s="10">
        <v>2</v>
      </c>
      <c r="DE42" s="22">
        <v>1</v>
      </c>
      <c r="DF42" s="50">
        <v>140383</v>
      </c>
      <c r="DG42" s="10">
        <v>2</v>
      </c>
      <c r="DH42" s="52">
        <v>188434</v>
      </c>
      <c r="DI42" s="10">
        <v>2</v>
      </c>
      <c r="DJ42" s="50" t="s">
        <v>242</v>
      </c>
      <c r="DK42" s="10">
        <v>2</v>
      </c>
      <c r="DM42" s="22">
        <v>1</v>
      </c>
      <c r="DN42" s="50">
        <v>275400</v>
      </c>
      <c r="DO42" s="10" t="s">
        <v>242</v>
      </c>
      <c r="DQ42" s="10">
        <v>4</v>
      </c>
      <c r="DS42" s="10" t="s">
        <v>1107</v>
      </c>
      <c r="DT42" s="27">
        <v>1</v>
      </c>
      <c r="DU42" s="2" t="s">
        <v>1108</v>
      </c>
      <c r="DV42" s="27">
        <v>1</v>
      </c>
      <c r="DW42" t="s">
        <v>1109</v>
      </c>
      <c r="DX42" s="27">
        <v>1</v>
      </c>
      <c r="DY42" s="2" t="s">
        <v>1110</v>
      </c>
      <c r="DZ42" s="27">
        <v>1</v>
      </c>
      <c r="EA42" s="2" t="s">
        <v>1111</v>
      </c>
      <c r="EB42" s="27">
        <v>1</v>
      </c>
      <c r="EC42" s="2" t="s">
        <v>1112</v>
      </c>
      <c r="ED42" s="27">
        <v>1</v>
      </c>
      <c r="EE42" t="s">
        <v>1113</v>
      </c>
      <c r="EF42" s="27">
        <v>1</v>
      </c>
      <c r="EG42" t="s">
        <v>1113</v>
      </c>
      <c r="EH42" s="27">
        <v>1</v>
      </c>
      <c r="EI42" t="s">
        <v>1113</v>
      </c>
      <c r="EJ42" s="27">
        <v>1</v>
      </c>
      <c r="EK42" t="s">
        <v>1114</v>
      </c>
      <c r="EL42" s="27">
        <v>0.5</v>
      </c>
      <c r="EM42" t="s">
        <v>1115</v>
      </c>
      <c r="EN42">
        <v>4</v>
      </c>
      <c r="EQ42">
        <f t="shared" si="3"/>
        <v>0.95</v>
      </c>
      <c r="ER42" s="99">
        <v>0.5</v>
      </c>
      <c r="ES42" s="22">
        <v>0</v>
      </c>
      <c r="ET42" s="10" t="s">
        <v>242</v>
      </c>
      <c r="EU42" s="10" t="s">
        <v>242</v>
      </c>
      <c r="EX42" s="10" t="s">
        <v>242</v>
      </c>
      <c r="EY42" s="10" t="s">
        <v>242</v>
      </c>
      <c r="FA42" s="22">
        <v>0</v>
      </c>
      <c r="FB42" s="10" t="s">
        <v>242</v>
      </c>
      <c r="FD42" s="22">
        <v>0</v>
      </c>
      <c r="FE42" s="10" t="s">
        <v>242</v>
      </c>
      <c r="FG42" s="22">
        <v>0</v>
      </c>
      <c r="FH42" s="10" t="s">
        <v>242</v>
      </c>
      <c r="FJ42" s="22">
        <v>0</v>
      </c>
      <c r="FK42" s="10" t="s">
        <v>242</v>
      </c>
      <c r="FL42">
        <f t="shared" si="6"/>
        <v>0</v>
      </c>
      <c r="FM42" s="100">
        <v>0</v>
      </c>
      <c r="FN42">
        <f t="shared" si="7"/>
        <v>0</v>
      </c>
      <c r="FO42" s="100">
        <v>0</v>
      </c>
      <c r="FQ42" s="10" t="s">
        <v>242</v>
      </c>
      <c r="FT42" s="22">
        <v>0</v>
      </c>
      <c r="FU42" s="10" t="s">
        <v>242</v>
      </c>
      <c r="FV42" s="10" t="s">
        <v>242</v>
      </c>
      <c r="FW42" s="10" t="s">
        <v>242</v>
      </c>
      <c r="FY42" s="22">
        <v>1</v>
      </c>
      <c r="FZ42" s="10">
        <v>89</v>
      </c>
      <c r="GA42" s="10">
        <v>2</v>
      </c>
      <c r="GB42" s="10" t="s">
        <v>1116</v>
      </c>
      <c r="GC42" s="22">
        <v>0</v>
      </c>
      <c r="GD42" s="10" t="s">
        <v>242</v>
      </c>
      <c r="GE42" s="10" t="s">
        <v>242</v>
      </c>
      <c r="GF42" s="50" t="s">
        <v>242</v>
      </c>
      <c r="GG42" s="10" t="s">
        <v>242</v>
      </c>
      <c r="GH42" s="10" t="s">
        <v>242</v>
      </c>
      <c r="GI42" s="10" t="s">
        <v>242</v>
      </c>
      <c r="GJ42" s="10" t="s">
        <v>242</v>
      </c>
      <c r="GK42" s="10" t="s">
        <v>242</v>
      </c>
      <c r="GM42" s="10">
        <v>3</v>
      </c>
      <c r="GO42" s="10" t="s">
        <v>1105</v>
      </c>
      <c r="GP42" s="22">
        <v>0</v>
      </c>
      <c r="GQ42" s="10" t="s">
        <v>242</v>
      </c>
      <c r="GR42" s="10" t="s">
        <v>242</v>
      </c>
      <c r="GT42" s="10" t="s">
        <v>242</v>
      </c>
      <c r="GW42" s="22">
        <v>1</v>
      </c>
      <c r="GX42" s="10">
        <v>1873</v>
      </c>
      <c r="GY42" s="10" t="s">
        <v>1117</v>
      </c>
      <c r="GZ42" s="11" t="s">
        <v>1118</v>
      </c>
      <c r="HA42" s="10">
        <v>3</v>
      </c>
      <c r="HC42" s="10" t="s">
        <v>1105</v>
      </c>
      <c r="HD42" s="22">
        <v>1</v>
      </c>
      <c r="HE42" s="11" t="s">
        <v>1119</v>
      </c>
      <c r="HF42" s="22">
        <v>1</v>
      </c>
      <c r="HG42" s="11" t="s">
        <v>1120</v>
      </c>
      <c r="HH42" s="10">
        <v>2</v>
      </c>
      <c r="HJ42" s="10" t="s">
        <v>1121</v>
      </c>
      <c r="HK42" s="22">
        <v>1</v>
      </c>
      <c r="HL42" s="10" t="s">
        <v>1122</v>
      </c>
      <c r="HM42" s="10">
        <v>5</v>
      </c>
      <c r="HN42" s="10" t="s">
        <v>1123</v>
      </c>
      <c r="HO42" s="10" t="s">
        <v>1124</v>
      </c>
      <c r="HP42" s="10">
        <v>0.77777777800000003</v>
      </c>
      <c r="HQ42" s="10">
        <v>0</v>
      </c>
      <c r="HR42" s="10">
        <v>0</v>
      </c>
      <c r="HS42" s="10">
        <v>1</v>
      </c>
      <c r="HT42" s="10">
        <v>0.95</v>
      </c>
      <c r="HU42" s="10">
        <v>0</v>
      </c>
      <c r="HV42" s="10">
        <v>0</v>
      </c>
      <c r="HW42" s="10">
        <v>0.33333333300000001</v>
      </c>
      <c r="HX42" s="10">
        <v>0</v>
      </c>
      <c r="HY42" s="10">
        <v>1</v>
      </c>
      <c r="HZ42" s="10">
        <v>1</v>
      </c>
      <c r="IA42" s="10">
        <v>1</v>
      </c>
      <c r="IB42" s="10">
        <v>1</v>
      </c>
      <c r="IC42" s="10">
        <v>0.25925925900000002</v>
      </c>
      <c r="ID42" s="10">
        <v>0.48749999999999999</v>
      </c>
      <c r="IE42" s="10">
        <v>0.66666666699999999</v>
      </c>
      <c r="IF42" s="10">
        <v>0.47114197499999999</v>
      </c>
      <c r="IG42" s="10" t="s">
        <v>1103</v>
      </c>
      <c r="IH42" s="10" t="s">
        <v>266</v>
      </c>
      <c r="II42" s="10" t="s">
        <v>1103</v>
      </c>
      <c r="IJ42" s="10">
        <v>12914</v>
      </c>
      <c r="IK42" s="10">
        <v>11847</v>
      </c>
      <c r="IL42" s="10">
        <v>7882</v>
      </c>
      <c r="IM42" s="10" t="s">
        <v>242</v>
      </c>
      <c r="IN42" s="10">
        <v>12914</v>
      </c>
      <c r="IS42">
        <f t="shared" si="4"/>
        <v>0.6</v>
      </c>
      <c r="IT42">
        <f t="shared" si="8"/>
        <v>0.5</v>
      </c>
      <c r="IU42">
        <f t="shared" si="12"/>
        <v>0.5</v>
      </c>
      <c r="IV42">
        <f t="shared" si="5"/>
        <v>0.53333333333333333</v>
      </c>
    </row>
    <row r="43" spans="1:256" ht="14" customHeight="1" x14ac:dyDescent="0.2">
      <c r="A43" s="10">
        <v>42</v>
      </c>
      <c r="B43">
        <v>42</v>
      </c>
      <c r="C43" s="1">
        <v>44585.489583333336</v>
      </c>
      <c r="D43" s="1">
        <v>44585.518750000003</v>
      </c>
      <c r="E43">
        <v>0</v>
      </c>
      <c r="F43" t="s">
        <v>1099</v>
      </c>
      <c r="G43">
        <v>100</v>
      </c>
      <c r="H43">
        <v>2489</v>
      </c>
      <c r="I43">
        <v>1</v>
      </c>
      <c r="J43" s="1">
        <v>44585.518750000003</v>
      </c>
      <c r="K43" t="s">
        <v>1125</v>
      </c>
      <c r="L43" t="s">
        <v>242</v>
      </c>
      <c r="M43" t="s">
        <v>242</v>
      </c>
      <c r="N43" t="s">
        <v>1126</v>
      </c>
      <c r="O43" t="s">
        <v>1127</v>
      </c>
      <c r="P43">
        <v>34.037994380000001</v>
      </c>
      <c r="Q43">
        <v>-118.4543991</v>
      </c>
      <c r="R43" t="s">
        <v>245</v>
      </c>
      <c r="S43" t="s">
        <v>246</v>
      </c>
      <c r="T43" s="10" t="s">
        <v>1128</v>
      </c>
      <c r="V43" t="s">
        <v>1129</v>
      </c>
      <c r="W43">
        <v>918204108</v>
      </c>
      <c r="X43">
        <v>3999</v>
      </c>
      <c r="Y43" s="10" t="s">
        <v>271</v>
      </c>
      <c r="Z43" s="10" t="s">
        <v>1130</v>
      </c>
      <c r="AA43" s="10">
        <v>2020</v>
      </c>
      <c r="AC43" s="10">
        <v>0</v>
      </c>
      <c r="AF43" s="10">
        <v>12</v>
      </c>
      <c r="AG43">
        <v>1</v>
      </c>
      <c r="AI43" t="s">
        <v>1131</v>
      </c>
      <c r="AJ43" s="22">
        <v>1</v>
      </c>
      <c r="AK43" s="10">
        <v>5</v>
      </c>
      <c r="AL43" s="22">
        <v>0</v>
      </c>
      <c r="AM43" s="19">
        <v>0</v>
      </c>
      <c r="AN43" s="36">
        <f t="shared" si="0"/>
        <v>0</v>
      </c>
      <c r="AO43" s="22">
        <v>0</v>
      </c>
      <c r="AP43" s="19">
        <v>0</v>
      </c>
      <c r="AR43">
        <v>2</v>
      </c>
      <c r="AT43" t="s">
        <v>1132</v>
      </c>
      <c r="AU43" s="22">
        <v>1</v>
      </c>
      <c r="AV43" s="10">
        <v>11</v>
      </c>
      <c r="AW43" s="21">
        <f t="shared" si="1"/>
        <v>91.666666666666657</v>
      </c>
      <c r="AX43">
        <v>3</v>
      </c>
      <c r="AZ43" t="s">
        <v>1133</v>
      </c>
      <c r="BA43" s="22">
        <v>1</v>
      </c>
      <c r="BB43" s="10">
        <v>11</v>
      </c>
      <c r="BC43" s="21">
        <f t="shared" si="2"/>
        <v>91.666666666666657</v>
      </c>
      <c r="BD43">
        <v>1</v>
      </c>
      <c r="BF43" t="s">
        <v>1131</v>
      </c>
      <c r="BG43" s="22">
        <v>1</v>
      </c>
      <c r="BH43" s="10">
        <v>7.6</v>
      </c>
      <c r="BI43" s="10" t="s">
        <v>1134</v>
      </c>
      <c r="BJ43">
        <v>1</v>
      </c>
      <c r="BL43" t="s">
        <v>1131</v>
      </c>
      <c r="BM43" s="22">
        <v>1</v>
      </c>
      <c r="BN43">
        <v>2</v>
      </c>
      <c r="BP43" t="s">
        <v>1132</v>
      </c>
      <c r="BQ43" s="22">
        <v>1</v>
      </c>
      <c r="BR43" s="10">
        <v>4</v>
      </c>
      <c r="BS43" s="97">
        <f t="shared" si="14"/>
        <v>33.333333333333329</v>
      </c>
      <c r="BT43" s="10" t="s">
        <v>1135</v>
      </c>
      <c r="BU43" s="10">
        <v>1</v>
      </c>
      <c r="BW43" s="10" t="s">
        <v>1131</v>
      </c>
      <c r="BX43" s="22">
        <v>0</v>
      </c>
      <c r="BY43" s="19">
        <v>0</v>
      </c>
      <c r="BZ43" s="21">
        <f t="shared" si="15"/>
        <v>0</v>
      </c>
      <c r="CA43" s="10" t="s">
        <v>242</v>
      </c>
      <c r="CB43" s="10" t="s">
        <v>242</v>
      </c>
      <c r="CE43" s="22">
        <v>0</v>
      </c>
      <c r="CG43" s="10" t="s">
        <v>242</v>
      </c>
      <c r="CH43" s="10" t="s">
        <v>242</v>
      </c>
      <c r="CJ43" s="22">
        <v>1</v>
      </c>
      <c r="CK43" s="11" t="s">
        <v>1136</v>
      </c>
      <c r="CL43" s="10">
        <v>1</v>
      </c>
      <c r="CN43" s="10" t="s">
        <v>1131</v>
      </c>
      <c r="CO43" s="10">
        <v>0</v>
      </c>
      <c r="CP43" s="22">
        <v>0</v>
      </c>
      <c r="CQ43" s="10" t="s">
        <v>242</v>
      </c>
      <c r="CR43" s="10" t="s">
        <v>242</v>
      </c>
      <c r="CS43" s="10" t="s">
        <v>242</v>
      </c>
      <c r="CV43" s="22">
        <v>1</v>
      </c>
      <c r="CW43" s="11" t="s">
        <v>1137</v>
      </c>
      <c r="CX43" s="10">
        <v>1</v>
      </c>
      <c r="CZ43" s="10" t="s">
        <v>1131</v>
      </c>
      <c r="DA43" s="22">
        <v>1</v>
      </c>
      <c r="DB43" s="10">
        <v>18405</v>
      </c>
      <c r="DC43" s="10">
        <v>2</v>
      </c>
      <c r="DE43" s="22">
        <v>1</v>
      </c>
      <c r="DF43" s="50">
        <v>69925</v>
      </c>
      <c r="DG43" s="10">
        <v>2</v>
      </c>
      <c r="DH43" s="52">
        <v>83896</v>
      </c>
      <c r="DI43" s="10">
        <v>2</v>
      </c>
      <c r="DJ43" s="50" t="s">
        <v>242</v>
      </c>
      <c r="DK43" s="10">
        <v>2</v>
      </c>
      <c r="DM43" s="22">
        <v>1</v>
      </c>
      <c r="DN43" s="50">
        <v>4663950</v>
      </c>
      <c r="DO43" s="10">
        <v>2</v>
      </c>
      <c r="DQ43" s="10">
        <v>1</v>
      </c>
      <c r="DS43" s="10" t="s">
        <v>1131</v>
      </c>
      <c r="DT43" s="27">
        <v>1</v>
      </c>
      <c r="DU43" t="s">
        <v>1138</v>
      </c>
      <c r="DV43" s="27">
        <v>1</v>
      </c>
      <c r="DW43" s="2" t="s">
        <v>1139</v>
      </c>
      <c r="DX43" s="27">
        <v>1</v>
      </c>
      <c r="DY43" s="2" t="s">
        <v>1140</v>
      </c>
      <c r="DZ43" s="27">
        <v>1</v>
      </c>
      <c r="EA43" s="2" t="s">
        <v>1141</v>
      </c>
      <c r="EB43" s="27">
        <v>1</v>
      </c>
      <c r="EC43" s="2" t="s">
        <v>1142</v>
      </c>
      <c r="ED43" s="27">
        <v>1</v>
      </c>
      <c r="EE43" s="2" t="s">
        <v>1143</v>
      </c>
      <c r="EF43" s="27">
        <v>1</v>
      </c>
      <c r="EG43" s="2" t="s">
        <v>1144</v>
      </c>
      <c r="EH43" s="27">
        <v>0.5</v>
      </c>
      <c r="EI43" s="2" t="s">
        <v>1145</v>
      </c>
      <c r="EJ43" s="27">
        <v>1</v>
      </c>
      <c r="EK43" t="s">
        <v>1146</v>
      </c>
      <c r="EL43" s="27">
        <v>1</v>
      </c>
      <c r="EM43" s="2" t="s">
        <v>1147</v>
      </c>
      <c r="EN43">
        <v>1</v>
      </c>
      <c r="EP43" s="2" t="s">
        <v>1148</v>
      </c>
      <c r="EQ43">
        <f t="shared" si="3"/>
        <v>0.95</v>
      </c>
      <c r="ER43" s="99">
        <v>0.5</v>
      </c>
      <c r="ES43" s="22">
        <v>0</v>
      </c>
      <c r="ET43" s="10" t="s">
        <v>242</v>
      </c>
      <c r="EU43" s="10" t="s">
        <v>242</v>
      </c>
      <c r="EX43" s="10" t="s">
        <v>242</v>
      </c>
      <c r="EY43" s="10" t="s">
        <v>242</v>
      </c>
      <c r="FA43" s="22">
        <v>0</v>
      </c>
      <c r="FB43" s="10" t="s">
        <v>242</v>
      </c>
      <c r="FD43" s="22">
        <v>0</v>
      </c>
      <c r="FE43" s="10" t="s">
        <v>242</v>
      </c>
      <c r="FG43" s="22">
        <v>0.5</v>
      </c>
      <c r="FH43" s="10">
        <v>160000</v>
      </c>
      <c r="FI43" s="10" t="s">
        <v>1149</v>
      </c>
      <c r="FJ43" s="22">
        <v>0</v>
      </c>
      <c r="FK43" s="10" t="s">
        <v>242</v>
      </c>
      <c r="FL43">
        <f t="shared" si="6"/>
        <v>0.5</v>
      </c>
      <c r="FM43" s="100">
        <v>0.5</v>
      </c>
      <c r="FN43">
        <f t="shared" si="7"/>
        <v>0</v>
      </c>
      <c r="FO43" s="100">
        <v>0</v>
      </c>
      <c r="FQ43" s="10">
        <v>1</v>
      </c>
      <c r="FS43" s="10" t="s">
        <v>1148</v>
      </c>
      <c r="FT43" s="22">
        <v>1</v>
      </c>
      <c r="FU43" s="10">
        <v>44</v>
      </c>
      <c r="FV43" s="10">
        <v>41</v>
      </c>
      <c r="FW43" s="10">
        <v>8</v>
      </c>
      <c r="FY43" s="22">
        <v>1</v>
      </c>
      <c r="FZ43" s="10">
        <v>51.4</v>
      </c>
      <c r="GA43" s="10">
        <v>2</v>
      </c>
      <c r="GB43" s="11" t="s">
        <v>1150</v>
      </c>
      <c r="GC43" s="22">
        <v>1</v>
      </c>
      <c r="GD43" s="10">
        <v>10</v>
      </c>
      <c r="GE43" s="10">
        <v>31.7</v>
      </c>
      <c r="GF43" s="50">
        <v>40.799999999999997</v>
      </c>
      <c r="GG43" s="10">
        <v>4.8</v>
      </c>
      <c r="GH43" s="10" t="s">
        <v>242</v>
      </c>
      <c r="GI43" s="10" t="s">
        <v>242</v>
      </c>
      <c r="GJ43" s="10" t="s">
        <v>242</v>
      </c>
      <c r="GK43" s="10">
        <v>1</v>
      </c>
      <c r="GL43" s="11" t="s">
        <v>1151</v>
      </c>
      <c r="GM43" s="10">
        <v>1</v>
      </c>
      <c r="GO43" s="10" t="s">
        <v>1148</v>
      </c>
      <c r="GP43" s="22">
        <v>0</v>
      </c>
      <c r="GQ43" s="10" t="s">
        <v>242</v>
      </c>
      <c r="GR43" s="10" t="s">
        <v>242</v>
      </c>
      <c r="GT43" s="10" t="s">
        <v>242</v>
      </c>
      <c r="GW43" s="22">
        <v>1</v>
      </c>
      <c r="GX43" s="10">
        <v>1245</v>
      </c>
      <c r="GY43" s="10" t="s">
        <v>1152</v>
      </c>
      <c r="HA43" s="10">
        <v>3</v>
      </c>
      <c r="HC43" s="10" t="s">
        <v>1153</v>
      </c>
      <c r="HD43" s="22">
        <v>0.5</v>
      </c>
      <c r="HE43" s="10" t="s">
        <v>1154</v>
      </c>
      <c r="HF43" s="22">
        <v>0.5</v>
      </c>
      <c r="HG43" s="10" t="s">
        <v>1154</v>
      </c>
      <c r="HH43" s="10">
        <v>1</v>
      </c>
      <c r="HJ43" s="10" t="s">
        <v>1148</v>
      </c>
      <c r="HK43" s="22">
        <v>1</v>
      </c>
      <c r="HL43" s="10" t="s">
        <v>1155</v>
      </c>
      <c r="HM43" s="10">
        <v>1</v>
      </c>
      <c r="HO43" s="10" t="s">
        <v>1148</v>
      </c>
      <c r="HP43" s="10">
        <v>0.55555555599999995</v>
      </c>
      <c r="HQ43" s="10">
        <v>1</v>
      </c>
      <c r="HR43" s="10">
        <v>0.5</v>
      </c>
      <c r="HS43" s="10">
        <v>1</v>
      </c>
      <c r="HT43" s="10">
        <v>0.95</v>
      </c>
      <c r="HU43" s="10">
        <v>0</v>
      </c>
      <c r="HV43" s="10">
        <v>0.125</v>
      </c>
      <c r="HW43" s="10">
        <v>1</v>
      </c>
      <c r="HX43" s="10">
        <v>0</v>
      </c>
      <c r="HY43" s="10">
        <v>1</v>
      </c>
      <c r="HZ43" s="10">
        <v>0.5</v>
      </c>
      <c r="IA43" s="10">
        <v>1</v>
      </c>
      <c r="IB43" s="10">
        <v>1</v>
      </c>
      <c r="IC43" s="10">
        <v>0.68518518500000003</v>
      </c>
      <c r="ID43" s="10">
        <v>0.51875000000000004</v>
      </c>
      <c r="IE43" s="10">
        <v>0.7</v>
      </c>
      <c r="IF43" s="10">
        <v>0.63464506200000004</v>
      </c>
      <c r="IG43" s="10" t="s">
        <v>1156</v>
      </c>
      <c r="IH43" s="10" t="s">
        <v>266</v>
      </c>
      <c r="II43" s="10" t="s">
        <v>1128</v>
      </c>
      <c r="IJ43" s="10">
        <v>10474.304</v>
      </c>
      <c r="IK43" s="10">
        <v>9238.83</v>
      </c>
      <c r="IL43" s="10">
        <v>11841.84</v>
      </c>
      <c r="IM43" s="10" t="s">
        <v>242</v>
      </c>
      <c r="IN43" s="10">
        <v>10474.304</v>
      </c>
      <c r="IS43">
        <f t="shared" si="4"/>
        <v>0.4</v>
      </c>
      <c r="IT43">
        <f t="shared" si="8"/>
        <v>0.5714285714285714</v>
      </c>
      <c r="IU43">
        <f t="shared" si="12"/>
        <v>1</v>
      </c>
      <c r="IV43">
        <f t="shared" si="5"/>
        <v>0.65714285714285714</v>
      </c>
    </row>
    <row r="44" spans="1:256" ht="14" customHeight="1" x14ac:dyDescent="0.2">
      <c r="A44" s="10">
        <v>43</v>
      </c>
      <c r="B44">
        <v>43</v>
      </c>
      <c r="C44" s="1">
        <v>44585.518750000003</v>
      </c>
      <c r="D44" s="1">
        <v>44585.526388888888</v>
      </c>
      <c r="E44">
        <v>0</v>
      </c>
      <c r="F44" t="s">
        <v>1099</v>
      </c>
      <c r="G44">
        <v>100</v>
      </c>
      <c r="H44">
        <v>682</v>
      </c>
      <c r="I44">
        <v>1</v>
      </c>
      <c r="J44" s="1">
        <v>44585.526388888888</v>
      </c>
      <c r="K44" t="s">
        <v>1157</v>
      </c>
      <c r="L44" t="s">
        <v>242</v>
      </c>
      <c r="M44" t="s">
        <v>242</v>
      </c>
      <c r="N44" t="s">
        <v>1158</v>
      </c>
      <c r="O44" t="s">
        <v>1159</v>
      </c>
      <c r="P44">
        <v>34.037994380000001</v>
      </c>
      <c r="Q44">
        <v>-118.4543991</v>
      </c>
      <c r="R44" t="s">
        <v>245</v>
      </c>
      <c r="S44" t="s">
        <v>246</v>
      </c>
      <c r="T44" s="10" t="s">
        <v>1160</v>
      </c>
      <c r="V44" t="s">
        <v>1161</v>
      </c>
      <c r="W44">
        <v>904311206</v>
      </c>
      <c r="X44">
        <v>2389</v>
      </c>
      <c r="Y44" s="10" t="s">
        <v>271</v>
      </c>
      <c r="Z44" s="10" t="s">
        <v>1130</v>
      </c>
      <c r="AA44" s="10">
        <v>2021</v>
      </c>
      <c r="AC44" s="10">
        <v>0</v>
      </c>
      <c r="AF44" s="10">
        <v>9</v>
      </c>
      <c r="AG44">
        <v>3</v>
      </c>
      <c r="AI44" t="s">
        <v>1162</v>
      </c>
      <c r="AJ44" s="22">
        <v>1</v>
      </c>
      <c r="AK44" s="10">
        <v>3</v>
      </c>
      <c r="AL44" s="22">
        <v>0</v>
      </c>
      <c r="AM44" s="19">
        <v>0</v>
      </c>
      <c r="AN44" s="36">
        <f t="shared" si="0"/>
        <v>0</v>
      </c>
      <c r="AO44" s="22">
        <v>0</v>
      </c>
      <c r="AP44" s="19">
        <v>0</v>
      </c>
      <c r="AR44">
        <v>3</v>
      </c>
      <c r="AT44" t="s">
        <v>1162</v>
      </c>
      <c r="AU44" s="22">
        <v>1</v>
      </c>
      <c r="AV44" s="10">
        <v>7</v>
      </c>
      <c r="AW44" s="21">
        <f t="shared" si="1"/>
        <v>77.777777777777786</v>
      </c>
      <c r="AX44">
        <v>3</v>
      </c>
      <c r="AZ44" t="s">
        <v>1162</v>
      </c>
      <c r="BA44" s="22">
        <v>1</v>
      </c>
      <c r="BB44" s="10">
        <v>7</v>
      </c>
      <c r="BC44" s="21">
        <f t="shared" si="2"/>
        <v>77.777777777777786</v>
      </c>
      <c r="BD44">
        <v>3</v>
      </c>
      <c r="BF44" t="s">
        <v>1162</v>
      </c>
      <c r="BG44" s="22">
        <v>1</v>
      </c>
      <c r="BH44" s="10">
        <v>7.8</v>
      </c>
      <c r="BI44" s="10" t="s">
        <v>1134</v>
      </c>
      <c r="BJ44">
        <v>3</v>
      </c>
      <c r="BL44" t="s">
        <v>1162</v>
      </c>
      <c r="BM44" s="22">
        <v>1</v>
      </c>
      <c r="BN44">
        <v>2</v>
      </c>
      <c r="BP44" t="s">
        <v>1163</v>
      </c>
      <c r="BQ44" s="22">
        <v>1</v>
      </c>
      <c r="BR44" s="10">
        <v>2</v>
      </c>
      <c r="BS44" s="97">
        <f t="shared" si="14"/>
        <v>22.222222222222221</v>
      </c>
      <c r="BT44" s="10" t="s">
        <v>1164</v>
      </c>
      <c r="BU44" s="10">
        <v>2</v>
      </c>
      <c r="BW44" s="10" t="s">
        <v>1163</v>
      </c>
      <c r="BX44" s="22">
        <v>1</v>
      </c>
      <c r="BY44" s="10">
        <v>3</v>
      </c>
      <c r="BZ44" s="21">
        <f t="shared" si="15"/>
        <v>33.333333333333329</v>
      </c>
      <c r="CA44" s="10">
        <v>2</v>
      </c>
      <c r="CB44" s="10">
        <v>2</v>
      </c>
      <c r="CD44" s="10" t="s">
        <v>1165</v>
      </c>
      <c r="CE44" s="22">
        <v>0</v>
      </c>
      <c r="CG44" s="10" t="s">
        <v>242</v>
      </c>
      <c r="CH44" s="10" t="s">
        <v>242</v>
      </c>
      <c r="CJ44" s="22">
        <v>0</v>
      </c>
      <c r="CL44" s="10" t="s">
        <v>242</v>
      </c>
      <c r="CO44" s="10">
        <v>0</v>
      </c>
      <c r="CP44" s="22">
        <v>0</v>
      </c>
      <c r="CQ44" s="10" t="s">
        <v>242</v>
      </c>
      <c r="CR44" s="10" t="s">
        <v>242</v>
      </c>
      <c r="CS44" s="10" t="s">
        <v>242</v>
      </c>
      <c r="CV44" s="22">
        <v>0</v>
      </c>
      <c r="CX44" s="10" t="s">
        <v>242</v>
      </c>
      <c r="DA44" s="22">
        <v>0</v>
      </c>
      <c r="DB44" s="10" t="s">
        <v>242</v>
      </c>
      <c r="DC44" s="10" t="s">
        <v>242</v>
      </c>
      <c r="DE44" s="22">
        <v>0</v>
      </c>
      <c r="DF44" s="50" t="s">
        <v>242</v>
      </c>
      <c r="DG44" s="10" t="s">
        <v>242</v>
      </c>
      <c r="DH44" s="43" t="s">
        <v>242</v>
      </c>
      <c r="DI44" s="10" t="s">
        <v>242</v>
      </c>
      <c r="DJ44" s="50" t="s">
        <v>242</v>
      </c>
      <c r="DK44" s="10" t="s">
        <v>242</v>
      </c>
      <c r="DM44" s="22">
        <v>0</v>
      </c>
      <c r="DN44" s="50" t="s">
        <v>242</v>
      </c>
      <c r="DO44" s="10" t="s">
        <v>242</v>
      </c>
      <c r="DQ44" s="10" t="s">
        <v>242</v>
      </c>
      <c r="DT44" s="27">
        <v>0</v>
      </c>
      <c r="DV44" s="27">
        <v>0</v>
      </c>
      <c r="DX44" s="27">
        <v>0</v>
      </c>
      <c r="DZ44" s="27">
        <v>0</v>
      </c>
      <c r="EB44" s="27">
        <v>0</v>
      </c>
      <c r="ED44" s="27">
        <v>0</v>
      </c>
      <c r="EF44" s="27">
        <v>0</v>
      </c>
      <c r="EH44" s="27">
        <v>0</v>
      </c>
      <c r="EJ44" s="27">
        <v>0</v>
      </c>
      <c r="EL44" s="27">
        <v>1</v>
      </c>
      <c r="EM44" t="s">
        <v>1166</v>
      </c>
      <c r="EN44">
        <v>2</v>
      </c>
      <c r="EP44" s="2" t="s">
        <v>1167</v>
      </c>
      <c r="EQ44">
        <f t="shared" si="3"/>
        <v>0.1</v>
      </c>
      <c r="ER44" s="99">
        <v>0.5</v>
      </c>
      <c r="ES44" s="22">
        <v>0</v>
      </c>
      <c r="ET44" s="10" t="s">
        <v>242</v>
      </c>
      <c r="EU44" s="10" t="s">
        <v>242</v>
      </c>
      <c r="EX44" s="10" t="s">
        <v>242</v>
      </c>
      <c r="EY44" s="10" t="s">
        <v>242</v>
      </c>
      <c r="FA44" s="22">
        <v>0</v>
      </c>
      <c r="FB44" s="10" t="s">
        <v>242</v>
      </c>
      <c r="FD44" s="22">
        <v>0</v>
      </c>
      <c r="FE44" s="10" t="s">
        <v>242</v>
      </c>
      <c r="FG44" s="22">
        <v>0</v>
      </c>
      <c r="FH44" s="10" t="s">
        <v>242</v>
      </c>
      <c r="FJ44" s="22">
        <v>0</v>
      </c>
      <c r="FK44" s="10" t="s">
        <v>242</v>
      </c>
      <c r="FL44">
        <f t="shared" si="6"/>
        <v>0</v>
      </c>
      <c r="FM44" s="100">
        <v>0</v>
      </c>
      <c r="FN44">
        <f t="shared" si="7"/>
        <v>0</v>
      </c>
      <c r="FO44" s="100">
        <v>0</v>
      </c>
      <c r="FQ44" s="10" t="s">
        <v>242</v>
      </c>
      <c r="FT44" s="22">
        <v>0</v>
      </c>
      <c r="FU44" s="10" t="s">
        <v>242</v>
      </c>
      <c r="FV44" s="10" t="s">
        <v>242</v>
      </c>
      <c r="FW44" s="10" t="s">
        <v>242</v>
      </c>
      <c r="FY44" s="22">
        <v>1</v>
      </c>
      <c r="FZ44" s="10">
        <v>53</v>
      </c>
      <c r="GA44" s="10">
        <v>2</v>
      </c>
      <c r="GB44" s="10" t="s">
        <v>1168</v>
      </c>
      <c r="GC44" s="22">
        <v>1</v>
      </c>
      <c r="GD44" s="10">
        <v>17</v>
      </c>
      <c r="GE44" s="10">
        <v>21</v>
      </c>
      <c r="GF44" s="50">
        <v>50</v>
      </c>
      <c r="GG44" s="10">
        <v>7</v>
      </c>
      <c r="GH44" s="10" t="s">
        <v>242</v>
      </c>
      <c r="GI44" s="10" t="s">
        <v>242</v>
      </c>
      <c r="GJ44" s="10" t="s">
        <v>242</v>
      </c>
      <c r="GK44" s="10">
        <v>1</v>
      </c>
      <c r="GM44" s="10">
        <v>2</v>
      </c>
      <c r="GO44" s="10" t="s">
        <v>1165</v>
      </c>
      <c r="GP44" s="22">
        <v>0</v>
      </c>
      <c r="GQ44" s="10" t="s">
        <v>242</v>
      </c>
      <c r="GR44" s="10" t="s">
        <v>242</v>
      </c>
      <c r="GT44" s="10" t="s">
        <v>242</v>
      </c>
      <c r="GW44" s="22">
        <v>1</v>
      </c>
      <c r="GX44" s="10">
        <v>1104</v>
      </c>
      <c r="GY44" s="10" t="s">
        <v>1169</v>
      </c>
      <c r="HA44" s="10">
        <v>3</v>
      </c>
      <c r="HC44" s="10" t="s">
        <v>1170</v>
      </c>
      <c r="HD44" s="22">
        <v>0</v>
      </c>
      <c r="HF44" s="22">
        <v>0.5</v>
      </c>
      <c r="HG44" s="10" t="s">
        <v>1171</v>
      </c>
      <c r="HH44" s="10" t="s">
        <v>242</v>
      </c>
      <c r="HK44" s="22">
        <v>1</v>
      </c>
      <c r="HL44" s="10" t="s">
        <v>1172</v>
      </c>
      <c r="HM44" s="10">
        <v>2</v>
      </c>
      <c r="HO44" s="10" t="s">
        <v>1173</v>
      </c>
      <c r="HP44" s="10">
        <v>0.66666666699999999</v>
      </c>
      <c r="HQ44" s="10">
        <v>0</v>
      </c>
      <c r="HR44" s="10">
        <v>0</v>
      </c>
      <c r="HS44" s="10">
        <v>0</v>
      </c>
      <c r="HT44" s="10">
        <v>0.1</v>
      </c>
      <c r="HU44" s="10">
        <v>0</v>
      </c>
      <c r="HV44" s="10">
        <v>0</v>
      </c>
      <c r="HW44" s="10">
        <v>0.66666666699999999</v>
      </c>
      <c r="HX44" s="10">
        <v>0</v>
      </c>
      <c r="HY44" s="10">
        <v>1</v>
      </c>
      <c r="HZ44" s="10">
        <v>0.25</v>
      </c>
      <c r="IA44" s="10">
        <v>1</v>
      </c>
      <c r="IB44" s="10">
        <v>1</v>
      </c>
      <c r="IC44" s="10">
        <v>0.222222222</v>
      </c>
      <c r="ID44" s="10">
        <v>2.5000000000000001E-2</v>
      </c>
      <c r="IE44" s="10">
        <v>0.58333333300000001</v>
      </c>
      <c r="IF44" s="10">
        <v>0.27685185200000001</v>
      </c>
      <c r="IG44" s="10" t="s">
        <v>1174</v>
      </c>
      <c r="IH44" s="10" t="s">
        <v>266</v>
      </c>
      <c r="II44" s="10" t="s">
        <v>1160</v>
      </c>
      <c r="IJ44" s="10">
        <v>5267.1319999999996</v>
      </c>
      <c r="IK44" s="10">
        <v>4474.6670000000004</v>
      </c>
      <c r="IL44" s="10">
        <v>5683.4660000000003</v>
      </c>
      <c r="IM44" s="10" t="s">
        <v>242</v>
      </c>
      <c r="IN44" s="10">
        <v>5267.1319999999996</v>
      </c>
      <c r="IS44">
        <f t="shared" si="4"/>
        <v>0.4</v>
      </c>
      <c r="IT44">
        <f t="shared" si="8"/>
        <v>7.1428571428571425E-2</v>
      </c>
      <c r="IU44">
        <f t="shared" si="12"/>
        <v>0.75</v>
      </c>
      <c r="IV44">
        <f t="shared" si="5"/>
        <v>0.4071428571428572</v>
      </c>
    </row>
    <row r="45" spans="1:256" ht="14" customHeight="1" x14ac:dyDescent="0.2">
      <c r="A45" s="10">
        <v>44</v>
      </c>
      <c r="B45">
        <v>44</v>
      </c>
      <c r="C45" s="1">
        <v>44585.527777777781</v>
      </c>
      <c r="D45" s="1">
        <v>44585.53402777778</v>
      </c>
      <c r="E45">
        <v>0</v>
      </c>
      <c r="F45" t="s">
        <v>1099</v>
      </c>
      <c r="G45">
        <v>100</v>
      </c>
      <c r="H45">
        <v>534</v>
      </c>
      <c r="I45">
        <v>1</v>
      </c>
      <c r="J45" s="1">
        <v>44585.53402777778</v>
      </c>
      <c r="K45" t="s">
        <v>1175</v>
      </c>
      <c r="L45" t="s">
        <v>242</v>
      </c>
      <c r="M45" t="s">
        <v>242</v>
      </c>
      <c r="N45" t="s">
        <v>1176</v>
      </c>
      <c r="O45" t="s">
        <v>1177</v>
      </c>
      <c r="P45">
        <v>34.037994380000001</v>
      </c>
      <c r="Q45">
        <v>-118.4543991</v>
      </c>
      <c r="R45" t="s">
        <v>245</v>
      </c>
      <c r="S45" t="s">
        <v>246</v>
      </c>
      <c r="T45" s="10" t="s">
        <v>1178</v>
      </c>
      <c r="V45" t="s">
        <v>1179</v>
      </c>
      <c r="W45" t="s">
        <v>1180</v>
      </c>
      <c r="X45">
        <v>5999</v>
      </c>
      <c r="Y45" s="10" t="s">
        <v>271</v>
      </c>
      <c r="Z45" s="10" t="s">
        <v>272</v>
      </c>
      <c r="AA45" s="10">
        <v>2020</v>
      </c>
      <c r="AC45" s="10">
        <v>0</v>
      </c>
      <c r="AF45" s="10">
        <v>11</v>
      </c>
      <c r="AG45">
        <v>2</v>
      </c>
      <c r="AI45" t="s">
        <v>1181</v>
      </c>
      <c r="AJ45" s="22">
        <v>1</v>
      </c>
      <c r="AK45" s="10">
        <v>5</v>
      </c>
      <c r="AL45" s="22">
        <v>0</v>
      </c>
      <c r="AM45" s="19">
        <v>0</v>
      </c>
      <c r="AN45" s="36">
        <f t="shared" si="0"/>
        <v>0</v>
      </c>
      <c r="AO45" s="22">
        <v>0</v>
      </c>
      <c r="AP45" s="19">
        <v>0</v>
      </c>
      <c r="AQ45" t="s">
        <v>1182</v>
      </c>
      <c r="AR45">
        <v>2</v>
      </c>
      <c r="AT45" t="s">
        <v>1181</v>
      </c>
      <c r="AU45" s="22">
        <v>1</v>
      </c>
      <c r="AV45" s="10">
        <v>9</v>
      </c>
      <c r="AW45" s="21">
        <f t="shared" si="1"/>
        <v>81.818181818181827</v>
      </c>
      <c r="AX45">
        <v>3</v>
      </c>
      <c r="AZ45" t="s">
        <v>1183</v>
      </c>
      <c r="BA45" s="22">
        <v>1</v>
      </c>
      <c r="BB45" s="10">
        <v>9</v>
      </c>
      <c r="BC45" s="21">
        <f t="shared" si="2"/>
        <v>81.818181818181827</v>
      </c>
      <c r="BD45">
        <v>3</v>
      </c>
      <c r="BF45" t="s">
        <v>1183</v>
      </c>
      <c r="BG45" s="22">
        <v>1</v>
      </c>
      <c r="BH45" s="10">
        <v>7.3</v>
      </c>
      <c r="BI45" s="10" t="s">
        <v>1184</v>
      </c>
      <c r="BJ45">
        <v>1</v>
      </c>
      <c r="BL45" t="s">
        <v>1185</v>
      </c>
      <c r="BM45" s="22">
        <v>1</v>
      </c>
      <c r="BN45">
        <v>2</v>
      </c>
      <c r="BP45" t="s">
        <v>1186</v>
      </c>
      <c r="BQ45" s="22">
        <v>1</v>
      </c>
      <c r="BR45" s="10">
        <v>6</v>
      </c>
      <c r="BS45" s="97">
        <f t="shared" si="14"/>
        <v>54.54545454545454</v>
      </c>
      <c r="BT45" s="13">
        <v>0.55000000000000004</v>
      </c>
      <c r="BU45" s="10">
        <v>1</v>
      </c>
      <c r="BW45" s="10" t="s">
        <v>1185</v>
      </c>
      <c r="BX45" s="22">
        <v>1</v>
      </c>
      <c r="BY45" s="10">
        <v>2</v>
      </c>
      <c r="BZ45" s="21">
        <f t="shared" si="15"/>
        <v>18.181818181818183</v>
      </c>
      <c r="CA45" s="10">
        <v>2</v>
      </c>
      <c r="CB45" s="10">
        <v>1</v>
      </c>
      <c r="CD45" s="10" t="s">
        <v>1185</v>
      </c>
      <c r="CE45" s="22">
        <v>0</v>
      </c>
      <c r="CG45" s="10" t="s">
        <v>242</v>
      </c>
      <c r="CH45" s="10" t="s">
        <v>242</v>
      </c>
      <c r="CJ45" s="22">
        <v>0</v>
      </c>
      <c r="CL45" s="10" t="s">
        <v>242</v>
      </c>
      <c r="CO45" s="10">
        <v>0</v>
      </c>
      <c r="CP45" s="22">
        <v>0</v>
      </c>
      <c r="CQ45" s="10" t="s">
        <v>242</v>
      </c>
      <c r="CR45" s="10" t="s">
        <v>242</v>
      </c>
      <c r="CS45" s="10" t="s">
        <v>242</v>
      </c>
      <c r="CV45" s="22">
        <v>1</v>
      </c>
      <c r="CW45" s="10" t="s">
        <v>1187</v>
      </c>
      <c r="CX45" s="10">
        <v>1</v>
      </c>
      <c r="CZ45" s="10" t="s">
        <v>1185</v>
      </c>
      <c r="DA45" s="22">
        <v>1</v>
      </c>
      <c r="DB45" s="10">
        <v>7385.9</v>
      </c>
      <c r="DC45" s="10">
        <v>2</v>
      </c>
      <c r="DE45" s="22">
        <v>1</v>
      </c>
      <c r="DF45" s="50" t="s">
        <v>242</v>
      </c>
      <c r="DG45" s="10" t="s">
        <v>242</v>
      </c>
      <c r="DH45" s="43" t="s">
        <v>242</v>
      </c>
      <c r="DI45" s="10" t="s">
        <v>242</v>
      </c>
      <c r="DJ45" s="50">
        <v>143618.79999999999</v>
      </c>
      <c r="DK45" s="10">
        <v>2</v>
      </c>
      <c r="DM45" s="22">
        <v>1</v>
      </c>
      <c r="DN45" s="50">
        <v>5809.2</v>
      </c>
      <c r="DO45" s="10">
        <v>2</v>
      </c>
      <c r="DQ45" s="10">
        <v>1</v>
      </c>
      <c r="DS45" s="10" t="s">
        <v>1185</v>
      </c>
      <c r="DT45" s="27">
        <v>0.5</v>
      </c>
      <c r="DU45" t="s">
        <v>1188</v>
      </c>
      <c r="DV45" s="27">
        <v>0.5</v>
      </c>
      <c r="DW45" t="s">
        <v>1189</v>
      </c>
      <c r="DX45" s="27">
        <v>0</v>
      </c>
      <c r="DZ45" s="27">
        <v>0</v>
      </c>
      <c r="EB45" s="27">
        <v>0</v>
      </c>
      <c r="ED45" s="27">
        <v>0</v>
      </c>
      <c r="EF45" s="27">
        <v>0</v>
      </c>
      <c r="EH45" s="27">
        <v>0</v>
      </c>
      <c r="EJ45" s="27">
        <v>0</v>
      </c>
      <c r="EL45" s="27">
        <v>0</v>
      </c>
      <c r="EN45">
        <v>1</v>
      </c>
      <c r="EP45" s="2" t="s">
        <v>1185</v>
      </c>
      <c r="EQ45">
        <f t="shared" si="3"/>
        <v>0.1</v>
      </c>
      <c r="ER45" s="99">
        <v>0.5</v>
      </c>
      <c r="ES45" s="22">
        <v>0</v>
      </c>
      <c r="ET45" s="10" t="s">
        <v>242</v>
      </c>
      <c r="EU45" s="10" t="s">
        <v>242</v>
      </c>
      <c r="EX45" s="10" t="s">
        <v>242</v>
      </c>
      <c r="EY45" s="10" t="s">
        <v>242</v>
      </c>
      <c r="FA45" s="22">
        <v>0</v>
      </c>
      <c r="FB45" s="10" t="s">
        <v>242</v>
      </c>
      <c r="FD45" s="22">
        <v>0</v>
      </c>
      <c r="FE45" s="10" t="s">
        <v>242</v>
      </c>
      <c r="FG45" s="22">
        <v>0</v>
      </c>
      <c r="FH45" s="10" t="s">
        <v>242</v>
      </c>
      <c r="FJ45" s="22">
        <v>0</v>
      </c>
      <c r="FK45" s="10" t="s">
        <v>242</v>
      </c>
      <c r="FL45">
        <f t="shared" si="6"/>
        <v>0</v>
      </c>
      <c r="FM45" s="100">
        <v>0</v>
      </c>
      <c r="FN45">
        <f t="shared" si="7"/>
        <v>0</v>
      </c>
      <c r="FO45" s="100">
        <v>0</v>
      </c>
      <c r="FQ45" s="10" t="s">
        <v>242</v>
      </c>
      <c r="FT45" s="22">
        <v>0</v>
      </c>
      <c r="FU45" s="10" t="s">
        <v>242</v>
      </c>
      <c r="FV45" s="10" t="s">
        <v>242</v>
      </c>
      <c r="FW45" s="10" t="s">
        <v>242</v>
      </c>
      <c r="FY45" s="22">
        <v>1</v>
      </c>
      <c r="FZ45" s="10">
        <v>94</v>
      </c>
      <c r="GA45" s="10">
        <v>1</v>
      </c>
      <c r="GB45" s="11" t="s">
        <v>1190</v>
      </c>
      <c r="GC45" s="22">
        <v>1</v>
      </c>
      <c r="GD45" s="10">
        <v>10.199999999999999</v>
      </c>
      <c r="GE45" s="10">
        <v>28.1</v>
      </c>
      <c r="GF45" s="50">
        <v>52.7</v>
      </c>
      <c r="GG45" s="10">
        <v>3.1</v>
      </c>
      <c r="GH45" s="10" t="s">
        <v>242</v>
      </c>
      <c r="GI45" s="10" t="s">
        <v>242</v>
      </c>
      <c r="GJ45" s="10" t="s">
        <v>242</v>
      </c>
      <c r="GK45" s="10">
        <v>1</v>
      </c>
      <c r="GL45" s="11" t="s">
        <v>1191</v>
      </c>
      <c r="GM45" s="10">
        <v>1</v>
      </c>
      <c r="GO45" s="10" t="s">
        <v>1185</v>
      </c>
      <c r="GP45" s="22">
        <v>0</v>
      </c>
      <c r="GQ45" s="10" t="s">
        <v>242</v>
      </c>
      <c r="GR45" s="10" t="s">
        <v>242</v>
      </c>
      <c r="GT45" s="10" t="s">
        <v>242</v>
      </c>
      <c r="GW45" s="22">
        <v>1</v>
      </c>
      <c r="GX45" s="10">
        <v>649</v>
      </c>
      <c r="GY45" s="10" t="s">
        <v>1192</v>
      </c>
      <c r="HA45" s="10">
        <v>1</v>
      </c>
      <c r="HC45" s="10" t="s">
        <v>1185</v>
      </c>
      <c r="HD45" s="22">
        <v>0</v>
      </c>
      <c r="HF45" s="22">
        <v>0</v>
      </c>
      <c r="HH45" s="10" t="s">
        <v>242</v>
      </c>
      <c r="HK45" s="22">
        <v>1</v>
      </c>
      <c r="HL45" s="11" t="s">
        <v>1193</v>
      </c>
      <c r="HM45" s="10">
        <v>1</v>
      </c>
      <c r="HO45" s="10" t="s">
        <v>1185</v>
      </c>
      <c r="HP45" s="10">
        <v>0.66666666699999999</v>
      </c>
      <c r="HQ45" s="10">
        <v>0</v>
      </c>
      <c r="HR45" s="10">
        <v>0.5</v>
      </c>
      <c r="HS45" s="10">
        <v>1</v>
      </c>
      <c r="HT45" s="10">
        <v>0.1</v>
      </c>
      <c r="HU45" s="10">
        <v>0</v>
      </c>
      <c r="HV45" s="10">
        <v>0</v>
      </c>
      <c r="HW45" s="10">
        <v>0.66666666699999999</v>
      </c>
      <c r="HX45" s="10">
        <v>0</v>
      </c>
      <c r="HY45" s="10">
        <v>1</v>
      </c>
      <c r="HZ45" s="10">
        <v>0</v>
      </c>
      <c r="IA45" s="10">
        <v>1</v>
      </c>
      <c r="IB45" s="10">
        <v>1</v>
      </c>
      <c r="IC45" s="10">
        <v>0.38888888900000002</v>
      </c>
      <c r="ID45" s="10">
        <v>0.27500000000000002</v>
      </c>
      <c r="IE45" s="10">
        <v>0.53333333299999997</v>
      </c>
      <c r="IF45" s="10">
        <v>0.399074074</v>
      </c>
      <c r="IG45" s="10" t="s">
        <v>1178</v>
      </c>
      <c r="IH45" s="10" t="s">
        <v>266</v>
      </c>
      <c r="II45" s="10" t="s">
        <v>1178</v>
      </c>
      <c r="IJ45" s="10">
        <v>7398.0680000000002</v>
      </c>
      <c r="IK45" s="10">
        <v>6151.9530000000004</v>
      </c>
      <c r="IL45" s="10">
        <v>8630.8889999999992</v>
      </c>
      <c r="IM45" s="10" t="s">
        <v>242</v>
      </c>
      <c r="IN45" s="10">
        <v>7398.0680000000002</v>
      </c>
      <c r="IS45">
        <f t="shared" si="4"/>
        <v>0.4</v>
      </c>
      <c r="IT45">
        <f t="shared" si="8"/>
        <v>0.5</v>
      </c>
      <c r="IU45">
        <f t="shared" si="12"/>
        <v>0.75</v>
      </c>
      <c r="IV45">
        <f t="shared" si="5"/>
        <v>0.54999999999999993</v>
      </c>
    </row>
    <row r="46" spans="1:256" ht="14" customHeight="1" x14ac:dyDescent="0.2">
      <c r="A46" s="10">
        <v>45</v>
      </c>
      <c r="B46">
        <v>45</v>
      </c>
      <c r="C46" s="1">
        <v>44585.720833333333</v>
      </c>
      <c r="D46" s="1">
        <v>44585.731944444444</v>
      </c>
      <c r="E46">
        <v>0</v>
      </c>
      <c r="F46" t="s">
        <v>1099</v>
      </c>
      <c r="G46">
        <v>100</v>
      </c>
      <c r="H46">
        <v>961</v>
      </c>
      <c r="I46">
        <v>1</v>
      </c>
      <c r="J46" s="1">
        <v>44585.731944444444</v>
      </c>
      <c r="K46" t="s">
        <v>1194</v>
      </c>
      <c r="L46" t="s">
        <v>242</v>
      </c>
      <c r="M46" t="s">
        <v>242</v>
      </c>
      <c r="N46" t="s">
        <v>1195</v>
      </c>
      <c r="O46" t="s">
        <v>1196</v>
      </c>
      <c r="P46">
        <v>34.037994380000001</v>
      </c>
      <c r="Q46">
        <v>-118.4543991</v>
      </c>
      <c r="R46" t="s">
        <v>245</v>
      </c>
      <c r="S46" t="s">
        <v>246</v>
      </c>
      <c r="T46" s="10" t="s">
        <v>1197</v>
      </c>
      <c r="V46" t="s">
        <v>1198</v>
      </c>
      <c r="W46">
        <v>876030107</v>
      </c>
      <c r="X46">
        <v>5621</v>
      </c>
      <c r="Y46" s="10" t="s">
        <v>271</v>
      </c>
      <c r="Z46" s="10" t="s">
        <v>1130</v>
      </c>
      <c r="AA46" s="10">
        <v>2020</v>
      </c>
      <c r="AC46" s="10">
        <v>0</v>
      </c>
      <c r="AF46" s="10">
        <v>10</v>
      </c>
      <c r="AG46">
        <v>2</v>
      </c>
      <c r="AI46" t="s">
        <v>1199</v>
      </c>
      <c r="AJ46" s="22">
        <v>1</v>
      </c>
      <c r="AK46" s="10">
        <v>10</v>
      </c>
      <c r="AL46" s="22">
        <v>1</v>
      </c>
      <c r="AM46" s="10">
        <v>6</v>
      </c>
      <c r="AN46" s="36">
        <f t="shared" si="0"/>
        <v>60</v>
      </c>
      <c r="AO46" s="22">
        <v>1</v>
      </c>
      <c r="AP46" s="10">
        <v>6</v>
      </c>
      <c r="AQ46" t="s">
        <v>1200</v>
      </c>
      <c r="AR46">
        <v>3</v>
      </c>
      <c r="AT46" t="s">
        <v>1201</v>
      </c>
      <c r="AU46" s="22">
        <v>1</v>
      </c>
      <c r="AV46" s="10">
        <v>9</v>
      </c>
      <c r="AW46" s="21">
        <f t="shared" si="1"/>
        <v>90</v>
      </c>
      <c r="AX46">
        <v>2</v>
      </c>
      <c r="AZ46" t="s">
        <v>1202</v>
      </c>
      <c r="BA46" s="22">
        <v>1</v>
      </c>
      <c r="BB46" s="10">
        <v>9</v>
      </c>
      <c r="BC46" s="21">
        <f t="shared" si="2"/>
        <v>90</v>
      </c>
      <c r="BD46">
        <v>3</v>
      </c>
      <c r="BF46" t="s">
        <v>1201</v>
      </c>
      <c r="BG46" s="22">
        <v>1</v>
      </c>
      <c r="BH46" s="10">
        <v>3.8</v>
      </c>
      <c r="BJ46">
        <v>3</v>
      </c>
      <c r="BL46" t="s">
        <v>1201</v>
      </c>
      <c r="BM46" s="22">
        <v>1</v>
      </c>
      <c r="BN46">
        <v>2</v>
      </c>
      <c r="BP46" t="s">
        <v>1202</v>
      </c>
      <c r="BQ46" s="22">
        <v>1</v>
      </c>
      <c r="BR46" s="10">
        <v>5</v>
      </c>
      <c r="BS46" s="97">
        <f t="shared" si="14"/>
        <v>50</v>
      </c>
      <c r="BT46" s="13">
        <v>0.5</v>
      </c>
      <c r="BU46" s="10">
        <v>1</v>
      </c>
      <c r="BW46" s="10" t="s">
        <v>1203</v>
      </c>
      <c r="BX46" s="22">
        <v>1</v>
      </c>
      <c r="BY46" s="10">
        <v>4</v>
      </c>
      <c r="BZ46" s="21">
        <f t="shared" si="15"/>
        <v>40</v>
      </c>
      <c r="CA46" s="10">
        <v>1</v>
      </c>
      <c r="CB46" s="10">
        <v>1</v>
      </c>
      <c r="CD46" s="10" t="s">
        <v>1203</v>
      </c>
      <c r="CE46" s="22">
        <v>0</v>
      </c>
      <c r="CG46" s="10" t="s">
        <v>242</v>
      </c>
      <c r="CH46" s="10" t="s">
        <v>242</v>
      </c>
      <c r="CJ46" s="22">
        <v>1</v>
      </c>
      <c r="CK46" s="11" t="s">
        <v>1204</v>
      </c>
      <c r="CL46" s="10">
        <v>2</v>
      </c>
      <c r="CN46" s="10" t="s">
        <v>1205</v>
      </c>
      <c r="CO46" s="10">
        <v>1</v>
      </c>
      <c r="CP46" s="22">
        <v>0</v>
      </c>
      <c r="CQ46" s="10" t="s">
        <v>242</v>
      </c>
      <c r="CR46" s="10" t="s">
        <v>242</v>
      </c>
      <c r="CS46" s="10" t="s">
        <v>242</v>
      </c>
      <c r="CV46" s="22">
        <v>1</v>
      </c>
      <c r="CW46" s="11" t="s">
        <v>1206</v>
      </c>
      <c r="CX46" s="10">
        <v>1</v>
      </c>
      <c r="CZ46" s="10" t="s">
        <v>1203</v>
      </c>
      <c r="DA46" s="22">
        <v>1</v>
      </c>
      <c r="DB46" s="10">
        <v>1175.93</v>
      </c>
      <c r="DC46" s="10">
        <v>2</v>
      </c>
      <c r="DE46" s="22">
        <v>1</v>
      </c>
      <c r="DF46" s="50" t="s">
        <v>242</v>
      </c>
      <c r="DG46" s="10" t="s">
        <v>242</v>
      </c>
      <c r="DH46" s="43" t="s">
        <v>242</v>
      </c>
      <c r="DI46" s="10" t="s">
        <v>242</v>
      </c>
      <c r="DJ46" s="50">
        <v>25901.119999999999</v>
      </c>
      <c r="DK46" s="10">
        <v>2</v>
      </c>
      <c r="DM46" s="22">
        <v>1</v>
      </c>
      <c r="DN46" s="50">
        <v>47151.96</v>
      </c>
      <c r="DO46" s="10">
        <v>2</v>
      </c>
      <c r="DQ46" s="10">
        <v>1</v>
      </c>
      <c r="DS46" s="10" t="s">
        <v>1203</v>
      </c>
      <c r="DT46" s="27">
        <v>1</v>
      </c>
      <c r="DU46" s="2" t="s">
        <v>1207</v>
      </c>
      <c r="DV46" s="27">
        <v>1</v>
      </c>
      <c r="DW46" s="2" t="s">
        <v>1208</v>
      </c>
      <c r="DX46" s="27">
        <v>1</v>
      </c>
      <c r="DY46" s="2" t="s">
        <v>1209</v>
      </c>
      <c r="DZ46" s="27">
        <v>1</v>
      </c>
      <c r="EA46" t="s">
        <v>1210</v>
      </c>
      <c r="EB46" s="27">
        <v>1</v>
      </c>
      <c r="EC46" t="s">
        <v>1211</v>
      </c>
      <c r="ED46" s="27">
        <v>1</v>
      </c>
      <c r="EE46" s="2" t="s">
        <v>1212</v>
      </c>
      <c r="EF46" s="27">
        <v>1</v>
      </c>
      <c r="EG46" s="2" t="s">
        <v>1213</v>
      </c>
      <c r="EH46" s="27">
        <v>1</v>
      </c>
      <c r="EI46" s="2" t="s">
        <v>1214</v>
      </c>
      <c r="EJ46" s="27">
        <v>1</v>
      </c>
      <c r="EK46" s="2" t="s">
        <v>1215</v>
      </c>
      <c r="EL46" s="27">
        <v>1</v>
      </c>
      <c r="EM46" s="2" t="s">
        <v>1216</v>
      </c>
      <c r="EN46">
        <v>1</v>
      </c>
      <c r="EP46" s="2" t="s">
        <v>1203</v>
      </c>
      <c r="EQ46">
        <f t="shared" si="3"/>
        <v>1</v>
      </c>
      <c r="ER46" s="99">
        <v>1</v>
      </c>
      <c r="ES46" s="22">
        <v>0</v>
      </c>
      <c r="ET46" s="10" t="s">
        <v>242</v>
      </c>
      <c r="EU46" s="10" t="s">
        <v>242</v>
      </c>
      <c r="EX46" s="10" t="s">
        <v>242</v>
      </c>
      <c r="EY46" s="10" t="s">
        <v>242</v>
      </c>
      <c r="FA46" s="22">
        <v>0</v>
      </c>
      <c r="FB46" s="10" t="s">
        <v>242</v>
      </c>
      <c r="FD46" s="22">
        <v>0</v>
      </c>
      <c r="FE46" s="10" t="s">
        <v>242</v>
      </c>
      <c r="FG46" s="22">
        <v>1</v>
      </c>
      <c r="FH46" s="10">
        <v>38.729999999999997</v>
      </c>
      <c r="FI46" s="10" t="s">
        <v>1217</v>
      </c>
      <c r="FJ46" s="22">
        <v>0</v>
      </c>
      <c r="FK46" s="10" t="s">
        <v>242</v>
      </c>
      <c r="FL46">
        <f t="shared" si="6"/>
        <v>1</v>
      </c>
      <c r="FM46" s="99">
        <v>1</v>
      </c>
      <c r="FN46">
        <f t="shared" si="7"/>
        <v>0</v>
      </c>
      <c r="FO46" s="100">
        <v>0</v>
      </c>
      <c r="FQ46" s="10">
        <v>1</v>
      </c>
      <c r="FS46" s="10" t="s">
        <v>1203</v>
      </c>
      <c r="FT46" s="22">
        <v>0</v>
      </c>
      <c r="FU46" s="10" t="s">
        <v>242</v>
      </c>
      <c r="FV46" s="10" t="s">
        <v>242</v>
      </c>
      <c r="FW46" s="10" t="s">
        <v>242</v>
      </c>
      <c r="FY46" s="22">
        <v>1</v>
      </c>
      <c r="FZ46" s="10">
        <v>78</v>
      </c>
      <c r="GA46" s="10">
        <v>2</v>
      </c>
      <c r="GB46" s="10" t="s">
        <v>1218</v>
      </c>
      <c r="GC46" s="22">
        <v>1</v>
      </c>
      <c r="GD46" s="10">
        <v>12</v>
      </c>
      <c r="GE46" s="10">
        <v>26</v>
      </c>
      <c r="GF46" s="50">
        <v>42</v>
      </c>
      <c r="GG46" s="10">
        <v>13</v>
      </c>
      <c r="GH46" s="10" t="s">
        <v>242</v>
      </c>
      <c r="GI46" s="10" t="s">
        <v>242</v>
      </c>
      <c r="GJ46" s="10" t="s">
        <v>242</v>
      </c>
      <c r="GK46" s="10">
        <v>1</v>
      </c>
      <c r="GL46" s="10" t="s">
        <v>1219</v>
      </c>
      <c r="GM46" s="10">
        <v>1</v>
      </c>
      <c r="GO46" s="10" t="s">
        <v>1203</v>
      </c>
      <c r="GP46" s="22">
        <v>0</v>
      </c>
      <c r="GQ46" s="10" t="s">
        <v>242</v>
      </c>
      <c r="GR46" s="10" t="s">
        <v>242</v>
      </c>
      <c r="GT46" s="10" t="s">
        <v>242</v>
      </c>
      <c r="GW46" s="22">
        <v>1</v>
      </c>
      <c r="GX46" s="10">
        <v>458</v>
      </c>
      <c r="GY46" s="10" t="s">
        <v>1220</v>
      </c>
      <c r="HA46" s="10">
        <v>3</v>
      </c>
      <c r="HC46" s="10" t="s">
        <v>1201</v>
      </c>
      <c r="HD46" s="22">
        <v>0</v>
      </c>
      <c r="HF46" s="22">
        <v>0</v>
      </c>
      <c r="HH46" s="10" t="s">
        <v>242</v>
      </c>
      <c r="HK46" s="22">
        <v>1</v>
      </c>
      <c r="HL46" s="10" t="s">
        <v>1221</v>
      </c>
      <c r="HM46" s="10">
        <v>1</v>
      </c>
      <c r="HO46" s="10" t="s">
        <v>1203</v>
      </c>
      <c r="HP46" s="10">
        <v>0.88888888899999996</v>
      </c>
      <c r="HQ46" s="10">
        <v>1</v>
      </c>
      <c r="HR46" s="10">
        <v>0.5</v>
      </c>
      <c r="HS46" s="10">
        <v>1</v>
      </c>
      <c r="HT46" s="10">
        <v>1</v>
      </c>
      <c r="HU46" s="10">
        <v>0</v>
      </c>
      <c r="HV46" s="10">
        <v>0.25</v>
      </c>
      <c r="HW46" s="10">
        <v>0.66666666699999999</v>
      </c>
      <c r="HX46" s="10">
        <v>0</v>
      </c>
      <c r="HY46" s="10">
        <v>1</v>
      </c>
      <c r="HZ46" s="10">
        <v>0</v>
      </c>
      <c r="IA46" s="10">
        <v>1</v>
      </c>
      <c r="IB46" s="10">
        <v>1</v>
      </c>
      <c r="IC46" s="10">
        <v>0.79629629599999996</v>
      </c>
      <c r="ID46" s="10">
        <v>0.5625</v>
      </c>
      <c r="IE46" s="10">
        <v>0.53333333299999997</v>
      </c>
      <c r="IF46" s="10">
        <v>0.63070987700000003</v>
      </c>
      <c r="IG46" s="10" t="s">
        <v>1222</v>
      </c>
      <c r="IH46" s="10" t="s">
        <v>266</v>
      </c>
      <c r="II46" s="10" t="s">
        <v>1197</v>
      </c>
      <c r="IJ46" s="10">
        <v>6027.1</v>
      </c>
      <c r="IK46" s="10">
        <v>4961.3999999999996</v>
      </c>
      <c r="IL46" s="10">
        <v>5746.3</v>
      </c>
      <c r="IM46" s="10">
        <v>6684.5</v>
      </c>
      <c r="IN46" s="10">
        <v>6027.1</v>
      </c>
      <c r="IS46">
        <f t="shared" si="4"/>
        <v>1</v>
      </c>
      <c r="IT46">
        <f t="shared" si="8"/>
        <v>0.7142857142857143</v>
      </c>
      <c r="IU46">
        <f t="shared" si="12"/>
        <v>0.75</v>
      </c>
      <c r="IV46">
        <f t="shared" si="5"/>
        <v>0.82142857142857151</v>
      </c>
    </row>
    <row r="47" spans="1:256" ht="14" customHeight="1" x14ac:dyDescent="0.2">
      <c r="A47" s="10">
        <v>46</v>
      </c>
      <c r="B47">
        <v>46</v>
      </c>
      <c r="C47" s="1">
        <v>44508.826388888891</v>
      </c>
      <c r="D47" s="1">
        <v>44585.755555555559</v>
      </c>
      <c r="E47">
        <v>0</v>
      </c>
      <c r="F47" t="s">
        <v>1099</v>
      </c>
      <c r="G47">
        <v>100</v>
      </c>
      <c r="H47">
        <v>6646671</v>
      </c>
      <c r="I47">
        <v>1</v>
      </c>
      <c r="J47" s="1">
        <v>44585.755555555559</v>
      </c>
      <c r="K47" t="s">
        <v>1223</v>
      </c>
      <c r="L47" t="s">
        <v>242</v>
      </c>
      <c r="M47" t="s">
        <v>242</v>
      </c>
      <c r="N47" t="s">
        <v>1224</v>
      </c>
      <c r="O47" t="s">
        <v>1225</v>
      </c>
      <c r="P47">
        <v>34.037994380000001</v>
      </c>
      <c r="Q47">
        <v>-118.4543991</v>
      </c>
      <c r="R47" t="s">
        <v>245</v>
      </c>
      <c r="S47" t="s">
        <v>246</v>
      </c>
      <c r="T47" s="10" t="s">
        <v>1226</v>
      </c>
      <c r="V47" t="s">
        <v>1227</v>
      </c>
      <c r="W47">
        <v>751212101</v>
      </c>
      <c r="X47">
        <v>5651</v>
      </c>
      <c r="Y47" s="10" t="s">
        <v>271</v>
      </c>
      <c r="Z47" s="10" t="s">
        <v>1130</v>
      </c>
      <c r="AA47" s="10">
        <v>2021</v>
      </c>
      <c r="AC47" s="10">
        <v>0</v>
      </c>
      <c r="AF47" s="10">
        <v>12</v>
      </c>
      <c r="AG47">
        <v>2</v>
      </c>
      <c r="AI47" t="s">
        <v>1228</v>
      </c>
      <c r="AJ47" s="22">
        <v>1</v>
      </c>
      <c r="AK47" s="10">
        <v>10</v>
      </c>
      <c r="AL47" s="22">
        <v>1</v>
      </c>
      <c r="AM47" s="10">
        <v>8</v>
      </c>
      <c r="AN47" s="36">
        <f t="shared" si="0"/>
        <v>66.666666666666657</v>
      </c>
      <c r="AO47" s="22">
        <v>1</v>
      </c>
      <c r="AP47" s="10">
        <v>8</v>
      </c>
      <c r="AQ47" t="s">
        <v>1229</v>
      </c>
      <c r="AR47">
        <v>2</v>
      </c>
      <c r="AT47" t="s">
        <v>1228</v>
      </c>
      <c r="AU47" s="22">
        <v>1</v>
      </c>
      <c r="AV47" s="10">
        <v>9</v>
      </c>
      <c r="AW47" s="21">
        <f t="shared" si="1"/>
        <v>75</v>
      </c>
      <c r="AX47">
        <v>2</v>
      </c>
      <c r="AZ47" t="s">
        <v>1228</v>
      </c>
      <c r="BA47" s="22">
        <v>1</v>
      </c>
      <c r="BB47" s="10">
        <v>9</v>
      </c>
      <c r="BC47" s="21">
        <f t="shared" si="2"/>
        <v>75</v>
      </c>
      <c r="BD47">
        <v>2</v>
      </c>
      <c r="BF47" t="s">
        <v>1228</v>
      </c>
      <c r="BG47" s="22">
        <v>1</v>
      </c>
      <c r="BH47" s="10">
        <v>10.5</v>
      </c>
      <c r="BI47" s="10" t="s">
        <v>1230</v>
      </c>
      <c r="BJ47">
        <v>2</v>
      </c>
      <c r="BL47" t="s">
        <v>1228</v>
      </c>
      <c r="BM47" s="22">
        <v>1</v>
      </c>
      <c r="BN47">
        <v>2</v>
      </c>
      <c r="BP47" t="s">
        <v>1228</v>
      </c>
      <c r="BQ47" s="22">
        <v>1</v>
      </c>
      <c r="BR47" s="10">
        <v>4</v>
      </c>
      <c r="BS47" s="97">
        <f t="shared" si="14"/>
        <v>33.333333333333329</v>
      </c>
      <c r="BT47" s="10" t="s">
        <v>1134</v>
      </c>
      <c r="BU47" s="10">
        <v>2</v>
      </c>
      <c r="BW47" s="10" t="s">
        <v>1228</v>
      </c>
      <c r="BX47" s="22">
        <v>1</v>
      </c>
      <c r="BY47" s="10">
        <v>5</v>
      </c>
      <c r="BZ47" s="21">
        <f t="shared" si="15"/>
        <v>41.666666666666671</v>
      </c>
      <c r="CA47" s="10">
        <v>2</v>
      </c>
      <c r="CB47" s="10">
        <v>3</v>
      </c>
      <c r="CD47" s="10" t="s">
        <v>1231</v>
      </c>
      <c r="CE47" s="22">
        <v>0</v>
      </c>
      <c r="CG47" s="10" t="s">
        <v>242</v>
      </c>
      <c r="CH47" s="10" t="s">
        <v>242</v>
      </c>
      <c r="CJ47" s="22">
        <v>1</v>
      </c>
      <c r="CK47" s="11" t="s">
        <v>1232</v>
      </c>
      <c r="CL47" s="10">
        <v>1</v>
      </c>
      <c r="CN47" s="10" t="s">
        <v>1231</v>
      </c>
      <c r="CO47" s="10">
        <v>0</v>
      </c>
      <c r="CP47" s="22">
        <v>0</v>
      </c>
      <c r="CQ47" s="10" t="s">
        <v>242</v>
      </c>
      <c r="CR47" s="10" t="s">
        <v>242</v>
      </c>
      <c r="CS47" s="10" t="s">
        <v>242</v>
      </c>
      <c r="CV47" s="22">
        <v>0.5</v>
      </c>
      <c r="CW47" s="11" t="s">
        <v>1233</v>
      </c>
      <c r="CX47" s="10">
        <v>2</v>
      </c>
      <c r="CZ47" s="10" t="s">
        <v>1234</v>
      </c>
      <c r="DA47" s="22">
        <v>1</v>
      </c>
      <c r="DB47" s="10">
        <v>14681</v>
      </c>
      <c r="DC47" s="10">
        <v>2</v>
      </c>
      <c r="DE47" s="22">
        <v>1</v>
      </c>
      <c r="DF47" s="50">
        <v>78305</v>
      </c>
      <c r="DG47" s="10">
        <v>2</v>
      </c>
      <c r="DH47" s="52">
        <v>77854</v>
      </c>
      <c r="DI47" s="10">
        <v>2</v>
      </c>
      <c r="DJ47" s="50" t="s">
        <v>242</v>
      </c>
      <c r="DK47" s="10" t="s">
        <v>242</v>
      </c>
      <c r="DM47" s="22">
        <v>1</v>
      </c>
      <c r="DN47" s="50">
        <v>1144031</v>
      </c>
      <c r="DO47" s="10">
        <v>2</v>
      </c>
      <c r="DQ47" s="10">
        <v>1</v>
      </c>
      <c r="DS47" s="10" t="s">
        <v>1235</v>
      </c>
      <c r="DT47" s="27">
        <v>1</v>
      </c>
      <c r="DU47" s="2" t="s">
        <v>1236</v>
      </c>
      <c r="DV47" s="27">
        <v>1</v>
      </c>
      <c r="DW47" t="s">
        <v>1237</v>
      </c>
      <c r="DX47" s="27">
        <v>1</v>
      </c>
      <c r="DY47" s="2" t="s">
        <v>1238</v>
      </c>
      <c r="DZ47" s="27">
        <v>1</v>
      </c>
      <c r="EA47" s="2" t="s">
        <v>1239</v>
      </c>
      <c r="EB47" s="27">
        <v>1</v>
      </c>
      <c r="EC47" t="s">
        <v>1240</v>
      </c>
      <c r="ED47" s="27">
        <v>1</v>
      </c>
      <c r="EE47" s="2" t="s">
        <v>1241</v>
      </c>
      <c r="EF47" s="27">
        <v>1</v>
      </c>
      <c r="EG47" s="2" t="s">
        <v>1241</v>
      </c>
      <c r="EH47" s="27">
        <v>1</v>
      </c>
      <c r="EI47" s="2" t="s">
        <v>1242</v>
      </c>
      <c r="EJ47" s="27">
        <v>1</v>
      </c>
      <c r="EK47" t="s">
        <v>1243</v>
      </c>
      <c r="EL47" s="27">
        <v>1</v>
      </c>
      <c r="EM47" t="s">
        <v>1244</v>
      </c>
      <c r="EN47">
        <v>4</v>
      </c>
      <c r="EP47" s="2" t="s">
        <v>1245</v>
      </c>
      <c r="EQ47">
        <f t="shared" si="3"/>
        <v>1</v>
      </c>
      <c r="ER47" s="99">
        <v>1</v>
      </c>
      <c r="ES47" s="22">
        <v>0</v>
      </c>
      <c r="ET47" s="10" t="s">
        <v>242</v>
      </c>
      <c r="EU47" s="10" t="s">
        <v>242</v>
      </c>
      <c r="EX47" s="10" t="s">
        <v>242</v>
      </c>
      <c r="EY47" s="10" t="s">
        <v>242</v>
      </c>
      <c r="FA47" s="22">
        <v>0</v>
      </c>
      <c r="FB47" s="10" t="s">
        <v>242</v>
      </c>
      <c r="FD47" s="22">
        <v>0</v>
      </c>
      <c r="FE47" s="10" t="s">
        <v>242</v>
      </c>
      <c r="FG47" s="22">
        <v>1</v>
      </c>
      <c r="FH47" s="10">
        <v>9661.7999999999993</v>
      </c>
      <c r="FI47" s="10" t="s">
        <v>1246</v>
      </c>
      <c r="FJ47" s="22">
        <v>0</v>
      </c>
      <c r="FK47" s="10" t="s">
        <v>242</v>
      </c>
      <c r="FL47">
        <f t="shared" si="6"/>
        <v>1</v>
      </c>
      <c r="FM47" s="99">
        <v>1</v>
      </c>
      <c r="FN47">
        <f t="shared" si="7"/>
        <v>0</v>
      </c>
      <c r="FO47" s="100">
        <v>0</v>
      </c>
      <c r="FQ47" s="10">
        <v>1</v>
      </c>
      <c r="FS47" s="10" t="s">
        <v>1235</v>
      </c>
      <c r="FT47" s="22">
        <v>0</v>
      </c>
      <c r="FU47" s="10" t="s">
        <v>242</v>
      </c>
      <c r="FV47" s="10" t="s">
        <v>242</v>
      </c>
      <c r="FW47" s="10" t="s">
        <v>242</v>
      </c>
      <c r="FY47" s="22">
        <v>1</v>
      </c>
      <c r="FZ47" s="10">
        <v>64</v>
      </c>
      <c r="GA47" s="10">
        <v>2</v>
      </c>
      <c r="GB47" s="11" t="s">
        <v>1247</v>
      </c>
      <c r="GC47" s="22">
        <v>1</v>
      </c>
      <c r="GD47" s="10">
        <v>24</v>
      </c>
      <c r="GE47" s="10">
        <v>23</v>
      </c>
      <c r="GF47" s="50">
        <v>38</v>
      </c>
      <c r="GG47" s="10">
        <v>8</v>
      </c>
      <c r="GH47" s="10" t="s">
        <v>242</v>
      </c>
      <c r="GI47" s="10" t="s">
        <v>242</v>
      </c>
      <c r="GJ47" s="10" t="s">
        <v>242</v>
      </c>
      <c r="GK47" s="10">
        <v>1</v>
      </c>
      <c r="GM47" s="10">
        <v>1</v>
      </c>
      <c r="GO47" s="10" t="s">
        <v>1235</v>
      </c>
      <c r="GP47" s="22">
        <v>0.5</v>
      </c>
      <c r="GQ47" s="10">
        <v>0.99</v>
      </c>
      <c r="GR47" s="10" t="s">
        <v>242</v>
      </c>
      <c r="GT47" s="10">
        <v>1</v>
      </c>
      <c r="GV47" s="10" t="s">
        <v>1235</v>
      </c>
      <c r="GW47" s="22">
        <v>1</v>
      </c>
      <c r="GX47" s="10">
        <v>499</v>
      </c>
      <c r="GY47" s="10" t="s">
        <v>1248</v>
      </c>
      <c r="HA47" s="10">
        <v>3</v>
      </c>
      <c r="HC47" s="10" t="s">
        <v>1249</v>
      </c>
      <c r="HD47" s="22">
        <v>0</v>
      </c>
      <c r="HF47" s="22">
        <v>1</v>
      </c>
      <c r="HG47" s="10" t="s">
        <v>1250</v>
      </c>
      <c r="HH47" s="10">
        <v>2</v>
      </c>
      <c r="HJ47" s="10" t="s">
        <v>1251</v>
      </c>
      <c r="HK47" s="22">
        <v>1</v>
      </c>
      <c r="HL47" s="10" t="s">
        <v>1252</v>
      </c>
      <c r="HM47" s="10">
        <v>1</v>
      </c>
      <c r="HO47" s="10" t="s">
        <v>1231</v>
      </c>
      <c r="HP47" s="10">
        <v>0.88888888899999996</v>
      </c>
      <c r="HQ47" s="10">
        <v>1</v>
      </c>
      <c r="HR47" s="10">
        <v>0.25</v>
      </c>
      <c r="HS47" s="10">
        <v>1</v>
      </c>
      <c r="HT47" s="10">
        <v>1</v>
      </c>
      <c r="HU47" s="10">
        <v>0</v>
      </c>
      <c r="HV47" s="10">
        <v>0.25</v>
      </c>
      <c r="HW47" s="10">
        <v>0.66666666699999999</v>
      </c>
      <c r="HX47" s="10">
        <v>0.5</v>
      </c>
      <c r="HY47" s="10">
        <v>1</v>
      </c>
      <c r="HZ47" s="10">
        <v>0.5</v>
      </c>
      <c r="IA47" s="10">
        <v>1</v>
      </c>
      <c r="IB47" s="10">
        <v>1</v>
      </c>
      <c r="IC47" s="10">
        <v>0.71296296299999995</v>
      </c>
      <c r="ID47" s="10">
        <v>0.5625</v>
      </c>
      <c r="IE47" s="10">
        <v>0.73333333300000003</v>
      </c>
      <c r="IF47" s="10">
        <v>0.66959876500000004</v>
      </c>
      <c r="IG47" s="10" t="s">
        <v>1226</v>
      </c>
      <c r="IH47" s="10" t="s">
        <v>266</v>
      </c>
      <c r="II47" s="10" t="s">
        <v>1226</v>
      </c>
      <c r="IJ47" s="10">
        <v>6159.8</v>
      </c>
      <c r="IK47" s="10">
        <v>4400.8</v>
      </c>
      <c r="IL47" s="10">
        <v>6218.5</v>
      </c>
      <c r="IM47" s="10" t="s">
        <v>242</v>
      </c>
      <c r="IN47" s="10">
        <v>6159.8</v>
      </c>
      <c r="IS47">
        <f t="shared" si="4"/>
        <v>1</v>
      </c>
      <c r="IT47">
        <f t="shared" si="8"/>
        <v>0.7142857142857143</v>
      </c>
      <c r="IU47">
        <f t="shared" si="12"/>
        <v>0.75</v>
      </c>
      <c r="IV47">
        <f t="shared" si="5"/>
        <v>0.82142857142857151</v>
      </c>
    </row>
    <row r="48" spans="1:256" ht="14" customHeight="1" x14ac:dyDescent="0.2">
      <c r="A48" s="10">
        <v>47</v>
      </c>
      <c r="B48">
        <v>47</v>
      </c>
      <c r="C48" s="1">
        <v>44585.755555555559</v>
      </c>
      <c r="D48" s="1">
        <v>44585.772916666669</v>
      </c>
      <c r="E48">
        <v>0</v>
      </c>
      <c r="F48" t="s">
        <v>1099</v>
      </c>
      <c r="G48">
        <v>100</v>
      </c>
      <c r="H48">
        <v>1511</v>
      </c>
      <c r="I48">
        <v>1</v>
      </c>
      <c r="J48" s="1">
        <v>44585.772916666669</v>
      </c>
      <c r="K48" t="s">
        <v>1253</v>
      </c>
      <c r="L48" t="s">
        <v>242</v>
      </c>
      <c r="M48" t="s">
        <v>242</v>
      </c>
      <c r="N48" t="s">
        <v>1254</v>
      </c>
      <c r="O48" t="s">
        <v>1255</v>
      </c>
      <c r="P48">
        <v>34.037994380000001</v>
      </c>
      <c r="Q48">
        <v>-118.4543991</v>
      </c>
      <c r="R48" t="s">
        <v>245</v>
      </c>
      <c r="S48" t="s">
        <v>246</v>
      </c>
      <c r="T48" s="10" t="s">
        <v>1256</v>
      </c>
      <c r="V48" t="s">
        <v>1257</v>
      </c>
      <c r="W48">
        <v>693656103</v>
      </c>
      <c r="X48">
        <v>5699</v>
      </c>
      <c r="Y48" s="10" t="s">
        <v>271</v>
      </c>
      <c r="Z48" s="10" t="s">
        <v>1130</v>
      </c>
      <c r="AA48" s="10">
        <v>2020</v>
      </c>
      <c r="AC48" s="10">
        <v>0</v>
      </c>
      <c r="AF48" s="10">
        <v>12</v>
      </c>
      <c r="AG48">
        <v>5</v>
      </c>
      <c r="AH48" t="s">
        <v>1258</v>
      </c>
      <c r="AI48" t="s">
        <v>1259</v>
      </c>
      <c r="AJ48" s="22">
        <v>1</v>
      </c>
      <c r="AK48" s="10">
        <v>5</v>
      </c>
      <c r="AL48" s="22">
        <v>0</v>
      </c>
      <c r="AM48" s="19">
        <v>0</v>
      </c>
      <c r="AN48" s="36">
        <f t="shared" si="0"/>
        <v>0</v>
      </c>
      <c r="AO48" s="22">
        <v>0</v>
      </c>
      <c r="AP48" s="19">
        <v>0</v>
      </c>
      <c r="AR48">
        <v>3</v>
      </c>
      <c r="AT48" t="s">
        <v>1260</v>
      </c>
      <c r="AU48" s="22">
        <v>1</v>
      </c>
      <c r="AV48" s="10">
        <v>11</v>
      </c>
      <c r="AW48" s="21">
        <f t="shared" si="1"/>
        <v>91.666666666666657</v>
      </c>
      <c r="AX48">
        <v>3</v>
      </c>
      <c r="AZ48" t="s">
        <v>1260</v>
      </c>
      <c r="BA48" s="22">
        <v>1</v>
      </c>
      <c r="BB48" s="10">
        <v>11</v>
      </c>
      <c r="BC48" s="21">
        <f t="shared" si="2"/>
        <v>91.666666666666657</v>
      </c>
      <c r="BD48">
        <v>1</v>
      </c>
      <c r="BF48" t="s">
        <v>1261</v>
      </c>
      <c r="BG48" s="22">
        <v>1</v>
      </c>
      <c r="BH48" s="10">
        <v>8.9</v>
      </c>
      <c r="BJ48">
        <v>5</v>
      </c>
      <c r="BK48" t="s">
        <v>1262</v>
      </c>
      <c r="BL48" t="s">
        <v>1263</v>
      </c>
      <c r="BM48" s="22">
        <v>1</v>
      </c>
      <c r="BN48">
        <v>5</v>
      </c>
      <c r="BO48" t="s">
        <v>1262</v>
      </c>
      <c r="BP48" t="s">
        <v>1259</v>
      </c>
      <c r="BQ48" s="22">
        <v>1</v>
      </c>
      <c r="BR48" s="10">
        <v>4</v>
      </c>
      <c r="BS48" s="97">
        <f t="shared" si="14"/>
        <v>33.333333333333329</v>
      </c>
      <c r="BU48" s="10">
        <v>1</v>
      </c>
      <c r="BW48" s="10" t="s">
        <v>1261</v>
      </c>
      <c r="BX48" s="22">
        <v>1</v>
      </c>
      <c r="BY48" s="10">
        <v>1</v>
      </c>
      <c r="BZ48" s="21">
        <f t="shared" si="15"/>
        <v>8.3333333333333321</v>
      </c>
      <c r="CA48" s="10">
        <v>1</v>
      </c>
      <c r="CB48" s="10">
        <v>1</v>
      </c>
      <c r="CD48" s="10" t="s">
        <v>1261</v>
      </c>
      <c r="CE48" s="22">
        <v>0</v>
      </c>
      <c r="CG48" s="10" t="s">
        <v>242</v>
      </c>
      <c r="CH48" s="10" t="s">
        <v>242</v>
      </c>
      <c r="CJ48" s="22">
        <v>1</v>
      </c>
      <c r="CK48" s="11" t="s">
        <v>1264</v>
      </c>
      <c r="CL48" s="10">
        <v>1</v>
      </c>
      <c r="CN48" s="10" t="s">
        <v>1265</v>
      </c>
      <c r="CO48" s="10">
        <v>0</v>
      </c>
      <c r="CP48" s="22">
        <v>0.5</v>
      </c>
      <c r="CQ48" s="10">
        <v>100</v>
      </c>
      <c r="CR48" s="10">
        <v>100</v>
      </c>
      <c r="CS48" s="10" t="s">
        <v>242</v>
      </c>
      <c r="CT48" s="10" t="s">
        <v>1266</v>
      </c>
      <c r="CU48" s="10" t="s">
        <v>1266</v>
      </c>
      <c r="CV48" s="22">
        <v>1</v>
      </c>
      <c r="CW48" s="10" t="s">
        <v>1267</v>
      </c>
      <c r="CX48" s="10">
        <v>1</v>
      </c>
      <c r="CZ48" s="10" t="s">
        <v>1268</v>
      </c>
      <c r="DA48" s="22">
        <v>1</v>
      </c>
      <c r="DB48" s="10">
        <v>29091</v>
      </c>
      <c r="DC48" s="10">
        <v>2</v>
      </c>
      <c r="DE48" s="22">
        <v>1</v>
      </c>
      <c r="DF48" s="50" t="s">
        <v>242</v>
      </c>
      <c r="DG48" s="10" t="s">
        <v>242</v>
      </c>
      <c r="DH48" s="43" t="s">
        <v>242</v>
      </c>
      <c r="DI48" s="10" t="s">
        <v>242</v>
      </c>
      <c r="DJ48" s="50">
        <v>51797</v>
      </c>
      <c r="DK48" s="10">
        <v>2</v>
      </c>
      <c r="DM48" s="22">
        <v>1</v>
      </c>
      <c r="DN48" s="50">
        <v>2600737</v>
      </c>
      <c r="DO48" s="10">
        <v>2</v>
      </c>
      <c r="DQ48" s="10">
        <v>1</v>
      </c>
      <c r="DS48" s="10" t="s">
        <v>1268</v>
      </c>
      <c r="DT48" s="27">
        <v>1</v>
      </c>
      <c r="DU48" s="2" t="s">
        <v>1269</v>
      </c>
      <c r="DV48" s="27">
        <v>1</v>
      </c>
      <c r="DW48" s="2" t="s">
        <v>1270</v>
      </c>
      <c r="DX48" s="27">
        <v>1</v>
      </c>
      <c r="DY48" s="2" t="s">
        <v>1271</v>
      </c>
      <c r="DZ48" s="27">
        <v>1</v>
      </c>
      <c r="EA48" t="s">
        <v>1272</v>
      </c>
      <c r="EB48" s="27">
        <v>0</v>
      </c>
      <c r="ED48" s="27">
        <v>0</v>
      </c>
      <c r="EF48" s="27">
        <v>0</v>
      </c>
      <c r="EH48" s="27">
        <v>0</v>
      </c>
      <c r="EJ48" s="27">
        <v>0</v>
      </c>
      <c r="EL48" s="27">
        <v>1</v>
      </c>
      <c r="EM48" t="s">
        <v>1273</v>
      </c>
      <c r="EN48">
        <v>1</v>
      </c>
      <c r="EP48" s="2" t="s">
        <v>1268</v>
      </c>
      <c r="EQ48">
        <f t="shared" si="3"/>
        <v>0.5</v>
      </c>
      <c r="ER48" s="99">
        <v>0.5</v>
      </c>
      <c r="ES48" s="22">
        <v>0</v>
      </c>
      <c r="ET48" s="10" t="s">
        <v>242</v>
      </c>
      <c r="EU48" s="10" t="s">
        <v>242</v>
      </c>
      <c r="EX48" s="10" t="s">
        <v>242</v>
      </c>
      <c r="EY48" s="10" t="s">
        <v>242</v>
      </c>
      <c r="FA48" s="22">
        <v>0</v>
      </c>
      <c r="FB48" s="10" t="s">
        <v>242</v>
      </c>
      <c r="FD48" s="22">
        <v>0</v>
      </c>
      <c r="FE48" s="10" t="s">
        <v>242</v>
      </c>
      <c r="FG48" s="22">
        <v>1</v>
      </c>
      <c r="FH48" s="10">
        <v>159664.87599999999</v>
      </c>
      <c r="FI48" s="10" t="s">
        <v>1274</v>
      </c>
      <c r="FJ48" s="22">
        <v>0</v>
      </c>
      <c r="FK48" s="10" t="s">
        <v>242</v>
      </c>
      <c r="FL48">
        <f t="shared" si="6"/>
        <v>1</v>
      </c>
      <c r="FM48" s="99">
        <v>1</v>
      </c>
      <c r="FN48">
        <f t="shared" si="7"/>
        <v>0</v>
      </c>
      <c r="FO48" s="100">
        <v>0</v>
      </c>
      <c r="FQ48" s="10">
        <v>1</v>
      </c>
      <c r="FS48" s="10" t="s">
        <v>1268</v>
      </c>
      <c r="FT48" s="22">
        <v>1</v>
      </c>
      <c r="FU48" s="10" t="s">
        <v>242</v>
      </c>
      <c r="FV48" s="10" t="s">
        <v>242</v>
      </c>
      <c r="FW48" s="10" t="s">
        <v>242</v>
      </c>
      <c r="FX48" s="10" t="s">
        <v>1275</v>
      </c>
      <c r="FY48" s="22">
        <v>1</v>
      </c>
      <c r="FZ48" s="10">
        <v>67</v>
      </c>
      <c r="GA48" s="10">
        <v>2</v>
      </c>
      <c r="GB48" s="10" t="s">
        <v>1276</v>
      </c>
      <c r="GC48" s="22">
        <v>1</v>
      </c>
      <c r="GD48" s="10" t="s">
        <v>242</v>
      </c>
      <c r="GE48" s="10">
        <v>31</v>
      </c>
      <c r="GF48" s="50">
        <v>40</v>
      </c>
      <c r="GG48" s="10">
        <v>9</v>
      </c>
      <c r="GH48" s="10" t="s">
        <v>242</v>
      </c>
      <c r="GI48" s="10" t="s">
        <v>242</v>
      </c>
      <c r="GJ48" s="10" t="s">
        <v>242</v>
      </c>
      <c r="GK48" s="10">
        <v>1</v>
      </c>
      <c r="GM48" s="10">
        <v>1</v>
      </c>
      <c r="GO48" s="10" t="s">
        <v>1268</v>
      </c>
      <c r="GP48" s="22">
        <v>0</v>
      </c>
      <c r="GQ48" s="10" t="s">
        <v>242</v>
      </c>
      <c r="GR48" s="10" t="s">
        <v>242</v>
      </c>
      <c r="GT48" s="10" t="s">
        <v>242</v>
      </c>
      <c r="GW48" s="22">
        <v>1</v>
      </c>
      <c r="GX48" s="10">
        <v>735</v>
      </c>
      <c r="GY48" s="10" t="s">
        <v>1277</v>
      </c>
      <c r="HA48" s="10">
        <v>3</v>
      </c>
      <c r="HC48" s="10" t="s">
        <v>1268</v>
      </c>
      <c r="HD48" s="22">
        <v>0.5</v>
      </c>
      <c r="HE48" s="10" t="s">
        <v>1278</v>
      </c>
      <c r="HF48" s="22">
        <v>1</v>
      </c>
      <c r="HG48" s="10" t="s">
        <v>1279</v>
      </c>
      <c r="HH48" s="10">
        <v>1</v>
      </c>
      <c r="HJ48" s="10" t="s">
        <v>1268</v>
      </c>
      <c r="HK48" s="22">
        <v>1</v>
      </c>
      <c r="HL48" s="10" t="s">
        <v>1280</v>
      </c>
      <c r="HM48" s="10">
        <v>1</v>
      </c>
      <c r="HO48" s="10" t="s">
        <v>1268</v>
      </c>
      <c r="HP48" s="10">
        <v>0.66666666699999999</v>
      </c>
      <c r="HQ48" s="10">
        <v>1</v>
      </c>
      <c r="HR48" s="10">
        <v>0.75</v>
      </c>
      <c r="HS48" s="10">
        <v>1</v>
      </c>
      <c r="HT48" s="10">
        <v>0.5</v>
      </c>
      <c r="HU48" s="10">
        <v>0</v>
      </c>
      <c r="HV48" s="10">
        <v>0.25</v>
      </c>
      <c r="HW48" s="10">
        <v>1</v>
      </c>
      <c r="HX48" s="10">
        <v>0</v>
      </c>
      <c r="HY48" s="10">
        <v>1</v>
      </c>
      <c r="HZ48" s="10">
        <v>0.75</v>
      </c>
      <c r="IA48" s="10">
        <v>1</v>
      </c>
      <c r="IB48" s="10">
        <v>1</v>
      </c>
      <c r="IC48" s="10">
        <v>0.80555555599999995</v>
      </c>
      <c r="ID48" s="10">
        <v>0.4375</v>
      </c>
      <c r="IE48" s="10">
        <v>0.75</v>
      </c>
      <c r="IF48" s="10">
        <v>0.66435185200000002</v>
      </c>
      <c r="IG48" s="10" t="s">
        <v>1256</v>
      </c>
      <c r="IH48" s="10" t="s">
        <v>266</v>
      </c>
      <c r="II48" s="10" t="s">
        <v>1256</v>
      </c>
      <c r="IJ48" s="10">
        <v>9909</v>
      </c>
      <c r="IK48" s="10">
        <v>7132.6</v>
      </c>
      <c r="IL48" s="10">
        <v>9154.7000000000007</v>
      </c>
      <c r="IM48" s="10" t="s">
        <v>242</v>
      </c>
      <c r="IN48" s="10">
        <v>9909</v>
      </c>
      <c r="IS48">
        <f t="shared" si="4"/>
        <v>0.6</v>
      </c>
      <c r="IT48">
        <f t="shared" si="8"/>
        <v>0.6428571428571429</v>
      </c>
      <c r="IU48">
        <f t="shared" si="12"/>
        <v>1</v>
      </c>
      <c r="IV48">
        <f t="shared" si="5"/>
        <v>0.74761904761904763</v>
      </c>
    </row>
    <row r="49" spans="1:256" customFormat="1" ht="14" customHeight="1" x14ac:dyDescent="0.2">
      <c r="A49">
        <v>48</v>
      </c>
      <c r="B49">
        <v>48</v>
      </c>
      <c r="C49" s="1">
        <v>44586.50277777778</v>
      </c>
      <c r="D49" s="1">
        <v>44586.633333333331</v>
      </c>
      <c r="E49">
        <v>0</v>
      </c>
      <c r="F49" t="s">
        <v>438</v>
      </c>
      <c r="G49">
        <v>100</v>
      </c>
      <c r="H49">
        <v>11267</v>
      </c>
      <c r="I49">
        <v>1</v>
      </c>
      <c r="J49" s="1">
        <v>44586.633333333331</v>
      </c>
      <c r="K49" t="s">
        <v>1281</v>
      </c>
      <c r="L49" t="s">
        <v>242</v>
      </c>
      <c r="M49" t="s">
        <v>242</v>
      </c>
      <c r="N49" t="s">
        <v>1282</v>
      </c>
      <c r="O49" t="s">
        <v>1283</v>
      </c>
      <c r="P49">
        <v>34.037994380000001</v>
      </c>
      <c r="Q49">
        <v>-118.4543991</v>
      </c>
      <c r="R49" t="s">
        <v>245</v>
      </c>
      <c r="S49" t="s">
        <v>246</v>
      </c>
      <c r="T49" t="s">
        <v>1284</v>
      </c>
      <c r="V49" t="s">
        <v>1285</v>
      </c>
      <c r="W49" t="s">
        <v>1286</v>
      </c>
      <c r="X49">
        <v>8071</v>
      </c>
      <c r="Y49" t="s">
        <v>350</v>
      </c>
      <c r="Z49" t="s">
        <v>351</v>
      </c>
      <c r="AA49">
        <v>2020</v>
      </c>
      <c r="AC49">
        <v>0</v>
      </c>
      <c r="AF49">
        <v>10</v>
      </c>
      <c r="AG49">
        <v>1</v>
      </c>
      <c r="AI49" t="s">
        <v>1287</v>
      </c>
      <c r="AJ49" s="27">
        <v>1</v>
      </c>
      <c r="AK49">
        <v>1</v>
      </c>
      <c r="AL49" s="27">
        <v>0</v>
      </c>
      <c r="AM49" s="24">
        <v>0</v>
      </c>
      <c r="AN49" s="36">
        <f t="shared" si="0"/>
        <v>0</v>
      </c>
      <c r="AO49" s="27">
        <v>0</v>
      </c>
      <c r="AP49" s="24">
        <v>0</v>
      </c>
      <c r="AQ49" t="s">
        <v>1288</v>
      </c>
      <c r="AR49">
        <v>3</v>
      </c>
      <c r="AT49" t="s">
        <v>1289</v>
      </c>
      <c r="AU49" s="27">
        <v>1</v>
      </c>
      <c r="AV49">
        <v>9</v>
      </c>
      <c r="AW49" s="21">
        <f t="shared" si="1"/>
        <v>90</v>
      </c>
      <c r="AX49">
        <v>3</v>
      </c>
      <c r="AZ49" t="s">
        <v>1289</v>
      </c>
      <c r="BA49" s="27">
        <v>1</v>
      </c>
      <c r="BB49">
        <v>9</v>
      </c>
      <c r="BC49" s="21">
        <f t="shared" si="2"/>
        <v>90</v>
      </c>
      <c r="BD49">
        <v>3</v>
      </c>
      <c r="BF49" t="s">
        <v>1289</v>
      </c>
      <c r="BG49" s="27">
        <v>1</v>
      </c>
      <c r="BH49">
        <v>8</v>
      </c>
      <c r="BI49" t="s">
        <v>1290</v>
      </c>
      <c r="BJ49">
        <v>3</v>
      </c>
      <c r="BL49" t="s">
        <v>1289</v>
      </c>
      <c r="BM49" s="27">
        <v>1</v>
      </c>
      <c r="BN49">
        <v>3</v>
      </c>
      <c r="BP49" t="s">
        <v>1289</v>
      </c>
      <c r="BQ49" s="27">
        <v>1</v>
      </c>
      <c r="BR49">
        <v>4</v>
      </c>
      <c r="BS49" s="97">
        <f t="shared" si="14"/>
        <v>40</v>
      </c>
      <c r="BU49">
        <v>1</v>
      </c>
      <c r="BW49" t="s">
        <v>1287</v>
      </c>
      <c r="BX49" s="27">
        <v>1</v>
      </c>
      <c r="BY49">
        <v>1</v>
      </c>
      <c r="BZ49" s="21">
        <f t="shared" si="15"/>
        <v>10</v>
      </c>
      <c r="CA49">
        <v>2</v>
      </c>
      <c r="CB49">
        <v>1</v>
      </c>
      <c r="CD49" t="s">
        <v>1287</v>
      </c>
      <c r="CE49" s="27">
        <v>0</v>
      </c>
      <c r="CG49" t="s">
        <v>242</v>
      </c>
      <c r="CH49" t="s">
        <v>242</v>
      </c>
      <c r="CJ49" s="27">
        <v>0</v>
      </c>
      <c r="CL49" t="s">
        <v>242</v>
      </c>
      <c r="CO49">
        <v>0</v>
      </c>
      <c r="CP49" s="27">
        <v>0</v>
      </c>
      <c r="CQ49" t="s">
        <v>242</v>
      </c>
      <c r="CR49" t="s">
        <v>242</v>
      </c>
      <c r="CS49" t="s">
        <v>242</v>
      </c>
      <c r="CV49" s="27">
        <v>1</v>
      </c>
      <c r="CW49" s="2" t="s">
        <v>1291</v>
      </c>
      <c r="CX49">
        <v>1</v>
      </c>
      <c r="CZ49" t="s">
        <v>1287</v>
      </c>
      <c r="DA49" s="27">
        <v>0.5</v>
      </c>
      <c r="DB49" t="s">
        <v>242</v>
      </c>
      <c r="DC49" t="s">
        <v>242</v>
      </c>
      <c r="DD49" t="s">
        <v>1292</v>
      </c>
      <c r="DE49" s="27">
        <v>0.5</v>
      </c>
      <c r="DF49" s="36" t="s">
        <v>242</v>
      </c>
      <c r="DG49" t="s">
        <v>242</v>
      </c>
      <c r="DH49" s="43" t="s">
        <v>242</v>
      </c>
      <c r="DI49" t="s">
        <v>242</v>
      </c>
      <c r="DJ49" s="36" t="s">
        <v>242</v>
      </c>
      <c r="DK49" t="s">
        <v>242</v>
      </c>
      <c r="DL49" t="s">
        <v>1293</v>
      </c>
      <c r="DM49" s="27">
        <v>0</v>
      </c>
      <c r="DN49" s="36" t="s">
        <v>242</v>
      </c>
      <c r="DO49" t="s">
        <v>242</v>
      </c>
      <c r="DQ49">
        <v>1</v>
      </c>
      <c r="DS49" t="s">
        <v>1287</v>
      </c>
      <c r="DT49" s="27">
        <v>0</v>
      </c>
      <c r="DV49" s="27">
        <v>0</v>
      </c>
      <c r="DX49" s="27">
        <v>0</v>
      </c>
      <c r="DZ49" s="27">
        <v>0</v>
      </c>
      <c r="EB49" s="27">
        <v>0</v>
      </c>
      <c r="ED49" s="27">
        <v>0</v>
      </c>
      <c r="EF49" s="27">
        <v>0</v>
      </c>
      <c r="EH49" s="27">
        <v>0</v>
      </c>
      <c r="EJ49" s="27">
        <v>0</v>
      </c>
      <c r="EL49" s="27">
        <v>1</v>
      </c>
      <c r="EM49" s="2" t="s">
        <v>1294</v>
      </c>
      <c r="EN49">
        <v>1</v>
      </c>
      <c r="EP49" s="2" t="s">
        <v>1287</v>
      </c>
      <c r="EQ49">
        <f t="shared" si="3"/>
        <v>0.1</v>
      </c>
      <c r="ER49" s="99">
        <v>0.5</v>
      </c>
      <c r="ES49" s="27">
        <v>0</v>
      </c>
      <c r="ET49" t="s">
        <v>242</v>
      </c>
      <c r="EU49" t="s">
        <v>242</v>
      </c>
      <c r="EX49" t="s">
        <v>242</v>
      </c>
      <c r="EY49" t="s">
        <v>242</v>
      </c>
      <c r="FA49" s="27">
        <v>0</v>
      </c>
      <c r="FB49" t="s">
        <v>242</v>
      </c>
      <c r="FD49" s="27">
        <v>0</v>
      </c>
      <c r="FE49" t="s">
        <v>242</v>
      </c>
      <c r="FG49" s="27">
        <v>0.5</v>
      </c>
      <c r="FH49" t="s">
        <v>242</v>
      </c>
      <c r="FI49" t="s">
        <v>1295</v>
      </c>
      <c r="FJ49" s="27">
        <v>0</v>
      </c>
      <c r="FK49" t="s">
        <v>242</v>
      </c>
      <c r="FL49">
        <f t="shared" si="6"/>
        <v>0.5</v>
      </c>
      <c r="FM49" s="100">
        <v>0.5</v>
      </c>
      <c r="FN49">
        <f t="shared" si="7"/>
        <v>0</v>
      </c>
      <c r="FO49" s="100">
        <v>0</v>
      </c>
      <c r="FQ49">
        <v>1</v>
      </c>
      <c r="FS49" t="s">
        <v>1287</v>
      </c>
      <c r="FT49" s="27">
        <v>0</v>
      </c>
      <c r="FU49" t="s">
        <v>242</v>
      </c>
      <c r="FV49" t="s">
        <v>242</v>
      </c>
      <c r="FW49" t="s">
        <v>242</v>
      </c>
      <c r="FY49" s="27">
        <v>1</v>
      </c>
      <c r="FZ49">
        <v>72</v>
      </c>
      <c r="GA49">
        <v>1</v>
      </c>
      <c r="GC49" s="27">
        <v>1</v>
      </c>
      <c r="GD49">
        <v>22.3</v>
      </c>
      <c r="GE49">
        <v>15.9</v>
      </c>
      <c r="GF49" s="36">
        <v>43.7</v>
      </c>
      <c r="GG49">
        <v>14.1</v>
      </c>
      <c r="GH49" t="s">
        <v>242</v>
      </c>
      <c r="GI49" t="s">
        <v>242</v>
      </c>
      <c r="GJ49" t="s">
        <v>242</v>
      </c>
      <c r="GK49">
        <v>1</v>
      </c>
      <c r="GM49">
        <v>1</v>
      </c>
      <c r="GO49" t="s">
        <v>1287</v>
      </c>
      <c r="GP49" s="27">
        <v>0</v>
      </c>
      <c r="GQ49" t="s">
        <v>242</v>
      </c>
      <c r="GR49" t="s">
        <v>242</v>
      </c>
      <c r="GT49" t="s">
        <v>242</v>
      </c>
      <c r="GW49" s="27">
        <v>1</v>
      </c>
      <c r="GX49">
        <v>197</v>
      </c>
      <c r="GY49" t="s">
        <v>1296</v>
      </c>
      <c r="HA49">
        <v>3</v>
      </c>
      <c r="HC49" t="s">
        <v>1289</v>
      </c>
      <c r="HD49" s="27">
        <v>0</v>
      </c>
      <c r="HF49" s="27">
        <v>0</v>
      </c>
      <c r="HH49" t="s">
        <v>242</v>
      </c>
      <c r="HK49" s="27">
        <v>0</v>
      </c>
      <c r="HM49" t="s">
        <v>242</v>
      </c>
      <c r="HP49">
        <v>0.66666666699999999</v>
      </c>
      <c r="HQ49">
        <v>0</v>
      </c>
      <c r="HR49">
        <v>0.5</v>
      </c>
      <c r="HS49">
        <v>0.33333333300000001</v>
      </c>
      <c r="HT49">
        <v>0.1</v>
      </c>
      <c r="HU49">
        <v>0</v>
      </c>
      <c r="HV49">
        <v>0.125</v>
      </c>
      <c r="HW49">
        <v>0.66666666699999999</v>
      </c>
      <c r="HX49">
        <v>0</v>
      </c>
      <c r="HY49">
        <v>1</v>
      </c>
      <c r="HZ49">
        <v>0</v>
      </c>
      <c r="IA49">
        <v>0</v>
      </c>
      <c r="IB49">
        <v>1</v>
      </c>
      <c r="IC49">
        <v>0.38888888900000002</v>
      </c>
      <c r="ID49">
        <v>0.139583333</v>
      </c>
      <c r="IE49">
        <v>0.33333333300000001</v>
      </c>
      <c r="IF49">
        <v>0.287268519</v>
      </c>
      <c r="IG49" t="s">
        <v>1297</v>
      </c>
      <c r="IH49" t="s">
        <v>266</v>
      </c>
      <c r="II49" t="s">
        <v>1284</v>
      </c>
      <c r="IJ49">
        <v>7726</v>
      </c>
      <c r="IK49">
        <v>9437</v>
      </c>
      <c r="IL49">
        <v>10788</v>
      </c>
      <c r="IM49">
        <v>9883</v>
      </c>
      <c r="IN49">
        <v>7726</v>
      </c>
      <c r="IS49">
        <f t="shared" si="4"/>
        <v>0.4</v>
      </c>
      <c r="IT49">
        <f t="shared" si="8"/>
        <v>0.2857142857142857</v>
      </c>
      <c r="IU49">
        <f t="shared" si="12"/>
        <v>0.75</v>
      </c>
      <c r="IV49">
        <f t="shared" si="5"/>
        <v>0.47857142857142859</v>
      </c>
    </row>
    <row r="50" spans="1:256" ht="14" customHeight="1" x14ac:dyDescent="0.2">
      <c r="A50" s="10">
        <v>49</v>
      </c>
      <c r="B50">
        <v>49</v>
      </c>
      <c r="C50" s="1">
        <v>44587.527777777781</v>
      </c>
      <c r="D50" s="1">
        <v>44587.540277777778</v>
      </c>
      <c r="E50">
        <v>0</v>
      </c>
      <c r="F50" t="s">
        <v>1298</v>
      </c>
      <c r="G50">
        <v>100</v>
      </c>
      <c r="H50">
        <v>1119</v>
      </c>
      <c r="I50">
        <v>1</v>
      </c>
      <c r="J50" s="1">
        <v>44587.540277777778</v>
      </c>
      <c r="K50" t="s">
        <v>1299</v>
      </c>
      <c r="L50" t="s">
        <v>242</v>
      </c>
      <c r="M50" t="s">
        <v>242</v>
      </c>
      <c r="N50" t="s">
        <v>1300</v>
      </c>
      <c r="O50" t="s">
        <v>1301</v>
      </c>
      <c r="P50">
        <v>34.064804080000002</v>
      </c>
      <c r="Q50">
        <v>-118.4413986</v>
      </c>
      <c r="R50" t="s">
        <v>245</v>
      </c>
      <c r="S50" t="s">
        <v>246</v>
      </c>
      <c r="T50" s="10" t="s">
        <v>1302</v>
      </c>
      <c r="V50" t="s">
        <v>1303</v>
      </c>
      <c r="W50">
        <v>143658300</v>
      </c>
      <c r="X50">
        <v>4724</v>
      </c>
      <c r="Y50" s="10" t="s">
        <v>271</v>
      </c>
      <c r="Z50" s="10" t="s">
        <v>1304</v>
      </c>
      <c r="AA50" s="10">
        <v>2020</v>
      </c>
      <c r="AC50" s="10">
        <v>0</v>
      </c>
      <c r="AF50" s="10">
        <v>12</v>
      </c>
      <c r="AG50">
        <v>1</v>
      </c>
      <c r="AI50" t="s">
        <v>1305</v>
      </c>
      <c r="AJ50" s="22">
        <v>1</v>
      </c>
      <c r="AK50" s="10">
        <v>5</v>
      </c>
      <c r="AL50" s="22">
        <v>0.5</v>
      </c>
      <c r="AM50" s="10">
        <v>1</v>
      </c>
      <c r="AN50" s="36">
        <f t="shared" si="0"/>
        <v>8.3333333333333321</v>
      </c>
      <c r="AO50" s="22">
        <v>0</v>
      </c>
      <c r="AP50" s="19">
        <v>0</v>
      </c>
      <c r="AQ50" t="s">
        <v>1306</v>
      </c>
      <c r="AR50">
        <v>2</v>
      </c>
      <c r="AT50" t="s">
        <v>1307</v>
      </c>
      <c r="AU50" s="22">
        <v>1</v>
      </c>
      <c r="AV50" s="10">
        <v>10</v>
      </c>
      <c r="AW50" s="21">
        <f t="shared" si="1"/>
        <v>83.333333333333343</v>
      </c>
      <c r="AX50">
        <v>2</v>
      </c>
      <c r="AZ50" t="s">
        <v>1307</v>
      </c>
      <c r="BA50" s="22">
        <v>1</v>
      </c>
      <c r="BB50" s="10">
        <v>10</v>
      </c>
      <c r="BC50" s="21">
        <f t="shared" si="2"/>
        <v>83.333333333333343</v>
      </c>
      <c r="BD50">
        <v>3</v>
      </c>
      <c r="BF50" t="s">
        <v>1308</v>
      </c>
      <c r="BG50" s="22">
        <v>1</v>
      </c>
      <c r="BH50" s="10">
        <v>12.8</v>
      </c>
      <c r="BI50" s="10" t="s">
        <v>1309</v>
      </c>
      <c r="BJ50">
        <v>3</v>
      </c>
      <c r="BL50" t="s">
        <v>1308</v>
      </c>
      <c r="BM50" s="22">
        <v>1</v>
      </c>
      <c r="BN50">
        <v>2</v>
      </c>
      <c r="BP50" t="s">
        <v>1307</v>
      </c>
      <c r="BQ50" s="22">
        <v>1</v>
      </c>
      <c r="BR50" s="10">
        <v>3</v>
      </c>
      <c r="BS50" s="97">
        <f t="shared" si="14"/>
        <v>25</v>
      </c>
      <c r="BT50" s="10" t="s">
        <v>1310</v>
      </c>
      <c r="BU50" s="10">
        <v>2</v>
      </c>
      <c r="BW50" s="10" t="s">
        <v>1307</v>
      </c>
      <c r="BX50" s="22">
        <v>0</v>
      </c>
      <c r="BY50" s="19">
        <v>0</v>
      </c>
      <c r="BZ50" s="21">
        <f t="shared" si="15"/>
        <v>0</v>
      </c>
      <c r="CA50" s="10" t="s">
        <v>242</v>
      </c>
      <c r="CB50" s="10" t="s">
        <v>242</v>
      </c>
      <c r="CE50" s="22">
        <v>0</v>
      </c>
      <c r="CG50" s="10" t="s">
        <v>242</v>
      </c>
      <c r="CH50" s="10" t="s">
        <v>242</v>
      </c>
      <c r="CJ50" s="22">
        <v>1</v>
      </c>
      <c r="CK50" s="10" t="s">
        <v>1311</v>
      </c>
      <c r="CL50" s="10">
        <v>1</v>
      </c>
      <c r="CN50" s="10" t="s">
        <v>1305</v>
      </c>
      <c r="CO50" s="10">
        <v>1</v>
      </c>
      <c r="CP50" s="22">
        <v>0</v>
      </c>
      <c r="CQ50" s="10" t="s">
        <v>242</v>
      </c>
      <c r="CR50" s="10" t="s">
        <v>242</v>
      </c>
      <c r="CS50" s="10" t="s">
        <v>242</v>
      </c>
      <c r="CV50" s="22">
        <v>1</v>
      </c>
      <c r="CW50" s="11" t="s">
        <v>1312</v>
      </c>
      <c r="CX50" s="10">
        <v>1</v>
      </c>
      <c r="CZ50" s="10" t="s">
        <v>1305</v>
      </c>
      <c r="DA50" s="22">
        <v>1</v>
      </c>
      <c r="DB50" s="10">
        <v>6268752</v>
      </c>
      <c r="DC50" s="10">
        <v>2</v>
      </c>
      <c r="DE50" s="22">
        <v>1</v>
      </c>
      <c r="DF50" s="50">
        <v>29492</v>
      </c>
      <c r="DG50" s="10">
        <v>2</v>
      </c>
      <c r="DH50" s="52">
        <v>28208</v>
      </c>
      <c r="DI50" s="10">
        <v>2</v>
      </c>
      <c r="DJ50" s="50" t="s">
        <v>242</v>
      </c>
      <c r="DK50" s="10" t="s">
        <v>242</v>
      </c>
      <c r="DM50" s="22">
        <v>0</v>
      </c>
      <c r="DN50" s="50" t="s">
        <v>242</v>
      </c>
      <c r="DO50" s="10" t="s">
        <v>242</v>
      </c>
      <c r="DQ50" s="10">
        <v>1</v>
      </c>
      <c r="DS50" s="10" t="s">
        <v>1305</v>
      </c>
      <c r="DT50" s="27">
        <v>1</v>
      </c>
      <c r="DU50" s="2" t="s">
        <v>1313</v>
      </c>
      <c r="DV50" s="27">
        <v>1</v>
      </c>
      <c r="DW50" s="2" t="s">
        <v>1314</v>
      </c>
      <c r="DX50" s="27">
        <v>1</v>
      </c>
      <c r="DY50" s="2" t="s">
        <v>1315</v>
      </c>
      <c r="DZ50" s="27">
        <v>1</v>
      </c>
      <c r="EA50" t="s">
        <v>1316</v>
      </c>
      <c r="EB50" s="27">
        <v>0.5</v>
      </c>
      <c r="EC50" s="2" t="s">
        <v>1317</v>
      </c>
      <c r="ED50" s="27">
        <v>1</v>
      </c>
      <c r="EE50" s="2" t="s">
        <v>1318</v>
      </c>
      <c r="EF50" s="27">
        <v>1</v>
      </c>
      <c r="EG50" t="s">
        <v>1316</v>
      </c>
      <c r="EH50" s="27">
        <v>1</v>
      </c>
      <c r="EI50" s="2" t="s">
        <v>1319</v>
      </c>
      <c r="EJ50" s="27">
        <v>1</v>
      </c>
      <c r="EK50" s="2" t="s">
        <v>1318</v>
      </c>
      <c r="EL50" s="27">
        <v>1</v>
      </c>
      <c r="EM50" s="2" t="s">
        <v>1320</v>
      </c>
      <c r="EN50">
        <v>1</v>
      </c>
      <c r="EP50" s="2" t="s">
        <v>1305</v>
      </c>
      <c r="EQ50">
        <f t="shared" si="3"/>
        <v>0.95</v>
      </c>
      <c r="ER50" s="99">
        <v>0.5</v>
      </c>
      <c r="ES50" s="22">
        <v>0</v>
      </c>
      <c r="ET50" s="10" t="s">
        <v>242</v>
      </c>
      <c r="EU50" s="10" t="s">
        <v>242</v>
      </c>
      <c r="EX50" s="10" t="s">
        <v>242</v>
      </c>
      <c r="EY50" s="10" t="s">
        <v>242</v>
      </c>
      <c r="FA50" s="22">
        <v>0</v>
      </c>
      <c r="FB50" s="10" t="s">
        <v>242</v>
      </c>
      <c r="FD50" s="22">
        <v>0</v>
      </c>
      <c r="FE50" s="10" t="s">
        <v>242</v>
      </c>
      <c r="FG50" s="22">
        <v>1</v>
      </c>
      <c r="FH50" s="10">
        <v>13038</v>
      </c>
      <c r="FI50" s="10" t="s">
        <v>1321</v>
      </c>
      <c r="FJ50" s="22">
        <v>0</v>
      </c>
      <c r="FK50" s="10" t="s">
        <v>242</v>
      </c>
      <c r="FL50">
        <f t="shared" si="6"/>
        <v>1</v>
      </c>
      <c r="FM50" s="99">
        <v>1</v>
      </c>
      <c r="FN50">
        <f t="shared" si="7"/>
        <v>0</v>
      </c>
      <c r="FO50" s="100">
        <v>0</v>
      </c>
      <c r="FQ50" s="10">
        <v>1</v>
      </c>
      <c r="FS50" s="10" t="s">
        <v>1305</v>
      </c>
      <c r="FT50" s="22">
        <v>0</v>
      </c>
      <c r="FU50" s="10" t="s">
        <v>242</v>
      </c>
      <c r="FV50" s="10" t="s">
        <v>242</v>
      </c>
      <c r="FW50" s="10" t="s">
        <v>242</v>
      </c>
      <c r="FY50" s="22">
        <v>1</v>
      </c>
      <c r="FZ50" s="10" t="s">
        <v>242</v>
      </c>
      <c r="GA50" s="10">
        <v>2</v>
      </c>
      <c r="GC50" s="22">
        <v>0</v>
      </c>
      <c r="GD50" s="10" t="s">
        <v>242</v>
      </c>
      <c r="GE50" s="10" t="s">
        <v>242</v>
      </c>
      <c r="GF50" s="50" t="s">
        <v>242</v>
      </c>
      <c r="GG50" s="10" t="s">
        <v>242</v>
      </c>
      <c r="GH50" s="10" t="s">
        <v>242</v>
      </c>
      <c r="GI50" s="10" t="s">
        <v>242</v>
      </c>
      <c r="GJ50" s="10" t="s">
        <v>242</v>
      </c>
      <c r="GK50" s="10" t="s">
        <v>242</v>
      </c>
      <c r="GM50" s="10">
        <v>1</v>
      </c>
      <c r="GO50" s="10" t="s">
        <v>1305</v>
      </c>
      <c r="GP50" s="22">
        <v>0</v>
      </c>
      <c r="GQ50" s="10" t="s">
        <v>242</v>
      </c>
      <c r="GR50" s="10" t="s">
        <v>242</v>
      </c>
      <c r="GT50" s="10" t="s">
        <v>242</v>
      </c>
      <c r="GW50" s="22">
        <v>1</v>
      </c>
      <c r="GX50" s="10">
        <v>490</v>
      </c>
      <c r="GY50" s="10" t="s">
        <v>1322</v>
      </c>
      <c r="GZ50" s="10" t="s">
        <v>1184</v>
      </c>
      <c r="HA50" s="10">
        <v>3</v>
      </c>
      <c r="HC50" s="10" t="s">
        <v>1323</v>
      </c>
      <c r="HD50" s="22">
        <v>1</v>
      </c>
      <c r="HE50" s="11" t="s">
        <v>1324</v>
      </c>
      <c r="HF50" s="22">
        <v>0</v>
      </c>
      <c r="HH50" s="10">
        <v>1</v>
      </c>
      <c r="HJ50" s="10" t="s">
        <v>1305</v>
      </c>
      <c r="HK50" s="22">
        <v>1</v>
      </c>
      <c r="HL50" s="10" t="s">
        <v>1325</v>
      </c>
      <c r="HM50" s="10">
        <v>1</v>
      </c>
      <c r="HO50" s="10" t="s">
        <v>1305</v>
      </c>
      <c r="HP50" s="10">
        <v>0.61111111100000004</v>
      </c>
      <c r="HQ50" s="10">
        <v>1</v>
      </c>
      <c r="HR50" s="10">
        <v>0.5</v>
      </c>
      <c r="HS50" s="10">
        <v>0.66666666699999999</v>
      </c>
      <c r="HT50" s="10">
        <v>0.95</v>
      </c>
      <c r="HU50" s="10">
        <v>0</v>
      </c>
      <c r="HV50" s="10">
        <v>0.25</v>
      </c>
      <c r="HW50" s="10">
        <v>0.33333333300000001</v>
      </c>
      <c r="HX50" s="10">
        <v>0</v>
      </c>
      <c r="HY50" s="10">
        <v>1</v>
      </c>
      <c r="HZ50" s="10">
        <v>0.5</v>
      </c>
      <c r="IA50" s="10">
        <v>1</v>
      </c>
      <c r="IB50" s="10">
        <v>1</v>
      </c>
      <c r="IC50" s="10">
        <v>0.70370370400000004</v>
      </c>
      <c r="ID50" s="10">
        <v>0.46666666699999998</v>
      </c>
      <c r="IE50" s="10">
        <v>0.56666666700000001</v>
      </c>
      <c r="IF50" s="10">
        <v>0.57901234599999996</v>
      </c>
      <c r="IG50" s="10" t="s">
        <v>1302</v>
      </c>
      <c r="IH50" s="10" t="s">
        <v>266</v>
      </c>
      <c r="II50" s="10" t="s">
        <v>1302</v>
      </c>
      <c r="IJ50" s="10">
        <v>20825</v>
      </c>
      <c r="IK50" s="10">
        <v>5595</v>
      </c>
      <c r="IL50" s="10">
        <v>1908</v>
      </c>
      <c r="IM50" s="10">
        <v>12168</v>
      </c>
      <c r="IN50" s="10">
        <v>20825</v>
      </c>
      <c r="IS50">
        <f t="shared" si="4"/>
        <v>0.5</v>
      </c>
      <c r="IT50">
        <f t="shared" si="8"/>
        <v>0.5</v>
      </c>
      <c r="IU50">
        <f t="shared" si="12"/>
        <v>0.5</v>
      </c>
      <c r="IV50">
        <f t="shared" si="5"/>
        <v>0.5</v>
      </c>
    </row>
    <row r="51" spans="1:256" customFormat="1" ht="14" customHeight="1" x14ac:dyDescent="0.2">
      <c r="A51">
        <v>50</v>
      </c>
      <c r="B51">
        <v>50</v>
      </c>
      <c r="C51" s="1">
        <v>44587.556250000001</v>
      </c>
      <c r="D51" s="1">
        <v>44587.560416666667</v>
      </c>
      <c r="E51">
        <v>0</v>
      </c>
      <c r="F51" t="s">
        <v>1099</v>
      </c>
      <c r="G51">
        <v>100</v>
      </c>
      <c r="H51">
        <v>362</v>
      </c>
      <c r="I51">
        <v>1</v>
      </c>
      <c r="J51" s="1">
        <v>44587.560416666667</v>
      </c>
      <c r="K51" t="s">
        <v>1326</v>
      </c>
      <c r="L51" t="s">
        <v>242</v>
      </c>
      <c r="M51" t="s">
        <v>242</v>
      </c>
      <c r="N51" t="s">
        <v>1327</v>
      </c>
      <c r="O51" t="s">
        <v>1328</v>
      </c>
      <c r="P51">
        <v>34.037994380000001</v>
      </c>
      <c r="Q51">
        <v>-118.4543991</v>
      </c>
      <c r="R51" t="s">
        <v>245</v>
      </c>
      <c r="S51" t="s">
        <v>246</v>
      </c>
      <c r="T51" t="s">
        <v>1329</v>
      </c>
      <c r="V51" t="s">
        <v>1330</v>
      </c>
      <c r="W51" t="s">
        <v>1331</v>
      </c>
      <c r="X51">
        <v>2086</v>
      </c>
      <c r="Y51" t="s">
        <v>326</v>
      </c>
      <c r="Z51" t="s">
        <v>1332</v>
      </c>
      <c r="AA51">
        <v>2020</v>
      </c>
      <c r="AC51">
        <v>0</v>
      </c>
      <c r="AF51">
        <v>9</v>
      </c>
      <c r="AG51">
        <v>3</v>
      </c>
      <c r="AI51" t="s">
        <v>1333</v>
      </c>
      <c r="AJ51" s="27">
        <v>1</v>
      </c>
      <c r="AK51">
        <v>9</v>
      </c>
      <c r="AL51" s="27">
        <v>0</v>
      </c>
      <c r="AM51" s="24">
        <v>0</v>
      </c>
      <c r="AN51" s="36">
        <f t="shared" si="0"/>
        <v>0</v>
      </c>
      <c r="AO51" s="27">
        <v>0</v>
      </c>
      <c r="AP51" s="24">
        <v>0</v>
      </c>
      <c r="AR51">
        <v>3</v>
      </c>
      <c r="AT51" t="s">
        <v>1333</v>
      </c>
      <c r="AU51" s="27">
        <v>1</v>
      </c>
      <c r="AV51">
        <v>7</v>
      </c>
      <c r="AW51" s="21">
        <f t="shared" si="1"/>
        <v>77.777777777777786</v>
      </c>
      <c r="AX51">
        <v>3</v>
      </c>
      <c r="AZ51" t="s">
        <v>1333</v>
      </c>
      <c r="BA51" s="27">
        <v>1</v>
      </c>
      <c r="BB51">
        <v>7</v>
      </c>
      <c r="BC51" s="21">
        <f t="shared" si="2"/>
        <v>77.777777777777786</v>
      </c>
      <c r="BD51">
        <v>3</v>
      </c>
      <c r="BF51" t="s">
        <v>1333</v>
      </c>
      <c r="BG51" s="27">
        <v>1</v>
      </c>
      <c r="BI51" t="s">
        <v>1334</v>
      </c>
      <c r="BJ51">
        <v>1</v>
      </c>
      <c r="BL51" t="s">
        <v>1335</v>
      </c>
      <c r="BM51" s="27">
        <v>1</v>
      </c>
      <c r="BN51">
        <v>3</v>
      </c>
      <c r="BP51" t="s">
        <v>1333</v>
      </c>
      <c r="BQ51" s="27">
        <v>1</v>
      </c>
      <c r="BR51">
        <v>1</v>
      </c>
      <c r="BS51" s="97">
        <f t="shared" si="14"/>
        <v>11.111111111111111</v>
      </c>
      <c r="BU51">
        <v>3</v>
      </c>
      <c r="BW51" t="s">
        <v>1336</v>
      </c>
      <c r="BX51" s="27">
        <v>0</v>
      </c>
      <c r="BY51" s="24" t="s">
        <v>242</v>
      </c>
      <c r="BZ51" s="21" t="s">
        <v>242</v>
      </c>
      <c r="CA51" t="s">
        <v>242</v>
      </c>
      <c r="CB51" t="s">
        <v>242</v>
      </c>
      <c r="CE51" s="27">
        <v>0</v>
      </c>
      <c r="CG51" t="s">
        <v>242</v>
      </c>
      <c r="CH51" t="s">
        <v>242</v>
      </c>
      <c r="CJ51" s="27">
        <v>0</v>
      </c>
      <c r="CL51" t="s">
        <v>242</v>
      </c>
      <c r="CO51">
        <v>0</v>
      </c>
      <c r="CP51" s="27">
        <v>0</v>
      </c>
      <c r="CQ51" t="s">
        <v>242</v>
      </c>
      <c r="CR51" t="s">
        <v>242</v>
      </c>
      <c r="CS51" t="s">
        <v>242</v>
      </c>
      <c r="CV51" s="27">
        <v>0.5</v>
      </c>
      <c r="CW51" s="2" t="s">
        <v>1337</v>
      </c>
      <c r="CX51">
        <v>1</v>
      </c>
      <c r="CZ51" t="s">
        <v>1335</v>
      </c>
      <c r="DA51" s="27">
        <v>1</v>
      </c>
      <c r="DB51">
        <v>4203.63</v>
      </c>
      <c r="DC51">
        <v>2</v>
      </c>
      <c r="DE51" s="27">
        <v>1</v>
      </c>
      <c r="DF51" s="36" t="s">
        <v>242</v>
      </c>
      <c r="DG51" t="s">
        <v>242</v>
      </c>
      <c r="DH51" s="43" t="s">
        <v>242</v>
      </c>
      <c r="DI51" t="s">
        <v>242</v>
      </c>
      <c r="DJ51" s="36">
        <v>4396.0600000000004</v>
      </c>
      <c r="DK51">
        <v>2</v>
      </c>
      <c r="DM51" s="27">
        <v>0</v>
      </c>
      <c r="DN51" s="36" t="s">
        <v>242</v>
      </c>
      <c r="DO51" t="s">
        <v>242</v>
      </c>
      <c r="DQ51">
        <v>1</v>
      </c>
      <c r="DS51" t="s">
        <v>1335</v>
      </c>
      <c r="DT51" s="27">
        <v>0.5</v>
      </c>
      <c r="DU51" t="s">
        <v>1338</v>
      </c>
      <c r="DV51" s="27">
        <v>1</v>
      </c>
      <c r="DW51" s="2" t="s">
        <v>1339</v>
      </c>
      <c r="DX51" s="27">
        <v>1</v>
      </c>
      <c r="DY51" s="2" t="s">
        <v>1340</v>
      </c>
      <c r="DZ51" s="27">
        <v>0</v>
      </c>
      <c r="EB51" s="27">
        <v>0</v>
      </c>
      <c r="ED51" s="27">
        <v>1</v>
      </c>
      <c r="EE51" t="s">
        <v>1341</v>
      </c>
      <c r="EF51" s="27">
        <v>1</v>
      </c>
      <c r="EG51" s="2" t="s">
        <v>1342</v>
      </c>
      <c r="EH51" s="27">
        <v>1</v>
      </c>
      <c r="EI51" s="2" t="s">
        <v>1342</v>
      </c>
      <c r="EJ51" s="27">
        <v>1</v>
      </c>
      <c r="EK51" t="s">
        <v>1343</v>
      </c>
      <c r="EL51" s="27">
        <v>0</v>
      </c>
      <c r="EN51">
        <v>5</v>
      </c>
      <c r="EO51" t="s">
        <v>1344</v>
      </c>
      <c r="EP51" s="2" t="s">
        <v>1345</v>
      </c>
      <c r="EQ51">
        <f t="shared" si="3"/>
        <v>0.65</v>
      </c>
      <c r="ER51" s="99">
        <v>0.5</v>
      </c>
      <c r="ES51" s="27">
        <v>0</v>
      </c>
      <c r="ET51" t="s">
        <v>242</v>
      </c>
      <c r="EU51" t="s">
        <v>242</v>
      </c>
      <c r="EX51" t="s">
        <v>242</v>
      </c>
      <c r="EY51" t="s">
        <v>242</v>
      </c>
      <c r="FA51" s="27">
        <v>0</v>
      </c>
      <c r="FB51" t="s">
        <v>242</v>
      </c>
      <c r="FD51" s="27">
        <v>0</v>
      </c>
      <c r="FE51" t="s">
        <v>242</v>
      </c>
      <c r="FG51" s="27">
        <v>0</v>
      </c>
      <c r="FH51" t="s">
        <v>242</v>
      </c>
      <c r="FJ51" s="27">
        <v>0</v>
      </c>
      <c r="FK51" t="s">
        <v>242</v>
      </c>
      <c r="FL51">
        <f t="shared" si="6"/>
        <v>0</v>
      </c>
      <c r="FM51" s="100">
        <v>0</v>
      </c>
      <c r="FN51">
        <f t="shared" si="7"/>
        <v>0</v>
      </c>
      <c r="FO51" s="100">
        <v>0</v>
      </c>
      <c r="FQ51" t="s">
        <v>242</v>
      </c>
      <c r="FT51" s="27">
        <v>0</v>
      </c>
      <c r="FU51" t="s">
        <v>242</v>
      </c>
      <c r="FV51" t="s">
        <v>242</v>
      </c>
      <c r="FW51" t="s">
        <v>242</v>
      </c>
      <c r="FY51" s="27">
        <v>1</v>
      </c>
      <c r="FZ51">
        <v>38</v>
      </c>
      <c r="GA51">
        <v>1</v>
      </c>
      <c r="GB51" t="s">
        <v>1134</v>
      </c>
      <c r="GC51" s="27">
        <v>0.5</v>
      </c>
      <c r="GD51" t="s">
        <v>242</v>
      </c>
      <c r="GE51" t="s">
        <v>242</v>
      </c>
      <c r="GF51" s="36">
        <v>51</v>
      </c>
      <c r="GG51" t="s">
        <v>242</v>
      </c>
      <c r="GH51" t="s">
        <v>242</v>
      </c>
      <c r="GI51" t="s">
        <v>242</v>
      </c>
      <c r="GJ51" t="s">
        <v>242</v>
      </c>
      <c r="GK51">
        <v>1</v>
      </c>
      <c r="GL51" t="s">
        <v>1346</v>
      </c>
      <c r="GM51">
        <v>1</v>
      </c>
      <c r="GO51" t="s">
        <v>1335</v>
      </c>
      <c r="GP51" s="27">
        <v>0.5</v>
      </c>
      <c r="GQ51" t="s">
        <v>242</v>
      </c>
      <c r="GR51" t="s">
        <v>242</v>
      </c>
      <c r="GS51" t="s">
        <v>1347</v>
      </c>
      <c r="GT51">
        <v>1</v>
      </c>
      <c r="GV51" t="s">
        <v>1335</v>
      </c>
      <c r="GW51" s="27">
        <v>1</v>
      </c>
      <c r="GX51">
        <v>244</v>
      </c>
      <c r="GY51" t="s">
        <v>1348</v>
      </c>
      <c r="HA51">
        <v>3</v>
      </c>
      <c r="HC51" t="s">
        <v>1336</v>
      </c>
      <c r="HD51" s="27">
        <v>0.5</v>
      </c>
      <c r="HE51" s="2" t="s">
        <v>1349</v>
      </c>
      <c r="HF51" s="27">
        <v>0</v>
      </c>
      <c r="HH51">
        <v>1</v>
      </c>
      <c r="HJ51" t="s">
        <v>1335</v>
      </c>
      <c r="HK51" s="27">
        <v>1</v>
      </c>
      <c r="HL51" s="2" t="s">
        <v>1350</v>
      </c>
      <c r="HM51">
        <v>1</v>
      </c>
      <c r="HO51" t="s">
        <v>1335</v>
      </c>
      <c r="HP51">
        <v>0.55555555599999995</v>
      </c>
      <c r="HQ51">
        <v>0</v>
      </c>
      <c r="HR51">
        <v>0.25</v>
      </c>
      <c r="HS51">
        <v>0.66666666699999999</v>
      </c>
      <c r="HT51">
        <v>0.65</v>
      </c>
      <c r="HU51">
        <v>0</v>
      </c>
      <c r="HV51">
        <v>0</v>
      </c>
      <c r="HW51">
        <v>0.5</v>
      </c>
      <c r="HX51">
        <v>0.5</v>
      </c>
      <c r="HY51">
        <v>1</v>
      </c>
      <c r="HZ51">
        <v>0.25</v>
      </c>
      <c r="IA51">
        <v>1</v>
      </c>
      <c r="IB51">
        <v>1</v>
      </c>
      <c r="IC51">
        <v>0.26851851900000001</v>
      </c>
      <c r="ID51">
        <v>0.32916666700000002</v>
      </c>
      <c r="IE51">
        <v>0.65</v>
      </c>
      <c r="IF51">
        <v>0.41589506199999998</v>
      </c>
      <c r="IG51" t="s">
        <v>1351</v>
      </c>
      <c r="IH51" t="s">
        <v>266</v>
      </c>
      <c r="II51" t="s">
        <v>1329</v>
      </c>
      <c r="IJ51">
        <v>4200.8190000000004</v>
      </c>
      <c r="IK51">
        <v>4613.8379999999997</v>
      </c>
      <c r="IL51">
        <v>5541.3519999999999</v>
      </c>
      <c r="IM51">
        <v>6311.05</v>
      </c>
      <c r="IN51">
        <v>4200.8190000000004</v>
      </c>
      <c r="IS51">
        <f t="shared" si="4"/>
        <v>0.2</v>
      </c>
      <c r="IT51">
        <f t="shared" si="8"/>
        <v>0.35714285714285715</v>
      </c>
      <c r="IU51">
        <f t="shared" si="12"/>
        <v>0.625</v>
      </c>
      <c r="IV51">
        <f t="shared" si="5"/>
        <v>0.39404761904761904</v>
      </c>
    </row>
    <row r="52" spans="1:256" ht="14" customHeight="1" x14ac:dyDescent="0.2">
      <c r="A52" s="10">
        <v>51</v>
      </c>
      <c r="B52">
        <v>51</v>
      </c>
      <c r="C52" s="1">
        <v>44587.561111111114</v>
      </c>
      <c r="D52" s="1">
        <v>44587.574999999997</v>
      </c>
      <c r="E52">
        <v>0</v>
      </c>
      <c r="F52" t="s">
        <v>1099</v>
      </c>
      <c r="G52">
        <v>100</v>
      </c>
      <c r="H52">
        <v>1208</v>
      </c>
      <c r="I52">
        <v>1</v>
      </c>
      <c r="J52" s="1">
        <v>44587.574999999997</v>
      </c>
      <c r="K52" t="s">
        <v>1352</v>
      </c>
      <c r="L52" t="s">
        <v>242</v>
      </c>
      <c r="M52" t="s">
        <v>242</v>
      </c>
      <c r="N52" t="s">
        <v>1353</v>
      </c>
      <c r="O52" t="s">
        <v>1354</v>
      </c>
      <c r="P52">
        <v>34.037994380000001</v>
      </c>
      <c r="Q52">
        <v>-118.4543991</v>
      </c>
      <c r="R52" t="s">
        <v>245</v>
      </c>
      <c r="S52" t="s">
        <v>246</v>
      </c>
      <c r="T52" s="10" t="s">
        <v>1355</v>
      </c>
      <c r="V52" t="s">
        <v>1356</v>
      </c>
      <c r="W52" t="s">
        <v>1357</v>
      </c>
      <c r="X52">
        <v>7011</v>
      </c>
      <c r="Y52" s="10" t="s">
        <v>271</v>
      </c>
      <c r="Z52" s="10" t="s">
        <v>1304</v>
      </c>
      <c r="AA52" s="10">
        <v>2020</v>
      </c>
      <c r="AC52" s="10">
        <v>0</v>
      </c>
      <c r="AF52" s="10">
        <v>13</v>
      </c>
      <c r="AG52">
        <v>3</v>
      </c>
      <c r="AI52" t="s">
        <v>1358</v>
      </c>
      <c r="AJ52" s="22">
        <v>1</v>
      </c>
      <c r="AK52" s="10">
        <v>13</v>
      </c>
      <c r="AL52" s="22">
        <v>0</v>
      </c>
      <c r="AM52" s="19">
        <v>0</v>
      </c>
      <c r="AN52" s="36">
        <f t="shared" si="0"/>
        <v>0</v>
      </c>
      <c r="AO52" s="22">
        <v>0</v>
      </c>
      <c r="AP52" s="19">
        <v>0</v>
      </c>
      <c r="AR52">
        <v>3</v>
      </c>
      <c r="AT52" t="s">
        <v>1358</v>
      </c>
      <c r="AU52" s="22">
        <v>1</v>
      </c>
      <c r="AV52" s="10">
        <v>12</v>
      </c>
      <c r="AW52" s="21">
        <f t="shared" si="1"/>
        <v>92.307692307692307</v>
      </c>
      <c r="AX52">
        <v>3</v>
      </c>
      <c r="AZ52" t="s">
        <v>1358</v>
      </c>
      <c r="BA52" s="22">
        <v>1</v>
      </c>
      <c r="BB52" s="10">
        <v>12</v>
      </c>
      <c r="BC52" s="21">
        <f t="shared" si="2"/>
        <v>92.307692307692307</v>
      </c>
      <c r="BD52">
        <v>3</v>
      </c>
      <c r="BF52" t="s">
        <v>1358</v>
      </c>
      <c r="BG52" s="22">
        <v>1</v>
      </c>
      <c r="BJ52">
        <v>3</v>
      </c>
      <c r="BL52" t="s">
        <v>1358</v>
      </c>
      <c r="BM52" s="22">
        <v>1</v>
      </c>
      <c r="BN52">
        <v>2</v>
      </c>
      <c r="BP52" t="s">
        <v>1359</v>
      </c>
      <c r="BQ52" s="22">
        <v>1</v>
      </c>
      <c r="BR52" s="10">
        <v>4</v>
      </c>
      <c r="BS52" s="97">
        <f t="shared" si="14"/>
        <v>30.76923076923077</v>
      </c>
      <c r="BU52" s="10">
        <v>2</v>
      </c>
      <c r="BW52" s="10" t="s">
        <v>1359</v>
      </c>
      <c r="BX52" s="22">
        <v>1</v>
      </c>
      <c r="BY52" s="10">
        <v>2</v>
      </c>
      <c r="BZ52" s="21">
        <f t="shared" ref="BZ52:BZ70" si="16">BY52/AF52*100</f>
        <v>15.384615384615385</v>
      </c>
      <c r="CA52" s="10">
        <v>2</v>
      </c>
      <c r="CB52" s="10">
        <v>3</v>
      </c>
      <c r="CD52" s="10" t="s">
        <v>1358</v>
      </c>
      <c r="CE52" s="22">
        <v>0</v>
      </c>
      <c r="CG52" s="10" t="s">
        <v>242</v>
      </c>
      <c r="CH52" s="10" t="s">
        <v>242</v>
      </c>
      <c r="CJ52" s="22">
        <v>1</v>
      </c>
      <c r="CK52" s="11" t="s">
        <v>1360</v>
      </c>
      <c r="CL52" s="10">
        <v>1</v>
      </c>
      <c r="CN52" s="10" t="s">
        <v>1361</v>
      </c>
      <c r="CO52" s="10">
        <v>1</v>
      </c>
      <c r="CP52" s="22">
        <v>0</v>
      </c>
      <c r="CQ52" s="10" t="s">
        <v>242</v>
      </c>
      <c r="CR52" s="10" t="s">
        <v>242</v>
      </c>
      <c r="CS52" s="10" t="s">
        <v>242</v>
      </c>
      <c r="CV52" s="22">
        <v>0.5</v>
      </c>
      <c r="CW52" s="11" t="s">
        <v>1362</v>
      </c>
      <c r="CX52" s="10">
        <v>2</v>
      </c>
      <c r="CZ52" s="10" t="s">
        <v>1363</v>
      </c>
      <c r="DA52" s="22">
        <v>1</v>
      </c>
      <c r="DB52" s="10">
        <v>199686</v>
      </c>
      <c r="DC52" s="10">
        <v>2</v>
      </c>
      <c r="DE52" s="22">
        <v>1</v>
      </c>
      <c r="DF52" s="50" t="s">
        <v>242</v>
      </c>
      <c r="DG52" s="10" t="s">
        <v>242</v>
      </c>
      <c r="DH52" s="43" t="s">
        <v>242</v>
      </c>
      <c r="DI52" s="10" t="s">
        <v>242</v>
      </c>
      <c r="DJ52" s="50">
        <v>509131</v>
      </c>
      <c r="DK52" s="10">
        <v>2</v>
      </c>
      <c r="DM52" s="22">
        <v>0</v>
      </c>
      <c r="DN52" s="50" t="s">
        <v>242</v>
      </c>
      <c r="DO52" s="10" t="s">
        <v>242</v>
      </c>
      <c r="DQ52" s="10">
        <v>1</v>
      </c>
      <c r="DS52" s="10" t="s">
        <v>1361</v>
      </c>
      <c r="DT52" s="27">
        <v>1</v>
      </c>
      <c r="DU52" t="s">
        <v>1364</v>
      </c>
      <c r="DV52" s="27">
        <v>1</v>
      </c>
      <c r="DW52" s="2" t="s">
        <v>1365</v>
      </c>
      <c r="DX52" s="27">
        <v>0</v>
      </c>
      <c r="DZ52" s="27">
        <v>1</v>
      </c>
      <c r="EA52" s="2" t="s">
        <v>1366</v>
      </c>
      <c r="EB52" s="27">
        <v>0</v>
      </c>
      <c r="ED52" s="27">
        <v>0.5</v>
      </c>
      <c r="EF52" s="27">
        <v>0</v>
      </c>
      <c r="EH52" s="27">
        <v>0</v>
      </c>
      <c r="EJ52" s="27">
        <v>1</v>
      </c>
      <c r="EK52" t="s">
        <v>1367</v>
      </c>
      <c r="EL52" s="27">
        <v>1</v>
      </c>
      <c r="EM52" s="2" t="s">
        <v>1368</v>
      </c>
      <c r="EN52">
        <v>1</v>
      </c>
      <c r="EP52" s="2" t="s">
        <v>1361</v>
      </c>
      <c r="EQ52">
        <f t="shared" si="3"/>
        <v>0.55000000000000004</v>
      </c>
      <c r="ER52" s="99">
        <v>0.5</v>
      </c>
      <c r="ES52" s="22">
        <v>0</v>
      </c>
      <c r="ET52" s="10" t="s">
        <v>242</v>
      </c>
      <c r="EU52" s="10" t="s">
        <v>242</v>
      </c>
      <c r="EX52" s="10" t="s">
        <v>242</v>
      </c>
      <c r="EY52" s="10" t="s">
        <v>242</v>
      </c>
      <c r="FA52" s="22">
        <v>1</v>
      </c>
      <c r="FB52" s="10">
        <v>14179.37275</v>
      </c>
      <c r="FC52" s="10" t="s">
        <v>1369</v>
      </c>
      <c r="FD52" s="22">
        <v>0</v>
      </c>
      <c r="FE52" s="10" t="s">
        <v>242</v>
      </c>
      <c r="FG52" s="22">
        <v>1</v>
      </c>
      <c r="FH52" s="10">
        <v>12637.44961</v>
      </c>
      <c r="FI52" s="10" t="s">
        <v>1370</v>
      </c>
      <c r="FJ52" s="22">
        <v>0</v>
      </c>
      <c r="FK52" s="10" t="s">
        <v>242</v>
      </c>
      <c r="FL52">
        <f t="shared" si="6"/>
        <v>2</v>
      </c>
      <c r="FM52" s="99">
        <v>1</v>
      </c>
      <c r="FN52">
        <f t="shared" si="7"/>
        <v>0</v>
      </c>
      <c r="FO52" s="100">
        <v>0</v>
      </c>
      <c r="FQ52" s="10">
        <v>1</v>
      </c>
      <c r="FS52" s="10" t="s">
        <v>1361</v>
      </c>
      <c r="FT52" s="22">
        <v>0</v>
      </c>
      <c r="FU52" s="10" t="s">
        <v>242</v>
      </c>
      <c r="FV52" s="10" t="s">
        <v>242</v>
      </c>
      <c r="FW52" s="10" t="s">
        <v>242</v>
      </c>
      <c r="FY52" s="22">
        <v>1</v>
      </c>
      <c r="FZ52" s="10">
        <v>49.8</v>
      </c>
      <c r="GA52" s="10">
        <v>2</v>
      </c>
      <c r="GB52" s="10" t="s">
        <v>1371</v>
      </c>
      <c r="GC52" s="22">
        <v>0.5</v>
      </c>
      <c r="GD52" s="10" t="s">
        <v>242</v>
      </c>
      <c r="GE52" s="10" t="s">
        <v>242</v>
      </c>
      <c r="GF52" s="50" t="s">
        <v>242</v>
      </c>
      <c r="GG52" s="10" t="s">
        <v>242</v>
      </c>
      <c r="GH52" s="10" t="s">
        <v>242</v>
      </c>
      <c r="GI52" s="10" t="s">
        <v>242</v>
      </c>
      <c r="GJ52" s="10" t="s">
        <v>242</v>
      </c>
      <c r="GK52" s="10">
        <v>1</v>
      </c>
      <c r="GL52" s="10" t="s">
        <v>1372</v>
      </c>
      <c r="GM52" s="10">
        <v>1</v>
      </c>
      <c r="GO52" s="10" t="s">
        <v>1361</v>
      </c>
      <c r="GP52" s="22">
        <v>0</v>
      </c>
      <c r="GQ52" s="10" t="s">
        <v>242</v>
      </c>
      <c r="GR52" s="10" t="s">
        <v>242</v>
      </c>
      <c r="GT52" s="10" t="s">
        <v>242</v>
      </c>
      <c r="GW52" s="22">
        <v>1</v>
      </c>
      <c r="GX52" s="10">
        <v>394</v>
      </c>
      <c r="GY52" s="10" t="s">
        <v>1373</v>
      </c>
      <c r="HA52" s="10">
        <v>3</v>
      </c>
      <c r="HC52" s="10" t="s">
        <v>1358</v>
      </c>
      <c r="HD52" s="22">
        <v>0</v>
      </c>
      <c r="HF52" s="22">
        <v>1</v>
      </c>
      <c r="HG52" s="10" t="s">
        <v>1374</v>
      </c>
      <c r="HH52" s="10">
        <v>2</v>
      </c>
      <c r="HJ52" s="10" t="s">
        <v>1375</v>
      </c>
      <c r="HK52" s="22">
        <v>0.5</v>
      </c>
      <c r="HL52" s="11" t="s">
        <v>1376</v>
      </c>
      <c r="HM52" s="10">
        <v>2</v>
      </c>
      <c r="HO52" s="10" t="s">
        <v>1377</v>
      </c>
      <c r="HP52" s="10">
        <v>0.66666666699999999</v>
      </c>
      <c r="HQ52" s="10">
        <v>1</v>
      </c>
      <c r="HR52" s="10">
        <v>0.25</v>
      </c>
      <c r="HS52" s="10">
        <v>0.66666666699999999</v>
      </c>
      <c r="HT52" s="10">
        <v>0.55000000000000004</v>
      </c>
      <c r="HU52" s="10">
        <v>0</v>
      </c>
      <c r="HV52" s="10">
        <v>0.5</v>
      </c>
      <c r="HW52" s="10">
        <v>0.5</v>
      </c>
      <c r="HX52" s="10">
        <v>0</v>
      </c>
      <c r="HY52" s="10">
        <v>1</v>
      </c>
      <c r="HZ52" s="10">
        <v>0.5</v>
      </c>
      <c r="IA52" s="10">
        <v>0.5</v>
      </c>
      <c r="IB52" s="10">
        <v>1</v>
      </c>
      <c r="IC52" s="10">
        <v>0.63888888899999996</v>
      </c>
      <c r="ID52" s="10">
        <v>0.429166667</v>
      </c>
      <c r="IE52" s="10">
        <v>0.5</v>
      </c>
      <c r="IF52" s="10">
        <v>0.52268518500000005</v>
      </c>
      <c r="IG52" s="10" t="s">
        <v>1355</v>
      </c>
      <c r="IH52" s="10" t="s">
        <v>266</v>
      </c>
      <c r="II52" s="10" t="s">
        <v>1355</v>
      </c>
      <c r="IJ52" s="10">
        <v>12899.672</v>
      </c>
      <c r="IK52" s="10">
        <v>5162.0820000000003</v>
      </c>
      <c r="IL52" s="10">
        <v>9680.14</v>
      </c>
      <c r="IM52" s="10">
        <v>13127.485000000001</v>
      </c>
      <c r="IN52" s="10">
        <v>12899.672</v>
      </c>
      <c r="IS52">
        <f t="shared" si="4"/>
        <v>0.6</v>
      </c>
      <c r="IT52">
        <f t="shared" si="8"/>
        <v>0.5</v>
      </c>
      <c r="IU52">
        <f t="shared" si="12"/>
        <v>0.625</v>
      </c>
      <c r="IV52">
        <f t="shared" si="5"/>
        <v>0.57500000000000007</v>
      </c>
    </row>
    <row r="53" spans="1:256" customFormat="1" ht="14" customHeight="1" x14ac:dyDescent="0.2">
      <c r="A53">
        <v>52</v>
      </c>
      <c r="B53">
        <v>52</v>
      </c>
      <c r="C53" s="1">
        <v>44581.083333333336</v>
      </c>
      <c r="D53" s="1">
        <v>44587.65347222222</v>
      </c>
      <c r="E53">
        <v>0</v>
      </c>
      <c r="F53" t="s">
        <v>1378</v>
      </c>
      <c r="G53">
        <v>100</v>
      </c>
      <c r="H53">
        <v>567618</v>
      </c>
      <c r="I53">
        <v>1</v>
      </c>
      <c r="J53" s="1">
        <v>44587.65347222222</v>
      </c>
      <c r="K53" t="s">
        <v>1379</v>
      </c>
      <c r="L53" t="s">
        <v>242</v>
      </c>
      <c r="M53" t="s">
        <v>242</v>
      </c>
      <c r="N53" t="s">
        <v>1380</v>
      </c>
      <c r="O53" t="s">
        <v>1381</v>
      </c>
      <c r="P53">
        <v>34.05020142</v>
      </c>
      <c r="Q53">
        <v>-118.52970120000001</v>
      </c>
      <c r="R53" t="s">
        <v>245</v>
      </c>
      <c r="S53" t="s">
        <v>246</v>
      </c>
      <c r="T53" t="s">
        <v>1382</v>
      </c>
      <c r="V53" t="s">
        <v>1383</v>
      </c>
      <c r="W53">
        <v>205887102</v>
      </c>
      <c r="X53">
        <v>2099</v>
      </c>
      <c r="Y53" t="s">
        <v>326</v>
      </c>
      <c r="Z53" t="s">
        <v>942</v>
      </c>
      <c r="AA53">
        <v>2020</v>
      </c>
      <c r="AC53">
        <v>1</v>
      </c>
      <c r="AD53">
        <v>4</v>
      </c>
      <c r="AF53">
        <v>12</v>
      </c>
      <c r="AG53">
        <v>3</v>
      </c>
      <c r="AI53" t="s">
        <v>1384</v>
      </c>
      <c r="AJ53" s="27">
        <v>1</v>
      </c>
      <c r="AK53">
        <v>12</v>
      </c>
      <c r="AL53" s="27">
        <v>0</v>
      </c>
      <c r="AM53" s="24">
        <v>0</v>
      </c>
      <c r="AN53" s="36">
        <f t="shared" si="0"/>
        <v>0</v>
      </c>
      <c r="AO53" s="27">
        <v>0</v>
      </c>
      <c r="AP53" s="24">
        <v>0</v>
      </c>
      <c r="AQ53" t="s">
        <v>1385</v>
      </c>
      <c r="AR53">
        <v>3</v>
      </c>
      <c r="AT53" t="s">
        <v>1384</v>
      </c>
      <c r="AU53" s="27">
        <v>1</v>
      </c>
      <c r="AV53">
        <v>11</v>
      </c>
      <c r="AW53" s="21">
        <f t="shared" si="1"/>
        <v>91.666666666666657</v>
      </c>
      <c r="AX53">
        <v>3</v>
      </c>
      <c r="AZ53" t="s">
        <v>1384</v>
      </c>
      <c r="BA53" s="27">
        <v>1</v>
      </c>
      <c r="BB53">
        <v>11</v>
      </c>
      <c r="BC53" s="21">
        <f t="shared" si="2"/>
        <v>91.666666666666657</v>
      </c>
      <c r="BD53">
        <v>3</v>
      </c>
      <c r="BF53" t="s">
        <v>1384</v>
      </c>
      <c r="BG53" s="27">
        <v>1</v>
      </c>
      <c r="BH53">
        <v>7</v>
      </c>
      <c r="BJ53">
        <v>3</v>
      </c>
      <c r="BL53" t="s">
        <v>1384</v>
      </c>
      <c r="BM53" s="27">
        <v>1</v>
      </c>
      <c r="BN53">
        <v>3</v>
      </c>
      <c r="BP53" t="s">
        <v>1384</v>
      </c>
      <c r="BQ53" s="27">
        <v>1</v>
      </c>
      <c r="BR53">
        <v>4</v>
      </c>
      <c r="BS53" s="97">
        <f t="shared" si="14"/>
        <v>33.333333333333329</v>
      </c>
      <c r="BU53">
        <v>3</v>
      </c>
      <c r="BW53" t="s">
        <v>1384</v>
      </c>
      <c r="BX53" s="27">
        <v>1</v>
      </c>
      <c r="BY53">
        <v>3</v>
      </c>
      <c r="BZ53" s="21">
        <f t="shared" si="16"/>
        <v>25</v>
      </c>
      <c r="CA53">
        <v>2</v>
      </c>
      <c r="CB53">
        <v>3</v>
      </c>
      <c r="CD53" t="s">
        <v>1384</v>
      </c>
      <c r="CE53" s="27">
        <v>0</v>
      </c>
      <c r="CG53" t="s">
        <v>242</v>
      </c>
      <c r="CH53" t="s">
        <v>242</v>
      </c>
      <c r="CJ53" s="27">
        <v>1</v>
      </c>
      <c r="CK53" s="2" t="s">
        <v>1386</v>
      </c>
      <c r="CL53">
        <v>1</v>
      </c>
      <c r="CN53" t="s">
        <v>1387</v>
      </c>
      <c r="CO53">
        <v>1</v>
      </c>
      <c r="CP53" s="27">
        <v>0</v>
      </c>
      <c r="CQ53" t="s">
        <v>242</v>
      </c>
      <c r="CR53" t="s">
        <v>242</v>
      </c>
      <c r="CS53" t="s">
        <v>242</v>
      </c>
      <c r="CV53" s="27">
        <v>0</v>
      </c>
      <c r="CX53" t="s">
        <v>242</v>
      </c>
      <c r="DA53" s="27">
        <v>1</v>
      </c>
      <c r="DB53">
        <v>401469</v>
      </c>
      <c r="DC53">
        <v>2</v>
      </c>
      <c r="DE53" s="27">
        <v>1</v>
      </c>
      <c r="DF53" s="36">
        <v>447302</v>
      </c>
      <c r="DG53">
        <v>2</v>
      </c>
      <c r="DH53" s="43" t="s">
        <v>242</v>
      </c>
      <c r="DI53" t="s">
        <v>242</v>
      </c>
      <c r="DJ53" s="36" t="s">
        <v>242</v>
      </c>
      <c r="DK53">
        <v>2</v>
      </c>
      <c r="DM53" s="27">
        <v>1</v>
      </c>
      <c r="DN53" s="36">
        <v>8741051</v>
      </c>
      <c r="DO53">
        <v>2</v>
      </c>
      <c r="DQ53">
        <v>4</v>
      </c>
      <c r="DS53" t="s">
        <v>1388</v>
      </c>
      <c r="DT53" s="27">
        <v>1</v>
      </c>
      <c r="DU53" s="2" t="s">
        <v>1389</v>
      </c>
      <c r="DV53" s="27">
        <v>1</v>
      </c>
      <c r="DW53" s="2" t="s">
        <v>1390</v>
      </c>
      <c r="DX53" s="27">
        <v>0.5</v>
      </c>
      <c r="DY53" s="2" t="s">
        <v>1391</v>
      </c>
      <c r="DZ53" s="27">
        <v>1</v>
      </c>
      <c r="EA53" s="2" t="s">
        <v>1392</v>
      </c>
      <c r="EB53" s="27">
        <v>1</v>
      </c>
      <c r="EC53" s="2" t="s">
        <v>1393</v>
      </c>
      <c r="ED53" s="27">
        <v>1</v>
      </c>
      <c r="EE53" s="2" t="s">
        <v>1394</v>
      </c>
      <c r="EF53" s="27">
        <v>1</v>
      </c>
      <c r="EG53" s="2" t="s">
        <v>1395</v>
      </c>
      <c r="EH53" s="27">
        <v>1</v>
      </c>
      <c r="EI53" s="2" t="s">
        <v>1396</v>
      </c>
      <c r="EJ53" s="27">
        <v>1</v>
      </c>
      <c r="EK53" s="2" t="s">
        <v>1397</v>
      </c>
      <c r="EL53" s="27">
        <v>1</v>
      </c>
      <c r="EM53" s="2" t="s">
        <v>1397</v>
      </c>
      <c r="EN53">
        <v>4</v>
      </c>
      <c r="EP53" s="2" t="s">
        <v>1388</v>
      </c>
      <c r="EQ53">
        <f t="shared" si="3"/>
        <v>0.95</v>
      </c>
      <c r="ER53" s="99">
        <v>0.5</v>
      </c>
      <c r="ES53" s="27">
        <v>0</v>
      </c>
      <c r="ET53" t="s">
        <v>242</v>
      </c>
      <c r="EU53" t="s">
        <v>242</v>
      </c>
      <c r="EX53" t="s">
        <v>242</v>
      </c>
      <c r="EY53" t="s">
        <v>242</v>
      </c>
      <c r="FA53" s="27">
        <v>1</v>
      </c>
      <c r="FB53">
        <v>18240941</v>
      </c>
      <c r="FC53" t="s">
        <v>1398</v>
      </c>
      <c r="FD53" s="27">
        <v>1</v>
      </c>
      <c r="FE53">
        <v>18</v>
      </c>
      <c r="FG53" s="27">
        <v>1</v>
      </c>
      <c r="FH53">
        <v>1793</v>
      </c>
      <c r="FJ53" s="27">
        <v>0</v>
      </c>
      <c r="FK53" t="s">
        <v>242</v>
      </c>
      <c r="FL53">
        <f t="shared" si="6"/>
        <v>2</v>
      </c>
      <c r="FM53" s="99">
        <v>1</v>
      </c>
      <c r="FN53">
        <f t="shared" si="7"/>
        <v>1</v>
      </c>
      <c r="FO53" s="99">
        <v>1</v>
      </c>
      <c r="FQ53">
        <v>1</v>
      </c>
      <c r="FS53" t="s">
        <v>1387</v>
      </c>
      <c r="FT53" s="27">
        <v>1</v>
      </c>
      <c r="FU53" t="s">
        <v>242</v>
      </c>
      <c r="FV53" t="s">
        <v>242</v>
      </c>
      <c r="FW53" t="s">
        <v>242</v>
      </c>
      <c r="FX53" t="s">
        <v>1399</v>
      </c>
      <c r="FY53" s="27">
        <v>0</v>
      </c>
      <c r="FZ53" t="s">
        <v>242</v>
      </c>
      <c r="GA53" t="s">
        <v>242</v>
      </c>
      <c r="GC53" s="27">
        <v>1</v>
      </c>
      <c r="GD53">
        <v>11</v>
      </c>
      <c r="GE53">
        <v>23</v>
      </c>
      <c r="GF53" s="36">
        <v>59</v>
      </c>
      <c r="GG53">
        <v>4</v>
      </c>
      <c r="GH53" t="s">
        <v>242</v>
      </c>
      <c r="GI53" t="s">
        <v>242</v>
      </c>
      <c r="GJ53" t="s">
        <v>242</v>
      </c>
      <c r="GK53">
        <v>1</v>
      </c>
      <c r="GL53" s="2" t="s">
        <v>1400</v>
      </c>
      <c r="GM53">
        <v>1</v>
      </c>
      <c r="GO53" t="s">
        <v>1387</v>
      </c>
      <c r="GP53" s="27">
        <v>0</v>
      </c>
      <c r="GQ53" t="s">
        <v>242</v>
      </c>
      <c r="GR53" t="s">
        <v>242</v>
      </c>
      <c r="GT53" t="s">
        <v>242</v>
      </c>
      <c r="GW53" s="27">
        <v>1</v>
      </c>
      <c r="GX53">
        <v>234</v>
      </c>
      <c r="GY53" t="s">
        <v>1401</v>
      </c>
      <c r="HA53">
        <v>3</v>
      </c>
      <c r="HC53" t="s">
        <v>1384</v>
      </c>
      <c r="HD53" s="27">
        <v>0</v>
      </c>
      <c r="HF53" s="27">
        <v>0</v>
      </c>
      <c r="HH53" t="s">
        <v>242</v>
      </c>
      <c r="HK53" s="27">
        <v>0</v>
      </c>
      <c r="HM53" t="s">
        <v>242</v>
      </c>
      <c r="HP53">
        <v>0.66666666699999999</v>
      </c>
      <c r="HQ53">
        <v>1</v>
      </c>
      <c r="HR53">
        <v>0</v>
      </c>
      <c r="HS53">
        <v>1</v>
      </c>
      <c r="HT53">
        <v>0.95</v>
      </c>
      <c r="HU53">
        <v>0</v>
      </c>
      <c r="HV53">
        <v>0.75</v>
      </c>
      <c r="HW53">
        <v>0.66666666699999999</v>
      </c>
      <c r="HX53">
        <v>0</v>
      </c>
      <c r="HY53">
        <v>1</v>
      </c>
      <c r="HZ53">
        <v>0</v>
      </c>
      <c r="IA53">
        <v>0</v>
      </c>
      <c r="IB53">
        <v>1</v>
      </c>
      <c r="IC53">
        <v>0.55555555599999995</v>
      </c>
      <c r="ID53">
        <v>0.67500000000000004</v>
      </c>
      <c r="IE53">
        <v>0.33333333300000001</v>
      </c>
      <c r="IF53">
        <v>0.52129629600000005</v>
      </c>
      <c r="IG53" t="s">
        <v>1402</v>
      </c>
      <c r="IH53" t="s">
        <v>266</v>
      </c>
      <c r="II53" t="s">
        <v>1382</v>
      </c>
      <c r="IJ53">
        <v>11054.4</v>
      </c>
      <c r="IK53">
        <v>11184.7</v>
      </c>
      <c r="IL53">
        <v>11535.9</v>
      </c>
      <c r="IM53" t="s">
        <v>242</v>
      </c>
      <c r="IN53">
        <v>11054.4</v>
      </c>
      <c r="IS53">
        <f t="shared" si="4"/>
        <v>0.6</v>
      </c>
      <c r="IT53">
        <f t="shared" si="8"/>
        <v>0.7857142857142857</v>
      </c>
      <c r="IU53">
        <f t="shared" si="12"/>
        <v>0.75</v>
      </c>
      <c r="IV53">
        <f t="shared" si="5"/>
        <v>0.71190476190476193</v>
      </c>
    </row>
    <row r="54" spans="1:256" ht="14" customHeight="1" x14ac:dyDescent="0.2">
      <c r="A54" s="10">
        <v>53</v>
      </c>
      <c r="B54">
        <v>53</v>
      </c>
      <c r="C54" s="1">
        <v>44587.727083333331</v>
      </c>
      <c r="D54" s="1">
        <v>44587.799305555556</v>
      </c>
      <c r="E54">
        <v>0</v>
      </c>
      <c r="F54" t="s">
        <v>1099</v>
      </c>
      <c r="G54">
        <v>100</v>
      </c>
      <c r="H54">
        <v>6233</v>
      </c>
      <c r="I54">
        <v>1</v>
      </c>
      <c r="J54" s="1">
        <v>44587.799305555556</v>
      </c>
      <c r="K54" t="s">
        <v>1403</v>
      </c>
      <c r="L54" t="s">
        <v>242</v>
      </c>
      <c r="M54" t="s">
        <v>242</v>
      </c>
      <c r="N54" t="s">
        <v>1404</v>
      </c>
      <c r="O54" t="s">
        <v>1405</v>
      </c>
      <c r="P54">
        <v>34.037994380000001</v>
      </c>
      <c r="Q54">
        <v>-118.4543991</v>
      </c>
      <c r="R54" t="s">
        <v>245</v>
      </c>
      <c r="S54" t="s">
        <v>246</v>
      </c>
      <c r="T54" s="10" t="s">
        <v>1406</v>
      </c>
      <c r="V54" t="s">
        <v>1407</v>
      </c>
      <c r="W54" t="s">
        <v>1408</v>
      </c>
      <c r="X54">
        <v>5812</v>
      </c>
      <c r="Y54" s="10" t="s">
        <v>271</v>
      </c>
      <c r="Z54" s="10" t="s">
        <v>1304</v>
      </c>
      <c r="AA54" s="10">
        <v>2021</v>
      </c>
      <c r="AC54" s="10">
        <v>0</v>
      </c>
      <c r="AF54" s="10">
        <v>9</v>
      </c>
      <c r="AG54">
        <v>3</v>
      </c>
      <c r="AI54" t="s">
        <v>1409</v>
      </c>
      <c r="AJ54" s="22">
        <v>1</v>
      </c>
      <c r="AK54" s="10">
        <v>9</v>
      </c>
      <c r="AL54" s="22">
        <v>0</v>
      </c>
      <c r="AM54" s="19">
        <v>0</v>
      </c>
      <c r="AN54" s="36">
        <f t="shared" si="0"/>
        <v>0</v>
      </c>
      <c r="AO54" s="22">
        <v>0</v>
      </c>
      <c r="AP54" s="19">
        <v>0</v>
      </c>
      <c r="AR54">
        <v>3</v>
      </c>
      <c r="AT54" t="s">
        <v>1409</v>
      </c>
      <c r="AU54" s="22">
        <v>1</v>
      </c>
      <c r="AV54" s="10">
        <v>8</v>
      </c>
      <c r="AW54" s="21">
        <f t="shared" si="1"/>
        <v>88.888888888888886</v>
      </c>
      <c r="AX54">
        <v>3</v>
      </c>
      <c r="AZ54" t="s">
        <v>1409</v>
      </c>
      <c r="BA54" s="22">
        <v>1</v>
      </c>
      <c r="BB54" s="10">
        <v>8</v>
      </c>
      <c r="BC54" s="21">
        <f t="shared" si="2"/>
        <v>88.888888888888886</v>
      </c>
      <c r="BD54">
        <v>3</v>
      </c>
      <c r="BF54" t="s">
        <v>1409</v>
      </c>
      <c r="BG54" s="22">
        <v>1</v>
      </c>
      <c r="BJ54">
        <v>3</v>
      </c>
      <c r="BL54" t="s">
        <v>1409</v>
      </c>
      <c r="BM54" s="22">
        <v>1</v>
      </c>
      <c r="BN54">
        <v>3</v>
      </c>
      <c r="BP54" t="s">
        <v>1409</v>
      </c>
      <c r="BQ54" s="22">
        <v>1</v>
      </c>
      <c r="BR54" s="10">
        <v>3</v>
      </c>
      <c r="BS54" s="97">
        <f t="shared" si="14"/>
        <v>33.333333333333329</v>
      </c>
      <c r="BU54" s="10">
        <v>1</v>
      </c>
      <c r="BW54" s="10" t="s">
        <v>1410</v>
      </c>
      <c r="BX54" s="22">
        <v>1</v>
      </c>
      <c r="BY54" s="10">
        <v>2</v>
      </c>
      <c r="BZ54" s="21">
        <f t="shared" si="16"/>
        <v>22.222222222222221</v>
      </c>
      <c r="CA54" s="10">
        <v>2</v>
      </c>
      <c r="CB54" s="10">
        <v>3</v>
      </c>
      <c r="CD54" s="10" t="s">
        <v>1409</v>
      </c>
      <c r="CE54" s="22">
        <v>0</v>
      </c>
      <c r="CG54" s="10" t="s">
        <v>242</v>
      </c>
      <c r="CH54" s="10" t="s">
        <v>242</v>
      </c>
      <c r="CJ54" s="22">
        <v>1</v>
      </c>
      <c r="CK54" s="11" t="s">
        <v>1411</v>
      </c>
      <c r="CL54" s="10">
        <v>1</v>
      </c>
      <c r="CN54" s="10" t="s">
        <v>1410</v>
      </c>
      <c r="CO54" s="10">
        <v>0</v>
      </c>
      <c r="CP54" s="22">
        <v>0</v>
      </c>
      <c r="CQ54" s="10" t="s">
        <v>242</v>
      </c>
      <c r="CR54" s="10" t="s">
        <v>242</v>
      </c>
      <c r="CS54" s="10" t="s">
        <v>242</v>
      </c>
      <c r="CV54" s="22">
        <v>0</v>
      </c>
      <c r="CX54" s="10" t="s">
        <v>242</v>
      </c>
      <c r="DA54" s="22">
        <v>1</v>
      </c>
      <c r="DB54" s="10">
        <v>140671</v>
      </c>
      <c r="DC54" s="10">
        <v>2</v>
      </c>
      <c r="DE54" s="22">
        <v>1</v>
      </c>
      <c r="DF54" s="50" t="s">
        <v>242</v>
      </c>
      <c r="DG54" s="10" t="s">
        <v>242</v>
      </c>
      <c r="DH54" s="52">
        <v>46463</v>
      </c>
      <c r="DI54" s="10">
        <v>2</v>
      </c>
      <c r="DJ54" s="50" t="s">
        <v>242</v>
      </c>
      <c r="DK54" s="10" t="s">
        <v>242</v>
      </c>
      <c r="DM54" s="22">
        <v>1</v>
      </c>
      <c r="DN54" s="50">
        <v>1977046</v>
      </c>
      <c r="DO54" s="10">
        <v>2</v>
      </c>
      <c r="DQ54" s="10">
        <v>1</v>
      </c>
      <c r="DS54" s="10" t="s">
        <v>1410</v>
      </c>
      <c r="DT54" s="27">
        <v>1</v>
      </c>
      <c r="DU54" s="2" t="s">
        <v>1412</v>
      </c>
      <c r="DV54" s="27">
        <v>1</v>
      </c>
      <c r="DW54" s="2" t="s">
        <v>1413</v>
      </c>
      <c r="DX54" s="27">
        <v>0</v>
      </c>
      <c r="DZ54" s="27">
        <v>0</v>
      </c>
      <c r="EB54" s="27">
        <v>0</v>
      </c>
      <c r="ED54" s="27">
        <v>0.5</v>
      </c>
      <c r="EF54" s="27">
        <v>0.5</v>
      </c>
      <c r="EG54" s="2" t="s">
        <v>1414</v>
      </c>
      <c r="EH54" s="27">
        <v>0</v>
      </c>
      <c r="EJ54" s="27">
        <v>0</v>
      </c>
      <c r="EL54" s="27">
        <v>1</v>
      </c>
      <c r="EM54" s="2" t="s">
        <v>1415</v>
      </c>
      <c r="EN54">
        <v>1</v>
      </c>
      <c r="EP54" s="2" t="s">
        <v>1410</v>
      </c>
      <c r="EQ54">
        <f t="shared" si="3"/>
        <v>0.4</v>
      </c>
      <c r="ER54" s="99">
        <v>0.5</v>
      </c>
      <c r="ES54" s="22">
        <v>0</v>
      </c>
      <c r="ET54" s="10" t="s">
        <v>242</v>
      </c>
      <c r="EU54" s="10" t="s">
        <v>242</v>
      </c>
      <c r="EX54" s="10" t="s">
        <v>242</v>
      </c>
      <c r="EY54" s="10" t="s">
        <v>242</v>
      </c>
      <c r="FA54" s="22">
        <v>1</v>
      </c>
      <c r="FB54" s="10">
        <v>937.26</v>
      </c>
      <c r="FD54" s="22">
        <v>1</v>
      </c>
      <c r="FE54" s="10">
        <v>22.3</v>
      </c>
      <c r="FF54" s="10" t="s">
        <v>1416</v>
      </c>
      <c r="FG54" s="22">
        <v>1</v>
      </c>
      <c r="FH54" s="10">
        <v>91.58</v>
      </c>
      <c r="FJ54" s="22">
        <v>1</v>
      </c>
      <c r="FK54" s="10">
        <v>32.6</v>
      </c>
      <c r="FL54">
        <f t="shared" si="6"/>
        <v>2</v>
      </c>
      <c r="FM54" s="99">
        <v>1</v>
      </c>
      <c r="FN54">
        <f t="shared" si="7"/>
        <v>2</v>
      </c>
      <c r="FO54" s="99">
        <v>1</v>
      </c>
      <c r="FP54" s="10" t="s">
        <v>1417</v>
      </c>
      <c r="FQ54" s="10">
        <v>1</v>
      </c>
      <c r="FS54" s="10" t="s">
        <v>1410</v>
      </c>
      <c r="FT54" s="22">
        <v>1</v>
      </c>
      <c r="FU54" s="10">
        <v>50</v>
      </c>
      <c r="FV54" s="10">
        <v>36</v>
      </c>
      <c r="FW54" s="10">
        <v>14</v>
      </c>
      <c r="FY54" s="22">
        <v>1</v>
      </c>
      <c r="FZ54" s="10">
        <v>26</v>
      </c>
      <c r="GA54" s="10">
        <v>3</v>
      </c>
      <c r="GC54" s="22">
        <v>0.5</v>
      </c>
      <c r="GD54" s="10" t="s">
        <v>242</v>
      </c>
      <c r="GE54" s="10" t="s">
        <v>242</v>
      </c>
      <c r="GF54" s="50">
        <v>42</v>
      </c>
      <c r="GG54" s="10" t="s">
        <v>242</v>
      </c>
      <c r="GH54" s="10" t="s">
        <v>242</v>
      </c>
      <c r="GI54" s="10" t="s">
        <v>242</v>
      </c>
      <c r="GJ54" s="10" t="s">
        <v>242</v>
      </c>
      <c r="GK54" s="10">
        <v>3</v>
      </c>
      <c r="GM54" s="10">
        <v>1</v>
      </c>
      <c r="GP54" s="22">
        <v>0</v>
      </c>
      <c r="GQ54" s="10" t="s">
        <v>242</v>
      </c>
      <c r="GR54" s="10" t="s">
        <v>242</v>
      </c>
      <c r="GT54" s="10" t="s">
        <v>242</v>
      </c>
      <c r="GW54" s="22">
        <v>1</v>
      </c>
      <c r="GX54" s="10">
        <v>285</v>
      </c>
      <c r="GY54" s="10" t="s">
        <v>1418</v>
      </c>
      <c r="HA54" s="10">
        <v>3</v>
      </c>
      <c r="HC54" s="10" t="s">
        <v>1409</v>
      </c>
      <c r="HD54" s="22">
        <v>0</v>
      </c>
      <c r="HF54" s="22">
        <v>0</v>
      </c>
      <c r="HH54" s="10" t="s">
        <v>242</v>
      </c>
      <c r="HK54" s="22">
        <v>1</v>
      </c>
      <c r="HL54" s="11" t="s">
        <v>1419</v>
      </c>
      <c r="HM54" s="10">
        <v>1</v>
      </c>
      <c r="HO54" s="10" t="s">
        <v>1410</v>
      </c>
      <c r="HP54" s="10">
        <v>0.66666666699999999</v>
      </c>
      <c r="HQ54" s="10">
        <v>1</v>
      </c>
      <c r="HR54" s="10">
        <v>0</v>
      </c>
      <c r="HS54" s="10">
        <v>1</v>
      </c>
      <c r="HT54" s="10">
        <v>0.4</v>
      </c>
      <c r="HU54" s="10">
        <v>0</v>
      </c>
      <c r="HV54" s="10">
        <v>1</v>
      </c>
      <c r="HW54" s="10">
        <v>0.83333333300000001</v>
      </c>
      <c r="HX54" s="10">
        <v>0</v>
      </c>
      <c r="HY54" s="10">
        <v>1</v>
      </c>
      <c r="HZ54" s="10">
        <v>0</v>
      </c>
      <c r="IA54" s="10">
        <v>1</v>
      </c>
      <c r="IB54" s="10">
        <v>1</v>
      </c>
      <c r="IC54" s="10">
        <v>0.55555555599999995</v>
      </c>
      <c r="ID54" s="10">
        <v>0.6</v>
      </c>
      <c r="IE54" s="10">
        <v>0.56666666700000001</v>
      </c>
      <c r="IF54" s="10">
        <v>0.57407407399999999</v>
      </c>
      <c r="IG54" s="10" t="s">
        <v>1420</v>
      </c>
      <c r="IH54" s="10" t="s">
        <v>266</v>
      </c>
      <c r="II54" s="10" t="s">
        <v>1406</v>
      </c>
      <c r="IJ54" s="10">
        <v>3618.7739999999999</v>
      </c>
      <c r="IK54" s="10">
        <v>4117.4110000000001</v>
      </c>
      <c r="IL54" s="10">
        <v>4357.3729999999996</v>
      </c>
      <c r="IM54" s="10">
        <v>4537.1580000000004</v>
      </c>
      <c r="IN54" s="10">
        <v>3618.7739999999999</v>
      </c>
      <c r="IS54">
        <f t="shared" si="4"/>
        <v>0.6</v>
      </c>
      <c r="IT54">
        <f t="shared" si="8"/>
        <v>0.7857142857142857</v>
      </c>
      <c r="IU54">
        <f t="shared" si="12"/>
        <v>0.875</v>
      </c>
      <c r="IV54">
        <f t="shared" si="5"/>
        <v>0.75357142857142856</v>
      </c>
    </row>
    <row r="55" spans="1:256" customFormat="1" ht="14" customHeight="1" x14ac:dyDescent="0.2">
      <c r="A55">
        <v>54</v>
      </c>
      <c r="B55">
        <v>54</v>
      </c>
      <c r="C55" s="1">
        <v>44588.568749999999</v>
      </c>
      <c r="D55" s="1">
        <v>44588.579861111109</v>
      </c>
      <c r="E55">
        <v>0</v>
      </c>
      <c r="F55" t="s">
        <v>438</v>
      </c>
      <c r="G55">
        <v>100</v>
      </c>
      <c r="H55">
        <v>943</v>
      </c>
      <c r="I55">
        <v>1</v>
      </c>
      <c r="J55" s="1">
        <v>44588.579861111109</v>
      </c>
      <c r="K55" t="s">
        <v>1421</v>
      </c>
      <c r="L55" t="s">
        <v>242</v>
      </c>
      <c r="M55" t="s">
        <v>242</v>
      </c>
      <c r="N55" t="s">
        <v>1422</v>
      </c>
      <c r="O55" t="s">
        <v>1423</v>
      </c>
      <c r="P55">
        <v>34.037994380000001</v>
      </c>
      <c r="Q55">
        <v>-118.4543991</v>
      </c>
      <c r="R55" t="s">
        <v>245</v>
      </c>
      <c r="S55" t="s">
        <v>246</v>
      </c>
      <c r="T55" t="s">
        <v>1424</v>
      </c>
      <c r="V55" t="s">
        <v>1425</v>
      </c>
      <c r="W55">
        <v>189054109</v>
      </c>
      <c r="X55">
        <v>5169</v>
      </c>
      <c r="Y55" t="s">
        <v>326</v>
      </c>
      <c r="Z55" t="s">
        <v>865</v>
      </c>
      <c r="AA55">
        <v>2021</v>
      </c>
      <c r="AC55">
        <v>0</v>
      </c>
      <c r="AF55">
        <v>12</v>
      </c>
      <c r="AG55">
        <v>5</v>
      </c>
      <c r="AH55" t="s">
        <v>1426</v>
      </c>
      <c r="AI55" t="s">
        <v>1427</v>
      </c>
      <c r="AJ55" s="27">
        <v>1</v>
      </c>
      <c r="AK55">
        <v>7</v>
      </c>
      <c r="AL55" s="27">
        <v>1</v>
      </c>
      <c r="AM55">
        <v>9</v>
      </c>
      <c r="AN55" s="36">
        <f t="shared" si="0"/>
        <v>75</v>
      </c>
      <c r="AO55" s="27">
        <v>1</v>
      </c>
      <c r="AP55">
        <v>9</v>
      </c>
      <c r="AQ55" t="s">
        <v>1428</v>
      </c>
      <c r="AR55">
        <v>2</v>
      </c>
      <c r="AT55" t="s">
        <v>1429</v>
      </c>
      <c r="AU55" s="27">
        <v>1</v>
      </c>
      <c r="AV55">
        <v>10</v>
      </c>
      <c r="AW55" s="21">
        <f t="shared" si="1"/>
        <v>83.333333333333343</v>
      </c>
      <c r="AX55">
        <v>2</v>
      </c>
      <c r="AZ55" t="s">
        <v>1430</v>
      </c>
      <c r="BA55" s="27">
        <v>1</v>
      </c>
      <c r="BB55">
        <v>10</v>
      </c>
      <c r="BC55" s="21">
        <f t="shared" si="2"/>
        <v>83.333333333333343</v>
      </c>
      <c r="BD55">
        <v>5</v>
      </c>
      <c r="BE55" t="s">
        <v>1426</v>
      </c>
      <c r="BF55" t="s">
        <v>1427</v>
      </c>
      <c r="BG55" s="27">
        <v>1</v>
      </c>
      <c r="BH55">
        <v>5.3</v>
      </c>
      <c r="BI55" t="s">
        <v>1431</v>
      </c>
      <c r="BJ55">
        <v>5</v>
      </c>
      <c r="BK55" t="s">
        <v>1426</v>
      </c>
      <c r="BL55" t="s">
        <v>1427</v>
      </c>
      <c r="BM55" s="27">
        <v>1</v>
      </c>
      <c r="BN55">
        <v>2</v>
      </c>
      <c r="BP55" t="s">
        <v>1432</v>
      </c>
      <c r="BQ55" s="27">
        <v>1</v>
      </c>
      <c r="BR55">
        <v>4</v>
      </c>
      <c r="BS55" s="97">
        <f t="shared" si="14"/>
        <v>33.333333333333329</v>
      </c>
      <c r="BU55">
        <v>5</v>
      </c>
      <c r="BV55" t="s">
        <v>1426</v>
      </c>
      <c r="BW55" t="s">
        <v>1427</v>
      </c>
      <c r="BX55" s="27">
        <v>1</v>
      </c>
      <c r="BY55">
        <v>3</v>
      </c>
      <c r="BZ55" s="21">
        <f t="shared" si="16"/>
        <v>25</v>
      </c>
      <c r="CA55">
        <v>2</v>
      </c>
      <c r="CB55">
        <v>5</v>
      </c>
      <c r="CC55" t="s">
        <v>1426</v>
      </c>
      <c r="CD55" t="s">
        <v>1427</v>
      </c>
      <c r="CE55" s="27">
        <v>0</v>
      </c>
      <c r="CG55" t="s">
        <v>242</v>
      </c>
      <c r="CH55" t="s">
        <v>242</v>
      </c>
      <c r="CJ55" s="27">
        <v>1</v>
      </c>
      <c r="CK55" t="s">
        <v>1433</v>
      </c>
      <c r="CL55">
        <v>2</v>
      </c>
      <c r="CN55" t="s">
        <v>1434</v>
      </c>
      <c r="CO55">
        <v>0</v>
      </c>
      <c r="CP55" s="27">
        <v>1</v>
      </c>
      <c r="CQ55">
        <v>100</v>
      </c>
      <c r="CR55">
        <v>100</v>
      </c>
      <c r="CS55">
        <v>100</v>
      </c>
      <c r="CT55" t="s">
        <v>1435</v>
      </c>
      <c r="CU55" t="s">
        <v>1184</v>
      </c>
      <c r="CV55" s="27">
        <v>1</v>
      </c>
      <c r="CW55" s="2" t="s">
        <v>1436</v>
      </c>
      <c r="CX55">
        <v>5</v>
      </c>
      <c r="CY55" t="s">
        <v>1426</v>
      </c>
      <c r="CZ55" t="s">
        <v>1427</v>
      </c>
      <c r="DA55" s="27">
        <v>1</v>
      </c>
      <c r="DB55">
        <v>75164</v>
      </c>
      <c r="DC55">
        <v>2</v>
      </c>
      <c r="DE55" s="27">
        <v>1</v>
      </c>
      <c r="DF55" s="36">
        <v>184379</v>
      </c>
      <c r="DG55">
        <v>2</v>
      </c>
      <c r="DH55" s="51">
        <v>184379</v>
      </c>
      <c r="DI55">
        <v>2</v>
      </c>
      <c r="DJ55" s="36" t="s">
        <v>242</v>
      </c>
      <c r="DK55" t="s">
        <v>242</v>
      </c>
      <c r="DM55" s="27">
        <v>1</v>
      </c>
      <c r="DN55" s="36">
        <v>370159</v>
      </c>
      <c r="DO55">
        <v>2</v>
      </c>
      <c r="DQ55">
        <v>1</v>
      </c>
      <c r="DS55" t="s">
        <v>1437</v>
      </c>
      <c r="DT55" s="27">
        <v>1</v>
      </c>
      <c r="DU55" t="s">
        <v>1438</v>
      </c>
      <c r="DV55" s="27">
        <v>1</v>
      </c>
      <c r="DW55" t="s">
        <v>1439</v>
      </c>
      <c r="DX55" s="27">
        <v>1</v>
      </c>
      <c r="DY55" t="s">
        <v>1440</v>
      </c>
      <c r="DZ55" s="27">
        <v>1</v>
      </c>
      <c r="EA55" t="s">
        <v>1441</v>
      </c>
      <c r="EB55" s="27">
        <v>0.5</v>
      </c>
      <c r="EC55" t="s">
        <v>1442</v>
      </c>
      <c r="ED55" s="27">
        <v>1</v>
      </c>
      <c r="EE55" t="s">
        <v>1443</v>
      </c>
      <c r="EF55" s="27">
        <v>1</v>
      </c>
      <c r="EG55" t="s">
        <v>1443</v>
      </c>
      <c r="EH55" s="27">
        <v>1</v>
      </c>
      <c r="EI55" t="s">
        <v>1444</v>
      </c>
      <c r="EJ55" s="27">
        <v>1</v>
      </c>
      <c r="EK55" t="s">
        <v>1445</v>
      </c>
      <c r="EL55" s="27">
        <v>1</v>
      </c>
      <c r="EM55" t="s">
        <v>1446</v>
      </c>
      <c r="EN55">
        <v>1</v>
      </c>
      <c r="EP55" s="2" t="s">
        <v>1437</v>
      </c>
      <c r="EQ55">
        <f t="shared" si="3"/>
        <v>0.95</v>
      </c>
      <c r="ER55" s="99">
        <v>0.5</v>
      </c>
      <c r="ES55" s="27">
        <v>0</v>
      </c>
      <c r="ET55" t="s">
        <v>242</v>
      </c>
      <c r="EU55" t="s">
        <v>242</v>
      </c>
      <c r="EX55" t="s">
        <v>242</v>
      </c>
      <c r="EY55" t="s">
        <v>242</v>
      </c>
      <c r="FA55" s="27">
        <v>1</v>
      </c>
      <c r="FB55">
        <v>3387</v>
      </c>
      <c r="FD55" s="27">
        <v>1</v>
      </c>
      <c r="FE55">
        <v>19</v>
      </c>
      <c r="FG55" s="27">
        <v>1</v>
      </c>
      <c r="FH55">
        <v>3387</v>
      </c>
      <c r="FJ55" s="27">
        <v>1</v>
      </c>
      <c r="FK55">
        <v>19</v>
      </c>
      <c r="FL55">
        <f t="shared" si="6"/>
        <v>2</v>
      </c>
      <c r="FM55" s="99">
        <v>1</v>
      </c>
      <c r="FN55">
        <f t="shared" si="7"/>
        <v>2</v>
      </c>
      <c r="FO55" s="99">
        <v>1</v>
      </c>
      <c r="FQ55">
        <v>4</v>
      </c>
      <c r="FS55" t="s">
        <v>1447</v>
      </c>
      <c r="FT55" s="27">
        <v>0</v>
      </c>
      <c r="FU55" t="s">
        <v>242</v>
      </c>
      <c r="FV55" t="s">
        <v>242</v>
      </c>
      <c r="FW55" t="s">
        <v>242</v>
      </c>
      <c r="FY55" s="27">
        <v>1</v>
      </c>
      <c r="FZ55">
        <v>36</v>
      </c>
      <c r="GA55">
        <v>2</v>
      </c>
      <c r="GB55" s="2" t="s">
        <v>1448</v>
      </c>
      <c r="GC55" s="27">
        <v>1</v>
      </c>
      <c r="GD55">
        <v>16.5</v>
      </c>
      <c r="GE55">
        <v>13.8</v>
      </c>
      <c r="GF55" s="36">
        <v>60</v>
      </c>
      <c r="GG55">
        <v>7.4</v>
      </c>
      <c r="GH55" t="s">
        <v>242</v>
      </c>
      <c r="GI55" t="s">
        <v>242</v>
      </c>
      <c r="GJ55" t="s">
        <v>242</v>
      </c>
      <c r="GK55">
        <v>1</v>
      </c>
      <c r="GL55" s="2" t="s">
        <v>1449</v>
      </c>
      <c r="GM55">
        <v>1</v>
      </c>
      <c r="GO55" t="s">
        <v>1450</v>
      </c>
      <c r="GP55" s="27">
        <v>0</v>
      </c>
      <c r="GQ55" t="s">
        <v>242</v>
      </c>
      <c r="GR55" t="s">
        <v>242</v>
      </c>
      <c r="GT55" t="s">
        <v>242</v>
      </c>
      <c r="GW55" s="27">
        <v>1</v>
      </c>
      <c r="GX55">
        <v>114</v>
      </c>
      <c r="GY55" t="s">
        <v>1451</v>
      </c>
      <c r="HA55">
        <v>3</v>
      </c>
      <c r="HD55" s="27">
        <v>0.5</v>
      </c>
      <c r="HE55" s="2" t="s">
        <v>1452</v>
      </c>
      <c r="HF55" s="27">
        <v>0</v>
      </c>
      <c r="HH55">
        <v>1</v>
      </c>
      <c r="HJ55" t="s">
        <v>1450</v>
      </c>
      <c r="HK55" s="27">
        <v>1</v>
      </c>
      <c r="HL55" s="2" t="s">
        <v>1453</v>
      </c>
      <c r="HM55">
        <v>1</v>
      </c>
      <c r="HO55" t="s">
        <v>1450</v>
      </c>
      <c r="HP55">
        <v>0.88888888899999996</v>
      </c>
      <c r="HQ55">
        <v>1</v>
      </c>
      <c r="HR55">
        <v>1</v>
      </c>
      <c r="HS55">
        <v>1</v>
      </c>
      <c r="HT55">
        <v>0.95</v>
      </c>
      <c r="HU55">
        <v>0</v>
      </c>
      <c r="HV55">
        <v>1</v>
      </c>
      <c r="HW55">
        <v>0.66666666699999999</v>
      </c>
      <c r="HX55">
        <v>0</v>
      </c>
      <c r="HY55">
        <v>1</v>
      </c>
      <c r="HZ55">
        <v>0.25</v>
      </c>
      <c r="IA55">
        <v>1</v>
      </c>
      <c r="IB55">
        <v>1</v>
      </c>
      <c r="IC55">
        <v>0.96296296299999995</v>
      </c>
      <c r="ID55">
        <v>0.73750000000000004</v>
      </c>
      <c r="IE55">
        <v>0.58333333300000001</v>
      </c>
      <c r="IF55">
        <v>0.76126543199999996</v>
      </c>
      <c r="IG55" t="s">
        <v>1424</v>
      </c>
      <c r="IH55" t="s">
        <v>266</v>
      </c>
      <c r="II55" t="s">
        <v>1424</v>
      </c>
      <c r="IJ55">
        <v>6214</v>
      </c>
      <c r="IK55">
        <v>6721</v>
      </c>
      <c r="IL55">
        <v>7341</v>
      </c>
      <c r="IM55">
        <v>7107</v>
      </c>
      <c r="IN55">
        <v>6214</v>
      </c>
      <c r="IS55">
        <f t="shared" si="4"/>
        <v>1</v>
      </c>
      <c r="IT55">
        <f t="shared" si="8"/>
        <v>0.7857142857142857</v>
      </c>
      <c r="IU55">
        <f t="shared" si="12"/>
        <v>0.75</v>
      </c>
      <c r="IV55">
        <f t="shared" si="5"/>
        <v>0.84523809523809523</v>
      </c>
    </row>
    <row r="56" spans="1:256" ht="14" customHeight="1" x14ac:dyDescent="0.2">
      <c r="A56" s="10">
        <v>55</v>
      </c>
      <c r="B56">
        <v>55</v>
      </c>
      <c r="C56" s="1">
        <v>44588.580555555556</v>
      </c>
      <c r="D56" s="1">
        <v>44588.593055555553</v>
      </c>
      <c r="E56">
        <v>0</v>
      </c>
      <c r="F56" t="s">
        <v>438</v>
      </c>
      <c r="G56">
        <v>100</v>
      </c>
      <c r="H56">
        <v>1120</v>
      </c>
      <c r="I56">
        <v>1</v>
      </c>
      <c r="J56" s="1">
        <v>44588.593055555553</v>
      </c>
      <c r="K56" t="s">
        <v>1454</v>
      </c>
      <c r="L56" t="s">
        <v>242</v>
      </c>
      <c r="M56" t="s">
        <v>242</v>
      </c>
      <c r="N56" t="s">
        <v>1455</v>
      </c>
      <c r="O56" t="s">
        <v>1456</v>
      </c>
      <c r="P56">
        <v>34.037994380000001</v>
      </c>
      <c r="Q56">
        <v>-118.4543991</v>
      </c>
      <c r="R56" t="s">
        <v>245</v>
      </c>
      <c r="S56" t="s">
        <v>246</v>
      </c>
      <c r="T56" s="10" t="s">
        <v>1457</v>
      </c>
      <c r="V56" t="s">
        <v>1458</v>
      </c>
      <c r="W56">
        <v>127686103</v>
      </c>
      <c r="X56">
        <v>7011</v>
      </c>
      <c r="Y56" s="10" t="s">
        <v>271</v>
      </c>
      <c r="Z56" s="10" t="s">
        <v>1304</v>
      </c>
      <c r="AA56" s="10">
        <v>2020</v>
      </c>
      <c r="AC56" s="10">
        <v>0</v>
      </c>
      <c r="AF56" s="10">
        <v>9</v>
      </c>
      <c r="AG56">
        <v>5</v>
      </c>
      <c r="AH56" t="s">
        <v>1459</v>
      </c>
      <c r="AI56" t="s">
        <v>1460</v>
      </c>
      <c r="AJ56" s="22">
        <v>1</v>
      </c>
      <c r="AK56" s="10">
        <v>5</v>
      </c>
      <c r="AL56" s="22">
        <v>0</v>
      </c>
      <c r="AM56" s="19">
        <v>0</v>
      </c>
      <c r="AN56" s="36">
        <f t="shared" si="0"/>
        <v>0</v>
      </c>
      <c r="AO56" s="22">
        <v>1</v>
      </c>
      <c r="AP56" s="10">
        <v>1</v>
      </c>
      <c r="AR56">
        <v>3</v>
      </c>
      <c r="AU56" s="22">
        <v>1</v>
      </c>
      <c r="AV56" s="10">
        <v>7</v>
      </c>
      <c r="AW56" s="21">
        <f t="shared" si="1"/>
        <v>77.777777777777786</v>
      </c>
      <c r="AX56">
        <v>3</v>
      </c>
      <c r="BA56" s="22">
        <v>1</v>
      </c>
      <c r="BB56" s="10">
        <v>7</v>
      </c>
      <c r="BC56" s="21">
        <f t="shared" si="2"/>
        <v>77.777777777777786</v>
      </c>
      <c r="BD56">
        <v>3</v>
      </c>
      <c r="BG56" s="22">
        <v>1</v>
      </c>
      <c r="BH56" s="10">
        <v>4.67</v>
      </c>
      <c r="BI56" s="10" t="s">
        <v>895</v>
      </c>
      <c r="BJ56">
        <v>3</v>
      </c>
      <c r="BM56" s="22">
        <v>1</v>
      </c>
      <c r="BN56">
        <v>3</v>
      </c>
      <c r="BQ56" s="22">
        <v>1</v>
      </c>
      <c r="BR56" s="10">
        <v>2</v>
      </c>
      <c r="BS56" s="97">
        <f t="shared" si="14"/>
        <v>22.222222222222221</v>
      </c>
      <c r="BU56" s="10">
        <v>3</v>
      </c>
      <c r="BX56" s="22">
        <v>0</v>
      </c>
      <c r="BY56" s="19">
        <v>0</v>
      </c>
      <c r="BZ56" s="21">
        <f t="shared" si="16"/>
        <v>0</v>
      </c>
      <c r="CA56" s="10" t="s">
        <v>242</v>
      </c>
      <c r="CB56" s="10" t="s">
        <v>242</v>
      </c>
      <c r="CE56" s="22">
        <v>0</v>
      </c>
      <c r="CG56" s="10" t="s">
        <v>242</v>
      </c>
      <c r="CH56" s="10" t="s">
        <v>242</v>
      </c>
      <c r="CJ56" s="22">
        <v>0</v>
      </c>
      <c r="CL56" s="10" t="s">
        <v>242</v>
      </c>
      <c r="CO56" s="10">
        <v>0</v>
      </c>
      <c r="CP56" s="22">
        <v>0</v>
      </c>
      <c r="CQ56" s="10" t="s">
        <v>242</v>
      </c>
      <c r="CR56" s="10" t="s">
        <v>242</v>
      </c>
      <c r="CS56" s="10" t="s">
        <v>242</v>
      </c>
      <c r="CV56" s="22">
        <v>0.5</v>
      </c>
      <c r="CW56" s="10" t="s">
        <v>1461</v>
      </c>
      <c r="CX56" s="10">
        <v>5</v>
      </c>
      <c r="CY56" s="10" t="s">
        <v>1459</v>
      </c>
      <c r="CZ56" s="10" t="s">
        <v>1460</v>
      </c>
      <c r="DA56" s="22">
        <v>1</v>
      </c>
      <c r="DB56" s="10">
        <v>269079</v>
      </c>
      <c r="DC56" s="10">
        <v>2</v>
      </c>
      <c r="DE56" s="22">
        <v>1</v>
      </c>
      <c r="DF56" s="50">
        <v>99085</v>
      </c>
      <c r="DG56" s="10">
        <v>2</v>
      </c>
      <c r="DH56" s="50">
        <v>99085</v>
      </c>
      <c r="DI56" s="10">
        <v>1</v>
      </c>
      <c r="DJ56" s="50" t="s">
        <v>242</v>
      </c>
      <c r="DK56" s="10">
        <v>1</v>
      </c>
      <c r="DM56" s="22">
        <v>1</v>
      </c>
      <c r="DN56" s="50">
        <v>101999</v>
      </c>
      <c r="DO56" s="10">
        <v>2</v>
      </c>
      <c r="DQ56" s="10">
        <v>5</v>
      </c>
      <c r="DR56" s="10" t="s">
        <v>1462</v>
      </c>
      <c r="DS56" s="10" t="s">
        <v>1463</v>
      </c>
      <c r="DT56" s="27">
        <v>1</v>
      </c>
      <c r="DU56" t="s">
        <v>1464</v>
      </c>
      <c r="DV56" s="27">
        <v>1</v>
      </c>
      <c r="DW56" t="s">
        <v>1465</v>
      </c>
      <c r="DX56" s="27">
        <v>1</v>
      </c>
      <c r="DY56" t="s">
        <v>1466</v>
      </c>
      <c r="DZ56" s="27">
        <v>1</v>
      </c>
      <c r="EA56" t="s">
        <v>1467</v>
      </c>
      <c r="EB56" s="27">
        <v>1</v>
      </c>
      <c r="EC56" s="2" t="s">
        <v>1468</v>
      </c>
      <c r="ED56" s="27">
        <v>1</v>
      </c>
      <c r="EE56" s="2" t="s">
        <v>1469</v>
      </c>
      <c r="EF56" s="27">
        <v>1</v>
      </c>
      <c r="EG56" t="s">
        <v>1470</v>
      </c>
      <c r="EH56" s="27">
        <v>1</v>
      </c>
      <c r="EI56" t="s">
        <v>1471</v>
      </c>
      <c r="EJ56" s="27">
        <v>1</v>
      </c>
      <c r="EK56" t="s">
        <v>1470</v>
      </c>
      <c r="EL56" s="27">
        <v>1</v>
      </c>
      <c r="EM56" s="2" t="s">
        <v>1472</v>
      </c>
      <c r="EN56">
        <v>1</v>
      </c>
      <c r="EP56" s="2" t="s">
        <v>1473</v>
      </c>
      <c r="EQ56">
        <f t="shared" si="3"/>
        <v>1</v>
      </c>
      <c r="ER56" s="99">
        <v>1</v>
      </c>
      <c r="ES56" s="22">
        <v>0</v>
      </c>
      <c r="ET56" s="10" t="s">
        <v>242</v>
      </c>
      <c r="EU56" s="10" t="s">
        <v>242</v>
      </c>
      <c r="EX56" s="10" t="s">
        <v>242</v>
      </c>
      <c r="EY56" s="10" t="s">
        <v>242</v>
      </c>
      <c r="FA56" s="22">
        <v>1</v>
      </c>
      <c r="FB56" s="10">
        <v>13765</v>
      </c>
      <c r="FD56" s="22">
        <v>1</v>
      </c>
      <c r="FE56" s="10" t="s">
        <v>242</v>
      </c>
      <c r="FF56" s="10" t="s">
        <v>1474</v>
      </c>
      <c r="FG56" s="22">
        <v>1</v>
      </c>
      <c r="FH56" s="10">
        <v>2065</v>
      </c>
      <c r="FJ56" s="22">
        <v>0</v>
      </c>
      <c r="FK56" s="10" t="s">
        <v>242</v>
      </c>
      <c r="FL56">
        <f t="shared" si="6"/>
        <v>2</v>
      </c>
      <c r="FM56" s="99">
        <v>1</v>
      </c>
      <c r="FN56">
        <f t="shared" si="7"/>
        <v>1</v>
      </c>
      <c r="FO56" s="99">
        <v>1</v>
      </c>
      <c r="FQ56" s="10">
        <v>5</v>
      </c>
      <c r="FR56" s="10" t="s">
        <v>1475</v>
      </c>
      <c r="FS56" s="10" t="s">
        <v>1460</v>
      </c>
      <c r="FT56" s="22">
        <v>0</v>
      </c>
      <c r="FU56" s="10" t="s">
        <v>242</v>
      </c>
      <c r="FV56" s="10" t="s">
        <v>242</v>
      </c>
      <c r="FW56" s="10" t="s">
        <v>242</v>
      </c>
      <c r="FY56" s="22">
        <v>0</v>
      </c>
      <c r="FZ56" s="10" t="s">
        <v>242</v>
      </c>
      <c r="GA56" s="10" t="s">
        <v>242</v>
      </c>
      <c r="GC56" s="22">
        <v>0</v>
      </c>
      <c r="GD56" s="10" t="s">
        <v>242</v>
      </c>
      <c r="GE56" s="10" t="s">
        <v>242</v>
      </c>
      <c r="GF56" s="50" t="s">
        <v>242</v>
      </c>
      <c r="GG56" s="10" t="s">
        <v>242</v>
      </c>
      <c r="GH56" s="10" t="s">
        <v>242</v>
      </c>
      <c r="GI56" s="10" t="s">
        <v>242</v>
      </c>
      <c r="GJ56" s="10" t="s">
        <v>242</v>
      </c>
      <c r="GK56" s="10" t="s">
        <v>242</v>
      </c>
      <c r="GM56" s="10" t="s">
        <v>242</v>
      </c>
      <c r="GP56" s="22">
        <v>0</v>
      </c>
      <c r="GQ56" s="10" t="s">
        <v>242</v>
      </c>
      <c r="GR56" s="10" t="s">
        <v>242</v>
      </c>
      <c r="GT56" s="10" t="s">
        <v>242</v>
      </c>
      <c r="GW56" s="22">
        <v>1</v>
      </c>
      <c r="GX56" s="10">
        <v>555</v>
      </c>
      <c r="GY56" s="10" t="s">
        <v>1476</v>
      </c>
      <c r="HA56" s="10">
        <v>2</v>
      </c>
      <c r="HC56" s="10" t="s">
        <v>1460</v>
      </c>
      <c r="HD56" s="22">
        <v>1</v>
      </c>
      <c r="HE56" s="10" t="s">
        <v>1477</v>
      </c>
      <c r="HF56" s="22">
        <v>0</v>
      </c>
      <c r="HH56" s="10">
        <v>2</v>
      </c>
      <c r="HJ56" s="10" t="s">
        <v>1478</v>
      </c>
      <c r="HK56" s="22">
        <v>1</v>
      </c>
      <c r="HL56" s="10" t="s">
        <v>1479</v>
      </c>
      <c r="HM56" s="10">
        <v>2</v>
      </c>
      <c r="HO56" s="10" t="s">
        <v>1460</v>
      </c>
      <c r="HP56" s="10">
        <v>0.66666666699999999</v>
      </c>
      <c r="HQ56" s="10">
        <v>0</v>
      </c>
      <c r="HR56" s="10">
        <v>0.25</v>
      </c>
      <c r="HS56" s="10">
        <v>1</v>
      </c>
      <c r="HT56" s="10">
        <v>1</v>
      </c>
      <c r="HU56" s="10">
        <v>0</v>
      </c>
      <c r="HV56" s="10">
        <v>0.75</v>
      </c>
      <c r="HW56" s="10">
        <v>0</v>
      </c>
      <c r="HX56" s="10">
        <v>0</v>
      </c>
      <c r="HY56" s="10">
        <v>1</v>
      </c>
      <c r="HZ56" s="10">
        <v>0.5</v>
      </c>
      <c r="IA56" s="10">
        <v>1</v>
      </c>
      <c r="IB56" s="10">
        <v>1</v>
      </c>
      <c r="IC56" s="10">
        <v>0.30555555600000001</v>
      </c>
      <c r="ID56" s="10">
        <v>0.6875</v>
      </c>
      <c r="IE56" s="10">
        <v>0.5</v>
      </c>
      <c r="IF56" s="10">
        <v>0.49768518499999997</v>
      </c>
      <c r="IG56" s="10" t="s">
        <v>1480</v>
      </c>
      <c r="IH56" s="10" t="s">
        <v>266</v>
      </c>
      <c r="II56" s="10" t="s">
        <v>1457</v>
      </c>
      <c r="IJ56" s="10">
        <v>2528.2489999999998</v>
      </c>
      <c r="IK56" s="10">
        <v>3474</v>
      </c>
      <c r="IL56" s="10">
        <v>9570</v>
      </c>
      <c r="IM56" s="10">
        <v>10821</v>
      </c>
      <c r="IN56" s="10">
        <v>2528.2489999999998</v>
      </c>
      <c r="IS56">
        <f t="shared" si="4"/>
        <v>0.4</v>
      </c>
      <c r="IT56">
        <f t="shared" si="8"/>
        <v>0.8571428571428571</v>
      </c>
      <c r="IU56">
        <f t="shared" si="12"/>
        <v>0.25</v>
      </c>
      <c r="IV56">
        <f t="shared" si="5"/>
        <v>0.50238095238095237</v>
      </c>
    </row>
    <row r="57" spans="1:256" customFormat="1" ht="14" customHeight="1" x14ac:dyDescent="0.2">
      <c r="A57">
        <v>56</v>
      </c>
      <c r="B57">
        <v>56</v>
      </c>
      <c r="C57" s="1">
        <v>44588.603472222225</v>
      </c>
      <c r="D57" s="1">
        <v>44588.614583333336</v>
      </c>
      <c r="E57">
        <v>0</v>
      </c>
      <c r="F57" t="s">
        <v>438</v>
      </c>
      <c r="G57">
        <v>100</v>
      </c>
      <c r="H57">
        <v>963</v>
      </c>
      <c r="I57">
        <v>1</v>
      </c>
      <c r="J57" s="1">
        <v>44588.614583333336</v>
      </c>
      <c r="K57" t="s">
        <v>1481</v>
      </c>
      <c r="L57" t="s">
        <v>242</v>
      </c>
      <c r="M57" t="s">
        <v>242</v>
      </c>
      <c r="N57" t="s">
        <v>1482</v>
      </c>
      <c r="O57" t="s">
        <v>1483</v>
      </c>
      <c r="P57">
        <v>34.037994380000001</v>
      </c>
      <c r="Q57">
        <v>-118.4543991</v>
      </c>
      <c r="R57" t="s">
        <v>245</v>
      </c>
      <c r="S57" t="s">
        <v>246</v>
      </c>
      <c r="T57" t="s">
        <v>1484</v>
      </c>
      <c r="V57" t="s">
        <v>1485</v>
      </c>
      <c r="W57" t="s">
        <v>1486</v>
      </c>
      <c r="X57">
        <v>4841</v>
      </c>
      <c r="Y57" t="s">
        <v>1487</v>
      </c>
      <c r="Z57" t="s">
        <v>1488</v>
      </c>
      <c r="AA57">
        <v>2020</v>
      </c>
      <c r="AC57">
        <v>0</v>
      </c>
      <c r="AF57">
        <v>7</v>
      </c>
      <c r="AG57">
        <v>2</v>
      </c>
      <c r="AI57" t="s">
        <v>1489</v>
      </c>
      <c r="AJ57" s="27">
        <v>0</v>
      </c>
      <c r="AK57" s="24">
        <v>0</v>
      </c>
      <c r="AL57" s="27">
        <v>0</v>
      </c>
      <c r="AM57" s="24">
        <v>0</v>
      </c>
      <c r="AN57" s="36">
        <f t="shared" si="0"/>
        <v>0</v>
      </c>
      <c r="AO57" s="27">
        <v>0</v>
      </c>
      <c r="AP57" s="24">
        <v>0</v>
      </c>
      <c r="AQ57" t="s">
        <v>1490</v>
      </c>
      <c r="AR57" t="s">
        <v>242</v>
      </c>
      <c r="AU57" s="27">
        <v>1</v>
      </c>
      <c r="AV57">
        <v>6</v>
      </c>
      <c r="AW57" s="21">
        <f t="shared" si="1"/>
        <v>85.714285714285708</v>
      </c>
      <c r="AX57">
        <v>2</v>
      </c>
      <c r="AZ57" t="s">
        <v>1489</v>
      </c>
      <c r="BA57" s="27">
        <v>1</v>
      </c>
      <c r="BB57">
        <v>6</v>
      </c>
      <c r="BC57" s="21">
        <f t="shared" si="2"/>
        <v>85.714285714285708</v>
      </c>
      <c r="BD57">
        <v>2</v>
      </c>
      <c r="BF57" t="s">
        <v>1489</v>
      </c>
      <c r="BG57" s="27">
        <v>1</v>
      </c>
      <c r="BH57">
        <v>1</v>
      </c>
      <c r="BI57" t="s">
        <v>1491</v>
      </c>
      <c r="BJ57">
        <v>2</v>
      </c>
      <c r="BL57" t="s">
        <v>1489</v>
      </c>
      <c r="BM57" s="27">
        <v>1</v>
      </c>
      <c r="BN57">
        <v>2</v>
      </c>
      <c r="BP57" t="s">
        <v>1489</v>
      </c>
      <c r="BQ57" s="27">
        <v>1</v>
      </c>
      <c r="BR57">
        <v>1</v>
      </c>
      <c r="BS57" s="97">
        <f t="shared" si="14"/>
        <v>14.285714285714285</v>
      </c>
      <c r="BU57" t="s">
        <v>242</v>
      </c>
      <c r="BX57" s="27">
        <v>1</v>
      </c>
      <c r="BY57">
        <v>3</v>
      </c>
      <c r="BZ57" s="21">
        <f t="shared" si="16"/>
        <v>42.857142857142854</v>
      </c>
      <c r="CA57">
        <v>1</v>
      </c>
      <c r="CB57" t="s">
        <v>242</v>
      </c>
      <c r="CE57" s="27">
        <v>0</v>
      </c>
      <c r="CG57" t="s">
        <v>242</v>
      </c>
      <c r="CH57" t="s">
        <v>242</v>
      </c>
      <c r="CJ57" s="27">
        <v>0</v>
      </c>
      <c r="CL57" t="s">
        <v>242</v>
      </c>
      <c r="CO57">
        <v>0</v>
      </c>
      <c r="CP57" s="27">
        <v>0</v>
      </c>
      <c r="CQ57" t="s">
        <v>242</v>
      </c>
      <c r="CR57" t="s">
        <v>242</v>
      </c>
      <c r="CS57" t="s">
        <v>242</v>
      </c>
      <c r="CV57" s="27">
        <v>1</v>
      </c>
      <c r="CW57" s="2" t="s">
        <v>1492</v>
      </c>
      <c r="CX57">
        <v>1</v>
      </c>
      <c r="CZ57" t="s">
        <v>1493</v>
      </c>
      <c r="DA57" s="27">
        <v>0</v>
      </c>
      <c r="DB57" t="s">
        <v>242</v>
      </c>
      <c r="DC57" t="s">
        <v>242</v>
      </c>
      <c r="DE57" s="27">
        <v>0</v>
      </c>
      <c r="DF57" s="36" t="s">
        <v>242</v>
      </c>
      <c r="DG57" t="s">
        <v>242</v>
      </c>
      <c r="DH57" s="43" t="s">
        <v>242</v>
      </c>
      <c r="DI57" t="s">
        <v>242</v>
      </c>
      <c r="DJ57" s="36" t="s">
        <v>242</v>
      </c>
      <c r="DK57" t="s">
        <v>242</v>
      </c>
      <c r="DM57" s="27">
        <v>0</v>
      </c>
      <c r="DN57" s="36" t="s">
        <v>242</v>
      </c>
      <c r="DO57" t="s">
        <v>242</v>
      </c>
      <c r="DQ57" t="s">
        <v>242</v>
      </c>
      <c r="DT57" s="27">
        <v>0</v>
      </c>
      <c r="DV57" s="27">
        <v>1</v>
      </c>
      <c r="DW57" s="2" t="s">
        <v>1494</v>
      </c>
      <c r="DX57" s="27">
        <v>0</v>
      </c>
      <c r="DZ57" s="27">
        <v>1</v>
      </c>
      <c r="EA57" t="s">
        <v>1495</v>
      </c>
      <c r="EB57" s="27">
        <v>0</v>
      </c>
      <c r="ED57" s="27">
        <v>0</v>
      </c>
      <c r="EF57" s="27">
        <v>1</v>
      </c>
      <c r="EG57" s="2" t="s">
        <v>1496</v>
      </c>
      <c r="EH57" s="27">
        <v>1</v>
      </c>
      <c r="EI57" s="2" t="s">
        <v>1497</v>
      </c>
      <c r="EJ57" s="27">
        <v>0</v>
      </c>
      <c r="EL57" s="27">
        <v>0</v>
      </c>
      <c r="EN57">
        <v>1</v>
      </c>
      <c r="EP57" s="2" t="s">
        <v>1493</v>
      </c>
      <c r="EQ57">
        <f t="shared" si="3"/>
        <v>0.4</v>
      </c>
      <c r="ER57" s="99">
        <v>0.5</v>
      </c>
      <c r="ES57" s="27">
        <v>0</v>
      </c>
      <c r="ET57" t="s">
        <v>242</v>
      </c>
      <c r="EU57" t="s">
        <v>242</v>
      </c>
      <c r="EX57" t="s">
        <v>242</v>
      </c>
      <c r="EY57" t="s">
        <v>242</v>
      </c>
      <c r="FA57" s="27">
        <v>0</v>
      </c>
      <c r="FB57" t="s">
        <v>242</v>
      </c>
      <c r="FD57" s="27">
        <v>0</v>
      </c>
      <c r="FE57" t="s">
        <v>242</v>
      </c>
      <c r="FG57" s="27">
        <v>0</v>
      </c>
      <c r="FH57" t="s">
        <v>242</v>
      </c>
      <c r="FJ57" s="27">
        <v>0</v>
      </c>
      <c r="FK57" t="s">
        <v>242</v>
      </c>
      <c r="FL57">
        <f t="shared" si="6"/>
        <v>0</v>
      </c>
      <c r="FM57" s="100">
        <v>0</v>
      </c>
      <c r="FN57">
        <f t="shared" si="7"/>
        <v>0</v>
      </c>
      <c r="FO57" s="100">
        <v>0</v>
      </c>
      <c r="FQ57" t="s">
        <v>242</v>
      </c>
      <c r="FT57" s="27">
        <v>0</v>
      </c>
      <c r="FU57" t="s">
        <v>242</v>
      </c>
      <c r="FV57" t="s">
        <v>242</v>
      </c>
      <c r="FW57" t="s">
        <v>242</v>
      </c>
      <c r="FY57" s="27">
        <v>1</v>
      </c>
      <c r="FZ57">
        <v>40</v>
      </c>
      <c r="GA57">
        <v>1</v>
      </c>
      <c r="GC57" s="27">
        <v>0.5</v>
      </c>
      <c r="GD57" t="s">
        <v>242</v>
      </c>
      <c r="GE57" t="s">
        <v>242</v>
      </c>
      <c r="GF57" s="36">
        <v>68</v>
      </c>
      <c r="GG57" t="s">
        <v>242</v>
      </c>
      <c r="GH57" t="s">
        <v>242</v>
      </c>
      <c r="GI57" t="s">
        <v>242</v>
      </c>
      <c r="GJ57" t="s">
        <v>242</v>
      </c>
      <c r="GK57">
        <v>1</v>
      </c>
      <c r="GL57" t="s">
        <v>1498</v>
      </c>
      <c r="GM57">
        <v>1</v>
      </c>
      <c r="GO57" t="s">
        <v>1493</v>
      </c>
      <c r="GP57" s="27">
        <v>0</v>
      </c>
      <c r="GQ57" t="s">
        <v>242</v>
      </c>
      <c r="GR57" t="s">
        <v>242</v>
      </c>
      <c r="GT57" t="s">
        <v>242</v>
      </c>
      <c r="GW57" s="27">
        <v>1</v>
      </c>
      <c r="GX57">
        <v>343</v>
      </c>
      <c r="GY57" t="s">
        <v>1499</v>
      </c>
      <c r="HA57" t="s">
        <v>242</v>
      </c>
      <c r="HD57" s="27">
        <v>0</v>
      </c>
      <c r="HF57" s="27">
        <v>0</v>
      </c>
      <c r="HH57" t="s">
        <v>242</v>
      </c>
      <c r="HK57" s="27">
        <v>1</v>
      </c>
      <c r="HL57" s="2" t="s">
        <v>1500</v>
      </c>
      <c r="HM57">
        <v>1</v>
      </c>
      <c r="HO57" t="s">
        <v>1493</v>
      </c>
      <c r="HP57">
        <v>0.66666666699999999</v>
      </c>
      <c r="HQ57">
        <v>0</v>
      </c>
      <c r="HR57">
        <v>0.5</v>
      </c>
      <c r="HS57">
        <v>0</v>
      </c>
      <c r="HT57">
        <v>0.4</v>
      </c>
      <c r="HU57">
        <v>0</v>
      </c>
      <c r="HV57">
        <v>0</v>
      </c>
      <c r="HW57">
        <v>0.5</v>
      </c>
      <c r="HX57">
        <v>0</v>
      </c>
      <c r="HY57">
        <v>1</v>
      </c>
      <c r="HZ57">
        <v>0</v>
      </c>
      <c r="IA57">
        <v>1</v>
      </c>
      <c r="IB57">
        <v>1</v>
      </c>
      <c r="IC57">
        <v>0.38888888900000002</v>
      </c>
      <c r="ID57">
        <v>0.1</v>
      </c>
      <c r="IE57">
        <v>0.5</v>
      </c>
      <c r="IF57">
        <v>0.32962963000000001</v>
      </c>
      <c r="IG57" t="s">
        <v>1484</v>
      </c>
      <c r="IH57" t="s">
        <v>266</v>
      </c>
      <c r="II57" t="s">
        <v>1484</v>
      </c>
      <c r="IJ57">
        <v>11389</v>
      </c>
      <c r="IK57">
        <v>12303</v>
      </c>
      <c r="IL57">
        <v>12909</v>
      </c>
      <c r="IM57">
        <v>13974</v>
      </c>
      <c r="IN57">
        <v>11389</v>
      </c>
      <c r="IS57">
        <f t="shared" si="4"/>
        <v>0.4</v>
      </c>
      <c r="IT57">
        <f t="shared" si="8"/>
        <v>7.1428571428571425E-2</v>
      </c>
      <c r="IU57">
        <f t="shared" si="12"/>
        <v>0.625</v>
      </c>
      <c r="IV57">
        <f t="shared" si="5"/>
        <v>0.36547619047619051</v>
      </c>
    </row>
    <row r="58" spans="1:256" ht="14" customHeight="1" x14ac:dyDescent="0.2">
      <c r="A58" s="10">
        <v>57</v>
      </c>
      <c r="B58">
        <v>57</v>
      </c>
      <c r="C58" s="1">
        <v>44588.614583333336</v>
      </c>
      <c r="D58" s="1">
        <v>44588.629861111112</v>
      </c>
      <c r="E58">
        <v>0</v>
      </c>
      <c r="F58" t="s">
        <v>438</v>
      </c>
      <c r="G58">
        <v>100</v>
      </c>
      <c r="H58">
        <v>1329</v>
      </c>
      <c r="I58">
        <v>1</v>
      </c>
      <c r="J58" s="1">
        <v>44588.629861111112</v>
      </c>
      <c r="K58" t="s">
        <v>1501</v>
      </c>
      <c r="L58" t="s">
        <v>242</v>
      </c>
      <c r="M58" t="s">
        <v>242</v>
      </c>
      <c r="N58" t="s">
        <v>1502</v>
      </c>
      <c r="O58" t="s">
        <v>1503</v>
      </c>
      <c r="P58">
        <v>34.037994380000001</v>
      </c>
      <c r="Q58">
        <v>-118.4543991</v>
      </c>
      <c r="R58" t="s">
        <v>245</v>
      </c>
      <c r="S58" t="s">
        <v>246</v>
      </c>
      <c r="T58" s="10" t="s">
        <v>1504</v>
      </c>
      <c r="V58" t="s">
        <v>1505</v>
      </c>
      <c r="W58">
        <v>410345102</v>
      </c>
      <c r="X58">
        <v>5651</v>
      </c>
      <c r="Y58" s="10" t="s">
        <v>271</v>
      </c>
      <c r="Z58" s="10" t="s">
        <v>1130</v>
      </c>
      <c r="AA58" s="10">
        <v>2020</v>
      </c>
      <c r="AC58" s="10">
        <v>0</v>
      </c>
      <c r="AF58" s="10">
        <v>9</v>
      </c>
      <c r="AG58">
        <v>2</v>
      </c>
      <c r="AI58" t="s">
        <v>1506</v>
      </c>
      <c r="AJ58" s="22">
        <v>1</v>
      </c>
      <c r="AK58" s="10">
        <v>9</v>
      </c>
      <c r="AL58" s="22">
        <v>0</v>
      </c>
      <c r="AM58" s="19">
        <v>0</v>
      </c>
      <c r="AN58" s="36">
        <f t="shared" si="0"/>
        <v>0</v>
      </c>
      <c r="AO58" s="22">
        <v>0</v>
      </c>
      <c r="AP58" s="19">
        <v>0</v>
      </c>
      <c r="AR58">
        <v>2</v>
      </c>
      <c r="AT58" t="s">
        <v>1506</v>
      </c>
      <c r="AU58" s="22">
        <v>1</v>
      </c>
      <c r="AV58" s="10">
        <v>8</v>
      </c>
      <c r="AW58" s="21">
        <f t="shared" si="1"/>
        <v>88.888888888888886</v>
      </c>
      <c r="AX58" t="s">
        <v>242</v>
      </c>
      <c r="BA58" s="22">
        <v>1</v>
      </c>
      <c r="BB58" s="10">
        <v>8</v>
      </c>
      <c r="BC58" s="21">
        <f t="shared" si="2"/>
        <v>88.888888888888886</v>
      </c>
      <c r="BD58">
        <v>2</v>
      </c>
      <c r="BF58" t="s">
        <v>1506</v>
      </c>
      <c r="BG58" s="22">
        <v>1</v>
      </c>
      <c r="BH58" s="10">
        <v>8.4</v>
      </c>
      <c r="BI58" s="10" t="s">
        <v>1184</v>
      </c>
      <c r="BJ58">
        <v>2</v>
      </c>
      <c r="BL58" t="s">
        <v>1506</v>
      </c>
      <c r="BM58" s="22">
        <v>1</v>
      </c>
      <c r="BN58">
        <v>2</v>
      </c>
      <c r="BP58" t="s">
        <v>1506</v>
      </c>
      <c r="BQ58" s="22">
        <v>1</v>
      </c>
      <c r="BR58" s="10">
        <v>3</v>
      </c>
      <c r="BS58" s="97">
        <f t="shared" si="14"/>
        <v>33.333333333333329</v>
      </c>
      <c r="BU58" s="10">
        <v>2</v>
      </c>
      <c r="BW58" s="10" t="s">
        <v>1506</v>
      </c>
      <c r="BX58" s="22">
        <v>1</v>
      </c>
      <c r="BY58" s="10">
        <v>2</v>
      </c>
      <c r="BZ58" s="21">
        <f t="shared" si="16"/>
        <v>22.222222222222221</v>
      </c>
      <c r="CA58" s="10">
        <v>2</v>
      </c>
      <c r="CB58" s="10" t="s">
        <v>242</v>
      </c>
      <c r="CE58" s="22">
        <v>0</v>
      </c>
      <c r="CG58" s="10" t="s">
        <v>242</v>
      </c>
      <c r="CH58" s="10" t="s">
        <v>242</v>
      </c>
      <c r="CJ58" s="22">
        <v>0</v>
      </c>
      <c r="CL58" s="10" t="s">
        <v>242</v>
      </c>
      <c r="CO58" s="10">
        <v>0</v>
      </c>
      <c r="CP58" s="22">
        <v>0</v>
      </c>
      <c r="CQ58" s="10" t="s">
        <v>242</v>
      </c>
      <c r="CR58" s="10" t="s">
        <v>242</v>
      </c>
      <c r="CS58" s="10" t="s">
        <v>242</v>
      </c>
      <c r="CV58" s="22">
        <v>1</v>
      </c>
      <c r="CW58" s="10" t="s">
        <v>1507</v>
      </c>
      <c r="CX58" s="10" t="s">
        <v>242</v>
      </c>
      <c r="DA58" s="22">
        <v>1</v>
      </c>
      <c r="DB58" s="10">
        <v>98839</v>
      </c>
      <c r="DC58" s="10">
        <v>2</v>
      </c>
      <c r="DE58" s="22">
        <v>1</v>
      </c>
      <c r="DF58" s="50">
        <v>135480</v>
      </c>
      <c r="DG58" s="10">
        <v>2</v>
      </c>
      <c r="DH58" s="50">
        <v>163583</v>
      </c>
      <c r="DI58" s="10">
        <v>2</v>
      </c>
      <c r="DJ58" s="50" t="s">
        <v>242</v>
      </c>
      <c r="DK58" s="10" t="s">
        <v>242</v>
      </c>
      <c r="DM58" s="22">
        <v>1</v>
      </c>
      <c r="DN58" s="50">
        <v>3687452</v>
      </c>
      <c r="DO58" s="10">
        <v>2</v>
      </c>
      <c r="DQ58" s="10">
        <v>2</v>
      </c>
      <c r="DS58" s="10" t="s">
        <v>1508</v>
      </c>
      <c r="DT58" s="27">
        <v>1</v>
      </c>
      <c r="DU58" t="s">
        <v>1509</v>
      </c>
      <c r="DV58" s="27">
        <v>1</v>
      </c>
      <c r="DW58" t="s">
        <v>1510</v>
      </c>
      <c r="DX58" s="27">
        <v>1</v>
      </c>
      <c r="DY58" t="s">
        <v>1511</v>
      </c>
      <c r="DZ58" s="27">
        <v>1</v>
      </c>
      <c r="EA58" t="s">
        <v>1512</v>
      </c>
      <c r="EB58" s="27">
        <v>1</v>
      </c>
      <c r="EC58" t="s">
        <v>1513</v>
      </c>
      <c r="ED58" s="27">
        <v>1</v>
      </c>
      <c r="EE58" t="s">
        <v>1514</v>
      </c>
      <c r="EF58" s="27">
        <v>1</v>
      </c>
      <c r="EG58" t="s">
        <v>1515</v>
      </c>
      <c r="EH58" s="27">
        <v>1</v>
      </c>
      <c r="EI58" t="s">
        <v>1516</v>
      </c>
      <c r="EJ58" s="27">
        <v>1</v>
      </c>
      <c r="EL58" s="27">
        <v>1</v>
      </c>
      <c r="EM58" s="2" t="s">
        <v>1517</v>
      </c>
      <c r="EN58">
        <v>2</v>
      </c>
      <c r="EP58" s="2" t="s">
        <v>1518</v>
      </c>
      <c r="EQ58">
        <f t="shared" si="3"/>
        <v>1</v>
      </c>
      <c r="ER58" s="99">
        <v>1</v>
      </c>
      <c r="ES58" s="22">
        <v>0</v>
      </c>
      <c r="ET58" s="10" t="s">
        <v>242</v>
      </c>
      <c r="EU58" s="10" t="s">
        <v>242</v>
      </c>
      <c r="EX58" s="10" t="s">
        <v>242</v>
      </c>
      <c r="EY58" s="10" t="s">
        <v>242</v>
      </c>
      <c r="FA58" s="22">
        <v>1</v>
      </c>
      <c r="FB58" s="10">
        <v>9172.7999999999993</v>
      </c>
      <c r="FD58" s="22">
        <v>1</v>
      </c>
      <c r="FE58" s="10">
        <v>0</v>
      </c>
      <c r="FG58" s="22">
        <v>1</v>
      </c>
      <c r="FH58" s="10">
        <v>920.1</v>
      </c>
      <c r="FJ58" s="22">
        <v>0</v>
      </c>
      <c r="FK58" s="10" t="s">
        <v>242</v>
      </c>
      <c r="FL58">
        <f t="shared" si="6"/>
        <v>2</v>
      </c>
      <c r="FM58" s="99">
        <v>1</v>
      </c>
      <c r="FN58">
        <f t="shared" si="7"/>
        <v>1</v>
      </c>
      <c r="FO58" s="99">
        <v>1</v>
      </c>
      <c r="FQ58" s="10">
        <v>2</v>
      </c>
      <c r="FS58" s="10" t="s">
        <v>1519</v>
      </c>
      <c r="FT58" s="22">
        <v>0</v>
      </c>
      <c r="FU58" s="10" t="s">
        <v>242</v>
      </c>
      <c r="FV58" s="10" t="s">
        <v>242</v>
      </c>
      <c r="FW58" s="10" t="s">
        <v>242</v>
      </c>
      <c r="FY58" s="22">
        <v>1</v>
      </c>
      <c r="FZ58" s="10">
        <v>65</v>
      </c>
      <c r="GA58" s="10">
        <v>2</v>
      </c>
      <c r="GC58" s="22">
        <v>1</v>
      </c>
      <c r="GD58" s="10">
        <v>20.3</v>
      </c>
      <c r="GE58" s="10">
        <v>12.7</v>
      </c>
      <c r="GF58" s="50">
        <v>60.7</v>
      </c>
      <c r="GG58" s="10">
        <v>3.4</v>
      </c>
      <c r="GH58" s="10" t="s">
        <v>242</v>
      </c>
      <c r="GI58" s="10" t="s">
        <v>242</v>
      </c>
      <c r="GJ58" s="10" t="s">
        <v>242</v>
      </c>
      <c r="GK58" s="10">
        <v>2</v>
      </c>
      <c r="GM58" s="10">
        <v>2</v>
      </c>
      <c r="GO58" s="10" t="s">
        <v>1520</v>
      </c>
      <c r="GP58" s="22">
        <v>0</v>
      </c>
      <c r="GQ58" s="10" t="s">
        <v>242</v>
      </c>
      <c r="GR58" s="10" t="s">
        <v>242</v>
      </c>
      <c r="GT58" s="10" t="s">
        <v>242</v>
      </c>
      <c r="GW58" s="22">
        <v>1</v>
      </c>
      <c r="GX58" s="10">
        <v>1056</v>
      </c>
      <c r="GY58" s="10" t="s">
        <v>1521</v>
      </c>
      <c r="HA58" s="10" t="s">
        <v>242</v>
      </c>
      <c r="HD58" s="22">
        <v>1</v>
      </c>
      <c r="HE58" s="10" t="s">
        <v>1522</v>
      </c>
      <c r="HF58" s="22">
        <v>0</v>
      </c>
      <c r="HH58" s="10" t="s">
        <v>242</v>
      </c>
      <c r="HK58" s="22">
        <v>1</v>
      </c>
      <c r="HL58" s="11" t="s">
        <v>1523</v>
      </c>
      <c r="HM58" s="10">
        <v>2</v>
      </c>
      <c r="HO58" s="10" t="s">
        <v>1524</v>
      </c>
      <c r="HP58" s="10">
        <v>0.66666666699999999</v>
      </c>
      <c r="HQ58" s="10">
        <v>0</v>
      </c>
      <c r="HR58" s="10">
        <v>0.5</v>
      </c>
      <c r="HS58" s="10">
        <v>1</v>
      </c>
      <c r="HT58" s="10">
        <v>1</v>
      </c>
      <c r="HU58" s="10">
        <v>0</v>
      </c>
      <c r="HV58" s="10">
        <v>0.75</v>
      </c>
      <c r="HW58" s="10">
        <v>0.66666666699999999</v>
      </c>
      <c r="HX58" s="10">
        <v>0</v>
      </c>
      <c r="HY58" s="10">
        <v>1</v>
      </c>
      <c r="HZ58" s="10">
        <v>0.5</v>
      </c>
      <c r="IA58" s="10">
        <v>1</v>
      </c>
      <c r="IB58" s="10">
        <v>1</v>
      </c>
      <c r="IC58" s="10">
        <v>0.38888888900000002</v>
      </c>
      <c r="ID58" s="10">
        <v>0.6875</v>
      </c>
      <c r="IE58" s="10">
        <v>0.63333333300000005</v>
      </c>
      <c r="IF58" s="10">
        <v>0.56990740699999998</v>
      </c>
      <c r="IG58" s="10" t="s">
        <v>1525</v>
      </c>
      <c r="IH58" s="10" t="s">
        <v>266</v>
      </c>
      <c r="II58" s="10" t="s">
        <v>1504</v>
      </c>
      <c r="IJ58" s="10">
        <v>6966.9229999999998</v>
      </c>
      <c r="IK58" s="10">
        <v>6664.35</v>
      </c>
      <c r="IL58" s="10">
        <v>6801.24</v>
      </c>
      <c r="IM58" s="10">
        <v>6233.65</v>
      </c>
      <c r="IN58" s="10">
        <v>6966.9229999999998</v>
      </c>
      <c r="IS58">
        <f t="shared" si="4"/>
        <v>0.4</v>
      </c>
      <c r="IT58">
        <f t="shared" si="8"/>
        <v>0.8571428571428571</v>
      </c>
      <c r="IU58">
        <f t="shared" si="12"/>
        <v>0.75</v>
      </c>
      <c r="IV58">
        <f t="shared" si="5"/>
        <v>0.669047619047619</v>
      </c>
    </row>
    <row r="59" spans="1:256" customFormat="1" ht="14" customHeight="1" x14ac:dyDescent="0.2">
      <c r="A59">
        <v>58</v>
      </c>
      <c r="B59">
        <v>58</v>
      </c>
      <c r="C59" s="1">
        <v>44588.640277777777</v>
      </c>
      <c r="D59" s="1">
        <v>44588.757638888892</v>
      </c>
      <c r="E59">
        <v>0</v>
      </c>
      <c r="F59" t="s">
        <v>1099</v>
      </c>
      <c r="G59">
        <v>100</v>
      </c>
      <c r="H59">
        <v>10133</v>
      </c>
      <c r="I59">
        <v>1</v>
      </c>
      <c r="J59" s="1">
        <v>44588.757638888892</v>
      </c>
      <c r="K59" t="s">
        <v>1526</v>
      </c>
      <c r="L59" t="s">
        <v>242</v>
      </c>
      <c r="M59" t="s">
        <v>242</v>
      </c>
      <c r="N59" t="s">
        <v>1527</v>
      </c>
      <c r="O59" t="s">
        <v>1528</v>
      </c>
      <c r="P59">
        <v>34.037994380000001</v>
      </c>
      <c r="Q59">
        <v>-118.4543991</v>
      </c>
      <c r="R59" t="s">
        <v>245</v>
      </c>
      <c r="S59" t="s">
        <v>246</v>
      </c>
      <c r="T59" t="s">
        <v>1529</v>
      </c>
      <c r="V59" t="s">
        <v>1530</v>
      </c>
      <c r="W59" t="s">
        <v>1531</v>
      </c>
      <c r="X59">
        <v>4841</v>
      </c>
      <c r="Y59" t="s">
        <v>1487</v>
      </c>
      <c r="Z59" t="s">
        <v>1488</v>
      </c>
      <c r="AA59">
        <v>2021</v>
      </c>
      <c r="AC59">
        <v>0</v>
      </c>
      <c r="AF59">
        <v>12</v>
      </c>
      <c r="AG59">
        <v>2</v>
      </c>
      <c r="AI59" t="s">
        <v>1532</v>
      </c>
      <c r="AJ59" s="27">
        <v>1</v>
      </c>
      <c r="AK59">
        <v>5</v>
      </c>
      <c r="AL59" s="27">
        <v>0</v>
      </c>
      <c r="AM59" s="24">
        <v>0</v>
      </c>
      <c r="AN59" s="36">
        <f t="shared" si="0"/>
        <v>0</v>
      </c>
      <c r="AO59" s="27">
        <v>0</v>
      </c>
      <c r="AP59" s="24">
        <v>0</v>
      </c>
      <c r="AR59">
        <v>3</v>
      </c>
      <c r="AT59" t="s">
        <v>1533</v>
      </c>
      <c r="AU59" s="27">
        <v>1</v>
      </c>
      <c r="AV59">
        <v>11</v>
      </c>
      <c r="AW59" s="21">
        <f t="shared" si="1"/>
        <v>91.666666666666657</v>
      </c>
      <c r="AX59">
        <v>3</v>
      </c>
      <c r="AZ59" t="s">
        <v>1533</v>
      </c>
      <c r="BA59" s="27">
        <v>1</v>
      </c>
      <c r="BB59">
        <v>11</v>
      </c>
      <c r="BC59" s="21">
        <f t="shared" si="2"/>
        <v>91.666666666666657</v>
      </c>
      <c r="BD59">
        <v>3</v>
      </c>
      <c r="BF59" t="s">
        <v>1533</v>
      </c>
      <c r="BG59" s="27">
        <v>1</v>
      </c>
      <c r="BJ59">
        <v>3</v>
      </c>
      <c r="BL59" t="s">
        <v>1533</v>
      </c>
      <c r="BM59" s="27">
        <v>1</v>
      </c>
      <c r="BN59">
        <v>3</v>
      </c>
      <c r="BP59" t="s">
        <v>1533</v>
      </c>
      <c r="BQ59" s="27">
        <v>1</v>
      </c>
      <c r="BR59">
        <v>1</v>
      </c>
      <c r="BS59" s="97">
        <f t="shared" si="14"/>
        <v>8.3333333333333321</v>
      </c>
      <c r="BU59">
        <v>2</v>
      </c>
      <c r="BW59" t="s">
        <v>1534</v>
      </c>
      <c r="BX59" s="27">
        <v>1</v>
      </c>
      <c r="BY59">
        <v>1</v>
      </c>
      <c r="BZ59" s="21">
        <f t="shared" si="16"/>
        <v>8.3333333333333321</v>
      </c>
      <c r="CA59">
        <v>2</v>
      </c>
      <c r="CB59">
        <v>2</v>
      </c>
      <c r="CD59" t="s">
        <v>1534</v>
      </c>
      <c r="CE59" s="27">
        <v>0</v>
      </c>
      <c r="CG59" t="s">
        <v>242</v>
      </c>
      <c r="CH59" t="s">
        <v>242</v>
      </c>
      <c r="CJ59" s="27">
        <v>1</v>
      </c>
      <c r="CK59" s="2" t="s">
        <v>1535</v>
      </c>
      <c r="CL59">
        <v>2</v>
      </c>
      <c r="CN59" t="s">
        <v>1536</v>
      </c>
      <c r="CO59">
        <v>0</v>
      </c>
      <c r="CP59" s="27">
        <v>0</v>
      </c>
      <c r="CQ59" t="s">
        <v>242</v>
      </c>
      <c r="CR59" t="s">
        <v>242</v>
      </c>
      <c r="CS59" t="s">
        <v>242</v>
      </c>
      <c r="CV59" s="27">
        <v>1</v>
      </c>
      <c r="CW59" s="2" t="s">
        <v>1537</v>
      </c>
      <c r="CX59">
        <v>2</v>
      </c>
      <c r="CZ59" t="s">
        <v>1538</v>
      </c>
      <c r="DA59" s="27">
        <v>0</v>
      </c>
      <c r="DB59" t="s">
        <v>242</v>
      </c>
      <c r="DC59" t="s">
        <v>242</v>
      </c>
      <c r="DE59" s="27">
        <v>0</v>
      </c>
      <c r="DF59" s="36" t="s">
        <v>242</v>
      </c>
      <c r="DG59" t="s">
        <v>242</v>
      </c>
      <c r="DH59" s="43" t="s">
        <v>242</v>
      </c>
      <c r="DI59" t="s">
        <v>242</v>
      </c>
      <c r="DJ59" s="36" t="s">
        <v>242</v>
      </c>
      <c r="DK59" t="s">
        <v>242</v>
      </c>
      <c r="DM59" s="27">
        <v>0</v>
      </c>
      <c r="DN59" s="36" t="s">
        <v>242</v>
      </c>
      <c r="DO59" t="s">
        <v>242</v>
      </c>
      <c r="DQ59" t="s">
        <v>242</v>
      </c>
      <c r="DT59" s="27">
        <v>0</v>
      </c>
      <c r="DV59" s="27">
        <v>0</v>
      </c>
      <c r="DX59" s="27">
        <v>0</v>
      </c>
      <c r="DZ59" s="27">
        <v>1</v>
      </c>
      <c r="EA59" s="2" t="s">
        <v>1539</v>
      </c>
      <c r="EB59" s="27">
        <v>0</v>
      </c>
      <c r="ED59" s="27">
        <v>0</v>
      </c>
      <c r="EF59" s="27">
        <v>0</v>
      </c>
      <c r="EH59" s="27">
        <v>0</v>
      </c>
      <c r="EJ59" s="27">
        <v>1</v>
      </c>
      <c r="EK59" t="s">
        <v>1540</v>
      </c>
      <c r="EL59" s="27">
        <v>1</v>
      </c>
      <c r="EM59" s="2" t="s">
        <v>1541</v>
      </c>
      <c r="EN59">
        <v>2</v>
      </c>
      <c r="EP59" s="2" t="s">
        <v>1542</v>
      </c>
      <c r="EQ59">
        <f t="shared" si="3"/>
        <v>0.3</v>
      </c>
      <c r="ER59" s="99">
        <v>0.5</v>
      </c>
      <c r="ES59" s="27">
        <v>0</v>
      </c>
      <c r="ET59" t="s">
        <v>242</v>
      </c>
      <c r="EU59" t="s">
        <v>242</v>
      </c>
      <c r="EX59" t="s">
        <v>242</v>
      </c>
      <c r="EY59" t="s">
        <v>242</v>
      </c>
      <c r="FA59" s="27">
        <v>0</v>
      </c>
      <c r="FB59" t="s">
        <v>242</v>
      </c>
      <c r="FD59" s="27">
        <v>0</v>
      </c>
      <c r="FE59" t="s">
        <v>242</v>
      </c>
      <c r="FG59" s="27">
        <v>0</v>
      </c>
      <c r="FH59" t="s">
        <v>242</v>
      </c>
      <c r="FJ59" s="27">
        <v>0</v>
      </c>
      <c r="FK59" t="s">
        <v>242</v>
      </c>
      <c r="FL59">
        <f t="shared" si="6"/>
        <v>0</v>
      </c>
      <c r="FM59" s="100">
        <v>0</v>
      </c>
      <c r="FN59">
        <f t="shared" si="7"/>
        <v>0</v>
      </c>
      <c r="FO59" s="100">
        <v>0</v>
      </c>
      <c r="FQ59" t="s">
        <v>242</v>
      </c>
      <c r="FT59" s="27">
        <v>0</v>
      </c>
      <c r="FU59" t="s">
        <v>242</v>
      </c>
      <c r="FV59" t="s">
        <v>242</v>
      </c>
      <c r="FW59" t="s">
        <v>242</v>
      </c>
      <c r="FY59" s="27">
        <v>1</v>
      </c>
      <c r="FZ59">
        <v>47.05</v>
      </c>
      <c r="GA59">
        <v>2</v>
      </c>
      <c r="GC59" s="27">
        <v>1</v>
      </c>
      <c r="GD59">
        <v>6.94</v>
      </c>
      <c r="GE59">
        <v>9.89</v>
      </c>
      <c r="GF59" s="36">
        <v>69.540000000000006</v>
      </c>
      <c r="GG59">
        <v>11.56</v>
      </c>
      <c r="GH59" t="s">
        <v>242</v>
      </c>
      <c r="GI59" t="s">
        <v>242</v>
      </c>
      <c r="GJ59" t="s">
        <v>242</v>
      </c>
      <c r="GK59" t="s">
        <v>242</v>
      </c>
      <c r="GM59">
        <v>2</v>
      </c>
      <c r="GO59" t="s">
        <v>1543</v>
      </c>
      <c r="GP59" s="27">
        <v>0</v>
      </c>
      <c r="GQ59" t="s">
        <v>242</v>
      </c>
      <c r="GR59" t="s">
        <v>242</v>
      </c>
      <c r="GT59" t="s">
        <v>242</v>
      </c>
      <c r="GW59" s="27">
        <v>1</v>
      </c>
      <c r="GX59">
        <v>565</v>
      </c>
      <c r="GY59" t="s">
        <v>1544</v>
      </c>
      <c r="HA59">
        <v>3</v>
      </c>
      <c r="HC59" t="s">
        <v>1533</v>
      </c>
      <c r="HD59" s="27">
        <v>0</v>
      </c>
      <c r="HF59" s="27">
        <v>0</v>
      </c>
      <c r="HH59" t="s">
        <v>242</v>
      </c>
      <c r="HK59" s="27">
        <v>1</v>
      </c>
      <c r="HL59" s="2" t="s">
        <v>1545</v>
      </c>
      <c r="HM59">
        <v>2</v>
      </c>
      <c r="HO59" t="s">
        <v>1543</v>
      </c>
      <c r="HP59">
        <v>0.66666666699999999</v>
      </c>
      <c r="HQ59">
        <v>1</v>
      </c>
      <c r="HR59">
        <v>0.5</v>
      </c>
      <c r="HS59">
        <v>0</v>
      </c>
      <c r="HT59">
        <v>0.3</v>
      </c>
      <c r="HU59">
        <v>0</v>
      </c>
      <c r="HV59">
        <v>0</v>
      </c>
      <c r="HW59">
        <v>0.66666666699999999</v>
      </c>
      <c r="HX59">
        <v>0</v>
      </c>
      <c r="HY59">
        <v>1</v>
      </c>
      <c r="HZ59">
        <v>0</v>
      </c>
      <c r="IA59">
        <v>1</v>
      </c>
      <c r="IB59">
        <v>1</v>
      </c>
      <c r="IC59">
        <v>0.72222222199999997</v>
      </c>
      <c r="ID59">
        <v>7.4999999999999997E-2</v>
      </c>
      <c r="IE59">
        <v>0.53333333299999997</v>
      </c>
      <c r="IF59">
        <v>0.443518519</v>
      </c>
      <c r="IG59" t="s">
        <v>1546</v>
      </c>
      <c r="IH59" t="s">
        <v>266</v>
      </c>
      <c r="II59" t="s">
        <v>1529</v>
      </c>
      <c r="IJ59">
        <v>11144</v>
      </c>
      <c r="IK59">
        <v>10671</v>
      </c>
      <c r="IL59">
        <v>12191</v>
      </c>
      <c r="IM59">
        <v>33817</v>
      </c>
      <c r="IN59">
        <v>11144</v>
      </c>
      <c r="IS59">
        <f t="shared" si="4"/>
        <v>0.6</v>
      </c>
      <c r="IT59">
        <f t="shared" si="8"/>
        <v>7.1428571428571425E-2</v>
      </c>
      <c r="IU59">
        <f t="shared" si="12"/>
        <v>0.75</v>
      </c>
      <c r="IV59">
        <f t="shared" si="5"/>
        <v>0.47380952380952374</v>
      </c>
    </row>
    <row r="60" spans="1:256" customFormat="1" ht="14" customHeight="1" x14ac:dyDescent="0.2">
      <c r="A60">
        <v>59</v>
      </c>
      <c r="B60">
        <v>59</v>
      </c>
      <c r="C60" s="1">
        <v>44588.76458333333</v>
      </c>
      <c r="D60" s="1">
        <v>44588.85833333333</v>
      </c>
      <c r="E60">
        <v>0</v>
      </c>
      <c r="F60" t="s">
        <v>1099</v>
      </c>
      <c r="G60">
        <v>100</v>
      </c>
      <c r="H60">
        <v>8140</v>
      </c>
      <c r="I60">
        <v>1</v>
      </c>
      <c r="J60" s="1">
        <v>44588.85833333333</v>
      </c>
      <c r="K60" t="s">
        <v>1547</v>
      </c>
      <c r="L60" t="s">
        <v>242</v>
      </c>
      <c r="M60" t="s">
        <v>242</v>
      </c>
      <c r="N60" t="s">
        <v>1548</v>
      </c>
      <c r="O60" t="s">
        <v>1549</v>
      </c>
      <c r="P60">
        <v>34.037994380000001</v>
      </c>
      <c r="Q60">
        <v>-118.4543991</v>
      </c>
      <c r="R60" t="s">
        <v>245</v>
      </c>
      <c r="S60" t="s">
        <v>246</v>
      </c>
      <c r="T60" t="s">
        <v>1550</v>
      </c>
      <c r="V60" t="s">
        <v>1551</v>
      </c>
      <c r="W60">
        <v>264411505</v>
      </c>
      <c r="X60">
        <v>6798</v>
      </c>
      <c r="Y60" t="s">
        <v>659</v>
      </c>
      <c r="Z60" t="s">
        <v>660</v>
      </c>
      <c r="AA60">
        <v>2020</v>
      </c>
      <c r="AC60">
        <v>0</v>
      </c>
      <c r="AF60">
        <v>13</v>
      </c>
      <c r="AG60">
        <v>1</v>
      </c>
      <c r="AI60" t="s">
        <v>1552</v>
      </c>
      <c r="AJ60" s="27">
        <v>1</v>
      </c>
      <c r="AK60">
        <v>10</v>
      </c>
      <c r="AL60" s="27">
        <v>1</v>
      </c>
      <c r="AM60">
        <v>4</v>
      </c>
      <c r="AN60" s="36">
        <f t="shared" si="0"/>
        <v>30.76923076923077</v>
      </c>
      <c r="AO60" s="27">
        <v>1</v>
      </c>
      <c r="AP60">
        <v>9</v>
      </c>
      <c r="AR60">
        <v>3</v>
      </c>
      <c r="AT60" t="s">
        <v>1553</v>
      </c>
      <c r="AU60" s="27">
        <v>1</v>
      </c>
      <c r="AV60">
        <v>12</v>
      </c>
      <c r="AW60" s="21">
        <f t="shared" si="1"/>
        <v>92.307692307692307</v>
      </c>
      <c r="AX60">
        <v>1</v>
      </c>
      <c r="AZ60" t="s">
        <v>1552</v>
      </c>
      <c r="BA60" s="27">
        <v>1</v>
      </c>
      <c r="BB60">
        <v>12</v>
      </c>
      <c r="BC60" s="21">
        <f t="shared" si="2"/>
        <v>92.307692307692307</v>
      </c>
      <c r="BD60">
        <v>1</v>
      </c>
      <c r="BF60" t="s">
        <v>1552</v>
      </c>
      <c r="BG60" s="27">
        <v>1</v>
      </c>
      <c r="BH60">
        <v>7.47</v>
      </c>
      <c r="BJ60">
        <v>1</v>
      </c>
      <c r="BL60" t="s">
        <v>1552</v>
      </c>
      <c r="BM60" s="27">
        <v>1</v>
      </c>
      <c r="BN60">
        <v>3</v>
      </c>
      <c r="BP60" t="s">
        <v>1553</v>
      </c>
      <c r="BQ60" s="27">
        <v>1</v>
      </c>
      <c r="BR60">
        <v>4</v>
      </c>
      <c r="BS60" s="97">
        <f t="shared" si="14"/>
        <v>30.76923076923077</v>
      </c>
      <c r="BU60">
        <v>3</v>
      </c>
      <c r="BW60" t="s">
        <v>1553</v>
      </c>
      <c r="BX60" s="27">
        <v>1</v>
      </c>
      <c r="BY60">
        <v>6</v>
      </c>
      <c r="BZ60" s="21">
        <f t="shared" si="16"/>
        <v>46.153846153846153</v>
      </c>
      <c r="CA60">
        <v>2</v>
      </c>
      <c r="CB60">
        <v>1</v>
      </c>
      <c r="CD60" t="s">
        <v>1552</v>
      </c>
      <c r="CE60" s="27">
        <v>0</v>
      </c>
      <c r="CG60" t="s">
        <v>242</v>
      </c>
      <c r="CH60" t="s">
        <v>242</v>
      </c>
      <c r="CJ60" s="27">
        <v>0.5</v>
      </c>
      <c r="CK60" s="2" t="s">
        <v>1554</v>
      </c>
      <c r="CL60">
        <v>1</v>
      </c>
      <c r="CN60" t="s">
        <v>1552</v>
      </c>
      <c r="CO60">
        <v>0</v>
      </c>
      <c r="CP60" s="27">
        <v>0.5</v>
      </c>
      <c r="CQ60">
        <v>100</v>
      </c>
      <c r="CR60" t="s">
        <v>242</v>
      </c>
      <c r="CS60" t="s">
        <v>242</v>
      </c>
      <c r="CV60" s="27">
        <v>1</v>
      </c>
      <c r="CW60" s="2" t="s">
        <v>1555</v>
      </c>
      <c r="CX60">
        <v>1</v>
      </c>
      <c r="CZ60" t="s">
        <v>1552</v>
      </c>
      <c r="DA60" s="27">
        <v>0</v>
      </c>
      <c r="DB60" t="s">
        <v>242</v>
      </c>
      <c r="DC60" t="s">
        <v>242</v>
      </c>
      <c r="DE60" s="27">
        <v>0</v>
      </c>
      <c r="DF60" s="36" t="s">
        <v>242</v>
      </c>
      <c r="DG60" t="s">
        <v>242</v>
      </c>
      <c r="DH60" s="43" t="s">
        <v>242</v>
      </c>
      <c r="DI60" t="s">
        <v>242</v>
      </c>
      <c r="DJ60" s="36" t="s">
        <v>242</v>
      </c>
      <c r="DK60" t="s">
        <v>242</v>
      </c>
      <c r="DM60" s="27">
        <v>0</v>
      </c>
      <c r="DN60" s="36" t="s">
        <v>242</v>
      </c>
      <c r="DO60" t="s">
        <v>242</v>
      </c>
      <c r="DQ60" t="s">
        <v>242</v>
      </c>
      <c r="DT60" s="27">
        <v>0</v>
      </c>
      <c r="DV60" s="27">
        <v>0</v>
      </c>
      <c r="DX60" s="27">
        <v>0</v>
      </c>
      <c r="DZ60" s="27">
        <v>1</v>
      </c>
      <c r="EA60" s="2" t="s">
        <v>1556</v>
      </c>
      <c r="EB60" s="27">
        <v>0</v>
      </c>
      <c r="ED60" s="27">
        <v>0</v>
      </c>
      <c r="EF60" s="27">
        <v>0</v>
      </c>
      <c r="EH60" s="27">
        <v>0</v>
      </c>
      <c r="EJ60" s="27">
        <v>1</v>
      </c>
      <c r="EK60" t="s">
        <v>1557</v>
      </c>
      <c r="EL60" s="27">
        <v>1</v>
      </c>
      <c r="EM60" s="2" t="s">
        <v>1558</v>
      </c>
      <c r="EN60">
        <v>1</v>
      </c>
      <c r="EP60" s="2"/>
      <c r="EQ60">
        <f t="shared" si="3"/>
        <v>0.3</v>
      </c>
      <c r="ER60" s="99">
        <v>0.5</v>
      </c>
      <c r="ES60" s="27">
        <v>0</v>
      </c>
      <c r="ET60" t="s">
        <v>242</v>
      </c>
      <c r="EU60" t="s">
        <v>242</v>
      </c>
      <c r="EX60" t="s">
        <v>242</v>
      </c>
      <c r="EY60" t="s">
        <v>242</v>
      </c>
      <c r="FA60" s="27">
        <v>0</v>
      </c>
      <c r="FB60" t="s">
        <v>242</v>
      </c>
      <c r="FD60" s="27">
        <v>0</v>
      </c>
      <c r="FE60" t="s">
        <v>242</v>
      </c>
      <c r="FG60" s="27">
        <v>0</v>
      </c>
      <c r="FH60" t="s">
        <v>242</v>
      </c>
      <c r="FJ60" s="27">
        <v>0</v>
      </c>
      <c r="FK60" t="s">
        <v>242</v>
      </c>
      <c r="FL60">
        <f t="shared" si="6"/>
        <v>0</v>
      </c>
      <c r="FM60" s="100">
        <v>0</v>
      </c>
      <c r="FN60">
        <f t="shared" si="7"/>
        <v>0</v>
      </c>
      <c r="FO60" s="100">
        <v>0</v>
      </c>
      <c r="FQ60" t="s">
        <v>242</v>
      </c>
      <c r="FT60" s="27">
        <v>0</v>
      </c>
      <c r="FU60" t="s">
        <v>242</v>
      </c>
      <c r="FV60" t="s">
        <v>242</v>
      </c>
      <c r="FW60" t="s">
        <v>242</v>
      </c>
      <c r="FY60" s="27">
        <v>1</v>
      </c>
      <c r="FZ60">
        <v>46</v>
      </c>
      <c r="GA60">
        <v>1</v>
      </c>
      <c r="GC60" s="27">
        <v>0.5</v>
      </c>
      <c r="GD60" t="s">
        <v>242</v>
      </c>
      <c r="GE60" t="s">
        <v>242</v>
      </c>
      <c r="GF60" s="36">
        <v>86</v>
      </c>
      <c r="GG60" t="s">
        <v>242</v>
      </c>
      <c r="GH60" t="s">
        <v>242</v>
      </c>
      <c r="GI60" t="s">
        <v>242</v>
      </c>
      <c r="GJ60" t="s">
        <v>242</v>
      </c>
      <c r="GK60">
        <v>1</v>
      </c>
      <c r="GL60" t="s">
        <v>1559</v>
      </c>
      <c r="GM60">
        <v>1</v>
      </c>
      <c r="GO60" t="s">
        <v>1552</v>
      </c>
      <c r="GP60" s="27">
        <v>1</v>
      </c>
      <c r="GQ60">
        <v>1</v>
      </c>
      <c r="GR60" t="s">
        <v>242</v>
      </c>
      <c r="GT60">
        <v>1</v>
      </c>
      <c r="GV60" t="s">
        <v>1552</v>
      </c>
      <c r="GW60" s="27">
        <v>1</v>
      </c>
      <c r="GX60">
        <v>55</v>
      </c>
      <c r="GY60" t="s">
        <v>1560</v>
      </c>
      <c r="HA60">
        <v>3</v>
      </c>
      <c r="HC60" t="s">
        <v>1553</v>
      </c>
      <c r="HD60" s="27">
        <v>0</v>
      </c>
      <c r="HF60" s="27">
        <v>0</v>
      </c>
      <c r="HH60" t="s">
        <v>242</v>
      </c>
      <c r="HK60" s="27">
        <v>1</v>
      </c>
      <c r="HL60" s="2" t="s">
        <v>1561</v>
      </c>
      <c r="HM60">
        <v>1</v>
      </c>
      <c r="HO60" t="s">
        <v>1552</v>
      </c>
      <c r="HP60">
        <v>0.88888888899999996</v>
      </c>
      <c r="HQ60">
        <v>0.5</v>
      </c>
      <c r="HR60">
        <v>0.75</v>
      </c>
      <c r="HS60">
        <v>0</v>
      </c>
      <c r="HT60">
        <v>0.3</v>
      </c>
      <c r="HU60">
        <v>0</v>
      </c>
      <c r="HV60">
        <v>0</v>
      </c>
      <c r="HW60">
        <v>0.5</v>
      </c>
      <c r="HX60">
        <v>1</v>
      </c>
      <c r="HY60">
        <v>1</v>
      </c>
      <c r="HZ60">
        <v>0</v>
      </c>
      <c r="IA60">
        <v>1</v>
      </c>
      <c r="IB60">
        <v>1</v>
      </c>
      <c r="IC60">
        <v>0.71296296299999995</v>
      </c>
      <c r="ID60">
        <v>7.4999999999999997E-2</v>
      </c>
      <c r="IE60">
        <v>0.7</v>
      </c>
      <c r="IF60">
        <v>0.495987654</v>
      </c>
      <c r="IG60" t="s">
        <v>1562</v>
      </c>
      <c r="IH60" t="s">
        <v>266</v>
      </c>
      <c r="II60" t="s">
        <v>1550</v>
      </c>
      <c r="IJ60">
        <v>1283.704</v>
      </c>
      <c r="IK60">
        <v>1169.3209999999999</v>
      </c>
      <c r="IL60">
        <v>1776.78</v>
      </c>
      <c r="IM60" t="s">
        <v>242</v>
      </c>
      <c r="IN60">
        <v>1283.704</v>
      </c>
      <c r="IS60">
        <f t="shared" si="4"/>
        <v>0.9</v>
      </c>
      <c r="IT60">
        <f t="shared" si="8"/>
        <v>7.1428571428571425E-2</v>
      </c>
      <c r="IU60">
        <f t="shared" si="12"/>
        <v>0.625</v>
      </c>
      <c r="IV60">
        <f t="shared" si="5"/>
        <v>0.53214285714285714</v>
      </c>
    </row>
    <row r="61" spans="1:256" customFormat="1" ht="14" customHeight="1" x14ac:dyDescent="0.2">
      <c r="A61">
        <v>60</v>
      </c>
      <c r="B61">
        <v>60</v>
      </c>
      <c r="C61" s="1">
        <v>44587.522916666669</v>
      </c>
      <c r="D61" s="1">
        <v>44592.601388888892</v>
      </c>
      <c r="E61">
        <v>0</v>
      </c>
      <c r="F61" t="s">
        <v>438</v>
      </c>
      <c r="G61">
        <v>100</v>
      </c>
      <c r="H61">
        <v>438761</v>
      </c>
      <c r="I61">
        <v>1</v>
      </c>
      <c r="J61" s="1">
        <v>44592.601388888892</v>
      </c>
      <c r="K61" t="s">
        <v>1563</v>
      </c>
      <c r="L61" t="s">
        <v>242</v>
      </c>
      <c r="M61" t="s">
        <v>242</v>
      </c>
      <c r="N61" t="s">
        <v>1564</v>
      </c>
      <c r="O61" t="s">
        <v>1565</v>
      </c>
      <c r="P61">
        <v>34.037994380000001</v>
      </c>
      <c r="Q61">
        <v>-118.4543991</v>
      </c>
      <c r="R61" t="s">
        <v>245</v>
      </c>
      <c r="S61" t="s">
        <v>246</v>
      </c>
      <c r="T61" t="s">
        <v>1566</v>
      </c>
      <c r="V61" t="s">
        <v>1567</v>
      </c>
      <c r="W61">
        <v>260003108</v>
      </c>
      <c r="X61">
        <v>3530</v>
      </c>
      <c r="Y61" t="s">
        <v>476</v>
      </c>
      <c r="Z61" t="s">
        <v>1568</v>
      </c>
      <c r="AA61">
        <v>2020</v>
      </c>
      <c r="AC61">
        <v>1</v>
      </c>
      <c r="AD61">
        <v>15</v>
      </c>
      <c r="AF61">
        <v>10</v>
      </c>
      <c r="AG61">
        <v>3</v>
      </c>
      <c r="AI61" t="s">
        <v>1569</v>
      </c>
      <c r="AJ61" s="27">
        <v>1</v>
      </c>
      <c r="AK61">
        <v>8</v>
      </c>
      <c r="AL61" s="27">
        <v>0</v>
      </c>
      <c r="AM61" s="24">
        <v>0</v>
      </c>
      <c r="AN61" s="36">
        <f t="shared" si="0"/>
        <v>0</v>
      </c>
      <c r="AO61" s="27">
        <v>0</v>
      </c>
      <c r="AP61" s="24">
        <v>0</v>
      </c>
      <c r="AR61">
        <v>3</v>
      </c>
      <c r="AT61" t="s">
        <v>1569</v>
      </c>
      <c r="AU61" s="27">
        <v>1</v>
      </c>
      <c r="AV61">
        <v>9</v>
      </c>
      <c r="AW61" s="21">
        <f t="shared" si="1"/>
        <v>90</v>
      </c>
      <c r="AX61">
        <v>3</v>
      </c>
      <c r="AZ61" t="s">
        <v>1569</v>
      </c>
      <c r="BA61" s="27">
        <v>1</v>
      </c>
      <c r="BB61">
        <v>9</v>
      </c>
      <c r="BC61" s="21">
        <f t="shared" si="2"/>
        <v>90</v>
      </c>
      <c r="BD61">
        <v>3</v>
      </c>
      <c r="BF61" t="s">
        <v>1569</v>
      </c>
      <c r="BG61" s="27">
        <v>1</v>
      </c>
      <c r="BH61">
        <v>8.6</v>
      </c>
      <c r="BJ61">
        <v>3</v>
      </c>
      <c r="BL61" t="s">
        <v>1569</v>
      </c>
      <c r="BM61" s="27">
        <v>1</v>
      </c>
      <c r="BN61">
        <v>3</v>
      </c>
      <c r="BP61" t="s">
        <v>1569</v>
      </c>
      <c r="BQ61" s="27">
        <v>1</v>
      </c>
      <c r="BR61">
        <v>3</v>
      </c>
      <c r="BS61" s="97">
        <f t="shared" si="14"/>
        <v>30</v>
      </c>
      <c r="BU61">
        <v>3</v>
      </c>
      <c r="BW61" t="s">
        <v>1569</v>
      </c>
      <c r="BX61" s="27">
        <v>1</v>
      </c>
      <c r="BY61">
        <v>1</v>
      </c>
      <c r="BZ61" s="21">
        <f t="shared" si="16"/>
        <v>10</v>
      </c>
      <c r="CA61">
        <v>2</v>
      </c>
      <c r="CB61">
        <v>3</v>
      </c>
      <c r="CD61" t="s">
        <v>1569</v>
      </c>
      <c r="CE61" s="27">
        <v>0</v>
      </c>
      <c r="CG61" t="s">
        <v>242</v>
      </c>
      <c r="CH61" t="s">
        <v>242</v>
      </c>
      <c r="CJ61" s="27">
        <v>1</v>
      </c>
      <c r="CK61" t="s">
        <v>1570</v>
      </c>
      <c r="CL61">
        <v>1</v>
      </c>
      <c r="CN61" t="s">
        <v>1571</v>
      </c>
      <c r="CO61">
        <v>0</v>
      </c>
      <c r="CP61" s="27">
        <v>0.5</v>
      </c>
      <c r="CQ61">
        <v>100</v>
      </c>
      <c r="CR61">
        <v>100</v>
      </c>
      <c r="CS61" t="s">
        <v>242</v>
      </c>
      <c r="CV61" s="27">
        <v>1</v>
      </c>
      <c r="CW61" s="2" t="s">
        <v>1572</v>
      </c>
      <c r="CX61">
        <v>1</v>
      </c>
      <c r="CZ61" t="s">
        <v>1573</v>
      </c>
      <c r="DA61" s="27">
        <v>1</v>
      </c>
      <c r="DB61">
        <v>39747</v>
      </c>
      <c r="DC61">
        <v>2</v>
      </c>
      <c r="DE61" s="27">
        <v>1</v>
      </c>
      <c r="DF61" s="36" t="s">
        <v>242</v>
      </c>
      <c r="DG61" t="s">
        <v>242</v>
      </c>
      <c r="DH61" s="36">
        <v>92835</v>
      </c>
      <c r="DI61">
        <v>2</v>
      </c>
      <c r="DJ61" s="36" t="s">
        <v>242</v>
      </c>
      <c r="DK61" t="s">
        <v>242</v>
      </c>
      <c r="DM61" s="27">
        <v>1</v>
      </c>
      <c r="DN61" s="36">
        <v>16289876</v>
      </c>
      <c r="DO61">
        <v>2</v>
      </c>
      <c r="DQ61">
        <v>4</v>
      </c>
      <c r="DS61" t="s">
        <v>1574</v>
      </c>
      <c r="DT61" s="27">
        <v>1</v>
      </c>
      <c r="DU61" s="2" t="s">
        <v>1575</v>
      </c>
      <c r="DV61" s="27">
        <v>1</v>
      </c>
      <c r="DW61" s="2" t="s">
        <v>1576</v>
      </c>
      <c r="DX61" s="27">
        <v>1</v>
      </c>
      <c r="DY61" s="2" t="s">
        <v>1577</v>
      </c>
      <c r="DZ61" s="27">
        <v>1</v>
      </c>
      <c r="EA61" s="2" t="s">
        <v>1578</v>
      </c>
      <c r="EB61" s="27">
        <v>1</v>
      </c>
      <c r="EC61" s="2" t="s">
        <v>1579</v>
      </c>
      <c r="ED61" s="27">
        <v>1</v>
      </c>
      <c r="EE61" s="2" t="s">
        <v>1580</v>
      </c>
      <c r="EF61" s="27">
        <v>1</v>
      </c>
      <c r="EG61" s="2" t="s">
        <v>1581</v>
      </c>
      <c r="EH61" s="27">
        <v>1</v>
      </c>
      <c r="EI61" s="2" t="s">
        <v>1582</v>
      </c>
      <c r="EJ61" s="27">
        <v>1</v>
      </c>
      <c r="EK61" s="2" t="s">
        <v>1583</v>
      </c>
      <c r="EL61" s="27">
        <v>1</v>
      </c>
      <c r="EM61" s="2" t="s">
        <v>1584</v>
      </c>
      <c r="EN61">
        <v>4</v>
      </c>
      <c r="EP61" s="2" t="s">
        <v>1574</v>
      </c>
      <c r="EQ61">
        <f t="shared" si="3"/>
        <v>1</v>
      </c>
      <c r="ER61" s="99">
        <v>1</v>
      </c>
      <c r="ES61" s="27">
        <v>0</v>
      </c>
      <c r="ET61" t="s">
        <v>242</v>
      </c>
      <c r="EU61" t="s">
        <v>242</v>
      </c>
      <c r="EX61" t="s">
        <v>242</v>
      </c>
      <c r="EY61" t="s">
        <v>242</v>
      </c>
      <c r="FA61" s="27">
        <v>1</v>
      </c>
      <c r="FB61">
        <v>835</v>
      </c>
      <c r="FD61" s="27">
        <v>0</v>
      </c>
      <c r="FE61" t="s">
        <v>242</v>
      </c>
      <c r="FG61" s="27">
        <v>1</v>
      </c>
      <c r="FH61">
        <v>412</v>
      </c>
      <c r="FJ61" s="27">
        <v>1</v>
      </c>
      <c r="FK61">
        <v>12</v>
      </c>
      <c r="FL61">
        <f t="shared" si="6"/>
        <v>2</v>
      </c>
      <c r="FM61" s="99">
        <v>1</v>
      </c>
      <c r="FN61">
        <f t="shared" si="7"/>
        <v>1</v>
      </c>
      <c r="FO61" s="99">
        <v>1</v>
      </c>
      <c r="FQ61">
        <v>1</v>
      </c>
      <c r="FS61" t="s">
        <v>1585</v>
      </c>
      <c r="FT61" s="27">
        <v>1</v>
      </c>
      <c r="FU61">
        <v>13</v>
      </c>
      <c r="FV61">
        <v>52</v>
      </c>
      <c r="FW61">
        <v>35</v>
      </c>
      <c r="FY61" s="27">
        <v>1</v>
      </c>
      <c r="FZ61">
        <v>24</v>
      </c>
      <c r="GA61">
        <v>2</v>
      </c>
      <c r="GC61" s="27">
        <v>0.5</v>
      </c>
      <c r="GD61" t="s">
        <v>242</v>
      </c>
      <c r="GE61" t="s">
        <v>242</v>
      </c>
      <c r="GF61" s="36">
        <v>64</v>
      </c>
      <c r="GG61" t="s">
        <v>242</v>
      </c>
      <c r="GH61" t="s">
        <v>242</v>
      </c>
      <c r="GI61" t="s">
        <v>242</v>
      </c>
      <c r="GJ61" t="s">
        <v>242</v>
      </c>
      <c r="GK61">
        <v>1</v>
      </c>
      <c r="GL61" t="s">
        <v>1586</v>
      </c>
      <c r="GM61">
        <v>1</v>
      </c>
      <c r="GO61" t="s">
        <v>1587</v>
      </c>
      <c r="GP61" s="27">
        <v>0</v>
      </c>
      <c r="GQ61" t="s">
        <v>242</v>
      </c>
      <c r="GR61" t="s">
        <v>242</v>
      </c>
      <c r="GT61" t="s">
        <v>242</v>
      </c>
      <c r="GW61" s="27">
        <v>1</v>
      </c>
      <c r="GX61">
        <v>246</v>
      </c>
      <c r="GY61" t="s">
        <v>1588</v>
      </c>
      <c r="HA61">
        <v>3</v>
      </c>
      <c r="HC61" t="s">
        <v>1569</v>
      </c>
      <c r="HD61" s="27">
        <v>0</v>
      </c>
      <c r="HF61" s="27">
        <v>0</v>
      </c>
      <c r="HH61" t="s">
        <v>242</v>
      </c>
      <c r="HK61" s="27">
        <v>1</v>
      </c>
      <c r="HL61" t="s">
        <v>1589</v>
      </c>
      <c r="HM61">
        <v>1</v>
      </c>
      <c r="HO61" t="s">
        <v>1590</v>
      </c>
      <c r="HP61">
        <v>0.66666666699999999</v>
      </c>
      <c r="HQ61">
        <v>1</v>
      </c>
      <c r="HR61">
        <v>0.75</v>
      </c>
      <c r="HS61">
        <v>1</v>
      </c>
      <c r="HT61">
        <v>1</v>
      </c>
      <c r="HU61">
        <v>0</v>
      </c>
      <c r="HV61">
        <v>0.75</v>
      </c>
      <c r="HW61">
        <v>0.83333333300000001</v>
      </c>
      <c r="HX61">
        <v>0</v>
      </c>
      <c r="HY61">
        <v>1</v>
      </c>
      <c r="HZ61">
        <v>0</v>
      </c>
      <c r="IA61">
        <v>1</v>
      </c>
      <c r="IB61">
        <v>1</v>
      </c>
      <c r="IC61">
        <v>0.80555555599999995</v>
      </c>
      <c r="ID61">
        <v>0.6875</v>
      </c>
      <c r="IE61">
        <v>0.56666666700000001</v>
      </c>
      <c r="IF61">
        <v>0.68657407400000003</v>
      </c>
      <c r="IG61" t="s">
        <v>1566</v>
      </c>
      <c r="IH61" t="s">
        <v>266</v>
      </c>
      <c r="II61" t="s">
        <v>1566</v>
      </c>
      <c r="IJ61">
        <v>7136.3969999999999</v>
      </c>
      <c r="IK61">
        <v>6683.76</v>
      </c>
      <c r="IL61">
        <v>7907.0810000000001</v>
      </c>
      <c r="IM61">
        <v>8508.0879999999997</v>
      </c>
      <c r="IN61">
        <v>7136.3969999999999</v>
      </c>
      <c r="IS61">
        <f t="shared" si="4"/>
        <v>0.6</v>
      </c>
      <c r="IT61">
        <f t="shared" si="8"/>
        <v>0.8571428571428571</v>
      </c>
      <c r="IU61">
        <f t="shared" si="12"/>
        <v>0.875</v>
      </c>
      <c r="IV61">
        <f t="shared" si="5"/>
        <v>0.77738095238095239</v>
      </c>
    </row>
    <row r="62" spans="1:256" ht="14" customHeight="1" x14ac:dyDescent="0.2">
      <c r="A62" s="10">
        <v>61</v>
      </c>
      <c r="B62">
        <v>61</v>
      </c>
      <c r="C62" s="1">
        <v>44508.604861111111</v>
      </c>
      <c r="D62" s="1">
        <v>44592.623611111114</v>
      </c>
      <c r="E62">
        <v>0</v>
      </c>
      <c r="F62" t="s">
        <v>438</v>
      </c>
      <c r="G62">
        <v>100</v>
      </c>
      <c r="H62">
        <v>7259213</v>
      </c>
      <c r="I62">
        <v>1</v>
      </c>
      <c r="J62" s="1">
        <v>44592.623611111114</v>
      </c>
      <c r="K62" t="s">
        <v>1591</v>
      </c>
      <c r="L62" t="s">
        <v>242</v>
      </c>
      <c r="M62" t="s">
        <v>242</v>
      </c>
      <c r="N62" t="s">
        <v>1592</v>
      </c>
      <c r="O62" t="s">
        <v>1593</v>
      </c>
      <c r="P62">
        <v>34.037994380000001</v>
      </c>
      <c r="Q62">
        <v>-118.4543991</v>
      </c>
      <c r="R62" t="s">
        <v>245</v>
      </c>
      <c r="S62" t="s">
        <v>246</v>
      </c>
      <c r="T62" s="10" t="s">
        <v>1594</v>
      </c>
      <c r="V62" t="s">
        <v>1595</v>
      </c>
      <c r="W62" t="s">
        <v>1596</v>
      </c>
      <c r="X62">
        <v>7011</v>
      </c>
      <c r="Y62" s="10" t="s">
        <v>271</v>
      </c>
      <c r="Z62" s="10" t="s">
        <v>1304</v>
      </c>
      <c r="AA62" s="10">
        <v>2020</v>
      </c>
      <c r="AC62" s="10">
        <v>0</v>
      </c>
      <c r="AF62" s="10">
        <v>10</v>
      </c>
      <c r="AG62">
        <v>2</v>
      </c>
      <c r="AI62" t="s">
        <v>1597</v>
      </c>
      <c r="AJ62" s="22">
        <v>1</v>
      </c>
      <c r="AK62" s="10">
        <v>5</v>
      </c>
      <c r="AL62" s="22">
        <v>1</v>
      </c>
      <c r="AM62" s="10">
        <v>1</v>
      </c>
      <c r="AN62" s="36">
        <f t="shared" si="0"/>
        <v>10</v>
      </c>
      <c r="AO62" s="22">
        <v>1</v>
      </c>
      <c r="AP62" s="10">
        <v>3</v>
      </c>
      <c r="AR62">
        <v>2</v>
      </c>
      <c r="AT62" t="s">
        <v>1597</v>
      </c>
      <c r="AU62" s="22">
        <v>1</v>
      </c>
      <c r="AV62" s="10">
        <v>9</v>
      </c>
      <c r="AW62" s="21">
        <f t="shared" si="1"/>
        <v>90</v>
      </c>
      <c r="AX62">
        <v>2</v>
      </c>
      <c r="AZ62" t="s">
        <v>1598</v>
      </c>
      <c r="BA62" s="22">
        <v>1</v>
      </c>
      <c r="BB62" s="10">
        <v>8</v>
      </c>
      <c r="BC62" s="21">
        <f t="shared" si="2"/>
        <v>80</v>
      </c>
      <c r="BD62" t="s">
        <v>242</v>
      </c>
      <c r="BG62" s="22">
        <v>1</v>
      </c>
      <c r="BH62" s="10">
        <v>8.3000000000000007</v>
      </c>
      <c r="BJ62">
        <v>2</v>
      </c>
      <c r="BL62" t="s">
        <v>1597</v>
      </c>
      <c r="BM62" s="22">
        <v>1</v>
      </c>
      <c r="BN62">
        <v>2</v>
      </c>
      <c r="BP62" t="s">
        <v>1597</v>
      </c>
      <c r="BQ62" s="22">
        <v>1</v>
      </c>
      <c r="BR62" s="10">
        <v>4</v>
      </c>
      <c r="BS62" s="97">
        <f t="shared" si="14"/>
        <v>40</v>
      </c>
      <c r="BU62" s="10">
        <v>2</v>
      </c>
      <c r="BW62" s="10" t="s">
        <v>1597</v>
      </c>
      <c r="BX62" s="22">
        <v>1</v>
      </c>
      <c r="BY62" s="10">
        <v>1</v>
      </c>
      <c r="BZ62" s="21">
        <f t="shared" si="16"/>
        <v>10</v>
      </c>
      <c r="CA62" s="10">
        <v>2</v>
      </c>
      <c r="CB62" s="10">
        <v>2</v>
      </c>
      <c r="CD62" s="10" t="s">
        <v>1597</v>
      </c>
      <c r="CE62" s="22">
        <v>0</v>
      </c>
      <c r="CG62" s="10" t="s">
        <v>242</v>
      </c>
      <c r="CH62" s="10" t="s">
        <v>242</v>
      </c>
      <c r="CJ62" s="22">
        <v>1</v>
      </c>
      <c r="CK62" s="10" t="s">
        <v>1599</v>
      </c>
      <c r="CL62" s="10">
        <v>5</v>
      </c>
      <c r="CM62" s="10" t="s">
        <v>1600</v>
      </c>
      <c r="CN62" s="10" t="s">
        <v>1601</v>
      </c>
      <c r="CO62" s="10">
        <v>1</v>
      </c>
      <c r="CP62" s="22">
        <v>0</v>
      </c>
      <c r="CQ62" s="10" t="s">
        <v>242</v>
      </c>
      <c r="CR62" s="10" t="s">
        <v>242</v>
      </c>
      <c r="CS62" s="10" t="s">
        <v>242</v>
      </c>
      <c r="CV62" s="22">
        <v>1</v>
      </c>
      <c r="CW62" s="10" t="s">
        <v>1602</v>
      </c>
      <c r="CX62" s="10">
        <v>1</v>
      </c>
      <c r="CZ62" s="10" t="s">
        <v>1603</v>
      </c>
      <c r="DA62" s="22">
        <v>1</v>
      </c>
      <c r="DB62" s="10">
        <v>329570</v>
      </c>
      <c r="DC62" s="10">
        <v>2</v>
      </c>
      <c r="DE62" s="22">
        <v>1</v>
      </c>
      <c r="DF62" s="50">
        <v>1388664</v>
      </c>
      <c r="DG62" s="10">
        <v>2</v>
      </c>
      <c r="DH62" s="52">
        <v>1419705</v>
      </c>
      <c r="DI62" s="10">
        <v>2</v>
      </c>
      <c r="DJ62" s="50" t="s">
        <v>242</v>
      </c>
      <c r="DK62" s="10" t="s">
        <v>242</v>
      </c>
      <c r="DM62" s="22">
        <v>1</v>
      </c>
      <c r="DN62" s="50">
        <v>3256344</v>
      </c>
      <c r="DO62" s="10">
        <v>2</v>
      </c>
      <c r="DQ62" s="10">
        <v>1</v>
      </c>
      <c r="DS62" s="10" t="s">
        <v>1604</v>
      </c>
      <c r="DT62" s="27">
        <v>1</v>
      </c>
      <c r="DU62" t="s">
        <v>1605</v>
      </c>
      <c r="DV62" s="27">
        <v>1</v>
      </c>
      <c r="DW62" t="s">
        <v>1606</v>
      </c>
      <c r="DX62" s="27">
        <v>1</v>
      </c>
      <c r="DY62" t="s">
        <v>1607</v>
      </c>
      <c r="DZ62" s="27">
        <v>1</v>
      </c>
      <c r="EA62" s="2" t="s">
        <v>1608</v>
      </c>
      <c r="EB62" s="27">
        <v>1</v>
      </c>
      <c r="EC62" t="s">
        <v>1609</v>
      </c>
      <c r="ED62" s="27">
        <v>1</v>
      </c>
      <c r="EE62" t="s">
        <v>1610</v>
      </c>
      <c r="EF62" s="27">
        <v>1</v>
      </c>
      <c r="EG62" t="s">
        <v>1610</v>
      </c>
      <c r="EH62" s="27">
        <v>1</v>
      </c>
      <c r="EI62" t="s">
        <v>1611</v>
      </c>
      <c r="EJ62" s="27">
        <v>1</v>
      </c>
      <c r="EK62" t="s">
        <v>1612</v>
      </c>
      <c r="EL62" s="27">
        <v>1</v>
      </c>
      <c r="EM62" t="s">
        <v>1613</v>
      </c>
      <c r="EN62">
        <v>4</v>
      </c>
      <c r="EP62" s="2" t="s">
        <v>1614</v>
      </c>
      <c r="EQ62">
        <f t="shared" si="3"/>
        <v>1</v>
      </c>
      <c r="ER62" s="99">
        <v>1</v>
      </c>
      <c r="ES62" s="22">
        <v>0</v>
      </c>
      <c r="ET62" s="10" t="s">
        <v>242</v>
      </c>
      <c r="EU62" s="10" t="s">
        <v>242</v>
      </c>
      <c r="EX62" s="10" t="s">
        <v>242</v>
      </c>
      <c r="EY62" s="10" t="s">
        <v>242</v>
      </c>
      <c r="FA62" s="22">
        <v>1</v>
      </c>
      <c r="FB62" s="10">
        <v>105841</v>
      </c>
      <c r="FD62" s="22">
        <v>0</v>
      </c>
      <c r="FE62" s="10" t="s">
        <v>242</v>
      </c>
      <c r="FG62" s="22">
        <v>1</v>
      </c>
      <c r="FH62" s="10">
        <v>26460</v>
      </c>
      <c r="FJ62" s="22">
        <v>1</v>
      </c>
      <c r="FK62" s="10">
        <v>37</v>
      </c>
      <c r="FL62">
        <f t="shared" si="6"/>
        <v>2</v>
      </c>
      <c r="FM62" s="99">
        <v>1</v>
      </c>
      <c r="FN62">
        <f t="shared" si="7"/>
        <v>1</v>
      </c>
      <c r="FO62" s="99">
        <v>1</v>
      </c>
      <c r="FQ62" s="10">
        <v>1</v>
      </c>
      <c r="FS62" s="10" t="s">
        <v>1604</v>
      </c>
      <c r="FT62" s="22">
        <v>0</v>
      </c>
      <c r="FU62" s="10" t="s">
        <v>242</v>
      </c>
      <c r="FV62" s="10" t="s">
        <v>242</v>
      </c>
      <c r="FW62" s="10" t="s">
        <v>242</v>
      </c>
      <c r="FY62" s="22">
        <v>1</v>
      </c>
      <c r="FZ62" s="10">
        <v>43</v>
      </c>
      <c r="GA62" s="10">
        <v>2</v>
      </c>
      <c r="GB62" s="10" t="s">
        <v>1615</v>
      </c>
      <c r="GC62" s="22">
        <v>1</v>
      </c>
      <c r="GD62" s="10">
        <v>20</v>
      </c>
      <c r="GE62" s="10">
        <v>32</v>
      </c>
      <c r="GF62" s="50">
        <v>28</v>
      </c>
      <c r="GG62" s="10">
        <v>15</v>
      </c>
      <c r="GH62" s="10" t="s">
        <v>242</v>
      </c>
      <c r="GI62" s="10" t="s">
        <v>242</v>
      </c>
      <c r="GJ62" s="10" t="s">
        <v>242</v>
      </c>
      <c r="GK62" s="10">
        <v>1</v>
      </c>
      <c r="GL62" s="10" t="s">
        <v>1616</v>
      </c>
      <c r="GM62" s="10">
        <v>2</v>
      </c>
      <c r="GO62" s="10" t="s">
        <v>1617</v>
      </c>
      <c r="GP62" s="22">
        <v>0</v>
      </c>
      <c r="GQ62" s="10" t="s">
        <v>242</v>
      </c>
      <c r="GR62" s="10" t="s">
        <v>242</v>
      </c>
      <c r="GT62" s="10" t="s">
        <v>242</v>
      </c>
      <c r="GW62" s="22">
        <v>1</v>
      </c>
      <c r="GX62" s="10">
        <v>1953</v>
      </c>
      <c r="GY62" s="10" t="s">
        <v>1618</v>
      </c>
      <c r="HA62" s="10">
        <v>5</v>
      </c>
      <c r="HC62" s="10" t="s">
        <v>1619</v>
      </c>
      <c r="HD62" s="22">
        <v>1</v>
      </c>
      <c r="HE62" s="10" t="s">
        <v>1620</v>
      </c>
      <c r="HF62" s="22">
        <v>0.5</v>
      </c>
      <c r="HG62" s="10" t="s">
        <v>1621</v>
      </c>
      <c r="HH62" s="10">
        <v>1</v>
      </c>
      <c r="HJ62" s="10" t="s">
        <v>1622</v>
      </c>
      <c r="HK62" s="22">
        <v>1</v>
      </c>
      <c r="HL62" s="10" t="s">
        <v>1623</v>
      </c>
      <c r="HM62" s="10" t="s">
        <v>242</v>
      </c>
      <c r="HP62" s="10">
        <v>0.88888888899999996</v>
      </c>
      <c r="HQ62" s="10">
        <v>1</v>
      </c>
      <c r="HR62" s="10">
        <v>0.5</v>
      </c>
      <c r="HS62" s="10">
        <v>1</v>
      </c>
      <c r="HT62" s="10">
        <v>1</v>
      </c>
      <c r="HU62" s="10">
        <v>0</v>
      </c>
      <c r="HV62" s="10">
        <v>0.75</v>
      </c>
      <c r="HW62" s="10">
        <v>0.66666666699999999</v>
      </c>
      <c r="HX62" s="10">
        <v>0</v>
      </c>
      <c r="HY62" s="10">
        <v>1</v>
      </c>
      <c r="HZ62" s="10">
        <v>0.75</v>
      </c>
      <c r="IA62" s="10">
        <v>1</v>
      </c>
      <c r="IB62" s="10">
        <v>1</v>
      </c>
      <c r="IC62" s="10">
        <v>0.79629629599999996</v>
      </c>
      <c r="ID62" s="10">
        <v>0.6875</v>
      </c>
      <c r="IE62" s="10">
        <v>0.68333333299999999</v>
      </c>
      <c r="IF62" s="10">
        <v>0.72237654299999998</v>
      </c>
      <c r="IG62" s="10" t="s">
        <v>1594</v>
      </c>
      <c r="IH62" s="10" t="s">
        <v>266</v>
      </c>
      <c r="II62" s="10" t="s">
        <v>1594</v>
      </c>
      <c r="IJ62" s="10">
        <v>9452</v>
      </c>
      <c r="IK62" s="10">
        <v>4307</v>
      </c>
      <c r="IL62" s="10">
        <v>5788</v>
      </c>
      <c r="IM62" s="10">
        <v>8773</v>
      </c>
      <c r="IN62" s="10">
        <v>9452</v>
      </c>
      <c r="IS62">
        <f t="shared" si="4"/>
        <v>1</v>
      </c>
      <c r="IT62">
        <f t="shared" si="8"/>
        <v>0.8571428571428571</v>
      </c>
      <c r="IU62">
        <f t="shared" si="12"/>
        <v>0.75</v>
      </c>
      <c r="IV62">
        <f t="shared" si="5"/>
        <v>0.86904761904761907</v>
      </c>
    </row>
    <row r="63" spans="1:256" customFormat="1" ht="14" customHeight="1" x14ac:dyDescent="0.2">
      <c r="A63">
        <v>62</v>
      </c>
      <c r="B63">
        <v>62</v>
      </c>
      <c r="C63" s="1">
        <v>44592.589583333334</v>
      </c>
      <c r="D63" s="1">
        <v>44592.743750000001</v>
      </c>
      <c r="E63">
        <v>0</v>
      </c>
      <c r="F63" t="s">
        <v>1099</v>
      </c>
      <c r="G63">
        <v>100</v>
      </c>
      <c r="H63">
        <v>13288</v>
      </c>
      <c r="I63">
        <v>1</v>
      </c>
      <c r="J63" s="1">
        <v>44592.743750000001</v>
      </c>
      <c r="K63" t="s">
        <v>1624</v>
      </c>
      <c r="L63" t="s">
        <v>242</v>
      </c>
      <c r="M63" t="s">
        <v>242</v>
      </c>
      <c r="N63" t="s">
        <v>1625</v>
      </c>
      <c r="O63" t="s">
        <v>1626</v>
      </c>
      <c r="P63">
        <v>34.037994380000001</v>
      </c>
      <c r="Q63">
        <v>-118.4543991</v>
      </c>
      <c r="R63" t="s">
        <v>245</v>
      </c>
      <c r="S63" t="s">
        <v>246</v>
      </c>
      <c r="T63" t="s">
        <v>1627</v>
      </c>
      <c r="V63" t="s">
        <v>1628</v>
      </c>
      <c r="W63">
        <v>233331107</v>
      </c>
      <c r="X63">
        <v>4911</v>
      </c>
      <c r="Y63" t="s">
        <v>490</v>
      </c>
      <c r="Z63" t="s">
        <v>1010</v>
      </c>
      <c r="AA63">
        <v>2021</v>
      </c>
      <c r="AB63" s="24">
        <v>2022</v>
      </c>
      <c r="AC63">
        <v>0</v>
      </c>
      <c r="AF63">
        <v>12</v>
      </c>
      <c r="AG63">
        <v>3</v>
      </c>
      <c r="AI63" t="s">
        <v>1629</v>
      </c>
      <c r="AJ63" s="27">
        <v>1</v>
      </c>
      <c r="AK63">
        <v>12</v>
      </c>
      <c r="AL63" s="27">
        <v>1</v>
      </c>
      <c r="AM63">
        <v>9</v>
      </c>
      <c r="AN63" s="36">
        <f t="shared" si="0"/>
        <v>75</v>
      </c>
      <c r="AO63" s="27">
        <v>1</v>
      </c>
      <c r="AP63">
        <v>12</v>
      </c>
      <c r="AQ63" t="s">
        <v>1630</v>
      </c>
      <c r="AR63">
        <v>3</v>
      </c>
      <c r="AT63" t="s">
        <v>1629</v>
      </c>
      <c r="AU63" s="27">
        <v>1</v>
      </c>
      <c r="AV63">
        <v>10</v>
      </c>
      <c r="AW63" s="21">
        <f t="shared" si="1"/>
        <v>83.333333333333343</v>
      </c>
      <c r="AX63">
        <v>3</v>
      </c>
      <c r="AZ63" t="s">
        <v>1629</v>
      </c>
      <c r="BA63" s="27">
        <v>1</v>
      </c>
      <c r="BB63">
        <v>10</v>
      </c>
      <c r="BC63" s="21">
        <f t="shared" si="2"/>
        <v>83.333333333333343</v>
      </c>
      <c r="BD63">
        <v>3</v>
      </c>
      <c r="BF63" t="s">
        <v>1629</v>
      </c>
      <c r="BG63" s="27">
        <v>1</v>
      </c>
      <c r="BJ63">
        <v>3</v>
      </c>
      <c r="BL63" t="s">
        <v>1629</v>
      </c>
      <c r="BM63" s="27">
        <v>1</v>
      </c>
      <c r="BN63">
        <v>3</v>
      </c>
      <c r="BP63" t="s">
        <v>1629</v>
      </c>
      <c r="BQ63" s="27">
        <v>1</v>
      </c>
      <c r="BR63" s="24">
        <v>3</v>
      </c>
      <c r="BS63" s="98">
        <f>BR63/AF63*100</f>
        <v>25</v>
      </c>
      <c r="BT63">
        <v>3</v>
      </c>
      <c r="BU63">
        <v>1</v>
      </c>
      <c r="BW63" t="s">
        <v>1631</v>
      </c>
      <c r="BX63" s="27">
        <v>1</v>
      </c>
      <c r="BY63">
        <v>2</v>
      </c>
      <c r="BZ63" s="21">
        <f t="shared" si="16"/>
        <v>16.666666666666664</v>
      </c>
      <c r="CA63">
        <v>2</v>
      </c>
      <c r="CB63">
        <v>3</v>
      </c>
      <c r="CD63" t="s">
        <v>1629</v>
      </c>
      <c r="CE63" s="27">
        <v>0</v>
      </c>
      <c r="CG63" t="s">
        <v>242</v>
      </c>
      <c r="CH63" t="s">
        <v>242</v>
      </c>
      <c r="CJ63" s="27">
        <v>1</v>
      </c>
      <c r="CK63" s="2" t="s">
        <v>1632</v>
      </c>
      <c r="CL63">
        <v>1</v>
      </c>
      <c r="CN63" t="s">
        <v>1633</v>
      </c>
      <c r="CO63">
        <v>1</v>
      </c>
      <c r="CP63" s="27">
        <v>0</v>
      </c>
      <c r="CQ63" t="s">
        <v>242</v>
      </c>
      <c r="CR63" t="s">
        <v>242</v>
      </c>
      <c r="CS63" t="s">
        <v>242</v>
      </c>
      <c r="CV63" s="27">
        <v>1</v>
      </c>
      <c r="CW63" s="2" t="s">
        <v>1634</v>
      </c>
      <c r="CX63">
        <v>1</v>
      </c>
      <c r="CZ63" t="s">
        <v>1635</v>
      </c>
      <c r="DA63" s="27">
        <v>1</v>
      </c>
      <c r="DB63">
        <v>24558180</v>
      </c>
      <c r="DC63">
        <v>2</v>
      </c>
      <c r="DE63" s="27">
        <v>1</v>
      </c>
      <c r="DF63" s="36" t="s">
        <v>242</v>
      </c>
      <c r="DG63" t="s">
        <v>242</v>
      </c>
      <c r="DH63" s="36">
        <v>279000</v>
      </c>
      <c r="DI63">
        <v>2</v>
      </c>
      <c r="DJ63" s="36" t="s">
        <v>242</v>
      </c>
      <c r="DK63" t="s">
        <v>242</v>
      </c>
      <c r="DM63" s="27">
        <v>1</v>
      </c>
      <c r="DN63" s="36">
        <v>20340773</v>
      </c>
      <c r="DO63">
        <v>2</v>
      </c>
      <c r="DQ63">
        <v>4</v>
      </c>
      <c r="DS63" t="s">
        <v>1636</v>
      </c>
      <c r="DT63" s="27">
        <v>1</v>
      </c>
      <c r="DU63" t="s">
        <v>1637</v>
      </c>
      <c r="DV63" s="27">
        <v>1</v>
      </c>
      <c r="DW63" s="2" t="s">
        <v>1638</v>
      </c>
      <c r="DX63" s="27">
        <v>1</v>
      </c>
      <c r="DY63" s="2" t="s">
        <v>1639</v>
      </c>
      <c r="DZ63" s="27">
        <v>1</v>
      </c>
      <c r="EA63" s="2" t="s">
        <v>1640</v>
      </c>
      <c r="EB63" s="27">
        <v>1</v>
      </c>
      <c r="EC63" t="s">
        <v>1641</v>
      </c>
      <c r="ED63" s="27">
        <v>1</v>
      </c>
      <c r="EE63" t="s">
        <v>1642</v>
      </c>
      <c r="EF63" s="27">
        <v>1</v>
      </c>
      <c r="EG63" t="s">
        <v>1642</v>
      </c>
      <c r="EH63" s="27">
        <v>1</v>
      </c>
      <c r="EI63" t="s">
        <v>1642</v>
      </c>
      <c r="EJ63" s="27">
        <v>1</v>
      </c>
      <c r="EK63" t="s">
        <v>1643</v>
      </c>
      <c r="EL63" s="27">
        <v>1</v>
      </c>
      <c r="EM63" s="2" t="s">
        <v>1644</v>
      </c>
      <c r="EN63">
        <v>4</v>
      </c>
      <c r="EP63" s="2" t="s">
        <v>1636</v>
      </c>
      <c r="EQ63">
        <f t="shared" si="3"/>
        <v>1</v>
      </c>
      <c r="ER63" s="99">
        <v>1</v>
      </c>
      <c r="ES63" s="27">
        <v>0.5</v>
      </c>
      <c r="ET63" t="s">
        <v>242</v>
      </c>
      <c r="EU63">
        <v>265.47399999999999</v>
      </c>
      <c r="EX63">
        <v>1</v>
      </c>
      <c r="EY63" t="s">
        <v>242</v>
      </c>
      <c r="EZ63" t="s">
        <v>1635</v>
      </c>
      <c r="FA63" s="27">
        <v>1</v>
      </c>
      <c r="FB63">
        <v>3672896</v>
      </c>
      <c r="FD63" s="27">
        <v>1</v>
      </c>
      <c r="FE63">
        <v>0</v>
      </c>
      <c r="FG63" s="27">
        <v>1</v>
      </c>
      <c r="FH63">
        <v>59469</v>
      </c>
      <c r="FJ63" s="27">
        <v>1</v>
      </c>
      <c r="FK63">
        <v>0</v>
      </c>
      <c r="FL63">
        <f t="shared" si="6"/>
        <v>2</v>
      </c>
      <c r="FM63" s="99">
        <v>1</v>
      </c>
      <c r="FN63">
        <f t="shared" si="7"/>
        <v>2</v>
      </c>
      <c r="FO63" s="99">
        <v>1</v>
      </c>
      <c r="FQ63">
        <v>4</v>
      </c>
      <c r="FS63" t="s">
        <v>1645</v>
      </c>
      <c r="FT63" s="27">
        <v>1</v>
      </c>
      <c r="FU63">
        <v>13</v>
      </c>
      <c r="FV63">
        <v>51</v>
      </c>
      <c r="FW63">
        <v>36</v>
      </c>
      <c r="FX63" t="s">
        <v>1646</v>
      </c>
      <c r="FY63" s="27">
        <v>1</v>
      </c>
      <c r="FZ63">
        <v>27.1</v>
      </c>
      <c r="GA63">
        <v>3</v>
      </c>
      <c r="GC63" s="27">
        <v>0.5</v>
      </c>
      <c r="GD63" t="s">
        <v>242</v>
      </c>
      <c r="GE63" t="s">
        <v>242</v>
      </c>
      <c r="GF63" s="36" t="s">
        <v>242</v>
      </c>
      <c r="GG63" t="s">
        <v>242</v>
      </c>
      <c r="GH63" t="s">
        <v>242</v>
      </c>
      <c r="GI63" t="s">
        <v>242</v>
      </c>
      <c r="GJ63" t="s">
        <v>242</v>
      </c>
      <c r="GK63">
        <v>3</v>
      </c>
      <c r="GL63" t="s">
        <v>1647</v>
      </c>
      <c r="GM63">
        <v>1</v>
      </c>
      <c r="GO63" t="s">
        <v>1635</v>
      </c>
      <c r="GP63" s="27">
        <v>0</v>
      </c>
      <c r="GQ63" t="s">
        <v>242</v>
      </c>
      <c r="GR63" t="s">
        <v>242</v>
      </c>
      <c r="GT63" t="s">
        <v>242</v>
      </c>
      <c r="GW63" s="27">
        <v>1</v>
      </c>
      <c r="GX63">
        <v>67</v>
      </c>
      <c r="GY63" t="s">
        <v>1648</v>
      </c>
      <c r="HA63">
        <v>3</v>
      </c>
      <c r="HC63" t="s">
        <v>1629</v>
      </c>
      <c r="HD63" s="27">
        <v>0</v>
      </c>
      <c r="HF63" s="27">
        <v>0</v>
      </c>
      <c r="HH63" t="s">
        <v>242</v>
      </c>
      <c r="HK63" s="27">
        <v>1</v>
      </c>
      <c r="HL63" t="s">
        <v>1649</v>
      </c>
      <c r="HM63">
        <v>1</v>
      </c>
      <c r="HO63" t="s">
        <v>1635</v>
      </c>
      <c r="HP63">
        <v>0.88888888899999996</v>
      </c>
      <c r="HQ63">
        <v>1</v>
      </c>
      <c r="HR63">
        <v>0.5</v>
      </c>
      <c r="HS63">
        <v>1</v>
      </c>
      <c r="HT63">
        <v>1</v>
      </c>
      <c r="HU63">
        <v>0.5</v>
      </c>
      <c r="HV63">
        <v>1</v>
      </c>
      <c r="HW63">
        <v>0.83333333300000001</v>
      </c>
      <c r="HX63">
        <v>0</v>
      </c>
      <c r="HY63">
        <v>1</v>
      </c>
      <c r="HZ63">
        <v>0</v>
      </c>
      <c r="IA63">
        <v>1</v>
      </c>
      <c r="IB63">
        <v>1</v>
      </c>
      <c r="IC63">
        <v>0.79629629599999996</v>
      </c>
      <c r="ID63">
        <v>0.875</v>
      </c>
      <c r="IE63">
        <v>0.56666666700000001</v>
      </c>
      <c r="IF63">
        <v>0.745987654</v>
      </c>
      <c r="IG63" t="s">
        <v>1650</v>
      </c>
      <c r="IH63" t="s">
        <v>266</v>
      </c>
      <c r="II63" t="s">
        <v>1627</v>
      </c>
      <c r="IJ63">
        <v>12669</v>
      </c>
      <c r="IK63">
        <v>12177</v>
      </c>
      <c r="IL63">
        <v>14947</v>
      </c>
      <c r="IM63">
        <v>19228</v>
      </c>
      <c r="IN63">
        <v>12669</v>
      </c>
      <c r="IS63">
        <f t="shared" si="4"/>
        <v>1</v>
      </c>
      <c r="IT63">
        <f t="shared" si="8"/>
        <v>0.9285714285714286</v>
      </c>
      <c r="IU63">
        <f t="shared" si="12"/>
        <v>0.875</v>
      </c>
      <c r="IV63">
        <f t="shared" si="5"/>
        <v>0.93452380952380965</v>
      </c>
    </row>
    <row r="64" spans="1:256" customFormat="1" ht="14" customHeight="1" x14ac:dyDescent="0.2">
      <c r="A64">
        <v>63</v>
      </c>
      <c r="B64">
        <v>63</v>
      </c>
      <c r="C64" s="1">
        <v>44593.663194444445</v>
      </c>
      <c r="D64" s="1">
        <v>44593.67291666667</v>
      </c>
      <c r="E64">
        <v>0</v>
      </c>
      <c r="F64" t="s">
        <v>438</v>
      </c>
      <c r="G64">
        <v>100</v>
      </c>
      <c r="H64">
        <v>844</v>
      </c>
      <c r="I64">
        <v>1</v>
      </c>
      <c r="J64" s="1">
        <v>44593.67291666667</v>
      </c>
      <c r="K64" t="s">
        <v>1651</v>
      </c>
      <c r="L64" t="s">
        <v>242</v>
      </c>
      <c r="M64" t="s">
        <v>242</v>
      </c>
      <c r="N64" t="s">
        <v>1652</v>
      </c>
      <c r="O64" t="s">
        <v>1653</v>
      </c>
      <c r="P64">
        <v>34.037994380000001</v>
      </c>
      <c r="Q64">
        <v>-118.4543991</v>
      </c>
      <c r="R64" t="s">
        <v>245</v>
      </c>
      <c r="S64" t="s">
        <v>246</v>
      </c>
      <c r="T64" t="s">
        <v>1654</v>
      </c>
      <c r="V64" t="s">
        <v>1655</v>
      </c>
      <c r="W64">
        <v>427866108</v>
      </c>
      <c r="X64">
        <v>5149</v>
      </c>
      <c r="Y64" t="s">
        <v>326</v>
      </c>
      <c r="Z64" t="s">
        <v>942</v>
      </c>
      <c r="AA64">
        <v>2020</v>
      </c>
      <c r="AC64">
        <v>0</v>
      </c>
      <c r="AF64">
        <v>12</v>
      </c>
      <c r="AG64">
        <v>2</v>
      </c>
      <c r="AI64" t="s">
        <v>1656</v>
      </c>
      <c r="AJ64" s="27">
        <v>1</v>
      </c>
      <c r="AK64">
        <v>6</v>
      </c>
      <c r="AL64" s="27">
        <v>0</v>
      </c>
      <c r="AM64" s="24">
        <v>0</v>
      </c>
      <c r="AN64" s="36">
        <f t="shared" si="0"/>
        <v>0</v>
      </c>
      <c r="AO64" s="27">
        <v>0</v>
      </c>
      <c r="AP64" s="24">
        <v>0</v>
      </c>
      <c r="AQ64" t="s">
        <v>1657</v>
      </c>
      <c r="AR64">
        <v>2</v>
      </c>
      <c r="AT64" t="s">
        <v>1656</v>
      </c>
      <c r="AU64" s="27">
        <v>1</v>
      </c>
      <c r="AV64">
        <v>11</v>
      </c>
      <c r="AW64" s="21">
        <f t="shared" si="1"/>
        <v>91.666666666666657</v>
      </c>
      <c r="AX64">
        <v>2</v>
      </c>
      <c r="AZ64" t="s">
        <v>1658</v>
      </c>
      <c r="BA64" s="27">
        <v>1</v>
      </c>
      <c r="BB64">
        <v>11</v>
      </c>
      <c r="BC64" s="21">
        <f t="shared" si="2"/>
        <v>91.666666666666657</v>
      </c>
      <c r="BD64">
        <v>2</v>
      </c>
      <c r="BF64" t="s">
        <v>1659</v>
      </c>
      <c r="BG64" s="27">
        <v>1</v>
      </c>
      <c r="BH64" t="s">
        <v>1660</v>
      </c>
      <c r="BI64" t="s">
        <v>1661</v>
      </c>
      <c r="BJ64">
        <v>5</v>
      </c>
      <c r="BK64" t="s">
        <v>1662</v>
      </c>
      <c r="BL64" t="s">
        <v>1663</v>
      </c>
      <c r="BM64" s="27">
        <v>1</v>
      </c>
      <c r="BN64">
        <v>2</v>
      </c>
      <c r="BP64" t="s">
        <v>1664</v>
      </c>
      <c r="BQ64" s="27">
        <v>1</v>
      </c>
      <c r="BR64">
        <v>5</v>
      </c>
      <c r="BS64" s="97">
        <f t="shared" ref="BS64:BS84" si="17">BR64/AF64*100</f>
        <v>41.666666666666671</v>
      </c>
      <c r="BT64" t="s">
        <v>1184</v>
      </c>
      <c r="BU64">
        <v>1</v>
      </c>
      <c r="BW64" t="s">
        <v>1665</v>
      </c>
      <c r="BX64" s="27">
        <v>1</v>
      </c>
      <c r="BY64">
        <v>2</v>
      </c>
      <c r="BZ64" s="21">
        <f t="shared" si="16"/>
        <v>16.666666666666664</v>
      </c>
      <c r="CA64">
        <v>1</v>
      </c>
      <c r="CB64">
        <v>1</v>
      </c>
      <c r="CD64" t="s">
        <v>1665</v>
      </c>
      <c r="CE64" s="27">
        <v>0</v>
      </c>
      <c r="CG64" t="s">
        <v>242</v>
      </c>
      <c r="CH64" t="s">
        <v>242</v>
      </c>
      <c r="CJ64" s="27">
        <v>1</v>
      </c>
      <c r="CK64" t="s">
        <v>1666</v>
      </c>
      <c r="CL64">
        <v>1</v>
      </c>
      <c r="CN64" t="s">
        <v>1665</v>
      </c>
      <c r="CO64">
        <v>1</v>
      </c>
      <c r="CP64" s="27">
        <v>0</v>
      </c>
      <c r="CQ64" t="s">
        <v>242</v>
      </c>
      <c r="CR64" t="s">
        <v>242</v>
      </c>
      <c r="CS64" t="s">
        <v>242</v>
      </c>
      <c r="CV64" s="27">
        <v>1</v>
      </c>
      <c r="CW64" t="s">
        <v>1667</v>
      </c>
      <c r="CX64">
        <v>2</v>
      </c>
      <c r="CZ64" t="s">
        <v>1668</v>
      </c>
      <c r="DA64" s="27">
        <v>1</v>
      </c>
      <c r="DB64">
        <v>147224</v>
      </c>
      <c r="DC64">
        <v>2</v>
      </c>
      <c r="DE64" s="27">
        <v>1</v>
      </c>
      <c r="DF64" s="36" t="s">
        <v>242</v>
      </c>
      <c r="DG64" t="s">
        <v>242</v>
      </c>
      <c r="DH64" s="43" t="s">
        <v>242</v>
      </c>
      <c r="DI64" t="s">
        <v>242</v>
      </c>
      <c r="DJ64" s="36">
        <v>143616</v>
      </c>
      <c r="DK64">
        <v>2</v>
      </c>
      <c r="DM64" s="27">
        <v>1</v>
      </c>
      <c r="DN64" s="36">
        <v>5762402</v>
      </c>
      <c r="DO64">
        <v>2</v>
      </c>
      <c r="DQ64">
        <v>1</v>
      </c>
      <c r="DS64" t="s">
        <v>1665</v>
      </c>
      <c r="DT64" s="27">
        <v>1</v>
      </c>
      <c r="DU64" t="s">
        <v>1669</v>
      </c>
      <c r="DV64" s="27">
        <v>1</v>
      </c>
      <c r="DW64" s="2" t="s">
        <v>1670</v>
      </c>
      <c r="DX64" s="27">
        <v>1</v>
      </c>
      <c r="DY64" t="s">
        <v>1671</v>
      </c>
      <c r="DZ64" s="27">
        <v>1</v>
      </c>
      <c r="EA64" t="s">
        <v>1672</v>
      </c>
      <c r="EB64" s="27">
        <v>0</v>
      </c>
      <c r="ED64" s="27">
        <v>1</v>
      </c>
      <c r="EE64" t="s">
        <v>1673</v>
      </c>
      <c r="EF64" s="27">
        <v>1</v>
      </c>
      <c r="EG64" t="s">
        <v>1674</v>
      </c>
      <c r="EH64" s="27">
        <v>1</v>
      </c>
      <c r="EI64" t="s">
        <v>1675</v>
      </c>
      <c r="EJ64" s="27">
        <v>1</v>
      </c>
      <c r="EK64" t="s">
        <v>1676</v>
      </c>
      <c r="EL64" s="27">
        <v>1</v>
      </c>
      <c r="EM64" s="2" t="s">
        <v>1677</v>
      </c>
      <c r="EN64">
        <v>1</v>
      </c>
      <c r="EP64" s="2" t="s">
        <v>1665</v>
      </c>
      <c r="EQ64">
        <f t="shared" si="3"/>
        <v>0.9</v>
      </c>
      <c r="ER64" s="99">
        <v>0.5</v>
      </c>
      <c r="ES64" s="27">
        <v>0.5</v>
      </c>
      <c r="ET64" t="s">
        <v>242</v>
      </c>
      <c r="EU64">
        <v>119537</v>
      </c>
      <c r="EX64">
        <v>1</v>
      </c>
      <c r="EY64" t="s">
        <v>242</v>
      </c>
      <c r="EZ64" t="s">
        <v>1665</v>
      </c>
      <c r="FA64" s="27">
        <v>1</v>
      </c>
      <c r="FB64">
        <v>5416.5</v>
      </c>
      <c r="FC64" t="s">
        <v>1678</v>
      </c>
      <c r="FD64" s="27">
        <v>0.5</v>
      </c>
      <c r="FE64" t="s">
        <v>242</v>
      </c>
      <c r="FF64" t="s">
        <v>1679</v>
      </c>
      <c r="FG64" s="27">
        <v>1</v>
      </c>
      <c r="FH64">
        <v>872.9</v>
      </c>
      <c r="FI64" t="s">
        <v>1680</v>
      </c>
      <c r="FJ64" s="27">
        <v>0.5</v>
      </c>
      <c r="FK64" t="s">
        <v>242</v>
      </c>
      <c r="FL64">
        <f t="shared" si="6"/>
        <v>2</v>
      </c>
      <c r="FM64" s="99">
        <v>1</v>
      </c>
      <c r="FN64">
        <f t="shared" si="7"/>
        <v>1</v>
      </c>
      <c r="FO64" s="99">
        <v>0.5</v>
      </c>
      <c r="FP64" t="s">
        <v>1679</v>
      </c>
      <c r="FQ64">
        <v>1</v>
      </c>
      <c r="FS64" t="s">
        <v>1665</v>
      </c>
      <c r="FT64" s="27">
        <v>0</v>
      </c>
      <c r="FU64" t="s">
        <v>242</v>
      </c>
      <c r="FV64" t="s">
        <v>242</v>
      </c>
      <c r="FW64" t="s">
        <v>242</v>
      </c>
      <c r="FY64" s="27">
        <v>1</v>
      </c>
      <c r="FZ64">
        <v>48</v>
      </c>
      <c r="GA64">
        <v>2</v>
      </c>
      <c r="GB64" t="s">
        <v>1681</v>
      </c>
      <c r="GC64" s="27">
        <v>1</v>
      </c>
      <c r="GD64">
        <v>10</v>
      </c>
      <c r="GE64">
        <v>6</v>
      </c>
      <c r="GF64" s="36">
        <v>79</v>
      </c>
      <c r="GG64">
        <v>4</v>
      </c>
      <c r="GH64" t="s">
        <v>242</v>
      </c>
      <c r="GI64" t="s">
        <v>242</v>
      </c>
      <c r="GJ64" t="s">
        <v>242</v>
      </c>
      <c r="GK64">
        <v>1</v>
      </c>
      <c r="GL64" t="s">
        <v>1682</v>
      </c>
      <c r="GM64">
        <v>1</v>
      </c>
      <c r="GO64" t="s">
        <v>1665</v>
      </c>
      <c r="GP64" s="27">
        <v>0.5</v>
      </c>
      <c r="GQ64">
        <v>1</v>
      </c>
      <c r="GR64" t="s">
        <v>242</v>
      </c>
      <c r="GS64" t="s">
        <v>1683</v>
      </c>
      <c r="GT64">
        <v>1</v>
      </c>
      <c r="GV64" t="s">
        <v>1665</v>
      </c>
      <c r="GW64" s="27">
        <v>1</v>
      </c>
      <c r="GX64">
        <v>630</v>
      </c>
      <c r="GY64" t="s">
        <v>1684</v>
      </c>
      <c r="HA64">
        <v>3</v>
      </c>
      <c r="HD64" s="27">
        <v>1</v>
      </c>
      <c r="HE64" s="2" t="s">
        <v>1685</v>
      </c>
      <c r="HF64" s="27">
        <v>1</v>
      </c>
      <c r="HG64" s="2" t="s">
        <v>1685</v>
      </c>
      <c r="HH64">
        <v>5</v>
      </c>
      <c r="HI64" t="s">
        <v>1686</v>
      </c>
      <c r="HJ64" t="s">
        <v>1687</v>
      </c>
      <c r="HK64" s="27">
        <v>1</v>
      </c>
      <c r="HL64" s="2" t="s">
        <v>1688</v>
      </c>
      <c r="HM64">
        <v>5</v>
      </c>
      <c r="HN64" t="s">
        <v>1689</v>
      </c>
      <c r="HO64" t="s">
        <v>1665</v>
      </c>
      <c r="HP64">
        <v>0.66666666699999999</v>
      </c>
      <c r="HQ64">
        <v>1</v>
      </c>
      <c r="HR64">
        <v>0.5</v>
      </c>
      <c r="HS64">
        <v>1</v>
      </c>
      <c r="HT64">
        <v>0.9</v>
      </c>
      <c r="HU64">
        <v>0.5</v>
      </c>
      <c r="HV64">
        <v>0.75</v>
      </c>
      <c r="HW64">
        <v>0.66666666699999999</v>
      </c>
      <c r="HX64">
        <v>0.5</v>
      </c>
      <c r="HY64">
        <v>1</v>
      </c>
      <c r="HZ64">
        <v>1</v>
      </c>
      <c r="IA64">
        <v>1</v>
      </c>
      <c r="IB64">
        <v>1</v>
      </c>
      <c r="IC64">
        <v>0.72222222199999997</v>
      </c>
      <c r="ID64">
        <v>0.78749999999999998</v>
      </c>
      <c r="IE64">
        <v>0.83333333300000001</v>
      </c>
      <c r="IF64">
        <v>0.78101851899999997</v>
      </c>
      <c r="IG64" t="s">
        <v>1690</v>
      </c>
      <c r="IH64" t="s">
        <v>266</v>
      </c>
      <c r="II64" t="s">
        <v>1654</v>
      </c>
      <c r="IJ64">
        <v>7986.2520000000004</v>
      </c>
      <c r="IK64">
        <v>8149.7190000000001</v>
      </c>
      <c r="IL64">
        <v>8971.3369999999995</v>
      </c>
      <c r="IM64">
        <v>10419.294</v>
      </c>
      <c r="IN64">
        <v>7986.2520000000004</v>
      </c>
      <c r="IS64">
        <f t="shared" si="4"/>
        <v>0.6</v>
      </c>
      <c r="IT64">
        <f t="shared" si="8"/>
        <v>0.7857142857142857</v>
      </c>
      <c r="IU64">
        <f t="shared" si="12"/>
        <v>0.75</v>
      </c>
      <c r="IV64">
        <f t="shared" si="5"/>
        <v>0.71190476190476193</v>
      </c>
    </row>
    <row r="65" spans="1:256" customFormat="1" ht="14" customHeight="1" x14ac:dyDescent="0.2">
      <c r="A65">
        <v>64</v>
      </c>
      <c r="B65">
        <v>64</v>
      </c>
      <c r="C65" s="1">
        <v>44593.681944444441</v>
      </c>
      <c r="D65" s="1">
        <v>44593.950694444444</v>
      </c>
      <c r="E65">
        <v>0</v>
      </c>
      <c r="F65" t="s">
        <v>1099</v>
      </c>
      <c r="G65">
        <v>100</v>
      </c>
      <c r="H65">
        <v>23236</v>
      </c>
      <c r="I65">
        <v>1</v>
      </c>
      <c r="J65" s="1">
        <v>44593.950694444444</v>
      </c>
      <c r="K65" t="s">
        <v>1691</v>
      </c>
      <c r="L65" t="s">
        <v>242</v>
      </c>
      <c r="M65" t="s">
        <v>242</v>
      </c>
      <c r="N65" t="s">
        <v>1692</v>
      </c>
      <c r="O65" t="s">
        <v>1693</v>
      </c>
      <c r="P65">
        <v>34.037994380000001</v>
      </c>
      <c r="Q65">
        <v>-118.4543991</v>
      </c>
      <c r="R65" t="s">
        <v>245</v>
      </c>
      <c r="S65" t="s">
        <v>246</v>
      </c>
      <c r="T65" t="s">
        <v>1694</v>
      </c>
      <c r="V65" t="s">
        <v>1695</v>
      </c>
      <c r="W65" t="s">
        <v>1696</v>
      </c>
      <c r="X65">
        <v>8092</v>
      </c>
      <c r="Y65" t="s">
        <v>350</v>
      </c>
      <c r="Z65" t="s">
        <v>351</v>
      </c>
      <c r="AA65">
        <v>2020</v>
      </c>
      <c r="AC65">
        <v>0</v>
      </c>
      <c r="AF65">
        <v>9</v>
      </c>
      <c r="AG65">
        <v>3</v>
      </c>
      <c r="AI65" t="s">
        <v>1697</v>
      </c>
      <c r="AJ65" s="27">
        <v>1</v>
      </c>
      <c r="AK65">
        <v>7</v>
      </c>
      <c r="AL65" s="27">
        <v>0</v>
      </c>
      <c r="AM65" s="24">
        <v>0</v>
      </c>
      <c r="AN65" s="36">
        <f t="shared" si="0"/>
        <v>0</v>
      </c>
      <c r="AO65" s="27">
        <v>0</v>
      </c>
      <c r="AP65" s="24">
        <v>0</v>
      </c>
      <c r="AR65">
        <v>3</v>
      </c>
      <c r="AT65" t="s">
        <v>1697</v>
      </c>
      <c r="AU65" s="27">
        <v>1</v>
      </c>
      <c r="AV65">
        <v>8</v>
      </c>
      <c r="AW65" s="21">
        <f t="shared" si="1"/>
        <v>88.888888888888886</v>
      </c>
      <c r="AX65">
        <v>3</v>
      </c>
      <c r="AZ65" t="s">
        <v>1697</v>
      </c>
      <c r="BA65" s="27">
        <v>1</v>
      </c>
      <c r="BB65">
        <v>7</v>
      </c>
      <c r="BC65" s="21">
        <f t="shared" si="2"/>
        <v>77.777777777777786</v>
      </c>
      <c r="BD65">
        <v>3</v>
      </c>
      <c r="BF65" t="s">
        <v>1697</v>
      </c>
      <c r="BG65" s="27">
        <v>1</v>
      </c>
      <c r="BH65">
        <v>8.1999999999999993</v>
      </c>
      <c r="BI65" t="s">
        <v>1697</v>
      </c>
      <c r="BJ65">
        <v>3</v>
      </c>
      <c r="BM65" s="27">
        <v>1</v>
      </c>
      <c r="BN65">
        <v>3</v>
      </c>
      <c r="BP65" t="s">
        <v>1697</v>
      </c>
      <c r="BQ65" s="27">
        <v>1</v>
      </c>
      <c r="BR65">
        <v>4</v>
      </c>
      <c r="BS65" s="97">
        <f t="shared" si="17"/>
        <v>44.444444444444443</v>
      </c>
      <c r="BU65">
        <v>1</v>
      </c>
      <c r="BW65" t="s">
        <v>1698</v>
      </c>
      <c r="BX65" s="27">
        <v>1</v>
      </c>
      <c r="BY65">
        <v>3</v>
      </c>
      <c r="BZ65" s="21">
        <f t="shared" si="16"/>
        <v>33.333333333333329</v>
      </c>
      <c r="CA65">
        <v>2</v>
      </c>
      <c r="CB65">
        <v>3</v>
      </c>
      <c r="CD65" t="s">
        <v>1698</v>
      </c>
      <c r="CE65" s="27">
        <v>0</v>
      </c>
      <c r="CG65" t="s">
        <v>242</v>
      </c>
      <c r="CH65" t="s">
        <v>242</v>
      </c>
      <c r="CJ65" s="27">
        <v>1</v>
      </c>
      <c r="CK65" s="2" t="s">
        <v>1699</v>
      </c>
      <c r="CL65">
        <v>1</v>
      </c>
      <c r="CN65" t="s">
        <v>1700</v>
      </c>
      <c r="CO65">
        <v>0</v>
      </c>
      <c r="CP65" s="27">
        <v>0</v>
      </c>
      <c r="CQ65" t="s">
        <v>242</v>
      </c>
      <c r="CR65" t="s">
        <v>242</v>
      </c>
      <c r="CS65" t="s">
        <v>242</v>
      </c>
      <c r="CV65" s="27">
        <v>0</v>
      </c>
      <c r="CX65" t="s">
        <v>242</v>
      </c>
      <c r="DA65" s="27">
        <v>1</v>
      </c>
      <c r="DB65">
        <v>60753</v>
      </c>
      <c r="DC65">
        <v>2</v>
      </c>
      <c r="DE65" s="27">
        <v>1</v>
      </c>
      <c r="DF65" s="36">
        <v>161076</v>
      </c>
      <c r="DG65">
        <v>2</v>
      </c>
      <c r="DH65" s="51">
        <v>229252</v>
      </c>
      <c r="DI65">
        <v>2</v>
      </c>
      <c r="DJ65" s="36" t="s">
        <v>242</v>
      </c>
      <c r="DK65" t="s">
        <v>242</v>
      </c>
      <c r="DM65" s="27">
        <v>1</v>
      </c>
      <c r="DN65" s="36">
        <v>1316324</v>
      </c>
      <c r="DO65">
        <v>2</v>
      </c>
      <c r="DQ65">
        <v>1</v>
      </c>
      <c r="DS65" t="s">
        <v>1698</v>
      </c>
      <c r="DT65" s="27">
        <v>1</v>
      </c>
      <c r="DU65" t="s">
        <v>1701</v>
      </c>
      <c r="DV65" s="27">
        <v>1</v>
      </c>
      <c r="DW65" s="2" t="s">
        <v>1702</v>
      </c>
      <c r="DX65" s="27">
        <v>1</v>
      </c>
      <c r="DY65" s="2" t="s">
        <v>1703</v>
      </c>
      <c r="DZ65" s="27">
        <v>1</v>
      </c>
      <c r="EA65" s="2" t="s">
        <v>1704</v>
      </c>
      <c r="EB65" s="27">
        <v>1</v>
      </c>
      <c r="EC65" t="s">
        <v>1705</v>
      </c>
      <c r="ED65" s="27">
        <v>1</v>
      </c>
      <c r="EE65" s="2" t="s">
        <v>1706</v>
      </c>
      <c r="EF65" s="27">
        <v>1</v>
      </c>
      <c r="EG65" s="2" t="s">
        <v>1707</v>
      </c>
      <c r="EH65" s="27">
        <v>1</v>
      </c>
      <c r="EI65" t="s">
        <v>1708</v>
      </c>
      <c r="EJ65" s="27">
        <v>1</v>
      </c>
      <c r="EK65" t="s">
        <v>1709</v>
      </c>
      <c r="EL65" s="27">
        <v>1</v>
      </c>
      <c r="EM65" s="2" t="s">
        <v>1710</v>
      </c>
      <c r="EN65">
        <v>4</v>
      </c>
      <c r="EP65" s="2" t="s">
        <v>1711</v>
      </c>
      <c r="EQ65">
        <f t="shared" si="3"/>
        <v>1</v>
      </c>
      <c r="ER65" s="99">
        <v>1</v>
      </c>
      <c r="ES65" s="27">
        <v>0</v>
      </c>
      <c r="ET65" t="s">
        <v>242</v>
      </c>
      <c r="EU65" t="s">
        <v>242</v>
      </c>
      <c r="EX65" t="s">
        <v>242</v>
      </c>
      <c r="EY65" t="s">
        <v>242</v>
      </c>
      <c r="FA65" s="27">
        <v>0</v>
      </c>
      <c r="FB65" t="s">
        <v>242</v>
      </c>
      <c r="FD65" s="27">
        <v>0</v>
      </c>
      <c r="FE65" t="s">
        <v>242</v>
      </c>
      <c r="FG65" s="27">
        <v>1</v>
      </c>
      <c r="FH65">
        <v>18836.79</v>
      </c>
      <c r="FI65" t="s">
        <v>1712</v>
      </c>
      <c r="FJ65" s="27">
        <v>0</v>
      </c>
      <c r="FK65" t="s">
        <v>242</v>
      </c>
      <c r="FL65">
        <f t="shared" si="6"/>
        <v>1</v>
      </c>
      <c r="FM65" s="99">
        <v>1</v>
      </c>
      <c r="FN65">
        <f t="shared" si="7"/>
        <v>0</v>
      </c>
      <c r="FO65" s="100">
        <v>0</v>
      </c>
      <c r="FQ65">
        <v>1</v>
      </c>
      <c r="FS65" t="s">
        <v>1698</v>
      </c>
      <c r="FT65" s="27">
        <v>0</v>
      </c>
      <c r="FU65" t="s">
        <v>242</v>
      </c>
      <c r="FV65" t="s">
        <v>242</v>
      </c>
      <c r="FW65" t="s">
        <v>242</v>
      </c>
      <c r="FY65" s="27">
        <v>1</v>
      </c>
      <c r="FZ65">
        <v>78</v>
      </c>
      <c r="GA65">
        <v>2</v>
      </c>
      <c r="GC65" s="27">
        <v>0.5</v>
      </c>
      <c r="GD65" t="s">
        <v>242</v>
      </c>
      <c r="GE65" t="s">
        <v>242</v>
      </c>
      <c r="GF65" s="36" t="s">
        <v>242</v>
      </c>
      <c r="GG65" t="s">
        <v>242</v>
      </c>
      <c r="GH65" t="s">
        <v>242</v>
      </c>
      <c r="GI65" t="s">
        <v>242</v>
      </c>
      <c r="GJ65" t="s">
        <v>242</v>
      </c>
      <c r="GK65">
        <v>2</v>
      </c>
      <c r="GL65" t="s">
        <v>1713</v>
      </c>
      <c r="GM65">
        <v>1</v>
      </c>
      <c r="GO65" t="s">
        <v>1698</v>
      </c>
      <c r="GP65" s="27">
        <v>0</v>
      </c>
      <c r="GQ65" t="s">
        <v>242</v>
      </c>
      <c r="GR65" t="s">
        <v>242</v>
      </c>
      <c r="GT65" t="s">
        <v>242</v>
      </c>
      <c r="GW65" s="27">
        <v>1</v>
      </c>
      <c r="GX65" s="5">
        <v>1137</v>
      </c>
      <c r="GY65" t="s">
        <v>1714</v>
      </c>
      <c r="GZ65" s="2" t="s">
        <v>1715</v>
      </c>
      <c r="HA65">
        <v>3</v>
      </c>
      <c r="HC65" t="s">
        <v>1697</v>
      </c>
      <c r="HD65" s="27">
        <v>0</v>
      </c>
      <c r="HF65" s="27">
        <v>0</v>
      </c>
      <c r="HH65" t="s">
        <v>242</v>
      </c>
      <c r="HK65" s="27">
        <v>1</v>
      </c>
      <c r="HL65" s="2" t="s">
        <v>1716</v>
      </c>
      <c r="HM65">
        <v>1</v>
      </c>
      <c r="HO65" t="s">
        <v>1698</v>
      </c>
      <c r="HP65">
        <v>0.66666666699999999</v>
      </c>
      <c r="HQ65">
        <v>1</v>
      </c>
      <c r="HR65">
        <v>0</v>
      </c>
      <c r="HS65">
        <v>1</v>
      </c>
      <c r="HT65">
        <v>1</v>
      </c>
      <c r="HU65">
        <v>0</v>
      </c>
      <c r="HV65">
        <v>0.25</v>
      </c>
      <c r="HW65">
        <v>0.5</v>
      </c>
      <c r="HX65">
        <v>0</v>
      </c>
      <c r="HY65">
        <v>1</v>
      </c>
      <c r="HZ65">
        <v>0</v>
      </c>
      <c r="IA65">
        <v>1</v>
      </c>
      <c r="IB65">
        <v>1</v>
      </c>
      <c r="IC65">
        <v>0.55555555599999995</v>
      </c>
      <c r="ID65">
        <v>0.5625</v>
      </c>
      <c r="IE65">
        <v>0.5</v>
      </c>
      <c r="IF65">
        <v>0.53935185200000002</v>
      </c>
      <c r="IG65" t="s">
        <v>1717</v>
      </c>
      <c r="IH65" t="s">
        <v>266</v>
      </c>
      <c r="II65" t="s">
        <v>1694</v>
      </c>
      <c r="IJ65">
        <v>11388.478999999999</v>
      </c>
      <c r="IK65">
        <v>11550.603999999999</v>
      </c>
      <c r="IL65">
        <v>11618.797</v>
      </c>
      <c r="IM65">
        <v>11609.894</v>
      </c>
      <c r="IN65">
        <v>11388.478999999999</v>
      </c>
      <c r="IS65">
        <f t="shared" si="4"/>
        <v>0.6</v>
      </c>
      <c r="IT65">
        <f t="shared" si="8"/>
        <v>0.7142857142857143</v>
      </c>
      <c r="IU65">
        <f t="shared" si="12"/>
        <v>0.625</v>
      </c>
      <c r="IV65">
        <f t="shared" si="5"/>
        <v>0.64642857142857146</v>
      </c>
    </row>
    <row r="66" spans="1:256" customFormat="1" ht="14" customHeight="1" x14ac:dyDescent="0.2">
      <c r="A66">
        <v>65</v>
      </c>
      <c r="B66">
        <v>65</v>
      </c>
      <c r="C66" s="1">
        <v>44594.588194444441</v>
      </c>
      <c r="D66" s="1">
        <v>44594.603472222225</v>
      </c>
      <c r="E66">
        <v>0</v>
      </c>
      <c r="F66" t="s">
        <v>438</v>
      </c>
      <c r="G66">
        <v>100</v>
      </c>
      <c r="H66">
        <v>1327</v>
      </c>
      <c r="I66">
        <v>1</v>
      </c>
      <c r="J66" s="1">
        <v>44594.603472222225</v>
      </c>
      <c r="K66" t="s">
        <v>1718</v>
      </c>
      <c r="L66" t="s">
        <v>242</v>
      </c>
      <c r="M66" t="s">
        <v>242</v>
      </c>
      <c r="N66" t="s">
        <v>1719</v>
      </c>
      <c r="O66" t="s">
        <v>1720</v>
      </c>
      <c r="P66">
        <v>34.037994380000001</v>
      </c>
      <c r="Q66">
        <v>-118.4543991</v>
      </c>
      <c r="R66" t="s">
        <v>245</v>
      </c>
      <c r="S66" t="s">
        <v>246</v>
      </c>
      <c r="T66" t="s">
        <v>1721</v>
      </c>
      <c r="V66" t="s">
        <v>1722</v>
      </c>
      <c r="W66">
        <v>487836108</v>
      </c>
      <c r="X66">
        <v>2099</v>
      </c>
      <c r="Y66" t="s">
        <v>326</v>
      </c>
      <c r="Z66" t="s">
        <v>942</v>
      </c>
      <c r="AA66">
        <v>2020</v>
      </c>
      <c r="AC66">
        <v>0</v>
      </c>
      <c r="AF66">
        <v>12</v>
      </c>
      <c r="AG66">
        <v>2</v>
      </c>
      <c r="AI66" t="s">
        <v>1723</v>
      </c>
      <c r="AJ66" s="27">
        <v>1</v>
      </c>
      <c r="AK66">
        <v>7</v>
      </c>
      <c r="AL66" s="27">
        <v>0</v>
      </c>
      <c r="AM66" s="24">
        <v>0</v>
      </c>
      <c r="AN66" s="36">
        <f t="shared" ref="AN66:AN129" si="18">AM66/AF66*100</f>
        <v>0</v>
      </c>
      <c r="AO66" s="27">
        <v>0</v>
      </c>
      <c r="AP66" s="24">
        <v>0</v>
      </c>
      <c r="AQ66" t="s">
        <v>1724</v>
      </c>
      <c r="AR66">
        <v>2</v>
      </c>
      <c r="AT66" t="s">
        <v>1725</v>
      </c>
      <c r="AU66" s="27">
        <v>1</v>
      </c>
      <c r="AV66">
        <v>11</v>
      </c>
      <c r="AW66" s="21">
        <f t="shared" ref="AW66:AW129" si="19">AV66/AF66*100</f>
        <v>91.666666666666657</v>
      </c>
      <c r="AX66" t="s">
        <v>242</v>
      </c>
      <c r="BA66" s="27">
        <v>1</v>
      </c>
      <c r="BB66">
        <v>11</v>
      </c>
      <c r="BC66" s="21">
        <f t="shared" ref="BC66:BC129" si="20">BB66/AF66*100</f>
        <v>91.666666666666657</v>
      </c>
      <c r="BD66" t="s">
        <v>242</v>
      </c>
      <c r="BG66" s="27">
        <v>1</v>
      </c>
      <c r="BH66">
        <v>5.4</v>
      </c>
      <c r="BJ66">
        <v>2</v>
      </c>
      <c r="BL66" t="s">
        <v>1725</v>
      </c>
      <c r="BM66" s="27">
        <v>1</v>
      </c>
      <c r="BN66">
        <v>2</v>
      </c>
      <c r="BP66" t="s">
        <v>1725</v>
      </c>
      <c r="BQ66" s="27">
        <v>1</v>
      </c>
      <c r="BR66">
        <v>5</v>
      </c>
      <c r="BS66" s="97">
        <f t="shared" si="17"/>
        <v>41.666666666666671</v>
      </c>
      <c r="BT66" t="s">
        <v>1726</v>
      </c>
      <c r="BU66">
        <v>2</v>
      </c>
      <c r="BW66" t="s">
        <v>1727</v>
      </c>
      <c r="BX66" s="27">
        <v>1</v>
      </c>
      <c r="BY66">
        <v>2</v>
      </c>
      <c r="BZ66" s="21">
        <f t="shared" si="16"/>
        <v>16.666666666666664</v>
      </c>
      <c r="CA66">
        <v>2</v>
      </c>
      <c r="CB66">
        <v>2</v>
      </c>
      <c r="CD66" t="s">
        <v>1727</v>
      </c>
      <c r="CE66" s="27">
        <v>0</v>
      </c>
      <c r="CG66" t="s">
        <v>242</v>
      </c>
      <c r="CH66" t="s">
        <v>242</v>
      </c>
      <c r="CJ66" s="27">
        <v>1</v>
      </c>
      <c r="CK66" t="s">
        <v>1728</v>
      </c>
      <c r="CL66">
        <v>2</v>
      </c>
      <c r="CN66" t="s">
        <v>1729</v>
      </c>
      <c r="CO66">
        <v>1</v>
      </c>
      <c r="CP66" s="27">
        <v>0</v>
      </c>
      <c r="CQ66" t="s">
        <v>242</v>
      </c>
      <c r="CR66" t="s">
        <v>242</v>
      </c>
      <c r="CS66" t="s">
        <v>242</v>
      </c>
      <c r="CV66" s="27">
        <v>0</v>
      </c>
      <c r="CX66" t="s">
        <v>242</v>
      </c>
      <c r="DA66" s="27">
        <v>1</v>
      </c>
      <c r="DB66">
        <v>460000</v>
      </c>
      <c r="DC66">
        <v>2</v>
      </c>
      <c r="DE66" s="27">
        <v>1</v>
      </c>
      <c r="DF66" s="36">
        <v>444000</v>
      </c>
      <c r="DG66">
        <v>2</v>
      </c>
      <c r="DH66" s="36">
        <v>588000</v>
      </c>
      <c r="DI66">
        <v>2</v>
      </c>
      <c r="DJ66" s="36" t="s">
        <v>242</v>
      </c>
      <c r="DK66" t="s">
        <v>242</v>
      </c>
      <c r="DM66" s="27">
        <v>1</v>
      </c>
      <c r="DN66" s="36">
        <v>6824000</v>
      </c>
      <c r="DO66">
        <v>2</v>
      </c>
      <c r="DQ66">
        <v>2</v>
      </c>
      <c r="DS66" t="s">
        <v>1730</v>
      </c>
      <c r="DT66" s="27">
        <v>1</v>
      </c>
      <c r="DU66" t="s">
        <v>1731</v>
      </c>
      <c r="DV66" s="27">
        <v>1</v>
      </c>
      <c r="DW66" t="s">
        <v>1732</v>
      </c>
      <c r="DX66" s="27">
        <v>1</v>
      </c>
      <c r="DY66" s="2" t="s">
        <v>1733</v>
      </c>
      <c r="DZ66" s="27">
        <v>1</v>
      </c>
      <c r="EA66" s="2" t="s">
        <v>1734</v>
      </c>
      <c r="EB66" s="27">
        <v>0</v>
      </c>
      <c r="ED66" s="27">
        <v>1</v>
      </c>
      <c r="EE66" t="s">
        <v>1735</v>
      </c>
      <c r="EF66" s="27">
        <v>1</v>
      </c>
      <c r="EG66" t="s">
        <v>1736</v>
      </c>
      <c r="EH66" s="27">
        <v>1</v>
      </c>
      <c r="EI66" t="s">
        <v>1737</v>
      </c>
      <c r="EJ66" s="27">
        <v>0</v>
      </c>
      <c r="EL66" s="27">
        <v>1</v>
      </c>
      <c r="EM66" t="s">
        <v>1738</v>
      </c>
      <c r="EN66">
        <v>2</v>
      </c>
      <c r="EP66" s="2" t="s">
        <v>1739</v>
      </c>
      <c r="EQ66">
        <f t="shared" ref="EQ66:EQ129" si="21">SUM(DT66+DV66+DX66+DZ66+EB66+ED66+EF66+EH66+EJ66+EL66)/10</f>
        <v>0.8</v>
      </c>
      <c r="ER66" s="99">
        <v>0.5</v>
      </c>
      <c r="ES66" s="27">
        <v>0</v>
      </c>
      <c r="ET66" t="s">
        <v>242</v>
      </c>
      <c r="EU66" t="s">
        <v>242</v>
      </c>
      <c r="EX66" t="s">
        <v>242</v>
      </c>
      <c r="EY66" t="s">
        <v>242</v>
      </c>
      <c r="FA66" s="27">
        <v>0</v>
      </c>
      <c r="FB66" t="s">
        <v>242</v>
      </c>
      <c r="FD66" s="27">
        <v>0</v>
      </c>
      <c r="FE66" t="s">
        <v>242</v>
      </c>
      <c r="FG66" s="27">
        <v>0</v>
      </c>
      <c r="FH66" t="s">
        <v>242</v>
      </c>
      <c r="FJ66" s="27">
        <v>0</v>
      </c>
      <c r="FK66" t="s">
        <v>242</v>
      </c>
      <c r="FL66">
        <f t="shared" si="6"/>
        <v>0</v>
      </c>
      <c r="FM66" s="100">
        <v>0</v>
      </c>
      <c r="FN66">
        <f t="shared" si="7"/>
        <v>0</v>
      </c>
      <c r="FO66" s="100">
        <v>0</v>
      </c>
      <c r="FQ66" t="s">
        <v>242</v>
      </c>
      <c r="FT66" s="27">
        <v>0</v>
      </c>
      <c r="FU66" t="s">
        <v>242</v>
      </c>
      <c r="FV66" t="s">
        <v>242</v>
      </c>
      <c r="FW66" t="s">
        <v>242</v>
      </c>
      <c r="FY66" s="27">
        <v>1</v>
      </c>
      <c r="FZ66">
        <v>46</v>
      </c>
      <c r="GA66">
        <v>2</v>
      </c>
      <c r="GC66" s="27">
        <v>0.5</v>
      </c>
      <c r="GD66" t="s">
        <v>242</v>
      </c>
      <c r="GE66" t="s">
        <v>242</v>
      </c>
      <c r="GF66" s="36" t="s">
        <v>242</v>
      </c>
      <c r="GG66" t="s">
        <v>242</v>
      </c>
      <c r="GH66" t="s">
        <v>242</v>
      </c>
      <c r="GI66" t="s">
        <v>242</v>
      </c>
      <c r="GJ66" t="s">
        <v>242</v>
      </c>
      <c r="GK66">
        <v>1</v>
      </c>
      <c r="GL66" s="2" t="s">
        <v>1740</v>
      </c>
      <c r="GM66">
        <v>2</v>
      </c>
      <c r="GO66" t="s">
        <v>1741</v>
      </c>
      <c r="GP66" s="27">
        <v>0</v>
      </c>
      <c r="GQ66" t="s">
        <v>242</v>
      </c>
      <c r="GR66" t="s">
        <v>242</v>
      </c>
      <c r="GT66" t="s">
        <v>242</v>
      </c>
      <c r="GW66" s="27">
        <v>1</v>
      </c>
      <c r="GX66">
        <v>279</v>
      </c>
      <c r="GY66" t="s">
        <v>1742</v>
      </c>
      <c r="HA66">
        <v>3</v>
      </c>
      <c r="HD66" s="27">
        <v>0.5</v>
      </c>
      <c r="HE66" s="2" t="s">
        <v>1743</v>
      </c>
      <c r="HF66" s="27">
        <v>0.5</v>
      </c>
      <c r="HG66" s="2" t="s">
        <v>1744</v>
      </c>
      <c r="HH66">
        <v>5</v>
      </c>
      <c r="HI66" t="s">
        <v>1745</v>
      </c>
      <c r="HJ66" t="s">
        <v>1746</v>
      </c>
      <c r="HK66" s="27">
        <v>0</v>
      </c>
      <c r="HM66">
        <v>2</v>
      </c>
      <c r="HO66" t="s">
        <v>1747</v>
      </c>
      <c r="HP66">
        <v>0.66666666699999999</v>
      </c>
      <c r="HQ66">
        <v>1</v>
      </c>
      <c r="HR66">
        <v>0</v>
      </c>
      <c r="HS66">
        <v>1</v>
      </c>
      <c r="HT66">
        <v>0.8</v>
      </c>
      <c r="HU66">
        <v>0</v>
      </c>
      <c r="HV66">
        <v>0</v>
      </c>
      <c r="HW66">
        <v>0.5</v>
      </c>
      <c r="HX66">
        <v>0</v>
      </c>
      <c r="HY66">
        <v>1</v>
      </c>
      <c r="HZ66">
        <v>0.5</v>
      </c>
      <c r="IA66">
        <v>0</v>
      </c>
      <c r="IB66">
        <v>1</v>
      </c>
      <c r="IC66">
        <v>0.55555555599999995</v>
      </c>
      <c r="ID66">
        <v>0.45</v>
      </c>
      <c r="IE66">
        <v>0.4</v>
      </c>
      <c r="IF66">
        <v>0.46851851900000002</v>
      </c>
      <c r="IG66" t="s">
        <v>1748</v>
      </c>
      <c r="IH66" t="s">
        <v>266</v>
      </c>
      <c r="II66" t="s">
        <v>1721</v>
      </c>
      <c r="IJ66">
        <v>13578</v>
      </c>
      <c r="IK66">
        <v>13770</v>
      </c>
      <c r="IL66">
        <v>14181</v>
      </c>
      <c r="IM66">
        <v>15315</v>
      </c>
      <c r="IN66">
        <v>13578</v>
      </c>
      <c r="IS66">
        <f t="shared" ref="IS66:IS129" si="22">SUM(AL66+AO66+BQ66+BX66+CJ66)/5</f>
        <v>0.6</v>
      </c>
      <c r="IT66">
        <f t="shared" si="8"/>
        <v>0.5</v>
      </c>
      <c r="IU66">
        <f t="shared" si="12"/>
        <v>0.625</v>
      </c>
      <c r="IV66">
        <f t="shared" ref="IV66:IV129" si="23">(IS66+IT66+IU66)/3</f>
        <v>0.57500000000000007</v>
      </c>
    </row>
    <row r="67" spans="1:256" ht="14" customHeight="1" x14ac:dyDescent="0.2">
      <c r="A67" s="10">
        <v>66</v>
      </c>
      <c r="B67">
        <v>66</v>
      </c>
      <c r="C67" s="1">
        <v>44594.605555555558</v>
      </c>
      <c r="D67" s="1">
        <v>44594.617361111108</v>
      </c>
      <c r="E67">
        <v>0</v>
      </c>
      <c r="F67" t="s">
        <v>438</v>
      </c>
      <c r="G67">
        <v>100</v>
      </c>
      <c r="H67">
        <v>995</v>
      </c>
      <c r="I67">
        <v>1</v>
      </c>
      <c r="J67" s="1">
        <v>44594.617361111108</v>
      </c>
      <c r="K67" t="s">
        <v>1749</v>
      </c>
      <c r="L67" t="s">
        <v>242</v>
      </c>
      <c r="M67" t="s">
        <v>242</v>
      </c>
      <c r="N67" t="s">
        <v>1750</v>
      </c>
      <c r="O67" t="s">
        <v>1751</v>
      </c>
      <c r="P67">
        <v>34.037994380000001</v>
      </c>
      <c r="Q67">
        <v>-118.4543991</v>
      </c>
      <c r="R67" t="s">
        <v>245</v>
      </c>
      <c r="S67" t="s">
        <v>246</v>
      </c>
      <c r="T67" s="10" t="s">
        <v>1752</v>
      </c>
      <c r="V67" t="s">
        <v>1753</v>
      </c>
      <c r="W67">
        <v>517834107</v>
      </c>
      <c r="X67">
        <v>5813</v>
      </c>
      <c r="Y67" s="10" t="s">
        <v>271</v>
      </c>
      <c r="Z67" s="10" t="s">
        <v>1304</v>
      </c>
      <c r="AA67" s="10">
        <v>2020</v>
      </c>
      <c r="AC67" s="10">
        <v>0</v>
      </c>
      <c r="AF67" s="10">
        <v>11</v>
      </c>
      <c r="AG67">
        <v>1</v>
      </c>
      <c r="AI67" t="s">
        <v>1754</v>
      </c>
      <c r="AJ67" s="22">
        <v>1</v>
      </c>
      <c r="AK67" s="10">
        <v>4</v>
      </c>
      <c r="AL67" s="22">
        <v>0</v>
      </c>
      <c r="AM67" s="19">
        <v>0</v>
      </c>
      <c r="AN67" s="36">
        <f t="shared" si="18"/>
        <v>0</v>
      </c>
      <c r="AO67" s="22">
        <v>0</v>
      </c>
      <c r="AP67" s="19">
        <v>0</v>
      </c>
      <c r="AQ67" t="s">
        <v>1755</v>
      </c>
      <c r="AR67" t="s">
        <v>242</v>
      </c>
      <c r="AU67" s="22">
        <v>1</v>
      </c>
      <c r="AV67" s="10">
        <v>9</v>
      </c>
      <c r="AW67" s="21">
        <f t="shared" si="19"/>
        <v>81.818181818181827</v>
      </c>
      <c r="AX67" t="s">
        <v>242</v>
      </c>
      <c r="BA67" s="22">
        <v>1</v>
      </c>
      <c r="BB67" s="10">
        <v>7</v>
      </c>
      <c r="BC67" s="21">
        <f t="shared" si="20"/>
        <v>63.636363636363633</v>
      </c>
      <c r="BD67">
        <v>1</v>
      </c>
      <c r="BF67" t="s">
        <v>1754</v>
      </c>
      <c r="BG67" s="22">
        <v>1</v>
      </c>
      <c r="BH67" s="10">
        <v>7</v>
      </c>
      <c r="BI67" s="10" t="s">
        <v>1756</v>
      </c>
      <c r="BJ67">
        <v>1</v>
      </c>
      <c r="BL67" t="s">
        <v>1754</v>
      </c>
      <c r="BM67" s="22">
        <v>1</v>
      </c>
      <c r="BN67">
        <v>1</v>
      </c>
      <c r="BP67" t="s">
        <v>1754</v>
      </c>
      <c r="BQ67" s="22">
        <v>1</v>
      </c>
      <c r="BR67" s="10">
        <v>3</v>
      </c>
      <c r="BS67" s="97">
        <f t="shared" si="17"/>
        <v>27.27272727272727</v>
      </c>
      <c r="BU67" s="10">
        <v>1</v>
      </c>
      <c r="BW67" s="10" t="s">
        <v>1754</v>
      </c>
      <c r="BX67" s="22">
        <v>1</v>
      </c>
      <c r="BY67" s="10">
        <v>2</v>
      </c>
      <c r="BZ67" s="21">
        <f t="shared" si="16"/>
        <v>18.181818181818183</v>
      </c>
      <c r="CA67" s="10">
        <v>2</v>
      </c>
      <c r="CB67" s="10" t="s">
        <v>242</v>
      </c>
      <c r="CE67" s="22">
        <v>0</v>
      </c>
      <c r="CG67" s="10" t="s">
        <v>242</v>
      </c>
      <c r="CH67" s="10" t="s">
        <v>242</v>
      </c>
      <c r="CJ67" s="22">
        <v>1</v>
      </c>
      <c r="CK67" s="10" t="s">
        <v>1757</v>
      </c>
      <c r="CL67" s="10">
        <v>1</v>
      </c>
      <c r="CN67" s="10" t="s">
        <v>1754</v>
      </c>
      <c r="CO67" s="10">
        <v>0</v>
      </c>
      <c r="CP67" s="22">
        <v>0.5</v>
      </c>
      <c r="CQ67" s="10">
        <v>93</v>
      </c>
      <c r="CR67" s="10">
        <v>92</v>
      </c>
      <c r="CS67" s="10" t="s">
        <v>242</v>
      </c>
      <c r="CT67" s="10" t="s">
        <v>1758</v>
      </c>
      <c r="CV67" s="22">
        <v>1</v>
      </c>
      <c r="CW67" s="10" t="s">
        <v>1758</v>
      </c>
      <c r="CX67" s="10">
        <v>1</v>
      </c>
      <c r="CZ67" s="10" t="s">
        <v>1754</v>
      </c>
      <c r="DA67" s="22">
        <v>1</v>
      </c>
      <c r="DB67" s="10">
        <v>69255</v>
      </c>
      <c r="DC67" s="10">
        <v>2</v>
      </c>
      <c r="DE67" s="22">
        <v>1</v>
      </c>
      <c r="DF67" s="50">
        <v>472501</v>
      </c>
      <c r="DG67" s="10">
        <v>2</v>
      </c>
      <c r="DH67" s="52">
        <v>586305</v>
      </c>
      <c r="DI67" s="10">
        <v>2</v>
      </c>
      <c r="DJ67" s="50" t="s">
        <v>242</v>
      </c>
      <c r="DK67" s="10" t="s">
        <v>242</v>
      </c>
      <c r="DM67" s="22">
        <v>1</v>
      </c>
      <c r="DN67" s="50">
        <v>306669</v>
      </c>
      <c r="DO67" s="10">
        <v>2</v>
      </c>
      <c r="DQ67" s="10">
        <v>5</v>
      </c>
      <c r="DR67" s="10" t="s">
        <v>1759</v>
      </c>
      <c r="DS67" s="10" t="s">
        <v>1754</v>
      </c>
      <c r="DT67" s="27">
        <v>1</v>
      </c>
      <c r="DU67" t="s">
        <v>1760</v>
      </c>
      <c r="DV67" s="27">
        <v>1</v>
      </c>
      <c r="DW67" s="2" t="s">
        <v>1761</v>
      </c>
      <c r="DX67" s="27">
        <v>1</v>
      </c>
      <c r="DY67" t="s">
        <v>1762</v>
      </c>
      <c r="DZ67" s="27">
        <v>1</v>
      </c>
      <c r="EA67" t="s">
        <v>1763</v>
      </c>
      <c r="EB67" s="27">
        <v>0.5</v>
      </c>
      <c r="EC67" t="s">
        <v>1764</v>
      </c>
      <c r="ED67" s="27">
        <v>1</v>
      </c>
      <c r="EE67" t="s">
        <v>1765</v>
      </c>
      <c r="EF67" s="27">
        <v>0</v>
      </c>
      <c r="EH67" s="27">
        <v>1</v>
      </c>
      <c r="EI67" t="s">
        <v>1766</v>
      </c>
      <c r="EJ67" s="27">
        <v>1</v>
      </c>
      <c r="EK67" t="s">
        <v>1767</v>
      </c>
      <c r="EL67" s="27">
        <v>1</v>
      </c>
      <c r="EM67" t="s">
        <v>1768</v>
      </c>
      <c r="EN67">
        <v>5</v>
      </c>
      <c r="EO67" t="s">
        <v>1769</v>
      </c>
      <c r="EP67" s="2" t="s">
        <v>1770</v>
      </c>
      <c r="EQ67">
        <f t="shared" si="21"/>
        <v>0.85</v>
      </c>
      <c r="ER67" s="99">
        <v>0.5</v>
      </c>
      <c r="ES67" s="22">
        <v>1</v>
      </c>
      <c r="ET67" s="10">
        <v>0</v>
      </c>
      <c r="EU67" s="10">
        <v>0</v>
      </c>
      <c r="EX67" s="10">
        <v>1</v>
      </c>
      <c r="EY67" s="10" t="s">
        <v>242</v>
      </c>
      <c r="EZ67" s="10" t="s">
        <v>1754</v>
      </c>
      <c r="FA67" s="22">
        <v>1</v>
      </c>
      <c r="FB67" s="10">
        <v>6955</v>
      </c>
      <c r="FD67" s="22">
        <v>0</v>
      </c>
      <c r="FE67" s="10" t="s">
        <v>242</v>
      </c>
      <c r="FG67" s="22">
        <v>1</v>
      </c>
      <c r="FH67" s="10">
        <v>1402</v>
      </c>
      <c r="FJ67" s="22">
        <v>0</v>
      </c>
      <c r="FK67" s="10" t="s">
        <v>242</v>
      </c>
      <c r="FL67">
        <f t="shared" ref="FL67:FL130" si="24">SUM(FA67+FG67)</f>
        <v>2</v>
      </c>
      <c r="FM67" s="99">
        <v>1</v>
      </c>
      <c r="FN67">
        <f t="shared" ref="FN67:FN130" si="25">SUM(FD67+FJ67)</f>
        <v>0</v>
      </c>
      <c r="FO67" s="100">
        <v>0</v>
      </c>
      <c r="FQ67" s="10">
        <v>1</v>
      </c>
      <c r="FS67" s="10" t="s">
        <v>1754</v>
      </c>
      <c r="FT67" s="22">
        <v>1</v>
      </c>
      <c r="FU67" s="10">
        <v>14</v>
      </c>
      <c r="FV67" s="10">
        <v>57</v>
      </c>
      <c r="FW67" s="10">
        <v>29</v>
      </c>
      <c r="FX67" s="10" t="s">
        <v>1771</v>
      </c>
      <c r="FY67" s="22">
        <v>1</v>
      </c>
      <c r="FZ67" s="10">
        <v>50</v>
      </c>
      <c r="GA67" s="10">
        <v>2</v>
      </c>
      <c r="GC67" s="22">
        <v>1</v>
      </c>
      <c r="GD67" s="10">
        <v>8</v>
      </c>
      <c r="GE67" s="10">
        <v>35</v>
      </c>
      <c r="GF67" s="50">
        <v>30</v>
      </c>
      <c r="GG67" s="10">
        <v>25</v>
      </c>
      <c r="GH67" s="10" t="s">
        <v>242</v>
      </c>
      <c r="GI67" s="10" t="s">
        <v>242</v>
      </c>
      <c r="GJ67" s="10" t="s">
        <v>242</v>
      </c>
      <c r="GK67" s="10">
        <v>1</v>
      </c>
      <c r="GL67" s="10" t="s">
        <v>1772</v>
      </c>
      <c r="GM67" s="10">
        <v>5</v>
      </c>
      <c r="GN67" s="10" t="s">
        <v>1773</v>
      </c>
      <c r="GO67" s="10" t="s">
        <v>1774</v>
      </c>
      <c r="GP67" s="22">
        <v>0</v>
      </c>
      <c r="GQ67" s="10" t="s">
        <v>242</v>
      </c>
      <c r="GR67" s="10" t="s">
        <v>242</v>
      </c>
      <c r="GT67" s="10" t="s">
        <v>242</v>
      </c>
      <c r="GW67" s="22">
        <v>1</v>
      </c>
      <c r="GX67" s="10">
        <v>265</v>
      </c>
      <c r="GY67" s="10" t="s">
        <v>1775</v>
      </c>
      <c r="HA67" s="10">
        <v>5</v>
      </c>
      <c r="HB67" s="10" t="s">
        <v>1773</v>
      </c>
      <c r="HC67" s="14">
        <v>42809</v>
      </c>
      <c r="HD67" s="22">
        <v>1</v>
      </c>
      <c r="HE67" s="11" t="s">
        <v>1776</v>
      </c>
      <c r="HF67" s="22">
        <v>0</v>
      </c>
      <c r="HH67" s="10">
        <v>5</v>
      </c>
      <c r="HI67" s="10" t="s">
        <v>1773</v>
      </c>
      <c r="HJ67" s="10" t="s">
        <v>1774</v>
      </c>
      <c r="HK67" s="22">
        <v>1</v>
      </c>
      <c r="HL67" s="11" t="s">
        <v>1777</v>
      </c>
      <c r="HM67" s="10">
        <v>5</v>
      </c>
      <c r="HN67" s="10" t="s">
        <v>1773</v>
      </c>
      <c r="HO67" s="10" t="s">
        <v>1774</v>
      </c>
      <c r="HP67" s="10">
        <v>0.66666666699999999</v>
      </c>
      <c r="HQ67" s="10">
        <v>1</v>
      </c>
      <c r="HR67" s="10">
        <v>0.75</v>
      </c>
      <c r="HS67" s="10">
        <v>1</v>
      </c>
      <c r="HT67" s="10">
        <v>0.85</v>
      </c>
      <c r="HU67" s="10">
        <v>1</v>
      </c>
      <c r="HV67" s="10">
        <v>0.5</v>
      </c>
      <c r="HW67" s="10">
        <v>1</v>
      </c>
      <c r="HX67" s="10">
        <v>0</v>
      </c>
      <c r="HY67" s="10">
        <v>1</v>
      </c>
      <c r="HZ67" s="10">
        <v>0.5</v>
      </c>
      <c r="IA67" s="10">
        <v>1</v>
      </c>
      <c r="IB67" s="10">
        <v>1</v>
      </c>
      <c r="IC67" s="10">
        <v>0.80555555599999995</v>
      </c>
      <c r="ID67" s="10">
        <v>0.83750000000000002</v>
      </c>
      <c r="IE67" s="10">
        <v>0.7</v>
      </c>
      <c r="IF67" s="10">
        <v>0.78101851899999997</v>
      </c>
      <c r="IG67" s="10" t="s">
        <v>1778</v>
      </c>
      <c r="IH67" s="10" t="s">
        <v>266</v>
      </c>
      <c r="II67" s="10" t="s">
        <v>1752</v>
      </c>
      <c r="IJ67" s="10">
        <v>13739</v>
      </c>
      <c r="IK67" s="10">
        <v>3886</v>
      </c>
      <c r="IL67" s="10">
        <v>4293</v>
      </c>
      <c r="IM67" s="10">
        <v>4180</v>
      </c>
      <c r="IN67" s="10">
        <v>13739</v>
      </c>
      <c r="IS67">
        <f t="shared" si="22"/>
        <v>0.6</v>
      </c>
      <c r="IT67">
        <f t="shared" ref="IT67:IT130" si="26">SUM(DA67+DE67+DM67+ER67+ES67+FM67+FO67)/7</f>
        <v>0.7857142857142857</v>
      </c>
      <c r="IU67">
        <f t="shared" si="12"/>
        <v>1</v>
      </c>
      <c r="IV67">
        <f t="shared" si="23"/>
        <v>0.79523809523809519</v>
      </c>
    </row>
    <row r="68" spans="1:256" customFormat="1" ht="14" customHeight="1" x14ac:dyDescent="0.2">
      <c r="A68">
        <v>67</v>
      </c>
      <c r="B68">
        <v>67</v>
      </c>
      <c r="C68" s="1">
        <v>44594.6875</v>
      </c>
      <c r="D68" s="1">
        <v>44594.913194444445</v>
      </c>
      <c r="E68">
        <v>0</v>
      </c>
      <c r="F68" t="s">
        <v>1099</v>
      </c>
      <c r="G68">
        <v>100</v>
      </c>
      <c r="H68">
        <v>19476</v>
      </c>
      <c r="I68">
        <v>1</v>
      </c>
      <c r="J68" s="1">
        <v>44594.913194444445</v>
      </c>
      <c r="K68" t="s">
        <v>1779</v>
      </c>
      <c r="L68" t="s">
        <v>242</v>
      </c>
      <c r="M68" t="s">
        <v>242</v>
      </c>
      <c r="N68" t="s">
        <v>1780</v>
      </c>
      <c r="O68" t="s">
        <v>1781</v>
      </c>
      <c r="P68">
        <v>34.037994380000001</v>
      </c>
      <c r="Q68">
        <v>-118.4543991</v>
      </c>
      <c r="R68" t="s">
        <v>245</v>
      </c>
      <c r="S68" t="s">
        <v>246</v>
      </c>
      <c r="T68" t="s">
        <v>1782</v>
      </c>
      <c r="V68" t="s">
        <v>1783</v>
      </c>
      <c r="W68">
        <v>209115104</v>
      </c>
      <c r="X68">
        <v>4911</v>
      </c>
      <c r="Y68" t="s">
        <v>490</v>
      </c>
      <c r="Z68" t="s">
        <v>1010</v>
      </c>
      <c r="AA68">
        <v>2020</v>
      </c>
      <c r="AC68">
        <v>0</v>
      </c>
      <c r="AF68">
        <v>12</v>
      </c>
      <c r="AG68">
        <v>3</v>
      </c>
      <c r="AI68" t="s">
        <v>1784</v>
      </c>
      <c r="AJ68" s="27">
        <v>1</v>
      </c>
      <c r="AK68">
        <v>5</v>
      </c>
      <c r="AL68" s="27">
        <v>1</v>
      </c>
      <c r="AM68">
        <v>7</v>
      </c>
      <c r="AN68" s="36">
        <f t="shared" si="18"/>
        <v>58.333333333333336</v>
      </c>
      <c r="AO68" s="27">
        <v>0</v>
      </c>
      <c r="AP68" s="24">
        <v>0</v>
      </c>
      <c r="AR68">
        <v>3</v>
      </c>
      <c r="AT68" t="s">
        <v>1784</v>
      </c>
      <c r="AU68" s="27">
        <v>1</v>
      </c>
      <c r="AV68">
        <v>11</v>
      </c>
      <c r="AW68" s="21">
        <f t="shared" si="19"/>
        <v>91.666666666666657</v>
      </c>
      <c r="AX68">
        <v>3</v>
      </c>
      <c r="AZ68" t="s">
        <v>1784</v>
      </c>
      <c r="BA68" s="27">
        <v>1</v>
      </c>
      <c r="BB68">
        <v>9</v>
      </c>
      <c r="BC68" s="21">
        <f t="shared" si="20"/>
        <v>75</v>
      </c>
      <c r="BD68">
        <v>3</v>
      </c>
      <c r="BF68" t="s">
        <v>1784</v>
      </c>
      <c r="BG68" s="27">
        <v>1</v>
      </c>
      <c r="BI68" t="s">
        <v>1784</v>
      </c>
      <c r="BJ68">
        <v>3</v>
      </c>
      <c r="BL68" t="s">
        <v>1784</v>
      </c>
      <c r="BM68" s="27">
        <v>1</v>
      </c>
      <c r="BN68">
        <v>3</v>
      </c>
      <c r="BP68" t="s">
        <v>1784</v>
      </c>
      <c r="BQ68" s="27">
        <v>1</v>
      </c>
      <c r="BR68">
        <v>3</v>
      </c>
      <c r="BS68" s="97">
        <f t="shared" si="17"/>
        <v>25</v>
      </c>
      <c r="BU68">
        <v>3</v>
      </c>
      <c r="BW68" t="s">
        <v>1784</v>
      </c>
      <c r="BX68" s="27">
        <v>1</v>
      </c>
      <c r="BY68">
        <v>3</v>
      </c>
      <c r="BZ68" s="21">
        <f t="shared" si="16"/>
        <v>25</v>
      </c>
      <c r="CA68">
        <v>2</v>
      </c>
      <c r="CB68">
        <v>3</v>
      </c>
      <c r="CD68" t="s">
        <v>1784</v>
      </c>
      <c r="CE68" s="27">
        <v>0</v>
      </c>
      <c r="CG68" t="s">
        <v>242</v>
      </c>
      <c r="CH68" t="s">
        <v>242</v>
      </c>
      <c r="CJ68" s="27">
        <v>0.5</v>
      </c>
      <c r="CK68" s="2" t="s">
        <v>1785</v>
      </c>
      <c r="CL68">
        <v>1</v>
      </c>
      <c r="CN68" t="s">
        <v>1786</v>
      </c>
      <c r="CO68">
        <v>0</v>
      </c>
      <c r="CP68" s="27">
        <v>0</v>
      </c>
      <c r="CQ68" t="s">
        <v>242</v>
      </c>
      <c r="CR68" t="s">
        <v>242</v>
      </c>
      <c r="CS68" t="s">
        <v>242</v>
      </c>
      <c r="CV68" s="27">
        <v>1</v>
      </c>
      <c r="CW68" s="2" t="s">
        <v>1787</v>
      </c>
      <c r="CX68">
        <v>1</v>
      </c>
      <c r="CZ68" t="s">
        <v>1786</v>
      </c>
      <c r="DA68" s="27">
        <v>1</v>
      </c>
      <c r="DB68">
        <v>2741000</v>
      </c>
      <c r="DC68">
        <v>2</v>
      </c>
      <c r="DE68" s="27">
        <v>1</v>
      </c>
      <c r="DF68" s="36" t="s">
        <v>242</v>
      </c>
      <c r="DG68" t="s">
        <v>242</v>
      </c>
      <c r="DH68" s="43" t="s">
        <v>242</v>
      </c>
      <c r="DI68" t="s">
        <v>242</v>
      </c>
      <c r="DJ68" s="36">
        <v>920000</v>
      </c>
      <c r="DK68">
        <v>2</v>
      </c>
      <c r="DM68" s="27">
        <v>1</v>
      </c>
      <c r="DN68" s="36">
        <v>29500000</v>
      </c>
      <c r="DO68">
        <v>2</v>
      </c>
      <c r="DQ68">
        <v>1</v>
      </c>
      <c r="DS68" t="s">
        <v>1786</v>
      </c>
      <c r="DT68" s="27">
        <v>1</v>
      </c>
      <c r="DU68" s="2" t="s">
        <v>1788</v>
      </c>
      <c r="DV68" s="27">
        <v>1</v>
      </c>
      <c r="DW68" s="2" t="s">
        <v>1789</v>
      </c>
      <c r="DX68" s="27">
        <v>1</v>
      </c>
      <c r="DY68" s="2" t="s">
        <v>1790</v>
      </c>
      <c r="DZ68" s="27">
        <v>1</v>
      </c>
      <c r="EA68" s="2" t="s">
        <v>1791</v>
      </c>
      <c r="EB68" s="27">
        <v>1</v>
      </c>
      <c r="EC68" s="2" t="s">
        <v>1792</v>
      </c>
      <c r="ED68" s="27">
        <v>1</v>
      </c>
      <c r="EE68" s="2" t="s">
        <v>1793</v>
      </c>
      <c r="EF68" s="27">
        <v>1</v>
      </c>
      <c r="EG68" s="2" t="s">
        <v>1794</v>
      </c>
      <c r="EH68" s="27">
        <v>1</v>
      </c>
      <c r="EI68" s="2" t="s">
        <v>1795</v>
      </c>
      <c r="EJ68" s="27">
        <v>1</v>
      </c>
      <c r="EK68" s="2" t="s">
        <v>1796</v>
      </c>
      <c r="EL68" s="27">
        <v>1</v>
      </c>
      <c r="EM68" s="2" t="s">
        <v>1797</v>
      </c>
      <c r="EN68">
        <v>5</v>
      </c>
      <c r="EO68" t="s">
        <v>1798</v>
      </c>
      <c r="EP68" s="2" t="s">
        <v>1799</v>
      </c>
      <c r="EQ68">
        <f t="shared" si="21"/>
        <v>1</v>
      </c>
      <c r="ER68" s="99">
        <v>1</v>
      </c>
      <c r="ES68" s="27">
        <v>0</v>
      </c>
      <c r="ET68" t="s">
        <v>242</v>
      </c>
      <c r="EU68" t="s">
        <v>242</v>
      </c>
      <c r="EX68" t="s">
        <v>242</v>
      </c>
      <c r="EY68" t="s">
        <v>242</v>
      </c>
      <c r="FA68" s="27">
        <v>1</v>
      </c>
      <c r="FB68">
        <v>10409.882</v>
      </c>
      <c r="FC68" t="s">
        <v>1800</v>
      </c>
      <c r="FD68" s="27">
        <v>0</v>
      </c>
      <c r="FE68" t="s">
        <v>242</v>
      </c>
      <c r="FG68" s="27">
        <v>1</v>
      </c>
      <c r="FH68">
        <v>7570.8239999999996</v>
      </c>
      <c r="FI68" t="s">
        <v>1801</v>
      </c>
      <c r="FJ68" s="27">
        <v>0</v>
      </c>
      <c r="FK68" t="s">
        <v>242</v>
      </c>
      <c r="FL68">
        <f t="shared" si="24"/>
        <v>2</v>
      </c>
      <c r="FM68" s="99">
        <v>1</v>
      </c>
      <c r="FN68">
        <f t="shared" si="25"/>
        <v>0</v>
      </c>
      <c r="FO68" s="100">
        <v>0</v>
      </c>
      <c r="FQ68">
        <v>1</v>
      </c>
      <c r="FS68" t="s">
        <v>1786</v>
      </c>
      <c r="FT68" s="27">
        <v>0</v>
      </c>
      <c r="FU68" t="s">
        <v>242</v>
      </c>
      <c r="FV68" t="s">
        <v>242</v>
      </c>
      <c r="FW68" t="s">
        <v>242</v>
      </c>
      <c r="FY68" s="27">
        <v>1</v>
      </c>
      <c r="FZ68">
        <v>22</v>
      </c>
      <c r="GA68">
        <v>1</v>
      </c>
      <c r="GC68" s="27">
        <v>1</v>
      </c>
      <c r="GD68">
        <v>20.84</v>
      </c>
      <c r="GE68">
        <v>18.059999999999999</v>
      </c>
      <c r="GF68" s="36">
        <v>49.05</v>
      </c>
      <c r="GG68">
        <v>8.81</v>
      </c>
      <c r="GH68" t="s">
        <v>242</v>
      </c>
      <c r="GI68" t="s">
        <v>242</v>
      </c>
      <c r="GJ68" t="s">
        <v>242</v>
      </c>
      <c r="GK68">
        <v>1</v>
      </c>
      <c r="GM68">
        <v>5</v>
      </c>
      <c r="GN68" t="s">
        <v>1802</v>
      </c>
      <c r="GO68" t="s">
        <v>1803</v>
      </c>
      <c r="GP68" s="27">
        <v>0</v>
      </c>
      <c r="GQ68" t="s">
        <v>242</v>
      </c>
      <c r="GR68" t="s">
        <v>242</v>
      </c>
      <c r="GT68" t="s">
        <v>242</v>
      </c>
      <c r="GW68" s="27">
        <v>1</v>
      </c>
      <c r="GX68">
        <v>29</v>
      </c>
      <c r="GY68" t="s">
        <v>1804</v>
      </c>
      <c r="HA68">
        <v>3</v>
      </c>
      <c r="HC68" t="s">
        <v>1784</v>
      </c>
      <c r="HD68" s="27">
        <v>0</v>
      </c>
      <c r="HF68" s="27">
        <v>0</v>
      </c>
      <c r="HH68" t="s">
        <v>242</v>
      </c>
      <c r="HK68" s="27">
        <v>1</v>
      </c>
      <c r="HL68" t="s">
        <v>1805</v>
      </c>
      <c r="HM68">
        <v>1</v>
      </c>
      <c r="HO68" t="s">
        <v>1786</v>
      </c>
      <c r="HP68">
        <v>0.77777777800000003</v>
      </c>
      <c r="HQ68">
        <v>0.5</v>
      </c>
      <c r="HR68">
        <v>0.5</v>
      </c>
      <c r="HS68">
        <v>1</v>
      </c>
      <c r="HT68">
        <v>1</v>
      </c>
      <c r="HU68">
        <v>0</v>
      </c>
      <c r="HV68">
        <v>0.5</v>
      </c>
      <c r="HW68">
        <v>0.66666666699999999</v>
      </c>
      <c r="HX68">
        <v>0</v>
      </c>
      <c r="HY68">
        <v>1</v>
      </c>
      <c r="HZ68">
        <v>0</v>
      </c>
      <c r="IA68">
        <v>1</v>
      </c>
      <c r="IB68">
        <v>1</v>
      </c>
      <c r="IC68">
        <v>0.592592593</v>
      </c>
      <c r="ID68">
        <v>0.625</v>
      </c>
      <c r="IE68">
        <v>0.53333333299999997</v>
      </c>
      <c r="IF68">
        <v>0.58364197500000004</v>
      </c>
      <c r="IG68" t="s">
        <v>1782</v>
      </c>
      <c r="IH68" t="s">
        <v>266</v>
      </c>
      <c r="II68" t="s">
        <v>1782</v>
      </c>
      <c r="IJ68">
        <v>12574</v>
      </c>
      <c r="IK68">
        <v>12246</v>
      </c>
      <c r="IL68">
        <v>13676</v>
      </c>
      <c r="IM68">
        <v>15670</v>
      </c>
      <c r="IN68">
        <v>12574</v>
      </c>
      <c r="IS68">
        <f t="shared" si="22"/>
        <v>0.7</v>
      </c>
      <c r="IT68">
        <f t="shared" si="26"/>
        <v>0.7142857142857143</v>
      </c>
      <c r="IU68">
        <f t="shared" si="12"/>
        <v>0.75</v>
      </c>
      <c r="IV68">
        <f t="shared" si="23"/>
        <v>0.72142857142857142</v>
      </c>
    </row>
    <row r="69" spans="1:256" customFormat="1" ht="14" customHeight="1" x14ac:dyDescent="0.2">
      <c r="A69">
        <v>68</v>
      </c>
      <c r="B69">
        <v>68</v>
      </c>
      <c r="C69" s="1">
        <v>44594.625694444447</v>
      </c>
      <c r="D69" s="1">
        <v>44598.505555555559</v>
      </c>
      <c r="E69">
        <v>0</v>
      </c>
      <c r="F69" t="s">
        <v>438</v>
      </c>
      <c r="G69">
        <v>100</v>
      </c>
      <c r="H69">
        <v>335251</v>
      </c>
      <c r="I69">
        <v>1</v>
      </c>
      <c r="J69" s="1">
        <v>44598.505555555559</v>
      </c>
      <c r="K69" t="s">
        <v>1806</v>
      </c>
      <c r="L69" t="s">
        <v>242</v>
      </c>
      <c r="M69" t="s">
        <v>242</v>
      </c>
      <c r="N69" t="s">
        <v>1807</v>
      </c>
      <c r="O69" t="s">
        <v>1808</v>
      </c>
      <c r="P69">
        <v>34.037994380000001</v>
      </c>
      <c r="Q69">
        <v>-118.4543991</v>
      </c>
      <c r="R69" t="s">
        <v>245</v>
      </c>
      <c r="S69" t="s">
        <v>246</v>
      </c>
      <c r="T69" t="s">
        <v>1809</v>
      </c>
      <c r="V69" t="s">
        <v>1810</v>
      </c>
      <c r="W69" t="s">
        <v>1811</v>
      </c>
      <c r="X69">
        <v>1311</v>
      </c>
      <c r="Y69" t="s">
        <v>248</v>
      </c>
      <c r="Z69" t="s">
        <v>249</v>
      </c>
      <c r="AA69">
        <v>2021</v>
      </c>
      <c r="AC69">
        <v>0</v>
      </c>
      <c r="AF69">
        <v>11</v>
      </c>
      <c r="AG69">
        <v>1</v>
      </c>
      <c r="AI69" t="s">
        <v>1812</v>
      </c>
      <c r="AJ69" s="27">
        <v>1</v>
      </c>
      <c r="AK69">
        <v>11</v>
      </c>
      <c r="AL69" s="27">
        <v>0</v>
      </c>
      <c r="AM69" s="24">
        <v>0</v>
      </c>
      <c r="AN69" s="36">
        <f t="shared" si="18"/>
        <v>0</v>
      </c>
      <c r="AO69" s="27">
        <v>1</v>
      </c>
      <c r="AP69">
        <v>11</v>
      </c>
      <c r="AQ69" t="s">
        <v>1813</v>
      </c>
      <c r="AR69">
        <v>1</v>
      </c>
      <c r="AT69" t="s">
        <v>1812</v>
      </c>
      <c r="AU69" s="27">
        <v>1</v>
      </c>
      <c r="AV69">
        <v>9</v>
      </c>
      <c r="AW69" s="21">
        <f t="shared" si="19"/>
        <v>81.818181818181827</v>
      </c>
      <c r="AX69">
        <v>3</v>
      </c>
      <c r="AZ69" t="s">
        <v>1814</v>
      </c>
      <c r="BA69" s="27">
        <v>1</v>
      </c>
      <c r="BB69">
        <v>8</v>
      </c>
      <c r="BC69" s="21">
        <f t="shared" si="20"/>
        <v>72.727272727272734</v>
      </c>
      <c r="BD69">
        <v>1</v>
      </c>
      <c r="BF69" t="s">
        <v>1812</v>
      </c>
      <c r="BG69" s="27">
        <v>1</v>
      </c>
      <c r="BH69">
        <v>4.3600000000000003</v>
      </c>
      <c r="BJ69">
        <v>3</v>
      </c>
      <c r="BL69" t="s">
        <v>1814</v>
      </c>
      <c r="BM69" s="27">
        <v>1</v>
      </c>
      <c r="BN69">
        <v>3</v>
      </c>
      <c r="BP69" t="s">
        <v>1814</v>
      </c>
      <c r="BQ69" s="27">
        <v>1</v>
      </c>
      <c r="BR69">
        <v>3</v>
      </c>
      <c r="BS69" s="97">
        <f t="shared" si="17"/>
        <v>27.27272727272727</v>
      </c>
      <c r="BU69">
        <v>1</v>
      </c>
      <c r="BW69" t="s">
        <v>1812</v>
      </c>
      <c r="BX69" s="27">
        <v>1</v>
      </c>
      <c r="BY69">
        <v>1</v>
      </c>
      <c r="BZ69" s="21">
        <f t="shared" si="16"/>
        <v>9.0909090909090917</v>
      </c>
      <c r="CA69">
        <v>2</v>
      </c>
      <c r="CB69">
        <v>1</v>
      </c>
      <c r="CD69" t="s">
        <v>1812</v>
      </c>
      <c r="CE69" s="27">
        <v>0</v>
      </c>
      <c r="CG69" t="s">
        <v>242</v>
      </c>
      <c r="CH69" t="s">
        <v>242</v>
      </c>
      <c r="CJ69" s="27">
        <v>1</v>
      </c>
      <c r="CK69" t="s">
        <v>1815</v>
      </c>
      <c r="CL69">
        <v>1</v>
      </c>
      <c r="CN69" t="s">
        <v>1812</v>
      </c>
      <c r="CO69">
        <v>0</v>
      </c>
      <c r="CP69" s="27">
        <v>0</v>
      </c>
      <c r="CQ69" t="s">
        <v>242</v>
      </c>
      <c r="CR69" t="s">
        <v>242</v>
      </c>
      <c r="CS69" t="s">
        <v>242</v>
      </c>
      <c r="CV69" s="27">
        <v>1</v>
      </c>
      <c r="CW69" s="2" t="s">
        <v>1816</v>
      </c>
      <c r="CX69">
        <v>1</v>
      </c>
      <c r="CZ69" t="s">
        <v>1812</v>
      </c>
      <c r="DA69" s="27">
        <v>1</v>
      </c>
      <c r="DB69">
        <v>3910000</v>
      </c>
      <c r="DC69">
        <v>2</v>
      </c>
      <c r="DE69" s="27">
        <v>1</v>
      </c>
      <c r="DF69" s="36" t="s">
        <v>242</v>
      </c>
      <c r="DG69" t="s">
        <v>242</v>
      </c>
      <c r="DH69" s="43" t="s">
        <v>242</v>
      </c>
      <c r="DI69" t="s">
        <v>242</v>
      </c>
      <c r="DJ69" s="36">
        <v>320000</v>
      </c>
      <c r="DK69">
        <v>2</v>
      </c>
      <c r="DM69" s="27">
        <v>1</v>
      </c>
      <c r="DN69" s="54">
        <v>49000000</v>
      </c>
      <c r="DO69">
        <v>2</v>
      </c>
      <c r="DQ69">
        <v>1</v>
      </c>
      <c r="DS69" t="s">
        <v>1812</v>
      </c>
      <c r="DT69" s="27">
        <v>1</v>
      </c>
      <c r="DU69" s="2" t="s">
        <v>1817</v>
      </c>
      <c r="DV69" s="27">
        <v>1</v>
      </c>
      <c r="DW69" s="2" t="s">
        <v>1818</v>
      </c>
      <c r="DX69" s="27">
        <v>1</v>
      </c>
      <c r="DY69" s="2" t="s">
        <v>1819</v>
      </c>
      <c r="DZ69" s="27">
        <v>1</v>
      </c>
      <c r="EA69" t="s">
        <v>1820</v>
      </c>
      <c r="EB69" s="27">
        <v>1</v>
      </c>
      <c r="EC69" s="2" t="s">
        <v>1821</v>
      </c>
      <c r="ED69" s="27">
        <v>1</v>
      </c>
      <c r="EE69" s="2" t="s">
        <v>1822</v>
      </c>
      <c r="EF69" s="27">
        <v>1</v>
      </c>
      <c r="EG69" s="2" t="s">
        <v>1823</v>
      </c>
      <c r="EH69" s="27">
        <v>1</v>
      </c>
      <c r="EI69" s="2" t="s">
        <v>1824</v>
      </c>
      <c r="EJ69" s="27">
        <v>1</v>
      </c>
      <c r="EK69" t="s">
        <v>1825</v>
      </c>
      <c r="EL69" s="27">
        <v>1</v>
      </c>
      <c r="EM69" s="2" t="s">
        <v>1826</v>
      </c>
      <c r="EN69">
        <v>4</v>
      </c>
      <c r="EP69" s="2" t="s">
        <v>1827</v>
      </c>
      <c r="EQ69">
        <f t="shared" si="21"/>
        <v>1</v>
      </c>
      <c r="ER69" s="99">
        <v>1</v>
      </c>
      <c r="ES69" s="27">
        <v>0</v>
      </c>
      <c r="ET69" t="s">
        <v>242</v>
      </c>
      <c r="EU69" t="s">
        <v>242</v>
      </c>
      <c r="EX69" t="s">
        <v>242</v>
      </c>
      <c r="EY69" t="s">
        <v>242</v>
      </c>
      <c r="FA69" s="27">
        <v>0</v>
      </c>
      <c r="FB69" t="s">
        <v>242</v>
      </c>
      <c r="FD69" s="27">
        <v>0</v>
      </c>
      <c r="FE69" t="s">
        <v>242</v>
      </c>
      <c r="FG69" s="27">
        <v>1</v>
      </c>
      <c r="FH69">
        <v>15660.24862</v>
      </c>
      <c r="FI69" t="s">
        <v>1828</v>
      </c>
      <c r="FJ69" s="27">
        <v>1</v>
      </c>
      <c r="FK69">
        <v>8</v>
      </c>
      <c r="FL69">
        <f t="shared" si="24"/>
        <v>1</v>
      </c>
      <c r="FM69" s="99">
        <v>1</v>
      </c>
      <c r="FN69">
        <f t="shared" si="25"/>
        <v>1</v>
      </c>
      <c r="FO69" s="99">
        <v>1</v>
      </c>
      <c r="FQ69">
        <v>1</v>
      </c>
      <c r="FS69" t="s">
        <v>1812</v>
      </c>
      <c r="FT69" s="27">
        <v>0</v>
      </c>
      <c r="FU69" t="s">
        <v>242</v>
      </c>
      <c r="FV69" t="s">
        <v>242</v>
      </c>
      <c r="FW69" t="s">
        <v>242</v>
      </c>
      <c r="FY69" s="27">
        <v>1</v>
      </c>
      <c r="FZ69">
        <v>27</v>
      </c>
      <c r="GA69">
        <v>3</v>
      </c>
      <c r="GC69" s="27">
        <v>0.5</v>
      </c>
      <c r="GD69" t="s">
        <v>242</v>
      </c>
      <c r="GE69" t="s">
        <v>242</v>
      </c>
      <c r="GF69" s="36">
        <v>79</v>
      </c>
      <c r="GG69" t="s">
        <v>242</v>
      </c>
      <c r="GH69" t="s">
        <v>242</v>
      </c>
      <c r="GI69" t="s">
        <v>242</v>
      </c>
      <c r="GJ69" t="s">
        <v>242</v>
      </c>
      <c r="GK69">
        <v>3</v>
      </c>
      <c r="GL69" t="s">
        <v>1829</v>
      </c>
      <c r="GM69">
        <v>1</v>
      </c>
      <c r="GO69" t="s">
        <v>1812</v>
      </c>
      <c r="GP69" s="27">
        <v>0.5</v>
      </c>
      <c r="GQ69" t="s">
        <v>242</v>
      </c>
      <c r="GR69" t="s">
        <v>242</v>
      </c>
      <c r="GS69" s="2" t="s">
        <v>1830</v>
      </c>
      <c r="GT69">
        <v>1</v>
      </c>
      <c r="GV69" t="s">
        <v>1812</v>
      </c>
      <c r="GW69" s="27">
        <v>1</v>
      </c>
      <c r="GX69">
        <v>86</v>
      </c>
      <c r="GY69" t="s">
        <v>1831</v>
      </c>
      <c r="HA69">
        <v>3</v>
      </c>
      <c r="HC69" t="s">
        <v>1814</v>
      </c>
      <c r="HD69" s="27">
        <v>0</v>
      </c>
      <c r="HF69" s="27">
        <v>0</v>
      </c>
      <c r="HH69" t="s">
        <v>242</v>
      </c>
      <c r="HK69" s="27">
        <v>1</v>
      </c>
      <c r="HL69" s="2" t="s">
        <v>1832</v>
      </c>
      <c r="HM69">
        <v>1</v>
      </c>
      <c r="HO69" t="s">
        <v>1812</v>
      </c>
      <c r="HP69">
        <v>0.77777777800000003</v>
      </c>
      <c r="HQ69">
        <v>1</v>
      </c>
      <c r="HR69">
        <v>0.5</v>
      </c>
      <c r="HS69">
        <v>1</v>
      </c>
      <c r="HT69">
        <v>1</v>
      </c>
      <c r="HU69">
        <v>0</v>
      </c>
      <c r="HV69">
        <v>0.5</v>
      </c>
      <c r="HW69">
        <v>0.5</v>
      </c>
      <c r="HX69">
        <v>0.5</v>
      </c>
      <c r="HY69">
        <v>1</v>
      </c>
      <c r="HZ69">
        <v>0</v>
      </c>
      <c r="IA69">
        <v>1</v>
      </c>
      <c r="IB69">
        <v>1</v>
      </c>
      <c r="IC69">
        <v>0.75925925900000002</v>
      </c>
      <c r="ID69">
        <v>0.625</v>
      </c>
      <c r="IE69">
        <v>0.6</v>
      </c>
      <c r="IF69">
        <v>0.661419753</v>
      </c>
      <c r="IG69" t="s">
        <v>1809</v>
      </c>
      <c r="IH69" t="s">
        <v>266</v>
      </c>
      <c r="II69" t="s">
        <v>1809</v>
      </c>
      <c r="IJ69">
        <v>6220</v>
      </c>
      <c r="IK69">
        <v>4828</v>
      </c>
      <c r="IL69">
        <v>12206</v>
      </c>
      <c r="IM69">
        <v>19169</v>
      </c>
      <c r="IN69">
        <v>6220</v>
      </c>
      <c r="IS69">
        <f t="shared" si="22"/>
        <v>0.8</v>
      </c>
      <c r="IT69">
        <f t="shared" si="26"/>
        <v>0.8571428571428571</v>
      </c>
      <c r="IU69">
        <f t="shared" si="12"/>
        <v>0.625</v>
      </c>
      <c r="IV69">
        <f t="shared" si="23"/>
        <v>0.76071428571428568</v>
      </c>
    </row>
    <row r="70" spans="1:256" customFormat="1" ht="14" customHeight="1" x14ac:dyDescent="0.2">
      <c r="A70">
        <v>69</v>
      </c>
      <c r="B70">
        <v>69</v>
      </c>
      <c r="C70" s="1">
        <v>44598.693055555559</v>
      </c>
      <c r="D70" s="1">
        <v>44599.680555555555</v>
      </c>
      <c r="E70">
        <v>0</v>
      </c>
      <c r="F70" t="s">
        <v>1099</v>
      </c>
      <c r="G70">
        <v>100</v>
      </c>
      <c r="H70">
        <v>85290</v>
      </c>
      <c r="I70">
        <v>1</v>
      </c>
      <c r="J70" s="1">
        <v>44599.680555555555</v>
      </c>
      <c r="K70" t="s">
        <v>1833</v>
      </c>
      <c r="L70" t="s">
        <v>242</v>
      </c>
      <c r="M70" t="s">
        <v>242</v>
      </c>
      <c r="N70" t="s">
        <v>1834</v>
      </c>
      <c r="O70" t="s">
        <v>1835</v>
      </c>
      <c r="P70">
        <v>34.037994380000001</v>
      </c>
      <c r="Q70">
        <v>-118.4543991</v>
      </c>
      <c r="R70" t="s">
        <v>245</v>
      </c>
      <c r="S70" t="s">
        <v>246</v>
      </c>
      <c r="T70" t="s">
        <v>1836</v>
      </c>
      <c r="V70" t="s">
        <v>1837</v>
      </c>
      <c r="W70">
        <v>277432100</v>
      </c>
      <c r="X70">
        <v>2821</v>
      </c>
      <c r="Y70" t="s">
        <v>418</v>
      </c>
      <c r="Z70" t="s">
        <v>1838</v>
      </c>
      <c r="AA70">
        <v>2020</v>
      </c>
      <c r="AC70">
        <v>0</v>
      </c>
      <c r="AF70">
        <v>13</v>
      </c>
      <c r="AG70">
        <v>3</v>
      </c>
      <c r="AI70" t="s">
        <v>1839</v>
      </c>
      <c r="AJ70" s="27">
        <v>1</v>
      </c>
      <c r="AK70">
        <v>6</v>
      </c>
      <c r="AL70" s="27">
        <v>0</v>
      </c>
      <c r="AM70" s="24">
        <v>0</v>
      </c>
      <c r="AN70" s="36">
        <f t="shared" si="18"/>
        <v>0</v>
      </c>
      <c r="AO70" s="27">
        <v>0</v>
      </c>
      <c r="AP70" s="24">
        <v>0</v>
      </c>
      <c r="AR70">
        <v>3</v>
      </c>
      <c r="AT70" t="s">
        <v>1839</v>
      </c>
      <c r="AU70" s="27">
        <v>1</v>
      </c>
      <c r="AV70">
        <v>12</v>
      </c>
      <c r="AW70" s="21">
        <f t="shared" si="19"/>
        <v>92.307692307692307</v>
      </c>
      <c r="AX70">
        <v>3</v>
      </c>
      <c r="AZ70" t="s">
        <v>1839</v>
      </c>
      <c r="BA70" s="27">
        <v>1</v>
      </c>
      <c r="BB70">
        <v>12</v>
      </c>
      <c r="BC70" s="21">
        <f t="shared" si="20"/>
        <v>92.307692307692307</v>
      </c>
      <c r="BD70">
        <v>3</v>
      </c>
      <c r="BF70" t="s">
        <v>1839</v>
      </c>
      <c r="BG70" s="27">
        <v>1</v>
      </c>
      <c r="BJ70">
        <v>3</v>
      </c>
      <c r="BL70" t="s">
        <v>1839</v>
      </c>
      <c r="BM70" s="27">
        <v>1</v>
      </c>
      <c r="BN70">
        <v>3</v>
      </c>
      <c r="BP70" t="s">
        <v>1839</v>
      </c>
      <c r="BQ70" s="27">
        <v>1</v>
      </c>
      <c r="BR70">
        <v>3</v>
      </c>
      <c r="BS70" s="97">
        <f t="shared" si="17"/>
        <v>23.076923076923077</v>
      </c>
      <c r="BU70">
        <v>1</v>
      </c>
      <c r="BW70" t="s">
        <v>1840</v>
      </c>
      <c r="BX70" s="27">
        <v>1</v>
      </c>
      <c r="BY70">
        <v>5</v>
      </c>
      <c r="BZ70" s="21">
        <f t="shared" si="16"/>
        <v>38.461538461538467</v>
      </c>
      <c r="CA70">
        <v>2</v>
      </c>
      <c r="CB70">
        <v>3</v>
      </c>
      <c r="CD70" t="s">
        <v>1840</v>
      </c>
      <c r="CE70" s="27">
        <v>0</v>
      </c>
      <c r="CG70" t="s">
        <v>242</v>
      </c>
      <c r="CH70" t="s">
        <v>242</v>
      </c>
      <c r="CJ70" s="27">
        <v>1</v>
      </c>
      <c r="CK70" s="2" t="s">
        <v>1841</v>
      </c>
      <c r="CL70">
        <v>1</v>
      </c>
      <c r="CN70" t="s">
        <v>1840</v>
      </c>
      <c r="CO70">
        <v>1</v>
      </c>
      <c r="CP70" s="27">
        <v>0</v>
      </c>
      <c r="CQ70" t="s">
        <v>242</v>
      </c>
      <c r="CR70" t="s">
        <v>242</v>
      </c>
      <c r="CS70" t="s">
        <v>242</v>
      </c>
      <c r="CV70" s="27">
        <v>1</v>
      </c>
      <c r="CW70" t="s">
        <v>1842</v>
      </c>
      <c r="CX70">
        <v>1</v>
      </c>
      <c r="CZ70" t="s">
        <v>1840</v>
      </c>
      <c r="DA70" s="27">
        <v>1</v>
      </c>
      <c r="DB70">
        <v>5130068</v>
      </c>
      <c r="DC70">
        <v>2</v>
      </c>
      <c r="DE70" s="27">
        <v>1</v>
      </c>
      <c r="DF70" s="36" t="s">
        <v>242</v>
      </c>
      <c r="DG70" t="s">
        <v>242</v>
      </c>
      <c r="DH70" s="36">
        <v>1636228</v>
      </c>
      <c r="DI70">
        <v>2</v>
      </c>
      <c r="DJ70" s="36" t="s">
        <v>242</v>
      </c>
      <c r="DK70" t="s">
        <v>242</v>
      </c>
      <c r="DM70" s="27">
        <v>1</v>
      </c>
      <c r="DN70" s="36">
        <v>7424746</v>
      </c>
      <c r="DO70">
        <v>2</v>
      </c>
      <c r="DQ70">
        <v>4</v>
      </c>
      <c r="DS70" t="s">
        <v>1843</v>
      </c>
      <c r="DT70" s="27">
        <v>1</v>
      </c>
      <c r="DU70" s="2" t="s">
        <v>1844</v>
      </c>
      <c r="DV70" s="27">
        <v>1</v>
      </c>
      <c r="DW70" s="2" t="s">
        <v>1845</v>
      </c>
      <c r="DX70" s="27">
        <v>1</v>
      </c>
      <c r="DY70" s="2" t="s">
        <v>1846</v>
      </c>
      <c r="DZ70" s="27">
        <v>1</v>
      </c>
      <c r="EA70" s="2" t="s">
        <v>1847</v>
      </c>
      <c r="EB70" s="27">
        <v>1</v>
      </c>
      <c r="EC70" s="2" t="s">
        <v>1848</v>
      </c>
      <c r="ED70" s="27">
        <v>1</v>
      </c>
      <c r="EE70" s="2" t="s">
        <v>1849</v>
      </c>
      <c r="EF70" s="27">
        <v>1</v>
      </c>
      <c r="EG70" s="2" t="s">
        <v>1849</v>
      </c>
      <c r="EH70" s="27">
        <v>1</v>
      </c>
      <c r="EI70" s="2" t="s">
        <v>1850</v>
      </c>
      <c r="EJ70" s="27">
        <v>1</v>
      </c>
      <c r="EK70" s="2" t="s">
        <v>1851</v>
      </c>
      <c r="EL70" s="27">
        <v>1</v>
      </c>
      <c r="EM70" t="s">
        <v>1852</v>
      </c>
      <c r="EN70">
        <v>4</v>
      </c>
      <c r="EP70" s="2" t="s">
        <v>1843</v>
      </c>
      <c r="EQ70">
        <f t="shared" si="21"/>
        <v>1</v>
      </c>
      <c r="ER70" s="99">
        <v>1</v>
      </c>
      <c r="ES70" s="27">
        <v>0</v>
      </c>
      <c r="ET70" t="s">
        <v>242</v>
      </c>
      <c r="EU70" t="s">
        <v>242</v>
      </c>
      <c r="EX70" t="s">
        <v>242</v>
      </c>
      <c r="EY70" t="s">
        <v>242</v>
      </c>
      <c r="FA70" s="27">
        <v>1</v>
      </c>
      <c r="FB70">
        <v>946906</v>
      </c>
      <c r="FD70" s="27">
        <v>1</v>
      </c>
      <c r="FE70">
        <v>1</v>
      </c>
      <c r="FG70" s="27">
        <v>1</v>
      </c>
      <c r="FH70">
        <v>19555</v>
      </c>
      <c r="FJ70" s="27">
        <v>0</v>
      </c>
      <c r="FK70" t="s">
        <v>242</v>
      </c>
      <c r="FL70">
        <f t="shared" si="24"/>
        <v>2</v>
      </c>
      <c r="FM70" s="99">
        <v>1</v>
      </c>
      <c r="FN70">
        <f t="shared" si="25"/>
        <v>1</v>
      </c>
      <c r="FO70" s="99">
        <v>1</v>
      </c>
      <c r="FQ70">
        <v>4</v>
      </c>
      <c r="FS70" t="s">
        <v>1853</v>
      </c>
      <c r="FT70" s="27">
        <v>1</v>
      </c>
      <c r="FU70">
        <v>14.5</v>
      </c>
      <c r="FV70">
        <v>50.3</v>
      </c>
      <c r="FW70">
        <v>35.200000000000003</v>
      </c>
      <c r="FY70" s="27">
        <v>1</v>
      </c>
      <c r="FZ70">
        <v>24</v>
      </c>
      <c r="GA70">
        <v>3</v>
      </c>
      <c r="GC70" s="27">
        <v>0.5</v>
      </c>
      <c r="GD70" t="s">
        <v>242</v>
      </c>
      <c r="GE70" t="s">
        <v>242</v>
      </c>
      <c r="GF70" s="36">
        <v>87</v>
      </c>
      <c r="GG70" t="s">
        <v>242</v>
      </c>
      <c r="GH70" t="s">
        <v>242</v>
      </c>
      <c r="GI70" t="s">
        <v>242</v>
      </c>
      <c r="GJ70" t="s">
        <v>242</v>
      </c>
      <c r="GK70">
        <v>3</v>
      </c>
      <c r="GL70" t="s">
        <v>1854</v>
      </c>
      <c r="GM70">
        <v>1</v>
      </c>
      <c r="GO70" t="s">
        <v>1840</v>
      </c>
      <c r="GP70" s="27">
        <v>0</v>
      </c>
      <c r="GQ70" t="s">
        <v>242</v>
      </c>
      <c r="GR70" t="s">
        <v>242</v>
      </c>
      <c r="GT70" t="s">
        <v>242</v>
      </c>
      <c r="GW70" s="27">
        <v>1</v>
      </c>
      <c r="GX70">
        <v>178</v>
      </c>
      <c r="GY70" t="s">
        <v>1855</v>
      </c>
      <c r="HA70">
        <v>3</v>
      </c>
      <c r="HC70" t="s">
        <v>1839</v>
      </c>
      <c r="HD70" s="27">
        <v>0</v>
      </c>
      <c r="HF70" s="27">
        <v>0</v>
      </c>
      <c r="HH70" t="s">
        <v>242</v>
      </c>
      <c r="HK70" s="27">
        <v>1</v>
      </c>
      <c r="HL70" s="2" t="s">
        <v>1856</v>
      </c>
      <c r="HM70">
        <v>2</v>
      </c>
      <c r="HO70" t="s">
        <v>1857</v>
      </c>
      <c r="HP70">
        <v>0.66666666699999999</v>
      </c>
      <c r="HQ70">
        <v>1</v>
      </c>
      <c r="HR70">
        <v>0.5</v>
      </c>
      <c r="HS70">
        <v>1</v>
      </c>
      <c r="HT70">
        <v>1</v>
      </c>
      <c r="HU70">
        <v>0</v>
      </c>
      <c r="HV70">
        <v>0.75</v>
      </c>
      <c r="HW70">
        <v>0.83333333300000001</v>
      </c>
      <c r="HX70">
        <v>0</v>
      </c>
      <c r="HY70">
        <v>1</v>
      </c>
      <c r="HZ70">
        <v>0</v>
      </c>
      <c r="IA70">
        <v>1</v>
      </c>
      <c r="IB70">
        <v>1</v>
      </c>
      <c r="IC70">
        <v>0.72222222199999997</v>
      </c>
      <c r="ID70">
        <v>0.6875</v>
      </c>
      <c r="IE70">
        <v>0.56666666700000001</v>
      </c>
      <c r="IF70">
        <v>0.658796296</v>
      </c>
      <c r="IG70" t="s">
        <v>1836</v>
      </c>
      <c r="IH70" t="s">
        <v>266</v>
      </c>
      <c r="II70" t="s">
        <v>1836</v>
      </c>
      <c r="IJ70">
        <v>9273</v>
      </c>
      <c r="IK70">
        <v>8473</v>
      </c>
      <c r="IL70">
        <v>10476</v>
      </c>
      <c r="IM70">
        <v>10580</v>
      </c>
      <c r="IN70">
        <v>9273</v>
      </c>
      <c r="IS70">
        <f t="shared" si="22"/>
        <v>0.6</v>
      </c>
      <c r="IT70">
        <f t="shared" si="26"/>
        <v>0.8571428571428571</v>
      </c>
      <c r="IU70">
        <f t="shared" si="12"/>
        <v>0.875</v>
      </c>
      <c r="IV70">
        <f t="shared" si="23"/>
        <v>0.77738095238095239</v>
      </c>
    </row>
    <row r="71" spans="1:256" customFormat="1" ht="14" customHeight="1" x14ac:dyDescent="0.2">
      <c r="A71">
        <v>70</v>
      </c>
      <c r="B71">
        <v>70</v>
      </c>
      <c r="C71" s="1">
        <v>44599.680555555555</v>
      </c>
      <c r="D71" s="1">
        <v>44599.738888888889</v>
      </c>
      <c r="E71">
        <v>0</v>
      </c>
      <c r="F71" t="s">
        <v>1099</v>
      </c>
      <c r="G71">
        <v>100</v>
      </c>
      <c r="H71">
        <v>5043</v>
      </c>
      <c r="I71">
        <v>1</v>
      </c>
      <c r="J71" s="1">
        <v>44599.738888888889</v>
      </c>
      <c r="K71" t="s">
        <v>1858</v>
      </c>
      <c r="L71" t="s">
        <v>242</v>
      </c>
      <c r="M71" t="s">
        <v>242</v>
      </c>
      <c r="N71" t="s">
        <v>1859</v>
      </c>
      <c r="O71" t="s">
        <v>1860</v>
      </c>
      <c r="P71">
        <v>34.037994380000001</v>
      </c>
      <c r="Q71">
        <v>-118.4543991</v>
      </c>
      <c r="R71" t="s">
        <v>245</v>
      </c>
      <c r="S71" t="s">
        <v>246</v>
      </c>
      <c r="T71" t="s">
        <v>1861</v>
      </c>
      <c r="V71" t="s">
        <v>1862</v>
      </c>
      <c r="W71" t="s">
        <v>1863</v>
      </c>
      <c r="X71">
        <v>3674</v>
      </c>
      <c r="Y71" t="s">
        <v>297</v>
      </c>
      <c r="Z71" t="s">
        <v>1864</v>
      </c>
      <c r="AA71">
        <v>2020</v>
      </c>
      <c r="AC71">
        <v>0</v>
      </c>
      <c r="AF71">
        <v>7</v>
      </c>
      <c r="AG71">
        <v>1</v>
      </c>
      <c r="AI71" t="s">
        <v>1865</v>
      </c>
      <c r="AJ71" s="27">
        <v>1</v>
      </c>
      <c r="AK71">
        <v>4</v>
      </c>
      <c r="AL71" s="27">
        <v>0</v>
      </c>
      <c r="AM71" s="24">
        <v>0</v>
      </c>
      <c r="AN71" s="36">
        <f t="shared" si="18"/>
        <v>0</v>
      </c>
      <c r="AO71" s="27">
        <v>0</v>
      </c>
      <c r="AP71" s="24">
        <v>0</v>
      </c>
      <c r="AR71">
        <v>3</v>
      </c>
      <c r="AT71" t="s">
        <v>1866</v>
      </c>
      <c r="AU71" s="27">
        <v>1</v>
      </c>
      <c r="AV71">
        <v>6</v>
      </c>
      <c r="AW71" s="21">
        <f t="shared" si="19"/>
        <v>85.714285714285708</v>
      </c>
      <c r="AX71">
        <v>3</v>
      </c>
      <c r="AZ71" t="s">
        <v>1866</v>
      </c>
      <c r="BA71" s="27">
        <v>1</v>
      </c>
      <c r="BB71">
        <v>5</v>
      </c>
      <c r="BC71" s="21">
        <f t="shared" si="20"/>
        <v>71.428571428571431</v>
      </c>
      <c r="BD71">
        <v>2</v>
      </c>
      <c r="BF71" t="s">
        <v>1866</v>
      </c>
      <c r="BG71" s="27">
        <v>1</v>
      </c>
      <c r="BJ71">
        <v>2</v>
      </c>
      <c r="BL71" t="s">
        <v>1867</v>
      </c>
      <c r="BM71" s="27">
        <v>1</v>
      </c>
      <c r="BN71">
        <v>2</v>
      </c>
      <c r="BP71" t="s">
        <v>1867</v>
      </c>
      <c r="BQ71" s="27">
        <v>1</v>
      </c>
      <c r="BR71">
        <v>1</v>
      </c>
      <c r="BS71" s="97">
        <f t="shared" si="17"/>
        <v>14.285714285714285</v>
      </c>
      <c r="BU71">
        <v>1</v>
      </c>
      <c r="BW71" t="s">
        <v>1865</v>
      </c>
      <c r="BX71" s="27">
        <v>0</v>
      </c>
      <c r="BY71" s="24" t="s">
        <v>242</v>
      </c>
      <c r="BZ71" s="21" t="s">
        <v>242</v>
      </c>
      <c r="CA71" t="s">
        <v>242</v>
      </c>
      <c r="CB71" t="s">
        <v>242</v>
      </c>
      <c r="CE71" s="27">
        <v>0</v>
      </c>
      <c r="CG71" t="s">
        <v>242</v>
      </c>
      <c r="CH71" t="s">
        <v>242</v>
      </c>
      <c r="CJ71" s="27">
        <v>0</v>
      </c>
      <c r="CL71" t="s">
        <v>242</v>
      </c>
      <c r="CO71">
        <v>0</v>
      </c>
      <c r="CP71" s="27">
        <v>0</v>
      </c>
      <c r="CQ71" t="s">
        <v>242</v>
      </c>
      <c r="CR71" t="s">
        <v>242</v>
      </c>
      <c r="CS71" t="s">
        <v>242</v>
      </c>
      <c r="CV71" s="27">
        <v>0</v>
      </c>
      <c r="CX71" t="s">
        <v>242</v>
      </c>
      <c r="DA71" s="27">
        <v>0</v>
      </c>
      <c r="DB71" t="s">
        <v>242</v>
      </c>
      <c r="DC71" t="s">
        <v>242</v>
      </c>
      <c r="DE71" s="27">
        <v>0</v>
      </c>
      <c r="DF71" s="36" t="s">
        <v>242</v>
      </c>
      <c r="DG71" t="s">
        <v>242</v>
      </c>
      <c r="DH71" s="43" t="s">
        <v>242</v>
      </c>
      <c r="DI71" t="s">
        <v>242</v>
      </c>
      <c r="DJ71" s="36" t="s">
        <v>242</v>
      </c>
      <c r="DK71" t="s">
        <v>242</v>
      </c>
      <c r="DM71" s="27">
        <v>0</v>
      </c>
      <c r="DN71" s="36" t="s">
        <v>242</v>
      </c>
      <c r="DO71" t="s">
        <v>242</v>
      </c>
      <c r="DQ71" t="s">
        <v>242</v>
      </c>
      <c r="DT71" s="27">
        <v>1</v>
      </c>
      <c r="DU71" s="2" t="s">
        <v>1868</v>
      </c>
      <c r="DV71" s="27">
        <v>1</v>
      </c>
      <c r="DW71" t="s">
        <v>1869</v>
      </c>
      <c r="DX71" s="27">
        <v>0</v>
      </c>
      <c r="DZ71" s="27">
        <v>0</v>
      </c>
      <c r="EB71" s="27">
        <v>0</v>
      </c>
      <c r="ED71" s="27">
        <v>0.5</v>
      </c>
      <c r="EF71" s="27">
        <v>0.5</v>
      </c>
      <c r="EG71" t="s">
        <v>1870</v>
      </c>
      <c r="EH71" s="27">
        <v>0.5</v>
      </c>
      <c r="EI71" t="s">
        <v>1870</v>
      </c>
      <c r="EJ71" s="27">
        <v>0</v>
      </c>
      <c r="EL71" s="27">
        <v>0</v>
      </c>
      <c r="EN71">
        <v>1</v>
      </c>
      <c r="EP71" s="2" t="s">
        <v>1865</v>
      </c>
      <c r="EQ71">
        <f t="shared" si="21"/>
        <v>0.35</v>
      </c>
      <c r="ER71" s="99">
        <v>0.5</v>
      </c>
      <c r="ES71" s="27">
        <v>0</v>
      </c>
      <c r="ET71" t="s">
        <v>242</v>
      </c>
      <c r="EU71" t="s">
        <v>242</v>
      </c>
      <c r="EX71" t="s">
        <v>242</v>
      </c>
      <c r="EY71" t="s">
        <v>242</v>
      </c>
      <c r="FA71" s="27">
        <v>0</v>
      </c>
      <c r="FB71" t="s">
        <v>242</v>
      </c>
      <c r="FD71" s="27">
        <v>0</v>
      </c>
      <c r="FE71" t="s">
        <v>242</v>
      </c>
      <c r="FG71" s="27">
        <v>0</v>
      </c>
      <c r="FH71" t="s">
        <v>242</v>
      </c>
      <c r="FJ71" s="27">
        <v>0</v>
      </c>
      <c r="FK71" t="s">
        <v>242</v>
      </c>
      <c r="FL71">
        <f t="shared" si="24"/>
        <v>0</v>
      </c>
      <c r="FM71" s="100">
        <v>0</v>
      </c>
      <c r="FN71">
        <f t="shared" si="25"/>
        <v>0</v>
      </c>
      <c r="FO71" s="100">
        <v>0</v>
      </c>
      <c r="FQ71" t="s">
        <v>242</v>
      </c>
      <c r="FT71" s="27">
        <v>1</v>
      </c>
      <c r="FU71">
        <v>25</v>
      </c>
      <c r="FV71">
        <v>53</v>
      </c>
      <c r="FW71">
        <v>20</v>
      </c>
      <c r="FY71" s="27">
        <v>1</v>
      </c>
      <c r="FZ71">
        <v>17</v>
      </c>
      <c r="GA71">
        <v>3</v>
      </c>
      <c r="GC71" s="27">
        <v>1</v>
      </c>
      <c r="GD71">
        <v>0</v>
      </c>
      <c r="GE71">
        <v>4</v>
      </c>
      <c r="GF71" s="36">
        <v>26</v>
      </c>
      <c r="GG71">
        <v>36</v>
      </c>
      <c r="GH71" t="s">
        <v>242</v>
      </c>
      <c r="GI71" t="s">
        <v>242</v>
      </c>
      <c r="GJ71" t="s">
        <v>242</v>
      </c>
      <c r="GK71">
        <v>3</v>
      </c>
      <c r="GM71">
        <v>1</v>
      </c>
      <c r="GO71" t="s">
        <v>1865</v>
      </c>
      <c r="GP71" s="27">
        <v>0</v>
      </c>
      <c r="GQ71" t="s">
        <v>242</v>
      </c>
      <c r="GR71" t="s">
        <v>242</v>
      </c>
      <c r="GT71" t="s">
        <v>242</v>
      </c>
      <c r="GW71" s="27">
        <v>1</v>
      </c>
      <c r="GX71">
        <v>44</v>
      </c>
      <c r="GY71" t="s">
        <v>1871</v>
      </c>
      <c r="HA71">
        <v>3</v>
      </c>
      <c r="HC71" t="s">
        <v>1866</v>
      </c>
      <c r="HD71" s="27">
        <v>1</v>
      </c>
      <c r="HE71" s="2" t="s">
        <v>1872</v>
      </c>
      <c r="HF71" s="27">
        <v>1</v>
      </c>
      <c r="HG71" s="2" t="s">
        <v>1873</v>
      </c>
      <c r="HH71">
        <v>1</v>
      </c>
      <c r="HJ71" t="s">
        <v>1865</v>
      </c>
      <c r="HK71" s="27">
        <v>0.5</v>
      </c>
      <c r="HL71" t="s">
        <v>1874</v>
      </c>
      <c r="HM71">
        <v>1</v>
      </c>
      <c r="HO71" t="s">
        <v>1865</v>
      </c>
      <c r="HP71">
        <v>0.55555555599999995</v>
      </c>
      <c r="HQ71">
        <v>0</v>
      </c>
      <c r="HR71">
        <v>0</v>
      </c>
      <c r="HS71">
        <v>0</v>
      </c>
      <c r="HT71">
        <v>0.35</v>
      </c>
      <c r="HU71">
        <v>0</v>
      </c>
      <c r="HV71">
        <v>0</v>
      </c>
      <c r="HW71">
        <v>1</v>
      </c>
      <c r="HX71">
        <v>0</v>
      </c>
      <c r="HY71">
        <v>1</v>
      </c>
      <c r="HZ71">
        <v>1</v>
      </c>
      <c r="IA71">
        <v>0.5</v>
      </c>
      <c r="IB71">
        <v>1</v>
      </c>
      <c r="IC71">
        <v>0.185185185</v>
      </c>
      <c r="ID71">
        <v>8.7499999999999994E-2</v>
      </c>
      <c r="IE71">
        <v>0.7</v>
      </c>
      <c r="IF71">
        <v>0.324228395</v>
      </c>
      <c r="IG71" t="s">
        <v>1875</v>
      </c>
      <c r="IH71" t="s">
        <v>266</v>
      </c>
      <c r="II71" t="s">
        <v>1861</v>
      </c>
      <c r="IJ71">
        <v>624.33299999999997</v>
      </c>
      <c r="IK71">
        <v>774.42499999999995</v>
      </c>
      <c r="IL71">
        <v>1382.049</v>
      </c>
      <c r="IM71">
        <v>2330.8530000000001</v>
      </c>
      <c r="IN71">
        <v>624.33299999999997</v>
      </c>
      <c r="IS71">
        <f t="shared" si="22"/>
        <v>0.2</v>
      </c>
      <c r="IT71">
        <f t="shared" si="26"/>
        <v>7.1428571428571425E-2</v>
      </c>
      <c r="IU71">
        <f t="shared" si="12"/>
        <v>1</v>
      </c>
      <c r="IV71">
        <f t="shared" si="23"/>
        <v>0.4238095238095238</v>
      </c>
    </row>
    <row r="72" spans="1:256" ht="14" customHeight="1" x14ac:dyDescent="0.2">
      <c r="A72" s="10">
        <v>71</v>
      </c>
      <c r="B72">
        <v>71</v>
      </c>
      <c r="C72" s="1">
        <v>44506.880555555559</v>
      </c>
      <c r="D72" s="1">
        <v>44507.986805555556</v>
      </c>
      <c r="E72">
        <v>0</v>
      </c>
      <c r="F72" t="s">
        <v>1876</v>
      </c>
      <c r="G72">
        <v>0</v>
      </c>
      <c r="H72">
        <v>99214</v>
      </c>
      <c r="I72">
        <v>0</v>
      </c>
      <c r="J72" s="1">
        <v>44599.986805555556</v>
      </c>
      <c r="K72" t="s">
        <v>1877</v>
      </c>
      <c r="L72" t="s">
        <v>242</v>
      </c>
      <c r="M72" t="s">
        <v>242</v>
      </c>
      <c r="N72" t="s">
        <v>1878</v>
      </c>
      <c r="O72" t="s">
        <v>1879</v>
      </c>
      <c r="P72" t="s">
        <v>242</v>
      </c>
      <c r="Q72" t="s">
        <v>242</v>
      </c>
      <c r="R72" t="s">
        <v>245</v>
      </c>
      <c r="S72" t="s">
        <v>246</v>
      </c>
      <c r="T72" s="10" t="s">
        <v>1880</v>
      </c>
      <c r="U72" s="19">
        <v>1174922</v>
      </c>
      <c r="V72" t="s">
        <v>1881</v>
      </c>
      <c r="W72">
        <v>983134107</v>
      </c>
      <c r="X72">
        <v>7011</v>
      </c>
      <c r="Y72" s="10" t="s">
        <v>271</v>
      </c>
      <c r="Z72" s="10" t="s">
        <v>1304</v>
      </c>
      <c r="AA72" s="10">
        <v>2020</v>
      </c>
      <c r="AB72" s="10">
        <v>2021</v>
      </c>
      <c r="AC72" s="10">
        <v>0</v>
      </c>
      <c r="AF72" s="10">
        <v>10</v>
      </c>
      <c r="AG72">
        <v>2</v>
      </c>
      <c r="AI72" t="s">
        <v>1882</v>
      </c>
      <c r="AJ72" s="22">
        <v>1</v>
      </c>
      <c r="AK72" s="10">
        <v>10</v>
      </c>
      <c r="AL72" s="22">
        <v>0.5</v>
      </c>
      <c r="AM72" s="10">
        <v>3</v>
      </c>
      <c r="AN72" s="36">
        <f t="shared" si="18"/>
        <v>30</v>
      </c>
      <c r="AO72" s="22">
        <v>0.5</v>
      </c>
      <c r="AP72" s="10">
        <v>1</v>
      </c>
      <c r="AQ72" t="s">
        <v>1184</v>
      </c>
      <c r="AR72">
        <v>2</v>
      </c>
      <c r="AT72" t="s">
        <v>1883</v>
      </c>
      <c r="AU72" s="22">
        <v>1</v>
      </c>
      <c r="AV72" s="10">
        <v>9</v>
      </c>
      <c r="AW72" s="21">
        <f t="shared" si="19"/>
        <v>90</v>
      </c>
      <c r="AX72">
        <v>2</v>
      </c>
      <c r="AZ72" t="s">
        <v>1882</v>
      </c>
      <c r="BA72" s="46">
        <v>1</v>
      </c>
      <c r="BB72" s="19">
        <v>9</v>
      </c>
      <c r="BC72" s="21">
        <f t="shared" si="20"/>
        <v>90</v>
      </c>
      <c r="BD72">
        <v>1</v>
      </c>
      <c r="BF72" t="s">
        <v>1884</v>
      </c>
      <c r="BG72" s="22">
        <v>0.5</v>
      </c>
      <c r="BH72" s="10">
        <v>3.5</v>
      </c>
      <c r="BI72" s="10" t="s">
        <v>1885</v>
      </c>
      <c r="BJ72">
        <v>1</v>
      </c>
      <c r="BL72" t="s">
        <v>1884</v>
      </c>
      <c r="BM72" s="22">
        <v>1</v>
      </c>
      <c r="BN72">
        <v>2</v>
      </c>
      <c r="BP72" t="s">
        <v>1882</v>
      </c>
      <c r="BQ72" s="22">
        <v>1</v>
      </c>
      <c r="BR72" s="10">
        <v>4</v>
      </c>
      <c r="BS72" s="97">
        <f t="shared" si="17"/>
        <v>40</v>
      </c>
      <c r="BT72" s="10" t="s">
        <v>1886</v>
      </c>
      <c r="BU72" s="10">
        <v>1</v>
      </c>
      <c r="BW72" s="10" t="s">
        <v>1884</v>
      </c>
      <c r="BX72" s="22">
        <v>1</v>
      </c>
      <c r="BY72" s="10">
        <v>5</v>
      </c>
      <c r="BZ72" s="21">
        <f t="shared" ref="BZ72:BZ79" si="27">BY72/AF72*100</f>
        <v>50</v>
      </c>
      <c r="CA72" s="10">
        <v>2</v>
      </c>
      <c r="CB72" s="10">
        <v>1</v>
      </c>
      <c r="CD72" s="10" t="s">
        <v>1884</v>
      </c>
      <c r="CE72" s="22">
        <v>0</v>
      </c>
      <c r="CG72" s="10" t="s">
        <v>242</v>
      </c>
      <c r="CH72" s="10" t="s">
        <v>242</v>
      </c>
      <c r="CJ72" s="22">
        <v>0</v>
      </c>
      <c r="CL72" s="10" t="s">
        <v>242</v>
      </c>
      <c r="CO72" s="10">
        <v>0</v>
      </c>
      <c r="CP72" s="22">
        <v>0.5</v>
      </c>
      <c r="CQ72" s="10" t="s">
        <v>242</v>
      </c>
      <c r="CR72" s="10" t="s">
        <v>242</v>
      </c>
      <c r="CS72" s="10" t="s">
        <v>242</v>
      </c>
      <c r="CT72" s="11" t="s">
        <v>1887</v>
      </c>
      <c r="CU72" s="11" t="s">
        <v>1888</v>
      </c>
      <c r="CV72" s="22">
        <v>1</v>
      </c>
      <c r="CW72" s="11" t="s">
        <v>1888</v>
      </c>
      <c r="CX72" s="10">
        <v>1</v>
      </c>
      <c r="CZ72" s="10" t="s">
        <v>1884</v>
      </c>
      <c r="DA72" s="22">
        <v>1</v>
      </c>
      <c r="DB72" s="10">
        <v>164166</v>
      </c>
      <c r="DC72" s="10">
        <v>1</v>
      </c>
      <c r="DE72" s="22">
        <v>1</v>
      </c>
      <c r="DF72" s="50" t="s">
        <v>242</v>
      </c>
      <c r="DG72" s="10" t="s">
        <v>242</v>
      </c>
      <c r="DH72" s="52">
        <v>248644</v>
      </c>
      <c r="DI72" s="10">
        <v>1</v>
      </c>
      <c r="DJ72" s="50" t="s">
        <v>242</v>
      </c>
      <c r="DK72" s="10" t="s">
        <v>242</v>
      </c>
      <c r="DM72" s="22">
        <v>0</v>
      </c>
      <c r="DN72" s="50" t="s">
        <v>242</v>
      </c>
      <c r="DO72" s="10" t="s">
        <v>242</v>
      </c>
      <c r="DQ72" s="10">
        <v>1</v>
      </c>
      <c r="DS72" s="10" t="s">
        <v>1884</v>
      </c>
      <c r="DT72" s="27">
        <v>1</v>
      </c>
      <c r="DU72" s="2" t="s">
        <v>1889</v>
      </c>
      <c r="DV72" s="27">
        <v>0.5</v>
      </c>
      <c r="DW72" s="2" t="s">
        <v>1890</v>
      </c>
      <c r="DX72" s="27">
        <v>0.5</v>
      </c>
      <c r="DY72" s="2" t="s">
        <v>1891</v>
      </c>
      <c r="DZ72" s="27">
        <v>0</v>
      </c>
      <c r="EB72" s="27">
        <v>0</v>
      </c>
      <c r="ED72" s="27">
        <v>0.5</v>
      </c>
      <c r="EF72" s="27">
        <v>0</v>
      </c>
      <c r="EH72" s="27">
        <v>0</v>
      </c>
      <c r="EJ72" s="27">
        <v>1</v>
      </c>
      <c r="EK72" s="2" t="s">
        <v>1892</v>
      </c>
      <c r="EL72" s="27">
        <v>1</v>
      </c>
      <c r="EM72" s="2" t="s">
        <v>1891</v>
      </c>
      <c r="EN72">
        <v>1</v>
      </c>
      <c r="EP72" s="2" t="s">
        <v>1884</v>
      </c>
      <c r="EQ72">
        <f t="shared" si="21"/>
        <v>0.45</v>
      </c>
      <c r="ER72" s="99">
        <v>0.5</v>
      </c>
      <c r="ES72" s="22">
        <v>0.5</v>
      </c>
      <c r="ET72" s="10" t="s">
        <v>242</v>
      </c>
      <c r="EU72" s="10" t="s">
        <v>242</v>
      </c>
      <c r="EX72" s="10">
        <v>1</v>
      </c>
      <c r="EY72" s="10" t="s">
        <v>242</v>
      </c>
      <c r="EZ72" s="10" t="s">
        <v>1884</v>
      </c>
      <c r="FA72" s="22">
        <v>1</v>
      </c>
      <c r="FB72" s="10">
        <v>3450.4576900000002</v>
      </c>
      <c r="FC72" s="10" t="s">
        <v>1893</v>
      </c>
      <c r="FD72" s="22">
        <v>1</v>
      </c>
      <c r="FE72" s="10">
        <v>40</v>
      </c>
      <c r="FF72" s="10" t="s">
        <v>1894</v>
      </c>
      <c r="FG72" s="22">
        <v>1</v>
      </c>
      <c r="FH72" s="10">
        <v>3450.4576900000002</v>
      </c>
      <c r="FI72" s="10" t="s">
        <v>1893</v>
      </c>
      <c r="FJ72" s="22">
        <v>1</v>
      </c>
      <c r="FK72" s="10">
        <v>40</v>
      </c>
      <c r="FL72">
        <f t="shared" si="24"/>
        <v>2</v>
      </c>
      <c r="FM72" s="99">
        <v>1</v>
      </c>
      <c r="FN72">
        <f t="shared" si="25"/>
        <v>2</v>
      </c>
      <c r="FO72" s="99">
        <v>1</v>
      </c>
      <c r="FQ72" s="10">
        <v>1</v>
      </c>
      <c r="FS72" s="10" t="s">
        <v>1884</v>
      </c>
      <c r="FT72" s="22">
        <v>1</v>
      </c>
      <c r="FU72" s="10">
        <v>18</v>
      </c>
      <c r="FV72" s="10">
        <v>56</v>
      </c>
      <c r="FW72" s="10">
        <v>27</v>
      </c>
      <c r="FY72" s="22">
        <v>1</v>
      </c>
      <c r="FZ72" s="10">
        <v>46</v>
      </c>
      <c r="GA72" s="10">
        <v>2</v>
      </c>
      <c r="GB72" s="11" t="s">
        <v>1895</v>
      </c>
      <c r="GC72" s="22">
        <v>1</v>
      </c>
      <c r="GD72" s="10" t="s">
        <v>242</v>
      </c>
      <c r="GE72" s="10" t="s">
        <v>242</v>
      </c>
      <c r="GF72" s="50" t="s">
        <v>242</v>
      </c>
      <c r="GG72" s="10" t="s">
        <v>242</v>
      </c>
      <c r="GH72" s="10" t="s">
        <v>242</v>
      </c>
      <c r="GI72" s="10" t="s">
        <v>242</v>
      </c>
      <c r="GJ72" s="10" t="s">
        <v>242</v>
      </c>
      <c r="GK72" s="10">
        <v>2</v>
      </c>
      <c r="GL72" s="11" t="s">
        <v>1896</v>
      </c>
      <c r="GM72" s="10">
        <v>1</v>
      </c>
      <c r="GO72" s="10" t="s">
        <v>1884</v>
      </c>
      <c r="GP72" s="22">
        <v>0</v>
      </c>
      <c r="GQ72" s="10" t="s">
        <v>242</v>
      </c>
      <c r="GR72" s="10" t="s">
        <v>242</v>
      </c>
      <c r="GT72" s="10" t="s">
        <v>242</v>
      </c>
      <c r="GW72" s="22">
        <v>1</v>
      </c>
      <c r="GX72" s="10">
        <v>591</v>
      </c>
      <c r="GY72" s="10" t="s">
        <v>1897</v>
      </c>
      <c r="HA72" s="10">
        <v>5</v>
      </c>
      <c r="HB72" s="10" t="s">
        <v>1898</v>
      </c>
      <c r="HC72" s="10" t="s">
        <v>1899</v>
      </c>
      <c r="HD72" s="22">
        <v>0.5</v>
      </c>
      <c r="HE72" s="11" t="s">
        <v>1900</v>
      </c>
      <c r="HF72" s="22">
        <v>0</v>
      </c>
      <c r="HH72" s="10">
        <v>1</v>
      </c>
      <c r="HJ72" s="10" t="s">
        <v>1884</v>
      </c>
      <c r="HK72" s="22">
        <v>0.5</v>
      </c>
      <c r="HL72" s="11" t="s">
        <v>1901</v>
      </c>
      <c r="HM72" s="10">
        <v>1</v>
      </c>
      <c r="HO72" s="10" t="s">
        <v>1884</v>
      </c>
      <c r="HP72" s="10">
        <v>0.66666666699999999</v>
      </c>
      <c r="HQ72" s="10">
        <v>0</v>
      </c>
      <c r="HR72" s="10">
        <v>0.75</v>
      </c>
      <c r="HS72" s="10">
        <v>0.66666666699999999</v>
      </c>
      <c r="HT72" s="10">
        <v>0.45</v>
      </c>
      <c r="HU72" s="10">
        <v>0.5</v>
      </c>
      <c r="HV72" s="10">
        <v>1</v>
      </c>
      <c r="HW72" s="10">
        <v>1</v>
      </c>
      <c r="HX72" s="10">
        <v>0</v>
      </c>
      <c r="HY72" s="10">
        <v>1</v>
      </c>
      <c r="HZ72" s="10">
        <v>0.25</v>
      </c>
      <c r="IA72" s="10">
        <v>0.5</v>
      </c>
      <c r="IB72" s="10">
        <v>1</v>
      </c>
      <c r="IC72" s="10">
        <v>0.47222222200000002</v>
      </c>
      <c r="ID72" s="10">
        <v>0.65416666700000003</v>
      </c>
      <c r="IE72" s="10">
        <v>0.55000000000000004</v>
      </c>
      <c r="IF72" s="10">
        <v>0.55879629600000003</v>
      </c>
      <c r="IG72" s="10" t="s">
        <v>1902</v>
      </c>
      <c r="IH72" s="10" t="s">
        <v>266</v>
      </c>
      <c r="II72" s="10" t="s">
        <v>1880</v>
      </c>
      <c r="IJ72" s="10">
        <v>6611.0990000000002</v>
      </c>
      <c r="IK72" s="10">
        <v>2095.8609999999999</v>
      </c>
      <c r="IL72" s="10">
        <v>3763.6640000000002</v>
      </c>
      <c r="IM72" s="10">
        <v>3756.8249999999998</v>
      </c>
      <c r="IN72" s="10">
        <v>6611.0990000000002</v>
      </c>
      <c r="IS72">
        <f t="shared" si="22"/>
        <v>0.6</v>
      </c>
      <c r="IT72">
        <f t="shared" si="26"/>
        <v>0.7142857142857143</v>
      </c>
      <c r="IU72">
        <f t="shared" si="12"/>
        <v>1</v>
      </c>
      <c r="IV72">
        <f t="shared" si="23"/>
        <v>0.77142857142857135</v>
      </c>
    </row>
    <row r="73" spans="1:256" customFormat="1" ht="14" customHeight="1" x14ac:dyDescent="0.2">
      <c r="A73">
        <v>72</v>
      </c>
      <c r="B73">
        <v>72</v>
      </c>
      <c r="C73" s="1">
        <v>44598.508333333331</v>
      </c>
      <c r="D73" s="1">
        <v>44600.720138888886</v>
      </c>
      <c r="E73">
        <v>0</v>
      </c>
      <c r="F73" t="s">
        <v>438</v>
      </c>
      <c r="G73">
        <v>100</v>
      </c>
      <c r="H73">
        <v>191080</v>
      </c>
      <c r="I73">
        <v>1</v>
      </c>
      <c r="J73" s="1">
        <v>44600.720138888886</v>
      </c>
      <c r="K73" t="s">
        <v>1903</v>
      </c>
      <c r="L73" t="s">
        <v>242</v>
      </c>
      <c r="M73" t="s">
        <v>242</v>
      </c>
      <c r="N73" t="s">
        <v>1904</v>
      </c>
      <c r="O73" t="s">
        <v>1905</v>
      </c>
      <c r="P73">
        <v>34.037994380000001</v>
      </c>
      <c r="Q73">
        <v>-118.4543991</v>
      </c>
      <c r="R73" t="s">
        <v>245</v>
      </c>
      <c r="S73" t="s">
        <v>246</v>
      </c>
      <c r="T73" t="s">
        <v>1906</v>
      </c>
      <c r="V73" t="s">
        <v>1907</v>
      </c>
      <c r="W73">
        <v>281020107</v>
      </c>
      <c r="X73">
        <v>4911</v>
      </c>
      <c r="Y73" t="s">
        <v>490</v>
      </c>
      <c r="Z73" t="s">
        <v>491</v>
      </c>
      <c r="AA73">
        <v>2020</v>
      </c>
      <c r="AC73">
        <v>0</v>
      </c>
      <c r="AF73">
        <v>11</v>
      </c>
      <c r="AG73">
        <v>1</v>
      </c>
      <c r="AI73" t="s">
        <v>1908</v>
      </c>
      <c r="AJ73" s="27">
        <v>1</v>
      </c>
      <c r="AK73">
        <v>4</v>
      </c>
      <c r="AL73" s="27">
        <v>1</v>
      </c>
      <c r="AM73">
        <v>2</v>
      </c>
      <c r="AN73" s="36">
        <f t="shared" si="18"/>
        <v>18.181818181818183</v>
      </c>
      <c r="AO73" s="27">
        <v>0</v>
      </c>
      <c r="AP73" s="24">
        <v>0</v>
      </c>
      <c r="AQ73" t="s">
        <v>1909</v>
      </c>
      <c r="AR73">
        <v>3</v>
      </c>
      <c r="AT73" t="s">
        <v>1910</v>
      </c>
      <c r="AU73" s="27">
        <v>1</v>
      </c>
      <c r="AV73">
        <v>10</v>
      </c>
      <c r="AW73" s="21">
        <f t="shared" si="19"/>
        <v>90.909090909090907</v>
      </c>
      <c r="AX73">
        <v>3</v>
      </c>
      <c r="AZ73" t="s">
        <v>1910</v>
      </c>
      <c r="BA73" s="27">
        <v>1</v>
      </c>
      <c r="BB73">
        <v>10</v>
      </c>
      <c r="BC73" s="21">
        <f t="shared" si="20"/>
        <v>90.909090909090907</v>
      </c>
      <c r="BD73">
        <v>3</v>
      </c>
      <c r="BF73" t="s">
        <v>1910</v>
      </c>
      <c r="BG73" s="27">
        <v>1</v>
      </c>
      <c r="BH73">
        <v>5.3</v>
      </c>
      <c r="BJ73">
        <v>3</v>
      </c>
      <c r="BL73" t="s">
        <v>1910</v>
      </c>
      <c r="BM73" s="27">
        <v>1</v>
      </c>
      <c r="BN73">
        <v>3</v>
      </c>
      <c r="BP73" t="s">
        <v>1910</v>
      </c>
      <c r="BQ73" s="27">
        <v>1</v>
      </c>
      <c r="BR73">
        <v>4</v>
      </c>
      <c r="BS73" s="97">
        <f t="shared" si="17"/>
        <v>36.363636363636367</v>
      </c>
      <c r="BU73">
        <v>3</v>
      </c>
      <c r="BW73" t="s">
        <v>1910</v>
      </c>
      <c r="BX73" s="27">
        <v>1</v>
      </c>
      <c r="BY73">
        <v>4</v>
      </c>
      <c r="BZ73" s="21">
        <f t="shared" si="27"/>
        <v>36.363636363636367</v>
      </c>
      <c r="CA73">
        <v>2</v>
      </c>
      <c r="CB73">
        <v>3</v>
      </c>
      <c r="CD73" t="s">
        <v>1910</v>
      </c>
      <c r="CE73" s="27">
        <v>0</v>
      </c>
      <c r="CG73" t="s">
        <v>242</v>
      </c>
      <c r="CH73" t="s">
        <v>242</v>
      </c>
      <c r="CJ73" s="27">
        <v>1</v>
      </c>
      <c r="CK73" t="s">
        <v>1911</v>
      </c>
      <c r="CL73">
        <v>1</v>
      </c>
      <c r="CN73" t="s">
        <v>1908</v>
      </c>
      <c r="CO73">
        <v>1</v>
      </c>
      <c r="CP73" s="27">
        <v>0</v>
      </c>
      <c r="CQ73" t="s">
        <v>242</v>
      </c>
      <c r="CR73" t="s">
        <v>242</v>
      </c>
      <c r="CS73" t="s">
        <v>242</v>
      </c>
      <c r="CV73" s="27">
        <v>1</v>
      </c>
      <c r="CW73" s="2" t="s">
        <v>1912</v>
      </c>
      <c r="CX73">
        <v>1</v>
      </c>
      <c r="CZ73" t="s">
        <v>1908</v>
      </c>
      <c r="DA73" s="27">
        <v>1</v>
      </c>
      <c r="DB73">
        <v>1500000</v>
      </c>
      <c r="DC73">
        <v>2</v>
      </c>
      <c r="DE73" s="27">
        <v>1</v>
      </c>
      <c r="DF73" s="36" t="s">
        <v>242</v>
      </c>
      <c r="DG73" t="s">
        <v>242</v>
      </c>
      <c r="DH73" s="43" t="s">
        <v>242</v>
      </c>
      <c r="DI73" t="s">
        <v>242</v>
      </c>
      <c r="DJ73" s="54">
        <v>700000</v>
      </c>
      <c r="DK73">
        <v>2</v>
      </c>
      <c r="DM73" s="27">
        <v>1</v>
      </c>
      <c r="DN73" s="36">
        <v>11300000</v>
      </c>
      <c r="DO73">
        <v>2</v>
      </c>
      <c r="DQ73">
        <v>1</v>
      </c>
      <c r="DS73" t="s">
        <v>1908</v>
      </c>
      <c r="DT73" s="27">
        <v>1</v>
      </c>
      <c r="DU73" s="2" t="s">
        <v>1913</v>
      </c>
      <c r="DV73" s="27">
        <v>1</v>
      </c>
      <c r="DW73" s="2" t="s">
        <v>1914</v>
      </c>
      <c r="DX73" s="27">
        <v>1</v>
      </c>
      <c r="DY73" s="2" t="s">
        <v>1915</v>
      </c>
      <c r="DZ73" s="27">
        <v>1</v>
      </c>
      <c r="EA73" s="2" t="s">
        <v>1916</v>
      </c>
      <c r="EB73" s="27">
        <v>1</v>
      </c>
      <c r="EC73" s="2" t="s">
        <v>1917</v>
      </c>
      <c r="ED73" s="27">
        <v>1</v>
      </c>
      <c r="EE73" s="2" t="s">
        <v>1918</v>
      </c>
      <c r="EF73" s="27">
        <v>1</v>
      </c>
      <c r="EG73" s="2" t="s">
        <v>1919</v>
      </c>
      <c r="EH73" s="27">
        <v>1</v>
      </c>
      <c r="EI73" s="2" t="s">
        <v>1920</v>
      </c>
      <c r="EJ73" s="27">
        <v>1</v>
      </c>
      <c r="EK73" s="2" t="s">
        <v>1921</v>
      </c>
      <c r="EL73" s="27">
        <v>1</v>
      </c>
      <c r="EM73" s="2" t="s">
        <v>1922</v>
      </c>
      <c r="EN73">
        <v>1</v>
      </c>
      <c r="EP73" s="2" t="s">
        <v>1908</v>
      </c>
      <c r="EQ73">
        <f t="shared" si="21"/>
        <v>1</v>
      </c>
      <c r="ER73" s="99">
        <v>1</v>
      </c>
      <c r="ES73" s="27">
        <v>0</v>
      </c>
      <c r="ET73" t="s">
        <v>242</v>
      </c>
      <c r="EU73" t="s">
        <v>242</v>
      </c>
      <c r="EX73" t="s">
        <v>242</v>
      </c>
      <c r="EY73" t="s">
        <v>242</v>
      </c>
      <c r="FA73" s="27">
        <v>1</v>
      </c>
      <c r="FB73">
        <v>2067</v>
      </c>
      <c r="FD73" s="27">
        <v>1</v>
      </c>
      <c r="FE73">
        <v>100</v>
      </c>
      <c r="FG73" s="27">
        <v>0</v>
      </c>
      <c r="FH73" t="s">
        <v>242</v>
      </c>
      <c r="FJ73" s="27">
        <v>0</v>
      </c>
      <c r="FK73" t="s">
        <v>242</v>
      </c>
      <c r="FL73">
        <f t="shared" si="24"/>
        <v>1</v>
      </c>
      <c r="FM73" s="99">
        <v>1</v>
      </c>
      <c r="FN73">
        <f t="shared" si="25"/>
        <v>1</v>
      </c>
      <c r="FO73" s="99">
        <v>1</v>
      </c>
      <c r="FQ73">
        <v>1</v>
      </c>
      <c r="FS73" t="s">
        <v>1908</v>
      </c>
      <c r="FT73" s="27">
        <v>0</v>
      </c>
      <c r="FU73" t="s">
        <v>242</v>
      </c>
      <c r="FV73" t="s">
        <v>242</v>
      </c>
      <c r="FW73" t="s">
        <v>242</v>
      </c>
      <c r="FY73" s="27">
        <v>1</v>
      </c>
      <c r="FZ73">
        <v>32</v>
      </c>
      <c r="GA73">
        <v>3</v>
      </c>
      <c r="GC73" s="27">
        <v>0.5</v>
      </c>
      <c r="GD73" t="s">
        <v>242</v>
      </c>
      <c r="GE73" t="s">
        <v>242</v>
      </c>
      <c r="GF73" s="36">
        <v>39.299999999999997</v>
      </c>
      <c r="GG73" t="s">
        <v>242</v>
      </c>
      <c r="GH73" t="s">
        <v>242</v>
      </c>
      <c r="GI73" t="s">
        <v>242</v>
      </c>
      <c r="GJ73" t="s">
        <v>242</v>
      </c>
      <c r="GK73">
        <v>3</v>
      </c>
      <c r="GL73" t="s">
        <v>1923</v>
      </c>
      <c r="GM73">
        <v>1</v>
      </c>
      <c r="GO73" t="s">
        <v>1908</v>
      </c>
      <c r="GP73" s="27">
        <v>0.5</v>
      </c>
      <c r="GQ73">
        <v>1</v>
      </c>
      <c r="GR73" t="s">
        <v>242</v>
      </c>
      <c r="GT73">
        <v>1</v>
      </c>
      <c r="GV73" t="s">
        <v>1908</v>
      </c>
      <c r="GW73" s="27">
        <v>1</v>
      </c>
      <c r="GX73">
        <v>86</v>
      </c>
      <c r="GY73" t="s">
        <v>1924</v>
      </c>
      <c r="HA73">
        <v>3</v>
      </c>
      <c r="HC73" t="s">
        <v>1910</v>
      </c>
      <c r="HD73" s="27">
        <v>0</v>
      </c>
      <c r="HF73" s="27">
        <v>0</v>
      </c>
      <c r="HH73" t="s">
        <v>242</v>
      </c>
      <c r="HK73" s="27">
        <v>1</v>
      </c>
      <c r="HL73" s="2" t="s">
        <v>1925</v>
      </c>
      <c r="HM73">
        <v>1</v>
      </c>
      <c r="HO73" t="s">
        <v>1908</v>
      </c>
      <c r="HP73">
        <v>0.77777777800000003</v>
      </c>
      <c r="HQ73">
        <v>1</v>
      </c>
      <c r="HR73">
        <v>0.5</v>
      </c>
      <c r="HS73">
        <v>1</v>
      </c>
      <c r="HT73">
        <v>1</v>
      </c>
      <c r="HU73">
        <v>0</v>
      </c>
      <c r="HV73">
        <v>0.5</v>
      </c>
      <c r="HW73">
        <v>0.5</v>
      </c>
      <c r="HX73">
        <v>0.5</v>
      </c>
      <c r="HY73">
        <v>1</v>
      </c>
      <c r="HZ73">
        <v>0</v>
      </c>
      <c r="IA73">
        <v>1</v>
      </c>
      <c r="IB73">
        <v>1</v>
      </c>
      <c r="IC73">
        <v>0.75925925900000002</v>
      </c>
      <c r="ID73">
        <v>0.625</v>
      </c>
      <c r="IE73">
        <v>0.6</v>
      </c>
      <c r="IF73">
        <v>0.661419753</v>
      </c>
      <c r="IG73" t="s">
        <v>1906</v>
      </c>
      <c r="IH73" t="s">
        <v>266</v>
      </c>
      <c r="II73" t="s">
        <v>1906</v>
      </c>
      <c r="IJ73">
        <v>12347</v>
      </c>
      <c r="IK73">
        <v>13578</v>
      </c>
      <c r="IL73">
        <v>14881</v>
      </c>
      <c r="IM73">
        <v>17220</v>
      </c>
      <c r="IN73">
        <v>12347</v>
      </c>
      <c r="IS73">
        <f t="shared" si="22"/>
        <v>0.8</v>
      </c>
      <c r="IT73">
        <f t="shared" si="26"/>
        <v>0.8571428571428571</v>
      </c>
      <c r="IU73">
        <f t="shared" si="12"/>
        <v>0.625</v>
      </c>
      <c r="IV73">
        <f t="shared" si="23"/>
        <v>0.76071428571428568</v>
      </c>
    </row>
    <row r="74" spans="1:256" customFormat="1" ht="14" customHeight="1" x14ac:dyDescent="0.2">
      <c r="A74">
        <v>73</v>
      </c>
      <c r="B74">
        <v>73</v>
      </c>
      <c r="C74" s="1">
        <v>44599.742361111108</v>
      </c>
      <c r="D74" s="1">
        <v>44600.754861111112</v>
      </c>
      <c r="E74">
        <v>0</v>
      </c>
      <c r="F74" t="s">
        <v>1099</v>
      </c>
      <c r="G74">
        <v>100</v>
      </c>
      <c r="H74">
        <v>87484</v>
      </c>
      <c r="I74">
        <v>1</v>
      </c>
      <c r="J74" s="1">
        <v>44600.754861111112</v>
      </c>
      <c r="K74" t="s">
        <v>1926</v>
      </c>
      <c r="L74" t="s">
        <v>242</v>
      </c>
      <c r="M74" t="s">
        <v>242</v>
      </c>
      <c r="N74" t="s">
        <v>1927</v>
      </c>
      <c r="O74" t="s">
        <v>1928</v>
      </c>
      <c r="P74">
        <v>34.037994380000001</v>
      </c>
      <c r="Q74">
        <v>-118.4543991</v>
      </c>
      <c r="R74" t="s">
        <v>245</v>
      </c>
      <c r="S74" t="s">
        <v>246</v>
      </c>
      <c r="T74" t="s">
        <v>1929</v>
      </c>
      <c r="V74" t="s">
        <v>1930</v>
      </c>
      <c r="W74" t="s">
        <v>1931</v>
      </c>
      <c r="X74">
        <v>6798</v>
      </c>
      <c r="Y74" t="s">
        <v>659</v>
      </c>
      <c r="Z74" t="s">
        <v>660</v>
      </c>
      <c r="AA74">
        <v>2021</v>
      </c>
      <c r="AC74">
        <v>1</v>
      </c>
      <c r="AD74">
        <v>11</v>
      </c>
      <c r="AF74">
        <v>13</v>
      </c>
      <c r="AG74">
        <v>1</v>
      </c>
      <c r="AI74" t="s">
        <v>1932</v>
      </c>
      <c r="AJ74" s="27">
        <v>1</v>
      </c>
      <c r="AK74">
        <v>9</v>
      </c>
      <c r="AL74" s="27">
        <v>1</v>
      </c>
      <c r="AM74">
        <v>1</v>
      </c>
      <c r="AN74" s="36">
        <f t="shared" si="18"/>
        <v>7.6923076923076925</v>
      </c>
      <c r="AO74" s="27">
        <v>1</v>
      </c>
      <c r="AP74">
        <v>1</v>
      </c>
      <c r="AR74">
        <v>3</v>
      </c>
      <c r="AT74" t="s">
        <v>1933</v>
      </c>
      <c r="AU74" s="27">
        <v>1</v>
      </c>
      <c r="AV74">
        <v>12</v>
      </c>
      <c r="AW74" s="21">
        <f t="shared" si="19"/>
        <v>92.307692307692307</v>
      </c>
      <c r="AX74">
        <v>3</v>
      </c>
      <c r="AZ74" t="s">
        <v>1933</v>
      </c>
      <c r="BA74" s="27">
        <v>1</v>
      </c>
      <c r="BB74">
        <v>9</v>
      </c>
      <c r="BC74" s="21">
        <f t="shared" si="20"/>
        <v>69.230769230769226</v>
      </c>
      <c r="BD74">
        <v>3</v>
      </c>
      <c r="BF74" t="s">
        <v>1933</v>
      </c>
      <c r="BG74" s="27">
        <v>1</v>
      </c>
      <c r="BH74">
        <v>9.1999999999999993</v>
      </c>
      <c r="BJ74">
        <v>3</v>
      </c>
      <c r="BL74" t="s">
        <v>1933</v>
      </c>
      <c r="BM74" s="27">
        <v>1</v>
      </c>
      <c r="BN74">
        <v>3</v>
      </c>
      <c r="BP74" t="s">
        <v>1933</v>
      </c>
      <c r="BQ74" s="27">
        <v>1</v>
      </c>
      <c r="BR74">
        <v>4</v>
      </c>
      <c r="BS74" s="97">
        <f t="shared" si="17"/>
        <v>30.76923076923077</v>
      </c>
      <c r="BU74">
        <v>1</v>
      </c>
      <c r="BW74" t="s">
        <v>1932</v>
      </c>
      <c r="BX74" s="27">
        <v>1</v>
      </c>
      <c r="BY74">
        <v>3</v>
      </c>
      <c r="BZ74" s="21">
        <f t="shared" si="27"/>
        <v>23.076923076923077</v>
      </c>
      <c r="CA74">
        <v>2</v>
      </c>
      <c r="CB74">
        <v>1</v>
      </c>
      <c r="CD74" t="s">
        <v>1932</v>
      </c>
      <c r="CE74" s="27">
        <v>0</v>
      </c>
      <c r="CG74" t="s">
        <v>242</v>
      </c>
      <c r="CH74" t="s">
        <v>242</v>
      </c>
      <c r="CJ74" s="27">
        <v>1</v>
      </c>
      <c r="CK74" s="2" t="s">
        <v>1934</v>
      </c>
      <c r="CL74">
        <v>1</v>
      </c>
      <c r="CN74" t="s">
        <v>1935</v>
      </c>
      <c r="CO74">
        <v>1</v>
      </c>
      <c r="CP74" s="27">
        <v>0.5</v>
      </c>
      <c r="CQ74" t="s">
        <v>242</v>
      </c>
      <c r="CR74" t="s">
        <v>242</v>
      </c>
      <c r="CS74">
        <v>91</v>
      </c>
      <c r="CV74" s="27">
        <v>1</v>
      </c>
      <c r="CW74" s="2" t="s">
        <v>1936</v>
      </c>
      <c r="CX74">
        <v>1</v>
      </c>
      <c r="CZ74" t="s">
        <v>1935</v>
      </c>
      <c r="DA74" s="27">
        <v>1</v>
      </c>
      <c r="DB74">
        <v>72530</v>
      </c>
      <c r="DC74">
        <v>2</v>
      </c>
      <c r="DE74" s="27">
        <v>1</v>
      </c>
      <c r="DF74" s="36">
        <v>44291</v>
      </c>
      <c r="DG74">
        <v>2</v>
      </c>
      <c r="DH74" s="51">
        <v>44291</v>
      </c>
      <c r="DI74">
        <v>2</v>
      </c>
      <c r="DJ74" s="36" t="s">
        <v>242</v>
      </c>
      <c r="DK74" t="s">
        <v>242</v>
      </c>
      <c r="DM74" s="27">
        <v>0</v>
      </c>
      <c r="DN74" s="36" t="s">
        <v>242</v>
      </c>
      <c r="DO74" t="s">
        <v>242</v>
      </c>
      <c r="DQ74">
        <v>1</v>
      </c>
      <c r="DS74" t="s">
        <v>1935</v>
      </c>
      <c r="DT74" s="27">
        <v>1</v>
      </c>
      <c r="DU74" s="2" t="s">
        <v>1937</v>
      </c>
      <c r="DV74" s="27">
        <v>1</v>
      </c>
      <c r="DW74" s="2" t="s">
        <v>1938</v>
      </c>
      <c r="DX74" s="27">
        <v>1</v>
      </c>
      <c r="DY74" s="2" t="s">
        <v>1939</v>
      </c>
      <c r="DZ74" s="27">
        <v>1</v>
      </c>
      <c r="EA74" s="2" t="s">
        <v>1940</v>
      </c>
      <c r="EB74" s="27">
        <v>1</v>
      </c>
      <c r="EC74" t="s">
        <v>1941</v>
      </c>
      <c r="ED74" s="27">
        <v>1</v>
      </c>
      <c r="EE74" s="2" t="s">
        <v>1942</v>
      </c>
      <c r="EF74" s="27">
        <v>1</v>
      </c>
      <c r="EG74" s="2" t="s">
        <v>1943</v>
      </c>
      <c r="EH74" s="27">
        <v>1</v>
      </c>
      <c r="EI74" s="2" t="s">
        <v>1944</v>
      </c>
      <c r="EJ74" s="27">
        <v>1</v>
      </c>
      <c r="EK74" t="s">
        <v>1945</v>
      </c>
      <c r="EL74" s="27">
        <v>1</v>
      </c>
      <c r="EM74" s="2" t="s">
        <v>1946</v>
      </c>
      <c r="EN74">
        <v>1</v>
      </c>
      <c r="EP74" s="2" t="s">
        <v>1935</v>
      </c>
      <c r="EQ74">
        <f t="shared" si="21"/>
        <v>1</v>
      </c>
      <c r="ER74" s="99">
        <v>1</v>
      </c>
      <c r="ES74" s="27">
        <v>0</v>
      </c>
      <c r="ET74" t="s">
        <v>242</v>
      </c>
      <c r="EU74" t="s">
        <v>242</v>
      </c>
      <c r="EX74" t="s">
        <v>242</v>
      </c>
      <c r="EY74" t="s">
        <v>242</v>
      </c>
      <c r="FA74" s="27">
        <v>1</v>
      </c>
      <c r="FB74">
        <v>12128.778</v>
      </c>
      <c r="FC74" t="s">
        <v>1947</v>
      </c>
      <c r="FD74" s="27">
        <v>1</v>
      </c>
      <c r="FE74">
        <v>32.200000000000003</v>
      </c>
      <c r="FG74" s="27">
        <v>1</v>
      </c>
      <c r="FH74">
        <v>12128.778</v>
      </c>
      <c r="FI74" t="s">
        <v>1947</v>
      </c>
      <c r="FJ74" s="27">
        <v>0</v>
      </c>
      <c r="FK74" t="s">
        <v>242</v>
      </c>
      <c r="FL74">
        <f t="shared" si="24"/>
        <v>2</v>
      </c>
      <c r="FM74" s="99">
        <v>1</v>
      </c>
      <c r="FN74">
        <f t="shared" si="25"/>
        <v>1</v>
      </c>
      <c r="FO74" s="99">
        <v>1</v>
      </c>
      <c r="FQ74">
        <v>1</v>
      </c>
      <c r="FS74" t="s">
        <v>1935</v>
      </c>
      <c r="FT74" s="27">
        <v>1</v>
      </c>
      <c r="FU74">
        <v>20.5</v>
      </c>
      <c r="FV74">
        <v>56.5</v>
      </c>
      <c r="FW74">
        <v>23</v>
      </c>
      <c r="FY74" s="27">
        <v>1</v>
      </c>
      <c r="FZ74">
        <v>36.799999999999997</v>
      </c>
      <c r="GA74">
        <v>2</v>
      </c>
      <c r="GC74" s="27">
        <v>1</v>
      </c>
      <c r="GD74">
        <v>19</v>
      </c>
      <c r="GE74">
        <v>29.5</v>
      </c>
      <c r="GF74" s="36">
        <v>39.700000000000003</v>
      </c>
      <c r="GG74">
        <v>7</v>
      </c>
      <c r="GH74" t="s">
        <v>242</v>
      </c>
      <c r="GI74" t="s">
        <v>242</v>
      </c>
      <c r="GJ74" t="s">
        <v>242</v>
      </c>
      <c r="GK74">
        <v>2</v>
      </c>
      <c r="GM74">
        <v>1</v>
      </c>
      <c r="GO74" t="s">
        <v>1935</v>
      </c>
      <c r="GP74" s="27">
        <v>0</v>
      </c>
      <c r="GQ74" t="s">
        <v>242</v>
      </c>
      <c r="GR74" t="s">
        <v>242</v>
      </c>
      <c r="GT74" t="s">
        <v>242</v>
      </c>
      <c r="GW74" s="27">
        <v>1</v>
      </c>
      <c r="GX74">
        <v>120</v>
      </c>
      <c r="GY74" t="s">
        <v>1948</v>
      </c>
      <c r="HA74">
        <v>3</v>
      </c>
      <c r="HC74" t="s">
        <v>1933</v>
      </c>
      <c r="HD74" s="27">
        <v>0</v>
      </c>
      <c r="HF74" s="27">
        <v>0</v>
      </c>
      <c r="HH74" t="s">
        <v>242</v>
      </c>
      <c r="HK74" s="27">
        <v>1</v>
      </c>
      <c r="HL74" s="2" t="s">
        <v>1949</v>
      </c>
      <c r="HM74">
        <v>1</v>
      </c>
      <c r="HO74" t="s">
        <v>1935</v>
      </c>
      <c r="HP74">
        <v>0.88888888899999996</v>
      </c>
      <c r="HQ74">
        <v>1</v>
      </c>
      <c r="HR74">
        <v>0.75</v>
      </c>
      <c r="HS74">
        <v>0.66666666699999999</v>
      </c>
      <c r="HT74">
        <v>1</v>
      </c>
      <c r="HU74">
        <v>0</v>
      </c>
      <c r="HV74">
        <v>0.75</v>
      </c>
      <c r="HW74">
        <v>1</v>
      </c>
      <c r="HX74">
        <v>0</v>
      </c>
      <c r="HY74">
        <v>1</v>
      </c>
      <c r="HZ74">
        <v>0</v>
      </c>
      <c r="IA74">
        <v>1</v>
      </c>
      <c r="IB74">
        <v>1</v>
      </c>
      <c r="IC74">
        <v>0.87962963000000005</v>
      </c>
      <c r="ID74">
        <v>0.60416666699999999</v>
      </c>
      <c r="IE74">
        <v>0.6</v>
      </c>
      <c r="IF74">
        <v>0.69459876499999995</v>
      </c>
      <c r="IG74" t="s">
        <v>1929</v>
      </c>
      <c r="IH74" t="s">
        <v>266</v>
      </c>
      <c r="II74" t="s">
        <v>1929</v>
      </c>
      <c r="IJ74">
        <v>3226.018</v>
      </c>
      <c r="IK74">
        <v>3150.5970000000002</v>
      </c>
      <c r="IL74">
        <v>3574.3530000000001</v>
      </c>
      <c r="IM74">
        <v>3042.1170000000002</v>
      </c>
      <c r="IN74">
        <v>3226.018</v>
      </c>
      <c r="IS74">
        <f t="shared" si="22"/>
        <v>1</v>
      </c>
      <c r="IT74">
        <f t="shared" si="26"/>
        <v>0.7142857142857143</v>
      </c>
      <c r="IU74">
        <f t="shared" ref="IU74:IU137" si="28">SUM(FT74+FY74+GC74+GW74)/4</f>
        <v>1</v>
      </c>
      <c r="IV74">
        <f t="shared" si="23"/>
        <v>0.90476190476190477</v>
      </c>
    </row>
    <row r="75" spans="1:256" customFormat="1" ht="14" customHeight="1" x14ac:dyDescent="0.2">
      <c r="A75">
        <v>74</v>
      </c>
      <c r="B75">
        <v>74</v>
      </c>
      <c r="C75" s="1">
        <v>44600.756944444445</v>
      </c>
      <c r="D75" s="1">
        <v>44601.663194444445</v>
      </c>
      <c r="E75">
        <v>0</v>
      </c>
      <c r="F75" t="s">
        <v>1099</v>
      </c>
      <c r="G75">
        <v>100</v>
      </c>
      <c r="H75">
        <v>78355</v>
      </c>
      <c r="I75">
        <v>1</v>
      </c>
      <c r="J75" s="1">
        <v>44601.663194444445</v>
      </c>
      <c r="K75" t="s">
        <v>1950</v>
      </c>
      <c r="L75" t="s">
        <v>242</v>
      </c>
      <c r="M75" t="s">
        <v>242</v>
      </c>
      <c r="N75" t="s">
        <v>1951</v>
      </c>
      <c r="O75" t="s">
        <v>1952</v>
      </c>
      <c r="P75">
        <v>34.037994380000001</v>
      </c>
      <c r="Q75">
        <v>-118.4543991</v>
      </c>
      <c r="R75" t="s">
        <v>245</v>
      </c>
      <c r="S75" t="s">
        <v>246</v>
      </c>
      <c r="T75" t="s">
        <v>1953</v>
      </c>
      <c r="V75" t="s">
        <v>1954</v>
      </c>
      <c r="W75">
        <v>297178105</v>
      </c>
      <c r="X75">
        <v>6798</v>
      </c>
      <c r="Y75" t="s">
        <v>659</v>
      </c>
      <c r="Z75" t="s">
        <v>660</v>
      </c>
      <c r="AA75">
        <v>2020</v>
      </c>
      <c r="AC75">
        <v>0</v>
      </c>
      <c r="AF75">
        <v>9</v>
      </c>
      <c r="AG75">
        <v>1</v>
      </c>
      <c r="AI75" t="s">
        <v>1955</v>
      </c>
      <c r="AJ75" s="27">
        <v>1</v>
      </c>
      <c r="AK75">
        <v>9</v>
      </c>
      <c r="AL75" s="27">
        <v>0</v>
      </c>
      <c r="AM75" s="24">
        <v>0</v>
      </c>
      <c r="AN75" s="36">
        <f t="shared" si="18"/>
        <v>0</v>
      </c>
      <c r="AO75" s="27">
        <v>0</v>
      </c>
      <c r="AP75" s="24">
        <v>0</v>
      </c>
      <c r="AR75">
        <v>3</v>
      </c>
      <c r="AT75" t="s">
        <v>1956</v>
      </c>
      <c r="AU75" s="27">
        <v>1</v>
      </c>
      <c r="AV75">
        <v>8</v>
      </c>
      <c r="AW75" s="21">
        <f t="shared" si="19"/>
        <v>88.888888888888886</v>
      </c>
      <c r="AX75">
        <v>3</v>
      </c>
      <c r="AZ75" t="s">
        <v>1956</v>
      </c>
      <c r="BA75" s="27">
        <v>1</v>
      </c>
      <c r="BB75">
        <v>7</v>
      </c>
      <c r="BC75" s="21">
        <f t="shared" si="20"/>
        <v>77.777777777777786</v>
      </c>
      <c r="BD75">
        <v>1</v>
      </c>
      <c r="BF75" t="s">
        <v>1955</v>
      </c>
      <c r="BG75" s="27">
        <v>1</v>
      </c>
      <c r="BH75">
        <v>11.7</v>
      </c>
      <c r="BJ75">
        <v>1</v>
      </c>
      <c r="BL75" t="s">
        <v>1955</v>
      </c>
      <c r="BM75" s="27">
        <v>1</v>
      </c>
      <c r="BN75">
        <v>3</v>
      </c>
      <c r="BP75" t="s">
        <v>1956</v>
      </c>
      <c r="BQ75" s="27">
        <v>1</v>
      </c>
      <c r="BR75">
        <v>3</v>
      </c>
      <c r="BS75" s="97">
        <f t="shared" si="17"/>
        <v>33.333333333333329</v>
      </c>
      <c r="BU75">
        <v>1</v>
      </c>
      <c r="BW75" t="s">
        <v>1955</v>
      </c>
      <c r="BX75" s="27">
        <v>1</v>
      </c>
      <c r="BY75">
        <v>2</v>
      </c>
      <c r="BZ75" s="21">
        <f t="shared" si="27"/>
        <v>22.222222222222221</v>
      </c>
      <c r="CA75">
        <v>2</v>
      </c>
      <c r="CB75">
        <v>1</v>
      </c>
      <c r="CD75" t="s">
        <v>1955</v>
      </c>
      <c r="CE75" s="27">
        <v>0</v>
      </c>
      <c r="CG75" t="s">
        <v>242</v>
      </c>
      <c r="CH75" t="s">
        <v>242</v>
      </c>
      <c r="CJ75" s="27">
        <v>1</v>
      </c>
      <c r="CK75" s="2" t="s">
        <v>1957</v>
      </c>
      <c r="CL75">
        <v>1</v>
      </c>
      <c r="CN75" t="s">
        <v>1955</v>
      </c>
      <c r="CO75">
        <v>1</v>
      </c>
      <c r="CP75" s="27">
        <v>0</v>
      </c>
      <c r="CQ75" t="s">
        <v>242</v>
      </c>
      <c r="CR75" t="s">
        <v>242</v>
      </c>
      <c r="CS75" t="s">
        <v>242</v>
      </c>
      <c r="CV75" s="27">
        <v>1</v>
      </c>
      <c r="CW75" s="2" t="s">
        <v>1958</v>
      </c>
      <c r="CX75">
        <v>1</v>
      </c>
      <c r="CZ75" t="s">
        <v>1955</v>
      </c>
      <c r="DA75" s="27">
        <v>1</v>
      </c>
      <c r="DB75">
        <v>31323</v>
      </c>
      <c r="DC75">
        <v>2</v>
      </c>
      <c r="DE75" s="27">
        <v>1</v>
      </c>
      <c r="DF75" s="36" t="s">
        <v>242</v>
      </c>
      <c r="DG75" t="s">
        <v>242</v>
      </c>
      <c r="DH75" s="43" t="s">
        <v>242</v>
      </c>
      <c r="DI75" t="s">
        <v>242</v>
      </c>
      <c r="DJ75" s="36">
        <v>16388</v>
      </c>
      <c r="DK75">
        <v>2</v>
      </c>
      <c r="DM75" s="27">
        <v>0</v>
      </c>
      <c r="DN75" s="36" t="s">
        <v>242</v>
      </c>
      <c r="DO75" t="s">
        <v>242</v>
      </c>
      <c r="DQ75">
        <v>1</v>
      </c>
      <c r="DS75" t="s">
        <v>1955</v>
      </c>
      <c r="DT75" s="27">
        <v>1</v>
      </c>
      <c r="DU75" t="s">
        <v>1959</v>
      </c>
      <c r="DV75" s="27">
        <v>1</v>
      </c>
      <c r="DW75" s="2" t="s">
        <v>1960</v>
      </c>
      <c r="DX75" s="27">
        <v>0.5</v>
      </c>
      <c r="DY75" t="s">
        <v>1961</v>
      </c>
      <c r="DZ75" s="27">
        <v>1</v>
      </c>
      <c r="EA75" s="2" t="s">
        <v>1962</v>
      </c>
      <c r="EB75" s="27">
        <v>0</v>
      </c>
      <c r="ED75" s="27">
        <v>0.5</v>
      </c>
      <c r="EF75" s="27">
        <v>0.5</v>
      </c>
      <c r="EG75" s="2" t="s">
        <v>1963</v>
      </c>
      <c r="EH75" s="27">
        <v>0.5</v>
      </c>
      <c r="EI75" s="2" t="s">
        <v>1964</v>
      </c>
      <c r="EJ75" s="27">
        <v>1</v>
      </c>
      <c r="EK75" t="s">
        <v>1643</v>
      </c>
      <c r="EL75" s="27">
        <v>1</v>
      </c>
      <c r="EM75" s="2" t="s">
        <v>1965</v>
      </c>
      <c r="EN75">
        <v>1</v>
      </c>
      <c r="EP75" s="2" t="s">
        <v>1955</v>
      </c>
      <c r="EQ75">
        <f t="shared" si="21"/>
        <v>0.7</v>
      </c>
      <c r="ER75" s="99">
        <v>0.5</v>
      </c>
      <c r="ES75" s="27">
        <v>0</v>
      </c>
      <c r="ET75" t="s">
        <v>242</v>
      </c>
      <c r="EU75" t="s">
        <v>242</v>
      </c>
      <c r="EX75" t="s">
        <v>242</v>
      </c>
      <c r="EY75" t="s">
        <v>242</v>
      </c>
      <c r="FA75" s="27">
        <v>1</v>
      </c>
      <c r="FB75">
        <v>11903.814</v>
      </c>
      <c r="FC75" t="s">
        <v>1966</v>
      </c>
      <c r="FD75" s="27">
        <v>1</v>
      </c>
      <c r="FE75">
        <v>44.7</v>
      </c>
      <c r="FG75" s="27">
        <v>1</v>
      </c>
      <c r="FH75">
        <v>11903.814</v>
      </c>
      <c r="FI75" t="s">
        <v>1966</v>
      </c>
      <c r="FJ75" s="27">
        <v>0</v>
      </c>
      <c r="FK75" t="s">
        <v>242</v>
      </c>
      <c r="FL75">
        <f t="shared" si="24"/>
        <v>2</v>
      </c>
      <c r="FM75" s="99">
        <v>1</v>
      </c>
      <c r="FN75">
        <f t="shared" si="25"/>
        <v>1</v>
      </c>
      <c r="FO75" s="99">
        <v>1</v>
      </c>
      <c r="FQ75">
        <v>1</v>
      </c>
      <c r="FS75" t="s">
        <v>1955</v>
      </c>
      <c r="FT75" s="27">
        <v>1</v>
      </c>
      <c r="FU75" t="s">
        <v>242</v>
      </c>
      <c r="FV75" t="s">
        <v>242</v>
      </c>
      <c r="FW75" t="s">
        <v>242</v>
      </c>
      <c r="FX75" t="s">
        <v>1967</v>
      </c>
      <c r="FY75" s="27">
        <v>1</v>
      </c>
      <c r="FZ75">
        <v>42</v>
      </c>
      <c r="GA75">
        <v>2</v>
      </c>
      <c r="GC75" s="27">
        <v>1</v>
      </c>
      <c r="GD75">
        <v>7</v>
      </c>
      <c r="GE75">
        <v>44</v>
      </c>
      <c r="GF75" s="36">
        <v>29</v>
      </c>
      <c r="GG75">
        <v>12</v>
      </c>
      <c r="GH75" t="s">
        <v>242</v>
      </c>
      <c r="GI75" t="s">
        <v>242</v>
      </c>
      <c r="GJ75" t="s">
        <v>242</v>
      </c>
      <c r="GK75">
        <v>2</v>
      </c>
      <c r="GM75">
        <v>1</v>
      </c>
      <c r="GO75" t="s">
        <v>1955</v>
      </c>
      <c r="GP75" s="27">
        <v>0.5</v>
      </c>
      <c r="GQ75" t="s">
        <v>242</v>
      </c>
      <c r="GR75" t="s">
        <v>242</v>
      </c>
      <c r="GS75" t="s">
        <v>1968</v>
      </c>
      <c r="GT75">
        <v>1</v>
      </c>
      <c r="GV75" t="s">
        <v>1955</v>
      </c>
      <c r="GW75" s="27">
        <v>1</v>
      </c>
      <c r="GX75">
        <v>82</v>
      </c>
      <c r="GY75" t="s">
        <v>1969</v>
      </c>
      <c r="HA75">
        <v>3</v>
      </c>
      <c r="HC75" t="s">
        <v>1956</v>
      </c>
      <c r="HD75" s="27">
        <v>0</v>
      </c>
      <c r="HF75" s="27">
        <v>0</v>
      </c>
      <c r="HH75" t="s">
        <v>242</v>
      </c>
      <c r="HK75" s="27">
        <v>1</v>
      </c>
      <c r="HL75" s="2" t="s">
        <v>1970</v>
      </c>
      <c r="HM75">
        <v>1</v>
      </c>
      <c r="HO75" t="s">
        <v>1955</v>
      </c>
      <c r="HP75">
        <v>0.66666666699999999</v>
      </c>
      <c r="HQ75">
        <v>1</v>
      </c>
      <c r="HR75">
        <v>0.5</v>
      </c>
      <c r="HS75">
        <v>0.66666666699999999</v>
      </c>
      <c r="HT75">
        <v>0.7</v>
      </c>
      <c r="HU75">
        <v>0</v>
      </c>
      <c r="HV75">
        <v>0.75</v>
      </c>
      <c r="HW75">
        <v>1</v>
      </c>
      <c r="HX75">
        <v>0.5</v>
      </c>
      <c r="HY75">
        <v>1</v>
      </c>
      <c r="HZ75">
        <v>0</v>
      </c>
      <c r="IA75">
        <v>1</v>
      </c>
      <c r="IB75">
        <v>1</v>
      </c>
      <c r="IC75">
        <v>0.72222222199999997</v>
      </c>
      <c r="ID75">
        <v>0.52916666700000003</v>
      </c>
      <c r="IE75">
        <v>0.7</v>
      </c>
      <c r="IF75">
        <v>0.65046296299999995</v>
      </c>
      <c r="IG75" t="s">
        <v>1971</v>
      </c>
      <c r="IH75" t="s">
        <v>266</v>
      </c>
      <c r="II75" t="s">
        <v>1953</v>
      </c>
      <c r="IJ75">
        <v>1679.575</v>
      </c>
      <c r="IK75">
        <v>1928.268</v>
      </c>
      <c r="IL75">
        <v>1813.201</v>
      </c>
      <c r="IM75">
        <v>1735.8219999999999</v>
      </c>
      <c r="IN75">
        <v>1679.575</v>
      </c>
      <c r="IS75">
        <f t="shared" si="22"/>
        <v>0.6</v>
      </c>
      <c r="IT75">
        <f t="shared" si="26"/>
        <v>0.6428571428571429</v>
      </c>
      <c r="IU75">
        <f t="shared" si="28"/>
        <v>1</v>
      </c>
      <c r="IV75">
        <f t="shared" si="23"/>
        <v>0.74761904761904763</v>
      </c>
    </row>
    <row r="76" spans="1:256" customFormat="1" ht="14" customHeight="1" x14ac:dyDescent="0.2">
      <c r="A76">
        <v>75</v>
      </c>
      <c r="B76">
        <v>75</v>
      </c>
      <c r="C76" s="1">
        <v>44601.611805555556</v>
      </c>
      <c r="D76" s="1">
        <v>44601.79583333333</v>
      </c>
      <c r="E76">
        <v>0</v>
      </c>
      <c r="F76" t="s">
        <v>1099</v>
      </c>
      <c r="G76">
        <v>100</v>
      </c>
      <c r="H76">
        <v>15858</v>
      </c>
      <c r="I76">
        <v>1</v>
      </c>
      <c r="J76" s="1">
        <v>44601.79583333333</v>
      </c>
      <c r="K76" t="s">
        <v>1972</v>
      </c>
      <c r="L76" t="s">
        <v>242</v>
      </c>
      <c r="M76" t="s">
        <v>242</v>
      </c>
      <c r="N76" t="s">
        <v>1973</v>
      </c>
      <c r="O76" t="s">
        <v>1974</v>
      </c>
      <c r="P76">
        <v>34.037994380000001</v>
      </c>
      <c r="Q76">
        <v>-118.4543991</v>
      </c>
      <c r="R76" t="s">
        <v>245</v>
      </c>
      <c r="S76" t="s">
        <v>246</v>
      </c>
      <c r="T76" t="s">
        <v>1975</v>
      </c>
      <c r="V76" t="s">
        <v>1976</v>
      </c>
      <c r="W76" t="s">
        <v>1977</v>
      </c>
      <c r="X76">
        <v>4911</v>
      </c>
      <c r="Y76" t="s">
        <v>490</v>
      </c>
      <c r="Z76" t="s">
        <v>491</v>
      </c>
      <c r="AA76">
        <v>2020</v>
      </c>
      <c r="AC76">
        <v>1</v>
      </c>
      <c r="AD76">
        <v>6</v>
      </c>
      <c r="AF76">
        <v>11</v>
      </c>
      <c r="AG76">
        <v>1</v>
      </c>
      <c r="AI76" t="s">
        <v>1978</v>
      </c>
      <c r="AJ76" s="27">
        <v>1</v>
      </c>
      <c r="AK76">
        <v>11</v>
      </c>
      <c r="AL76" s="27">
        <v>0</v>
      </c>
      <c r="AM76" s="24">
        <v>0</v>
      </c>
      <c r="AN76" s="36">
        <f t="shared" si="18"/>
        <v>0</v>
      </c>
      <c r="AO76" s="27">
        <v>0</v>
      </c>
      <c r="AP76" s="24">
        <v>0</v>
      </c>
      <c r="AR76">
        <v>3</v>
      </c>
      <c r="AT76" t="s">
        <v>1979</v>
      </c>
      <c r="AU76" s="27">
        <v>1</v>
      </c>
      <c r="AV76">
        <v>10</v>
      </c>
      <c r="AW76" s="21">
        <f t="shared" si="19"/>
        <v>90.909090909090907</v>
      </c>
      <c r="AX76">
        <v>1</v>
      </c>
      <c r="AZ76" t="s">
        <v>1978</v>
      </c>
      <c r="BA76" s="27">
        <v>1</v>
      </c>
      <c r="BB76">
        <v>10</v>
      </c>
      <c r="BC76" s="21">
        <f t="shared" si="20"/>
        <v>90.909090909090907</v>
      </c>
      <c r="BD76">
        <v>1</v>
      </c>
      <c r="BF76" t="s">
        <v>1980</v>
      </c>
      <c r="BG76" s="27">
        <v>1</v>
      </c>
      <c r="BH76">
        <v>7.5</v>
      </c>
      <c r="BJ76">
        <v>1</v>
      </c>
      <c r="BL76" t="s">
        <v>1978</v>
      </c>
      <c r="BM76" s="27">
        <v>1</v>
      </c>
      <c r="BN76">
        <v>1</v>
      </c>
      <c r="BP76" t="s">
        <v>1978</v>
      </c>
      <c r="BQ76" s="27">
        <v>1</v>
      </c>
      <c r="BR76">
        <v>4</v>
      </c>
      <c r="BS76" s="97">
        <f t="shared" si="17"/>
        <v>36.363636363636367</v>
      </c>
      <c r="BU76">
        <v>3</v>
      </c>
      <c r="BW76" t="s">
        <v>1979</v>
      </c>
      <c r="BX76" s="27">
        <v>1</v>
      </c>
      <c r="BY76">
        <v>2</v>
      </c>
      <c r="BZ76" s="21">
        <f t="shared" si="27"/>
        <v>18.181818181818183</v>
      </c>
      <c r="CA76">
        <v>2</v>
      </c>
      <c r="CB76">
        <v>3</v>
      </c>
      <c r="CD76" t="s">
        <v>1979</v>
      </c>
      <c r="CE76" s="27">
        <v>0</v>
      </c>
      <c r="CG76" t="s">
        <v>242</v>
      </c>
      <c r="CH76" t="s">
        <v>242</v>
      </c>
      <c r="CJ76" s="27">
        <v>1</v>
      </c>
      <c r="CK76" s="2" t="s">
        <v>1981</v>
      </c>
      <c r="CL76">
        <v>1</v>
      </c>
      <c r="CN76" t="s">
        <v>1978</v>
      </c>
      <c r="CO76">
        <v>0</v>
      </c>
      <c r="CP76" s="27">
        <v>0</v>
      </c>
      <c r="CQ76" t="s">
        <v>242</v>
      </c>
      <c r="CR76" t="s">
        <v>242</v>
      </c>
      <c r="CS76" t="s">
        <v>242</v>
      </c>
      <c r="CV76" s="27">
        <v>1</v>
      </c>
      <c r="CW76" s="2" t="s">
        <v>1982</v>
      </c>
      <c r="CX76">
        <v>1</v>
      </c>
      <c r="CZ76" t="s">
        <v>1978</v>
      </c>
      <c r="DA76" s="27">
        <v>1</v>
      </c>
      <c r="DB76">
        <v>32948999</v>
      </c>
      <c r="DC76">
        <v>2</v>
      </c>
      <c r="DE76" s="27">
        <v>1</v>
      </c>
      <c r="DF76" s="36" t="s">
        <v>242</v>
      </c>
      <c r="DG76" t="s">
        <v>242</v>
      </c>
      <c r="DH76" s="36">
        <v>115308</v>
      </c>
      <c r="DI76">
        <v>2</v>
      </c>
      <c r="DJ76" s="36" t="s">
        <v>242</v>
      </c>
      <c r="DK76" t="s">
        <v>242</v>
      </c>
      <c r="DM76" s="27">
        <v>1</v>
      </c>
      <c r="DN76" s="36">
        <v>3995256</v>
      </c>
      <c r="DO76">
        <v>2</v>
      </c>
      <c r="DQ76">
        <v>4</v>
      </c>
      <c r="DS76" t="s">
        <v>1983</v>
      </c>
      <c r="DT76" s="27">
        <v>1</v>
      </c>
      <c r="DU76" s="2" t="s">
        <v>1984</v>
      </c>
      <c r="DV76" s="27">
        <v>1</v>
      </c>
      <c r="DW76" s="2" t="s">
        <v>1985</v>
      </c>
      <c r="DX76" s="27">
        <v>1</v>
      </c>
      <c r="DY76" s="2" t="s">
        <v>1986</v>
      </c>
      <c r="DZ76" s="27">
        <v>1</v>
      </c>
      <c r="EA76" s="2" t="s">
        <v>1987</v>
      </c>
      <c r="EB76" s="27">
        <v>1</v>
      </c>
      <c r="EC76" s="2" t="s">
        <v>1988</v>
      </c>
      <c r="ED76" s="27">
        <v>1</v>
      </c>
      <c r="EE76" t="s">
        <v>1989</v>
      </c>
      <c r="EF76" s="27">
        <v>1</v>
      </c>
      <c r="EG76" t="s">
        <v>1989</v>
      </c>
      <c r="EH76" s="27">
        <v>1</v>
      </c>
      <c r="EI76" s="2" t="s">
        <v>1990</v>
      </c>
      <c r="EJ76" s="27">
        <v>1</v>
      </c>
      <c r="EK76" t="s">
        <v>1991</v>
      </c>
      <c r="EL76" s="27">
        <v>1</v>
      </c>
      <c r="EM76" s="2" t="s">
        <v>1992</v>
      </c>
      <c r="EN76">
        <v>4</v>
      </c>
      <c r="EP76" s="2" t="s">
        <v>1983</v>
      </c>
      <c r="EQ76">
        <f t="shared" si="21"/>
        <v>1</v>
      </c>
      <c r="ER76" s="99">
        <v>1</v>
      </c>
      <c r="ES76" s="27">
        <v>0</v>
      </c>
      <c r="ET76" t="s">
        <v>242</v>
      </c>
      <c r="EU76" t="s">
        <v>242</v>
      </c>
      <c r="EX76" t="s">
        <v>242</v>
      </c>
      <c r="EY76" t="s">
        <v>242</v>
      </c>
      <c r="FA76" s="27">
        <v>1</v>
      </c>
      <c r="FB76">
        <v>7941012.29</v>
      </c>
      <c r="FC76" t="s">
        <v>1993</v>
      </c>
      <c r="FD76" s="27">
        <v>1</v>
      </c>
      <c r="FE76">
        <v>6.2</v>
      </c>
      <c r="FG76" s="27">
        <v>1</v>
      </c>
      <c r="FH76">
        <v>139085.51</v>
      </c>
      <c r="FJ76" s="27">
        <v>1</v>
      </c>
      <c r="FK76">
        <v>0</v>
      </c>
      <c r="FL76">
        <f t="shared" si="24"/>
        <v>2</v>
      </c>
      <c r="FM76" s="99">
        <v>1</v>
      </c>
      <c r="FN76">
        <f t="shared" si="25"/>
        <v>2</v>
      </c>
      <c r="FO76" s="99">
        <v>1</v>
      </c>
      <c r="FQ76">
        <v>4</v>
      </c>
      <c r="FS76" t="s">
        <v>1994</v>
      </c>
      <c r="FT76" s="27">
        <v>1</v>
      </c>
      <c r="FU76" t="s">
        <v>242</v>
      </c>
      <c r="FV76" t="s">
        <v>242</v>
      </c>
      <c r="FW76" t="s">
        <v>242</v>
      </c>
      <c r="FX76" t="s">
        <v>1995</v>
      </c>
      <c r="FY76" s="27">
        <v>1</v>
      </c>
      <c r="FZ76">
        <v>20.64</v>
      </c>
      <c r="GA76">
        <v>3</v>
      </c>
      <c r="GC76" s="27">
        <v>1</v>
      </c>
      <c r="GD76">
        <v>15</v>
      </c>
      <c r="GE76">
        <v>3</v>
      </c>
      <c r="GF76" s="36">
        <v>78</v>
      </c>
      <c r="GG76">
        <v>2</v>
      </c>
      <c r="GH76" t="s">
        <v>242</v>
      </c>
      <c r="GI76" t="s">
        <v>242</v>
      </c>
      <c r="GJ76" t="s">
        <v>242</v>
      </c>
      <c r="GK76">
        <v>3</v>
      </c>
      <c r="GM76">
        <v>1</v>
      </c>
      <c r="GO76" t="s">
        <v>1978</v>
      </c>
      <c r="GP76" s="27">
        <v>0</v>
      </c>
      <c r="GQ76" t="s">
        <v>242</v>
      </c>
      <c r="GR76" t="s">
        <v>242</v>
      </c>
      <c r="GT76" t="s">
        <v>242</v>
      </c>
      <c r="GW76" s="27">
        <v>1</v>
      </c>
      <c r="GX76">
        <v>106</v>
      </c>
      <c r="GY76" t="s">
        <v>1996</v>
      </c>
      <c r="HA76">
        <v>3</v>
      </c>
      <c r="HC76" t="s">
        <v>1979</v>
      </c>
      <c r="HD76" s="27">
        <v>0</v>
      </c>
      <c r="HF76" s="27">
        <v>0</v>
      </c>
      <c r="HH76" t="s">
        <v>242</v>
      </c>
      <c r="HK76" s="27">
        <v>1</v>
      </c>
      <c r="HL76" s="2" t="s">
        <v>1997</v>
      </c>
      <c r="HM76">
        <v>1</v>
      </c>
      <c r="HO76" t="s">
        <v>1978</v>
      </c>
      <c r="HP76">
        <v>0.66666666699999999</v>
      </c>
      <c r="HQ76">
        <v>1</v>
      </c>
      <c r="HR76">
        <v>0.5</v>
      </c>
      <c r="HS76">
        <v>1</v>
      </c>
      <c r="HT76">
        <v>1</v>
      </c>
      <c r="HU76">
        <v>0</v>
      </c>
      <c r="HV76">
        <v>1</v>
      </c>
      <c r="HW76">
        <v>1</v>
      </c>
      <c r="HX76">
        <v>0</v>
      </c>
      <c r="HY76">
        <v>1</v>
      </c>
      <c r="HZ76">
        <v>0</v>
      </c>
      <c r="IA76">
        <v>1</v>
      </c>
      <c r="IB76">
        <v>1</v>
      </c>
      <c r="IC76">
        <v>0.72222222199999997</v>
      </c>
      <c r="ID76">
        <v>0.75</v>
      </c>
      <c r="IE76">
        <v>0.6</v>
      </c>
      <c r="IF76">
        <v>0.69074074100000005</v>
      </c>
      <c r="IG76" t="s">
        <v>1998</v>
      </c>
      <c r="IH76" t="s">
        <v>266</v>
      </c>
      <c r="II76" t="s">
        <v>1975</v>
      </c>
      <c r="IJ76">
        <v>10878.673000000001</v>
      </c>
      <c r="IK76">
        <v>10113.636</v>
      </c>
      <c r="IL76">
        <v>11742.896000000001</v>
      </c>
      <c r="IM76">
        <v>13764.236999999999</v>
      </c>
      <c r="IN76">
        <v>10878.673000000001</v>
      </c>
      <c r="IS76">
        <f t="shared" si="22"/>
        <v>0.6</v>
      </c>
      <c r="IT76">
        <f t="shared" si="26"/>
        <v>0.8571428571428571</v>
      </c>
      <c r="IU76">
        <f t="shared" si="28"/>
        <v>1</v>
      </c>
      <c r="IV76">
        <f t="shared" si="23"/>
        <v>0.81904761904761914</v>
      </c>
    </row>
    <row r="77" spans="1:256" ht="14" customHeight="1" x14ac:dyDescent="0.2">
      <c r="A77" s="10">
        <v>76</v>
      </c>
      <c r="B77">
        <v>76</v>
      </c>
      <c r="C77" s="1">
        <v>44606.677777777775</v>
      </c>
      <c r="D77" s="1">
        <v>44606.724999999999</v>
      </c>
      <c r="E77">
        <v>0</v>
      </c>
      <c r="F77" t="s">
        <v>1099</v>
      </c>
      <c r="G77">
        <v>100</v>
      </c>
      <c r="H77">
        <v>4052</v>
      </c>
      <c r="I77">
        <v>1</v>
      </c>
      <c r="J77" s="1">
        <v>44606.724999999999</v>
      </c>
      <c r="K77" t="s">
        <v>1999</v>
      </c>
      <c r="L77" t="s">
        <v>242</v>
      </c>
      <c r="M77" t="s">
        <v>242</v>
      </c>
      <c r="N77" t="s">
        <v>2000</v>
      </c>
      <c r="O77" t="s">
        <v>2001</v>
      </c>
      <c r="P77">
        <v>34.037994380000001</v>
      </c>
      <c r="Q77">
        <v>-118.4543991</v>
      </c>
      <c r="R77" t="s">
        <v>245</v>
      </c>
      <c r="S77" t="s">
        <v>246</v>
      </c>
      <c r="T77" s="10" t="s">
        <v>2002</v>
      </c>
      <c r="V77" t="s">
        <v>2003</v>
      </c>
      <c r="W77" t="s">
        <v>2004</v>
      </c>
      <c r="X77">
        <v>7389</v>
      </c>
      <c r="Y77" s="10" t="s">
        <v>271</v>
      </c>
      <c r="Z77" s="10" t="s">
        <v>391</v>
      </c>
      <c r="AA77" s="10">
        <v>2020</v>
      </c>
      <c r="AC77" s="10">
        <v>0.5</v>
      </c>
      <c r="AF77" s="10">
        <v>8</v>
      </c>
      <c r="AG77">
        <v>3</v>
      </c>
      <c r="AI77" t="s">
        <v>2005</v>
      </c>
      <c r="AJ77" s="22">
        <v>1</v>
      </c>
      <c r="AK77" s="10">
        <v>5</v>
      </c>
      <c r="AL77" s="22">
        <v>1</v>
      </c>
      <c r="AM77" s="10">
        <v>3</v>
      </c>
      <c r="AN77" s="36">
        <f t="shared" si="18"/>
        <v>37.5</v>
      </c>
      <c r="AO77" s="22">
        <v>1</v>
      </c>
      <c r="AP77" s="10">
        <v>3</v>
      </c>
      <c r="AR77">
        <v>3</v>
      </c>
      <c r="AT77" t="s">
        <v>2005</v>
      </c>
      <c r="AU77" s="22">
        <v>1</v>
      </c>
      <c r="AV77" s="10">
        <v>7</v>
      </c>
      <c r="AW77" s="21">
        <f t="shared" si="19"/>
        <v>87.5</v>
      </c>
      <c r="AX77">
        <v>3</v>
      </c>
      <c r="AZ77" t="s">
        <v>2005</v>
      </c>
      <c r="BA77" s="22">
        <v>1</v>
      </c>
      <c r="BB77" s="10">
        <v>7</v>
      </c>
      <c r="BC77" s="21">
        <f t="shared" si="20"/>
        <v>87.5</v>
      </c>
      <c r="BD77">
        <v>3</v>
      </c>
      <c r="BF77" t="s">
        <v>2005</v>
      </c>
      <c r="BG77" s="22">
        <v>1</v>
      </c>
      <c r="BJ77">
        <v>3</v>
      </c>
      <c r="BL77" t="s">
        <v>2005</v>
      </c>
      <c r="BM77" s="22">
        <v>1</v>
      </c>
      <c r="BN77">
        <v>3</v>
      </c>
      <c r="BP77" t="s">
        <v>2005</v>
      </c>
      <c r="BQ77" s="22">
        <v>1</v>
      </c>
      <c r="BR77" s="10">
        <v>4</v>
      </c>
      <c r="BS77" s="97">
        <f t="shared" si="17"/>
        <v>50</v>
      </c>
      <c r="BU77" s="10">
        <v>1</v>
      </c>
      <c r="BW77" s="10" t="s">
        <v>2006</v>
      </c>
      <c r="BX77" s="22">
        <v>1</v>
      </c>
      <c r="BY77" s="10">
        <v>1</v>
      </c>
      <c r="BZ77" s="21">
        <f t="shared" si="27"/>
        <v>12.5</v>
      </c>
      <c r="CA77" s="10">
        <v>2</v>
      </c>
      <c r="CB77" s="10">
        <v>1</v>
      </c>
      <c r="CD77" s="10" t="s">
        <v>2006</v>
      </c>
      <c r="CE77" s="22">
        <v>0</v>
      </c>
      <c r="CG77" s="10" t="s">
        <v>242</v>
      </c>
      <c r="CH77" s="10" t="s">
        <v>242</v>
      </c>
      <c r="CJ77" s="22">
        <v>0</v>
      </c>
      <c r="CL77" s="10" t="s">
        <v>242</v>
      </c>
      <c r="CO77" s="10">
        <v>0</v>
      </c>
      <c r="CP77" s="22">
        <v>0</v>
      </c>
      <c r="CQ77" s="10" t="s">
        <v>242</v>
      </c>
      <c r="CR77" s="10" t="s">
        <v>242</v>
      </c>
      <c r="CS77" s="10" t="s">
        <v>242</v>
      </c>
      <c r="CV77" s="22">
        <v>0</v>
      </c>
      <c r="CX77" s="10" t="s">
        <v>242</v>
      </c>
      <c r="DA77" s="22">
        <v>1</v>
      </c>
      <c r="DB77" s="10">
        <v>294</v>
      </c>
      <c r="DC77" s="10">
        <v>2</v>
      </c>
      <c r="DE77" s="22">
        <v>1</v>
      </c>
      <c r="DF77" s="50">
        <v>4</v>
      </c>
      <c r="DG77" s="10">
        <v>2</v>
      </c>
      <c r="DH77" s="50">
        <v>914</v>
      </c>
      <c r="DI77" s="10">
        <v>2</v>
      </c>
      <c r="DJ77" s="50" t="s">
        <v>242</v>
      </c>
      <c r="DK77" s="10" t="s">
        <v>242</v>
      </c>
      <c r="DM77" s="22">
        <v>1</v>
      </c>
      <c r="DN77" s="50">
        <v>407021</v>
      </c>
      <c r="DO77" s="10">
        <v>2</v>
      </c>
      <c r="DQ77" s="10">
        <v>1</v>
      </c>
      <c r="DS77" s="10" t="s">
        <v>2006</v>
      </c>
      <c r="DT77" s="27">
        <v>1</v>
      </c>
      <c r="DU77" s="2" t="s">
        <v>2007</v>
      </c>
      <c r="DV77" s="27">
        <v>1</v>
      </c>
      <c r="DW77" s="2" t="s">
        <v>2008</v>
      </c>
      <c r="DX77" s="27">
        <v>1</v>
      </c>
      <c r="DY77" s="2" t="s">
        <v>2009</v>
      </c>
      <c r="DZ77" s="27">
        <v>1</v>
      </c>
      <c r="EA77" s="2" t="s">
        <v>2010</v>
      </c>
      <c r="EB77" s="27">
        <v>1</v>
      </c>
      <c r="EC77" s="2" t="s">
        <v>2011</v>
      </c>
      <c r="ED77" s="27">
        <v>1</v>
      </c>
      <c r="EE77" s="2" t="s">
        <v>2012</v>
      </c>
      <c r="EF77" s="27">
        <v>1</v>
      </c>
      <c r="EG77" s="2" t="s">
        <v>2013</v>
      </c>
      <c r="EH77" s="27">
        <v>1</v>
      </c>
      <c r="EI77" s="2" t="s">
        <v>2014</v>
      </c>
      <c r="EJ77" s="27">
        <v>1</v>
      </c>
      <c r="EK77" s="2" t="s">
        <v>2015</v>
      </c>
      <c r="EL77" s="27">
        <v>1</v>
      </c>
      <c r="EM77" s="2" t="s">
        <v>2016</v>
      </c>
      <c r="EN77">
        <v>1</v>
      </c>
      <c r="EP77" s="2" t="s">
        <v>2006</v>
      </c>
      <c r="EQ77">
        <f t="shared" si="21"/>
        <v>1</v>
      </c>
      <c r="ER77" s="99">
        <v>1</v>
      </c>
      <c r="ES77" s="22">
        <v>0</v>
      </c>
      <c r="ET77" s="10" t="s">
        <v>242</v>
      </c>
      <c r="EU77" s="10" t="s">
        <v>242</v>
      </c>
      <c r="EX77" s="10" t="s">
        <v>242</v>
      </c>
      <c r="EY77" s="10" t="s">
        <v>242</v>
      </c>
      <c r="FA77" s="22">
        <v>0</v>
      </c>
      <c r="FB77" s="10" t="s">
        <v>242</v>
      </c>
      <c r="FD77" s="22">
        <v>0</v>
      </c>
      <c r="FE77" s="10" t="s">
        <v>242</v>
      </c>
      <c r="FG77" s="22">
        <v>0</v>
      </c>
      <c r="FH77" s="10" t="s">
        <v>242</v>
      </c>
      <c r="FJ77" s="22">
        <v>0</v>
      </c>
      <c r="FK77" s="10" t="s">
        <v>242</v>
      </c>
      <c r="FL77">
        <f t="shared" si="24"/>
        <v>0</v>
      </c>
      <c r="FM77" s="100">
        <v>0</v>
      </c>
      <c r="FN77">
        <f t="shared" si="25"/>
        <v>0</v>
      </c>
      <c r="FO77" s="100">
        <v>0</v>
      </c>
      <c r="FQ77" s="10" t="s">
        <v>242</v>
      </c>
      <c r="FT77" s="22">
        <v>1</v>
      </c>
      <c r="FU77" s="10">
        <v>25.3</v>
      </c>
      <c r="FV77" s="10">
        <v>68.099999999999994</v>
      </c>
      <c r="FW77" s="10">
        <v>3.3</v>
      </c>
      <c r="FY77" s="22">
        <v>1</v>
      </c>
      <c r="FZ77" s="10">
        <v>47.7</v>
      </c>
      <c r="GA77" s="10">
        <v>2</v>
      </c>
      <c r="GB77" s="10" t="s">
        <v>2017</v>
      </c>
      <c r="GC77" s="22">
        <v>1</v>
      </c>
      <c r="GD77" s="10">
        <v>5.9</v>
      </c>
      <c r="GE77" s="10">
        <v>6.1</v>
      </c>
      <c r="GF77" s="50">
        <v>63</v>
      </c>
      <c r="GG77" s="10">
        <v>17.5</v>
      </c>
      <c r="GH77" s="10" t="s">
        <v>242</v>
      </c>
      <c r="GI77" s="10" t="s">
        <v>242</v>
      </c>
      <c r="GJ77" s="10" t="s">
        <v>242</v>
      </c>
      <c r="GK77" s="10">
        <v>1</v>
      </c>
      <c r="GM77" s="10">
        <v>1</v>
      </c>
      <c r="GO77" s="10" t="s">
        <v>2006</v>
      </c>
      <c r="GP77" s="22">
        <v>0.5</v>
      </c>
      <c r="GQ77" s="10" t="s">
        <v>242</v>
      </c>
      <c r="GR77" s="10" t="s">
        <v>242</v>
      </c>
      <c r="GS77" s="11" t="s">
        <v>2018</v>
      </c>
      <c r="GT77" s="10">
        <v>1</v>
      </c>
      <c r="GV77" s="10" t="s">
        <v>2006</v>
      </c>
      <c r="GW77" s="22">
        <v>1</v>
      </c>
      <c r="GX77" s="10">
        <v>10</v>
      </c>
      <c r="GY77" s="10" t="s">
        <v>2019</v>
      </c>
      <c r="HA77" s="10">
        <v>3</v>
      </c>
      <c r="HC77" s="10" t="s">
        <v>2005</v>
      </c>
      <c r="HD77" s="22">
        <v>0</v>
      </c>
      <c r="HF77" s="22">
        <v>0</v>
      </c>
      <c r="HH77" s="10" t="s">
        <v>242</v>
      </c>
      <c r="HK77" s="22">
        <v>1</v>
      </c>
      <c r="HL77" s="11" t="s">
        <v>2020</v>
      </c>
      <c r="HM77" s="10">
        <v>2</v>
      </c>
      <c r="HO77" s="10" t="s">
        <v>2021</v>
      </c>
      <c r="HP77" s="10">
        <v>0.88888888899999996</v>
      </c>
      <c r="HQ77" s="10">
        <v>0</v>
      </c>
      <c r="HR77" s="10">
        <v>0</v>
      </c>
      <c r="HS77" s="10">
        <v>1</v>
      </c>
      <c r="HT77" s="10">
        <v>1</v>
      </c>
      <c r="HU77" s="10">
        <v>0</v>
      </c>
      <c r="HV77" s="10">
        <v>0</v>
      </c>
      <c r="HW77" s="10">
        <v>1</v>
      </c>
      <c r="HX77" s="10">
        <v>0.5</v>
      </c>
      <c r="HY77" s="10">
        <v>1</v>
      </c>
      <c r="HZ77" s="10">
        <v>0</v>
      </c>
      <c r="IA77" s="10">
        <v>1</v>
      </c>
      <c r="IB77" s="10">
        <v>1</v>
      </c>
      <c r="IC77" s="10">
        <v>0.29629629600000001</v>
      </c>
      <c r="ID77" s="10">
        <v>0.5</v>
      </c>
      <c r="IE77" s="10">
        <v>0.7</v>
      </c>
      <c r="IF77" s="10">
        <v>0.49876543200000001</v>
      </c>
      <c r="IG77" s="10" t="s">
        <v>2022</v>
      </c>
      <c r="IH77" s="10" t="s">
        <v>266</v>
      </c>
      <c r="II77" s="10" t="s">
        <v>2002</v>
      </c>
      <c r="IJ77" s="10">
        <v>818.37900000000002</v>
      </c>
      <c r="IK77" s="10">
        <v>1725.625</v>
      </c>
      <c r="IL77" s="10">
        <v>2329.114</v>
      </c>
      <c r="IM77" s="10">
        <v>2566.1109999999999</v>
      </c>
      <c r="IN77" s="10">
        <v>818.37900000000002</v>
      </c>
      <c r="IS77">
        <f t="shared" si="22"/>
        <v>0.8</v>
      </c>
      <c r="IT77">
        <f t="shared" si="26"/>
        <v>0.5714285714285714</v>
      </c>
      <c r="IU77">
        <f t="shared" si="28"/>
        <v>1</v>
      </c>
      <c r="IV77">
        <f t="shared" si="23"/>
        <v>0.79047619047619044</v>
      </c>
    </row>
    <row r="78" spans="1:256" customFormat="1" ht="14" customHeight="1" x14ac:dyDescent="0.2">
      <c r="A78">
        <v>77</v>
      </c>
      <c r="B78">
        <v>77</v>
      </c>
      <c r="C78" s="1">
        <v>44607.682638888888</v>
      </c>
      <c r="D78" s="1">
        <v>44607.76458333333</v>
      </c>
      <c r="E78">
        <v>0</v>
      </c>
      <c r="F78" t="s">
        <v>1099</v>
      </c>
      <c r="G78">
        <v>100</v>
      </c>
      <c r="H78">
        <v>7057</v>
      </c>
      <c r="I78">
        <v>1</v>
      </c>
      <c r="J78" s="1">
        <v>44607.76458333333</v>
      </c>
      <c r="K78" t="s">
        <v>2023</v>
      </c>
      <c r="L78" t="s">
        <v>242</v>
      </c>
      <c r="M78" t="s">
        <v>242</v>
      </c>
      <c r="N78" t="s">
        <v>2024</v>
      </c>
      <c r="O78" t="s">
        <v>2025</v>
      </c>
      <c r="P78">
        <v>34.037994380000001</v>
      </c>
      <c r="Q78">
        <v>-118.4543991</v>
      </c>
      <c r="R78" t="s">
        <v>245</v>
      </c>
      <c r="S78" t="s">
        <v>246</v>
      </c>
      <c r="T78" t="s">
        <v>2026</v>
      </c>
      <c r="V78" t="s">
        <v>2027</v>
      </c>
      <c r="W78" t="s">
        <v>2028</v>
      </c>
      <c r="X78">
        <v>4931</v>
      </c>
      <c r="Y78" t="s">
        <v>490</v>
      </c>
      <c r="Z78" t="s">
        <v>491</v>
      </c>
      <c r="AA78">
        <v>2020</v>
      </c>
      <c r="AC78">
        <v>0</v>
      </c>
      <c r="AF78">
        <v>13</v>
      </c>
      <c r="AG78">
        <v>3</v>
      </c>
      <c r="AI78" t="s">
        <v>2029</v>
      </c>
      <c r="AJ78" s="27">
        <v>1</v>
      </c>
      <c r="AK78">
        <v>10</v>
      </c>
      <c r="AL78" s="27">
        <v>0</v>
      </c>
      <c r="AM78" s="24">
        <v>0</v>
      </c>
      <c r="AN78" s="36">
        <f t="shared" si="18"/>
        <v>0</v>
      </c>
      <c r="AO78" s="27">
        <v>1</v>
      </c>
      <c r="AP78">
        <v>2</v>
      </c>
      <c r="AR78">
        <v>3</v>
      </c>
      <c r="AT78" t="s">
        <v>2029</v>
      </c>
      <c r="AU78" s="27">
        <v>1</v>
      </c>
      <c r="AV78">
        <v>12</v>
      </c>
      <c r="AW78" s="21">
        <f t="shared" si="19"/>
        <v>92.307692307692307</v>
      </c>
      <c r="AX78">
        <v>3</v>
      </c>
      <c r="AZ78" t="s">
        <v>2029</v>
      </c>
      <c r="BA78" s="27">
        <v>1</v>
      </c>
      <c r="BB78">
        <v>11</v>
      </c>
      <c r="BC78" s="21">
        <f t="shared" si="20"/>
        <v>84.615384615384613</v>
      </c>
      <c r="BD78">
        <v>3</v>
      </c>
      <c r="BF78" t="s">
        <v>2029</v>
      </c>
      <c r="BG78" s="27">
        <v>1</v>
      </c>
      <c r="BH78">
        <v>7.7</v>
      </c>
      <c r="BI78" t="s">
        <v>2029</v>
      </c>
      <c r="BJ78">
        <v>3</v>
      </c>
      <c r="BM78" s="27">
        <v>1</v>
      </c>
      <c r="BN78">
        <v>3</v>
      </c>
      <c r="BP78" t="s">
        <v>2029</v>
      </c>
      <c r="BQ78" s="27">
        <v>1</v>
      </c>
      <c r="BR78">
        <v>5</v>
      </c>
      <c r="BS78" s="97">
        <f t="shared" si="17"/>
        <v>38.461538461538467</v>
      </c>
      <c r="BU78">
        <v>3</v>
      </c>
      <c r="BW78" t="s">
        <v>2029</v>
      </c>
      <c r="BX78" s="27">
        <v>1</v>
      </c>
      <c r="BY78">
        <v>1</v>
      </c>
      <c r="BZ78" s="21">
        <f t="shared" si="27"/>
        <v>7.6923076923076925</v>
      </c>
      <c r="CA78">
        <v>2</v>
      </c>
      <c r="CB78">
        <v>3</v>
      </c>
      <c r="CD78" t="s">
        <v>2029</v>
      </c>
      <c r="CE78" s="27">
        <v>0</v>
      </c>
      <c r="CG78" t="s">
        <v>242</v>
      </c>
      <c r="CH78" t="s">
        <v>242</v>
      </c>
      <c r="CJ78" s="27">
        <v>0</v>
      </c>
      <c r="CL78" t="s">
        <v>242</v>
      </c>
      <c r="CO78">
        <v>0</v>
      </c>
      <c r="CP78" s="27">
        <v>0</v>
      </c>
      <c r="CQ78" t="s">
        <v>242</v>
      </c>
      <c r="CR78" t="s">
        <v>242</v>
      </c>
      <c r="CS78" t="s">
        <v>242</v>
      </c>
      <c r="CV78" s="27">
        <v>1</v>
      </c>
      <c r="CW78" s="2" t="s">
        <v>2030</v>
      </c>
      <c r="CX78">
        <v>1</v>
      </c>
      <c r="CZ78" t="s">
        <v>2031</v>
      </c>
      <c r="DA78" s="27">
        <v>1</v>
      </c>
      <c r="DB78">
        <v>23951700</v>
      </c>
      <c r="DC78">
        <v>2</v>
      </c>
      <c r="DE78" s="27">
        <v>0</v>
      </c>
      <c r="DF78" s="36" t="s">
        <v>242</v>
      </c>
      <c r="DG78" t="s">
        <v>242</v>
      </c>
      <c r="DH78" s="43" t="s">
        <v>242</v>
      </c>
      <c r="DI78" t="s">
        <v>242</v>
      </c>
      <c r="DJ78" s="36" t="s">
        <v>242</v>
      </c>
      <c r="DK78" t="s">
        <v>242</v>
      </c>
      <c r="DM78" s="27">
        <v>0</v>
      </c>
      <c r="DN78" s="36" t="s">
        <v>242</v>
      </c>
      <c r="DO78" t="s">
        <v>242</v>
      </c>
      <c r="DQ78">
        <v>4</v>
      </c>
      <c r="DS78" t="s">
        <v>2032</v>
      </c>
      <c r="DT78" s="27">
        <v>1</v>
      </c>
      <c r="DU78" s="2" t="s">
        <v>2033</v>
      </c>
      <c r="DV78" s="27">
        <v>1</v>
      </c>
      <c r="DW78" s="2" t="s">
        <v>2034</v>
      </c>
      <c r="DX78" s="27">
        <v>1</v>
      </c>
      <c r="DY78" s="2" t="s">
        <v>2035</v>
      </c>
      <c r="DZ78" s="27">
        <v>1</v>
      </c>
      <c r="EA78" s="2" t="s">
        <v>2036</v>
      </c>
      <c r="EB78" s="27">
        <v>1</v>
      </c>
      <c r="EC78" s="2" t="s">
        <v>2037</v>
      </c>
      <c r="ED78" s="27">
        <v>1</v>
      </c>
      <c r="EE78" s="2" t="s">
        <v>2038</v>
      </c>
      <c r="EF78" s="27">
        <v>1</v>
      </c>
      <c r="EG78" s="2" t="s">
        <v>2038</v>
      </c>
      <c r="EH78" s="27">
        <v>1</v>
      </c>
      <c r="EI78" s="2" t="s">
        <v>2039</v>
      </c>
      <c r="EJ78" s="27">
        <v>1</v>
      </c>
      <c r="EK78" s="2" t="s">
        <v>2040</v>
      </c>
      <c r="EL78" s="27">
        <v>1</v>
      </c>
      <c r="EM78" s="2" t="s">
        <v>2041</v>
      </c>
      <c r="EN78">
        <v>5</v>
      </c>
      <c r="EO78" t="s">
        <v>2042</v>
      </c>
      <c r="EP78" s="2" t="s">
        <v>2043</v>
      </c>
      <c r="EQ78">
        <f t="shared" si="21"/>
        <v>1</v>
      </c>
      <c r="ER78" s="99">
        <v>1</v>
      </c>
      <c r="ES78" s="27">
        <v>0</v>
      </c>
      <c r="ET78" t="s">
        <v>242</v>
      </c>
      <c r="EU78" t="s">
        <v>242</v>
      </c>
      <c r="EX78" t="s">
        <v>242</v>
      </c>
      <c r="EY78" t="s">
        <v>242</v>
      </c>
      <c r="FA78" s="27">
        <v>1</v>
      </c>
      <c r="FB78">
        <v>869493.94499999995</v>
      </c>
      <c r="FC78" t="s">
        <v>2044</v>
      </c>
      <c r="FD78" s="27">
        <v>1</v>
      </c>
      <c r="FE78">
        <v>0</v>
      </c>
      <c r="FG78" s="27">
        <v>1</v>
      </c>
      <c r="FH78">
        <v>32141.931</v>
      </c>
      <c r="FI78" t="s">
        <v>2045</v>
      </c>
      <c r="FJ78" s="27">
        <v>1</v>
      </c>
      <c r="FK78">
        <v>0</v>
      </c>
      <c r="FL78">
        <f t="shared" si="24"/>
        <v>2</v>
      </c>
      <c r="FM78" s="99">
        <v>1</v>
      </c>
      <c r="FN78">
        <f t="shared" si="25"/>
        <v>2</v>
      </c>
      <c r="FO78" s="99">
        <v>1</v>
      </c>
      <c r="FQ78">
        <v>1</v>
      </c>
      <c r="FS78" t="s">
        <v>2046</v>
      </c>
      <c r="FT78" s="27">
        <v>1</v>
      </c>
      <c r="FU78">
        <v>9.6</v>
      </c>
      <c r="FV78">
        <v>53.4</v>
      </c>
      <c r="FW78">
        <v>37</v>
      </c>
      <c r="FY78" s="27">
        <v>1</v>
      </c>
      <c r="FZ78">
        <v>23</v>
      </c>
      <c r="GA78">
        <v>1</v>
      </c>
      <c r="GC78" s="27">
        <v>0.5</v>
      </c>
      <c r="GD78" t="s">
        <v>242</v>
      </c>
      <c r="GE78" t="s">
        <v>242</v>
      </c>
      <c r="GF78" s="36" t="s">
        <v>242</v>
      </c>
      <c r="GG78" t="s">
        <v>242</v>
      </c>
      <c r="GH78" t="s">
        <v>242</v>
      </c>
      <c r="GI78" t="s">
        <v>242</v>
      </c>
      <c r="GJ78" t="s">
        <v>242</v>
      </c>
      <c r="GK78">
        <v>1</v>
      </c>
      <c r="GL78" t="s">
        <v>2047</v>
      </c>
      <c r="GM78">
        <v>1</v>
      </c>
      <c r="GO78" t="s">
        <v>2031</v>
      </c>
      <c r="GP78" s="27">
        <v>0</v>
      </c>
      <c r="GQ78" t="s">
        <v>242</v>
      </c>
      <c r="GR78" t="s">
        <v>242</v>
      </c>
      <c r="GT78" t="s">
        <v>242</v>
      </c>
      <c r="GW78" s="27">
        <v>1</v>
      </c>
      <c r="GX78">
        <v>70</v>
      </c>
      <c r="GY78" t="s">
        <v>2048</v>
      </c>
      <c r="HA78">
        <v>3</v>
      </c>
      <c r="HC78" t="s">
        <v>2029</v>
      </c>
      <c r="HD78" s="27">
        <v>0</v>
      </c>
      <c r="HF78" s="27">
        <v>0</v>
      </c>
      <c r="HH78" t="s">
        <v>242</v>
      </c>
      <c r="HK78" s="27">
        <v>1</v>
      </c>
      <c r="HL78" t="s">
        <v>2049</v>
      </c>
      <c r="HM78">
        <v>1</v>
      </c>
      <c r="HO78" t="s">
        <v>2031</v>
      </c>
      <c r="HP78">
        <v>0.77777777800000003</v>
      </c>
      <c r="HQ78">
        <v>0</v>
      </c>
      <c r="HR78">
        <v>0.5</v>
      </c>
      <c r="HS78">
        <v>0.33333333300000001</v>
      </c>
      <c r="HT78">
        <v>1</v>
      </c>
      <c r="HU78">
        <v>0</v>
      </c>
      <c r="HV78">
        <v>1</v>
      </c>
      <c r="HW78">
        <v>0.83333333300000001</v>
      </c>
      <c r="HX78">
        <v>0</v>
      </c>
      <c r="HY78">
        <v>1</v>
      </c>
      <c r="HZ78">
        <v>0</v>
      </c>
      <c r="IA78">
        <v>1</v>
      </c>
      <c r="IB78">
        <v>1</v>
      </c>
      <c r="IC78">
        <v>0.42592592600000001</v>
      </c>
      <c r="ID78">
        <v>0.58333333300000001</v>
      </c>
      <c r="IE78">
        <v>0.56666666700000001</v>
      </c>
      <c r="IF78">
        <v>0.52530864200000005</v>
      </c>
      <c r="IG78" t="s">
        <v>2050</v>
      </c>
      <c r="IH78" t="s">
        <v>266</v>
      </c>
      <c r="II78" t="s">
        <v>2026</v>
      </c>
      <c r="IJ78">
        <v>5147.8</v>
      </c>
      <c r="IK78">
        <v>4913.3999999999996</v>
      </c>
      <c r="IL78">
        <v>5586.7</v>
      </c>
      <c r="IM78">
        <v>5859.1</v>
      </c>
      <c r="IN78">
        <v>5147.8</v>
      </c>
      <c r="IS78">
        <f t="shared" si="22"/>
        <v>0.6</v>
      </c>
      <c r="IT78">
        <f t="shared" si="26"/>
        <v>0.5714285714285714</v>
      </c>
      <c r="IU78">
        <f t="shared" si="28"/>
        <v>0.875</v>
      </c>
      <c r="IV78">
        <f t="shared" si="23"/>
        <v>0.68214285714285705</v>
      </c>
    </row>
    <row r="79" spans="1:256" ht="14" customHeight="1" x14ac:dyDescent="0.2">
      <c r="A79" s="10">
        <v>78</v>
      </c>
      <c r="B79">
        <v>78</v>
      </c>
      <c r="C79" s="1">
        <v>44615.668749999997</v>
      </c>
      <c r="D79" s="1">
        <v>44615.73333333333</v>
      </c>
      <c r="E79">
        <v>0</v>
      </c>
      <c r="F79" t="s">
        <v>1099</v>
      </c>
      <c r="G79">
        <v>100</v>
      </c>
      <c r="H79">
        <v>5576</v>
      </c>
      <c r="I79">
        <v>1</v>
      </c>
      <c r="J79" s="1">
        <v>44615.73333333333</v>
      </c>
      <c r="K79" t="s">
        <v>2051</v>
      </c>
      <c r="L79" t="s">
        <v>242</v>
      </c>
      <c r="M79" t="s">
        <v>242</v>
      </c>
      <c r="N79" t="s">
        <v>2052</v>
      </c>
      <c r="O79" t="s">
        <v>2053</v>
      </c>
      <c r="P79">
        <v>34.037994380000001</v>
      </c>
      <c r="Q79">
        <v>-118.4543991</v>
      </c>
      <c r="R79" t="s">
        <v>245</v>
      </c>
      <c r="S79" t="s">
        <v>246</v>
      </c>
      <c r="T79" s="10" t="s">
        <v>2054</v>
      </c>
      <c r="V79" t="s">
        <v>2055</v>
      </c>
      <c r="W79" t="s">
        <v>2056</v>
      </c>
      <c r="X79">
        <v>4700</v>
      </c>
      <c r="Y79" s="10" t="s">
        <v>271</v>
      </c>
      <c r="Z79" s="10" t="s">
        <v>1304</v>
      </c>
      <c r="AA79" s="10">
        <v>2020</v>
      </c>
      <c r="AC79" s="10">
        <v>0</v>
      </c>
      <c r="AF79" s="10">
        <v>14</v>
      </c>
      <c r="AG79">
        <v>1</v>
      </c>
      <c r="AI79" t="s">
        <v>2057</v>
      </c>
      <c r="AJ79" s="22">
        <v>1</v>
      </c>
      <c r="AK79" s="10">
        <v>8</v>
      </c>
      <c r="AL79" s="22">
        <v>0</v>
      </c>
      <c r="AM79" s="19">
        <v>0</v>
      </c>
      <c r="AN79" s="36">
        <f t="shared" si="18"/>
        <v>0</v>
      </c>
      <c r="AO79" s="22">
        <v>1</v>
      </c>
      <c r="AP79" s="10">
        <v>1</v>
      </c>
      <c r="AR79">
        <v>3</v>
      </c>
      <c r="AT79" t="s">
        <v>2058</v>
      </c>
      <c r="AU79" s="22">
        <v>1</v>
      </c>
      <c r="AV79" s="10">
        <v>12</v>
      </c>
      <c r="AW79" s="21">
        <f t="shared" si="19"/>
        <v>85.714285714285708</v>
      </c>
      <c r="AX79">
        <v>3</v>
      </c>
      <c r="AZ79" t="s">
        <v>2058</v>
      </c>
      <c r="BA79" s="22">
        <v>1</v>
      </c>
      <c r="BB79" s="10">
        <v>10</v>
      </c>
      <c r="BC79" s="21">
        <f t="shared" si="20"/>
        <v>71.428571428571431</v>
      </c>
      <c r="BD79">
        <v>3</v>
      </c>
      <c r="BF79" t="s">
        <v>2058</v>
      </c>
      <c r="BG79" s="22">
        <v>1</v>
      </c>
      <c r="BJ79">
        <v>3</v>
      </c>
      <c r="BL79" t="s">
        <v>2058</v>
      </c>
      <c r="BM79" s="22">
        <v>1</v>
      </c>
      <c r="BN79">
        <v>3</v>
      </c>
      <c r="BP79" t="s">
        <v>2058</v>
      </c>
      <c r="BQ79" s="22">
        <v>1</v>
      </c>
      <c r="BR79" s="10">
        <v>5</v>
      </c>
      <c r="BS79" s="97">
        <f t="shared" si="17"/>
        <v>35.714285714285715</v>
      </c>
      <c r="BU79" s="10">
        <v>3</v>
      </c>
      <c r="BW79" s="10" t="s">
        <v>2058</v>
      </c>
      <c r="BX79" s="22">
        <v>1</v>
      </c>
      <c r="BY79" s="10">
        <v>14</v>
      </c>
      <c r="BZ79" s="21">
        <f t="shared" si="27"/>
        <v>100</v>
      </c>
      <c r="CA79" s="10">
        <v>1</v>
      </c>
      <c r="CB79" s="10">
        <v>3</v>
      </c>
      <c r="CD79" s="10" t="s">
        <v>2058</v>
      </c>
      <c r="CE79" s="22">
        <v>0</v>
      </c>
      <c r="CG79" s="10" t="s">
        <v>242</v>
      </c>
      <c r="CH79" s="10" t="s">
        <v>242</v>
      </c>
      <c r="CJ79" s="22">
        <v>1</v>
      </c>
      <c r="CK79" s="11" t="s">
        <v>2059</v>
      </c>
      <c r="CL79" s="10">
        <v>1</v>
      </c>
      <c r="CN79" s="10" t="s">
        <v>2057</v>
      </c>
      <c r="CO79" s="10">
        <v>0</v>
      </c>
      <c r="CP79" s="22">
        <v>0</v>
      </c>
      <c r="CQ79" s="10" t="s">
        <v>242</v>
      </c>
      <c r="CR79" s="10" t="s">
        <v>242</v>
      </c>
      <c r="CS79" s="10" t="s">
        <v>242</v>
      </c>
      <c r="CV79" s="22">
        <v>0</v>
      </c>
      <c r="CX79" s="10" t="s">
        <v>242</v>
      </c>
      <c r="DA79" s="22">
        <v>0</v>
      </c>
      <c r="DB79" s="10" t="s">
        <v>242</v>
      </c>
      <c r="DC79" s="10" t="s">
        <v>242</v>
      </c>
      <c r="DE79" s="22">
        <v>0</v>
      </c>
      <c r="DF79" s="50" t="s">
        <v>242</v>
      </c>
      <c r="DG79" s="10" t="s">
        <v>242</v>
      </c>
      <c r="DH79" s="43" t="s">
        <v>242</v>
      </c>
      <c r="DI79" s="10" t="s">
        <v>242</v>
      </c>
      <c r="DJ79" s="50" t="s">
        <v>242</v>
      </c>
      <c r="DK79" s="10" t="s">
        <v>242</v>
      </c>
      <c r="DM79" s="22">
        <v>0</v>
      </c>
      <c r="DN79" s="50" t="s">
        <v>242</v>
      </c>
      <c r="DO79" s="10" t="s">
        <v>242</v>
      </c>
      <c r="DQ79" s="10" t="s">
        <v>242</v>
      </c>
      <c r="DT79" s="27">
        <v>1</v>
      </c>
      <c r="DU79" s="2" t="s">
        <v>2060</v>
      </c>
      <c r="DV79" s="27">
        <v>1</v>
      </c>
      <c r="DW79" s="2" t="s">
        <v>2061</v>
      </c>
      <c r="DX79" s="27">
        <v>0</v>
      </c>
      <c r="DZ79" s="27">
        <v>1</v>
      </c>
      <c r="EA79" s="2" t="s">
        <v>2062</v>
      </c>
      <c r="EB79" s="27">
        <v>0</v>
      </c>
      <c r="ED79" s="27">
        <v>0</v>
      </c>
      <c r="EF79" s="27">
        <v>0</v>
      </c>
      <c r="EH79" s="27">
        <v>0</v>
      </c>
      <c r="EJ79" s="27">
        <v>1</v>
      </c>
      <c r="EK79" t="s">
        <v>2063</v>
      </c>
      <c r="EL79" s="27">
        <v>1</v>
      </c>
      <c r="EM79" s="2" t="s">
        <v>2064</v>
      </c>
      <c r="EN79">
        <v>1</v>
      </c>
      <c r="EP79" s="2" t="s">
        <v>2057</v>
      </c>
      <c r="EQ79">
        <f t="shared" si="21"/>
        <v>0.5</v>
      </c>
      <c r="ER79" s="99">
        <v>0.5</v>
      </c>
      <c r="ES79" s="22">
        <v>0</v>
      </c>
      <c r="ET79" s="10" t="s">
        <v>242</v>
      </c>
      <c r="EU79" s="10" t="s">
        <v>242</v>
      </c>
      <c r="EX79" s="10" t="s">
        <v>242</v>
      </c>
      <c r="EY79" s="10" t="s">
        <v>242</v>
      </c>
      <c r="FA79" s="22">
        <v>0</v>
      </c>
      <c r="FB79" s="10" t="s">
        <v>242</v>
      </c>
      <c r="FD79" s="22">
        <v>0</v>
      </c>
      <c r="FE79" s="10" t="s">
        <v>242</v>
      </c>
      <c r="FG79" s="22">
        <v>0</v>
      </c>
      <c r="FH79" s="10" t="s">
        <v>242</v>
      </c>
      <c r="FJ79" s="22">
        <v>0</v>
      </c>
      <c r="FK79" s="10" t="s">
        <v>242</v>
      </c>
      <c r="FL79">
        <f t="shared" si="24"/>
        <v>0</v>
      </c>
      <c r="FM79" s="100">
        <v>0</v>
      </c>
      <c r="FN79">
        <f t="shared" si="25"/>
        <v>0</v>
      </c>
      <c r="FO79" s="100">
        <v>0</v>
      </c>
      <c r="FQ79" s="10" t="s">
        <v>242</v>
      </c>
      <c r="FT79" s="22">
        <v>0</v>
      </c>
      <c r="FU79" s="10" t="s">
        <v>242</v>
      </c>
      <c r="FV79" s="10" t="s">
        <v>242</v>
      </c>
      <c r="FW79" s="10" t="s">
        <v>242</v>
      </c>
      <c r="FY79" s="22">
        <v>1</v>
      </c>
      <c r="FZ79" s="10">
        <v>51.3</v>
      </c>
      <c r="GA79" s="10">
        <v>2</v>
      </c>
      <c r="GC79" s="22">
        <v>1</v>
      </c>
      <c r="GD79" s="10">
        <v>4</v>
      </c>
      <c r="GE79" s="10">
        <v>8.1</v>
      </c>
      <c r="GF79" s="50">
        <v>58.9</v>
      </c>
      <c r="GG79" s="10">
        <v>25.4</v>
      </c>
      <c r="GH79" s="10" t="s">
        <v>242</v>
      </c>
      <c r="GI79" s="10" t="s">
        <v>242</v>
      </c>
      <c r="GJ79" s="10" t="s">
        <v>242</v>
      </c>
      <c r="GK79" s="10">
        <v>1</v>
      </c>
      <c r="GM79" s="10">
        <v>5</v>
      </c>
      <c r="GN79" s="10" t="s">
        <v>2065</v>
      </c>
      <c r="GO79" s="10" t="s">
        <v>2066</v>
      </c>
      <c r="GP79" s="22">
        <v>0</v>
      </c>
      <c r="GQ79" s="10" t="s">
        <v>242</v>
      </c>
      <c r="GR79" s="10" t="s">
        <v>242</v>
      </c>
      <c r="GT79" s="10" t="s">
        <v>242</v>
      </c>
      <c r="GW79" s="22">
        <v>1</v>
      </c>
      <c r="GX79" s="10">
        <v>53</v>
      </c>
      <c r="GY79" s="10" t="s">
        <v>2067</v>
      </c>
      <c r="HA79" s="10">
        <v>3</v>
      </c>
      <c r="HC79" s="10" t="s">
        <v>2058</v>
      </c>
      <c r="HD79" s="22">
        <v>0</v>
      </c>
      <c r="HF79" s="22">
        <v>0</v>
      </c>
      <c r="HH79" s="10" t="s">
        <v>242</v>
      </c>
      <c r="HK79" s="22">
        <v>1</v>
      </c>
      <c r="HL79" s="11" t="s">
        <v>2068</v>
      </c>
      <c r="HM79" s="10">
        <v>1</v>
      </c>
      <c r="HO79" s="10" t="s">
        <v>2057</v>
      </c>
      <c r="HP79" s="10">
        <v>0.77777777800000003</v>
      </c>
      <c r="HQ79" s="10">
        <v>1</v>
      </c>
      <c r="HR79" s="10">
        <v>0</v>
      </c>
      <c r="HS79" s="10">
        <v>0</v>
      </c>
      <c r="HT79" s="10">
        <v>0.5</v>
      </c>
      <c r="HU79" s="10">
        <v>0</v>
      </c>
      <c r="HV79" s="10">
        <v>0</v>
      </c>
      <c r="HW79" s="10">
        <v>0.66666666699999999</v>
      </c>
      <c r="HX79" s="10">
        <v>0</v>
      </c>
      <c r="HY79" s="10">
        <v>1</v>
      </c>
      <c r="HZ79" s="10">
        <v>0</v>
      </c>
      <c r="IA79" s="10">
        <v>1</v>
      </c>
      <c r="IB79" s="10">
        <v>1</v>
      </c>
      <c r="IC79" s="10">
        <v>0.592592593</v>
      </c>
      <c r="ID79" s="10">
        <v>0.125</v>
      </c>
      <c r="IE79" s="10">
        <v>0.53333333299999997</v>
      </c>
      <c r="IF79" s="10">
        <v>0.41697530900000002</v>
      </c>
      <c r="IG79" s="10" t="s">
        <v>2069</v>
      </c>
      <c r="IH79" s="10" t="s">
        <v>266</v>
      </c>
      <c r="II79" s="10" t="s">
        <v>2054</v>
      </c>
      <c r="IJ79" s="10">
        <v>12067</v>
      </c>
      <c r="IK79" s="10">
        <v>5199</v>
      </c>
      <c r="IL79" s="10">
        <v>8598</v>
      </c>
      <c r="IM79" s="10">
        <v>11667</v>
      </c>
      <c r="IN79" s="10">
        <v>12067</v>
      </c>
      <c r="IS79">
        <f t="shared" si="22"/>
        <v>0.8</v>
      </c>
      <c r="IT79">
        <f t="shared" si="26"/>
        <v>7.1428571428571425E-2</v>
      </c>
      <c r="IU79">
        <f t="shared" si="28"/>
        <v>0.75</v>
      </c>
      <c r="IV79">
        <f t="shared" si="23"/>
        <v>0.54047619047619044</v>
      </c>
    </row>
    <row r="80" spans="1:256" customFormat="1" ht="14" customHeight="1" x14ac:dyDescent="0.2">
      <c r="A80">
        <v>79</v>
      </c>
      <c r="B80">
        <v>79</v>
      </c>
      <c r="C80" s="1">
        <v>44615.738888888889</v>
      </c>
      <c r="D80" s="1">
        <v>44616.68472222222</v>
      </c>
      <c r="E80">
        <v>0</v>
      </c>
      <c r="F80" t="s">
        <v>1099</v>
      </c>
      <c r="G80">
        <v>100</v>
      </c>
      <c r="H80">
        <v>81754</v>
      </c>
      <c r="I80">
        <v>1</v>
      </c>
      <c r="J80" s="1">
        <v>44616.68472222222</v>
      </c>
      <c r="K80" t="s">
        <v>2070</v>
      </c>
      <c r="L80" t="s">
        <v>242</v>
      </c>
      <c r="M80" t="s">
        <v>242</v>
      </c>
      <c r="N80" t="s">
        <v>2071</v>
      </c>
      <c r="O80" t="s">
        <v>2072</v>
      </c>
      <c r="P80">
        <v>34.037994380000001</v>
      </c>
      <c r="Q80">
        <v>-118.4543991</v>
      </c>
      <c r="R80" t="s">
        <v>245</v>
      </c>
      <c r="S80" t="s">
        <v>246</v>
      </c>
      <c r="T80" t="s">
        <v>2073</v>
      </c>
      <c r="V80" t="s">
        <v>2074</v>
      </c>
      <c r="W80" t="s">
        <v>2075</v>
      </c>
      <c r="X80">
        <v>6798</v>
      </c>
      <c r="Y80" t="s">
        <v>659</v>
      </c>
      <c r="Z80" t="s">
        <v>660</v>
      </c>
      <c r="AA80">
        <v>2020</v>
      </c>
      <c r="AC80">
        <v>0</v>
      </c>
      <c r="AF80">
        <v>9</v>
      </c>
      <c r="AG80">
        <v>1</v>
      </c>
      <c r="AI80" t="s">
        <v>2076</v>
      </c>
      <c r="AJ80" s="27">
        <v>1</v>
      </c>
      <c r="AK80">
        <v>8</v>
      </c>
      <c r="AL80" s="27">
        <v>0</v>
      </c>
      <c r="AM80" s="24">
        <v>0</v>
      </c>
      <c r="AN80" s="36">
        <f t="shared" si="18"/>
        <v>0</v>
      </c>
      <c r="AO80" s="27">
        <v>0</v>
      </c>
      <c r="AP80" s="24">
        <v>0</v>
      </c>
      <c r="AR80">
        <v>3</v>
      </c>
      <c r="AT80" t="s">
        <v>2077</v>
      </c>
      <c r="AU80" s="27">
        <v>1</v>
      </c>
      <c r="AV80">
        <v>8</v>
      </c>
      <c r="AW80" s="21">
        <f t="shared" si="19"/>
        <v>88.888888888888886</v>
      </c>
      <c r="AX80">
        <v>1</v>
      </c>
      <c r="AZ80" t="s">
        <v>2076</v>
      </c>
      <c r="BA80" s="27">
        <v>1</v>
      </c>
      <c r="BB80">
        <v>7</v>
      </c>
      <c r="BC80" s="21">
        <f t="shared" si="20"/>
        <v>77.777777777777786</v>
      </c>
      <c r="BD80">
        <v>1</v>
      </c>
      <c r="BF80" t="s">
        <v>2076</v>
      </c>
      <c r="BG80" s="27">
        <v>1</v>
      </c>
      <c r="BJ80">
        <v>3</v>
      </c>
      <c r="BL80" t="s">
        <v>2077</v>
      </c>
      <c r="BM80" s="27">
        <v>1</v>
      </c>
      <c r="BN80">
        <v>1</v>
      </c>
      <c r="BP80" t="s">
        <v>2076</v>
      </c>
      <c r="BQ80" s="27">
        <v>1</v>
      </c>
      <c r="BR80">
        <v>2</v>
      </c>
      <c r="BS80" s="97">
        <f t="shared" si="17"/>
        <v>22.222222222222221</v>
      </c>
      <c r="BT80" t="s">
        <v>2076</v>
      </c>
      <c r="BU80">
        <v>1</v>
      </c>
      <c r="BW80" t="s">
        <v>2076</v>
      </c>
      <c r="BX80" s="27">
        <v>0</v>
      </c>
      <c r="BY80" s="24" t="s">
        <v>242</v>
      </c>
      <c r="BZ80" s="21" t="s">
        <v>242</v>
      </c>
      <c r="CA80" t="s">
        <v>242</v>
      </c>
      <c r="CB80" t="s">
        <v>242</v>
      </c>
      <c r="CE80" s="27">
        <v>0</v>
      </c>
      <c r="CG80" t="s">
        <v>242</v>
      </c>
      <c r="CH80" t="s">
        <v>242</v>
      </c>
      <c r="CJ80" s="27">
        <v>0</v>
      </c>
      <c r="CL80" t="s">
        <v>242</v>
      </c>
      <c r="CO80">
        <v>0</v>
      </c>
      <c r="CP80" s="27">
        <v>0</v>
      </c>
      <c r="CQ80" t="s">
        <v>242</v>
      </c>
      <c r="CR80" t="s">
        <v>242</v>
      </c>
      <c r="CS80" t="s">
        <v>242</v>
      </c>
      <c r="CV80" s="27">
        <v>0</v>
      </c>
      <c r="CX80" t="s">
        <v>242</v>
      </c>
      <c r="DA80" s="27">
        <v>1</v>
      </c>
      <c r="DB80">
        <v>19693</v>
      </c>
      <c r="DC80">
        <v>2</v>
      </c>
      <c r="DE80" s="27">
        <v>1</v>
      </c>
      <c r="DF80" s="36" t="s">
        <v>242</v>
      </c>
      <c r="DG80" t="s">
        <v>242</v>
      </c>
      <c r="DH80" s="43" t="s">
        <v>242</v>
      </c>
      <c r="DI80" t="s">
        <v>242</v>
      </c>
      <c r="DJ80" s="36">
        <v>116077</v>
      </c>
      <c r="DK80">
        <v>2</v>
      </c>
      <c r="DM80" s="27">
        <v>0</v>
      </c>
      <c r="DN80" s="36" t="s">
        <v>242</v>
      </c>
      <c r="DO80" t="s">
        <v>242</v>
      </c>
      <c r="DQ80">
        <v>1</v>
      </c>
      <c r="DS80" t="s">
        <v>2076</v>
      </c>
      <c r="DT80" s="27">
        <v>0.5</v>
      </c>
      <c r="DU80" s="2" t="s">
        <v>2078</v>
      </c>
      <c r="DV80" s="27">
        <v>0.5</v>
      </c>
      <c r="DW80" s="2" t="s">
        <v>2079</v>
      </c>
      <c r="DX80" s="27">
        <v>1</v>
      </c>
      <c r="DY80" s="2" t="s">
        <v>2080</v>
      </c>
      <c r="DZ80" s="27">
        <v>1</v>
      </c>
      <c r="EA80" s="2" t="s">
        <v>2081</v>
      </c>
      <c r="EB80" s="27">
        <v>0</v>
      </c>
      <c r="ED80" s="27">
        <v>1</v>
      </c>
      <c r="EE80" s="2" t="s">
        <v>2082</v>
      </c>
      <c r="EF80" s="27">
        <v>1</v>
      </c>
      <c r="EG80" s="2" t="s">
        <v>2082</v>
      </c>
      <c r="EH80" s="27">
        <v>0.5</v>
      </c>
      <c r="EI80" t="s">
        <v>2083</v>
      </c>
      <c r="EJ80" s="27">
        <v>1</v>
      </c>
      <c r="EK80" t="s">
        <v>2084</v>
      </c>
      <c r="EL80" s="27">
        <v>1</v>
      </c>
      <c r="EM80" s="2" t="s">
        <v>2085</v>
      </c>
      <c r="EN80">
        <v>1</v>
      </c>
      <c r="EP80" s="2" t="s">
        <v>2076</v>
      </c>
      <c r="EQ80">
        <f t="shared" si="21"/>
        <v>0.75</v>
      </c>
      <c r="ER80" s="99">
        <v>0.5</v>
      </c>
      <c r="ES80" s="27">
        <v>0</v>
      </c>
      <c r="ET80" t="s">
        <v>242</v>
      </c>
      <c r="EU80" t="s">
        <v>242</v>
      </c>
      <c r="EX80" t="s">
        <v>242</v>
      </c>
      <c r="EY80" t="s">
        <v>242</v>
      </c>
      <c r="FA80" s="27">
        <v>0</v>
      </c>
      <c r="FB80" t="s">
        <v>242</v>
      </c>
      <c r="FD80" s="27">
        <v>0</v>
      </c>
      <c r="FE80" t="s">
        <v>242</v>
      </c>
      <c r="FG80" s="27">
        <v>1</v>
      </c>
      <c r="FH80">
        <v>906</v>
      </c>
      <c r="FI80" t="s">
        <v>2086</v>
      </c>
      <c r="FJ80" s="27">
        <v>0</v>
      </c>
      <c r="FK80" t="s">
        <v>242</v>
      </c>
      <c r="FL80">
        <f t="shared" si="24"/>
        <v>1</v>
      </c>
      <c r="FM80" s="99">
        <v>1</v>
      </c>
      <c r="FN80">
        <f t="shared" si="25"/>
        <v>0</v>
      </c>
      <c r="FO80" s="100">
        <v>0</v>
      </c>
      <c r="FQ80">
        <v>1</v>
      </c>
      <c r="FS80" t="s">
        <v>2076</v>
      </c>
      <c r="FT80" s="27">
        <v>1</v>
      </c>
      <c r="FU80">
        <v>22</v>
      </c>
      <c r="FV80">
        <v>64</v>
      </c>
      <c r="FW80">
        <v>22</v>
      </c>
      <c r="FY80" s="27">
        <v>1</v>
      </c>
      <c r="FZ80">
        <v>48.09</v>
      </c>
      <c r="GA80">
        <v>1</v>
      </c>
      <c r="GC80" s="27">
        <v>1</v>
      </c>
      <c r="GD80">
        <v>15</v>
      </c>
      <c r="GE80">
        <v>19</v>
      </c>
      <c r="GF80" s="36">
        <v>56</v>
      </c>
      <c r="GG80">
        <v>3</v>
      </c>
      <c r="GH80" t="s">
        <v>242</v>
      </c>
      <c r="GI80" t="s">
        <v>242</v>
      </c>
      <c r="GJ80" t="s">
        <v>242</v>
      </c>
      <c r="GK80">
        <v>1</v>
      </c>
      <c r="GM80">
        <v>1</v>
      </c>
      <c r="GO80" t="s">
        <v>2076</v>
      </c>
      <c r="GP80" s="27">
        <v>0</v>
      </c>
      <c r="GQ80" t="s">
        <v>242</v>
      </c>
      <c r="GR80" t="s">
        <v>242</v>
      </c>
      <c r="GT80" t="s">
        <v>242</v>
      </c>
      <c r="GW80" s="27">
        <v>1</v>
      </c>
      <c r="GX80">
        <v>156</v>
      </c>
      <c r="GY80" t="s">
        <v>2087</v>
      </c>
      <c r="HA80">
        <v>3</v>
      </c>
      <c r="HC80" t="s">
        <v>2077</v>
      </c>
      <c r="HD80" s="27">
        <v>0</v>
      </c>
      <c r="HF80" s="27">
        <v>0</v>
      </c>
      <c r="HH80" t="s">
        <v>242</v>
      </c>
      <c r="HK80" s="27">
        <v>1</v>
      </c>
      <c r="HL80" s="2" t="s">
        <v>2088</v>
      </c>
      <c r="HM80">
        <v>1</v>
      </c>
      <c r="HO80" t="s">
        <v>2076</v>
      </c>
      <c r="HP80">
        <v>0.55555555599999995</v>
      </c>
      <c r="HQ80">
        <v>0</v>
      </c>
      <c r="HR80">
        <v>0</v>
      </c>
      <c r="HS80">
        <v>0.66666666699999999</v>
      </c>
      <c r="HT80">
        <v>0.75</v>
      </c>
      <c r="HU80">
        <v>0</v>
      </c>
      <c r="HV80">
        <v>0.25</v>
      </c>
      <c r="HW80">
        <v>1</v>
      </c>
      <c r="HX80">
        <v>0</v>
      </c>
      <c r="HY80">
        <v>1</v>
      </c>
      <c r="HZ80">
        <v>0</v>
      </c>
      <c r="IA80">
        <v>1</v>
      </c>
      <c r="IB80">
        <v>1</v>
      </c>
      <c r="IC80">
        <v>0.185185185</v>
      </c>
      <c r="ID80">
        <v>0.41666666699999999</v>
      </c>
      <c r="IE80">
        <v>0.6</v>
      </c>
      <c r="IF80">
        <v>0.40061728400000002</v>
      </c>
      <c r="IG80" t="s">
        <v>2089</v>
      </c>
      <c r="IH80" t="s">
        <v>266</v>
      </c>
      <c r="II80" t="s">
        <v>2073</v>
      </c>
      <c r="IJ80">
        <v>1328.4</v>
      </c>
      <c r="IK80">
        <v>1411.84</v>
      </c>
      <c r="IL80">
        <v>1806.434</v>
      </c>
      <c r="IM80">
        <v>2049.2689999999998</v>
      </c>
      <c r="IN80">
        <v>1328.4</v>
      </c>
      <c r="IS80">
        <f t="shared" si="22"/>
        <v>0.2</v>
      </c>
      <c r="IT80">
        <f t="shared" si="26"/>
        <v>0.5</v>
      </c>
      <c r="IU80">
        <f t="shared" si="28"/>
        <v>1</v>
      </c>
      <c r="IV80">
        <f t="shared" si="23"/>
        <v>0.56666666666666665</v>
      </c>
    </row>
    <row r="81" spans="1:256" customFormat="1" ht="14" customHeight="1" x14ac:dyDescent="0.2">
      <c r="A81">
        <v>80</v>
      </c>
      <c r="B81">
        <v>80</v>
      </c>
      <c r="C81" s="1">
        <v>44616.741666666669</v>
      </c>
      <c r="D81" s="1">
        <v>44616.809027777781</v>
      </c>
      <c r="E81">
        <v>0</v>
      </c>
      <c r="F81" t="s">
        <v>1099</v>
      </c>
      <c r="G81">
        <v>100</v>
      </c>
      <c r="H81">
        <v>5799</v>
      </c>
      <c r="I81">
        <v>1</v>
      </c>
      <c r="J81" s="1">
        <v>44616.809027777781</v>
      </c>
      <c r="K81" t="s">
        <v>2090</v>
      </c>
      <c r="L81" t="s">
        <v>242</v>
      </c>
      <c r="M81" t="s">
        <v>242</v>
      </c>
      <c r="N81" t="s">
        <v>2091</v>
      </c>
      <c r="O81" t="s">
        <v>2092</v>
      </c>
      <c r="P81">
        <v>34.064804080000002</v>
      </c>
      <c r="Q81">
        <v>-118.4413986</v>
      </c>
      <c r="R81" t="s">
        <v>245</v>
      </c>
      <c r="S81" t="s">
        <v>246</v>
      </c>
      <c r="T81" t="s">
        <v>2093</v>
      </c>
      <c r="V81" t="s">
        <v>2094</v>
      </c>
      <c r="W81" t="s">
        <v>2095</v>
      </c>
      <c r="X81">
        <v>2430</v>
      </c>
      <c r="Y81" t="s">
        <v>476</v>
      </c>
      <c r="Z81" t="s">
        <v>477</v>
      </c>
      <c r="AA81">
        <v>2020</v>
      </c>
      <c r="AC81">
        <v>0</v>
      </c>
      <c r="AF81">
        <v>10</v>
      </c>
      <c r="AG81">
        <v>1</v>
      </c>
      <c r="AI81" t="s">
        <v>2096</v>
      </c>
      <c r="AJ81" s="27">
        <v>1</v>
      </c>
      <c r="AK81">
        <v>10</v>
      </c>
      <c r="AL81" s="27">
        <v>0</v>
      </c>
      <c r="AM81" s="24">
        <v>0</v>
      </c>
      <c r="AN81" s="36">
        <f t="shared" si="18"/>
        <v>0</v>
      </c>
      <c r="AO81" s="27">
        <v>1</v>
      </c>
      <c r="AP81">
        <v>11</v>
      </c>
      <c r="AR81">
        <v>3</v>
      </c>
      <c r="AT81" t="s">
        <v>2097</v>
      </c>
      <c r="AU81" s="27">
        <v>1</v>
      </c>
      <c r="AV81">
        <v>9</v>
      </c>
      <c r="AW81" s="21">
        <f t="shared" si="19"/>
        <v>90</v>
      </c>
      <c r="AX81">
        <v>1</v>
      </c>
      <c r="AZ81" t="s">
        <v>2096</v>
      </c>
      <c r="BA81" s="27">
        <v>1</v>
      </c>
      <c r="BB81">
        <v>9</v>
      </c>
      <c r="BC81" s="21">
        <f t="shared" si="20"/>
        <v>90</v>
      </c>
      <c r="BD81">
        <v>1</v>
      </c>
      <c r="BF81" t="s">
        <v>2096</v>
      </c>
      <c r="BG81" s="27">
        <v>1</v>
      </c>
      <c r="BH81">
        <v>5.8</v>
      </c>
      <c r="BJ81">
        <v>1</v>
      </c>
      <c r="BL81" t="s">
        <v>2096</v>
      </c>
      <c r="BM81" s="27">
        <v>1</v>
      </c>
      <c r="BN81">
        <v>2</v>
      </c>
      <c r="BP81" t="s">
        <v>2098</v>
      </c>
      <c r="BQ81" s="27">
        <v>1</v>
      </c>
      <c r="BR81">
        <v>2</v>
      </c>
      <c r="BS81" s="97">
        <f t="shared" si="17"/>
        <v>20</v>
      </c>
      <c r="BU81">
        <v>1</v>
      </c>
      <c r="BW81" t="s">
        <v>2096</v>
      </c>
      <c r="BX81" s="27">
        <v>1</v>
      </c>
      <c r="BY81">
        <v>2</v>
      </c>
      <c r="BZ81" s="21">
        <f>BY81/AF81*100</f>
        <v>20</v>
      </c>
      <c r="CA81">
        <v>2</v>
      </c>
      <c r="CB81">
        <v>1</v>
      </c>
      <c r="CD81" t="s">
        <v>2096</v>
      </c>
      <c r="CE81" s="27">
        <v>0</v>
      </c>
      <c r="CG81" t="s">
        <v>242</v>
      </c>
      <c r="CH81" t="s">
        <v>242</v>
      </c>
      <c r="CJ81" s="27">
        <v>1</v>
      </c>
      <c r="CK81" s="2" t="s">
        <v>2099</v>
      </c>
      <c r="CL81">
        <v>1</v>
      </c>
      <c r="CN81" t="s">
        <v>2096</v>
      </c>
      <c r="CO81">
        <v>0</v>
      </c>
      <c r="CP81" s="27">
        <v>0</v>
      </c>
      <c r="CQ81" t="s">
        <v>242</v>
      </c>
      <c r="CR81" t="s">
        <v>242</v>
      </c>
      <c r="CS81" t="s">
        <v>242</v>
      </c>
      <c r="CV81" s="27">
        <v>1</v>
      </c>
      <c r="CW81" s="2" t="s">
        <v>2100</v>
      </c>
      <c r="CX81">
        <v>1</v>
      </c>
      <c r="CZ81" t="s">
        <v>2096</v>
      </c>
      <c r="DA81" s="27">
        <v>1</v>
      </c>
      <c r="DB81">
        <v>59931</v>
      </c>
      <c r="DC81">
        <v>1</v>
      </c>
      <c r="DE81" s="27">
        <v>1</v>
      </c>
      <c r="DF81" s="36" t="s">
        <v>242</v>
      </c>
      <c r="DG81" t="s">
        <v>242</v>
      </c>
      <c r="DH81" s="43" t="s">
        <v>242</v>
      </c>
      <c r="DI81" t="s">
        <v>242</v>
      </c>
      <c r="DJ81" s="36">
        <v>263886</v>
      </c>
      <c r="DK81">
        <v>1</v>
      </c>
      <c r="DM81" s="27">
        <v>0</v>
      </c>
      <c r="DN81" s="36" t="s">
        <v>242</v>
      </c>
      <c r="DO81" t="s">
        <v>242</v>
      </c>
      <c r="DQ81">
        <v>1</v>
      </c>
      <c r="DS81" t="s">
        <v>2101</v>
      </c>
      <c r="DT81" s="27">
        <v>1</v>
      </c>
      <c r="DU81" s="2" t="s">
        <v>2102</v>
      </c>
      <c r="DV81" s="27">
        <v>1</v>
      </c>
      <c r="DW81" s="2" t="s">
        <v>2103</v>
      </c>
      <c r="DX81" s="27">
        <v>1</v>
      </c>
      <c r="DY81" s="2" t="s">
        <v>2104</v>
      </c>
      <c r="DZ81" s="27">
        <v>1</v>
      </c>
      <c r="EA81" s="2" t="s">
        <v>2105</v>
      </c>
      <c r="EB81" s="27">
        <v>1</v>
      </c>
      <c r="EC81" t="s">
        <v>2106</v>
      </c>
      <c r="ED81" s="27">
        <v>1</v>
      </c>
      <c r="EE81" s="2" t="s">
        <v>2107</v>
      </c>
      <c r="EF81" s="27">
        <v>1</v>
      </c>
      <c r="EG81" s="2" t="s">
        <v>2108</v>
      </c>
      <c r="EH81" s="27">
        <v>1</v>
      </c>
      <c r="EI81" t="s">
        <v>2109</v>
      </c>
      <c r="EJ81" s="27">
        <v>1</v>
      </c>
      <c r="EK81" t="s">
        <v>2110</v>
      </c>
      <c r="EL81" s="27">
        <v>1</v>
      </c>
      <c r="EM81" t="s">
        <v>2111</v>
      </c>
      <c r="EN81">
        <v>1</v>
      </c>
      <c r="EP81" s="2" t="s">
        <v>2112</v>
      </c>
      <c r="EQ81">
        <f t="shared" si="21"/>
        <v>1</v>
      </c>
      <c r="ER81" s="99">
        <v>1</v>
      </c>
      <c r="ES81" s="27">
        <v>0</v>
      </c>
      <c r="ET81" t="s">
        <v>242</v>
      </c>
      <c r="EU81" t="s">
        <v>242</v>
      </c>
      <c r="EX81" t="s">
        <v>242</v>
      </c>
      <c r="EY81" t="s">
        <v>242</v>
      </c>
      <c r="FA81" s="27">
        <v>1</v>
      </c>
      <c r="FB81">
        <v>734.37</v>
      </c>
      <c r="FC81" t="s">
        <v>2113</v>
      </c>
      <c r="FD81" s="27">
        <v>0</v>
      </c>
      <c r="FE81" t="s">
        <v>242</v>
      </c>
      <c r="FG81" s="27">
        <v>0</v>
      </c>
      <c r="FH81" t="s">
        <v>242</v>
      </c>
      <c r="FJ81" s="27">
        <v>0</v>
      </c>
      <c r="FK81" t="s">
        <v>242</v>
      </c>
      <c r="FL81">
        <f t="shared" si="24"/>
        <v>1</v>
      </c>
      <c r="FM81" s="99">
        <v>1</v>
      </c>
      <c r="FN81">
        <f t="shared" si="25"/>
        <v>0</v>
      </c>
      <c r="FO81" s="100">
        <v>0</v>
      </c>
      <c r="FQ81">
        <v>1</v>
      </c>
      <c r="FS81" t="s">
        <v>2096</v>
      </c>
      <c r="FT81" s="27">
        <v>0</v>
      </c>
      <c r="FU81" t="s">
        <v>242</v>
      </c>
      <c r="FV81" t="s">
        <v>242</v>
      </c>
      <c r="FW81" t="s">
        <v>242</v>
      </c>
      <c r="FY81" s="27">
        <v>1</v>
      </c>
      <c r="FZ81">
        <v>38</v>
      </c>
      <c r="GA81">
        <v>2</v>
      </c>
      <c r="GC81" s="27">
        <v>0.5</v>
      </c>
      <c r="GD81" t="s">
        <v>242</v>
      </c>
      <c r="GE81" t="s">
        <v>242</v>
      </c>
      <c r="GF81" s="36" t="s">
        <v>242</v>
      </c>
      <c r="GG81" t="s">
        <v>242</v>
      </c>
      <c r="GH81" t="s">
        <v>242</v>
      </c>
      <c r="GI81" t="s">
        <v>242</v>
      </c>
      <c r="GJ81" t="s">
        <v>242</v>
      </c>
      <c r="GK81">
        <v>1</v>
      </c>
      <c r="GL81" t="s">
        <v>2114</v>
      </c>
      <c r="GM81">
        <v>1</v>
      </c>
      <c r="GO81" t="s">
        <v>2096</v>
      </c>
      <c r="GP81" s="27">
        <v>0</v>
      </c>
      <c r="GQ81" t="s">
        <v>242</v>
      </c>
      <c r="GR81" t="s">
        <v>242</v>
      </c>
      <c r="GT81" t="s">
        <v>242</v>
      </c>
      <c r="GW81" s="27">
        <v>1</v>
      </c>
      <c r="GX81">
        <v>190</v>
      </c>
      <c r="GY81" t="s">
        <v>2115</v>
      </c>
      <c r="HA81">
        <v>3</v>
      </c>
      <c r="HC81" t="s">
        <v>2097</v>
      </c>
      <c r="HD81" s="27">
        <v>0</v>
      </c>
      <c r="HF81" s="27">
        <v>0</v>
      </c>
      <c r="HH81" t="s">
        <v>242</v>
      </c>
      <c r="HK81" s="27">
        <v>1</v>
      </c>
      <c r="HL81" s="2" t="s">
        <v>2116</v>
      </c>
      <c r="HM81">
        <v>1</v>
      </c>
      <c r="HO81" t="s">
        <v>2096</v>
      </c>
      <c r="HP81">
        <v>0.77777777800000003</v>
      </c>
      <c r="HQ81">
        <v>1</v>
      </c>
      <c r="HR81">
        <v>0.5</v>
      </c>
      <c r="HS81">
        <v>0.66666666699999999</v>
      </c>
      <c r="HT81">
        <v>1</v>
      </c>
      <c r="HU81">
        <v>0</v>
      </c>
      <c r="HV81">
        <v>0.25</v>
      </c>
      <c r="HW81">
        <v>0.5</v>
      </c>
      <c r="HX81">
        <v>0</v>
      </c>
      <c r="HY81">
        <v>1</v>
      </c>
      <c r="HZ81">
        <v>0</v>
      </c>
      <c r="IA81">
        <v>1</v>
      </c>
      <c r="IB81">
        <v>1</v>
      </c>
      <c r="IC81">
        <v>0.75925925900000002</v>
      </c>
      <c r="ID81">
        <v>0.47916666699999999</v>
      </c>
      <c r="IE81">
        <v>0.5</v>
      </c>
      <c r="IF81">
        <v>0.57947530899999999</v>
      </c>
      <c r="IG81" t="s">
        <v>2117</v>
      </c>
      <c r="IH81" t="s">
        <v>266</v>
      </c>
      <c r="II81" t="s">
        <v>2093</v>
      </c>
      <c r="IJ81">
        <v>5764.6</v>
      </c>
      <c r="IK81">
        <v>6090.3</v>
      </c>
      <c r="IL81">
        <v>7656.1</v>
      </c>
      <c r="IM81">
        <v>4723</v>
      </c>
      <c r="IN81">
        <v>5764.6</v>
      </c>
      <c r="IS81">
        <f t="shared" si="22"/>
        <v>0.8</v>
      </c>
      <c r="IT81">
        <f t="shared" si="26"/>
        <v>0.5714285714285714</v>
      </c>
      <c r="IU81">
        <f t="shared" si="28"/>
        <v>0.625</v>
      </c>
      <c r="IV81">
        <f t="shared" si="23"/>
        <v>0.66547619047619044</v>
      </c>
    </row>
    <row r="82" spans="1:256" customFormat="1" ht="14" customHeight="1" x14ac:dyDescent="0.2">
      <c r="A82">
        <v>81</v>
      </c>
      <c r="B82">
        <v>81</v>
      </c>
      <c r="C82" s="1">
        <v>44616.612500000003</v>
      </c>
      <c r="D82" s="1">
        <v>44617.599305555559</v>
      </c>
      <c r="E82">
        <v>0</v>
      </c>
      <c r="F82" t="s">
        <v>438</v>
      </c>
      <c r="G82">
        <v>100</v>
      </c>
      <c r="H82">
        <v>85254</v>
      </c>
      <c r="I82">
        <v>1</v>
      </c>
      <c r="J82" s="1">
        <v>44617.599305555559</v>
      </c>
      <c r="K82" t="s">
        <v>2118</v>
      </c>
      <c r="L82" t="s">
        <v>242</v>
      </c>
      <c r="M82" t="s">
        <v>242</v>
      </c>
      <c r="N82" t="s">
        <v>2119</v>
      </c>
      <c r="O82" t="s">
        <v>2120</v>
      </c>
      <c r="P82">
        <v>34.037994380000001</v>
      </c>
      <c r="Q82">
        <v>-118.4543991</v>
      </c>
      <c r="R82" t="s">
        <v>245</v>
      </c>
      <c r="S82" t="s">
        <v>246</v>
      </c>
      <c r="T82" t="s">
        <v>2121</v>
      </c>
      <c r="V82" t="s">
        <v>2122</v>
      </c>
      <c r="W82" t="s">
        <v>2123</v>
      </c>
      <c r="X82">
        <v>1311</v>
      </c>
      <c r="Y82" t="s">
        <v>248</v>
      </c>
      <c r="Z82" t="s">
        <v>249</v>
      </c>
      <c r="AA82">
        <v>2021</v>
      </c>
      <c r="AC82">
        <v>0.5</v>
      </c>
      <c r="AF82">
        <v>8</v>
      </c>
      <c r="AG82">
        <v>3</v>
      </c>
      <c r="AI82" t="s">
        <v>2124</v>
      </c>
      <c r="AJ82" s="27">
        <v>1</v>
      </c>
      <c r="AK82">
        <v>7</v>
      </c>
      <c r="AL82" s="27">
        <v>1</v>
      </c>
      <c r="AM82">
        <v>6</v>
      </c>
      <c r="AN82" s="36">
        <f t="shared" si="18"/>
        <v>75</v>
      </c>
      <c r="AO82" s="27">
        <v>0</v>
      </c>
      <c r="AP82" s="24">
        <v>0</v>
      </c>
      <c r="AR82">
        <v>3</v>
      </c>
      <c r="AT82" t="s">
        <v>2124</v>
      </c>
      <c r="AU82" s="27">
        <v>1</v>
      </c>
      <c r="AV82">
        <v>7</v>
      </c>
      <c r="AW82" s="21">
        <f t="shared" si="19"/>
        <v>87.5</v>
      </c>
      <c r="AX82">
        <v>3</v>
      </c>
      <c r="AZ82" t="s">
        <v>2124</v>
      </c>
      <c r="BA82" s="27">
        <v>1</v>
      </c>
      <c r="BB82">
        <v>7</v>
      </c>
      <c r="BC82" s="21">
        <f t="shared" si="20"/>
        <v>87.5</v>
      </c>
      <c r="BD82">
        <v>3</v>
      </c>
      <c r="BF82" t="s">
        <v>2124</v>
      </c>
      <c r="BG82" s="27">
        <v>1</v>
      </c>
      <c r="BH82">
        <v>5.26</v>
      </c>
      <c r="BJ82">
        <v>3</v>
      </c>
      <c r="BL82" t="s">
        <v>2124</v>
      </c>
      <c r="BM82" s="27">
        <v>1</v>
      </c>
      <c r="BN82">
        <v>3</v>
      </c>
      <c r="BP82" t="s">
        <v>2124</v>
      </c>
      <c r="BQ82" s="27">
        <v>1</v>
      </c>
      <c r="BR82">
        <v>2</v>
      </c>
      <c r="BS82" s="97">
        <f t="shared" si="17"/>
        <v>25</v>
      </c>
      <c r="BU82">
        <v>3</v>
      </c>
      <c r="BW82" t="s">
        <v>2124</v>
      </c>
      <c r="BX82" s="27">
        <v>1</v>
      </c>
      <c r="BY82">
        <v>1</v>
      </c>
      <c r="BZ82" s="21">
        <f>BY82/AF82*100</f>
        <v>12.5</v>
      </c>
      <c r="CA82">
        <v>2</v>
      </c>
      <c r="CB82">
        <v>3</v>
      </c>
      <c r="CD82" t="s">
        <v>2124</v>
      </c>
      <c r="CE82" s="27">
        <v>0</v>
      </c>
      <c r="CG82" t="s">
        <v>242</v>
      </c>
      <c r="CH82" t="s">
        <v>242</v>
      </c>
      <c r="CJ82" s="27">
        <v>1</v>
      </c>
      <c r="CK82" t="s">
        <v>2125</v>
      </c>
      <c r="CL82">
        <v>1</v>
      </c>
      <c r="CN82" t="s">
        <v>2126</v>
      </c>
      <c r="CO82">
        <v>0</v>
      </c>
      <c r="CP82" s="27">
        <v>0</v>
      </c>
      <c r="CQ82" t="s">
        <v>242</v>
      </c>
      <c r="CR82" t="s">
        <v>242</v>
      </c>
      <c r="CS82" t="s">
        <v>242</v>
      </c>
      <c r="CV82" s="27">
        <v>1</v>
      </c>
      <c r="CW82" s="2" t="s">
        <v>2127</v>
      </c>
      <c r="CX82">
        <v>1</v>
      </c>
      <c r="CZ82" t="s">
        <v>2126</v>
      </c>
      <c r="DA82" s="27">
        <v>1</v>
      </c>
      <c r="DB82">
        <v>1192556</v>
      </c>
      <c r="DC82">
        <v>2</v>
      </c>
      <c r="DE82" s="27">
        <v>1</v>
      </c>
      <c r="DF82" s="36" t="s">
        <v>242</v>
      </c>
      <c r="DG82" t="s">
        <v>242</v>
      </c>
      <c r="DH82" s="36">
        <v>281020</v>
      </c>
      <c r="DI82">
        <v>2</v>
      </c>
      <c r="DJ82" s="36" t="s">
        <v>242</v>
      </c>
      <c r="DK82" t="s">
        <v>242</v>
      </c>
      <c r="DM82" s="27">
        <v>0</v>
      </c>
      <c r="DN82" s="36" t="s">
        <v>242</v>
      </c>
      <c r="DO82" t="s">
        <v>242</v>
      </c>
      <c r="DQ82">
        <v>4</v>
      </c>
      <c r="DS82" t="s">
        <v>2128</v>
      </c>
      <c r="DT82" s="27">
        <v>1</v>
      </c>
      <c r="DU82" s="2" t="s">
        <v>2129</v>
      </c>
      <c r="DV82" s="27">
        <v>1</v>
      </c>
      <c r="DW82" s="2" t="s">
        <v>2130</v>
      </c>
      <c r="DX82" s="27">
        <v>1</v>
      </c>
      <c r="DY82" t="s">
        <v>2131</v>
      </c>
      <c r="DZ82" s="27">
        <v>1</v>
      </c>
      <c r="EA82" t="s">
        <v>2132</v>
      </c>
      <c r="EB82" s="27">
        <v>1</v>
      </c>
      <c r="EC82" s="2" t="s">
        <v>2133</v>
      </c>
      <c r="ED82" s="27">
        <v>1</v>
      </c>
      <c r="EE82" s="2" t="s">
        <v>2134</v>
      </c>
      <c r="EF82" s="27">
        <v>1</v>
      </c>
      <c r="EG82" s="2" t="s">
        <v>2134</v>
      </c>
      <c r="EH82" s="27">
        <v>1</v>
      </c>
      <c r="EI82" t="s">
        <v>2135</v>
      </c>
      <c r="EJ82" s="27">
        <v>1</v>
      </c>
      <c r="EK82" t="s">
        <v>2136</v>
      </c>
      <c r="EL82" s="27">
        <v>1</v>
      </c>
      <c r="EM82" t="s">
        <v>2137</v>
      </c>
      <c r="EN82">
        <v>4</v>
      </c>
      <c r="EP82" s="2" t="s">
        <v>2128</v>
      </c>
      <c r="EQ82">
        <f t="shared" si="21"/>
        <v>1</v>
      </c>
      <c r="ER82" s="99">
        <v>1</v>
      </c>
      <c r="ES82" s="27">
        <v>0</v>
      </c>
      <c r="ET82" t="s">
        <v>242</v>
      </c>
      <c r="EU82" t="s">
        <v>242</v>
      </c>
      <c r="EX82" t="s">
        <v>242</v>
      </c>
      <c r="EY82" t="s">
        <v>242</v>
      </c>
      <c r="FA82" s="27">
        <v>1</v>
      </c>
      <c r="FB82">
        <v>17832</v>
      </c>
      <c r="FD82" s="27">
        <v>1</v>
      </c>
      <c r="FE82">
        <v>76</v>
      </c>
      <c r="FG82" s="27">
        <v>1</v>
      </c>
      <c r="FH82">
        <v>16443</v>
      </c>
      <c r="FJ82" s="27">
        <v>0</v>
      </c>
      <c r="FK82" t="s">
        <v>242</v>
      </c>
      <c r="FL82">
        <f t="shared" si="24"/>
        <v>2</v>
      </c>
      <c r="FM82" s="99">
        <v>1</v>
      </c>
      <c r="FN82">
        <f t="shared" si="25"/>
        <v>1</v>
      </c>
      <c r="FO82" s="99">
        <v>1</v>
      </c>
      <c r="FQ82">
        <v>4</v>
      </c>
      <c r="FS82" t="s">
        <v>2138</v>
      </c>
      <c r="FT82" s="27">
        <v>0</v>
      </c>
      <c r="FU82" t="s">
        <v>242</v>
      </c>
      <c r="FV82" t="s">
        <v>242</v>
      </c>
      <c r="FW82" t="s">
        <v>242</v>
      </c>
      <c r="FY82" s="27">
        <v>1</v>
      </c>
      <c r="FZ82">
        <v>32</v>
      </c>
      <c r="GA82">
        <v>3</v>
      </c>
      <c r="GC82" s="27">
        <v>0.5</v>
      </c>
      <c r="GD82" t="s">
        <v>242</v>
      </c>
      <c r="GE82" t="s">
        <v>242</v>
      </c>
      <c r="GF82" s="36">
        <v>75</v>
      </c>
      <c r="GG82" t="s">
        <v>242</v>
      </c>
      <c r="GH82" t="s">
        <v>242</v>
      </c>
      <c r="GI82" t="s">
        <v>242</v>
      </c>
      <c r="GJ82" t="s">
        <v>242</v>
      </c>
      <c r="GK82">
        <v>3</v>
      </c>
      <c r="GL82" t="s">
        <v>2139</v>
      </c>
      <c r="GM82">
        <v>1</v>
      </c>
      <c r="GO82" t="s">
        <v>2126</v>
      </c>
      <c r="GP82" s="27">
        <v>0</v>
      </c>
      <c r="GQ82" t="s">
        <v>242</v>
      </c>
      <c r="GR82" t="s">
        <v>242</v>
      </c>
      <c r="GT82" t="s">
        <v>242</v>
      </c>
      <c r="GW82" s="27">
        <v>1</v>
      </c>
      <c r="GX82">
        <v>91</v>
      </c>
      <c r="GY82" t="s">
        <v>2140</v>
      </c>
      <c r="HA82">
        <v>3</v>
      </c>
      <c r="HC82" t="s">
        <v>2124</v>
      </c>
      <c r="HD82" s="27">
        <v>0</v>
      </c>
      <c r="HF82" s="27">
        <v>0</v>
      </c>
      <c r="HH82" t="s">
        <v>242</v>
      </c>
      <c r="HK82" s="27">
        <v>0</v>
      </c>
      <c r="HM82">
        <v>1</v>
      </c>
      <c r="HO82" t="s">
        <v>2126</v>
      </c>
      <c r="HP82">
        <v>0.77777777800000003</v>
      </c>
      <c r="HQ82">
        <v>1</v>
      </c>
      <c r="HR82">
        <v>0.5</v>
      </c>
      <c r="HS82">
        <v>0.66666666699999999</v>
      </c>
      <c r="HT82">
        <v>1</v>
      </c>
      <c r="HU82">
        <v>0</v>
      </c>
      <c r="HV82">
        <v>0.75</v>
      </c>
      <c r="HW82">
        <v>0.5</v>
      </c>
      <c r="HX82">
        <v>0</v>
      </c>
      <c r="HY82">
        <v>1</v>
      </c>
      <c r="HZ82">
        <v>0</v>
      </c>
      <c r="IA82">
        <v>0</v>
      </c>
      <c r="IB82">
        <v>1</v>
      </c>
      <c r="IC82">
        <v>0.75925925900000002</v>
      </c>
      <c r="ID82">
        <v>0.60416666699999999</v>
      </c>
      <c r="IE82">
        <v>0.3</v>
      </c>
      <c r="IF82">
        <v>0.55447530899999997</v>
      </c>
      <c r="IG82" t="s">
        <v>2141</v>
      </c>
      <c r="IH82" t="s">
        <v>266</v>
      </c>
      <c r="II82" t="s">
        <v>2121</v>
      </c>
      <c r="IJ82">
        <v>3964</v>
      </c>
      <c r="IK82">
        <v>2813</v>
      </c>
      <c r="IL82">
        <v>6797</v>
      </c>
      <c r="IM82">
        <v>9643</v>
      </c>
      <c r="IN82">
        <v>3964</v>
      </c>
      <c r="IS82">
        <f t="shared" si="22"/>
        <v>0.8</v>
      </c>
      <c r="IT82">
        <f t="shared" si="26"/>
        <v>0.7142857142857143</v>
      </c>
      <c r="IU82">
        <f t="shared" si="28"/>
        <v>0.625</v>
      </c>
      <c r="IV82">
        <f t="shared" si="23"/>
        <v>0.71309523809523812</v>
      </c>
    </row>
    <row r="83" spans="1:256" customFormat="1" ht="14" customHeight="1" x14ac:dyDescent="0.2">
      <c r="A83">
        <v>82</v>
      </c>
      <c r="B83">
        <v>82</v>
      </c>
      <c r="C83" s="1">
        <v>44616.833333333336</v>
      </c>
      <c r="D83" s="1">
        <v>44617.748611111114</v>
      </c>
      <c r="E83">
        <v>0</v>
      </c>
      <c r="F83" t="s">
        <v>1099</v>
      </c>
      <c r="G83">
        <v>100</v>
      </c>
      <c r="H83">
        <v>79072</v>
      </c>
      <c r="I83">
        <v>1</v>
      </c>
      <c r="J83" s="1">
        <v>44617.748611111114</v>
      </c>
      <c r="K83" t="s">
        <v>2142</v>
      </c>
      <c r="L83" t="s">
        <v>242</v>
      </c>
      <c r="M83" t="s">
        <v>242</v>
      </c>
      <c r="N83" t="s">
        <v>2143</v>
      </c>
      <c r="O83" t="s">
        <v>2144</v>
      </c>
      <c r="P83">
        <v>34.064804080000002</v>
      </c>
      <c r="Q83">
        <v>-118.4413986</v>
      </c>
      <c r="R83" t="s">
        <v>245</v>
      </c>
      <c r="S83" t="s">
        <v>246</v>
      </c>
      <c r="T83" t="s">
        <v>2145</v>
      </c>
      <c r="V83" t="s">
        <v>2146</v>
      </c>
      <c r="W83">
        <v>337932107</v>
      </c>
      <c r="X83">
        <v>4911</v>
      </c>
      <c r="Y83" t="s">
        <v>490</v>
      </c>
      <c r="Z83" t="s">
        <v>491</v>
      </c>
      <c r="AA83">
        <v>2021</v>
      </c>
      <c r="AC83">
        <v>0</v>
      </c>
      <c r="AF83">
        <v>16</v>
      </c>
      <c r="AG83">
        <v>1</v>
      </c>
      <c r="AI83" t="s">
        <v>2147</v>
      </c>
      <c r="AJ83" s="27">
        <v>1</v>
      </c>
      <c r="AK83">
        <v>12</v>
      </c>
      <c r="AL83" s="27">
        <v>1</v>
      </c>
      <c r="AM83">
        <v>12</v>
      </c>
      <c r="AN83" s="36">
        <f t="shared" si="18"/>
        <v>75</v>
      </c>
      <c r="AO83" s="27">
        <v>1</v>
      </c>
      <c r="AP83">
        <v>12</v>
      </c>
      <c r="AR83">
        <v>3</v>
      </c>
      <c r="AT83" t="s">
        <v>2148</v>
      </c>
      <c r="AU83" s="27">
        <v>1</v>
      </c>
      <c r="AV83">
        <v>15</v>
      </c>
      <c r="AW83" s="21">
        <f t="shared" si="19"/>
        <v>93.75</v>
      </c>
      <c r="AX83">
        <v>2</v>
      </c>
      <c r="AZ83" t="s">
        <v>2149</v>
      </c>
      <c r="BA83" s="27">
        <v>1</v>
      </c>
      <c r="BB83">
        <v>15</v>
      </c>
      <c r="BC83" s="21">
        <f t="shared" si="20"/>
        <v>93.75</v>
      </c>
      <c r="BD83">
        <v>2</v>
      </c>
      <c r="BF83" t="s">
        <v>2149</v>
      </c>
      <c r="BG83" s="27">
        <v>1</v>
      </c>
      <c r="BH83">
        <v>4.2</v>
      </c>
      <c r="BJ83">
        <v>1</v>
      </c>
      <c r="BL83" t="s">
        <v>2147</v>
      </c>
      <c r="BM83" s="27">
        <v>1</v>
      </c>
      <c r="BN83">
        <v>2</v>
      </c>
      <c r="BP83" t="s">
        <v>2149</v>
      </c>
      <c r="BQ83" s="27">
        <v>1</v>
      </c>
      <c r="BR83">
        <v>3</v>
      </c>
      <c r="BS83" s="97">
        <f t="shared" si="17"/>
        <v>18.75</v>
      </c>
      <c r="BU83">
        <v>1</v>
      </c>
      <c r="BW83" t="s">
        <v>2147</v>
      </c>
      <c r="BX83" s="27">
        <v>1</v>
      </c>
      <c r="BY83">
        <v>5</v>
      </c>
      <c r="BZ83" s="21">
        <f>BY83/AF83*100</f>
        <v>31.25</v>
      </c>
      <c r="CA83">
        <v>2</v>
      </c>
      <c r="CB83">
        <v>1</v>
      </c>
      <c r="CD83" t="s">
        <v>2147</v>
      </c>
      <c r="CE83" s="27">
        <v>0</v>
      </c>
      <c r="CG83" t="s">
        <v>242</v>
      </c>
      <c r="CH83" t="s">
        <v>242</v>
      </c>
      <c r="CJ83" s="27">
        <v>1</v>
      </c>
      <c r="CK83" s="2" t="s">
        <v>2150</v>
      </c>
      <c r="CL83">
        <v>1</v>
      </c>
      <c r="CN83" t="s">
        <v>2147</v>
      </c>
      <c r="CO83">
        <v>0</v>
      </c>
      <c r="CP83" s="27">
        <v>0</v>
      </c>
      <c r="CQ83" t="s">
        <v>242</v>
      </c>
      <c r="CR83" t="s">
        <v>242</v>
      </c>
      <c r="CS83" t="s">
        <v>242</v>
      </c>
      <c r="CV83" s="27">
        <v>1</v>
      </c>
      <c r="CW83" s="2" t="s">
        <v>2151</v>
      </c>
      <c r="CX83">
        <v>1</v>
      </c>
      <c r="CZ83" t="s">
        <v>2147</v>
      </c>
      <c r="DA83" s="27">
        <v>1</v>
      </c>
      <c r="DB83">
        <v>14704678</v>
      </c>
      <c r="DC83">
        <v>2</v>
      </c>
      <c r="DE83" s="27">
        <v>1</v>
      </c>
      <c r="DF83" s="36">
        <v>1100888</v>
      </c>
      <c r="DG83">
        <v>2</v>
      </c>
      <c r="DH83" s="51">
        <v>1068434</v>
      </c>
      <c r="DI83">
        <v>2</v>
      </c>
      <c r="DJ83" s="36" t="s">
        <v>242</v>
      </c>
      <c r="DK83" t="s">
        <v>242</v>
      </c>
      <c r="DM83" s="27">
        <v>1</v>
      </c>
      <c r="DN83" s="36">
        <v>28257698</v>
      </c>
      <c r="DO83">
        <v>2</v>
      </c>
      <c r="DQ83">
        <v>1</v>
      </c>
      <c r="DS83" t="s">
        <v>2152</v>
      </c>
      <c r="DT83" s="27">
        <v>1</v>
      </c>
      <c r="DU83" t="s">
        <v>2153</v>
      </c>
      <c r="DV83" s="27">
        <v>1</v>
      </c>
      <c r="DW83" t="s">
        <v>2154</v>
      </c>
      <c r="DX83" s="27">
        <v>1</v>
      </c>
      <c r="DY83" s="2" t="s">
        <v>2155</v>
      </c>
      <c r="DZ83" s="27">
        <v>1</v>
      </c>
      <c r="EA83" t="s">
        <v>2156</v>
      </c>
      <c r="EB83" s="27">
        <v>1</v>
      </c>
      <c r="EC83" s="2" t="s">
        <v>2157</v>
      </c>
      <c r="ED83" s="27">
        <v>1</v>
      </c>
      <c r="EE83" t="s">
        <v>2158</v>
      </c>
      <c r="EF83" s="27">
        <v>1</v>
      </c>
      <c r="EG83" t="s">
        <v>2159</v>
      </c>
      <c r="EH83" s="27">
        <v>1</v>
      </c>
      <c r="EI83" t="s">
        <v>2160</v>
      </c>
      <c r="EJ83" s="27">
        <v>1</v>
      </c>
      <c r="EK83" t="s">
        <v>2161</v>
      </c>
      <c r="EL83" s="27">
        <v>1</v>
      </c>
      <c r="EM83" s="2" t="s">
        <v>2162</v>
      </c>
      <c r="EN83">
        <v>5</v>
      </c>
      <c r="EO83" t="s">
        <v>2163</v>
      </c>
      <c r="EP83" s="2" t="s">
        <v>2164</v>
      </c>
      <c r="EQ83">
        <f t="shared" si="21"/>
        <v>1</v>
      </c>
      <c r="ER83" s="99">
        <v>1</v>
      </c>
      <c r="ES83" s="27">
        <v>0</v>
      </c>
      <c r="ET83" t="s">
        <v>242</v>
      </c>
      <c r="EU83" t="s">
        <v>242</v>
      </c>
      <c r="EX83" t="s">
        <v>242</v>
      </c>
      <c r="EY83" t="s">
        <v>242</v>
      </c>
      <c r="FA83" s="27">
        <v>1</v>
      </c>
      <c r="FB83">
        <v>66405</v>
      </c>
      <c r="FD83" s="27">
        <v>0</v>
      </c>
      <c r="FE83" t="s">
        <v>242</v>
      </c>
      <c r="FG83" s="27">
        <v>1</v>
      </c>
      <c r="FH83">
        <v>15946</v>
      </c>
      <c r="FJ83" s="27">
        <v>0</v>
      </c>
      <c r="FK83" t="s">
        <v>242</v>
      </c>
      <c r="FL83">
        <f t="shared" si="24"/>
        <v>2</v>
      </c>
      <c r="FM83" s="99">
        <v>1</v>
      </c>
      <c r="FN83">
        <f t="shared" si="25"/>
        <v>0</v>
      </c>
      <c r="FO83" s="100">
        <v>0</v>
      </c>
      <c r="FQ83">
        <v>1</v>
      </c>
      <c r="FS83" t="s">
        <v>2152</v>
      </c>
      <c r="FT83" s="27">
        <v>0</v>
      </c>
      <c r="FU83" t="s">
        <v>242</v>
      </c>
      <c r="FV83" t="s">
        <v>242</v>
      </c>
      <c r="FW83" t="s">
        <v>242</v>
      </c>
      <c r="FY83" s="27">
        <v>1</v>
      </c>
      <c r="FZ83">
        <v>21.9</v>
      </c>
      <c r="GA83">
        <v>1</v>
      </c>
      <c r="GC83" s="27">
        <v>1</v>
      </c>
      <c r="GD83">
        <v>5.4</v>
      </c>
      <c r="GE83">
        <v>2.7</v>
      </c>
      <c r="GF83" s="36">
        <v>89.1</v>
      </c>
      <c r="GG83">
        <v>1</v>
      </c>
      <c r="GH83" t="s">
        <v>242</v>
      </c>
      <c r="GI83" t="s">
        <v>242</v>
      </c>
      <c r="GJ83" t="s">
        <v>242</v>
      </c>
      <c r="GK83">
        <v>1</v>
      </c>
      <c r="GM83">
        <v>1</v>
      </c>
      <c r="GO83" t="s">
        <v>2147</v>
      </c>
      <c r="GP83" s="27">
        <v>0</v>
      </c>
      <c r="GQ83" t="s">
        <v>242</v>
      </c>
      <c r="GR83" t="s">
        <v>242</v>
      </c>
      <c r="GT83" t="s">
        <v>242</v>
      </c>
      <c r="GW83" s="27">
        <v>1</v>
      </c>
      <c r="GX83">
        <v>66</v>
      </c>
      <c r="GY83" t="s">
        <v>2165</v>
      </c>
      <c r="HA83">
        <v>3</v>
      </c>
      <c r="HC83" t="s">
        <v>2166</v>
      </c>
      <c r="HD83" s="27">
        <v>0</v>
      </c>
      <c r="HF83" s="27">
        <v>0</v>
      </c>
      <c r="HH83" t="s">
        <v>242</v>
      </c>
      <c r="HK83" s="27">
        <v>1</v>
      </c>
      <c r="HL83" s="2" t="s">
        <v>2167</v>
      </c>
      <c r="HM83">
        <v>1</v>
      </c>
      <c r="HO83" t="s">
        <v>2147</v>
      </c>
      <c r="HP83">
        <v>0.88888888899999996</v>
      </c>
      <c r="HQ83">
        <v>1</v>
      </c>
      <c r="HR83">
        <v>0.5</v>
      </c>
      <c r="HS83">
        <v>1</v>
      </c>
      <c r="HT83">
        <v>1</v>
      </c>
      <c r="HU83">
        <v>0</v>
      </c>
      <c r="HV83">
        <v>0.5</v>
      </c>
      <c r="HW83">
        <v>0.66666666699999999</v>
      </c>
      <c r="HX83">
        <v>0</v>
      </c>
      <c r="HY83">
        <v>1</v>
      </c>
      <c r="HZ83">
        <v>0</v>
      </c>
      <c r="IA83">
        <v>1</v>
      </c>
      <c r="IB83">
        <v>1</v>
      </c>
      <c r="IC83">
        <v>0.79629629599999996</v>
      </c>
      <c r="ID83">
        <v>0.625</v>
      </c>
      <c r="IE83">
        <v>0.53333333299999997</v>
      </c>
      <c r="IF83">
        <v>0.65154321000000004</v>
      </c>
      <c r="IG83" t="s">
        <v>2168</v>
      </c>
      <c r="IH83" t="s">
        <v>266</v>
      </c>
      <c r="II83" t="s">
        <v>2145</v>
      </c>
      <c r="IJ83">
        <v>11035</v>
      </c>
      <c r="IK83">
        <v>10790</v>
      </c>
      <c r="IL83">
        <v>11132</v>
      </c>
      <c r="IM83">
        <v>12459</v>
      </c>
      <c r="IN83">
        <v>11035</v>
      </c>
      <c r="IS83">
        <f t="shared" si="22"/>
        <v>1</v>
      </c>
      <c r="IT83">
        <f t="shared" si="26"/>
        <v>0.7142857142857143</v>
      </c>
      <c r="IU83">
        <f t="shared" si="28"/>
        <v>0.75</v>
      </c>
      <c r="IV83">
        <f t="shared" si="23"/>
        <v>0.82142857142857151</v>
      </c>
    </row>
    <row r="84" spans="1:256" customFormat="1" ht="14" customHeight="1" x14ac:dyDescent="0.2">
      <c r="A84">
        <v>83</v>
      </c>
      <c r="B84">
        <v>83</v>
      </c>
      <c r="C84" s="1">
        <v>44620.541666666664</v>
      </c>
      <c r="D84" s="1">
        <v>44622.643750000003</v>
      </c>
      <c r="E84">
        <v>0</v>
      </c>
      <c r="F84" t="s">
        <v>1099</v>
      </c>
      <c r="G84">
        <v>100</v>
      </c>
      <c r="H84">
        <v>181647</v>
      </c>
      <c r="I84">
        <v>1</v>
      </c>
      <c r="J84" s="1">
        <v>44622.643750000003</v>
      </c>
      <c r="K84" t="s">
        <v>2169</v>
      </c>
      <c r="L84" t="s">
        <v>242</v>
      </c>
      <c r="M84" t="s">
        <v>242</v>
      </c>
      <c r="N84" t="s">
        <v>2170</v>
      </c>
      <c r="O84" t="s">
        <v>2171</v>
      </c>
      <c r="P84">
        <v>34.064804080000002</v>
      </c>
      <c r="Q84">
        <v>-118.4413986</v>
      </c>
      <c r="R84" t="s">
        <v>245</v>
      </c>
      <c r="S84" t="s">
        <v>246</v>
      </c>
      <c r="T84" t="s">
        <v>2172</v>
      </c>
      <c r="V84" t="s">
        <v>2173</v>
      </c>
      <c r="W84">
        <v>316773100</v>
      </c>
      <c r="X84">
        <v>6022</v>
      </c>
      <c r="Y84" t="s">
        <v>319</v>
      </c>
      <c r="Z84" t="s">
        <v>2174</v>
      </c>
      <c r="AA84">
        <v>2020</v>
      </c>
      <c r="AC84">
        <v>0.5</v>
      </c>
      <c r="AF84">
        <v>15</v>
      </c>
      <c r="AG84">
        <v>1</v>
      </c>
      <c r="AI84" t="s">
        <v>2175</v>
      </c>
      <c r="AJ84" s="27">
        <v>1</v>
      </c>
      <c r="AK84">
        <v>11</v>
      </c>
      <c r="AL84" s="27">
        <v>1</v>
      </c>
      <c r="AM84">
        <v>11</v>
      </c>
      <c r="AN84" s="36">
        <f t="shared" si="18"/>
        <v>73.333333333333329</v>
      </c>
      <c r="AO84" s="27">
        <v>1</v>
      </c>
      <c r="AP84">
        <v>14</v>
      </c>
      <c r="AR84">
        <v>3</v>
      </c>
      <c r="AT84" t="s">
        <v>2176</v>
      </c>
      <c r="AU84" s="27">
        <v>1</v>
      </c>
      <c r="AV84">
        <v>14</v>
      </c>
      <c r="AW84" s="21">
        <f t="shared" si="19"/>
        <v>93.333333333333329</v>
      </c>
      <c r="AX84">
        <v>1</v>
      </c>
      <c r="AZ84" t="s">
        <v>2175</v>
      </c>
      <c r="BA84" s="27">
        <v>1</v>
      </c>
      <c r="BB84">
        <v>13</v>
      </c>
      <c r="BC84" s="21">
        <f t="shared" si="20"/>
        <v>86.666666666666671</v>
      </c>
      <c r="BD84">
        <v>1</v>
      </c>
      <c r="BF84" t="s">
        <v>2175</v>
      </c>
      <c r="BG84" s="27">
        <v>1</v>
      </c>
      <c r="BH84">
        <v>6.3</v>
      </c>
      <c r="BJ84">
        <v>1</v>
      </c>
      <c r="BL84" t="s">
        <v>2175</v>
      </c>
      <c r="BM84" s="27">
        <v>1</v>
      </c>
      <c r="BN84">
        <v>3</v>
      </c>
      <c r="BP84" t="s">
        <v>2176</v>
      </c>
      <c r="BQ84" s="27">
        <v>1</v>
      </c>
      <c r="BR84">
        <v>5</v>
      </c>
      <c r="BS84" s="97">
        <f t="shared" si="17"/>
        <v>33.333333333333329</v>
      </c>
      <c r="BU84">
        <v>1</v>
      </c>
      <c r="BW84" t="s">
        <v>2175</v>
      </c>
      <c r="BX84" s="27">
        <v>1</v>
      </c>
      <c r="BY84">
        <v>3</v>
      </c>
      <c r="BZ84" s="21">
        <f>BY84/AF84*100</f>
        <v>20</v>
      </c>
      <c r="CA84">
        <v>2</v>
      </c>
      <c r="CB84">
        <v>1</v>
      </c>
      <c r="CD84" t="s">
        <v>2175</v>
      </c>
      <c r="CE84" s="27">
        <v>0</v>
      </c>
      <c r="CG84" t="s">
        <v>242</v>
      </c>
      <c r="CH84" t="s">
        <v>242</v>
      </c>
      <c r="CJ84" s="27">
        <v>1</v>
      </c>
      <c r="CK84" s="2" t="s">
        <v>2177</v>
      </c>
      <c r="CL84">
        <v>1</v>
      </c>
      <c r="CN84" t="s">
        <v>2175</v>
      </c>
      <c r="CO84">
        <v>0</v>
      </c>
      <c r="CP84" s="27">
        <v>0.5</v>
      </c>
      <c r="CQ84" t="s">
        <v>242</v>
      </c>
      <c r="CR84" t="s">
        <v>242</v>
      </c>
      <c r="CS84">
        <v>99.7</v>
      </c>
      <c r="CV84" s="27">
        <v>1</v>
      </c>
      <c r="CW84" s="2" t="s">
        <v>2178</v>
      </c>
      <c r="CX84">
        <v>1</v>
      </c>
      <c r="CZ84" t="s">
        <v>2175</v>
      </c>
      <c r="DA84" s="27">
        <v>1</v>
      </c>
      <c r="DB84">
        <v>12995</v>
      </c>
      <c r="DC84">
        <v>2</v>
      </c>
      <c r="DE84" s="27">
        <v>1</v>
      </c>
      <c r="DF84" s="36">
        <v>0</v>
      </c>
      <c r="DG84">
        <v>2</v>
      </c>
      <c r="DH84" s="51">
        <v>72695</v>
      </c>
      <c r="DI84">
        <v>2</v>
      </c>
      <c r="DJ84" s="36" t="s">
        <v>242</v>
      </c>
      <c r="DK84" t="s">
        <v>242</v>
      </c>
      <c r="DM84" s="27">
        <v>1</v>
      </c>
      <c r="DN84" s="36">
        <v>3952</v>
      </c>
      <c r="DO84">
        <v>2</v>
      </c>
      <c r="DQ84">
        <v>1</v>
      </c>
      <c r="DS84" t="s">
        <v>2175</v>
      </c>
      <c r="DT84" s="27">
        <v>1</v>
      </c>
      <c r="DU84" s="2" t="s">
        <v>2179</v>
      </c>
      <c r="DV84" s="27">
        <v>1</v>
      </c>
      <c r="DW84" s="2" t="s">
        <v>2180</v>
      </c>
      <c r="DX84" s="27">
        <v>1</v>
      </c>
      <c r="DY84" s="2" t="s">
        <v>2181</v>
      </c>
      <c r="DZ84" s="27">
        <v>1</v>
      </c>
      <c r="EA84" s="2" t="s">
        <v>2182</v>
      </c>
      <c r="EB84" s="27">
        <v>1</v>
      </c>
      <c r="EC84" s="2" t="s">
        <v>2183</v>
      </c>
      <c r="ED84" s="27">
        <v>1</v>
      </c>
      <c r="EE84" s="2" t="s">
        <v>2184</v>
      </c>
      <c r="EF84" s="27">
        <v>1</v>
      </c>
      <c r="EG84" s="2" t="s">
        <v>2184</v>
      </c>
      <c r="EH84" s="27">
        <v>1</v>
      </c>
      <c r="EI84" s="2" t="s">
        <v>2184</v>
      </c>
      <c r="EJ84" s="27">
        <v>1</v>
      </c>
      <c r="EK84" t="s">
        <v>1643</v>
      </c>
      <c r="EL84" s="27">
        <v>1</v>
      </c>
      <c r="EM84" t="s">
        <v>2185</v>
      </c>
      <c r="EN84">
        <v>1</v>
      </c>
      <c r="EP84" s="2" t="s">
        <v>2186</v>
      </c>
      <c r="EQ84">
        <f t="shared" si="21"/>
        <v>1</v>
      </c>
      <c r="ER84" s="99">
        <v>1</v>
      </c>
      <c r="ES84" s="27">
        <v>1</v>
      </c>
      <c r="ET84">
        <v>4</v>
      </c>
      <c r="EU84">
        <v>0.12770000000000001</v>
      </c>
      <c r="EV84" t="s">
        <v>2187</v>
      </c>
      <c r="EX84">
        <v>1</v>
      </c>
      <c r="EY84" t="s">
        <v>242</v>
      </c>
      <c r="EZ84" t="s">
        <v>2175</v>
      </c>
      <c r="FA84" s="27">
        <v>0</v>
      </c>
      <c r="FB84" t="s">
        <v>242</v>
      </c>
      <c r="FD84" s="27">
        <v>0</v>
      </c>
      <c r="FE84" t="s">
        <v>242</v>
      </c>
      <c r="FG84" s="27">
        <v>1</v>
      </c>
      <c r="FH84">
        <v>516.79999999999995</v>
      </c>
      <c r="FI84" t="s">
        <v>2188</v>
      </c>
      <c r="FJ84" s="27">
        <v>0</v>
      </c>
      <c r="FK84" t="s">
        <v>242</v>
      </c>
      <c r="FL84">
        <f t="shared" si="24"/>
        <v>1</v>
      </c>
      <c r="FM84" s="99">
        <v>1</v>
      </c>
      <c r="FN84">
        <f t="shared" si="25"/>
        <v>0</v>
      </c>
      <c r="FO84" s="100">
        <v>0</v>
      </c>
      <c r="FQ84">
        <v>1</v>
      </c>
      <c r="FS84" t="s">
        <v>2175</v>
      </c>
      <c r="FT84" s="27">
        <v>0</v>
      </c>
      <c r="FU84" t="s">
        <v>242</v>
      </c>
      <c r="FV84" t="s">
        <v>242</v>
      </c>
      <c r="FW84" t="s">
        <v>242</v>
      </c>
      <c r="FY84" s="27">
        <v>1</v>
      </c>
      <c r="FZ84">
        <v>59.2</v>
      </c>
      <c r="GA84">
        <v>3</v>
      </c>
      <c r="GC84" s="27">
        <v>1</v>
      </c>
      <c r="GD84">
        <v>12.7</v>
      </c>
      <c r="GE84">
        <v>7.2</v>
      </c>
      <c r="GF84" s="36">
        <v>73.400000000000006</v>
      </c>
      <c r="GG84">
        <v>4.3</v>
      </c>
      <c r="GH84" t="s">
        <v>242</v>
      </c>
      <c r="GI84" t="s">
        <v>242</v>
      </c>
      <c r="GJ84" t="s">
        <v>242</v>
      </c>
      <c r="GK84">
        <v>3</v>
      </c>
      <c r="GM84">
        <v>1</v>
      </c>
      <c r="GO84" t="s">
        <v>2175</v>
      </c>
      <c r="GP84" s="27">
        <v>1</v>
      </c>
      <c r="GQ84" t="s">
        <v>242</v>
      </c>
      <c r="GR84">
        <v>0.99</v>
      </c>
      <c r="GT84">
        <v>1</v>
      </c>
      <c r="GV84" t="s">
        <v>2175</v>
      </c>
      <c r="GW84" s="27">
        <v>1</v>
      </c>
      <c r="GX84">
        <v>141</v>
      </c>
      <c r="GY84" t="s">
        <v>2189</v>
      </c>
      <c r="HA84">
        <v>1</v>
      </c>
      <c r="HC84" t="s">
        <v>2175</v>
      </c>
      <c r="HD84" s="27">
        <v>0</v>
      </c>
      <c r="HF84" s="27">
        <v>0</v>
      </c>
      <c r="HH84" t="s">
        <v>242</v>
      </c>
      <c r="HK84" s="27">
        <v>1</v>
      </c>
      <c r="HL84" s="2" t="s">
        <v>2190</v>
      </c>
      <c r="HM84">
        <v>1</v>
      </c>
      <c r="HO84" t="s">
        <v>2175</v>
      </c>
      <c r="HP84">
        <v>0.88888888899999996</v>
      </c>
      <c r="HQ84">
        <v>1</v>
      </c>
      <c r="HR84">
        <v>0.75</v>
      </c>
      <c r="HS84">
        <v>1</v>
      </c>
      <c r="HT84">
        <v>1</v>
      </c>
      <c r="HU84">
        <v>1</v>
      </c>
      <c r="HV84">
        <v>0.25</v>
      </c>
      <c r="HW84">
        <v>0.66666666699999999</v>
      </c>
      <c r="HX84">
        <v>1</v>
      </c>
      <c r="HY84">
        <v>1</v>
      </c>
      <c r="HZ84">
        <v>0</v>
      </c>
      <c r="IA84">
        <v>1</v>
      </c>
      <c r="IB84">
        <v>1</v>
      </c>
      <c r="IC84">
        <v>0.87962963000000005</v>
      </c>
      <c r="ID84">
        <v>0.8125</v>
      </c>
      <c r="IE84">
        <v>0.73333333300000003</v>
      </c>
      <c r="IF84">
        <v>0.808487654</v>
      </c>
      <c r="IG84" t="s">
        <v>2172</v>
      </c>
      <c r="IH84" t="s">
        <v>266</v>
      </c>
      <c r="II84" t="s">
        <v>2172</v>
      </c>
      <c r="IJ84">
        <v>8900</v>
      </c>
      <c r="IK84">
        <v>8391</v>
      </c>
      <c r="IL84">
        <v>8269</v>
      </c>
      <c r="IM84">
        <v>9359</v>
      </c>
      <c r="IN84">
        <v>8900</v>
      </c>
      <c r="IS84">
        <f t="shared" si="22"/>
        <v>1</v>
      </c>
      <c r="IT84">
        <f t="shared" si="26"/>
        <v>0.8571428571428571</v>
      </c>
      <c r="IU84">
        <f t="shared" si="28"/>
        <v>0.75</v>
      </c>
      <c r="IV84">
        <f t="shared" si="23"/>
        <v>0.86904761904761907</v>
      </c>
    </row>
    <row r="85" spans="1:256" customFormat="1" ht="14" customHeight="1" x14ac:dyDescent="0.2">
      <c r="A85">
        <v>84</v>
      </c>
      <c r="B85">
        <v>84</v>
      </c>
      <c r="C85" s="1">
        <v>44622.656944444447</v>
      </c>
      <c r="D85" s="1">
        <v>44623.77847222222</v>
      </c>
      <c r="E85">
        <v>0</v>
      </c>
      <c r="F85" t="s">
        <v>1099</v>
      </c>
      <c r="G85">
        <v>100</v>
      </c>
      <c r="H85">
        <v>96904</v>
      </c>
      <c r="I85">
        <v>1</v>
      </c>
      <c r="J85" s="1">
        <v>44623.77847222222</v>
      </c>
      <c r="K85" t="s">
        <v>2191</v>
      </c>
      <c r="L85" t="s">
        <v>242</v>
      </c>
      <c r="M85" t="s">
        <v>242</v>
      </c>
      <c r="N85" t="s">
        <v>2192</v>
      </c>
      <c r="O85" t="s">
        <v>2193</v>
      </c>
      <c r="P85">
        <v>34.064804080000002</v>
      </c>
      <c r="Q85">
        <v>-118.4413986</v>
      </c>
      <c r="R85" t="s">
        <v>245</v>
      </c>
      <c r="S85" t="s">
        <v>246</v>
      </c>
      <c r="T85" t="s">
        <v>2194</v>
      </c>
      <c r="V85" t="s">
        <v>2195</v>
      </c>
      <c r="W85">
        <v>339041105</v>
      </c>
      <c r="X85">
        <v>7389</v>
      </c>
      <c r="Y85" t="s">
        <v>297</v>
      </c>
      <c r="Z85" t="s">
        <v>2196</v>
      </c>
      <c r="AA85">
        <v>2020</v>
      </c>
      <c r="AB85" s="24">
        <v>2020</v>
      </c>
      <c r="AC85">
        <v>0</v>
      </c>
      <c r="AF85">
        <v>9</v>
      </c>
      <c r="AG85">
        <v>1</v>
      </c>
      <c r="AI85" t="s">
        <v>2197</v>
      </c>
      <c r="AJ85" s="27">
        <v>1</v>
      </c>
      <c r="AK85">
        <v>7</v>
      </c>
      <c r="AL85" s="27">
        <v>0</v>
      </c>
      <c r="AM85" s="24">
        <v>0</v>
      </c>
      <c r="AN85" s="36">
        <f t="shared" si="18"/>
        <v>0</v>
      </c>
      <c r="AO85" s="27">
        <v>0</v>
      </c>
      <c r="AP85" s="24">
        <v>0</v>
      </c>
      <c r="AR85">
        <v>3</v>
      </c>
      <c r="AT85" t="s">
        <v>2198</v>
      </c>
      <c r="AU85" s="27">
        <v>1</v>
      </c>
      <c r="AV85">
        <v>8</v>
      </c>
      <c r="AW85" s="21">
        <f t="shared" si="19"/>
        <v>88.888888888888886</v>
      </c>
      <c r="AX85">
        <v>1</v>
      </c>
      <c r="AZ85" t="s">
        <v>2197</v>
      </c>
      <c r="BA85" s="27">
        <v>1</v>
      </c>
      <c r="BB85">
        <v>8</v>
      </c>
      <c r="BC85" s="21">
        <f t="shared" si="20"/>
        <v>88.888888888888886</v>
      </c>
      <c r="BD85">
        <v>1</v>
      </c>
      <c r="BF85" t="s">
        <v>2197</v>
      </c>
      <c r="BG85" s="27">
        <v>1</v>
      </c>
      <c r="BJ85">
        <v>3</v>
      </c>
      <c r="BL85" t="s">
        <v>2198</v>
      </c>
      <c r="BM85" s="27">
        <v>1</v>
      </c>
      <c r="BN85">
        <v>3</v>
      </c>
      <c r="BP85" t="s">
        <v>2198</v>
      </c>
      <c r="BQ85" s="44">
        <v>1</v>
      </c>
      <c r="BR85" s="24">
        <v>1</v>
      </c>
      <c r="BS85" s="98">
        <f>BR85/AF85*100</f>
        <v>11.111111111111111</v>
      </c>
      <c r="BU85" t="s">
        <v>242</v>
      </c>
      <c r="BX85" s="27">
        <v>0</v>
      </c>
      <c r="BY85" s="24" t="s">
        <v>242</v>
      </c>
      <c r="BZ85" s="21" t="s">
        <v>242</v>
      </c>
      <c r="CA85" t="s">
        <v>242</v>
      </c>
      <c r="CB85" t="s">
        <v>242</v>
      </c>
      <c r="CE85" s="27">
        <v>0</v>
      </c>
      <c r="CG85" t="s">
        <v>242</v>
      </c>
      <c r="CH85" t="s">
        <v>242</v>
      </c>
      <c r="CJ85" s="27">
        <v>1</v>
      </c>
      <c r="CK85" s="2" t="s">
        <v>2199</v>
      </c>
      <c r="CL85">
        <v>1</v>
      </c>
      <c r="CN85" t="s">
        <v>2197</v>
      </c>
      <c r="CO85">
        <v>1</v>
      </c>
      <c r="CP85" s="27">
        <v>0</v>
      </c>
      <c r="CQ85" t="s">
        <v>242</v>
      </c>
      <c r="CR85" t="s">
        <v>242</v>
      </c>
      <c r="CS85" t="s">
        <v>242</v>
      </c>
      <c r="CV85" s="27">
        <v>0</v>
      </c>
      <c r="CX85" t="s">
        <v>242</v>
      </c>
      <c r="DA85" s="27">
        <v>0</v>
      </c>
      <c r="DB85" t="s">
        <v>242</v>
      </c>
      <c r="DC85" t="s">
        <v>242</v>
      </c>
      <c r="DE85" s="27">
        <v>0</v>
      </c>
      <c r="DF85" s="36" t="s">
        <v>242</v>
      </c>
      <c r="DG85" t="s">
        <v>242</v>
      </c>
      <c r="DH85" s="43" t="s">
        <v>242</v>
      </c>
      <c r="DI85" t="s">
        <v>242</v>
      </c>
      <c r="DJ85" s="36" t="s">
        <v>242</v>
      </c>
      <c r="DK85" t="s">
        <v>242</v>
      </c>
      <c r="DM85" s="27">
        <v>0</v>
      </c>
      <c r="DN85" s="36" t="s">
        <v>242</v>
      </c>
      <c r="DO85" t="s">
        <v>242</v>
      </c>
      <c r="DQ85" t="s">
        <v>242</v>
      </c>
      <c r="DT85" s="27">
        <v>0</v>
      </c>
      <c r="DV85" s="27">
        <v>0</v>
      </c>
      <c r="DX85" s="27">
        <v>0</v>
      </c>
      <c r="DZ85" s="27">
        <v>1</v>
      </c>
      <c r="EA85" s="2" t="s">
        <v>2200</v>
      </c>
      <c r="EB85" s="27">
        <v>0</v>
      </c>
      <c r="ED85" s="27">
        <v>0</v>
      </c>
      <c r="EF85" s="27">
        <v>0</v>
      </c>
      <c r="EH85" s="27">
        <v>0</v>
      </c>
      <c r="EJ85" s="27">
        <v>0</v>
      </c>
      <c r="EL85" s="27">
        <v>0</v>
      </c>
      <c r="EN85">
        <v>1</v>
      </c>
      <c r="EP85" s="2" t="s">
        <v>2197</v>
      </c>
      <c r="EQ85">
        <f t="shared" si="21"/>
        <v>0.1</v>
      </c>
      <c r="ER85" s="99">
        <v>0.5</v>
      </c>
      <c r="ES85" s="27">
        <v>0</v>
      </c>
      <c r="ET85" t="s">
        <v>242</v>
      </c>
      <c r="EU85" t="s">
        <v>242</v>
      </c>
      <c r="EX85" t="s">
        <v>242</v>
      </c>
      <c r="EY85" t="s">
        <v>242</v>
      </c>
      <c r="FA85" s="27">
        <v>0</v>
      </c>
      <c r="FB85" t="s">
        <v>242</v>
      </c>
      <c r="FD85" s="27">
        <v>0</v>
      </c>
      <c r="FE85" t="s">
        <v>242</v>
      </c>
      <c r="FG85" s="27">
        <v>0</v>
      </c>
      <c r="FH85" t="s">
        <v>242</v>
      </c>
      <c r="FJ85" s="27">
        <v>0</v>
      </c>
      <c r="FK85" t="s">
        <v>242</v>
      </c>
      <c r="FL85">
        <f t="shared" si="24"/>
        <v>0</v>
      </c>
      <c r="FM85" s="100">
        <v>0</v>
      </c>
      <c r="FN85">
        <f t="shared" si="25"/>
        <v>0</v>
      </c>
      <c r="FO85" s="100">
        <v>0</v>
      </c>
      <c r="FQ85" t="s">
        <v>242</v>
      </c>
      <c r="FT85" s="27">
        <v>0</v>
      </c>
      <c r="FU85" t="s">
        <v>242</v>
      </c>
      <c r="FV85" t="s">
        <v>242</v>
      </c>
      <c r="FW85" t="s">
        <v>242</v>
      </c>
      <c r="FY85" s="27">
        <v>1</v>
      </c>
      <c r="FZ85">
        <v>53</v>
      </c>
      <c r="GA85">
        <v>2</v>
      </c>
      <c r="GC85" s="27">
        <v>0.5</v>
      </c>
      <c r="GD85" t="s">
        <v>242</v>
      </c>
      <c r="GE85" t="s">
        <v>242</v>
      </c>
      <c r="GF85" s="36" t="s">
        <v>242</v>
      </c>
      <c r="GG85" t="s">
        <v>242</v>
      </c>
      <c r="GH85" t="s">
        <v>242</v>
      </c>
      <c r="GI85" t="s">
        <v>242</v>
      </c>
      <c r="GJ85" t="s">
        <v>242</v>
      </c>
      <c r="GK85">
        <v>1</v>
      </c>
      <c r="GL85" t="s">
        <v>2201</v>
      </c>
      <c r="GM85">
        <v>1</v>
      </c>
      <c r="GO85" t="s">
        <v>2197</v>
      </c>
      <c r="GP85" s="27">
        <v>0</v>
      </c>
      <c r="GQ85" t="s">
        <v>242</v>
      </c>
      <c r="GR85" t="s">
        <v>242</v>
      </c>
      <c r="GT85" t="s">
        <v>242</v>
      </c>
      <c r="GW85" s="27">
        <v>1</v>
      </c>
      <c r="GX85">
        <v>299</v>
      </c>
      <c r="GY85" t="s">
        <v>2202</v>
      </c>
      <c r="HA85">
        <v>3</v>
      </c>
      <c r="HC85" t="s">
        <v>2198</v>
      </c>
      <c r="HD85" s="27">
        <v>0</v>
      </c>
      <c r="HF85" s="27">
        <v>0</v>
      </c>
      <c r="HH85" t="s">
        <v>242</v>
      </c>
      <c r="HK85" s="27">
        <v>1</v>
      </c>
      <c r="HL85" s="2" t="s">
        <v>2203</v>
      </c>
      <c r="HM85">
        <v>1</v>
      </c>
      <c r="HO85" t="s">
        <v>2197</v>
      </c>
      <c r="HP85">
        <v>0.44444444399999999</v>
      </c>
      <c r="HQ85">
        <v>1</v>
      </c>
      <c r="HR85">
        <v>0</v>
      </c>
      <c r="HS85">
        <v>0</v>
      </c>
      <c r="HT85">
        <v>0.1</v>
      </c>
      <c r="HU85">
        <v>0</v>
      </c>
      <c r="HV85">
        <v>0</v>
      </c>
      <c r="HW85">
        <v>0.5</v>
      </c>
      <c r="HX85">
        <v>0</v>
      </c>
      <c r="HY85">
        <v>1</v>
      </c>
      <c r="HZ85">
        <v>0</v>
      </c>
      <c r="IA85">
        <v>1</v>
      </c>
      <c r="IB85">
        <v>1</v>
      </c>
      <c r="IC85">
        <v>0.48148148099999999</v>
      </c>
      <c r="ID85">
        <v>2.5000000000000001E-2</v>
      </c>
      <c r="IE85">
        <v>0.5</v>
      </c>
      <c r="IF85">
        <v>0.33549382700000002</v>
      </c>
      <c r="IG85" t="s">
        <v>2204</v>
      </c>
      <c r="IH85" t="s">
        <v>266</v>
      </c>
      <c r="II85" t="s">
        <v>2194</v>
      </c>
      <c r="IJ85">
        <v>2648.848</v>
      </c>
      <c r="IK85">
        <v>2388.855</v>
      </c>
      <c r="IL85">
        <v>2833.7359999999999</v>
      </c>
      <c r="IM85">
        <v>3427.1289999999999</v>
      </c>
      <c r="IN85">
        <v>2648.848</v>
      </c>
      <c r="IS85">
        <f t="shared" si="22"/>
        <v>0.4</v>
      </c>
      <c r="IT85">
        <f t="shared" si="26"/>
        <v>7.1428571428571425E-2</v>
      </c>
      <c r="IU85">
        <f t="shared" si="28"/>
        <v>0.625</v>
      </c>
      <c r="IV85">
        <f t="shared" si="23"/>
        <v>0.36547619047619051</v>
      </c>
    </row>
    <row r="86" spans="1:256" customFormat="1" ht="14" customHeight="1" x14ac:dyDescent="0.2">
      <c r="A86">
        <v>85</v>
      </c>
      <c r="B86">
        <v>85</v>
      </c>
      <c r="C86" s="1">
        <v>44623.779166666667</v>
      </c>
      <c r="D86" s="1">
        <v>44627.734722222223</v>
      </c>
      <c r="E86">
        <v>0</v>
      </c>
      <c r="F86" t="s">
        <v>1099</v>
      </c>
      <c r="G86">
        <v>100</v>
      </c>
      <c r="H86">
        <v>341730</v>
      </c>
      <c r="I86">
        <v>1</v>
      </c>
      <c r="J86" s="1">
        <v>44627.734722222223</v>
      </c>
      <c r="K86" t="s">
        <v>2205</v>
      </c>
      <c r="L86" t="s">
        <v>242</v>
      </c>
      <c r="M86" t="s">
        <v>242</v>
      </c>
      <c r="N86" t="s">
        <v>2206</v>
      </c>
      <c r="O86" t="s">
        <v>2207</v>
      </c>
      <c r="P86">
        <v>34.064804080000002</v>
      </c>
      <c r="Q86">
        <v>-118.4413986</v>
      </c>
      <c r="R86" t="s">
        <v>245</v>
      </c>
      <c r="S86" t="s">
        <v>246</v>
      </c>
      <c r="T86" t="s">
        <v>2208</v>
      </c>
      <c r="V86" t="s">
        <v>2209</v>
      </c>
      <c r="W86">
        <v>302491303</v>
      </c>
      <c r="X86">
        <v>2800</v>
      </c>
      <c r="Y86" t="s">
        <v>418</v>
      </c>
      <c r="Z86" t="s">
        <v>2210</v>
      </c>
      <c r="AA86">
        <v>2020</v>
      </c>
      <c r="AC86">
        <v>0.5</v>
      </c>
      <c r="AF86">
        <v>11</v>
      </c>
      <c r="AG86">
        <v>1</v>
      </c>
      <c r="AI86" t="s">
        <v>2211</v>
      </c>
      <c r="AJ86" s="27">
        <v>1</v>
      </c>
      <c r="AK86">
        <v>3</v>
      </c>
      <c r="AL86" s="27">
        <v>1</v>
      </c>
      <c r="AM86">
        <v>9</v>
      </c>
      <c r="AN86" s="36">
        <f t="shared" si="18"/>
        <v>81.818181818181827</v>
      </c>
      <c r="AO86" s="27">
        <v>1</v>
      </c>
      <c r="AP86">
        <v>11</v>
      </c>
      <c r="AR86">
        <v>3</v>
      </c>
      <c r="AT86" t="s">
        <v>2212</v>
      </c>
      <c r="AU86" s="27">
        <v>1</v>
      </c>
      <c r="AV86">
        <v>9</v>
      </c>
      <c r="AW86" s="21">
        <f t="shared" si="19"/>
        <v>81.818181818181827</v>
      </c>
      <c r="AX86">
        <v>3</v>
      </c>
      <c r="AZ86" t="s">
        <v>2212</v>
      </c>
      <c r="BA86" s="27">
        <v>1</v>
      </c>
      <c r="BB86">
        <v>9</v>
      </c>
      <c r="BC86" s="21">
        <f t="shared" si="20"/>
        <v>81.818181818181827</v>
      </c>
      <c r="BD86">
        <v>3</v>
      </c>
      <c r="BF86" t="s">
        <v>2212</v>
      </c>
      <c r="BG86" s="27">
        <v>1</v>
      </c>
      <c r="BJ86">
        <v>3</v>
      </c>
      <c r="BL86" t="s">
        <v>2212</v>
      </c>
      <c r="BM86" s="27">
        <v>1</v>
      </c>
      <c r="BN86">
        <v>1</v>
      </c>
      <c r="BP86" t="s">
        <v>2211</v>
      </c>
      <c r="BQ86" s="27">
        <v>1</v>
      </c>
      <c r="BR86">
        <v>2</v>
      </c>
      <c r="BS86" s="97">
        <f t="shared" ref="BS86:BS122" si="29">BR86/AF86*100</f>
        <v>18.181818181818183</v>
      </c>
      <c r="BU86">
        <v>3</v>
      </c>
      <c r="BW86" t="s">
        <v>2212</v>
      </c>
      <c r="BX86" s="27">
        <v>1</v>
      </c>
      <c r="BY86">
        <v>2</v>
      </c>
      <c r="BZ86" s="21">
        <f>BY86/AF86*100</f>
        <v>18.181818181818183</v>
      </c>
      <c r="CA86">
        <v>2</v>
      </c>
      <c r="CB86">
        <v>3</v>
      </c>
      <c r="CD86" t="s">
        <v>2212</v>
      </c>
      <c r="CE86" s="27">
        <v>0</v>
      </c>
      <c r="CG86" t="s">
        <v>242</v>
      </c>
      <c r="CH86" t="s">
        <v>242</v>
      </c>
      <c r="CJ86" s="27">
        <v>1</v>
      </c>
      <c r="CK86" s="2" t="s">
        <v>2213</v>
      </c>
      <c r="CL86">
        <v>1</v>
      </c>
      <c r="CN86" t="s">
        <v>2211</v>
      </c>
      <c r="CO86">
        <v>1</v>
      </c>
      <c r="CP86" s="27">
        <v>0</v>
      </c>
      <c r="CQ86" t="s">
        <v>242</v>
      </c>
      <c r="CR86" t="s">
        <v>242</v>
      </c>
      <c r="CS86" t="s">
        <v>242</v>
      </c>
      <c r="CV86" s="27">
        <v>1</v>
      </c>
      <c r="CW86" s="2" t="s">
        <v>2214</v>
      </c>
      <c r="CX86">
        <v>1</v>
      </c>
      <c r="CZ86" t="s">
        <v>2211</v>
      </c>
      <c r="DA86" s="27">
        <v>1</v>
      </c>
      <c r="DB86">
        <v>83580</v>
      </c>
      <c r="DC86">
        <v>2</v>
      </c>
      <c r="DE86" s="27">
        <v>1</v>
      </c>
      <c r="DF86" s="36">
        <v>67030</v>
      </c>
      <c r="DG86">
        <v>2</v>
      </c>
      <c r="DH86" s="36">
        <v>68360</v>
      </c>
      <c r="DI86">
        <v>2</v>
      </c>
      <c r="DJ86" s="36" t="s">
        <v>242</v>
      </c>
      <c r="DK86" t="s">
        <v>242</v>
      </c>
      <c r="DM86" s="27">
        <v>1</v>
      </c>
      <c r="DN86" s="36">
        <v>933526.58</v>
      </c>
      <c r="DO86">
        <v>2</v>
      </c>
      <c r="DQ86">
        <v>1</v>
      </c>
      <c r="DS86" t="s">
        <v>2211</v>
      </c>
      <c r="DT86" s="27">
        <v>1</v>
      </c>
      <c r="DU86" s="2" t="s">
        <v>2215</v>
      </c>
      <c r="DV86" s="27">
        <v>1</v>
      </c>
      <c r="DW86" s="2" t="s">
        <v>2216</v>
      </c>
      <c r="DX86" s="27">
        <v>1</v>
      </c>
      <c r="DY86" s="2" t="s">
        <v>2217</v>
      </c>
      <c r="DZ86" s="27">
        <v>1</v>
      </c>
      <c r="EA86" s="2" t="s">
        <v>2218</v>
      </c>
      <c r="EB86" s="27">
        <v>1</v>
      </c>
      <c r="EC86" s="2" t="s">
        <v>2219</v>
      </c>
      <c r="ED86" s="27">
        <v>1</v>
      </c>
      <c r="EE86" t="s">
        <v>2220</v>
      </c>
      <c r="EF86" s="27">
        <v>1</v>
      </c>
      <c r="EG86" t="s">
        <v>2220</v>
      </c>
      <c r="EH86" s="27">
        <v>1</v>
      </c>
      <c r="EI86" t="s">
        <v>2221</v>
      </c>
      <c r="EJ86" s="27">
        <v>1</v>
      </c>
      <c r="EK86" s="2" t="s">
        <v>2222</v>
      </c>
      <c r="EL86" s="27">
        <v>1</v>
      </c>
      <c r="EM86" t="s">
        <v>2223</v>
      </c>
      <c r="EN86">
        <v>4</v>
      </c>
      <c r="EP86" s="2" t="s">
        <v>2224</v>
      </c>
      <c r="EQ86">
        <f t="shared" si="21"/>
        <v>1</v>
      </c>
      <c r="ER86" s="99">
        <v>1</v>
      </c>
      <c r="ES86" s="27">
        <v>0</v>
      </c>
      <c r="ET86" t="s">
        <v>242</v>
      </c>
      <c r="EU86" t="s">
        <v>242</v>
      </c>
      <c r="EX86" t="s">
        <v>242</v>
      </c>
      <c r="EY86" t="s">
        <v>242</v>
      </c>
      <c r="FA86" s="27">
        <v>1</v>
      </c>
      <c r="FB86">
        <v>1517.38</v>
      </c>
      <c r="FC86" t="s">
        <v>2225</v>
      </c>
      <c r="FD86" s="27">
        <v>1</v>
      </c>
      <c r="FE86">
        <v>19</v>
      </c>
      <c r="FF86" t="s">
        <v>2226</v>
      </c>
      <c r="FG86" s="27">
        <v>0</v>
      </c>
      <c r="FH86" t="s">
        <v>242</v>
      </c>
      <c r="FJ86" s="27">
        <v>0</v>
      </c>
      <c r="FK86" t="s">
        <v>242</v>
      </c>
      <c r="FL86">
        <f t="shared" si="24"/>
        <v>1</v>
      </c>
      <c r="FM86" s="99">
        <v>1</v>
      </c>
      <c r="FN86">
        <f t="shared" si="25"/>
        <v>1</v>
      </c>
      <c r="FO86" s="99">
        <v>1</v>
      </c>
      <c r="FQ86">
        <v>1</v>
      </c>
      <c r="FS86" t="s">
        <v>2227</v>
      </c>
      <c r="FT86" s="27">
        <v>1</v>
      </c>
      <c r="FU86">
        <v>10</v>
      </c>
      <c r="FV86">
        <v>66</v>
      </c>
      <c r="FW86">
        <v>25</v>
      </c>
      <c r="FY86" s="27">
        <v>1</v>
      </c>
      <c r="FZ86">
        <v>30</v>
      </c>
      <c r="GA86">
        <v>2</v>
      </c>
      <c r="GC86" s="27">
        <v>0.5</v>
      </c>
      <c r="GD86">
        <v>9</v>
      </c>
      <c r="GE86" t="s">
        <v>242</v>
      </c>
      <c r="GF86" s="36" t="s">
        <v>242</v>
      </c>
      <c r="GG86" t="s">
        <v>242</v>
      </c>
      <c r="GH86" t="s">
        <v>242</v>
      </c>
      <c r="GI86" t="s">
        <v>242</v>
      </c>
      <c r="GJ86" t="s">
        <v>242</v>
      </c>
      <c r="GK86">
        <v>1</v>
      </c>
      <c r="GM86">
        <v>1</v>
      </c>
      <c r="GO86" t="s">
        <v>2227</v>
      </c>
      <c r="GP86" s="27">
        <v>0</v>
      </c>
      <c r="GQ86" t="s">
        <v>242</v>
      </c>
      <c r="GR86" t="s">
        <v>242</v>
      </c>
      <c r="GT86" t="s">
        <v>242</v>
      </c>
      <c r="GW86" s="27">
        <v>1</v>
      </c>
      <c r="GX86">
        <v>175</v>
      </c>
      <c r="GY86" t="s">
        <v>2228</v>
      </c>
      <c r="HA86">
        <v>3</v>
      </c>
      <c r="HC86" t="s">
        <v>2212</v>
      </c>
      <c r="HD86" s="27">
        <v>0</v>
      </c>
      <c r="HF86" s="27">
        <v>0</v>
      </c>
      <c r="HH86" t="s">
        <v>242</v>
      </c>
      <c r="HK86" s="27">
        <v>0</v>
      </c>
      <c r="HM86">
        <v>1</v>
      </c>
      <c r="HO86" t="s">
        <v>2227</v>
      </c>
      <c r="HP86">
        <v>0.88888888899999996</v>
      </c>
      <c r="HQ86">
        <v>1</v>
      </c>
      <c r="HR86">
        <v>0.5</v>
      </c>
      <c r="HS86">
        <v>1</v>
      </c>
      <c r="HT86">
        <v>1</v>
      </c>
      <c r="HU86">
        <v>0</v>
      </c>
      <c r="HV86">
        <v>0.5</v>
      </c>
      <c r="HW86">
        <v>0.83333333300000001</v>
      </c>
      <c r="HX86">
        <v>0</v>
      </c>
      <c r="HY86">
        <v>1</v>
      </c>
      <c r="HZ86">
        <v>0</v>
      </c>
      <c r="IA86">
        <v>0</v>
      </c>
      <c r="IB86">
        <v>1</v>
      </c>
      <c r="IC86">
        <v>0.79629629599999996</v>
      </c>
      <c r="ID86">
        <v>0.625</v>
      </c>
      <c r="IE86">
        <v>0.366666667</v>
      </c>
      <c r="IF86">
        <v>0.59598765399999998</v>
      </c>
      <c r="IG86" t="s">
        <v>2229</v>
      </c>
      <c r="IH86" t="s">
        <v>266</v>
      </c>
      <c r="II86" t="s">
        <v>2208</v>
      </c>
      <c r="IJ86">
        <v>4609.8</v>
      </c>
      <c r="IK86">
        <v>4642.1000000000004</v>
      </c>
      <c r="IL86">
        <v>5045.2</v>
      </c>
      <c r="IM86">
        <v>5802.3</v>
      </c>
      <c r="IN86">
        <v>4609.8</v>
      </c>
      <c r="IS86">
        <f t="shared" si="22"/>
        <v>1</v>
      </c>
      <c r="IT86">
        <f t="shared" si="26"/>
        <v>0.8571428571428571</v>
      </c>
      <c r="IU86">
        <f t="shared" si="28"/>
        <v>0.875</v>
      </c>
      <c r="IV86">
        <f t="shared" si="23"/>
        <v>0.9107142857142857</v>
      </c>
    </row>
    <row r="87" spans="1:256" customFormat="1" ht="14" customHeight="1" x14ac:dyDescent="0.2">
      <c r="A87">
        <v>86</v>
      </c>
      <c r="B87">
        <v>86</v>
      </c>
      <c r="C87" s="1">
        <v>44627.649305555555</v>
      </c>
      <c r="D87" s="1">
        <v>44628.673611111109</v>
      </c>
      <c r="E87">
        <v>0</v>
      </c>
      <c r="F87" t="s">
        <v>2230</v>
      </c>
      <c r="G87">
        <v>100</v>
      </c>
      <c r="H87">
        <v>88541</v>
      </c>
      <c r="I87">
        <v>1</v>
      </c>
      <c r="J87" s="1">
        <v>44628.673611111109</v>
      </c>
      <c r="K87" t="s">
        <v>2231</v>
      </c>
      <c r="L87" t="s">
        <v>242</v>
      </c>
      <c r="M87" t="s">
        <v>242</v>
      </c>
      <c r="N87" t="s">
        <v>2232</v>
      </c>
      <c r="O87" t="s">
        <v>2233</v>
      </c>
      <c r="P87">
        <v>34.05439758</v>
      </c>
      <c r="Q87">
        <v>-118.2440033</v>
      </c>
      <c r="R87" t="s">
        <v>245</v>
      </c>
      <c r="S87" t="s">
        <v>246</v>
      </c>
      <c r="T87" t="s">
        <v>2234</v>
      </c>
      <c r="V87" t="s">
        <v>2235</v>
      </c>
      <c r="W87">
        <v>311900104</v>
      </c>
      <c r="X87">
        <v>5200</v>
      </c>
      <c r="Y87" t="s">
        <v>476</v>
      </c>
      <c r="Z87" t="s">
        <v>2236</v>
      </c>
      <c r="AA87">
        <v>2019</v>
      </c>
      <c r="AC87">
        <v>0</v>
      </c>
      <c r="AF87">
        <v>10</v>
      </c>
      <c r="AG87">
        <v>3</v>
      </c>
      <c r="AI87" t="s">
        <v>2237</v>
      </c>
      <c r="AJ87" s="27">
        <v>0</v>
      </c>
      <c r="AK87" s="24">
        <v>0</v>
      </c>
      <c r="AL87" s="27">
        <v>0</v>
      </c>
      <c r="AM87" s="24">
        <v>0</v>
      </c>
      <c r="AN87" s="36">
        <f t="shared" si="18"/>
        <v>0</v>
      </c>
      <c r="AO87" s="27">
        <v>0</v>
      </c>
      <c r="AP87" s="24">
        <v>0</v>
      </c>
      <c r="AR87" t="s">
        <v>242</v>
      </c>
      <c r="AU87" s="27">
        <v>1</v>
      </c>
      <c r="AV87">
        <v>8</v>
      </c>
      <c r="AW87" s="21">
        <f t="shared" si="19"/>
        <v>80</v>
      </c>
      <c r="AX87" t="s">
        <v>242</v>
      </c>
      <c r="AZ87" t="s">
        <v>2237</v>
      </c>
      <c r="BA87" s="27">
        <v>1</v>
      </c>
      <c r="BB87">
        <v>7</v>
      </c>
      <c r="BC87" s="21">
        <f t="shared" si="20"/>
        <v>70</v>
      </c>
      <c r="BD87">
        <v>3</v>
      </c>
      <c r="BF87" t="s">
        <v>2237</v>
      </c>
      <c r="BG87" s="27">
        <v>1</v>
      </c>
      <c r="BH87">
        <v>9.6</v>
      </c>
      <c r="BJ87">
        <v>3</v>
      </c>
      <c r="BL87" t="s">
        <v>2237</v>
      </c>
      <c r="BM87" s="27">
        <v>1</v>
      </c>
      <c r="BN87">
        <v>2</v>
      </c>
      <c r="BP87" t="s">
        <v>2238</v>
      </c>
      <c r="BQ87" s="27">
        <v>1</v>
      </c>
      <c r="BR87">
        <v>2</v>
      </c>
      <c r="BS87" s="97">
        <f t="shared" si="29"/>
        <v>20</v>
      </c>
      <c r="BU87">
        <v>3</v>
      </c>
      <c r="BW87" t="s">
        <v>2237</v>
      </c>
      <c r="BX87" s="27">
        <v>0</v>
      </c>
      <c r="BY87" s="24" t="s">
        <v>242</v>
      </c>
      <c r="BZ87" s="21" t="s">
        <v>242</v>
      </c>
      <c r="CA87" t="s">
        <v>242</v>
      </c>
      <c r="CB87" t="s">
        <v>242</v>
      </c>
      <c r="CE87" s="27">
        <v>0</v>
      </c>
      <c r="CG87" t="s">
        <v>242</v>
      </c>
      <c r="CH87" t="s">
        <v>242</v>
      </c>
      <c r="CJ87" s="27">
        <v>0</v>
      </c>
      <c r="CL87" t="s">
        <v>242</v>
      </c>
      <c r="CO87">
        <v>0</v>
      </c>
      <c r="CP87" s="27">
        <v>0</v>
      </c>
      <c r="CQ87" t="s">
        <v>242</v>
      </c>
      <c r="CR87" t="s">
        <v>242</v>
      </c>
      <c r="CS87" t="s">
        <v>242</v>
      </c>
      <c r="CV87" s="27">
        <v>0</v>
      </c>
      <c r="CX87" t="s">
        <v>242</v>
      </c>
      <c r="DA87" s="27">
        <v>0</v>
      </c>
      <c r="DB87" t="s">
        <v>242</v>
      </c>
      <c r="DC87" t="s">
        <v>242</v>
      </c>
      <c r="DE87" s="27">
        <v>0</v>
      </c>
      <c r="DF87" s="36" t="s">
        <v>242</v>
      </c>
      <c r="DG87" t="s">
        <v>242</v>
      </c>
      <c r="DH87" s="43" t="s">
        <v>242</v>
      </c>
      <c r="DI87" t="s">
        <v>242</v>
      </c>
      <c r="DJ87" s="36" t="s">
        <v>242</v>
      </c>
      <c r="DK87" t="s">
        <v>242</v>
      </c>
      <c r="DM87" s="27">
        <v>0</v>
      </c>
      <c r="DN87" s="36" t="s">
        <v>242</v>
      </c>
      <c r="DO87" t="s">
        <v>242</v>
      </c>
      <c r="DQ87" t="s">
        <v>242</v>
      </c>
      <c r="DT87" s="27">
        <v>0</v>
      </c>
      <c r="DV87" s="27">
        <v>0</v>
      </c>
      <c r="DX87" s="27">
        <v>0</v>
      </c>
      <c r="DZ87" s="27">
        <v>0</v>
      </c>
      <c r="EB87" s="27">
        <v>0</v>
      </c>
      <c r="ED87" s="27">
        <v>0</v>
      </c>
      <c r="EF87" s="27">
        <v>0</v>
      </c>
      <c r="EH87" s="27">
        <v>0</v>
      </c>
      <c r="EJ87" s="27">
        <v>0</v>
      </c>
      <c r="EL87" s="27">
        <v>0</v>
      </c>
      <c r="EN87" t="s">
        <v>242</v>
      </c>
      <c r="EP87" s="2"/>
      <c r="EQ87">
        <f t="shared" si="21"/>
        <v>0</v>
      </c>
      <c r="ER87" s="99">
        <v>0</v>
      </c>
      <c r="ES87" s="27">
        <v>0</v>
      </c>
      <c r="ET87" t="s">
        <v>242</v>
      </c>
      <c r="EU87" t="s">
        <v>242</v>
      </c>
      <c r="EX87" t="s">
        <v>242</v>
      </c>
      <c r="EY87" t="s">
        <v>242</v>
      </c>
      <c r="FA87" s="27">
        <v>0</v>
      </c>
      <c r="FB87" t="s">
        <v>242</v>
      </c>
      <c r="FD87" s="27">
        <v>0</v>
      </c>
      <c r="FE87" t="s">
        <v>242</v>
      </c>
      <c r="FG87" s="27">
        <v>0</v>
      </c>
      <c r="FH87" t="s">
        <v>242</v>
      </c>
      <c r="FJ87" s="27">
        <v>0</v>
      </c>
      <c r="FK87" t="s">
        <v>242</v>
      </c>
      <c r="FL87">
        <f t="shared" si="24"/>
        <v>0</v>
      </c>
      <c r="FM87" s="100">
        <v>0</v>
      </c>
      <c r="FN87">
        <f t="shared" si="25"/>
        <v>0</v>
      </c>
      <c r="FO87" s="100">
        <v>0</v>
      </c>
      <c r="FQ87" t="s">
        <v>242</v>
      </c>
      <c r="FT87" s="27">
        <v>0</v>
      </c>
      <c r="FU87" t="s">
        <v>242</v>
      </c>
      <c r="FV87" t="s">
        <v>242</v>
      </c>
      <c r="FW87" t="s">
        <v>242</v>
      </c>
      <c r="FY87" s="27">
        <v>0</v>
      </c>
      <c r="FZ87" t="s">
        <v>242</v>
      </c>
      <c r="GA87" t="s">
        <v>242</v>
      </c>
      <c r="GC87" s="27">
        <v>0</v>
      </c>
      <c r="GD87" t="s">
        <v>242</v>
      </c>
      <c r="GE87" t="s">
        <v>242</v>
      </c>
      <c r="GF87" s="36" t="s">
        <v>242</v>
      </c>
      <c r="GG87" t="s">
        <v>242</v>
      </c>
      <c r="GH87" t="s">
        <v>242</v>
      </c>
      <c r="GI87" t="s">
        <v>242</v>
      </c>
      <c r="GJ87" t="s">
        <v>242</v>
      </c>
      <c r="GK87" t="s">
        <v>242</v>
      </c>
      <c r="GM87" t="s">
        <v>242</v>
      </c>
      <c r="GP87" s="27">
        <v>0</v>
      </c>
      <c r="GQ87" t="s">
        <v>242</v>
      </c>
      <c r="GR87" t="s">
        <v>242</v>
      </c>
      <c r="GT87" t="s">
        <v>242</v>
      </c>
      <c r="GW87" s="27">
        <v>1</v>
      </c>
      <c r="GX87">
        <v>38</v>
      </c>
      <c r="GY87" t="s">
        <v>2239</v>
      </c>
      <c r="HA87">
        <v>3</v>
      </c>
      <c r="HC87" t="s">
        <v>2237</v>
      </c>
      <c r="HD87" s="27">
        <v>0</v>
      </c>
      <c r="HF87" s="27">
        <v>0</v>
      </c>
      <c r="HH87" t="s">
        <v>242</v>
      </c>
      <c r="HK87" s="27">
        <v>1</v>
      </c>
      <c r="HL87" t="s">
        <v>2240</v>
      </c>
      <c r="HM87">
        <v>2</v>
      </c>
      <c r="HO87" t="s">
        <v>2241</v>
      </c>
      <c r="HP87">
        <v>0.55555555599999995</v>
      </c>
      <c r="HQ87">
        <v>0</v>
      </c>
      <c r="HR87">
        <v>0</v>
      </c>
      <c r="HS87">
        <v>0</v>
      </c>
      <c r="HT87">
        <v>0</v>
      </c>
      <c r="HU87">
        <v>0</v>
      </c>
      <c r="HV87">
        <v>0</v>
      </c>
      <c r="HW87">
        <v>0</v>
      </c>
      <c r="HX87">
        <v>0</v>
      </c>
      <c r="HY87">
        <v>1</v>
      </c>
      <c r="HZ87">
        <v>0</v>
      </c>
      <c r="IA87">
        <v>1</v>
      </c>
      <c r="IB87">
        <v>1</v>
      </c>
      <c r="IC87">
        <v>0.185185185</v>
      </c>
      <c r="ID87">
        <v>0</v>
      </c>
      <c r="IE87">
        <v>0.4</v>
      </c>
      <c r="IF87">
        <v>0.19506172799999999</v>
      </c>
      <c r="IG87" t="s">
        <v>2234</v>
      </c>
      <c r="IH87" t="s">
        <v>266</v>
      </c>
      <c r="II87" t="s">
        <v>2234</v>
      </c>
      <c r="IJ87">
        <v>5333.7</v>
      </c>
      <c r="IK87">
        <v>5647.3</v>
      </c>
      <c r="IL87">
        <v>6010.9</v>
      </c>
      <c r="IM87">
        <v>6980.6</v>
      </c>
      <c r="IN87">
        <v>5333.7</v>
      </c>
      <c r="IS87">
        <f t="shared" si="22"/>
        <v>0.2</v>
      </c>
      <c r="IT87">
        <f t="shared" si="26"/>
        <v>0</v>
      </c>
      <c r="IU87">
        <f t="shared" si="28"/>
        <v>0.25</v>
      </c>
      <c r="IV87">
        <f t="shared" si="23"/>
        <v>0.15</v>
      </c>
    </row>
    <row r="88" spans="1:256" customFormat="1" ht="14" customHeight="1" x14ac:dyDescent="0.2">
      <c r="A88">
        <v>87</v>
      </c>
      <c r="B88">
        <v>87</v>
      </c>
      <c r="C88" s="1">
        <v>44627.738888888889</v>
      </c>
      <c r="D88" s="1">
        <v>44629.019444444442</v>
      </c>
      <c r="E88">
        <v>0</v>
      </c>
      <c r="F88" t="s">
        <v>1099</v>
      </c>
      <c r="G88">
        <v>100</v>
      </c>
      <c r="H88">
        <v>110609</v>
      </c>
      <c r="I88">
        <v>1</v>
      </c>
      <c r="J88" s="1">
        <v>44629.019444444442</v>
      </c>
      <c r="K88" t="s">
        <v>2242</v>
      </c>
      <c r="L88" t="s">
        <v>242</v>
      </c>
      <c r="M88" t="s">
        <v>242</v>
      </c>
      <c r="N88" t="s">
        <v>2243</v>
      </c>
      <c r="O88" t="s">
        <v>2244</v>
      </c>
      <c r="P88">
        <v>34.064804080000002</v>
      </c>
      <c r="Q88">
        <v>-118.4413986</v>
      </c>
      <c r="R88" t="s">
        <v>245</v>
      </c>
      <c r="S88" t="s">
        <v>246</v>
      </c>
      <c r="T88" t="s">
        <v>2245</v>
      </c>
      <c r="V88" t="s">
        <v>2246</v>
      </c>
      <c r="W88" t="s">
        <v>2247</v>
      </c>
      <c r="X88">
        <v>6029</v>
      </c>
      <c r="Y88" t="s">
        <v>319</v>
      </c>
      <c r="Z88" t="s">
        <v>2174</v>
      </c>
      <c r="AA88">
        <v>2020</v>
      </c>
      <c r="AC88">
        <v>0</v>
      </c>
      <c r="AF88">
        <v>10</v>
      </c>
      <c r="AG88">
        <v>1</v>
      </c>
      <c r="AI88" t="s">
        <v>2248</v>
      </c>
      <c r="AJ88" s="27">
        <v>1</v>
      </c>
      <c r="AK88">
        <v>7</v>
      </c>
      <c r="AL88" s="27">
        <v>0</v>
      </c>
      <c r="AM88" s="24">
        <v>0</v>
      </c>
      <c r="AN88" s="36">
        <f t="shared" si="18"/>
        <v>0</v>
      </c>
      <c r="AO88" s="27">
        <v>1</v>
      </c>
      <c r="AP88">
        <v>1</v>
      </c>
      <c r="AR88">
        <v>3</v>
      </c>
      <c r="AT88" t="s">
        <v>2249</v>
      </c>
      <c r="AU88" s="27">
        <v>1</v>
      </c>
      <c r="AV88">
        <v>8</v>
      </c>
      <c r="AW88" s="21">
        <f t="shared" si="19"/>
        <v>80</v>
      </c>
      <c r="AX88">
        <v>3</v>
      </c>
      <c r="AZ88" t="s">
        <v>2249</v>
      </c>
      <c r="BA88" s="27">
        <v>1</v>
      </c>
      <c r="BB88">
        <v>7</v>
      </c>
      <c r="BC88" s="21">
        <f t="shared" si="20"/>
        <v>70</v>
      </c>
      <c r="BD88">
        <v>3</v>
      </c>
      <c r="BF88" t="s">
        <v>2249</v>
      </c>
      <c r="BG88" s="27">
        <v>1</v>
      </c>
      <c r="BJ88">
        <v>1</v>
      </c>
      <c r="BL88" t="s">
        <v>2248</v>
      </c>
      <c r="BM88" s="27">
        <v>1</v>
      </c>
      <c r="BN88">
        <v>1</v>
      </c>
      <c r="BP88" t="s">
        <v>2248</v>
      </c>
      <c r="BQ88" s="27">
        <v>1</v>
      </c>
      <c r="BR88">
        <v>4</v>
      </c>
      <c r="BS88" s="97">
        <f t="shared" si="29"/>
        <v>40</v>
      </c>
      <c r="BU88">
        <v>1</v>
      </c>
      <c r="BW88" t="s">
        <v>2248</v>
      </c>
      <c r="BX88" s="27">
        <v>1</v>
      </c>
      <c r="BY88">
        <v>2</v>
      </c>
      <c r="BZ88" s="21">
        <f t="shared" ref="BZ88:BZ104" si="30">BY88/AF88*100</f>
        <v>20</v>
      </c>
      <c r="CA88">
        <v>1</v>
      </c>
      <c r="CB88">
        <v>1</v>
      </c>
      <c r="CD88" t="s">
        <v>2248</v>
      </c>
      <c r="CE88" s="27">
        <v>0</v>
      </c>
      <c r="CG88" t="s">
        <v>242</v>
      </c>
      <c r="CH88" t="s">
        <v>242</v>
      </c>
      <c r="CJ88" s="27">
        <v>1</v>
      </c>
      <c r="CK88" s="2" t="s">
        <v>2250</v>
      </c>
      <c r="CL88">
        <v>1</v>
      </c>
      <c r="CN88" t="s">
        <v>2248</v>
      </c>
      <c r="CO88">
        <v>0</v>
      </c>
      <c r="CP88" s="27">
        <v>0</v>
      </c>
      <c r="CQ88" t="s">
        <v>242</v>
      </c>
      <c r="CR88" t="s">
        <v>242</v>
      </c>
      <c r="CS88" t="s">
        <v>242</v>
      </c>
      <c r="CV88" s="27">
        <v>0</v>
      </c>
      <c r="CX88" t="s">
        <v>242</v>
      </c>
      <c r="DA88" s="27">
        <v>0</v>
      </c>
      <c r="DB88" t="s">
        <v>242</v>
      </c>
      <c r="DC88" t="s">
        <v>242</v>
      </c>
      <c r="DE88" s="27">
        <v>0</v>
      </c>
      <c r="DF88" s="36" t="s">
        <v>242</v>
      </c>
      <c r="DG88" t="s">
        <v>242</v>
      </c>
      <c r="DH88" s="43" t="s">
        <v>242</v>
      </c>
      <c r="DI88" t="s">
        <v>242</v>
      </c>
      <c r="DJ88" s="36" t="s">
        <v>242</v>
      </c>
      <c r="DK88" t="s">
        <v>242</v>
      </c>
      <c r="DM88" s="27">
        <v>0</v>
      </c>
      <c r="DN88" s="36" t="s">
        <v>242</v>
      </c>
      <c r="DO88" t="s">
        <v>242</v>
      </c>
      <c r="DQ88" t="s">
        <v>242</v>
      </c>
      <c r="DT88" s="27">
        <v>1</v>
      </c>
      <c r="DU88" t="s">
        <v>2251</v>
      </c>
      <c r="DV88" s="27">
        <v>1</v>
      </c>
      <c r="DW88" t="s">
        <v>2252</v>
      </c>
      <c r="DX88" s="27">
        <v>1</v>
      </c>
      <c r="DY88" s="2" t="s">
        <v>2253</v>
      </c>
      <c r="DZ88" s="27">
        <v>1</v>
      </c>
      <c r="EA88" s="2" t="s">
        <v>2254</v>
      </c>
      <c r="EB88" s="27">
        <v>0</v>
      </c>
      <c r="ED88" s="27">
        <v>1</v>
      </c>
      <c r="EE88" s="2" t="s">
        <v>2255</v>
      </c>
      <c r="EF88" s="27">
        <v>1</v>
      </c>
      <c r="EG88" s="2" t="s">
        <v>2255</v>
      </c>
      <c r="EH88" s="27">
        <v>0</v>
      </c>
      <c r="EJ88" s="27">
        <v>0</v>
      </c>
      <c r="EL88" s="27">
        <v>0</v>
      </c>
      <c r="EN88">
        <v>1</v>
      </c>
      <c r="EP88" s="2" t="s">
        <v>2248</v>
      </c>
      <c r="EQ88">
        <f t="shared" si="21"/>
        <v>0.6</v>
      </c>
      <c r="ER88" s="99">
        <v>0.5</v>
      </c>
      <c r="ES88" s="27">
        <v>0</v>
      </c>
      <c r="ET88" t="s">
        <v>242</v>
      </c>
      <c r="EU88" t="s">
        <v>242</v>
      </c>
      <c r="EX88" t="s">
        <v>242</v>
      </c>
      <c r="EY88" t="s">
        <v>242</v>
      </c>
      <c r="FA88" s="27">
        <v>0</v>
      </c>
      <c r="FB88" t="s">
        <v>242</v>
      </c>
      <c r="FD88" s="27">
        <v>0</v>
      </c>
      <c r="FE88" t="s">
        <v>242</v>
      </c>
      <c r="FG88" s="27">
        <v>0</v>
      </c>
      <c r="FH88" t="s">
        <v>242</v>
      </c>
      <c r="FJ88" s="27">
        <v>0</v>
      </c>
      <c r="FK88" t="s">
        <v>242</v>
      </c>
      <c r="FL88">
        <f t="shared" si="24"/>
        <v>0</v>
      </c>
      <c r="FM88" s="100">
        <v>0</v>
      </c>
      <c r="FN88">
        <f t="shared" si="25"/>
        <v>0</v>
      </c>
      <c r="FO88" s="100">
        <v>0</v>
      </c>
      <c r="FQ88" t="s">
        <v>242</v>
      </c>
      <c r="FT88" s="27">
        <v>0</v>
      </c>
      <c r="FU88" t="s">
        <v>242</v>
      </c>
      <c r="FV88" t="s">
        <v>242</v>
      </c>
      <c r="FW88" t="s">
        <v>242</v>
      </c>
      <c r="FY88" s="27">
        <v>1</v>
      </c>
      <c r="FZ88">
        <v>47</v>
      </c>
      <c r="GA88">
        <v>1</v>
      </c>
      <c r="GC88" s="27">
        <v>0.5</v>
      </c>
      <c r="GD88" t="s">
        <v>242</v>
      </c>
      <c r="GE88" t="s">
        <v>242</v>
      </c>
      <c r="GF88" s="36" t="s">
        <v>242</v>
      </c>
      <c r="GG88" t="s">
        <v>242</v>
      </c>
      <c r="GH88" t="s">
        <v>242</v>
      </c>
      <c r="GI88" t="s">
        <v>242</v>
      </c>
      <c r="GJ88" t="s">
        <v>242</v>
      </c>
      <c r="GK88">
        <v>1</v>
      </c>
      <c r="GL88" t="s">
        <v>2256</v>
      </c>
      <c r="GM88">
        <v>1</v>
      </c>
      <c r="GO88" t="s">
        <v>2248</v>
      </c>
      <c r="GP88" s="27">
        <v>0</v>
      </c>
      <c r="GQ88" t="s">
        <v>242</v>
      </c>
      <c r="GR88" t="s">
        <v>242</v>
      </c>
      <c r="GT88" t="s">
        <v>242</v>
      </c>
      <c r="GW88" s="27">
        <v>1</v>
      </c>
      <c r="GX88">
        <v>84</v>
      </c>
      <c r="GY88" t="s">
        <v>2257</v>
      </c>
      <c r="HA88">
        <v>3</v>
      </c>
      <c r="HC88" t="s">
        <v>2249</v>
      </c>
      <c r="HD88" s="27">
        <v>0</v>
      </c>
      <c r="HF88" s="27">
        <v>0</v>
      </c>
      <c r="HH88" t="s">
        <v>242</v>
      </c>
      <c r="HK88" s="27">
        <v>1</v>
      </c>
      <c r="HL88" s="2" t="s">
        <v>2258</v>
      </c>
      <c r="HM88">
        <v>1</v>
      </c>
      <c r="HO88" t="s">
        <v>2248</v>
      </c>
      <c r="HP88">
        <v>0.77777777800000003</v>
      </c>
      <c r="HQ88">
        <v>1</v>
      </c>
      <c r="HR88">
        <v>0</v>
      </c>
      <c r="HS88">
        <v>0</v>
      </c>
      <c r="HT88">
        <v>0.6</v>
      </c>
      <c r="HU88">
        <v>0</v>
      </c>
      <c r="HV88">
        <v>0</v>
      </c>
      <c r="HW88">
        <v>0.5</v>
      </c>
      <c r="HX88">
        <v>0</v>
      </c>
      <c r="HY88">
        <v>1</v>
      </c>
      <c r="HZ88">
        <v>0</v>
      </c>
      <c r="IA88">
        <v>1</v>
      </c>
      <c r="IB88">
        <v>1</v>
      </c>
      <c r="IC88">
        <v>0.592592593</v>
      </c>
      <c r="ID88">
        <v>0.15</v>
      </c>
      <c r="IE88">
        <v>0.5</v>
      </c>
      <c r="IF88">
        <v>0.41419753100000001</v>
      </c>
      <c r="IG88" t="s">
        <v>2245</v>
      </c>
      <c r="IH88" t="s">
        <v>266</v>
      </c>
      <c r="II88" t="s">
        <v>2245</v>
      </c>
      <c r="IJ88">
        <v>4115.6729999999998</v>
      </c>
      <c r="IK88">
        <v>4457.3540000000003</v>
      </c>
      <c r="IL88">
        <v>5217</v>
      </c>
      <c r="IM88">
        <v>6655</v>
      </c>
      <c r="IN88">
        <v>4115.6729999999998</v>
      </c>
      <c r="IS88">
        <f t="shared" si="22"/>
        <v>0.8</v>
      </c>
      <c r="IT88">
        <f t="shared" si="26"/>
        <v>7.1428571428571425E-2</v>
      </c>
      <c r="IU88">
        <f t="shared" si="28"/>
        <v>0.625</v>
      </c>
      <c r="IV88">
        <f t="shared" si="23"/>
        <v>0.49880952380952381</v>
      </c>
    </row>
    <row r="89" spans="1:256" customFormat="1" ht="14" customHeight="1" x14ac:dyDescent="0.2">
      <c r="A89">
        <v>88</v>
      </c>
      <c r="B89">
        <v>88</v>
      </c>
      <c r="C89" s="1">
        <v>44629.783333333333</v>
      </c>
      <c r="D89" s="1">
        <v>44630.695138888892</v>
      </c>
      <c r="E89">
        <v>0</v>
      </c>
      <c r="F89" t="s">
        <v>1099</v>
      </c>
      <c r="G89">
        <v>100</v>
      </c>
      <c r="H89">
        <v>78779</v>
      </c>
      <c r="I89">
        <v>1</v>
      </c>
      <c r="J89" s="1">
        <v>44630.695138888892</v>
      </c>
      <c r="K89" t="s">
        <v>2259</v>
      </c>
      <c r="L89" t="s">
        <v>242</v>
      </c>
      <c r="M89" t="s">
        <v>242</v>
      </c>
      <c r="N89" t="s">
        <v>2260</v>
      </c>
      <c r="O89" t="s">
        <v>2261</v>
      </c>
      <c r="P89">
        <v>34.064804080000002</v>
      </c>
      <c r="Q89">
        <v>-118.4413986</v>
      </c>
      <c r="R89" t="s">
        <v>245</v>
      </c>
      <c r="S89" t="s">
        <v>246</v>
      </c>
      <c r="T89" t="s">
        <v>2262</v>
      </c>
      <c r="V89" t="s">
        <v>2263</v>
      </c>
      <c r="W89" t="s">
        <v>2264</v>
      </c>
      <c r="X89">
        <v>3823</v>
      </c>
      <c r="Y89" t="s">
        <v>476</v>
      </c>
      <c r="Z89" t="s">
        <v>2265</v>
      </c>
      <c r="AA89">
        <v>2021</v>
      </c>
      <c r="AC89">
        <v>0</v>
      </c>
      <c r="AF89">
        <v>8</v>
      </c>
      <c r="AG89">
        <v>3</v>
      </c>
      <c r="AI89" t="s">
        <v>2266</v>
      </c>
      <c r="AJ89" s="27">
        <v>1</v>
      </c>
      <c r="AK89">
        <v>8</v>
      </c>
      <c r="AL89" s="27">
        <v>0</v>
      </c>
      <c r="AM89" s="24">
        <v>0</v>
      </c>
      <c r="AN89" s="36">
        <f t="shared" si="18"/>
        <v>0</v>
      </c>
      <c r="AO89" s="27">
        <v>0</v>
      </c>
      <c r="AP89" s="24">
        <v>0</v>
      </c>
      <c r="AR89">
        <v>3</v>
      </c>
      <c r="AT89" t="s">
        <v>2266</v>
      </c>
      <c r="AU89" s="27">
        <v>1</v>
      </c>
      <c r="AV89">
        <v>7</v>
      </c>
      <c r="AW89" s="21">
        <f t="shared" si="19"/>
        <v>87.5</v>
      </c>
      <c r="AX89">
        <v>3</v>
      </c>
      <c r="AZ89" t="s">
        <v>2266</v>
      </c>
      <c r="BA89" s="27">
        <v>1</v>
      </c>
      <c r="BB89">
        <v>7</v>
      </c>
      <c r="BC89" s="21">
        <f t="shared" si="20"/>
        <v>87.5</v>
      </c>
      <c r="BD89">
        <v>3</v>
      </c>
      <c r="BF89" t="s">
        <v>2266</v>
      </c>
      <c r="BG89" s="27">
        <v>1</v>
      </c>
      <c r="BH89">
        <v>3</v>
      </c>
      <c r="BJ89">
        <v>3</v>
      </c>
      <c r="BL89" t="s">
        <v>2266</v>
      </c>
      <c r="BM89" s="27">
        <v>1</v>
      </c>
      <c r="BN89">
        <v>3</v>
      </c>
      <c r="BP89" t="s">
        <v>2266</v>
      </c>
      <c r="BQ89" s="27">
        <v>1</v>
      </c>
      <c r="BR89">
        <v>3</v>
      </c>
      <c r="BS89" s="97">
        <f t="shared" si="29"/>
        <v>37.5</v>
      </c>
      <c r="BU89">
        <v>3</v>
      </c>
      <c r="BW89" t="s">
        <v>2266</v>
      </c>
      <c r="BX89" s="27">
        <v>1</v>
      </c>
      <c r="BY89">
        <v>3</v>
      </c>
      <c r="BZ89" s="21">
        <f t="shared" si="30"/>
        <v>37.5</v>
      </c>
      <c r="CA89">
        <v>2</v>
      </c>
      <c r="CB89">
        <v>3</v>
      </c>
      <c r="CD89" t="s">
        <v>2266</v>
      </c>
      <c r="CE89" s="27">
        <v>0</v>
      </c>
      <c r="CG89" t="s">
        <v>242</v>
      </c>
      <c r="CH89" t="s">
        <v>242</v>
      </c>
      <c r="CJ89" s="27">
        <v>1</v>
      </c>
      <c r="CK89" s="2" t="s">
        <v>2267</v>
      </c>
      <c r="CL89">
        <v>1</v>
      </c>
      <c r="CN89" t="s">
        <v>2268</v>
      </c>
      <c r="CO89">
        <v>1</v>
      </c>
      <c r="CP89" s="27">
        <v>0</v>
      </c>
      <c r="CQ89" t="s">
        <v>242</v>
      </c>
      <c r="CR89" t="s">
        <v>242</v>
      </c>
      <c r="CS89" t="s">
        <v>242</v>
      </c>
      <c r="CV89" s="27">
        <v>1</v>
      </c>
      <c r="CW89" s="2" t="s">
        <v>2269</v>
      </c>
      <c r="CX89">
        <v>1</v>
      </c>
      <c r="CZ89" t="s">
        <v>2268</v>
      </c>
      <c r="DA89" s="27">
        <v>1</v>
      </c>
      <c r="DB89">
        <v>17012</v>
      </c>
      <c r="DC89">
        <v>2</v>
      </c>
      <c r="DE89" s="27">
        <v>1</v>
      </c>
      <c r="DF89" s="36" t="s">
        <v>242</v>
      </c>
      <c r="DG89" t="s">
        <v>242</v>
      </c>
      <c r="DH89" s="51">
        <v>43078</v>
      </c>
      <c r="DI89">
        <v>2</v>
      </c>
      <c r="DJ89" s="36" t="s">
        <v>242</v>
      </c>
      <c r="DK89" t="s">
        <v>242</v>
      </c>
      <c r="DM89" s="27">
        <v>0</v>
      </c>
      <c r="DN89" s="36" t="s">
        <v>242</v>
      </c>
      <c r="DO89" t="s">
        <v>242</v>
      </c>
      <c r="DQ89">
        <v>1</v>
      </c>
      <c r="DS89" t="s">
        <v>2268</v>
      </c>
      <c r="DT89" s="27">
        <v>1</v>
      </c>
      <c r="DU89" s="2" t="s">
        <v>2270</v>
      </c>
      <c r="DV89" s="27">
        <v>1</v>
      </c>
      <c r="DW89" s="2" t="s">
        <v>2271</v>
      </c>
      <c r="DX89" s="27">
        <v>1</v>
      </c>
      <c r="DY89" s="2" t="s">
        <v>2272</v>
      </c>
      <c r="DZ89" s="27">
        <v>1</v>
      </c>
      <c r="EA89" s="2" t="s">
        <v>2273</v>
      </c>
      <c r="EB89" s="27">
        <v>1</v>
      </c>
      <c r="EC89" s="2" t="s">
        <v>2274</v>
      </c>
      <c r="ED89" s="27">
        <v>1</v>
      </c>
      <c r="EE89" s="2" t="s">
        <v>2275</v>
      </c>
      <c r="EF89" s="27">
        <v>1</v>
      </c>
      <c r="EG89" s="2" t="s">
        <v>2276</v>
      </c>
      <c r="EH89" s="27">
        <v>1</v>
      </c>
      <c r="EI89" s="2" t="s">
        <v>2277</v>
      </c>
      <c r="EJ89" s="27">
        <v>1</v>
      </c>
      <c r="EK89" t="s">
        <v>2278</v>
      </c>
      <c r="EL89" s="27">
        <v>1</v>
      </c>
      <c r="EM89" t="s">
        <v>2279</v>
      </c>
      <c r="EN89">
        <v>4</v>
      </c>
      <c r="EP89" s="2" t="s">
        <v>2280</v>
      </c>
      <c r="EQ89">
        <f t="shared" si="21"/>
        <v>1</v>
      </c>
      <c r="ER89" s="99">
        <v>1</v>
      </c>
      <c r="ES89" s="27">
        <v>0</v>
      </c>
      <c r="ET89" t="s">
        <v>242</v>
      </c>
      <c r="EU89" t="s">
        <v>242</v>
      </c>
      <c r="EX89" t="s">
        <v>242</v>
      </c>
      <c r="EY89" t="s">
        <v>242</v>
      </c>
      <c r="FA89" s="27">
        <v>0</v>
      </c>
      <c r="FB89" t="s">
        <v>242</v>
      </c>
      <c r="FD89" s="27">
        <v>0</v>
      </c>
      <c r="FE89" t="s">
        <v>242</v>
      </c>
      <c r="FG89" s="27">
        <v>0</v>
      </c>
      <c r="FH89" t="s">
        <v>242</v>
      </c>
      <c r="FJ89" s="27">
        <v>0</v>
      </c>
      <c r="FK89" t="s">
        <v>242</v>
      </c>
      <c r="FL89">
        <f t="shared" si="24"/>
        <v>0</v>
      </c>
      <c r="FM89" s="100">
        <v>0</v>
      </c>
      <c r="FN89">
        <f t="shared" si="25"/>
        <v>0</v>
      </c>
      <c r="FO89" s="100">
        <v>0</v>
      </c>
      <c r="FQ89" t="s">
        <v>242</v>
      </c>
      <c r="FT89" s="27">
        <v>0</v>
      </c>
      <c r="FU89" t="s">
        <v>242</v>
      </c>
      <c r="FV89" t="s">
        <v>242</v>
      </c>
      <c r="FW89" t="s">
        <v>242</v>
      </c>
      <c r="FY89" s="27">
        <v>1</v>
      </c>
      <c r="FZ89">
        <v>36</v>
      </c>
      <c r="GA89">
        <v>2</v>
      </c>
      <c r="GC89" s="27">
        <v>0.5</v>
      </c>
      <c r="GD89" t="s">
        <v>242</v>
      </c>
      <c r="GE89" t="s">
        <v>242</v>
      </c>
      <c r="GF89" s="36" t="s">
        <v>242</v>
      </c>
      <c r="GG89" t="s">
        <v>242</v>
      </c>
      <c r="GH89" t="s">
        <v>242</v>
      </c>
      <c r="GI89" t="s">
        <v>242</v>
      </c>
      <c r="GJ89" t="s">
        <v>242</v>
      </c>
      <c r="GK89">
        <v>1</v>
      </c>
      <c r="GL89" t="s">
        <v>2281</v>
      </c>
      <c r="GM89">
        <v>1</v>
      </c>
      <c r="GO89" t="s">
        <v>2268</v>
      </c>
      <c r="GP89" s="27">
        <v>0</v>
      </c>
      <c r="GQ89" t="s">
        <v>242</v>
      </c>
      <c r="GR89" t="s">
        <v>242</v>
      </c>
      <c r="GT89" t="s">
        <v>242</v>
      </c>
      <c r="GW89" s="27">
        <v>1</v>
      </c>
      <c r="GX89">
        <v>233.8</v>
      </c>
      <c r="GY89" t="s">
        <v>2282</v>
      </c>
      <c r="HA89">
        <v>3</v>
      </c>
      <c r="HC89" t="s">
        <v>2266</v>
      </c>
      <c r="HD89" s="27">
        <v>0.5</v>
      </c>
      <c r="HE89" t="s">
        <v>2283</v>
      </c>
      <c r="HF89" s="27">
        <v>0.5</v>
      </c>
      <c r="HG89" t="s">
        <v>2283</v>
      </c>
      <c r="HH89">
        <v>1</v>
      </c>
      <c r="HJ89" t="s">
        <v>2268</v>
      </c>
      <c r="HK89" s="27">
        <v>1</v>
      </c>
      <c r="HL89" s="2" t="s">
        <v>2284</v>
      </c>
      <c r="HM89">
        <v>1</v>
      </c>
      <c r="HO89" t="s">
        <v>2268</v>
      </c>
      <c r="HP89">
        <v>0.66666666699999999</v>
      </c>
      <c r="HQ89">
        <v>1</v>
      </c>
      <c r="HR89">
        <v>0.5</v>
      </c>
      <c r="HS89">
        <v>0.66666666699999999</v>
      </c>
      <c r="HT89">
        <v>1</v>
      </c>
      <c r="HU89">
        <v>0</v>
      </c>
      <c r="HV89">
        <v>0</v>
      </c>
      <c r="HW89">
        <v>0.5</v>
      </c>
      <c r="HX89">
        <v>0</v>
      </c>
      <c r="HY89">
        <v>1</v>
      </c>
      <c r="HZ89">
        <v>0.5</v>
      </c>
      <c r="IA89">
        <v>1</v>
      </c>
      <c r="IB89">
        <v>1</v>
      </c>
      <c r="IC89">
        <v>0.72222222199999997</v>
      </c>
      <c r="ID89">
        <v>0.41666666699999999</v>
      </c>
      <c r="IE89">
        <v>0.6</v>
      </c>
      <c r="IF89">
        <v>0.57962963000000001</v>
      </c>
      <c r="IG89" t="s">
        <v>2285</v>
      </c>
      <c r="IH89" t="s">
        <v>266</v>
      </c>
      <c r="II89" t="s">
        <v>2262</v>
      </c>
      <c r="IJ89">
        <v>7320</v>
      </c>
      <c r="IK89">
        <v>4634.3999999999996</v>
      </c>
      <c r="IL89">
        <v>5254.7</v>
      </c>
      <c r="IM89">
        <v>5825.7</v>
      </c>
      <c r="IN89">
        <v>7320</v>
      </c>
      <c r="IS89">
        <f t="shared" si="22"/>
        <v>0.6</v>
      </c>
      <c r="IT89">
        <f t="shared" si="26"/>
        <v>0.42857142857142855</v>
      </c>
      <c r="IU89">
        <f t="shared" si="28"/>
        <v>0.625</v>
      </c>
      <c r="IV89">
        <f t="shared" si="23"/>
        <v>0.55119047619047612</v>
      </c>
    </row>
    <row r="90" spans="1:256" customFormat="1" ht="14" customHeight="1" x14ac:dyDescent="0.2">
      <c r="A90">
        <v>89</v>
      </c>
      <c r="B90">
        <v>89</v>
      </c>
      <c r="C90" s="1">
        <v>44630.695138888892</v>
      </c>
      <c r="D90" s="1">
        <v>44630.746527777781</v>
      </c>
      <c r="E90">
        <v>0</v>
      </c>
      <c r="F90" t="s">
        <v>1099</v>
      </c>
      <c r="G90">
        <v>100</v>
      </c>
      <c r="H90">
        <v>4385</v>
      </c>
      <c r="I90">
        <v>1</v>
      </c>
      <c r="J90" s="1">
        <v>44630.746527777781</v>
      </c>
      <c r="K90" t="s">
        <v>2286</v>
      </c>
      <c r="L90" t="s">
        <v>242</v>
      </c>
      <c r="M90" t="s">
        <v>242</v>
      </c>
      <c r="N90" t="s">
        <v>2287</v>
      </c>
      <c r="O90" t="s">
        <v>2288</v>
      </c>
      <c r="P90">
        <v>34.064804080000002</v>
      </c>
      <c r="Q90">
        <v>-118.4413986</v>
      </c>
      <c r="R90" t="s">
        <v>245</v>
      </c>
      <c r="S90" t="s">
        <v>246</v>
      </c>
      <c r="T90" t="s">
        <v>2289</v>
      </c>
      <c r="V90" t="s">
        <v>2290</v>
      </c>
      <c r="W90" s="3">
        <v>3.7999999999999998E+106</v>
      </c>
      <c r="X90">
        <v>6311</v>
      </c>
      <c r="Y90" t="s">
        <v>319</v>
      </c>
      <c r="Z90" t="s">
        <v>2291</v>
      </c>
      <c r="AA90">
        <v>2020</v>
      </c>
      <c r="AC90">
        <v>0</v>
      </c>
      <c r="AF90">
        <v>11</v>
      </c>
      <c r="AG90">
        <v>1</v>
      </c>
      <c r="AI90" t="s">
        <v>2292</v>
      </c>
      <c r="AJ90" s="27">
        <v>1</v>
      </c>
      <c r="AK90">
        <v>7</v>
      </c>
      <c r="AL90" s="27">
        <v>0</v>
      </c>
      <c r="AM90" s="24">
        <v>0</v>
      </c>
      <c r="AN90" s="36">
        <f t="shared" si="18"/>
        <v>0</v>
      </c>
      <c r="AO90" s="27">
        <v>1</v>
      </c>
      <c r="AP90">
        <v>5</v>
      </c>
      <c r="AR90">
        <v>3</v>
      </c>
      <c r="AT90" t="s">
        <v>2293</v>
      </c>
      <c r="AU90" s="27">
        <v>1</v>
      </c>
      <c r="AV90">
        <v>9</v>
      </c>
      <c r="AW90" s="21">
        <f t="shared" si="19"/>
        <v>81.818181818181827</v>
      </c>
      <c r="AX90">
        <v>3</v>
      </c>
      <c r="AZ90" t="s">
        <v>2293</v>
      </c>
      <c r="BA90" s="27">
        <v>1</v>
      </c>
      <c r="BB90">
        <v>9</v>
      </c>
      <c r="BC90" s="21">
        <f t="shared" si="20"/>
        <v>81.818181818181827</v>
      </c>
      <c r="BD90">
        <v>3</v>
      </c>
      <c r="BF90" t="s">
        <v>2293</v>
      </c>
      <c r="BG90" s="27">
        <v>1</v>
      </c>
      <c r="BJ90">
        <v>3</v>
      </c>
      <c r="BL90" t="s">
        <v>2293</v>
      </c>
      <c r="BM90" s="27">
        <v>1</v>
      </c>
      <c r="BN90">
        <v>3</v>
      </c>
      <c r="BP90" t="s">
        <v>2293</v>
      </c>
      <c r="BQ90" s="27">
        <v>1</v>
      </c>
      <c r="BR90">
        <v>5</v>
      </c>
      <c r="BS90" s="97">
        <f t="shared" si="29"/>
        <v>45.454545454545453</v>
      </c>
      <c r="BU90">
        <v>1</v>
      </c>
      <c r="BW90" t="s">
        <v>2292</v>
      </c>
      <c r="BX90" s="27">
        <v>1</v>
      </c>
      <c r="BY90">
        <v>2</v>
      </c>
      <c r="BZ90" s="21">
        <f t="shared" si="30"/>
        <v>18.181818181818183</v>
      </c>
      <c r="CA90">
        <v>1</v>
      </c>
      <c r="CB90">
        <v>1</v>
      </c>
      <c r="CD90" t="s">
        <v>2292</v>
      </c>
      <c r="CE90" s="27">
        <v>0</v>
      </c>
      <c r="CG90" t="s">
        <v>242</v>
      </c>
      <c r="CH90" t="s">
        <v>242</v>
      </c>
      <c r="CJ90" s="27">
        <v>0</v>
      </c>
      <c r="CL90" t="s">
        <v>242</v>
      </c>
      <c r="CO90">
        <v>0</v>
      </c>
      <c r="CP90" s="27">
        <v>0</v>
      </c>
      <c r="CQ90" t="s">
        <v>242</v>
      </c>
      <c r="CR90" t="s">
        <v>242</v>
      </c>
      <c r="CS90" t="s">
        <v>242</v>
      </c>
      <c r="CV90" s="27">
        <v>1</v>
      </c>
      <c r="CW90" s="2" t="s">
        <v>2294</v>
      </c>
      <c r="CX90">
        <v>1</v>
      </c>
      <c r="CZ90" t="s">
        <v>2292</v>
      </c>
      <c r="DA90" s="27">
        <v>0</v>
      </c>
      <c r="DB90" t="s">
        <v>242</v>
      </c>
      <c r="DC90" t="s">
        <v>242</v>
      </c>
      <c r="DE90" s="27">
        <v>0</v>
      </c>
      <c r="DF90" s="36" t="s">
        <v>242</v>
      </c>
      <c r="DG90" t="s">
        <v>242</v>
      </c>
      <c r="DH90" s="43" t="s">
        <v>242</v>
      </c>
      <c r="DI90" t="s">
        <v>242</v>
      </c>
      <c r="DJ90" s="36" t="s">
        <v>242</v>
      </c>
      <c r="DK90" t="s">
        <v>242</v>
      </c>
      <c r="DM90" s="27">
        <v>0</v>
      </c>
      <c r="DN90" s="36" t="s">
        <v>242</v>
      </c>
      <c r="DO90" t="s">
        <v>242</v>
      </c>
      <c r="DQ90" t="s">
        <v>242</v>
      </c>
      <c r="DT90" s="27">
        <v>0</v>
      </c>
      <c r="DV90" s="27">
        <v>1</v>
      </c>
      <c r="DW90" s="2" t="s">
        <v>2295</v>
      </c>
      <c r="DX90" s="27">
        <v>0</v>
      </c>
      <c r="DZ90" s="27">
        <v>0</v>
      </c>
      <c r="EB90" s="27">
        <v>0</v>
      </c>
      <c r="ED90" s="27">
        <v>0</v>
      </c>
      <c r="EF90" s="27">
        <v>0</v>
      </c>
      <c r="EH90" s="27">
        <v>0</v>
      </c>
      <c r="EJ90" s="27">
        <v>0</v>
      </c>
      <c r="EL90" s="27">
        <v>0</v>
      </c>
      <c r="EN90">
        <v>1</v>
      </c>
      <c r="EP90" s="2" t="s">
        <v>2292</v>
      </c>
      <c r="EQ90">
        <f t="shared" si="21"/>
        <v>0.1</v>
      </c>
      <c r="ER90" s="99">
        <v>0.5</v>
      </c>
      <c r="ES90" s="27">
        <v>0</v>
      </c>
      <c r="ET90" t="s">
        <v>242</v>
      </c>
      <c r="EU90" t="s">
        <v>242</v>
      </c>
      <c r="EX90" t="s">
        <v>242</v>
      </c>
      <c r="EY90" t="s">
        <v>242</v>
      </c>
      <c r="FA90" s="27">
        <v>0</v>
      </c>
      <c r="FB90" t="s">
        <v>242</v>
      </c>
      <c r="FD90" s="27">
        <v>0</v>
      </c>
      <c r="FE90" t="s">
        <v>242</v>
      </c>
      <c r="FG90" s="27">
        <v>0</v>
      </c>
      <c r="FH90" t="s">
        <v>242</v>
      </c>
      <c r="FJ90" s="27">
        <v>0</v>
      </c>
      <c r="FK90" t="s">
        <v>242</v>
      </c>
      <c r="FL90">
        <f t="shared" si="24"/>
        <v>0</v>
      </c>
      <c r="FM90" s="100">
        <v>0</v>
      </c>
      <c r="FN90">
        <f t="shared" si="25"/>
        <v>0</v>
      </c>
      <c r="FO90" s="100">
        <v>0</v>
      </c>
      <c r="FQ90" t="s">
        <v>242</v>
      </c>
      <c r="FT90" s="27">
        <v>1</v>
      </c>
      <c r="FU90" t="s">
        <v>242</v>
      </c>
      <c r="FV90" t="s">
        <v>242</v>
      </c>
      <c r="FW90" t="s">
        <v>242</v>
      </c>
      <c r="FX90" t="s">
        <v>2296</v>
      </c>
      <c r="FY90" s="27">
        <v>1</v>
      </c>
      <c r="FZ90">
        <v>66.7</v>
      </c>
      <c r="GA90">
        <v>1</v>
      </c>
      <c r="GC90" s="27">
        <v>1</v>
      </c>
      <c r="GD90">
        <v>20.98</v>
      </c>
      <c r="GE90">
        <v>11.05</v>
      </c>
      <c r="GF90" s="36">
        <v>51.73</v>
      </c>
      <c r="GG90">
        <v>9.19</v>
      </c>
      <c r="GH90" t="s">
        <v>242</v>
      </c>
      <c r="GI90" t="s">
        <v>242</v>
      </c>
      <c r="GJ90" t="s">
        <v>242</v>
      </c>
      <c r="GK90">
        <v>1</v>
      </c>
      <c r="GM90">
        <v>1</v>
      </c>
      <c r="GO90" t="s">
        <v>2292</v>
      </c>
      <c r="GP90" s="27">
        <v>0</v>
      </c>
      <c r="GQ90" t="s">
        <v>242</v>
      </c>
      <c r="GR90" t="s">
        <v>242</v>
      </c>
      <c r="GT90" t="s">
        <v>242</v>
      </c>
      <c r="GW90" s="27">
        <v>1</v>
      </c>
      <c r="GX90">
        <v>141</v>
      </c>
      <c r="GY90" t="s">
        <v>2297</v>
      </c>
      <c r="HA90">
        <v>3</v>
      </c>
      <c r="HC90" t="s">
        <v>2293</v>
      </c>
      <c r="HD90" s="27">
        <v>0</v>
      </c>
      <c r="HF90" s="27">
        <v>0</v>
      </c>
      <c r="HH90" t="s">
        <v>242</v>
      </c>
      <c r="HK90" s="27">
        <v>1</v>
      </c>
      <c r="HL90" s="2" t="s">
        <v>2298</v>
      </c>
      <c r="HM90">
        <v>1</v>
      </c>
      <c r="HO90" t="s">
        <v>2292</v>
      </c>
      <c r="HP90">
        <v>0.77777777800000003</v>
      </c>
      <c r="HQ90">
        <v>0</v>
      </c>
      <c r="HR90">
        <v>0.5</v>
      </c>
      <c r="HS90">
        <v>0</v>
      </c>
      <c r="HT90">
        <v>0.1</v>
      </c>
      <c r="HU90">
        <v>0</v>
      </c>
      <c r="HV90">
        <v>0</v>
      </c>
      <c r="HW90">
        <v>1</v>
      </c>
      <c r="HX90">
        <v>0</v>
      </c>
      <c r="HY90">
        <v>1</v>
      </c>
      <c r="HZ90">
        <v>0</v>
      </c>
      <c r="IA90">
        <v>1</v>
      </c>
      <c r="IB90">
        <v>1</v>
      </c>
      <c r="IC90">
        <v>0.42592592600000001</v>
      </c>
      <c r="ID90">
        <v>2.5000000000000001E-2</v>
      </c>
      <c r="IE90">
        <v>0.6</v>
      </c>
      <c r="IF90">
        <v>0.350308642</v>
      </c>
      <c r="IG90" t="s">
        <v>2299</v>
      </c>
      <c r="IH90" t="s">
        <v>266</v>
      </c>
      <c r="II90" t="s">
        <v>2289</v>
      </c>
      <c r="IJ90">
        <v>4543.5770000000002</v>
      </c>
      <c r="IK90">
        <v>4756.3869999999997</v>
      </c>
      <c r="IL90">
        <v>5143.3370000000004</v>
      </c>
      <c r="IM90">
        <v>5236.9889999999996</v>
      </c>
      <c r="IN90">
        <v>4543.5770000000002</v>
      </c>
      <c r="IS90">
        <f t="shared" si="22"/>
        <v>0.6</v>
      </c>
      <c r="IT90">
        <f t="shared" si="26"/>
        <v>7.1428571428571425E-2</v>
      </c>
      <c r="IU90">
        <f t="shared" si="28"/>
        <v>1</v>
      </c>
      <c r="IV90">
        <f t="shared" si="23"/>
        <v>0.55714285714285705</v>
      </c>
    </row>
    <row r="91" spans="1:256" customFormat="1" ht="14" customHeight="1" x14ac:dyDescent="0.2">
      <c r="A91">
        <v>90</v>
      </c>
      <c r="B91">
        <v>90</v>
      </c>
      <c r="C91" s="1">
        <v>44628.673611111109</v>
      </c>
      <c r="D91" s="1">
        <v>44633.482638888891</v>
      </c>
      <c r="E91">
        <v>0</v>
      </c>
      <c r="F91" t="s">
        <v>2300</v>
      </c>
      <c r="G91">
        <v>100</v>
      </c>
      <c r="H91">
        <v>411880</v>
      </c>
      <c r="I91">
        <v>1</v>
      </c>
      <c r="J91" s="1">
        <v>44633.482638888891</v>
      </c>
      <c r="K91" t="s">
        <v>2301</v>
      </c>
      <c r="L91" t="s">
        <v>242</v>
      </c>
      <c r="M91" t="s">
        <v>242</v>
      </c>
      <c r="N91" t="s">
        <v>2302</v>
      </c>
      <c r="O91" t="s">
        <v>2303</v>
      </c>
      <c r="P91">
        <v>39.994705199999999</v>
      </c>
      <c r="Q91">
        <v>-105.2366028</v>
      </c>
      <c r="R91" t="s">
        <v>245</v>
      </c>
      <c r="S91" t="s">
        <v>246</v>
      </c>
      <c r="T91" t="s">
        <v>2304</v>
      </c>
      <c r="V91" t="s">
        <v>2305</v>
      </c>
      <c r="W91">
        <v>313747206</v>
      </c>
      <c r="X91">
        <v>6798</v>
      </c>
      <c r="Y91" t="s">
        <v>659</v>
      </c>
      <c r="Z91" t="s">
        <v>660</v>
      </c>
      <c r="AA91">
        <v>2020</v>
      </c>
      <c r="AC91">
        <v>0</v>
      </c>
      <c r="AF91">
        <v>7</v>
      </c>
      <c r="AG91">
        <v>1</v>
      </c>
      <c r="AI91" t="s">
        <v>2306</v>
      </c>
      <c r="AJ91" s="27">
        <v>1</v>
      </c>
      <c r="AK91">
        <v>6</v>
      </c>
      <c r="AL91" s="27">
        <v>0</v>
      </c>
      <c r="AM91" s="24">
        <v>0</v>
      </c>
      <c r="AN91" s="36">
        <f t="shared" si="18"/>
        <v>0</v>
      </c>
      <c r="AO91" s="27">
        <v>0.5</v>
      </c>
      <c r="AP91">
        <v>7</v>
      </c>
      <c r="AQ91" t="s">
        <v>2307</v>
      </c>
      <c r="AR91">
        <v>3</v>
      </c>
      <c r="AT91" t="s">
        <v>2308</v>
      </c>
      <c r="AU91" s="27">
        <v>1</v>
      </c>
      <c r="AV91">
        <v>6</v>
      </c>
      <c r="AW91" s="21">
        <f t="shared" si="19"/>
        <v>85.714285714285708</v>
      </c>
      <c r="AX91">
        <v>2</v>
      </c>
      <c r="AZ91" t="s">
        <v>2309</v>
      </c>
      <c r="BA91" s="27">
        <v>1</v>
      </c>
      <c r="BB91">
        <v>5</v>
      </c>
      <c r="BC91" s="21">
        <f t="shared" si="20"/>
        <v>71.428571428571431</v>
      </c>
      <c r="BD91">
        <v>3</v>
      </c>
      <c r="BF91" t="s">
        <v>2308</v>
      </c>
      <c r="BG91" s="27">
        <v>1</v>
      </c>
      <c r="BH91">
        <v>7</v>
      </c>
      <c r="BJ91">
        <v>1</v>
      </c>
      <c r="BL91" t="s">
        <v>2306</v>
      </c>
      <c r="BM91" s="27">
        <v>1</v>
      </c>
      <c r="BN91">
        <v>2</v>
      </c>
      <c r="BP91" t="s">
        <v>2310</v>
      </c>
      <c r="BQ91" s="27">
        <v>1</v>
      </c>
      <c r="BR91">
        <v>3</v>
      </c>
      <c r="BS91" s="97">
        <f t="shared" si="29"/>
        <v>42.857142857142854</v>
      </c>
      <c r="BU91">
        <v>1</v>
      </c>
      <c r="BW91" t="s">
        <v>2306</v>
      </c>
      <c r="BX91" s="27">
        <v>1</v>
      </c>
      <c r="BY91">
        <v>1</v>
      </c>
      <c r="BZ91" s="21">
        <f t="shared" si="30"/>
        <v>14.285714285714285</v>
      </c>
      <c r="CA91">
        <v>2</v>
      </c>
      <c r="CB91">
        <v>1</v>
      </c>
      <c r="CD91" t="s">
        <v>2306</v>
      </c>
      <c r="CE91" s="27">
        <v>0</v>
      </c>
      <c r="CG91" t="s">
        <v>242</v>
      </c>
      <c r="CH91" t="s">
        <v>242</v>
      </c>
      <c r="CJ91" s="27">
        <v>1</v>
      </c>
      <c r="CK91" t="s">
        <v>2311</v>
      </c>
      <c r="CL91">
        <v>1</v>
      </c>
      <c r="CN91" t="s">
        <v>2306</v>
      </c>
      <c r="CO91">
        <v>1</v>
      </c>
      <c r="CP91" s="27">
        <v>0</v>
      </c>
      <c r="CQ91" t="s">
        <v>242</v>
      </c>
      <c r="CR91" t="s">
        <v>242</v>
      </c>
      <c r="CS91" t="s">
        <v>242</v>
      </c>
      <c r="CV91" s="27">
        <v>1</v>
      </c>
      <c r="CW91" s="2" t="s">
        <v>2312</v>
      </c>
      <c r="CX91">
        <v>1</v>
      </c>
      <c r="CZ91" t="s">
        <v>2306</v>
      </c>
      <c r="DA91" s="27">
        <v>1</v>
      </c>
      <c r="DB91">
        <v>3145.61</v>
      </c>
      <c r="DC91">
        <v>2</v>
      </c>
      <c r="DE91" s="27">
        <v>1</v>
      </c>
      <c r="DF91" s="36" t="s">
        <v>242</v>
      </c>
      <c r="DG91" t="s">
        <v>242</v>
      </c>
      <c r="DH91" s="43" t="s">
        <v>242</v>
      </c>
      <c r="DI91" t="s">
        <v>242</v>
      </c>
      <c r="DJ91" s="36">
        <v>14880.67</v>
      </c>
      <c r="DK91">
        <v>2</v>
      </c>
      <c r="DM91" s="27">
        <v>1</v>
      </c>
      <c r="DN91" s="36">
        <v>16448</v>
      </c>
      <c r="DO91">
        <v>2</v>
      </c>
      <c r="DQ91">
        <v>1</v>
      </c>
      <c r="DS91" t="s">
        <v>2306</v>
      </c>
      <c r="DT91" s="27">
        <v>1</v>
      </c>
      <c r="DU91" s="2" t="s">
        <v>2313</v>
      </c>
      <c r="DV91" s="27">
        <v>1</v>
      </c>
      <c r="DW91" s="2" t="s">
        <v>2314</v>
      </c>
      <c r="DX91" s="27">
        <v>1</v>
      </c>
      <c r="DY91" s="2" t="s">
        <v>2315</v>
      </c>
      <c r="DZ91" s="27">
        <v>1</v>
      </c>
      <c r="EA91" s="2" t="s">
        <v>2316</v>
      </c>
      <c r="EB91" s="27">
        <v>0</v>
      </c>
      <c r="ED91" s="27">
        <v>1</v>
      </c>
      <c r="EE91" s="2" t="s">
        <v>2317</v>
      </c>
      <c r="EF91" s="27">
        <v>1</v>
      </c>
      <c r="EG91" s="2" t="s">
        <v>2317</v>
      </c>
      <c r="EH91" s="27">
        <v>0</v>
      </c>
      <c r="EJ91" s="27">
        <v>1</v>
      </c>
      <c r="EK91" t="s">
        <v>2318</v>
      </c>
      <c r="EL91" s="27">
        <v>1</v>
      </c>
      <c r="EM91" s="2" t="s">
        <v>2319</v>
      </c>
      <c r="EN91">
        <v>1</v>
      </c>
      <c r="EP91" s="2" t="s">
        <v>2306</v>
      </c>
      <c r="EQ91">
        <f t="shared" si="21"/>
        <v>0.8</v>
      </c>
      <c r="ER91" s="99">
        <v>0.5</v>
      </c>
      <c r="ES91" s="27">
        <v>0</v>
      </c>
      <c r="ET91" t="s">
        <v>242</v>
      </c>
      <c r="EU91" t="s">
        <v>242</v>
      </c>
      <c r="EX91" t="s">
        <v>242</v>
      </c>
      <c r="EY91" t="s">
        <v>242</v>
      </c>
      <c r="FA91" s="27">
        <v>1</v>
      </c>
      <c r="FB91">
        <v>2110.9299999999998</v>
      </c>
      <c r="FC91" t="s">
        <v>2320</v>
      </c>
      <c r="FD91" s="27">
        <v>0</v>
      </c>
      <c r="FE91" t="s">
        <v>242</v>
      </c>
      <c r="FG91" s="27">
        <v>0</v>
      </c>
      <c r="FH91" t="s">
        <v>242</v>
      </c>
      <c r="FJ91" s="27">
        <v>0</v>
      </c>
      <c r="FK91" t="s">
        <v>242</v>
      </c>
      <c r="FL91">
        <f t="shared" si="24"/>
        <v>1</v>
      </c>
      <c r="FM91" s="99">
        <v>1</v>
      </c>
      <c r="FN91">
        <f t="shared" si="25"/>
        <v>0</v>
      </c>
      <c r="FO91" s="100">
        <v>0</v>
      </c>
      <c r="FQ91">
        <v>1</v>
      </c>
      <c r="FS91" t="s">
        <v>2306</v>
      </c>
      <c r="FT91" s="27">
        <v>0</v>
      </c>
      <c r="FU91" t="s">
        <v>242</v>
      </c>
      <c r="FV91" t="s">
        <v>242</v>
      </c>
      <c r="FW91" t="s">
        <v>242</v>
      </c>
      <c r="FY91" s="27">
        <v>1</v>
      </c>
      <c r="FZ91">
        <v>50.81</v>
      </c>
      <c r="GA91">
        <v>3</v>
      </c>
      <c r="GC91" s="27">
        <v>1</v>
      </c>
      <c r="GD91">
        <v>10.68</v>
      </c>
      <c r="GE91">
        <v>9.39</v>
      </c>
      <c r="GF91" s="36">
        <v>69.260000000000005</v>
      </c>
      <c r="GG91">
        <v>9.06</v>
      </c>
      <c r="GH91" t="s">
        <v>242</v>
      </c>
      <c r="GI91" t="s">
        <v>242</v>
      </c>
      <c r="GJ91" t="s">
        <v>242</v>
      </c>
      <c r="GK91">
        <v>3</v>
      </c>
      <c r="GM91">
        <v>1</v>
      </c>
      <c r="GO91" t="s">
        <v>2306</v>
      </c>
      <c r="GP91" s="27">
        <v>0</v>
      </c>
      <c r="GQ91" t="s">
        <v>242</v>
      </c>
      <c r="GR91" t="s">
        <v>242</v>
      </c>
      <c r="GT91" t="s">
        <v>242</v>
      </c>
      <c r="GW91" s="27">
        <v>1</v>
      </c>
      <c r="GX91">
        <v>68</v>
      </c>
      <c r="GY91" t="s">
        <v>2321</v>
      </c>
      <c r="HA91">
        <v>3</v>
      </c>
      <c r="HC91" t="s">
        <v>2308</v>
      </c>
      <c r="HD91" s="27">
        <v>0</v>
      </c>
      <c r="HF91" s="27">
        <v>0</v>
      </c>
      <c r="HH91" t="s">
        <v>242</v>
      </c>
      <c r="HK91" s="27">
        <v>1</v>
      </c>
      <c r="HL91" s="2" t="s">
        <v>2322</v>
      </c>
      <c r="HM91">
        <v>1</v>
      </c>
      <c r="HO91" t="s">
        <v>2306</v>
      </c>
      <c r="HP91">
        <v>0.72222222199999997</v>
      </c>
      <c r="HQ91">
        <v>1</v>
      </c>
      <c r="HR91">
        <v>0.5</v>
      </c>
      <c r="HS91">
        <v>1</v>
      </c>
      <c r="HT91">
        <v>0.8</v>
      </c>
      <c r="HU91">
        <v>0</v>
      </c>
      <c r="HV91">
        <v>0.25</v>
      </c>
      <c r="HW91">
        <v>0.66666666699999999</v>
      </c>
      <c r="HX91">
        <v>0</v>
      </c>
      <c r="HY91">
        <v>1</v>
      </c>
      <c r="HZ91">
        <v>0</v>
      </c>
      <c r="IA91">
        <v>1</v>
      </c>
      <c r="IB91">
        <v>1</v>
      </c>
      <c r="IC91">
        <v>0.74074074099999998</v>
      </c>
      <c r="ID91">
        <v>0.51249999999999996</v>
      </c>
      <c r="IE91">
        <v>0.53333333299999997</v>
      </c>
      <c r="IF91">
        <v>0.59552469100000005</v>
      </c>
      <c r="IG91" t="s">
        <v>2304</v>
      </c>
      <c r="IH91" t="s">
        <v>266</v>
      </c>
      <c r="II91" t="s">
        <v>2304</v>
      </c>
      <c r="IJ91">
        <v>1071.922</v>
      </c>
      <c r="IK91">
        <v>963.572</v>
      </c>
      <c r="IL91">
        <v>1064.454</v>
      </c>
      <c r="IM91">
        <v>1192.7729999999999</v>
      </c>
      <c r="IN91">
        <v>1071.922</v>
      </c>
      <c r="IS91">
        <f t="shared" si="22"/>
        <v>0.7</v>
      </c>
      <c r="IT91">
        <f t="shared" si="26"/>
        <v>0.6428571428571429</v>
      </c>
      <c r="IU91">
        <f t="shared" si="28"/>
        <v>0.75</v>
      </c>
      <c r="IV91">
        <f t="shared" si="23"/>
        <v>0.69761904761904769</v>
      </c>
    </row>
    <row r="92" spans="1:256" customFormat="1" ht="14" customHeight="1" x14ac:dyDescent="0.2">
      <c r="A92">
        <v>91</v>
      </c>
      <c r="B92">
        <v>91</v>
      </c>
      <c r="C92" s="1">
        <v>44633.493055555555</v>
      </c>
      <c r="D92" s="1">
        <v>44633.95416666667</v>
      </c>
      <c r="E92">
        <v>0</v>
      </c>
      <c r="F92" t="s">
        <v>2323</v>
      </c>
      <c r="G92">
        <v>100</v>
      </c>
      <c r="H92">
        <v>39835</v>
      </c>
      <c r="I92">
        <v>1</v>
      </c>
      <c r="J92" s="1">
        <v>44633.95416666667</v>
      </c>
      <c r="K92" t="s">
        <v>2324</v>
      </c>
      <c r="L92" t="s">
        <v>242</v>
      </c>
      <c r="M92" t="s">
        <v>242</v>
      </c>
      <c r="N92" t="s">
        <v>2325</v>
      </c>
      <c r="O92" t="s">
        <v>2326</v>
      </c>
      <c r="P92">
        <v>39.77830505</v>
      </c>
      <c r="Q92">
        <v>-104.7517014</v>
      </c>
      <c r="R92" t="s">
        <v>245</v>
      </c>
      <c r="S92" t="s">
        <v>246</v>
      </c>
      <c r="T92" t="s">
        <v>2327</v>
      </c>
      <c r="V92" t="s">
        <v>2328</v>
      </c>
      <c r="W92">
        <v>368736104</v>
      </c>
      <c r="X92">
        <v>3621</v>
      </c>
      <c r="Y92" t="s">
        <v>476</v>
      </c>
      <c r="Z92" t="s">
        <v>2329</v>
      </c>
      <c r="AA92">
        <v>2021</v>
      </c>
      <c r="AC92">
        <v>0</v>
      </c>
      <c r="AF92">
        <v>10</v>
      </c>
      <c r="AG92">
        <v>1</v>
      </c>
      <c r="AI92" t="s">
        <v>2330</v>
      </c>
      <c r="AJ92" s="27">
        <v>1</v>
      </c>
      <c r="AK92">
        <v>5</v>
      </c>
      <c r="AL92" s="27">
        <v>0</v>
      </c>
      <c r="AM92" s="24">
        <v>0</v>
      </c>
      <c r="AN92" s="36">
        <f t="shared" si="18"/>
        <v>0</v>
      </c>
      <c r="AO92" s="27">
        <v>0</v>
      </c>
      <c r="AP92" s="24">
        <v>0</v>
      </c>
      <c r="AR92">
        <v>3</v>
      </c>
      <c r="AT92" t="s">
        <v>2331</v>
      </c>
      <c r="AU92" s="27">
        <v>1</v>
      </c>
      <c r="AV92">
        <v>9</v>
      </c>
      <c r="AW92" s="21">
        <f t="shared" si="19"/>
        <v>90</v>
      </c>
      <c r="AX92">
        <v>3</v>
      </c>
      <c r="AZ92" t="s">
        <v>2331</v>
      </c>
      <c r="BA92" s="27">
        <v>1</v>
      </c>
      <c r="BB92">
        <v>9</v>
      </c>
      <c r="BC92" s="21">
        <f t="shared" si="20"/>
        <v>90</v>
      </c>
      <c r="BD92">
        <v>3</v>
      </c>
      <c r="BF92" t="s">
        <v>2331</v>
      </c>
      <c r="BG92" s="27">
        <v>1</v>
      </c>
      <c r="BH92">
        <v>7.5</v>
      </c>
      <c r="BJ92">
        <v>3</v>
      </c>
      <c r="BL92" t="s">
        <v>2331</v>
      </c>
      <c r="BM92" s="27">
        <v>1</v>
      </c>
      <c r="BN92">
        <v>3</v>
      </c>
      <c r="BP92" t="s">
        <v>2331</v>
      </c>
      <c r="BQ92" s="27">
        <v>1</v>
      </c>
      <c r="BR92">
        <v>2</v>
      </c>
      <c r="BS92" s="97">
        <f t="shared" si="29"/>
        <v>20</v>
      </c>
      <c r="BU92">
        <v>3</v>
      </c>
      <c r="BW92" t="s">
        <v>2331</v>
      </c>
      <c r="BX92" s="27">
        <v>1</v>
      </c>
      <c r="BY92">
        <v>0</v>
      </c>
      <c r="BZ92" s="21">
        <f t="shared" si="30"/>
        <v>0</v>
      </c>
      <c r="CA92">
        <v>2</v>
      </c>
      <c r="CB92">
        <v>3</v>
      </c>
      <c r="CD92" t="s">
        <v>2331</v>
      </c>
      <c r="CE92" s="27">
        <v>0</v>
      </c>
      <c r="CG92" t="s">
        <v>242</v>
      </c>
      <c r="CH92" t="s">
        <v>242</v>
      </c>
      <c r="CJ92" s="27">
        <v>0</v>
      </c>
      <c r="CL92" t="s">
        <v>242</v>
      </c>
      <c r="CO92">
        <v>0</v>
      </c>
      <c r="CP92" s="27">
        <v>0</v>
      </c>
      <c r="CQ92" t="s">
        <v>242</v>
      </c>
      <c r="CR92" t="s">
        <v>242</v>
      </c>
      <c r="CS92" t="s">
        <v>242</v>
      </c>
      <c r="CV92" s="27">
        <v>0</v>
      </c>
      <c r="CX92" t="s">
        <v>242</v>
      </c>
      <c r="DA92" s="27">
        <v>0</v>
      </c>
      <c r="DB92" t="s">
        <v>242</v>
      </c>
      <c r="DC92" t="s">
        <v>242</v>
      </c>
      <c r="DE92" s="27">
        <v>0</v>
      </c>
      <c r="DF92" s="36" t="s">
        <v>242</v>
      </c>
      <c r="DG92" t="s">
        <v>242</v>
      </c>
      <c r="DH92" s="43" t="s">
        <v>242</v>
      </c>
      <c r="DI92" t="s">
        <v>242</v>
      </c>
      <c r="DJ92" s="36" t="s">
        <v>242</v>
      </c>
      <c r="DK92" t="s">
        <v>242</v>
      </c>
      <c r="DM92" s="27">
        <v>0</v>
      </c>
      <c r="DN92" s="36" t="s">
        <v>242</v>
      </c>
      <c r="DO92" t="s">
        <v>242</v>
      </c>
      <c r="DQ92" t="s">
        <v>242</v>
      </c>
      <c r="DT92" s="27">
        <v>0</v>
      </c>
      <c r="DV92" s="27">
        <v>0</v>
      </c>
      <c r="DX92" s="27">
        <v>0</v>
      </c>
      <c r="DZ92" s="27">
        <v>1</v>
      </c>
      <c r="EA92" s="2" t="s">
        <v>2332</v>
      </c>
      <c r="EB92" s="27">
        <v>0</v>
      </c>
      <c r="ED92" s="27">
        <v>0</v>
      </c>
      <c r="EF92" s="27">
        <v>0</v>
      </c>
      <c r="EH92" s="27">
        <v>0</v>
      </c>
      <c r="EJ92" s="27">
        <v>1</v>
      </c>
      <c r="EK92" t="s">
        <v>2333</v>
      </c>
      <c r="EL92" s="27">
        <v>0</v>
      </c>
      <c r="EN92">
        <v>1</v>
      </c>
      <c r="EP92" s="2" t="s">
        <v>2330</v>
      </c>
      <c r="EQ92">
        <f t="shared" si="21"/>
        <v>0.2</v>
      </c>
      <c r="ER92" s="99">
        <v>0.5</v>
      </c>
      <c r="ES92" s="27">
        <v>0</v>
      </c>
      <c r="ET92" t="s">
        <v>242</v>
      </c>
      <c r="EU92" t="s">
        <v>242</v>
      </c>
      <c r="EX92" t="s">
        <v>242</v>
      </c>
      <c r="EY92" t="s">
        <v>242</v>
      </c>
      <c r="FA92" s="27">
        <v>0</v>
      </c>
      <c r="FB92" t="s">
        <v>242</v>
      </c>
      <c r="FD92" s="27">
        <v>0</v>
      </c>
      <c r="FE92" t="s">
        <v>242</v>
      </c>
      <c r="FG92" s="27">
        <v>0</v>
      </c>
      <c r="FH92" t="s">
        <v>242</v>
      </c>
      <c r="FJ92" s="27">
        <v>0</v>
      </c>
      <c r="FK92" t="s">
        <v>242</v>
      </c>
      <c r="FL92">
        <f t="shared" si="24"/>
        <v>0</v>
      </c>
      <c r="FM92" s="100">
        <v>0</v>
      </c>
      <c r="FN92">
        <f t="shared" si="25"/>
        <v>0</v>
      </c>
      <c r="FO92" s="100">
        <v>0</v>
      </c>
      <c r="FQ92" t="s">
        <v>242</v>
      </c>
      <c r="FT92" s="27">
        <v>0</v>
      </c>
      <c r="FU92" t="s">
        <v>242</v>
      </c>
      <c r="FV92" t="s">
        <v>242</v>
      </c>
      <c r="FW92" t="s">
        <v>242</v>
      </c>
      <c r="FY92" s="27">
        <v>1</v>
      </c>
      <c r="FZ92">
        <v>26.8</v>
      </c>
      <c r="GA92">
        <v>2</v>
      </c>
      <c r="GC92" s="27">
        <v>0.5</v>
      </c>
      <c r="GD92" t="s">
        <v>242</v>
      </c>
      <c r="GE92" t="s">
        <v>242</v>
      </c>
      <c r="GF92" s="36">
        <v>72.900000000000006</v>
      </c>
      <c r="GG92" t="s">
        <v>242</v>
      </c>
      <c r="GH92" t="s">
        <v>242</v>
      </c>
      <c r="GI92" t="s">
        <v>242</v>
      </c>
      <c r="GJ92" t="s">
        <v>242</v>
      </c>
      <c r="GK92" t="s">
        <v>242</v>
      </c>
      <c r="GL92" t="s">
        <v>2334</v>
      </c>
      <c r="GM92">
        <v>1</v>
      </c>
      <c r="GO92" t="s">
        <v>2330</v>
      </c>
      <c r="GP92" s="27">
        <v>0</v>
      </c>
      <c r="GQ92" t="s">
        <v>242</v>
      </c>
      <c r="GR92" t="s">
        <v>242</v>
      </c>
      <c r="GT92" t="s">
        <v>242</v>
      </c>
      <c r="GW92" s="27">
        <v>1</v>
      </c>
      <c r="GX92">
        <v>112</v>
      </c>
      <c r="GY92" t="s">
        <v>2335</v>
      </c>
      <c r="HA92">
        <v>3</v>
      </c>
      <c r="HC92" t="s">
        <v>2331</v>
      </c>
      <c r="HD92" s="27">
        <v>0</v>
      </c>
      <c r="HF92" s="27">
        <v>0</v>
      </c>
      <c r="HH92" t="s">
        <v>242</v>
      </c>
      <c r="HK92" s="27">
        <v>1</v>
      </c>
      <c r="HL92" s="2" t="s">
        <v>2336</v>
      </c>
      <c r="HM92">
        <v>2</v>
      </c>
      <c r="HO92" t="s">
        <v>2337</v>
      </c>
      <c r="HP92">
        <v>0.66666666699999999</v>
      </c>
      <c r="HQ92">
        <v>0</v>
      </c>
      <c r="HR92">
        <v>0</v>
      </c>
      <c r="HS92">
        <v>0</v>
      </c>
      <c r="HT92">
        <v>0.2</v>
      </c>
      <c r="HU92">
        <v>0</v>
      </c>
      <c r="HV92">
        <v>0</v>
      </c>
      <c r="HW92">
        <v>0.5</v>
      </c>
      <c r="HX92">
        <v>0</v>
      </c>
      <c r="HY92">
        <v>1</v>
      </c>
      <c r="HZ92">
        <v>0</v>
      </c>
      <c r="IA92">
        <v>1</v>
      </c>
      <c r="IB92">
        <v>1</v>
      </c>
      <c r="IC92">
        <v>0.222222222</v>
      </c>
      <c r="ID92">
        <v>0.05</v>
      </c>
      <c r="IE92">
        <v>0.5</v>
      </c>
      <c r="IF92">
        <v>0.25740740699999998</v>
      </c>
      <c r="IG92" t="s">
        <v>2338</v>
      </c>
      <c r="IH92" t="s">
        <v>266</v>
      </c>
      <c r="II92" t="s">
        <v>2327</v>
      </c>
      <c r="IJ92">
        <v>2204.3359999999998</v>
      </c>
      <c r="IK92">
        <v>2485.1999999999998</v>
      </c>
      <c r="IL92">
        <v>3737.1840000000002</v>
      </c>
      <c r="IM92">
        <v>4564.7370000000001</v>
      </c>
      <c r="IN92">
        <v>2204.3359999999998</v>
      </c>
      <c r="IS92">
        <f t="shared" si="22"/>
        <v>0.4</v>
      </c>
      <c r="IT92">
        <f t="shared" si="26"/>
        <v>7.1428571428571425E-2</v>
      </c>
      <c r="IU92">
        <f t="shared" si="28"/>
        <v>0.625</v>
      </c>
      <c r="IV92">
        <f t="shared" si="23"/>
        <v>0.36547619047619051</v>
      </c>
    </row>
    <row r="93" spans="1:256" ht="14" customHeight="1" x14ac:dyDescent="0.2">
      <c r="A93" s="10">
        <v>92</v>
      </c>
      <c r="B93">
        <v>92</v>
      </c>
      <c r="C93" s="1">
        <v>44634.609722222223</v>
      </c>
      <c r="D93" s="1">
        <v>44635.616666666669</v>
      </c>
      <c r="E93">
        <v>0</v>
      </c>
      <c r="F93" t="s">
        <v>2339</v>
      </c>
      <c r="G93">
        <v>100</v>
      </c>
      <c r="H93">
        <v>86976</v>
      </c>
      <c r="I93">
        <v>1</v>
      </c>
      <c r="J93" s="1">
        <v>44635.616666666669</v>
      </c>
      <c r="K93" t="s">
        <v>2340</v>
      </c>
      <c r="L93" t="s">
        <v>242</v>
      </c>
      <c r="M93" t="s">
        <v>242</v>
      </c>
      <c r="N93" t="s">
        <v>2341</v>
      </c>
      <c r="O93" t="s">
        <v>2342</v>
      </c>
      <c r="P93">
        <v>34.030807500000002</v>
      </c>
      <c r="Q93">
        <v>-118.47299959999999</v>
      </c>
      <c r="R93" t="s">
        <v>245</v>
      </c>
      <c r="S93" t="s">
        <v>246</v>
      </c>
      <c r="T93" s="10" t="s">
        <v>2343</v>
      </c>
      <c r="V93" t="s">
        <v>2344</v>
      </c>
      <c r="W93" t="s">
        <v>2345</v>
      </c>
      <c r="X93">
        <v>3812</v>
      </c>
      <c r="Y93" s="10" t="s">
        <v>271</v>
      </c>
      <c r="Z93" s="10" t="s">
        <v>2346</v>
      </c>
      <c r="AA93" s="10">
        <v>2020</v>
      </c>
      <c r="AC93" s="10">
        <v>0</v>
      </c>
      <c r="AF93" s="10">
        <v>6</v>
      </c>
      <c r="AG93">
        <v>3</v>
      </c>
      <c r="AI93" t="s">
        <v>2347</v>
      </c>
      <c r="AJ93" s="22">
        <v>1</v>
      </c>
      <c r="AK93" s="10">
        <v>3</v>
      </c>
      <c r="AL93" s="22">
        <v>0</v>
      </c>
      <c r="AM93" s="19">
        <v>0</v>
      </c>
      <c r="AN93" s="36">
        <f t="shared" si="18"/>
        <v>0</v>
      </c>
      <c r="AO93" s="22">
        <v>0</v>
      </c>
      <c r="AP93" s="19">
        <v>0</v>
      </c>
      <c r="AQ93" t="s">
        <v>2348</v>
      </c>
      <c r="AR93">
        <v>3</v>
      </c>
      <c r="AT93" t="s">
        <v>2347</v>
      </c>
      <c r="AU93" s="22">
        <v>1</v>
      </c>
      <c r="AV93" s="10">
        <v>5</v>
      </c>
      <c r="AW93" s="21">
        <f t="shared" si="19"/>
        <v>83.333333333333343</v>
      </c>
      <c r="AX93">
        <v>2</v>
      </c>
      <c r="AZ93" t="s">
        <v>2349</v>
      </c>
      <c r="BA93" s="22">
        <v>1</v>
      </c>
      <c r="BB93" s="10">
        <v>4</v>
      </c>
      <c r="BC93" s="21">
        <f t="shared" si="20"/>
        <v>66.666666666666657</v>
      </c>
      <c r="BD93">
        <v>3</v>
      </c>
      <c r="BF93" t="s">
        <v>2347</v>
      </c>
      <c r="BG93" s="22">
        <v>1</v>
      </c>
      <c r="BH93" s="10">
        <v>9.17</v>
      </c>
      <c r="BJ93">
        <v>3</v>
      </c>
      <c r="BL93" t="s">
        <v>2347</v>
      </c>
      <c r="BM93" s="22">
        <v>1</v>
      </c>
      <c r="BN93">
        <v>3</v>
      </c>
      <c r="BP93" t="s">
        <v>2347</v>
      </c>
      <c r="BQ93" s="22">
        <v>1</v>
      </c>
      <c r="BR93" s="10">
        <v>1</v>
      </c>
      <c r="BS93" s="97">
        <f t="shared" si="29"/>
        <v>16.666666666666664</v>
      </c>
      <c r="BU93" s="10">
        <v>3</v>
      </c>
      <c r="BW93" s="10" t="s">
        <v>2347</v>
      </c>
      <c r="BX93" s="22">
        <v>1</v>
      </c>
      <c r="BY93" s="10">
        <v>1</v>
      </c>
      <c r="BZ93" s="21">
        <f t="shared" si="30"/>
        <v>16.666666666666664</v>
      </c>
      <c r="CA93" s="10">
        <v>2</v>
      </c>
      <c r="CB93" s="10">
        <v>3</v>
      </c>
      <c r="CD93" s="10" t="s">
        <v>2347</v>
      </c>
      <c r="CE93" s="22">
        <v>0</v>
      </c>
      <c r="CG93" s="10" t="s">
        <v>242</v>
      </c>
      <c r="CH93" s="10" t="s">
        <v>242</v>
      </c>
      <c r="CJ93" s="22">
        <v>0</v>
      </c>
      <c r="CL93" s="10" t="s">
        <v>242</v>
      </c>
      <c r="CO93" s="10">
        <v>0</v>
      </c>
      <c r="CP93" s="22">
        <v>0</v>
      </c>
      <c r="CQ93" s="10" t="s">
        <v>242</v>
      </c>
      <c r="CR93" s="10" t="s">
        <v>242</v>
      </c>
      <c r="CS93" s="10" t="s">
        <v>242</v>
      </c>
      <c r="CV93" s="22">
        <v>0</v>
      </c>
      <c r="CX93" s="10" t="s">
        <v>242</v>
      </c>
      <c r="DA93" s="22">
        <v>0</v>
      </c>
      <c r="DB93" s="10" t="s">
        <v>242</v>
      </c>
      <c r="DC93" s="10" t="s">
        <v>242</v>
      </c>
      <c r="DE93" s="22">
        <v>0</v>
      </c>
      <c r="DF93" s="50" t="s">
        <v>242</v>
      </c>
      <c r="DG93" s="10" t="s">
        <v>242</v>
      </c>
      <c r="DH93" s="43" t="s">
        <v>242</v>
      </c>
      <c r="DI93" s="10" t="s">
        <v>242</v>
      </c>
      <c r="DJ93" s="50" t="s">
        <v>242</v>
      </c>
      <c r="DK93" s="10" t="s">
        <v>242</v>
      </c>
      <c r="DM93" s="22">
        <v>0</v>
      </c>
      <c r="DN93" s="50" t="s">
        <v>242</v>
      </c>
      <c r="DO93" s="10" t="s">
        <v>242</v>
      </c>
      <c r="DQ93" s="10" t="s">
        <v>242</v>
      </c>
      <c r="DT93" s="27">
        <v>0</v>
      </c>
      <c r="DV93" s="27">
        <v>0</v>
      </c>
      <c r="DX93" s="27">
        <v>0</v>
      </c>
      <c r="DZ93" s="27">
        <v>0</v>
      </c>
      <c r="EB93" s="27">
        <v>0</v>
      </c>
      <c r="ED93" s="27">
        <v>0</v>
      </c>
      <c r="EF93" s="27">
        <v>0</v>
      </c>
      <c r="EH93" s="27">
        <v>0</v>
      </c>
      <c r="EJ93" s="27">
        <v>0</v>
      </c>
      <c r="EL93" s="27">
        <v>0</v>
      </c>
      <c r="EN93" t="s">
        <v>242</v>
      </c>
      <c r="EQ93">
        <f t="shared" si="21"/>
        <v>0</v>
      </c>
      <c r="ER93" s="99">
        <v>0</v>
      </c>
      <c r="ES93" s="22">
        <v>0</v>
      </c>
      <c r="ET93" s="10" t="s">
        <v>242</v>
      </c>
      <c r="EU93" s="10" t="s">
        <v>242</v>
      </c>
      <c r="EX93" s="10" t="s">
        <v>242</v>
      </c>
      <c r="EY93" s="10" t="s">
        <v>242</v>
      </c>
      <c r="FA93" s="22">
        <v>0</v>
      </c>
      <c r="FB93" s="10" t="s">
        <v>242</v>
      </c>
      <c r="FD93" s="22">
        <v>0</v>
      </c>
      <c r="FE93" s="10" t="s">
        <v>242</v>
      </c>
      <c r="FG93" s="22">
        <v>0</v>
      </c>
      <c r="FH93" s="10" t="s">
        <v>242</v>
      </c>
      <c r="FJ93" s="22">
        <v>0</v>
      </c>
      <c r="FK93" s="10" t="s">
        <v>242</v>
      </c>
      <c r="FL93">
        <f t="shared" si="24"/>
        <v>0</v>
      </c>
      <c r="FM93" s="100">
        <v>0</v>
      </c>
      <c r="FN93">
        <f t="shared" si="25"/>
        <v>0</v>
      </c>
      <c r="FO93" s="100">
        <v>0</v>
      </c>
      <c r="FQ93" s="10" t="s">
        <v>242</v>
      </c>
      <c r="FT93" s="22">
        <v>0</v>
      </c>
      <c r="FU93" s="10" t="s">
        <v>242</v>
      </c>
      <c r="FV93" s="10" t="s">
        <v>242</v>
      </c>
      <c r="FW93" s="10" t="s">
        <v>242</v>
      </c>
      <c r="FY93" s="22">
        <v>0</v>
      </c>
      <c r="FZ93" s="10" t="s">
        <v>242</v>
      </c>
      <c r="GA93" s="10" t="s">
        <v>242</v>
      </c>
      <c r="GC93" s="22">
        <v>0</v>
      </c>
      <c r="GD93" s="10" t="s">
        <v>242</v>
      </c>
      <c r="GE93" s="10" t="s">
        <v>242</v>
      </c>
      <c r="GF93" s="50" t="s">
        <v>242</v>
      </c>
      <c r="GG93" s="10" t="s">
        <v>242</v>
      </c>
      <c r="GH93" s="10" t="s">
        <v>242</v>
      </c>
      <c r="GI93" s="10" t="s">
        <v>242</v>
      </c>
      <c r="GJ93" s="10" t="s">
        <v>242</v>
      </c>
      <c r="GK93" s="10" t="s">
        <v>242</v>
      </c>
      <c r="GM93" s="10" t="s">
        <v>242</v>
      </c>
      <c r="GP93" s="22">
        <v>0</v>
      </c>
      <c r="GQ93" s="10" t="s">
        <v>242</v>
      </c>
      <c r="GR93" s="10" t="s">
        <v>242</v>
      </c>
      <c r="GT93" s="10" t="s">
        <v>242</v>
      </c>
      <c r="GW93" s="22">
        <v>1</v>
      </c>
      <c r="GX93" s="10">
        <v>92</v>
      </c>
      <c r="GY93" s="10" t="s">
        <v>2350</v>
      </c>
      <c r="HA93" s="10">
        <v>3</v>
      </c>
      <c r="HC93" s="10" t="s">
        <v>2347</v>
      </c>
      <c r="HD93" s="22">
        <v>0</v>
      </c>
      <c r="HF93" s="22">
        <v>0</v>
      </c>
      <c r="HH93" s="10" t="s">
        <v>242</v>
      </c>
      <c r="HK93" s="22">
        <v>1</v>
      </c>
      <c r="HL93" s="11" t="s">
        <v>2351</v>
      </c>
      <c r="HM93" s="10">
        <v>2</v>
      </c>
      <c r="HO93" s="10" t="s">
        <v>2352</v>
      </c>
      <c r="HP93" s="10">
        <v>0.66666666699999999</v>
      </c>
      <c r="HQ93" s="10">
        <v>0</v>
      </c>
      <c r="HR93" s="10">
        <v>0</v>
      </c>
      <c r="HS93" s="10">
        <v>0</v>
      </c>
      <c r="HT93" s="10">
        <v>0</v>
      </c>
      <c r="HU93" s="10">
        <v>0</v>
      </c>
      <c r="HV93" s="10">
        <v>0</v>
      </c>
      <c r="HW93" s="10">
        <v>0</v>
      </c>
      <c r="HX93" s="10">
        <v>0</v>
      </c>
      <c r="HY93" s="10">
        <v>1</v>
      </c>
      <c r="HZ93" s="10">
        <v>0</v>
      </c>
      <c r="IA93" s="10">
        <v>1</v>
      </c>
      <c r="IB93" s="10">
        <v>1</v>
      </c>
      <c r="IC93" s="10">
        <v>0.222222222</v>
      </c>
      <c r="ID93" s="10">
        <v>0</v>
      </c>
      <c r="IE93" s="10">
        <v>0.4</v>
      </c>
      <c r="IF93" s="10">
        <v>0.20740740699999999</v>
      </c>
      <c r="IG93" s="10" t="s">
        <v>2343</v>
      </c>
      <c r="IH93" s="10" t="s">
        <v>266</v>
      </c>
      <c r="II93" s="10" t="s">
        <v>2343</v>
      </c>
      <c r="IJ93" s="10">
        <v>3757.5050000000001</v>
      </c>
      <c r="IK93" s="10">
        <v>4186.5730000000003</v>
      </c>
      <c r="IL93" s="10">
        <v>4982.7950000000001</v>
      </c>
      <c r="IM93" s="10">
        <v>4860.2860000000001</v>
      </c>
      <c r="IN93" s="10">
        <v>3757.5050000000001</v>
      </c>
      <c r="IS93">
        <f t="shared" si="22"/>
        <v>0.4</v>
      </c>
      <c r="IT93">
        <f t="shared" si="26"/>
        <v>0</v>
      </c>
      <c r="IU93">
        <f t="shared" si="28"/>
        <v>0.25</v>
      </c>
      <c r="IV93">
        <f t="shared" si="23"/>
        <v>0.21666666666666667</v>
      </c>
    </row>
    <row r="94" spans="1:256" customFormat="1" ht="14" customHeight="1" x14ac:dyDescent="0.2">
      <c r="A94">
        <v>93</v>
      </c>
      <c r="B94">
        <v>93</v>
      </c>
      <c r="C94" s="1">
        <v>44635.621527777781</v>
      </c>
      <c r="D94" s="1">
        <v>44643.453472222223</v>
      </c>
      <c r="E94">
        <v>0</v>
      </c>
      <c r="F94" t="s">
        <v>2353</v>
      </c>
      <c r="G94">
        <v>100</v>
      </c>
      <c r="H94">
        <v>676700</v>
      </c>
      <c r="I94">
        <v>1</v>
      </c>
      <c r="J94" s="1">
        <v>44643.453472222223</v>
      </c>
      <c r="K94" t="s">
        <v>2354</v>
      </c>
      <c r="L94" t="s">
        <v>242</v>
      </c>
      <c r="M94" t="s">
        <v>242</v>
      </c>
      <c r="N94" t="s">
        <v>2355</v>
      </c>
      <c r="O94" t="s">
        <v>2356</v>
      </c>
      <c r="P94">
        <v>16.846206670000001</v>
      </c>
      <c r="Q94">
        <v>-99.918098450000002</v>
      </c>
      <c r="R94" t="s">
        <v>245</v>
      </c>
      <c r="S94" t="s">
        <v>246</v>
      </c>
      <c r="T94" t="s">
        <v>2357</v>
      </c>
      <c r="V94" t="s">
        <v>2358</v>
      </c>
      <c r="W94">
        <v>384802104</v>
      </c>
      <c r="X94">
        <v>5000</v>
      </c>
      <c r="Y94" t="s">
        <v>476</v>
      </c>
      <c r="Z94" t="s">
        <v>2236</v>
      </c>
      <c r="AA94">
        <v>2021</v>
      </c>
      <c r="AC94">
        <v>1</v>
      </c>
      <c r="AD94">
        <v>4</v>
      </c>
      <c r="AF94">
        <v>13</v>
      </c>
      <c r="AG94">
        <v>3</v>
      </c>
      <c r="AI94" t="s">
        <v>2359</v>
      </c>
      <c r="AJ94" s="27">
        <v>1</v>
      </c>
      <c r="AK94">
        <v>12</v>
      </c>
      <c r="AL94" s="27">
        <v>0</v>
      </c>
      <c r="AM94" s="24">
        <v>0</v>
      </c>
      <c r="AN94" s="36">
        <f t="shared" si="18"/>
        <v>0</v>
      </c>
      <c r="AO94" s="27">
        <v>0</v>
      </c>
      <c r="AP94" s="24">
        <v>0</v>
      </c>
      <c r="AQ94" t="s">
        <v>2360</v>
      </c>
      <c r="AR94">
        <v>3</v>
      </c>
      <c r="AT94" t="s">
        <v>2359</v>
      </c>
      <c r="AU94" s="27">
        <v>1</v>
      </c>
      <c r="AV94">
        <v>12</v>
      </c>
      <c r="AW94" s="21">
        <f t="shared" si="19"/>
        <v>92.307692307692307</v>
      </c>
      <c r="AX94">
        <v>3</v>
      </c>
      <c r="AZ94" t="s">
        <v>2359</v>
      </c>
      <c r="BA94" s="27">
        <v>1</v>
      </c>
      <c r="BB94">
        <v>12</v>
      </c>
      <c r="BC94" s="21">
        <f t="shared" si="20"/>
        <v>92.307692307692307</v>
      </c>
      <c r="BD94">
        <v>3</v>
      </c>
      <c r="BF94" t="s">
        <v>2359</v>
      </c>
      <c r="BG94" s="27">
        <v>1</v>
      </c>
      <c r="BH94">
        <v>9.1</v>
      </c>
      <c r="BJ94">
        <v>3</v>
      </c>
      <c r="BL94" t="s">
        <v>2359</v>
      </c>
      <c r="BM94" s="27">
        <v>1</v>
      </c>
      <c r="BN94">
        <v>3</v>
      </c>
      <c r="BP94" t="s">
        <v>2359</v>
      </c>
      <c r="BQ94" s="27">
        <v>1</v>
      </c>
      <c r="BR94">
        <v>4</v>
      </c>
      <c r="BS94" s="97">
        <f t="shared" si="29"/>
        <v>30.76923076923077</v>
      </c>
      <c r="BU94">
        <v>3</v>
      </c>
      <c r="BW94" t="s">
        <v>2359</v>
      </c>
      <c r="BX94" s="27">
        <v>1</v>
      </c>
      <c r="BY94">
        <v>4</v>
      </c>
      <c r="BZ94" s="21">
        <f t="shared" si="30"/>
        <v>30.76923076923077</v>
      </c>
      <c r="CA94">
        <v>2</v>
      </c>
      <c r="CB94">
        <v>3</v>
      </c>
      <c r="CD94" t="s">
        <v>2359</v>
      </c>
      <c r="CE94" s="27">
        <v>0</v>
      </c>
      <c r="CG94" t="s">
        <v>242</v>
      </c>
      <c r="CH94" t="s">
        <v>242</v>
      </c>
      <c r="CJ94" s="27">
        <v>1</v>
      </c>
      <c r="CK94" t="s">
        <v>2361</v>
      </c>
      <c r="CL94">
        <v>1</v>
      </c>
      <c r="CN94" t="s">
        <v>2362</v>
      </c>
      <c r="CO94">
        <v>1</v>
      </c>
      <c r="CP94" s="27">
        <v>0</v>
      </c>
      <c r="CQ94" t="s">
        <v>242</v>
      </c>
      <c r="CR94" t="s">
        <v>242</v>
      </c>
      <c r="CS94" t="s">
        <v>242</v>
      </c>
      <c r="CV94" s="27">
        <v>1</v>
      </c>
      <c r="CW94" s="2" t="s">
        <v>2363</v>
      </c>
      <c r="CX94">
        <v>1</v>
      </c>
      <c r="CZ94" t="s">
        <v>2362</v>
      </c>
      <c r="DA94" s="27">
        <v>1</v>
      </c>
      <c r="DB94">
        <v>31821</v>
      </c>
      <c r="DC94">
        <v>2</v>
      </c>
      <c r="DE94" s="27">
        <v>1</v>
      </c>
      <c r="DF94" s="36">
        <v>71275</v>
      </c>
      <c r="DG94">
        <v>2</v>
      </c>
      <c r="DH94" s="36">
        <v>73395</v>
      </c>
      <c r="DI94">
        <v>2</v>
      </c>
      <c r="DJ94" s="36" t="s">
        <v>242</v>
      </c>
      <c r="DK94" t="s">
        <v>242</v>
      </c>
      <c r="DM94" s="27">
        <v>1</v>
      </c>
      <c r="DN94" s="36">
        <v>21959255</v>
      </c>
      <c r="DO94">
        <v>2</v>
      </c>
      <c r="DQ94">
        <v>4</v>
      </c>
      <c r="DS94" t="s">
        <v>2364</v>
      </c>
      <c r="DT94" s="27">
        <v>1</v>
      </c>
      <c r="DU94" s="2" t="s">
        <v>2365</v>
      </c>
      <c r="DV94" s="27">
        <v>1</v>
      </c>
      <c r="DW94" s="2" t="s">
        <v>2366</v>
      </c>
      <c r="DX94" s="27">
        <v>1</v>
      </c>
      <c r="DY94" t="s">
        <v>2367</v>
      </c>
      <c r="DZ94" s="27">
        <v>1</v>
      </c>
      <c r="EA94" s="2" t="s">
        <v>2368</v>
      </c>
      <c r="EB94" s="27">
        <v>1</v>
      </c>
      <c r="EC94" s="2" t="s">
        <v>2369</v>
      </c>
      <c r="ED94" s="27">
        <v>1</v>
      </c>
      <c r="EE94" s="2" t="s">
        <v>2370</v>
      </c>
      <c r="EF94" s="27">
        <v>1</v>
      </c>
      <c r="EG94" s="2" t="s">
        <v>2370</v>
      </c>
      <c r="EH94" s="27">
        <v>1</v>
      </c>
      <c r="EI94" s="2" t="s">
        <v>2371</v>
      </c>
      <c r="EJ94" s="27">
        <v>1</v>
      </c>
      <c r="EK94" s="2" t="s">
        <v>2372</v>
      </c>
      <c r="EL94" s="27">
        <v>1</v>
      </c>
      <c r="EM94" s="2" t="s">
        <v>2373</v>
      </c>
      <c r="EN94">
        <v>1</v>
      </c>
      <c r="EP94" s="2" t="s">
        <v>2362</v>
      </c>
      <c r="EQ94">
        <f t="shared" si="21"/>
        <v>1</v>
      </c>
      <c r="ER94" s="99">
        <v>1</v>
      </c>
      <c r="ES94" s="27">
        <v>0</v>
      </c>
      <c r="ET94" t="s">
        <v>242</v>
      </c>
      <c r="EU94" t="s">
        <v>242</v>
      </c>
      <c r="EX94" t="s">
        <v>242</v>
      </c>
      <c r="EY94" t="s">
        <v>242</v>
      </c>
      <c r="FA94" s="27">
        <v>0</v>
      </c>
      <c r="FB94" t="s">
        <v>242</v>
      </c>
      <c r="FD94" s="27">
        <v>0</v>
      </c>
      <c r="FE94" t="s">
        <v>242</v>
      </c>
      <c r="FG94" s="27">
        <v>1</v>
      </c>
      <c r="FH94">
        <v>409.79700000000003</v>
      </c>
      <c r="FI94">
        <v>409797</v>
      </c>
      <c r="FJ94" s="27">
        <v>0</v>
      </c>
      <c r="FK94" t="s">
        <v>242</v>
      </c>
      <c r="FL94">
        <f t="shared" si="24"/>
        <v>1</v>
      </c>
      <c r="FM94" s="99">
        <v>1</v>
      </c>
      <c r="FN94">
        <f t="shared" si="25"/>
        <v>0</v>
      </c>
      <c r="FO94" s="100">
        <v>0</v>
      </c>
      <c r="FQ94">
        <v>1</v>
      </c>
      <c r="FS94" t="s">
        <v>2362</v>
      </c>
      <c r="FT94" s="27">
        <v>0</v>
      </c>
      <c r="FU94" t="s">
        <v>242</v>
      </c>
      <c r="FV94" t="s">
        <v>242</v>
      </c>
      <c r="FW94" t="s">
        <v>242</v>
      </c>
      <c r="FY94" s="27">
        <v>1</v>
      </c>
      <c r="FZ94">
        <v>38.5</v>
      </c>
      <c r="GA94">
        <v>1</v>
      </c>
      <c r="GC94" s="27">
        <v>0.5</v>
      </c>
      <c r="GD94" t="s">
        <v>242</v>
      </c>
      <c r="GE94" t="s">
        <v>242</v>
      </c>
      <c r="GF94" s="36">
        <v>64.8</v>
      </c>
      <c r="GG94" t="s">
        <v>242</v>
      </c>
      <c r="GH94" t="s">
        <v>242</v>
      </c>
      <c r="GI94" t="s">
        <v>242</v>
      </c>
      <c r="GJ94" t="s">
        <v>242</v>
      </c>
      <c r="GK94">
        <v>1</v>
      </c>
      <c r="GL94" t="s">
        <v>2374</v>
      </c>
      <c r="GM94">
        <v>1</v>
      </c>
      <c r="GO94" t="s">
        <v>2362</v>
      </c>
      <c r="GP94" s="27">
        <v>0.5</v>
      </c>
      <c r="GQ94">
        <v>1</v>
      </c>
      <c r="GR94" t="s">
        <v>242</v>
      </c>
      <c r="GT94">
        <v>1</v>
      </c>
      <c r="GV94" t="s">
        <v>2362</v>
      </c>
      <c r="GW94" s="27">
        <v>1</v>
      </c>
      <c r="GX94">
        <v>116</v>
      </c>
      <c r="GY94" t="s">
        <v>2375</v>
      </c>
      <c r="HA94">
        <v>3</v>
      </c>
      <c r="HC94" t="s">
        <v>2359</v>
      </c>
      <c r="HD94" s="27">
        <v>1</v>
      </c>
      <c r="HE94" s="2" t="s">
        <v>2376</v>
      </c>
      <c r="HF94" s="27">
        <v>1</v>
      </c>
      <c r="HG94" s="2" t="s">
        <v>2376</v>
      </c>
      <c r="HH94">
        <v>1</v>
      </c>
      <c r="HJ94" t="s">
        <v>2362</v>
      </c>
      <c r="HK94" s="27">
        <v>1</v>
      </c>
      <c r="HL94" s="2" t="s">
        <v>2377</v>
      </c>
      <c r="HM94">
        <v>2</v>
      </c>
      <c r="HO94" t="s">
        <v>2378</v>
      </c>
      <c r="HP94">
        <v>0.66666666699999999</v>
      </c>
      <c r="HQ94">
        <v>1</v>
      </c>
      <c r="HR94">
        <v>0.5</v>
      </c>
      <c r="HS94">
        <v>1</v>
      </c>
      <c r="HT94">
        <v>1</v>
      </c>
      <c r="HU94">
        <v>0</v>
      </c>
      <c r="HV94">
        <v>0.25</v>
      </c>
      <c r="HW94">
        <v>0.5</v>
      </c>
      <c r="HX94">
        <v>0.5</v>
      </c>
      <c r="HY94">
        <v>1</v>
      </c>
      <c r="HZ94">
        <v>1</v>
      </c>
      <c r="IA94">
        <v>1</v>
      </c>
      <c r="IB94">
        <v>1</v>
      </c>
      <c r="IC94">
        <v>0.72222222199999997</v>
      </c>
      <c r="ID94">
        <v>0.5625</v>
      </c>
      <c r="IE94">
        <v>0.8</v>
      </c>
      <c r="IF94">
        <v>0.69490740699999998</v>
      </c>
      <c r="IG94" t="s">
        <v>2379</v>
      </c>
      <c r="IH94" t="s">
        <v>266</v>
      </c>
      <c r="II94" t="s">
        <v>2357</v>
      </c>
      <c r="IJ94">
        <v>11486</v>
      </c>
      <c r="IK94">
        <v>11797</v>
      </c>
      <c r="IL94">
        <v>13022</v>
      </c>
      <c r="IM94">
        <v>15228</v>
      </c>
      <c r="IN94">
        <v>11486</v>
      </c>
      <c r="IS94">
        <f t="shared" si="22"/>
        <v>0.6</v>
      </c>
      <c r="IT94">
        <f t="shared" si="26"/>
        <v>0.7142857142857143</v>
      </c>
      <c r="IU94">
        <f t="shared" si="28"/>
        <v>0.625</v>
      </c>
      <c r="IV94">
        <f t="shared" si="23"/>
        <v>0.64642857142857146</v>
      </c>
    </row>
    <row r="95" spans="1:256" customFormat="1" ht="14" customHeight="1" x14ac:dyDescent="0.2">
      <c r="A95">
        <v>94</v>
      </c>
      <c r="B95">
        <v>94</v>
      </c>
      <c r="C95" s="1">
        <v>44630.746527777781</v>
      </c>
      <c r="D95" s="1">
        <v>44650.582638888889</v>
      </c>
      <c r="E95">
        <v>0</v>
      </c>
      <c r="F95" t="s">
        <v>1099</v>
      </c>
      <c r="G95">
        <v>100</v>
      </c>
      <c r="H95">
        <v>1710259</v>
      </c>
      <c r="I95">
        <v>1</v>
      </c>
      <c r="J95" s="1">
        <v>44650.582638888889</v>
      </c>
      <c r="K95" t="s">
        <v>2380</v>
      </c>
      <c r="L95" t="s">
        <v>242</v>
      </c>
      <c r="M95" t="s">
        <v>242</v>
      </c>
      <c r="N95" t="s">
        <v>2381</v>
      </c>
      <c r="O95" t="s">
        <v>2382</v>
      </c>
      <c r="P95">
        <v>34.064804080000002</v>
      </c>
      <c r="Q95">
        <v>-118.4413986</v>
      </c>
      <c r="R95" t="s">
        <v>245</v>
      </c>
      <c r="S95" t="s">
        <v>246</v>
      </c>
      <c r="T95" t="s">
        <v>2383</v>
      </c>
      <c r="V95" t="s">
        <v>2384</v>
      </c>
      <c r="W95">
        <v>219350105</v>
      </c>
      <c r="X95">
        <v>3357</v>
      </c>
      <c r="Y95" t="s">
        <v>297</v>
      </c>
      <c r="Z95" t="s">
        <v>2385</v>
      </c>
      <c r="AA95">
        <v>2020</v>
      </c>
      <c r="AC95">
        <v>0</v>
      </c>
      <c r="AF95">
        <v>14</v>
      </c>
      <c r="AG95">
        <v>1</v>
      </c>
      <c r="AJ95" s="27">
        <v>1</v>
      </c>
      <c r="AK95">
        <v>9</v>
      </c>
      <c r="AL95" s="27">
        <v>0</v>
      </c>
      <c r="AM95" s="24">
        <v>0</v>
      </c>
      <c r="AN95" s="36">
        <f t="shared" si="18"/>
        <v>0</v>
      </c>
      <c r="AO95" s="27">
        <v>0</v>
      </c>
      <c r="AP95" s="24">
        <v>0</v>
      </c>
      <c r="AR95">
        <v>3</v>
      </c>
      <c r="AT95" t="s">
        <v>2386</v>
      </c>
      <c r="AU95" s="27">
        <v>1</v>
      </c>
      <c r="AV95">
        <v>13</v>
      </c>
      <c r="AW95" s="21">
        <f t="shared" si="19"/>
        <v>92.857142857142861</v>
      </c>
      <c r="AX95">
        <v>3</v>
      </c>
      <c r="AZ95" t="s">
        <v>2386</v>
      </c>
      <c r="BA95" s="27">
        <v>1</v>
      </c>
      <c r="BB95">
        <v>13</v>
      </c>
      <c r="BC95" s="21">
        <f t="shared" si="20"/>
        <v>92.857142857142861</v>
      </c>
      <c r="BD95">
        <v>3</v>
      </c>
      <c r="BF95" t="s">
        <v>2386</v>
      </c>
      <c r="BG95" s="27">
        <v>1</v>
      </c>
      <c r="BH95">
        <v>9.6999999999999993</v>
      </c>
      <c r="BJ95">
        <v>3</v>
      </c>
      <c r="BL95" t="s">
        <v>2386</v>
      </c>
      <c r="BM95" s="27">
        <v>1</v>
      </c>
      <c r="BN95">
        <v>3</v>
      </c>
      <c r="BP95" t="s">
        <v>2386</v>
      </c>
      <c r="BQ95" s="27">
        <v>1</v>
      </c>
      <c r="BR95">
        <v>3</v>
      </c>
      <c r="BS95" s="97">
        <f t="shared" si="29"/>
        <v>21.428571428571427</v>
      </c>
      <c r="BU95">
        <v>1</v>
      </c>
      <c r="BW95" t="s">
        <v>2387</v>
      </c>
      <c r="BX95" s="27">
        <v>1</v>
      </c>
      <c r="BY95">
        <v>3</v>
      </c>
      <c r="BZ95" s="21">
        <f t="shared" si="30"/>
        <v>21.428571428571427</v>
      </c>
      <c r="CA95">
        <v>2</v>
      </c>
      <c r="CB95">
        <v>1</v>
      </c>
      <c r="CD95" t="s">
        <v>2387</v>
      </c>
      <c r="CE95" s="27">
        <v>0</v>
      </c>
      <c r="CG95" t="s">
        <v>242</v>
      </c>
      <c r="CH95" t="s">
        <v>242</v>
      </c>
      <c r="CJ95" s="27">
        <v>1</v>
      </c>
      <c r="CK95" s="2" t="s">
        <v>2388</v>
      </c>
      <c r="CL95">
        <v>1</v>
      </c>
      <c r="CN95" t="s">
        <v>2387</v>
      </c>
      <c r="CO95">
        <v>0</v>
      </c>
      <c r="CP95" s="27">
        <v>0</v>
      </c>
      <c r="CQ95" t="s">
        <v>242</v>
      </c>
      <c r="CR95" t="s">
        <v>242</v>
      </c>
      <c r="CS95" t="s">
        <v>242</v>
      </c>
      <c r="CV95" s="27">
        <v>1</v>
      </c>
      <c r="CW95" s="2" t="s">
        <v>2389</v>
      </c>
      <c r="CX95">
        <v>1</v>
      </c>
      <c r="CZ95" t="s">
        <v>2387</v>
      </c>
      <c r="DA95" s="27">
        <v>1</v>
      </c>
      <c r="DB95">
        <v>620380</v>
      </c>
      <c r="DC95">
        <v>2</v>
      </c>
      <c r="DE95" s="27">
        <v>1</v>
      </c>
      <c r="DF95" s="36" t="s">
        <v>242</v>
      </c>
      <c r="DG95" t="s">
        <v>242</v>
      </c>
      <c r="DH95" s="36">
        <v>2106012</v>
      </c>
      <c r="DI95">
        <v>2</v>
      </c>
      <c r="DJ95" s="36" t="s">
        <v>242</v>
      </c>
      <c r="DK95" t="s">
        <v>242</v>
      </c>
      <c r="DM95" s="27">
        <v>1</v>
      </c>
      <c r="DN95" s="36">
        <v>4750171860</v>
      </c>
      <c r="DO95">
        <v>2</v>
      </c>
      <c r="DQ95">
        <v>4</v>
      </c>
      <c r="DS95" t="s">
        <v>2390</v>
      </c>
      <c r="DT95" s="27">
        <v>1</v>
      </c>
      <c r="DU95" s="2" t="s">
        <v>2391</v>
      </c>
      <c r="DV95" s="27">
        <v>1</v>
      </c>
      <c r="DW95" s="2" t="s">
        <v>2392</v>
      </c>
      <c r="DX95" s="27">
        <v>1</v>
      </c>
      <c r="DY95" s="2" t="s">
        <v>2393</v>
      </c>
      <c r="DZ95" s="27">
        <v>1</v>
      </c>
      <c r="EA95" s="2" t="s">
        <v>2394</v>
      </c>
      <c r="EB95" s="27">
        <v>1</v>
      </c>
      <c r="EC95" s="2" t="s">
        <v>2395</v>
      </c>
      <c r="ED95" s="27">
        <v>1</v>
      </c>
      <c r="EE95" s="2" t="s">
        <v>2396</v>
      </c>
      <c r="EF95" s="27">
        <v>1</v>
      </c>
      <c r="EG95" s="2" t="s">
        <v>2396</v>
      </c>
      <c r="EH95" s="27">
        <v>1</v>
      </c>
      <c r="EI95" s="2" t="s">
        <v>2396</v>
      </c>
      <c r="EJ95" s="27">
        <v>1</v>
      </c>
      <c r="EK95" t="s">
        <v>1146</v>
      </c>
      <c r="EL95" s="27">
        <v>1</v>
      </c>
      <c r="EM95" s="2" t="s">
        <v>2397</v>
      </c>
      <c r="EN95">
        <v>4</v>
      </c>
      <c r="EP95" s="2" t="s">
        <v>2390</v>
      </c>
      <c r="EQ95">
        <f t="shared" si="21"/>
        <v>1</v>
      </c>
      <c r="ER95" s="99">
        <v>1</v>
      </c>
      <c r="ES95" s="27">
        <v>0</v>
      </c>
      <c r="ET95" t="s">
        <v>242</v>
      </c>
      <c r="EU95" t="s">
        <v>242</v>
      </c>
      <c r="EX95" t="s">
        <v>242</v>
      </c>
      <c r="EY95" t="s">
        <v>242</v>
      </c>
      <c r="FA95" s="27">
        <v>0</v>
      </c>
      <c r="FB95" t="s">
        <v>242</v>
      </c>
      <c r="FD95" s="27">
        <v>0</v>
      </c>
      <c r="FE95" t="s">
        <v>242</v>
      </c>
      <c r="FG95" s="27">
        <v>0</v>
      </c>
      <c r="FH95" t="s">
        <v>242</v>
      </c>
      <c r="FJ95" s="27">
        <v>0</v>
      </c>
      <c r="FK95" t="s">
        <v>242</v>
      </c>
      <c r="FL95">
        <f t="shared" si="24"/>
        <v>0</v>
      </c>
      <c r="FM95" s="100">
        <v>0</v>
      </c>
      <c r="FN95">
        <f t="shared" si="25"/>
        <v>0</v>
      </c>
      <c r="FO95" s="100">
        <v>0</v>
      </c>
      <c r="FQ95" t="s">
        <v>242</v>
      </c>
      <c r="FT95" s="27">
        <v>1</v>
      </c>
      <c r="FU95">
        <v>25</v>
      </c>
      <c r="FV95">
        <v>56</v>
      </c>
      <c r="FW95">
        <v>19</v>
      </c>
      <c r="FY95" s="27">
        <v>1</v>
      </c>
      <c r="FZ95">
        <v>38</v>
      </c>
      <c r="GA95">
        <v>2</v>
      </c>
      <c r="GB95" s="2" t="s">
        <v>2398</v>
      </c>
      <c r="GC95" s="27">
        <v>1</v>
      </c>
      <c r="GD95">
        <v>9.8000000000000007</v>
      </c>
      <c r="GE95">
        <v>4.3</v>
      </c>
      <c r="GF95" s="36">
        <v>75.099999999999994</v>
      </c>
      <c r="GG95">
        <v>9.6</v>
      </c>
      <c r="GH95" t="s">
        <v>242</v>
      </c>
      <c r="GI95" t="s">
        <v>242</v>
      </c>
      <c r="GJ95" t="s">
        <v>242</v>
      </c>
      <c r="GK95">
        <v>1</v>
      </c>
      <c r="GM95">
        <v>1</v>
      </c>
      <c r="GO95" t="s">
        <v>2399</v>
      </c>
      <c r="GP95" s="27">
        <v>1</v>
      </c>
      <c r="GQ95">
        <v>1</v>
      </c>
      <c r="GR95">
        <v>1</v>
      </c>
      <c r="GS95" t="s">
        <v>2400</v>
      </c>
      <c r="GT95">
        <v>5</v>
      </c>
      <c r="GU95" t="s">
        <v>2401</v>
      </c>
      <c r="GV95" t="s">
        <v>2402</v>
      </c>
      <c r="GW95" s="27">
        <v>1</v>
      </c>
      <c r="GX95">
        <v>334</v>
      </c>
      <c r="GY95" t="s">
        <v>2403</v>
      </c>
      <c r="HA95">
        <v>3</v>
      </c>
      <c r="HD95" s="27">
        <v>0</v>
      </c>
      <c r="HF95" s="27">
        <v>1</v>
      </c>
      <c r="HG95" s="2" t="s">
        <v>2404</v>
      </c>
      <c r="HH95">
        <v>1</v>
      </c>
      <c r="HJ95" t="s">
        <v>2387</v>
      </c>
      <c r="HK95" s="27">
        <v>0</v>
      </c>
      <c r="HM95">
        <v>1</v>
      </c>
      <c r="HO95" t="s">
        <v>2387</v>
      </c>
      <c r="HP95">
        <v>0.66666666699999999</v>
      </c>
      <c r="HQ95">
        <v>1</v>
      </c>
      <c r="HR95">
        <v>0.5</v>
      </c>
      <c r="HS95">
        <v>1</v>
      </c>
      <c r="HT95">
        <v>1</v>
      </c>
      <c r="HU95">
        <v>0</v>
      </c>
      <c r="HV95">
        <v>0</v>
      </c>
      <c r="HW95">
        <v>1</v>
      </c>
      <c r="HX95">
        <v>1</v>
      </c>
      <c r="HY95">
        <v>1</v>
      </c>
      <c r="HZ95">
        <v>0.5</v>
      </c>
      <c r="IA95">
        <v>0</v>
      </c>
      <c r="IB95">
        <v>1</v>
      </c>
      <c r="IC95">
        <v>0.72222222199999997</v>
      </c>
      <c r="ID95">
        <v>0.5</v>
      </c>
      <c r="IE95">
        <v>0.7</v>
      </c>
      <c r="IF95">
        <v>0.640740741</v>
      </c>
      <c r="IG95" t="s">
        <v>2405</v>
      </c>
      <c r="IH95" t="s">
        <v>266</v>
      </c>
      <c r="II95" t="s">
        <v>2383</v>
      </c>
      <c r="IJ95">
        <v>11503</v>
      </c>
      <c r="IK95">
        <v>11408</v>
      </c>
      <c r="IL95">
        <v>14082</v>
      </c>
      <c r="IM95">
        <v>14189</v>
      </c>
      <c r="IN95">
        <v>11503</v>
      </c>
      <c r="IS95">
        <f t="shared" si="22"/>
        <v>0.6</v>
      </c>
      <c r="IT95">
        <f t="shared" si="26"/>
        <v>0.5714285714285714</v>
      </c>
      <c r="IU95">
        <f t="shared" si="28"/>
        <v>1</v>
      </c>
      <c r="IV95">
        <f t="shared" si="23"/>
        <v>0.72380952380952379</v>
      </c>
    </row>
    <row r="96" spans="1:256" customFormat="1" ht="14" customHeight="1" x14ac:dyDescent="0.2">
      <c r="A96">
        <v>95</v>
      </c>
      <c r="B96">
        <v>95</v>
      </c>
      <c r="C96" s="1">
        <v>44650.645138888889</v>
      </c>
      <c r="D96" s="1">
        <v>44650.71875</v>
      </c>
      <c r="E96">
        <v>0</v>
      </c>
      <c r="F96" t="s">
        <v>1099</v>
      </c>
      <c r="G96">
        <v>100</v>
      </c>
      <c r="H96">
        <v>6361</v>
      </c>
      <c r="I96">
        <v>1</v>
      </c>
      <c r="J96" s="1">
        <v>44650.71875</v>
      </c>
      <c r="K96" t="s">
        <v>2406</v>
      </c>
      <c r="L96" t="s">
        <v>242</v>
      </c>
      <c r="M96" t="s">
        <v>242</v>
      </c>
      <c r="N96" t="s">
        <v>2407</v>
      </c>
      <c r="O96" t="s">
        <v>2408</v>
      </c>
      <c r="P96">
        <v>34.064804080000002</v>
      </c>
      <c r="Q96">
        <v>-118.4413986</v>
      </c>
      <c r="R96" t="s">
        <v>245</v>
      </c>
      <c r="S96" t="s">
        <v>246</v>
      </c>
      <c r="T96" t="s">
        <v>2409</v>
      </c>
      <c r="V96" t="s">
        <v>2410</v>
      </c>
      <c r="W96">
        <v>436440101</v>
      </c>
      <c r="X96">
        <v>3844</v>
      </c>
      <c r="Y96" t="s">
        <v>350</v>
      </c>
      <c r="Z96" t="s">
        <v>2411</v>
      </c>
      <c r="AA96">
        <v>2021</v>
      </c>
      <c r="AC96">
        <v>0</v>
      </c>
      <c r="AF96">
        <v>8</v>
      </c>
      <c r="AG96">
        <v>1</v>
      </c>
      <c r="AI96" t="s">
        <v>2412</v>
      </c>
      <c r="AJ96" s="27">
        <v>1</v>
      </c>
      <c r="AK96">
        <v>5</v>
      </c>
      <c r="AL96" s="27">
        <v>0</v>
      </c>
      <c r="AM96" s="24">
        <v>0</v>
      </c>
      <c r="AN96" s="36">
        <f t="shared" si="18"/>
        <v>0</v>
      </c>
      <c r="AO96" s="27">
        <v>0</v>
      </c>
      <c r="AP96" s="24">
        <v>0</v>
      </c>
      <c r="AR96">
        <v>3</v>
      </c>
      <c r="AT96" t="s">
        <v>2413</v>
      </c>
      <c r="AU96" s="27">
        <v>1</v>
      </c>
      <c r="AV96">
        <v>7</v>
      </c>
      <c r="AW96" s="21">
        <f t="shared" si="19"/>
        <v>87.5</v>
      </c>
      <c r="AX96">
        <v>1</v>
      </c>
      <c r="AZ96" t="s">
        <v>2412</v>
      </c>
      <c r="BA96" s="27">
        <v>1</v>
      </c>
      <c r="BB96">
        <v>7</v>
      </c>
      <c r="BC96" s="21">
        <f t="shared" si="20"/>
        <v>87.5</v>
      </c>
      <c r="BD96">
        <v>1</v>
      </c>
      <c r="BF96" t="s">
        <v>2412</v>
      </c>
      <c r="BG96" s="27">
        <v>1</v>
      </c>
      <c r="BH96">
        <v>7</v>
      </c>
      <c r="BJ96">
        <v>1</v>
      </c>
      <c r="BL96" t="s">
        <v>2412</v>
      </c>
      <c r="BM96" s="27">
        <v>1</v>
      </c>
      <c r="BN96">
        <v>1</v>
      </c>
      <c r="BP96" t="s">
        <v>2412</v>
      </c>
      <c r="BQ96" s="27">
        <v>1</v>
      </c>
      <c r="BR96">
        <v>3</v>
      </c>
      <c r="BS96" s="97">
        <f t="shared" si="29"/>
        <v>37.5</v>
      </c>
      <c r="BU96">
        <v>1</v>
      </c>
      <c r="BW96" t="s">
        <v>2412</v>
      </c>
      <c r="BX96" s="27">
        <v>1</v>
      </c>
      <c r="BY96">
        <v>7</v>
      </c>
      <c r="BZ96" s="21">
        <f t="shared" si="30"/>
        <v>87.5</v>
      </c>
      <c r="CA96">
        <v>2</v>
      </c>
      <c r="CB96">
        <v>1</v>
      </c>
      <c r="CD96" t="s">
        <v>2412</v>
      </c>
      <c r="CE96" s="27">
        <v>0</v>
      </c>
      <c r="CG96" t="s">
        <v>242</v>
      </c>
      <c r="CH96" t="s">
        <v>242</v>
      </c>
      <c r="CJ96" s="27">
        <v>1</v>
      </c>
      <c r="CK96" s="2" t="s">
        <v>2414</v>
      </c>
      <c r="CL96">
        <v>1</v>
      </c>
      <c r="CN96" t="s">
        <v>2412</v>
      </c>
      <c r="CO96">
        <v>1</v>
      </c>
      <c r="CP96" s="27">
        <v>0</v>
      </c>
      <c r="CQ96" t="s">
        <v>242</v>
      </c>
      <c r="CR96" t="s">
        <v>242</v>
      </c>
      <c r="CS96" t="s">
        <v>242</v>
      </c>
      <c r="CV96" s="27">
        <v>1</v>
      </c>
      <c r="CW96" s="2" t="s">
        <v>2415</v>
      </c>
      <c r="CX96">
        <v>1</v>
      </c>
      <c r="CZ96" t="s">
        <v>2412</v>
      </c>
      <c r="DA96" s="27">
        <v>0.5</v>
      </c>
      <c r="DB96">
        <v>24087</v>
      </c>
      <c r="DC96">
        <v>2</v>
      </c>
      <c r="DE96" s="44">
        <v>1</v>
      </c>
      <c r="DF96" s="36" t="s">
        <v>242</v>
      </c>
      <c r="DG96" t="s">
        <v>242</v>
      </c>
      <c r="DH96" s="43" t="s">
        <v>242</v>
      </c>
      <c r="DI96" t="s">
        <v>242</v>
      </c>
      <c r="DJ96" s="36">
        <v>24087</v>
      </c>
      <c r="DK96">
        <v>2</v>
      </c>
      <c r="DM96" s="27">
        <v>0</v>
      </c>
      <c r="DN96" s="36" t="s">
        <v>242</v>
      </c>
      <c r="DO96" t="s">
        <v>242</v>
      </c>
      <c r="DQ96">
        <v>1</v>
      </c>
      <c r="DS96" t="s">
        <v>2412</v>
      </c>
      <c r="DT96" s="27">
        <v>0</v>
      </c>
      <c r="DV96" s="27">
        <v>0</v>
      </c>
      <c r="DX96" s="27">
        <v>0</v>
      </c>
      <c r="DZ96" s="27">
        <v>0</v>
      </c>
      <c r="EB96" s="27">
        <v>0</v>
      </c>
      <c r="ED96" s="27">
        <v>0</v>
      </c>
      <c r="EF96" s="27">
        <v>0</v>
      </c>
      <c r="EH96" s="27">
        <v>0</v>
      </c>
      <c r="EJ96" s="27">
        <v>0</v>
      </c>
      <c r="EL96" s="27">
        <v>1</v>
      </c>
      <c r="EM96" s="2" t="s">
        <v>2416</v>
      </c>
      <c r="EN96">
        <v>1</v>
      </c>
      <c r="EP96" s="2" t="s">
        <v>2412</v>
      </c>
      <c r="EQ96">
        <f t="shared" si="21"/>
        <v>0.1</v>
      </c>
      <c r="ER96" s="99">
        <v>0.5</v>
      </c>
      <c r="ES96" s="27">
        <v>0</v>
      </c>
      <c r="ET96" t="s">
        <v>242</v>
      </c>
      <c r="EU96" t="s">
        <v>242</v>
      </c>
      <c r="EX96" t="s">
        <v>242</v>
      </c>
      <c r="EY96" t="s">
        <v>242</v>
      </c>
      <c r="FA96" s="27">
        <v>0</v>
      </c>
      <c r="FB96" t="s">
        <v>242</v>
      </c>
      <c r="FD96" s="27">
        <v>0</v>
      </c>
      <c r="FE96" t="s">
        <v>242</v>
      </c>
      <c r="FG96" s="27">
        <v>1</v>
      </c>
      <c r="FH96">
        <v>157.63200000000001</v>
      </c>
      <c r="FI96" s="5">
        <v>157632</v>
      </c>
      <c r="FJ96" s="27">
        <v>0</v>
      </c>
      <c r="FK96" t="s">
        <v>242</v>
      </c>
      <c r="FL96">
        <f t="shared" si="24"/>
        <v>1</v>
      </c>
      <c r="FM96" s="99">
        <v>1</v>
      </c>
      <c r="FN96">
        <f t="shared" si="25"/>
        <v>0</v>
      </c>
      <c r="FO96" s="100">
        <v>0</v>
      </c>
      <c r="FQ96">
        <v>1</v>
      </c>
      <c r="FS96" t="s">
        <v>2412</v>
      </c>
      <c r="FT96" s="27">
        <v>1</v>
      </c>
      <c r="FU96" t="s">
        <v>242</v>
      </c>
      <c r="FV96" t="s">
        <v>242</v>
      </c>
      <c r="FW96" t="s">
        <v>242</v>
      </c>
      <c r="FX96" t="s">
        <v>2417</v>
      </c>
      <c r="FY96" s="27">
        <v>1</v>
      </c>
      <c r="FZ96">
        <v>43</v>
      </c>
      <c r="GA96">
        <v>2</v>
      </c>
      <c r="GC96" s="27">
        <v>1</v>
      </c>
      <c r="GD96">
        <v>5</v>
      </c>
      <c r="GE96">
        <v>8</v>
      </c>
      <c r="GF96" s="36">
        <v>69</v>
      </c>
      <c r="GG96">
        <v>16</v>
      </c>
      <c r="GH96" t="s">
        <v>242</v>
      </c>
      <c r="GI96" t="s">
        <v>242</v>
      </c>
      <c r="GJ96" t="s">
        <v>242</v>
      </c>
      <c r="GK96">
        <v>1</v>
      </c>
      <c r="GM96">
        <v>1</v>
      </c>
      <c r="GO96" t="s">
        <v>2412</v>
      </c>
      <c r="GP96" s="27">
        <v>0</v>
      </c>
      <c r="GQ96" t="s">
        <v>242</v>
      </c>
      <c r="GR96" t="s">
        <v>242</v>
      </c>
      <c r="GT96" t="s">
        <v>242</v>
      </c>
      <c r="GW96" s="27">
        <v>1</v>
      </c>
      <c r="GX96">
        <v>164</v>
      </c>
      <c r="GY96" t="s">
        <v>2418</v>
      </c>
      <c r="HA96">
        <v>3</v>
      </c>
      <c r="HC96" t="s">
        <v>2413</v>
      </c>
      <c r="HD96" s="27">
        <v>0</v>
      </c>
      <c r="HF96" s="27">
        <v>0</v>
      </c>
      <c r="HH96" t="s">
        <v>242</v>
      </c>
      <c r="HK96" s="27">
        <v>1</v>
      </c>
      <c r="HL96" t="s">
        <v>2419</v>
      </c>
      <c r="HM96">
        <v>1</v>
      </c>
      <c r="HO96" t="s">
        <v>2412</v>
      </c>
      <c r="HP96">
        <v>0.66666666699999999</v>
      </c>
      <c r="HQ96">
        <v>1</v>
      </c>
      <c r="HR96">
        <v>0.5</v>
      </c>
      <c r="HS96">
        <v>0.33333333300000001</v>
      </c>
      <c r="HT96">
        <v>0.1</v>
      </c>
      <c r="HU96">
        <v>0</v>
      </c>
      <c r="HV96">
        <v>0.25</v>
      </c>
      <c r="HW96">
        <v>1</v>
      </c>
      <c r="HX96">
        <v>0</v>
      </c>
      <c r="HY96">
        <v>1</v>
      </c>
      <c r="HZ96">
        <v>0</v>
      </c>
      <c r="IA96">
        <v>1</v>
      </c>
      <c r="IB96">
        <v>1</v>
      </c>
      <c r="IC96">
        <v>0.72222222199999997</v>
      </c>
      <c r="ID96">
        <v>0.170833333</v>
      </c>
      <c r="IE96">
        <v>0.6</v>
      </c>
      <c r="IF96">
        <v>0.49768518499999997</v>
      </c>
      <c r="IG96" t="s">
        <v>2420</v>
      </c>
      <c r="IH96" t="s">
        <v>266</v>
      </c>
      <c r="II96" t="s">
        <v>2409</v>
      </c>
      <c r="IJ96">
        <v>3367.3</v>
      </c>
      <c r="IK96">
        <v>3776.4</v>
      </c>
      <c r="IL96">
        <v>5632.3</v>
      </c>
      <c r="IM96">
        <v>4862.8</v>
      </c>
      <c r="IN96">
        <v>3367.3</v>
      </c>
      <c r="IS96">
        <f t="shared" si="22"/>
        <v>0.6</v>
      </c>
      <c r="IT96">
        <f t="shared" si="26"/>
        <v>0.42857142857142855</v>
      </c>
      <c r="IU96">
        <f t="shared" si="28"/>
        <v>1</v>
      </c>
      <c r="IV96">
        <f t="shared" si="23"/>
        <v>0.67619047619047612</v>
      </c>
    </row>
    <row r="97" spans="1:256" customFormat="1" ht="14" customHeight="1" x14ac:dyDescent="0.2">
      <c r="A97">
        <v>96</v>
      </c>
      <c r="B97">
        <v>96</v>
      </c>
      <c r="C97" s="1">
        <v>44649.086111111108</v>
      </c>
      <c r="D97" s="1">
        <v>44650.854166666664</v>
      </c>
      <c r="E97">
        <v>0</v>
      </c>
      <c r="F97" t="s">
        <v>2421</v>
      </c>
      <c r="G97">
        <v>100</v>
      </c>
      <c r="H97">
        <v>152793</v>
      </c>
      <c r="I97">
        <v>1</v>
      </c>
      <c r="J97" s="1">
        <v>44650.854166666664</v>
      </c>
      <c r="K97" t="s">
        <v>2422</v>
      </c>
      <c r="L97" t="s">
        <v>242</v>
      </c>
      <c r="M97" t="s">
        <v>242</v>
      </c>
      <c r="N97" t="s">
        <v>2423</v>
      </c>
      <c r="O97" t="s">
        <v>2424</v>
      </c>
      <c r="P97">
        <v>34.145202640000001</v>
      </c>
      <c r="Q97">
        <v>-118.45809939999999</v>
      </c>
      <c r="R97" t="s">
        <v>245</v>
      </c>
      <c r="S97" t="s">
        <v>246</v>
      </c>
      <c r="T97" t="s">
        <v>2425</v>
      </c>
      <c r="V97" t="s">
        <v>2426</v>
      </c>
      <c r="W97">
        <v>446150104</v>
      </c>
      <c r="X97">
        <v>6021</v>
      </c>
      <c r="Y97" t="s">
        <v>319</v>
      </c>
      <c r="Z97" t="s">
        <v>2174</v>
      </c>
      <c r="AA97">
        <v>2020</v>
      </c>
      <c r="AC97">
        <v>0.5</v>
      </c>
      <c r="AD97">
        <v>15</v>
      </c>
      <c r="AF97">
        <v>13</v>
      </c>
      <c r="AG97">
        <v>3</v>
      </c>
      <c r="AI97" t="s">
        <v>2427</v>
      </c>
      <c r="AJ97" s="27">
        <v>1</v>
      </c>
      <c r="AK97">
        <v>9</v>
      </c>
      <c r="AL97" s="27">
        <v>1</v>
      </c>
      <c r="AM97">
        <v>7</v>
      </c>
      <c r="AN97" s="36">
        <f t="shared" si="18"/>
        <v>53.846153846153847</v>
      </c>
      <c r="AO97" s="27">
        <v>1</v>
      </c>
      <c r="AP97">
        <v>12</v>
      </c>
      <c r="AQ97" s="2" t="s">
        <v>2428</v>
      </c>
      <c r="AR97">
        <v>3</v>
      </c>
      <c r="AT97" t="s">
        <v>2427</v>
      </c>
      <c r="AU97" s="27">
        <v>1</v>
      </c>
      <c r="AV97">
        <v>12</v>
      </c>
      <c r="AW97" s="21">
        <f t="shared" si="19"/>
        <v>92.307692307692307</v>
      </c>
      <c r="AX97">
        <v>3</v>
      </c>
      <c r="AZ97" t="s">
        <v>2427</v>
      </c>
      <c r="BA97" s="27">
        <v>1</v>
      </c>
      <c r="BB97">
        <v>12</v>
      </c>
      <c r="BC97" s="21">
        <f t="shared" si="20"/>
        <v>92.307692307692307</v>
      </c>
      <c r="BD97">
        <v>3</v>
      </c>
      <c r="BF97" t="s">
        <v>2427</v>
      </c>
      <c r="BG97" s="27">
        <v>1</v>
      </c>
      <c r="BH97">
        <v>6</v>
      </c>
      <c r="BJ97">
        <v>3</v>
      </c>
      <c r="BL97" t="s">
        <v>2427</v>
      </c>
      <c r="BM97" s="27">
        <v>1</v>
      </c>
      <c r="BN97">
        <v>3</v>
      </c>
      <c r="BP97" t="s">
        <v>2427</v>
      </c>
      <c r="BQ97" s="27">
        <v>1</v>
      </c>
      <c r="BR97">
        <v>5</v>
      </c>
      <c r="BS97" s="97">
        <f t="shared" si="29"/>
        <v>38.461538461538467</v>
      </c>
      <c r="BU97">
        <v>3</v>
      </c>
      <c r="BW97" t="s">
        <v>2427</v>
      </c>
      <c r="BX97" s="27">
        <v>1</v>
      </c>
      <c r="BY97">
        <v>5</v>
      </c>
      <c r="BZ97" s="21">
        <f t="shared" si="30"/>
        <v>38.461538461538467</v>
      </c>
      <c r="CA97">
        <v>2</v>
      </c>
      <c r="CB97">
        <v>3</v>
      </c>
      <c r="CD97" t="s">
        <v>2427</v>
      </c>
      <c r="CE97" s="27">
        <v>0</v>
      </c>
      <c r="CG97" t="s">
        <v>242</v>
      </c>
      <c r="CH97" t="s">
        <v>242</v>
      </c>
      <c r="CJ97" s="27">
        <v>1</v>
      </c>
      <c r="CK97" s="2" t="s">
        <v>2429</v>
      </c>
      <c r="CL97">
        <v>1</v>
      </c>
      <c r="CN97" t="s">
        <v>2430</v>
      </c>
      <c r="CO97">
        <v>0</v>
      </c>
      <c r="CP97" s="27">
        <v>0</v>
      </c>
      <c r="CQ97" t="s">
        <v>242</v>
      </c>
      <c r="CR97" t="s">
        <v>242</v>
      </c>
      <c r="CS97" t="s">
        <v>242</v>
      </c>
      <c r="CV97" s="27">
        <v>0</v>
      </c>
      <c r="CX97" t="s">
        <v>242</v>
      </c>
      <c r="DA97" s="27">
        <v>1</v>
      </c>
      <c r="DB97">
        <v>11964</v>
      </c>
      <c r="DC97">
        <v>2</v>
      </c>
      <c r="DE97" s="27">
        <v>1</v>
      </c>
      <c r="DF97" s="36" t="s">
        <v>242</v>
      </c>
      <c r="DG97" t="s">
        <v>242</v>
      </c>
      <c r="DH97" s="43" t="s">
        <v>242</v>
      </c>
      <c r="DI97" t="s">
        <v>242</v>
      </c>
      <c r="DJ97" s="36">
        <v>48237</v>
      </c>
      <c r="DK97">
        <v>2</v>
      </c>
      <c r="DM97" s="27">
        <v>0</v>
      </c>
      <c r="DN97" s="36" t="s">
        <v>242</v>
      </c>
      <c r="DO97" t="s">
        <v>242</v>
      </c>
      <c r="DQ97">
        <v>1</v>
      </c>
      <c r="DS97" t="s">
        <v>2430</v>
      </c>
      <c r="DT97" s="27">
        <v>1</v>
      </c>
      <c r="DU97" s="2" t="s">
        <v>2431</v>
      </c>
      <c r="DV97" s="27">
        <v>1</v>
      </c>
      <c r="DW97" s="2" t="s">
        <v>2432</v>
      </c>
      <c r="DX97" s="27">
        <v>1</v>
      </c>
      <c r="DY97" s="2" t="s">
        <v>2433</v>
      </c>
      <c r="DZ97" s="27">
        <v>1</v>
      </c>
      <c r="EA97" s="2" t="s">
        <v>2434</v>
      </c>
      <c r="EB97" s="27">
        <v>0</v>
      </c>
      <c r="ED97" s="27">
        <v>1</v>
      </c>
      <c r="EE97" s="2" t="s">
        <v>2435</v>
      </c>
      <c r="EF97" s="27">
        <v>1</v>
      </c>
      <c r="EG97" s="2" t="s">
        <v>2436</v>
      </c>
      <c r="EH97" s="27">
        <v>1</v>
      </c>
      <c r="EI97" s="2" t="s">
        <v>2436</v>
      </c>
      <c r="EJ97" s="27">
        <v>1</v>
      </c>
      <c r="EK97" t="s">
        <v>2437</v>
      </c>
      <c r="EL97" s="27">
        <v>1</v>
      </c>
      <c r="EM97" s="2" t="s">
        <v>2438</v>
      </c>
      <c r="EN97">
        <v>5</v>
      </c>
      <c r="EO97" t="s">
        <v>2042</v>
      </c>
      <c r="EP97" s="2" t="s">
        <v>2439</v>
      </c>
      <c r="EQ97">
        <f t="shared" si="21"/>
        <v>0.9</v>
      </c>
      <c r="ER97" s="99">
        <v>0.5</v>
      </c>
      <c r="ES97" s="27">
        <v>0</v>
      </c>
      <c r="ET97" t="s">
        <v>242</v>
      </c>
      <c r="EU97" t="s">
        <v>242</v>
      </c>
      <c r="EX97" t="s">
        <v>242</v>
      </c>
      <c r="EY97" t="s">
        <v>242</v>
      </c>
      <c r="FA97" s="27">
        <v>0</v>
      </c>
      <c r="FB97" t="s">
        <v>242</v>
      </c>
      <c r="FD97" s="27">
        <v>0</v>
      </c>
      <c r="FE97" t="s">
        <v>242</v>
      </c>
      <c r="FG97" s="27">
        <v>1</v>
      </c>
      <c r="FH97">
        <v>427.78706899999997</v>
      </c>
      <c r="FI97" t="s">
        <v>2440</v>
      </c>
      <c r="FJ97" s="27">
        <v>0</v>
      </c>
      <c r="FK97" t="s">
        <v>242</v>
      </c>
      <c r="FL97">
        <f t="shared" si="24"/>
        <v>1</v>
      </c>
      <c r="FM97" s="99">
        <v>1</v>
      </c>
      <c r="FN97">
        <f t="shared" si="25"/>
        <v>0</v>
      </c>
      <c r="FO97" s="100">
        <v>0</v>
      </c>
      <c r="FQ97">
        <v>1</v>
      </c>
      <c r="FS97" t="s">
        <v>2430</v>
      </c>
      <c r="FT97" s="27">
        <v>0</v>
      </c>
      <c r="FU97" t="s">
        <v>242</v>
      </c>
      <c r="FV97" t="s">
        <v>242</v>
      </c>
      <c r="FW97" t="s">
        <v>242</v>
      </c>
      <c r="FY97" s="27">
        <v>1</v>
      </c>
      <c r="FZ97">
        <v>59</v>
      </c>
      <c r="GA97">
        <v>3</v>
      </c>
      <c r="GC97" s="27">
        <v>1</v>
      </c>
      <c r="GD97">
        <v>10.8</v>
      </c>
      <c r="GE97">
        <v>3.2</v>
      </c>
      <c r="GF97" s="36">
        <v>80</v>
      </c>
      <c r="GG97">
        <v>3.9</v>
      </c>
      <c r="GH97" t="s">
        <v>242</v>
      </c>
      <c r="GI97" t="s">
        <v>242</v>
      </c>
      <c r="GJ97" t="s">
        <v>242</v>
      </c>
      <c r="GK97">
        <v>3</v>
      </c>
      <c r="GM97">
        <v>1</v>
      </c>
      <c r="GO97" t="s">
        <v>2430</v>
      </c>
      <c r="GP97" s="27">
        <v>1</v>
      </c>
      <c r="GQ97">
        <v>0.98</v>
      </c>
      <c r="GR97" t="s">
        <v>242</v>
      </c>
      <c r="GT97">
        <v>1</v>
      </c>
      <c r="GV97" t="s">
        <v>2430</v>
      </c>
      <c r="GW97" s="27">
        <v>1</v>
      </c>
      <c r="GX97">
        <v>132</v>
      </c>
      <c r="GY97" t="s">
        <v>2441</v>
      </c>
      <c r="HA97">
        <v>3</v>
      </c>
      <c r="HC97" t="s">
        <v>2427</v>
      </c>
      <c r="HD97" s="27">
        <v>0</v>
      </c>
      <c r="HF97" s="27">
        <v>0</v>
      </c>
      <c r="HH97" t="s">
        <v>242</v>
      </c>
      <c r="HK97" s="27">
        <v>1</v>
      </c>
      <c r="HL97" s="2" t="s">
        <v>2442</v>
      </c>
      <c r="HM97">
        <v>1</v>
      </c>
      <c r="HO97" t="s">
        <v>2430</v>
      </c>
      <c r="HP97">
        <v>0.88888888899999996</v>
      </c>
      <c r="HQ97">
        <v>1</v>
      </c>
      <c r="HR97">
        <v>0</v>
      </c>
      <c r="HS97">
        <v>0.66666666699999999</v>
      </c>
      <c r="HT97">
        <v>0.9</v>
      </c>
      <c r="HU97">
        <v>0</v>
      </c>
      <c r="HV97">
        <v>0.25</v>
      </c>
      <c r="HW97">
        <v>0.66666666699999999</v>
      </c>
      <c r="HX97">
        <v>1</v>
      </c>
      <c r="HY97">
        <v>1</v>
      </c>
      <c r="HZ97">
        <v>0</v>
      </c>
      <c r="IA97">
        <v>1</v>
      </c>
      <c r="IB97">
        <v>1</v>
      </c>
      <c r="IC97">
        <v>0.62962963000000005</v>
      </c>
      <c r="ID97">
        <v>0.45416666700000002</v>
      </c>
      <c r="IE97">
        <v>0.73333333300000003</v>
      </c>
      <c r="IF97">
        <v>0.60570987700000001</v>
      </c>
      <c r="IG97" t="s">
        <v>2443</v>
      </c>
      <c r="IH97" t="s">
        <v>266</v>
      </c>
      <c r="II97" t="s">
        <v>2425</v>
      </c>
      <c r="IJ97">
        <v>5640</v>
      </c>
      <c r="IK97">
        <v>5233</v>
      </c>
      <c r="IL97">
        <v>6074</v>
      </c>
      <c r="IM97">
        <v>7950</v>
      </c>
      <c r="IN97">
        <v>5640</v>
      </c>
      <c r="IS97">
        <f t="shared" si="22"/>
        <v>1</v>
      </c>
      <c r="IT97">
        <f t="shared" si="26"/>
        <v>0.5</v>
      </c>
      <c r="IU97">
        <f t="shared" si="28"/>
        <v>0.75</v>
      </c>
      <c r="IV97">
        <f t="shared" si="23"/>
        <v>0.75</v>
      </c>
    </row>
    <row r="98" spans="1:256" customFormat="1" ht="14" customHeight="1" x14ac:dyDescent="0.2">
      <c r="A98">
        <v>97</v>
      </c>
      <c r="B98">
        <v>97</v>
      </c>
      <c r="C98" s="1">
        <v>44650.719444444447</v>
      </c>
      <c r="D98" s="1">
        <v>44652.709722222222</v>
      </c>
      <c r="E98">
        <v>0</v>
      </c>
      <c r="F98" t="s">
        <v>1099</v>
      </c>
      <c r="G98">
        <v>100</v>
      </c>
      <c r="H98">
        <v>171935</v>
      </c>
      <c r="I98">
        <v>1</v>
      </c>
      <c r="J98" s="1">
        <v>44652.709722222222</v>
      </c>
      <c r="K98" t="s">
        <v>2444</v>
      </c>
      <c r="L98" t="s">
        <v>242</v>
      </c>
      <c r="M98" t="s">
        <v>242</v>
      </c>
      <c r="N98" t="s">
        <v>2445</v>
      </c>
      <c r="O98" t="s">
        <v>2446</v>
      </c>
      <c r="P98">
        <v>34.064804080000002</v>
      </c>
      <c r="Q98">
        <v>-118.4413986</v>
      </c>
      <c r="R98" t="s">
        <v>245</v>
      </c>
      <c r="S98" t="s">
        <v>246</v>
      </c>
      <c r="T98" t="s">
        <v>2447</v>
      </c>
      <c r="V98" t="s">
        <v>2448</v>
      </c>
      <c r="W98">
        <v>440452100</v>
      </c>
      <c r="X98">
        <v>2011</v>
      </c>
      <c r="Y98" t="s">
        <v>326</v>
      </c>
      <c r="Z98" t="s">
        <v>2449</v>
      </c>
      <c r="AA98">
        <v>2020</v>
      </c>
      <c r="AC98">
        <v>0</v>
      </c>
      <c r="AF98">
        <v>13</v>
      </c>
      <c r="AG98">
        <v>1</v>
      </c>
      <c r="AI98" t="s">
        <v>2450</v>
      </c>
      <c r="AJ98" s="27">
        <v>1</v>
      </c>
      <c r="AK98">
        <v>5</v>
      </c>
      <c r="AL98" s="27">
        <v>0</v>
      </c>
      <c r="AM98" s="24">
        <v>0</v>
      </c>
      <c r="AN98" s="36">
        <f t="shared" si="18"/>
        <v>0</v>
      </c>
      <c r="AO98" s="27">
        <v>0</v>
      </c>
      <c r="AP98" s="24">
        <v>0</v>
      </c>
      <c r="AR98">
        <v>3</v>
      </c>
      <c r="AT98" t="s">
        <v>2450</v>
      </c>
      <c r="AU98" s="27">
        <v>1</v>
      </c>
      <c r="AV98">
        <v>12</v>
      </c>
      <c r="AW98" s="21">
        <f t="shared" si="19"/>
        <v>92.307692307692307</v>
      </c>
      <c r="AX98">
        <v>3</v>
      </c>
      <c r="AZ98" t="s">
        <v>2451</v>
      </c>
      <c r="BA98" s="27">
        <v>1</v>
      </c>
      <c r="BB98">
        <v>12</v>
      </c>
      <c r="BC98" s="21">
        <f t="shared" si="20"/>
        <v>92.307692307692307</v>
      </c>
      <c r="BD98">
        <v>1</v>
      </c>
      <c r="BF98" t="s">
        <v>2450</v>
      </c>
      <c r="BG98" s="27">
        <v>1</v>
      </c>
      <c r="BJ98">
        <v>3</v>
      </c>
      <c r="BL98" t="s">
        <v>2451</v>
      </c>
      <c r="BM98" s="27">
        <v>1</v>
      </c>
      <c r="BN98">
        <v>3</v>
      </c>
      <c r="BP98" t="s">
        <v>2451</v>
      </c>
      <c r="BQ98" s="27">
        <v>1</v>
      </c>
      <c r="BR98">
        <v>4</v>
      </c>
      <c r="BS98" s="97">
        <f t="shared" si="29"/>
        <v>30.76923076923077</v>
      </c>
      <c r="BU98">
        <v>1</v>
      </c>
      <c r="BW98" t="s">
        <v>2450</v>
      </c>
      <c r="BX98" s="27">
        <v>1</v>
      </c>
      <c r="BY98">
        <v>6</v>
      </c>
      <c r="BZ98" s="21">
        <f t="shared" si="30"/>
        <v>46.153846153846153</v>
      </c>
      <c r="CA98">
        <v>2</v>
      </c>
      <c r="CB98">
        <v>1</v>
      </c>
      <c r="CD98" t="s">
        <v>2450</v>
      </c>
      <c r="CE98" s="27">
        <v>0</v>
      </c>
      <c r="CG98" t="s">
        <v>242</v>
      </c>
      <c r="CH98" t="s">
        <v>242</v>
      </c>
      <c r="CJ98" s="27">
        <v>1</v>
      </c>
      <c r="CK98" s="2" t="s">
        <v>2452</v>
      </c>
      <c r="CL98" t="s">
        <v>242</v>
      </c>
      <c r="CO98">
        <v>0</v>
      </c>
      <c r="CP98" s="27">
        <v>0</v>
      </c>
      <c r="CQ98" t="s">
        <v>242</v>
      </c>
      <c r="CR98" t="s">
        <v>242</v>
      </c>
      <c r="CS98" t="s">
        <v>242</v>
      </c>
      <c r="CV98" s="27">
        <v>0</v>
      </c>
      <c r="CX98" t="s">
        <v>242</v>
      </c>
      <c r="DA98" s="27">
        <v>1</v>
      </c>
      <c r="DB98">
        <v>276021</v>
      </c>
      <c r="DC98">
        <v>2</v>
      </c>
      <c r="DE98" s="27">
        <v>1</v>
      </c>
      <c r="DF98" s="36" t="s">
        <v>242</v>
      </c>
      <c r="DG98" t="s">
        <v>242</v>
      </c>
      <c r="DH98" s="43" t="s">
        <v>242</v>
      </c>
      <c r="DI98" t="s">
        <v>242</v>
      </c>
      <c r="DJ98" s="36">
        <v>454718</v>
      </c>
      <c r="DK98">
        <v>2</v>
      </c>
      <c r="DM98" s="27">
        <v>0</v>
      </c>
      <c r="DN98" s="36" t="s">
        <v>242</v>
      </c>
      <c r="DO98" t="s">
        <v>242</v>
      </c>
      <c r="DQ98">
        <v>1</v>
      </c>
      <c r="DS98" t="s">
        <v>2450</v>
      </c>
      <c r="DT98" s="27">
        <v>0</v>
      </c>
      <c r="DV98" s="27">
        <v>0</v>
      </c>
      <c r="DX98" s="27">
        <v>0</v>
      </c>
      <c r="DZ98" s="27">
        <v>1</v>
      </c>
      <c r="EA98" s="2" t="s">
        <v>2453</v>
      </c>
      <c r="EB98" s="27">
        <v>0</v>
      </c>
      <c r="ED98" s="27">
        <v>0</v>
      </c>
      <c r="EF98" s="27">
        <v>0</v>
      </c>
      <c r="EH98" s="27">
        <v>0</v>
      </c>
      <c r="EJ98" s="27">
        <v>1</v>
      </c>
      <c r="EK98" t="s">
        <v>2454</v>
      </c>
      <c r="EL98" s="27">
        <v>1</v>
      </c>
      <c r="EM98" t="s">
        <v>2455</v>
      </c>
      <c r="EN98">
        <v>1</v>
      </c>
      <c r="EP98" s="2" t="s">
        <v>2450</v>
      </c>
      <c r="EQ98">
        <f t="shared" si="21"/>
        <v>0.3</v>
      </c>
      <c r="ER98" s="99">
        <v>0.5</v>
      </c>
      <c r="ES98" s="27">
        <v>0</v>
      </c>
      <c r="ET98" t="s">
        <v>242</v>
      </c>
      <c r="EU98" t="s">
        <v>242</v>
      </c>
      <c r="EX98" t="s">
        <v>242</v>
      </c>
      <c r="EY98" t="s">
        <v>242</v>
      </c>
      <c r="FA98" s="27">
        <v>0</v>
      </c>
      <c r="FB98" t="s">
        <v>242</v>
      </c>
      <c r="FD98" s="27">
        <v>0</v>
      </c>
      <c r="FE98" t="s">
        <v>242</v>
      </c>
      <c r="FG98" s="27">
        <v>0.5</v>
      </c>
      <c r="FH98" t="s">
        <v>242</v>
      </c>
      <c r="FI98" t="s">
        <v>2456</v>
      </c>
      <c r="FJ98" s="27">
        <v>0</v>
      </c>
      <c r="FK98" t="s">
        <v>242</v>
      </c>
      <c r="FL98">
        <f t="shared" si="24"/>
        <v>0.5</v>
      </c>
      <c r="FM98" s="100">
        <v>0.5</v>
      </c>
      <c r="FN98">
        <f t="shared" si="25"/>
        <v>0</v>
      </c>
      <c r="FO98" s="100">
        <v>0</v>
      </c>
      <c r="FQ98">
        <v>1</v>
      </c>
      <c r="FS98" t="s">
        <v>2450</v>
      </c>
      <c r="FT98" s="27">
        <v>1</v>
      </c>
      <c r="FU98">
        <v>22</v>
      </c>
      <c r="FV98">
        <v>49</v>
      </c>
      <c r="FW98">
        <v>29</v>
      </c>
      <c r="FY98" s="27">
        <v>1</v>
      </c>
      <c r="FZ98">
        <v>32</v>
      </c>
      <c r="GA98">
        <v>2</v>
      </c>
      <c r="GC98" s="27">
        <v>1</v>
      </c>
      <c r="GD98">
        <v>14.6</v>
      </c>
      <c r="GE98">
        <v>26.5</v>
      </c>
      <c r="GF98" s="36">
        <v>48</v>
      </c>
      <c r="GG98">
        <v>7.8</v>
      </c>
      <c r="GH98" t="s">
        <v>242</v>
      </c>
      <c r="GI98" t="s">
        <v>242</v>
      </c>
      <c r="GJ98" t="s">
        <v>242</v>
      </c>
      <c r="GK98">
        <v>2</v>
      </c>
      <c r="GM98">
        <v>1</v>
      </c>
      <c r="GO98" t="s">
        <v>2450</v>
      </c>
      <c r="GP98" s="27">
        <v>0</v>
      </c>
      <c r="GQ98" t="s">
        <v>242</v>
      </c>
      <c r="GR98" t="s">
        <v>242</v>
      </c>
      <c r="GT98" t="s">
        <v>242</v>
      </c>
      <c r="GW98" s="27">
        <v>1</v>
      </c>
      <c r="GX98">
        <v>232</v>
      </c>
      <c r="GY98" t="s">
        <v>2457</v>
      </c>
      <c r="HA98">
        <v>3</v>
      </c>
      <c r="HC98" t="s">
        <v>2451</v>
      </c>
      <c r="HD98" s="27">
        <v>0</v>
      </c>
      <c r="HF98" s="27">
        <v>0</v>
      </c>
      <c r="HH98" t="s">
        <v>242</v>
      </c>
      <c r="HK98" s="27">
        <v>1</v>
      </c>
      <c r="HL98" s="2" t="s">
        <v>2458</v>
      </c>
      <c r="HM98">
        <v>1</v>
      </c>
      <c r="HO98" t="s">
        <v>2450</v>
      </c>
      <c r="HP98">
        <v>0.66666666699999999</v>
      </c>
      <c r="HQ98">
        <v>1</v>
      </c>
      <c r="HR98">
        <v>0</v>
      </c>
      <c r="HS98">
        <v>0.66666666699999999</v>
      </c>
      <c r="HT98">
        <v>0.3</v>
      </c>
      <c r="HU98">
        <v>0</v>
      </c>
      <c r="HV98">
        <v>0.125</v>
      </c>
      <c r="HW98">
        <v>1</v>
      </c>
      <c r="HX98">
        <v>0</v>
      </c>
      <c r="HY98">
        <v>1</v>
      </c>
      <c r="HZ98">
        <v>0</v>
      </c>
      <c r="IA98">
        <v>1</v>
      </c>
      <c r="IB98">
        <v>1</v>
      </c>
      <c r="IC98">
        <v>0.55555555599999995</v>
      </c>
      <c r="ID98">
        <v>0.272916667</v>
      </c>
      <c r="IE98">
        <v>0.6</v>
      </c>
      <c r="IF98">
        <v>0.47615740699999998</v>
      </c>
      <c r="IG98" t="s">
        <v>2459</v>
      </c>
      <c r="IH98" t="s">
        <v>266</v>
      </c>
      <c r="II98" t="s">
        <v>2447</v>
      </c>
      <c r="IJ98">
        <v>9497.3169999999991</v>
      </c>
      <c r="IK98">
        <v>9608.4619999999995</v>
      </c>
      <c r="IL98">
        <v>11386.189</v>
      </c>
      <c r="IM98">
        <v>12458.806</v>
      </c>
      <c r="IN98">
        <v>9497.3169999999991</v>
      </c>
      <c r="IS98">
        <f t="shared" si="22"/>
        <v>0.6</v>
      </c>
      <c r="IT98">
        <f t="shared" si="26"/>
        <v>0.42857142857142855</v>
      </c>
      <c r="IU98">
        <f t="shared" si="28"/>
        <v>1</v>
      </c>
      <c r="IV98">
        <f t="shared" si="23"/>
        <v>0.67619047619047612</v>
      </c>
    </row>
    <row r="99" spans="1:256" customFormat="1" ht="14" customHeight="1" x14ac:dyDescent="0.2">
      <c r="A99">
        <v>98</v>
      </c>
      <c r="B99">
        <v>98</v>
      </c>
      <c r="C99" s="1">
        <v>44652.713194444441</v>
      </c>
      <c r="D99" s="1">
        <v>44652.786805555559</v>
      </c>
      <c r="E99">
        <v>0</v>
      </c>
      <c r="F99" t="s">
        <v>1099</v>
      </c>
      <c r="G99">
        <v>100</v>
      </c>
      <c r="H99">
        <v>6345</v>
      </c>
      <c r="I99">
        <v>1</v>
      </c>
      <c r="J99" s="1">
        <v>44652.786805555559</v>
      </c>
      <c r="K99" t="s">
        <v>2460</v>
      </c>
      <c r="L99" t="s">
        <v>242</v>
      </c>
      <c r="M99" t="s">
        <v>242</v>
      </c>
      <c r="N99" t="s">
        <v>2461</v>
      </c>
      <c r="O99" t="s">
        <v>2462</v>
      </c>
      <c r="P99">
        <v>34.064804080000002</v>
      </c>
      <c r="Q99">
        <v>-118.4413986</v>
      </c>
      <c r="R99" t="s">
        <v>245</v>
      </c>
      <c r="S99" t="s">
        <v>246</v>
      </c>
      <c r="T99" t="s">
        <v>2463</v>
      </c>
      <c r="V99" t="s">
        <v>2464</v>
      </c>
      <c r="W99">
        <v>806407102</v>
      </c>
      <c r="X99">
        <v>5047</v>
      </c>
      <c r="Y99" t="s">
        <v>350</v>
      </c>
      <c r="Z99" t="s">
        <v>2465</v>
      </c>
      <c r="AA99">
        <v>2020</v>
      </c>
      <c r="AC99">
        <v>0</v>
      </c>
      <c r="AF99">
        <v>17</v>
      </c>
      <c r="AG99">
        <v>1</v>
      </c>
      <c r="AI99" t="s">
        <v>2466</v>
      </c>
      <c r="AJ99" s="27">
        <v>1</v>
      </c>
      <c r="AK99">
        <v>7</v>
      </c>
      <c r="AL99" s="27">
        <v>1</v>
      </c>
      <c r="AM99">
        <v>2</v>
      </c>
      <c r="AN99" s="36">
        <f t="shared" si="18"/>
        <v>11.76470588235294</v>
      </c>
      <c r="AO99" s="27">
        <v>1</v>
      </c>
      <c r="AP99">
        <v>7</v>
      </c>
      <c r="AR99">
        <v>3</v>
      </c>
      <c r="AT99" t="s">
        <v>2467</v>
      </c>
      <c r="AU99" s="27">
        <v>1</v>
      </c>
      <c r="AV99">
        <v>12</v>
      </c>
      <c r="AW99" s="21">
        <f t="shared" si="19"/>
        <v>70.588235294117652</v>
      </c>
      <c r="AX99">
        <v>3</v>
      </c>
      <c r="AZ99" t="s">
        <v>2467</v>
      </c>
      <c r="BA99" s="27">
        <v>1</v>
      </c>
      <c r="BB99">
        <v>12</v>
      </c>
      <c r="BC99" s="21">
        <f t="shared" si="20"/>
        <v>70.588235294117652</v>
      </c>
      <c r="BD99">
        <v>1</v>
      </c>
      <c r="BF99" t="s">
        <v>2466</v>
      </c>
      <c r="BG99" s="27">
        <v>1</v>
      </c>
      <c r="BJ99">
        <v>3</v>
      </c>
      <c r="BL99" t="s">
        <v>2467</v>
      </c>
      <c r="BM99" s="27">
        <v>1</v>
      </c>
      <c r="BN99">
        <v>3</v>
      </c>
      <c r="BP99" t="s">
        <v>2467</v>
      </c>
      <c r="BQ99" s="27">
        <v>1</v>
      </c>
      <c r="BR99">
        <v>5</v>
      </c>
      <c r="BS99" s="97">
        <f t="shared" si="29"/>
        <v>29.411764705882355</v>
      </c>
      <c r="BU99">
        <v>1</v>
      </c>
      <c r="BW99" t="s">
        <v>2466</v>
      </c>
      <c r="BX99" s="27">
        <v>1</v>
      </c>
      <c r="BY99">
        <v>3</v>
      </c>
      <c r="BZ99" s="21">
        <f t="shared" si="30"/>
        <v>17.647058823529413</v>
      </c>
      <c r="CA99">
        <v>1</v>
      </c>
      <c r="CB99">
        <v>1</v>
      </c>
      <c r="CD99" t="s">
        <v>2466</v>
      </c>
      <c r="CE99" s="27">
        <v>0</v>
      </c>
      <c r="CG99" t="s">
        <v>242</v>
      </c>
      <c r="CH99" t="s">
        <v>242</v>
      </c>
      <c r="CJ99" s="27">
        <v>1</v>
      </c>
      <c r="CK99" s="2" t="s">
        <v>2468</v>
      </c>
      <c r="CL99">
        <v>1</v>
      </c>
      <c r="CN99" t="s">
        <v>2466</v>
      </c>
      <c r="CO99">
        <v>1</v>
      </c>
      <c r="CP99" s="27">
        <v>0</v>
      </c>
      <c r="CQ99" t="s">
        <v>242</v>
      </c>
      <c r="CR99" t="s">
        <v>242</v>
      </c>
      <c r="CS99" t="s">
        <v>242</v>
      </c>
      <c r="CV99" s="27">
        <v>1</v>
      </c>
      <c r="CW99" s="2" t="s">
        <v>2469</v>
      </c>
      <c r="CX99">
        <v>1</v>
      </c>
      <c r="CZ99" t="s">
        <v>2466</v>
      </c>
      <c r="DA99" s="27">
        <v>1</v>
      </c>
      <c r="DB99">
        <v>16128</v>
      </c>
      <c r="DC99">
        <v>2</v>
      </c>
      <c r="DE99" s="27">
        <v>1</v>
      </c>
      <c r="DF99" s="36" t="s">
        <v>242</v>
      </c>
      <c r="DG99" t="s">
        <v>242</v>
      </c>
      <c r="DH99" s="43" t="s">
        <v>242</v>
      </c>
      <c r="DI99" t="s">
        <v>242</v>
      </c>
      <c r="DJ99" s="36">
        <v>11391</v>
      </c>
      <c r="DK99">
        <v>2</v>
      </c>
      <c r="DM99" s="27">
        <v>1</v>
      </c>
      <c r="DN99" s="36">
        <v>49717</v>
      </c>
      <c r="DO99">
        <v>2</v>
      </c>
      <c r="DQ99">
        <v>1</v>
      </c>
      <c r="DS99" t="s">
        <v>2466</v>
      </c>
      <c r="DT99" s="27">
        <v>1</v>
      </c>
      <c r="DU99" s="2" t="s">
        <v>2470</v>
      </c>
      <c r="DV99" s="27">
        <v>1</v>
      </c>
      <c r="DW99" s="2" t="s">
        <v>2471</v>
      </c>
      <c r="DX99" s="27">
        <v>0</v>
      </c>
      <c r="DZ99" s="27">
        <v>1</v>
      </c>
      <c r="EA99" s="2" t="s">
        <v>2472</v>
      </c>
      <c r="EB99" s="27">
        <v>0</v>
      </c>
      <c r="ED99" s="27">
        <v>0</v>
      </c>
      <c r="EF99" s="27">
        <v>0</v>
      </c>
      <c r="EH99" s="27">
        <v>0</v>
      </c>
      <c r="EJ99" s="27">
        <v>1</v>
      </c>
      <c r="EK99" t="s">
        <v>1146</v>
      </c>
      <c r="EL99" s="27">
        <v>1</v>
      </c>
      <c r="EM99" t="s">
        <v>2473</v>
      </c>
      <c r="EN99">
        <v>1</v>
      </c>
      <c r="EP99" s="2" t="s">
        <v>2466</v>
      </c>
      <c r="EQ99">
        <f t="shared" si="21"/>
        <v>0.5</v>
      </c>
      <c r="ER99" s="99">
        <v>0.5</v>
      </c>
      <c r="ES99" s="27">
        <v>0</v>
      </c>
      <c r="ET99" t="s">
        <v>242</v>
      </c>
      <c r="EU99" t="s">
        <v>242</v>
      </c>
      <c r="EX99" t="s">
        <v>242</v>
      </c>
      <c r="EY99" t="s">
        <v>242</v>
      </c>
      <c r="FA99" s="27">
        <v>0</v>
      </c>
      <c r="FB99" t="s">
        <v>242</v>
      </c>
      <c r="FD99" s="27">
        <v>0</v>
      </c>
      <c r="FE99" t="s">
        <v>242</v>
      </c>
      <c r="FG99" s="27">
        <v>0</v>
      </c>
      <c r="FH99" t="s">
        <v>242</v>
      </c>
      <c r="FJ99" s="27">
        <v>0</v>
      </c>
      <c r="FK99" t="s">
        <v>242</v>
      </c>
      <c r="FL99">
        <f t="shared" si="24"/>
        <v>0</v>
      </c>
      <c r="FM99" s="100">
        <v>0</v>
      </c>
      <c r="FN99">
        <f t="shared" si="25"/>
        <v>0</v>
      </c>
      <c r="FO99" s="100">
        <v>0</v>
      </c>
      <c r="FQ99" t="s">
        <v>242</v>
      </c>
      <c r="FT99" s="27">
        <v>1</v>
      </c>
      <c r="FU99">
        <v>16</v>
      </c>
      <c r="FV99">
        <v>47</v>
      </c>
      <c r="FW99">
        <v>37</v>
      </c>
      <c r="FY99" s="27">
        <v>1</v>
      </c>
      <c r="FZ99">
        <v>42.3</v>
      </c>
      <c r="GA99">
        <v>3</v>
      </c>
      <c r="GC99" s="27">
        <v>1</v>
      </c>
      <c r="GD99">
        <v>9</v>
      </c>
      <c r="GE99">
        <v>12</v>
      </c>
      <c r="GF99" s="36">
        <v>70.2</v>
      </c>
      <c r="GG99">
        <v>6</v>
      </c>
      <c r="GH99" t="s">
        <v>242</v>
      </c>
      <c r="GI99" t="s">
        <v>242</v>
      </c>
      <c r="GJ99" t="s">
        <v>242</v>
      </c>
      <c r="GK99">
        <v>3</v>
      </c>
      <c r="GM99">
        <v>1</v>
      </c>
      <c r="GO99" t="s">
        <v>2466</v>
      </c>
      <c r="GP99" s="27">
        <v>0</v>
      </c>
      <c r="GQ99" t="s">
        <v>242</v>
      </c>
      <c r="GR99" t="s">
        <v>242</v>
      </c>
      <c r="GT99" t="s">
        <v>242</v>
      </c>
      <c r="GW99" s="27">
        <v>1</v>
      </c>
      <c r="GX99">
        <v>86</v>
      </c>
      <c r="GY99" t="s">
        <v>2474</v>
      </c>
      <c r="HA99">
        <v>3</v>
      </c>
      <c r="HC99" t="s">
        <v>2467</v>
      </c>
      <c r="HD99" s="27">
        <v>0</v>
      </c>
      <c r="HF99" s="27">
        <v>0.5</v>
      </c>
      <c r="HG99" s="2" t="s">
        <v>2475</v>
      </c>
      <c r="HH99">
        <v>1</v>
      </c>
      <c r="HJ99" t="s">
        <v>2466</v>
      </c>
      <c r="HK99" s="27">
        <v>1</v>
      </c>
      <c r="HL99" s="2" t="s">
        <v>2476</v>
      </c>
      <c r="HM99">
        <v>1</v>
      </c>
      <c r="HO99" t="s">
        <v>2466</v>
      </c>
      <c r="HP99">
        <v>0.88888888899999996</v>
      </c>
      <c r="HQ99">
        <v>1</v>
      </c>
      <c r="HR99">
        <v>0.5</v>
      </c>
      <c r="HS99">
        <v>1</v>
      </c>
      <c r="HT99">
        <v>0.5</v>
      </c>
      <c r="HU99">
        <v>0</v>
      </c>
      <c r="HV99">
        <v>0</v>
      </c>
      <c r="HW99">
        <v>1</v>
      </c>
      <c r="HX99">
        <v>0</v>
      </c>
      <c r="HY99">
        <v>1</v>
      </c>
      <c r="HZ99">
        <v>0.25</v>
      </c>
      <c r="IA99">
        <v>1</v>
      </c>
      <c r="IB99">
        <v>1</v>
      </c>
      <c r="IC99">
        <v>0.79629629599999996</v>
      </c>
      <c r="ID99">
        <v>0.375</v>
      </c>
      <c r="IE99">
        <v>0.65</v>
      </c>
      <c r="IF99">
        <v>0.60709876500000004</v>
      </c>
      <c r="IG99" t="s">
        <v>2477</v>
      </c>
      <c r="IH99" t="s">
        <v>266</v>
      </c>
      <c r="II99" t="s">
        <v>2463</v>
      </c>
      <c r="IJ99">
        <v>9985.8029999999999</v>
      </c>
      <c r="IK99">
        <v>10119.141</v>
      </c>
      <c r="IL99">
        <v>12401.021000000001</v>
      </c>
      <c r="IM99">
        <v>12647</v>
      </c>
      <c r="IN99">
        <v>9985.8029999999999</v>
      </c>
      <c r="IS99">
        <f t="shared" si="22"/>
        <v>1</v>
      </c>
      <c r="IT99">
        <f t="shared" si="26"/>
        <v>0.5</v>
      </c>
      <c r="IU99">
        <f t="shared" si="28"/>
        <v>1</v>
      </c>
      <c r="IV99">
        <f t="shared" si="23"/>
        <v>0.83333333333333337</v>
      </c>
    </row>
    <row r="100" spans="1:256" ht="14" customHeight="1" x14ac:dyDescent="0.2">
      <c r="A100" s="10">
        <v>99</v>
      </c>
      <c r="B100">
        <v>99</v>
      </c>
      <c r="C100" s="1">
        <v>44643.454861111109</v>
      </c>
      <c r="D100" s="1">
        <v>44655.788194444445</v>
      </c>
      <c r="E100">
        <v>0</v>
      </c>
      <c r="F100" t="s">
        <v>2478</v>
      </c>
      <c r="G100">
        <v>100</v>
      </c>
      <c r="H100">
        <v>1065556</v>
      </c>
      <c r="I100">
        <v>1</v>
      </c>
      <c r="J100" s="1">
        <v>44655.788194444445</v>
      </c>
      <c r="K100" t="s">
        <v>2479</v>
      </c>
      <c r="L100" t="s">
        <v>242</v>
      </c>
      <c r="M100" t="s">
        <v>242</v>
      </c>
      <c r="N100" t="s">
        <v>2480</v>
      </c>
      <c r="O100" t="s">
        <v>2481</v>
      </c>
      <c r="P100">
        <v>34.037999999999997</v>
      </c>
      <c r="Q100">
        <v>-118.45440000000001</v>
      </c>
      <c r="R100" t="s">
        <v>245</v>
      </c>
      <c r="S100" t="s">
        <v>246</v>
      </c>
      <c r="T100" s="10" t="s">
        <v>2482</v>
      </c>
      <c r="V100" t="s">
        <v>2483</v>
      </c>
      <c r="W100">
        <v>418056107</v>
      </c>
      <c r="X100">
        <v>3944</v>
      </c>
      <c r="Y100" s="10" t="s">
        <v>271</v>
      </c>
      <c r="Z100" s="10" t="s">
        <v>2484</v>
      </c>
      <c r="AA100" s="10">
        <v>2019</v>
      </c>
      <c r="AC100" s="10">
        <v>0.5</v>
      </c>
      <c r="AD100">
        <v>15</v>
      </c>
      <c r="AF100" s="10">
        <v>13</v>
      </c>
      <c r="AG100">
        <v>1</v>
      </c>
      <c r="AI100" t="s">
        <v>2485</v>
      </c>
      <c r="AJ100" s="22">
        <v>1</v>
      </c>
      <c r="AK100" s="10">
        <v>7</v>
      </c>
      <c r="AL100" s="22">
        <v>0</v>
      </c>
      <c r="AM100" s="19">
        <v>0</v>
      </c>
      <c r="AN100" s="36">
        <f t="shared" si="18"/>
        <v>0</v>
      </c>
      <c r="AO100" s="22">
        <v>0.5</v>
      </c>
      <c r="AP100" s="10">
        <v>13</v>
      </c>
      <c r="AQ100" s="2" t="s">
        <v>2486</v>
      </c>
      <c r="AR100">
        <v>3</v>
      </c>
      <c r="AT100" t="s">
        <v>2487</v>
      </c>
      <c r="AU100" s="22">
        <v>1</v>
      </c>
      <c r="AV100" s="10">
        <v>11</v>
      </c>
      <c r="AW100" s="21">
        <f t="shared" si="19"/>
        <v>84.615384615384613</v>
      </c>
      <c r="AX100">
        <v>3</v>
      </c>
      <c r="AZ100" t="s">
        <v>2487</v>
      </c>
      <c r="BA100" s="22">
        <v>1</v>
      </c>
      <c r="BB100" s="10">
        <v>11</v>
      </c>
      <c r="BC100" s="21">
        <f t="shared" si="20"/>
        <v>84.615384615384613</v>
      </c>
      <c r="BD100">
        <v>3</v>
      </c>
      <c r="BF100" t="s">
        <v>2487</v>
      </c>
      <c r="BG100" s="22">
        <v>1</v>
      </c>
      <c r="BH100" s="10">
        <v>8.4600000000000009</v>
      </c>
      <c r="BJ100">
        <v>3</v>
      </c>
      <c r="BL100" t="s">
        <v>2487</v>
      </c>
      <c r="BM100" s="22">
        <v>1</v>
      </c>
      <c r="BN100">
        <v>3</v>
      </c>
      <c r="BP100" t="s">
        <v>2487</v>
      </c>
      <c r="BQ100" s="22">
        <v>1</v>
      </c>
      <c r="BR100" s="10">
        <v>5</v>
      </c>
      <c r="BS100" s="97">
        <f t="shared" si="29"/>
        <v>38.461538461538467</v>
      </c>
      <c r="BU100" s="10">
        <v>3</v>
      </c>
      <c r="BW100" s="10" t="s">
        <v>2487</v>
      </c>
      <c r="BX100" s="22">
        <v>0</v>
      </c>
      <c r="BY100" s="19">
        <v>0</v>
      </c>
      <c r="BZ100" s="21">
        <f t="shared" si="30"/>
        <v>0</v>
      </c>
      <c r="CA100" s="10" t="s">
        <v>242</v>
      </c>
      <c r="CB100" s="10" t="s">
        <v>242</v>
      </c>
      <c r="CE100" s="22">
        <v>0</v>
      </c>
      <c r="CG100" s="10" t="s">
        <v>242</v>
      </c>
      <c r="CH100" s="10" t="s">
        <v>242</v>
      </c>
      <c r="CJ100" s="22">
        <v>1</v>
      </c>
      <c r="CK100" s="10" t="s">
        <v>2488</v>
      </c>
      <c r="CL100" s="10">
        <v>1</v>
      </c>
      <c r="CN100" s="10" t="s">
        <v>2485</v>
      </c>
      <c r="CO100" s="10">
        <v>0</v>
      </c>
      <c r="CP100" s="22">
        <v>0</v>
      </c>
      <c r="CQ100" s="10" t="s">
        <v>242</v>
      </c>
      <c r="CR100" s="10" t="s">
        <v>242</v>
      </c>
      <c r="CS100" s="10" t="s">
        <v>242</v>
      </c>
      <c r="CV100" s="22">
        <v>1</v>
      </c>
      <c r="CW100" s="11" t="s">
        <v>2489</v>
      </c>
      <c r="CX100" s="10">
        <v>2</v>
      </c>
      <c r="CZ100" s="10" t="s">
        <v>2490</v>
      </c>
      <c r="DA100" s="22">
        <v>1</v>
      </c>
      <c r="DB100" s="10">
        <v>5962</v>
      </c>
      <c r="DC100" s="10">
        <v>2</v>
      </c>
      <c r="DE100" s="22">
        <v>1</v>
      </c>
      <c r="DF100" s="50" t="s">
        <v>242</v>
      </c>
      <c r="DG100" s="10" t="s">
        <v>242</v>
      </c>
      <c r="DH100" s="43" t="s">
        <v>242</v>
      </c>
      <c r="DI100" s="10" t="s">
        <v>242</v>
      </c>
      <c r="DJ100" s="50">
        <v>6901</v>
      </c>
      <c r="DK100" s="10">
        <v>2</v>
      </c>
      <c r="DM100" s="22">
        <v>0</v>
      </c>
      <c r="DN100" s="50" t="s">
        <v>242</v>
      </c>
      <c r="DO100" s="10" t="s">
        <v>242</v>
      </c>
      <c r="DQ100" s="10">
        <v>1</v>
      </c>
      <c r="DS100" s="10" t="s">
        <v>2485</v>
      </c>
      <c r="DT100" s="27">
        <v>0.5</v>
      </c>
      <c r="DU100" s="2" t="s">
        <v>2491</v>
      </c>
      <c r="DV100" s="27">
        <v>0</v>
      </c>
      <c r="DX100" s="27">
        <v>0</v>
      </c>
      <c r="DZ100" s="27">
        <v>0</v>
      </c>
      <c r="EB100" s="27">
        <v>0</v>
      </c>
      <c r="ED100" s="27">
        <v>0</v>
      </c>
      <c r="EF100" s="27">
        <v>0</v>
      </c>
      <c r="EH100" s="27">
        <v>0</v>
      </c>
      <c r="EJ100" s="27">
        <v>1</v>
      </c>
      <c r="EK100" t="s">
        <v>2492</v>
      </c>
      <c r="EL100" s="27">
        <v>0.5</v>
      </c>
      <c r="EM100" s="2" t="s">
        <v>2493</v>
      </c>
      <c r="EN100">
        <v>1</v>
      </c>
      <c r="EP100" s="2" t="s">
        <v>2485</v>
      </c>
      <c r="EQ100">
        <f t="shared" si="21"/>
        <v>0.2</v>
      </c>
      <c r="ER100" s="99">
        <v>0.5</v>
      </c>
      <c r="ES100" s="22">
        <v>0</v>
      </c>
      <c r="ET100" s="10" t="s">
        <v>242</v>
      </c>
      <c r="EU100" s="10" t="s">
        <v>242</v>
      </c>
      <c r="EX100" s="10" t="s">
        <v>242</v>
      </c>
      <c r="EY100" s="10" t="s">
        <v>242</v>
      </c>
      <c r="FA100" s="22">
        <v>0</v>
      </c>
      <c r="FB100" s="10" t="s">
        <v>242</v>
      </c>
      <c r="FD100" s="22">
        <v>0</v>
      </c>
      <c r="FE100" s="10" t="s">
        <v>242</v>
      </c>
      <c r="FG100" s="22">
        <v>1</v>
      </c>
      <c r="FH100" s="10">
        <v>38.23265902</v>
      </c>
      <c r="FI100" s="10" t="s">
        <v>2494</v>
      </c>
      <c r="FJ100" s="22">
        <v>0</v>
      </c>
      <c r="FK100" s="10" t="s">
        <v>242</v>
      </c>
      <c r="FL100">
        <f t="shared" si="24"/>
        <v>1</v>
      </c>
      <c r="FM100" s="99">
        <v>1</v>
      </c>
      <c r="FN100">
        <f t="shared" si="25"/>
        <v>0</v>
      </c>
      <c r="FO100" s="100">
        <v>0</v>
      </c>
      <c r="FQ100" s="10">
        <v>1</v>
      </c>
      <c r="FS100" s="10" t="s">
        <v>2485</v>
      </c>
      <c r="FT100" s="22">
        <v>1</v>
      </c>
      <c r="FU100" s="10">
        <v>13.37</v>
      </c>
      <c r="FV100" s="10">
        <v>67.03</v>
      </c>
      <c r="FW100" s="10">
        <v>19.399999999999999</v>
      </c>
      <c r="FY100" s="22">
        <v>1</v>
      </c>
      <c r="FZ100" s="10">
        <v>55</v>
      </c>
      <c r="GA100" s="10">
        <v>1</v>
      </c>
      <c r="GC100" s="22">
        <v>1</v>
      </c>
      <c r="GD100" s="10">
        <v>2</v>
      </c>
      <c r="GE100" s="10">
        <v>8</v>
      </c>
      <c r="GF100" s="50">
        <v>81</v>
      </c>
      <c r="GG100" s="10">
        <v>7</v>
      </c>
      <c r="GH100" s="10" t="s">
        <v>242</v>
      </c>
      <c r="GI100" s="10" t="s">
        <v>242</v>
      </c>
      <c r="GJ100" s="10" t="s">
        <v>242</v>
      </c>
      <c r="GK100" s="10">
        <v>1</v>
      </c>
      <c r="GM100" s="10">
        <v>1</v>
      </c>
      <c r="GO100" s="10" t="s">
        <v>2485</v>
      </c>
      <c r="GP100" s="22">
        <v>0</v>
      </c>
      <c r="GQ100" s="10" t="s">
        <v>242</v>
      </c>
      <c r="GR100" s="10" t="s">
        <v>242</v>
      </c>
      <c r="GT100" s="10" t="s">
        <v>242</v>
      </c>
      <c r="GW100" s="22">
        <v>1</v>
      </c>
      <c r="GX100" s="10">
        <v>237</v>
      </c>
      <c r="GY100" s="10" t="s">
        <v>2495</v>
      </c>
      <c r="HA100" s="10">
        <v>3</v>
      </c>
      <c r="HC100" s="10" t="s">
        <v>2487</v>
      </c>
      <c r="HD100" s="22">
        <v>1</v>
      </c>
      <c r="HE100" s="11" t="s">
        <v>2496</v>
      </c>
      <c r="HF100" s="22">
        <v>1</v>
      </c>
      <c r="HG100" s="11" t="s">
        <v>2496</v>
      </c>
      <c r="HH100" s="10">
        <v>1</v>
      </c>
      <c r="HJ100" s="10" t="s">
        <v>2485</v>
      </c>
      <c r="HK100" s="22">
        <v>1</v>
      </c>
      <c r="HL100" s="11" t="s">
        <v>2497</v>
      </c>
      <c r="HM100" s="10">
        <v>1</v>
      </c>
      <c r="HO100" s="10" t="s">
        <v>2485</v>
      </c>
      <c r="HP100" s="10">
        <v>0.61111111100000004</v>
      </c>
      <c r="HQ100" s="10">
        <v>1</v>
      </c>
      <c r="HR100" s="10">
        <v>0.5</v>
      </c>
      <c r="HS100" s="10">
        <v>0.66666666699999999</v>
      </c>
      <c r="HT100" s="10">
        <v>0.2</v>
      </c>
      <c r="HU100" s="10">
        <v>0</v>
      </c>
      <c r="HV100" s="10">
        <v>0.25</v>
      </c>
      <c r="HW100" s="10">
        <v>1</v>
      </c>
      <c r="HX100" s="10">
        <v>0</v>
      </c>
      <c r="HY100" s="10">
        <v>1</v>
      </c>
      <c r="HZ100" s="10">
        <v>1</v>
      </c>
      <c r="IA100" s="10">
        <v>1</v>
      </c>
      <c r="IB100" s="10">
        <v>1</v>
      </c>
      <c r="IC100" s="10">
        <v>0.70370370400000004</v>
      </c>
      <c r="ID100" s="10">
        <v>0.27916666699999998</v>
      </c>
      <c r="IE100" s="10">
        <v>0.8</v>
      </c>
      <c r="IF100" s="10">
        <v>0.59429012299999995</v>
      </c>
      <c r="IG100" s="10" t="s">
        <v>2498</v>
      </c>
      <c r="IH100" s="10" t="s">
        <v>266</v>
      </c>
      <c r="II100" s="10" t="s">
        <v>2482</v>
      </c>
      <c r="IJ100" s="10">
        <v>4720.2269999999999</v>
      </c>
      <c r="IK100" s="10">
        <v>5465.4430000000002</v>
      </c>
      <c r="IL100" s="10">
        <v>6420.4</v>
      </c>
      <c r="IM100" s="10">
        <v>5856.7</v>
      </c>
      <c r="IN100" s="10">
        <v>4720.2269999999999</v>
      </c>
      <c r="IS100">
        <f t="shared" si="22"/>
        <v>0.5</v>
      </c>
      <c r="IT100">
        <f t="shared" si="26"/>
        <v>0.5</v>
      </c>
      <c r="IU100">
        <f t="shared" si="28"/>
        <v>1</v>
      </c>
      <c r="IV100">
        <f t="shared" si="23"/>
        <v>0.66666666666666663</v>
      </c>
    </row>
    <row r="101" spans="1:256" customFormat="1" ht="14" customHeight="1" x14ac:dyDescent="0.2">
      <c r="A101">
        <v>100</v>
      </c>
      <c r="B101">
        <v>100</v>
      </c>
      <c r="C101" s="1">
        <v>44655.756944444445</v>
      </c>
      <c r="D101" s="1">
        <v>44655.913194444445</v>
      </c>
      <c r="E101">
        <v>0</v>
      </c>
      <c r="F101" t="s">
        <v>1099</v>
      </c>
      <c r="G101">
        <v>100</v>
      </c>
      <c r="H101">
        <v>13506</v>
      </c>
      <c r="I101">
        <v>1</v>
      </c>
      <c r="J101" s="1">
        <v>44655.913194444445</v>
      </c>
      <c r="K101" t="s">
        <v>2499</v>
      </c>
      <c r="L101" t="s">
        <v>242</v>
      </c>
      <c r="M101" t="s">
        <v>242</v>
      </c>
      <c r="N101" t="s">
        <v>2500</v>
      </c>
      <c r="O101" t="s">
        <v>2501</v>
      </c>
      <c r="P101">
        <v>34.064799999999998</v>
      </c>
      <c r="Q101">
        <v>-118.4414</v>
      </c>
      <c r="R101" t="s">
        <v>245</v>
      </c>
      <c r="S101" t="s">
        <v>246</v>
      </c>
      <c r="T101" t="s">
        <v>2502</v>
      </c>
      <c r="V101" t="s">
        <v>2503</v>
      </c>
      <c r="W101">
        <v>443201108</v>
      </c>
      <c r="X101">
        <v>3350</v>
      </c>
      <c r="Y101" t="s">
        <v>476</v>
      </c>
      <c r="Z101" t="s">
        <v>2504</v>
      </c>
      <c r="AA101">
        <v>2020</v>
      </c>
      <c r="AC101">
        <v>0</v>
      </c>
      <c r="AF101">
        <v>11</v>
      </c>
      <c r="AG101">
        <v>1</v>
      </c>
      <c r="AI101" t="s">
        <v>2505</v>
      </c>
      <c r="AJ101" s="27">
        <v>1</v>
      </c>
      <c r="AK101">
        <v>10</v>
      </c>
      <c r="AL101" s="27">
        <v>0</v>
      </c>
      <c r="AM101" s="24">
        <v>0</v>
      </c>
      <c r="AN101" s="36">
        <f t="shared" si="18"/>
        <v>0</v>
      </c>
      <c r="AO101" s="27">
        <v>0</v>
      </c>
      <c r="AP101" s="24">
        <v>0</v>
      </c>
      <c r="AR101">
        <v>3</v>
      </c>
      <c r="AT101" t="s">
        <v>2506</v>
      </c>
      <c r="AU101" s="27">
        <v>1</v>
      </c>
      <c r="AV101">
        <v>9</v>
      </c>
      <c r="AW101" s="21">
        <f t="shared" si="19"/>
        <v>81.818181818181827</v>
      </c>
      <c r="AX101">
        <v>3</v>
      </c>
      <c r="AZ101" t="s">
        <v>2506</v>
      </c>
      <c r="BA101" s="27">
        <v>1</v>
      </c>
      <c r="BB101">
        <v>9</v>
      </c>
      <c r="BC101" s="21">
        <f t="shared" si="20"/>
        <v>81.818181818181827</v>
      </c>
      <c r="BD101">
        <v>3</v>
      </c>
      <c r="BF101" t="s">
        <v>2506</v>
      </c>
      <c r="BG101" s="27">
        <v>1</v>
      </c>
      <c r="BH101">
        <v>2.5</v>
      </c>
      <c r="BJ101">
        <v>3</v>
      </c>
      <c r="BL101" t="s">
        <v>2506</v>
      </c>
      <c r="BM101" s="27">
        <v>1</v>
      </c>
      <c r="BN101">
        <v>3</v>
      </c>
      <c r="BP101" t="s">
        <v>2506</v>
      </c>
      <c r="BQ101" s="27">
        <v>1</v>
      </c>
      <c r="BR101">
        <v>4</v>
      </c>
      <c r="BS101" s="97">
        <f t="shared" si="29"/>
        <v>36.363636363636367</v>
      </c>
      <c r="BU101">
        <v>1</v>
      </c>
      <c r="BW101" t="s">
        <v>2505</v>
      </c>
      <c r="BX101" s="27">
        <v>1</v>
      </c>
      <c r="BY101">
        <v>4</v>
      </c>
      <c r="BZ101" s="21">
        <f t="shared" si="30"/>
        <v>36.363636363636367</v>
      </c>
      <c r="CA101">
        <v>2</v>
      </c>
      <c r="CB101">
        <v>3</v>
      </c>
      <c r="CD101" t="s">
        <v>2506</v>
      </c>
      <c r="CE101" s="27">
        <v>0</v>
      </c>
      <c r="CG101" t="s">
        <v>242</v>
      </c>
      <c r="CH101" t="s">
        <v>242</v>
      </c>
      <c r="CJ101" s="27">
        <v>1</v>
      </c>
      <c r="CK101" s="2" t="s">
        <v>2507</v>
      </c>
      <c r="CL101">
        <v>1</v>
      </c>
      <c r="CN101" t="s">
        <v>2505</v>
      </c>
      <c r="CO101">
        <v>0</v>
      </c>
      <c r="CP101" s="27">
        <v>0</v>
      </c>
      <c r="CQ101" t="s">
        <v>242</v>
      </c>
      <c r="CR101" t="s">
        <v>242</v>
      </c>
      <c r="CS101" t="s">
        <v>242</v>
      </c>
      <c r="CV101" s="27">
        <v>1</v>
      </c>
      <c r="CW101" s="2" t="s">
        <v>2508</v>
      </c>
      <c r="CX101">
        <v>1</v>
      </c>
      <c r="CZ101" t="s">
        <v>2505</v>
      </c>
      <c r="DA101" s="27">
        <v>1</v>
      </c>
      <c r="DB101">
        <v>370000</v>
      </c>
      <c r="DC101">
        <v>2</v>
      </c>
      <c r="DE101" s="27">
        <v>1</v>
      </c>
      <c r="DF101" s="36" t="s">
        <v>242</v>
      </c>
      <c r="DG101" t="s">
        <v>242</v>
      </c>
      <c r="DH101" s="43" t="s">
        <v>242</v>
      </c>
      <c r="DI101" t="s">
        <v>242</v>
      </c>
      <c r="DJ101" s="36">
        <v>430000</v>
      </c>
      <c r="DK101">
        <v>2</v>
      </c>
      <c r="DM101" s="27">
        <v>1</v>
      </c>
      <c r="DN101" s="36">
        <v>1180000</v>
      </c>
      <c r="DO101">
        <v>2</v>
      </c>
      <c r="DQ101">
        <v>1</v>
      </c>
      <c r="DS101" t="s">
        <v>2505</v>
      </c>
      <c r="DT101" s="27">
        <v>1</v>
      </c>
      <c r="DU101" s="2" t="s">
        <v>2509</v>
      </c>
      <c r="DV101" s="27">
        <v>1</v>
      </c>
      <c r="DW101" s="2" t="s">
        <v>2510</v>
      </c>
      <c r="DX101" s="27">
        <v>1</v>
      </c>
      <c r="DY101" s="2" t="s">
        <v>2511</v>
      </c>
      <c r="DZ101" s="27">
        <v>1</v>
      </c>
      <c r="EA101" s="2" t="s">
        <v>2512</v>
      </c>
      <c r="EB101" s="27">
        <v>1</v>
      </c>
      <c r="EC101" s="2" t="s">
        <v>2513</v>
      </c>
      <c r="ED101" s="27">
        <v>1</v>
      </c>
      <c r="EE101" s="2" t="s">
        <v>2514</v>
      </c>
      <c r="EF101" s="27">
        <v>1</v>
      </c>
      <c r="EG101" s="2" t="s">
        <v>2515</v>
      </c>
      <c r="EH101" s="27">
        <v>1</v>
      </c>
      <c r="EI101" t="s">
        <v>2516</v>
      </c>
      <c r="EJ101" s="27">
        <v>1</v>
      </c>
      <c r="EK101" s="2" t="s">
        <v>2517</v>
      </c>
      <c r="EL101" s="27">
        <v>1</v>
      </c>
      <c r="EM101" t="s">
        <v>2518</v>
      </c>
      <c r="EN101">
        <v>5</v>
      </c>
      <c r="EO101" t="s">
        <v>1798</v>
      </c>
      <c r="EP101" s="2" t="s">
        <v>2519</v>
      </c>
      <c r="EQ101">
        <f t="shared" si="21"/>
        <v>1</v>
      </c>
      <c r="ER101" s="99">
        <v>1</v>
      </c>
      <c r="ES101" s="27">
        <v>0</v>
      </c>
      <c r="ET101" t="s">
        <v>242</v>
      </c>
      <c r="EU101" t="s">
        <v>242</v>
      </c>
      <c r="EX101" t="s">
        <v>242</v>
      </c>
      <c r="EY101" t="s">
        <v>242</v>
      </c>
      <c r="FA101" s="27">
        <v>1</v>
      </c>
      <c r="FB101">
        <v>4146.4399999999996</v>
      </c>
      <c r="FD101" s="27">
        <v>1</v>
      </c>
      <c r="FE101">
        <v>41.8</v>
      </c>
      <c r="FF101" t="s">
        <v>2520</v>
      </c>
      <c r="FG101" s="27">
        <v>0</v>
      </c>
      <c r="FH101" t="s">
        <v>242</v>
      </c>
      <c r="FJ101" s="27">
        <v>0</v>
      </c>
      <c r="FK101" t="s">
        <v>242</v>
      </c>
      <c r="FL101">
        <f t="shared" si="24"/>
        <v>1</v>
      </c>
      <c r="FM101" s="99">
        <v>1</v>
      </c>
      <c r="FN101">
        <f t="shared" si="25"/>
        <v>1</v>
      </c>
      <c r="FO101" s="99">
        <v>1</v>
      </c>
      <c r="FQ101">
        <v>1</v>
      </c>
      <c r="FS101" t="s">
        <v>2505</v>
      </c>
      <c r="FT101" s="27">
        <v>1</v>
      </c>
      <c r="FU101">
        <v>11</v>
      </c>
      <c r="FV101">
        <v>48.2</v>
      </c>
      <c r="FW101">
        <v>40.799999999999997</v>
      </c>
      <c r="FY101" s="27">
        <v>1</v>
      </c>
      <c r="FZ101">
        <v>25</v>
      </c>
      <c r="GA101">
        <v>2</v>
      </c>
      <c r="GC101" s="27">
        <v>0.5</v>
      </c>
      <c r="GD101" t="s">
        <v>242</v>
      </c>
      <c r="GE101" t="s">
        <v>242</v>
      </c>
      <c r="GF101" s="36" t="s">
        <v>242</v>
      </c>
      <c r="GG101" t="s">
        <v>242</v>
      </c>
      <c r="GH101" t="s">
        <v>242</v>
      </c>
      <c r="GI101" t="s">
        <v>242</v>
      </c>
      <c r="GJ101" t="s">
        <v>242</v>
      </c>
      <c r="GK101">
        <v>1</v>
      </c>
      <c r="GL101" t="s">
        <v>2521</v>
      </c>
      <c r="GM101">
        <v>1</v>
      </c>
      <c r="GO101" t="s">
        <v>2505</v>
      </c>
      <c r="GP101" s="27">
        <v>0</v>
      </c>
      <c r="GQ101" t="s">
        <v>242</v>
      </c>
      <c r="GR101" t="s">
        <v>242</v>
      </c>
      <c r="GT101" t="s">
        <v>242</v>
      </c>
      <c r="GW101" s="27">
        <v>1</v>
      </c>
      <c r="GX101">
        <v>761</v>
      </c>
      <c r="GY101" t="s">
        <v>2522</v>
      </c>
      <c r="HA101">
        <v>3</v>
      </c>
      <c r="HC101" t="s">
        <v>2506</v>
      </c>
      <c r="HD101" s="27">
        <v>0</v>
      </c>
      <c r="HF101" s="27">
        <v>0</v>
      </c>
      <c r="HH101" t="s">
        <v>242</v>
      </c>
      <c r="HK101" s="27">
        <v>1</v>
      </c>
      <c r="HL101" s="2" t="s">
        <v>2523</v>
      </c>
      <c r="HM101">
        <v>1</v>
      </c>
      <c r="HO101" t="s">
        <v>2505</v>
      </c>
      <c r="HP101">
        <v>0.66666666699999999</v>
      </c>
      <c r="HQ101">
        <v>1</v>
      </c>
      <c r="HR101">
        <v>0.5</v>
      </c>
      <c r="HS101">
        <v>1</v>
      </c>
      <c r="HT101">
        <v>1</v>
      </c>
      <c r="HU101">
        <v>0</v>
      </c>
      <c r="HV101">
        <v>0.5</v>
      </c>
      <c r="HW101">
        <v>0.83333333300000001</v>
      </c>
      <c r="HX101">
        <v>0</v>
      </c>
      <c r="HY101">
        <v>1</v>
      </c>
      <c r="HZ101">
        <v>0</v>
      </c>
      <c r="IA101">
        <v>1</v>
      </c>
      <c r="IB101">
        <v>1</v>
      </c>
      <c r="IC101">
        <v>0.72222222199999997</v>
      </c>
      <c r="ID101">
        <v>0.625</v>
      </c>
      <c r="IE101">
        <v>0.56666666700000001</v>
      </c>
      <c r="IF101">
        <v>0.63796296299999999</v>
      </c>
      <c r="IG101" t="s">
        <v>2524</v>
      </c>
      <c r="IH101" t="s">
        <v>266</v>
      </c>
      <c r="II101" t="s">
        <v>2502</v>
      </c>
      <c r="IJ101">
        <v>14192</v>
      </c>
      <c r="IK101">
        <v>5259</v>
      </c>
      <c r="IL101">
        <v>4972</v>
      </c>
      <c r="IM101">
        <v>5663</v>
      </c>
      <c r="IN101">
        <v>14192</v>
      </c>
      <c r="IS101">
        <f t="shared" si="22"/>
        <v>0.6</v>
      </c>
      <c r="IT101">
        <f t="shared" si="26"/>
        <v>0.8571428571428571</v>
      </c>
      <c r="IU101">
        <f t="shared" si="28"/>
        <v>0.875</v>
      </c>
      <c r="IV101">
        <f t="shared" si="23"/>
        <v>0.77738095238095239</v>
      </c>
    </row>
    <row r="102" spans="1:256" customFormat="1" ht="14" customHeight="1" x14ac:dyDescent="0.2">
      <c r="A102">
        <v>101</v>
      </c>
      <c r="B102">
        <v>101</v>
      </c>
      <c r="C102" s="1">
        <v>44655.913194444445</v>
      </c>
      <c r="D102" s="1">
        <v>44656.795138888891</v>
      </c>
      <c r="E102">
        <v>0</v>
      </c>
      <c r="F102" t="s">
        <v>1099</v>
      </c>
      <c r="G102">
        <v>100</v>
      </c>
      <c r="H102">
        <v>76224</v>
      </c>
      <c r="I102">
        <v>1</v>
      </c>
      <c r="J102" s="1">
        <v>44656.795138888891</v>
      </c>
      <c r="K102" t="s">
        <v>2525</v>
      </c>
      <c r="L102" t="s">
        <v>242</v>
      </c>
      <c r="M102" t="s">
        <v>242</v>
      </c>
      <c r="N102" t="s">
        <v>2526</v>
      </c>
      <c r="O102" t="s">
        <v>2527</v>
      </c>
      <c r="P102">
        <v>34.064799999999998</v>
      </c>
      <c r="Q102">
        <v>-118.4414</v>
      </c>
      <c r="R102" t="s">
        <v>245</v>
      </c>
      <c r="S102" t="s">
        <v>246</v>
      </c>
      <c r="T102" t="s">
        <v>2528</v>
      </c>
      <c r="V102" t="s">
        <v>2529</v>
      </c>
      <c r="W102">
        <v>459506101</v>
      </c>
      <c r="X102">
        <v>2860</v>
      </c>
      <c r="Y102" t="s">
        <v>297</v>
      </c>
      <c r="Z102" t="s">
        <v>419</v>
      </c>
      <c r="AA102">
        <v>2020</v>
      </c>
      <c r="AC102">
        <v>0.5</v>
      </c>
      <c r="AD102">
        <v>9</v>
      </c>
      <c r="AF102">
        <v>11</v>
      </c>
      <c r="AG102">
        <v>1</v>
      </c>
      <c r="AI102" t="s">
        <v>2530</v>
      </c>
      <c r="AJ102" s="27">
        <v>1</v>
      </c>
      <c r="AK102">
        <v>7</v>
      </c>
      <c r="AL102" s="27">
        <v>0</v>
      </c>
      <c r="AM102" s="24">
        <v>0</v>
      </c>
      <c r="AN102" s="36">
        <f t="shared" si="18"/>
        <v>0</v>
      </c>
      <c r="AO102" s="27">
        <v>0</v>
      </c>
      <c r="AP102" s="24">
        <v>0</v>
      </c>
      <c r="AR102">
        <v>3</v>
      </c>
      <c r="AT102" t="s">
        <v>2531</v>
      </c>
      <c r="AU102" s="27">
        <v>1</v>
      </c>
      <c r="AV102">
        <v>10</v>
      </c>
      <c r="AW102" s="21">
        <f t="shared" si="19"/>
        <v>90.909090909090907</v>
      </c>
      <c r="AX102">
        <v>1</v>
      </c>
      <c r="AZ102" t="s">
        <v>2530</v>
      </c>
      <c r="BA102" s="27">
        <v>1</v>
      </c>
      <c r="BB102">
        <v>10</v>
      </c>
      <c r="BC102" s="21">
        <f t="shared" si="20"/>
        <v>90.909090909090907</v>
      </c>
      <c r="BD102">
        <v>1</v>
      </c>
      <c r="BF102" t="s">
        <v>2530</v>
      </c>
      <c r="BG102" s="27">
        <v>1</v>
      </c>
      <c r="BJ102">
        <v>3</v>
      </c>
      <c r="BL102" t="s">
        <v>2531</v>
      </c>
      <c r="BM102" s="27">
        <v>1</v>
      </c>
      <c r="BN102">
        <v>3</v>
      </c>
      <c r="BP102" t="s">
        <v>2531</v>
      </c>
      <c r="BQ102" s="27">
        <v>1</v>
      </c>
      <c r="BR102">
        <v>3</v>
      </c>
      <c r="BS102" s="97">
        <f t="shared" si="29"/>
        <v>27.27272727272727</v>
      </c>
      <c r="BU102">
        <v>1</v>
      </c>
      <c r="BW102" t="s">
        <v>2530</v>
      </c>
      <c r="BX102" s="27">
        <v>1</v>
      </c>
      <c r="BY102">
        <v>2</v>
      </c>
      <c r="BZ102" s="21">
        <f t="shared" si="30"/>
        <v>18.181818181818183</v>
      </c>
      <c r="CA102">
        <v>1</v>
      </c>
      <c r="CB102">
        <v>1</v>
      </c>
      <c r="CD102" t="s">
        <v>2530</v>
      </c>
      <c r="CE102" s="27">
        <v>0</v>
      </c>
      <c r="CG102" t="s">
        <v>242</v>
      </c>
      <c r="CH102" t="s">
        <v>242</v>
      </c>
      <c r="CJ102" s="27">
        <v>1</v>
      </c>
      <c r="CK102" s="2" t="s">
        <v>2532</v>
      </c>
      <c r="CL102">
        <v>1</v>
      </c>
      <c r="CN102" t="s">
        <v>2530</v>
      </c>
      <c r="CO102">
        <v>1</v>
      </c>
      <c r="CP102" s="27">
        <v>0</v>
      </c>
      <c r="CQ102" t="s">
        <v>242</v>
      </c>
      <c r="CR102" t="s">
        <v>242</v>
      </c>
      <c r="CS102" t="s">
        <v>242</v>
      </c>
      <c r="CV102" s="27">
        <v>1</v>
      </c>
      <c r="CW102" s="2" t="s">
        <v>2533</v>
      </c>
      <c r="CX102">
        <v>1</v>
      </c>
      <c r="CZ102" t="s">
        <v>2530</v>
      </c>
      <c r="DA102" s="27">
        <v>1</v>
      </c>
      <c r="DB102">
        <v>162286</v>
      </c>
      <c r="DC102">
        <v>2</v>
      </c>
      <c r="DE102" s="27">
        <v>1</v>
      </c>
      <c r="DF102" s="36">
        <v>84986</v>
      </c>
      <c r="DG102">
        <v>2</v>
      </c>
      <c r="DH102" s="51">
        <v>113876</v>
      </c>
      <c r="DI102">
        <v>2</v>
      </c>
      <c r="DJ102" s="36" t="s">
        <v>242</v>
      </c>
      <c r="DK102" t="s">
        <v>242</v>
      </c>
      <c r="DM102" s="27">
        <v>1</v>
      </c>
      <c r="DN102" s="36">
        <v>2145326</v>
      </c>
      <c r="DO102">
        <v>2</v>
      </c>
      <c r="DQ102">
        <v>1</v>
      </c>
      <c r="DS102" t="s">
        <v>2530</v>
      </c>
      <c r="DT102" s="27">
        <v>1</v>
      </c>
      <c r="DU102" s="2" t="s">
        <v>2534</v>
      </c>
      <c r="DV102" s="27">
        <v>1</v>
      </c>
      <c r="DW102" s="2" t="s">
        <v>2535</v>
      </c>
      <c r="DX102" s="27">
        <v>1</v>
      </c>
      <c r="DY102" s="2" t="s">
        <v>2536</v>
      </c>
      <c r="DZ102" s="27">
        <v>1</v>
      </c>
      <c r="EA102" s="2" t="s">
        <v>2537</v>
      </c>
      <c r="EB102" s="27">
        <v>1</v>
      </c>
      <c r="EC102" s="2" t="s">
        <v>2538</v>
      </c>
      <c r="ED102" s="27">
        <v>1</v>
      </c>
      <c r="EE102" s="2" t="s">
        <v>2539</v>
      </c>
      <c r="EF102" s="27">
        <v>1</v>
      </c>
      <c r="EG102" s="2" t="s">
        <v>2540</v>
      </c>
      <c r="EH102" s="27">
        <v>1</v>
      </c>
      <c r="EI102" s="2" t="s">
        <v>2541</v>
      </c>
      <c r="EJ102" s="27">
        <v>1</v>
      </c>
      <c r="EK102" t="s">
        <v>2542</v>
      </c>
      <c r="EL102" s="27">
        <v>1</v>
      </c>
      <c r="EM102" s="2" t="s">
        <v>2543</v>
      </c>
      <c r="EN102">
        <v>1</v>
      </c>
      <c r="EP102" s="2" t="s">
        <v>2530</v>
      </c>
      <c r="EQ102">
        <f t="shared" si="21"/>
        <v>1</v>
      </c>
      <c r="ER102" s="99">
        <v>1</v>
      </c>
      <c r="ES102" s="27">
        <v>0</v>
      </c>
      <c r="ET102" t="s">
        <v>242</v>
      </c>
      <c r="EU102" t="s">
        <v>242</v>
      </c>
      <c r="EX102" t="s">
        <v>242</v>
      </c>
      <c r="EY102" t="s">
        <v>242</v>
      </c>
      <c r="FA102" s="27">
        <v>1</v>
      </c>
      <c r="FB102">
        <v>4678.5</v>
      </c>
      <c r="FC102" t="s">
        <v>2544</v>
      </c>
      <c r="FD102" s="27">
        <v>1</v>
      </c>
      <c r="FE102">
        <v>17.100000000000001</v>
      </c>
      <c r="FG102" s="27">
        <v>1</v>
      </c>
      <c r="FH102">
        <v>1296</v>
      </c>
      <c r="FJ102" s="27">
        <v>0</v>
      </c>
      <c r="FK102" t="s">
        <v>242</v>
      </c>
      <c r="FL102">
        <f t="shared" si="24"/>
        <v>2</v>
      </c>
      <c r="FM102" s="99">
        <v>1</v>
      </c>
      <c r="FN102">
        <f t="shared" si="25"/>
        <v>1</v>
      </c>
      <c r="FO102" s="99">
        <v>1</v>
      </c>
      <c r="FQ102">
        <v>1</v>
      </c>
      <c r="FS102" t="s">
        <v>2530</v>
      </c>
      <c r="FT102" s="27">
        <v>1</v>
      </c>
      <c r="FU102">
        <v>18.5</v>
      </c>
      <c r="FV102">
        <v>57.6</v>
      </c>
      <c r="FW102">
        <v>23.9</v>
      </c>
      <c r="FY102" s="27">
        <v>1</v>
      </c>
      <c r="FZ102">
        <v>38</v>
      </c>
      <c r="GA102">
        <v>2</v>
      </c>
      <c r="GC102" s="27">
        <v>1</v>
      </c>
      <c r="GD102">
        <v>8</v>
      </c>
      <c r="GE102">
        <v>14</v>
      </c>
      <c r="GF102" s="36">
        <v>64</v>
      </c>
      <c r="GG102">
        <v>12</v>
      </c>
      <c r="GH102" t="s">
        <v>242</v>
      </c>
      <c r="GI102" t="s">
        <v>242</v>
      </c>
      <c r="GJ102" t="s">
        <v>242</v>
      </c>
      <c r="GK102">
        <v>1</v>
      </c>
      <c r="GL102" s="2" t="s">
        <v>2545</v>
      </c>
      <c r="GM102">
        <v>1</v>
      </c>
      <c r="GO102" t="s">
        <v>2530</v>
      </c>
      <c r="GP102" s="27">
        <v>1</v>
      </c>
      <c r="GQ102">
        <v>1</v>
      </c>
      <c r="GR102">
        <v>1</v>
      </c>
      <c r="GS102" t="s">
        <v>2546</v>
      </c>
      <c r="GT102">
        <v>1</v>
      </c>
      <c r="GV102" t="s">
        <v>2530</v>
      </c>
      <c r="GW102" s="27">
        <v>1</v>
      </c>
      <c r="GX102">
        <v>125</v>
      </c>
      <c r="GY102" t="s">
        <v>2547</v>
      </c>
      <c r="HA102">
        <v>3</v>
      </c>
      <c r="HC102" t="s">
        <v>2548</v>
      </c>
      <c r="HD102" s="27">
        <v>1</v>
      </c>
      <c r="HE102" s="2" t="s">
        <v>2549</v>
      </c>
      <c r="HF102" s="27">
        <v>1</v>
      </c>
      <c r="HG102" s="2" t="s">
        <v>2549</v>
      </c>
      <c r="HH102">
        <v>1</v>
      </c>
      <c r="HJ102" t="s">
        <v>2530</v>
      </c>
      <c r="HK102" s="27">
        <v>1</v>
      </c>
      <c r="HL102" s="2" t="s">
        <v>2550</v>
      </c>
      <c r="HM102">
        <v>1</v>
      </c>
      <c r="HO102" t="s">
        <v>2530</v>
      </c>
      <c r="HP102">
        <v>0.66666666699999999</v>
      </c>
      <c r="HQ102">
        <v>1</v>
      </c>
      <c r="HR102">
        <v>0.5</v>
      </c>
      <c r="HS102">
        <v>1</v>
      </c>
      <c r="HT102">
        <v>1</v>
      </c>
      <c r="HU102">
        <v>0</v>
      </c>
      <c r="HV102">
        <v>0.75</v>
      </c>
      <c r="HW102">
        <v>1</v>
      </c>
      <c r="HX102">
        <v>1</v>
      </c>
      <c r="HY102">
        <v>1</v>
      </c>
      <c r="HZ102">
        <v>1</v>
      </c>
      <c r="IA102">
        <v>1</v>
      </c>
      <c r="IB102">
        <v>1</v>
      </c>
      <c r="IC102">
        <v>0.72222222199999997</v>
      </c>
      <c r="ID102">
        <v>0.6875</v>
      </c>
      <c r="IE102">
        <v>1</v>
      </c>
      <c r="IF102">
        <v>0.80324074099999998</v>
      </c>
      <c r="IG102" t="s">
        <v>2551</v>
      </c>
      <c r="IH102" t="s">
        <v>266</v>
      </c>
      <c r="II102" t="s">
        <v>2528</v>
      </c>
      <c r="IJ102">
        <v>5140.0839999999998</v>
      </c>
      <c r="IK102">
        <v>5084.2389999999996</v>
      </c>
      <c r="IL102">
        <v>11656</v>
      </c>
      <c r="IM102">
        <v>12440</v>
      </c>
      <c r="IN102">
        <v>5140.0839999999998</v>
      </c>
      <c r="IS102">
        <f t="shared" si="22"/>
        <v>0.6</v>
      </c>
      <c r="IT102">
        <f t="shared" si="26"/>
        <v>0.8571428571428571</v>
      </c>
      <c r="IU102">
        <f t="shared" si="28"/>
        <v>1</v>
      </c>
      <c r="IV102">
        <f t="shared" si="23"/>
        <v>0.81904761904761914</v>
      </c>
    </row>
    <row r="103" spans="1:256" customFormat="1" ht="14" customHeight="1" x14ac:dyDescent="0.2">
      <c r="A103">
        <v>102</v>
      </c>
      <c r="B103">
        <v>102</v>
      </c>
      <c r="C103" s="1">
        <v>44650.584027777775</v>
      </c>
      <c r="D103" s="1">
        <v>44656.963888888888</v>
      </c>
      <c r="E103">
        <v>0</v>
      </c>
      <c r="F103" t="s">
        <v>1099</v>
      </c>
      <c r="G103">
        <v>100</v>
      </c>
      <c r="H103">
        <v>551201</v>
      </c>
      <c r="I103">
        <v>1</v>
      </c>
      <c r="J103" s="1">
        <v>44656.963888888888</v>
      </c>
      <c r="K103" t="s">
        <v>2552</v>
      </c>
      <c r="L103" t="s">
        <v>242</v>
      </c>
      <c r="M103" t="s">
        <v>242</v>
      </c>
      <c r="N103" t="s">
        <v>2553</v>
      </c>
      <c r="O103" t="s">
        <v>2554</v>
      </c>
      <c r="P103">
        <v>34.064799999999998</v>
      </c>
      <c r="Q103">
        <v>-118.4414</v>
      </c>
      <c r="R103" t="s">
        <v>245</v>
      </c>
      <c r="S103" t="s">
        <v>246</v>
      </c>
      <c r="T103" t="s">
        <v>2555</v>
      </c>
      <c r="V103" t="s">
        <v>2556</v>
      </c>
      <c r="W103">
        <v>446413106</v>
      </c>
      <c r="X103">
        <v>3730</v>
      </c>
      <c r="Y103" t="s">
        <v>476</v>
      </c>
      <c r="Z103" t="s">
        <v>2504</v>
      </c>
      <c r="AA103">
        <v>2021</v>
      </c>
      <c r="AC103">
        <v>0</v>
      </c>
      <c r="AF103">
        <v>13</v>
      </c>
      <c r="AG103">
        <v>3</v>
      </c>
      <c r="AI103" t="s">
        <v>2557</v>
      </c>
      <c r="AJ103" s="27">
        <v>1</v>
      </c>
      <c r="AK103">
        <v>12</v>
      </c>
      <c r="AL103" s="27">
        <v>0</v>
      </c>
      <c r="AM103" s="24">
        <v>0</v>
      </c>
      <c r="AN103" s="36">
        <f t="shared" si="18"/>
        <v>0</v>
      </c>
      <c r="AO103" s="27">
        <v>1</v>
      </c>
      <c r="AP103">
        <v>10</v>
      </c>
      <c r="AR103">
        <v>3</v>
      </c>
      <c r="AT103" t="s">
        <v>2557</v>
      </c>
      <c r="AU103" s="27">
        <v>1</v>
      </c>
      <c r="AV103">
        <v>12</v>
      </c>
      <c r="AW103" s="21">
        <f t="shared" si="19"/>
        <v>92.307692307692307</v>
      </c>
      <c r="AX103">
        <v>3</v>
      </c>
      <c r="AZ103" t="s">
        <v>2557</v>
      </c>
      <c r="BA103" s="27">
        <v>1</v>
      </c>
      <c r="BB103">
        <v>11</v>
      </c>
      <c r="BC103" s="21">
        <f t="shared" si="20"/>
        <v>84.615384615384613</v>
      </c>
      <c r="BD103">
        <v>3</v>
      </c>
      <c r="BF103" t="s">
        <v>2557</v>
      </c>
      <c r="BG103" s="27">
        <v>1</v>
      </c>
      <c r="BH103">
        <v>5.6</v>
      </c>
      <c r="BI103" t="s">
        <v>2557</v>
      </c>
      <c r="BJ103">
        <v>3</v>
      </c>
      <c r="BL103" t="s">
        <v>2557</v>
      </c>
      <c r="BM103" s="27">
        <v>1</v>
      </c>
      <c r="BN103">
        <v>3</v>
      </c>
      <c r="BP103" t="s">
        <v>2557</v>
      </c>
      <c r="BQ103" s="27">
        <v>1</v>
      </c>
      <c r="BR103">
        <v>4</v>
      </c>
      <c r="BS103" s="97">
        <f t="shared" si="29"/>
        <v>30.76923076923077</v>
      </c>
      <c r="BU103">
        <v>3</v>
      </c>
      <c r="BW103" t="s">
        <v>2557</v>
      </c>
      <c r="BX103" s="27">
        <v>1</v>
      </c>
      <c r="BY103">
        <v>3</v>
      </c>
      <c r="BZ103" s="21">
        <f t="shared" si="30"/>
        <v>23.076923076923077</v>
      </c>
      <c r="CA103">
        <v>2</v>
      </c>
      <c r="CB103">
        <v>3</v>
      </c>
      <c r="CD103" t="s">
        <v>2557</v>
      </c>
      <c r="CE103" s="27">
        <v>0</v>
      </c>
      <c r="CG103" t="s">
        <v>242</v>
      </c>
      <c r="CH103" t="s">
        <v>242</v>
      </c>
      <c r="CJ103" s="27">
        <v>0</v>
      </c>
      <c r="CL103" t="s">
        <v>242</v>
      </c>
      <c r="CO103">
        <v>0</v>
      </c>
      <c r="CP103" s="27">
        <v>0</v>
      </c>
      <c r="CQ103" t="s">
        <v>242</v>
      </c>
      <c r="CR103" t="s">
        <v>242</v>
      </c>
      <c r="CS103" t="s">
        <v>242</v>
      </c>
      <c r="CV103" s="27">
        <v>1</v>
      </c>
      <c r="CW103" s="2" t="s">
        <v>2558</v>
      </c>
      <c r="CX103">
        <v>2</v>
      </c>
      <c r="CZ103" t="s">
        <v>2559</v>
      </c>
      <c r="DA103" s="27">
        <v>0</v>
      </c>
      <c r="DB103" t="s">
        <v>242</v>
      </c>
      <c r="DC103" t="s">
        <v>242</v>
      </c>
      <c r="DE103" s="27">
        <v>0</v>
      </c>
      <c r="DF103" s="36" t="s">
        <v>242</v>
      </c>
      <c r="DG103" t="s">
        <v>242</v>
      </c>
      <c r="DH103" s="43" t="s">
        <v>242</v>
      </c>
      <c r="DI103" t="s">
        <v>242</v>
      </c>
      <c r="DJ103" s="36" t="s">
        <v>242</v>
      </c>
      <c r="DK103" t="s">
        <v>242</v>
      </c>
      <c r="DM103" s="27">
        <v>0</v>
      </c>
      <c r="DN103" s="36" t="s">
        <v>242</v>
      </c>
      <c r="DO103" t="s">
        <v>242</v>
      </c>
      <c r="DQ103" t="s">
        <v>242</v>
      </c>
      <c r="DT103" s="27">
        <v>0</v>
      </c>
      <c r="DV103" s="27">
        <v>0</v>
      </c>
      <c r="DX103" s="27">
        <v>0</v>
      </c>
      <c r="DZ103" s="27">
        <v>0</v>
      </c>
      <c r="EB103" s="27">
        <v>0</v>
      </c>
      <c r="ED103" s="27">
        <v>0</v>
      </c>
      <c r="EF103" s="27">
        <v>0</v>
      </c>
      <c r="EH103" s="27">
        <v>0</v>
      </c>
      <c r="EJ103" s="27">
        <v>0</v>
      </c>
      <c r="EL103" s="27">
        <v>0</v>
      </c>
      <c r="EN103" t="s">
        <v>242</v>
      </c>
      <c r="EP103" s="2"/>
      <c r="EQ103">
        <f t="shared" si="21"/>
        <v>0</v>
      </c>
      <c r="ER103" s="99">
        <v>0</v>
      </c>
      <c r="ES103" s="27">
        <v>0</v>
      </c>
      <c r="ET103" t="s">
        <v>242</v>
      </c>
      <c r="EU103" t="s">
        <v>242</v>
      </c>
      <c r="EX103" t="s">
        <v>242</v>
      </c>
      <c r="EY103" t="s">
        <v>242</v>
      </c>
      <c r="FA103" s="27">
        <v>0</v>
      </c>
      <c r="FB103" t="s">
        <v>242</v>
      </c>
      <c r="FD103" s="27">
        <v>0</v>
      </c>
      <c r="FE103" t="s">
        <v>242</v>
      </c>
      <c r="FG103" s="27">
        <v>0</v>
      </c>
      <c r="FH103" t="s">
        <v>242</v>
      </c>
      <c r="FJ103" s="27">
        <v>0</v>
      </c>
      <c r="FK103" t="s">
        <v>242</v>
      </c>
      <c r="FL103">
        <f t="shared" si="24"/>
        <v>0</v>
      </c>
      <c r="FM103" s="100">
        <v>0</v>
      </c>
      <c r="FN103">
        <f t="shared" si="25"/>
        <v>0</v>
      </c>
      <c r="FO103" s="100">
        <v>0</v>
      </c>
      <c r="FQ103" t="s">
        <v>242</v>
      </c>
      <c r="FT103" s="27">
        <v>0</v>
      </c>
      <c r="FU103" t="s">
        <v>242</v>
      </c>
      <c r="FV103" t="s">
        <v>242</v>
      </c>
      <c r="FW103" t="s">
        <v>242</v>
      </c>
      <c r="FY103" s="27">
        <v>0</v>
      </c>
      <c r="FZ103" t="s">
        <v>242</v>
      </c>
      <c r="GA103" t="s">
        <v>242</v>
      </c>
      <c r="GC103" s="27">
        <v>0</v>
      </c>
      <c r="GD103" t="s">
        <v>242</v>
      </c>
      <c r="GE103" t="s">
        <v>242</v>
      </c>
      <c r="GF103" s="36" t="s">
        <v>242</v>
      </c>
      <c r="GG103" t="s">
        <v>242</v>
      </c>
      <c r="GH103" t="s">
        <v>242</v>
      </c>
      <c r="GI103" t="s">
        <v>242</v>
      </c>
      <c r="GJ103" t="s">
        <v>242</v>
      </c>
      <c r="GK103" t="s">
        <v>242</v>
      </c>
      <c r="GM103" t="s">
        <v>242</v>
      </c>
      <c r="GP103" s="27">
        <v>0</v>
      </c>
      <c r="GQ103" t="s">
        <v>242</v>
      </c>
      <c r="GR103" t="s">
        <v>242</v>
      </c>
      <c r="GT103" t="s">
        <v>242</v>
      </c>
      <c r="GW103" s="27">
        <v>1</v>
      </c>
      <c r="GX103">
        <v>111</v>
      </c>
      <c r="GY103" t="s">
        <v>2560</v>
      </c>
      <c r="HA103">
        <v>3</v>
      </c>
      <c r="HC103" t="s">
        <v>2557</v>
      </c>
      <c r="HD103" s="27">
        <v>0</v>
      </c>
      <c r="HF103" s="27">
        <v>0</v>
      </c>
      <c r="HH103" t="s">
        <v>242</v>
      </c>
      <c r="HK103" s="27">
        <v>1</v>
      </c>
      <c r="HL103" t="s">
        <v>2561</v>
      </c>
      <c r="HM103">
        <v>2</v>
      </c>
      <c r="HO103" t="s">
        <v>2562</v>
      </c>
      <c r="HP103">
        <v>0.77777777800000003</v>
      </c>
      <c r="HQ103">
        <v>0</v>
      </c>
      <c r="HR103">
        <v>0.5</v>
      </c>
      <c r="HS103">
        <v>0</v>
      </c>
      <c r="HT103">
        <v>0</v>
      </c>
      <c r="HU103">
        <v>0</v>
      </c>
      <c r="HV103">
        <v>0</v>
      </c>
      <c r="HW103">
        <v>0</v>
      </c>
      <c r="HX103">
        <v>0</v>
      </c>
      <c r="HY103">
        <v>1</v>
      </c>
      <c r="HZ103">
        <v>0</v>
      </c>
      <c r="IA103">
        <v>1</v>
      </c>
      <c r="IB103">
        <v>1</v>
      </c>
      <c r="IC103">
        <v>0.42592592600000001</v>
      </c>
      <c r="ID103">
        <v>0</v>
      </c>
      <c r="IE103">
        <v>0.4</v>
      </c>
      <c r="IF103">
        <v>0.27530864199999999</v>
      </c>
      <c r="IG103" t="s">
        <v>2563</v>
      </c>
      <c r="IH103" t="s">
        <v>266</v>
      </c>
      <c r="II103" t="s">
        <v>2555</v>
      </c>
      <c r="IJ103">
        <v>8899</v>
      </c>
      <c r="IK103">
        <v>9361</v>
      </c>
      <c r="IL103">
        <v>9524</v>
      </c>
      <c r="IM103">
        <v>10676</v>
      </c>
      <c r="IN103">
        <v>8899</v>
      </c>
      <c r="IS103">
        <f t="shared" si="22"/>
        <v>0.6</v>
      </c>
      <c r="IT103">
        <f t="shared" si="26"/>
        <v>0</v>
      </c>
      <c r="IU103">
        <f t="shared" si="28"/>
        <v>0.25</v>
      </c>
      <c r="IV103">
        <f t="shared" si="23"/>
        <v>0.28333333333333333</v>
      </c>
    </row>
    <row r="104" spans="1:256" customFormat="1" ht="14" customHeight="1" x14ac:dyDescent="0.2">
      <c r="A104">
        <v>103</v>
      </c>
      <c r="B104">
        <v>103</v>
      </c>
      <c r="C104" s="1">
        <v>44656.804166666669</v>
      </c>
      <c r="D104" s="1">
        <v>44656.992361111108</v>
      </c>
      <c r="E104">
        <v>0</v>
      </c>
      <c r="F104" t="s">
        <v>1099</v>
      </c>
      <c r="G104">
        <v>100</v>
      </c>
      <c r="H104">
        <v>16253</v>
      </c>
      <c r="I104">
        <v>1</v>
      </c>
      <c r="J104" s="1">
        <v>44656.992361111108</v>
      </c>
      <c r="K104" t="s">
        <v>2564</v>
      </c>
      <c r="L104" t="s">
        <v>242</v>
      </c>
      <c r="M104" t="s">
        <v>242</v>
      </c>
      <c r="N104" t="s">
        <v>2565</v>
      </c>
      <c r="O104" t="s">
        <v>2566</v>
      </c>
      <c r="P104">
        <v>34.064799999999998</v>
      </c>
      <c r="Q104">
        <v>-118.4414</v>
      </c>
      <c r="R104" t="s">
        <v>245</v>
      </c>
      <c r="S104" t="s">
        <v>246</v>
      </c>
      <c r="T104" t="s">
        <v>2567</v>
      </c>
      <c r="V104" t="s">
        <v>2568</v>
      </c>
      <c r="W104" t="s">
        <v>2569</v>
      </c>
      <c r="X104">
        <v>8731</v>
      </c>
      <c r="Y104" t="s">
        <v>350</v>
      </c>
      <c r="Z104" t="s">
        <v>2570</v>
      </c>
      <c r="AA104">
        <v>2020</v>
      </c>
      <c r="AC104">
        <v>0</v>
      </c>
      <c r="AF104">
        <v>8</v>
      </c>
      <c r="AG104">
        <v>1</v>
      </c>
      <c r="AI104" t="s">
        <v>2571</v>
      </c>
      <c r="AJ104" s="27">
        <v>1</v>
      </c>
      <c r="AK104">
        <v>5</v>
      </c>
      <c r="AL104" s="27">
        <v>0</v>
      </c>
      <c r="AM104" s="24">
        <v>0</v>
      </c>
      <c r="AN104" s="36">
        <f t="shared" si="18"/>
        <v>0</v>
      </c>
      <c r="AO104" s="27">
        <v>0</v>
      </c>
      <c r="AP104" s="24">
        <v>0</v>
      </c>
      <c r="AR104">
        <v>1</v>
      </c>
      <c r="AT104" t="s">
        <v>2571</v>
      </c>
      <c r="AU104" s="27">
        <v>1</v>
      </c>
      <c r="AV104">
        <v>7</v>
      </c>
      <c r="AW104" s="21">
        <f t="shared" si="19"/>
        <v>87.5</v>
      </c>
      <c r="AX104">
        <v>1</v>
      </c>
      <c r="AZ104" t="s">
        <v>2571</v>
      </c>
      <c r="BA104" s="27">
        <v>1</v>
      </c>
      <c r="BB104">
        <v>7</v>
      </c>
      <c r="BC104" s="21">
        <f t="shared" si="20"/>
        <v>87.5</v>
      </c>
      <c r="BD104">
        <v>1</v>
      </c>
      <c r="BF104" t="s">
        <v>2571</v>
      </c>
      <c r="BG104" s="27">
        <v>1</v>
      </c>
      <c r="BH104">
        <v>7.1</v>
      </c>
      <c r="BJ104">
        <v>1</v>
      </c>
      <c r="BL104" t="s">
        <v>2571</v>
      </c>
      <c r="BM104" s="27">
        <v>1</v>
      </c>
      <c r="BN104">
        <v>3</v>
      </c>
      <c r="BP104" t="s">
        <v>2572</v>
      </c>
      <c r="BQ104" s="27">
        <v>1</v>
      </c>
      <c r="BR104">
        <v>3</v>
      </c>
      <c r="BS104" s="97">
        <f t="shared" si="29"/>
        <v>37.5</v>
      </c>
      <c r="BU104">
        <v>1</v>
      </c>
      <c r="BW104" t="s">
        <v>2571</v>
      </c>
      <c r="BX104" s="27">
        <v>1</v>
      </c>
      <c r="BY104">
        <v>5</v>
      </c>
      <c r="BZ104" s="21">
        <f t="shared" si="30"/>
        <v>62.5</v>
      </c>
      <c r="CA104">
        <v>2</v>
      </c>
      <c r="CB104">
        <v>1</v>
      </c>
      <c r="CD104" t="s">
        <v>2571</v>
      </c>
      <c r="CE104" s="27">
        <v>0</v>
      </c>
      <c r="CG104" t="s">
        <v>242</v>
      </c>
      <c r="CH104" t="s">
        <v>242</v>
      </c>
      <c r="CJ104" s="27">
        <v>0</v>
      </c>
      <c r="CL104" t="s">
        <v>242</v>
      </c>
      <c r="CO104">
        <v>0</v>
      </c>
      <c r="CP104" s="27">
        <v>0</v>
      </c>
      <c r="CQ104" t="s">
        <v>242</v>
      </c>
      <c r="CR104" t="s">
        <v>242</v>
      </c>
      <c r="CS104" t="s">
        <v>242</v>
      </c>
      <c r="CV104" s="27">
        <v>1</v>
      </c>
      <c r="CW104" s="2" t="s">
        <v>2573</v>
      </c>
      <c r="CX104">
        <v>1</v>
      </c>
      <c r="CZ104" t="s">
        <v>2571</v>
      </c>
      <c r="DA104" s="27">
        <v>1</v>
      </c>
      <c r="DB104">
        <v>768</v>
      </c>
      <c r="DC104">
        <v>2</v>
      </c>
      <c r="DE104" s="27">
        <v>1</v>
      </c>
      <c r="DF104" s="36" t="s">
        <v>242</v>
      </c>
      <c r="DG104" t="s">
        <v>242</v>
      </c>
      <c r="DH104" s="51">
        <v>7080</v>
      </c>
      <c r="DI104">
        <v>2</v>
      </c>
      <c r="DJ104" s="36" t="s">
        <v>242</v>
      </c>
      <c r="DK104" t="s">
        <v>242</v>
      </c>
      <c r="DM104" s="27">
        <v>1</v>
      </c>
      <c r="DN104" s="36">
        <v>819</v>
      </c>
      <c r="DO104">
        <v>2</v>
      </c>
      <c r="DQ104">
        <v>1</v>
      </c>
      <c r="DS104" t="s">
        <v>2571</v>
      </c>
      <c r="DT104" s="27">
        <v>0</v>
      </c>
      <c r="DV104" s="27">
        <v>0</v>
      </c>
      <c r="DX104" s="27">
        <v>0</v>
      </c>
      <c r="DZ104" s="27">
        <v>1</v>
      </c>
      <c r="EA104" s="2" t="s">
        <v>2574</v>
      </c>
      <c r="EB104" s="27">
        <v>0</v>
      </c>
      <c r="ED104" s="27">
        <v>0</v>
      </c>
      <c r="EF104" s="27">
        <v>0</v>
      </c>
      <c r="EH104" s="27">
        <v>0</v>
      </c>
      <c r="EJ104" s="27">
        <v>0</v>
      </c>
      <c r="EL104" s="27">
        <v>1</v>
      </c>
      <c r="EM104" s="2" t="s">
        <v>2575</v>
      </c>
      <c r="EN104">
        <v>1</v>
      </c>
      <c r="EP104" s="2" t="s">
        <v>2571</v>
      </c>
      <c r="EQ104">
        <f t="shared" si="21"/>
        <v>0.2</v>
      </c>
      <c r="ER104" s="99">
        <v>0.5</v>
      </c>
      <c r="ES104" s="27">
        <v>0</v>
      </c>
      <c r="ET104" t="s">
        <v>242</v>
      </c>
      <c r="EU104" t="s">
        <v>242</v>
      </c>
      <c r="EX104" t="s">
        <v>242</v>
      </c>
      <c r="EY104" t="s">
        <v>242</v>
      </c>
      <c r="FA104" s="27">
        <v>0</v>
      </c>
      <c r="FB104" t="s">
        <v>242</v>
      </c>
      <c r="FD104" s="27">
        <v>0</v>
      </c>
      <c r="FE104" t="s">
        <v>242</v>
      </c>
      <c r="FG104" s="27">
        <v>1</v>
      </c>
      <c r="FH104">
        <v>53</v>
      </c>
      <c r="FJ104" s="27">
        <v>0</v>
      </c>
      <c r="FK104" t="s">
        <v>242</v>
      </c>
      <c r="FL104">
        <f t="shared" si="24"/>
        <v>1</v>
      </c>
      <c r="FM104" s="99">
        <v>1</v>
      </c>
      <c r="FN104">
        <f t="shared" si="25"/>
        <v>0</v>
      </c>
      <c r="FO104" s="100">
        <v>0</v>
      </c>
      <c r="FQ104">
        <v>1</v>
      </c>
      <c r="FS104" t="s">
        <v>2571</v>
      </c>
      <c r="FT104" s="27">
        <v>0</v>
      </c>
      <c r="FU104" t="s">
        <v>242</v>
      </c>
      <c r="FV104" t="s">
        <v>242</v>
      </c>
      <c r="FW104" t="s">
        <v>242</v>
      </c>
      <c r="FY104" s="27">
        <v>1</v>
      </c>
      <c r="FZ104">
        <v>50</v>
      </c>
      <c r="GA104">
        <v>2</v>
      </c>
      <c r="GC104" s="27">
        <v>1</v>
      </c>
      <c r="GD104">
        <v>5</v>
      </c>
      <c r="GE104" t="s">
        <v>242</v>
      </c>
      <c r="GF104" s="36">
        <v>65</v>
      </c>
      <c r="GG104">
        <v>25</v>
      </c>
      <c r="GH104" t="s">
        <v>242</v>
      </c>
      <c r="GI104" t="s">
        <v>242</v>
      </c>
      <c r="GJ104" t="s">
        <v>242</v>
      </c>
      <c r="GK104" t="s">
        <v>242</v>
      </c>
      <c r="GL104" t="s">
        <v>342</v>
      </c>
      <c r="GM104">
        <v>1</v>
      </c>
      <c r="GO104" t="s">
        <v>2571</v>
      </c>
      <c r="GP104" s="27">
        <v>0</v>
      </c>
      <c r="GQ104" t="s">
        <v>242</v>
      </c>
      <c r="GR104" t="s">
        <v>242</v>
      </c>
      <c r="GT104" t="s">
        <v>242</v>
      </c>
      <c r="GW104" s="27">
        <v>1</v>
      </c>
      <c r="GX104">
        <v>65</v>
      </c>
      <c r="GY104" t="s">
        <v>2576</v>
      </c>
      <c r="HA104">
        <v>3</v>
      </c>
      <c r="HC104" t="s">
        <v>2572</v>
      </c>
      <c r="HD104" s="27">
        <v>0</v>
      </c>
      <c r="HF104" s="27">
        <v>0</v>
      </c>
      <c r="HH104" t="s">
        <v>242</v>
      </c>
      <c r="HK104" s="27">
        <v>1</v>
      </c>
      <c r="HL104" s="2" t="s">
        <v>2577</v>
      </c>
      <c r="HM104">
        <v>1</v>
      </c>
      <c r="HO104" t="s">
        <v>2571</v>
      </c>
      <c r="HP104">
        <v>0.66666666699999999</v>
      </c>
      <c r="HQ104">
        <v>0</v>
      </c>
      <c r="HR104">
        <v>0.5</v>
      </c>
      <c r="HS104">
        <v>1</v>
      </c>
      <c r="HT104">
        <v>0.2</v>
      </c>
      <c r="HU104">
        <v>0</v>
      </c>
      <c r="HV104">
        <v>0.25</v>
      </c>
      <c r="HW104">
        <v>0.66666666699999999</v>
      </c>
      <c r="HX104">
        <v>0</v>
      </c>
      <c r="HY104">
        <v>1</v>
      </c>
      <c r="HZ104">
        <v>0</v>
      </c>
      <c r="IA104">
        <v>1</v>
      </c>
      <c r="IB104">
        <v>1</v>
      </c>
      <c r="IC104">
        <v>0.38888888900000002</v>
      </c>
      <c r="ID104">
        <v>0.36249999999999999</v>
      </c>
      <c r="IE104">
        <v>0.53333333299999997</v>
      </c>
      <c r="IF104">
        <v>0.42824074099999998</v>
      </c>
      <c r="IG104" t="s">
        <v>2578</v>
      </c>
      <c r="IH104" t="s">
        <v>266</v>
      </c>
      <c r="II104" t="s">
        <v>2567</v>
      </c>
      <c r="IJ104">
        <v>2158.759</v>
      </c>
      <c r="IK104">
        <v>2666.7020000000002</v>
      </c>
      <c r="IL104">
        <v>2986.2669999999998</v>
      </c>
      <c r="IM104">
        <v>3394.6350000000002</v>
      </c>
      <c r="IN104">
        <v>2158.759</v>
      </c>
      <c r="IS104">
        <f t="shared" si="22"/>
        <v>0.4</v>
      </c>
      <c r="IT104">
        <f t="shared" si="26"/>
        <v>0.6428571428571429</v>
      </c>
      <c r="IU104">
        <f t="shared" si="28"/>
        <v>0.75</v>
      </c>
      <c r="IV104">
        <f t="shared" si="23"/>
        <v>0.59761904761904761</v>
      </c>
    </row>
    <row r="105" spans="1:256" customFormat="1" ht="14" customHeight="1" x14ac:dyDescent="0.2">
      <c r="A105">
        <v>104</v>
      </c>
      <c r="B105">
        <v>104</v>
      </c>
      <c r="C105" s="1">
        <v>44657.829861111109</v>
      </c>
      <c r="D105" s="1">
        <v>44658.729166666664</v>
      </c>
      <c r="E105">
        <v>0</v>
      </c>
      <c r="F105" t="s">
        <v>1099</v>
      </c>
      <c r="G105">
        <v>100</v>
      </c>
      <c r="H105">
        <v>77724</v>
      </c>
      <c r="I105">
        <v>1</v>
      </c>
      <c r="J105" s="1">
        <v>44658.729166666664</v>
      </c>
      <c r="K105" t="s">
        <v>2579</v>
      </c>
      <c r="L105" t="s">
        <v>242</v>
      </c>
      <c r="M105" t="s">
        <v>242</v>
      </c>
      <c r="N105" t="s">
        <v>2580</v>
      </c>
      <c r="O105" t="s">
        <v>2581</v>
      </c>
      <c r="P105">
        <v>34.064799999999998</v>
      </c>
      <c r="Q105">
        <v>-118.4414</v>
      </c>
      <c r="R105" t="s">
        <v>245</v>
      </c>
      <c r="S105" t="s">
        <v>246</v>
      </c>
      <c r="T105" t="s">
        <v>2582</v>
      </c>
      <c r="V105" t="s">
        <v>2583</v>
      </c>
      <c r="W105">
        <v>460690100</v>
      </c>
      <c r="X105">
        <v>7311</v>
      </c>
      <c r="Y105" t="s">
        <v>1487</v>
      </c>
      <c r="Z105" t="s">
        <v>2584</v>
      </c>
      <c r="AA105">
        <v>2020</v>
      </c>
      <c r="AC105">
        <v>0</v>
      </c>
      <c r="AF105">
        <v>11</v>
      </c>
      <c r="AG105">
        <v>3</v>
      </c>
      <c r="AI105" t="s">
        <v>2585</v>
      </c>
      <c r="AJ105" s="27">
        <v>1</v>
      </c>
      <c r="AK105">
        <v>5</v>
      </c>
      <c r="AL105" s="27">
        <v>0</v>
      </c>
      <c r="AM105" s="24">
        <v>0</v>
      </c>
      <c r="AN105" s="36">
        <f t="shared" si="18"/>
        <v>0</v>
      </c>
      <c r="AO105" s="27">
        <v>1</v>
      </c>
      <c r="AP105">
        <v>1</v>
      </c>
      <c r="AR105">
        <v>3</v>
      </c>
      <c r="AT105" t="s">
        <v>2585</v>
      </c>
      <c r="AU105" s="27">
        <v>1</v>
      </c>
      <c r="AV105">
        <v>10</v>
      </c>
      <c r="AW105" s="21">
        <f t="shared" si="19"/>
        <v>90.909090909090907</v>
      </c>
      <c r="AX105">
        <v>3</v>
      </c>
      <c r="AZ105" t="s">
        <v>2585</v>
      </c>
      <c r="BA105" s="27">
        <v>1</v>
      </c>
      <c r="BB105">
        <v>10</v>
      </c>
      <c r="BC105" s="21">
        <f t="shared" si="20"/>
        <v>90.909090909090907</v>
      </c>
      <c r="BD105">
        <v>3</v>
      </c>
      <c r="BF105" t="s">
        <v>2585</v>
      </c>
      <c r="BG105" s="27">
        <v>1</v>
      </c>
      <c r="BJ105">
        <v>3</v>
      </c>
      <c r="BL105" t="s">
        <v>2585</v>
      </c>
      <c r="BM105" s="27">
        <v>1</v>
      </c>
      <c r="BN105">
        <v>3</v>
      </c>
      <c r="BP105" t="s">
        <v>2585</v>
      </c>
      <c r="BQ105" s="27">
        <v>1</v>
      </c>
      <c r="BR105">
        <v>3</v>
      </c>
      <c r="BS105" s="97">
        <f t="shared" si="29"/>
        <v>27.27272727272727</v>
      </c>
      <c r="BU105">
        <v>3</v>
      </c>
      <c r="BW105" t="s">
        <v>2585</v>
      </c>
      <c r="BX105" s="27">
        <v>0</v>
      </c>
      <c r="BY105" s="24" t="s">
        <v>242</v>
      </c>
      <c r="BZ105" s="21" t="s">
        <v>242</v>
      </c>
      <c r="CA105" t="s">
        <v>242</v>
      </c>
      <c r="CB105" t="s">
        <v>242</v>
      </c>
      <c r="CE105" s="27">
        <v>0</v>
      </c>
      <c r="CG105" t="s">
        <v>242</v>
      </c>
      <c r="CH105" t="s">
        <v>242</v>
      </c>
      <c r="CJ105" s="27">
        <v>1</v>
      </c>
      <c r="CK105" s="2" t="s">
        <v>2586</v>
      </c>
      <c r="CL105">
        <v>1</v>
      </c>
      <c r="CN105" t="s">
        <v>2587</v>
      </c>
      <c r="CO105">
        <v>0</v>
      </c>
      <c r="CP105" s="27">
        <v>0.5</v>
      </c>
      <c r="CQ105">
        <v>100</v>
      </c>
      <c r="CR105">
        <v>99</v>
      </c>
      <c r="CS105" t="s">
        <v>242</v>
      </c>
      <c r="CV105" s="27">
        <v>1</v>
      </c>
      <c r="CW105" t="s">
        <v>2588</v>
      </c>
      <c r="CX105">
        <v>1</v>
      </c>
      <c r="CZ105" t="s">
        <v>2587</v>
      </c>
      <c r="DA105" s="27">
        <v>1</v>
      </c>
      <c r="DB105">
        <v>7315.69</v>
      </c>
      <c r="DC105">
        <v>2</v>
      </c>
      <c r="DE105" s="27">
        <v>1</v>
      </c>
      <c r="DF105" s="36" t="s">
        <v>242</v>
      </c>
      <c r="DG105" t="s">
        <v>242</v>
      </c>
      <c r="DH105" s="43" t="s">
        <v>242</v>
      </c>
      <c r="DI105" t="s">
        <v>242</v>
      </c>
      <c r="DJ105" s="36">
        <v>85205.06</v>
      </c>
      <c r="DK105">
        <v>2</v>
      </c>
      <c r="DM105" s="27">
        <v>1</v>
      </c>
      <c r="DN105" s="36">
        <v>112964</v>
      </c>
      <c r="DO105">
        <v>2</v>
      </c>
      <c r="DQ105">
        <v>1</v>
      </c>
      <c r="DS105" t="s">
        <v>2587</v>
      </c>
      <c r="DT105" s="27">
        <v>1</v>
      </c>
      <c r="DU105" t="s">
        <v>2589</v>
      </c>
      <c r="DV105" s="27">
        <v>1</v>
      </c>
      <c r="DW105" s="2" t="s">
        <v>2590</v>
      </c>
      <c r="DX105" s="27">
        <v>1</v>
      </c>
      <c r="DY105" s="2" t="s">
        <v>2591</v>
      </c>
      <c r="DZ105" s="27">
        <v>1</v>
      </c>
      <c r="EA105" s="2" t="s">
        <v>2592</v>
      </c>
      <c r="EB105" s="27">
        <v>1</v>
      </c>
      <c r="EC105" s="2" t="s">
        <v>2593</v>
      </c>
      <c r="ED105" s="27">
        <v>1</v>
      </c>
      <c r="EE105" s="2" t="s">
        <v>2594</v>
      </c>
      <c r="EF105" s="27">
        <v>1</v>
      </c>
      <c r="EG105" t="s">
        <v>2595</v>
      </c>
      <c r="EH105" s="27">
        <v>1</v>
      </c>
      <c r="EI105" s="2" t="s">
        <v>2596</v>
      </c>
      <c r="EJ105" s="27">
        <v>1</v>
      </c>
      <c r="EK105" t="s">
        <v>2597</v>
      </c>
      <c r="EL105" s="27">
        <v>1</v>
      </c>
      <c r="EM105" s="2" t="s">
        <v>2598</v>
      </c>
      <c r="EN105">
        <v>1</v>
      </c>
      <c r="EP105" s="2" t="s">
        <v>2599</v>
      </c>
      <c r="EQ105">
        <f t="shared" si="21"/>
        <v>1</v>
      </c>
      <c r="ER105" s="99">
        <v>1</v>
      </c>
      <c r="ES105" s="27">
        <v>0</v>
      </c>
      <c r="ET105" t="s">
        <v>242</v>
      </c>
      <c r="EU105" t="s">
        <v>242</v>
      </c>
      <c r="EX105" t="s">
        <v>242</v>
      </c>
      <c r="EY105" t="s">
        <v>242</v>
      </c>
      <c r="FA105" s="27">
        <v>0</v>
      </c>
      <c r="FB105" t="s">
        <v>242</v>
      </c>
      <c r="FD105" s="27">
        <v>0</v>
      </c>
      <c r="FE105" t="s">
        <v>242</v>
      </c>
      <c r="FG105" s="27">
        <v>0</v>
      </c>
      <c r="FH105" t="s">
        <v>242</v>
      </c>
      <c r="FJ105" s="27">
        <v>0</v>
      </c>
      <c r="FK105" t="s">
        <v>242</v>
      </c>
      <c r="FL105">
        <f t="shared" si="24"/>
        <v>0</v>
      </c>
      <c r="FM105" s="100">
        <v>0</v>
      </c>
      <c r="FN105">
        <f t="shared" si="25"/>
        <v>0</v>
      </c>
      <c r="FO105" s="100">
        <v>0</v>
      </c>
      <c r="FQ105" t="s">
        <v>242</v>
      </c>
      <c r="FT105" s="27">
        <v>0</v>
      </c>
      <c r="FU105" t="s">
        <v>242</v>
      </c>
      <c r="FV105" t="s">
        <v>242</v>
      </c>
      <c r="FW105" t="s">
        <v>242</v>
      </c>
      <c r="FY105" s="27">
        <v>1</v>
      </c>
      <c r="FZ105">
        <v>61</v>
      </c>
      <c r="GA105">
        <v>2</v>
      </c>
      <c r="GC105" s="27">
        <v>0.5</v>
      </c>
      <c r="GD105" t="s">
        <v>242</v>
      </c>
      <c r="GE105" t="s">
        <v>242</v>
      </c>
      <c r="GF105" s="36" t="s">
        <v>242</v>
      </c>
      <c r="GG105" t="s">
        <v>242</v>
      </c>
      <c r="GH105" t="s">
        <v>242</v>
      </c>
      <c r="GI105" t="s">
        <v>242</v>
      </c>
      <c r="GJ105" t="s">
        <v>242</v>
      </c>
      <c r="GK105">
        <v>1</v>
      </c>
      <c r="GL105" t="s">
        <v>2600</v>
      </c>
      <c r="GM105">
        <v>1</v>
      </c>
      <c r="GO105" t="s">
        <v>2601</v>
      </c>
      <c r="GP105" s="27">
        <v>0</v>
      </c>
      <c r="GQ105" t="s">
        <v>242</v>
      </c>
      <c r="GR105" t="s">
        <v>242</v>
      </c>
      <c r="GT105" t="s">
        <v>242</v>
      </c>
      <c r="GW105" s="27">
        <v>1</v>
      </c>
      <c r="GX105">
        <v>231</v>
      </c>
      <c r="GY105" t="s">
        <v>2602</v>
      </c>
      <c r="HA105">
        <v>3</v>
      </c>
      <c r="HC105" t="s">
        <v>2585</v>
      </c>
      <c r="HD105" s="27">
        <v>0</v>
      </c>
      <c r="HF105" s="27">
        <v>0</v>
      </c>
      <c r="HH105" t="s">
        <v>242</v>
      </c>
      <c r="HK105" s="27">
        <v>1</v>
      </c>
      <c r="HL105" s="2" t="s">
        <v>2603</v>
      </c>
      <c r="HM105">
        <v>1</v>
      </c>
      <c r="HO105" t="s">
        <v>2587</v>
      </c>
      <c r="HP105">
        <v>0.66666666699999999</v>
      </c>
      <c r="HQ105">
        <v>1</v>
      </c>
      <c r="HR105">
        <v>0.75</v>
      </c>
      <c r="HS105">
        <v>1</v>
      </c>
      <c r="HT105">
        <v>1</v>
      </c>
      <c r="HU105">
        <v>0</v>
      </c>
      <c r="HV105">
        <v>0</v>
      </c>
      <c r="HW105">
        <v>0.5</v>
      </c>
      <c r="HX105">
        <v>0</v>
      </c>
      <c r="HY105">
        <v>1</v>
      </c>
      <c r="HZ105">
        <v>0</v>
      </c>
      <c r="IA105">
        <v>1</v>
      </c>
      <c r="IB105">
        <v>1</v>
      </c>
      <c r="IC105">
        <v>0.80555555599999995</v>
      </c>
      <c r="ID105">
        <v>0.5</v>
      </c>
      <c r="IE105">
        <v>0.5</v>
      </c>
      <c r="IF105">
        <v>0.60185185200000002</v>
      </c>
      <c r="IG105" t="s">
        <v>2604</v>
      </c>
      <c r="IH105" t="s">
        <v>266</v>
      </c>
      <c r="II105" t="s">
        <v>2582</v>
      </c>
      <c r="IJ105">
        <v>10221.299999999999</v>
      </c>
      <c r="IK105">
        <v>9061</v>
      </c>
      <c r="IL105">
        <v>10240.700000000001</v>
      </c>
      <c r="IM105">
        <v>10927.8</v>
      </c>
      <c r="IN105">
        <v>10221.299999999999</v>
      </c>
      <c r="IS105">
        <f t="shared" si="22"/>
        <v>0.6</v>
      </c>
      <c r="IT105">
        <f t="shared" si="26"/>
        <v>0.5714285714285714</v>
      </c>
      <c r="IU105">
        <f t="shared" si="28"/>
        <v>0.625</v>
      </c>
      <c r="IV105">
        <f t="shared" si="23"/>
        <v>0.59880952380952379</v>
      </c>
    </row>
    <row r="106" spans="1:256" customFormat="1" ht="14" customHeight="1" x14ac:dyDescent="0.2">
      <c r="A106">
        <v>105</v>
      </c>
      <c r="B106">
        <v>105</v>
      </c>
      <c r="C106" s="1">
        <v>44654.849305555559</v>
      </c>
      <c r="D106" s="1">
        <v>44661.704861111109</v>
      </c>
      <c r="E106">
        <v>0</v>
      </c>
      <c r="F106" t="s">
        <v>2605</v>
      </c>
      <c r="G106">
        <v>100</v>
      </c>
      <c r="H106">
        <v>592306</v>
      </c>
      <c r="I106">
        <v>1</v>
      </c>
      <c r="J106" s="1">
        <v>44661.704861111109</v>
      </c>
      <c r="K106" t="s">
        <v>2606</v>
      </c>
      <c r="L106" t="s">
        <v>242</v>
      </c>
      <c r="M106" t="s">
        <v>242</v>
      </c>
      <c r="N106" t="s">
        <v>2607</v>
      </c>
      <c r="O106" t="s">
        <v>2608</v>
      </c>
      <c r="P106">
        <v>34.037994380000001</v>
      </c>
      <c r="Q106">
        <v>-118.4543991</v>
      </c>
      <c r="R106" t="s">
        <v>245</v>
      </c>
      <c r="S106" t="s">
        <v>246</v>
      </c>
      <c r="T106" t="s">
        <v>2609</v>
      </c>
      <c r="V106" t="s">
        <v>2610</v>
      </c>
      <c r="W106" t="s">
        <v>2611</v>
      </c>
      <c r="X106">
        <v>4953</v>
      </c>
      <c r="Y106" t="s">
        <v>476</v>
      </c>
      <c r="Z106" t="s">
        <v>964</v>
      </c>
      <c r="AA106">
        <v>2020</v>
      </c>
      <c r="AC106">
        <v>0.5</v>
      </c>
      <c r="AF106">
        <v>8</v>
      </c>
      <c r="AG106">
        <v>2</v>
      </c>
      <c r="AI106" t="s">
        <v>2612</v>
      </c>
      <c r="AJ106" s="27">
        <v>0</v>
      </c>
      <c r="AK106" s="24">
        <v>0</v>
      </c>
      <c r="AL106" s="27">
        <v>0</v>
      </c>
      <c r="AM106" s="24">
        <v>0</v>
      </c>
      <c r="AN106" s="36">
        <f t="shared" si="18"/>
        <v>0</v>
      </c>
      <c r="AO106" s="27">
        <v>0</v>
      </c>
      <c r="AP106" s="24">
        <v>0</v>
      </c>
      <c r="AR106" t="s">
        <v>242</v>
      </c>
      <c r="AU106" s="27">
        <v>1</v>
      </c>
      <c r="AV106">
        <v>1</v>
      </c>
      <c r="AW106" s="21">
        <f t="shared" si="19"/>
        <v>12.5</v>
      </c>
      <c r="AX106">
        <v>5</v>
      </c>
      <c r="AY106" t="s">
        <v>2613</v>
      </c>
      <c r="AZ106" t="s">
        <v>2614</v>
      </c>
      <c r="BA106" s="27">
        <v>1</v>
      </c>
      <c r="BB106">
        <v>7</v>
      </c>
      <c r="BC106" s="21">
        <f t="shared" si="20"/>
        <v>87.5</v>
      </c>
      <c r="BD106">
        <v>5</v>
      </c>
      <c r="BE106" t="s">
        <v>2613</v>
      </c>
      <c r="BF106" t="s">
        <v>2614</v>
      </c>
      <c r="BG106" s="27">
        <v>1</v>
      </c>
      <c r="BH106">
        <v>6</v>
      </c>
      <c r="BJ106">
        <v>3</v>
      </c>
      <c r="BL106" t="s">
        <v>2614</v>
      </c>
      <c r="BM106" s="27">
        <v>1</v>
      </c>
      <c r="BN106">
        <v>5</v>
      </c>
      <c r="BO106" t="s">
        <v>2613</v>
      </c>
      <c r="BP106" t="s">
        <v>2614</v>
      </c>
      <c r="BQ106" s="27">
        <v>1</v>
      </c>
      <c r="BR106">
        <v>3</v>
      </c>
      <c r="BS106" s="97">
        <f t="shared" si="29"/>
        <v>37.5</v>
      </c>
      <c r="BU106">
        <v>5</v>
      </c>
      <c r="BV106" t="s">
        <v>2613</v>
      </c>
      <c r="BW106" t="s">
        <v>2614</v>
      </c>
      <c r="BX106" s="27">
        <v>0</v>
      </c>
      <c r="BY106" s="24" t="s">
        <v>242</v>
      </c>
      <c r="BZ106" s="21" t="s">
        <v>242</v>
      </c>
      <c r="CA106" t="s">
        <v>242</v>
      </c>
      <c r="CB106" t="s">
        <v>242</v>
      </c>
      <c r="CE106" s="27">
        <v>0</v>
      </c>
      <c r="CG106" t="s">
        <v>242</v>
      </c>
      <c r="CH106" t="s">
        <v>242</v>
      </c>
      <c r="CJ106" s="27">
        <v>0</v>
      </c>
      <c r="CL106" t="s">
        <v>242</v>
      </c>
      <c r="CO106">
        <v>0</v>
      </c>
      <c r="CP106" s="27">
        <v>0</v>
      </c>
      <c r="CQ106" t="s">
        <v>242</v>
      </c>
      <c r="CR106" t="s">
        <v>242</v>
      </c>
      <c r="CS106" t="s">
        <v>242</v>
      </c>
      <c r="CV106" s="27">
        <v>0</v>
      </c>
      <c r="CX106" t="s">
        <v>242</v>
      </c>
      <c r="DA106" s="27">
        <v>1</v>
      </c>
      <c r="DB106">
        <v>15624632</v>
      </c>
      <c r="DC106">
        <v>2</v>
      </c>
      <c r="DE106" s="27">
        <v>1</v>
      </c>
      <c r="DF106" s="36" t="s">
        <v>242</v>
      </c>
      <c r="DG106" t="s">
        <v>242</v>
      </c>
      <c r="DH106" s="51">
        <v>238341</v>
      </c>
      <c r="DI106">
        <v>2</v>
      </c>
      <c r="DJ106" s="36" t="s">
        <v>242</v>
      </c>
      <c r="DK106" t="s">
        <v>242</v>
      </c>
      <c r="DM106" s="27">
        <v>1</v>
      </c>
      <c r="DN106" s="36">
        <v>3211665</v>
      </c>
      <c r="DO106">
        <v>2</v>
      </c>
      <c r="DQ106">
        <v>4</v>
      </c>
      <c r="DS106" t="s">
        <v>2615</v>
      </c>
      <c r="DT106" s="27">
        <v>1</v>
      </c>
      <c r="DU106" t="s">
        <v>2616</v>
      </c>
      <c r="DV106" s="27">
        <v>1</v>
      </c>
      <c r="DW106" t="s">
        <v>2617</v>
      </c>
      <c r="DX106" s="27">
        <v>1</v>
      </c>
      <c r="DY106" t="s">
        <v>2618</v>
      </c>
      <c r="DZ106" s="27">
        <v>1</v>
      </c>
      <c r="EA106" s="2" t="s">
        <v>2619</v>
      </c>
      <c r="EB106" s="27">
        <v>1</v>
      </c>
      <c r="EC106" s="2" t="s">
        <v>2620</v>
      </c>
      <c r="ED106" s="27">
        <v>1</v>
      </c>
      <c r="EE106" t="s">
        <v>2621</v>
      </c>
      <c r="EF106" s="27">
        <v>1</v>
      </c>
      <c r="EG106" s="2" t="s">
        <v>2622</v>
      </c>
      <c r="EH106" s="27">
        <v>1</v>
      </c>
      <c r="EI106" s="2" t="s">
        <v>2623</v>
      </c>
      <c r="EJ106" s="27">
        <v>0</v>
      </c>
      <c r="EL106" s="27">
        <v>1</v>
      </c>
      <c r="EM106" s="2" t="s">
        <v>2624</v>
      </c>
      <c r="EN106">
        <v>1</v>
      </c>
      <c r="EP106" s="2" t="s">
        <v>2615</v>
      </c>
      <c r="EQ106">
        <f t="shared" si="21"/>
        <v>0.9</v>
      </c>
      <c r="ER106" s="99">
        <v>0.5</v>
      </c>
      <c r="ES106" s="27">
        <v>0</v>
      </c>
      <c r="ET106" t="s">
        <v>242</v>
      </c>
      <c r="EU106" t="s">
        <v>242</v>
      </c>
      <c r="EX106" t="s">
        <v>242</v>
      </c>
      <c r="EY106" t="s">
        <v>242</v>
      </c>
      <c r="FA106" s="27">
        <v>1</v>
      </c>
      <c r="FB106">
        <v>3528</v>
      </c>
      <c r="FD106" s="27">
        <v>1</v>
      </c>
      <c r="FE106">
        <v>33.96</v>
      </c>
      <c r="FG106" s="27">
        <v>1</v>
      </c>
      <c r="FH106">
        <v>576.83000000000004</v>
      </c>
      <c r="FJ106" s="27">
        <v>0</v>
      </c>
      <c r="FK106" t="s">
        <v>242</v>
      </c>
      <c r="FL106">
        <f t="shared" si="24"/>
        <v>2</v>
      </c>
      <c r="FM106" s="99">
        <v>1</v>
      </c>
      <c r="FN106">
        <f t="shared" si="25"/>
        <v>1</v>
      </c>
      <c r="FO106" s="99">
        <v>1</v>
      </c>
      <c r="FQ106">
        <v>5</v>
      </c>
      <c r="FT106" s="27">
        <v>1</v>
      </c>
      <c r="FU106">
        <v>13.17</v>
      </c>
      <c r="FV106">
        <v>51.13</v>
      </c>
      <c r="FW106">
        <v>35.700000000000003</v>
      </c>
      <c r="FY106" s="27">
        <v>1</v>
      </c>
      <c r="FZ106">
        <v>18</v>
      </c>
      <c r="GA106">
        <v>2</v>
      </c>
      <c r="GB106" s="2" t="s">
        <v>2625</v>
      </c>
      <c r="GC106" s="27">
        <v>1</v>
      </c>
      <c r="GD106">
        <v>19</v>
      </c>
      <c r="GE106">
        <v>22</v>
      </c>
      <c r="GF106" s="36">
        <v>55</v>
      </c>
      <c r="GG106">
        <v>2</v>
      </c>
      <c r="GH106" t="s">
        <v>242</v>
      </c>
      <c r="GI106" t="s">
        <v>242</v>
      </c>
      <c r="GJ106" t="s">
        <v>242</v>
      </c>
      <c r="GK106">
        <v>2</v>
      </c>
      <c r="GL106" s="2" t="s">
        <v>2626</v>
      </c>
      <c r="GM106">
        <v>2</v>
      </c>
      <c r="GO106" t="s">
        <v>2627</v>
      </c>
      <c r="GP106" s="27">
        <v>0</v>
      </c>
      <c r="GQ106" t="s">
        <v>242</v>
      </c>
      <c r="GR106" t="s">
        <v>242</v>
      </c>
      <c r="GT106" t="s">
        <v>242</v>
      </c>
      <c r="GW106" s="27">
        <v>1</v>
      </c>
      <c r="GX106">
        <v>113</v>
      </c>
      <c r="HA106">
        <v>5</v>
      </c>
      <c r="HD106" s="27">
        <v>0</v>
      </c>
      <c r="HF106" s="27">
        <v>0</v>
      </c>
      <c r="HH106" t="s">
        <v>242</v>
      </c>
      <c r="HK106" s="27">
        <v>1</v>
      </c>
      <c r="HL106" t="s">
        <v>2628</v>
      </c>
      <c r="HM106">
        <v>5</v>
      </c>
      <c r="HP106">
        <v>0.55555555599999995</v>
      </c>
      <c r="HQ106">
        <v>0</v>
      </c>
      <c r="HR106">
        <v>0</v>
      </c>
      <c r="HS106">
        <v>1</v>
      </c>
      <c r="HT106">
        <v>0.9</v>
      </c>
      <c r="HU106">
        <v>0</v>
      </c>
      <c r="HV106">
        <v>0.75</v>
      </c>
      <c r="HW106">
        <v>1</v>
      </c>
      <c r="HX106">
        <v>0</v>
      </c>
      <c r="HY106">
        <v>1</v>
      </c>
      <c r="HZ106">
        <v>0</v>
      </c>
      <c r="IA106">
        <v>1</v>
      </c>
      <c r="IB106">
        <v>1</v>
      </c>
      <c r="IC106">
        <v>0.185185185</v>
      </c>
      <c r="ID106">
        <v>0.66249999999999998</v>
      </c>
      <c r="IE106">
        <v>0.6</v>
      </c>
      <c r="IF106">
        <v>0.48256172800000002</v>
      </c>
      <c r="IG106" t="s">
        <v>2629</v>
      </c>
      <c r="IH106" t="s">
        <v>266</v>
      </c>
      <c r="II106" t="s">
        <v>2609</v>
      </c>
      <c r="IJ106">
        <v>15455</v>
      </c>
      <c r="IK106">
        <v>15218</v>
      </c>
      <c r="IL106">
        <v>17931</v>
      </c>
      <c r="IM106">
        <v>19698</v>
      </c>
      <c r="IN106">
        <v>15455</v>
      </c>
      <c r="IS106">
        <f t="shared" si="22"/>
        <v>0.2</v>
      </c>
      <c r="IT106">
        <f t="shared" si="26"/>
        <v>0.7857142857142857</v>
      </c>
      <c r="IU106">
        <f t="shared" si="28"/>
        <v>1</v>
      </c>
      <c r="IV106">
        <f t="shared" si="23"/>
        <v>0.66190476190476188</v>
      </c>
    </row>
    <row r="107" spans="1:256" customFormat="1" ht="14" customHeight="1" x14ac:dyDescent="0.2">
      <c r="A107">
        <v>106</v>
      </c>
      <c r="B107">
        <v>106</v>
      </c>
      <c r="C107" s="1">
        <v>44658.8</v>
      </c>
      <c r="D107" s="1">
        <v>44662.5625</v>
      </c>
      <c r="E107">
        <v>0</v>
      </c>
      <c r="F107" t="s">
        <v>1099</v>
      </c>
      <c r="G107">
        <v>100</v>
      </c>
      <c r="H107">
        <v>325102</v>
      </c>
      <c r="I107">
        <v>1</v>
      </c>
      <c r="J107" s="1">
        <v>44662.5625</v>
      </c>
      <c r="K107" t="s">
        <v>2630</v>
      </c>
      <c r="L107" t="s">
        <v>242</v>
      </c>
      <c r="M107" t="s">
        <v>242</v>
      </c>
      <c r="N107" t="s">
        <v>2631</v>
      </c>
      <c r="O107" t="s">
        <v>2632</v>
      </c>
      <c r="P107">
        <v>34.064804080000002</v>
      </c>
      <c r="Q107">
        <v>-118.4413986</v>
      </c>
      <c r="R107" t="s">
        <v>245</v>
      </c>
      <c r="S107" t="s">
        <v>246</v>
      </c>
      <c r="T107" t="s">
        <v>2633</v>
      </c>
      <c r="V107" t="s">
        <v>2634</v>
      </c>
      <c r="W107" t="s">
        <v>2635</v>
      </c>
      <c r="X107">
        <v>3674</v>
      </c>
      <c r="Y107" t="s">
        <v>297</v>
      </c>
      <c r="Z107" t="s">
        <v>2636</v>
      </c>
      <c r="AA107">
        <v>2021</v>
      </c>
      <c r="AC107">
        <v>0</v>
      </c>
      <c r="AF107">
        <v>9</v>
      </c>
      <c r="AG107">
        <v>3</v>
      </c>
      <c r="AI107" t="s">
        <v>2637</v>
      </c>
      <c r="AJ107" s="27">
        <v>1</v>
      </c>
      <c r="AK107">
        <v>9</v>
      </c>
      <c r="AL107" s="27">
        <v>0</v>
      </c>
      <c r="AM107" s="24">
        <v>0</v>
      </c>
      <c r="AN107" s="36">
        <f t="shared" si="18"/>
        <v>0</v>
      </c>
      <c r="AO107" s="27">
        <v>0</v>
      </c>
      <c r="AP107" s="24">
        <v>0</v>
      </c>
      <c r="AR107">
        <v>3</v>
      </c>
      <c r="AT107" t="s">
        <v>2637</v>
      </c>
      <c r="AU107" s="27">
        <v>1</v>
      </c>
      <c r="AV107">
        <v>7</v>
      </c>
      <c r="AW107" s="21">
        <f t="shared" si="19"/>
        <v>77.777777777777786</v>
      </c>
      <c r="AX107">
        <v>3</v>
      </c>
      <c r="AZ107" t="s">
        <v>2637</v>
      </c>
      <c r="BA107" s="27">
        <v>1</v>
      </c>
      <c r="BB107">
        <v>6</v>
      </c>
      <c r="BC107" s="21">
        <f t="shared" si="20"/>
        <v>66.666666666666657</v>
      </c>
      <c r="BD107">
        <v>3</v>
      </c>
      <c r="BF107" t="s">
        <v>2637</v>
      </c>
      <c r="BG107" s="27">
        <v>1</v>
      </c>
      <c r="BH107">
        <v>10</v>
      </c>
      <c r="BJ107">
        <v>3</v>
      </c>
      <c r="BL107" t="s">
        <v>2637</v>
      </c>
      <c r="BM107" s="27">
        <v>1</v>
      </c>
      <c r="BN107">
        <v>3</v>
      </c>
      <c r="BP107" t="s">
        <v>2637</v>
      </c>
      <c r="BQ107" s="27">
        <v>1</v>
      </c>
      <c r="BR107">
        <v>2</v>
      </c>
      <c r="BS107" s="97">
        <f t="shared" si="29"/>
        <v>22.222222222222221</v>
      </c>
      <c r="BU107">
        <v>3</v>
      </c>
      <c r="BW107" t="s">
        <v>2637</v>
      </c>
      <c r="BX107" s="27">
        <v>1</v>
      </c>
      <c r="BY107">
        <v>2</v>
      </c>
      <c r="BZ107" s="21">
        <f t="shared" ref="BZ107:BZ112" si="31">BY107/AF107*100</f>
        <v>22.222222222222221</v>
      </c>
      <c r="CA107">
        <v>2</v>
      </c>
      <c r="CB107">
        <v>3</v>
      </c>
      <c r="CD107" t="s">
        <v>2637</v>
      </c>
      <c r="CE107" s="27">
        <v>0</v>
      </c>
      <c r="CG107" t="s">
        <v>242</v>
      </c>
      <c r="CH107" t="s">
        <v>242</v>
      </c>
      <c r="CJ107" s="27">
        <v>1</v>
      </c>
      <c r="CK107" s="2" t="s">
        <v>2638</v>
      </c>
      <c r="CL107">
        <v>1</v>
      </c>
      <c r="CN107" t="s">
        <v>2639</v>
      </c>
      <c r="CO107">
        <v>0</v>
      </c>
      <c r="CP107" s="27">
        <v>0</v>
      </c>
      <c r="CQ107" t="s">
        <v>242</v>
      </c>
      <c r="CR107" t="s">
        <v>242</v>
      </c>
      <c r="CS107" t="s">
        <v>242</v>
      </c>
      <c r="CV107" s="27">
        <v>0.5</v>
      </c>
      <c r="CW107" t="s">
        <v>2640</v>
      </c>
      <c r="CX107">
        <v>1</v>
      </c>
      <c r="CZ107" t="s">
        <v>2639</v>
      </c>
      <c r="DA107" s="27">
        <v>1</v>
      </c>
      <c r="DB107">
        <v>16302</v>
      </c>
      <c r="DC107">
        <v>2</v>
      </c>
      <c r="DE107" s="27">
        <v>1</v>
      </c>
      <c r="DF107" s="36" t="s">
        <v>242</v>
      </c>
      <c r="DG107" t="s">
        <v>242</v>
      </c>
      <c r="DH107" s="43" t="s">
        <v>242</v>
      </c>
      <c r="DI107" t="s">
        <v>242</v>
      </c>
      <c r="DJ107" s="36">
        <v>52714</v>
      </c>
      <c r="DK107">
        <v>2</v>
      </c>
      <c r="DM107" s="27">
        <v>0</v>
      </c>
      <c r="DN107" s="36" t="s">
        <v>242</v>
      </c>
      <c r="DO107" t="s">
        <v>242</v>
      </c>
      <c r="DQ107">
        <v>1</v>
      </c>
      <c r="DS107" t="s">
        <v>2639</v>
      </c>
      <c r="DT107" s="27">
        <v>0</v>
      </c>
      <c r="DV107" s="27">
        <v>1</v>
      </c>
      <c r="DW107" t="s">
        <v>2641</v>
      </c>
      <c r="DX107" s="27">
        <v>0.5</v>
      </c>
      <c r="DY107" t="s">
        <v>2642</v>
      </c>
      <c r="DZ107" s="27">
        <v>1</v>
      </c>
      <c r="EA107" s="2" t="s">
        <v>2643</v>
      </c>
      <c r="EB107" s="27">
        <v>0</v>
      </c>
      <c r="ED107" s="27">
        <v>0</v>
      </c>
      <c r="EF107" s="27">
        <v>0</v>
      </c>
      <c r="EH107" s="27">
        <v>0</v>
      </c>
      <c r="EJ107" s="27">
        <v>1</v>
      </c>
      <c r="EK107" t="s">
        <v>2454</v>
      </c>
      <c r="EL107" s="27">
        <v>1</v>
      </c>
      <c r="EM107" t="s">
        <v>2644</v>
      </c>
      <c r="EN107">
        <v>1</v>
      </c>
      <c r="EP107" s="2" t="s">
        <v>2639</v>
      </c>
      <c r="EQ107">
        <f t="shared" si="21"/>
        <v>0.45</v>
      </c>
      <c r="ER107" s="99">
        <v>0.5</v>
      </c>
      <c r="ES107" s="27">
        <v>1</v>
      </c>
      <c r="ET107">
        <v>0</v>
      </c>
      <c r="EU107">
        <v>0</v>
      </c>
      <c r="EX107">
        <v>1</v>
      </c>
      <c r="EY107" t="s">
        <v>242</v>
      </c>
      <c r="EZ107" t="s">
        <v>2639</v>
      </c>
      <c r="FA107" s="27">
        <v>1</v>
      </c>
      <c r="FB107">
        <v>180.30600000000001</v>
      </c>
      <c r="FC107">
        <v>180306</v>
      </c>
      <c r="FD107" s="27">
        <v>1</v>
      </c>
      <c r="FE107">
        <v>1.81</v>
      </c>
      <c r="FG107" s="27">
        <v>0</v>
      </c>
      <c r="FH107" t="s">
        <v>242</v>
      </c>
      <c r="FJ107" s="27">
        <v>0</v>
      </c>
      <c r="FK107" t="s">
        <v>242</v>
      </c>
      <c r="FL107">
        <f t="shared" si="24"/>
        <v>1</v>
      </c>
      <c r="FM107" s="99">
        <v>1</v>
      </c>
      <c r="FN107">
        <f t="shared" si="25"/>
        <v>1</v>
      </c>
      <c r="FO107" s="99">
        <v>1</v>
      </c>
      <c r="FQ107">
        <v>1</v>
      </c>
      <c r="FS107" t="s">
        <v>2639</v>
      </c>
      <c r="FT107" s="27">
        <v>0</v>
      </c>
      <c r="FU107" t="s">
        <v>242</v>
      </c>
      <c r="FV107" t="s">
        <v>242</v>
      </c>
      <c r="FW107" t="s">
        <v>242</v>
      </c>
      <c r="FY107" s="27">
        <v>1</v>
      </c>
      <c r="FZ107">
        <v>34</v>
      </c>
      <c r="GA107">
        <v>2</v>
      </c>
      <c r="GC107" s="27">
        <v>0</v>
      </c>
      <c r="GD107" t="s">
        <v>242</v>
      </c>
      <c r="GE107" t="s">
        <v>242</v>
      </c>
      <c r="GF107" s="36" t="s">
        <v>242</v>
      </c>
      <c r="GG107" t="s">
        <v>242</v>
      </c>
      <c r="GH107" t="s">
        <v>242</v>
      </c>
      <c r="GI107" t="s">
        <v>242</v>
      </c>
      <c r="GJ107" t="s">
        <v>242</v>
      </c>
      <c r="GK107" t="s">
        <v>242</v>
      </c>
      <c r="GM107">
        <v>1</v>
      </c>
      <c r="GO107" t="s">
        <v>2639</v>
      </c>
      <c r="GP107" s="27">
        <v>0</v>
      </c>
      <c r="GQ107" t="s">
        <v>242</v>
      </c>
      <c r="GR107" t="s">
        <v>242</v>
      </c>
      <c r="GT107" t="s">
        <v>242</v>
      </c>
      <c r="GW107" s="27">
        <v>1</v>
      </c>
      <c r="GX107">
        <v>53</v>
      </c>
      <c r="GY107" t="s">
        <v>2645</v>
      </c>
      <c r="HA107">
        <v>3</v>
      </c>
      <c r="HC107" t="s">
        <v>2639</v>
      </c>
      <c r="HD107" s="27">
        <v>1</v>
      </c>
      <c r="HE107" s="2" t="s">
        <v>2646</v>
      </c>
      <c r="HF107" s="27">
        <v>1</v>
      </c>
      <c r="HG107" s="2" t="s">
        <v>2646</v>
      </c>
      <c r="HH107">
        <v>1</v>
      </c>
      <c r="HJ107" t="s">
        <v>2639</v>
      </c>
      <c r="HK107" s="27">
        <v>1</v>
      </c>
      <c r="HL107" s="2" t="s">
        <v>2647</v>
      </c>
      <c r="HM107">
        <v>1</v>
      </c>
      <c r="HO107" t="s">
        <v>2639</v>
      </c>
      <c r="HP107">
        <v>0.66666666699999999</v>
      </c>
      <c r="HQ107">
        <v>1</v>
      </c>
      <c r="HR107">
        <v>0.25</v>
      </c>
      <c r="HS107">
        <v>0.66666666699999999</v>
      </c>
      <c r="HT107">
        <v>0.45</v>
      </c>
      <c r="HU107">
        <v>1</v>
      </c>
      <c r="HV107">
        <v>0.5</v>
      </c>
      <c r="HW107">
        <v>0.33333333300000001</v>
      </c>
      <c r="HX107">
        <v>0</v>
      </c>
      <c r="HY107">
        <v>1</v>
      </c>
      <c r="HZ107">
        <v>1</v>
      </c>
      <c r="IA107">
        <v>1</v>
      </c>
      <c r="IB107">
        <v>1</v>
      </c>
      <c r="IC107">
        <v>0.63888888899999996</v>
      </c>
      <c r="ID107">
        <v>0.65416666700000003</v>
      </c>
      <c r="IE107">
        <v>0.66666666699999999</v>
      </c>
      <c r="IF107">
        <v>0.65324074099999996</v>
      </c>
      <c r="IG107" t="s">
        <v>2648</v>
      </c>
      <c r="IH107" t="s">
        <v>266</v>
      </c>
      <c r="II107" t="s">
        <v>2633</v>
      </c>
      <c r="IJ107">
        <v>1314.5809999999999</v>
      </c>
      <c r="IK107">
        <v>1200.7239999999999</v>
      </c>
      <c r="IL107">
        <v>1460.86</v>
      </c>
      <c r="IM107">
        <v>1429.547</v>
      </c>
      <c r="IN107">
        <v>1314.5809999999999</v>
      </c>
      <c r="IS107">
        <f t="shared" si="22"/>
        <v>0.6</v>
      </c>
      <c r="IT107">
        <f t="shared" si="26"/>
        <v>0.7857142857142857</v>
      </c>
      <c r="IU107">
        <f t="shared" si="28"/>
        <v>0.5</v>
      </c>
      <c r="IV107">
        <f t="shared" si="23"/>
        <v>0.62857142857142856</v>
      </c>
    </row>
    <row r="108" spans="1:256" customFormat="1" ht="14" customHeight="1" x14ac:dyDescent="0.2">
      <c r="A108">
        <v>107</v>
      </c>
      <c r="B108">
        <v>107</v>
      </c>
      <c r="C108" s="1">
        <v>44662.572916666664</v>
      </c>
      <c r="D108" s="1">
        <v>44664.597916666666</v>
      </c>
      <c r="E108">
        <v>0</v>
      </c>
      <c r="F108" t="s">
        <v>1099</v>
      </c>
      <c r="G108">
        <v>100</v>
      </c>
      <c r="H108">
        <v>174972</v>
      </c>
      <c r="I108">
        <v>1</v>
      </c>
      <c r="J108" s="1">
        <v>44664.597916666666</v>
      </c>
      <c r="K108" t="s">
        <v>2649</v>
      </c>
      <c r="L108" t="s">
        <v>242</v>
      </c>
      <c r="M108" t="s">
        <v>242</v>
      </c>
      <c r="N108" t="s">
        <v>2650</v>
      </c>
      <c r="O108" t="s">
        <v>2651</v>
      </c>
      <c r="P108">
        <v>34.064799999999998</v>
      </c>
      <c r="Q108">
        <v>-118.4414</v>
      </c>
      <c r="R108" t="s">
        <v>245</v>
      </c>
      <c r="S108" t="s">
        <v>246</v>
      </c>
      <c r="T108" t="s">
        <v>2652</v>
      </c>
      <c r="V108" t="s">
        <v>2653</v>
      </c>
      <c r="W108" t="s">
        <v>2654</v>
      </c>
      <c r="X108">
        <v>3560</v>
      </c>
      <c r="Y108" t="s">
        <v>476</v>
      </c>
      <c r="Z108" t="s">
        <v>2265</v>
      </c>
      <c r="AA108">
        <v>2020</v>
      </c>
      <c r="AC108">
        <v>0.5</v>
      </c>
      <c r="AD108">
        <v>11</v>
      </c>
      <c r="AF108">
        <v>10</v>
      </c>
      <c r="AG108">
        <v>1</v>
      </c>
      <c r="AI108" t="s">
        <v>2655</v>
      </c>
      <c r="AJ108" s="27">
        <v>1</v>
      </c>
      <c r="AK108">
        <v>7</v>
      </c>
      <c r="AL108" s="27">
        <v>0</v>
      </c>
      <c r="AM108" s="24">
        <v>0</v>
      </c>
      <c r="AN108" s="36">
        <f t="shared" si="18"/>
        <v>0</v>
      </c>
      <c r="AO108" s="27">
        <v>0</v>
      </c>
      <c r="AP108" s="24">
        <v>0</v>
      </c>
      <c r="AR108">
        <v>3</v>
      </c>
      <c r="AT108" t="s">
        <v>2656</v>
      </c>
      <c r="AU108" s="27">
        <v>1</v>
      </c>
      <c r="AV108">
        <v>9</v>
      </c>
      <c r="AW108" s="21">
        <f t="shared" si="19"/>
        <v>90</v>
      </c>
      <c r="AX108">
        <v>1</v>
      </c>
      <c r="AZ108" t="s">
        <v>2655</v>
      </c>
      <c r="BA108" s="27">
        <v>1</v>
      </c>
      <c r="BB108">
        <v>9</v>
      </c>
      <c r="BC108" s="21">
        <f t="shared" si="20"/>
        <v>90</v>
      </c>
      <c r="BD108">
        <v>1</v>
      </c>
      <c r="BF108" t="s">
        <v>2655</v>
      </c>
      <c r="BG108" s="27">
        <v>1</v>
      </c>
      <c r="BH108">
        <v>4</v>
      </c>
      <c r="BJ108">
        <v>1</v>
      </c>
      <c r="BL108" t="s">
        <v>2655</v>
      </c>
      <c r="BM108" s="27">
        <v>1</v>
      </c>
      <c r="BN108">
        <v>3</v>
      </c>
      <c r="BP108" t="s">
        <v>2656</v>
      </c>
      <c r="BQ108" s="27">
        <v>1</v>
      </c>
      <c r="BR108">
        <v>2</v>
      </c>
      <c r="BS108" s="97">
        <f t="shared" si="29"/>
        <v>20</v>
      </c>
      <c r="BU108">
        <v>1</v>
      </c>
      <c r="BW108" t="s">
        <v>2655</v>
      </c>
      <c r="BX108" s="27">
        <v>1</v>
      </c>
      <c r="BY108">
        <v>5</v>
      </c>
      <c r="BZ108" s="21">
        <f t="shared" si="31"/>
        <v>50</v>
      </c>
      <c r="CA108">
        <v>2</v>
      </c>
      <c r="CB108">
        <v>1</v>
      </c>
      <c r="CD108" t="s">
        <v>2655</v>
      </c>
      <c r="CE108" s="27">
        <v>0</v>
      </c>
      <c r="CG108" t="s">
        <v>242</v>
      </c>
      <c r="CH108" t="s">
        <v>242</v>
      </c>
      <c r="CJ108" s="27">
        <v>1</v>
      </c>
      <c r="CK108" s="2" t="s">
        <v>2657</v>
      </c>
      <c r="CL108">
        <v>1</v>
      </c>
      <c r="CN108" t="s">
        <v>2655</v>
      </c>
      <c r="CO108">
        <v>1</v>
      </c>
      <c r="CP108" s="27">
        <v>0.5</v>
      </c>
      <c r="CQ108" t="s">
        <v>242</v>
      </c>
      <c r="CR108">
        <v>100</v>
      </c>
      <c r="CS108">
        <v>100</v>
      </c>
      <c r="CV108" s="27">
        <v>1</v>
      </c>
      <c r="CW108" s="2" t="s">
        <v>2658</v>
      </c>
      <c r="CX108">
        <v>1</v>
      </c>
      <c r="CZ108" t="s">
        <v>2655</v>
      </c>
      <c r="DA108" s="27">
        <v>1</v>
      </c>
      <c r="DB108">
        <v>43202</v>
      </c>
      <c r="DC108">
        <v>2</v>
      </c>
      <c r="DE108" s="27">
        <v>1</v>
      </c>
      <c r="DF108" s="36" t="s">
        <v>242</v>
      </c>
      <c r="DG108" t="s">
        <v>242</v>
      </c>
      <c r="DH108" s="43" t="s">
        <v>242</v>
      </c>
      <c r="DI108" t="s">
        <v>242</v>
      </c>
      <c r="DJ108" s="36">
        <v>74685</v>
      </c>
      <c r="DK108">
        <v>2</v>
      </c>
      <c r="DM108" s="27">
        <v>0</v>
      </c>
      <c r="DN108" s="36" t="s">
        <v>242</v>
      </c>
      <c r="DO108" t="s">
        <v>242</v>
      </c>
      <c r="DQ108">
        <v>1</v>
      </c>
      <c r="DS108" t="s">
        <v>2655</v>
      </c>
      <c r="DT108" s="27">
        <v>0.5</v>
      </c>
      <c r="DU108" s="2" t="s">
        <v>2659</v>
      </c>
      <c r="DV108" s="27">
        <v>0.5</v>
      </c>
      <c r="DW108" s="2" t="s">
        <v>2660</v>
      </c>
      <c r="DX108" s="27">
        <v>0.5</v>
      </c>
      <c r="DY108" s="2" t="s">
        <v>2661</v>
      </c>
      <c r="DZ108" s="27">
        <v>1</v>
      </c>
      <c r="EA108" s="2" t="s">
        <v>2662</v>
      </c>
      <c r="EB108" s="27">
        <v>0</v>
      </c>
      <c r="ED108" s="27">
        <v>1</v>
      </c>
      <c r="EE108" s="2" t="s">
        <v>2663</v>
      </c>
      <c r="EF108" s="27">
        <v>0</v>
      </c>
      <c r="EH108" s="27">
        <v>0</v>
      </c>
      <c r="EJ108" s="27">
        <v>1</v>
      </c>
      <c r="EK108" t="s">
        <v>2664</v>
      </c>
      <c r="EL108" s="27">
        <v>1</v>
      </c>
      <c r="EM108" s="2" t="s">
        <v>2665</v>
      </c>
      <c r="EN108">
        <v>1</v>
      </c>
      <c r="EP108" s="2" t="s">
        <v>2655</v>
      </c>
      <c r="EQ108">
        <f t="shared" si="21"/>
        <v>0.55000000000000004</v>
      </c>
      <c r="ER108" s="99">
        <v>0.5</v>
      </c>
      <c r="ES108" s="27">
        <v>0</v>
      </c>
      <c r="ET108" t="s">
        <v>242</v>
      </c>
      <c r="EU108" t="s">
        <v>242</v>
      </c>
      <c r="EX108" t="s">
        <v>242</v>
      </c>
      <c r="EY108" t="s">
        <v>242</v>
      </c>
      <c r="FA108" s="27">
        <v>0</v>
      </c>
      <c r="FB108" t="s">
        <v>242</v>
      </c>
      <c r="FD108" s="27">
        <v>0</v>
      </c>
      <c r="FE108" t="s">
        <v>242</v>
      </c>
      <c r="FG108" s="27">
        <v>1</v>
      </c>
      <c r="FH108">
        <v>546</v>
      </c>
      <c r="FI108" t="s">
        <v>2666</v>
      </c>
      <c r="FJ108" s="27">
        <v>0</v>
      </c>
      <c r="FK108" t="s">
        <v>242</v>
      </c>
      <c r="FL108">
        <f t="shared" si="24"/>
        <v>1</v>
      </c>
      <c r="FM108" s="99">
        <v>1</v>
      </c>
      <c r="FN108">
        <f t="shared" si="25"/>
        <v>0</v>
      </c>
      <c r="FO108" s="100">
        <v>0</v>
      </c>
      <c r="FQ108">
        <v>1</v>
      </c>
      <c r="FS108" t="s">
        <v>2655</v>
      </c>
      <c r="FT108" s="27">
        <v>1</v>
      </c>
      <c r="FU108">
        <v>10.3</v>
      </c>
      <c r="FV108">
        <v>57.4</v>
      </c>
      <c r="FW108">
        <v>32.299999999999997</v>
      </c>
      <c r="FY108" s="27">
        <v>1</v>
      </c>
      <c r="FZ108">
        <v>22</v>
      </c>
      <c r="GA108">
        <v>2</v>
      </c>
      <c r="GC108" s="27">
        <v>1</v>
      </c>
      <c r="GD108">
        <v>12.8</v>
      </c>
      <c r="GE108">
        <v>7.7</v>
      </c>
      <c r="GF108" s="36">
        <v>71.400000000000006</v>
      </c>
      <c r="GG108">
        <v>3.3</v>
      </c>
      <c r="GH108" t="s">
        <v>242</v>
      </c>
      <c r="GI108" t="s">
        <v>242</v>
      </c>
      <c r="GJ108" t="s">
        <v>242</v>
      </c>
      <c r="GK108">
        <v>1</v>
      </c>
      <c r="GM108">
        <v>1</v>
      </c>
      <c r="GO108" t="s">
        <v>2655</v>
      </c>
      <c r="GP108" s="27">
        <v>0</v>
      </c>
      <c r="GQ108" t="s">
        <v>242</v>
      </c>
      <c r="GR108" t="s">
        <v>242</v>
      </c>
      <c r="GT108" t="s">
        <v>242</v>
      </c>
      <c r="GW108" s="27">
        <v>1</v>
      </c>
      <c r="GX108">
        <v>171</v>
      </c>
      <c r="GY108" t="s">
        <v>2667</v>
      </c>
      <c r="HA108">
        <v>3</v>
      </c>
      <c r="HC108" t="s">
        <v>2668</v>
      </c>
      <c r="HD108" s="27">
        <v>0</v>
      </c>
      <c r="HF108" s="27">
        <v>0</v>
      </c>
      <c r="HH108" t="s">
        <v>242</v>
      </c>
      <c r="HK108" s="27">
        <v>0</v>
      </c>
      <c r="HM108">
        <v>1</v>
      </c>
      <c r="HO108" t="s">
        <v>2655</v>
      </c>
      <c r="HP108">
        <v>0.66666666699999999</v>
      </c>
      <c r="HQ108">
        <v>1</v>
      </c>
      <c r="HR108">
        <v>0.75</v>
      </c>
      <c r="HS108">
        <v>0.66666666699999999</v>
      </c>
      <c r="HT108">
        <v>0.55000000000000004</v>
      </c>
      <c r="HU108">
        <v>0</v>
      </c>
      <c r="HV108">
        <v>0.25</v>
      </c>
      <c r="HW108">
        <v>1</v>
      </c>
      <c r="HX108">
        <v>0</v>
      </c>
      <c r="HY108">
        <v>1</v>
      </c>
      <c r="HZ108">
        <v>0</v>
      </c>
      <c r="IA108">
        <v>0</v>
      </c>
      <c r="IB108">
        <v>1</v>
      </c>
      <c r="IC108">
        <v>0.80555555599999995</v>
      </c>
      <c r="ID108">
        <v>0.366666667</v>
      </c>
      <c r="IE108">
        <v>0.4</v>
      </c>
      <c r="IF108">
        <v>0.52407407399999995</v>
      </c>
      <c r="IG108" t="s">
        <v>2669</v>
      </c>
      <c r="IH108" t="s">
        <v>266</v>
      </c>
      <c r="II108" t="s">
        <v>2652</v>
      </c>
      <c r="IJ108">
        <v>2451.9</v>
      </c>
      <c r="IK108">
        <v>4910.2</v>
      </c>
      <c r="IL108">
        <v>5152.3999999999996</v>
      </c>
      <c r="IM108">
        <v>5916.3</v>
      </c>
      <c r="IN108">
        <v>2451.9</v>
      </c>
      <c r="IS108">
        <f t="shared" si="22"/>
        <v>0.6</v>
      </c>
      <c r="IT108">
        <f t="shared" si="26"/>
        <v>0.5</v>
      </c>
      <c r="IU108">
        <f t="shared" si="28"/>
        <v>1</v>
      </c>
      <c r="IV108">
        <f t="shared" si="23"/>
        <v>0.70000000000000007</v>
      </c>
    </row>
    <row r="109" spans="1:256" customFormat="1" ht="14" customHeight="1" x14ac:dyDescent="0.2">
      <c r="A109">
        <v>108</v>
      </c>
      <c r="B109">
        <v>108</v>
      </c>
      <c r="C109" s="1">
        <v>44664.6</v>
      </c>
      <c r="D109" s="1">
        <v>44664.765972222223</v>
      </c>
      <c r="E109">
        <v>0</v>
      </c>
      <c r="F109" t="s">
        <v>1099</v>
      </c>
      <c r="G109">
        <v>100</v>
      </c>
      <c r="H109">
        <v>14312</v>
      </c>
      <c r="I109">
        <v>1</v>
      </c>
      <c r="J109" s="1">
        <v>44664.765972222223</v>
      </c>
      <c r="K109" t="s">
        <v>2670</v>
      </c>
      <c r="L109" t="s">
        <v>242</v>
      </c>
      <c r="M109" t="s">
        <v>242</v>
      </c>
      <c r="N109" t="s">
        <v>2671</v>
      </c>
      <c r="O109" t="s">
        <v>2672</v>
      </c>
      <c r="P109">
        <v>34.064799999999998</v>
      </c>
      <c r="Q109">
        <v>-118.4414</v>
      </c>
      <c r="R109" t="s">
        <v>245</v>
      </c>
      <c r="S109" t="s">
        <v>246</v>
      </c>
      <c r="T109" t="s">
        <v>2673</v>
      </c>
      <c r="V109" t="s">
        <v>2674</v>
      </c>
      <c r="W109" t="s">
        <v>2675</v>
      </c>
      <c r="X109">
        <v>6798</v>
      </c>
      <c r="Y109" t="s">
        <v>659</v>
      </c>
      <c r="Z109" t="s">
        <v>2676</v>
      </c>
      <c r="AA109">
        <v>2020</v>
      </c>
      <c r="AC109">
        <v>0.5</v>
      </c>
      <c r="AD109">
        <v>15</v>
      </c>
      <c r="AF109">
        <v>12</v>
      </c>
      <c r="AG109">
        <v>3</v>
      </c>
      <c r="AI109" t="s">
        <v>2677</v>
      </c>
      <c r="AJ109" s="27">
        <v>1</v>
      </c>
      <c r="AK109">
        <v>9</v>
      </c>
      <c r="AL109" s="27">
        <v>0</v>
      </c>
      <c r="AM109" s="24">
        <v>0</v>
      </c>
      <c r="AN109" s="36">
        <f t="shared" si="18"/>
        <v>0</v>
      </c>
      <c r="AO109" s="27">
        <v>0</v>
      </c>
      <c r="AP109" s="24">
        <v>0</v>
      </c>
      <c r="AR109">
        <v>3</v>
      </c>
      <c r="AT109" t="s">
        <v>2677</v>
      </c>
      <c r="AU109" s="27">
        <v>1</v>
      </c>
      <c r="AV109">
        <v>11</v>
      </c>
      <c r="AW109" s="21">
        <f t="shared" si="19"/>
        <v>91.666666666666657</v>
      </c>
      <c r="AX109">
        <v>3</v>
      </c>
      <c r="AZ109" t="s">
        <v>2677</v>
      </c>
      <c r="BA109" s="27">
        <v>1</v>
      </c>
      <c r="BB109">
        <v>11</v>
      </c>
      <c r="BC109" s="21">
        <f t="shared" si="20"/>
        <v>91.666666666666657</v>
      </c>
      <c r="BD109">
        <v>3</v>
      </c>
      <c r="BF109" t="s">
        <v>2677</v>
      </c>
      <c r="BG109" s="27">
        <v>1</v>
      </c>
      <c r="BH109">
        <v>9.1</v>
      </c>
      <c r="BJ109">
        <v>3</v>
      </c>
      <c r="BL109" t="s">
        <v>2677</v>
      </c>
      <c r="BM109" s="27">
        <v>1</v>
      </c>
      <c r="BN109">
        <v>3</v>
      </c>
      <c r="BP109" t="s">
        <v>2677</v>
      </c>
      <c r="BQ109" s="27">
        <v>1</v>
      </c>
      <c r="BR109">
        <v>4</v>
      </c>
      <c r="BS109" s="97">
        <f t="shared" si="29"/>
        <v>33.333333333333329</v>
      </c>
      <c r="BU109">
        <v>3</v>
      </c>
      <c r="BW109" t="s">
        <v>2677</v>
      </c>
      <c r="BX109" s="27">
        <v>1</v>
      </c>
      <c r="BY109">
        <v>1</v>
      </c>
      <c r="BZ109" s="21">
        <f t="shared" si="31"/>
        <v>8.3333333333333321</v>
      </c>
      <c r="CA109">
        <v>1</v>
      </c>
      <c r="CB109">
        <v>3</v>
      </c>
      <c r="CD109" t="s">
        <v>2677</v>
      </c>
      <c r="CE109" s="27">
        <v>0</v>
      </c>
      <c r="CG109" t="s">
        <v>242</v>
      </c>
      <c r="CH109" t="s">
        <v>242</v>
      </c>
      <c r="CJ109" s="27">
        <v>1</v>
      </c>
      <c r="CK109" s="2" t="s">
        <v>2678</v>
      </c>
      <c r="CL109">
        <v>1</v>
      </c>
      <c r="CN109" t="s">
        <v>2679</v>
      </c>
      <c r="CO109">
        <v>0</v>
      </c>
      <c r="CP109" s="27">
        <v>0</v>
      </c>
      <c r="CQ109" t="s">
        <v>242</v>
      </c>
      <c r="CR109" t="s">
        <v>242</v>
      </c>
      <c r="CS109" t="s">
        <v>242</v>
      </c>
      <c r="CV109" s="27">
        <v>0.5</v>
      </c>
      <c r="CW109" t="s">
        <v>2680</v>
      </c>
      <c r="CX109">
        <v>1</v>
      </c>
      <c r="CZ109" t="s">
        <v>2679</v>
      </c>
      <c r="DA109" s="27">
        <v>1</v>
      </c>
      <c r="DB109">
        <v>125318</v>
      </c>
      <c r="DC109">
        <v>2</v>
      </c>
      <c r="DE109" s="27">
        <v>1</v>
      </c>
      <c r="DF109" s="36">
        <v>62095</v>
      </c>
      <c r="DG109">
        <v>2</v>
      </c>
      <c r="DH109" s="51">
        <v>208150</v>
      </c>
      <c r="DI109">
        <v>2</v>
      </c>
      <c r="DJ109" s="36" t="s">
        <v>242</v>
      </c>
      <c r="DK109" t="s">
        <v>242</v>
      </c>
      <c r="DM109" s="27">
        <v>1</v>
      </c>
      <c r="DN109" s="36">
        <v>23657</v>
      </c>
      <c r="DO109">
        <v>2</v>
      </c>
      <c r="DQ109">
        <v>1</v>
      </c>
      <c r="DS109" t="s">
        <v>2679</v>
      </c>
      <c r="DT109" s="27">
        <v>1</v>
      </c>
      <c r="DU109" s="2" t="s">
        <v>2681</v>
      </c>
      <c r="DV109" s="27">
        <v>1</v>
      </c>
      <c r="DW109" t="s">
        <v>2682</v>
      </c>
      <c r="DX109" s="27">
        <v>1</v>
      </c>
      <c r="DY109" s="2" t="s">
        <v>2683</v>
      </c>
      <c r="DZ109" s="27">
        <v>1</v>
      </c>
      <c r="EA109" s="2" t="s">
        <v>2684</v>
      </c>
      <c r="EB109" s="27">
        <v>1</v>
      </c>
      <c r="EC109" t="s">
        <v>2685</v>
      </c>
      <c r="ED109" s="27">
        <v>1</v>
      </c>
      <c r="EE109" t="s">
        <v>2686</v>
      </c>
      <c r="EF109" s="27">
        <v>1</v>
      </c>
      <c r="EG109" s="2" t="s">
        <v>2687</v>
      </c>
      <c r="EH109" s="27">
        <v>1</v>
      </c>
      <c r="EI109" s="2" t="s">
        <v>2688</v>
      </c>
      <c r="EJ109" s="27">
        <v>1</v>
      </c>
      <c r="EK109" s="2" t="s">
        <v>2689</v>
      </c>
      <c r="EL109" s="27">
        <v>1</v>
      </c>
      <c r="EM109" s="2" t="s">
        <v>2690</v>
      </c>
      <c r="EN109">
        <v>5</v>
      </c>
      <c r="EO109" t="s">
        <v>2042</v>
      </c>
      <c r="EP109" s="2" t="s">
        <v>2679</v>
      </c>
      <c r="EQ109">
        <f t="shared" si="21"/>
        <v>1</v>
      </c>
      <c r="ER109" s="99">
        <v>1</v>
      </c>
      <c r="ES109" s="27">
        <v>0</v>
      </c>
      <c r="ET109" t="s">
        <v>242</v>
      </c>
      <c r="EU109" t="s">
        <v>242</v>
      </c>
      <c r="EX109" t="s">
        <v>242</v>
      </c>
      <c r="EY109" t="s">
        <v>242</v>
      </c>
      <c r="FA109" s="27">
        <v>0</v>
      </c>
      <c r="FB109" t="s">
        <v>242</v>
      </c>
      <c r="FD109" s="27">
        <v>0</v>
      </c>
      <c r="FE109" t="s">
        <v>242</v>
      </c>
      <c r="FG109" s="27">
        <v>1</v>
      </c>
      <c r="FH109">
        <v>1015.739</v>
      </c>
      <c r="FI109" t="s">
        <v>2691</v>
      </c>
      <c r="FJ109" s="27">
        <v>0</v>
      </c>
      <c r="FK109" t="s">
        <v>242</v>
      </c>
      <c r="FL109">
        <f t="shared" si="24"/>
        <v>1</v>
      </c>
      <c r="FM109" s="99">
        <v>1</v>
      </c>
      <c r="FN109">
        <f t="shared" si="25"/>
        <v>0</v>
      </c>
      <c r="FO109" s="100">
        <v>0</v>
      </c>
      <c r="FQ109">
        <v>1</v>
      </c>
      <c r="FS109" t="s">
        <v>2679</v>
      </c>
      <c r="FT109" s="27">
        <v>1</v>
      </c>
      <c r="FU109">
        <v>25.2</v>
      </c>
      <c r="FV109">
        <v>54</v>
      </c>
      <c r="FW109">
        <v>20.7</v>
      </c>
      <c r="FY109" s="27">
        <v>1</v>
      </c>
      <c r="FZ109">
        <v>37.200000000000003</v>
      </c>
      <c r="GA109">
        <v>2</v>
      </c>
      <c r="GC109" s="27">
        <v>1</v>
      </c>
      <c r="GD109">
        <v>24.5</v>
      </c>
      <c r="GE109">
        <v>20.3</v>
      </c>
      <c r="GF109" s="36">
        <v>46.1</v>
      </c>
      <c r="GG109">
        <v>4.5</v>
      </c>
      <c r="GH109" t="s">
        <v>242</v>
      </c>
      <c r="GI109" t="s">
        <v>242</v>
      </c>
      <c r="GJ109" t="s">
        <v>242</v>
      </c>
      <c r="GK109">
        <v>1</v>
      </c>
      <c r="GM109">
        <v>1</v>
      </c>
      <c r="GO109" t="s">
        <v>2679</v>
      </c>
      <c r="GP109" s="27">
        <v>1</v>
      </c>
      <c r="GQ109">
        <v>0.84699999999999998</v>
      </c>
      <c r="GR109" t="s">
        <v>242</v>
      </c>
      <c r="GS109" s="2" t="s">
        <v>2692</v>
      </c>
      <c r="GT109">
        <v>1</v>
      </c>
      <c r="GV109" t="s">
        <v>2679</v>
      </c>
      <c r="GW109" s="27">
        <v>1</v>
      </c>
      <c r="GX109">
        <v>349</v>
      </c>
      <c r="GY109" t="s">
        <v>2693</v>
      </c>
      <c r="HA109">
        <v>3</v>
      </c>
      <c r="HC109" t="s">
        <v>2677</v>
      </c>
      <c r="HD109" s="27">
        <v>0</v>
      </c>
      <c r="HF109" s="27">
        <v>0</v>
      </c>
      <c r="HH109" t="s">
        <v>242</v>
      </c>
      <c r="HK109" s="27">
        <v>1</v>
      </c>
      <c r="HL109" s="2" t="s">
        <v>2694</v>
      </c>
      <c r="HM109">
        <v>1</v>
      </c>
      <c r="HO109" t="s">
        <v>2679</v>
      </c>
      <c r="HP109">
        <v>0.66666666699999999</v>
      </c>
      <c r="HQ109">
        <v>1</v>
      </c>
      <c r="HR109">
        <v>0.25</v>
      </c>
      <c r="HS109">
        <v>1</v>
      </c>
      <c r="HT109">
        <v>1</v>
      </c>
      <c r="HU109">
        <v>0</v>
      </c>
      <c r="HV109">
        <v>0.25</v>
      </c>
      <c r="HW109">
        <v>1</v>
      </c>
      <c r="HX109">
        <v>1</v>
      </c>
      <c r="HY109">
        <v>1</v>
      </c>
      <c r="HZ109">
        <v>0</v>
      </c>
      <c r="IA109">
        <v>1</v>
      </c>
      <c r="IB109">
        <v>1</v>
      </c>
      <c r="IC109">
        <v>0.63888888899999996</v>
      </c>
      <c r="ID109">
        <v>0.5625</v>
      </c>
      <c r="IE109">
        <v>0.8</v>
      </c>
      <c r="IF109">
        <v>0.66712963000000003</v>
      </c>
      <c r="IG109" t="s">
        <v>2695</v>
      </c>
      <c r="IH109" t="s">
        <v>266</v>
      </c>
      <c r="II109" t="s">
        <v>2673</v>
      </c>
      <c r="IJ109">
        <v>4262.5839999999998</v>
      </c>
      <c r="IK109">
        <v>4147.2700000000004</v>
      </c>
      <c r="IL109">
        <v>4491.5309999999999</v>
      </c>
      <c r="IM109">
        <v>5103.5739999999996</v>
      </c>
      <c r="IN109">
        <v>4262.5839999999998</v>
      </c>
      <c r="IS109">
        <f t="shared" si="22"/>
        <v>0.6</v>
      </c>
      <c r="IT109">
        <f t="shared" si="26"/>
        <v>0.7142857142857143</v>
      </c>
      <c r="IU109">
        <f t="shared" si="28"/>
        <v>1</v>
      </c>
      <c r="IV109">
        <f t="shared" si="23"/>
        <v>0.77142857142857135</v>
      </c>
    </row>
    <row r="110" spans="1:256" customFormat="1" ht="14" customHeight="1" x14ac:dyDescent="0.2">
      <c r="A110">
        <v>109</v>
      </c>
      <c r="B110">
        <v>109</v>
      </c>
      <c r="C110" s="1">
        <v>44657.394444444442</v>
      </c>
      <c r="D110" s="1">
        <v>44665.525694444441</v>
      </c>
      <c r="E110">
        <v>0</v>
      </c>
      <c r="F110" t="s">
        <v>2696</v>
      </c>
      <c r="G110">
        <v>100</v>
      </c>
      <c r="H110">
        <v>702564</v>
      </c>
      <c r="I110">
        <v>1</v>
      </c>
      <c r="J110" s="1">
        <v>44665.525694444441</v>
      </c>
      <c r="K110" t="s">
        <v>2697</v>
      </c>
      <c r="L110" t="s">
        <v>242</v>
      </c>
      <c r="M110" t="s">
        <v>242</v>
      </c>
      <c r="N110" t="s">
        <v>2698</v>
      </c>
      <c r="O110" t="s">
        <v>2699</v>
      </c>
      <c r="P110">
        <v>34.013800000000003</v>
      </c>
      <c r="Q110">
        <v>-118.4405</v>
      </c>
      <c r="R110" t="s">
        <v>245</v>
      </c>
      <c r="S110" t="s">
        <v>246</v>
      </c>
      <c r="T110" t="s">
        <v>2700</v>
      </c>
      <c r="V110" t="s">
        <v>2701</v>
      </c>
      <c r="W110" t="s">
        <v>2702</v>
      </c>
      <c r="X110">
        <v>3561</v>
      </c>
      <c r="Y110" t="s">
        <v>476</v>
      </c>
      <c r="Z110" t="s">
        <v>1568</v>
      </c>
      <c r="AA110">
        <v>2020</v>
      </c>
      <c r="AC110">
        <v>0</v>
      </c>
      <c r="AF110">
        <v>11</v>
      </c>
      <c r="AG110">
        <v>3</v>
      </c>
      <c r="AI110" t="s">
        <v>2703</v>
      </c>
      <c r="AJ110" s="27">
        <v>1</v>
      </c>
      <c r="AK110">
        <v>11</v>
      </c>
      <c r="AL110" s="27">
        <v>0</v>
      </c>
      <c r="AM110" s="24">
        <v>0</v>
      </c>
      <c r="AN110" s="36">
        <f t="shared" si="18"/>
        <v>0</v>
      </c>
      <c r="AO110" s="27">
        <v>0</v>
      </c>
      <c r="AP110" s="24">
        <v>0</v>
      </c>
      <c r="AR110">
        <v>3</v>
      </c>
      <c r="AT110" t="s">
        <v>2703</v>
      </c>
      <c r="AU110" s="27">
        <v>1</v>
      </c>
      <c r="AV110">
        <v>10</v>
      </c>
      <c r="AW110" s="21">
        <f t="shared" si="19"/>
        <v>90.909090909090907</v>
      </c>
      <c r="AX110" t="s">
        <v>242</v>
      </c>
      <c r="AZ110" t="s">
        <v>2703</v>
      </c>
      <c r="BA110" s="27">
        <v>1</v>
      </c>
      <c r="BB110">
        <v>10</v>
      </c>
      <c r="BC110" s="21">
        <f t="shared" si="20"/>
        <v>90.909090909090907</v>
      </c>
      <c r="BD110">
        <v>3</v>
      </c>
      <c r="BF110" t="s">
        <v>2703</v>
      </c>
      <c r="BG110" s="27">
        <v>1</v>
      </c>
      <c r="BH110">
        <v>5.78</v>
      </c>
      <c r="BJ110">
        <v>3</v>
      </c>
      <c r="BL110" t="s">
        <v>2703</v>
      </c>
      <c r="BM110" s="27">
        <v>1</v>
      </c>
      <c r="BN110">
        <v>3</v>
      </c>
      <c r="BP110" t="s">
        <v>2703</v>
      </c>
      <c r="BQ110" s="27">
        <v>1</v>
      </c>
      <c r="BR110">
        <v>3</v>
      </c>
      <c r="BS110" s="97">
        <f t="shared" si="29"/>
        <v>27.27272727272727</v>
      </c>
      <c r="BU110">
        <v>3</v>
      </c>
      <c r="BW110" t="s">
        <v>2703</v>
      </c>
      <c r="BX110" s="27">
        <v>1</v>
      </c>
      <c r="BY110">
        <v>1</v>
      </c>
      <c r="BZ110" s="21">
        <f t="shared" si="31"/>
        <v>9.0909090909090917</v>
      </c>
      <c r="CA110">
        <v>2</v>
      </c>
      <c r="CB110">
        <v>3</v>
      </c>
      <c r="CD110" t="s">
        <v>2703</v>
      </c>
      <c r="CE110" s="27">
        <v>0</v>
      </c>
      <c r="CG110" t="s">
        <v>242</v>
      </c>
      <c r="CH110" t="s">
        <v>242</v>
      </c>
      <c r="CJ110" s="27">
        <v>1</v>
      </c>
      <c r="CK110" t="s">
        <v>2704</v>
      </c>
      <c r="CL110">
        <v>1</v>
      </c>
      <c r="CN110" t="s">
        <v>2705</v>
      </c>
      <c r="CO110">
        <v>1</v>
      </c>
      <c r="CP110" s="27">
        <v>0.5</v>
      </c>
      <c r="CQ110" t="s">
        <v>242</v>
      </c>
      <c r="CR110">
        <v>100</v>
      </c>
      <c r="CS110" t="s">
        <v>242</v>
      </c>
      <c r="CV110" s="27">
        <v>1</v>
      </c>
      <c r="CW110" s="2" t="s">
        <v>2706</v>
      </c>
      <c r="CX110">
        <v>1</v>
      </c>
      <c r="CZ110" t="s">
        <v>2705</v>
      </c>
      <c r="DA110" s="27">
        <v>1</v>
      </c>
      <c r="DB110">
        <v>5058.57</v>
      </c>
      <c r="DC110" t="s">
        <v>242</v>
      </c>
      <c r="DE110" s="27">
        <v>1</v>
      </c>
      <c r="DF110" s="36" t="s">
        <v>242</v>
      </c>
      <c r="DG110" t="s">
        <v>242</v>
      </c>
      <c r="DH110" s="43" t="s">
        <v>242</v>
      </c>
      <c r="DI110" t="s">
        <v>242</v>
      </c>
      <c r="DJ110" s="36">
        <v>31821.49</v>
      </c>
      <c r="DK110" t="s">
        <v>242</v>
      </c>
      <c r="DM110" s="27">
        <v>0</v>
      </c>
      <c r="DN110" s="36" t="s">
        <v>242</v>
      </c>
      <c r="DO110" t="s">
        <v>242</v>
      </c>
      <c r="DQ110">
        <v>1</v>
      </c>
      <c r="DS110" t="s">
        <v>2705</v>
      </c>
      <c r="DT110" s="27">
        <v>1</v>
      </c>
      <c r="DU110" s="2" t="s">
        <v>2707</v>
      </c>
      <c r="DV110" s="27">
        <v>1</v>
      </c>
      <c r="DW110" s="2" t="s">
        <v>2708</v>
      </c>
      <c r="DX110" s="27">
        <v>0</v>
      </c>
      <c r="DZ110" s="27">
        <v>0</v>
      </c>
      <c r="EB110" s="27">
        <v>0</v>
      </c>
      <c r="ED110" s="27">
        <v>0</v>
      </c>
      <c r="EF110" s="27">
        <v>0</v>
      </c>
      <c r="EH110" s="27">
        <v>0</v>
      </c>
      <c r="EJ110" s="27">
        <v>1</v>
      </c>
      <c r="EK110" t="s">
        <v>2709</v>
      </c>
      <c r="EL110" s="27">
        <v>0</v>
      </c>
      <c r="EN110">
        <v>1</v>
      </c>
      <c r="EP110" s="2" t="s">
        <v>2705</v>
      </c>
      <c r="EQ110">
        <f t="shared" si="21"/>
        <v>0.3</v>
      </c>
      <c r="ER110" s="99">
        <v>0.5</v>
      </c>
      <c r="ES110" s="27">
        <v>0</v>
      </c>
      <c r="ET110" t="s">
        <v>242</v>
      </c>
      <c r="EU110" t="s">
        <v>242</v>
      </c>
      <c r="EX110" t="s">
        <v>242</v>
      </c>
      <c r="EY110" t="s">
        <v>242</v>
      </c>
      <c r="FA110" s="27">
        <v>0</v>
      </c>
      <c r="FB110" t="s">
        <v>242</v>
      </c>
      <c r="FD110" s="27">
        <v>0</v>
      </c>
      <c r="FE110" t="s">
        <v>242</v>
      </c>
      <c r="FG110" s="27">
        <v>1</v>
      </c>
      <c r="FH110">
        <v>90.96</v>
      </c>
      <c r="FI110" t="s">
        <v>2710</v>
      </c>
      <c r="FJ110" s="27">
        <v>0</v>
      </c>
      <c r="FK110" t="s">
        <v>242</v>
      </c>
      <c r="FL110">
        <f t="shared" si="24"/>
        <v>1</v>
      </c>
      <c r="FM110" s="99">
        <v>1</v>
      </c>
      <c r="FN110">
        <f t="shared" si="25"/>
        <v>0</v>
      </c>
      <c r="FO110" s="100">
        <v>0</v>
      </c>
      <c r="FQ110">
        <v>1</v>
      </c>
      <c r="FS110" t="s">
        <v>2705</v>
      </c>
      <c r="FT110" s="27">
        <v>0</v>
      </c>
      <c r="FU110" t="s">
        <v>242</v>
      </c>
      <c r="FV110" t="s">
        <v>242</v>
      </c>
      <c r="FW110" t="s">
        <v>242</v>
      </c>
      <c r="FY110" s="27">
        <v>1</v>
      </c>
      <c r="FZ110">
        <v>27</v>
      </c>
      <c r="GA110">
        <v>1</v>
      </c>
      <c r="GC110" s="27">
        <v>0.5</v>
      </c>
      <c r="GD110" t="s">
        <v>242</v>
      </c>
      <c r="GE110" t="s">
        <v>242</v>
      </c>
      <c r="GF110" s="36">
        <v>75</v>
      </c>
      <c r="GG110" t="s">
        <v>242</v>
      </c>
      <c r="GH110" t="s">
        <v>242</v>
      </c>
      <c r="GI110" t="s">
        <v>242</v>
      </c>
      <c r="GJ110" t="s">
        <v>242</v>
      </c>
      <c r="GK110">
        <v>1</v>
      </c>
      <c r="GL110" t="s">
        <v>2711</v>
      </c>
      <c r="GM110">
        <v>1</v>
      </c>
      <c r="GO110" t="s">
        <v>2705</v>
      </c>
      <c r="GP110" s="27">
        <v>0</v>
      </c>
      <c r="GQ110" t="s">
        <v>242</v>
      </c>
      <c r="GR110" t="s">
        <v>242</v>
      </c>
      <c r="GT110" t="s">
        <v>242</v>
      </c>
      <c r="GW110" s="27">
        <v>1</v>
      </c>
      <c r="GX110">
        <v>148</v>
      </c>
      <c r="GY110" t="s">
        <v>2712</v>
      </c>
      <c r="HA110">
        <v>3</v>
      </c>
      <c r="HC110" t="s">
        <v>2703</v>
      </c>
      <c r="HD110" s="27">
        <v>0</v>
      </c>
      <c r="HF110" s="27">
        <v>1</v>
      </c>
      <c r="HG110" s="2" t="s">
        <v>2713</v>
      </c>
      <c r="HH110">
        <v>1</v>
      </c>
      <c r="HJ110" t="s">
        <v>2705</v>
      </c>
      <c r="HK110" s="27">
        <v>1</v>
      </c>
      <c r="HL110" s="2" t="s">
        <v>2714</v>
      </c>
      <c r="HM110">
        <v>1</v>
      </c>
      <c r="HO110" t="s">
        <v>2705</v>
      </c>
      <c r="HP110">
        <v>0.66666666699999999</v>
      </c>
      <c r="HQ110">
        <v>1</v>
      </c>
      <c r="HR110">
        <v>0.75</v>
      </c>
      <c r="HS110">
        <v>0.66666666699999999</v>
      </c>
      <c r="HT110">
        <v>0.3</v>
      </c>
      <c r="HU110">
        <v>0</v>
      </c>
      <c r="HV110">
        <v>0.25</v>
      </c>
      <c r="HW110">
        <v>0.5</v>
      </c>
      <c r="HX110">
        <v>0</v>
      </c>
      <c r="HY110">
        <v>1</v>
      </c>
      <c r="HZ110">
        <v>0.5</v>
      </c>
      <c r="IA110">
        <v>1</v>
      </c>
      <c r="IB110">
        <v>1</v>
      </c>
      <c r="IC110">
        <v>0.80555555599999995</v>
      </c>
      <c r="ID110">
        <v>0.304166667</v>
      </c>
      <c r="IE110">
        <v>0.6</v>
      </c>
      <c r="IF110">
        <v>0.56990740699999998</v>
      </c>
      <c r="IG110" t="s">
        <v>2700</v>
      </c>
      <c r="IH110" t="s">
        <v>266</v>
      </c>
      <c r="II110" t="s">
        <v>2700</v>
      </c>
      <c r="IJ110">
        <v>2494.5729999999999</v>
      </c>
      <c r="IK110">
        <v>2351.6460000000002</v>
      </c>
      <c r="IL110">
        <v>2764.8</v>
      </c>
      <c r="IM110">
        <v>3164</v>
      </c>
      <c r="IN110">
        <v>2494.5729999999999</v>
      </c>
      <c r="IS110">
        <f t="shared" si="22"/>
        <v>0.6</v>
      </c>
      <c r="IT110">
        <f t="shared" si="26"/>
        <v>0.5</v>
      </c>
      <c r="IU110">
        <f t="shared" si="28"/>
        <v>0.625</v>
      </c>
      <c r="IV110">
        <f t="shared" si="23"/>
        <v>0.57500000000000007</v>
      </c>
    </row>
    <row r="111" spans="1:256" customFormat="1" ht="14" customHeight="1" x14ac:dyDescent="0.2">
      <c r="A111">
        <v>110</v>
      </c>
      <c r="B111">
        <v>110</v>
      </c>
      <c r="C111" s="1">
        <v>44665.530555555553</v>
      </c>
      <c r="D111" s="1">
        <v>44665.747916666667</v>
      </c>
      <c r="E111">
        <v>0</v>
      </c>
      <c r="F111" t="s">
        <v>1099</v>
      </c>
      <c r="G111">
        <v>100</v>
      </c>
      <c r="H111">
        <v>18800</v>
      </c>
      <c r="I111">
        <v>1</v>
      </c>
      <c r="J111" s="1">
        <v>44665.747916666667</v>
      </c>
      <c r="K111" t="s">
        <v>2715</v>
      </c>
      <c r="L111" t="s">
        <v>242</v>
      </c>
      <c r="M111" t="s">
        <v>242</v>
      </c>
      <c r="N111" t="s">
        <v>2716</v>
      </c>
      <c r="O111" t="s">
        <v>2717</v>
      </c>
      <c r="P111">
        <v>34.064799999999998</v>
      </c>
      <c r="Q111">
        <v>-118.4414</v>
      </c>
      <c r="R111" t="s">
        <v>245</v>
      </c>
      <c r="S111" t="s">
        <v>246</v>
      </c>
      <c r="T111" t="s">
        <v>2718</v>
      </c>
      <c r="V111" t="s">
        <v>2719</v>
      </c>
      <c r="W111">
        <v>445658107</v>
      </c>
      <c r="X111">
        <v>4213</v>
      </c>
      <c r="Y111" t="s">
        <v>476</v>
      </c>
      <c r="Z111" t="s">
        <v>2720</v>
      </c>
      <c r="AA111">
        <v>2020</v>
      </c>
      <c r="AC111">
        <v>0.5</v>
      </c>
      <c r="AD111">
        <v>15</v>
      </c>
      <c r="AF111">
        <v>10</v>
      </c>
      <c r="AG111">
        <v>1</v>
      </c>
      <c r="AI111" t="s">
        <v>2721</v>
      </c>
      <c r="AJ111" s="27">
        <v>1</v>
      </c>
      <c r="AK111">
        <v>6</v>
      </c>
      <c r="AL111" s="27">
        <v>0</v>
      </c>
      <c r="AM111" s="24">
        <v>0</v>
      </c>
      <c r="AN111" s="36">
        <f t="shared" si="18"/>
        <v>0</v>
      </c>
      <c r="AO111" s="27">
        <v>1</v>
      </c>
      <c r="AP111">
        <v>3</v>
      </c>
      <c r="AR111">
        <v>3</v>
      </c>
      <c r="AT111" t="s">
        <v>2722</v>
      </c>
      <c r="AU111" s="27">
        <v>1</v>
      </c>
      <c r="AV111">
        <v>9</v>
      </c>
      <c r="AW111" s="21">
        <f t="shared" si="19"/>
        <v>90</v>
      </c>
      <c r="AX111">
        <v>3</v>
      </c>
      <c r="AZ111" t="s">
        <v>2722</v>
      </c>
      <c r="BA111" s="27">
        <v>1</v>
      </c>
      <c r="BB111">
        <v>6</v>
      </c>
      <c r="BC111" s="21">
        <f t="shared" si="20"/>
        <v>60</v>
      </c>
      <c r="BD111">
        <v>3</v>
      </c>
      <c r="BF111" t="s">
        <v>2722</v>
      </c>
      <c r="BG111" s="27">
        <v>1</v>
      </c>
      <c r="BJ111">
        <v>3</v>
      </c>
      <c r="BL111" t="s">
        <v>2722</v>
      </c>
      <c r="BM111" s="27">
        <v>1</v>
      </c>
      <c r="BN111">
        <v>3</v>
      </c>
      <c r="BP111" t="s">
        <v>2722</v>
      </c>
      <c r="BQ111" s="27">
        <v>1</v>
      </c>
      <c r="BR111">
        <v>3</v>
      </c>
      <c r="BS111" s="97">
        <f t="shared" si="29"/>
        <v>30</v>
      </c>
      <c r="BU111">
        <v>1</v>
      </c>
      <c r="BW111" t="s">
        <v>2721</v>
      </c>
      <c r="BX111" s="27">
        <v>1</v>
      </c>
      <c r="BY111">
        <v>1</v>
      </c>
      <c r="BZ111" s="21">
        <f t="shared" si="31"/>
        <v>10</v>
      </c>
      <c r="CA111">
        <v>1</v>
      </c>
      <c r="CB111">
        <v>1</v>
      </c>
      <c r="CD111" t="s">
        <v>2722</v>
      </c>
      <c r="CE111" s="27">
        <v>0</v>
      </c>
      <c r="CG111" t="s">
        <v>242</v>
      </c>
      <c r="CH111" t="s">
        <v>242</v>
      </c>
      <c r="CJ111" s="27">
        <v>1</v>
      </c>
      <c r="CK111" s="2" t="s">
        <v>2723</v>
      </c>
      <c r="CL111">
        <v>1</v>
      </c>
      <c r="CN111" t="s">
        <v>2721</v>
      </c>
      <c r="CO111">
        <v>0</v>
      </c>
      <c r="CP111" s="27">
        <v>0</v>
      </c>
      <c r="CQ111" t="s">
        <v>242</v>
      </c>
      <c r="CR111" t="s">
        <v>242</v>
      </c>
      <c r="CS111" t="s">
        <v>242</v>
      </c>
      <c r="CV111" s="27">
        <v>0</v>
      </c>
      <c r="CX111">
        <v>1</v>
      </c>
      <c r="CZ111" t="s">
        <v>2721</v>
      </c>
      <c r="DA111" s="27">
        <v>1</v>
      </c>
      <c r="DB111">
        <v>1890776</v>
      </c>
      <c r="DC111">
        <v>2</v>
      </c>
      <c r="DE111" s="27">
        <v>1</v>
      </c>
      <c r="DF111" s="36" t="s">
        <v>242</v>
      </c>
      <c r="DG111" t="s">
        <v>242</v>
      </c>
      <c r="DH111" s="43" t="s">
        <v>242</v>
      </c>
      <c r="DI111" t="s">
        <v>242</v>
      </c>
      <c r="DJ111" s="36">
        <v>16748</v>
      </c>
      <c r="DK111">
        <v>2</v>
      </c>
      <c r="DM111" s="27">
        <v>1</v>
      </c>
      <c r="DN111" s="36">
        <v>1577235</v>
      </c>
      <c r="DO111">
        <v>2</v>
      </c>
      <c r="DQ111">
        <v>1</v>
      </c>
      <c r="DS111" t="s">
        <v>2721</v>
      </c>
      <c r="DT111" s="27">
        <v>1</v>
      </c>
      <c r="DU111" t="s">
        <v>2724</v>
      </c>
      <c r="DV111" s="27">
        <v>1</v>
      </c>
      <c r="DW111" t="s">
        <v>2725</v>
      </c>
      <c r="DX111" s="27">
        <v>1</v>
      </c>
      <c r="DY111" s="2" t="s">
        <v>2726</v>
      </c>
      <c r="DZ111" s="27">
        <v>1</v>
      </c>
      <c r="EA111" s="2" t="s">
        <v>2727</v>
      </c>
      <c r="EB111" s="27">
        <v>1</v>
      </c>
      <c r="EC111" s="2" t="s">
        <v>2728</v>
      </c>
      <c r="ED111" s="27">
        <v>0</v>
      </c>
      <c r="EF111" s="27">
        <v>0</v>
      </c>
      <c r="EH111" s="27">
        <v>0</v>
      </c>
      <c r="EJ111" s="27">
        <v>1</v>
      </c>
      <c r="EK111" t="s">
        <v>1146</v>
      </c>
      <c r="EL111" s="27">
        <v>1</v>
      </c>
      <c r="EM111" s="2" t="s">
        <v>2729</v>
      </c>
      <c r="EN111">
        <v>1</v>
      </c>
      <c r="EP111" s="2" t="s">
        <v>2721</v>
      </c>
      <c r="EQ111">
        <f t="shared" si="21"/>
        <v>0.7</v>
      </c>
      <c r="ER111" s="99">
        <v>0.5</v>
      </c>
      <c r="ES111" s="27">
        <v>0</v>
      </c>
      <c r="ET111" t="s">
        <v>242</v>
      </c>
      <c r="EU111" t="s">
        <v>242</v>
      </c>
      <c r="EX111" t="s">
        <v>242</v>
      </c>
      <c r="EY111" t="s">
        <v>242</v>
      </c>
      <c r="FA111" s="27">
        <v>0</v>
      </c>
      <c r="FB111" t="s">
        <v>242</v>
      </c>
      <c r="FD111" s="27">
        <v>0</v>
      </c>
      <c r="FE111" t="s">
        <v>242</v>
      </c>
      <c r="FG111" s="27">
        <v>0</v>
      </c>
      <c r="FH111" t="s">
        <v>242</v>
      </c>
      <c r="FJ111" s="27">
        <v>0</v>
      </c>
      <c r="FK111" t="s">
        <v>242</v>
      </c>
      <c r="FL111">
        <f t="shared" si="24"/>
        <v>0</v>
      </c>
      <c r="FM111" s="100">
        <v>0</v>
      </c>
      <c r="FN111">
        <f t="shared" si="25"/>
        <v>0</v>
      </c>
      <c r="FO111" s="100">
        <v>0</v>
      </c>
      <c r="FQ111" t="s">
        <v>242</v>
      </c>
      <c r="FT111" s="27">
        <v>1</v>
      </c>
      <c r="FU111">
        <v>18.899999999999999</v>
      </c>
      <c r="FV111">
        <v>46.6</v>
      </c>
      <c r="FW111">
        <v>34.5</v>
      </c>
      <c r="FY111" s="27">
        <v>0</v>
      </c>
      <c r="FZ111" t="s">
        <v>242</v>
      </c>
      <c r="GA111" t="s">
        <v>242</v>
      </c>
      <c r="GC111" s="27">
        <v>0</v>
      </c>
      <c r="GD111" t="s">
        <v>242</v>
      </c>
      <c r="GE111" t="s">
        <v>242</v>
      </c>
      <c r="GF111" s="36" t="s">
        <v>242</v>
      </c>
      <c r="GG111" t="s">
        <v>242</v>
      </c>
      <c r="GH111" t="s">
        <v>242</v>
      </c>
      <c r="GI111" t="s">
        <v>242</v>
      </c>
      <c r="GJ111" t="s">
        <v>242</v>
      </c>
      <c r="GK111" t="s">
        <v>242</v>
      </c>
      <c r="GM111">
        <v>1</v>
      </c>
      <c r="GO111" t="s">
        <v>2721</v>
      </c>
      <c r="GP111" s="27">
        <v>0</v>
      </c>
      <c r="GQ111" t="s">
        <v>242</v>
      </c>
      <c r="GR111" t="s">
        <v>242</v>
      </c>
      <c r="GT111" t="s">
        <v>242</v>
      </c>
      <c r="GW111" s="27">
        <v>1</v>
      </c>
      <c r="GX111">
        <v>111</v>
      </c>
      <c r="GY111" t="s">
        <v>2730</v>
      </c>
      <c r="HA111">
        <v>3</v>
      </c>
      <c r="HC111" t="s">
        <v>2731</v>
      </c>
      <c r="HD111" s="27">
        <v>0</v>
      </c>
      <c r="HF111" s="27">
        <v>0</v>
      </c>
      <c r="HH111" t="s">
        <v>242</v>
      </c>
      <c r="HK111" s="27">
        <v>1</v>
      </c>
      <c r="HL111" s="2" t="s">
        <v>2732</v>
      </c>
      <c r="HM111">
        <v>1</v>
      </c>
      <c r="HO111" t="s">
        <v>2721</v>
      </c>
      <c r="HP111">
        <v>0.77777777800000003</v>
      </c>
      <c r="HQ111">
        <v>1</v>
      </c>
      <c r="HR111">
        <v>0</v>
      </c>
      <c r="HS111">
        <v>1</v>
      </c>
      <c r="HT111">
        <v>0.7</v>
      </c>
      <c r="HU111">
        <v>0</v>
      </c>
      <c r="HV111">
        <v>0</v>
      </c>
      <c r="HW111">
        <v>0.33333333300000001</v>
      </c>
      <c r="HX111">
        <v>0</v>
      </c>
      <c r="HY111">
        <v>1</v>
      </c>
      <c r="HZ111">
        <v>0</v>
      </c>
      <c r="IA111">
        <v>1</v>
      </c>
      <c r="IB111">
        <v>1</v>
      </c>
      <c r="IC111">
        <v>0.592592593</v>
      </c>
      <c r="ID111">
        <v>0.42499999999999999</v>
      </c>
      <c r="IE111">
        <v>0.46666666699999998</v>
      </c>
      <c r="IF111">
        <v>0.49475308600000001</v>
      </c>
      <c r="IG111" t="s">
        <v>2733</v>
      </c>
      <c r="IH111" t="s">
        <v>266</v>
      </c>
      <c r="II111" t="s">
        <v>2718</v>
      </c>
      <c r="IJ111">
        <v>9165.2579999999998</v>
      </c>
      <c r="IK111">
        <v>9636.5730000000003</v>
      </c>
      <c r="IL111">
        <v>12168.302</v>
      </c>
      <c r="IM111">
        <v>14813.999</v>
      </c>
      <c r="IN111">
        <v>9165.2579999999998</v>
      </c>
      <c r="IS111">
        <f t="shared" si="22"/>
        <v>0.8</v>
      </c>
      <c r="IT111">
        <f t="shared" si="26"/>
        <v>0.5</v>
      </c>
      <c r="IU111">
        <f t="shared" si="28"/>
        <v>0.5</v>
      </c>
      <c r="IV111">
        <f t="shared" si="23"/>
        <v>0.6</v>
      </c>
    </row>
    <row r="112" spans="1:256" customFormat="1" ht="14" customHeight="1" x14ac:dyDescent="0.2">
      <c r="A112">
        <v>111</v>
      </c>
      <c r="B112">
        <v>111</v>
      </c>
      <c r="C112" s="1">
        <v>44666.540972222225</v>
      </c>
      <c r="D112" s="1">
        <v>44669.739583333336</v>
      </c>
      <c r="E112">
        <v>0</v>
      </c>
      <c r="F112" t="s">
        <v>1099</v>
      </c>
      <c r="G112">
        <v>100</v>
      </c>
      <c r="H112">
        <v>276391</v>
      </c>
      <c r="I112">
        <v>1</v>
      </c>
      <c r="J112" s="1">
        <v>44669.739583333336</v>
      </c>
      <c r="K112" t="s">
        <v>2734</v>
      </c>
      <c r="L112" t="s">
        <v>242</v>
      </c>
      <c r="M112" t="s">
        <v>242</v>
      </c>
      <c r="N112" t="s">
        <v>2735</v>
      </c>
      <c r="O112" t="s">
        <v>2736</v>
      </c>
      <c r="P112">
        <v>34.064799999999998</v>
      </c>
      <c r="Q112">
        <v>-118.4414</v>
      </c>
      <c r="R112" t="s">
        <v>245</v>
      </c>
      <c r="S112" t="s">
        <v>246</v>
      </c>
      <c r="T112" t="s">
        <v>2737</v>
      </c>
      <c r="V112" t="s">
        <v>2738</v>
      </c>
      <c r="W112" t="s">
        <v>2739</v>
      </c>
      <c r="X112">
        <v>3576</v>
      </c>
      <c r="Y112" t="s">
        <v>297</v>
      </c>
      <c r="Z112" t="s">
        <v>621</v>
      </c>
      <c r="AA112">
        <v>2021</v>
      </c>
      <c r="AC112">
        <v>0</v>
      </c>
      <c r="AF112">
        <v>10</v>
      </c>
      <c r="AG112">
        <v>3</v>
      </c>
      <c r="AI112" t="s">
        <v>2740</v>
      </c>
      <c r="AJ112" s="27">
        <v>1</v>
      </c>
      <c r="AK112">
        <v>3</v>
      </c>
      <c r="AL112" s="27">
        <v>0</v>
      </c>
      <c r="AM112" s="24">
        <v>0</v>
      </c>
      <c r="AN112" s="36">
        <f t="shared" si="18"/>
        <v>0</v>
      </c>
      <c r="AO112" s="27">
        <v>0</v>
      </c>
      <c r="AP112" s="24">
        <v>0</v>
      </c>
      <c r="AR112">
        <v>1</v>
      </c>
      <c r="AT112" t="s">
        <v>2740</v>
      </c>
      <c r="AU112" s="27">
        <v>1</v>
      </c>
      <c r="AV112">
        <v>9</v>
      </c>
      <c r="AW112" s="21">
        <f t="shared" si="19"/>
        <v>90</v>
      </c>
      <c r="AX112">
        <v>3</v>
      </c>
      <c r="AZ112" t="s">
        <v>2740</v>
      </c>
      <c r="BA112" s="27">
        <v>1</v>
      </c>
      <c r="BB112">
        <v>9</v>
      </c>
      <c r="BC112" s="21">
        <f t="shared" si="20"/>
        <v>90</v>
      </c>
      <c r="BD112">
        <v>3</v>
      </c>
      <c r="BF112" t="s">
        <v>2740</v>
      </c>
      <c r="BG112" s="27">
        <v>1</v>
      </c>
      <c r="BJ112">
        <v>3</v>
      </c>
      <c r="BL112" t="s">
        <v>2740</v>
      </c>
      <c r="BM112" s="27">
        <v>1</v>
      </c>
      <c r="BN112">
        <v>3</v>
      </c>
      <c r="BP112" t="s">
        <v>2740</v>
      </c>
      <c r="BQ112" s="27">
        <v>1</v>
      </c>
      <c r="BR112">
        <v>2</v>
      </c>
      <c r="BS112" s="97">
        <f t="shared" si="29"/>
        <v>20</v>
      </c>
      <c r="BU112">
        <v>3</v>
      </c>
      <c r="BW112" t="s">
        <v>2740</v>
      </c>
      <c r="BX112" s="27">
        <v>1</v>
      </c>
      <c r="BY112">
        <v>4</v>
      </c>
      <c r="BZ112" s="21">
        <f t="shared" si="31"/>
        <v>40</v>
      </c>
      <c r="CA112">
        <v>2</v>
      </c>
      <c r="CB112">
        <v>3</v>
      </c>
      <c r="CD112" t="s">
        <v>2740</v>
      </c>
      <c r="CE112" s="27">
        <v>0</v>
      </c>
      <c r="CG112" t="s">
        <v>242</v>
      </c>
      <c r="CH112" t="s">
        <v>242</v>
      </c>
      <c r="CJ112" s="27">
        <v>1</v>
      </c>
      <c r="CK112" s="2" t="s">
        <v>2741</v>
      </c>
      <c r="CL112">
        <v>1</v>
      </c>
      <c r="CN112" t="s">
        <v>2742</v>
      </c>
      <c r="CO112">
        <v>1</v>
      </c>
      <c r="CP112" s="27">
        <v>0</v>
      </c>
      <c r="CQ112" t="s">
        <v>242</v>
      </c>
      <c r="CR112" t="s">
        <v>242</v>
      </c>
      <c r="CS112" t="s">
        <v>242</v>
      </c>
      <c r="CV112" s="27">
        <v>1</v>
      </c>
      <c r="CW112" s="2" t="s">
        <v>2743</v>
      </c>
      <c r="CX112">
        <v>1</v>
      </c>
      <c r="CZ112" t="s">
        <v>2742</v>
      </c>
      <c r="DA112" s="27">
        <v>1</v>
      </c>
      <c r="DB112">
        <v>8867</v>
      </c>
      <c r="DC112">
        <v>2</v>
      </c>
      <c r="DE112" s="27">
        <v>1</v>
      </c>
      <c r="DF112" s="36">
        <v>43859</v>
      </c>
      <c r="DG112">
        <v>2</v>
      </c>
      <c r="DH112" s="51">
        <v>46324</v>
      </c>
      <c r="DI112">
        <v>2</v>
      </c>
      <c r="DJ112" s="36" t="s">
        <v>242</v>
      </c>
      <c r="DK112" t="s">
        <v>242</v>
      </c>
      <c r="DM112" s="27">
        <v>1</v>
      </c>
      <c r="DN112" s="36">
        <v>1165100</v>
      </c>
      <c r="DO112">
        <v>2</v>
      </c>
      <c r="DQ112">
        <v>1</v>
      </c>
      <c r="DS112" t="s">
        <v>2742</v>
      </c>
      <c r="DT112" s="27">
        <v>1</v>
      </c>
      <c r="DU112" t="s">
        <v>2744</v>
      </c>
      <c r="DV112" s="27">
        <v>1</v>
      </c>
      <c r="DW112" s="2" t="s">
        <v>2745</v>
      </c>
      <c r="DX112" s="27">
        <v>1</v>
      </c>
      <c r="DY112" s="2" t="s">
        <v>2746</v>
      </c>
      <c r="DZ112" s="27">
        <v>1</v>
      </c>
      <c r="EA112" s="2" t="s">
        <v>2747</v>
      </c>
      <c r="EB112" s="27">
        <v>1</v>
      </c>
      <c r="EC112" t="s">
        <v>2748</v>
      </c>
      <c r="ED112" s="27">
        <v>1</v>
      </c>
      <c r="EE112" s="2" t="s">
        <v>2749</v>
      </c>
      <c r="EF112" s="27">
        <v>1</v>
      </c>
      <c r="EG112" s="2" t="s">
        <v>2750</v>
      </c>
      <c r="EH112" s="27">
        <v>1</v>
      </c>
      <c r="EI112" s="2" t="s">
        <v>2751</v>
      </c>
      <c r="EJ112" s="27">
        <v>1</v>
      </c>
      <c r="EK112" t="s">
        <v>1146</v>
      </c>
      <c r="EL112" s="27">
        <v>1</v>
      </c>
      <c r="EM112" t="s">
        <v>2752</v>
      </c>
      <c r="EN112">
        <v>4</v>
      </c>
      <c r="EP112" s="2" t="s">
        <v>2753</v>
      </c>
      <c r="EQ112">
        <f t="shared" si="21"/>
        <v>1</v>
      </c>
      <c r="ER112" s="99">
        <v>1</v>
      </c>
      <c r="ES112" s="27">
        <v>0</v>
      </c>
      <c r="ET112" t="s">
        <v>242</v>
      </c>
      <c r="EU112" t="s">
        <v>242</v>
      </c>
      <c r="EX112" t="s">
        <v>242</v>
      </c>
      <c r="EY112" t="s">
        <v>242</v>
      </c>
      <c r="FA112" s="27">
        <v>0</v>
      </c>
      <c r="FB112" t="s">
        <v>242</v>
      </c>
      <c r="FD112" s="27">
        <v>0</v>
      </c>
      <c r="FE112" t="s">
        <v>242</v>
      </c>
      <c r="FG112" s="27">
        <v>1</v>
      </c>
      <c r="FH112">
        <v>35</v>
      </c>
      <c r="FJ112" s="27">
        <v>0</v>
      </c>
      <c r="FK112" t="s">
        <v>242</v>
      </c>
      <c r="FL112">
        <f t="shared" si="24"/>
        <v>1</v>
      </c>
      <c r="FM112" s="99">
        <v>1</v>
      </c>
      <c r="FN112">
        <f t="shared" si="25"/>
        <v>0</v>
      </c>
      <c r="FO112" s="100">
        <v>0</v>
      </c>
      <c r="FQ112">
        <v>1</v>
      </c>
      <c r="FS112" t="s">
        <v>2742</v>
      </c>
      <c r="FT112" s="27">
        <v>0</v>
      </c>
      <c r="FU112" t="s">
        <v>242</v>
      </c>
      <c r="FV112" t="s">
        <v>242</v>
      </c>
      <c r="FW112" t="s">
        <v>242</v>
      </c>
      <c r="FY112" s="27">
        <v>1</v>
      </c>
      <c r="FZ112">
        <v>23</v>
      </c>
      <c r="GA112">
        <v>2</v>
      </c>
      <c r="GC112" s="27">
        <v>1</v>
      </c>
      <c r="GD112">
        <v>2</v>
      </c>
      <c r="GE112">
        <v>4</v>
      </c>
      <c r="GF112" s="36">
        <v>41</v>
      </c>
      <c r="GG112">
        <v>42</v>
      </c>
      <c r="GH112" t="s">
        <v>242</v>
      </c>
      <c r="GI112" t="s">
        <v>242</v>
      </c>
      <c r="GJ112" t="s">
        <v>242</v>
      </c>
      <c r="GK112">
        <v>1</v>
      </c>
      <c r="GM112">
        <v>2</v>
      </c>
      <c r="GO112" t="s">
        <v>2754</v>
      </c>
      <c r="GP112" s="27">
        <v>0</v>
      </c>
      <c r="GQ112" t="s">
        <v>242</v>
      </c>
      <c r="GR112" t="s">
        <v>242</v>
      </c>
      <c r="GT112" t="s">
        <v>242</v>
      </c>
      <c r="GW112" s="27">
        <v>1</v>
      </c>
      <c r="GX112">
        <v>97</v>
      </c>
      <c r="GY112" t="s">
        <v>2755</v>
      </c>
      <c r="HA112">
        <v>3</v>
      </c>
      <c r="HC112" t="s">
        <v>2740</v>
      </c>
      <c r="HD112" s="27">
        <v>1</v>
      </c>
      <c r="HE112" t="s">
        <v>2756</v>
      </c>
      <c r="HF112" s="27">
        <v>1</v>
      </c>
      <c r="HG112" t="s">
        <v>2756</v>
      </c>
      <c r="HH112">
        <v>1</v>
      </c>
      <c r="HJ112" t="s">
        <v>2742</v>
      </c>
      <c r="HK112" s="27">
        <v>1</v>
      </c>
      <c r="HL112" s="2" t="s">
        <v>2757</v>
      </c>
      <c r="HM112">
        <v>1</v>
      </c>
      <c r="HO112" t="s">
        <v>2742</v>
      </c>
      <c r="HP112">
        <v>0.66666666699999999</v>
      </c>
      <c r="HQ112">
        <v>1</v>
      </c>
      <c r="HR112">
        <v>0.5</v>
      </c>
      <c r="HS112">
        <v>1</v>
      </c>
      <c r="HT112">
        <v>1</v>
      </c>
      <c r="HU112">
        <v>0</v>
      </c>
      <c r="HV112">
        <v>0.25</v>
      </c>
      <c r="HW112">
        <v>0.66666666699999999</v>
      </c>
      <c r="HX112">
        <v>0</v>
      </c>
      <c r="HY112">
        <v>1</v>
      </c>
      <c r="HZ112">
        <v>1</v>
      </c>
      <c r="IA112">
        <v>1</v>
      </c>
      <c r="IB112">
        <v>1</v>
      </c>
      <c r="IC112">
        <v>0.72222222199999997</v>
      </c>
      <c r="ID112">
        <v>0.5625</v>
      </c>
      <c r="IE112">
        <v>0.73333333300000003</v>
      </c>
      <c r="IF112">
        <v>0.67268518499999996</v>
      </c>
      <c r="IG112" t="s">
        <v>2758</v>
      </c>
      <c r="IH112" t="s">
        <v>266</v>
      </c>
      <c r="II112" t="s">
        <v>2737</v>
      </c>
      <c r="IJ112">
        <v>4445.3999999999996</v>
      </c>
      <c r="IK112">
        <v>4445.1000000000004</v>
      </c>
      <c r="IL112">
        <v>4735.3999999999996</v>
      </c>
      <c r="IM112">
        <v>5301.2</v>
      </c>
      <c r="IN112">
        <v>4445.3999999999996</v>
      </c>
      <c r="IS112">
        <f t="shared" si="22"/>
        <v>0.6</v>
      </c>
      <c r="IT112">
        <f t="shared" si="26"/>
        <v>0.7142857142857143</v>
      </c>
      <c r="IU112">
        <f t="shared" si="28"/>
        <v>0.75</v>
      </c>
      <c r="IV112">
        <f t="shared" si="23"/>
        <v>0.68809523809523798</v>
      </c>
    </row>
    <row r="113" spans="1:256" customFormat="1" ht="14" customHeight="1" x14ac:dyDescent="0.2">
      <c r="A113">
        <v>112</v>
      </c>
      <c r="B113">
        <v>112</v>
      </c>
      <c r="C113" s="1">
        <v>44665.527083333334</v>
      </c>
      <c r="D113" s="1">
        <v>44670.651388888888</v>
      </c>
      <c r="E113">
        <v>0</v>
      </c>
      <c r="F113" t="s">
        <v>438</v>
      </c>
      <c r="G113">
        <v>100</v>
      </c>
      <c r="H113">
        <v>442786</v>
      </c>
      <c r="I113">
        <v>1</v>
      </c>
      <c r="J113" s="1">
        <v>44670.651388888888</v>
      </c>
      <c r="K113" t="s">
        <v>2759</v>
      </c>
      <c r="L113" t="s">
        <v>242</v>
      </c>
      <c r="M113" t="s">
        <v>242</v>
      </c>
      <c r="N113" t="s">
        <v>2760</v>
      </c>
      <c r="O113" t="s">
        <v>2761</v>
      </c>
      <c r="P113">
        <v>34.037999999999997</v>
      </c>
      <c r="Q113">
        <v>-118.45440000000001</v>
      </c>
      <c r="R113" t="s">
        <v>245</v>
      </c>
      <c r="S113" t="s">
        <v>246</v>
      </c>
      <c r="T113" t="s">
        <v>2762</v>
      </c>
      <c r="V113" t="s">
        <v>2763</v>
      </c>
      <c r="W113" t="s">
        <v>2764</v>
      </c>
      <c r="X113">
        <v>6282</v>
      </c>
      <c r="Y113" t="s">
        <v>319</v>
      </c>
      <c r="Z113" t="s">
        <v>1051</v>
      </c>
      <c r="AA113">
        <v>2020</v>
      </c>
      <c r="AC113">
        <v>0</v>
      </c>
      <c r="AF113">
        <v>12</v>
      </c>
      <c r="AG113">
        <v>3</v>
      </c>
      <c r="AI113" t="s">
        <v>2765</v>
      </c>
      <c r="AJ113" s="27">
        <v>1</v>
      </c>
      <c r="AK113">
        <v>4</v>
      </c>
      <c r="AL113" s="27">
        <v>0</v>
      </c>
      <c r="AM113" s="24">
        <v>0</v>
      </c>
      <c r="AN113" s="36">
        <f t="shared" si="18"/>
        <v>0</v>
      </c>
      <c r="AO113" s="27">
        <v>0</v>
      </c>
      <c r="AP113" s="24">
        <v>0</v>
      </c>
      <c r="AQ113" t="s">
        <v>2766</v>
      </c>
      <c r="AR113">
        <v>3</v>
      </c>
      <c r="AT113" t="s">
        <v>2765</v>
      </c>
      <c r="AU113" s="27">
        <v>1</v>
      </c>
      <c r="AV113">
        <v>11</v>
      </c>
      <c r="AW113" s="21">
        <f t="shared" si="19"/>
        <v>91.666666666666657</v>
      </c>
      <c r="AX113">
        <v>3</v>
      </c>
      <c r="AZ113" t="s">
        <v>2765</v>
      </c>
      <c r="BA113" s="27">
        <v>1</v>
      </c>
      <c r="BB113">
        <v>11</v>
      </c>
      <c r="BC113" s="21">
        <f t="shared" si="20"/>
        <v>91.666666666666657</v>
      </c>
      <c r="BD113">
        <v>3</v>
      </c>
      <c r="BF113" t="s">
        <v>2765</v>
      </c>
      <c r="BG113" s="27">
        <v>1</v>
      </c>
      <c r="BH113">
        <v>6</v>
      </c>
      <c r="BJ113">
        <v>3</v>
      </c>
      <c r="BL113" t="s">
        <v>2765</v>
      </c>
      <c r="BM113" s="27">
        <v>1</v>
      </c>
      <c r="BN113">
        <v>3</v>
      </c>
      <c r="BP113" t="s">
        <v>2765</v>
      </c>
      <c r="BQ113" s="27">
        <v>1</v>
      </c>
      <c r="BR113">
        <v>3</v>
      </c>
      <c r="BS113" s="97">
        <f t="shared" si="29"/>
        <v>25</v>
      </c>
      <c r="BU113">
        <v>3</v>
      </c>
      <c r="BW113" t="s">
        <v>2765</v>
      </c>
      <c r="BX113" s="27">
        <v>0</v>
      </c>
      <c r="BY113" s="24" t="s">
        <v>242</v>
      </c>
      <c r="BZ113" s="21" t="s">
        <v>242</v>
      </c>
      <c r="CA113" t="s">
        <v>242</v>
      </c>
      <c r="CB113" t="s">
        <v>242</v>
      </c>
      <c r="CE113" s="27">
        <v>0</v>
      </c>
      <c r="CG113" t="s">
        <v>242</v>
      </c>
      <c r="CH113" t="s">
        <v>242</v>
      </c>
      <c r="CJ113" s="27">
        <v>1</v>
      </c>
      <c r="CK113" t="s">
        <v>2767</v>
      </c>
      <c r="CL113">
        <v>1</v>
      </c>
      <c r="CN113" t="s">
        <v>2768</v>
      </c>
      <c r="CO113">
        <v>0</v>
      </c>
      <c r="CP113" s="27">
        <v>0</v>
      </c>
      <c r="CQ113" t="s">
        <v>242</v>
      </c>
      <c r="CR113" t="s">
        <v>242</v>
      </c>
      <c r="CS113" t="s">
        <v>242</v>
      </c>
      <c r="CV113" s="27">
        <v>1</v>
      </c>
      <c r="CW113" s="2" t="s">
        <v>2769</v>
      </c>
      <c r="CX113">
        <v>1</v>
      </c>
      <c r="CZ113" t="s">
        <v>2768</v>
      </c>
      <c r="DA113" s="27">
        <v>1</v>
      </c>
      <c r="DB113">
        <v>617</v>
      </c>
      <c r="DC113">
        <v>2</v>
      </c>
      <c r="DE113" s="27">
        <v>1</v>
      </c>
      <c r="DF113" s="36" t="s">
        <v>242</v>
      </c>
      <c r="DG113" t="s">
        <v>242</v>
      </c>
      <c r="DH113" s="43" t="s">
        <v>242</v>
      </c>
      <c r="DI113" t="s">
        <v>242</v>
      </c>
      <c r="DJ113" s="36">
        <v>8500</v>
      </c>
      <c r="DK113">
        <v>2</v>
      </c>
      <c r="DM113" s="27">
        <v>1</v>
      </c>
      <c r="DN113" s="36">
        <v>5619</v>
      </c>
      <c r="DO113">
        <v>2</v>
      </c>
      <c r="DQ113">
        <v>1</v>
      </c>
      <c r="DS113" t="s">
        <v>2768</v>
      </c>
      <c r="DT113" s="27">
        <v>1</v>
      </c>
      <c r="DU113" s="2" t="s">
        <v>2770</v>
      </c>
      <c r="DV113" s="27">
        <v>1</v>
      </c>
      <c r="DW113" s="2" t="s">
        <v>2771</v>
      </c>
      <c r="DX113" s="27">
        <v>0</v>
      </c>
      <c r="DZ113" s="27">
        <v>1</v>
      </c>
      <c r="EA113" s="2" t="s">
        <v>2772</v>
      </c>
      <c r="EB113" s="27">
        <v>1</v>
      </c>
      <c r="EC113" s="2" t="s">
        <v>2773</v>
      </c>
      <c r="ED113" s="27">
        <v>1</v>
      </c>
      <c r="EE113" s="2" t="s">
        <v>2774</v>
      </c>
      <c r="EF113" s="27">
        <v>1</v>
      </c>
      <c r="EG113" s="2" t="s">
        <v>2775</v>
      </c>
      <c r="EH113" s="27">
        <v>1</v>
      </c>
      <c r="EI113" t="s">
        <v>502</v>
      </c>
      <c r="EJ113" s="27">
        <v>1</v>
      </c>
      <c r="EK113" t="s">
        <v>2776</v>
      </c>
      <c r="EL113" s="27">
        <v>1</v>
      </c>
      <c r="EM113" s="2" t="s">
        <v>2777</v>
      </c>
      <c r="EN113">
        <v>1</v>
      </c>
      <c r="EP113" s="2" t="s">
        <v>2778</v>
      </c>
      <c r="EQ113">
        <f t="shared" si="21"/>
        <v>0.9</v>
      </c>
      <c r="ER113" s="99">
        <v>0.5</v>
      </c>
      <c r="ES113" s="27">
        <v>0</v>
      </c>
      <c r="ET113" t="s">
        <v>242</v>
      </c>
      <c r="EU113" t="s">
        <v>242</v>
      </c>
      <c r="EX113" t="s">
        <v>242</v>
      </c>
      <c r="EY113" t="s">
        <v>242</v>
      </c>
      <c r="FA113" s="27">
        <v>1</v>
      </c>
      <c r="FB113">
        <v>74.673000000000002</v>
      </c>
      <c r="FD113" s="27">
        <v>0</v>
      </c>
      <c r="FE113" t="s">
        <v>242</v>
      </c>
      <c r="FG113" s="27">
        <v>1</v>
      </c>
      <c r="FH113">
        <v>61.594000000000001</v>
      </c>
      <c r="FJ113" s="27">
        <v>0</v>
      </c>
      <c r="FK113" t="s">
        <v>242</v>
      </c>
      <c r="FL113">
        <f t="shared" si="24"/>
        <v>2</v>
      </c>
      <c r="FM113" s="99">
        <v>1</v>
      </c>
      <c r="FN113">
        <f t="shared" si="25"/>
        <v>0</v>
      </c>
      <c r="FO113" s="100">
        <v>0</v>
      </c>
      <c r="FQ113">
        <v>1</v>
      </c>
      <c r="FS113" t="s">
        <v>2778</v>
      </c>
      <c r="FT113" s="27">
        <v>0</v>
      </c>
      <c r="FU113" t="s">
        <v>242</v>
      </c>
      <c r="FV113" t="s">
        <v>242</v>
      </c>
      <c r="FW113" t="s">
        <v>242</v>
      </c>
      <c r="FY113" s="27">
        <v>1</v>
      </c>
      <c r="FZ113">
        <v>39</v>
      </c>
      <c r="GA113">
        <v>2</v>
      </c>
      <c r="GC113" s="27">
        <v>1</v>
      </c>
      <c r="GD113">
        <v>10.039999999999999</v>
      </c>
      <c r="GE113">
        <v>7.1</v>
      </c>
      <c r="GF113" s="36">
        <v>61.16</v>
      </c>
      <c r="GG113">
        <v>15.42</v>
      </c>
      <c r="GH113" t="s">
        <v>242</v>
      </c>
      <c r="GI113" t="s">
        <v>242</v>
      </c>
      <c r="GJ113" t="s">
        <v>242</v>
      </c>
      <c r="GK113">
        <v>1</v>
      </c>
      <c r="GM113">
        <v>1</v>
      </c>
      <c r="GO113" t="s">
        <v>2768</v>
      </c>
      <c r="GP113" s="27">
        <v>0</v>
      </c>
      <c r="GQ113" t="s">
        <v>242</v>
      </c>
      <c r="GR113" t="s">
        <v>242</v>
      </c>
      <c r="GT113" t="s">
        <v>242</v>
      </c>
      <c r="GW113" s="27">
        <v>1</v>
      </c>
      <c r="GX113">
        <v>78</v>
      </c>
      <c r="GY113" t="s">
        <v>2779</v>
      </c>
      <c r="HA113">
        <v>3</v>
      </c>
      <c r="HC113" t="s">
        <v>2765</v>
      </c>
      <c r="HD113" s="27">
        <v>0</v>
      </c>
      <c r="HF113" s="27">
        <v>0</v>
      </c>
      <c r="HH113" t="s">
        <v>242</v>
      </c>
      <c r="HK113" s="27">
        <v>1</v>
      </c>
      <c r="HL113" s="2" t="s">
        <v>2780</v>
      </c>
      <c r="HM113">
        <v>2</v>
      </c>
      <c r="HO113" t="s">
        <v>2781</v>
      </c>
      <c r="HP113">
        <v>0.55555555599999995</v>
      </c>
      <c r="HQ113">
        <v>1</v>
      </c>
      <c r="HR113">
        <v>0.5</v>
      </c>
      <c r="HS113">
        <v>1</v>
      </c>
      <c r="HT113">
        <v>0.9</v>
      </c>
      <c r="HU113">
        <v>0</v>
      </c>
      <c r="HV113">
        <v>0.5</v>
      </c>
      <c r="HW113">
        <v>0.66666666699999999</v>
      </c>
      <c r="HX113">
        <v>0</v>
      </c>
      <c r="HY113">
        <v>1</v>
      </c>
      <c r="HZ113">
        <v>0</v>
      </c>
      <c r="IA113">
        <v>1</v>
      </c>
      <c r="IB113">
        <v>1</v>
      </c>
      <c r="IC113">
        <v>0.68518518500000003</v>
      </c>
      <c r="ID113">
        <v>0.6</v>
      </c>
      <c r="IE113">
        <v>0.53333333299999997</v>
      </c>
      <c r="IF113">
        <v>0.60617284000000005</v>
      </c>
      <c r="IG113" t="s">
        <v>2782</v>
      </c>
      <c r="IH113" t="s">
        <v>266</v>
      </c>
      <c r="II113" t="s">
        <v>2762</v>
      </c>
      <c r="IJ113">
        <v>6667.8</v>
      </c>
      <c r="IK113">
        <v>6605.1</v>
      </c>
      <c r="IL113">
        <v>7848.8</v>
      </c>
      <c r="IM113">
        <v>6287.3</v>
      </c>
      <c r="IN113">
        <v>6667.8</v>
      </c>
      <c r="IS113">
        <f t="shared" si="22"/>
        <v>0.4</v>
      </c>
      <c r="IT113">
        <f t="shared" si="26"/>
        <v>0.6428571428571429</v>
      </c>
      <c r="IU113">
        <f t="shared" si="28"/>
        <v>0.75</v>
      </c>
      <c r="IV113">
        <f t="shared" si="23"/>
        <v>0.59761904761904761</v>
      </c>
    </row>
    <row r="114" spans="1:256" customFormat="1" ht="14" customHeight="1" x14ac:dyDescent="0.2">
      <c r="A114">
        <v>113</v>
      </c>
      <c r="B114">
        <v>113</v>
      </c>
      <c r="C114" s="1">
        <v>44670.748611111114</v>
      </c>
      <c r="D114" s="1">
        <v>44672.754861111112</v>
      </c>
      <c r="E114">
        <v>0</v>
      </c>
      <c r="F114" t="s">
        <v>438</v>
      </c>
      <c r="G114">
        <v>100</v>
      </c>
      <c r="H114">
        <v>173319</v>
      </c>
      <c r="I114">
        <v>1</v>
      </c>
      <c r="J114" s="1">
        <v>44672.754861111112</v>
      </c>
      <c r="K114" t="s">
        <v>2783</v>
      </c>
      <c r="L114" t="s">
        <v>242</v>
      </c>
      <c r="M114" t="s">
        <v>242</v>
      </c>
      <c r="N114" t="s">
        <v>2784</v>
      </c>
      <c r="O114" t="s">
        <v>2785</v>
      </c>
      <c r="P114">
        <v>34.037999999999997</v>
      </c>
      <c r="Q114">
        <v>-118.45440000000001</v>
      </c>
      <c r="R114" t="s">
        <v>245</v>
      </c>
      <c r="S114" t="s">
        <v>246</v>
      </c>
      <c r="T114" t="s">
        <v>2786</v>
      </c>
      <c r="V114" t="s">
        <v>2787</v>
      </c>
      <c r="W114">
        <v>493267108</v>
      </c>
      <c r="X114">
        <v>6021</v>
      </c>
      <c r="Y114" t="s">
        <v>319</v>
      </c>
      <c r="Z114" t="s">
        <v>913</v>
      </c>
      <c r="AA114">
        <v>2021</v>
      </c>
      <c r="AC114">
        <v>0</v>
      </c>
      <c r="AF114">
        <v>14</v>
      </c>
      <c r="AG114">
        <v>3</v>
      </c>
      <c r="AI114" t="s">
        <v>2788</v>
      </c>
      <c r="AJ114" s="27">
        <v>1</v>
      </c>
      <c r="AK114">
        <v>8</v>
      </c>
      <c r="AL114" s="27">
        <v>0</v>
      </c>
      <c r="AM114" s="24">
        <v>0</v>
      </c>
      <c r="AN114" s="36">
        <f t="shared" si="18"/>
        <v>0</v>
      </c>
      <c r="AO114" s="27">
        <v>0</v>
      </c>
      <c r="AP114" s="24">
        <v>0</v>
      </c>
      <c r="AQ114" t="s">
        <v>2789</v>
      </c>
      <c r="AR114">
        <v>3</v>
      </c>
      <c r="AT114" t="s">
        <v>2788</v>
      </c>
      <c r="AU114" s="27">
        <v>1</v>
      </c>
      <c r="AV114">
        <v>13</v>
      </c>
      <c r="AW114" s="21">
        <f t="shared" si="19"/>
        <v>92.857142857142861</v>
      </c>
      <c r="AX114">
        <v>3</v>
      </c>
      <c r="AZ114" t="s">
        <v>2788</v>
      </c>
      <c r="BA114" s="27">
        <v>1</v>
      </c>
      <c r="BB114">
        <v>13</v>
      </c>
      <c r="BC114" s="21">
        <f t="shared" si="20"/>
        <v>92.857142857142861</v>
      </c>
      <c r="BD114">
        <v>3</v>
      </c>
      <c r="BF114" t="s">
        <v>2788</v>
      </c>
      <c r="BG114" s="27">
        <v>1</v>
      </c>
      <c r="BI114" t="s">
        <v>2790</v>
      </c>
      <c r="BJ114">
        <v>3</v>
      </c>
      <c r="BL114" t="s">
        <v>2788</v>
      </c>
      <c r="BM114" s="27">
        <v>1</v>
      </c>
      <c r="BN114">
        <v>3</v>
      </c>
      <c r="BP114" t="s">
        <v>2788</v>
      </c>
      <c r="BQ114" s="27">
        <v>1</v>
      </c>
      <c r="BR114">
        <v>5</v>
      </c>
      <c r="BS114" s="97">
        <f t="shared" si="29"/>
        <v>35.714285714285715</v>
      </c>
      <c r="BU114">
        <v>3</v>
      </c>
      <c r="BW114" t="s">
        <v>2788</v>
      </c>
      <c r="BX114" s="27">
        <v>1</v>
      </c>
      <c r="BY114">
        <v>3</v>
      </c>
      <c r="BZ114" s="21">
        <f>BY114/AF114*100</f>
        <v>21.428571428571427</v>
      </c>
      <c r="CA114">
        <v>2</v>
      </c>
      <c r="CB114">
        <v>3</v>
      </c>
      <c r="CD114" t="s">
        <v>2788</v>
      </c>
      <c r="CE114" s="27">
        <v>0</v>
      </c>
      <c r="CG114" t="s">
        <v>242</v>
      </c>
      <c r="CH114" t="s">
        <v>242</v>
      </c>
      <c r="CJ114" s="27">
        <v>1</v>
      </c>
      <c r="CK114" t="s">
        <v>2791</v>
      </c>
      <c r="CL114">
        <v>1</v>
      </c>
      <c r="CN114" t="s">
        <v>2792</v>
      </c>
      <c r="CO114">
        <v>0</v>
      </c>
      <c r="CP114" s="27">
        <v>0.5</v>
      </c>
      <c r="CQ114">
        <v>100</v>
      </c>
      <c r="CR114">
        <v>97</v>
      </c>
      <c r="CS114" t="s">
        <v>242</v>
      </c>
      <c r="CV114" s="27">
        <v>1</v>
      </c>
      <c r="CW114" s="2" t="s">
        <v>2793</v>
      </c>
      <c r="CX114">
        <v>1</v>
      </c>
      <c r="CZ114" t="s">
        <v>2792</v>
      </c>
      <c r="DA114" s="27">
        <v>1</v>
      </c>
      <c r="DB114">
        <v>10740</v>
      </c>
      <c r="DC114">
        <v>2</v>
      </c>
      <c r="DE114" s="27">
        <v>1</v>
      </c>
      <c r="DF114" s="36">
        <v>34745</v>
      </c>
      <c r="DG114">
        <v>2</v>
      </c>
      <c r="DH114" s="51">
        <v>36402</v>
      </c>
      <c r="DI114">
        <v>2</v>
      </c>
      <c r="DJ114" s="36" t="s">
        <v>242</v>
      </c>
      <c r="DK114" t="s">
        <v>242</v>
      </c>
      <c r="DM114" s="27">
        <v>1</v>
      </c>
      <c r="DN114" s="36">
        <v>100156</v>
      </c>
      <c r="DO114">
        <v>2</v>
      </c>
      <c r="DQ114">
        <v>1</v>
      </c>
      <c r="DS114" t="s">
        <v>2792</v>
      </c>
      <c r="DT114" s="27">
        <v>1</v>
      </c>
      <c r="DU114" s="2" t="s">
        <v>2794</v>
      </c>
      <c r="DV114" s="27">
        <v>1</v>
      </c>
      <c r="DW114" s="2" t="s">
        <v>2795</v>
      </c>
      <c r="DX114" s="27">
        <v>0.5</v>
      </c>
      <c r="DY114" s="2" t="s">
        <v>2796</v>
      </c>
      <c r="DZ114" s="27">
        <v>1</v>
      </c>
      <c r="EA114" s="2" t="s">
        <v>2797</v>
      </c>
      <c r="EB114" s="27">
        <v>1</v>
      </c>
      <c r="EC114" s="2" t="s">
        <v>2798</v>
      </c>
      <c r="ED114" s="27">
        <v>1</v>
      </c>
      <c r="EE114" s="2" t="s">
        <v>2794</v>
      </c>
      <c r="EF114" s="27">
        <v>1</v>
      </c>
      <c r="EG114" s="2" t="s">
        <v>2799</v>
      </c>
      <c r="EH114" s="27">
        <v>1</v>
      </c>
      <c r="EI114" s="2" t="s">
        <v>2800</v>
      </c>
      <c r="EJ114" s="27">
        <v>1</v>
      </c>
      <c r="EK114" t="s">
        <v>2801</v>
      </c>
      <c r="EL114" s="27">
        <v>1</v>
      </c>
      <c r="EM114" s="2" t="s">
        <v>2802</v>
      </c>
      <c r="EN114">
        <v>1</v>
      </c>
      <c r="EP114" s="2" t="s">
        <v>2803</v>
      </c>
      <c r="EQ114">
        <f t="shared" si="21"/>
        <v>0.95</v>
      </c>
      <c r="ER114" s="99">
        <v>0.5</v>
      </c>
      <c r="ES114" s="27">
        <v>0</v>
      </c>
      <c r="ET114" t="s">
        <v>242</v>
      </c>
      <c r="EU114" t="s">
        <v>242</v>
      </c>
      <c r="EX114" t="s">
        <v>242</v>
      </c>
      <c r="EY114" t="s">
        <v>242</v>
      </c>
      <c r="FA114" s="27">
        <v>0</v>
      </c>
      <c r="FB114" t="s">
        <v>242</v>
      </c>
      <c r="FD114" s="27">
        <v>0</v>
      </c>
      <c r="FE114" t="s">
        <v>242</v>
      </c>
      <c r="FG114" s="27">
        <v>0</v>
      </c>
      <c r="FH114" t="s">
        <v>242</v>
      </c>
      <c r="FJ114" s="27">
        <v>0</v>
      </c>
      <c r="FK114" t="s">
        <v>242</v>
      </c>
      <c r="FL114">
        <f t="shared" si="24"/>
        <v>0</v>
      </c>
      <c r="FM114" s="100">
        <v>0</v>
      </c>
      <c r="FN114">
        <f t="shared" si="25"/>
        <v>0</v>
      </c>
      <c r="FO114" s="100">
        <v>0</v>
      </c>
      <c r="FQ114" t="s">
        <v>242</v>
      </c>
      <c r="FT114" s="27">
        <v>0</v>
      </c>
      <c r="FU114" t="s">
        <v>242</v>
      </c>
      <c r="FV114" t="s">
        <v>242</v>
      </c>
      <c r="FW114" t="s">
        <v>242</v>
      </c>
      <c r="FY114" s="27">
        <v>0</v>
      </c>
      <c r="FZ114" t="s">
        <v>242</v>
      </c>
      <c r="GA114" t="s">
        <v>242</v>
      </c>
      <c r="GC114" s="27">
        <v>0</v>
      </c>
      <c r="GD114" t="s">
        <v>242</v>
      </c>
      <c r="GE114" t="s">
        <v>242</v>
      </c>
      <c r="GF114" s="36" t="s">
        <v>242</v>
      </c>
      <c r="GG114" t="s">
        <v>242</v>
      </c>
      <c r="GH114" t="s">
        <v>242</v>
      </c>
      <c r="GI114" t="s">
        <v>242</v>
      </c>
      <c r="GJ114" t="s">
        <v>242</v>
      </c>
      <c r="GK114" t="s">
        <v>242</v>
      </c>
      <c r="GM114" t="s">
        <v>242</v>
      </c>
      <c r="GP114" s="27">
        <v>0.5</v>
      </c>
      <c r="GQ114" t="s">
        <v>242</v>
      </c>
      <c r="GR114">
        <v>0.99</v>
      </c>
      <c r="GT114">
        <v>1</v>
      </c>
      <c r="GV114" t="s">
        <v>2792</v>
      </c>
      <c r="GW114" s="27">
        <v>1</v>
      </c>
      <c r="GX114">
        <v>93</v>
      </c>
      <c r="GY114" t="s">
        <v>2804</v>
      </c>
      <c r="HA114">
        <v>3</v>
      </c>
      <c r="HC114" t="s">
        <v>2805</v>
      </c>
      <c r="HD114" s="27">
        <v>0</v>
      </c>
      <c r="HF114" s="27">
        <v>0</v>
      </c>
      <c r="HH114" t="s">
        <v>242</v>
      </c>
      <c r="HK114" s="27">
        <v>1</v>
      </c>
      <c r="HL114" s="2" t="s">
        <v>2806</v>
      </c>
      <c r="HM114">
        <v>1</v>
      </c>
      <c r="HO114" t="s">
        <v>2792</v>
      </c>
      <c r="HP114">
        <v>0.66666666699999999</v>
      </c>
      <c r="HQ114">
        <v>1</v>
      </c>
      <c r="HR114">
        <v>0.75</v>
      </c>
      <c r="HS114">
        <v>1</v>
      </c>
      <c r="HT114">
        <v>0.95</v>
      </c>
      <c r="HU114">
        <v>0</v>
      </c>
      <c r="HV114">
        <v>0</v>
      </c>
      <c r="HW114">
        <v>0</v>
      </c>
      <c r="HX114">
        <v>0.5</v>
      </c>
      <c r="HY114">
        <v>1</v>
      </c>
      <c r="HZ114">
        <v>0</v>
      </c>
      <c r="IA114">
        <v>1</v>
      </c>
      <c r="IB114">
        <v>1</v>
      </c>
      <c r="IC114">
        <v>0.80555555599999995</v>
      </c>
      <c r="ID114">
        <v>0.48749999999999999</v>
      </c>
      <c r="IE114">
        <v>0.5</v>
      </c>
      <c r="IF114">
        <v>0.59768518500000001</v>
      </c>
      <c r="IG114" t="s">
        <v>2786</v>
      </c>
      <c r="IH114" t="s">
        <v>266</v>
      </c>
      <c r="II114" t="s">
        <v>2786</v>
      </c>
      <c r="IJ114">
        <v>7694</v>
      </c>
      <c r="IK114">
        <v>7337</v>
      </c>
      <c r="IL114">
        <v>7561</v>
      </c>
      <c r="IM114">
        <v>8130</v>
      </c>
      <c r="IN114">
        <v>7694</v>
      </c>
      <c r="IS114">
        <f t="shared" si="22"/>
        <v>0.6</v>
      </c>
      <c r="IT114">
        <f t="shared" si="26"/>
        <v>0.5</v>
      </c>
      <c r="IU114">
        <f t="shared" si="28"/>
        <v>0.25</v>
      </c>
      <c r="IV114">
        <f t="shared" si="23"/>
        <v>0.45</v>
      </c>
    </row>
    <row r="115" spans="1:256" customFormat="1" ht="14" customHeight="1" x14ac:dyDescent="0.2">
      <c r="A115">
        <v>114</v>
      </c>
      <c r="B115">
        <v>114</v>
      </c>
      <c r="C115" s="1">
        <v>44672.756249999999</v>
      </c>
      <c r="D115" s="1">
        <v>44676.663194444445</v>
      </c>
      <c r="E115">
        <v>0</v>
      </c>
      <c r="F115" t="s">
        <v>2807</v>
      </c>
      <c r="G115">
        <v>100</v>
      </c>
      <c r="H115">
        <v>337603</v>
      </c>
      <c r="I115">
        <v>1</v>
      </c>
      <c r="J115" s="1">
        <v>44676.663194444445</v>
      </c>
      <c r="K115" t="s">
        <v>2808</v>
      </c>
      <c r="L115" t="s">
        <v>242</v>
      </c>
      <c r="M115" t="s">
        <v>242</v>
      </c>
      <c r="N115" t="s">
        <v>2809</v>
      </c>
      <c r="O115" t="s">
        <v>2810</v>
      </c>
      <c r="P115">
        <v>34.063400000000001</v>
      </c>
      <c r="Q115">
        <v>-118.4667</v>
      </c>
      <c r="R115" t="s">
        <v>245</v>
      </c>
      <c r="S115" t="s">
        <v>246</v>
      </c>
      <c r="T115" t="s">
        <v>2811</v>
      </c>
      <c r="V115" t="s">
        <v>2812</v>
      </c>
      <c r="W115" t="s">
        <v>2813</v>
      </c>
      <c r="X115">
        <v>3823</v>
      </c>
      <c r="Y115" t="s">
        <v>297</v>
      </c>
      <c r="Z115" t="s">
        <v>2814</v>
      </c>
      <c r="AA115">
        <v>2020</v>
      </c>
      <c r="AC115">
        <v>0</v>
      </c>
      <c r="AF115">
        <v>9</v>
      </c>
      <c r="AG115">
        <v>3</v>
      </c>
      <c r="AI115" t="s">
        <v>2815</v>
      </c>
      <c r="AJ115" s="27">
        <v>1</v>
      </c>
      <c r="AK115">
        <v>9</v>
      </c>
      <c r="AL115" s="27">
        <v>0</v>
      </c>
      <c r="AM115" s="24">
        <v>0</v>
      </c>
      <c r="AN115" s="36">
        <f t="shared" si="18"/>
        <v>0</v>
      </c>
      <c r="AO115" s="27">
        <v>0</v>
      </c>
      <c r="AP115" s="24">
        <v>0</v>
      </c>
      <c r="AR115">
        <v>3</v>
      </c>
      <c r="AT115" t="s">
        <v>2815</v>
      </c>
      <c r="AU115" s="27">
        <v>1</v>
      </c>
      <c r="AV115">
        <v>8</v>
      </c>
      <c r="AW115" s="21">
        <f t="shared" si="19"/>
        <v>88.888888888888886</v>
      </c>
      <c r="AX115">
        <v>3</v>
      </c>
      <c r="AZ115" t="s">
        <v>2815</v>
      </c>
      <c r="BA115" s="27">
        <v>1</v>
      </c>
      <c r="BB115">
        <v>8</v>
      </c>
      <c r="BC115" s="21">
        <f t="shared" si="20"/>
        <v>88.888888888888886</v>
      </c>
      <c r="BD115">
        <v>3</v>
      </c>
      <c r="BF115" t="s">
        <v>2815</v>
      </c>
      <c r="BG115" s="27">
        <v>1</v>
      </c>
      <c r="BH115">
        <v>5</v>
      </c>
      <c r="BJ115">
        <v>3</v>
      </c>
      <c r="BL115" t="s">
        <v>2815</v>
      </c>
      <c r="BM115" s="27">
        <v>1</v>
      </c>
      <c r="BN115">
        <v>3</v>
      </c>
      <c r="BP115" t="s">
        <v>2815</v>
      </c>
      <c r="BQ115" s="27">
        <v>1</v>
      </c>
      <c r="BR115">
        <v>2</v>
      </c>
      <c r="BS115" s="97">
        <f t="shared" si="29"/>
        <v>22.222222222222221</v>
      </c>
      <c r="BU115">
        <v>3</v>
      </c>
      <c r="BW115" t="s">
        <v>2815</v>
      </c>
      <c r="BX115" s="27">
        <v>1</v>
      </c>
      <c r="BY115">
        <v>3</v>
      </c>
      <c r="BZ115" s="21">
        <f>BY115/AF115*100</f>
        <v>33.333333333333329</v>
      </c>
      <c r="CA115">
        <v>1</v>
      </c>
      <c r="CB115">
        <v>3</v>
      </c>
      <c r="CD115" t="s">
        <v>2815</v>
      </c>
      <c r="CE115" s="27">
        <v>0</v>
      </c>
      <c r="CG115" t="s">
        <v>242</v>
      </c>
      <c r="CH115" t="s">
        <v>242</v>
      </c>
      <c r="CJ115" s="27">
        <v>1</v>
      </c>
      <c r="CK115" t="s">
        <v>2816</v>
      </c>
      <c r="CL115">
        <v>1</v>
      </c>
      <c r="CN115" t="s">
        <v>2817</v>
      </c>
      <c r="CO115">
        <v>0</v>
      </c>
      <c r="CP115" s="27">
        <v>0.5</v>
      </c>
      <c r="CQ115">
        <v>0</v>
      </c>
      <c r="CR115">
        <v>6.8</v>
      </c>
      <c r="CS115" t="s">
        <v>242</v>
      </c>
      <c r="CV115" s="27">
        <v>1</v>
      </c>
      <c r="CW115" s="2" t="s">
        <v>2818</v>
      </c>
      <c r="CX115">
        <v>1</v>
      </c>
      <c r="CZ115" t="s">
        <v>2817</v>
      </c>
      <c r="DA115" s="27">
        <v>1</v>
      </c>
      <c r="DB115">
        <v>13211</v>
      </c>
      <c r="DC115">
        <v>2</v>
      </c>
      <c r="DE115" s="27">
        <v>1</v>
      </c>
      <c r="DF115" s="36" t="s">
        <v>242</v>
      </c>
      <c r="DG115" t="s">
        <v>242</v>
      </c>
      <c r="DH115" s="36">
        <v>73995.199999999997</v>
      </c>
      <c r="DI115">
        <v>2</v>
      </c>
      <c r="DJ115" s="36" t="s">
        <v>242</v>
      </c>
      <c r="DK115" t="s">
        <v>242</v>
      </c>
      <c r="DM115" s="27">
        <v>1</v>
      </c>
      <c r="DN115" s="36">
        <v>72107.87</v>
      </c>
      <c r="DO115">
        <v>2</v>
      </c>
      <c r="DQ115">
        <v>1</v>
      </c>
      <c r="DS115" t="s">
        <v>2819</v>
      </c>
      <c r="DT115" s="27">
        <v>1</v>
      </c>
      <c r="DU115" s="2" t="s">
        <v>2820</v>
      </c>
      <c r="DV115" s="27">
        <v>0.5</v>
      </c>
      <c r="DW115" s="2" t="s">
        <v>2821</v>
      </c>
      <c r="DX115" s="27">
        <v>0.5</v>
      </c>
      <c r="DY115" s="2" t="s">
        <v>2822</v>
      </c>
      <c r="DZ115" s="27">
        <v>1</v>
      </c>
      <c r="EA115" s="2" t="s">
        <v>2823</v>
      </c>
      <c r="EB115" s="27">
        <v>0</v>
      </c>
      <c r="ED115" s="27">
        <v>0</v>
      </c>
      <c r="EF115" s="27">
        <v>0</v>
      </c>
      <c r="EH115" s="27">
        <v>0</v>
      </c>
      <c r="EJ115" s="27">
        <v>1</v>
      </c>
      <c r="EK115" t="s">
        <v>2824</v>
      </c>
      <c r="EL115" s="27">
        <v>1</v>
      </c>
      <c r="EM115" s="2" t="s">
        <v>2825</v>
      </c>
      <c r="EN115">
        <v>1</v>
      </c>
      <c r="EP115" s="2" t="s">
        <v>2817</v>
      </c>
      <c r="EQ115">
        <f t="shared" si="21"/>
        <v>0.5</v>
      </c>
      <c r="ER115" s="99">
        <v>0.5</v>
      </c>
      <c r="ES115" s="27">
        <v>1</v>
      </c>
      <c r="ET115">
        <v>0</v>
      </c>
      <c r="EU115">
        <v>0</v>
      </c>
      <c r="EX115">
        <v>1</v>
      </c>
      <c r="EY115" t="s">
        <v>242</v>
      </c>
      <c r="EZ115" t="s">
        <v>2817</v>
      </c>
      <c r="FA115" s="27">
        <v>1</v>
      </c>
      <c r="FB115">
        <v>767.34</v>
      </c>
      <c r="FD115" s="27">
        <v>1</v>
      </c>
      <c r="FE115">
        <v>15.58</v>
      </c>
      <c r="FG115" s="27">
        <v>0</v>
      </c>
      <c r="FH115" t="s">
        <v>242</v>
      </c>
      <c r="FJ115" s="27">
        <v>0</v>
      </c>
      <c r="FK115" t="s">
        <v>242</v>
      </c>
      <c r="FL115">
        <f t="shared" si="24"/>
        <v>1</v>
      </c>
      <c r="FM115" s="99">
        <v>1</v>
      </c>
      <c r="FN115">
        <f t="shared" si="25"/>
        <v>1</v>
      </c>
      <c r="FO115" s="99">
        <v>1</v>
      </c>
      <c r="FQ115">
        <v>1</v>
      </c>
      <c r="FS115" t="s">
        <v>2819</v>
      </c>
      <c r="FT115" s="27">
        <v>0</v>
      </c>
      <c r="FU115" t="s">
        <v>242</v>
      </c>
      <c r="FV115" t="s">
        <v>242</v>
      </c>
      <c r="FW115" t="s">
        <v>242</v>
      </c>
      <c r="FY115" s="27">
        <v>1</v>
      </c>
      <c r="FZ115">
        <v>25</v>
      </c>
      <c r="GA115">
        <v>1</v>
      </c>
      <c r="GC115" s="27">
        <v>1</v>
      </c>
      <c r="GD115">
        <v>3</v>
      </c>
      <c r="GE115">
        <v>12</v>
      </c>
      <c r="GF115" s="36">
        <v>69</v>
      </c>
      <c r="GG115">
        <v>12</v>
      </c>
      <c r="GH115" t="s">
        <v>242</v>
      </c>
      <c r="GI115" t="s">
        <v>242</v>
      </c>
      <c r="GJ115" t="s">
        <v>242</v>
      </c>
      <c r="GK115">
        <v>1</v>
      </c>
      <c r="GM115">
        <v>1</v>
      </c>
      <c r="GO115" t="s">
        <v>2817</v>
      </c>
      <c r="GP115" s="27">
        <v>0</v>
      </c>
      <c r="GQ115" t="s">
        <v>242</v>
      </c>
      <c r="GR115" t="s">
        <v>242</v>
      </c>
      <c r="GT115" t="s">
        <v>242</v>
      </c>
      <c r="GW115" s="27">
        <v>1</v>
      </c>
      <c r="GX115">
        <v>238</v>
      </c>
      <c r="GY115" t="s">
        <v>2826</v>
      </c>
      <c r="HA115">
        <v>3</v>
      </c>
      <c r="HC115" t="s">
        <v>2815</v>
      </c>
      <c r="HD115" s="27">
        <v>1</v>
      </c>
      <c r="HE115" s="2" t="s">
        <v>2827</v>
      </c>
      <c r="HF115" s="27">
        <v>1</v>
      </c>
      <c r="HG115" s="2" t="s">
        <v>2827</v>
      </c>
      <c r="HH115">
        <v>1</v>
      </c>
      <c r="HJ115" t="s">
        <v>2817</v>
      </c>
      <c r="HK115" s="27">
        <v>1</v>
      </c>
      <c r="HL115" s="2" t="s">
        <v>2828</v>
      </c>
      <c r="HM115">
        <v>1</v>
      </c>
      <c r="HO115" t="s">
        <v>2829</v>
      </c>
      <c r="HP115">
        <v>0.66666666699999999</v>
      </c>
      <c r="HQ115">
        <v>1</v>
      </c>
      <c r="HR115">
        <v>0.75</v>
      </c>
      <c r="HS115">
        <v>1</v>
      </c>
      <c r="HT115">
        <v>0.5</v>
      </c>
      <c r="HU115">
        <v>1</v>
      </c>
      <c r="HV115">
        <v>0.5</v>
      </c>
      <c r="HW115">
        <v>0.66666666699999999</v>
      </c>
      <c r="HX115">
        <v>0</v>
      </c>
      <c r="HY115">
        <v>1</v>
      </c>
      <c r="HZ115">
        <v>1</v>
      </c>
      <c r="IA115">
        <v>1</v>
      </c>
      <c r="IB115">
        <v>1</v>
      </c>
      <c r="IC115">
        <v>0.80555555599999995</v>
      </c>
      <c r="ID115">
        <v>0.75</v>
      </c>
      <c r="IE115">
        <v>0.73333333300000003</v>
      </c>
      <c r="IF115">
        <v>0.76296296299999999</v>
      </c>
      <c r="IG115" t="s">
        <v>2830</v>
      </c>
      <c r="IH115" t="s">
        <v>266</v>
      </c>
      <c r="II115" t="s">
        <v>2811</v>
      </c>
      <c r="IJ115">
        <v>4303</v>
      </c>
      <c r="IK115">
        <v>4221</v>
      </c>
      <c r="IL115">
        <v>4941</v>
      </c>
      <c r="IM115">
        <v>5420</v>
      </c>
      <c r="IN115">
        <v>4303</v>
      </c>
      <c r="IS115">
        <f t="shared" si="22"/>
        <v>0.6</v>
      </c>
      <c r="IT115">
        <f t="shared" si="26"/>
        <v>0.9285714285714286</v>
      </c>
      <c r="IU115">
        <f t="shared" si="28"/>
        <v>0.75</v>
      </c>
      <c r="IV115">
        <f t="shared" si="23"/>
        <v>0.75952380952380949</v>
      </c>
    </row>
    <row r="116" spans="1:256" customFormat="1" ht="14" customHeight="1" x14ac:dyDescent="0.2">
      <c r="A116">
        <v>115</v>
      </c>
      <c r="B116">
        <v>115</v>
      </c>
      <c r="C116" s="1">
        <v>44669.740277777775</v>
      </c>
      <c r="D116" s="1">
        <v>44676.681250000001</v>
      </c>
      <c r="E116">
        <v>0</v>
      </c>
      <c r="F116" t="s">
        <v>1099</v>
      </c>
      <c r="G116">
        <v>100</v>
      </c>
      <c r="H116">
        <v>599741</v>
      </c>
      <c r="I116">
        <v>1</v>
      </c>
      <c r="J116" s="1">
        <v>44676.681250000001</v>
      </c>
      <c r="K116" t="s">
        <v>2831</v>
      </c>
      <c r="L116" t="s">
        <v>242</v>
      </c>
      <c r="M116" t="s">
        <v>242</v>
      </c>
      <c r="N116" t="s">
        <v>2832</v>
      </c>
      <c r="O116" t="s">
        <v>2833</v>
      </c>
      <c r="P116">
        <v>34.064799999999998</v>
      </c>
      <c r="Q116">
        <v>-118.4414</v>
      </c>
      <c r="R116" t="s">
        <v>245</v>
      </c>
      <c r="S116" t="s">
        <v>246</v>
      </c>
      <c r="T116" t="s">
        <v>2834</v>
      </c>
      <c r="V116" t="s">
        <v>2835</v>
      </c>
      <c r="W116">
        <v>426281101</v>
      </c>
      <c r="X116">
        <v>7373</v>
      </c>
      <c r="Y116" t="s">
        <v>297</v>
      </c>
      <c r="Z116" t="s">
        <v>2196</v>
      </c>
      <c r="AA116">
        <v>2020</v>
      </c>
      <c r="AC116">
        <v>0.5</v>
      </c>
      <c r="AF116">
        <v>9</v>
      </c>
      <c r="AG116">
        <v>3</v>
      </c>
      <c r="AI116" t="s">
        <v>2836</v>
      </c>
      <c r="AJ116" s="27">
        <v>1</v>
      </c>
      <c r="AK116">
        <v>6</v>
      </c>
      <c r="AL116" s="27">
        <v>0</v>
      </c>
      <c r="AM116" s="24">
        <v>0</v>
      </c>
      <c r="AN116" s="36">
        <f t="shared" si="18"/>
        <v>0</v>
      </c>
      <c r="AO116" s="27">
        <v>0</v>
      </c>
      <c r="AP116" s="24">
        <v>0</v>
      </c>
      <c r="AR116">
        <v>3</v>
      </c>
      <c r="AT116" t="s">
        <v>2836</v>
      </c>
      <c r="AU116" s="27">
        <v>1</v>
      </c>
      <c r="AV116">
        <v>8</v>
      </c>
      <c r="AW116" s="21">
        <f t="shared" si="19"/>
        <v>88.888888888888886</v>
      </c>
      <c r="AX116">
        <v>3</v>
      </c>
      <c r="AZ116" t="s">
        <v>2836</v>
      </c>
      <c r="BA116" s="27">
        <v>1</v>
      </c>
      <c r="BB116">
        <v>7</v>
      </c>
      <c r="BC116" s="21">
        <f t="shared" si="20"/>
        <v>77.777777777777786</v>
      </c>
      <c r="BD116">
        <v>3</v>
      </c>
      <c r="BF116" t="s">
        <v>2836</v>
      </c>
      <c r="BG116" s="27">
        <v>1</v>
      </c>
      <c r="BJ116">
        <v>3</v>
      </c>
      <c r="BL116" t="s">
        <v>2836</v>
      </c>
      <c r="BM116" s="27">
        <v>1</v>
      </c>
      <c r="BN116">
        <v>3</v>
      </c>
      <c r="BP116" t="s">
        <v>2836</v>
      </c>
      <c r="BQ116" s="27">
        <v>1</v>
      </c>
      <c r="BR116">
        <v>3</v>
      </c>
      <c r="BS116" s="97">
        <f t="shared" si="29"/>
        <v>33.333333333333329</v>
      </c>
      <c r="BU116">
        <v>3</v>
      </c>
      <c r="BW116" t="s">
        <v>2836</v>
      </c>
      <c r="BX116" s="27">
        <v>0</v>
      </c>
      <c r="BY116" s="24" t="s">
        <v>242</v>
      </c>
      <c r="BZ116" s="21" t="s">
        <v>242</v>
      </c>
      <c r="CA116" t="s">
        <v>242</v>
      </c>
      <c r="CB116" t="s">
        <v>242</v>
      </c>
      <c r="CE116" s="27">
        <v>0</v>
      </c>
      <c r="CG116" t="s">
        <v>242</v>
      </c>
      <c r="CH116" t="s">
        <v>242</v>
      </c>
      <c r="CJ116" s="27">
        <v>1</v>
      </c>
      <c r="CK116" s="2" t="s">
        <v>2837</v>
      </c>
      <c r="CL116">
        <v>1</v>
      </c>
      <c r="CN116" t="s">
        <v>2838</v>
      </c>
      <c r="CO116">
        <v>1</v>
      </c>
      <c r="CP116" s="27">
        <v>0</v>
      </c>
      <c r="CQ116" t="s">
        <v>242</v>
      </c>
      <c r="CR116" t="s">
        <v>242</v>
      </c>
      <c r="CS116" t="s">
        <v>242</v>
      </c>
      <c r="CV116" s="27">
        <v>0</v>
      </c>
      <c r="CX116" t="s">
        <v>242</v>
      </c>
      <c r="DA116" s="27">
        <v>1</v>
      </c>
      <c r="DB116">
        <v>4522.88</v>
      </c>
      <c r="DC116">
        <v>2</v>
      </c>
      <c r="DE116" s="27">
        <v>1</v>
      </c>
      <c r="DF116" s="36" t="s">
        <v>242</v>
      </c>
      <c r="DG116" t="s">
        <v>242</v>
      </c>
      <c r="DH116" s="43" t="s">
        <v>242</v>
      </c>
      <c r="DI116" t="s">
        <v>242</v>
      </c>
      <c r="DJ116" s="36">
        <v>35561.699999999997</v>
      </c>
      <c r="DK116">
        <v>2</v>
      </c>
      <c r="DM116" s="27">
        <v>0</v>
      </c>
      <c r="DN116" s="36" t="s">
        <v>242</v>
      </c>
      <c r="DO116" t="s">
        <v>242</v>
      </c>
      <c r="DQ116">
        <v>1</v>
      </c>
      <c r="DS116" t="s">
        <v>2838</v>
      </c>
      <c r="DT116" s="27">
        <v>0</v>
      </c>
      <c r="DV116" s="27">
        <v>0</v>
      </c>
      <c r="DX116" s="27">
        <v>0</v>
      </c>
      <c r="DZ116" s="27">
        <v>0</v>
      </c>
      <c r="EB116" s="27">
        <v>0</v>
      </c>
      <c r="ED116" s="27">
        <v>0</v>
      </c>
      <c r="EF116" s="27">
        <v>0</v>
      </c>
      <c r="EH116" s="27">
        <v>0.5</v>
      </c>
      <c r="EI116" s="2" t="s">
        <v>2839</v>
      </c>
      <c r="EJ116" s="27">
        <v>0</v>
      </c>
      <c r="EL116" s="27">
        <v>0</v>
      </c>
      <c r="EN116">
        <v>1</v>
      </c>
      <c r="EP116" s="2" t="s">
        <v>2838</v>
      </c>
      <c r="EQ116">
        <f t="shared" si="21"/>
        <v>0.05</v>
      </c>
      <c r="ER116" s="99">
        <v>0.5</v>
      </c>
      <c r="ES116" s="27">
        <v>0</v>
      </c>
      <c r="ET116" t="s">
        <v>242</v>
      </c>
      <c r="EU116" t="s">
        <v>242</v>
      </c>
      <c r="EX116" t="s">
        <v>242</v>
      </c>
      <c r="EY116" t="s">
        <v>242</v>
      </c>
      <c r="FA116" s="27">
        <v>0</v>
      </c>
      <c r="FB116" t="s">
        <v>242</v>
      </c>
      <c r="FD116" s="27">
        <v>0</v>
      </c>
      <c r="FE116" t="s">
        <v>242</v>
      </c>
      <c r="FG116" s="27">
        <v>0</v>
      </c>
      <c r="FH116" t="s">
        <v>242</v>
      </c>
      <c r="FJ116" s="27">
        <v>0</v>
      </c>
      <c r="FK116" t="s">
        <v>242</v>
      </c>
      <c r="FL116">
        <f t="shared" si="24"/>
        <v>0</v>
      </c>
      <c r="FM116" s="100">
        <v>0</v>
      </c>
      <c r="FN116">
        <f t="shared" si="25"/>
        <v>0</v>
      </c>
      <c r="FO116" s="100">
        <v>0</v>
      </c>
      <c r="FQ116" t="s">
        <v>242</v>
      </c>
      <c r="FT116" s="27">
        <v>0</v>
      </c>
      <c r="FU116" t="s">
        <v>242</v>
      </c>
      <c r="FV116" t="s">
        <v>242</v>
      </c>
      <c r="FW116" t="s">
        <v>242</v>
      </c>
      <c r="FY116" s="27">
        <v>0</v>
      </c>
      <c r="FZ116" t="s">
        <v>242</v>
      </c>
      <c r="GA116" t="s">
        <v>242</v>
      </c>
      <c r="GC116" s="27">
        <v>0</v>
      </c>
      <c r="GD116" t="s">
        <v>242</v>
      </c>
      <c r="GE116" t="s">
        <v>242</v>
      </c>
      <c r="GF116" s="36" t="s">
        <v>242</v>
      </c>
      <c r="GG116" t="s">
        <v>242</v>
      </c>
      <c r="GH116" t="s">
        <v>242</v>
      </c>
      <c r="GI116" t="s">
        <v>242</v>
      </c>
      <c r="GJ116" t="s">
        <v>242</v>
      </c>
      <c r="GK116" t="s">
        <v>242</v>
      </c>
      <c r="GM116" t="s">
        <v>242</v>
      </c>
      <c r="GP116" s="27">
        <v>0</v>
      </c>
      <c r="GQ116" t="s">
        <v>242</v>
      </c>
      <c r="GR116" t="s">
        <v>242</v>
      </c>
      <c r="GT116" t="s">
        <v>242</v>
      </c>
      <c r="GW116" s="27">
        <v>1</v>
      </c>
      <c r="GX116">
        <v>148</v>
      </c>
      <c r="GY116" t="s">
        <v>2840</v>
      </c>
      <c r="HA116">
        <v>3</v>
      </c>
      <c r="HC116" t="s">
        <v>2836</v>
      </c>
      <c r="HD116" s="27">
        <v>0</v>
      </c>
      <c r="HF116" s="27">
        <v>0</v>
      </c>
      <c r="HH116" t="s">
        <v>242</v>
      </c>
      <c r="HK116" s="27">
        <v>1</v>
      </c>
      <c r="HL116" s="2" t="s">
        <v>2841</v>
      </c>
      <c r="HM116">
        <v>1</v>
      </c>
      <c r="HO116" t="s">
        <v>2838</v>
      </c>
      <c r="HP116">
        <v>0.55555555599999995</v>
      </c>
      <c r="HQ116">
        <v>1</v>
      </c>
      <c r="HR116">
        <v>0</v>
      </c>
      <c r="HS116">
        <v>0.66666666699999999</v>
      </c>
      <c r="HT116">
        <v>0.05</v>
      </c>
      <c r="HU116">
        <v>0</v>
      </c>
      <c r="HV116">
        <v>0</v>
      </c>
      <c r="HW116">
        <v>0</v>
      </c>
      <c r="HX116">
        <v>0</v>
      </c>
      <c r="HY116">
        <v>1</v>
      </c>
      <c r="HZ116">
        <v>0</v>
      </c>
      <c r="IA116">
        <v>1</v>
      </c>
      <c r="IB116">
        <v>1</v>
      </c>
      <c r="IC116">
        <v>0.51851851900000001</v>
      </c>
      <c r="ID116">
        <v>0.179166667</v>
      </c>
      <c r="IE116">
        <v>0.4</v>
      </c>
      <c r="IF116">
        <v>0.36589506199999999</v>
      </c>
      <c r="IG116" t="s">
        <v>2842</v>
      </c>
      <c r="IH116" t="s">
        <v>266</v>
      </c>
      <c r="II116" t="s">
        <v>2834</v>
      </c>
      <c r="IJ116">
        <v>1552.691</v>
      </c>
      <c r="IK116">
        <v>1697.067</v>
      </c>
      <c r="IL116">
        <v>1758.2249999999999</v>
      </c>
      <c r="IM116">
        <v>1942.884</v>
      </c>
      <c r="IN116">
        <v>1552.691</v>
      </c>
      <c r="IS116">
        <f t="shared" si="22"/>
        <v>0.4</v>
      </c>
      <c r="IT116">
        <f t="shared" si="26"/>
        <v>0.35714285714285715</v>
      </c>
      <c r="IU116">
        <f t="shared" si="28"/>
        <v>0.25</v>
      </c>
      <c r="IV116">
        <f t="shared" si="23"/>
        <v>0.33571428571428569</v>
      </c>
    </row>
    <row r="117" spans="1:256" customFormat="1" ht="14" customHeight="1" x14ac:dyDescent="0.2">
      <c r="A117">
        <v>116</v>
      </c>
      <c r="B117">
        <v>116</v>
      </c>
      <c r="C117" s="1">
        <v>44676.666666666664</v>
      </c>
      <c r="D117" s="1">
        <v>44677.588194444441</v>
      </c>
      <c r="E117">
        <v>0</v>
      </c>
      <c r="F117" t="s">
        <v>2843</v>
      </c>
      <c r="G117">
        <v>100</v>
      </c>
      <c r="H117">
        <v>79657</v>
      </c>
      <c r="I117">
        <v>1</v>
      </c>
      <c r="J117" s="1">
        <v>44677.588194444441</v>
      </c>
      <c r="K117" t="s">
        <v>2844</v>
      </c>
      <c r="L117" t="s">
        <v>242</v>
      </c>
      <c r="M117" t="s">
        <v>242</v>
      </c>
      <c r="N117" t="s">
        <v>2845</v>
      </c>
      <c r="O117" t="s">
        <v>2846</v>
      </c>
      <c r="P117">
        <v>34.037999999999997</v>
      </c>
      <c r="Q117">
        <v>-118.45440000000001</v>
      </c>
      <c r="R117" t="s">
        <v>245</v>
      </c>
      <c r="S117" t="s">
        <v>246</v>
      </c>
      <c r="T117" t="s">
        <v>2847</v>
      </c>
      <c r="V117" t="s">
        <v>2848</v>
      </c>
      <c r="W117" t="s">
        <v>2849</v>
      </c>
      <c r="X117">
        <v>6798</v>
      </c>
      <c r="Y117" t="s">
        <v>659</v>
      </c>
      <c r="Z117" t="s">
        <v>660</v>
      </c>
      <c r="AA117">
        <v>2020</v>
      </c>
      <c r="AC117">
        <v>0.5</v>
      </c>
      <c r="AD117">
        <v>6</v>
      </c>
      <c r="AF117">
        <v>8</v>
      </c>
      <c r="AG117">
        <v>3</v>
      </c>
      <c r="AI117" t="s">
        <v>2850</v>
      </c>
      <c r="AJ117" s="27">
        <v>1</v>
      </c>
      <c r="AK117">
        <v>8</v>
      </c>
      <c r="AL117" s="27">
        <v>0.5</v>
      </c>
      <c r="AM117">
        <v>8</v>
      </c>
      <c r="AN117" s="36">
        <f t="shared" si="18"/>
        <v>100</v>
      </c>
      <c r="AO117" s="27">
        <v>0.5</v>
      </c>
      <c r="AP117">
        <v>8</v>
      </c>
      <c r="AQ117" s="2" t="s">
        <v>2851</v>
      </c>
      <c r="AR117">
        <v>3</v>
      </c>
      <c r="AT117" t="s">
        <v>2850</v>
      </c>
      <c r="AU117" s="27">
        <v>1</v>
      </c>
      <c r="AV117">
        <v>7</v>
      </c>
      <c r="AW117" s="21">
        <f t="shared" si="19"/>
        <v>87.5</v>
      </c>
      <c r="AX117">
        <v>3</v>
      </c>
      <c r="AZ117" t="s">
        <v>2850</v>
      </c>
      <c r="BA117" s="27">
        <v>1</v>
      </c>
      <c r="BB117">
        <v>6</v>
      </c>
      <c r="BC117" s="21">
        <f t="shared" si="20"/>
        <v>75</v>
      </c>
      <c r="BD117">
        <v>3</v>
      </c>
      <c r="BF117" t="s">
        <v>2850</v>
      </c>
      <c r="BG117" s="27">
        <v>1</v>
      </c>
      <c r="BH117">
        <v>12.88</v>
      </c>
      <c r="BI117" t="s">
        <v>2852</v>
      </c>
      <c r="BJ117">
        <v>3</v>
      </c>
      <c r="BL117" t="s">
        <v>2850</v>
      </c>
      <c r="BM117" s="27">
        <v>1</v>
      </c>
      <c r="BN117">
        <v>3</v>
      </c>
      <c r="BP117" t="s">
        <v>2850</v>
      </c>
      <c r="BQ117" s="27">
        <v>1</v>
      </c>
      <c r="BR117">
        <v>2</v>
      </c>
      <c r="BS117" s="97">
        <f t="shared" si="29"/>
        <v>25</v>
      </c>
      <c r="BU117">
        <v>3</v>
      </c>
      <c r="BW117" t="s">
        <v>2850</v>
      </c>
      <c r="BX117" s="27">
        <v>1</v>
      </c>
      <c r="BY117">
        <v>2</v>
      </c>
      <c r="BZ117" s="21">
        <f t="shared" ref="BZ117:BZ122" si="32">BY117/AF117*100</f>
        <v>25</v>
      </c>
      <c r="CA117">
        <v>2</v>
      </c>
      <c r="CB117">
        <v>3</v>
      </c>
      <c r="CD117" t="s">
        <v>2850</v>
      </c>
      <c r="CE117" s="27">
        <v>0</v>
      </c>
      <c r="CG117" t="s">
        <v>242</v>
      </c>
      <c r="CH117" t="s">
        <v>242</v>
      </c>
      <c r="CJ117" s="27">
        <v>1</v>
      </c>
      <c r="CK117" s="2" t="s">
        <v>2853</v>
      </c>
      <c r="CL117">
        <v>1</v>
      </c>
      <c r="CN117" t="s">
        <v>2854</v>
      </c>
      <c r="CO117">
        <v>1</v>
      </c>
      <c r="CP117" s="27">
        <v>0.5</v>
      </c>
      <c r="CQ117" t="s">
        <v>242</v>
      </c>
      <c r="CR117">
        <v>100</v>
      </c>
      <c r="CS117" t="s">
        <v>242</v>
      </c>
      <c r="CT117" s="2" t="s">
        <v>2855</v>
      </c>
      <c r="CV117" s="27">
        <v>0.5</v>
      </c>
      <c r="CW117" s="2" t="s">
        <v>2856</v>
      </c>
      <c r="CX117">
        <v>1</v>
      </c>
      <c r="CZ117" t="s">
        <v>2854</v>
      </c>
      <c r="DA117" s="27">
        <v>1</v>
      </c>
      <c r="DB117">
        <v>1886.27</v>
      </c>
      <c r="DC117">
        <v>2</v>
      </c>
      <c r="DE117" s="27">
        <v>1</v>
      </c>
      <c r="DF117" s="36">
        <v>31483.02</v>
      </c>
      <c r="DG117">
        <v>2</v>
      </c>
      <c r="DH117" s="53">
        <v>31483.02</v>
      </c>
      <c r="DI117">
        <v>2</v>
      </c>
      <c r="DJ117" s="36" t="s">
        <v>242</v>
      </c>
      <c r="DK117" t="s">
        <v>242</v>
      </c>
      <c r="DM117" s="27">
        <v>1</v>
      </c>
      <c r="DN117" s="36">
        <v>149771.31</v>
      </c>
      <c r="DO117">
        <v>2</v>
      </c>
      <c r="DQ117">
        <v>4</v>
      </c>
      <c r="DS117" t="s">
        <v>2857</v>
      </c>
      <c r="DT117" s="27">
        <v>1</v>
      </c>
      <c r="DU117" t="s">
        <v>2858</v>
      </c>
      <c r="DV117" s="27">
        <v>1</v>
      </c>
      <c r="DW117" t="s">
        <v>2859</v>
      </c>
      <c r="DX117" s="27">
        <v>1</v>
      </c>
      <c r="DY117" s="2" t="s">
        <v>2860</v>
      </c>
      <c r="DZ117" s="27">
        <v>1</v>
      </c>
      <c r="EA117" t="s">
        <v>2861</v>
      </c>
      <c r="EB117" s="27">
        <v>1</v>
      </c>
      <c r="EC117" t="s">
        <v>2862</v>
      </c>
      <c r="ED117" s="27">
        <v>1</v>
      </c>
      <c r="EE117" t="s">
        <v>2863</v>
      </c>
      <c r="EF117" s="27">
        <v>1</v>
      </c>
      <c r="EG117" s="2" t="s">
        <v>2864</v>
      </c>
      <c r="EH117" s="27">
        <v>1</v>
      </c>
      <c r="EI117" s="2" t="s">
        <v>2865</v>
      </c>
      <c r="EJ117" s="27">
        <v>1</v>
      </c>
      <c r="EK117" t="s">
        <v>2866</v>
      </c>
      <c r="EL117" s="27">
        <v>1</v>
      </c>
      <c r="EM117" s="2" t="s">
        <v>2867</v>
      </c>
      <c r="EN117">
        <v>4</v>
      </c>
      <c r="EP117" s="2" t="s">
        <v>2857</v>
      </c>
      <c r="EQ117">
        <f t="shared" si="21"/>
        <v>1</v>
      </c>
      <c r="ER117" s="99">
        <v>1</v>
      </c>
      <c r="ES117" s="27">
        <v>0</v>
      </c>
      <c r="ET117" t="s">
        <v>242</v>
      </c>
      <c r="EU117" t="s">
        <v>242</v>
      </c>
      <c r="EX117" t="s">
        <v>242</v>
      </c>
      <c r="EY117" t="s">
        <v>242</v>
      </c>
      <c r="FA117" s="27">
        <v>1</v>
      </c>
      <c r="FB117">
        <v>4713.09</v>
      </c>
      <c r="FC117" t="s">
        <v>2868</v>
      </c>
      <c r="FD117" s="27">
        <v>0</v>
      </c>
      <c r="FE117" t="s">
        <v>242</v>
      </c>
      <c r="FG117" s="27">
        <v>0</v>
      </c>
      <c r="FH117" t="s">
        <v>242</v>
      </c>
      <c r="FJ117" s="27">
        <v>0</v>
      </c>
      <c r="FK117" t="s">
        <v>242</v>
      </c>
      <c r="FL117">
        <f t="shared" si="24"/>
        <v>1</v>
      </c>
      <c r="FM117" s="99">
        <v>1</v>
      </c>
      <c r="FN117">
        <f t="shared" si="25"/>
        <v>0</v>
      </c>
      <c r="FO117" s="100">
        <v>0</v>
      </c>
      <c r="FQ117">
        <v>1</v>
      </c>
      <c r="FS117" t="s">
        <v>2854</v>
      </c>
      <c r="FT117" s="27">
        <v>0</v>
      </c>
      <c r="FU117" t="s">
        <v>242</v>
      </c>
      <c r="FV117" t="s">
        <v>242</v>
      </c>
      <c r="FW117" t="s">
        <v>242</v>
      </c>
      <c r="FY117" s="27">
        <v>1</v>
      </c>
      <c r="FZ117">
        <v>64</v>
      </c>
      <c r="GA117">
        <v>3</v>
      </c>
      <c r="GC117" s="27">
        <v>0.5</v>
      </c>
      <c r="GD117" t="s">
        <v>242</v>
      </c>
      <c r="GE117" t="s">
        <v>242</v>
      </c>
      <c r="GF117" s="36">
        <v>70</v>
      </c>
      <c r="GG117" t="s">
        <v>242</v>
      </c>
      <c r="GH117" t="s">
        <v>242</v>
      </c>
      <c r="GI117" t="s">
        <v>242</v>
      </c>
      <c r="GJ117" t="s">
        <v>242</v>
      </c>
      <c r="GK117">
        <v>3</v>
      </c>
      <c r="GL117" t="s">
        <v>2869</v>
      </c>
      <c r="GM117">
        <v>1</v>
      </c>
      <c r="GO117" t="s">
        <v>2854</v>
      </c>
      <c r="GP117" s="27">
        <v>0</v>
      </c>
      <c r="GQ117" t="s">
        <v>242</v>
      </c>
      <c r="GR117" t="s">
        <v>242</v>
      </c>
      <c r="GT117" t="s">
        <v>242</v>
      </c>
      <c r="GW117" s="27">
        <v>1</v>
      </c>
      <c r="GX117">
        <v>71</v>
      </c>
      <c r="GY117" t="s">
        <v>2870</v>
      </c>
      <c r="HA117">
        <v>3</v>
      </c>
      <c r="HC117" t="s">
        <v>2850</v>
      </c>
      <c r="HD117" s="27">
        <v>0</v>
      </c>
      <c r="HF117" s="27">
        <v>0</v>
      </c>
      <c r="HH117" t="s">
        <v>242</v>
      </c>
      <c r="HK117" s="27">
        <v>1</v>
      </c>
      <c r="HL117" s="2" t="s">
        <v>2871</v>
      </c>
      <c r="HM117">
        <v>1</v>
      </c>
      <c r="HO117" t="s">
        <v>2854</v>
      </c>
      <c r="HP117">
        <v>0.77777777800000003</v>
      </c>
      <c r="HQ117">
        <v>1</v>
      </c>
      <c r="HR117">
        <v>0.5</v>
      </c>
      <c r="HS117">
        <v>1</v>
      </c>
      <c r="HT117">
        <v>1</v>
      </c>
      <c r="HU117">
        <v>0</v>
      </c>
      <c r="HV117">
        <v>0.25</v>
      </c>
      <c r="HW117">
        <v>0.5</v>
      </c>
      <c r="HX117">
        <v>0</v>
      </c>
      <c r="HY117">
        <v>1</v>
      </c>
      <c r="HZ117">
        <v>0</v>
      </c>
      <c r="IA117">
        <v>1</v>
      </c>
      <c r="IB117">
        <v>1</v>
      </c>
      <c r="IC117">
        <v>0.75925925900000002</v>
      </c>
      <c r="ID117">
        <v>0.5625</v>
      </c>
      <c r="IE117">
        <v>0.5</v>
      </c>
      <c r="IF117">
        <v>0.60725308600000005</v>
      </c>
      <c r="IG117" t="s">
        <v>2872</v>
      </c>
      <c r="IH117" t="s">
        <v>266</v>
      </c>
      <c r="II117" t="s">
        <v>2847</v>
      </c>
      <c r="IJ117">
        <v>1357.644</v>
      </c>
      <c r="IK117">
        <v>1943.7449999999999</v>
      </c>
      <c r="IL117">
        <v>2028.932</v>
      </c>
      <c r="IM117">
        <v>1583.7360000000001</v>
      </c>
      <c r="IN117">
        <v>1357.644</v>
      </c>
      <c r="IS117">
        <f t="shared" si="22"/>
        <v>0.8</v>
      </c>
      <c r="IT117">
        <f t="shared" si="26"/>
        <v>0.7142857142857143</v>
      </c>
      <c r="IU117">
        <f t="shared" si="28"/>
        <v>0.625</v>
      </c>
      <c r="IV117">
        <f t="shared" si="23"/>
        <v>0.71309523809523812</v>
      </c>
    </row>
    <row r="118" spans="1:256" customFormat="1" ht="14" customHeight="1" x14ac:dyDescent="0.2">
      <c r="A118">
        <v>117</v>
      </c>
      <c r="B118">
        <v>117</v>
      </c>
      <c r="C118" s="1">
        <v>44677.77847222222</v>
      </c>
      <c r="D118" s="1">
        <v>44678.693055555559</v>
      </c>
      <c r="E118">
        <v>0</v>
      </c>
      <c r="F118" t="s">
        <v>1099</v>
      </c>
      <c r="G118">
        <v>100</v>
      </c>
      <c r="H118">
        <v>79046</v>
      </c>
      <c r="I118">
        <v>1</v>
      </c>
      <c r="J118" s="1">
        <v>44678.693055555559</v>
      </c>
      <c r="K118" t="s">
        <v>2873</v>
      </c>
      <c r="L118" t="s">
        <v>242</v>
      </c>
      <c r="M118" t="s">
        <v>242</v>
      </c>
      <c r="N118" t="s">
        <v>2874</v>
      </c>
      <c r="O118" t="s">
        <v>2875</v>
      </c>
      <c r="P118">
        <v>34.064799999999998</v>
      </c>
      <c r="Q118">
        <v>-118.4414</v>
      </c>
      <c r="R118" t="s">
        <v>245</v>
      </c>
      <c r="S118" t="s">
        <v>246</v>
      </c>
      <c r="T118" t="s">
        <v>2876</v>
      </c>
      <c r="V118" t="s">
        <v>2877</v>
      </c>
      <c r="W118">
        <v>525327102</v>
      </c>
      <c r="X118">
        <v>7373</v>
      </c>
      <c r="Y118" t="s">
        <v>476</v>
      </c>
      <c r="Z118" t="s">
        <v>2878</v>
      </c>
      <c r="AA118">
        <v>2020</v>
      </c>
      <c r="AC118">
        <v>0.5</v>
      </c>
      <c r="AF118">
        <v>12</v>
      </c>
      <c r="AG118">
        <v>3</v>
      </c>
      <c r="AI118" t="s">
        <v>2879</v>
      </c>
      <c r="AJ118" s="27">
        <v>1</v>
      </c>
      <c r="AK118">
        <v>6</v>
      </c>
      <c r="AL118" s="27">
        <v>0</v>
      </c>
      <c r="AM118" s="24">
        <v>0</v>
      </c>
      <c r="AN118" s="36">
        <f t="shared" si="18"/>
        <v>0</v>
      </c>
      <c r="AO118" s="27">
        <v>0</v>
      </c>
      <c r="AP118" s="24">
        <v>0</v>
      </c>
      <c r="AR118">
        <v>3</v>
      </c>
      <c r="AT118" t="s">
        <v>2879</v>
      </c>
      <c r="AU118" s="27">
        <v>1</v>
      </c>
      <c r="AV118">
        <v>11</v>
      </c>
      <c r="AW118" s="21">
        <f t="shared" si="19"/>
        <v>91.666666666666657</v>
      </c>
      <c r="AX118">
        <v>3</v>
      </c>
      <c r="AZ118" t="s">
        <v>2879</v>
      </c>
      <c r="BA118" s="27">
        <v>1</v>
      </c>
      <c r="BB118">
        <v>11</v>
      </c>
      <c r="BC118" s="21">
        <f t="shared" si="20"/>
        <v>91.666666666666657</v>
      </c>
      <c r="BD118">
        <v>3</v>
      </c>
      <c r="BF118" t="s">
        <v>2879</v>
      </c>
      <c r="BG118" s="27">
        <v>1</v>
      </c>
      <c r="BJ118">
        <v>3</v>
      </c>
      <c r="BL118" t="s">
        <v>2879</v>
      </c>
      <c r="BM118" s="27">
        <v>1</v>
      </c>
      <c r="BN118">
        <v>3</v>
      </c>
      <c r="BP118" t="s">
        <v>2879</v>
      </c>
      <c r="BQ118" s="27">
        <v>1</v>
      </c>
      <c r="BR118">
        <v>3</v>
      </c>
      <c r="BS118" s="97">
        <f t="shared" si="29"/>
        <v>25</v>
      </c>
      <c r="BU118">
        <v>1</v>
      </c>
      <c r="BW118" t="s">
        <v>2880</v>
      </c>
      <c r="BX118" s="27">
        <v>1</v>
      </c>
      <c r="BY118">
        <v>2</v>
      </c>
      <c r="BZ118" s="21">
        <f t="shared" si="32"/>
        <v>16.666666666666664</v>
      </c>
      <c r="CA118">
        <v>2</v>
      </c>
      <c r="CB118">
        <v>1</v>
      </c>
      <c r="CD118" t="s">
        <v>2880</v>
      </c>
      <c r="CE118" s="27">
        <v>0</v>
      </c>
      <c r="CG118" t="s">
        <v>242</v>
      </c>
      <c r="CH118" t="s">
        <v>242</v>
      </c>
      <c r="CJ118" s="27">
        <v>0</v>
      </c>
      <c r="CL118" t="s">
        <v>242</v>
      </c>
      <c r="CO118">
        <v>0</v>
      </c>
      <c r="CP118" s="27">
        <v>0.5</v>
      </c>
      <c r="CQ118">
        <v>100</v>
      </c>
      <c r="CR118">
        <v>100</v>
      </c>
      <c r="CS118" t="s">
        <v>242</v>
      </c>
      <c r="CV118" s="27">
        <v>1</v>
      </c>
      <c r="CW118" s="2" t="s">
        <v>2881</v>
      </c>
      <c r="CX118">
        <v>1</v>
      </c>
      <c r="CZ118" t="s">
        <v>2880</v>
      </c>
      <c r="DA118" s="27">
        <v>1</v>
      </c>
      <c r="DB118">
        <v>2847</v>
      </c>
      <c r="DC118">
        <v>2</v>
      </c>
      <c r="DE118" s="27">
        <v>1</v>
      </c>
      <c r="DF118" s="36">
        <v>114136</v>
      </c>
      <c r="DG118">
        <v>2</v>
      </c>
      <c r="DH118" s="43" t="s">
        <v>242</v>
      </c>
      <c r="DI118" t="s">
        <v>242</v>
      </c>
      <c r="DJ118" s="36" t="s">
        <v>242</v>
      </c>
      <c r="DK118" t="s">
        <v>242</v>
      </c>
      <c r="DM118" s="27">
        <v>1</v>
      </c>
      <c r="DN118" s="36">
        <v>45505</v>
      </c>
      <c r="DO118">
        <v>2</v>
      </c>
      <c r="DQ118">
        <v>1</v>
      </c>
      <c r="DS118" t="s">
        <v>2880</v>
      </c>
      <c r="DT118" s="27">
        <v>0</v>
      </c>
      <c r="DV118" s="27">
        <v>1</v>
      </c>
      <c r="DW118" s="2" t="s">
        <v>2882</v>
      </c>
      <c r="DX118" s="27">
        <v>0</v>
      </c>
      <c r="DZ118" s="27">
        <v>1</v>
      </c>
      <c r="EB118" s="27">
        <v>0</v>
      </c>
      <c r="ED118" s="27">
        <v>0</v>
      </c>
      <c r="EF118" s="27">
        <v>0</v>
      </c>
      <c r="EH118" s="27">
        <v>0</v>
      </c>
      <c r="EJ118" s="27">
        <v>1</v>
      </c>
      <c r="EK118" t="s">
        <v>1146</v>
      </c>
      <c r="EL118" s="27">
        <v>1</v>
      </c>
      <c r="EM118" t="s">
        <v>2883</v>
      </c>
      <c r="EN118">
        <v>1</v>
      </c>
      <c r="EP118" s="2" t="s">
        <v>2880</v>
      </c>
      <c r="EQ118">
        <f t="shared" si="21"/>
        <v>0.4</v>
      </c>
      <c r="ER118" s="99">
        <v>0.5</v>
      </c>
      <c r="ES118" s="27">
        <v>0</v>
      </c>
      <c r="ET118" t="s">
        <v>242</v>
      </c>
      <c r="EU118" t="s">
        <v>242</v>
      </c>
      <c r="EX118" t="s">
        <v>242</v>
      </c>
      <c r="EY118" t="s">
        <v>242</v>
      </c>
      <c r="FA118" s="27">
        <v>1</v>
      </c>
      <c r="FB118">
        <v>128.16999999999999</v>
      </c>
      <c r="FC118" t="s">
        <v>2884</v>
      </c>
      <c r="FD118" s="27">
        <v>0</v>
      </c>
      <c r="FE118" t="s">
        <v>242</v>
      </c>
      <c r="FG118" s="27">
        <v>0</v>
      </c>
      <c r="FH118" t="s">
        <v>242</v>
      </c>
      <c r="FJ118" s="27">
        <v>0</v>
      </c>
      <c r="FK118" t="s">
        <v>242</v>
      </c>
      <c r="FL118">
        <f t="shared" si="24"/>
        <v>1</v>
      </c>
      <c r="FM118" s="99">
        <v>1</v>
      </c>
      <c r="FN118">
        <f t="shared" si="25"/>
        <v>0</v>
      </c>
      <c r="FO118" s="100">
        <v>0</v>
      </c>
      <c r="FQ118">
        <v>1</v>
      </c>
      <c r="FS118" t="s">
        <v>2880</v>
      </c>
      <c r="FT118" s="27">
        <v>0</v>
      </c>
      <c r="FU118" t="s">
        <v>242</v>
      </c>
      <c r="FV118" t="s">
        <v>242</v>
      </c>
      <c r="FW118" t="s">
        <v>242</v>
      </c>
      <c r="FY118" s="27">
        <v>1</v>
      </c>
      <c r="FZ118">
        <v>33</v>
      </c>
      <c r="GA118">
        <v>2</v>
      </c>
      <c r="GC118" s="27">
        <v>1</v>
      </c>
      <c r="GD118">
        <v>12</v>
      </c>
      <c r="GE118">
        <v>8</v>
      </c>
      <c r="GF118" s="36">
        <v>66</v>
      </c>
      <c r="GG118">
        <v>10</v>
      </c>
      <c r="GH118" t="s">
        <v>242</v>
      </c>
      <c r="GI118" t="s">
        <v>242</v>
      </c>
      <c r="GJ118" t="s">
        <v>242</v>
      </c>
      <c r="GK118">
        <v>1</v>
      </c>
      <c r="GM118">
        <v>1</v>
      </c>
      <c r="GO118" t="s">
        <v>2880</v>
      </c>
      <c r="GP118" s="27">
        <v>0</v>
      </c>
      <c r="GQ118" t="s">
        <v>242</v>
      </c>
      <c r="GR118" t="s">
        <v>242</v>
      </c>
      <c r="GT118" t="s">
        <v>242</v>
      </c>
      <c r="GW118" s="27">
        <v>1</v>
      </c>
      <c r="GX118">
        <v>123</v>
      </c>
      <c r="GY118" t="s">
        <v>2885</v>
      </c>
      <c r="HA118">
        <v>3</v>
      </c>
      <c r="HC118" t="s">
        <v>2879</v>
      </c>
      <c r="HD118" s="27">
        <v>0</v>
      </c>
      <c r="HF118" s="27">
        <v>0</v>
      </c>
      <c r="HH118" t="s">
        <v>242</v>
      </c>
      <c r="HK118" s="27">
        <v>0.5</v>
      </c>
      <c r="HL118" s="2" t="s">
        <v>2886</v>
      </c>
      <c r="HM118">
        <v>1</v>
      </c>
      <c r="HO118" t="s">
        <v>2880</v>
      </c>
      <c r="HP118">
        <v>0.66666666699999999</v>
      </c>
      <c r="HQ118">
        <v>0</v>
      </c>
      <c r="HR118">
        <v>0.75</v>
      </c>
      <c r="HS118">
        <v>1</v>
      </c>
      <c r="HT118">
        <v>0.4</v>
      </c>
      <c r="HU118">
        <v>0</v>
      </c>
      <c r="HV118">
        <v>0.25</v>
      </c>
      <c r="HW118">
        <v>0.66666666699999999</v>
      </c>
      <c r="HX118">
        <v>0</v>
      </c>
      <c r="HY118">
        <v>1</v>
      </c>
      <c r="HZ118">
        <v>0</v>
      </c>
      <c r="IA118">
        <v>0.5</v>
      </c>
      <c r="IB118">
        <v>1</v>
      </c>
      <c r="IC118">
        <v>0.47222222200000002</v>
      </c>
      <c r="ID118">
        <v>0.41249999999999998</v>
      </c>
      <c r="IE118">
        <v>0.43333333299999999</v>
      </c>
      <c r="IF118">
        <v>0.43935185199999999</v>
      </c>
      <c r="IG118" t="s">
        <v>2887</v>
      </c>
      <c r="IH118" t="s">
        <v>266</v>
      </c>
      <c r="II118" t="s">
        <v>2876</v>
      </c>
      <c r="IJ118">
        <v>11094</v>
      </c>
      <c r="IK118">
        <v>12297</v>
      </c>
      <c r="IL118">
        <v>13737</v>
      </c>
      <c r="IM118">
        <v>14396</v>
      </c>
      <c r="IN118">
        <v>11094</v>
      </c>
      <c r="IS118">
        <f t="shared" si="22"/>
        <v>0.4</v>
      </c>
      <c r="IT118">
        <f t="shared" si="26"/>
        <v>0.6428571428571429</v>
      </c>
      <c r="IU118">
        <f t="shared" si="28"/>
        <v>0.75</v>
      </c>
      <c r="IV118">
        <f t="shared" si="23"/>
        <v>0.59761904761904761</v>
      </c>
    </row>
    <row r="119" spans="1:256" ht="14" customHeight="1" x14ac:dyDescent="0.2">
      <c r="A119" s="10">
        <v>118</v>
      </c>
      <c r="B119">
        <v>118</v>
      </c>
      <c r="C119" s="1">
        <v>44678.700694444444</v>
      </c>
      <c r="D119" s="1">
        <v>44678.770833333336</v>
      </c>
      <c r="E119">
        <v>0</v>
      </c>
      <c r="F119" t="s">
        <v>1099</v>
      </c>
      <c r="G119">
        <v>100</v>
      </c>
      <c r="H119">
        <v>6069</v>
      </c>
      <c r="I119">
        <v>1</v>
      </c>
      <c r="J119" s="1">
        <v>44678.770833333336</v>
      </c>
      <c r="K119" t="s">
        <v>2888</v>
      </c>
      <c r="L119" t="s">
        <v>242</v>
      </c>
      <c r="M119" t="s">
        <v>242</v>
      </c>
      <c r="N119" t="s">
        <v>2889</v>
      </c>
      <c r="O119" t="s">
        <v>2890</v>
      </c>
      <c r="P119">
        <v>34.064799999999998</v>
      </c>
      <c r="Q119">
        <v>-118.4414</v>
      </c>
      <c r="R119" t="s">
        <v>245</v>
      </c>
      <c r="S119" t="s">
        <v>246</v>
      </c>
      <c r="T119" s="10" t="s">
        <v>2891</v>
      </c>
      <c r="V119" t="s">
        <v>2892</v>
      </c>
      <c r="W119">
        <v>524660107</v>
      </c>
      <c r="X119">
        <v>2510</v>
      </c>
      <c r="Y119" s="10" t="s">
        <v>271</v>
      </c>
      <c r="Z119" s="10" t="s">
        <v>2893</v>
      </c>
      <c r="AA119" s="10">
        <v>2021</v>
      </c>
      <c r="AC119" s="10">
        <v>0</v>
      </c>
      <c r="AF119" s="10">
        <v>11</v>
      </c>
      <c r="AG119">
        <v>1</v>
      </c>
      <c r="AI119" t="s">
        <v>2894</v>
      </c>
      <c r="AJ119" s="22">
        <v>1</v>
      </c>
      <c r="AK119" s="10">
        <v>11</v>
      </c>
      <c r="AL119" s="22">
        <v>0</v>
      </c>
      <c r="AM119" s="19">
        <v>0</v>
      </c>
      <c r="AN119" s="36">
        <f t="shared" si="18"/>
        <v>0</v>
      </c>
      <c r="AO119" s="22">
        <v>1</v>
      </c>
      <c r="AP119" s="10">
        <v>10</v>
      </c>
      <c r="AR119">
        <v>3</v>
      </c>
      <c r="AT119" t="s">
        <v>2895</v>
      </c>
      <c r="AU119" s="22">
        <v>1</v>
      </c>
      <c r="AV119" s="10">
        <v>9</v>
      </c>
      <c r="AW119" s="21">
        <f t="shared" si="19"/>
        <v>81.818181818181827</v>
      </c>
      <c r="AX119">
        <v>3</v>
      </c>
      <c r="AZ119" t="s">
        <v>2895</v>
      </c>
      <c r="BA119" s="22">
        <v>1</v>
      </c>
      <c r="BB119" s="10">
        <v>9</v>
      </c>
      <c r="BC119" s="21">
        <f t="shared" si="20"/>
        <v>81.818181818181827</v>
      </c>
      <c r="BD119">
        <v>3</v>
      </c>
      <c r="BF119" t="s">
        <v>2895</v>
      </c>
      <c r="BG119" s="22">
        <v>1</v>
      </c>
      <c r="BJ119">
        <v>3</v>
      </c>
      <c r="BL119" t="s">
        <v>2895</v>
      </c>
      <c r="BM119" s="22">
        <v>1</v>
      </c>
      <c r="BN119">
        <v>3</v>
      </c>
      <c r="BP119" t="s">
        <v>2895</v>
      </c>
      <c r="BQ119" s="22">
        <v>1</v>
      </c>
      <c r="BR119" s="10">
        <v>3</v>
      </c>
      <c r="BS119" s="97">
        <f t="shared" si="29"/>
        <v>27.27272727272727</v>
      </c>
      <c r="BU119" s="10">
        <v>3</v>
      </c>
      <c r="BW119" s="10" t="s">
        <v>2895</v>
      </c>
      <c r="BX119" s="22">
        <v>1</v>
      </c>
      <c r="BY119" s="10">
        <v>3</v>
      </c>
      <c r="BZ119" s="21">
        <f t="shared" si="32"/>
        <v>27.27272727272727</v>
      </c>
      <c r="CA119" s="10">
        <v>2</v>
      </c>
      <c r="CB119" s="10">
        <v>1</v>
      </c>
      <c r="CD119" s="10" t="s">
        <v>2894</v>
      </c>
      <c r="CE119" s="22">
        <v>0</v>
      </c>
      <c r="CG119" s="10" t="s">
        <v>242</v>
      </c>
      <c r="CH119" s="10" t="s">
        <v>242</v>
      </c>
      <c r="CJ119" s="22">
        <v>0</v>
      </c>
      <c r="CL119" s="10" t="s">
        <v>242</v>
      </c>
      <c r="CO119" s="10">
        <v>0</v>
      </c>
      <c r="CP119" s="22">
        <v>0</v>
      </c>
      <c r="CQ119" s="10" t="s">
        <v>242</v>
      </c>
      <c r="CR119" s="10" t="s">
        <v>242</v>
      </c>
      <c r="CS119" s="10" t="s">
        <v>242</v>
      </c>
      <c r="CV119" s="22">
        <v>1</v>
      </c>
      <c r="CW119" s="11" t="s">
        <v>2896</v>
      </c>
      <c r="CX119" s="10">
        <v>1</v>
      </c>
      <c r="CZ119" s="10" t="s">
        <v>2894</v>
      </c>
      <c r="DA119" s="22">
        <v>0</v>
      </c>
      <c r="DB119" s="10" t="s">
        <v>242</v>
      </c>
      <c r="DC119" s="10" t="s">
        <v>242</v>
      </c>
      <c r="DE119" s="22">
        <v>0</v>
      </c>
      <c r="DF119" s="50" t="s">
        <v>242</v>
      </c>
      <c r="DG119" s="10" t="s">
        <v>242</v>
      </c>
      <c r="DH119" s="43" t="s">
        <v>242</v>
      </c>
      <c r="DI119" s="10" t="s">
        <v>242</v>
      </c>
      <c r="DJ119" s="50" t="s">
        <v>242</v>
      </c>
      <c r="DK119" s="10" t="s">
        <v>242</v>
      </c>
      <c r="DM119" s="22">
        <v>0</v>
      </c>
      <c r="DN119" s="50" t="s">
        <v>242</v>
      </c>
      <c r="DO119" s="10" t="s">
        <v>242</v>
      </c>
      <c r="DQ119" s="10" t="s">
        <v>242</v>
      </c>
      <c r="DT119" s="27">
        <v>1</v>
      </c>
      <c r="DU119" t="s">
        <v>2897</v>
      </c>
      <c r="DV119" s="27">
        <v>1</v>
      </c>
      <c r="DW119" t="s">
        <v>2898</v>
      </c>
      <c r="DX119" s="27">
        <v>0</v>
      </c>
      <c r="DZ119" s="27">
        <v>0</v>
      </c>
      <c r="EB119" s="27">
        <v>0</v>
      </c>
      <c r="ED119" s="27">
        <v>0</v>
      </c>
      <c r="EF119" s="27">
        <v>0</v>
      </c>
      <c r="EH119" s="27">
        <v>0</v>
      </c>
      <c r="EJ119" s="27">
        <v>0</v>
      </c>
      <c r="EL119" s="27">
        <v>0</v>
      </c>
      <c r="EN119">
        <v>1</v>
      </c>
      <c r="EP119" s="2" t="s">
        <v>2894</v>
      </c>
      <c r="EQ119">
        <f t="shared" si="21"/>
        <v>0.2</v>
      </c>
      <c r="ER119" s="99">
        <v>0.5</v>
      </c>
      <c r="ES119" s="22">
        <v>0</v>
      </c>
      <c r="ET119" s="10" t="s">
        <v>242</v>
      </c>
      <c r="EU119" s="10" t="s">
        <v>242</v>
      </c>
      <c r="EX119" s="10" t="s">
        <v>242</v>
      </c>
      <c r="EY119" s="10" t="s">
        <v>242</v>
      </c>
      <c r="FA119" s="22">
        <v>0</v>
      </c>
      <c r="FB119" s="10" t="s">
        <v>242</v>
      </c>
      <c r="FD119" s="22">
        <v>0</v>
      </c>
      <c r="FE119" s="10" t="s">
        <v>242</v>
      </c>
      <c r="FG119" s="22">
        <v>0</v>
      </c>
      <c r="FH119" s="10" t="s">
        <v>242</v>
      </c>
      <c r="FJ119" s="22">
        <v>0</v>
      </c>
      <c r="FK119" s="10" t="s">
        <v>242</v>
      </c>
      <c r="FL119">
        <f t="shared" si="24"/>
        <v>0</v>
      </c>
      <c r="FM119" s="100">
        <v>0</v>
      </c>
      <c r="FN119">
        <f t="shared" si="25"/>
        <v>0</v>
      </c>
      <c r="FO119" s="100">
        <v>0</v>
      </c>
      <c r="FQ119" s="10" t="s">
        <v>242</v>
      </c>
      <c r="FT119" s="22">
        <v>0</v>
      </c>
      <c r="FU119" s="10" t="s">
        <v>242</v>
      </c>
      <c r="FV119" s="10" t="s">
        <v>242</v>
      </c>
      <c r="FW119" s="10" t="s">
        <v>242</v>
      </c>
      <c r="FY119" s="22">
        <v>0</v>
      </c>
      <c r="FZ119" s="10" t="s">
        <v>242</v>
      </c>
      <c r="GA119" s="10" t="s">
        <v>242</v>
      </c>
      <c r="GC119" s="22">
        <v>0</v>
      </c>
      <c r="GD119" s="10" t="s">
        <v>242</v>
      </c>
      <c r="GE119" s="10" t="s">
        <v>242</v>
      </c>
      <c r="GF119" s="50" t="s">
        <v>242</v>
      </c>
      <c r="GG119" s="10" t="s">
        <v>242</v>
      </c>
      <c r="GH119" s="10" t="s">
        <v>242</v>
      </c>
      <c r="GI119" s="10" t="s">
        <v>242</v>
      </c>
      <c r="GJ119" s="10" t="s">
        <v>242</v>
      </c>
      <c r="GK119" s="10" t="s">
        <v>242</v>
      </c>
      <c r="GM119" s="10" t="s">
        <v>242</v>
      </c>
      <c r="GP119" s="22">
        <v>0</v>
      </c>
      <c r="GQ119" s="10" t="s">
        <v>242</v>
      </c>
      <c r="GR119" s="10" t="s">
        <v>242</v>
      </c>
      <c r="GT119" s="10" t="s">
        <v>242</v>
      </c>
      <c r="GW119" s="22">
        <v>1</v>
      </c>
      <c r="GX119" s="10">
        <v>199</v>
      </c>
      <c r="GY119" s="10" t="s">
        <v>2899</v>
      </c>
      <c r="HA119" s="10">
        <v>3</v>
      </c>
      <c r="HC119" s="10" t="s">
        <v>2900</v>
      </c>
      <c r="HD119" s="22">
        <v>0</v>
      </c>
      <c r="HF119" s="22">
        <v>0</v>
      </c>
      <c r="HH119" s="10" t="s">
        <v>242</v>
      </c>
      <c r="HK119" s="22">
        <v>1</v>
      </c>
      <c r="HL119" s="11" t="s">
        <v>2901</v>
      </c>
      <c r="HM119" s="10">
        <v>1</v>
      </c>
      <c r="HO119" s="10" t="s">
        <v>2894</v>
      </c>
      <c r="HP119" s="10">
        <v>0.77777777800000003</v>
      </c>
      <c r="HQ119" s="10">
        <v>0</v>
      </c>
      <c r="HR119" s="10">
        <v>0.5</v>
      </c>
      <c r="HS119" s="10">
        <v>0</v>
      </c>
      <c r="HT119" s="10">
        <v>0.2</v>
      </c>
      <c r="HU119" s="10">
        <v>0</v>
      </c>
      <c r="HV119" s="10">
        <v>0</v>
      </c>
      <c r="HW119" s="10">
        <v>0</v>
      </c>
      <c r="HX119" s="10">
        <v>0</v>
      </c>
      <c r="HY119" s="10">
        <v>1</v>
      </c>
      <c r="HZ119" s="10">
        <v>0</v>
      </c>
      <c r="IA119" s="10">
        <v>1</v>
      </c>
      <c r="IB119" s="10">
        <v>1</v>
      </c>
      <c r="IC119" s="10">
        <v>0.42592592600000001</v>
      </c>
      <c r="ID119" s="10">
        <v>0.05</v>
      </c>
      <c r="IE119" s="10">
        <v>0.4</v>
      </c>
      <c r="IF119" s="10">
        <v>0.29197530900000002</v>
      </c>
      <c r="IG119" s="10" t="s">
        <v>2902</v>
      </c>
      <c r="IH119" s="10" t="s">
        <v>266</v>
      </c>
      <c r="II119" s="10" t="s">
        <v>2891</v>
      </c>
      <c r="IJ119" s="10">
        <v>4752.5</v>
      </c>
      <c r="IK119" s="10">
        <v>4280.2</v>
      </c>
      <c r="IL119" s="10">
        <v>5072.6000000000004</v>
      </c>
      <c r="IM119" s="10">
        <v>5146.7</v>
      </c>
      <c r="IN119" s="10">
        <v>4752.5</v>
      </c>
      <c r="IS119">
        <f t="shared" si="22"/>
        <v>0.6</v>
      </c>
      <c r="IT119">
        <f t="shared" si="26"/>
        <v>7.1428571428571425E-2</v>
      </c>
      <c r="IU119">
        <f t="shared" si="28"/>
        <v>0.25</v>
      </c>
      <c r="IV119">
        <f t="shared" si="23"/>
        <v>0.30714285714285711</v>
      </c>
    </row>
    <row r="120" spans="1:256" customFormat="1" ht="14" customHeight="1" x14ac:dyDescent="0.2">
      <c r="A120">
        <v>119</v>
      </c>
      <c r="B120">
        <v>119</v>
      </c>
      <c r="C120" s="1">
        <v>44677.602777777778</v>
      </c>
      <c r="D120" s="1">
        <v>44683.762499999997</v>
      </c>
      <c r="E120">
        <v>0</v>
      </c>
      <c r="F120" t="s">
        <v>2903</v>
      </c>
      <c r="G120">
        <v>100</v>
      </c>
      <c r="H120">
        <v>532207</v>
      </c>
      <c r="I120">
        <v>1</v>
      </c>
      <c r="J120" s="1">
        <v>44683.762499999997</v>
      </c>
      <c r="K120" t="s">
        <v>2904</v>
      </c>
      <c r="L120" t="s">
        <v>242</v>
      </c>
      <c r="M120" t="s">
        <v>242</v>
      </c>
      <c r="N120" t="s">
        <v>2905</v>
      </c>
      <c r="O120" t="s">
        <v>2906</v>
      </c>
      <c r="P120">
        <v>34.064799999999998</v>
      </c>
      <c r="Q120">
        <v>-118.4414</v>
      </c>
      <c r="R120" t="s">
        <v>245</v>
      </c>
      <c r="S120" t="s">
        <v>246</v>
      </c>
      <c r="T120" t="s">
        <v>2907</v>
      </c>
      <c r="V120" t="s">
        <v>2908</v>
      </c>
      <c r="W120">
        <v>485170302</v>
      </c>
      <c r="X120">
        <v>4011</v>
      </c>
      <c r="Y120" t="s">
        <v>476</v>
      </c>
      <c r="Z120" t="s">
        <v>2909</v>
      </c>
      <c r="AA120">
        <v>2020</v>
      </c>
      <c r="AC120">
        <v>0.5</v>
      </c>
      <c r="AD120">
        <v>9</v>
      </c>
      <c r="AF120">
        <v>10</v>
      </c>
      <c r="AG120">
        <v>1</v>
      </c>
      <c r="AI120" t="s">
        <v>2910</v>
      </c>
      <c r="AJ120" s="27">
        <v>1</v>
      </c>
      <c r="AK120">
        <v>8</v>
      </c>
      <c r="AL120" s="27">
        <v>0</v>
      </c>
      <c r="AM120" s="24">
        <v>0</v>
      </c>
      <c r="AN120" s="36">
        <f t="shared" si="18"/>
        <v>0</v>
      </c>
      <c r="AO120" s="27">
        <v>0</v>
      </c>
      <c r="AP120" s="24">
        <v>0</v>
      </c>
      <c r="AR120">
        <v>3</v>
      </c>
      <c r="AT120" t="s">
        <v>2911</v>
      </c>
      <c r="AU120" s="27">
        <v>1</v>
      </c>
      <c r="AV120">
        <v>9</v>
      </c>
      <c r="AW120" s="21">
        <f t="shared" si="19"/>
        <v>90</v>
      </c>
      <c r="AX120">
        <v>3</v>
      </c>
      <c r="AZ120" t="s">
        <v>2911</v>
      </c>
      <c r="BA120" s="27">
        <v>1</v>
      </c>
      <c r="BB120">
        <v>9</v>
      </c>
      <c r="BC120" s="21">
        <f t="shared" si="20"/>
        <v>90</v>
      </c>
      <c r="BD120">
        <v>3</v>
      </c>
      <c r="BF120" t="s">
        <v>2911</v>
      </c>
      <c r="BG120" s="27">
        <v>1</v>
      </c>
      <c r="BH120">
        <v>8.1</v>
      </c>
      <c r="BI120" t="s">
        <v>2912</v>
      </c>
      <c r="BJ120">
        <v>3</v>
      </c>
      <c r="BL120" t="s">
        <v>2911</v>
      </c>
      <c r="BM120" s="27">
        <v>1</v>
      </c>
      <c r="BN120">
        <v>3</v>
      </c>
      <c r="BP120" t="s">
        <v>2911</v>
      </c>
      <c r="BQ120" s="27">
        <v>1</v>
      </c>
      <c r="BR120">
        <v>3</v>
      </c>
      <c r="BS120" s="97">
        <f t="shared" si="29"/>
        <v>30</v>
      </c>
      <c r="BU120">
        <v>1</v>
      </c>
      <c r="BW120" t="s">
        <v>2910</v>
      </c>
      <c r="BX120" s="27">
        <v>1</v>
      </c>
      <c r="BY120">
        <v>3</v>
      </c>
      <c r="BZ120" s="21">
        <f t="shared" si="32"/>
        <v>30</v>
      </c>
      <c r="CA120">
        <v>2</v>
      </c>
      <c r="CB120">
        <v>1</v>
      </c>
      <c r="CD120" t="s">
        <v>2910</v>
      </c>
      <c r="CE120" s="27">
        <v>0</v>
      </c>
      <c r="CG120" t="s">
        <v>242</v>
      </c>
      <c r="CH120" t="s">
        <v>242</v>
      </c>
      <c r="CJ120" s="27">
        <v>1</v>
      </c>
      <c r="CK120" t="s">
        <v>2913</v>
      </c>
      <c r="CL120">
        <v>1</v>
      </c>
      <c r="CN120" t="s">
        <v>2910</v>
      </c>
      <c r="CO120">
        <v>1</v>
      </c>
      <c r="CP120" s="27">
        <v>0.5</v>
      </c>
      <c r="CQ120" t="s">
        <v>242</v>
      </c>
      <c r="CR120" t="s">
        <v>242</v>
      </c>
      <c r="CS120" t="s">
        <v>242</v>
      </c>
      <c r="CT120" t="s">
        <v>2914</v>
      </c>
      <c r="CV120" s="27">
        <v>1</v>
      </c>
      <c r="CW120" s="2" t="s">
        <v>2915</v>
      </c>
      <c r="CX120">
        <v>1</v>
      </c>
      <c r="CZ120" t="s">
        <v>2910</v>
      </c>
      <c r="DA120" s="27">
        <v>1</v>
      </c>
      <c r="DB120">
        <v>1200000</v>
      </c>
      <c r="DC120">
        <v>2</v>
      </c>
      <c r="DE120" s="27">
        <v>1</v>
      </c>
      <c r="DF120" s="36" t="s">
        <v>242</v>
      </c>
      <c r="DG120" t="s">
        <v>242</v>
      </c>
      <c r="DH120" s="43" t="s">
        <v>242</v>
      </c>
      <c r="DI120" t="s">
        <v>242</v>
      </c>
      <c r="DJ120" s="36">
        <v>30000</v>
      </c>
      <c r="DK120">
        <v>2</v>
      </c>
      <c r="DM120" s="27">
        <v>0</v>
      </c>
      <c r="DN120" s="36" t="s">
        <v>242</v>
      </c>
      <c r="DO120" t="s">
        <v>242</v>
      </c>
      <c r="DQ120">
        <v>1</v>
      </c>
      <c r="DS120" t="s">
        <v>2910</v>
      </c>
      <c r="DT120" s="27">
        <v>0.5</v>
      </c>
      <c r="DU120" s="2" t="s">
        <v>2916</v>
      </c>
      <c r="DV120" s="27">
        <v>1</v>
      </c>
      <c r="DW120" s="2" t="s">
        <v>2917</v>
      </c>
      <c r="DX120" s="27">
        <v>0</v>
      </c>
      <c r="DZ120" s="27">
        <v>1</v>
      </c>
      <c r="EA120" s="2" t="s">
        <v>2918</v>
      </c>
      <c r="EB120" s="27">
        <v>0</v>
      </c>
      <c r="ED120" s="27">
        <v>1</v>
      </c>
      <c r="EE120" s="2" t="s">
        <v>2919</v>
      </c>
      <c r="EF120" s="27">
        <v>1</v>
      </c>
      <c r="EG120" s="2" t="s">
        <v>2920</v>
      </c>
      <c r="EH120" s="27">
        <v>1</v>
      </c>
      <c r="EI120" t="s">
        <v>2921</v>
      </c>
      <c r="EJ120" s="27">
        <v>1</v>
      </c>
      <c r="EK120" t="s">
        <v>2922</v>
      </c>
      <c r="EL120" s="27">
        <v>1</v>
      </c>
      <c r="EM120" s="2" t="s">
        <v>2923</v>
      </c>
      <c r="EN120">
        <v>1</v>
      </c>
      <c r="EP120" s="2" t="s">
        <v>2910</v>
      </c>
      <c r="EQ120">
        <f t="shared" si="21"/>
        <v>0.75</v>
      </c>
      <c r="ER120" s="99">
        <v>0.5</v>
      </c>
      <c r="ES120" s="27">
        <v>0</v>
      </c>
      <c r="ET120" t="s">
        <v>242</v>
      </c>
      <c r="EU120" t="s">
        <v>242</v>
      </c>
      <c r="EX120" t="s">
        <v>242</v>
      </c>
      <c r="EY120" t="s">
        <v>242</v>
      </c>
      <c r="FA120" s="27">
        <v>0</v>
      </c>
      <c r="FB120" t="s">
        <v>242</v>
      </c>
      <c r="FD120" s="27">
        <v>0</v>
      </c>
      <c r="FE120" t="s">
        <v>242</v>
      </c>
      <c r="FG120" s="27">
        <v>0</v>
      </c>
      <c r="FH120" t="s">
        <v>242</v>
      </c>
      <c r="FJ120" s="27">
        <v>0</v>
      </c>
      <c r="FK120" t="s">
        <v>242</v>
      </c>
      <c r="FL120">
        <f t="shared" si="24"/>
        <v>0</v>
      </c>
      <c r="FM120" s="100">
        <v>0</v>
      </c>
      <c r="FN120">
        <f t="shared" si="25"/>
        <v>0</v>
      </c>
      <c r="FO120" s="100">
        <v>0</v>
      </c>
      <c r="FQ120" t="s">
        <v>242</v>
      </c>
      <c r="FT120" s="27">
        <v>1</v>
      </c>
      <c r="FU120">
        <v>11</v>
      </c>
      <c r="FV120">
        <v>61</v>
      </c>
      <c r="FW120">
        <v>28</v>
      </c>
      <c r="FY120" s="27">
        <v>1</v>
      </c>
      <c r="FZ120">
        <v>5</v>
      </c>
      <c r="GA120">
        <v>3</v>
      </c>
      <c r="GB120" t="s">
        <v>2924</v>
      </c>
      <c r="GC120" s="27">
        <v>1</v>
      </c>
      <c r="GD120">
        <v>20.7</v>
      </c>
      <c r="GE120">
        <v>9.1</v>
      </c>
      <c r="GF120" s="36">
        <v>66.7</v>
      </c>
      <c r="GG120">
        <v>1.4</v>
      </c>
      <c r="GH120" t="s">
        <v>242</v>
      </c>
      <c r="GI120" t="s">
        <v>242</v>
      </c>
      <c r="GJ120" t="s">
        <v>242</v>
      </c>
      <c r="GK120">
        <v>3</v>
      </c>
      <c r="GM120">
        <v>1</v>
      </c>
      <c r="GO120" t="s">
        <v>2910</v>
      </c>
      <c r="GP120" s="27">
        <v>0</v>
      </c>
      <c r="GQ120" t="s">
        <v>242</v>
      </c>
      <c r="GR120" t="s">
        <v>242</v>
      </c>
      <c r="GT120" t="s">
        <v>242</v>
      </c>
      <c r="GW120" s="27">
        <v>1</v>
      </c>
      <c r="GX120">
        <v>159</v>
      </c>
      <c r="GY120" t="s">
        <v>2925</v>
      </c>
      <c r="HA120">
        <v>3</v>
      </c>
      <c r="HC120" t="s">
        <v>2911</v>
      </c>
      <c r="HD120" s="27">
        <v>0</v>
      </c>
      <c r="HF120" s="27">
        <v>0</v>
      </c>
      <c r="HH120" t="s">
        <v>242</v>
      </c>
      <c r="HK120" s="27">
        <v>1</v>
      </c>
      <c r="HL120" s="2" t="s">
        <v>2926</v>
      </c>
      <c r="HM120">
        <v>1</v>
      </c>
      <c r="HO120" t="s">
        <v>2910</v>
      </c>
      <c r="HP120">
        <v>0.66666666699999999</v>
      </c>
      <c r="HQ120">
        <v>1</v>
      </c>
      <c r="HR120">
        <v>0.75</v>
      </c>
      <c r="HS120">
        <v>0.66666666699999999</v>
      </c>
      <c r="HT120">
        <v>0.75</v>
      </c>
      <c r="HU120">
        <v>0</v>
      </c>
      <c r="HV120">
        <v>0</v>
      </c>
      <c r="HW120">
        <v>1</v>
      </c>
      <c r="HX120">
        <v>0</v>
      </c>
      <c r="HY120">
        <v>1</v>
      </c>
      <c r="HZ120">
        <v>0</v>
      </c>
      <c r="IA120">
        <v>1</v>
      </c>
      <c r="IB120">
        <v>1</v>
      </c>
      <c r="IC120">
        <v>0.80555555599999995</v>
      </c>
      <c r="ID120">
        <v>0.35416666699999999</v>
      </c>
      <c r="IE120">
        <v>0.6</v>
      </c>
      <c r="IF120">
        <v>0.58657407399999995</v>
      </c>
      <c r="IG120" t="s">
        <v>2907</v>
      </c>
      <c r="IH120" t="s">
        <v>266</v>
      </c>
      <c r="II120" t="s">
        <v>2907</v>
      </c>
      <c r="IJ120">
        <v>2866</v>
      </c>
      <c r="IK120">
        <v>2632.6</v>
      </c>
      <c r="IL120">
        <v>2947.3</v>
      </c>
      <c r="IM120" t="s">
        <v>242</v>
      </c>
      <c r="IN120">
        <v>2866</v>
      </c>
      <c r="IS120">
        <f t="shared" si="22"/>
        <v>0.6</v>
      </c>
      <c r="IT120">
        <f t="shared" si="26"/>
        <v>0.35714285714285715</v>
      </c>
      <c r="IU120">
        <f t="shared" si="28"/>
        <v>1</v>
      </c>
      <c r="IV120">
        <f t="shared" si="23"/>
        <v>0.65238095238095239</v>
      </c>
    </row>
    <row r="121" spans="1:256" ht="14" customHeight="1" x14ac:dyDescent="0.2">
      <c r="A121" s="10">
        <v>120</v>
      </c>
      <c r="B121">
        <v>120</v>
      </c>
      <c r="C121" s="1">
        <v>44683.76458333333</v>
      </c>
      <c r="D121" s="1">
        <v>44684.715277777781</v>
      </c>
      <c r="E121">
        <v>0</v>
      </c>
      <c r="F121" t="s">
        <v>438</v>
      </c>
      <c r="G121">
        <v>100</v>
      </c>
      <c r="H121">
        <v>82118</v>
      </c>
      <c r="I121">
        <v>1</v>
      </c>
      <c r="J121" s="1">
        <v>44684.715277777781</v>
      </c>
      <c r="K121" t="s">
        <v>2927</v>
      </c>
      <c r="L121" t="s">
        <v>242</v>
      </c>
      <c r="M121" t="s">
        <v>242</v>
      </c>
      <c r="N121" t="s">
        <v>2928</v>
      </c>
      <c r="O121" t="s">
        <v>2929</v>
      </c>
      <c r="P121">
        <v>34.037999999999997</v>
      </c>
      <c r="Q121">
        <v>-118.45440000000001</v>
      </c>
      <c r="R121" t="s">
        <v>245</v>
      </c>
      <c r="S121" t="s">
        <v>246</v>
      </c>
      <c r="T121" s="10" t="s">
        <v>2930</v>
      </c>
      <c r="V121" t="s">
        <v>2931</v>
      </c>
      <c r="W121">
        <v>501889208</v>
      </c>
      <c r="X121">
        <v>5010</v>
      </c>
      <c r="Y121" s="10" t="s">
        <v>271</v>
      </c>
      <c r="Z121" s="10" t="s">
        <v>2932</v>
      </c>
      <c r="AA121" s="10">
        <v>2020</v>
      </c>
      <c r="AC121" s="10">
        <v>0</v>
      </c>
      <c r="AF121" s="10">
        <v>12</v>
      </c>
      <c r="AG121">
        <v>1</v>
      </c>
      <c r="AI121" t="s">
        <v>2933</v>
      </c>
      <c r="AJ121" s="22">
        <v>1</v>
      </c>
      <c r="AK121" s="10">
        <v>2</v>
      </c>
      <c r="AL121" s="22">
        <v>0</v>
      </c>
      <c r="AM121" s="19">
        <v>0</v>
      </c>
      <c r="AN121" s="36">
        <f t="shared" si="18"/>
        <v>0</v>
      </c>
      <c r="AO121" s="22">
        <v>0</v>
      </c>
      <c r="AP121" s="19">
        <v>0</v>
      </c>
      <c r="AR121">
        <v>1</v>
      </c>
      <c r="AT121" t="s">
        <v>2933</v>
      </c>
      <c r="AU121" s="22">
        <v>1</v>
      </c>
      <c r="AV121" s="10">
        <v>11</v>
      </c>
      <c r="AW121" s="21">
        <f t="shared" si="19"/>
        <v>91.666666666666657</v>
      </c>
      <c r="AX121">
        <v>1</v>
      </c>
      <c r="AZ121" t="s">
        <v>2933</v>
      </c>
      <c r="BA121" s="22">
        <v>1</v>
      </c>
      <c r="BB121" s="10">
        <v>10</v>
      </c>
      <c r="BC121" s="21">
        <f t="shared" si="20"/>
        <v>83.333333333333343</v>
      </c>
      <c r="BD121">
        <v>1</v>
      </c>
      <c r="BF121" t="s">
        <v>2933</v>
      </c>
      <c r="BG121" s="22">
        <v>1</v>
      </c>
      <c r="BH121" s="10">
        <v>6</v>
      </c>
      <c r="BJ121">
        <v>1</v>
      </c>
      <c r="BL121" t="s">
        <v>2933</v>
      </c>
      <c r="BM121" s="22">
        <v>1</v>
      </c>
      <c r="BN121">
        <v>1</v>
      </c>
      <c r="BP121" t="s">
        <v>2933</v>
      </c>
      <c r="BQ121" s="22">
        <v>1</v>
      </c>
      <c r="BR121" s="10">
        <v>3</v>
      </c>
      <c r="BS121" s="97">
        <f t="shared" si="29"/>
        <v>25</v>
      </c>
      <c r="BU121" s="10">
        <v>3</v>
      </c>
      <c r="BW121" s="10" t="s">
        <v>2934</v>
      </c>
      <c r="BX121" s="22">
        <v>1</v>
      </c>
      <c r="BY121" s="10">
        <v>1</v>
      </c>
      <c r="BZ121" s="21">
        <f t="shared" si="32"/>
        <v>8.3333333333333321</v>
      </c>
      <c r="CA121" s="10">
        <v>2</v>
      </c>
      <c r="CB121" s="10">
        <v>3</v>
      </c>
      <c r="CD121" s="10" t="s">
        <v>2934</v>
      </c>
      <c r="CE121" s="22">
        <v>0</v>
      </c>
      <c r="CG121" s="10" t="s">
        <v>242</v>
      </c>
      <c r="CH121" s="10" t="s">
        <v>242</v>
      </c>
      <c r="CJ121" s="22">
        <v>1</v>
      </c>
      <c r="CK121" s="10" t="s">
        <v>2935</v>
      </c>
      <c r="CL121" s="10">
        <v>1</v>
      </c>
      <c r="CN121" s="10" t="s">
        <v>2933</v>
      </c>
      <c r="CO121" s="10">
        <v>0</v>
      </c>
      <c r="CP121" s="22">
        <v>0</v>
      </c>
      <c r="CQ121" s="10" t="s">
        <v>242</v>
      </c>
      <c r="CR121" s="10" t="s">
        <v>242</v>
      </c>
      <c r="CS121" s="10" t="s">
        <v>242</v>
      </c>
      <c r="CV121" s="22">
        <v>1</v>
      </c>
      <c r="CW121" s="11" t="s">
        <v>2936</v>
      </c>
      <c r="CX121" s="10">
        <v>1</v>
      </c>
      <c r="CZ121" s="10" t="s">
        <v>2933</v>
      </c>
      <c r="DA121" s="22">
        <v>1</v>
      </c>
      <c r="DB121" s="10">
        <v>153292</v>
      </c>
      <c r="DC121" s="10">
        <v>1</v>
      </c>
      <c r="DE121" s="22">
        <v>1</v>
      </c>
      <c r="DF121" s="50" t="s">
        <v>242</v>
      </c>
      <c r="DG121" s="10" t="s">
        <v>242</v>
      </c>
      <c r="DH121" s="43" t="s">
        <v>242</v>
      </c>
      <c r="DI121" s="10" t="s">
        <v>242</v>
      </c>
      <c r="DJ121" s="50">
        <v>49211</v>
      </c>
      <c r="DK121" s="10">
        <v>1</v>
      </c>
      <c r="DM121" s="22">
        <v>0</v>
      </c>
      <c r="DN121" s="50" t="s">
        <v>242</v>
      </c>
      <c r="DO121" s="10" t="s">
        <v>242</v>
      </c>
      <c r="DQ121" s="10">
        <v>1</v>
      </c>
      <c r="DS121" s="10" t="s">
        <v>2933</v>
      </c>
      <c r="DT121" s="27">
        <v>0</v>
      </c>
      <c r="DV121" s="27">
        <v>1</v>
      </c>
      <c r="DW121" s="2" t="s">
        <v>2937</v>
      </c>
      <c r="DX121" s="27">
        <v>0</v>
      </c>
      <c r="DZ121" s="27">
        <v>0</v>
      </c>
      <c r="EB121" s="27">
        <v>0</v>
      </c>
      <c r="ED121" s="27">
        <v>0</v>
      </c>
      <c r="EF121" s="27">
        <v>0.5</v>
      </c>
      <c r="EG121" s="2" t="s">
        <v>2938</v>
      </c>
      <c r="EH121" s="27">
        <v>0</v>
      </c>
      <c r="EJ121" s="27">
        <v>1</v>
      </c>
      <c r="EK121" t="s">
        <v>2939</v>
      </c>
      <c r="EL121" s="27">
        <v>0</v>
      </c>
      <c r="EN121">
        <v>1</v>
      </c>
      <c r="EP121" s="2" t="s">
        <v>2933</v>
      </c>
      <c r="EQ121">
        <f t="shared" si="21"/>
        <v>0.25</v>
      </c>
      <c r="ER121" s="99">
        <v>0.5</v>
      </c>
      <c r="ES121" s="22">
        <v>0</v>
      </c>
      <c r="ET121" s="10" t="s">
        <v>242</v>
      </c>
      <c r="EU121" s="10" t="s">
        <v>242</v>
      </c>
      <c r="EX121" s="10" t="s">
        <v>242</v>
      </c>
      <c r="EY121" s="10" t="s">
        <v>242</v>
      </c>
      <c r="FA121" s="22">
        <v>0</v>
      </c>
      <c r="FB121" s="10" t="s">
        <v>242</v>
      </c>
      <c r="FD121" s="22">
        <v>0</v>
      </c>
      <c r="FE121" s="10" t="s">
        <v>242</v>
      </c>
      <c r="FG121" s="22">
        <v>0</v>
      </c>
      <c r="FH121" s="10" t="s">
        <v>242</v>
      </c>
      <c r="FJ121" s="22">
        <v>0</v>
      </c>
      <c r="FK121" s="10" t="s">
        <v>242</v>
      </c>
      <c r="FL121">
        <f t="shared" si="24"/>
        <v>0</v>
      </c>
      <c r="FM121" s="100">
        <v>0</v>
      </c>
      <c r="FN121">
        <f t="shared" si="25"/>
        <v>0</v>
      </c>
      <c r="FO121" s="100">
        <v>0</v>
      </c>
      <c r="FQ121" s="10" t="s">
        <v>242</v>
      </c>
      <c r="FT121" s="22">
        <v>0</v>
      </c>
      <c r="FU121" s="10" t="s">
        <v>242</v>
      </c>
      <c r="FV121" s="10" t="s">
        <v>242</v>
      </c>
      <c r="FW121" s="10" t="s">
        <v>242</v>
      </c>
      <c r="FY121" s="22">
        <v>1</v>
      </c>
      <c r="FZ121" s="10">
        <v>16.3</v>
      </c>
      <c r="GA121" s="10">
        <v>1</v>
      </c>
      <c r="GC121" s="22">
        <v>1</v>
      </c>
      <c r="GD121" s="10">
        <v>12.1</v>
      </c>
      <c r="GE121" s="10">
        <v>22.9</v>
      </c>
      <c r="GF121" s="50">
        <v>58.5</v>
      </c>
      <c r="GG121" s="10">
        <v>1.8</v>
      </c>
      <c r="GH121" s="10" t="s">
        <v>242</v>
      </c>
      <c r="GI121" s="10" t="s">
        <v>242</v>
      </c>
      <c r="GJ121" s="10" t="s">
        <v>242</v>
      </c>
      <c r="GK121" s="10">
        <v>1</v>
      </c>
      <c r="GM121" s="10">
        <v>1</v>
      </c>
      <c r="GO121" s="10" t="s">
        <v>2933</v>
      </c>
      <c r="GP121" s="22">
        <v>0</v>
      </c>
      <c r="GQ121" s="10" t="s">
        <v>242</v>
      </c>
      <c r="GR121" s="10" t="s">
        <v>242</v>
      </c>
      <c r="GT121" s="10" t="s">
        <v>242</v>
      </c>
      <c r="GW121" s="22">
        <v>1</v>
      </c>
      <c r="GX121" s="10">
        <v>259</v>
      </c>
      <c r="GY121" s="10" t="s">
        <v>2940</v>
      </c>
      <c r="HA121" s="10">
        <v>3</v>
      </c>
      <c r="HC121" s="10" t="s">
        <v>2934</v>
      </c>
      <c r="HD121" s="22">
        <v>0</v>
      </c>
      <c r="HF121" s="22">
        <v>0</v>
      </c>
      <c r="HH121" s="10" t="s">
        <v>242</v>
      </c>
      <c r="HK121" s="22">
        <v>1</v>
      </c>
      <c r="HL121" s="11" t="s">
        <v>2941</v>
      </c>
      <c r="HM121" s="10">
        <v>1</v>
      </c>
      <c r="HO121" s="10" t="s">
        <v>2933</v>
      </c>
      <c r="HP121" s="10">
        <v>0.66666666699999999</v>
      </c>
      <c r="HQ121" s="10">
        <v>1</v>
      </c>
      <c r="HR121" s="10">
        <v>0.5</v>
      </c>
      <c r="HS121" s="10">
        <v>0.66666666699999999</v>
      </c>
      <c r="HT121" s="10">
        <v>0.25</v>
      </c>
      <c r="HU121" s="10">
        <v>0</v>
      </c>
      <c r="HV121" s="10">
        <v>0</v>
      </c>
      <c r="HW121" s="10">
        <v>0.66666666699999999</v>
      </c>
      <c r="HX121" s="10">
        <v>0</v>
      </c>
      <c r="HY121" s="10">
        <v>1</v>
      </c>
      <c r="HZ121" s="10">
        <v>0</v>
      </c>
      <c r="IA121" s="10">
        <v>1</v>
      </c>
      <c r="IB121" s="10">
        <v>1</v>
      </c>
      <c r="IC121" s="10">
        <v>0.72222222199999997</v>
      </c>
      <c r="ID121" s="10">
        <v>0.22916666699999999</v>
      </c>
      <c r="IE121" s="10">
        <v>0.53333333299999997</v>
      </c>
      <c r="IF121" s="10">
        <v>0.49490740700000002</v>
      </c>
      <c r="IG121" s="10" t="s">
        <v>2930</v>
      </c>
      <c r="IH121" s="10" t="s">
        <v>266</v>
      </c>
      <c r="II121" s="10" t="s">
        <v>2930</v>
      </c>
      <c r="IJ121" s="10">
        <v>12506.109</v>
      </c>
      <c r="IK121" s="10">
        <v>11628.83</v>
      </c>
      <c r="IL121" s="10">
        <v>13088.504000000001</v>
      </c>
      <c r="IM121" s="10">
        <v>12794</v>
      </c>
      <c r="IN121" s="10">
        <v>12506.109</v>
      </c>
      <c r="IS121">
        <f t="shared" si="22"/>
        <v>0.6</v>
      </c>
      <c r="IT121">
        <f t="shared" si="26"/>
        <v>0.35714285714285715</v>
      </c>
      <c r="IU121">
        <f t="shared" si="28"/>
        <v>0.75</v>
      </c>
      <c r="IV121">
        <f t="shared" si="23"/>
        <v>0.56904761904761902</v>
      </c>
    </row>
    <row r="122" spans="1:256" customFormat="1" ht="14" customHeight="1" x14ac:dyDescent="0.2">
      <c r="A122">
        <v>121</v>
      </c>
      <c r="B122">
        <v>121</v>
      </c>
      <c r="C122" s="1">
        <v>44683.816666666666</v>
      </c>
      <c r="D122" s="1">
        <v>44684.919444444444</v>
      </c>
      <c r="E122">
        <v>0</v>
      </c>
      <c r="F122" t="s">
        <v>1099</v>
      </c>
      <c r="G122">
        <v>100</v>
      </c>
      <c r="H122">
        <v>95306</v>
      </c>
      <c r="I122">
        <v>1</v>
      </c>
      <c r="J122" s="1">
        <v>44684.919444444444</v>
      </c>
      <c r="K122" t="s">
        <v>2942</v>
      </c>
      <c r="L122" t="s">
        <v>242</v>
      </c>
      <c r="M122" t="s">
        <v>242</v>
      </c>
      <c r="N122" t="s">
        <v>2943</v>
      </c>
      <c r="O122" t="s">
        <v>2944</v>
      </c>
      <c r="P122">
        <v>34.064799999999998</v>
      </c>
      <c r="Q122">
        <v>-118.4414</v>
      </c>
      <c r="R122" t="s">
        <v>245</v>
      </c>
      <c r="S122" t="s">
        <v>246</v>
      </c>
      <c r="T122" t="s">
        <v>2945</v>
      </c>
      <c r="V122" t="s">
        <v>2946</v>
      </c>
      <c r="W122" t="s">
        <v>2947</v>
      </c>
      <c r="X122">
        <v>2860</v>
      </c>
      <c r="Y122" t="s">
        <v>418</v>
      </c>
      <c r="Z122" t="s">
        <v>419</v>
      </c>
      <c r="AA122">
        <v>2021</v>
      </c>
      <c r="AC122">
        <v>0.5</v>
      </c>
      <c r="AF122">
        <v>12</v>
      </c>
      <c r="AG122">
        <v>3</v>
      </c>
      <c r="AI122" t="s">
        <v>2948</v>
      </c>
      <c r="AJ122" s="27">
        <v>1</v>
      </c>
      <c r="AK122">
        <v>11</v>
      </c>
      <c r="AL122" s="27">
        <v>1</v>
      </c>
      <c r="AM122">
        <v>9</v>
      </c>
      <c r="AN122" s="36">
        <f t="shared" si="18"/>
        <v>75</v>
      </c>
      <c r="AO122" s="27">
        <v>0</v>
      </c>
      <c r="AP122" s="24">
        <v>0</v>
      </c>
      <c r="AR122">
        <v>3</v>
      </c>
      <c r="AT122" t="s">
        <v>2948</v>
      </c>
      <c r="AU122" s="27">
        <v>1</v>
      </c>
      <c r="AV122">
        <v>11</v>
      </c>
      <c r="AW122" s="21">
        <f t="shared" si="19"/>
        <v>91.666666666666657</v>
      </c>
      <c r="AX122">
        <v>3</v>
      </c>
      <c r="AZ122" t="s">
        <v>2948</v>
      </c>
      <c r="BA122" s="27">
        <v>1</v>
      </c>
      <c r="BB122">
        <v>11</v>
      </c>
      <c r="BC122" s="21">
        <f t="shared" si="20"/>
        <v>91.666666666666657</v>
      </c>
      <c r="BD122">
        <v>3</v>
      </c>
      <c r="BF122" t="s">
        <v>2948</v>
      </c>
      <c r="BG122" s="27">
        <v>1</v>
      </c>
      <c r="BH122">
        <v>5.5</v>
      </c>
      <c r="BJ122">
        <v>3</v>
      </c>
      <c r="BL122" t="s">
        <v>2948</v>
      </c>
      <c r="BM122" s="27">
        <v>1</v>
      </c>
      <c r="BN122">
        <v>3</v>
      </c>
      <c r="BP122" t="s">
        <v>2948</v>
      </c>
      <c r="BQ122" s="27">
        <v>1</v>
      </c>
      <c r="BR122">
        <v>3</v>
      </c>
      <c r="BS122" s="97">
        <f t="shared" si="29"/>
        <v>25</v>
      </c>
      <c r="BU122">
        <v>3</v>
      </c>
      <c r="BW122" t="s">
        <v>2948</v>
      </c>
      <c r="BX122" s="27">
        <v>1</v>
      </c>
      <c r="BY122">
        <v>3</v>
      </c>
      <c r="BZ122" s="21">
        <f t="shared" si="32"/>
        <v>25</v>
      </c>
      <c r="CA122">
        <v>2</v>
      </c>
      <c r="CB122">
        <v>3</v>
      </c>
      <c r="CD122" t="s">
        <v>2948</v>
      </c>
      <c r="CE122" s="27">
        <v>0</v>
      </c>
      <c r="CG122" t="s">
        <v>242</v>
      </c>
      <c r="CH122" t="s">
        <v>242</v>
      </c>
      <c r="CJ122" s="27">
        <v>1</v>
      </c>
      <c r="CK122" s="2" t="s">
        <v>2949</v>
      </c>
      <c r="CL122">
        <v>1</v>
      </c>
      <c r="CN122" t="s">
        <v>2950</v>
      </c>
      <c r="CO122">
        <v>1</v>
      </c>
      <c r="CP122" s="27">
        <v>0.5</v>
      </c>
      <c r="CQ122" t="s">
        <v>242</v>
      </c>
      <c r="CR122">
        <v>99.6</v>
      </c>
      <c r="CS122" t="s">
        <v>242</v>
      </c>
      <c r="CT122" s="2" t="s">
        <v>2951</v>
      </c>
      <c r="CV122" s="27">
        <v>1</v>
      </c>
      <c r="CW122" s="2" t="s">
        <v>2952</v>
      </c>
      <c r="CX122">
        <v>1</v>
      </c>
      <c r="CZ122" t="s">
        <v>2950</v>
      </c>
      <c r="DA122" s="27">
        <v>1</v>
      </c>
      <c r="DB122">
        <v>15500000</v>
      </c>
      <c r="DC122">
        <v>2</v>
      </c>
      <c r="DE122" s="27">
        <v>1</v>
      </c>
      <c r="DF122" s="36">
        <v>8688567</v>
      </c>
      <c r="DG122">
        <v>2</v>
      </c>
      <c r="DH122" s="36">
        <v>8899524</v>
      </c>
      <c r="DI122">
        <v>2</v>
      </c>
      <c r="DJ122" s="36" t="s">
        <v>242</v>
      </c>
      <c r="DK122" t="s">
        <v>242</v>
      </c>
      <c r="DM122" s="27">
        <v>1</v>
      </c>
      <c r="DN122" s="36">
        <v>65484725</v>
      </c>
      <c r="DO122">
        <v>2</v>
      </c>
      <c r="DQ122">
        <v>4</v>
      </c>
      <c r="DS122" t="s">
        <v>2953</v>
      </c>
      <c r="DT122" s="27">
        <v>1</v>
      </c>
      <c r="DU122" t="s">
        <v>2954</v>
      </c>
      <c r="DV122" s="27">
        <v>1</v>
      </c>
      <c r="DW122" s="2" t="s">
        <v>2955</v>
      </c>
      <c r="DX122" s="27">
        <v>1</v>
      </c>
      <c r="DY122" s="2" t="s">
        <v>2956</v>
      </c>
      <c r="DZ122" s="27">
        <v>1</v>
      </c>
      <c r="EA122" s="2" t="s">
        <v>2957</v>
      </c>
      <c r="EB122" s="27">
        <v>1</v>
      </c>
      <c r="EC122" t="s">
        <v>2958</v>
      </c>
      <c r="ED122" s="27">
        <v>1</v>
      </c>
      <c r="EE122" s="2" t="s">
        <v>2959</v>
      </c>
      <c r="EF122" s="27">
        <v>1</v>
      </c>
      <c r="EG122" s="2" t="s">
        <v>2960</v>
      </c>
      <c r="EH122" s="27">
        <v>1</v>
      </c>
      <c r="EI122" s="2" t="s">
        <v>2961</v>
      </c>
      <c r="EJ122" s="27">
        <v>1</v>
      </c>
      <c r="EK122" t="s">
        <v>2962</v>
      </c>
      <c r="EL122" s="27">
        <v>1</v>
      </c>
      <c r="EM122" t="s">
        <v>2963</v>
      </c>
      <c r="EN122">
        <v>4</v>
      </c>
      <c r="EP122" s="2" t="s">
        <v>2953</v>
      </c>
      <c r="EQ122">
        <f t="shared" si="21"/>
        <v>1</v>
      </c>
      <c r="ER122" s="99">
        <v>1</v>
      </c>
      <c r="ES122" s="27">
        <v>0</v>
      </c>
      <c r="ET122" t="s">
        <v>242</v>
      </c>
      <c r="EU122" t="s">
        <v>242</v>
      </c>
      <c r="EX122" t="s">
        <v>242</v>
      </c>
      <c r="EY122" t="s">
        <v>242</v>
      </c>
      <c r="FA122" s="27">
        <v>1</v>
      </c>
      <c r="FB122">
        <v>293100</v>
      </c>
      <c r="FC122" t="s">
        <v>2964</v>
      </c>
      <c r="FD122" s="27">
        <v>0</v>
      </c>
      <c r="FE122" t="s">
        <v>242</v>
      </c>
      <c r="FG122" s="27">
        <v>1</v>
      </c>
      <c r="FH122">
        <v>103100</v>
      </c>
      <c r="FI122" t="s">
        <v>2965</v>
      </c>
      <c r="FJ122" s="27">
        <v>1</v>
      </c>
      <c r="FK122">
        <v>1</v>
      </c>
      <c r="FL122">
        <f t="shared" si="24"/>
        <v>2</v>
      </c>
      <c r="FM122" s="99">
        <v>1</v>
      </c>
      <c r="FN122">
        <f t="shared" si="25"/>
        <v>1</v>
      </c>
      <c r="FO122" s="99">
        <v>1</v>
      </c>
      <c r="FQ122">
        <v>1</v>
      </c>
      <c r="FS122" t="s">
        <v>2950</v>
      </c>
      <c r="FT122" s="27">
        <v>1</v>
      </c>
      <c r="FU122">
        <v>12.6</v>
      </c>
      <c r="FV122">
        <v>53.8</v>
      </c>
      <c r="FW122">
        <v>33.6</v>
      </c>
      <c r="FY122" s="27">
        <v>1</v>
      </c>
      <c r="FZ122">
        <v>19</v>
      </c>
      <c r="GA122">
        <v>2</v>
      </c>
      <c r="GC122" s="27">
        <v>1</v>
      </c>
      <c r="GD122">
        <v>9.3000000000000007</v>
      </c>
      <c r="GE122">
        <v>14.5</v>
      </c>
      <c r="GF122" s="36">
        <v>67.8</v>
      </c>
      <c r="GG122">
        <v>4.7</v>
      </c>
      <c r="GH122" t="s">
        <v>242</v>
      </c>
      <c r="GI122" t="s">
        <v>242</v>
      </c>
      <c r="GJ122" t="s">
        <v>242</v>
      </c>
      <c r="GK122">
        <v>1</v>
      </c>
      <c r="GM122">
        <v>1</v>
      </c>
      <c r="GO122" t="s">
        <v>2950</v>
      </c>
      <c r="GP122" s="27">
        <v>0</v>
      </c>
      <c r="GQ122" t="s">
        <v>242</v>
      </c>
      <c r="GR122" t="s">
        <v>242</v>
      </c>
      <c r="GT122" t="s">
        <v>242</v>
      </c>
      <c r="GW122" s="27">
        <v>1</v>
      </c>
      <c r="GX122">
        <v>179</v>
      </c>
      <c r="GY122" t="s">
        <v>2966</v>
      </c>
      <c r="HA122">
        <v>3</v>
      </c>
      <c r="HC122" t="s">
        <v>2948</v>
      </c>
      <c r="HD122" s="27">
        <v>0</v>
      </c>
      <c r="HF122" s="27">
        <v>0</v>
      </c>
      <c r="HH122" t="s">
        <v>242</v>
      </c>
      <c r="HK122" s="27">
        <v>1</v>
      </c>
      <c r="HL122" s="2" t="s">
        <v>2967</v>
      </c>
      <c r="HM122">
        <v>1</v>
      </c>
      <c r="HO122" t="s">
        <v>2950</v>
      </c>
      <c r="HP122">
        <v>0.77777777800000003</v>
      </c>
      <c r="HQ122">
        <v>1</v>
      </c>
      <c r="HR122">
        <v>0.75</v>
      </c>
      <c r="HS122">
        <v>1</v>
      </c>
      <c r="HT122">
        <v>1</v>
      </c>
      <c r="HU122">
        <v>0</v>
      </c>
      <c r="HV122">
        <v>0.75</v>
      </c>
      <c r="HW122">
        <v>1</v>
      </c>
      <c r="HX122">
        <v>0</v>
      </c>
      <c r="HY122">
        <v>1</v>
      </c>
      <c r="HZ122">
        <v>0</v>
      </c>
      <c r="IA122">
        <v>1</v>
      </c>
      <c r="IB122">
        <v>1</v>
      </c>
      <c r="IC122">
        <v>0.842592593</v>
      </c>
      <c r="ID122">
        <v>0.6875</v>
      </c>
      <c r="IE122">
        <v>0.6</v>
      </c>
      <c r="IF122">
        <v>0.71003086400000004</v>
      </c>
      <c r="IG122" t="s">
        <v>2968</v>
      </c>
      <c r="IH122" t="s">
        <v>266</v>
      </c>
      <c r="II122" t="s">
        <v>2945</v>
      </c>
      <c r="IJ122">
        <v>34727</v>
      </c>
      <c r="IK122">
        <v>27753</v>
      </c>
      <c r="IL122">
        <v>46173</v>
      </c>
      <c r="IM122">
        <v>50451</v>
      </c>
      <c r="IN122">
        <v>34727</v>
      </c>
      <c r="IS122">
        <f t="shared" si="22"/>
        <v>0.8</v>
      </c>
      <c r="IT122">
        <f t="shared" si="26"/>
        <v>0.8571428571428571</v>
      </c>
      <c r="IU122">
        <f t="shared" si="28"/>
        <v>1</v>
      </c>
      <c r="IV122">
        <f t="shared" si="23"/>
        <v>0.88571428571428568</v>
      </c>
    </row>
    <row r="123" spans="1:256" customFormat="1" ht="14" customHeight="1" x14ac:dyDescent="0.2">
      <c r="A123">
        <v>122</v>
      </c>
      <c r="B123">
        <v>122</v>
      </c>
      <c r="C123" s="1">
        <v>44700.769444444442</v>
      </c>
      <c r="D123" s="1">
        <v>44707.061805555553</v>
      </c>
      <c r="E123">
        <v>0</v>
      </c>
      <c r="F123" t="s">
        <v>2969</v>
      </c>
      <c r="G123">
        <v>100</v>
      </c>
      <c r="H123">
        <v>543676</v>
      </c>
      <c r="I123">
        <v>1</v>
      </c>
      <c r="J123" s="1">
        <v>44707.061805555553</v>
      </c>
      <c r="K123" t="s">
        <v>2970</v>
      </c>
      <c r="L123" t="s">
        <v>242</v>
      </c>
      <c r="M123" t="s">
        <v>242</v>
      </c>
      <c r="N123" t="s">
        <v>2971</v>
      </c>
      <c r="O123" t="s">
        <v>2972</v>
      </c>
      <c r="P123">
        <v>34.037999999999997</v>
      </c>
      <c r="Q123">
        <v>-118.45440000000001</v>
      </c>
      <c r="R123" t="s">
        <v>245</v>
      </c>
      <c r="S123" t="s">
        <v>246</v>
      </c>
      <c r="T123" t="s">
        <v>2973</v>
      </c>
      <c r="V123" t="s">
        <v>2974</v>
      </c>
      <c r="W123">
        <v>2824100</v>
      </c>
      <c r="X123">
        <v>3845</v>
      </c>
      <c r="Y123" t="s">
        <v>350</v>
      </c>
      <c r="Z123" s="2" t="s">
        <v>2975</v>
      </c>
      <c r="AA123">
        <v>2019</v>
      </c>
      <c r="AB123" s="24">
        <v>2020</v>
      </c>
      <c r="AC123">
        <v>0</v>
      </c>
      <c r="AF123">
        <v>14</v>
      </c>
      <c r="AG123">
        <v>1</v>
      </c>
      <c r="AI123" t="s">
        <v>2976</v>
      </c>
      <c r="AJ123" s="27">
        <v>0</v>
      </c>
      <c r="AK123" s="24">
        <v>0</v>
      </c>
      <c r="AL123" s="27">
        <v>0</v>
      </c>
      <c r="AM123" s="24">
        <v>0</v>
      </c>
      <c r="AN123" s="36">
        <f t="shared" si="18"/>
        <v>0</v>
      </c>
      <c r="AO123" s="27">
        <v>0</v>
      </c>
      <c r="AP123" s="24">
        <v>0</v>
      </c>
      <c r="AR123" t="s">
        <v>242</v>
      </c>
      <c r="AU123" s="27">
        <v>1</v>
      </c>
      <c r="AV123">
        <v>12</v>
      </c>
      <c r="AW123" s="21">
        <f t="shared" si="19"/>
        <v>85.714285714285708</v>
      </c>
      <c r="AX123">
        <v>1</v>
      </c>
      <c r="AZ123" t="s">
        <v>2976</v>
      </c>
      <c r="BA123" s="27">
        <v>1</v>
      </c>
      <c r="BB123">
        <v>12</v>
      </c>
      <c r="BC123" s="21">
        <f t="shared" si="20"/>
        <v>85.714285714285708</v>
      </c>
      <c r="BD123">
        <v>1</v>
      </c>
      <c r="BF123" t="s">
        <v>2976</v>
      </c>
      <c r="BG123" s="27">
        <v>1</v>
      </c>
      <c r="BH123">
        <v>9</v>
      </c>
      <c r="BJ123">
        <v>1</v>
      </c>
      <c r="BL123" t="s">
        <v>2976</v>
      </c>
      <c r="BM123" s="27">
        <v>1</v>
      </c>
      <c r="BN123">
        <v>2</v>
      </c>
      <c r="BP123" t="s">
        <v>2977</v>
      </c>
      <c r="BQ123" s="44">
        <v>1</v>
      </c>
      <c r="BR123" s="24">
        <v>5</v>
      </c>
      <c r="BS123" s="98">
        <f>BR123/AF123*100</f>
        <v>35.714285714285715</v>
      </c>
      <c r="BT123" t="s">
        <v>2978</v>
      </c>
      <c r="BU123">
        <v>1</v>
      </c>
      <c r="BW123" t="s">
        <v>2976</v>
      </c>
      <c r="BX123" s="27">
        <v>1</v>
      </c>
      <c r="BY123" s="24" t="s">
        <v>242</v>
      </c>
      <c r="BZ123" s="21" t="s">
        <v>242</v>
      </c>
      <c r="CA123">
        <v>1</v>
      </c>
      <c r="CB123">
        <v>1</v>
      </c>
      <c r="CD123" t="s">
        <v>2976</v>
      </c>
      <c r="CE123" s="27">
        <v>0.5</v>
      </c>
      <c r="CF123" t="s">
        <v>2979</v>
      </c>
      <c r="CG123">
        <v>1</v>
      </c>
      <c r="CH123" t="s">
        <v>242</v>
      </c>
      <c r="CI123" t="s">
        <v>2976</v>
      </c>
      <c r="CJ123" s="27">
        <v>1</v>
      </c>
      <c r="CK123" t="s">
        <v>2980</v>
      </c>
      <c r="CL123">
        <v>1</v>
      </c>
      <c r="CN123" t="s">
        <v>2976</v>
      </c>
      <c r="CO123">
        <v>1</v>
      </c>
      <c r="CP123" s="27">
        <v>0.5</v>
      </c>
      <c r="CQ123" t="s">
        <v>242</v>
      </c>
      <c r="CR123">
        <v>100</v>
      </c>
      <c r="CS123" t="s">
        <v>242</v>
      </c>
      <c r="CT123" t="s">
        <v>2981</v>
      </c>
      <c r="CV123" s="27">
        <v>1</v>
      </c>
      <c r="CW123" s="2" t="s">
        <v>2982</v>
      </c>
      <c r="CX123">
        <v>1</v>
      </c>
      <c r="CZ123" t="s">
        <v>2976</v>
      </c>
      <c r="DA123" s="27">
        <v>1</v>
      </c>
      <c r="DB123">
        <v>533000</v>
      </c>
      <c r="DC123">
        <v>2</v>
      </c>
      <c r="DE123" s="27">
        <v>1</v>
      </c>
      <c r="DF123" s="36">
        <v>439000</v>
      </c>
      <c r="DG123">
        <v>2</v>
      </c>
      <c r="DH123" s="36">
        <v>518000</v>
      </c>
      <c r="DI123">
        <v>2</v>
      </c>
      <c r="DJ123" s="36" t="s">
        <v>242</v>
      </c>
      <c r="DK123" t="s">
        <v>242</v>
      </c>
      <c r="DM123" s="27">
        <v>1</v>
      </c>
      <c r="DN123" s="36">
        <v>12412</v>
      </c>
      <c r="DO123">
        <v>2</v>
      </c>
      <c r="DQ123">
        <v>4</v>
      </c>
      <c r="DS123" t="s">
        <v>2983</v>
      </c>
      <c r="DT123" s="27">
        <v>1</v>
      </c>
      <c r="DU123" t="s">
        <v>2984</v>
      </c>
      <c r="DV123" s="27">
        <v>1</v>
      </c>
      <c r="DW123" t="s">
        <v>2985</v>
      </c>
      <c r="DX123" s="27">
        <v>1</v>
      </c>
      <c r="DY123" t="s">
        <v>2986</v>
      </c>
      <c r="DZ123" s="27">
        <v>1</v>
      </c>
      <c r="EA123" t="s">
        <v>2987</v>
      </c>
      <c r="EB123" s="27">
        <v>1</v>
      </c>
      <c r="EC123" t="s">
        <v>2988</v>
      </c>
      <c r="ED123" s="27">
        <v>1</v>
      </c>
      <c r="EE123" t="s">
        <v>2989</v>
      </c>
      <c r="EF123" s="27">
        <v>1</v>
      </c>
      <c r="EG123" t="s">
        <v>2989</v>
      </c>
      <c r="EH123" s="27">
        <v>1</v>
      </c>
      <c r="EI123" t="s">
        <v>2990</v>
      </c>
      <c r="EJ123" s="27">
        <v>1</v>
      </c>
      <c r="EK123" t="s">
        <v>2991</v>
      </c>
      <c r="EL123" s="27">
        <v>1</v>
      </c>
      <c r="EM123" s="2" t="s">
        <v>2992</v>
      </c>
      <c r="EN123">
        <v>1</v>
      </c>
      <c r="EP123" s="2" t="s">
        <v>2976</v>
      </c>
      <c r="EQ123">
        <f t="shared" si="21"/>
        <v>1</v>
      </c>
      <c r="ER123" s="99">
        <v>1</v>
      </c>
      <c r="ES123" s="27">
        <v>0</v>
      </c>
      <c r="ET123" t="s">
        <v>242</v>
      </c>
      <c r="EU123" t="s">
        <v>242</v>
      </c>
      <c r="EX123" t="s">
        <v>242</v>
      </c>
      <c r="EY123" t="s">
        <v>242</v>
      </c>
      <c r="FA123" s="27">
        <v>1</v>
      </c>
      <c r="FB123">
        <v>13324.64948</v>
      </c>
      <c r="FC123" t="s">
        <v>2993</v>
      </c>
      <c r="FD123" s="27">
        <v>0</v>
      </c>
      <c r="FE123" t="s">
        <v>242</v>
      </c>
      <c r="FG123" s="27">
        <v>1</v>
      </c>
      <c r="FH123">
        <v>2271.2470699999999</v>
      </c>
      <c r="FI123" t="s">
        <v>2994</v>
      </c>
      <c r="FJ123" s="27">
        <v>0</v>
      </c>
      <c r="FK123" t="s">
        <v>242</v>
      </c>
      <c r="FL123">
        <f t="shared" si="24"/>
        <v>2</v>
      </c>
      <c r="FM123" s="99">
        <v>1</v>
      </c>
      <c r="FN123">
        <f t="shared" si="25"/>
        <v>0</v>
      </c>
      <c r="FO123" s="100">
        <v>0</v>
      </c>
      <c r="FQ123">
        <v>1</v>
      </c>
      <c r="FS123" t="s">
        <v>2976</v>
      </c>
      <c r="FT123" s="27">
        <v>0</v>
      </c>
      <c r="FU123" t="s">
        <v>242</v>
      </c>
      <c r="FV123" t="s">
        <v>242</v>
      </c>
      <c r="FW123" t="s">
        <v>242</v>
      </c>
      <c r="FY123" s="27">
        <v>1</v>
      </c>
      <c r="FZ123">
        <v>43</v>
      </c>
      <c r="GA123">
        <v>2</v>
      </c>
      <c r="GC123" s="27">
        <v>0</v>
      </c>
      <c r="GD123" t="s">
        <v>242</v>
      </c>
      <c r="GE123" t="s">
        <v>242</v>
      </c>
      <c r="GF123" s="36" t="s">
        <v>242</v>
      </c>
      <c r="GG123" t="s">
        <v>242</v>
      </c>
      <c r="GH123" t="s">
        <v>242</v>
      </c>
      <c r="GI123" t="s">
        <v>242</v>
      </c>
      <c r="GJ123" t="s">
        <v>242</v>
      </c>
      <c r="GK123" t="s">
        <v>242</v>
      </c>
      <c r="GM123">
        <v>1</v>
      </c>
      <c r="GP123" s="27">
        <v>0</v>
      </c>
      <c r="GQ123" t="s">
        <v>242</v>
      </c>
      <c r="GR123" t="s">
        <v>242</v>
      </c>
      <c r="GT123" t="s">
        <v>242</v>
      </c>
      <c r="GW123" s="27">
        <v>1</v>
      </c>
      <c r="GX123">
        <v>301</v>
      </c>
      <c r="HA123">
        <v>3</v>
      </c>
      <c r="HC123" t="s">
        <v>2995</v>
      </c>
      <c r="HD123" s="27">
        <v>0</v>
      </c>
      <c r="HF123" s="27">
        <v>0</v>
      </c>
      <c r="HH123" t="s">
        <v>242</v>
      </c>
      <c r="HK123" s="27">
        <v>1</v>
      </c>
      <c r="HL123" s="2" t="s">
        <v>2996</v>
      </c>
      <c r="HM123">
        <v>1</v>
      </c>
      <c r="HO123" t="s">
        <v>2976</v>
      </c>
      <c r="HP123">
        <v>0.66666666699999999</v>
      </c>
      <c r="HQ123">
        <v>1</v>
      </c>
      <c r="HR123">
        <v>0.75</v>
      </c>
      <c r="HS123">
        <v>1</v>
      </c>
      <c r="HT123">
        <v>1</v>
      </c>
      <c r="HU123">
        <v>0</v>
      </c>
      <c r="HV123">
        <v>0.5</v>
      </c>
      <c r="HW123">
        <v>0.33333333300000001</v>
      </c>
      <c r="HX123">
        <v>0</v>
      </c>
      <c r="HY123">
        <v>1</v>
      </c>
      <c r="HZ123">
        <v>0</v>
      </c>
      <c r="IA123">
        <v>1</v>
      </c>
      <c r="IB123">
        <v>1</v>
      </c>
      <c r="IC123">
        <v>0.80555555599999995</v>
      </c>
      <c r="ID123">
        <v>0.625</v>
      </c>
      <c r="IE123">
        <v>0.46666666699999998</v>
      </c>
      <c r="IF123">
        <v>0.63240740699999998</v>
      </c>
      <c r="IG123" t="s">
        <v>2973</v>
      </c>
      <c r="IH123" t="s">
        <v>266</v>
      </c>
      <c r="II123" t="s">
        <v>2973</v>
      </c>
      <c r="IJ123">
        <v>31904</v>
      </c>
      <c r="IK123">
        <v>34608</v>
      </c>
      <c r="IL123">
        <v>43075</v>
      </c>
      <c r="IM123">
        <v>43653</v>
      </c>
      <c r="IN123">
        <v>31904</v>
      </c>
      <c r="IS123">
        <f t="shared" si="22"/>
        <v>0.6</v>
      </c>
      <c r="IT123">
        <f t="shared" si="26"/>
        <v>0.7142857142857143</v>
      </c>
      <c r="IU123">
        <f t="shared" si="28"/>
        <v>0.5</v>
      </c>
      <c r="IV123">
        <f t="shared" si="23"/>
        <v>0.60476190476190472</v>
      </c>
    </row>
    <row r="124" spans="1:256" customFormat="1" ht="14" customHeight="1" x14ac:dyDescent="0.2">
      <c r="A124">
        <v>123</v>
      </c>
      <c r="B124">
        <v>123</v>
      </c>
      <c r="C124" s="1">
        <v>44720.098611111112</v>
      </c>
      <c r="D124" s="1">
        <v>44720.162499999999</v>
      </c>
      <c r="E124">
        <v>0</v>
      </c>
      <c r="F124" t="s">
        <v>2997</v>
      </c>
      <c r="G124">
        <v>100</v>
      </c>
      <c r="H124">
        <v>5510</v>
      </c>
      <c r="I124">
        <v>1</v>
      </c>
      <c r="J124" s="1">
        <v>44720.162499999999</v>
      </c>
      <c r="K124" t="s">
        <v>2998</v>
      </c>
      <c r="L124" t="s">
        <v>242</v>
      </c>
      <c r="M124" t="s">
        <v>242</v>
      </c>
      <c r="N124" t="s">
        <v>2999</v>
      </c>
      <c r="O124" t="s">
        <v>3000</v>
      </c>
      <c r="P124">
        <v>34.185600000000001</v>
      </c>
      <c r="Q124">
        <v>-119.2137</v>
      </c>
      <c r="R124" t="s">
        <v>245</v>
      </c>
      <c r="S124" t="s">
        <v>246</v>
      </c>
      <c r="T124" t="s">
        <v>10281</v>
      </c>
      <c r="V124" t="s">
        <v>3002</v>
      </c>
      <c r="W124">
        <v>39483102</v>
      </c>
      <c r="X124">
        <v>2070</v>
      </c>
      <c r="Y124" t="s">
        <v>326</v>
      </c>
      <c r="Z124" t="s">
        <v>942</v>
      </c>
      <c r="AA124">
        <v>2019</v>
      </c>
      <c r="AC124">
        <v>0.5</v>
      </c>
      <c r="AD124">
        <v>4</v>
      </c>
      <c r="AF124">
        <v>11</v>
      </c>
      <c r="AG124">
        <v>3</v>
      </c>
      <c r="AI124" t="s">
        <v>3003</v>
      </c>
      <c r="AJ124" s="27">
        <v>1</v>
      </c>
      <c r="AK124">
        <v>11</v>
      </c>
      <c r="AL124" s="27">
        <v>1</v>
      </c>
      <c r="AM124">
        <v>2</v>
      </c>
      <c r="AN124" s="36">
        <f t="shared" si="18"/>
        <v>18.181818181818183</v>
      </c>
      <c r="AO124" s="27">
        <v>0</v>
      </c>
      <c r="AP124" s="24">
        <v>0</v>
      </c>
      <c r="AR124">
        <v>3</v>
      </c>
      <c r="AT124" t="s">
        <v>3004</v>
      </c>
      <c r="AU124" s="27">
        <v>1</v>
      </c>
      <c r="AV124">
        <v>10</v>
      </c>
      <c r="AW124" s="21">
        <f t="shared" si="19"/>
        <v>90.909090909090907</v>
      </c>
      <c r="AX124">
        <v>3</v>
      </c>
      <c r="AZ124" t="s">
        <v>3004</v>
      </c>
      <c r="BA124" s="27">
        <v>1</v>
      </c>
      <c r="BB124">
        <v>10</v>
      </c>
      <c r="BC124" s="21">
        <f t="shared" si="20"/>
        <v>90.909090909090907</v>
      </c>
      <c r="BD124">
        <v>3</v>
      </c>
      <c r="BF124" t="s">
        <v>3004</v>
      </c>
      <c r="BG124" s="27">
        <v>1</v>
      </c>
      <c r="BH124">
        <v>7</v>
      </c>
      <c r="BJ124">
        <v>3</v>
      </c>
      <c r="BL124" t="s">
        <v>3004</v>
      </c>
      <c r="BM124" s="27">
        <v>1</v>
      </c>
      <c r="BN124">
        <v>3</v>
      </c>
      <c r="BP124" t="s">
        <v>3004</v>
      </c>
      <c r="BQ124" s="27">
        <v>1</v>
      </c>
      <c r="BR124">
        <v>2</v>
      </c>
      <c r="BS124" s="97">
        <f t="shared" ref="BS124:BS187" si="33">BR124/AF124*100</f>
        <v>18.181818181818183</v>
      </c>
      <c r="BU124">
        <v>3</v>
      </c>
      <c r="BW124" t="s">
        <v>3004</v>
      </c>
      <c r="BX124" s="27">
        <v>1</v>
      </c>
      <c r="BY124">
        <v>5</v>
      </c>
      <c r="BZ124" s="21">
        <f>BY124/AF124*100</f>
        <v>45.454545454545453</v>
      </c>
      <c r="CA124">
        <v>2</v>
      </c>
      <c r="CB124" t="s">
        <v>242</v>
      </c>
      <c r="CD124" t="s">
        <v>3004</v>
      </c>
      <c r="CE124" s="27">
        <v>0</v>
      </c>
      <c r="CG124" t="s">
        <v>242</v>
      </c>
      <c r="CH124" t="s">
        <v>242</v>
      </c>
      <c r="CJ124" s="27">
        <v>1</v>
      </c>
      <c r="CK124" t="s">
        <v>3005</v>
      </c>
      <c r="CL124">
        <v>1</v>
      </c>
      <c r="CN124" t="s">
        <v>3006</v>
      </c>
      <c r="CO124">
        <v>1</v>
      </c>
      <c r="CP124" s="27">
        <v>0.5</v>
      </c>
      <c r="CQ124">
        <v>100</v>
      </c>
      <c r="CR124">
        <v>100</v>
      </c>
      <c r="CS124" t="s">
        <v>242</v>
      </c>
      <c r="CT124" s="2" t="s">
        <v>3007</v>
      </c>
      <c r="CU124" t="s">
        <v>3008</v>
      </c>
      <c r="CV124" s="27">
        <v>0.5</v>
      </c>
      <c r="CW124" t="s">
        <v>3009</v>
      </c>
      <c r="CX124">
        <v>1</v>
      </c>
      <c r="CZ124" t="s">
        <v>3006</v>
      </c>
      <c r="DA124" s="27">
        <v>1</v>
      </c>
      <c r="DB124">
        <v>14800000</v>
      </c>
      <c r="DC124">
        <v>2</v>
      </c>
      <c r="DE124" s="27">
        <v>1</v>
      </c>
      <c r="DF124" s="36" t="s">
        <v>242</v>
      </c>
      <c r="DG124" t="s">
        <v>242</v>
      </c>
      <c r="DH124" s="51">
        <v>3010000</v>
      </c>
      <c r="DI124">
        <v>2</v>
      </c>
      <c r="DJ124" s="36" t="s">
        <v>242</v>
      </c>
      <c r="DK124" t="s">
        <v>242</v>
      </c>
      <c r="DM124" s="27">
        <v>1</v>
      </c>
      <c r="DN124" s="36">
        <v>13642000</v>
      </c>
      <c r="DO124">
        <v>2</v>
      </c>
      <c r="DQ124">
        <v>4</v>
      </c>
      <c r="DS124" t="s">
        <v>3010</v>
      </c>
      <c r="DT124" s="27">
        <v>1</v>
      </c>
      <c r="DU124" t="s">
        <v>3011</v>
      </c>
      <c r="DV124" s="27">
        <v>1</v>
      </c>
      <c r="DW124" t="s">
        <v>3012</v>
      </c>
      <c r="DX124" s="27">
        <v>1</v>
      </c>
      <c r="DY124" t="s">
        <v>3013</v>
      </c>
      <c r="DZ124" s="27">
        <v>1</v>
      </c>
      <c r="EA124" s="2" t="s">
        <v>3014</v>
      </c>
      <c r="EB124" s="27">
        <v>1</v>
      </c>
      <c r="EC124" s="2" t="s">
        <v>3015</v>
      </c>
      <c r="ED124" s="27">
        <v>1</v>
      </c>
      <c r="EE124" t="s">
        <v>3016</v>
      </c>
      <c r="EF124" s="27">
        <v>1</v>
      </c>
      <c r="EG124" s="2" t="s">
        <v>3017</v>
      </c>
      <c r="EH124" s="27">
        <v>1</v>
      </c>
      <c r="EI124" s="2" t="s">
        <v>3018</v>
      </c>
      <c r="EJ124" s="27">
        <v>1</v>
      </c>
      <c r="EK124" t="s">
        <v>3019</v>
      </c>
      <c r="EL124" s="27">
        <v>1</v>
      </c>
      <c r="EM124" s="2" t="s">
        <v>3020</v>
      </c>
      <c r="EN124">
        <v>1</v>
      </c>
      <c r="EP124" s="2" t="s">
        <v>3006</v>
      </c>
      <c r="EQ124">
        <f t="shared" si="21"/>
        <v>1</v>
      </c>
      <c r="ER124" s="99">
        <v>1</v>
      </c>
      <c r="ES124" s="27">
        <v>0</v>
      </c>
      <c r="ET124" t="s">
        <v>242</v>
      </c>
      <c r="EU124" t="s">
        <v>242</v>
      </c>
      <c r="EX124" t="s">
        <v>242</v>
      </c>
      <c r="EY124" t="s">
        <v>242</v>
      </c>
      <c r="FA124" s="27">
        <v>1</v>
      </c>
      <c r="FB124">
        <v>116098</v>
      </c>
      <c r="FC124" t="s">
        <v>3021</v>
      </c>
      <c r="FD124" s="27">
        <v>0</v>
      </c>
      <c r="FE124" t="s">
        <v>242</v>
      </c>
      <c r="FG124" s="27">
        <v>1</v>
      </c>
      <c r="FH124">
        <v>116098</v>
      </c>
      <c r="FI124" t="s">
        <v>3021</v>
      </c>
      <c r="FJ124" s="27">
        <v>0</v>
      </c>
      <c r="FK124" t="s">
        <v>242</v>
      </c>
      <c r="FL124">
        <f t="shared" si="24"/>
        <v>2</v>
      </c>
      <c r="FM124" s="99">
        <v>1</v>
      </c>
      <c r="FN124">
        <f t="shared" si="25"/>
        <v>0</v>
      </c>
      <c r="FO124" s="100">
        <v>0</v>
      </c>
      <c r="FQ124">
        <v>1</v>
      </c>
      <c r="FT124" s="27">
        <v>0</v>
      </c>
      <c r="FU124" t="s">
        <v>242</v>
      </c>
      <c r="FV124" t="s">
        <v>242</v>
      </c>
      <c r="FW124" t="s">
        <v>242</v>
      </c>
      <c r="FY124" s="27">
        <v>1</v>
      </c>
      <c r="FZ124">
        <v>21</v>
      </c>
      <c r="GA124">
        <v>2</v>
      </c>
      <c r="GC124" s="27">
        <v>0</v>
      </c>
      <c r="GD124" t="s">
        <v>242</v>
      </c>
      <c r="GE124" t="s">
        <v>242</v>
      </c>
      <c r="GF124" s="36" t="s">
        <v>242</v>
      </c>
      <c r="GG124" t="s">
        <v>242</v>
      </c>
      <c r="GH124" t="s">
        <v>242</v>
      </c>
      <c r="GI124" t="s">
        <v>242</v>
      </c>
      <c r="GJ124" t="s">
        <v>242</v>
      </c>
      <c r="GK124" t="s">
        <v>242</v>
      </c>
      <c r="GM124">
        <v>1</v>
      </c>
      <c r="GO124" t="s">
        <v>3006</v>
      </c>
      <c r="GP124" s="27">
        <v>0</v>
      </c>
      <c r="GQ124" t="s">
        <v>242</v>
      </c>
      <c r="GR124" t="s">
        <v>242</v>
      </c>
      <c r="GT124" t="s">
        <v>242</v>
      </c>
      <c r="GW124" s="27">
        <v>1</v>
      </c>
      <c r="GX124">
        <v>285</v>
      </c>
      <c r="GY124" t="s">
        <v>3022</v>
      </c>
      <c r="HA124">
        <v>3</v>
      </c>
      <c r="HC124" t="s">
        <v>3003</v>
      </c>
      <c r="HD124" s="27">
        <v>1</v>
      </c>
      <c r="HE124" t="s">
        <v>3023</v>
      </c>
      <c r="HF124" s="27">
        <v>0.5</v>
      </c>
      <c r="HG124" t="s">
        <v>3023</v>
      </c>
      <c r="HH124">
        <v>1</v>
      </c>
      <c r="HJ124" t="s">
        <v>3006</v>
      </c>
      <c r="HK124" s="27">
        <v>1</v>
      </c>
      <c r="HL124" t="s">
        <v>3024</v>
      </c>
      <c r="HM124">
        <v>1</v>
      </c>
      <c r="HO124" t="s">
        <v>3006</v>
      </c>
      <c r="HP124">
        <v>0.77777777800000003</v>
      </c>
      <c r="HQ124">
        <v>1</v>
      </c>
      <c r="HR124">
        <v>0.5</v>
      </c>
      <c r="HS124">
        <v>1</v>
      </c>
      <c r="HT124">
        <v>1</v>
      </c>
      <c r="HU124">
        <v>0</v>
      </c>
      <c r="HV124">
        <v>0.5</v>
      </c>
      <c r="HW124">
        <v>0.33333333300000001</v>
      </c>
      <c r="HX124">
        <v>0</v>
      </c>
      <c r="HY124">
        <v>1</v>
      </c>
      <c r="HZ124">
        <v>0.75</v>
      </c>
      <c r="IA124">
        <v>1</v>
      </c>
      <c r="IB124">
        <v>1</v>
      </c>
      <c r="IC124">
        <v>0.75925925900000002</v>
      </c>
      <c r="ID124">
        <v>0.625</v>
      </c>
      <c r="IE124">
        <v>0.61666666699999995</v>
      </c>
      <c r="IF124">
        <v>0.66697530900000002</v>
      </c>
      <c r="IG124" t="s">
        <v>3025</v>
      </c>
      <c r="IH124" t="s">
        <v>266</v>
      </c>
      <c r="II124" t="s">
        <v>3001</v>
      </c>
      <c r="IJ124">
        <v>64656</v>
      </c>
      <c r="IK124">
        <v>64355</v>
      </c>
      <c r="IL124">
        <v>85249</v>
      </c>
      <c r="IM124">
        <v>101556</v>
      </c>
      <c r="IN124">
        <v>64656</v>
      </c>
      <c r="IS124">
        <f t="shared" si="22"/>
        <v>0.8</v>
      </c>
      <c r="IT124">
        <f t="shared" si="26"/>
        <v>0.7142857142857143</v>
      </c>
      <c r="IU124">
        <f t="shared" si="28"/>
        <v>0.5</v>
      </c>
      <c r="IV124">
        <f t="shared" si="23"/>
        <v>0.67142857142857137</v>
      </c>
    </row>
    <row r="125" spans="1:256" customFormat="1" ht="14" customHeight="1" x14ac:dyDescent="0.2">
      <c r="A125">
        <v>124</v>
      </c>
      <c r="B125">
        <v>124</v>
      </c>
      <c r="C125" s="1">
        <v>44726.853472222225</v>
      </c>
      <c r="D125" s="1">
        <v>44728.702777777777</v>
      </c>
      <c r="E125">
        <v>0</v>
      </c>
      <c r="F125" t="s">
        <v>3026</v>
      </c>
      <c r="G125">
        <v>100</v>
      </c>
      <c r="H125">
        <v>159747</v>
      </c>
      <c r="I125">
        <v>1</v>
      </c>
      <c r="J125" s="1">
        <v>44728.702777777777</v>
      </c>
      <c r="K125" t="s">
        <v>3027</v>
      </c>
      <c r="L125" t="s">
        <v>242</v>
      </c>
      <c r="M125" t="s">
        <v>242</v>
      </c>
      <c r="N125" t="s">
        <v>3028</v>
      </c>
      <c r="O125" t="s">
        <v>3029</v>
      </c>
      <c r="P125">
        <v>34.266599999999997</v>
      </c>
      <c r="Q125">
        <v>-118.76430000000001</v>
      </c>
      <c r="R125" t="s">
        <v>245</v>
      </c>
      <c r="S125" t="s">
        <v>246</v>
      </c>
      <c r="T125" t="s">
        <v>3030</v>
      </c>
      <c r="V125" t="s">
        <v>3031</v>
      </c>
      <c r="W125">
        <v>26874784</v>
      </c>
      <c r="X125">
        <v>6331</v>
      </c>
      <c r="Y125" t="s">
        <v>319</v>
      </c>
      <c r="Z125" t="s">
        <v>890</v>
      </c>
      <c r="AA125">
        <v>2019</v>
      </c>
      <c r="AC125">
        <v>0</v>
      </c>
      <c r="AF125">
        <v>14</v>
      </c>
      <c r="AG125">
        <v>3</v>
      </c>
      <c r="AI125" t="s">
        <v>3032</v>
      </c>
      <c r="AJ125" s="27">
        <v>1</v>
      </c>
      <c r="AK125">
        <v>6</v>
      </c>
      <c r="AL125" s="27">
        <v>0</v>
      </c>
      <c r="AM125" s="24">
        <v>0</v>
      </c>
      <c r="AN125" s="36">
        <f t="shared" si="18"/>
        <v>0</v>
      </c>
      <c r="AO125" s="27">
        <v>0</v>
      </c>
      <c r="AP125" s="24">
        <v>0</v>
      </c>
      <c r="AR125">
        <v>3</v>
      </c>
      <c r="AT125" t="s">
        <v>3032</v>
      </c>
      <c r="AU125" s="27">
        <v>1</v>
      </c>
      <c r="AV125">
        <v>12</v>
      </c>
      <c r="AW125" s="21">
        <f t="shared" si="19"/>
        <v>85.714285714285708</v>
      </c>
      <c r="AX125">
        <v>3</v>
      </c>
      <c r="AZ125" t="s">
        <v>3032</v>
      </c>
      <c r="BA125" s="27">
        <v>1</v>
      </c>
      <c r="BB125">
        <v>12</v>
      </c>
      <c r="BC125" s="21">
        <f t="shared" si="20"/>
        <v>85.714285714285708</v>
      </c>
      <c r="BD125">
        <v>3</v>
      </c>
      <c r="BF125" t="s">
        <v>3032</v>
      </c>
      <c r="BG125" s="27">
        <v>1</v>
      </c>
      <c r="BH125">
        <v>5</v>
      </c>
      <c r="BJ125">
        <v>3</v>
      </c>
      <c r="BL125" t="s">
        <v>3032</v>
      </c>
      <c r="BM125" s="27">
        <v>1</v>
      </c>
      <c r="BN125">
        <v>3</v>
      </c>
      <c r="BP125" t="s">
        <v>3032</v>
      </c>
      <c r="BQ125" s="27">
        <v>1</v>
      </c>
      <c r="BR125">
        <v>4</v>
      </c>
      <c r="BS125" s="97">
        <f t="shared" si="33"/>
        <v>28.571428571428569</v>
      </c>
      <c r="BU125">
        <v>3</v>
      </c>
      <c r="BW125" t="s">
        <v>3032</v>
      </c>
      <c r="BX125" s="27">
        <v>1</v>
      </c>
      <c r="BY125">
        <v>6</v>
      </c>
      <c r="BZ125" s="21">
        <f>BY125/AF125*100</f>
        <v>42.857142857142854</v>
      </c>
      <c r="CA125">
        <v>2</v>
      </c>
      <c r="CB125">
        <v>3</v>
      </c>
      <c r="CD125" t="s">
        <v>3032</v>
      </c>
      <c r="CE125" s="27">
        <v>0</v>
      </c>
      <c r="CG125" t="s">
        <v>242</v>
      </c>
      <c r="CH125" t="s">
        <v>242</v>
      </c>
      <c r="CJ125" s="27">
        <v>0</v>
      </c>
      <c r="CL125" t="s">
        <v>242</v>
      </c>
      <c r="CO125">
        <v>0</v>
      </c>
      <c r="CP125" s="27">
        <v>0</v>
      </c>
      <c r="CQ125" t="s">
        <v>242</v>
      </c>
      <c r="CR125" t="s">
        <v>242</v>
      </c>
      <c r="CS125" t="s">
        <v>242</v>
      </c>
      <c r="CV125" s="27">
        <v>1</v>
      </c>
      <c r="CW125" s="2" t="s">
        <v>3033</v>
      </c>
      <c r="CX125">
        <v>5</v>
      </c>
      <c r="CY125" t="s">
        <v>3034</v>
      </c>
      <c r="CZ125" t="s">
        <v>3035</v>
      </c>
      <c r="DA125" s="27">
        <v>1</v>
      </c>
      <c r="DB125">
        <v>17121</v>
      </c>
      <c r="DC125">
        <v>2</v>
      </c>
      <c r="DE125" s="27">
        <v>1</v>
      </c>
      <c r="DF125" s="36" t="s">
        <v>242</v>
      </c>
      <c r="DG125" t="s">
        <v>242</v>
      </c>
      <c r="DH125" s="43" t="s">
        <v>242</v>
      </c>
      <c r="DI125" t="s">
        <v>242</v>
      </c>
      <c r="DJ125" s="36">
        <v>93781</v>
      </c>
      <c r="DK125">
        <v>2</v>
      </c>
      <c r="DM125" s="27">
        <v>1</v>
      </c>
      <c r="DN125" s="36">
        <v>44695</v>
      </c>
      <c r="DO125">
        <v>2</v>
      </c>
      <c r="DQ125">
        <v>1</v>
      </c>
      <c r="DS125" t="s">
        <v>3036</v>
      </c>
      <c r="DT125" s="27">
        <v>1</v>
      </c>
      <c r="DU125" t="s">
        <v>3037</v>
      </c>
      <c r="DV125" s="27">
        <v>1</v>
      </c>
      <c r="DW125" t="s">
        <v>3038</v>
      </c>
      <c r="DX125" s="27">
        <v>1</v>
      </c>
      <c r="DY125" t="s">
        <v>3039</v>
      </c>
      <c r="DZ125" s="27">
        <v>1</v>
      </c>
      <c r="EA125" t="s">
        <v>3040</v>
      </c>
      <c r="EB125" s="27">
        <v>0.5</v>
      </c>
      <c r="EC125" s="2" t="s">
        <v>3041</v>
      </c>
      <c r="ED125" s="27">
        <v>1</v>
      </c>
      <c r="EE125" s="2" t="s">
        <v>3042</v>
      </c>
      <c r="EF125" s="27">
        <v>1</v>
      </c>
      <c r="EG125" s="2" t="s">
        <v>3043</v>
      </c>
      <c r="EH125" s="27">
        <v>1</v>
      </c>
      <c r="EI125" s="2" t="s">
        <v>3044</v>
      </c>
      <c r="EJ125" s="27">
        <v>1</v>
      </c>
      <c r="EK125" t="s">
        <v>3045</v>
      </c>
      <c r="EL125" s="27">
        <v>1</v>
      </c>
      <c r="EM125" s="2" t="s">
        <v>3046</v>
      </c>
      <c r="EN125">
        <v>1</v>
      </c>
      <c r="EP125" s="2" t="s">
        <v>3036</v>
      </c>
      <c r="EQ125">
        <f t="shared" si="21"/>
        <v>0.95</v>
      </c>
      <c r="ER125" s="99">
        <v>0.5</v>
      </c>
      <c r="ES125" s="27">
        <v>0</v>
      </c>
      <c r="ET125" t="s">
        <v>242</v>
      </c>
      <c r="EU125" t="s">
        <v>242</v>
      </c>
      <c r="EX125" t="s">
        <v>242</v>
      </c>
      <c r="EY125" t="s">
        <v>242</v>
      </c>
      <c r="FA125" s="27">
        <v>0</v>
      </c>
      <c r="FB125" t="s">
        <v>242</v>
      </c>
      <c r="FD125" s="27">
        <v>0</v>
      </c>
      <c r="FE125" t="s">
        <v>242</v>
      </c>
      <c r="FG125" s="27">
        <v>0</v>
      </c>
      <c r="FH125" t="s">
        <v>242</v>
      </c>
      <c r="FJ125" s="27">
        <v>0</v>
      </c>
      <c r="FK125" t="s">
        <v>242</v>
      </c>
      <c r="FL125">
        <f t="shared" si="24"/>
        <v>0</v>
      </c>
      <c r="FM125" s="100">
        <v>0</v>
      </c>
      <c r="FN125">
        <f t="shared" si="25"/>
        <v>0</v>
      </c>
      <c r="FO125" s="100">
        <v>0</v>
      </c>
      <c r="FQ125" t="s">
        <v>242</v>
      </c>
      <c r="FT125" s="27">
        <v>0</v>
      </c>
      <c r="FU125" t="s">
        <v>242</v>
      </c>
      <c r="FV125" t="s">
        <v>242</v>
      </c>
      <c r="FW125" t="s">
        <v>242</v>
      </c>
      <c r="FY125" s="27">
        <v>1</v>
      </c>
      <c r="FZ125">
        <v>51</v>
      </c>
      <c r="GA125">
        <v>1</v>
      </c>
      <c r="GC125" s="27">
        <v>1</v>
      </c>
      <c r="GD125">
        <v>10.4</v>
      </c>
      <c r="GE125">
        <v>8.3000000000000007</v>
      </c>
      <c r="GF125" s="36">
        <v>65</v>
      </c>
      <c r="GG125">
        <v>14.6</v>
      </c>
      <c r="GH125" t="s">
        <v>242</v>
      </c>
      <c r="GI125" t="s">
        <v>242</v>
      </c>
      <c r="GJ125" t="s">
        <v>242</v>
      </c>
      <c r="GK125">
        <v>1</v>
      </c>
      <c r="GL125" t="s">
        <v>3047</v>
      </c>
      <c r="GM125">
        <v>5</v>
      </c>
      <c r="GN125" t="s">
        <v>3048</v>
      </c>
      <c r="GO125" t="s">
        <v>3049</v>
      </c>
      <c r="GP125" s="27">
        <v>0</v>
      </c>
      <c r="GQ125" t="s">
        <v>242</v>
      </c>
      <c r="GR125" t="s">
        <v>242</v>
      </c>
      <c r="GT125" t="s">
        <v>242</v>
      </c>
      <c r="GW125" s="27">
        <v>1</v>
      </c>
      <c r="GX125">
        <v>288</v>
      </c>
      <c r="GY125" t="s">
        <v>3050</v>
      </c>
      <c r="HA125">
        <v>3</v>
      </c>
      <c r="HC125" t="s">
        <v>3032</v>
      </c>
      <c r="HD125" s="27">
        <v>0</v>
      </c>
      <c r="HF125" s="27">
        <v>0</v>
      </c>
      <c r="HH125" t="s">
        <v>242</v>
      </c>
      <c r="HK125" s="27">
        <v>1</v>
      </c>
      <c r="HL125" t="s">
        <v>3051</v>
      </c>
      <c r="HM125">
        <v>5</v>
      </c>
      <c r="HN125" t="s">
        <v>3052</v>
      </c>
      <c r="HO125" t="s">
        <v>3053</v>
      </c>
      <c r="HP125">
        <v>0.66666666699999999</v>
      </c>
      <c r="HQ125">
        <v>0</v>
      </c>
      <c r="HR125">
        <v>0.5</v>
      </c>
      <c r="HS125">
        <v>1</v>
      </c>
      <c r="HT125">
        <v>0.95</v>
      </c>
      <c r="HU125">
        <v>0</v>
      </c>
      <c r="HV125">
        <v>0</v>
      </c>
      <c r="HW125">
        <v>0.66666666699999999</v>
      </c>
      <c r="HX125">
        <v>0</v>
      </c>
      <c r="HY125">
        <v>1</v>
      </c>
      <c r="HZ125">
        <v>0</v>
      </c>
      <c r="IA125">
        <v>1</v>
      </c>
      <c r="IB125">
        <v>1</v>
      </c>
      <c r="IC125">
        <v>0.38888888900000002</v>
      </c>
      <c r="ID125">
        <v>0.48749999999999999</v>
      </c>
      <c r="IE125">
        <v>0.53333333299999997</v>
      </c>
      <c r="IF125">
        <v>0.469907407</v>
      </c>
      <c r="IG125" t="s">
        <v>3030</v>
      </c>
      <c r="IH125" t="s">
        <v>266</v>
      </c>
      <c r="II125" t="s">
        <v>3030</v>
      </c>
      <c r="IJ125">
        <v>49987</v>
      </c>
      <c r="IK125">
        <v>44379</v>
      </c>
      <c r="IL125">
        <v>52521</v>
      </c>
      <c r="IM125">
        <v>56879</v>
      </c>
      <c r="IN125">
        <v>49987</v>
      </c>
      <c r="IS125">
        <f t="shared" si="22"/>
        <v>0.4</v>
      </c>
      <c r="IT125">
        <f t="shared" si="26"/>
        <v>0.5</v>
      </c>
      <c r="IU125">
        <f t="shared" si="28"/>
        <v>0.75</v>
      </c>
      <c r="IV125">
        <f t="shared" si="23"/>
        <v>0.54999999999999993</v>
      </c>
    </row>
    <row r="126" spans="1:256" customFormat="1" ht="14" customHeight="1" x14ac:dyDescent="0.2">
      <c r="A126">
        <v>125</v>
      </c>
      <c r="B126">
        <v>125</v>
      </c>
      <c r="C126" s="1">
        <v>44729.786111111112</v>
      </c>
      <c r="D126" s="1">
        <v>44735.156944444447</v>
      </c>
      <c r="E126">
        <v>0</v>
      </c>
      <c r="F126" t="s">
        <v>3054</v>
      </c>
      <c r="G126">
        <v>100</v>
      </c>
      <c r="H126">
        <v>464057</v>
      </c>
      <c r="I126">
        <v>1</v>
      </c>
      <c r="J126" s="1">
        <v>44735.156944444447</v>
      </c>
      <c r="K126" t="s">
        <v>3055</v>
      </c>
      <c r="L126" t="s">
        <v>242</v>
      </c>
      <c r="M126" t="s">
        <v>242</v>
      </c>
      <c r="N126" t="s">
        <v>3056</v>
      </c>
      <c r="O126" t="s">
        <v>3057</v>
      </c>
      <c r="P126">
        <v>36.218000000000004</v>
      </c>
      <c r="Q126">
        <v>-115.1709</v>
      </c>
      <c r="R126" t="s">
        <v>245</v>
      </c>
      <c r="S126" t="s">
        <v>246</v>
      </c>
      <c r="T126" t="s">
        <v>3058</v>
      </c>
      <c r="V126" t="s">
        <v>3059</v>
      </c>
      <c r="W126">
        <v>20002101</v>
      </c>
      <c r="X126">
        <v>6331</v>
      </c>
      <c r="Y126" t="s">
        <v>319</v>
      </c>
      <c r="Z126" t="s">
        <v>890</v>
      </c>
      <c r="AA126">
        <v>2019</v>
      </c>
      <c r="AC126">
        <v>0</v>
      </c>
      <c r="AF126">
        <v>10</v>
      </c>
      <c r="AG126">
        <v>3</v>
      </c>
      <c r="AI126" t="s">
        <v>3060</v>
      </c>
      <c r="AJ126" s="27">
        <v>1</v>
      </c>
      <c r="AK126">
        <v>8</v>
      </c>
      <c r="AL126" s="27">
        <v>1</v>
      </c>
      <c r="AM126">
        <v>5</v>
      </c>
      <c r="AN126" s="36">
        <f t="shared" si="18"/>
        <v>50</v>
      </c>
      <c r="AO126" s="27">
        <v>0</v>
      </c>
      <c r="AP126" s="24">
        <v>0</v>
      </c>
      <c r="AQ126" t="s">
        <v>3061</v>
      </c>
      <c r="AR126">
        <v>3</v>
      </c>
      <c r="AT126" t="s">
        <v>3060</v>
      </c>
      <c r="AU126" s="27">
        <v>1</v>
      </c>
      <c r="AV126">
        <v>9</v>
      </c>
      <c r="AW126" s="21">
        <f t="shared" si="19"/>
        <v>90</v>
      </c>
      <c r="AX126">
        <v>3</v>
      </c>
      <c r="AZ126" t="s">
        <v>3060</v>
      </c>
      <c r="BA126" s="27">
        <v>1</v>
      </c>
      <c r="BB126">
        <v>9</v>
      </c>
      <c r="BC126" s="21">
        <f t="shared" si="20"/>
        <v>90</v>
      </c>
      <c r="BD126">
        <v>3</v>
      </c>
      <c r="BF126" t="s">
        <v>3060</v>
      </c>
      <c r="BG126" s="27">
        <v>1</v>
      </c>
      <c r="BH126">
        <v>6.8</v>
      </c>
      <c r="BJ126">
        <v>3</v>
      </c>
      <c r="BL126" t="s">
        <v>3060</v>
      </c>
      <c r="BM126" s="27">
        <v>1</v>
      </c>
      <c r="BN126">
        <v>3</v>
      </c>
      <c r="BP126" t="s">
        <v>3060</v>
      </c>
      <c r="BQ126" s="27">
        <v>1</v>
      </c>
      <c r="BR126">
        <v>4</v>
      </c>
      <c r="BS126" s="97">
        <f t="shared" si="33"/>
        <v>40</v>
      </c>
      <c r="BU126">
        <v>3</v>
      </c>
      <c r="BW126" t="s">
        <v>3060</v>
      </c>
      <c r="BX126" s="27">
        <v>1</v>
      </c>
      <c r="BY126">
        <v>2</v>
      </c>
      <c r="BZ126" s="21">
        <f>BY126/AF126*100</f>
        <v>20</v>
      </c>
      <c r="CA126">
        <v>2</v>
      </c>
      <c r="CB126">
        <v>3</v>
      </c>
      <c r="CD126" t="s">
        <v>3060</v>
      </c>
      <c r="CE126" s="27">
        <v>0</v>
      </c>
      <c r="CG126" t="s">
        <v>242</v>
      </c>
      <c r="CH126" t="s">
        <v>242</v>
      </c>
      <c r="CJ126" s="27">
        <v>1</v>
      </c>
      <c r="CK126" s="2" t="s">
        <v>3062</v>
      </c>
      <c r="CL126">
        <v>1</v>
      </c>
      <c r="CN126" t="s">
        <v>3063</v>
      </c>
      <c r="CO126">
        <v>1</v>
      </c>
      <c r="CP126" s="27">
        <v>1</v>
      </c>
      <c r="CQ126">
        <v>100</v>
      </c>
      <c r="CR126">
        <v>100</v>
      </c>
      <c r="CS126">
        <v>100</v>
      </c>
      <c r="CV126" s="27">
        <v>1</v>
      </c>
      <c r="CW126" s="2" t="s">
        <v>3064</v>
      </c>
      <c r="CX126">
        <v>1</v>
      </c>
      <c r="CZ126" t="s">
        <v>3063</v>
      </c>
      <c r="DA126" s="27">
        <v>1</v>
      </c>
      <c r="DB126">
        <v>35293</v>
      </c>
      <c r="DC126">
        <v>2</v>
      </c>
      <c r="DE126" s="27">
        <v>1</v>
      </c>
      <c r="DF126" s="36">
        <v>74230</v>
      </c>
      <c r="DG126">
        <v>2</v>
      </c>
      <c r="DH126" s="36">
        <v>86863</v>
      </c>
      <c r="DI126">
        <v>2</v>
      </c>
      <c r="DJ126" s="36" t="s">
        <v>242</v>
      </c>
      <c r="DK126" t="s">
        <v>242</v>
      </c>
      <c r="DM126" s="27">
        <v>1</v>
      </c>
      <c r="DN126" s="36">
        <v>10528</v>
      </c>
      <c r="DO126">
        <v>2</v>
      </c>
      <c r="DQ126">
        <v>4</v>
      </c>
      <c r="DS126" t="s">
        <v>3065</v>
      </c>
      <c r="DT126" s="27">
        <v>1</v>
      </c>
      <c r="DU126" t="s">
        <v>3066</v>
      </c>
      <c r="DV126" s="27">
        <v>1</v>
      </c>
      <c r="DW126" s="2" t="s">
        <v>3067</v>
      </c>
      <c r="DX126" s="27">
        <v>1</v>
      </c>
      <c r="DY126" t="s">
        <v>3068</v>
      </c>
      <c r="DZ126" s="27">
        <v>1</v>
      </c>
      <c r="EA126" s="2" t="s">
        <v>3069</v>
      </c>
      <c r="EB126" s="27">
        <v>1</v>
      </c>
      <c r="EC126" s="2" t="s">
        <v>3070</v>
      </c>
      <c r="ED126" s="27">
        <v>1</v>
      </c>
      <c r="EE126" s="2" t="s">
        <v>3071</v>
      </c>
      <c r="EF126" s="27">
        <v>1</v>
      </c>
      <c r="EG126" s="2" t="s">
        <v>3072</v>
      </c>
      <c r="EH126" s="27">
        <v>1</v>
      </c>
      <c r="EI126" s="2" t="s">
        <v>3073</v>
      </c>
      <c r="EJ126" s="27">
        <v>1</v>
      </c>
      <c r="EK126" t="s">
        <v>3074</v>
      </c>
      <c r="EL126" s="27">
        <v>1</v>
      </c>
      <c r="EM126" t="s">
        <v>3075</v>
      </c>
      <c r="EN126">
        <v>5</v>
      </c>
      <c r="EO126" t="s">
        <v>2042</v>
      </c>
      <c r="EP126" s="2" t="s">
        <v>3076</v>
      </c>
      <c r="EQ126">
        <f t="shared" si="21"/>
        <v>1</v>
      </c>
      <c r="ER126" s="99">
        <v>1</v>
      </c>
      <c r="ES126" s="27">
        <v>0</v>
      </c>
      <c r="ET126" t="s">
        <v>242</v>
      </c>
      <c r="EU126" t="s">
        <v>242</v>
      </c>
      <c r="EX126" t="s">
        <v>242</v>
      </c>
      <c r="EY126" t="s">
        <v>242</v>
      </c>
      <c r="FA126" s="27">
        <v>0</v>
      </c>
      <c r="FB126" t="s">
        <v>242</v>
      </c>
      <c r="FD126" s="27">
        <v>0</v>
      </c>
      <c r="FE126" t="s">
        <v>242</v>
      </c>
      <c r="FG126" s="27">
        <v>0</v>
      </c>
      <c r="FH126" t="s">
        <v>242</v>
      </c>
      <c r="FJ126" s="27">
        <v>0</v>
      </c>
      <c r="FK126" t="s">
        <v>242</v>
      </c>
      <c r="FL126">
        <f t="shared" si="24"/>
        <v>0</v>
      </c>
      <c r="FM126" s="100">
        <v>0</v>
      </c>
      <c r="FN126">
        <f t="shared" si="25"/>
        <v>0</v>
      </c>
      <c r="FO126" s="100">
        <v>0</v>
      </c>
      <c r="FQ126" t="s">
        <v>242</v>
      </c>
      <c r="FT126" s="27">
        <v>0</v>
      </c>
      <c r="FU126" t="s">
        <v>242</v>
      </c>
      <c r="FV126" t="s">
        <v>242</v>
      </c>
      <c r="FW126" t="s">
        <v>242</v>
      </c>
      <c r="FY126" s="27">
        <v>1</v>
      </c>
      <c r="FZ126">
        <v>55.6</v>
      </c>
      <c r="GA126">
        <v>3</v>
      </c>
      <c r="GC126" s="27">
        <v>1</v>
      </c>
      <c r="GD126">
        <v>17.7</v>
      </c>
      <c r="GE126">
        <v>11.1</v>
      </c>
      <c r="GF126" s="36">
        <v>62.1</v>
      </c>
      <c r="GG126">
        <v>5.7</v>
      </c>
      <c r="GH126" t="s">
        <v>242</v>
      </c>
      <c r="GI126" t="s">
        <v>242</v>
      </c>
      <c r="GJ126" t="s">
        <v>242</v>
      </c>
      <c r="GK126">
        <v>3</v>
      </c>
      <c r="GM126">
        <v>1</v>
      </c>
      <c r="GO126" t="s">
        <v>3063</v>
      </c>
      <c r="GP126" s="27">
        <v>0</v>
      </c>
      <c r="GQ126" t="s">
        <v>242</v>
      </c>
      <c r="GR126" t="s">
        <v>242</v>
      </c>
      <c r="GT126" t="s">
        <v>242</v>
      </c>
      <c r="GW126" s="27">
        <v>1</v>
      </c>
      <c r="GX126">
        <v>317</v>
      </c>
      <c r="GY126" t="s">
        <v>3077</v>
      </c>
      <c r="HA126">
        <v>3</v>
      </c>
      <c r="HC126" t="s">
        <v>3060</v>
      </c>
      <c r="HD126" s="27">
        <v>0</v>
      </c>
      <c r="HF126" s="27">
        <v>0</v>
      </c>
      <c r="HH126" t="s">
        <v>242</v>
      </c>
      <c r="HK126" s="27">
        <v>1</v>
      </c>
      <c r="HL126" s="2" t="s">
        <v>3078</v>
      </c>
      <c r="HM126">
        <v>2</v>
      </c>
      <c r="HO126" t="s">
        <v>3079</v>
      </c>
      <c r="HP126">
        <v>0.77777777800000003</v>
      </c>
      <c r="HQ126">
        <v>1</v>
      </c>
      <c r="HR126">
        <v>1</v>
      </c>
      <c r="HS126">
        <v>1</v>
      </c>
      <c r="HT126">
        <v>1</v>
      </c>
      <c r="HU126">
        <v>0</v>
      </c>
      <c r="HV126">
        <v>0</v>
      </c>
      <c r="HW126">
        <v>0.66666666699999999</v>
      </c>
      <c r="HX126">
        <v>0</v>
      </c>
      <c r="HY126">
        <v>1</v>
      </c>
      <c r="HZ126">
        <v>0</v>
      </c>
      <c r="IA126">
        <v>1</v>
      </c>
      <c r="IB126">
        <v>1</v>
      </c>
      <c r="IC126">
        <v>0.92592592600000001</v>
      </c>
      <c r="ID126">
        <v>0.5</v>
      </c>
      <c r="IE126">
        <v>0.53333333299999997</v>
      </c>
      <c r="IF126">
        <v>0.65308641999999995</v>
      </c>
      <c r="IG126" t="s">
        <v>3080</v>
      </c>
      <c r="IH126" t="s">
        <v>266</v>
      </c>
      <c r="II126" t="s">
        <v>3058</v>
      </c>
      <c r="IJ126">
        <v>44958</v>
      </c>
      <c r="IK126">
        <v>45008</v>
      </c>
      <c r="IL126">
        <v>50759</v>
      </c>
      <c r="IM126">
        <v>51575</v>
      </c>
      <c r="IN126">
        <v>44958</v>
      </c>
      <c r="IS126">
        <f t="shared" si="22"/>
        <v>0.8</v>
      </c>
      <c r="IT126">
        <f t="shared" si="26"/>
        <v>0.5714285714285714</v>
      </c>
      <c r="IU126">
        <f t="shared" si="28"/>
        <v>0.75</v>
      </c>
      <c r="IV126">
        <f t="shared" si="23"/>
        <v>0.70714285714285718</v>
      </c>
    </row>
    <row r="127" spans="1:256" customFormat="1" ht="14" customHeight="1" x14ac:dyDescent="0.2">
      <c r="A127">
        <v>126</v>
      </c>
      <c r="B127">
        <v>126</v>
      </c>
      <c r="C127" s="1">
        <v>44736.009027777778</v>
      </c>
      <c r="D127" s="1">
        <v>44746.676388888889</v>
      </c>
      <c r="E127">
        <v>0</v>
      </c>
      <c r="F127" t="s">
        <v>2969</v>
      </c>
      <c r="G127">
        <v>100</v>
      </c>
      <c r="H127">
        <v>921658</v>
      </c>
      <c r="I127">
        <v>1</v>
      </c>
      <c r="J127" s="1">
        <v>44746.676388888889</v>
      </c>
      <c r="K127" t="s">
        <v>3081</v>
      </c>
      <c r="L127" t="s">
        <v>242</v>
      </c>
      <c r="M127" t="s">
        <v>242</v>
      </c>
      <c r="N127" t="s">
        <v>3082</v>
      </c>
      <c r="O127" t="s">
        <v>3083</v>
      </c>
      <c r="P127">
        <v>34.037999999999997</v>
      </c>
      <c r="Q127">
        <v>-118.45440000000001</v>
      </c>
      <c r="R127" t="s">
        <v>245</v>
      </c>
      <c r="S127" t="s">
        <v>246</v>
      </c>
      <c r="T127" t="s">
        <v>3084</v>
      </c>
      <c r="V127" t="s">
        <v>3085</v>
      </c>
      <c r="W127">
        <v>31162100</v>
      </c>
      <c r="X127">
        <v>2836</v>
      </c>
      <c r="Y127" t="s">
        <v>350</v>
      </c>
      <c r="Z127" t="s">
        <v>2570</v>
      </c>
      <c r="AA127">
        <v>2019</v>
      </c>
      <c r="AC127">
        <v>0</v>
      </c>
      <c r="AF127">
        <v>12</v>
      </c>
      <c r="AG127">
        <v>3</v>
      </c>
      <c r="AI127" t="s">
        <v>3086</v>
      </c>
      <c r="AJ127" s="27">
        <v>1</v>
      </c>
      <c r="AK127">
        <v>8</v>
      </c>
      <c r="AL127" s="27">
        <v>0</v>
      </c>
      <c r="AM127" s="24">
        <v>0</v>
      </c>
      <c r="AN127" s="36">
        <f t="shared" si="18"/>
        <v>0</v>
      </c>
      <c r="AO127" s="27">
        <v>0</v>
      </c>
      <c r="AP127" s="24">
        <v>0</v>
      </c>
      <c r="AQ127" s="2" t="s">
        <v>3087</v>
      </c>
      <c r="AR127">
        <v>3</v>
      </c>
      <c r="AT127" t="s">
        <v>3088</v>
      </c>
      <c r="AU127" s="27">
        <v>1</v>
      </c>
      <c r="AV127">
        <v>11</v>
      </c>
      <c r="AW127" s="21">
        <f t="shared" si="19"/>
        <v>91.666666666666657</v>
      </c>
      <c r="AX127">
        <v>3</v>
      </c>
      <c r="AZ127" t="s">
        <v>3088</v>
      </c>
      <c r="BA127" s="27">
        <v>1</v>
      </c>
      <c r="BB127">
        <v>11</v>
      </c>
      <c r="BC127" s="21">
        <f t="shared" si="20"/>
        <v>91.666666666666657</v>
      </c>
      <c r="BD127">
        <v>3</v>
      </c>
      <c r="BF127" t="s">
        <v>3088</v>
      </c>
      <c r="BG127" s="27">
        <v>1</v>
      </c>
      <c r="BH127">
        <v>5</v>
      </c>
      <c r="BJ127">
        <v>3</v>
      </c>
      <c r="BL127" t="s">
        <v>3088</v>
      </c>
      <c r="BM127" s="27">
        <v>1</v>
      </c>
      <c r="BN127">
        <v>3</v>
      </c>
      <c r="BP127" t="s">
        <v>3088</v>
      </c>
      <c r="BQ127" s="27">
        <v>1</v>
      </c>
      <c r="BR127">
        <v>3</v>
      </c>
      <c r="BS127" s="97">
        <f t="shared" si="33"/>
        <v>25</v>
      </c>
      <c r="BU127">
        <v>3</v>
      </c>
      <c r="BW127" t="s">
        <v>3088</v>
      </c>
      <c r="BX127" s="27">
        <v>0</v>
      </c>
      <c r="BY127" s="24" t="s">
        <v>242</v>
      </c>
      <c r="BZ127" s="21" t="s">
        <v>242</v>
      </c>
      <c r="CA127" t="s">
        <v>242</v>
      </c>
      <c r="CB127" t="s">
        <v>242</v>
      </c>
      <c r="CE127" s="27">
        <v>0</v>
      </c>
      <c r="CG127" t="s">
        <v>242</v>
      </c>
      <c r="CH127" t="s">
        <v>242</v>
      </c>
      <c r="CJ127" s="27">
        <v>0</v>
      </c>
      <c r="CL127" t="s">
        <v>242</v>
      </c>
      <c r="CO127">
        <v>0</v>
      </c>
      <c r="CP127" s="27">
        <v>0</v>
      </c>
      <c r="CQ127" t="s">
        <v>242</v>
      </c>
      <c r="CR127" t="s">
        <v>242</v>
      </c>
      <c r="CS127" t="s">
        <v>242</v>
      </c>
      <c r="CV127" s="27">
        <v>0</v>
      </c>
      <c r="CX127" t="s">
        <v>242</v>
      </c>
      <c r="DA127" s="27">
        <v>1</v>
      </c>
      <c r="DB127">
        <v>135954</v>
      </c>
      <c r="DC127">
        <v>2</v>
      </c>
      <c r="DE127" s="27">
        <v>1</v>
      </c>
      <c r="DF127" s="36">
        <v>160360</v>
      </c>
      <c r="DG127">
        <v>2</v>
      </c>
      <c r="DH127" s="51">
        <v>173922</v>
      </c>
      <c r="DI127">
        <v>2</v>
      </c>
      <c r="DJ127" s="36" t="s">
        <v>242</v>
      </c>
      <c r="DK127" t="s">
        <v>242</v>
      </c>
      <c r="DM127" s="27">
        <v>1</v>
      </c>
      <c r="DN127" s="36">
        <v>2773000</v>
      </c>
      <c r="DO127">
        <v>2</v>
      </c>
      <c r="DQ127">
        <v>4</v>
      </c>
      <c r="DS127" t="s">
        <v>3089</v>
      </c>
      <c r="DT127" s="27">
        <v>1</v>
      </c>
      <c r="DU127" s="2" t="s">
        <v>3090</v>
      </c>
      <c r="DV127" s="27">
        <v>1</v>
      </c>
      <c r="DW127" s="2" t="s">
        <v>3091</v>
      </c>
      <c r="DX127" s="27">
        <v>0</v>
      </c>
      <c r="DZ127" s="27">
        <v>1</v>
      </c>
      <c r="EA127" t="s">
        <v>3092</v>
      </c>
      <c r="EB127" s="27">
        <v>0</v>
      </c>
      <c r="ED127" s="27">
        <v>0</v>
      </c>
      <c r="EF127" s="27">
        <v>0.5</v>
      </c>
      <c r="EG127" s="2" t="s">
        <v>3093</v>
      </c>
      <c r="EH127" s="27">
        <v>0</v>
      </c>
      <c r="EJ127" s="27">
        <v>1</v>
      </c>
      <c r="EK127" s="2" t="s">
        <v>3094</v>
      </c>
      <c r="EL127" s="27">
        <v>1</v>
      </c>
      <c r="EM127" s="2" t="s">
        <v>3095</v>
      </c>
      <c r="EN127">
        <v>4</v>
      </c>
      <c r="EP127" s="2" t="s">
        <v>3096</v>
      </c>
      <c r="EQ127">
        <f t="shared" si="21"/>
        <v>0.55000000000000004</v>
      </c>
      <c r="ER127" s="99">
        <v>0.5</v>
      </c>
      <c r="ES127" s="27">
        <v>0</v>
      </c>
      <c r="ET127" t="s">
        <v>242</v>
      </c>
      <c r="EU127" t="s">
        <v>242</v>
      </c>
      <c r="EX127" t="s">
        <v>242</v>
      </c>
      <c r="EY127" t="s">
        <v>242</v>
      </c>
      <c r="FA127" s="27">
        <v>1</v>
      </c>
      <c r="FB127">
        <v>2146</v>
      </c>
      <c r="FD127" s="27">
        <v>0.5</v>
      </c>
      <c r="FE127" t="s">
        <v>242</v>
      </c>
      <c r="FF127" t="s">
        <v>3097</v>
      </c>
      <c r="FG127" s="27">
        <v>1</v>
      </c>
      <c r="FH127">
        <v>576</v>
      </c>
      <c r="FJ127" s="27">
        <v>0</v>
      </c>
      <c r="FK127" t="s">
        <v>242</v>
      </c>
      <c r="FL127">
        <f t="shared" si="24"/>
        <v>2</v>
      </c>
      <c r="FM127" s="99">
        <v>1</v>
      </c>
      <c r="FN127">
        <f t="shared" si="25"/>
        <v>0.5</v>
      </c>
      <c r="FO127" s="99">
        <v>0.5</v>
      </c>
      <c r="FQ127">
        <v>4</v>
      </c>
      <c r="FS127" t="s">
        <v>3098</v>
      </c>
      <c r="FT127" s="27">
        <v>0</v>
      </c>
      <c r="FU127" t="s">
        <v>242</v>
      </c>
      <c r="FV127" t="s">
        <v>242</v>
      </c>
      <c r="FW127" t="s">
        <v>242</v>
      </c>
      <c r="FY127" s="27">
        <v>1</v>
      </c>
      <c r="FZ127">
        <v>52</v>
      </c>
      <c r="GA127">
        <v>2</v>
      </c>
      <c r="GC127" s="27">
        <v>0.5</v>
      </c>
      <c r="GD127" t="s">
        <v>242</v>
      </c>
      <c r="GE127" t="s">
        <v>242</v>
      </c>
      <c r="GF127" s="36" t="s">
        <v>242</v>
      </c>
      <c r="GG127" t="s">
        <v>242</v>
      </c>
      <c r="GH127" t="s">
        <v>242</v>
      </c>
      <c r="GI127" t="s">
        <v>242</v>
      </c>
      <c r="GJ127" t="s">
        <v>242</v>
      </c>
      <c r="GK127">
        <v>1</v>
      </c>
      <c r="GL127" t="s">
        <v>3099</v>
      </c>
      <c r="GM127">
        <v>2</v>
      </c>
      <c r="GO127" t="s">
        <v>3100</v>
      </c>
      <c r="GP127" s="27">
        <v>0</v>
      </c>
      <c r="GQ127" t="s">
        <v>242</v>
      </c>
      <c r="GR127" t="s">
        <v>242</v>
      </c>
      <c r="GT127" t="s">
        <v>242</v>
      </c>
      <c r="GW127" s="27">
        <v>1</v>
      </c>
      <c r="GX127">
        <v>150</v>
      </c>
      <c r="GY127" t="s">
        <v>3101</v>
      </c>
      <c r="HA127">
        <v>3</v>
      </c>
      <c r="HC127" t="s">
        <v>3102</v>
      </c>
      <c r="HD127" s="27">
        <v>0</v>
      </c>
      <c r="HF127" s="27">
        <v>0</v>
      </c>
      <c r="HH127" t="s">
        <v>242</v>
      </c>
      <c r="HK127" s="27">
        <v>1</v>
      </c>
      <c r="HL127" t="s">
        <v>3103</v>
      </c>
      <c r="HM127">
        <v>2</v>
      </c>
      <c r="HO127" t="s">
        <v>3104</v>
      </c>
      <c r="HP127">
        <v>0.55555555599999995</v>
      </c>
      <c r="HQ127">
        <v>0</v>
      </c>
      <c r="HR127">
        <v>0</v>
      </c>
      <c r="HS127">
        <v>1</v>
      </c>
      <c r="HT127">
        <v>0.55000000000000004</v>
      </c>
      <c r="HU127">
        <v>0</v>
      </c>
      <c r="HV127">
        <v>0.625</v>
      </c>
      <c r="HW127">
        <v>0.5</v>
      </c>
      <c r="HX127">
        <v>0</v>
      </c>
      <c r="HY127">
        <v>1</v>
      </c>
      <c r="HZ127">
        <v>0</v>
      </c>
      <c r="IA127">
        <v>1</v>
      </c>
      <c r="IB127">
        <v>1</v>
      </c>
      <c r="IC127">
        <v>0.185185185</v>
      </c>
      <c r="ID127">
        <v>0.54374999999999996</v>
      </c>
      <c r="IE127">
        <v>0.5</v>
      </c>
      <c r="IF127">
        <v>0.409645062</v>
      </c>
      <c r="IG127" t="s">
        <v>3105</v>
      </c>
      <c r="IH127" t="s">
        <v>266</v>
      </c>
      <c r="II127" t="s">
        <v>3084</v>
      </c>
      <c r="IJ127">
        <v>23362</v>
      </c>
      <c r="IK127">
        <v>25424</v>
      </c>
      <c r="IL127">
        <v>25979</v>
      </c>
      <c r="IM127">
        <v>26323</v>
      </c>
      <c r="IN127">
        <v>23362</v>
      </c>
      <c r="IS127">
        <f t="shared" si="22"/>
        <v>0.2</v>
      </c>
      <c r="IT127">
        <f t="shared" si="26"/>
        <v>0.7142857142857143</v>
      </c>
      <c r="IU127">
        <f t="shared" si="28"/>
        <v>0.625</v>
      </c>
      <c r="IV127">
        <f t="shared" si="23"/>
        <v>0.51309523809523816</v>
      </c>
    </row>
    <row r="128" spans="1:256" customFormat="1" ht="14" customHeight="1" x14ac:dyDescent="0.2">
      <c r="A128">
        <v>127</v>
      </c>
      <c r="B128">
        <v>128</v>
      </c>
      <c r="C128" s="1">
        <v>44755.504166666666</v>
      </c>
      <c r="D128" s="1">
        <v>44758.447916666664</v>
      </c>
      <c r="E128">
        <v>0</v>
      </c>
      <c r="F128" t="s">
        <v>2300</v>
      </c>
      <c r="G128">
        <v>100</v>
      </c>
      <c r="H128">
        <v>254355</v>
      </c>
      <c r="I128">
        <v>1</v>
      </c>
      <c r="J128" s="1">
        <v>44758.448611111111</v>
      </c>
      <c r="K128" t="s">
        <v>3106</v>
      </c>
      <c r="L128" t="s">
        <v>242</v>
      </c>
      <c r="M128" t="s">
        <v>242</v>
      </c>
      <c r="N128" t="s">
        <v>3107</v>
      </c>
      <c r="O128" t="s">
        <v>3108</v>
      </c>
      <c r="P128">
        <v>39.994700000000002</v>
      </c>
      <c r="Q128">
        <v>-105.2366</v>
      </c>
      <c r="R128" t="s">
        <v>245</v>
      </c>
      <c r="S128" t="s">
        <v>246</v>
      </c>
      <c r="T128" t="s">
        <v>3109</v>
      </c>
      <c r="V128" t="s">
        <v>3110</v>
      </c>
      <c r="W128">
        <v>574599106</v>
      </c>
      <c r="X128">
        <v>3430</v>
      </c>
      <c r="Y128" t="s">
        <v>476</v>
      </c>
      <c r="Z128" t="s">
        <v>477</v>
      </c>
      <c r="AA128">
        <v>2020</v>
      </c>
      <c r="AC128">
        <v>0</v>
      </c>
      <c r="AF128">
        <v>9</v>
      </c>
      <c r="AG128">
        <v>3</v>
      </c>
      <c r="AI128" t="s">
        <v>3111</v>
      </c>
      <c r="AJ128" s="27">
        <v>1</v>
      </c>
      <c r="AK128">
        <v>5</v>
      </c>
      <c r="AL128" s="27">
        <v>0</v>
      </c>
      <c r="AM128" s="24">
        <v>0</v>
      </c>
      <c r="AN128" s="36">
        <f t="shared" si="18"/>
        <v>0</v>
      </c>
      <c r="AO128" s="27">
        <v>1</v>
      </c>
      <c r="AP128">
        <v>4</v>
      </c>
      <c r="AQ128" t="s">
        <v>3112</v>
      </c>
      <c r="AR128">
        <v>3</v>
      </c>
      <c r="AT128" t="s">
        <v>3111</v>
      </c>
      <c r="AU128" s="27">
        <v>1</v>
      </c>
      <c r="AV128">
        <v>8</v>
      </c>
      <c r="AW128" s="21">
        <f t="shared" si="19"/>
        <v>88.888888888888886</v>
      </c>
      <c r="AX128">
        <v>3</v>
      </c>
      <c r="AZ128" t="s">
        <v>3111</v>
      </c>
      <c r="BA128" s="27">
        <v>1</v>
      </c>
      <c r="BB128">
        <v>8</v>
      </c>
      <c r="BC128" s="21">
        <f t="shared" si="20"/>
        <v>88.888888888888886</v>
      </c>
      <c r="BD128">
        <v>1</v>
      </c>
      <c r="BF128" t="s">
        <v>3111</v>
      </c>
      <c r="BG128" s="27">
        <v>1</v>
      </c>
      <c r="BH128">
        <v>8</v>
      </c>
      <c r="BJ128">
        <v>3</v>
      </c>
      <c r="BL128" t="s">
        <v>3111</v>
      </c>
      <c r="BM128" s="27">
        <v>1</v>
      </c>
      <c r="BN128">
        <v>3</v>
      </c>
      <c r="BP128" t="s">
        <v>3111</v>
      </c>
      <c r="BQ128" s="27">
        <v>1</v>
      </c>
      <c r="BR128">
        <v>2</v>
      </c>
      <c r="BS128" s="97">
        <f t="shared" si="33"/>
        <v>22.222222222222221</v>
      </c>
      <c r="BU128">
        <v>3</v>
      </c>
      <c r="BW128" t="s">
        <v>3111</v>
      </c>
      <c r="BX128" s="27">
        <v>1</v>
      </c>
      <c r="BY128">
        <v>2</v>
      </c>
      <c r="BZ128" s="21">
        <f t="shared" ref="BZ128:BZ143" si="34">BY128/AF128*100</f>
        <v>22.222222222222221</v>
      </c>
      <c r="CA128">
        <v>2</v>
      </c>
      <c r="CB128">
        <v>3</v>
      </c>
      <c r="CD128" t="s">
        <v>3111</v>
      </c>
      <c r="CE128" s="27">
        <v>0</v>
      </c>
      <c r="CG128" t="s">
        <v>242</v>
      </c>
      <c r="CH128" t="s">
        <v>242</v>
      </c>
      <c r="CJ128" s="27">
        <v>1</v>
      </c>
      <c r="CK128" t="s">
        <v>3113</v>
      </c>
      <c r="CL128">
        <v>1</v>
      </c>
      <c r="CN128" t="s">
        <v>3114</v>
      </c>
      <c r="CO128">
        <v>0</v>
      </c>
      <c r="CP128" s="27">
        <v>0</v>
      </c>
      <c r="CQ128" t="s">
        <v>242</v>
      </c>
      <c r="CR128" t="s">
        <v>242</v>
      </c>
      <c r="CS128" t="s">
        <v>242</v>
      </c>
      <c r="CV128" s="27">
        <v>1</v>
      </c>
      <c r="CW128" s="2" t="s">
        <v>3115</v>
      </c>
      <c r="CX128">
        <v>1</v>
      </c>
      <c r="CZ128" t="s">
        <v>3114</v>
      </c>
      <c r="DA128" s="27">
        <v>1</v>
      </c>
      <c r="DB128">
        <v>66000</v>
      </c>
      <c r="DC128">
        <v>2</v>
      </c>
      <c r="DE128" s="27">
        <v>1</v>
      </c>
      <c r="DF128" s="36" t="s">
        <v>242</v>
      </c>
      <c r="DG128" t="s">
        <v>242</v>
      </c>
      <c r="DH128" s="43" t="s">
        <v>242</v>
      </c>
      <c r="DI128" t="s">
        <v>242</v>
      </c>
      <c r="DJ128" s="36">
        <v>114000</v>
      </c>
      <c r="DK128">
        <v>2</v>
      </c>
      <c r="DM128" s="27">
        <v>0</v>
      </c>
      <c r="DN128" s="36" t="s">
        <v>242</v>
      </c>
      <c r="DO128" t="s">
        <v>242</v>
      </c>
      <c r="DQ128">
        <v>1</v>
      </c>
      <c r="DS128" t="s">
        <v>3114</v>
      </c>
      <c r="DT128" s="27">
        <v>1</v>
      </c>
      <c r="DU128" s="2" t="s">
        <v>3116</v>
      </c>
      <c r="DV128" s="27">
        <v>0.5</v>
      </c>
      <c r="DW128" s="2" t="s">
        <v>3117</v>
      </c>
      <c r="DX128" s="27">
        <v>0</v>
      </c>
      <c r="DZ128" s="27">
        <v>0.5</v>
      </c>
      <c r="EA128" s="2" t="s">
        <v>3118</v>
      </c>
      <c r="EB128" s="27">
        <v>0</v>
      </c>
      <c r="ED128" s="27">
        <v>0</v>
      </c>
      <c r="EF128" s="27">
        <v>0</v>
      </c>
      <c r="EH128" s="27">
        <v>1</v>
      </c>
      <c r="EI128" t="s">
        <v>3119</v>
      </c>
      <c r="EJ128" s="27">
        <v>1</v>
      </c>
      <c r="EK128" t="s">
        <v>3120</v>
      </c>
      <c r="EL128" s="27">
        <v>0</v>
      </c>
      <c r="EN128">
        <v>1</v>
      </c>
      <c r="EP128" s="2" t="s">
        <v>3114</v>
      </c>
      <c r="EQ128">
        <f t="shared" si="21"/>
        <v>0.4</v>
      </c>
      <c r="ER128" s="99">
        <v>0.5</v>
      </c>
      <c r="ES128" s="27">
        <v>0</v>
      </c>
      <c r="ET128" t="s">
        <v>242</v>
      </c>
      <c r="EU128" t="s">
        <v>242</v>
      </c>
      <c r="EX128" t="s">
        <v>242</v>
      </c>
      <c r="EY128" t="s">
        <v>242</v>
      </c>
      <c r="FA128" s="27">
        <v>0</v>
      </c>
      <c r="FB128" t="s">
        <v>242</v>
      </c>
      <c r="FD128" s="27">
        <v>0</v>
      </c>
      <c r="FE128" t="s">
        <v>242</v>
      </c>
      <c r="FG128" s="27">
        <v>1</v>
      </c>
      <c r="FH128">
        <v>1140</v>
      </c>
      <c r="FI128" t="s">
        <v>3121</v>
      </c>
      <c r="FJ128" s="27">
        <v>1</v>
      </c>
      <c r="FK128">
        <v>18</v>
      </c>
      <c r="FL128">
        <f t="shared" si="24"/>
        <v>1</v>
      </c>
      <c r="FM128" s="99">
        <v>1</v>
      </c>
      <c r="FN128">
        <f t="shared" si="25"/>
        <v>1</v>
      </c>
      <c r="FO128" s="99">
        <v>1</v>
      </c>
      <c r="FQ128">
        <v>1</v>
      </c>
      <c r="FS128" t="s">
        <v>3114</v>
      </c>
      <c r="FT128" s="27">
        <v>0</v>
      </c>
      <c r="FU128" t="s">
        <v>242</v>
      </c>
      <c r="FV128" t="s">
        <v>242</v>
      </c>
      <c r="FW128" t="s">
        <v>242</v>
      </c>
      <c r="FY128" s="27">
        <v>1</v>
      </c>
      <c r="FZ128">
        <v>41.67</v>
      </c>
      <c r="GA128">
        <v>3</v>
      </c>
      <c r="GC128" s="27">
        <v>1</v>
      </c>
      <c r="GD128">
        <v>14</v>
      </c>
      <c r="GE128">
        <v>23</v>
      </c>
      <c r="GF128" s="36">
        <v>55</v>
      </c>
      <c r="GG128">
        <v>5</v>
      </c>
      <c r="GH128" t="s">
        <v>242</v>
      </c>
      <c r="GI128" t="s">
        <v>242</v>
      </c>
      <c r="GJ128" t="s">
        <v>242</v>
      </c>
      <c r="GK128">
        <v>1</v>
      </c>
      <c r="GM128">
        <v>1</v>
      </c>
      <c r="GO128" t="s">
        <v>3114</v>
      </c>
      <c r="GP128" s="27">
        <v>0</v>
      </c>
      <c r="GQ128" t="s">
        <v>242</v>
      </c>
      <c r="GR128" t="s">
        <v>242</v>
      </c>
      <c r="GT128" t="s">
        <v>242</v>
      </c>
      <c r="GW128" s="27">
        <v>1</v>
      </c>
      <c r="GX128">
        <v>272</v>
      </c>
      <c r="GY128" t="s">
        <v>3122</v>
      </c>
      <c r="HA128">
        <v>3</v>
      </c>
      <c r="HC128" t="s">
        <v>3111</v>
      </c>
      <c r="HD128" s="27">
        <v>0</v>
      </c>
      <c r="HF128" s="27">
        <v>0</v>
      </c>
      <c r="HH128" t="s">
        <v>242</v>
      </c>
      <c r="HK128" s="27">
        <v>1</v>
      </c>
      <c r="HL128" s="2" t="s">
        <v>3123</v>
      </c>
      <c r="HM128">
        <v>1</v>
      </c>
      <c r="HO128" t="s">
        <v>3114</v>
      </c>
      <c r="HP128">
        <v>0.77777777800000003</v>
      </c>
      <c r="HQ128">
        <v>1</v>
      </c>
      <c r="HR128">
        <v>0.5</v>
      </c>
      <c r="HS128">
        <v>0.66666666699999999</v>
      </c>
      <c r="HT128">
        <v>0.4</v>
      </c>
      <c r="HU128">
        <v>0</v>
      </c>
      <c r="HV128">
        <v>0.5</v>
      </c>
      <c r="HW128">
        <v>0.66666666699999999</v>
      </c>
      <c r="HX128">
        <v>0</v>
      </c>
      <c r="HY128">
        <v>1</v>
      </c>
      <c r="HZ128">
        <v>0</v>
      </c>
      <c r="IA128">
        <v>1</v>
      </c>
      <c r="IB128">
        <v>1</v>
      </c>
      <c r="IC128">
        <v>0.75925925900000002</v>
      </c>
      <c r="ID128">
        <v>0.39166666700000002</v>
      </c>
      <c r="IE128">
        <v>0.53333333299999997</v>
      </c>
      <c r="IF128">
        <v>0.56141975300000002</v>
      </c>
      <c r="IG128" t="s">
        <v>3109</v>
      </c>
      <c r="IH128" t="s">
        <v>266</v>
      </c>
      <c r="II128" t="s">
        <v>3109</v>
      </c>
      <c r="IJ128">
        <v>6707</v>
      </c>
      <c r="IK128">
        <v>7188</v>
      </c>
      <c r="IL128">
        <v>8375</v>
      </c>
      <c r="IM128">
        <v>8680</v>
      </c>
      <c r="IN128">
        <v>6707</v>
      </c>
      <c r="IS128">
        <f t="shared" si="22"/>
        <v>0.8</v>
      </c>
      <c r="IT128">
        <f t="shared" si="26"/>
        <v>0.6428571428571429</v>
      </c>
      <c r="IU128">
        <f t="shared" si="28"/>
        <v>0.75</v>
      </c>
      <c r="IV128">
        <f t="shared" si="23"/>
        <v>0.73095238095238102</v>
      </c>
    </row>
    <row r="129" spans="1:256" ht="14" customHeight="1" x14ac:dyDescent="0.2">
      <c r="A129" s="10">
        <v>128</v>
      </c>
      <c r="B129">
        <v>129</v>
      </c>
      <c r="C129" s="1">
        <v>44758.45</v>
      </c>
      <c r="D129" s="1">
        <v>44761.632638888892</v>
      </c>
      <c r="E129">
        <v>0</v>
      </c>
      <c r="F129" t="s">
        <v>3124</v>
      </c>
      <c r="G129">
        <v>100</v>
      </c>
      <c r="H129">
        <v>274943</v>
      </c>
      <c r="I129">
        <v>1</v>
      </c>
      <c r="J129" s="1">
        <v>44761.632638888892</v>
      </c>
      <c r="K129" t="s">
        <v>3125</v>
      </c>
      <c r="L129" t="s">
        <v>242</v>
      </c>
      <c r="M129" t="s">
        <v>242</v>
      </c>
      <c r="N129" t="s">
        <v>3126</v>
      </c>
      <c r="O129" t="s">
        <v>3127</v>
      </c>
      <c r="P129">
        <v>41.8825</v>
      </c>
      <c r="Q129">
        <v>-87.718500000000006</v>
      </c>
      <c r="R129" t="s">
        <v>245</v>
      </c>
      <c r="S129" t="s">
        <v>246</v>
      </c>
      <c r="T129" s="10" t="s">
        <v>3128</v>
      </c>
      <c r="V129" t="s">
        <v>3129</v>
      </c>
      <c r="W129">
        <v>608190104</v>
      </c>
      <c r="X129">
        <v>2273</v>
      </c>
      <c r="Y129" s="10" t="s">
        <v>271</v>
      </c>
      <c r="Z129" s="10" t="s">
        <v>2346</v>
      </c>
      <c r="AA129" s="10">
        <v>2020</v>
      </c>
      <c r="AC129" s="10">
        <v>0</v>
      </c>
      <c r="AF129" s="10">
        <v>7</v>
      </c>
      <c r="AG129">
        <v>3</v>
      </c>
      <c r="AI129" t="s">
        <v>3130</v>
      </c>
      <c r="AJ129" s="22">
        <v>0</v>
      </c>
      <c r="AK129" s="19">
        <v>0</v>
      </c>
      <c r="AL129" s="22">
        <v>0</v>
      </c>
      <c r="AM129" s="19">
        <v>0</v>
      </c>
      <c r="AN129" s="36">
        <f t="shared" si="18"/>
        <v>0</v>
      </c>
      <c r="AO129" s="22">
        <v>0</v>
      </c>
      <c r="AP129" s="19">
        <v>0</v>
      </c>
      <c r="AR129" t="s">
        <v>242</v>
      </c>
      <c r="AU129" s="22">
        <v>1</v>
      </c>
      <c r="AV129" s="10">
        <v>5</v>
      </c>
      <c r="AW129" s="21">
        <f t="shared" si="19"/>
        <v>71.428571428571431</v>
      </c>
      <c r="AX129">
        <v>3</v>
      </c>
      <c r="AZ129" t="s">
        <v>3130</v>
      </c>
      <c r="BA129" s="22">
        <v>1</v>
      </c>
      <c r="BB129" s="10">
        <v>5</v>
      </c>
      <c r="BC129" s="21">
        <f t="shared" si="20"/>
        <v>71.428571428571431</v>
      </c>
      <c r="BD129">
        <v>3</v>
      </c>
      <c r="BF129" t="s">
        <v>3130</v>
      </c>
      <c r="BG129" s="22">
        <v>1</v>
      </c>
      <c r="BH129" s="10">
        <v>16.600000000000001</v>
      </c>
      <c r="BJ129">
        <v>3</v>
      </c>
      <c r="BL129" t="s">
        <v>3130</v>
      </c>
      <c r="BM129" s="22">
        <v>1</v>
      </c>
      <c r="BN129">
        <v>3</v>
      </c>
      <c r="BP129" t="s">
        <v>3130</v>
      </c>
      <c r="BQ129" s="22">
        <v>1</v>
      </c>
      <c r="BR129" s="10">
        <v>1</v>
      </c>
      <c r="BS129" s="97">
        <f t="shared" si="33"/>
        <v>14.285714285714285</v>
      </c>
      <c r="BU129" s="10">
        <v>3</v>
      </c>
      <c r="BW129" s="10" t="s">
        <v>3130</v>
      </c>
      <c r="BX129" s="22">
        <v>0</v>
      </c>
      <c r="BY129" s="19">
        <v>0</v>
      </c>
      <c r="BZ129" s="21">
        <f t="shared" si="34"/>
        <v>0</v>
      </c>
      <c r="CA129" s="10" t="s">
        <v>242</v>
      </c>
      <c r="CB129" s="10" t="s">
        <v>242</v>
      </c>
      <c r="CE129" s="22">
        <v>0</v>
      </c>
      <c r="CG129" s="10" t="s">
        <v>242</v>
      </c>
      <c r="CH129" s="10" t="s">
        <v>242</v>
      </c>
      <c r="CJ129" s="22">
        <v>1</v>
      </c>
      <c r="CK129" s="10" t="s">
        <v>3131</v>
      </c>
      <c r="CL129" s="10">
        <v>1</v>
      </c>
      <c r="CN129" s="10" t="s">
        <v>3132</v>
      </c>
      <c r="CO129" s="10">
        <v>0</v>
      </c>
      <c r="CP129" s="22">
        <v>0.5</v>
      </c>
      <c r="CQ129" s="10" t="s">
        <v>242</v>
      </c>
      <c r="CR129" s="10">
        <v>98</v>
      </c>
      <c r="CS129" s="10" t="s">
        <v>242</v>
      </c>
      <c r="CT129" s="11" t="s">
        <v>3133</v>
      </c>
      <c r="CV129" s="22">
        <v>1</v>
      </c>
      <c r="CW129" s="11" t="s">
        <v>3134</v>
      </c>
      <c r="CX129" s="10">
        <v>1</v>
      </c>
      <c r="CZ129" s="10" t="s">
        <v>3132</v>
      </c>
      <c r="DA129" s="22">
        <v>1</v>
      </c>
      <c r="DB129" s="10">
        <v>1641025</v>
      </c>
      <c r="DC129" s="10">
        <v>2</v>
      </c>
      <c r="DE129" s="22">
        <v>1</v>
      </c>
      <c r="DF129" s="50" t="s">
        <v>242</v>
      </c>
      <c r="DG129" s="10" t="s">
        <v>242</v>
      </c>
      <c r="DH129" s="43" t="s">
        <v>242</v>
      </c>
      <c r="DI129" s="10" t="s">
        <v>242</v>
      </c>
      <c r="DJ129" s="50">
        <v>985920</v>
      </c>
      <c r="DK129" s="10">
        <v>2</v>
      </c>
      <c r="DM129" s="22">
        <v>0</v>
      </c>
      <c r="DN129" s="50" t="s">
        <v>242</v>
      </c>
      <c r="DO129" s="10" t="s">
        <v>242</v>
      </c>
      <c r="DQ129" s="10">
        <v>1</v>
      </c>
      <c r="DS129" s="10" t="s">
        <v>3132</v>
      </c>
      <c r="DT129" s="27">
        <v>1</v>
      </c>
      <c r="DU129" s="2" t="s">
        <v>3135</v>
      </c>
      <c r="DV129" s="27">
        <v>1</v>
      </c>
      <c r="DW129" s="2" t="s">
        <v>3136</v>
      </c>
      <c r="DX129" s="27">
        <v>0</v>
      </c>
      <c r="DZ129" s="27">
        <v>0</v>
      </c>
      <c r="EB129" s="27">
        <v>0</v>
      </c>
      <c r="ED129" s="27">
        <v>0</v>
      </c>
      <c r="EF129" s="27">
        <v>0</v>
      </c>
      <c r="EH129" s="27">
        <v>0.5</v>
      </c>
      <c r="EI129" t="s">
        <v>3137</v>
      </c>
      <c r="EJ129" s="27">
        <v>1</v>
      </c>
      <c r="EK129" t="s">
        <v>3138</v>
      </c>
      <c r="EL129" s="27">
        <v>1</v>
      </c>
      <c r="EM129" s="2" t="s">
        <v>3139</v>
      </c>
      <c r="EN129">
        <v>1</v>
      </c>
      <c r="EP129" s="2" t="s">
        <v>3132</v>
      </c>
      <c r="EQ129">
        <f t="shared" si="21"/>
        <v>0.45</v>
      </c>
      <c r="ER129" s="99">
        <v>0.5</v>
      </c>
      <c r="ES129" s="22">
        <v>0</v>
      </c>
      <c r="ET129" s="10" t="s">
        <v>242</v>
      </c>
      <c r="EU129" s="10" t="s">
        <v>242</v>
      </c>
      <c r="EX129" s="10" t="s">
        <v>242</v>
      </c>
      <c r="EY129" s="10" t="s">
        <v>242</v>
      </c>
      <c r="FA129" s="22">
        <v>1</v>
      </c>
      <c r="FB129" s="10">
        <v>13964</v>
      </c>
      <c r="FC129" s="10" t="s">
        <v>3140</v>
      </c>
      <c r="FD129" s="22">
        <v>0</v>
      </c>
      <c r="FE129" s="10" t="s">
        <v>242</v>
      </c>
      <c r="FG129" s="22">
        <v>0</v>
      </c>
      <c r="FH129" s="10" t="s">
        <v>242</v>
      </c>
      <c r="FJ129" s="22">
        <v>0</v>
      </c>
      <c r="FK129" s="10" t="s">
        <v>242</v>
      </c>
      <c r="FL129">
        <f t="shared" si="24"/>
        <v>1</v>
      </c>
      <c r="FM129" s="99">
        <v>1</v>
      </c>
      <c r="FN129">
        <f t="shared" si="25"/>
        <v>0</v>
      </c>
      <c r="FO129" s="100">
        <v>0</v>
      </c>
      <c r="FQ129" s="10">
        <v>1</v>
      </c>
      <c r="FS129" s="10" t="s">
        <v>3132</v>
      </c>
      <c r="FT129" s="22">
        <v>0.5</v>
      </c>
      <c r="FU129" s="10" t="s">
        <v>242</v>
      </c>
      <c r="FV129" s="10" t="s">
        <v>242</v>
      </c>
      <c r="FW129" s="10" t="s">
        <v>242</v>
      </c>
      <c r="FX129" s="10" t="s">
        <v>3141</v>
      </c>
      <c r="FY129" s="22">
        <v>1</v>
      </c>
      <c r="FZ129" s="10">
        <v>28</v>
      </c>
      <c r="GA129" s="10">
        <v>2</v>
      </c>
      <c r="GC129" s="22">
        <v>1</v>
      </c>
      <c r="GD129" s="10">
        <v>11</v>
      </c>
      <c r="GE129" s="10">
        <v>31</v>
      </c>
      <c r="GF129" s="50">
        <v>54</v>
      </c>
      <c r="GG129" s="10">
        <v>2</v>
      </c>
      <c r="GH129" s="10" t="s">
        <v>242</v>
      </c>
      <c r="GI129" s="10" t="s">
        <v>242</v>
      </c>
      <c r="GJ129" s="10" t="s">
        <v>242</v>
      </c>
      <c r="GK129" s="10">
        <v>1</v>
      </c>
      <c r="GM129" s="10">
        <v>1</v>
      </c>
      <c r="GO129" s="10" t="s">
        <v>3132</v>
      </c>
      <c r="GP129" s="22">
        <v>0</v>
      </c>
      <c r="GQ129" s="10" t="s">
        <v>242</v>
      </c>
      <c r="GR129" s="10" t="s">
        <v>242</v>
      </c>
      <c r="GT129" s="10" t="s">
        <v>242</v>
      </c>
      <c r="GW129" s="22">
        <v>1</v>
      </c>
      <c r="GX129" s="10">
        <v>103</v>
      </c>
      <c r="GY129" s="10" t="s">
        <v>3142</v>
      </c>
      <c r="HA129" s="10">
        <v>3</v>
      </c>
      <c r="HC129" s="10" t="s">
        <v>3130</v>
      </c>
      <c r="HD129" s="22">
        <v>0</v>
      </c>
      <c r="HF129" s="22">
        <v>0</v>
      </c>
      <c r="HH129" s="10" t="s">
        <v>242</v>
      </c>
      <c r="HK129" s="22">
        <v>1</v>
      </c>
      <c r="HL129" s="10" t="s">
        <v>3143</v>
      </c>
      <c r="HM129" s="10">
        <v>1</v>
      </c>
      <c r="HO129" s="10" t="s">
        <v>3132</v>
      </c>
      <c r="HP129" s="10">
        <v>0.55555555599999995</v>
      </c>
      <c r="HQ129" s="10">
        <v>1</v>
      </c>
      <c r="HR129" s="10">
        <v>0.75</v>
      </c>
      <c r="HS129" s="10">
        <v>0.66666666699999999</v>
      </c>
      <c r="HT129" s="10">
        <v>0.45</v>
      </c>
      <c r="HU129" s="10">
        <v>0</v>
      </c>
      <c r="HV129" s="10">
        <v>0.25</v>
      </c>
      <c r="HW129" s="10">
        <v>0.83333333300000001</v>
      </c>
      <c r="HX129" s="10">
        <v>0</v>
      </c>
      <c r="HY129" s="10">
        <v>1</v>
      </c>
      <c r="HZ129" s="10">
        <v>0</v>
      </c>
      <c r="IA129" s="10">
        <v>1</v>
      </c>
      <c r="IB129" s="10">
        <v>1</v>
      </c>
      <c r="IC129" s="10">
        <v>0.76851851900000001</v>
      </c>
      <c r="ID129" s="10">
        <v>0.34166666699999998</v>
      </c>
      <c r="IE129" s="10">
        <v>0.56666666700000001</v>
      </c>
      <c r="IF129" s="10">
        <v>0.55895061700000004</v>
      </c>
      <c r="IG129" s="10" t="s">
        <v>3144</v>
      </c>
      <c r="IH129" s="10" t="s">
        <v>266</v>
      </c>
      <c r="II129" s="10" t="s">
        <v>3128</v>
      </c>
      <c r="IJ129" s="10">
        <v>9970.6720000000005</v>
      </c>
      <c r="IK129" s="10">
        <v>9552.1970000000001</v>
      </c>
      <c r="IL129" s="10">
        <v>11200.612999999999</v>
      </c>
      <c r="IM129" s="10">
        <v>11737.065000000001</v>
      </c>
      <c r="IN129" s="10">
        <v>9970.6720000000005</v>
      </c>
      <c r="IS129">
        <f t="shared" si="22"/>
        <v>0.4</v>
      </c>
      <c r="IT129">
        <f t="shared" si="26"/>
        <v>0.5</v>
      </c>
      <c r="IU129">
        <f t="shared" si="28"/>
        <v>0.875</v>
      </c>
      <c r="IV129">
        <f t="shared" si="23"/>
        <v>0.59166666666666667</v>
      </c>
    </row>
    <row r="130" spans="1:256" customFormat="1" ht="14" customHeight="1" x14ac:dyDescent="0.2">
      <c r="A130">
        <v>129</v>
      </c>
      <c r="B130">
        <v>130</v>
      </c>
      <c r="C130" s="1">
        <v>44761.484027777777</v>
      </c>
      <c r="D130" s="1">
        <v>44763.010416666664</v>
      </c>
      <c r="E130">
        <v>0</v>
      </c>
      <c r="F130" t="s">
        <v>2969</v>
      </c>
      <c r="G130">
        <v>100</v>
      </c>
      <c r="H130">
        <v>131854</v>
      </c>
      <c r="I130">
        <v>1</v>
      </c>
      <c r="J130" s="1">
        <v>44763.010416666664</v>
      </c>
      <c r="K130" t="s">
        <v>3145</v>
      </c>
      <c r="L130" t="s">
        <v>242</v>
      </c>
      <c r="M130" t="s">
        <v>242</v>
      </c>
      <c r="N130" t="s">
        <v>3146</v>
      </c>
      <c r="O130" t="s">
        <v>3147</v>
      </c>
      <c r="P130">
        <v>34.064799999999998</v>
      </c>
      <c r="Q130">
        <v>-118.4414</v>
      </c>
      <c r="R130" t="s">
        <v>245</v>
      </c>
      <c r="S130" t="s">
        <v>246</v>
      </c>
      <c r="T130" t="s">
        <v>3148</v>
      </c>
      <c r="V130" t="s">
        <v>3149</v>
      </c>
      <c r="W130" t="s">
        <v>3150</v>
      </c>
      <c r="X130">
        <v>6211</v>
      </c>
      <c r="Y130" t="s">
        <v>319</v>
      </c>
      <c r="Z130" t="s">
        <v>1051</v>
      </c>
      <c r="AA130">
        <v>2021</v>
      </c>
      <c r="AC130">
        <v>0</v>
      </c>
      <c r="AF130">
        <v>13</v>
      </c>
      <c r="AG130">
        <v>3</v>
      </c>
      <c r="AI130" t="s">
        <v>3151</v>
      </c>
      <c r="AJ130" s="27">
        <v>1</v>
      </c>
      <c r="AK130">
        <v>7</v>
      </c>
      <c r="AL130" s="27">
        <v>0</v>
      </c>
      <c r="AM130" s="24">
        <v>0</v>
      </c>
      <c r="AN130" s="36">
        <f t="shared" ref="AN130:AN193" si="35">AM130/AF130*100</f>
        <v>0</v>
      </c>
      <c r="AO130" s="27">
        <v>1</v>
      </c>
      <c r="AP130">
        <v>9</v>
      </c>
      <c r="AQ130" s="2" t="s">
        <v>3152</v>
      </c>
      <c r="AR130">
        <v>3</v>
      </c>
      <c r="AT130" t="s">
        <v>3151</v>
      </c>
      <c r="AU130" s="27">
        <v>1</v>
      </c>
      <c r="AV130">
        <v>11</v>
      </c>
      <c r="AW130" s="21">
        <f t="shared" ref="AW130:AW193" si="36">AV130/AF130*100</f>
        <v>84.615384615384613</v>
      </c>
      <c r="AX130">
        <v>3</v>
      </c>
      <c r="AZ130" t="s">
        <v>3151</v>
      </c>
      <c r="BA130" s="27">
        <v>1</v>
      </c>
      <c r="BB130">
        <v>11</v>
      </c>
      <c r="BC130" s="21">
        <f t="shared" ref="BC130:BC193" si="37">BB130/AF130*100</f>
        <v>84.615384615384613</v>
      </c>
      <c r="BD130">
        <v>3</v>
      </c>
      <c r="BF130" t="s">
        <v>3151</v>
      </c>
      <c r="BG130" s="27">
        <v>1</v>
      </c>
      <c r="BH130">
        <v>6</v>
      </c>
      <c r="BJ130">
        <v>3</v>
      </c>
      <c r="BL130" t="s">
        <v>3151</v>
      </c>
      <c r="BM130" s="27">
        <v>1</v>
      </c>
      <c r="BN130">
        <v>3</v>
      </c>
      <c r="BP130" t="s">
        <v>3151</v>
      </c>
      <c r="BQ130" s="27">
        <v>1</v>
      </c>
      <c r="BR130">
        <v>4</v>
      </c>
      <c r="BS130" s="97">
        <f t="shared" si="33"/>
        <v>30.76923076923077</v>
      </c>
      <c r="BU130">
        <v>3</v>
      </c>
      <c r="BW130" t="s">
        <v>3151</v>
      </c>
      <c r="BX130" s="27">
        <v>1</v>
      </c>
      <c r="BY130">
        <v>2</v>
      </c>
      <c r="BZ130" s="21">
        <f t="shared" si="34"/>
        <v>15.384615384615385</v>
      </c>
      <c r="CA130">
        <v>2</v>
      </c>
      <c r="CB130">
        <v>3</v>
      </c>
      <c r="CD130" t="s">
        <v>3151</v>
      </c>
      <c r="CE130" s="27">
        <v>0</v>
      </c>
      <c r="CG130" t="s">
        <v>242</v>
      </c>
      <c r="CH130" t="s">
        <v>242</v>
      </c>
      <c r="CJ130" s="27">
        <v>1</v>
      </c>
      <c r="CK130" s="2" t="s">
        <v>3153</v>
      </c>
      <c r="CL130">
        <v>1</v>
      </c>
      <c r="CN130" t="s">
        <v>3154</v>
      </c>
      <c r="CO130">
        <v>1</v>
      </c>
      <c r="CP130" s="27">
        <v>0</v>
      </c>
      <c r="CQ130" t="s">
        <v>242</v>
      </c>
      <c r="CR130" t="s">
        <v>242</v>
      </c>
      <c r="CS130" t="s">
        <v>242</v>
      </c>
      <c r="CV130" s="27">
        <v>1</v>
      </c>
      <c r="CW130" s="2" t="s">
        <v>3155</v>
      </c>
      <c r="CX130">
        <v>1</v>
      </c>
      <c r="CZ130" t="s">
        <v>3154</v>
      </c>
      <c r="DA130" s="27">
        <v>0</v>
      </c>
      <c r="DB130" t="s">
        <v>242</v>
      </c>
      <c r="DC130" t="s">
        <v>242</v>
      </c>
      <c r="DE130" s="27">
        <v>0</v>
      </c>
      <c r="DF130" s="36" t="s">
        <v>242</v>
      </c>
      <c r="DG130" t="s">
        <v>242</v>
      </c>
      <c r="DH130" s="43" t="s">
        <v>242</v>
      </c>
      <c r="DI130" t="s">
        <v>242</v>
      </c>
      <c r="DJ130" s="36" t="s">
        <v>242</v>
      </c>
      <c r="DK130" t="s">
        <v>242</v>
      </c>
      <c r="DM130" s="27">
        <v>0</v>
      </c>
      <c r="DN130" s="36" t="s">
        <v>242</v>
      </c>
      <c r="DO130" t="s">
        <v>242</v>
      </c>
      <c r="DQ130" t="s">
        <v>242</v>
      </c>
      <c r="DT130" s="27">
        <v>0</v>
      </c>
      <c r="DV130" s="27">
        <v>0</v>
      </c>
      <c r="DX130" s="27">
        <v>0</v>
      </c>
      <c r="DZ130" s="27">
        <v>0</v>
      </c>
      <c r="EB130" s="27">
        <v>0</v>
      </c>
      <c r="ED130" s="27">
        <v>0</v>
      </c>
      <c r="EF130" s="27">
        <v>0</v>
      </c>
      <c r="EH130" s="27">
        <v>0</v>
      </c>
      <c r="EJ130" s="27">
        <v>0</v>
      </c>
      <c r="EL130" s="27">
        <v>0</v>
      </c>
      <c r="EN130" t="s">
        <v>242</v>
      </c>
      <c r="EP130" s="2"/>
      <c r="EQ130">
        <f t="shared" ref="EQ130:EQ193" si="38">SUM(DT130+DV130+DX130+DZ130+EB130+ED130+EF130+EH130+EJ130+EL130)/10</f>
        <v>0</v>
      </c>
      <c r="ER130" s="99">
        <v>0</v>
      </c>
      <c r="ES130" s="27">
        <v>0</v>
      </c>
      <c r="ET130" t="s">
        <v>242</v>
      </c>
      <c r="EU130" t="s">
        <v>242</v>
      </c>
      <c r="EX130" t="s">
        <v>242</v>
      </c>
      <c r="EY130" t="s">
        <v>242</v>
      </c>
      <c r="FA130" s="27">
        <v>0</v>
      </c>
      <c r="FB130" t="s">
        <v>242</v>
      </c>
      <c r="FD130" s="27">
        <v>0</v>
      </c>
      <c r="FE130" t="s">
        <v>242</v>
      </c>
      <c r="FG130" s="27">
        <v>0</v>
      </c>
      <c r="FH130" t="s">
        <v>242</v>
      </c>
      <c r="FJ130" s="27">
        <v>0</v>
      </c>
      <c r="FK130" t="s">
        <v>242</v>
      </c>
      <c r="FL130">
        <f t="shared" si="24"/>
        <v>0</v>
      </c>
      <c r="FM130" s="100">
        <v>0</v>
      </c>
      <c r="FN130">
        <f t="shared" si="25"/>
        <v>0</v>
      </c>
      <c r="FO130" s="100">
        <v>0</v>
      </c>
      <c r="FQ130" t="s">
        <v>242</v>
      </c>
      <c r="FT130" s="27">
        <v>1</v>
      </c>
      <c r="FU130">
        <v>25.6</v>
      </c>
      <c r="FV130">
        <v>58.3</v>
      </c>
      <c r="FW130">
        <v>16.100000000000001</v>
      </c>
      <c r="FY130" s="27">
        <v>1</v>
      </c>
      <c r="FZ130">
        <v>28</v>
      </c>
      <c r="GA130">
        <v>2</v>
      </c>
      <c r="GB130" s="2" t="s">
        <v>3156</v>
      </c>
      <c r="GC130" s="27">
        <v>1</v>
      </c>
      <c r="GD130">
        <v>4.2</v>
      </c>
      <c r="GE130">
        <v>7.1</v>
      </c>
      <c r="GF130" s="36">
        <v>57.5</v>
      </c>
      <c r="GG130">
        <v>28.8</v>
      </c>
      <c r="GH130" t="s">
        <v>242</v>
      </c>
      <c r="GI130" t="s">
        <v>242</v>
      </c>
      <c r="GJ130" t="s">
        <v>242</v>
      </c>
      <c r="GK130">
        <v>1</v>
      </c>
      <c r="GM130">
        <v>1</v>
      </c>
      <c r="GO130" t="s">
        <v>3154</v>
      </c>
      <c r="GP130" s="27">
        <v>0</v>
      </c>
      <c r="GQ130" t="s">
        <v>242</v>
      </c>
      <c r="GR130" t="s">
        <v>242</v>
      </c>
      <c r="GT130" t="s">
        <v>242</v>
      </c>
      <c r="GW130" s="27">
        <v>1</v>
      </c>
      <c r="GX130">
        <v>35</v>
      </c>
      <c r="GY130" t="s">
        <v>3157</v>
      </c>
      <c r="HA130">
        <v>3</v>
      </c>
      <c r="HC130" t="s">
        <v>3151</v>
      </c>
      <c r="HD130" s="27">
        <v>0</v>
      </c>
      <c r="HF130" s="27">
        <v>0</v>
      </c>
      <c r="HH130" t="s">
        <v>242</v>
      </c>
      <c r="HK130" s="27">
        <v>1</v>
      </c>
      <c r="HL130" s="2" t="s">
        <v>3158</v>
      </c>
      <c r="HM130">
        <v>1</v>
      </c>
      <c r="HO130" t="s">
        <v>3154</v>
      </c>
      <c r="HP130">
        <v>0.77777777800000003</v>
      </c>
      <c r="HQ130">
        <v>1</v>
      </c>
      <c r="HR130">
        <v>0.5</v>
      </c>
      <c r="HS130">
        <v>0</v>
      </c>
      <c r="HT130">
        <v>0</v>
      </c>
      <c r="HU130">
        <v>0</v>
      </c>
      <c r="HV130">
        <v>0</v>
      </c>
      <c r="HW130">
        <v>1</v>
      </c>
      <c r="HX130">
        <v>0</v>
      </c>
      <c r="HY130">
        <v>1</v>
      </c>
      <c r="HZ130">
        <v>0</v>
      </c>
      <c r="IA130">
        <v>1</v>
      </c>
      <c r="IB130">
        <v>1</v>
      </c>
      <c r="IC130">
        <v>0.75925925900000002</v>
      </c>
      <c r="ID130">
        <v>0</v>
      </c>
      <c r="IE130">
        <v>0.6</v>
      </c>
      <c r="IF130">
        <v>0.45308641999999999</v>
      </c>
      <c r="IG130" t="s">
        <v>3159</v>
      </c>
      <c r="IH130" t="s">
        <v>266</v>
      </c>
      <c r="II130" t="s">
        <v>3148</v>
      </c>
      <c r="IJ130">
        <v>517.89400000000001</v>
      </c>
      <c r="IK130">
        <v>689.89800000000002</v>
      </c>
      <c r="IL130">
        <v>701.36599999999999</v>
      </c>
      <c r="IM130">
        <v>729.17499999999995</v>
      </c>
      <c r="IN130">
        <v>517.89400000000001</v>
      </c>
      <c r="IS130">
        <f t="shared" ref="IS130:IS193" si="39">SUM(AL130+AO130+BQ130+BX130+CJ130)/5</f>
        <v>0.8</v>
      </c>
      <c r="IT130">
        <f t="shared" si="26"/>
        <v>0</v>
      </c>
      <c r="IU130">
        <f t="shared" si="28"/>
        <v>1</v>
      </c>
      <c r="IV130">
        <f t="shared" ref="IV130:IV193" si="40">(IS130+IT130+IU130)/3</f>
        <v>0.6</v>
      </c>
    </row>
    <row r="131" spans="1:256" customFormat="1" ht="14" customHeight="1" x14ac:dyDescent="0.2">
      <c r="A131">
        <v>130</v>
      </c>
      <c r="B131">
        <v>131</v>
      </c>
      <c r="C131" s="1">
        <v>44761.634027777778</v>
      </c>
      <c r="D131" s="1">
        <v>44764.638888888891</v>
      </c>
      <c r="E131">
        <v>0</v>
      </c>
      <c r="F131" t="s">
        <v>3160</v>
      </c>
      <c r="G131">
        <v>100</v>
      </c>
      <c r="H131">
        <v>259634</v>
      </c>
      <c r="I131">
        <v>1</v>
      </c>
      <c r="J131" s="1">
        <v>44764.638888888891</v>
      </c>
      <c r="K131" t="s">
        <v>3161</v>
      </c>
      <c r="L131" t="s">
        <v>242</v>
      </c>
      <c r="M131" t="s">
        <v>242</v>
      </c>
      <c r="N131" t="s">
        <v>3162</v>
      </c>
      <c r="O131" t="s">
        <v>3163</v>
      </c>
      <c r="P131">
        <v>45.472200000000001</v>
      </c>
      <c r="Q131">
        <v>9.1921999999999997</v>
      </c>
      <c r="R131" t="s">
        <v>245</v>
      </c>
      <c r="S131" t="s">
        <v>246</v>
      </c>
      <c r="T131" t="s">
        <v>3164</v>
      </c>
      <c r="V131" t="s">
        <v>3165</v>
      </c>
      <c r="W131">
        <v>579780206</v>
      </c>
      <c r="X131">
        <v>2090</v>
      </c>
      <c r="Y131" t="s">
        <v>326</v>
      </c>
      <c r="Z131" t="s">
        <v>942</v>
      </c>
      <c r="AA131">
        <v>2021</v>
      </c>
      <c r="AC131">
        <v>0</v>
      </c>
      <c r="AF131">
        <v>11</v>
      </c>
      <c r="AG131">
        <v>3</v>
      </c>
      <c r="AI131" t="s">
        <v>3166</v>
      </c>
      <c r="AJ131" s="27">
        <v>1</v>
      </c>
      <c r="AK131">
        <v>11</v>
      </c>
      <c r="AL131" s="27">
        <v>0</v>
      </c>
      <c r="AM131" s="24">
        <v>0</v>
      </c>
      <c r="AN131" s="36">
        <f t="shared" si="35"/>
        <v>0</v>
      </c>
      <c r="AO131" s="27">
        <v>0</v>
      </c>
      <c r="AP131" s="24">
        <v>0</v>
      </c>
      <c r="AQ131" t="s">
        <v>3167</v>
      </c>
      <c r="AR131">
        <v>3</v>
      </c>
      <c r="AT131" t="s">
        <v>3166</v>
      </c>
      <c r="AU131" s="27">
        <v>1</v>
      </c>
      <c r="AV131">
        <v>10</v>
      </c>
      <c r="AW131" s="21">
        <f t="shared" si="36"/>
        <v>90.909090909090907</v>
      </c>
      <c r="AX131">
        <v>1</v>
      </c>
      <c r="AZ131" t="s">
        <v>3166</v>
      </c>
      <c r="BA131" s="27">
        <v>1</v>
      </c>
      <c r="BB131">
        <v>10</v>
      </c>
      <c r="BC131" s="21">
        <f t="shared" si="37"/>
        <v>90.909090909090907</v>
      </c>
      <c r="BD131">
        <v>3</v>
      </c>
      <c r="BF131" t="s">
        <v>3166</v>
      </c>
      <c r="BG131" s="27">
        <v>1</v>
      </c>
      <c r="BH131">
        <v>8.4499999999999993</v>
      </c>
      <c r="BJ131">
        <v>3</v>
      </c>
      <c r="BL131" t="s">
        <v>3166</v>
      </c>
      <c r="BM131" s="27">
        <v>1</v>
      </c>
      <c r="BN131">
        <v>3</v>
      </c>
      <c r="BP131" t="s">
        <v>3166</v>
      </c>
      <c r="BQ131" s="27">
        <v>1</v>
      </c>
      <c r="BR131">
        <v>4</v>
      </c>
      <c r="BS131" s="97">
        <f t="shared" si="33"/>
        <v>36.363636363636367</v>
      </c>
      <c r="BU131">
        <v>3</v>
      </c>
      <c r="BW131" t="s">
        <v>3166</v>
      </c>
      <c r="BX131" s="27">
        <v>1</v>
      </c>
      <c r="BY131">
        <v>7</v>
      </c>
      <c r="BZ131" s="21">
        <f t="shared" si="34"/>
        <v>63.636363636363633</v>
      </c>
      <c r="CA131">
        <v>1</v>
      </c>
      <c r="CB131">
        <v>3</v>
      </c>
      <c r="CD131" t="s">
        <v>3166</v>
      </c>
      <c r="CE131" s="27">
        <v>0</v>
      </c>
      <c r="CG131" t="s">
        <v>242</v>
      </c>
      <c r="CH131" t="s">
        <v>242</v>
      </c>
      <c r="CJ131" s="27">
        <v>1</v>
      </c>
      <c r="CK131" t="s">
        <v>3168</v>
      </c>
      <c r="CL131">
        <v>1</v>
      </c>
      <c r="CN131" t="s">
        <v>3169</v>
      </c>
      <c r="CO131">
        <v>1</v>
      </c>
      <c r="CP131" s="27">
        <v>0.5</v>
      </c>
      <c r="CQ131">
        <v>100</v>
      </c>
      <c r="CR131">
        <v>100</v>
      </c>
      <c r="CS131" t="s">
        <v>242</v>
      </c>
      <c r="CV131" s="27">
        <v>1</v>
      </c>
      <c r="CW131" s="2" t="s">
        <v>3170</v>
      </c>
      <c r="CX131">
        <v>1</v>
      </c>
      <c r="CZ131" t="s">
        <v>3169</v>
      </c>
      <c r="DA131" s="27">
        <v>1</v>
      </c>
      <c r="DB131">
        <v>37889</v>
      </c>
      <c r="DC131">
        <v>2</v>
      </c>
      <c r="DE131" s="27">
        <v>1</v>
      </c>
      <c r="DF131" s="36" t="s">
        <v>242</v>
      </c>
      <c r="DG131" t="s">
        <v>242</v>
      </c>
      <c r="DH131" s="43" t="s">
        <v>242</v>
      </c>
      <c r="DI131" t="s">
        <v>242</v>
      </c>
      <c r="DJ131" s="36">
        <v>58726</v>
      </c>
      <c r="DK131">
        <v>2</v>
      </c>
      <c r="DM131" s="27">
        <v>1</v>
      </c>
      <c r="DN131" s="36">
        <v>3121649</v>
      </c>
      <c r="DO131">
        <v>2</v>
      </c>
      <c r="DQ131">
        <v>1</v>
      </c>
      <c r="DS131" t="s">
        <v>3169</v>
      </c>
      <c r="DT131" s="27">
        <v>1</v>
      </c>
      <c r="DU131" s="2" t="s">
        <v>3171</v>
      </c>
      <c r="DV131" s="27">
        <v>1</v>
      </c>
      <c r="DW131" s="2" t="s">
        <v>3172</v>
      </c>
      <c r="DX131" s="27">
        <v>0</v>
      </c>
      <c r="DZ131" s="27">
        <v>0</v>
      </c>
      <c r="EB131" s="27">
        <v>0</v>
      </c>
      <c r="ED131" s="27">
        <v>0</v>
      </c>
      <c r="EF131" s="27">
        <v>0</v>
      </c>
      <c r="EH131" s="27">
        <v>0</v>
      </c>
      <c r="EJ131" s="27">
        <v>1</v>
      </c>
      <c r="EK131" t="s">
        <v>3173</v>
      </c>
      <c r="EL131" s="27">
        <v>1</v>
      </c>
      <c r="EM131" s="2" t="s">
        <v>3174</v>
      </c>
      <c r="EN131">
        <v>1</v>
      </c>
      <c r="EP131" s="2" t="s">
        <v>3169</v>
      </c>
      <c r="EQ131">
        <f t="shared" si="38"/>
        <v>0.4</v>
      </c>
      <c r="ER131" s="99">
        <v>0.5</v>
      </c>
      <c r="ES131" s="27">
        <v>0</v>
      </c>
      <c r="ET131" t="s">
        <v>242</v>
      </c>
      <c r="EU131" t="s">
        <v>242</v>
      </c>
      <c r="EX131" t="s">
        <v>242</v>
      </c>
      <c r="EY131" t="s">
        <v>242</v>
      </c>
      <c r="FA131" s="27">
        <v>1</v>
      </c>
      <c r="FB131">
        <v>2430</v>
      </c>
      <c r="FD131" s="27">
        <v>0</v>
      </c>
      <c r="FE131" t="s">
        <v>242</v>
      </c>
      <c r="FG131" s="27">
        <v>1</v>
      </c>
      <c r="FH131">
        <v>2430</v>
      </c>
      <c r="FJ131" s="27">
        <v>0</v>
      </c>
      <c r="FK131" t="s">
        <v>242</v>
      </c>
      <c r="FL131">
        <f t="shared" ref="FL131:FL194" si="41">SUM(FA131+FG131)</f>
        <v>2</v>
      </c>
      <c r="FM131" s="99">
        <v>1</v>
      </c>
      <c r="FN131">
        <f t="shared" ref="FN131:FN194" si="42">SUM(FD131+FJ131)</f>
        <v>0</v>
      </c>
      <c r="FO131" s="100">
        <v>0</v>
      </c>
      <c r="FQ131">
        <v>1</v>
      </c>
      <c r="FS131" t="s">
        <v>3169</v>
      </c>
      <c r="FT131" s="27">
        <v>0</v>
      </c>
      <c r="FU131" t="s">
        <v>242</v>
      </c>
      <c r="FV131" t="s">
        <v>242</v>
      </c>
      <c r="FW131" t="s">
        <v>242</v>
      </c>
      <c r="FY131" s="27">
        <v>0</v>
      </c>
      <c r="FZ131" t="s">
        <v>242</v>
      </c>
      <c r="GA131" t="s">
        <v>242</v>
      </c>
      <c r="GC131" s="27">
        <v>0</v>
      </c>
      <c r="GD131" t="s">
        <v>242</v>
      </c>
      <c r="GE131" t="s">
        <v>242</v>
      </c>
      <c r="GF131" s="36" t="s">
        <v>242</v>
      </c>
      <c r="GG131" t="s">
        <v>242</v>
      </c>
      <c r="GH131" t="s">
        <v>242</v>
      </c>
      <c r="GI131" t="s">
        <v>242</v>
      </c>
      <c r="GJ131" t="s">
        <v>242</v>
      </c>
      <c r="GK131" t="s">
        <v>242</v>
      </c>
      <c r="GM131" t="s">
        <v>242</v>
      </c>
      <c r="GP131" s="27">
        <v>1</v>
      </c>
      <c r="GQ131">
        <v>0.97</v>
      </c>
      <c r="GR131">
        <v>0.98</v>
      </c>
      <c r="GT131">
        <v>1</v>
      </c>
      <c r="GV131" t="s">
        <v>3169</v>
      </c>
      <c r="GW131" s="27">
        <v>1</v>
      </c>
      <c r="GX131">
        <v>585</v>
      </c>
      <c r="GY131" t="s">
        <v>3175</v>
      </c>
      <c r="HA131">
        <v>1</v>
      </c>
      <c r="HC131" t="s">
        <v>3169</v>
      </c>
      <c r="HD131" s="27">
        <v>0</v>
      </c>
      <c r="HF131" s="27">
        <v>0</v>
      </c>
      <c r="HH131" t="s">
        <v>242</v>
      </c>
      <c r="HK131" s="27">
        <v>1</v>
      </c>
      <c r="HL131" s="2" t="s">
        <v>3176</v>
      </c>
      <c r="HM131">
        <v>1</v>
      </c>
      <c r="HO131" t="s">
        <v>3169</v>
      </c>
      <c r="HP131">
        <v>0.66666666699999999</v>
      </c>
      <c r="HQ131">
        <v>1</v>
      </c>
      <c r="HR131">
        <v>0.75</v>
      </c>
      <c r="HS131">
        <v>1</v>
      </c>
      <c r="HT131">
        <v>0.4</v>
      </c>
      <c r="HU131">
        <v>0</v>
      </c>
      <c r="HV131">
        <v>0.5</v>
      </c>
      <c r="HW131">
        <v>0</v>
      </c>
      <c r="HX131">
        <v>1</v>
      </c>
      <c r="HY131">
        <v>1</v>
      </c>
      <c r="HZ131">
        <v>0</v>
      </c>
      <c r="IA131">
        <v>1</v>
      </c>
      <c r="IB131">
        <v>1</v>
      </c>
      <c r="IC131">
        <v>0.80555555599999995</v>
      </c>
      <c r="ID131">
        <v>0.47499999999999998</v>
      </c>
      <c r="IE131">
        <v>0.6</v>
      </c>
      <c r="IF131">
        <v>0.62685185200000004</v>
      </c>
      <c r="IG131" t="s">
        <v>3177</v>
      </c>
      <c r="IH131" t="s">
        <v>266</v>
      </c>
      <c r="II131" t="s">
        <v>3164</v>
      </c>
      <c r="IJ131">
        <v>5347.4</v>
      </c>
      <c r="IK131">
        <v>5601.3</v>
      </c>
      <c r="IL131">
        <v>6317.9</v>
      </c>
      <c r="IM131">
        <v>6350.5</v>
      </c>
      <c r="IN131">
        <v>5347.4</v>
      </c>
      <c r="IS131">
        <f t="shared" si="39"/>
        <v>0.6</v>
      </c>
      <c r="IT131">
        <f t="shared" ref="IT131:IT194" si="43">SUM(DA131+DE131+DM131+ER131+ES131+FM131+FO131)/7</f>
        <v>0.6428571428571429</v>
      </c>
      <c r="IU131">
        <f t="shared" si="28"/>
        <v>0.25</v>
      </c>
      <c r="IV131">
        <f t="shared" si="40"/>
        <v>0.49761904761904763</v>
      </c>
    </row>
    <row r="132" spans="1:256" customFormat="1" ht="14" customHeight="1" x14ac:dyDescent="0.2">
      <c r="A132">
        <v>131</v>
      </c>
      <c r="B132">
        <v>132</v>
      </c>
      <c r="C132" s="1">
        <v>44767.29791666667</v>
      </c>
      <c r="D132" s="1">
        <v>44768.477777777778</v>
      </c>
      <c r="E132">
        <v>0</v>
      </c>
      <c r="F132" t="s">
        <v>3178</v>
      </c>
      <c r="G132">
        <v>100</v>
      </c>
      <c r="H132">
        <v>101929</v>
      </c>
      <c r="I132">
        <v>1</v>
      </c>
      <c r="J132" s="1">
        <v>44768.477777777778</v>
      </c>
      <c r="K132" t="s">
        <v>3179</v>
      </c>
      <c r="L132" t="s">
        <v>242</v>
      </c>
      <c r="M132" t="s">
        <v>242</v>
      </c>
      <c r="N132" t="s">
        <v>3180</v>
      </c>
      <c r="O132" t="s">
        <v>3181</v>
      </c>
      <c r="P132">
        <v>43.7089</v>
      </c>
      <c r="Q132">
        <v>10.4087</v>
      </c>
      <c r="R132" t="s">
        <v>245</v>
      </c>
      <c r="S132" t="s">
        <v>246</v>
      </c>
      <c r="T132" t="s">
        <v>3182</v>
      </c>
      <c r="V132" t="s">
        <v>3183</v>
      </c>
      <c r="W132">
        <v>573284106</v>
      </c>
      <c r="X132">
        <v>1400</v>
      </c>
      <c r="Y132" t="s">
        <v>418</v>
      </c>
      <c r="Z132" t="s">
        <v>3184</v>
      </c>
      <c r="AA132">
        <v>2021</v>
      </c>
      <c r="AC132">
        <v>0</v>
      </c>
      <c r="AF132">
        <v>11</v>
      </c>
      <c r="AG132">
        <v>3</v>
      </c>
      <c r="AI132" t="s">
        <v>3185</v>
      </c>
      <c r="AJ132" s="27">
        <v>1</v>
      </c>
      <c r="AK132">
        <v>10</v>
      </c>
      <c r="AL132" s="27">
        <v>1</v>
      </c>
      <c r="AM132">
        <v>11</v>
      </c>
      <c r="AN132" s="36">
        <f t="shared" si="35"/>
        <v>100</v>
      </c>
      <c r="AO132" s="27">
        <v>0</v>
      </c>
      <c r="AP132" s="24">
        <v>0</v>
      </c>
      <c r="AQ132" t="s">
        <v>3186</v>
      </c>
      <c r="AR132">
        <v>3</v>
      </c>
      <c r="AT132" t="s">
        <v>3185</v>
      </c>
      <c r="AU132" s="27">
        <v>1</v>
      </c>
      <c r="AV132">
        <v>10</v>
      </c>
      <c r="AW132" s="21">
        <f t="shared" si="36"/>
        <v>90.909090909090907</v>
      </c>
      <c r="AX132">
        <v>3</v>
      </c>
      <c r="AZ132" t="s">
        <v>3185</v>
      </c>
      <c r="BA132" s="27">
        <v>1</v>
      </c>
      <c r="BB132">
        <v>10</v>
      </c>
      <c r="BC132" s="21">
        <f t="shared" si="37"/>
        <v>90.909090909090907</v>
      </c>
      <c r="BD132">
        <v>3</v>
      </c>
      <c r="BF132" t="s">
        <v>3185</v>
      </c>
      <c r="BG132" s="27">
        <v>1</v>
      </c>
      <c r="BH132">
        <v>5.2</v>
      </c>
      <c r="BJ132">
        <v>3</v>
      </c>
      <c r="BL132" t="s">
        <v>3185</v>
      </c>
      <c r="BM132" s="27">
        <v>1</v>
      </c>
      <c r="BN132">
        <v>3</v>
      </c>
      <c r="BP132" t="s">
        <v>3185</v>
      </c>
      <c r="BQ132" s="27">
        <v>1</v>
      </c>
      <c r="BR132">
        <v>3</v>
      </c>
      <c r="BS132" s="97">
        <f t="shared" si="33"/>
        <v>27.27272727272727</v>
      </c>
      <c r="BU132">
        <v>3</v>
      </c>
      <c r="BW132" t="s">
        <v>3185</v>
      </c>
      <c r="BX132" s="27">
        <v>1</v>
      </c>
      <c r="BY132">
        <v>3</v>
      </c>
      <c r="BZ132" s="21">
        <f t="shared" si="34"/>
        <v>27.27272727272727</v>
      </c>
      <c r="CA132">
        <v>2</v>
      </c>
      <c r="CB132">
        <v>3</v>
      </c>
      <c r="CD132" t="s">
        <v>3185</v>
      </c>
      <c r="CE132" s="27">
        <v>0</v>
      </c>
      <c r="CG132" t="s">
        <v>242</v>
      </c>
      <c r="CH132" t="s">
        <v>242</v>
      </c>
      <c r="CJ132" s="27">
        <v>0</v>
      </c>
      <c r="CL132" t="s">
        <v>242</v>
      </c>
      <c r="CO132">
        <v>0</v>
      </c>
      <c r="CP132" s="27">
        <v>0</v>
      </c>
      <c r="CQ132" t="s">
        <v>242</v>
      </c>
      <c r="CR132" t="s">
        <v>242</v>
      </c>
      <c r="CS132" t="s">
        <v>242</v>
      </c>
      <c r="CV132" s="27">
        <v>1</v>
      </c>
      <c r="CW132" s="2" t="s">
        <v>3187</v>
      </c>
      <c r="CX132">
        <v>1</v>
      </c>
      <c r="CZ132" t="s">
        <v>3188</v>
      </c>
      <c r="DA132" s="27">
        <v>1</v>
      </c>
      <c r="DB132">
        <v>4547000</v>
      </c>
      <c r="DC132">
        <v>2</v>
      </c>
      <c r="DE132" s="27">
        <v>1</v>
      </c>
      <c r="DF132" s="36" t="s">
        <v>242</v>
      </c>
      <c r="DG132" t="s">
        <v>242</v>
      </c>
      <c r="DH132" s="43" t="s">
        <v>242</v>
      </c>
      <c r="DI132" t="s">
        <v>242</v>
      </c>
      <c r="DJ132" s="36">
        <v>553000</v>
      </c>
      <c r="DK132">
        <v>2</v>
      </c>
      <c r="DM132" s="27">
        <v>0</v>
      </c>
      <c r="DN132" s="36" t="s">
        <v>242</v>
      </c>
      <c r="DO132" t="s">
        <v>242</v>
      </c>
      <c r="DQ132">
        <v>1</v>
      </c>
      <c r="DS132" t="s">
        <v>3188</v>
      </c>
      <c r="DT132" s="27">
        <v>1</v>
      </c>
      <c r="DU132" s="2" t="s">
        <v>3189</v>
      </c>
      <c r="DV132" s="27">
        <v>0.5</v>
      </c>
      <c r="DW132" s="2" t="s">
        <v>3190</v>
      </c>
      <c r="DX132" s="27">
        <v>0</v>
      </c>
      <c r="DZ132" s="27">
        <v>0</v>
      </c>
      <c r="EB132" s="27">
        <v>0</v>
      </c>
      <c r="ED132" s="27">
        <v>0</v>
      </c>
      <c r="EF132" s="27">
        <v>0</v>
      </c>
      <c r="EH132" s="27">
        <v>0.5</v>
      </c>
      <c r="EI132" t="s">
        <v>3191</v>
      </c>
      <c r="EJ132" s="27">
        <v>1</v>
      </c>
      <c r="EK132" t="s">
        <v>3192</v>
      </c>
      <c r="EL132" s="27">
        <v>1</v>
      </c>
      <c r="EM132" s="2" t="s">
        <v>3193</v>
      </c>
      <c r="EN132">
        <v>1</v>
      </c>
      <c r="EP132" s="2" t="s">
        <v>3188</v>
      </c>
      <c r="EQ132">
        <f t="shared" si="38"/>
        <v>0.4</v>
      </c>
      <c r="ER132" s="99">
        <v>0.5</v>
      </c>
      <c r="ES132" s="27">
        <v>0</v>
      </c>
      <c r="ET132" t="s">
        <v>242</v>
      </c>
      <c r="EU132" t="s">
        <v>242</v>
      </c>
      <c r="EX132" t="s">
        <v>242</v>
      </c>
      <c r="EY132" t="s">
        <v>242</v>
      </c>
      <c r="FA132" s="27">
        <v>0</v>
      </c>
      <c r="FB132" t="s">
        <v>242</v>
      </c>
      <c r="FD132" s="27">
        <v>0</v>
      </c>
      <c r="FE132" t="s">
        <v>242</v>
      </c>
      <c r="FG132" s="27">
        <v>0</v>
      </c>
      <c r="FH132" t="s">
        <v>242</v>
      </c>
      <c r="FJ132" s="27">
        <v>0.5</v>
      </c>
      <c r="FK132" t="s">
        <v>242</v>
      </c>
      <c r="FL132">
        <f t="shared" si="41"/>
        <v>0</v>
      </c>
      <c r="FM132" s="100">
        <v>0</v>
      </c>
      <c r="FN132">
        <f t="shared" si="42"/>
        <v>0.5</v>
      </c>
      <c r="FO132" s="99">
        <v>0.5</v>
      </c>
      <c r="FP132" t="s">
        <v>3194</v>
      </c>
      <c r="FQ132">
        <v>1</v>
      </c>
      <c r="FS132" t="s">
        <v>3188</v>
      </c>
      <c r="FT132" s="27">
        <v>0</v>
      </c>
      <c r="FU132" t="s">
        <v>242</v>
      </c>
      <c r="FV132" t="s">
        <v>242</v>
      </c>
      <c r="FW132" t="s">
        <v>242</v>
      </c>
      <c r="FY132" s="27">
        <v>1</v>
      </c>
      <c r="FZ132">
        <v>10</v>
      </c>
      <c r="GA132">
        <v>3</v>
      </c>
      <c r="GC132" s="27">
        <v>0.5</v>
      </c>
      <c r="GD132" t="s">
        <v>242</v>
      </c>
      <c r="GE132" t="s">
        <v>242</v>
      </c>
      <c r="GF132" s="36">
        <v>67</v>
      </c>
      <c r="GG132" t="s">
        <v>242</v>
      </c>
      <c r="GH132" t="s">
        <v>242</v>
      </c>
      <c r="GI132" t="s">
        <v>242</v>
      </c>
      <c r="GJ132" t="s">
        <v>242</v>
      </c>
      <c r="GK132">
        <v>3</v>
      </c>
      <c r="GL132" t="s">
        <v>3195</v>
      </c>
      <c r="GM132">
        <v>1</v>
      </c>
      <c r="GO132" t="s">
        <v>3188</v>
      </c>
      <c r="GP132" s="27">
        <v>0</v>
      </c>
      <c r="GQ132" t="s">
        <v>242</v>
      </c>
      <c r="GR132" t="s">
        <v>242</v>
      </c>
      <c r="GT132" t="s">
        <v>242</v>
      </c>
      <c r="GW132" s="27">
        <v>1</v>
      </c>
      <c r="GX132">
        <v>165</v>
      </c>
      <c r="GY132" t="s">
        <v>3196</v>
      </c>
      <c r="HA132">
        <v>3</v>
      </c>
      <c r="HC132" t="s">
        <v>3185</v>
      </c>
      <c r="HD132" s="27">
        <v>0</v>
      </c>
      <c r="HF132" s="27">
        <v>0</v>
      </c>
      <c r="HH132" t="s">
        <v>242</v>
      </c>
      <c r="HK132" s="27">
        <v>1</v>
      </c>
      <c r="HL132" s="2" t="s">
        <v>3197</v>
      </c>
      <c r="HM132">
        <v>2</v>
      </c>
      <c r="HO132" t="s">
        <v>3198</v>
      </c>
      <c r="HP132">
        <v>0.77777777800000003</v>
      </c>
      <c r="HQ132">
        <v>0</v>
      </c>
      <c r="HR132">
        <v>0.5</v>
      </c>
      <c r="HS132">
        <v>0.66666666699999999</v>
      </c>
      <c r="HT132">
        <v>0.4</v>
      </c>
      <c r="HU132">
        <v>0</v>
      </c>
      <c r="HV132">
        <v>0.125</v>
      </c>
      <c r="HW132">
        <v>0.5</v>
      </c>
      <c r="HX132">
        <v>0</v>
      </c>
      <c r="HY132">
        <v>1</v>
      </c>
      <c r="HZ132">
        <v>0</v>
      </c>
      <c r="IA132">
        <v>1</v>
      </c>
      <c r="IB132">
        <v>1</v>
      </c>
      <c r="IC132">
        <v>0.42592592600000001</v>
      </c>
      <c r="ID132">
        <v>0.29791666700000002</v>
      </c>
      <c r="IE132">
        <v>0.5</v>
      </c>
      <c r="IF132">
        <v>0.40794753099999997</v>
      </c>
      <c r="IG132" t="s">
        <v>3182</v>
      </c>
      <c r="IH132" t="s">
        <v>266</v>
      </c>
      <c r="II132" t="s">
        <v>3182</v>
      </c>
      <c r="IJ132">
        <v>4739.1000000000004</v>
      </c>
      <c r="IK132">
        <v>4729.8999999999996</v>
      </c>
      <c r="IL132">
        <v>5414</v>
      </c>
      <c r="IM132">
        <v>6160.7</v>
      </c>
      <c r="IN132">
        <v>4739.1000000000004</v>
      </c>
      <c r="IS132">
        <f t="shared" si="39"/>
        <v>0.6</v>
      </c>
      <c r="IT132">
        <f t="shared" si="43"/>
        <v>0.42857142857142855</v>
      </c>
      <c r="IU132">
        <f t="shared" si="28"/>
        <v>0.625</v>
      </c>
      <c r="IV132">
        <f t="shared" si="40"/>
        <v>0.55119047619047612</v>
      </c>
    </row>
    <row r="133" spans="1:256" customFormat="1" ht="14" customHeight="1" x14ac:dyDescent="0.2">
      <c r="A133">
        <v>132</v>
      </c>
      <c r="B133">
        <v>133</v>
      </c>
      <c r="C133" s="1">
        <v>44768.480555555558</v>
      </c>
      <c r="D133" s="1">
        <v>44769.522916666669</v>
      </c>
      <c r="E133">
        <v>0</v>
      </c>
      <c r="F133" t="s">
        <v>3178</v>
      </c>
      <c r="G133">
        <v>100</v>
      </c>
      <c r="H133">
        <v>90099</v>
      </c>
      <c r="I133">
        <v>1</v>
      </c>
      <c r="J133" s="1">
        <v>44769.523611111108</v>
      </c>
      <c r="K133" t="s">
        <v>3199</v>
      </c>
      <c r="L133" t="s">
        <v>242</v>
      </c>
      <c r="M133" t="s">
        <v>242</v>
      </c>
      <c r="N133" t="s">
        <v>3200</v>
      </c>
      <c r="O133" t="s">
        <v>3201</v>
      </c>
      <c r="P133">
        <v>43.7089</v>
      </c>
      <c r="Q133">
        <v>10.4087</v>
      </c>
      <c r="R133" t="s">
        <v>245</v>
      </c>
      <c r="S133" t="s">
        <v>246</v>
      </c>
      <c r="T133" t="s">
        <v>3202</v>
      </c>
      <c r="V133" t="s">
        <v>3203</v>
      </c>
      <c r="W133">
        <v>565849106</v>
      </c>
      <c r="X133">
        <v>1311</v>
      </c>
      <c r="Y133" t="s">
        <v>248</v>
      </c>
      <c r="Z133" t="s">
        <v>249</v>
      </c>
      <c r="AA133">
        <v>2020</v>
      </c>
      <c r="AC133">
        <v>0.5</v>
      </c>
      <c r="AD133">
        <v>15</v>
      </c>
      <c r="AF133">
        <v>12</v>
      </c>
      <c r="AG133">
        <v>3</v>
      </c>
      <c r="AI133" t="s">
        <v>3204</v>
      </c>
      <c r="AJ133" s="27">
        <v>1</v>
      </c>
      <c r="AK133">
        <v>9</v>
      </c>
      <c r="AL133" s="27">
        <v>1</v>
      </c>
      <c r="AM133">
        <v>10</v>
      </c>
      <c r="AN133" s="36">
        <f t="shared" si="35"/>
        <v>83.333333333333343</v>
      </c>
      <c r="AO133" s="27">
        <v>0</v>
      </c>
      <c r="AP133" s="24">
        <v>0</v>
      </c>
      <c r="AQ133" t="s">
        <v>3205</v>
      </c>
      <c r="AR133">
        <v>3</v>
      </c>
      <c r="AT133" t="s">
        <v>3204</v>
      </c>
      <c r="AU133" s="27">
        <v>1</v>
      </c>
      <c r="AV133">
        <v>11</v>
      </c>
      <c r="AW133" s="21">
        <f t="shared" si="36"/>
        <v>91.666666666666657</v>
      </c>
      <c r="AX133">
        <v>3</v>
      </c>
      <c r="AZ133" t="s">
        <v>3204</v>
      </c>
      <c r="BA133" s="27">
        <v>1</v>
      </c>
      <c r="BB133">
        <v>11</v>
      </c>
      <c r="BC133" s="21">
        <f t="shared" si="37"/>
        <v>91.666666666666657</v>
      </c>
      <c r="BD133">
        <v>3</v>
      </c>
      <c r="BF133" t="s">
        <v>3204</v>
      </c>
      <c r="BG133" s="27">
        <v>1</v>
      </c>
      <c r="BH133">
        <v>4.3</v>
      </c>
      <c r="BJ133">
        <v>3</v>
      </c>
      <c r="BL133" t="s">
        <v>3204</v>
      </c>
      <c r="BM133" s="27">
        <v>1</v>
      </c>
      <c r="BN133" t="s">
        <v>242</v>
      </c>
      <c r="BQ133" s="27">
        <v>1</v>
      </c>
      <c r="BR133">
        <v>2</v>
      </c>
      <c r="BS133" s="97">
        <f t="shared" si="33"/>
        <v>16.666666666666664</v>
      </c>
      <c r="BU133">
        <v>3</v>
      </c>
      <c r="BW133" t="s">
        <v>3204</v>
      </c>
      <c r="BX133" s="27">
        <v>1</v>
      </c>
      <c r="BY133">
        <v>4</v>
      </c>
      <c r="BZ133" s="21">
        <f t="shared" si="34"/>
        <v>33.333333333333329</v>
      </c>
      <c r="CA133">
        <v>2</v>
      </c>
      <c r="CB133">
        <v>3</v>
      </c>
      <c r="CD133" t="s">
        <v>3204</v>
      </c>
      <c r="CE133" s="27">
        <v>0</v>
      </c>
      <c r="CG133" t="s">
        <v>242</v>
      </c>
      <c r="CH133" t="s">
        <v>242</v>
      </c>
      <c r="CJ133" s="27">
        <v>0</v>
      </c>
      <c r="CL133" t="s">
        <v>242</v>
      </c>
      <c r="CO133">
        <v>0</v>
      </c>
      <c r="CP133" s="27">
        <v>0</v>
      </c>
      <c r="CQ133" t="s">
        <v>242</v>
      </c>
      <c r="CR133" t="s">
        <v>242</v>
      </c>
      <c r="CS133" t="s">
        <v>242</v>
      </c>
      <c r="CV133" s="27">
        <v>0</v>
      </c>
      <c r="CX133" t="s">
        <v>242</v>
      </c>
      <c r="DA133" s="27">
        <v>1</v>
      </c>
      <c r="DB133">
        <v>4240000</v>
      </c>
      <c r="DC133">
        <v>2</v>
      </c>
      <c r="DE133" s="27">
        <v>1</v>
      </c>
      <c r="DF133" s="36" t="s">
        <v>242</v>
      </c>
      <c r="DG133" t="s">
        <v>242</v>
      </c>
      <c r="DH133" s="43" t="s">
        <v>242</v>
      </c>
      <c r="DI133" t="s">
        <v>242</v>
      </c>
      <c r="DJ133" s="54">
        <v>200000</v>
      </c>
      <c r="DK133">
        <v>2</v>
      </c>
      <c r="DM133" s="27">
        <v>0</v>
      </c>
      <c r="DN133" s="36" t="s">
        <v>242</v>
      </c>
      <c r="DO133" t="s">
        <v>242</v>
      </c>
      <c r="DQ133">
        <v>1</v>
      </c>
      <c r="DS133" t="s">
        <v>3206</v>
      </c>
      <c r="DT133" s="27">
        <v>1</v>
      </c>
      <c r="DU133" s="2" t="s">
        <v>3207</v>
      </c>
      <c r="DV133" s="27">
        <v>1</v>
      </c>
      <c r="DW133" s="2" t="s">
        <v>3208</v>
      </c>
      <c r="DX133" s="27">
        <v>1</v>
      </c>
      <c r="DY133" s="2" t="s">
        <v>3209</v>
      </c>
      <c r="DZ133" s="27">
        <v>1</v>
      </c>
      <c r="EA133" s="2" t="s">
        <v>3210</v>
      </c>
      <c r="EB133" s="27">
        <v>1</v>
      </c>
      <c r="EC133" s="2" t="s">
        <v>3211</v>
      </c>
      <c r="ED133" s="27">
        <v>1</v>
      </c>
      <c r="EE133" s="2" t="s">
        <v>3212</v>
      </c>
      <c r="EF133" s="27">
        <v>1</v>
      </c>
      <c r="EG133" s="2" t="s">
        <v>3213</v>
      </c>
      <c r="EH133" s="27">
        <v>1</v>
      </c>
      <c r="EI133" t="s">
        <v>3214</v>
      </c>
      <c r="EJ133" s="27">
        <v>1</v>
      </c>
      <c r="EK133" t="s">
        <v>3215</v>
      </c>
      <c r="EL133" s="27">
        <v>1</v>
      </c>
      <c r="EM133" s="2" t="s">
        <v>3216</v>
      </c>
      <c r="EN133">
        <v>1</v>
      </c>
      <c r="EP133" s="2" t="s">
        <v>3206</v>
      </c>
      <c r="EQ133">
        <f t="shared" si="38"/>
        <v>1</v>
      </c>
      <c r="ER133" s="99">
        <v>1</v>
      </c>
      <c r="ES133" s="27">
        <v>0</v>
      </c>
      <c r="ET133" t="s">
        <v>242</v>
      </c>
      <c r="EU133" t="s">
        <v>242</v>
      </c>
      <c r="EX133" t="s">
        <v>242</v>
      </c>
      <c r="EY133" t="s">
        <v>242</v>
      </c>
      <c r="FA133" s="27">
        <v>0</v>
      </c>
      <c r="FB133" t="s">
        <v>242</v>
      </c>
      <c r="FD133" s="27">
        <v>0</v>
      </c>
      <c r="FE133" t="s">
        <v>242</v>
      </c>
      <c r="FG133" s="27">
        <v>1</v>
      </c>
      <c r="FH133">
        <v>7949.3647799999999</v>
      </c>
      <c r="FI133" t="s">
        <v>3217</v>
      </c>
      <c r="FJ133" s="27">
        <v>0</v>
      </c>
      <c r="FK133" t="s">
        <v>242</v>
      </c>
      <c r="FL133">
        <f t="shared" si="41"/>
        <v>1</v>
      </c>
      <c r="FM133" s="99">
        <v>1</v>
      </c>
      <c r="FN133">
        <f t="shared" si="42"/>
        <v>0</v>
      </c>
      <c r="FO133" s="100">
        <v>0</v>
      </c>
      <c r="FQ133">
        <v>1</v>
      </c>
      <c r="FS133" t="s">
        <v>3206</v>
      </c>
      <c r="FT133" s="27">
        <v>0</v>
      </c>
      <c r="FU133" t="s">
        <v>242</v>
      </c>
      <c r="FV133" t="s">
        <v>242</v>
      </c>
      <c r="FW133" t="s">
        <v>242</v>
      </c>
      <c r="FY133" s="27">
        <v>1</v>
      </c>
      <c r="FZ133">
        <v>29</v>
      </c>
      <c r="GA133">
        <v>2</v>
      </c>
      <c r="GC133" s="27">
        <v>0.5</v>
      </c>
      <c r="GD133" t="s">
        <v>242</v>
      </c>
      <c r="GE133" t="s">
        <v>242</v>
      </c>
      <c r="GF133" s="36">
        <v>69</v>
      </c>
      <c r="GG133" t="s">
        <v>242</v>
      </c>
      <c r="GH133" t="s">
        <v>242</v>
      </c>
      <c r="GI133" t="s">
        <v>242</v>
      </c>
      <c r="GJ133" t="s">
        <v>242</v>
      </c>
      <c r="GK133">
        <v>1</v>
      </c>
      <c r="GL133" t="s">
        <v>3218</v>
      </c>
      <c r="GM133">
        <v>1</v>
      </c>
      <c r="GO133" t="s">
        <v>3206</v>
      </c>
      <c r="GP133" s="27">
        <v>0</v>
      </c>
      <c r="GQ133" t="s">
        <v>242</v>
      </c>
      <c r="GR133" t="s">
        <v>242</v>
      </c>
      <c r="GT133" t="s">
        <v>242</v>
      </c>
      <c r="GW133" s="27">
        <v>1</v>
      </c>
      <c r="GX133">
        <v>379</v>
      </c>
      <c r="GY133" t="s">
        <v>3219</v>
      </c>
      <c r="HA133">
        <v>3</v>
      </c>
      <c r="HC133" t="s">
        <v>3204</v>
      </c>
      <c r="HD133" s="27">
        <v>0</v>
      </c>
      <c r="HF133" s="27">
        <v>0</v>
      </c>
      <c r="HH133" t="s">
        <v>242</v>
      </c>
      <c r="HK133" s="27">
        <v>1</v>
      </c>
      <c r="HL133" s="2" t="s">
        <v>3220</v>
      </c>
      <c r="HM133">
        <v>1</v>
      </c>
      <c r="HO133" t="s">
        <v>3206</v>
      </c>
      <c r="HP133">
        <v>0.77777777800000003</v>
      </c>
      <c r="HQ133">
        <v>0</v>
      </c>
      <c r="HR133">
        <v>0</v>
      </c>
      <c r="HS133">
        <v>0.66666666699999999</v>
      </c>
      <c r="HT133">
        <v>1</v>
      </c>
      <c r="HU133">
        <v>0</v>
      </c>
      <c r="HV133">
        <v>0.25</v>
      </c>
      <c r="HW133">
        <v>0.5</v>
      </c>
      <c r="HX133">
        <v>0</v>
      </c>
      <c r="HY133">
        <v>1</v>
      </c>
      <c r="HZ133">
        <v>0</v>
      </c>
      <c r="IA133">
        <v>1</v>
      </c>
      <c r="IB133">
        <v>1</v>
      </c>
      <c r="IC133">
        <v>0.25925925900000002</v>
      </c>
      <c r="ID133">
        <v>0.47916666699999999</v>
      </c>
      <c r="IE133">
        <v>0.5</v>
      </c>
      <c r="IF133">
        <v>0.412808642</v>
      </c>
      <c r="IG133" t="s">
        <v>3202</v>
      </c>
      <c r="IH133" t="s">
        <v>266</v>
      </c>
      <c r="II133" t="s">
        <v>3202</v>
      </c>
      <c r="IJ133">
        <v>4991</v>
      </c>
      <c r="IK133">
        <v>3213</v>
      </c>
      <c r="IL133">
        <v>5218</v>
      </c>
      <c r="IM133">
        <v>7426</v>
      </c>
      <c r="IN133">
        <v>4991</v>
      </c>
      <c r="IS133">
        <f t="shared" si="39"/>
        <v>0.6</v>
      </c>
      <c r="IT133">
        <f t="shared" si="43"/>
        <v>0.5714285714285714</v>
      </c>
      <c r="IU133">
        <f t="shared" si="28"/>
        <v>0.625</v>
      </c>
      <c r="IV133">
        <f t="shared" si="40"/>
        <v>0.59880952380952379</v>
      </c>
    </row>
    <row r="134" spans="1:256" customFormat="1" ht="14" customHeight="1" x14ac:dyDescent="0.2">
      <c r="A134">
        <v>133</v>
      </c>
      <c r="B134">
        <v>135</v>
      </c>
      <c r="C134" s="1">
        <v>44769.525694444441</v>
      </c>
      <c r="D134" s="1">
        <v>44770.179861111108</v>
      </c>
      <c r="E134">
        <v>0</v>
      </c>
      <c r="F134" t="s">
        <v>3221</v>
      </c>
      <c r="G134">
        <v>100</v>
      </c>
      <c r="H134">
        <v>56533</v>
      </c>
      <c r="I134">
        <v>1</v>
      </c>
      <c r="J134" s="1">
        <v>44770.180555555555</v>
      </c>
      <c r="K134" t="s">
        <v>3222</v>
      </c>
      <c r="L134" t="s">
        <v>242</v>
      </c>
      <c r="M134" t="s">
        <v>242</v>
      </c>
      <c r="N134" t="s">
        <v>3223</v>
      </c>
      <c r="O134" t="s">
        <v>3224</v>
      </c>
      <c r="P134">
        <v>43.7089</v>
      </c>
      <c r="Q134">
        <v>10.4087</v>
      </c>
      <c r="R134" t="s">
        <v>245</v>
      </c>
      <c r="S134" t="s">
        <v>246</v>
      </c>
      <c r="T134" t="s">
        <v>3225</v>
      </c>
      <c r="V134" t="s">
        <v>3226</v>
      </c>
      <c r="W134" t="s">
        <v>3227</v>
      </c>
      <c r="X134">
        <v>6022</v>
      </c>
      <c r="Y134" t="s">
        <v>319</v>
      </c>
      <c r="Z134" t="s">
        <v>913</v>
      </c>
      <c r="AA134">
        <v>2021</v>
      </c>
      <c r="AC134">
        <v>0</v>
      </c>
      <c r="AF134">
        <v>17</v>
      </c>
      <c r="AG134">
        <v>3</v>
      </c>
      <c r="AI134" t="s">
        <v>3228</v>
      </c>
      <c r="AJ134" s="27">
        <v>1</v>
      </c>
      <c r="AK134">
        <v>13</v>
      </c>
      <c r="AL134" s="27">
        <v>0</v>
      </c>
      <c r="AM134" s="24">
        <v>0</v>
      </c>
      <c r="AN134" s="36">
        <f t="shared" si="35"/>
        <v>0</v>
      </c>
      <c r="AO134" s="27">
        <v>1</v>
      </c>
      <c r="AP134">
        <v>13</v>
      </c>
      <c r="AR134">
        <v>3</v>
      </c>
      <c r="AT134" t="s">
        <v>3228</v>
      </c>
      <c r="AU134" s="27">
        <v>1</v>
      </c>
      <c r="AV134">
        <v>16</v>
      </c>
      <c r="AW134" s="21">
        <f t="shared" si="36"/>
        <v>94.117647058823522</v>
      </c>
      <c r="AX134">
        <v>3</v>
      </c>
      <c r="AZ134" t="s">
        <v>3228</v>
      </c>
      <c r="BA134" s="27">
        <v>1</v>
      </c>
      <c r="BB134">
        <v>16</v>
      </c>
      <c r="BC134" s="21">
        <f t="shared" si="37"/>
        <v>94.117647058823522</v>
      </c>
      <c r="BD134">
        <v>3</v>
      </c>
      <c r="BF134" t="s">
        <v>3228</v>
      </c>
      <c r="BG134" s="27">
        <v>1</v>
      </c>
      <c r="BH134">
        <v>8.18</v>
      </c>
      <c r="BJ134">
        <v>3</v>
      </c>
      <c r="BL134" t="s">
        <v>3228</v>
      </c>
      <c r="BM134" s="27">
        <v>1</v>
      </c>
      <c r="BN134">
        <v>3</v>
      </c>
      <c r="BP134" t="s">
        <v>3228</v>
      </c>
      <c r="BQ134" s="27">
        <v>1</v>
      </c>
      <c r="BR134">
        <v>4</v>
      </c>
      <c r="BS134" s="97">
        <f t="shared" si="33"/>
        <v>23.52941176470588</v>
      </c>
      <c r="BU134">
        <v>3</v>
      </c>
      <c r="BW134" t="s">
        <v>3228</v>
      </c>
      <c r="BX134" s="27">
        <v>1</v>
      </c>
      <c r="BY134">
        <v>3</v>
      </c>
      <c r="BZ134" s="21">
        <f t="shared" si="34"/>
        <v>17.647058823529413</v>
      </c>
      <c r="CA134">
        <v>2</v>
      </c>
      <c r="CB134">
        <v>3</v>
      </c>
      <c r="CD134" t="s">
        <v>3228</v>
      </c>
      <c r="CE134" s="27">
        <v>0</v>
      </c>
      <c r="CG134" t="s">
        <v>242</v>
      </c>
      <c r="CH134" t="s">
        <v>242</v>
      </c>
      <c r="CJ134" s="27">
        <v>1</v>
      </c>
      <c r="CK134" t="s">
        <v>3229</v>
      </c>
      <c r="CL134">
        <v>1</v>
      </c>
      <c r="CN134" t="s">
        <v>3230</v>
      </c>
      <c r="CO134">
        <v>1</v>
      </c>
      <c r="CP134" s="27">
        <v>0</v>
      </c>
      <c r="CQ134" t="s">
        <v>242</v>
      </c>
      <c r="CR134" t="s">
        <v>242</v>
      </c>
      <c r="CS134" t="s">
        <v>242</v>
      </c>
      <c r="CV134" s="27">
        <v>1</v>
      </c>
      <c r="CW134" s="2" t="s">
        <v>3231</v>
      </c>
      <c r="CX134">
        <v>1</v>
      </c>
      <c r="CZ134" t="s">
        <v>3230</v>
      </c>
      <c r="DA134" s="27">
        <v>1</v>
      </c>
      <c r="DB134">
        <v>15120</v>
      </c>
      <c r="DC134">
        <v>2</v>
      </c>
      <c r="DE134" s="27">
        <v>1</v>
      </c>
      <c r="DF134" s="36" t="s">
        <v>242</v>
      </c>
      <c r="DG134" t="s">
        <v>242</v>
      </c>
      <c r="DH134" s="43" t="s">
        <v>242</v>
      </c>
      <c r="DI134" t="s">
        <v>242</v>
      </c>
      <c r="DJ134" s="36">
        <v>21676</v>
      </c>
      <c r="DK134">
        <v>2</v>
      </c>
      <c r="DM134" s="27">
        <v>1</v>
      </c>
      <c r="DN134" s="36">
        <v>1305</v>
      </c>
      <c r="DO134">
        <v>2</v>
      </c>
      <c r="DQ134">
        <v>1</v>
      </c>
      <c r="DS134" t="s">
        <v>3230</v>
      </c>
      <c r="DT134" s="27">
        <v>1</v>
      </c>
      <c r="DU134" s="2" t="s">
        <v>3232</v>
      </c>
      <c r="DV134" s="27">
        <v>1</v>
      </c>
      <c r="DW134" s="2" t="s">
        <v>3233</v>
      </c>
      <c r="DX134" s="27">
        <v>1</v>
      </c>
      <c r="DY134" s="2" t="s">
        <v>3234</v>
      </c>
      <c r="DZ134" s="27">
        <v>1</v>
      </c>
      <c r="EA134" s="2" t="s">
        <v>3235</v>
      </c>
      <c r="EB134" s="27">
        <v>0</v>
      </c>
      <c r="ED134" s="27">
        <v>1</v>
      </c>
      <c r="EE134" s="2" t="s">
        <v>3236</v>
      </c>
      <c r="EF134" s="27">
        <v>1</v>
      </c>
      <c r="EG134" s="2" t="s">
        <v>3237</v>
      </c>
      <c r="EH134" s="27">
        <v>1</v>
      </c>
      <c r="EI134" s="2" t="s">
        <v>3236</v>
      </c>
      <c r="EJ134" s="27">
        <v>1</v>
      </c>
      <c r="EK134" t="s">
        <v>3238</v>
      </c>
      <c r="EL134" s="27">
        <v>1</v>
      </c>
      <c r="EM134" t="s">
        <v>3239</v>
      </c>
      <c r="EN134">
        <v>1</v>
      </c>
      <c r="EP134" s="2" t="s">
        <v>3230</v>
      </c>
      <c r="EQ134">
        <f t="shared" si="38"/>
        <v>0.9</v>
      </c>
      <c r="ER134" s="99">
        <v>0.5</v>
      </c>
      <c r="ES134" s="27">
        <v>0</v>
      </c>
      <c r="ET134" t="s">
        <v>242</v>
      </c>
      <c r="EU134" t="s">
        <v>242</v>
      </c>
      <c r="EX134" t="s">
        <v>242</v>
      </c>
      <c r="EY134" t="s">
        <v>242</v>
      </c>
      <c r="FA134" s="27">
        <v>0</v>
      </c>
      <c r="FB134" t="s">
        <v>242</v>
      </c>
      <c r="FD134" s="27">
        <v>0</v>
      </c>
      <c r="FE134" t="s">
        <v>242</v>
      </c>
      <c r="FG134" s="27">
        <v>1</v>
      </c>
      <c r="FH134">
        <v>293.82</v>
      </c>
      <c r="FI134" t="s">
        <v>3240</v>
      </c>
      <c r="FJ134" s="27">
        <v>0</v>
      </c>
      <c r="FK134" t="s">
        <v>242</v>
      </c>
      <c r="FL134">
        <f t="shared" si="41"/>
        <v>1</v>
      </c>
      <c r="FM134" s="99">
        <v>1</v>
      </c>
      <c r="FN134">
        <f t="shared" si="42"/>
        <v>0</v>
      </c>
      <c r="FO134" s="100">
        <v>0</v>
      </c>
      <c r="FQ134">
        <v>1</v>
      </c>
      <c r="FS134" t="s">
        <v>3230</v>
      </c>
      <c r="FT134" s="27">
        <v>1</v>
      </c>
      <c r="FU134">
        <v>17</v>
      </c>
      <c r="FV134">
        <v>47</v>
      </c>
      <c r="FW134">
        <v>36</v>
      </c>
      <c r="FY134" s="27">
        <v>1</v>
      </c>
      <c r="FZ134">
        <v>60</v>
      </c>
      <c r="GA134">
        <v>3</v>
      </c>
      <c r="GC134" s="27">
        <v>1</v>
      </c>
      <c r="GD134">
        <v>12</v>
      </c>
      <c r="GE134">
        <v>5</v>
      </c>
      <c r="GF134" s="36">
        <v>75</v>
      </c>
      <c r="GG134">
        <v>5</v>
      </c>
      <c r="GH134" t="s">
        <v>242</v>
      </c>
      <c r="GI134" t="s">
        <v>242</v>
      </c>
      <c r="GJ134" t="s">
        <v>242</v>
      </c>
      <c r="GK134">
        <v>3</v>
      </c>
      <c r="GM134">
        <v>1</v>
      </c>
      <c r="GO134" t="s">
        <v>3230</v>
      </c>
      <c r="GP134" s="27">
        <v>0</v>
      </c>
      <c r="GQ134" t="s">
        <v>242</v>
      </c>
      <c r="GR134" t="s">
        <v>242</v>
      </c>
      <c r="GT134" t="s">
        <v>242</v>
      </c>
      <c r="GW134" s="27">
        <v>1</v>
      </c>
      <c r="GX134">
        <v>101</v>
      </c>
      <c r="GY134" t="s">
        <v>3241</v>
      </c>
      <c r="HA134">
        <v>3</v>
      </c>
      <c r="HC134" t="s">
        <v>3228</v>
      </c>
      <c r="HD134" s="27">
        <v>0</v>
      </c>
      <c r="HF134" s="27">
        <v>0</v>
      </c>
      <c r="HH134" t="s">
        <v>242</v>
      </c>
      <c r="HK134" s="27">
        <v>1</v>
      </c>
      <c r="HL134" s="2" t="s">
        <v>3242</v>
      </c>
      <c r="HM134">
        <v>2</v>
      </c>
      <c r="HO134" t="s">
        <v>3243</v>
      </c>
      <c r="HP134">
        <v>0.77777777800000003</v>
      </c>
      <c r="HQ134">
        <v>1</v>
      </c>
      <c r="HR134">
        <v>0.5</v>
      </c>
      <c r="HS134">
        <v>1</v>
      </c>
      <c r="HT134">
        <v>0.9</v>
      </c>
      <c r="HU134">
        <v>0</v>
      </c>
      <c r="HV134">
        <v>0.25</v>
      </c>
      <c r="HW134">
        <v>1</v>
      </c>
      <c r="HX134">
        <v>0</v>
      </c>
      <c r="HY134">
        <v>1</v>
      </c>
      <c r="HZ134">
        <v>0</v>
      </c>
      <c r="IA134">
        <v>1</v>
      </c>
      <c r="IB134">
        <v>1</v>
      </c>
      <c r="IC134">
        <v>0.75925925900000002</v>
      </c>
      <c r="ID134">
        <v>0.53749999999999998</v>
      </c>
      <c r="IE134">
        <v>0.6</v>
      </c>
      <c r="IF134">
        <v>0.63225308599999996</v>
      </c>
      <c r="IG134" t="s">
        <v>3225</v>
      </c>
      <c r="IH134" t="s">
        <v>266</v>
      </c>
      <c r="II134" t="s">
        <v>3225</v>
      </c>
      <c r="IJ134">
        <v>6941.2719999999999</v>
      </c>
      <c r="IK134">
        <v>6281.1559999999999</v>
      </c>
      <c r="IL134">
        <v>6105.7780000000002</v>
      </c>
      <c r="IM134">
        <v>8467.723</v>
      </c>
      <c r="IN134">
        <v>6941.2719999999999</v>
      </c>
      <c r="IS134">
        <f t="shared" si="39"/>
        <v>0.8</v>
      </c>
      <c r="IT134">
        <f t="shared" si="43"/>
        <v>0.6428571428571429</v>
      </c>
      <c r="IU134">
        <f t="shared" si="28"/>
        <v>1</v>
      </c>
      <c r="IV134">
        <f t="shared" si="40"/>
        <v>0.81428571428571439</v>
      </c>
    </row>
    <row r="135" spans="1:256" customFormat="1" ht="14" customHeight="1" x14ac:dyDescent="0.2">
      <c r="A135">
        <v>134</v>
      </c>
      <c r="B135">
        <v>136</v>
      </c>
      <c r="C135" s="1">
        <v>44770.184027777781</v>
      </c>
      <c r="D135" s="1">
        <v>44773.429861111108</v>
      </c>
      <c r="E135">
        <v>0</v>
      </c>
      <c r="F135" t="s">
        <v>3244</v>
      </c>
      <c r="G135">
        <v>100</v>
      </c>
      <c r="H135">
        <v>280444</v>
      </c>
      <c r="I135">
        <v>1</v>
      </c>
      <c r="J135" s="1">
        <v>44773.429861111108</v>
      </c>
      <c r="K135" t="s">
        <v>3245</v>
      </c>
      <c r="L135" t="s">
        <v>242</v>
      </c>
      <c r="M135" t="s">
        <v>242</v>
      </c>
      <c r="N135" t="s">
        <v>3246</v>
      </c>
      <c r="O135" t="s">
        <v>3247</v>
      </c>
      <c r="P135">
        <v>41.8904</v>
      </c>
      <c r="Q135">
        <v>12.512600000000001</v>
      </c>
      <c r="R135" t="s">
        <v>245</v>
      </c>
      <c r="S135" t="s">
        <v>246</v>
      </c>
      <c r="T135" t="s">
        <v>3248</v>
      </c>
      <c r="U135" s="24">
        <v>1037646</v>
      </c>
      <c r="V135" t="s">
        <v>3249</v>
      </c>
      <c r="W135">
        <v>592688105</v>
      </c>
      <c r="X135">
        <v>3826</v>
      </c>
      <c r="Y135" t="s">
        <v>350</v>
      </c>
      <c r="Z135" t="s">
        <v>1032</v>
      </c>
      <c r="AA135">
        <v>2021</v>
      </c>
      <c r="AC135">
        <v>0.5</v>
      </c>
      <c r="AD135">
        <v>15</v>
      </c>
      <c r="AF135">
        <v>8</v>
      </c>
      <c r="AG135">
        <v>3</v>
      </c>
      <c r="AI135" t="s">
        <v>3250</v>
      </c>
      <c r="AJ135" s="27">
        <v>0</v>
      </c>
      <c r="AK135" s="24">
        <v>0</v>
      </c>
      <c r="AL135" s="27">
        <v>0</v>
      </c>
      <c r="AM135" s="24">
        <v>0</v>
      </c>
      <c r="AN135" s="36">
        <f t="shared" si="35"/>
        <v>0</v>
      </c>
      <c r="AO135" s="27">
        <v>0</v>
      </c>
      <c r="AP135" s="24">
        <v>0</v>
      </c>
      <c r="AR135" t="s">
        <v>242</v>
      </c>
      <c r="AU135" s="27">
        <v>1</v>
      </c>
      <c r="AV135">
        <v>7</v>
      </c>
      <c r="AW135" s="21">
        <f t="shared" si="36"/>
        <v>87.5</v>
      </c>
      <c r="AX135">
        <v>3</v>
      </c>
      <c r="AZ135" t="s">
        <v>3250</v>
      </c>
      <c r="BA135" s="27">
        <v>1</v>
      </c>
      <c r="BB135">
        <v>7</v>
      </c>
      <c r="BC135" s="21">
        <f t="shared" si="37"/>
        <v>87.5</v>
      </c>
      <c r="BD135">
        <v>3</v>
      </c>
      <c r="BF135" t="s">
        <v>3250</v>
      </c>
      <c r="BG135" s="27">
        <v>1</v>
      </c>
      <c r="BH135">
        <v>13.36</v>
      </c>
      <c r="BJ135">
        <v>3</v>
      </c>
      <c r="BL135" t="s">
        <v>3250</v>
      </c>
      <c r="BM135" s="27">
        <v>1</v>
      </c>
      <c r="BN135">
        <v>3</v>
      </c>
      <c r="BP135" t="s">
        <v>3250</v>
      </c>
      <c r="BQ135" s="27">
        <v>1</v>
      </c>
      <c r="BR135">
        <v>2</v>
      </c>
      <c r="BS135" s="97">
        <f t="shared" si="33"/>
        <v>25</v>
      </c>
      <c r="BU135">
        <v>3</v>
      </c>
      <c r="BW135" t="s">
        <v>3250</v>
      </c>
      <c r="BX135" s="27">
        <v>1</v>
      </c>
      <c r="BY135">
        <v>1</v>
      </c>
      <c r="BZ135" s="21">
        <f t="shared" si="34"/>
        <v>12.5</v>
      </c>
      <c r="CA135">
        <v>2</v>
      </c>
      <c r="CB135">
        <v>3</v>
      </c>
      <c r="CD135" t="s">
        <v>3250</v>
      </c>
      <c r="CE135" s="27">
        <v>0</v>
      </c>
      <c r="CG135" t="s">
        <v>242</v>
      </c>
      <c r="CH135" t="s">
        <v>242</v>
      </c>
      <c r="CJ135" s="27">
        <v>1</v>
      </c>
      <c r="CK135" t="s">
        <v>3251</v>
      </c>
      <c r="CL135">
        <v>1</v>
      </c>
      <c r="CN135" t="s">
        <v>3252</v>
      </c>
      <c r="CO135">
        <v>1</v>
      </c>
      <c r="CP135" s="27">
        <v>0</v>
      </c>
      <c r="CQ135" t="s">
        <v>242</v>
      </c>
      <c r="CR135" t="s">
        <v>242</v>
      </c>
      <c r="CS135" t="s">
        <v>242</v>
      </c>
      <c r="CV135" s="27">
        <v>1</v>
      </c>
      <c r="CW135" s="2" t="s">
        <v>3253</v>
      </c>
      <c r="CX135">
        <v>1</v>
      </c>
      <c r="CZ135" t="s">
        <v>3252</v>
      </c>
      <c r="DA135" s="27">
        <v>1</v>
      </c>
      <c r="DB135">
        <v>27143</v>
      </c>
      <c r="DC135">
        <v>2</v>
      </c>
      <c r="DE135" s="27">
        <v>1</v>
      </c>
      <c r="DF135" s="36">
        <v>208</v>
      </c>
      <c r="DG135">
        <v>2</v>
      </c>
      <c r="DH135" s="36">
        <v>36184</v>
      </c>
      <c r="DI135">
        <v>2</v>
      </c>
      <c r="DJ135" s="36" t="s">
        <v>242</v>
      </c>
      <c r="DK135" t="s">
        <v>242</v>
      </c>
      <c r="DM135" s="27">
        <v>1</v>
      </c>
      <c r="DN135" s="36">
        <v>2492</v>
      </c>
      <c r="DO135">
        <v>2</v>
      </c>
      <c r="DQ135">
        <v>1</v>
      </c>
      <c r="DS135" t="s">
        <v>3252</v>
      </c>
      <c r="DT135" s="27">
        <v>1</v>
      </c>
      <c r="DU135" t="s">
        <v>3254</v>
      </c>
      <c r="DV135" s="27">
        <v>1</v>
      </c>
      <c r="DW135" s="2" t="s">
        <v>3255</v>
      </c>
      <c r="DX135" s="27">
        <v>0</v>
      </c>
      <c r="DZ135" s="27">
        <v>1</v>
      </c>
      <c r="EA135" s="2" t="s">
        <v>3256</v>
      </c>
      <c r="EB135" s="27">
        <v>0</v>
      </c>
      <c r="ED135" s="27">
        <v>1</v>
      </c>
      <c r="EE135" t="s">
        <v>3257</v>
      </c>
      <c r="EF135" s="27">
        <v>1</v>
      </c>
      <c r="EG135" t="s">
        <v>3257</v>
      </c>
      <c r="EH135" s="27">
        <v>1</v>
      </c>
      <c r="EI135" t="s">
        <v>3258</v>
      </c>
      <c r="EJ135" s="27">
        <v>1</v>
      </c>
      <c r="EK135" t="s">
        <v>3259</v>
      </c>
      <c r="EL135" s="27">
        <v>1</v>
      </c>
      <c r="EM135" s="2" t="s">
        <v>3260</v>
      </c>
      <c r="EN135">
        <v>1</v>
      </c>
      <c r="EP135" s="2" t="s">
        <v>3252</v>
      </c>
      <c r="EQ135">
        <f t="shared" si="38"/>
        <v>0.8</v>
      </c>
      <c r="ER135" s="99">
        <v>0.5</v>
      </c>
      <c r="ES135" s="27">
        <v>0</v>
      </c>
      <c r="ET135" t="s">
        <v>242</v>
      </c>
      <c r="EU135" t="s">
        <v>242</v>
      </c>
      <c r="EX135" t="s">
        <v>242</v>
      </c>
      <c r="EY135" t="s">
        <v>242</v>
      </c>
      <c r="FA135" s="27">
        <v>1</v>
      </c>
      <c r="FB135">
        <v>186.26300000000001</v>
      </c>
      <c r="FC135" t="s">
        <v>3261</v>
      </c>
      <c r="FD135" s="27">
        <v>0</v>
      </c>
      <c r="FE135" t="s">
        <v>242</v>
      </c>
      <c r="FG135" s="27">
        <v>0</v>
      </c>
      <c r="FH135" t="s">
        <v>242</v>
      </c>
      <c r="FJ135" s="27">
        <v>0</v>
      </c>
      <c r="FK135" t="s">
        <v>242</v>
      </c>
      <c r="FL135">
        <f t="shared" si="41"/>
        <v>1</v>
      </c>
      <c r="FM135" s="99">
        <v>1</v>
      </c>
      <c r="FN135">
        <f t="shared" si="42"/>
        <v>0</v>
      </c>
      <c r="FO135" s="100">
        <v>0</v>
      </c>
      <c r="FQ135">
        <v>1</v>
      </c>
      <c r="FS135" t="s">
        <v>3252</v>
      </c>
      <c r="FT135" s="27">
        <v>0</v>
      </c>
      <c r="FU135" t="s">
        <v>242</v>
      </c>
      <c r="FV135" t="s">
        <v>242</v>
      </c>
      <c r="FW135" t="s">
        <v>242</v>
      </c>
      <c r="FY135" s="27">
        <v>1</v>
      </c>
      <c r="FZ135">
        <v>36</v>
      </c>
      <c r="GA135">
        <v>2</v>
      </c>
      <c r="GC135" s="27">
        <v>0</v>
      </c>
      <c r="GD135" t="s">
        <v>242</v>
      </c>
      <c r="GE135" t="s">
        <v>242</v>
      </c>
      <c r="GF135" s="36" t="s">
        <v>242</v>
      </c>
      <c r="GG135" t="s">
        <v>242</v>
      </c>
      <c r="GH135" t="s">
        <v>242</v>
      </c>
      <c r="GI135" t="s">
        <v>242</v>
      </c>
      <c r="GJ135" t="s">
        <v>242</v>
      </c>
      <c r="GK135" t="s">
        <v>242</v>
      </c>
      <c r="GM135">
        <v>1</v>
      </c>
      <c r="GO135" t="s">
        <v>3252</v>
      </c>
      <c r="GP135" s="27">
        <v>1</v>
      </c>
      <c r="GQ135">
        <v>1</v>
      </c>
      <c r="GR135">
        <v>1</v>
      </c>
      <c r="GT135">
        <v>1</v>
      </c>
      <c r="GV135" t="s">
        <v>3252</v>
      </c>
      <c r="GW135" s="44">
        <v>1</v>
      </c>
      <c r="GX135">
        <v>233</v>
      </c>
      <c r="HA135" t="s">
        <v>242</v>
      </c>
      <c r="HD135" s="27">
        <v>1</v>
      </c>
      <c r="HE135" s="2" t="s">
        <v>3262</v>
      </c>
      <c r="HF135" s="27">
        <v>1</v>
      </c>
      <c r="HG135" s="2" t="s">
        <v>3262</v>
      </c>
      <c r="HH135">
        <v>1</v>
      </c>
      <c r="HJ135" t="s">
        <v>3252</v>
      </c>
      <c r="HK135" s="27">
        <v>1</v>
      </c>
      <c r="HL135" s="2" t="s">
        <v>3263</v>
      </c>
      <c r="HM135">
        <v>1</v>
      </c>
      <c r="HO135" t="s">
        <v>3252</v>
      </c>
      <c r="HP135">
        <v>0.66666666699999999</v>
      </c>
      <c r="HQ135">
        <v>1</v>
      </c>
      <c r="HR135">
        <v>0.5</v>
      </c>
      <c r="HS135">
        <v>1</v>
      </c>
      <c r="HT135">
        <v>0.8</v>
      </c>
      <c r="HU135">
        <v>0</v>
      </c>
      <c r="HV135">
        <v>0.25</v>
      </c>
      <c r="HW135">
        <v>0.33333333300000001</v>
      </c>
      <c r="HX135">
        <v>1</v>
      </c>
      <c r="HY135">
        <v>0</v>
      </c>
      <c r="HZ135">
        <v>1</v>
      </c>
      <c r="IA135">
        <v>1</v>
      </c>
      <c r="IB135">
        <v>1</v>
      </c>
      <c r="IC135">
        <v>0.72222222199999997</v>
      </c>
      <c r="ID135">
        <v>0.51249999999999996</v>
      </c>
      <c r="IE135">
        <v>0.66666666699999999</v>
      </c>
      <c r="IF135">
        <v>0.63379629599999998</v>
      </c>
      <c r="IG135" t="s">
        <v>3264</v>
      </c>
      <c r="IH135" t="s">
        <v>266</v>
      </c>
      <c r="II135" t="s">
        <v>3248</v>
      </c>
      <c r="IJ135">
        <v>3008.652</v>
      </c>
      <c r="IK135">
        <v>3085.1770000000001</v>
      </c>
      <c r="IL135">
        <v>3717.93</v>
      </c>
      <c r="IM135">
        <v>3919.7089999999998</v>
      </c>
      <c r="IN135">
        <v>3008.652</v>
      </c>
      <c r="IS135">
        <f t="shared" si="39"/>
        <v>0.6</v>
      </c>
      <c r="IT135">
        <f t="shared" si="43"/>
        <v>0.6428571428571429</v>
      </c>
      <c r="IU135">
        <f t="shared" si="28"/>
        <v>0.5</v>
      </c>
      <c r="IV135">
        <f t="shared" si="40"/>
        <v>0.580952380952381</v>
      </c>
    </row>
    <row r="136" spans="1:256" customFormat="1" ht="14" customHeight="1" x14ac:dyDescent="0.2">
      <c r="A136">
        <v>135</v>
      </c>
      <c r="B136">
        <v>137</v>
      </c>
      <c r="C136" s="1">
        <v>44769.894444444442</v>
      </c>
      <c r="D136" s="1">
        <v>44774.656944444447</v>
      </c>
      <c r="E136">
        <v>0</v>
      </c>
      <c r="F136" t="s">
        <v>2969</v>
      </c>
      <c r="G136">
        <v>100</v>
      </c>
      <c r="H136">
        <v>411494</v>
      </c>
      <c r="I136">
        <v>1</v>
      </c>
      <c r="J136" s="1">
        <v>44774.656944444447</v>
      </c>
      <c r="K136" t="s">
        <v>3265</v>
      </c>
      <c r="L136" t="s">
        <v>242</v>
      </c>
      <c r="M136" t="s">
        <v>242</v>
      </c>
      <c r="N136" t="s">
        <v>3266</v>
      </c>
      <c r="O136" t="s">
        <v>3267</v>
      </c>
      <c r="P136">
        <v>34.037999999999997</v>
      </c>
      <c r="Q136">
        <v>-118.45440000000001</v>
      </c>
      <c r="R136" t="s">
        <v>245</v>
      </c>
      <c r="S136" t="s">
        <v>246</v>
      </c>
      <c r="T136" t="s">
        <v>3268</v>
      </c>
      <c r="V136" t="s">
        <v>3269</v>
      </c>
      <c r="W136" t="s">
        <v>3270</v>
      </c>
      <c r="X136">
        <v>2870</v>
      </c>
      <c r="Y136" t="s">
        <v>418</v>
      </c>
      <c r="Z136" t="s">
        <v>1838</v>
      </c>
      <c r="AA136">
        <v>2021</v>
      </c>
      <c r="AC136">
        <v>1</v>
      </c>
      <c r="AD136">
        <v>9</v>
      </c>
      <c r="AF136">
        <v>12</v>
      </c>
      <c r="AG136">
        <v>5</v>
      </c>
      <c r="AH136" t="s">
        <v>3271</v>
      </c>
      <c r="AI136" t="s">
        <v>3272</v>
      </c>
      <c r="AJ136" s="27">
        <v>1</v>
      </c>
      <c r="AK136">
        <v>5</v>
      </c>
      <c r="AL136" s="27">
        <v>1</v>
      </c>
      <c r="AM136">
        <v>1</v>
      </c>
      <c r="AN136" s="36">
        <f t="shared" si="35"/>
        <v>8.3333333333333321</v>
      </c>
      <c r="AO136" s="27">
        <v>1</v>
      </c>
      <c r="AP136">
        <v>2</v>
      </c>
      <c r="AQ136" s="2" t="s">
        <v>3273</v>
      </c>
      <c r="AR136">
        <v>3</v>
      </c>
      <c r="AT136" t="s">
        <v>3274</v>
      </c>
      <c r="AU136" s="27">
        <v>1</v>
      </c>
      <c r="AV136">
        <v>11</v>
      </c>
      <c r="AW136" s="21">
        <f t="shared" si="36"/>
        <v>91.666666666666657</v>
      </c>
      <c r="AX136">
        <v>5</v>
      </c>
      <c r="AY136" t="s">
        <v>3275</v>
      </c>
      <c r="AZ136" t="s">
        <v>3272</v>
      </c>
      <c r="BA136" s="27">
        <v>1</v>
      </c>
      <c r="BB136">
        <v>11</v>
      </c>
      <c r="BC136" s="21">
        <f t="shared" si="37"/>
        <v>91.666666666666657</v>
      </c>
      <c r="BD136">
        <v>5</v>
      </c>
      <c r="BE136" t="s">
        <v>3275</v>
      </c>
      <c r="BF136" t="s">
        <v>3272</v>
      </c>
      <c r="BG136" s="27">
        <v>1</v>
      </c>
      <c r="BH136">
        <v>7</v>
      </c>
      <c r="BJ136">
        <v>3</v>
      </c>
      <c r="BL136" t="s">
        <v>3274</v>
      </c>
      <c r="BM136" s="27">
        <v>1</v>
      </c>
      <c r="BN136">
        <v>3</v>
      </c>
      <c r="BP136" t="s">
        <v>3274</v>
      </c>
      <c r="BQ136" s="27">
        <v>1</v>
      </c>
      <c r="BR136">
        <v>3</v>
      </c>
      <c r="BS136" s="97">
        <f t="shared" si="33"/>
        <v>25</v>
      </c>
      <c r="BU136">
        <v>3</v>
      </c>
      <c r="BW136" t="s">
        <v>3274</v>
      </c>
      <c r="BX136" s="27">
        <v>1</v>
      </c>
      <c r="BY136">
        <v>4</v>
      </c>
      <c r="BZ136" s="21">
        <f t="shared" si="34"/>
        <v>33.333333333333329</v>
      </c>
      <c r="CA136">
        <v>1</v>
      </c>
      <c r="CB136">
        <v>3</v>
      </c>
      <c r="CD136" t="s">
        <v>3274</v>
      </c>
      <c r="CE136" s="27">
        <v>0</v>
      </c>
      <c r="CG136" t="s">
        <v>242</v>
      </c>
      <c r="CH136" t="s">
        <v>242</v>
      </c>
      <c r="CJ136" s="27">
        <v>1</v>
      </c>
      <c r="CK136" t="s">
        <v>3276</v>
      </c>
      <c r="CL136">
        <v>1</v>
      </c>
      <c r="CN136" t="s">
        <v>3277</v>
      </c>
      <c r="CO136">
        <v>0</v>
      </c>
      <c r="CP136" s="27">
        <v>0.5</v>
      </c>
      <c r="CQ136">
        <v>100</v>
      </c>
      <c r="CR136" t="s">
        <v>242</v>
      </c>
      <c r="CS136" t="s">
        <v>242</v>
      </c>
      <c r="CT136" s="2" t="s">
        <v>3278</v>
      </c>
      <c r="CV136" s="27">
        <v>1</v>
      </c>
      <c r="CW136" s="2" t="s">
        <v>3279</v>
      </c>
      <c r="CX136">
        <v>1</v>
      </c>
      <c r="CZ136" t="s">
        <v>3277</v>
      </c>
      <c r="DA136" s="27">
        <v>1</v>
      </c>
      <c r="DB136">
        <v>2902990</v>
      </c>
      <c r="DC136">
        <v>2</v>
      </c>
      <c r="DD136" t="s">
        <v>3280</v>
      </c>
      <c r="DE136" s="27">
        <v>1</v>
      </c>
      <c r="DF136" s="36" t="s">
        <v>242</v>
      </c>
      <c r="DG136" t="s">
        <v>242</v>
      </c>
      <c r="DH136" s="43" t="s">
        <v>242</v>
      </c>
      <c r="DI136" t="s">
        <v>242</v>
      </c>
      <c r="DJ136" s="36">
        <v>1179430</v>
      </c>
      <c r="DK136">
        <v>2</v>
      </c>
      <c r="DL136" t="s">
        <v>3281</v>
      </c>
      <c r="DM136" s="27">
        <v>1</v>
      </c>
      <c r="DN136" s="36">
        <v>8600111</v>
      </c>
      <c r="DO136">
        <v>2</v>
      </c>
      <c r="DP136" t="s">
        <v>3282</v>
      </c>
      <c r="DQ136">
        <v>1</v>
      </c>
      <c r="DS136" t="s">
        <v>3277</v>
      </c>
      <c r="DT136" s="27">
        <v>1</v>
      </c>
      <c r="DU136" t="s">
        <v>3283</v>
      </c>
      <c r="DV136" s="27">
        <v>1</v>
      </c>
      <c r="DW136" t="s">
        <v>3284</v>
      </c>
      <c r="DX136" s="27">
        <v>1</v>
      </c>
      <c r="DY136" s="2" t="s">
        <v>3285</v>
      </c>
      <c r="DZ136" s="27">
        <v>1</v>
      </c>
      <c r="EA136" s="2" t="s">
        <v>3286</v>
      </c>
      <c r="EB136" s="27">
        <v>1</v>
      </c>
      <c r="EC136" t="s">
        <v>3287</v>
      </c>
      <c r="ED136" s="27">
        <v>1</v>
      </c>
      <c r="EE136" t="s">
        <v>3288</v>
      </c>
      <c r="EF136" s="27">
        <v>1</v>
      </c>
      <c r="EG136" t="s">
        <v>3289</v>
      </c>
      <c r="EH136" s="27">
        <v>1</v>
      </c>
      <c r="EI136" t="s">
        <v>3290</v>
      </c>
      <c r="EJ136" s="27">
        <v>1</v>
      </c>
      <c r="EK136" s="2" t="s">
        <v>3291</v>
      </c>
      <c r="EL136" s="27">
        <v>1</v>
      </c>
      <c r="EM136" s="2" t="s">
        <v>3292</v>
      </c>
      <c r="EN136">
        <v>5</v>
      </c>
      <c r="EO136" t="s">
        <v>3293</v>
      </c>
      <c r="EP136" s="2" t="s">
        <v>3294</v>
      </c>
      <c r="EQ136">
        <f t="shared" si="38"/>
        <v>1</v>
      </c>
      <c r="ER136" s="99">
        <v>1</v>
      </c>
      <c r="ES136" s="27">
        <v>1</v>
      </c>
      <c r="ET136" t="s">
        <v>242</v>
      </c>
      <c r="EU136" t="s">
        <v>242</v>
      </c>
      <c r="EV136" t="s">
        <v>3295</v>
      </c>
      <c r="EX136">
        <v>1</v>
      </c>
      <c r="EY136" t="s">
        <v>242</v>
      </c>
      <c r="EZ136" t="s">
        <v>3277</v>
      </c>
      <c r="FA136" s="27">
        <v>1</v>
      </c>
      <c r="FB136">
        <v>287.55399999999997</v>
      </c>
      <c r="FC136" t="s">
        <v>3296</v>
      </c>
      <c r="FD136" s="27">
        <v>1</v>
      </c>
      <c r="FE136">
        <v>10</v>
      </c>
      <c r="FG136" s="27">
        <v>0</v>
      </c>
      <c r="FH136" t="s">
        <v>242</v>
      </c>
      <c r="FJ136" s="27">
        <v>0</v>
      </c>
      <c r="FK136" t="s">
        <v>242</v>
      </c>
      <c r="FL136">
        <f t="shared" si="41"/>
        <v>1</v>
      </c>
      <c r="FM136" s="99">
        <v>1</v>
      </c>
      <c r="FN136">
        <f t="shared" si="42"/>
        <v>1</v>
      </c>
      <c r="FO136" s="99">
        <v>1</v>
      </c>
      <c r="FQ136">
        <v>1</v>
      </c>
      <c r="FS136" t="s">
        <v>3277</v>
      </c>
      <c r="FT136" s="27">
        <v>1</v>
      </c>
      <c r="FU136">
        <v>12.99</v>
      </c>
      <c r="FV136">
        <v>64.63</v>
      </c>
      <c r="FW136">
        <v>22.38</v>
      </c>
      <c r="FY136" s="27">
        <v>1</v>
      </c>
      <c r="FZ136">
        <v>15</v>
      </c>
      <c r="GA136">
        <v>2</v>
      </c>
      <c r="GB136" s="2" t="s">
        <v>3297</v>
      </c>
      <c r="GC136" s="27">
        <v>0.5</v>
      </c>
      <c r="GD136" t="s">
        <v>242</v>
      </c>
      <c r="GE136" t="s">
        <v>242</v>
      </c>
      <c r="GF136" s="36" t="s">
        <v>242</v>
      </c>
      <c r="GG136" t="s">
        <v>242</v>
      </c>
      <c r="GH136" t="s">
        <v>242</v>
      </c>
      <c r="GI136" t="s">
        <v>242</v>
      </c>
      <c r="GJ136" t="s">
        <v>242</v>
      </c>
      <c r="GK136">
        <v>1</v>
      </c>
      <c r="GL136" s="2" t="s">
        <v>3298</v>
      </c>
      <c r="GM136">
        <v>1</v>
      </c>
      <c r="GO136" t="s">
        <v>3277</v>
      </c>
      <c r="GP136" s="27">
        <v>0.5</v>
      </c>
      <c r="GQ136" t="s">
        <v>242</v>
      </c>
      <c r="GR136" t="s">
        <v>242</v>
      </c>
      <c r="GS136" t="s">
        <v>3299</v>
      </c>
      <c r="GT136">
        <v>1</v>
      </c>
      <c r="GV136" t="s">
        <v>3277</v>
      </c>
      <c r="GW136" s="27">
        <v>1</v>
      </c>
      <c r="GX136">
        <v>512</v>
      </c>
      <c r="GY136" t="s">
        <v>3300</v>
      </c>
      <c r="HA136">
        <v>5</v>
      </c>
      <c r="HB136" t="s">
        <v>3301</v>
      </c>
      <c r="HC136" t="s">
        <v>3302</v>
      </c>
      <c r="HD136" s="27">
        <v>1</v>
      </c>
      <c r="HE136" t="s">
        <v>3303</v>
      </c>
      <c r="HF136" s="27">
        <v>1</v>
      </c>
      <c r="HG136" t="s">
        <v>3303</v>
      </c>
      <c r="HH136">
        <v>1</v>
      </c>
      <c r="HJ136" t="s">
        <v>3277</v>
      </c>
      <c r="HK136" s="27">
        <v>0.5</v>
      </c>
      <c r="HL136" s="2" t="s">
        <v>3304</v>
      </c>
      <c r="HM136">
        <v>1</v>
      </c>
      <c r="HO136" t="s">
        <v>3277</v>
      </c>
      <c r="HP136">
        <v>0.88888888899999996</v>
      </c>
      <c r="HQ136">
        <v>1</v>
      </c>
      <c r="HR136">
        <v>0.75</v>
      </c>
      <c r="HS136">
        <v>1</v>
      </c>
      <c r="HT136">
        <v>1</v>
      </c>
      <c r="HU136">
        <v>1</v>
      </c>
      <c r="HV136">
        <v>0.5</v>
      </c>
      <c r="HW136">
        <v>0.83333333300000001</v>
      </c>
      <c r="HX136">
        <v>0.5</v>
      </c>
      <c r="HY136">
        <v>1</v>
      </c>
      <c r="HZ136">
        <v>1</v>
      </c>
      <c r="IA136">
        <v>0.5</v>
      </c>
      <c r="IB136">
        <v>1</v>
      </c>
      <c r="IC136">
        <v>0.87962963000000005</v>
      </c>
      <c r="ID136">
        <v>0.875</v>
      </c>
      <c r="IE136">
        <v>0.76666666699999997</v>
      </c>
      <c r="IF136">
        <v>0.84043209900000004</v>
      </c>
      <c r="IG136" t="s">
        <v>3305</v>
      </c>
      <c r="IH136" t="s">
        <v>266</v>
      </c>
      <c r="II136" t="s">
        <v>3268</v>
      </c>
      <c r="IJ136">
        <v>8906.2999999999993</v>
      </c>
      <c r="IK136">
        <v>8681.7000000000007</v>
      </c>
      <c r="IL136">
        <v>12357.4</v>
      </c>
      <c r="IM136">
        <v>19125.2</v>
      </c>
      <c r="IN136">
        <v>8906.2999999999993</v>
      </c>
      <c r="IS136">
        <f t="shared" si="39"/>
        <v>1</v>
      </c>
      <c r="IT136">
        <f t="shared" si="43"/>
        <v>1</v>
      </c>
      <c r="IU136">
        <f t="shared" si="28"/>
        <v>0.875</v>
      </c>
      <c r="IV136">
        <f t="shared" si="40"/>
        <v>0.95833333333333337</v>
      </c>
    </row>
    <row r="137" spans="1:256" ht="14" customHeight="1" x14ac:dyDescent="0.2">
      <c r="A137" s="10">
        <v>136</v>
      </c>
      <c r="B137">
        <v>138</v>
      </c>
      <c r="C137" s="1">
        <v>44773.434027777781</v>
      </c>
      <c r="D137" s="1">
        <v>44776.234722222223</v>
      </c>
      <c r="E137">
        <v>0</v>
      </c>
      <c r="F137" t="s">
        <v>3244</v>
      </c>
      <c r="G137">
        <v>100</v>
      </c>
      <c r="H137">
        <v>241984</v>
      </c>
      <c r="I137">
        <v>1</v>
      </c>
      <c r="J137" s="1">
        <v>44776.234722222223</v>
      </c>
      <c r="K137" t="s">
        <v>3306</v>
      </c>
      <c r="L137" t="s">
        <v>242</v>
      </c>
      <c r="M137" t="s">
        <v>242</v>
      </c>
      <c r="N137" t="s">
        <v>3307</v>
      </c>
      <c r="O137" t="s">
        <v>3308</v>
      </c>
      <c r="P137">
        <v>41.8904</v>
      </c>
      <c r="Q137">
        <v>12.512600000000001</v>
      </c>
      <c r="R137" t="s">
        <v>245</v>
      </c>
      <c r="S137" t="s">
        <v>246</v>
      </c>
      <c r="T137" s="10" t="s">
        <v>3309</v>
      </c>
      <c r="V137" t="s">
        <v>3310</v>
      </c>
      <c r="W137" t="s">
        <v>3311</v>
      </c>
      <c r="X137">
        <v>4400</v>
      </c>
      <c r="Y137" s="10" t="s">
        <v>271</v>
      </c>
      <c r="Z137" s="10" t="s">
        <v>1304</v>
      </c>
      <c r="AA137" s="10">
        <v>2021</v>
      </c>
      <c r="AC137" s="10">
        <v>0.5</v>
      </c>
      <c r="AD137">
        <v>15</v>
      </c>
      <c r="AF137" s="10">
        <v>7</v>
      </c>
      <c r="AG137">
        <v>3</v>
      </c>
      <c r="AI137" t="s">
        <v>3312</v>
      </c>
      <c r="AJ137" s="22">
        <v>1</v>
      </c>
      <c r="AK137" s="10">
        <v>3</v>
      </c>
      <c r="AL137" s="22">
        <v>0.5</v>
      </c>
      <c r="AM137" s="10">
        <v>3</v>
      </c>
      <c r="AN137" s="36">
        <f t="shared" si="35"/>
        <v>42.857142857142854</v>
      </c>
      <c r="AO137" s="22">
        <v>0.5</v>
      </c>
      <c r="AP137" s="10">
        <v>3</v>
      </c>
      <c r="AQ137" s="2" t="s">
        <v>3313</v>
      </c>
      <c r="AR137">
        <v>3</v>
      </c>
      <c r="AT137" t="s">
        <v>3312</v>
      </c>
      <c r="AU137" s="22">
        <v>1</v>
      </c>
      <c r="AV137" s="10">
        <v>6</v>
      </c>
      <c r="AW137" s="21">
        <f t="shared" si="36"/>
        <v>85.714285714285708</v>
      </c>
      <c r="AX137">
        <v>3</v>
      </c>
      <c r="AZ137" t="s">
        <v>3312</v>
      </c>
      <c r="BA137" s="22">
        <v>1</v>
      </c>
      <c r="BB137" s="10">
        <v>5</v>
      </c>
      <c r="BC137" s="21">
        <f t="shared" si="37"/>
        <v>71.428571428571431</v>
      </c>
      <c r="BD137">
        <v>3</v>
      </c>
      <c r="BF137" t="s">
        <v>3312</v>
      </c>
      <c r="BG137" s="22">
        <v>1</v>
      </c>
      <c r="BH137" s="10">
        <v>6.6</v>
      </c>
      <c r="BJ137">
        <v>3</v>
      </c>
      <c r="BL137" t="s">
        <v>3312</v>
      </c>
      <c r="BM137" s="22">
        <v>1</v>
      </c>
      <c r="BN137">
        <v>3</v>
      </c>
      <c r="BP137" t="s">
        <v>3312</v>
      </c>
      <c r="BQ137" s="22">
        <v>1</v>
      </c>
      <c r="BR137" s="10">
        <v>2</v>
      </c>
      <c r="BS137" s="97">
        <f t="shared" si="33"/>
        <v>28.571428571428569</v>
      </c>
      <c r="BU137" s="10">
        <v>3</v>
      </c>
      <c r="BW137" s="10" t="s">
        <v>3312</v>
      </c>
      <c r="BX137" s="22">
        <v>1</v>
      </c>
      <c r="BY137" s="10">
        <v>1</v>
      </c>
      <c r="BZ137" s="21">
        <f t="shared" si="34"/>
        <v>14.285714285714285</v>
      </c>
      <c r="CA137" s="10">
        <v>1</v>
      </c>
      <c r="CB137" s="10">
        <v>3</v>
      </c>
      <c r="CD137" s="10" t="s">
        <v>3312</v>
      </c>
      <c r="CE137" s="22">
        <v>0</v>
      </c>
      <c r="CG137" s="10" t="s">
        <v>242</v>
      </c>
      <c r="CH137" s="10" t="s">
        <v>242</v>
      </c>
      <c r="CJ137" s="22">
        <v>1</v>
      </c>
      <c r="CK137" s="10" t="s">
        <v>3314</v>
      </c>
      <c r="CL137" s="10">
        <v>1</v>
      </c>
      <c r="CN137" s="10" t="s">
        <v>3315</v>
      </c>
      <c r="CO137" s="10">
        <v>1</v>
      </c>
      <c r="CP137" s="22">
        <v>0</v>
      </c>
      <c r="CQ137" s="10" t="s">
        <v>242</v>
      </c>
      <c r="CR137" s="10" t="s">
        <v>242</v>
      </c>
      <c r="CS137" s="10" t="s">
        <v>242</v>
      </c>
      <c r="CV137" s="22">
        <v>1</v>
      </c>
      <c r="CW137" s="11" t="s">
        <v>3316</v>
      </c>
      <c r="CX137" s="10">
        <v>1</v>
      </c>
      <c r="CZ137" s="10" t="s">
        <v>3315</v>
      </c>
      <c r="DA137" s="22">
        <v>1</v>
      </c>
      <c r="DB137" s="10">
        <v>1431917</v>
      </c>
      <c r="DC137" s="10">
        <v>2</v>
      </c>
      <c r="DE137" s="22">
        <v>1</v>
      </c>
      <c r="DF137" s="50">
        <v>4219</v>
      </c>
      <c r="DG137" s="10">
        <v>2</v>
      </c>
      <c r="DH137" s="50">
        <v>4069</v>
      </c>
      <c r="DI137" s="10">
        <v>2</v>
      </c>
      <c r="DJ137" s="50" t="s">
        <v>242</v>
      </c>
      <c r="DK137" s="10" t="s">
        <v>242</v>
      </c>
      <c r="DM137" s="22">
        <v>1</v>
      </c>
      <c r="DN137" s="50">
        <v>676165</v>
      </c>
      <c r="DO137" s="10">
        <v>2</v>
      </c>
      <c r="DQ137" s="10">
        <v>1</v>
      </c>
      <c r="DS137" s="10" t="s">
        <v>3315</v>
      </c>
      <c r="DT137" s="27">
        <v>1</v>
      </c>
      <c r="DU137" s="2" t="s">
        <v>3317</v>
      </c>
      <c r="DV137" s="27">
        <v>1</v>
      </c>
      <c r="DW137" s="2" t="s">
        <v>3318</v>
      </c>
      <c r="DX137" s="27">
        <v>1</v>
      </c>
      <c r="DY137" s="2" t="s">
        <v>3319</v>
      </c>
      <c r="DZ137" s="27">
        <v>1</v>
      </c>
      <c r="EA137" s="2" t="s">
        <v>3320</v>
      </c>
      <c r="EB137" s="27">
        <v>0</v>
      </c>
      <c r="ED137" s="27">
        <v>1</v>
      </c>
      <c r="EE137" s="2" t="s">
        <v>3321</v>
      </c>
      <c r="EF137" s="27">
        <v>1</v>
      </c>
      <c r="EG137" s="2" t="s">
        <v>3321</v>
      </c>
      <c r="EH137" s="27">
        <v>1</v>
      </c>
      <c r="EI137" t="s">
        <v>3214</v>
      </c>
      <c r="EJ137" s="27">
        <v>1</v>
      </c>
      <c r="EK137" t="s">
        <v>3322</v>
      </c>
      <c r="EL137" s="27">
        <v>1</v>
      </c>
      <c r="EM137" s="2" t="s">
        <v>3323</v>
      </c>
      <c r="EN137">
        <v>1</v>
      </c>
      <c r="EP137" s="2" t="s">
        <v>3315</v>
      </c>
      <c r="EQ137">
        <f t="shared" si="38"/>
        <v>0.9</v>
      </c>
      <c r="ER137" s="99">
        <v>0.5</v>
      </c>
      <c r="ES137" s="22">
        <v>0</v>
      </c>
      <c r="ET137" s="10" t="s">
        <v>242</v>
      </c>
      <c r="EU137" s="10" t="s">
        <v>242</v>
      </c>
      <c r="EX137" s="10" t="s">
        <v>242</v>
      </c>
      <c r="EY137" s="10" t="s">
        <v>242</v>
      </c>
      <c r="FA137" s="22">
        <v>0</v>
      </c>
      <c r="FB137" s="10" t="s">
        <v>242</v>
      </c>
      <c r="FD137" s="22">
        <v>0</v>
      </c>
      <c r="FE137" s="10" t="s">
        <v>242</v>
      </c>
      <c r="FG137" s="22">
        <v>0</v>
      </c>
      <c r="FH137" s="10" t="s">
        <v>242</v>
      </c>
      <c r="FJ137" s="22">
        <v>0</v>
      </c>
      <c r="FK137" s="10" t="s">
        <v>242</v>
      </c>
      <c r="FL137">
        <f t="shared" si="41"/>
        <v>0</v>
      </c>
      <c r="FM137" s="100">
        <v>0</v>
      </c>
      <c r="FN137">
        <f t="shared" si="42"/>
        <v>0</v>
      </c>
      <c r="FO137" s="100">
        <v>0</v>
      </c>
      <c r="FQ137" s="10" t="s">
        <v>242</v>
      </c>
      <c r="FT137" s="22">
        <v>0</v>
      </c>
      <c r="FU137" s="10" t="s">
        <v>242</v>
      </c>
      <c r="FV137" s="10" t="s">
        <v>242</v>
      </c>
      <c r="FW137" s="10" t="s">
        <v>242</v>
      </c>
      <c r="FY137" s="22">
        <v>1</v>
      </c>
      <c r="FZ137" s="10">
        <v>59</v>
      </c>
      <c r="GA137" s="10">
        <v>2</v>
      </c>
      <c r="GB137" s="10" t="s">
        <v>3324</v>
      </c>
      <c r="GC137" s="22">
        <v>1</v>
      </c>
      <c r="GD137" s="10">
        <v>11.5</v>
      </c>
      <c r="GE137" s="10">
        <v>47.9</v>
      </c>
      <c r="GF137" s="50">
        <v>36.200000000000003</v>
      </c>
      <c r="GG137" s="10">
        <v>3.6</v>
      </c>
      <c r="GH137" s="10" t="s">
        <v>242</v>
      </c>
      <c r="GI137" s="10" t="s">
        <v>242</v>
      </c>
      <c r="GJ137" s="10" t="s">
        <v>242</v>
      </c>
      <c r="GK137" s="10">
        <v>1</v>
      </c>
      <c r="GL137" s="10" t="s">
        <v>3324</v>
      </c>
      <c r="GM137" s="10">
        <v>1</v>
      </c>
      <c r="GO137" s="10" t="s">
        <v>3315</v>
      </c>
      <c r="GP137" s="22">
        <v>0</v>
      </c>
      <c r="GQ137" s="10" t="s">
        <v>242</v>
      </c>
      <c r="GR137" s="10" t="s">
        <v>242</v>
      </c>
      <c r="GT137" s="10" t="s">
        <v>242</v>
      </c>
      <c r="GW137" s="22">
        <v>1</v>
      </c>
      <c r="GX137" s="10">
        <v>1018</v>
      </c>
      <c r="GY137" s="10" t="s">
        <v>3325</v>
      </c>
      <c r="HA137" s="10">
        <v>3</v>
      </c>
      <c r="HC137" s="10" t="s">
        <v>3312</v>
      </c>
      <c r="HD137" s="22">
        <v>0</v>
      </c>
      <c r="HF137" s="22">
        <v>0</v>
      </c>
      <c r="HH137" s="10" t="s">
        <v>242</v>
      </c>
      <c r="HK137" s="22">
        <v>1</v>
      </c>
      <c r="HL137" s="11" t="s">
        <v>3326</v>
      </c>
      <c r="HM137" s="10">
        <v>1</v>
      </c>
      <c r="HO137" s="10" t="s">
        <v>3315</v>
      </c>
      <c r="HP137" s="10">
        <v>0.77777777800000003</v>
      </c>
      <c r="HQ137" s="10">
        <v>1</v>
      </c>
      <c r="HR137" s="10">
        <v>0.5</v>
      </c>
      <c r="HS137" s="10">
        <v>1</v>
      </c>
      <c r="HT137" s="10">
        <v>0.9</v>
      </c>
      <c r="HU137" s="10">
        <v>0</v>
      </c>
      <c r="HV137" s="10">
        <v>0</v>
      </c>
      <c r="HW137" s="10">
        <v>0.66666666699999999</v>
      </c>
      <c r="HX137" s="10">
        <v>0</v>
      </c>
      <c r="HY137" s="10">
        <v>1</v>
      </c>
      <c r="HZ137" s="10">
        <v>0</v>
      </c>
      <c r="IA137" s="10">
        <v>1</v>
      </c>
      <c r="IB137" s="10">
        <v>1</v>
      </c>
      <c r="IC137" s="10">
        <v>0.75925925900000002</v>
      </c>
      <c r="ID137" s="10">
        <v>0.47499999999999998</v>
      </c>
      <c r="IE137" s="10">
        <v>0.53333333299999997</v>
      </c>
      <c r="IF137" s="10">
        <v>0.58919753100000005</v>
      </c>
      <c r="IG137" s="10" t="s">
        <v>3327</v>
      </c>
      <c r="IH137" s="10" t="s">
        <v>266</v>
      </c>
      <c r="II137" s="10" t="s">
        <v>3309</v>
      </c>
      <c r="IJ137" s="10">
        <v>6462.3760000000002</v>
      </c>
      <c r="IK137" s="10">
        <v>1279.9079999999999</v>
      </c>
      <c r="IL137" s="10">
        <v>647.98599999999999</v>
      </c>
      <c r="IM137" s="10">
        <v>4843.76</v>
      </c>
      <c r="IN137" s="10">
        <v>6462.3760000000002</v>
      </c>
      <c r="IS137">
        <f t="shared" si="39"/>
        <v>0.8</v>
      </c>
      <c r="IT137">
        <f t="shared" si="43"/>
        <v>0.5</v>
      </c>
      <c r="IU137">
        <f t="shared" si="28"/>
        <v>0.75</v>
      </c>
      <c r="IV137">
        <f t="shared" si="40"/>
        <v>0.68333333333333324</v>
      </c>
    </row>
    <row r="138" spans="1:256" customFormat="1" ht="14" customHeight="1" x14ac:dyDescent="0.2">
      <c r="A138">
        <v>137</v>
      </c>
      <c r="B138">
        <v>139</v>
      </c>
      <c r="C138" s="1">
        <v>44776.238194444442</v>
      </c>
      <c r="D138" s="1">
        <v>44776.39166666667</v>
      </c>
      <c r="E138">
        <v>0</v>
      </c>
      <c r="F138" t="s">
        <v>3244</v>
      </c>
      <c r="G138">
        <v>100</v>
      </c>
      <c r="H138">
        <v>13241</v>
      </c>
      <c r="I138">
        <v>1</v>
      </c>
      <c r="J138" s="1">
        <v>44776.39166666667</v>
      </c>
      <c r="K138" t="s">
        <v>3328</v>
      </c>
      <c r="L138" t="s">
        <v>242</v>
      </c>
      <c r="M138" t="s">
        <v>242</v>
      </c>
      <c r="N138" t="s">
        <v>3329</v>
      </c>
      <c r="O138" t="s">
        <v>3330</v>
      </c>
      <c r="P138">
        <v>41.8904</v>
      </c>
      <c r="Q138">
        <v>12.512600000000001</v>
      </c>
      <c r="R138" t="s">
        <v>245</v>
      </c>
      <c r="S138" t="s">
        <v>246</v>
      </c>
      <c r="T138" t="s">
        <v>3331</v>
      </c>
      <c r="V138" t="s">
        <v>3332</v>
      </c>
      <c r="W138" t="s">
        <v>3333</v>
      </c>
      <c r="X138">
        <v>4931</v>
      </c>
      <c r="Y138" t="s">
        <v>490</v>
      </c>
      <c r="Z138" t="s">
        <v>1010</v>
      </c>
      <c r="AA138">
        <v>2021</v>
      </c>
      <c r="AC138">
        <v>0.5</v>
      </c>
      <c r="AD138">
        <v>15</v>
      </c>
      <c r="AF138">
        <v>12</v>
      </c>
      <c r="AG138">
        <v>3</v>
      </c>
      <c r="AI138" t="s">
        <v>3334</v>
      </c>
      <c r="AJ138" s="27">
        <v>1</v>
      </c>
      <c r="AK138">
        <v>12</v>
      </c>
      <c r="AL138" s="27">
        <v>1</v>
      </c>
      <c r="AM138">
        <v>12</v>
      </c>
      <c r="AN138" s="36">
        <f t="shared" si="35"/>
        <v>100</v>
      </c>
      <c r="AO138" s="27">
        <v>1</v>
      </c>
      <c r="AP138">
        <v>12</v>
      </c>
      <c r="AQ138" t="s">
        <v>3335</v>
      </c>
      <c r="AR138">
        <v>3</v>
      </c>
      <c r="AT138" t="s">
        <v>3334</v>
      </c>
      <c r="AU138" s="27">
        <v>1</v>
      </c>
      <c r="AV138">
        <v>11</v>
      </c>
      <c r="AW138" s="21">
        <f t="shared" si="36"/>
        <v>91.666666666666657</v>
      </c>
      <c r="AX138">
        <v>3</v>
      </c>
      <c r="AZ138" t="s">
        <v>3334</v>
      </c>
      <c r="BA138" s="27">
        <v>1</v>
      </c>
      <c r="BB138">
        <v>11</v>
      </c>
      <c r="BC138" s="21">
        <f t="shared" si="37"/>
        <v>91.666666666666657</v>
      </c>
      <c r="BD138">
        <v>3</v>
      </c>
      <c r="BF138" t="s">
        <v>3334</v>
      </c>
      <c r="BG138" s="27">
        <v>1</v>
      </c>
      <c r="BH138">
        <v>6.8</v>
      </c>
      <c r="BJ138">
        <v>3</v>
      </c>
      <c r="BL138" t="s">
        <v>3334</v>
      </c>
      <c r="BM138" s="27">
        <v>1</v>
      </c>
      <c r="BN138">
        <v>3</v>
      </c>
      <c r="BP138" t="s">
        <v>3334</v>
      </c>
      <c r="BQ138" s="27">
        <v>1</v>
      </c>
      <c r="BR138">
        <v>3</v>
      </c>
      <c r="BS138" s="97">
        <f t="shared" si="33"/>
        <v>25</v>
      </c>
      <c r="BU138">
        <v>3</v>
      </c>
      <c r="BW138" t="s">
        <v>3334</v>
      </c>
      <c r="BX138" s="27">
        <v>1</v>
      </c>
      <c r="BY138">
        <v>4</v>
      </c>
      <c r="BZ138" s="21">
        <f t="shared" si="34"/>
        <v>33.333333333333329</v>
      </c>
      <c r="CA138">
        <v>2</v>
      </c>
      <c r="CB138">
        <v>3</v>
      </c>
      <c r="CD138" t="s">
        <v>3334</v>
      </c>
      <c r="CE138" s="27">
        <v>0</v>
      </c>
      <c r="CG138" t="s">
        <v>242</v>
      </c>
      <c r="CH138" t="s">
        <v>242</v>
      </c>
      <c r="CJ138" s="27">
        <v>0</v>
      </c>
      <c r="CL138" t="s">
        <v>242</v>
      </c>
      <c r="CO138">
        <v>0</v>
      </c>
      <c r="CP138" s="27">
        <v>0</v>
      </c>
      <c r="CQ138" t="s">
        <v>242</v>
      </c>
      <c r="CR138" t="s">
        <v>242</v>
      </c>
      <c r="CS138" t="s">
        <v>242</v>
      </c>
      <c r="CV138" s="27">
        <v>1</v>
      </c>
      <c r="CW138" s="2" t="s">
        <v>3336</v>
      </c>
      <c r="CX138">
        <v>1</v>
      </c>
      <c r="CZ138" t="s">
        <v>3337</v>
      </c>
      <c r="DA138" s="27">
        <v>1</v>
      </c>
      <c r="DB138">
        <v>7272053</v>
      </c>
      <c r="DC138">
        <v>2</v>
      </c>
      <c r="DE138" s="27">
        <v>1</v>
      </c>
      <c r="DF138" s="36" t="s">
        <v>242</v>
      </c>
      <c r="DG138" t="s">
        <v>242</v>
      </c>
      <c r="DH138" s="36">
        <v>31410</v>
      </c>
      <c r="DI138">
        <v>2</v>
      </c>
      <c r="DJ138" s="36" t="s">
        <v>242</v>
      </c>
      <c r="DK138" t="s">
        <v>242</v>
      </c>
      <c r="DM138" s="27">
        <v>1</v>
      </c>
      <c r="DN138" s="36">
        <v>51334138</v>
      </c>
      <c r="DO138">
        <v>2</v>
      </c>
      <c r="DQ138">
        <v>1</v>
      </c>
      <c r="DS138" t="s">
        <v>3338</v>
      </c>
      <c r="DT138" s="27">
        <v>1</v>
      </c>
      <c r="DU138" s="2" t="s">
        <v>3339</v>
      </c>
      <c r="DV138" s="27">
        <v>1</v>
      </c>
      <c r="DW138" s="2" t="s">
        <v>3340</v>
      </c>
      <c r="DX138" s="27">
        <v>1</v>
      </c>
      <c r="DY138" s="2" t="s">
        <v>3341</v>
      </c>
      <c r="DZ138" s="27">
        <v>1</v>
      </c>
      <c r="EA138" t="s">
        <v>3342</v>
      </c>
      <c r="EB138" s="27">
        <v>1</v>
      </c>
      <c r="EC138" s="2" t="s">
        <v>3343</v>
      </c>
      <c r="ED138" s="27">
        <v>1</v>
      </c>
      <c r="EE138" s="2" t="s">
        <v>3344</v>
      </c>
      <c r="EF138" s="27">
        <v>1</v>
      </c>
      <c r="EG138" s="2" t="s">
        <v>3344</v>
      </c>
      <c r="EH138" s="27">
        <v>1</v>
      </c>
      <c r="EI138" s="2" t="s">
        <v>3345</v>
      </c>
      <c r="EJ138" s="27">
        <v>1</v>
      </c>
      <c r="EK138" t="s">
        <v>3346</v>
      </c>
      <c r="EL138" s="27">
        <v>1</v>
      </c>
      <c r="EM138" s="2" t="s">
        <v>3347</v>
      </c>
      <c r="EN138">
        <v>4</v>
      </c>
      <c r="EP138" s="2" t="s">
        <v>3348</v>
      </c>
      <c r="EQ138">
        <f t="shared" si="38"/>
        <v>1</v>
      </c>
      <c r="ER138" s="99">
        <v>1</v>
      </c>
      <c r="ES138" s="27">
        <v>1</v>
      </c>
      <c r="ET138" t="s">
        <v>242</v>
      </c>
      <c r="EU138" t="s">
        <v>242</v>
      </c>
      <c r="EV138" t="s">
        <v>3349</v>
      </c>
      <c r="EX138">
        <v>1</v>
      </c>
      <c r="EY138" t="s">
        <v>242</v>
      </c>
      <c r="EZ138" t="s">
        <v>3350</v>
      </c>
      <c r="FA138" s="27">
        <v>1</v>
      </c>
      <c r="FB138">
        <v>38725</v>
      </c>
      <c r="FD138" s="27">
        <v>1</v>
      </c>
      <c r="FE138">
        <v>75</v>
      </c>
      <c r="FG138" s="27">
        <v>1</v>
      </c>
      <c r="FH138">
        <v>17239</v>
      </c>
      <c r="FJ138" s="27">
        <v>0</v>
      </c>
      <c r="FK138" t="s">
        <v>242</v>
      </c>
      <c r="FL138">
        <f t="shared" si="41"/>
        <v>2</v>
      </c>
      <c r="FM138" s="99">
        <v>1</v>
      </c>
      <c r="FN138">
        <f t="shared" si="42"/>
        <v>1</v>
      </c>
      <c r="FO138" s="99">
        <v>1</v>
      </c>
      <c r="FQ138">
        <v>4</v>
      </c>
      <c r="FS138" t="s">
        <v>3351</v>
      </c>
      <c r="FT138" s="27">
        <v>0</v>
      </c>
      <c r="FU138" t="s">
        <v>242</v>
      </c>
      <c r="FV138" t="s">
        <v>242</v>
      </c>
      <c r="FW138" t="s">
        <v>242</v>
      </c>
      <c r="FY138" s="27">
        <v>1</v>
      </c>
      <c r="FZ138">
        <v>27</v>
      </c>
      <c r="GA138">
        <v>3</v>
      </c>
      <c r="GC138" s="27">
        <v>1</v>
      </c>
      <c r="GD138">
        <v>8.1</v>
      </c>
      <c r="GE138">
        <v>3.9</v>
      </c>
      <c r="GF138" s="36">
        <v>85.3</v>
      </c>
      <c r="GG138">
        <v>0.9</v>
      </c>
      <c r="GH138" t="s">
        <v>242</v>
      </c>
      <c r="GI138" t="s">
        <v>242</v>
      </c>
      <c r="GJ138" t="s">
        <v>242</v>
      </c>
      <c r="GK138" t="s">
        <v>242</v>
      </c>
      <c r="GM138">
        <v>2</v>
      </c>
      <c r="GO138" t="s">
        <v>3352</v>
      </c>
      <c r="GP138" s="27">
        <v>0</v>
      </c>
      <c r="GQ138" t="s">
        <v>242</v>
      </c>
      <c r="GR138" t="s">
        <v>242</v>
      </c>
      <c r="GT138" t="s">
        <v>242</v>
      </c>
      <c r="GW138" s="27">
        <v>1</v>
      </c>
      <c r="GX138">
        <v>62</v>
      </c>
      <c r="GY138" t="s">
        <v>3353</v>
      </c>
      <c r="HA138">
        <v>3</v>
      </c>
      <c r="HC138" t="s">
        <v>3334</v>
      </c>
      <c r="HD138" s="27">
        <v>0</v>
      </c>
      <c r="HF138" s="27">
        <v>0</v>
      </c>
      <c r="HH138" t="s">
        <v>242</v>
      </c>
      <c r="HK138" s="27">
        <v>1</v>
      </c>
      <c r="HL138" s="2" t="s">
        <v>3354</v>
      </c>
      <c r="HM138">
        <v>2</v>
      </c>
      <c r="HO138" t="s">
        <v>3355</v>
      </c>
      <c r="HP138">
        <v>0.88888888899999996</v>
      </c>
      <c r="HQ138">
        <v>0</v>
      </c>
      <c r="HR138">
        <v>0.5</v>
      </c>
      <c r="HS138">
        <v>1</v>
      </c>
      <c r="HT138">
        <v>1</v>
      </c>
      <c r="HU138">
        <v>1</v>
      </c>
      <c r="HV138">
        <v>0.75</v>
      </c>
      <c r="HW138">
        <v>0.66666666699999999</v>
      </c>
      <c r="HX138">
        <v>0</v>
      </c>
      <c r="HY138">
        <v>1</v>
      </c>
      <c r="HZ138">
        <v>0</v>
      </c>
      <c r="IA138">
        <v>1</v>
      </c>
      <c r="IB138">
        <v>1</v>
      </c>
      <c r="IC138">
        <v>0.46296296300000001</v>
      </c>
      <c r="ID138">
        <v>0.9375</v>
      </c>
      <c r="IE138">
        <v>0.53333333299999997</v>
      </c>
      <c r="IF138">
        <v>0.64459876500000002</v>
      </c>
      <c r="IG138" t="s">
        <v>3331</v>
      </c>
      <c r="IH138" t="s">
        <v>266</v>
      </c>
      <c r="II138" t="s">
        <v>3331</v>
      </c>
      <c r="IJ138">
        <v>5208.8999999999996</v>
      </c>
      <c r="IK138">
        <v>4681.7</v>
      </c>
      <c r="IL138">
        <v>4899.6000000000004</v>
      </c>
      <c r="IM138">
        <v>5850.6</v>
      </c>
      <c r="IN138">
        <v>5208.8999999999996</v>
      </c>
      <c r="IS138">
        <f t="shared" si="39"/>
        <v>0.8</v>
      </c>
      <c r="IT138">
        <f t="shared" si="43"/>
        <v>1</v>
      </c>
      <c r="IU138">
        <f t="shared" ref="IU138:IU201" si="44">SUM(FT138+FY138+GC138+GW138)/4</f>
        <v>0.75</v>
      </c>
      <c r="IV138">
        <f t="shared" si="40"/>
        <v>0.85</v>
      </c>
    </row>
    <row r="139" spans="1:256" customFormat="1" ht="14" customHeight="1" x14ac:dyDescent="0.2">
      <c r="A139">
        <v>138</v>
      </c>
      <c r="B139">
        <v>140</v>
      </c>
      <c r="C139" s="1">
        <v>44776.398611111108</v>
      </c>
      <c r="D139" s="1">
        <v>44781.393055555556</v>
      </c>
      <c r="E139">
        <v>0</v>
      </c>
      <c r="F139" t="s">
        <v>3356</v>
      </c>
      <c r="G139">
        <v>100</v>
      </c>
      <c r="H139">
        <v>431533</v>
      </c>
      <c r="I139">
        <v>1</v>
      </c>
      <c r="J139" s="1">
        <v>44781.393055555556</v>
      </c>
      <c r="K139" t="s">
        <v>3357</v>
      </c>
      <c r="L139" t="s">
        <v>242</v>
      </c>
      <c r="M139" t="s">
        <v>242</v>
      </c>
      <c r="N139" t="s">
        <v>3358</v>
      </c>
      <c r="O139" t="s">
        <v>3359</v>
      </c>
      <c r="P139">
        <v>40.644599999999997</v>
      </c>
      <c r="Q139">
        <v>14.4177</v>
      </c>
      <c r="R139" t="s">
        <v>245</v>
      </c>
      <c r="S139" t="s">
        <v>246</v>
      </c>
      <c r="T139" t="s">
        <v>3360</v>
      </c>
      <c r="V139" t="s">
        <v>3361</v>
      </c>
      <c r="W139">
        <v>668771108</v>
      </c>
      <c r="X139">
        <v>7372</v>
      </c>
      <c r="Y139" t="s">
        <v>297</v>
      </c>
      <c r="Z139" t="s">
        <v>1077</v>
      </c>
      <c r="AA139">
        <v>2021</v>
      </c>
      <c r="AC139">
        <v>0</v>
      </c>
      <c r="AF139">
        <v>9</v>
      </c>
      <c r="AG139">
        <v>3</v>
      </c>
      <c r="AI139" t="s">
        <v>3362</v>
      </c>
      <c r="AJ139" s="27">
        <v>1</v>
      </c>
      <c r="AK139">
        <v>8</v>
      </c>
      <c r="AL139" s="27">
        <v>0</v>
      </c>
      <c r="AM139" s="24">
        <v>0</v>
      </c>
      <c r="AN139" s="36">
        <f t="shared" si="35"/>
        <v>0</v>
      </c>
      <c r="AO139" s="27">
        <v>0</v>
      </c>
      <c r="AP139" s="24">
        <v>0</v>
      </c>
      <c r="AQ139" t="s">
        <v>3363</v>
      </c>
      <c r="AR139">
        <v>3</v>
      </c>
      <c r="AT139" t="s">
        <v>3362</v>
      </c>
      <c r="AU139" s="27">
        <v>1</v>
      </c>
      <c r="AV139">
        <v>8</v>
      </c>
      <c r="AW139" s="21">
        <f t="shared" si="36"/>
        <v>88.888888888888886</v>
      </c>
      <c r="AX139">
        <v>3</v>
      </c>
      <c r="AZ139" t="s">
        <v>3362</v>
      </c>
      <c r="BA139" s="27">
        <v>1</v>
      </c>
      <c r="BB139">
        <v>8</v>
      </c>
      <c r="BC139" s="21">
        <f t="shared" si="37"/>
        <v>88.888888888888886</v>
      </c>
      <c r="BD139">
        <v>3</v>
      </c>
      <c r="BF139" t="s">
        <v>3362</v>
      </c>
      <c r="BG139" s="27">
        <v>1</v>
      </c>
      <c r="BH139">
        <v>3.56</v>
      </c>
      <c r="BJ139">
        <v>3</v>
      </c>
      <c r="BL139" t="s">
        <v>3362</v>
      </c>
      <c r="BM139" s="27">
        <v>1</v>
      </c>
      <c r="BN139">
        <v>3</v>
      </c>
      <c r="BP139" t="s">
        <v>3362</v>
      </c>
      <c r="BQ139" s="27">
        <v>1</v>
      </c>
      <c r="BR139">
        <v>4</v>
      </c>
      <c r="BS139" s="97">
        <f t="shared" si="33"/>
        <v>44.444444444444443</v>
      </c>
      <c r="BU139">
        <v>3</v>
      </c>
      <c r="BW139" t="s">
        <v>3362</v>
      </c>
      <c r="BX139" s="27">
        <v>1</v>
      </c>
      <c r="BY139">
        <v>3</v>
      </c>
      <c r="BZ139" s="21">
        <f t="shared" si="34"/>
        <v>33.333333333333329</v>
      </c>
      <c r="CA139">
        <v>1</v>
      </c>
      <c r="CB139">
        <v>3</v>
      </c>
      <c r="CD139" t="s">
        <v>3362</v>
      </c>
      <c r="CE139" s="27">
        <v>0</v>
      </c>
      <c r="CG139" t="s">
        <v>242</v>
      </c>
      <c r="CH139" t="s">
        <v>242</v>
      </c>
      <c r="CJ139" s="27">
        <v>1</v>
      </c>
      <c r="CK139" t="s">
        <v>3364</v>
      </c>
      <c r="CL139">
        <v>1</v>
      </c>
      <c r="CN139" t="s">
        <v>3365</v>
      </c>
      <c r="CO139">
        <v>0</v>
      </c>
      <c r="CP139" s="27">
        <v>0.5</v>
      </c>
      <c r="CQ139" t="s">
        <v>242</v>
      </c>
      <c r="CR139">
        <v>100</v>
      </c>
      <c r="CS139" t="s">
        <v>242</v>
      </c>
      <c r="CV139" s="27">
        <v>1</v>
      </c>
      <c r="CW139" s="2" t="s">
        <v>3366</v>
      </c>
      <c r="CX139">
        <v>1</v>
      </c>
      <c r="CZ139" t="s">
        <v>3365</v>
      </c>
      <c r="DA139" s="27">
        <v>1</v>
      </c>
      <c r="DB139">
        <v>1494</v>
      </c>
      <c r="DC139">
        <v>2</v>
      </c>
      <c r="DE139" s="27">
        <v>1</v>
      </c>
      <c r="DF139" s="36">
        <v>17914</v>
      </c>
      <c r="DG139">
        <v>2</v>
      </c>
      <c r="DH139" s="36">
        <v>15778</v>
      </c>
      <c r="DI139">
        <v>2</v>
      </c>
      <c r="DJ139" s="36" t="s">
        <v>242</v>
      </c>
      <c r="DK139" t="s">
        <v>242</v>
      </c>
      <c r="DM139" s="27">
        <v>1</v>
      </c>
      <c r="DN139" s="36">
        <v>68988</v>
      </c>
      <c r="DO139">
        <v>2</v>
      </c>
      <c r="DQ139">
        <v>1</v>
      </c>
      <c r="DS139" t="s">
        <v>3365</v>
      </c>
      <c r="DT139" s="27">
        <v>0</v>
      </c>
      <c r="DV139" s="27">
        <v>0</v>
      </c>
      <c r="DX139" s="27">
        <v>0</v>
      </c>
      <c r="DZ139" s="27">
        <v>1</v>
      </c>
      <c r="EA139" s="2" t="s">
        <v>3367</v>
      </c>
      <c r="EB139" s="27">
        <v>0</v>
      </c>
      <c r="ED139" s="27">
        <v>0</v>
      </c>
      <c r="EF139" s="27">
        <v>0</v>
      </c>
      <c r="EH139" s="27">
        <v>0</v>
      </c>
      <c r="EJ139" s="27">
        <v>1</v>
      </c>
      <c r="EK139" t="s">
        <v>3368</v>
      </c>
      <c r="EL139" s="27">
        <v>0</v>
      </c>
      <c r="EN139">
        <v>1</v>
      </c>
      <c r="EP139" s="2" t="s">
        <v>3365</v>
      </c>
      <c r="EQ139">
        <f t="shared" si="38"/>
        <v>0.2</v>
      </c>
      <c r="ER139" s="99">
        <v>0.5</v>
      </c>
      <c r="ES139" s="27">
        <v>0</v>
      </c>
      <c r="ET139" t="s">
        <v>242</v>
      </c>
      <c r="EU139" t="s">
        <v>242</v>
      </c>
      <c r="EX139" t="s">
        <v>242</v>
      </c>
      <c r="EY139" t="s">
        <v>242</v>
      </c>
      <c r="FA139" s="27">
        <v>1</v>
      </c>
      <c r="FB139">
        <v>245.42400000000001</v>
      </c>
      <c r="FC139" t="s">
        <v>3369</v>
      </c>
      <c r="FD139" s="27">
        <v>1</v>
      </c>
      <c r="FE139">
        <v>47</v>
      </c>
      <c r="FG139" s="27">
        <v>0</v>
      </c>
      <c r="FH139" t="s">
        <v>242</v>
      </c>
      <c r="FJ139" s="27">
        <v>0</v>
      </c>
      <c r="FK139" t="s">
        <v>242</v>
      </c>
      <c r="FL139">
        <f t="shared" si="41"/>
        <v>1</v>
      </c>
      <c r="FM139" s="99">
        <v>1</v>
      </c>
      <c r="FN139">
        <f t="shared" si="42"/>
        <v>1</v>
      </c>
      <c r="FO139" s="99">
        <v>1</v>
      </c>
      <c r="FQ139">
        <v>1</v>
      </c>
      <c r="FS139" t="s">
        <v>3365</v>
      </c>
      <c r="FT139" s="27">
        <v>0</v>
      </c>
      <c r="FU139" t="s">
        <v>242</v>
      </c>
      <c r="FV139" t="s">
        <v>242</v>
      </c>
      <c r="FW139" t="s">
        <v>242</v>
      </c>
      <c r="FY139" s="27">
        <v>1</v>
      </c>
      <c r="FZ139">
        <v>33</v>
      </c>
      <c r="GA139">
        <v>2</v>
      </c>
      <c r="GC139" s="27">
        <v>1</v>
      </c>
      <c r="GD139">
        <v>6</v>
      </c>
      <c r="GE139">
        <v>4</v>
      </c>
      <c r="GF139" s="36">
        <v>47</v>
      </c>
      <c r="GG139">
        <v>37</v>
      </c>
      <c r="GH139" t="s">
        <v>242</v>
      </c>
      <c r="GI139" t="s">
        <v>242</v>
      </c>
      <c r="GJ139" t="s">
        <v>242</v>
      </c>
      <c r="GK139">
        <v>1</v>
      </c>
      <c r="GM139">
        <v>1</v>
      </c>
      <c r="GO139" t="s">
        <v>3365</v>
      </c>
      <c r="GP139" s="27">
        <v>0</v>
      </c>
      <c r="GQ139" t="s">
        <v>242</v>
      </c>
      <c r="GR139" t="s">
        <v>242</v>
      </c>
      <c r="GT139" t="s">
        <v>242</v>
      </c>
      <c r="GW139" s="27">
        <v>1</v>
      </c>
      <c r="GX139">
        <v>143.5</v>
      </c>
      <c r="GY139" t="s">
        <v>3370</v>
      </c>
      <c r="HA139">
        <v>3</v>
      </c>
      <c r="HC139" t="s">
        <v>3362</v>
      </c>
      <c r="HD139" s="27">
        <v>0</v>
      </c>
      <c r="HF139" s="27">
        <v>0</v>
      </c>
      <c r="HH139" t="s">
        <v>242</v>
      </c>
      <c r="HK139" s="27">
        <v>1</v>
      </c>
      <c r="HL139" s="2" t="s">
        <v>3371</v>
      </c>
      <c r="HM139">
        <v>1</v>
      </c>
      <c r="HO139" t="s">
        <v>3365</v>
      </c>
      <c r="HP139">
        <v>0.66666666699999999</v>
      </c>
      <c r="HQ139">
        <v>1</v>
      </c>
      <c r="HR139">
        <v>0.75</v>
      </c>
      <c r="HS139">
        <v>1</v>
      </c>
      <c r="HT139">
        <v>0.2</v>
      </c>
      <c r="HU139">
        <v>0</v>
      </c>
      <c r="HV139">
        <v>0.5</v>
      </c>
      <c r="HW139">
        <v>0.66666666699999999</v>
      </c>
      <c r="HX139">
        <v>0</v>
      </c>
      <c r="HY139">
        <v>1</v>
      </c>
      <c r="HZ139">
        <v>0</v>
      </c>
      <c r="IA139">
        <v>1</v>
      </c>
      <c r="IB139">
        <v>1</v>
      </c>
      <c r="IC139">
        <v>0.80555555599999995</v>
      </c>
      <c r="ID139">
        <v>0.42499999999999999</v>
      </c>
      <c r="IE139">
        <v>0.53333333299999997</v>
      </c>
      <c r="IF139">
        <v>0.58796296299999995</v>
      </c>
      <c r="IG139" t="s">
        <v>3372</v>
      </c>
      <c r="IH139" t="s">
        <v>266</v>
      </c>
      <c r="II139" t="s">
        <v>3360</v>
      </c>
      <c r="IJ139">
        <v>2490</v>
      </c>
      <c r="IK139">
        <v>2556</v>
      </c>
      <c r="IL139">
        <v>2796</v>
      </c>
      <c r="IM139" t="s">
        <v>242</v>
      </c>
      <c r="IN139">
        <v>2490</v>
      </c>
      <c r="IS139">
        <f t="shared" si="39"/>
        <v>0.6</v>
      </c>
      <c r="IT139">
        <f t="shared" si="43"/>
        <v>0.7857142857142857</v>
      </c>
      <c r="IU139">
        <f t="shared" si="44"/>
        <v>0.75</v>
      </c>
      <c r="IV139">
        <f t="shared" si="40"/>
        <v>0.71190476190476193</v>
      </c>
    </row>
    <row r="140" spans="1:256" customFormat="1" ht="14" customHeight="1" x14ac:dyDescent="0.2">
      <c r="A140">
        <v>139</v>
      </c>
      <c r="B140">
        <v>141</v>
      </c>
      <c r="C140" s="1">
        <v>44781.423611111109</v>
      </c>
      <c r="D140" s="1">
        <v>44781.484722222223</v>
      </c>
      <c r="E140">
        <v>0</v>
      </c>
      <c r="F140" t="s">
        <v>3356</v>
      </c>
      <c r="G140">
        <v>100</v>
      </c>
      <c r="H140">
        <v>5292</v>
      </c>
      <c r="I140">
        <v>1</v>
      </c>
      <c r="J140" s="1">
        <v>44781.484722222223</v>
      </c>
      <c r="K140" t="s">
        <v>3373</v>
      </c>
      <c r="L140" t="s">
        <v>242</v>
      </c>
      <c r="M140" t="s">
        <v>242</v>
      </c>
      <c r="N140" t="s">
        <v>3374</v>
      </c>
      <c r="O140" t="s">
        <v>3375</v>
      </c>
      <c r="P140">
        <v>40.644599999999997</v>
      </c>
      <c r="Q140">
        <v>14.4177</v>
      </c>
      <c r="R140" t="s">
        <v>245</v>
      </c>
      <c r="S140" t="s">
        <v>246</v>
      </c>
      <c r="T140" t="s">
        <v>3376</v>
      </c>
      <c r="V140" t="s">
        <v>3377</v>
      </c>
      <c r="W140" t="s">
        <v>3378</v>
      </c>
      <c r="X140">
        <v>7389</v>
      </c>
      <c r="Y140" t="s">
        <v>476</v>
      </c>
      <c r="Z140" t="s">
        <v>3379</v>
      </c>
      <c r="AA140">
        <v>2020</v>
      </c>
      <c r="AC140">
        <v>0.5</v>
      </c>
      <c r="AD140">
        <v>4</v>
      </c>
      <c r="AF140">
        <v>12</v>
      </c>
      <c r="AG140">
        <v>3</v>
      </c>
      <c r="AI140" t="s">
        <v>3380</v>
      </c>
      <c r="AJ140" s="27">
        <v>1</v>
      </c>
      <c r="AK140">
        <v>3</v>
      </c>
      <c r="AL140" s="27">
        <v>0</v>
      </c>
      <c r="AM140" s="24">
        <v>0</v>
      </c>
      <c r="AN140" s="36">
        <f t="shared" si="35"/>
        <v>0</v>
      </c>
      <c r="AO140" s="27">
        <v>0</v>
      </c>
      <c r="AP140" s="24">
        <v>0</v>
      </c>
      <c r="AQ140" t="s">
        <v>3381</v>
      </c>
      <c r="AR140">
        <v>3</v>
      </c>
      <c r="AT140" t="s">
        <v>3380</v>
      </c>
      <c r="AU140" s="27">
        <v>1</v>
      </c>
      <c r="AV140">
        <v>10</v>
      </c>
      <c r="AW140" s="21">
        <f t="shared" si="36"/>
        <v>83.333333333333343</v>
      </c>
      <c r="AX140">
        <v>3</v>
      </c>
      <c r="AZ140" t="s">
        <v>3380</v>
      </c>
      <c r="BA140" s="27">
        <v>1</v>
      </c>
      <c r="BB140">
        <v>10</v>
      </c>
      <c r="BC140" s="21">
        <f t="shared" si="37"/>
        <v>83.333333333333343</v>
      </c>
      <c r="BD140">
        <v>3</v>
      </c>
      <c r="BF140" t="s">
        <v>3380</v>
      </c>
      <c r="BG140" s="27">
        <v>1</v>
      </c>
      <c r="BH140">
        <v>5</v>
      </c>
      <c r="BJ140">
        <v>3</v>
      </c>
      <c r="BL140" t="s">
        <v>3380</v>
      </c>
      <c r="BM140" s="27">
        <v>1</v>
      </c>
      <c r="BN140">
        <v>3</v>
      </c>
      <c r="BP140" t="s">
        <v>3380</v>
      </c>
      <c r="BQ140" s="27">
        <v>1</v>
      </c>
      <c r="BR140">
        <v>4</v>
      </c>
      <c r="BS140" s="97">
        <f t="shared" si="33"/>
        <v>33.333333333333329</v>
      </c>
      <c r="BU140">
        <v>3</v>
      </c>
      <c r="BW140" t="s">
        <v>3380</v>
      </c>
      <c r="BX140" s="27">
        <v>1</v>
      </c>
      <c r="BY140">
        <v>4</v>
      </c>
      <c r="BZ140" s="21">
        <f t="shared" si="34"/>
        <v>33.333333333333329</v>
      </c>
      <c r="CA140">
        <v>2</v>
      </c>
      <c r="CB140">
        <v>3</v>
      </c>
      <c r="CD140" t="s">
        <v>3380</v>
      </c>
      <c r="CE140" s="27">
        <v>0</v>
      </c>
      <c r="CG140" t="s">
        <v>242</v>
      </c>
      <c r="CH140" t="s">
        <v>242</v>
      </c>
      <c r="CJ140" s="27">
        <v>1</v>
      </c>
      <c r="CK140" t="s">
        <v>3382</v>
      </c>
      <c r="CL140">
        <v>2</v>
      </c>
      <c r="CN140" t="s">
        <v>3383</v>
      </c>
      <c r="CO140">
        <v>0</v>
      </c>
      <c r="CP140" s="27">
        <v>0</v>
      </c>
      <c r="CQ140" t="s">
        <v>242</v>
      </c>
      <c r="CR140" t="s">
        <v>242</v>
      </c>
      <c r="CS140" t="s">
        <v>242</v>
      </c>
      <c r="CV140" s="27">
        <v>1</v>
      </c>
      <c r="CW140" s="2" t="s">
        <v>3384</v>
      </c>
      <c r="CX140">
        <v>1</v>
      </c>
      <c r="CZ140" t="s">
        <v>3385</v>
      </c>
      <c r="DA140" s="27">
        <v>1</v>
      </c>
      <c r="DB140">
        <v>6781.8</v>
      </c>
      <c r="DC140">
        <v>2</v>
      </c>
      <c r="DE140" s="27">
        <v>1</v>
      </c>
      <c r="DF140" s="36">
        <v>51963</v>
      </c>
      <c r="DG140">
        <v>2</v>
      </c>
      <c r="DH140" s="36">
        <v>49840</v>
      </c>
      <c r="DI140">
        <v>2</v>
      </c>
      <c r="DJ140" s="36" t="s">
        <v>242</v>
      </c>
      <c r="DK140" t="s">
        <v>242</v>
      </c>
      <c r="DM140" s="27">
        <v>1</v>
      </c>
      <c r="DN140" s="36">
        <v>73590.42</v>
      </c>
      <c r="DO140">
        <v>2</v>
      </c>
      <c r="DQ140">
        <v>1</v>
      </c>
      <c r="DS140" t="s">
        <v>3385</v>
      </c>
      <c r="DT140" s="27">
        <v>1</v>
      </c>
      <c r="DU140" s="2" t="s">
        <v>3386</v>
      </c>
      <c r="DV140" s="27">
        <v>1</v>
      </c>
      <c r="DW140" s="2" t="s">
        <v>3387</v>
      </c>
      <c r="DX140" s="27">
        <v>0.5</v>
      </c>
      <c r="DY140" s="2" t="s">
        <v>3388</v>
      </c>
      <c r="DZ140" s="27">
        <v>1</v>
      </c>
      <c r="EA140" s="2" t="s">
        <v>3389</v>
      </c>
      <c r="EB140" s="27">
        <v>1</v>
      </c>
      <c r="EC140" s="2" t="s">
        <v>3390</v>
      </c>
      <c r="ED140" s="27">
        <v>1</v>
      </c>
      <c r="EE140" s="2" t="s">
        <v>3391</v>
      </c>
      <c r="EF140" s="27">
        <v>1</v>
      </c>
      <c r="EG140" s="2" t="s">
        <v>3392</v>
      </c>
      <c r="EH140" s="27">
        <v>1</v>
      </c>
      <c r="EI140" s="2" t="s">
        <v>3393</v>
      </c>
      <c r="EJ140" s="27">
        <v>1</v>
      </c>
      <c r="EK140" s="2" t="s">
        <v>3394</v>
      </c>
      <c r="EL140" s="27">
        <v>1</v>
      </c>
      <c r="EM140" s="2" t="s">
        <v>3395</v>
      </c>
      <c r="EN140">
        <v>1</v>
      </c>
      <c r="EP140" s="2" t="s">
        <v>3396</v>
      </c>
      <c r="EQ140">
        <f t="shared" si="38"/>
        <v>0.95</v>
      </c>
      <c r="ER140" s="99">
        <v>0.5</v>
      </c>
      <c r="ES140" s="27">
        <v>0</v>
      </c>
      <c r="ET140" t="s">
        <v>242</v>
      </c>
      <c r="EU140" t="s">
        <v>242</v>
      </c>
      <c r="EX140" t="s">
        <v>242</v>
      </c>
      <c r="EY140" t="s">
        <v>242</v>
      </c>
      <c r="FA140" s="27">
        <v>0</v>
      </c>
      <c r="FB140" t="s">
        <v>242</v>
      </c>
      <c r="FD140" s="27">
        <v>0</v>
      </c>
      <c r="FE140" t="s">
        <v>242</v>
      </c>
      <c r="FG140" s="27">
        <v>1</v>
      </c>
      <c r="FH140">
        <v>667.62365999999997</v>
      </c>
      <c r="FI140" t="s">
        <v>3397</v>
      </c>
      <c r="FJ140" s="27">
        <v>0</v>
      </c>
      <c r="FK140" t="s">
        <v>242</v>
      </c>
      <c r="FL140">
        <f t="shared" si="41"/>
        <v>1</v>
      </c>
      <c r="FM140" s="99">
        <v>1</v>
      </c>
      <c r="FN140">
        <f t="shared" si="42"/>
        <v>0</v>
      </c>
      <c r="FO140" s="100">
        <v>0</v>
      </c>
      <c r="FQ140">
        <v>1</v>
      </c>
      <c r="FS140" t="s">
        <v>3385</v>
      </c>
      <c r="FT140" s="27">
        <v>0</v>
      </c>
      <c r="FU140" t="s">
        <v>242</v>
      </c>
      <c r="FV140" t="s">
        <v>242</v>
      </c>
      <c r="FW140" t="s">
        <v>242</v>
      </c>
      <c r="FY140" s="27">
        <v>1</v>
      </c>
      <c r="FZ140">
        <v>47</v>
      </c>
      <c r="GA140">
        <v>2</v>
      </c>
      <c r="GC140" s="27">
        <v>0</v>
      </c>
      <c r="GD140" t="s">
        <v>242</v>
      </c>
      <c r="GE140" t="s">
        <v>242</v>
      </c>
      <c r="GF140" s="36" t="s">
        <v>242</v>
      </c>
      <c r="GG140" t="s">
        <v>242</v>
      </c>
      <c r="GH140" t="s">
        <v>242</v>
      </c>
      <c r="GI140" t="s">
        <v>242</v>
      </c>
      <c r="GJ140" t="s">
        <v>242</v>
      </c>
      <c r="GK140" t="s">
        <v>242</v>
      </c>
      <c r="GM140">
        <v>1</v>
      </c>
      <c r="GO140" t="s">
        <v>3385</v>
      </c>
      <c r="GP140" s="27">
        <v>0.5</v>
      </c>
      <c r="GQ140" t="s">
        <v>242</v>
      </c>
      <c r="GR140">
        <v>0.99</v>
      </c>
      <c r="GT140">
        <v>1</v>
      </c>
      <c r="GV140" t="s">
        <v>3385</v>
      </c>
      <c r="GW140" s="27">
        <v>1</v>
      </c>
      <c r="GX140">
        <v>396</v>
      </c>
      <c r="GY140" t="s">
        <v>3398</v>
      </c>
      <c r="HA140">
        <v>3</v>
      </c>
      <c r="HC140" t="s">
        <v>3380</v>
      </c>
      <c r="HD140" s="27">
        <v>1</v>
      </c>
      <c r="HE140" s="2" t="s">
        <v>3399</v>
      </c>
      <c r="HF140" s="27">
        <v>1</v>
      </c>
      <c r="HH140">
        <v>1</v>
      </c>
      <c r="HJ140" t="s">
        <v>3385</v>
      </c>
      <c r="HK140" s="27">
        <v>1</v>
      </c>
      <c r="HL140" s="2" t="s">
        <v>3400</v>
      </c>
      <c r="HM140">
        <v>1</v>
      </c>
      <c r="HO140" t="s">
        <v>3385</v>
      </c>
      <c r="HP140">
        <v>0.66666666699999999</v>
      </c>
      <c r="HQ140">
        <v>1</v>
      </c>
      <c r="HR140">
        <v>0.5</v>
      </c>
      <c r="HS140">
        <v>1</v>
      </c>
      <c r="HT140">
        <v>0.95</v>
      </c>
      <c r="HU140">
        <v>0</v>
      </c>
      <c r="HV140">
        <v>0.25</v>
      </c>
      <c r="HW140">
        <v>0.33333333300000001</v>
      </c>
      <c r="HX140">
        <v>0.5</v>
      </c>
      <c r="HY140">
        <v>1</v>
      </c>
      <c r="HZ140">
        <v>1</v>
      </c>
      <c r="IA140">
        <v>1</v>
      </c>
      <c r="IB140">
        <v>1</v>
      </c>
      <c r="IC140">
        <v>0.72222222199999997</v>
      </c>
      <c r="ID140">
        <v>0.55000000000000004</v>
      </c>
      <c r="IE140">
        <v>0.76666666699999997</v>
      </c>
      <c r="IF140">
        <v>0.67962962999999998</v>
      </c>
      <c r="IG140" t="s">
        <v>3401</v>
      </c>
      <c r="IH140" t="s">
        <v>266</v>
      </c>
      <c r="II140" t="s">
        <v>3376</v>
      </c>
      <c r="IJ140">
        <v>6498</v>
      </c>
      <c r="IK140">
        <v>6290</v>
      </c>
      <c r="IL140">
        <v>3500</v>
      </c>
      <c r="IM140" t="s">
        <v>242</v>
      </c>
      <c r="IN140">
        <v>6498</v>
      </c>
      <c r="IS140">
        <f t="shared" si="39"/>
        <v>0.6</v>
      </c>
      <c r="IT140">
        <f t="shared" si="43"/>
        <v>0.6428571428571429</v>
      </c>
      <c r="IU140">
        <f t="shared" si="44"/>
        <v>0.5</v>
      </c>
      <c r="IV140">
        <f t="shared" si="40"/>
        <v>0.580952380952381</v>
      </c>
    </row>
    <row r="141" spans="1:256" customFormat="1" ht="14" customHeight="1" x14ac:dyDescent="0.2">
      <c r="A141">
        <v>140</v>
      </c>
      <c r="B141">
        <v>142</v>
      </c>
      <c r="C141" s="1">
        <v>44795.604861111111</v>
      </c>
      <c r="D141" s="1">
        <v>44795.604861111111</v>
      </c>
      <c r="E141">
        <v>4</v>
      </c>
      <c r="G141" t="s">
        <v>242</v>
      </c>
      <c r="H141" t="s">
        <v>242</v>
      </c>
      <c r="I141">
        <v>1</v>
      </c>
      <c r="J141" s="1">
        <v>44795.604861111111</v>
      </c>
      <c r="K141" t="s">
        <v>3402</v>
      </c>
      <c r="L141" t="s">
        <v>242</v>
      </c>
      <c r="M141" t="s">
        <v>242</v>
      </c>
      <c r="P141" t="s">
        <v>242</v>
      </c>
      <c r="Q141" t="s">
        <v>242</v>
      </c>
      <c r="T141" t="s">
        <v>3403</v>
      </c>
      <c r="V141" t="s">
        <v>3404</v>
      </c>
      <c r="W141">
        <v>231021106</v>
      </c>
      <c r="X141">
        <v>3510</v>
      </c>
      <c r="Y141" t="s">
        <v>476</v>
      </c>
      <c r="Z141" t="s">
        <v>1568</v>
      </c>
      <c r="AA141">
        <v>2019</v>
      </c>
      <c r="AC141">
        <v>0.5</v>
      </c>
      <c r="AD141">
        <v>5</v>
      </c>
      <c r="AF141">
        <v>11</v>
      </c>
      <c r="AG141" t="s">
        <v>242</v>
      </c>
      <c r="AJ141" s="27">
        <v>0</v>
      </c>
      <c r="AK141">
        <v>0</v>
      </c>
      <c r="AL141" s="27">
        <v>0</v>
      </c>
      <c r="AM141">
        <v>0</v>
      </c>
      <c r="AN141" s="36">
        <f t="shared" si="35"/>
        <v>0</v>
      </c>
      <c r="AO141" s="27">
        <v>0</v>
      </c>
      <c r="AP141">
        <v>0</v>
      </c>
      <c r="AR141" t="s">
        <v>242</v>
      </c>
      <c r="AU141" s="27">
        <v>1</v>
      </c>
      <c r="AV141">
        <v>1</v>
      </c>
      <c r="AW141" s="21">
        <f t="shared" si="36"/>
        <v>9.0909090909090917</v>
      </c>
      <c r="AX141">
        <v>2</v>
      </c>
      <c r="BA141" s="27">
        <v>1</v>
      </c>
      <c r="BB141">
        <v>2</v>
      </c>
      <c r="BC141" s="21">
        <f t="shared" si="37"/>
        <v>18.181818181818183</v>
      </c>
      <c r="BD141" t="s">
        <v>242</v>
      </c>
      <c r="BG141" s="27">
        <v>1</v>
      </c>
      <c r="BJ141">
        <v>2</v>
      </c>
      <c r="BM141" s="27">
        <v>1</v>
      </c>
      <c r="BN141">
        <v>2</v>
      </c>
      <c r="BQ141" s="27">
        <v>1</v>
      </c>
      <c r="BR141">
        <v>3</v>
      </c>
      <c r="BS141" s="97">
        <f t="shared" si="33"/>
        <v>27.27272727272727</v>
      </c>
      <c r="BT141" t="s">
        <v>3405</v>
      </c>
      <c r="BU141">
        <v>1</v>
      </c>
      <c r="BX141" s="27">
        <v>1</v>
      </c>
      <c r="BY141">
        <v>3</v>
      </c>
      <c r="BZ141" s="21">
        <f t="shared" si="34"/>
        <v>27.27272727272727</v>
      </c>
      <c r="CA141">
        <v>2</v>
      </c>
      <c r="CB141">
        <v>1</v>
      </c>
      <c r="CE141" s="27">
        <v>0.5</v>
      </c>
      <c r="CF141" s="2" t="s">
        <v>3406</v>
      </c>
      <c r="CG141">
        <v>1</v>
      </c>
      <c r="CH141" t="s">
        <v>242</v>
      </c>
      <c r="CJ141" s="27">
        <v>1</v>
      </c>
      <c r="CK141" t="s">
        <v>3407</v>
      </c>
      <c r="CL141">
        <v>1</v>
      </c>
      <c r="CO141">
        <v>1</v>
      </c>
      <c r="CP141" s="27">
        <v>0</v>
      </c>
      <c r="CQ141" t="s">
        <v>242</v>
      </c>
      <c r="CR141" t="s">
        <v>242</v>
      </c>
      <c r="CS141" t="s">
        <v>242</v>
      </c>
      <c r="CU141" t="s">
        <v>3408</v>
      </c>
      <c r="CV141" s="27">
        <v>0</v>
      </c>
      <c r="CX141" t="s">
        <v>242</v>
      </c>
      <c r="DA141" s="27">
        <v>1</v>
      </c>
      <c r="DB141">
        <v>302907</v>
      </c>
      <c r="DC141">
        <v>2</v>
      </c>
      <c r="DD141" t="s">
        <v>3409</v>
      </c>
      <c r="DE141" s="27">
        <v>1</v>
      </c>
      <c r="DF141" s="36">
        <v>385653</v>
      </c>
      <c r="DG141">
        <v>2</v>
      </c>
      <c r="DH141" s="36">
        <v>504351</v>
      </c>
      <c r="DI141">
        <v>2</v>
      </c>
      <c r="DJ141" s="36" t="s">
        <v>242</v>
      </c>
      <c r="DK141" t="s">
        <v>242</v>
      </c>
      <c r="DM141" s="27">
        <v>1</v>
      </c>
      <c r="DN141" s="36">
        <v>931909600</v>
      </c>
      <c r="DO141">
        <v>2</v>
      </c>
      <c r="DP141" t="s">
        <v>3410</v>
      </c>
      <c r="DQ141">
        <v>4</v>
      </c>
      <c r="DT141" s="27">
        <v>1</v>
      </c>
      <c r="DU141" t="s">
        <v>3411</v>
      </c>
      <c r="DV141" s="27">
        <v>1</v>
      </c>
      <c r="DW141" t="s">
        <v>3412</v>
      </c>
      <c r="DX141" s="27">
        <v>1</v>
      </c>
      <c r="DY141" t="s">
        <v>3413</v>
      </c>
      <c r="DZ141" s="27">
        <v>1</v>
      </c>
      <c r="EA141" t="s">
        <v>3414</v>
      </c>
      <c r="EB141" s="27">
        <v>1</v>
      </c>
      <c r="ED141" s="27">
        <v>1</v>
      </c>
      <c r="EE141" t="s">
        <v>3415</v>
      </c>
      <c r="EF141" s="27">
        <v>1</v>
      </c>
      <c r="EG141" t="s">
        <v>3415</v>
      </c>
      <c r="EH141" s="27">
        <v>1</v>
      </c>
      <c r="EI141" t="s">
        <v>3416</v>
      </c>
      <c r="EJ141" s="27">
        <v>1</v>
      </c>
      <c r="EK141" t="s">
        <v>3417</v>
      </c>
      <c r="EL141" s="27">
        <v>1</v>
      </c>
      <c r="EN141">
        <v>4</v>
      </c>
      <c r="EP141" s="2"/>
      <c r="EQ141">
        <f t="shared" si="38"/>
        <v>1</v>
      </c>
      <c r="ER141" s="99">
        <v>1</v>
      </c>
      <c r="ES141" s="27">
        <v>0</v>
      </c>
      <c r="ET141" t="s">
        <v>242</v>
      </c>
      <c r="EU141" t="s">
        <v>242</v>
      </c>
      <c r="EX141" t="s">
        <v>242</v>
      </c>
      <c r="EY141" t="s">
        <v>242</v>
      </c>
      <c r="FA141" s="27">
        <v>1</v>
      </c>
      <c r="FB141">
        <v>3389.4</v>
      </c>
      <c r="FC141" t="s">
        <v>3418</v>
      </c>
      <c r="FD141" s="27">
        <v>0.5</v>
      </c>
      <c r="FE141" t="s">
        <v>242</v>
      </c>
      <c r="FF141" t="s">
        <v>3419</v>
      </c>
      <c r="FG141" s="27">
        <v>1</v>
      </c>
      <c r="FH141">
        <v>837.4</v>
      </c>
      <c r="FJ141" s="27">
        <v>0</v>
      </c>
      <c r="FK141" t="s">
        <v>242</v>
      </c>
      <c r="FL141">
        <f t="shared" si="41"/>
        <v>2</v>
      </c>
      <c r="FM141" s="99">
        <v>1</v>
      </c>
      <c r="FN141">
        <f t="shared" si="42"/>
        <v>0.5</v>
      </c>
      <c r="FO141" s="99">
        <v>0.5</v>
      </c>
      <c r="FQ141">
        <v>4</v>
      </c>
      <c r="FT141" s="27">
        <v>1</v>
      </c>
      <c r="FU141">
        <v>23</v>
      </c>
      <c r="FV141">
        <v>56</v>
      </c>
      <c r="FW141">
        <v>21</v>
      </c>
      <c r="FY141" s="27">
        <v>1</v>
      </c>
      <c r="FZ141">
        <v>26.88</v>
      </c>
      <c r="GA141">
        <v>2</v>
      </c>
      <c r="GC141" s="27">
        <v>0</v>
      </c>
      <c r="GD141" t="s">
        <v>242</v>
      </c>
      <c r="GE141" t="s">
        <v>242</v>
      </c>
      <c r="GF141" s="36" t="s">
        <v>242</v>
      </c>
      <c r="GG141" t="s">
        <v>242</v>
      </c>
      <c r="GH141" t="s">
        <v>242</v>
      </c>
      <c r="GI141" t="s">
        <v>242</v>
      </c>
      <c r="GJ141" t="s">
        <v>242</v>
      </c>
      <c r="GK141" t="s">
        <v>242</v>
      </c>
      <c r="GM141">
        <v>1</v>
      </c>
      <c r="GP141" s="27">
        <v>0</v>
      </c>
      <c r="GQ141" t="s">
        <v>242</v>
      </c>
      <c r="GR141" t="s">
        <v>242</v>
      </c>
      <c r="GT141" t="s">
        <v>242</v>
      </c>
      <c r="GW141" s="27">
        <v>1</v>
      </c>
      <c r="GX141">
        <v>313.5</v>
      </c>
      <c r="HA141">
        <v>1</v>
      </c>
      <c r="HD141" s="27">
        <v>0</v>
      </c>
      <c r="HE141" s="2" t="s">
        <v>3420</v>
      </c>
      <c r="HF141" s="27">
        <v>0</v>
      </c>
      <c r="HH141" t="s">
        <v>242</v>
      </c>
      <c r="HK141" s="27">
        <v>0</v>
      </c>
      <c r="HM141">
        <v>1</v>
      </c>
      <c r="HP141">
        <v>0.72222222199999997</v>
      </c>
      <c r="HQ141">
        <v>1</v>
      </c>
      <c r="HR141">
        <v>0</v>
      </c>
      <c r="HS141">
        <v>1</v>
      </c>
      <c r="HT141">
        <v>1</v>
      </c>
      <c r="HU141">
        <v>0</v>
      </c>
      <c r="HV141">
        <v>0.625</v>
      </c>
      <c r="HW141">
        <v>0.66666666699999999</v>
      </c>
      <c r="HX141">
        <v>0</v>
      </c>
      <c r="HY141">
        <v>1</v>
      </c>
      <c r="HZ141">
        <v>0</v>
      </c>
      <c r="IA141">
        <v>0</v>
      </c>
      <c r="IB141">
        <v>1</v>
      </c>
      <c r="IC141">
        <v>0.57407407399999999</v>
      </c>
      <c r="ID141">
        <v>0.65625</v>
      </c>
      <c r="IE141">
        <v>0.33333333300000001</v>
      </c>
      <c r="IF141">
        <v>0.52121913600000003</v>
      </c>
      <c r="IG141" t="s">
        <v>3421</v>
      </c>
      <c r="IH141" t="s">
        <v>266</v>
      </c>
      <c r="II141" t="s">
        <v>3403</v>
      </c>
      <c r="IJ141">
        <v>23571</v>
      </c>
      <c r="IK141">
        <v>19811</v>
      </c>
      <c r="IL141">
        <v>24021</v>
      </c>
      <c r="IM141">
        <v>28074</v>
      </c>
      <c r="IN141">
        <v>23571</v>
      </c>
      <c r="IS141">
        <f t="shared" si="39"/>
        <v>0.6</v>
      </c>
      <c r="IT141">
        <f t="shared" si="43"/>
        <v>0.7857142857142857</v>
      </c>
      <c r="IU141">
        <f t="shared" si="44"/>
        <v>0.75</v>
      </c>
      <c r="IV141">
        <f t="shared" si="40"/>
        <v>0.71190476190476193</v>
      </c>
    </row>
    <row r="142" spans="1:256" ht="14" customHeight="1" x14ac:dyDescent="0.2">
      <c r="A142" s="10">
        <v>141</v>
      </c>
      <c r="B142">
        <v>143</v>
      </c>
      <c r="C142" s="1">
        <v>44795.604861111111</v>
      </c>
      <c r="D142" s="1">
        <v>44795.604861111111</v>
      </c>
      <c r="E142">
        <v>4</v>
      </c>
      <c r="G142" t="s">
        <v>242</v>
      </c>
      <c r="H142" t="s">
        <v>242</v>
      </c>
      <c r="I142">
        <v>1</v>
      </c>
      <c r="J142" s="1">
        <v>44795.604861111111</v>
      </c>
      <c r="K142" t="s">
        <v>3422</v>
      </c>
      <c r="L142" t="s">
        <v>242</v>
      </c>
      <c r="M142" t="s">
        <v>242</v>
      </c>
      <c r="P142" t="s">
        <v>242</v>
      </c>
      <c r="Q142" t="s">
        <v>242</v>
      </c>
      <c r="T142" s="10" t="s">
        <v>3423</v>
      </c>
      <c r="V142" t="s">
        <v>3424</v>
      </c>
      <c r="W142">
        <v>855244109</v>
      </c>
      <c r="X142">
        <v>5812</v>
      </c>
      <c r="Y142" s="10" t="s">
        <v>271</v>
      </c>
      <c r="Z142" s="10" t="s">
        <v>1304</v>
      </c>
      <c r="AA142" s="10">
        <v>2019</v>
      </c>
      <c r="AC142" s="10">
        <v>1</v>
      </c>
      <c r="AF142" s="10">
        <v>13</v>
      </c>
      <c r="AG142" t="s">
        <v>242</v>
      </c>
      <c r="AJ142" s="22">
        <v>0</v>
      </c>
      <c r="AK142" s="10">
        <v>0</v>
      </c>
      <c r="AL142" s="22">
        <v>0</v>
      </c>
      <c r="AM142" s="10">
        <v>0</v>
      </c>
      <c r="AN142" s="36">
        <f t="shared" si="35"/>
        <v>0</v>
      </c>
      <c r="AO142" s="22">
        <v>0</v>
      </c>
      <c r="AP142" s="10">
        <v>0</v>
      </c>
      <c r="AR142" t="s">
        <v>242</v>
      </c>
      <c r="AU142" s="22">
        <v>1</v>
      </c>
      <c r="AV142" s="10">
        <v>1</v>
      </c>
      <c r="AW142" s="21">
        <f t="shared" si="36"/>
        <v>7.6923076923076925</v>
      </c>
      <c r="AX142">
        <v>2</v>
      </c>
      <c r="BA142" s="22">
        <v>1</v>
      </c>
      <c r="BB142" s="10">
        <v>3</v>
      </c>
      <c r="BC142" s="21">
        <f t="shared" si="37"/>
        <v>23.076923076923077</v>
      </c>
      <c r="BD142" t="s">
        <v>242</v>
      </c>
      <c r="BG142" s="22">
        <v>1</v>
      </c>
      <c r="BH142" s="10">
        <v>8</v>
      </c>
      <c r="BJ142">
        <v>3</v>
      </c>
      <c r="BM142" s="22">
        <v>1</v>
      </c>
      <c r="BN142">
        <v>2</v>
      </c>
      <c r="BQ142" s="22">
        <v>1</v>
      </c>
      <c r="BR142" s="10">
        <v>5</v>
      </c>
      <c r="BS142" s="97">
        <f t="shared" si="33"/>
        <v>38.461538461538467</v>
      </c>
      <c r="BU142" s="10">
        <v>3</v>
      </c>
      <c r="BX142" s="22">
        <v>1</v>
      </c>
      <c r="BY142" s="10">
        <v>7</v>
      </c>
      <c r="BZ142" s="21">
        <f t="shared" si="34"/>
        <v>53.846153846153847</v>
      </c>
      <c r="CA142" s="10">
        <v>2</v>
      </c>
      <c r="CB142" s="10">
        <v>3</v>
      </c>
      <c r="CE142" s="22">
        <v>0</v>
      </c>
      <c r="CG142" s="10" t="s">
        <v>242</v>
      </c>
      <c r="CH142" s="10" t="s">
        <v>242</v>
      </c>
      <c r="CJ142" s="22">
        <v>0</v>
      </c>
      <c r="CL142" s="10" t="s">
        <v>242</v>
      </c>
      <c r="CO142" s="10">
        <v>0</v>
      </c>
      <c r="CP142" s="22">
        <v>0</v>
      </c>
      <c r="CQ142" s="10" t="s">
        <v>242</v>
      </c>
      <c r="CR142" s="10" t="s">
        <v>242</v>
      </c>
      <c r="CS142" s="10" t="s">
        <v>242</v>
      </c>
      <c r="CV142" s="22">
        <v>1</v>
      </c>
      <c r="CX142" s="10" t="s">
        <v>242</v>
      </c>
      <c r="DA142" s="22">
        <v>1</v>
      </c>
      <c r="DB142" s="10">
        <v>319567.78000000003</v>
      </c>
      <c r="DC142" s="10">
        <v>2</v>
      </c>
      <c r="DE142" s="22">
        <v>1</v>
      </c>
      <c r="DF142" s="50">
        <v>282054.83</v>
      </c>
      <c r="DG142" s="10">
        <v>2</v>
      </c>
      <c r="DH142" s="50">
        <v>803984.18</v>
      </c>
      <c r="DI142" s="10">
        <v>2</v>
      </c>
      <c r="DJ142" s="50" t="s">
        <v>242</v>
      </c>
      <c r="DK142" s="10" t="s">
        <v>242</v>
      </c>
      <c r="DM142" s="22">
        <v>1</v>
      </c>
      <c r="DN142" s="50">
        <v>23078925</v>
      </c>
      <c r="DO142" s="10">
        <v>2</v>
      </c>
      <c r="DQ142" s="10">
        <v>4</v>
      </c>
      <c r="DT142" s="27">
        <v>1</v>
      </c>
      <c r="DU142" t="s">
        <v>3425</v>
      </c>
      <c r="DV142" s="27">
        <v>1</v>
      </c>
      <c r="DW142" t="s">
        <v>3426</v>
      </c>
      <c r="DX142" s="27">
        <v>1</v>
      </c>
      <c r="DY142" t="s">
        <v>3427</v>
      </c>
      <c r="DZ142" s="27">
        <v>1</v>
      </c>
      <c r="EA142" t="s">
        <v>3428</v>
      </c>
      <c r="EB142" s="27">
        <v>1</v>
      </c>
      <c r="ED142" s="27">
        <v>1</v>
      </c>
      <c r="EE142" t="s">
        <v>3429</v>
      </c>
      <c r="EF142" s="27">
        <v>1</v>
      </c>
      <c r="EG142" t="s">
        <v>3430</v>
      </c>
      <c r="EH142" s="27">
        <v>0.5</v>
      </c>
      <c r="EI142" t="s">
        <v>3431</v>
      </c>
      <c r="EJ142" s="27">
        <v>1</v>
      </c>
      <c r="EK142" t="s">
        <v>3432</v>
      </c>
      <c r="EL142" s="27">
        <v>1</v>
      </c>
      <c r="EM142" t="s">
        <v>3433</v>
      </c>
      <c r="EN142">
        <v>4</v>
      </c>
      <c r="EQ142">
        <f t="shared" si="38"/>
        <v>0.95</v>
      </c>
      <c r="ER142" s="99">
        <v>0.5</v>
      </c>
      <c r="ES142" s="22">
        <v>0</v>
      </c>
      <c r="ET142" s="10" t="s">
        <v>242</v>
      </c>
      <c r="EU142" s="10" t="s">
        <v>242</v>
      </c>
      <c r="EX142" s="10" t="s">
        <v>242</v>
      </c>
      <c r="EY142" s="10" t="s">
        <v>242</v>
      </c>
      <c r="FA142" s="22">
        <v>1</v>
      </c>
      <c r="FB142" s="15">
        <v>1000000</v>
      </c>
      <c r="FC142" s="10" t="s">
        <v>3434</v>
      </c>
      <c r="FD142" s="22">
        <v>0</v>
      </c>
      <c r="FE142" s="10" t="s">
        <v>242</v>
      </c>
      <c r="FG142" s="22">
        <v>0</v>
      </c>
      <c r="FH142" s="10" t="s">
        <v>242</v>
      </c>
      <c r="FJ142" s="22">
        <v>0</v>
      </c>
      <c r="FK142" s="10" t="s">
        <v>242</v>
      </c>
      <c r="FL142">
        <f t="shared" si="41"/>
        <v>1</v>
      </c>
      <c r="FM142" s="99">
        <v>1</v>
      </c>
      <c r="FN142">
        <f t="shared" si="42"/>
        <v>0</v>
      </c>
      <c r="FO142" s="100">
        <v>0</v>
      </c>
      <c r="FQ142" s="10">
        <v>1</v>
      </c>
      <c r="FT142" s="22">
        <v>0</v>
      </c>
      <c r="FU142" s="10" t="s">
        <v>242</v>
      </c>
      <c r="FV142" s="10" t="s">
        <v>242</v>
      </c>
      <c r="FW142" s="10" t="s">
        <v>242</v>
      </c>
      <c r="FY142" s="22">
        <v>1</v>
      </c>
      <c r="FZ142" s="10">
        <v>69.2</v>
      </c>
      <c r="GA142" s="10">
        <v>1</v>
      </c>
      <c r="GC142" s="22">
        <v>1</v>
      </c>
      <c r="GD142" s="10">
        <v>8</v>
      </c>
      <c r="GE142" s="10">
        <v>26.9</v>
      </c>
      <c r="GF142" s="50">
        <v>53.5</v>
      </c>
      <c r="GG142" s="10">
        <v>5.5</v>
      </c>
      <c r="GH142" s="10" t="s">
        <v>242</v>
      </c>
      <c r="GI142" s="10" t="s">
        <v>242</v>
      </c>
      <c r="GJ142" s="10" t="s">
        <v>242</v>
      </c>
      <c r="GK142" s="10">
        <v>1</v>
      </c>
      <c r="GM142" s="10">
        <v>1</v>
      </c>
      <c r="GP142" s="22">
        <v>1</v>
      </c>
      <c r="GQ142" s="10">
        <v>1</v>
      </c>
      <c r="GR142" s="10">
        <v>0.98299999999999998</v>
      </c>
      <c r="GT142" s="10">
        <v>1</v>
      </c>
      <c r="GW142" s="22">
        <v>1</v>
      </c>
      <c r="GX142" s="10">
        <v>1049</v>
      </c>
      <c r="HA142" s="10">
        <v>1</v>
      </c>
      <c r="HD142" s="22">
        <v>0</v>
      </c>
      <c r="HF142" s="22">
        <v>0</v>
      </c>
      <c r="HH142" s="10" t="s">
        <v>242</v>
      </c>
      <c r="HK142" s="22">
        <v>1</v>
      </c>
      <c r="HL142" s="10" t="s">
        <v>3435</v>
      </c>
      <c r="HM142" s="10">
        <v>1</v>
      </c>
      <c r="HP142" s="10">
        <v>0.66666666699999999</v>
      </c>
      <c r="HQ142" s="10">
        <v>0</v>
      </c>
      <c r="HR142" s="10">
        <v>0.5</v>
      </c>
      <c r="HS142" s="10">
        <v>1</v>
      </c>
      <c r="HT142" s="10">
        <v>0.95</v>
      </c>
      <c r="HU142" s="10">
        <v>0</v>
      </c>
      <c r="HV142" s="10">
        <v>0.25</v>
      </c>
      <c r="HW142" s="10">
        <v>0.66666666699999999</v>
      </c>
      <c r="HX142" s="10">
        <v>1</v>
      </c>
      <c r="HY142" s="10">
        <v>1</v>
      </c>
      <c r="HZ142" s="10">
        <v>0</v>
      </c>
      <c r="IA142" s="10">
        <v>1</v>
      </c>
      <c r="IB142" s="10">
        <v>1</v>
      </c>
      <c r="IC142" s="10">
        <v>0.38888888900000002</v>
      </c>
      <c r="ID142" s="10">
        <v>0.55000000000000004</v>
      </c>
      <c r="IE142" s="10">
        <v>0.73333333300000003</v>
      </c>
      <c r="IF142" s="10">
        <v>0.55740740700000002</v>
      </c>
      <c r="IG142" s="10" t="s">
        <v>3436</v>
      </c>
      <c r="IH142" s="10" t="s">
        <v>266</v>
      </c>
      <c r="II142" s="10" t="s">
        <v>3423</v>
      </c>
      <c r="IJ142" s="10">
        <v>26508.6</v>
      </c>
      <c r="IK142" s="10">
        <v>23518</v>
      </c>
      <c r="IL142" s="10">
        <v>29060.6</v>
      </c>
      <c r="IM142" s="10">
        <v>32250.3</v>
      </c>
      <c r="IN142" s="10">
        <v>26508.6</v>
      </c>
      <c r="IS142">
        <f t="shared" si="39"/>
        <v>0.4</v>
      </c>
      <c r="IT142">
        <f t="shared" si="43"/>
        <v>0.6428571428571429</v>
      </c>
      <c r="IU142">
        <f t="shared" si="44"/>
        <v>0.75</v>
      </c>
      <c r="IV142">
        <f t="shared" si="40"/>
        <v>0.59761904761904761</v>
      </c>
    </row>
    <row r="143" spans="1:256" customFormat="1" ht="14" customHeight="1" x14ac:dyDescent="0.2">
      <c r="A143">
        <v>142</v>
      </c>
      <c r="B143">
        <v>144</v>
      </c>
      <c r="C143" s="1">
        <v>44795.604861111111</v>
      </c>
      <c r="D143" s="1">
        <v>44795.604861111111</v>
      </c>
      <c r="E143">
        <v>4</v>
      </c>
      <c r="G143" t="s">
        <v>242</v>
      </c>
      <c r="H143" t="s">
        <v>242</v>
      </c>
      <c r="I143">
        <v>1</v>
      </c>
      <c r="J143" s="1">
        <v>44795.604861111111</v>
      </c>
      <c r="K143" t="s">
        <v>3437</v>
      </c>
      <c r="L143" t="s">
        <v>242</v>
      </c>
      <c r="M143" t="s">
        <v>242</v>
      </c>
      <c r="P143" t="s">
        <v>242</v>
      </c>
      <c r="Q143" t="s">
        <v>242</v>
      </c>
      <c r="T143" t="s">
        <v>3438</v>
      </c>
      <c r="U143" s="24">
        <v>55785</v>
      </c>
      <c r="V143" t="s">
        <v>3439</v>
      </c>
      <c r="W143">
        <v>494368103</v>
      </c>
      <c r="X143">
        <v>2621</v>
      </c>
      <c r="Y143" t="s">
        <v>326</v>
      </c>
      <c r="Z143" t="s">
        <v>865</v>
      </c>
      <c r="AA143">
        <v>2019</v>
      </c>
      <c r="AC143">
        <v>1</v>
      </c>
      <c r="AD143">
        <v>14</v>
      </c>
      <c r="AF143">
        <v>13</v>
      </c>
      <c r="AG143" t="s">
        <v>242</v>
      </c>
      <c r="AJ143" s="27">
        <v>0</v>
      </c>
      <c r="AK143">
        <v>0</v>
      </c>
      <c r="AL143" s="27">
        <v>0</v>
      </c>
      <c r="AM143">
        <v>0</v>
      </c>
      <c r="AN143" s="36">
        <f t="shared" si="35"/>
        <v>0</v>
      </c>
      <c r="AO143" s="27">
        <v>0</v>
      </c>
      <c r="AP143">
        <v>0</v>
      </c>
      <c r="AR143" t="s">
        <v>242</v>
      </c>
      <c r="AU143" s="27">
        <v>1</v>
      </c>
      <c r="AV143">
        <v>1</v>
      </c>
      <c r="AW143" s="21">
        <f t="shared" si="36"/>
        <v>7.6923076923076925</v>
      </c>
      <c r="AX143">
        <v>2</v>
      </c>
      <c r="BA143" s="27">
        <v>1</v>
      </c>
      <c r="BB143">
        <v>2</v>
      </c>
      <c r="BC143" s="21">
        <f t="shared" si="37"/>
        <v>15.384615384615385</v>
      </c>
      <c r="BD143" t="s">
        <v>242</v>
      </c>
      <c r="BG143" s="27">
        <v>0</v>
      </c>
      <c r="BJ143" t="s">
        <v>242</v>
      </c>
      <c r="BM143" s="27">
        <v>1</v>
      </c>
      <c r="BN143">
        <v>2</v>
      </c>
      <c r="BQ143" s="27">
        <v>1</v>
      </c>
      <c r="BR143">
        <v>5</v>
      </c>
      <c r="BS143" s="97">
        <f t="shared" si="33"/>
        <v>38.461538461538467</v>
      </c>
      <c r="BU143">
        <v>1</v>
      </c>
      <c r="BX143" s="27">
        <v>1</v>
      </c>
      <c r="BY143">
        <v>5</v>
      </c>
      <c r="BZ143" s="21">
        <f t="shared" si="34"/>
        <v>38.461538461538467</v>
      </c>
      <c r="CA143">
        <v>1</v>
      </c>
      <c r="CB143">
        <v>1</v>
      </c>
      <c r="CE143" s="27">
        <v>0</v>
      </c>
      <c r="CG143" t="s">
        <v>242</v>
      </c>
      <c r="CH143" t="s">
        <v>242</v>
      </c>
      <c r="CJ143" s="27">
        <v>1</v>
      </c>
      <c r="CK143" t="s">
        <v>3440</v>
      </c>
      <c r="CL143">
        <v>1</v>
      </c>
      <c r="CO143">
        <v>1</v>
      </c>
      <c r="CP143" s="27">
        <v>0</v>
      </c>
      <c r="CQ143" t="s">
        <v>242</v>
      </c>
      <c r="CR143" t="s">
        <v>242</v>
      </c>
      <c r="CS143" t="s">
        <v>242</v>
      </c>
      <c r="CV143" s="27">
        <v>1</v>
      </c>
      <c r="CW143" t="s">
        <v>3441</v>
      </c>
      <c r="CX143">
        <v>1</v>
      </c>
      <c r="DA143" s="27">
        <v>1</v>
      </c>
      <c r="DB143" s="3">
        <v>2000000</v>
      </c>
      <c r="DC143">
        <v>2</v>
      </c>
      <c r="DE143" s="27">
        <v>1</v>
      </c>
      <c r="DF143" s="36">
        <v>1670000</v>
      </c>
      <c r="DG143">
        <v>2</v>
      </c>
      <c r="DH143" s="36">
        <v>2200000</v>
      </c>
      <c r="DI143">
        <v>2</v>
      </c>
      <c r="DJ143" s="36" t="s">
        <v>242</v>
      </c>
      <c r="DK143" t="s">
        <v>242</v>
      </c>
      <c r="DM143" s="27">
        <v>1</v>
      </c>
      <c r="DN143" s="36">
        <v>12058000</v>
      </c>
      <c r="DO143">
        <v>2</v>
      </c>
      <c r="DQ143">
        <v>1</v>
      </c>
      <c r="DT143" s="27">
        <v>1</v>
      </c>
      <c r="DU143" s="2" t="s">
        <v>3442</v>
      </c>
      <c r="DV143" s="27">
        <v>1</v>
      </c>
      <c r="DW143" t="s">
        <v>3443</v>
      </c>
      <c r="DX143" s="27">
        <v>0</v>
      </c>
      <c r="DZ143" s="27">
        <v>1</v>
      </c>
      <c r="EA143" t="s">
        <v>3444</v>
      </c>
      <c r="EB143" s="27">
        <v>1</v>
      </c>
      <c r="EC143" t="s">
        <v>3445</v>
      </c>
      <c r="ED143" s="27">
        <v>0</v>
      </c>
      <c r="EF143" s="27">
        <v>0</v>
      </c>
      <c r="EH143" s="27">
        <v>0</v>
      </c>
      <c r="EJ143" s="27">
        <v>1</v>
      </c>
      <c r="EK143" t="s">
        <v>3446</v>
      </c>
      <c r="EL143" s="27">
        <v>1</v>
      </c>
      <c r="EN143">
        <v>1</v>
      </c>
      <c r="EP143" s="2"/>
      <c r="EQ143">
        <f t="shared" si="38"/>
        <v>0.6</v>
      </c>
      <c r="ER143" s="99">
        <v>0.5</v>
      </c>
      <c r="ES143" s="27">
        <v>0</v>
      </c>
      <c r="ET143" t="s">
        <v>242</v>
      </c>
      <c r="EU143" t="s">
        <v>242</v>
      </c>
      <c r="EX143" t="s">
        <v>242</v>
      </c>
      <c r="EY143" t="s">
        <v>242</v>
      </c>
      <c r="FA143" s="27">
        <v>0</v>
      </c>
      <c r="FB143" t="s">
        <v>242</v>
      </c>
      <c r="FD143" s="27">
        <v>0</v>
      </c>
      <c r="FE143" t="s">
        <v>242</v>
      </c>
      <c r="FG143" s="27">
        <v>1</v>
      </c>
      <c r="FH143">
        <v>89600</v>
      </c>
      <c r="FJ143" s="27">
        <v>1</v>
      </c>
      <c r="FK143">
        <v>8.3800000000000008</v>
      </c>
      <c r="FL143">
        <f t="shared" si="41"/>
        <v>1</v>
      </c>
      <c r="FM143" s="99">
        <v>1</v>
      </c>
      <c r="FN143">
        <f t="shared" si="42"/>
        <v>1</v>
      </c>
      <c r="FO143" s="99">
        <v>1</v>
      </c>
      <c r="FQ143">
        <v>1</v>
      </c>
      <c r="FT143" s="27">
        <v>0</v>
      </c>
      <c r="FU143" t="s">
        <v>242</v>
      </c>
      <c r="FV143" t="s">
        <v>242</v>
      </c>
      <c r="FW143" t="s">
        <v>242</v>
      </c>
      <c r="FY143" s="27">
        <v>1</v>
      </c>
      <c r="FZ143">
        <v>30.9</v>
      </c>
      <c r="GA143">
        <v>2</v>
      </c>
      <c r="GC143" s="27">
        <v>0.5</v>
      </c>
      <c r="GD143" t="s">
        <v>242</v>
      </c>
      <c r="GE143" t="s">
        <v>242</v>
      </c>
      <c r="GF143" s="36" t="s">
        <v>242</v>
      </c>
      <c r="GG143" t="s">
        <v>242</v>
      </c>
      <c r="GH143" t="s">
        <v>242</v>
      </c>
      <c r="GI143" t="s">
        <v>242</v>
      </c>
      <c r="GJ143" t="s">
        <v>242</v>
      </c>
      <c r="GK143">
        <v>1</v>
      </c>
      <c r="GL143" t="s">
        <v>3447</v>
      </c>
      <c r="GM143">
        <v>1</v>
      </c>
      <c r="GP143" s="27">
        <v>0</v>
      </c>
      <c r="GQ143" t="s">
        <v>242</v>
      </c>
      <c r="GR143" t="s">
        <v>242</v>
      </c>
      <c r="GT143" t="s">
        <v>242</v>
      </c>
      <c r="GW143" s="44">
        <v>1</v>
      </c>
      <c r="GX143">
        <v>254</v>
      </c>
      <c r="HA143" t="s">
        <v>242</v>
      </c>
      <c r="HD143" s="27">
        <v>0.5</v>
      </c>
      <c r="HF143" s="27">
        <v>0.5</v>
      </c>
      <c r="HG143" t="s">
        <v>3448</v>
      </c>
      <c r="HH143">
        <v>1</v>
      </c>
      <c r="HK143" s="27">
        <v>0</v>
      </c>
      <c r="HM143">
        <v>1</v>
      </c>
      <c r="HP143">
        <v>0.55555555599999995</v>
      </c>
      <c r="HQ143">
        <v>1</v>
      </c>
      <c r="HR143">
        <v>0.5</v>
      </c>
      <c r="HS143">
        <v>1</v>
      </c>
      <c r="HT143">
        <v>0.6</v>
      </c>
      <c r="HU143">
        <v>0</v>
      </c>
      <c r="HV143">
        <v>0.5</v>
      </c>
      <c r="HW143">
        <v>0.5</v>
      </c>
      <c r="HX143">
        <v>0</v>
      </c>
      <c r="HY143">
        <v>0</v>
      </c>
      <c r="HZ143">
        <v>0.5</v>
      </c>
      <c r="IA143">
        <v>0</v>
      </c>
      <c r="IB143">
        <v>1</v>
      </c>
      <c r="IC143">
        <v>0.68518518500000003</v>
      </c>
      <c r="ID143">
        <v>0.52500000000000002</v>
      </c>
      <c r="IE143">
        <v>0.2</v>
      </c>
      <c r="IF143">
        <v>0.47006172800000001</v>
      </c>
      <c r="IG143" t="s">
        <v>3449</v>
      </c>
      <c r="IH143" t="s">
        <v>266</v>
      </c>
      <c r="II143" t="s">
        <v>3438</v>
      </c>
      <c r="IJ143">
        <v>18450</v>
      </c>
      <c r="IK143">
        <v>19140</v>
      </c>
      <c r="IL143">
        <v>19440</v>
      </c>
      <c r="IM143">
        <v>20175</v>
      </c>
      <c r="IN143">
        <v>18450</v>
      </c>
      <c r="IS143">
        <f t="shared" si="39"/>
        <v>0.6</v>
      </c>
      <c r="IT143">
        <f t="shared" si="43"/>
        <v>0.7857142857142857</v>
      </c>
      <c r="IU143">
        <f t="shared" si="44"/>
        <v>0.625</v>
      </c>
      <c r="IV143">
        <f t="shared" si="40"/>
        <v>0.67023809523809519</v>
      </c>
    </row>
    <row r="144" spans="1:256" customFormat="1" ht="14" customHeight="1" x14ac:dyDescent="0.2">
      <c r="A144">
        <v>143</v>
      </c>
      <c r="B144">
        <v>145</v>
      </c>
      <c r="C144" s="1">
        <v>44795.604861111111</v>
      </c>
      <c r="D144" s="1">
        <v>44795.604861111111</v>
      </c>
      <c r="E144">
        <v>4</v>
      </c>
      <c r="G144" t="s">
        <v>242</v>
      </c>
      <c r="H144" t="s">
        <v>242</v>
      </c>
      <c r="I144">
        <v>1</v>
      </c>
      <c r="J144" s="1">
        <v>44795.604861111111</v>
      </c>
      <c r="K144" t="s">
        <v>3450</v>
      </c>
      <c r="L144" t="s">
        <v>242</v>
      </c>
      <c r="M144" t="s">
        <v>242</v>
      </c>
      <c r="P144" t="s">
        <v>242</v>
      </c>
      <c r="Q144" t="s">
        <v>242</v>
      </c>
      <c r="T144" t="s">
        <v>3451</v>
      </c>
      <c r="V144" t="s">
        <v>3452</v>
      </c>
      <c r="W144" t="s">
        <v>3453</v>
      </c>
      <c r="X144">
        <v>4213</v>
      </c>
      <c r="Y144" t="s">
        <v>476</v>
      </c>
      <c r="Z144" t="s">
        <v>3454</v>
      </c>
      <c r="AA144">
        <v>2020</v>
      </c>
      <c r="AC144">
        <v>0</v>
      </c>
      <c r="AF144">
        <v>10</v>
      </c>
      <c r="AG144" t="s">
        <v>242</v>
      </c>
      <c r="AJ144" s="27">
        <v>0</v>
      </c>
      <c r="AK144">
        <v>0</v>
      </c>
      <c r="AL144" s="27">
        <v>0</v>
      </c>
      <c r="AM144">
        <v>0</v>
      </c>
      <c r="AN144" s="36">
        <f t="shared" si="35"/>
        <v>0</v>
      </c>
      <c r="AO144" s="27">
        <v>0</v>
      </c>
      <c r="AP144">
        <v>0</v>
      </c>
      <c r="AR144" t="s">
        <v>242</v>
      </c>
      <c r="AU144" s="27">
        <v>1</v>
      </c>
      <c r="AV144">
        <v>1</v>
      </c>
      <c r="AW144" s="21">
        <f t="shared" si="36"/>
        <v>10</v>
      </c>
      <c r="AX144">
        <v>2</v>
      </c>
      <c r="BA144" s="27">
        <v>1</v>
      </c>
      <c r="BB144">
        <v>2</v>
      </c>
      <c r="BC144" s="21">
        <f t="shared" si="37"/>
        <v>20</v>
      </c>
      <c r="BD144" t="s">
        <v>242</v>
      </c>
      <c r="BG144" s="27">
        <v>1</v>
      </c>
      <c r="BJ144">
        <v>2</v>
      </c>
      <c r="BM144" s="27">
        <v>1</v>
      </c>
      <c r="BN144">
        <v>2</v>
      </c>
      <c r="BQ144" s="27">
        <v>1</v>
      </c>
      <c r="BR144">
        <v>3</v>
      </c>
      <c r="BS144" s="97">
        <f t="shared" si="33"/>
        <v>30</v>
      </c>
      <c r="BT144" t="s">
        <v>3455</v>
      </c>
      <c r="BU144">
        <v>1</v>
      </c>
      <c r="BX144" s="27">
        <v>0</v>
      </c>
      <c r="BY144" s="24" t="s">
        <v>242</v>
      </c>
      <c r="BZ144" s="21" t="s">
        <v>242</v>
      </c>
      <c r="CA144" t="s">
        <v>242</v>
      </c>
      <c r="CB144" t="s">
        <v>242</v>
      </c>
      <c r="CE144" s="27">
        <v>0</v>
      </c>
      <c r="CG144" t="s">
        <v>242</v>
      </c>
      <c r="CH144" t="s">
        <v>242</v>
      </c>
      <c r="CJ144" s="27">
        <v>1</v>
      </c>
      <c r="CK144" t="s">
        <v>3456</v>
      </c>
      <c r="CL144">
        <v>1</v>
      </c>
      <c r="CO144">
        <v>1</v>
      </c>
      <c r="CP144" s="27">
        <v>0.5</v>
      </c>
      <c r="CQ144" t="s">
        <v>242</v>
      </c>
      <c r="CR144">
        <v>100</v>
      </c>
      <c r="CS144" t="s">
        <v>242</v>
      </c>
      <c r="CT144" t="s">
        <v>3457</v>
      </c>
      <c r="CV144" s="27">
        <v>1</v>
      </c>
      <c r="CW144" s="2" t="s">
        <v>3458</v>
      </c>
      <c r="CX144">
        <v>1</v>
      </c>
      <c r="DA144" s="27">
        <v>1</v>
      </c>
      <c r="DB144">
        <v>2045</v>
      </c>
      <c r="DC144">
        <v>2</v>
      </c>
      <c r="DE144" s="27">
        <v>1</v>
      </c>
      <c r="DF144" s="36">
        <v>25751</v>
      </c>
      <c r="DG144">
        <v>2</v>
      </c>
      <c r="DH144" s="36">
        <v>31585</v>
      </c>
      <c r="DI144">
        <v>2</v>
      </c>
      <c r="DJ144" s="36" t="s">
        <v>242</v>
      </c>
      <c r="DK144" t="s">
        <v>242</v>
      </c>
      <c r="DM144" s="27">
        <v>0</v>
      </c>
      <c r="DN144" s="36" t="s">
        <v>242</v>
      </c>
      <c r="DO144" t="s">
        <v>242</v>
      </c>
      <c r="DQ144">
        <v>1</v>
      </c>
      <c r="DT144" s="27">
        <v>1</v>
      </c>
      <c r="DU144" t="s">
        <v>3459</v>
      </c>
      <c r="DV144" s="27">
        <v>1</v>
      </c>
      <c r="DW144" s="2" t="s">
        <v>3460</v>
      </c>
      <c r="DX144" s="27">
        <v>0</v>
      </c>
      <c r="DZ144" s="27">
        <v>1</v>
      </c>
      <c r="EA144" t="s">
        <v>3461</v>
      </c>
      <c r="EB144" s="27">
        <v>0</v>
      </c>
      <c r="EC144" t="s">
        <v>3462</v>
      </c>
      <c r="ED144" s="27">
        <v>1</v>
      </c>
      <c r="EE144" s="2" t="s">
        <v>3463</v>
      </c>
      <c r="EF144" s="27">
        <v>1</v>
      </c>
      <c r="EG144" s="2" t="s">
        <v>3460</v>
      </c>
      <c r="EH144" s="27">
        <v>1</v>
      </c>
      <c r="EI144" s="2" t="s">
        <v>3464</v>
      </c>
      <c r="EJ144" s="27">
        <v>1</v>
      </c>
      <c r="EK144" t="s">
        <v>3465</v>
      </c>
      <c r="EL144" s="27">
        <v>1</v>
      </c>
      <c r="EN144">
        <v>1</v>
      </c>
      <c r="EP144" s="2"/>
      <c r="EQ144">
        <f t="shared" si="38"/>
        <v>0.8</v>
      </c>
      <c r="ER144" s="99">
        <v>0.5</v>
      </c>
      <c r="ES144" s="27">
        <v>0</v>
      </c>
      <c r="ET144" t="s">
        <v>242</v>
      </c>
      <c r="EU144" t="s">
        <v>242</v>
      </c>
      <c r="EX144" t="s">
        <v>242</v>
      </c>
      <c r="EY144" t="s">
        <v>242</v>
      </c>
      <c r="FA144" s="27">
        <v>0</v>
      </c>
      <c r="FB144" t="s">
        <v>242</v>
      </c>
      <c r="FD144" s="27">
        <v>0</v>
      </c>
      <c r="FE144" t="s">
        <v>242</v>
      </c>
      <c r="FG144" s="27">
        <v>0</v>
      </c>
      <c r="FH144" t="s">
        <v>242</v>
      </c>
      <c r="FJ144" s="27">
        <v>0</v>
      </c>
      <c r="FK144" t="s">
        <v>242</v>
      </c>
      <c r="FL144">
        <f t="shared" si="41"/>
        <v>0</v>
      </c>
      <c r="FM144" s="100">
        <v>0</v>
      </c>
      <c r="FN144">
        <f t="shared" si="42"/>
        <v>0</v>
      </c>
      <c r="FO144" s="100">
        <v>0</v>
      </c>
      <c r="FQ144" t="s">
        <v>242</v>
      </c>
      <c r="FT144" s="27">
        <v>0</v>
      </c>
      <c r="FU144" t="s">
        <v>242</v>
      </c>
      <c r="FV144" t="s">
        <v>242</v>
      </c>
      <c r="FW144" t="s">
        <v>242</v>
      </c>
      <c r="FY144" s="27">
        <v>1</v>
      </c>
      <c r="FZ144">
        <v>46.78</v>
      </c>
      <c r="GA144">
        <v>2</v>
      </c>
      <c r="GC144" s="27">
        <v>0</v>
      </c>
      <c r="GD144" t="s">
        <v>242</v>
      </c>
      <c r="GE144" t="s">
        <v>242</v>
      </c>
      <c r="GF144" s="36" t="s">
        <v>242</v>
      </c>
      <c r="GG144" t="s">
        <v>242</v>
      </c>
      <c r="GH144" t="s">
        <v>242</v>
      </c>
      <c r="GI144" t="s">
        <v>242</v>
      </c>
      <c r="GJ144" t="s">
        <v>242</v>
      </c>
      <c r="GK144" t="s">
        <v>242</v>
      </c>
      <c r="GL144" t="s">
        <v>3466</v>
      </c>
      <c r="GM144">
        <v>1</v>
      </c>
      <c r="GP144" s="27">
        <v>0</v>
      </c>
      <c r="GQ144" t="s">
        <v>242</v>
      </c>
      <c r="GR144" t="s">
        <v>242</v>
      </c>
      <c r="GT144" t="s">
        <v>242</v>
      </c>
      <c r="GW144" s="27">
        <v>1</v>
      </c>
      <c r="GX144">
        <v>86</v>
      </c>
      <c r="HA144">
        <v>1</v>
      </c>
      <c r="HD144" s="27">
        <v>0</v>
      </c>
      <c r="HF144" s="27">
        <v>0</v>
      </c>
      <c r="HH144" t="s">
        <v>242</v>
      </c>
      <c r="HK144" s="27">
        <v>0</v>
      </c>
      <c r="HM144">
        <v>1</v>
      </c>
      <c r="HP144">
        <v>0.55555555599999995</v>
      </c>
      <c r="HQ144">
        <v>1</v>
      </c>
      <c r="HR144">
        <v>0.75</v>
      </c>
      <c r="HS144">
        <v>0.66666666699999999</v>
      </c>
      <c r="HT144">
        <v>0.8</v>
      </c>
      <c r="HU144">
        <v>0</v>
      </c>
      <c r="HV144">
        <v>0</v>
      </c>
      <c r="HW144">
        <v>0.33333333300000001</v>
      </c>
      <c r="HX144">
        <v>0</v>
      </c>
      <c r="HY144">
        <v>1</v>
      </c>
      <c r="HZ144">
        <v>0</v>
      </c>
      <c r="IA144">
        <v>0</v>
      </c>
      <c r="IB144">
        <v>1</v>
      </c>
      <c r="IC144">
        <v>0.76851851900000001</v>
      </c>
      <c r="ID144">
        <v>0.366666667</v>
      </c>
      <c r="IE144">
        <v>0.26666666700000002</v>
      </c>
      <c r="IF144">
        <v>0.46728395099999998</v>
      </c>
      <c r="IG144" t="s">
        <v>3467</v>
      </c>
      <c r="IH144" t="s">
        <v>266</v>
      </c>
      <c r="II144" t="s">
        <v>3451</v>
      </c>
      <c r="IJ144">
        <v>15309.508</v>
      </c>
      <c r="IK144">
        <v>16207.106</v>
      </c>
      <c r="IL144">
        <v>23102.137999999999</v>
      </c>
      <c r="IM144">
        <v>24696.625</v>
      </c>
      <c r="IN144">
        <v>15309.508</v>
      </c>
      <c r="IS144">
        <f t="shared" si="39"/>
        <v>0.4</v>
      </c>
      <c r="IT144">
        <f t="shared" si="43"/>
        <v>0.35714285714285715</v>
      </c>
      <c r="IU144">
        <f t="shared" si="44"/>
        <v>0.5</v>
      </c>
      <c r="IV144">
        <f t="shared" si="40"/>
        <v>0.41904761904761906</v>
      </c>
    </row>
    <row r="145" spans="1:256" customFormat="1" ht="14" customHeight="1" x14ac:dyDescent="0.2">
      <c r="A145">
        <v>144</v>
      </c>
      <c r="B145">
        <v>147</v>
      </c>
      <c r="C145" s="1">
        <v>44795.604861111111</v>
      </c>
      <c r="D145" s="1">
        <v>44795.604861111111</v>
      </c>
      <c r="E145">
        <v>4</v>
      </c>
      <c r="G145" t="s">
        <v>242</v>
      </c>
      <c r="H145" t="s">
        <v>242</v>
      </c>
      <c r="I145">
        <v>1</v>
      </c>
      <c r="J145" s="1">
        <v>44795.604861111111</v>
      </c>
      <c r="K145" t="s">
        <v>3468</v>
      </c>
      <c r="L145" t="s">
        <v>242</v>
      </c>
      <c r="M145" t="s">
        <v>242</v>
      </c>
      <c r="P145" t="s">
        <v>242</v>
      </c>
      <c r="Q145" t="s">
        <v>242</v>
      </c>
      <c r="T145" t="s">
        <v>3469</v>
      </c>
      <c r="U145" s="24">
        <v>1058290</v>
      </c>
      <c r="V145" t="s">
        <v>3470</v>
      </c>
      <c r="W145">
        <v>192446102</v>
      </c>
      <c r="X145">
        <v>7370</v>
      </c>
      <c r="Y145" t="s">
        <v>297</v>
      </c>
      <c r="Z145" t="s">
        <v>765</v>
      </c>
      <c r="AA145">
        <v>2020</v>
      </c>
      <c r="AC145">
        <v>0.5</v>
      </c>
      <c r="AD145">
        <v>13</v>
      </c>
      <c r="AF145">
        <v>11</v>
      </c>
      <c r="AG145" t="s">
        <v>242</v>
      </c>
      <c r="AJ145" s="27">
        <v>0</v>
      </c>
      <c r="AK145">
        <v>0</v>
      </c>
      <c r="AL145" s="27">
        <v>0</v>
      </c>
      <c r="AM145">
        <v>0</v>
      </c>
      <c r="AN145" s="36">
        <f t="shared" si="35"/>
        <v>0</v>
      </c>
      <c r="AO145" s="27">
        <v>0</v>
      </c>
      <c r="AP145">
        <v>0</v>
      </c>
      <c r="AR145" t="s">
        <v>242</v>
      </c>
      <c r="AU145" s="27">
        <v>1</v>
      </c>
      <c r="AV145">
        <v>1</v>
      </c>
      <c r="AW145" s="21">
        <f t="shared" si="36"/>
        <v>9.0909090909090917</v>
      </c>
      <c r="AX145">
        <v>2</v>
      </c>
      <c r="BA145" s="27">
        <v>1</v>
      </c>
      <c r="BB145">
        <v>2</v>
      </c>
      <c r="BC145" s="21">
        <f t="shared" si="37"/>
        <v>18.181818181818183</v>
      </c>
      <c r="BD145" t="s">
        <v>242</v>
      </c>
      <c r="BG145" s="27">
        <v>1</v>
      </c>
      <c r="BJ145">
        <v>2</v>
      </c>
      <c r="BM145" s="27">
        <v>1</v>
      </c>
      <c r="BN145">
        <v>2</v>
      </c>
      <c r="BQ145" s="27">
        <v>1</v>
      </c>
      <c r="BR145">
        <v>4</v>
      </c>
      <c r="BS145" s="97">
        <f t="shared" si="33"/>
        <v>36.363636363636367</v>
      </c>
      <c r="BT145" t="s">
        <v>3471</v>
      </c>
      <c r="BU145">
        <v>1</v>
      </c>
      <c r="BX145" s="27">
        <v>0</v>
      </c>
      <c r="BY145" s="24" t="s">
        <v>242</v>
      </c>
      <c r="BZ145" s="21" t="s">
        <v>242</v>
      </c>
      <c r="CA145" t="s">
        <v>242</v>
      </c>
      <c r="CB145" t="s">
        <v>242</v>
      </c>
      <c r="CE145" s="27">
        <v>0</v>
      </c>
      <c r="CG145" t="s">
        <v>242</v>
      </c>
      <c r="CH145" t="s">
        <v>242</v>
      </c>
      <c r="CJ145" s="27">
        <v>0</v>
      </c>
      <c r="CL145" t="s">
        <v>242</v>
      </c>
      <c r="CO145">
        <v>0</v>
      </c>
      <c r="CP145" s="27">
        <v>0</v>
      </c>
      <c r="CQ145" t="s">
        <v>242</v>
      </c>
      <c r="CR145" t="s">
        <v>242</v>
      </c>
      <c r="CS145" t="s">
        <v>242</v>
      </c>
      <c r="CV145" s="27">
        <v>1</v>
      </c>
      <c r="CW145" t="s">
        <v>3472</v>
      </c>
      <c r="CX145">
        <v>1</v>
      </c>
      <c r="DA145" s="27">
        <v>0</v>
      </c>
      <c r="DB145" t="s">
        <v>242</v>
      </c>
      <c r="DC145" t="s">
        <v>242</v>
      </c>
      <c r="DE145" s="27">
        <v>0</v>
      </c>
      <c r="DF145" s="36" t="s">
        <v>242</v>
      </c>
      <c r="DG145" t="s">
        <v>242</v>
      </c>
      <c r="DH145" s="43" t="s">
        <v>242</v>
      </c>
      <c r="DI145" t="s">
        <v>242</v>
      </c>
      <c r="DJ145" s="36" t="s">
        <v>242</v>
      </c>
      <c r="DK145" t="s">
        <v>242</v>
      </c>
      <c r="DM145" s="27">
        <v>0</v>
      </c>
      <c r="DN145" s="36" t="s">
        <v>242</v>
      </c>
      <c r="DO145" t="s">
        <v>242</v>
      </c>
      <c r="DQ145" t="s">
        <v>242</v>
      </c>
      <c r="DT145" s="27">
        <v>0</v>
      </c>
      <c r="DV145" s="27">
        <v>0</v>
      </c>
      <c r="DX145" s="27">
        <v>1</v>
      </c>
      <c r="DY145" t="s">
        <v>3473</v>
      </c>
      <c r="DZ145" s="27">
        <v>1</v>
      </c>
      <c r="EA145" t="s">
        <v>3474</v>
      </c>
      <c r="EB145" s="27">
        <v>0</v>
      </c>
      <c r="ED145" s="27">
        <v>0</v>
      </c>
      <c r="EF145" s="27">
        <v>0</v>
      </c>
      <c r="EH145" s="27">
        <v>0</v>
      </c>
      <c r="EJ145" s="27">
        <v>1</v>
      </c>
      <c r="EK145" t="s">
        <v>3475</v>
      </c>
      <c r="EL145" s="27">
        <v>1</v>
      </c>
      <c r="EN145">
        <v>1</v>
      </c>
      <c r="EP145" s="2"/>
      <c r="EQ145">
        <f t="shared" si="38"/>
        <v>0.4</v>
      </c>
      <c r="ER145" s="99">
        <v>0.5</v>
      </c>
      <c r="ES145" s="27">
        <v>0</v>
      </c>
      <c r="ET145" t="s">
        <v>242</v>
      </c>
      <c r="EU145" t="s">
        <v>242</v>
      </c>
      <c r="EX145" t="s">
        <v>242</v>
      </c>
      <c r="EY145" t="s">
        <v>242</v>
      </c>
      <c r="FA145" s="27">
        <v>0</v>
      </c>
      <c r="FB145" t="s">
        <v>242</v>
      </c>
      <c r="FD145" s="27">
        <v>0</v>
      </c>
      <c r="FE145" t="s">
        <v>242</v>
      </c>
      <c r="FG145" s="27">
        <v>0</v>
      </c>
      <c r="FH145" t="s">
        <v>242</v>
      </c>
      <c r="FJ145" s="27">
        <v>0</v>
      </c>
      <c r="FK145" t="s">
        <v>242</v>
      </c>
      <c r="FL145">
        <f t="shared" si="41"/>
        <v>0</v>
      </c>
      <c r="FM145" s="100">
        <v>0</v>
      </c>
      <c r="FN145">
        <f t="shared" si="42"/>
        <v>0</v>
      </c>
      <c r="FO145" s="100">
        <v>0</v>
      </c>
      <c r="FQ145" t="s">
        <v>242</v>
      </c>
      <c r="FT145" s="27">
        <v>0</v>
      </c>
      <c r="FU145" t="s">
        <v>242</v>
      </c>
      <c r="FV145" t="s">
        <v>242</v>
      </c>
      <c r="FW145" t="s">
        <v>242</v>
      </c>
      <c r="FY145" s="27">
        <v>1</v>
      </c>
      <c r="FZ145">
        <v>33.299999999999997</v>
      </c>
      <c r="GA145">
        <v>2</v>
      </c>
      <c r="GC145" s="27">
        <v>0</v>
      </c>
      <c r="GD145" t="s">
        <v>242</v>
      </c>
      <c r="GE145" t="s">
        <v>242</v>
      </c>
      <c r="GF145" s="36" t="s">
        <v>242</v>
      </c>
      <c r="GG145" t="s">
        <v>242</v>
      </c>
      <c r="GH145" t="s">
        <v>242</v>
      </c>
      <c r="GI145" t="s">
        <v>242</v>
      </c>
      <c r="GJ145" t="s">
        <v>242</v>
      </c>
      <c r="GK145" t="s">
        <v>242</v>
      </c>
      <c r="GM145">
        <v>1</v>
      </c>
      <c r="GP145" s="27">
        <v>0</v>
      </c>
      <c r="GQ145" t="s">
        <v>242</v>
      </c>
      <c r="GR145" t="s">
        <v>242</v>
      </c>
      <c r="GT145" t="s">
        <v>242</v>
      </c>
      <c r="GW145" s="44">
        <v>1</v>
      </c>
      <c r="GX145">
        <v>575</v>
      </c>
      <c r="HA145" t="s">
        <v>242</v>
      </c>
      <c r="HD145" s="27">
        <v>0</v>
      </c>
      <c r="HF145" s="27">
        <v>0</v>
      </c>
      <c r="HH145" t="s">
        <v>242</v>
      </c>
      <c r="HK145" s="27">
        <v>0</v>
      </c>
      <c r="HM145" t="s">
        <v>242</v>
      </c>
      <c r="HP145">
        <v>0.55555555599999995</v>
      </c>
      <c r="HQ145">
        <v>0</v>
      </c>
      <c r="HR145">
        <v>0.5</v>
      </c>
      <c r="HS145">
        <v>0</v>
      </c>
      <c r="HT145">
        <v>0.4</v>
      </c>
      <c r="HU145">
        <v>0</v>
      </c>
      <c r="HV145">
        <v>0</v>
      </c>
      <c r="HW145">
        <v>0.33333333300000001</v>
      </c>
      <c r="HX145">
        <v>0</v>
      </c>
      <c r="HY145">
        <v>0</v>
      </c>
      <c r="HZ145">
        <v>0</v>
      </c>
      <c r="IA145">
        <v>0</v>
      </c>
      <c r="IB145">
        <v>1</v>
      </c>
      <c r="IC145">
        <v>0.35185185200000002</v>
      </c>
      <c r="ID145">
        <v>0.1</v>
      </c>
      <c r="IE145">
        <v>6.6666666999999999E-2</v>
      </c>
      <c r="IF145">
        <v>0.172839506</v>
      </c>
      <c r="IG145" t="s">
        <v>3476</v>
      </c>
      <c r="IH145" t="s">
        <v>266</v>
      </c>
      <c r="II145" t="s">
        <v>3469</v>
      </c>
      <c r="IJ145">
        <v>16783</v>
      </c>
      <c r="IK145">
        <v>16652</v>
      </c>
      <c r="IL145">
        <v>18507</v>
      </c>
      <c r="IM145">
        <v>19428</v>
      </c>
      <c r="IN145">
        <v>16783</v>
      </c>
      <c r="IS145">
        <f t="shared" si="39"/>
        <v>0.2</v>
      </c>
      <c r="IT145">
        <f t="shared" si="43"/>
        <v>7.1428571428571425E-2</v>
      </c>
      <c r="IU145">
        <f t="shared" si="44"/>
        <v>0.5</v>
      </c>
      <c r="IV145">
        <f t="shared" si="40"/>
        <v>0.25714285714285717</v>
      </c>
    </row>
    <row r="146" spans="1:256" ht="14" customHeight="1" x14ac:dyDescent="0.2">
      <c r="A146" s="10">
        <v>145</v>
      </c>
      <c r="B146">
        <v>148</v>
      </c>
      <c r="C146" s="1">
        <v>44795.604861111111</v>
      </c>
      <c r="D146" s="1">
        <v>44795.604861111111</v>
      </c>
      <c r="E146">
        <v>4</v>
      </c>
      <c r="G146" t="s">
        <v>242</v>
      </c>
      <c r="H146" t="s">
        <v>242</v>
      </c>
      <c r="I146">
        <v>1</v>
      </c>
      <c r="J146" s="1">
        <v>44795.604861111111</v>
      </c>
      <c r="K146" t="s">
        <v>3477</v>
      </c>
      <c r="L146" t="s">
        <v>242</v>
      </c>
      <c r="M146" t="s">
        <v>242</v>
      </c>
      <c r="P146" t="s">
        <v>242</v>
      </c>
      <c r="Q146" t="s">
        <v>242</v>
      </c>
      <c r="T146" s="10" t="s">
        <v>3478</v>
      </c>
      <c r="V146" t="s">
        <v>3479</v>
      </c>
      <c r="W146">
        <v>169656105</v>
      </c>
      <c r="X146">
        <v>5812</v>
      </c>
      <c r="Y146" s="10" t="s">
        <v>271</v>
      </c>
      <c r="Z146" s="10" t="s">
        <v>1304</v>
      </c>
      <c r="AA146" s="10">
        <v>2020</v>
      </c>
      <c r="AC146" s="10">
        <v>0.5</v>
      </c>
      <c r="AD146">
        <v>15</v>
      </c>
      <c r="AF146" s="10">
        <v>9</v>
      </c>
      <c r="AG146" t="s">
        <v>242</v>
      </c>
      <c r="AJ146" s="22">
        <v>1</v>
      </c>
      <c r="AK146" s="10">
        <v>9</v>
      </c>
      <c r="AL146" s="22">
        <v>1</v>
      </c>
      <c r="AM146" s="10">
        <v>4</v>
      </c>
      <c r="AN146" s="36">
        <f t="shared" si="35"/>
        <v>44.444444444444443</v>
      </c>
      <c r="AO146" s="22">
        <v>1</v>
      </c>
      <c r="AP146" s="10">
        <v>4</v>
      </c>
      <c r="AQ146" t="s">
        <v>3480</v>
      </c>
      <c r="AR146">
        <v>3</v>
      </c>
      <c r="AU146" s="22">
        <v>1</v>
      </c>
      <c r="AV146" s="10">
        <v>1</v>
      </c>
      <c r="AW146" s="21">
        <f t="shared" si="36"/>
        <v>11.111111111111111</v>
      </c>
      <c r="AX146">
        <v>2</v>
      </c>
      <c r="BA146" s="22">
        <v>1</v>
      </c>
      <c r="BB146" s="10">
        <v>2</v>
      </c>
      <c r="BC146" s="21">
        <f t="shared" si="37"/>
        <v>22.222222222222221</v>
      </c>
      <c r="BD146" t="s">
        <v>242</v>
      </c>
      <c r="BG146" s="22">
        <v>1</v>
      </c>
      <c r="BJ146">
        <v>2</v>
      </c>
      <c r="BM146" s="22">
        <v>1</v>
      </c>
      <c r="BN146">
        <v>2</v>
      </c>
      <c r="BQ146" s="22">
        <v>1</v>
      </c>
      <c r="BR146" s="10">
        <v>3</v>
      </c>
      <c r="BS146" s="97">
        <f t="shared" si="33"/>
        <v>33.333333333333329</v>
      </c>
      <c r="BT146" s="10" t="s">
        <v>3455</v>
      </c>
      <c r="BU146" s="10">
        <v>3</v>
      </c>
      <c r="BX146" s="22">
        <v>1</v>
      </c>
      <c r="BY146" s="10">
        <v>2</v>
      </c>
      <c r="BZ146" s="21">
        <f>BY146/AF146*100</f>
        <v>22.222222222222221</v>
      </c>
      <c r="CA146" s="10">
        <v>2</v>
      </c>
      <c r="CB146" s="10">
        <v>3</v>
      </c>
      <c r="CE146" s="22">
        <v>0</v>
      </c>
      <c r="CG146" s="10" t="s">
        <v>242</v>
      </c>
      <c r="CH146" s="10" t="s">
        <v>242</v>
      </c>
      <c r="CJ146" s="22">
        <v>1</v>
      </c>
      <c r="CK146" s="10" t="s">
        <v>3481</v>
      </c>
      <c r="CL146" s="10">
        <v>1</v>
      </c>
      <c r="CO146" s="10">
        <v>1</v>
      </c>
      <c r="CP146" s="22">
        <v>0</v>
      </c>
      <c r="CQ146" s="10" t="s">
        <v>242</v>
      </c>
      <c r="CR146" s="10" t="s">
        <v>242</v>
      </c>
      <c r="CS146" s="10" t="s">
        <v>242</v>
      </c>
      <c r="CV146" s="22">
        <v>1</v>
      </c>
      <c r="CW146" s="10" t="s">
        <v>3482</v>
      </c>
      <c r="CX146" s="10">
        <v>1</v>
      </c>
      <c r="DA146" s="22">
        <v>1</v>
      </c>
      <c r="DB146" s="10">
        <v>118296</v>
      </c>
      <c r="DC146" s="10">
        <v>2</v>
      </c>
      <c r="DE146" s="22">
        <v>1</v>
      </c>
      <c r="DF146" s="50" t="s">
        <v>242</v>
      </c>
      <c r="DG146" s="10" t="s">
        <v>242</v>
      </c>
      <c r="DH146" s="43" t="s">
        <v>242</v>
      </c>
      <c r="DI146" s="10" t="s">
        <v>242</v>
      </c>
      <c r="DJ146" s="50">
        <v>125868</v>
      </c>
      <c r="DK146" s="10">
        <v>2</v>
      </c>
      <c r="DM146" s="22">
        <v>0</v>
      </c>
      <c r="DN146" s="50" t="s">
        <v>242</v>
      </c>
      <c r="DO146" s="10" t="s">
        <v>242</v>
      </c>
      <c r="DP146" s="10" t="s">
        <v>3483</v>
      </c>
      <c r="DQ146" s="10">
        <v>1</v>
      </c>
      <c r="DT146" s="27">
        <v>1</v>
      </c>
      <c r="DU146" t="s">
        <v>3484</v>
      </c>
      <c r="DV146" s="27">
        <v>1</v>
      </c>
      <c r="DW146" t="s">
        <v>3485</v>
      </c>
      <c r="DX146" s="27">
        <v>1</v>
      </c>
      <c r="DY146" t="s">
        <v>3486</v>
      </c>
      <c r="DZ146" s="27">
        <v>1</v>
      </c>
      <c r="EA146" t="s">
        <v>3487</v>
      </c>
      <c r="EB146" s="27">
        <v>0</v>
      </c>
      <c r="ED146" s="27">
        <v>0</v>
      </c>
      <c r="EF146" s="27">
        <v>0</v>
      </c>
      <c r="EH146" s="27">
        <v>0</v>
      </c>
      <c r="EJ146" s="27">
        <v>1</v>
      </c>
      <c r="EK146" t="s">
        <v>1146</v>
      </c>
      <c r="EL146" s="27">
        <v>1</v>
      </c>
      <c r="EN146">
        <v>1</v>
      </c>
      <c r="EQ146">
        <f t="shared" si="38"/>
        <v>0.6</v>
      </c>
      <c r="ER146" s="99">
        <v>0.5</v>
      </c>
      <c r="ES146" s="22">
        <v>0</v>
      </c>
      <c r="ET146" s="10" t="s">
        <v>242</v>
      </c>
      <c r="EU146" s="10" t="s">
        <v>242</v>
      </c>
      <c r="EX146" s="10" t="s">
        <v>242</v>
      </c>
      <c r="EY146" s="10" t="s">
        <v>242</v>
      </c>
      <c r="FA146" s="22">
        <v>0</v>
      </c>
      <c r="FB146" s="10" t="s">
        <v>242</v>
      </c>
      <c r="FD146" s="22">
        <v>0</v>
      </c>
      <c r="FE146" s="10" t="s">
        <v>242</v>
      </c>
      <c r="FG146" s="22">
        <v>0</v>
      </c>
      <c r="FH146" s="10" t="s">
        <v>242</v>
      </c>
      <c r="FJ146" s="22">
        <v>0</v>
      </c>
      <c r="FK146" s="10" t="s">
        <v>242</v>
      </c>
      <c r="FL146">
        <f t="shared" si="41"/>
        <v>0</v>
      </c>
      <c r="FM146" s="100">
        <v>0</v>
      </c>
      <c r="FN146">
        <f t="shared" si="42"/>
        <v>0</v>
      </c>
      <c r="FO146" s="100">
        <v>0</v>
      </c>
      <c r="FQ146" s="10" t="s">
        <v>242</v>
      </c>
      <c r="FT146" s="22">
        <v>0</v>
      </c>
      <c r="FU146" s="10" t="s">
        <v>242</v>
      </c>
      <c r="FV146" s="10" t="s">
        <v>242</v>
      </c>
      <c r="FW146" s="10" t="s">
        <v>242</v>
      </c>
      <c r="FY146" s="22">
        <v>1</v>
      </c>
      <c r="FZ146" s="10">
        <v>55</v>
      </c>
      <c r="GA146" s="10">
        <v>1</v>
      </c>
      <c r="GB146" s="10" t="s">
        <v>3488</v>
      </c>
      <c r="GC146" s="22">
        <v>1</v>
      </c>
      <c r="GD146" s="10">
        <v>19</v>
      </c>
      <c r="GE146" s="10">
        <v>39</v>
      </c>
      <c r="GF146" s="50">
        <v>31</v>
      </c>
      <c r="GG146" s="10">
        <v>5</v>
      </c>
      <c r="GH146" s="10" t="s">
        <v>242</v>
      </c>
      <c r="GI146" s="10" t="s">
        <v>242</v>
      </c>
      <c r="GJ146" s="10" t="s">
        <v>242</v>
      </c>
      <c r="GK146" s="10">
        <v>1</v>
      </c>
      <c r="GL146" s="10" t="s">
        <v>3488</v>
      </c>
      <c r="GM146" s="10">
        <v>1</v>
      </c>
      <c r="GP146" s="22">
        <v>0</v>
      </c>
      <c r="GQ146" s="10" t="s">
        <v>242</v>
      </c>
      <c r="GR146" s="10" t="s">
        <v>242</v>
      </c>
      <c r="GT146" s="10" t="s">
        <v>242</v>
      </c>
      <c r="GW146" s="22">
        <v>1</v>
      </c>
      <c r="GX146" s="10">
        <v>2898</v>
      </c>
      <c r="GY146" s="10" t="s">
        <v>3489</v>
      </c>
      <c r="HA146" s="10">
        <v>1</v>
      </c>
      <c r="HD146" s="22">
        <v>0</v>
      </c>
      <c r="HF146" s="22">
        <v>0</v>
      </c>
      <c r="HH146" s="10" t="s">
        <v>242</v>
      </c>
      <c r="HK146" s="22">
        <v>1</v>
      </c>
      <c r="HL146" s="10" t="s">
        <v>3490</v>
      </c>
      <c r="HM146" s="10">
        <v>1</v>
      </c>
      <c r="HP146" s="10">
        <v>0.88888888899999996</v>
      </c>
      <c r="HQ146" s="10">
        <v>1</v>
      </c>
      <c r="HR146" s="10">
        <v>0.5</v>
      </c>
      <c r="HS146" s="10">
        <v>0.66666666699999999</v>
      </c>
      <c r="HT146" s="10">
        <v>0.6</v>
      </c>
      <c r="HU146" s="10">
        <v>0</v>
      </c>
      <c r="HV146" s="10">
        <v>0</v>
      </c>
      <c r="HW146" s="10">
        <v>0.66666666699999999</v>
      </c>
      <c r="HX146" s="10">
        <v>0</v>
      </c>
      <c r="HY146" s="10">
        <v>1</v>
      </c>
      <c r="HZ146" s="10">
        <v>0</v>
      </c>
      <c r="IA146" s="10">
        <v>1</v>
      </c>
      <c r="IB146" s="10">
        <v>1</v>
      </c>
      <c r="IC146" s="10">
        <v>0.79629629599999996</v>
      </c>
      <c r="ID146" s="10">
        <v>0.31666666700000001</v>
      </c>
      <c r="IE146" s="10">
        <v>0.53333333299999997</v>
      </c>
      <c r="IF146" s="10">
        <v>0.54876543200000005</v>
      </c>
      <c r="IG146" s="10" t="s">
        <v>3491</v>
      </c>
      <c r="IH146" s="10" t="s">
        <v>266</v>
      </c>
      <c r="II146" s="10" t="s">
        <v>3478</v>
      </c>
      <c r="IJ146" s="10">
        <v>5586.3689999999997</v>
      </c>
      <c r="IK146" s="10">
        <v>5984.634</v>
      </c>
      <c r="IL146" s="10">
        <v>7547.0609999999997</v>
      </c>
      <c r="IM146" s="10">
        <v>8634.652</v>
      </c>
      <c r="IN146" s="10">
        <v>5586.3689999999997</v>
      </c>
      <c r="IS146">
        <f t="shared" si="39"/>
        <v>1</v>
      </c>
      <c r="IT146">
        <f t="shared" si="43"/>
        <v>0.35714285714285715</v>
      </c>
      <c r="IU146">
        <f t="shared" si="44"/>
        <v>0.75</v>
      </c>
      <c r="IV146">
        <f t="shared" si="40"/>
        <v>0.70238095238095244</v>
      </c>
    </row>
    <row r="147" spans="1:256" customFormat="1" ht="14" customHeight="1" x14ac:dyDescent="0.2">
      <c r="A147">
        <v>146</v>
      </c>
      <c r="B147">
        <v>149</v>
      </c>
      <c r="C147" s="1">
        <v>44795.604861111111</v>
      </c>
      <c r="D147" s="1">
        <v>44795.604861111111</v>
      </c>
      <c r="E147">
        <v>4</v>
      </c>
      <c r="G147" t="s">
        <v>242</v>
      </c>
      <c r="H147" t="s">
        <v>242</v>
      </c>
      <c r="I147">
        <v>1</v>
      </c>
      <c r="J147" s="1">
        <v>44795.604861111111</v>
      </c>
      <c r="K147" t="s">
        <v>3492</v>
      </c>
      <c r="L147" t="s">
        <v>242</v>
      </c>
      <c r="M147" t="s">
        <v>242</v>
      </c>
      <c r="P147" t="s">
        <v>242</v>
      </c>
      <c r="Q147" t="s">
        <v>242</v>
      </c>
      <c r="T147" t="s">
        <v>3493</v>
      </c>
      <c r="V147" t="s">
        <v>3494</v>
      </c>
      <c r="W147">
        <v>38222105</v>
      </c>
      <c r="X147">
        <v>3674</v>
      </c>
      <c r="Y147" t="s">
        <v>297</v>
      </c>
      <c r="Z147" t="s">
        <v>1864</v>
      </c>
      <c r="AA147">
        <v>2020</v>
      </c>
      <c r="AC147">
        <v>1</v>
      </c>
      <c r="AD147">
        <v>9</v>
      </c>
      <c r="AF147">
        <v>10</v>
      </c>
      <c r="AG147" t="s">
        <v>242</v>
      </c>
      <c r="AJ147" s="27">
        <v>1</v>
      </c>
      <c r="AK147">
        <v>3</v>
      </c>
      <c r="AL147" s="27">
        <v>0</v>
      </c>
      <c r="AM147">
        <v>0</v>
      </c>
      <c r="AN147" s="36">
        <f t="shared" si="35"/>
        <v>0</v>
      </c>
      <c r="AO147" s="27">
        <v>0</v>
      </c>
      <c r="AP147">
        <v>0</v>
      </c>
      <c r="AR147">
        <v>3</v>
      </c>
      <c r="AU147" s="27">
        <v>1</v>
      </c>
      <c r="AV147">
        <v>1</v>
      </c>
      <c r="AW147" s="21">
        <f t="shared" si="36"/>
        <v>10</v>
      </c>
      <c r="AX147">
        <v>2</v>
      </c>
      <c r="BA147" s="27">
        <v>1</v>
      </c>
      <c r="BB147">
        <v>2</v>
      </c>
      <c r="BC147" s="21">
        <f t="shared" si="37"/>
        <v>20</v>
      </c>
      <c r="BD147" t="s">
        <v>242</v>
      </c>
      <c r="BG147" s="27">
        <v>1</v>
      </c>
      <c r="BH147">
        <v>7</v>
      </c>
      <c r="BJ147">
        <v>2</v>
      </c>
      <c r="BM147" s="27">
        <v>1</v>
      </c>
      <c r="BN147">
        <v>2</v>
      </c>
      <c r="BQ147" s="27">
        <v>1</v>
      </c>
      <c r="BR147">
        <v>4</v>
      </c>
      <c r="BS147" s="97">
        <f t="shared" si="33"/>
        <v>40</v>
      </c>
      <c r="BU147">
        <v>3</v>
      </c>
      <c r="BX147" s="27">
        <v>1</v>
      </c>
      <c r="BY147">
        <v>3</v>
      </c>
      <c r="BZ147" s="21">
        <f>BY147/AF147*100</f>
        <v>30</v>
      </c>
      <c r="CA147">
        <v>2</v>
      </c>
      <c r="CB147">
        <v>3</v>
      </c>
      <c r="CE147" s="27">
        <v>0</v>
      </c>
      <c r="CG147" t="s">
        <v>242</v>
      </c>
      <c r="CH147" t="s">
        <v>242</v>
      </c>
      <c r="CJ147" s="27">
        <v>0</v>
      </c>
      <c r="CL147" t="s">
        <v>242</v>
      </c>
      <c r="CO147">
        <v>0</v>
      </c>
      <c r="CP147" s="27">
        <v>0.5</v>
      </c>
      <c r="CQ147" t="s">
        <v>242</v>
      </c>
      <c r="CR147">
        <v>98</v>
      </c>
      <c r="CS147" t="s">
        <v>242</v>
      </c>
      <c r="CT147" t="s">
        <v>3495</v>
      </c>
      <c r="CV147" s="27">
        <v>1</v>
      </c>
      <c r="CW147" t="s">
        <v>3496</v>
      </c>
      <c r="CX147">
        <v>1</v>
      </c>
      <c r="DA147" s="27">
        <v>1</v>
      </c>
      <c r="DB147">
        <v>48900</v>
      </c>
      <c r="DC147">
        <v>2</v>
      </c>
      <c r="DE147" s="27">
        <v>1</v>
      </c>
      <c r="DF147" s="36">
        <v>102400</v>
      </c>
      <c r="DG147">
        <v>2</v>
      </c>
      <c r="DH147" s="36">
        <v>126600</v>
      </c>
      <c r="DI147">
        <v>2</v>
      </c>
      <c r="DJ147" s="36" t="s">
        <v>242</v>
      </c>
      <c r="DK147" t="s">
        <v>242</v>
      </c>
      <c r="DM147" s="27">
        <v>1</v>
      </c>
      <c r="DN147" s="36">
        <v>8400</v>
      </c>
      <c r="DO147">
        <v>2</v>
      </c>
      <c r="DP147" t="s">
        <v>3497</v>
      </c>
      <c r="DQ147">
        <v>1</v>
      </c>
      <c r="DT147" s="27">
        <v>1</v>
      </c>
      <c r="DU147" s="2" t="s">
        <v>3498</v>
      </c>
      <c r="DV147" s="27">
        <v>1</v>
      </c>
      <c r="DW147" t="s">
        <v>3499</v>
      </c>
      <c r="DX147" s="27">
        <v>0.5</v>
      </c>
      <c r="DY147" t="s">
        <v>3500</v>
      </c>
      <c r="DZ147" s="27">
        <v>0</v>
      </c>
      <c r="EB147" s="27">
        <v>1</v>
      </c>
      <c r="EC147" t="s">
        <v>3501</v>
      </c>
      <c r="ED147" s="27">
        <v>1</v>
      </c>
      <c r="EE147" t="s">
        <v>3502</v>
      </c>
      <c r="EF147" s="27">
        <v>0</v>
      </c>
      <c r="EH147" s="27">
        <v>0</v>
      </c>
      <c r="EJ147" s="27">
        <v>1</v>
      </c>
      <c r="EK147" t="s">
        <v>1146</v>
      </c>
      <c r="EL147" s="27">
        <v>1</v>
      </c>
      <c r="EN147">
        <v>1</v>
      </c>
      <c r="EP147" s="2"/>
      <c r="EQ147">
        <f t="shared" si="38"/>
        <v>0.65</v>
      </c>
      <c r="ER147" s="99">
        <v>0.5</v>
      </c>
      <c r="ES147" s="27">
        <v>0</v>
      </c>
      <c r="ET147" t="s">
        <v>242</v>
      </c>
      <c r="EU147" t="s">
        <v>242</v>
      </c>
      <c r="EX147" t="s">
        <v>242</v>
      </c>
      <c r="EY147" t="s">
        <v>242</v>
      </c>
      <c r="FA147" s="27">
        <v>1</v>
      </c>
      <c r="FB147">
        <v>2035</v>
      </c>
      <c r="FC147" t="s">
        <v>3418</v>
      </c>
      <c r="FD147" s="27">
        <v>1</v>
      </c>
      <c r="FE147">
        <v>14</v>
      </c>
      <c r="FG147" s="27">
        <v>1</v>
      </c>
      <c r="FH147">
        <v>2035</v>
      </c>
      <c r="FJ147" s="27">
        <v>1</v>
      </c>
      <c r="FK147">
        <v>13.95</v>
      </c>
      <c r="FL147">
        <f t="shared" si="41"/>
        <v>2</v>
      </c>
      <c r="FM147" s="99">
        <v>1</v>
      </c>
      <c r="FN147">
        <f t="shared" si="42"/>
        <v>2</v>
      </c>
      <c r="FO147" s="99">
        <v>1</v>
      </c>
      <c r="FQ147">
        <v>1</v>
      </c>
      <c r="FT147" s="27">
        <v>0</v>
      </c>
      <c r="FU147" t="s">
        <v>242</v>
      </c>
      <c r="FV147" t="s">
        <v>242</v>
      </c>
      <c r="FW147" t="s">
        <v>242</v>
      </c>
      <c r="FY147" s="27">
        <v>1</v>
      </c>
      <c r="FZ147">
        <v>17.8</v>
      </c>
      <c r="GA147">
        <v>2</v>
      </c>
      <c r="GC147" s="27">
        <v>1</v>
      </c>
      <c r="GD147">
        <v>3.9</v>
      </c>
      <c r="GE147">
        <v>8.4</v>
      </c>
      <c r="GF147" s="36">
        <v>48</v>
      </c>
      <c r="GG147">
        <v>37.299999999999997</v>
      </c>
      <c r="GH147" t="s">
        <v>242</v>
      </c>
      <c r="GI147" t="s">
        <v>242</v>
      </c>
      <c r="GJ147" t="s">
        <v>242</v>
      </c>
      <c r="GK147">
        <v>1</v>
      </c>
      <c r="GM147">
        <v>1</v>
      </c>
      <c r="GP147" s="27">
        <v>0</v>
      </c>
      <c r="GQ147" t="s">
        <v>242</v>
      </c>
      <c r="GR147" t="s">
        <v>242</v>
      </c>
      <c r="GT147" t="s">
        <v>242</v>
      </c>
      <c r="GW147" s="27">
        <v>1</v>
      </c>
      <c r="GX147">
        <v>204</v>
      </c>
      <c r="HA147">
        <v>1</v>
      </c>
      <c r="HD147" s="27">
        <v>0</v>
      </c>
      <c r="HF147" s="27">
        <v>0</v>
      </c>
      <c r="HH147" t="s">
        <v>242</v>
      </c>
      <c r="HK147" s="27">
        <v>1</v>
      </c>
      <c r="HL147" t="s">
        <v>3503</v>
      </c>
      <c r="HM147">
        <v>1</v>
      </c>
      <c r="HP147">
        <v>0.66666666699999999</v>
      </c>
      <c r="HQ147">
        <v>0</v>
      </c>
      <c r="HR147">
        <v>0.75</v>
      </c>
      <c r="HS147">
        <v>1</v>
      </c>
      <c r="HT147">
        <v>0.65</v>
      </c>
      <c r="HU147">
        <v>0</v>
      </c>
      <c r="HV147">
        <v>1</v>
      </c>
      <c r="HW147">
        <v>0.66666666699999999</v>
      </c>
      <c r="HX147">
        <v>0</v>
      </c>
      <c r="HY147">
        <v>1</v>
      </c>
      <c r="HZ147">
        <v>0</v>
      </c>
      <c r="IA147">
        <v>1</v>
      </c>
      <c r="IB147">
        <v>1</v>
      </c>
      <c r="IC147">
        <v>0.47222222200000002</v>
      </c>
      <c r="ID147">
        <v>0.66249999999999998</v>
      </c>
      <c r="IE147">
        <v>0.53333333299999997</v>
      </c>
      <c r="IF147">
        <v>0.55601851899999999</v>
      </c>
      <c r="IG147" t="s">
        <v>3504</v>
      </c>
      <c r="IH147" t="s">
        <v>266</v>
      </c>
      <c r="II147" t="s">
        <v>3493</v>
      </c>
      <c r="IJ147">
        <v>14608</v>
      </c>
      <c r="IK147">
        <v>17202</v>
      </c>
      <c r="IL147">
        <v>23063</v>
      </c>
      <c r="IM147">
        <v>25785</v>
      </c>
      <c r="IN147">
        <v>14608</v>
      </c>
      <c r="IS147">
        <f t="shared" si="39"/>
        <v>0.4</v>
      </c>
      <c r="IT147">
        <f t="shared" si="43"/>
        <v>0.7857142857142857</v>
      </c>
      <c r="IU147">
        <f t="shared" si="44"/>
        <v>0.75</v>
      </c>
      <c r="IV147">
        <f t="shared" si="40"/>
        <v>0.64523809523809528</v>
      </c>
    </row>
    <row r="148" spans="1:256" customFormat="1" ht="14" customHeight="1" x14ac:dyDescent="0.2">
      <c r="A148">
        <v>147</v>
      </c>
      <c r="B148">
        <v>150</v>
      </c>
      <c r="C148" s="1">
        <v>44795.604861111111</v>
      </c>
      <c r="D148" s="1">
        <v>44795.604861111111</v>
      </c>
      <c r="E148">
        <v>4</v>
      </c>
      <c r="G148" t="s">
        <v>242</v>
      </c>
      <c r="H148" t="s">
        <v>242</v>
      </c>
      <c r="I148">
        <v>1</v>
      </c>
      <c r="J148" s="1">
        <v>44795.604861111111</v>
      </c>
      <c r="K148" t="s">
        <v>3505</v>
      </c>
      <c r="L148" t="s">
        <v>242</v>
      </c>
      <c r="M148" t="s">
        <v>242</v>
      </c>
      <c r="P148" t="s">
        <v>242</v>
      </c>
      <c r="Q148" t="s">
        <v>242</v>
      </c>
      <c r="T148" t="s">
        <v>3506</v>
      </c>
      <c r="V148" t="s">
        <v>3507</v>
      </c>
      <c r="W148" t="s">
        <v>3508</v>
      </c>
      <c r="X148">
        <v>6798</v>
      </c>
      <c r="Y148" t="s">
        <v>659</v>
      </c>
      <c r="Z148" t="s">
        <v>660</v>
      </c>
      <c r="AA148">
        <v>2019</v>
      </c>
      <c r="AC148">
        <v>0</v>
      </c>
      <c r="AF148">
        <v>8</v>
      </c>
      <c r="AG148" t="s">
        <v>242</v>
      </c>
      <c r="AJ148" s="27">
        <v>1</v>
      </c>
      <c r="AK148">
        <v>4</v>
      </c>
      <c r="AL148" s="27">
        <v>0</v>
      </c>
      <c r="AM148">
        <v>0</v>
      </c>
      <c r="AN148" s="36">
        <f t="shared" si="35"/>
        <v>0</v>
      </c>
      <c r="AO148" s="27">
        <v>0</v>
      </c>
      <c r="AP148">
        <v>0</v>
      </c>
      <c r="AR148">
        <v>3</v>
      </c>
      <c r="AU148" s="27">
        <v>1</v>
      </c>
      <c r="AV148">
        <v>1</v>
      </c>
      <c r="AW148" s="21">
        <f t="shared" si="36"/>
        <v>12.5</v>
      </c>
      <c r="AX148">
        <v>3</v>
      </c>
      <c r="BA148" s="27">
        <v>1</v>
      </c>
      <c r="BB148">
        <v>2</v>
      </c>
      <c r="BC148" s="21">
        <f t="shared" si="37"/>
        <v>25</v>
      </c>
      <c r="BD148" t="s">
        <v>242</v>
      </c>
      <c r="BG148" s="27">
        <v>1</v>
      </c>
      <c r="BJ148">
        <v>3</v>
      </c>
      <c r="BM148" s="27">
        <v>1</v>
      </c>
      <c r="BN148">
        <v>3</v>
      </c>
      <c r="BQ148" s="27">
        <v>1</v>
      </c>
      <c r="BR148">
        <v>1</v>
      </c>
      <c r="BS148" s="97">
        <f t="shared" si="33"/>
        <v>12.5</v>
      </c>
      <c r="BU148">
        <v>3</v>
      </c>
      <c r="BX148" s="27">
        <v>0</v>
      </c>
      <c r="BY148" s="24" t="s">
        <v>242</v>
      </c>
      <c r="BZ148" s="21" t="s">
        <v>242</v>
      </c>
      <c r="CA148" t="s">
        <v>242</v>
      </c>
      <c r="CB148" t="s">
        <v>242</v>
      </c>
      <c r="CE148" s="27">
        <v>0</v>
      </c>
      <c r="CG148" t="s">
        <v>242</v>
      </c>
      <c r="CH148" t="s">
        <v>242</v>
      </c>
      <c r="CJ148" s="27">
        <v>1</v>
      </c>
      <c r="CK148" t="s">
        <v>3509</v>
      </c>
      <c r="CL148">
        <v>1</v>
      </c>
      <c r="CO148">
        <v>0</v>
      </c>
      <c r="CP148" s="27">
        <v>0</v>
      </c>
      <c r="CQ148" t="s">
        <v>242</v>
      </c>
      <c r="CR148" t="s">
        <v>242</v>
      </c>
      <c r="CS148" t="s">
        <v>242</v>
      </c>
      <c r="CV148" s="27">
        <v>1</v>
      </c>
      <c r="CW148" t="s">
        <v>3510</v>
      </c>
      <c r="CX148">
        <v>1</v>
      </c>
      <c r="DA148" s="27">
        <v>1</v>
      </c>
      <c r="DB148">
        <v>22300</v>
      </c>
      <c r="DC148">
        <v>1</v>
      </c>
      <c r="DE148" s="27">
        <v>1</v>
      </c>
      <c r="DF148" s="36" t="s">
        <v>242</v>
      </c>
      <c r="DG148" t="s">
        <v>242</v>
      </c>
      <c r="DH148" s="43" t="s">
        <v>242</v>
      </c>
      <c r="DI148" t="s">
        <v>242</v>
      </c>
      <c r="DJ148" s="36">
        <v>15200</v>
      </c>
      <c r="DK148">
        <v>2</v>
      </c>
      <c r="DM148" s="27">
        <v>0</v>
      </c>
      <c r="DN148" s="36" t="s">
        <v>242</v>
      </c>
      <c r="DO148" t="s">
        <v>242</v>
      </c>
      <c r="DQ148">
        <v>1</v>
      </c>
      <c r="DT148" s="27">
        <v>1</v>
      </c>
      <c r="DU148" s="2" t="s">
        <v>3511</v>
      </c>
      <c r="DV148" s="27">
        <v>0</v>
      </c>
      <c r="DX148" s="27">
        <v>0</v>
      </c>
      <c r="DZ148" s="27">
        <v>1</v>
      </c>
      <c r="EA148" t="s">
        <v>3512</v>
      </c>
      <c r="EB148" s="27">
        <v>0</v>
      </c>
      <c r="ED148" s="27">
        <v>0</v>
      </c>
      <c r="EF148" s="27">
        <v>0</v>
      </c>
      <c r="EH148" s="27">
        <v>0</v>
      </c>
      <c r="EJ148" s="27">
        <v>1</v>
      </c>
      <c r="EK148" t="s">
        <v>3513</v>
      </c>
      <c r="EL148" s="27">
        <v>0</v>
      </c>
      <c r="EN148">
        <v>1</v>
      </c>
      <c r="EP148" s="2"/>
      <c r="EQ148">
        <f t="shared" si="38"/>
        <v>0.3</v>
      </c>
      <c r="ER148" s="99">
        <v>0.5</v>
      </c>
      <c r="ES148" s="27">
        <v>0</v>
      </c>
      <c r="ET148" t="s">
        <v>242</v>
      </c>
      <c r="EU148" t="s">
        <v>242</v>
      </c>
      <c r="EX148" t="s">
        <v>242</v>
      </c>
      <c r="EY148" t="s">
        <v>242</v>
      </c>
      <c r="FA148" s="27">
        <v>0</v>
      </c>
      <c r="FB148" t="s">
        <v>242</v>
      </c>
      <c r="FD148" s="27">
        <v>0</v>
      </c>
      <c r="FE148" t="s">
        <v>242</v>
      </c>
      <c r="FG148" s="27">
        <v>1</v>
      </c>
      <c r="FH148">
        <v>32.799999999999997</v>
      </c>
      <c r="FJ148" s="27">
        <v>0</v>
      </c>
      <c r="FK148" t="s">
        <v>242</v>
      </c>
      <c r="FL148">
        <f t="shared" si="41"/>
        <v>1</v>
      </c>
      <c r="FM148" s="99">
        <v>1</v>
      </c>
      <c r="FN148">
        <f t="shared" si="42"/>
        <v>0</v>
      </c>
      <c r="FO148" s="100">
        <v>0</v>
      </c>
      <c r="FQ148">
        <v>1</v>
      </c>
      <c r="FT148" s="27">
        <v>1</v>
      </c>
      <c r="FU148">
        <v>15.3</v>
      </c>
      <c r="FV148">
        <v>57</v>
      </c>
      <c r="FW148">
        <v>27.7</v>
      </c>
      <c r="FY148" s="27">
        <v>1</v>
      </c>
      <c r="FZ148">
        <v>41.4</v>
      </c>
      <c r="GA148" t="s">
        <v>242</v>
      </c>
      <c r="GC148" s="27">
        <v>1</v>
      </c>
      <c r="GD148">
        <v>10.6</v>
      </c>
      <c r="GE148">
        <v>21.4</v>
      </c>
      <c r="GF148" s="36">
        <v>62.9</v>
      </c>
      <c r="GG148">
        <v>5.0999999999999996</v>
      </c>
      <c r="GH148" t="s">
        <v>242</v>
      </c>
      <c r="GI148" t="s">
        <v>242</v>
      </c>
      <c r="GJ148" t="s">
        <v>242</v>
      </c>
      <c r="GK148">
        <v>1</v>
      </c>
      <c r="GM148">
        <v>1</v>
      </c>
      <c r="GP148" s="27">
        <v>0</v>
      </c>
      <c r="GQ148" t="s">
        <v>242</v>
      </c>
      <c r="GR148" t="s">
        <v>242</v>
      </c>
      <c r="GT148" t="s">
        <v>242</v>
      </c>
      <c r="GW148" s="27">
        <v>1</v>
      </c>
      <c r="GX148">
        <v>107</v>
      </c>
      <c r="HA148">
        <v>1</v>
      </c>
      <c r="HD148" s="27">
        <v>0</v>
      </c>
      <c r="HF148" s="27">
        <v>0</v>
      </c>
      <c r="HH148" t="s">
        <v>242</v>
      </c>
      <c r="HK148" s="27">
        <v>1</v>
      </c>
      <c r="HM148">
        <v>1</v>
      </c>
      <c r="HP148">
        <v>0.55555555599999995</v>
      </c>
      <c r="HQ148">
        <v>1</v>
      </c>
      <c r="HR148">
        <v>0.5</v>
      </c>
      <c r="HS148">
        <v>0.66666666699999999</v>
      </c>
      <c r="HT148">
        <v>0.3</v>
      </c>
      <c r="HU148">
        <v>0</v>
      </c>
      <c r="HV148">
        <v>0.25</v>
      </c>
      <c r="HW148">
        <v>1</v>
      </c>
      <c r="HX148">
        <v>0</v>
      </c>
      <c r="HY148">
        <v>1</v>
      </c>
      <c r="HZ148">
        <v>0</v>
      </c>
      <c r="IA148">
        <v>1</v>
      </c>
      <c r="IB148">
        <v>1</v>
      </c>
      <c r="IC148">
        <v>0.68518518500000003</v>
      </c>
      <c r="ID148">
        <v>0.304166667</v>
      </c>
      <c r="IE148">
        <v>0.6</v>
      </c>
      <c r="IF148">
        <v>0.52978395099999998</v>
      </c>
      <c r="IG148" t="s">
        <v>3514</v>
      </c>
      <c r="IH148" t="s">
        <v>266</v>
      </c>
      <c r="II148" t="s">
        <v>3506</v>
      </c>
      <c r="IJ148">
        <v>2014.645</v>
      </c>
      <c r="IK148">
        <v>2083.1379999999999</v>
      </c>
      <c r="IL148">
        <v>2308.8339999999998</v>
      </c>
      <c r="IM148">
        <v>2633.4540000000002</v>
      </c>
      <c r="IN148">
        <v>2014.645</v>
      </c>
      <c r="IS148">
        <f t="shared" si="39"/>
        <v>0.4</v>
      </c>
      <c r="IT148">
        <f t="shared" si="43"/>
        <v>0.5</v>
      </c>
      <c r="IU148">
        <f t="shared" si="44"/>
        <v>1</v>
      </c>
      <c r="IV148">
        <f t="shared" si="40"/>
        <v>0.6333333333333333</v>
      </c>
    </row>
    <row r="149" spans="1:256" customFormat="1" ht="14" customHeight="1" x14ac:dyDescent="0.2">
      <c r="A149">
        <v>148</v>
      </c>
      <c r="B149">
        <v>152</v>
      </c>
      <c r="C149" s="1">
        <v>44795.604861111111</v>
      </c>
      <c r="D149" s="1">
        <v>44795.604861111111</v>
      </c>
      <c r="E149">
        <v>4</v>
      </c>
      <c r="G149" t="s">
        <v>242</v>
      </c>
      <c r="H149" t="s">
        <v>242</v>
      </c>
      <c r="I149">
        <v>1</v>
      </c>
      <c r="J149" s="1">
        <v>44795.604861111111</v>
      </c>
      <c r="K149" t="s">
        <v>3515</v>
      </c>
      <c r="L149" t="s">
        <v>242</v>
      </c>
      <c r="M149" t="s">
        <v>242</v>
      </c>
      <c r="P149" t="s">
        <v>242</v>
      </c>
      <c r="Q149" t="s">
        <v>242</v>
      </c>
      <c r="T149" t="s">
        <v>3516</v>
      </c>
      <c r="V149" t="s">
        <v>3517</v>
      </c>
      <c r="W149" t="s">
        <v>3518</v>
      </c>
      <c r="X149">
        <v>2834</v>
      </c>
      <c r="Y149" t="s">
        <v>350</v>
      </c>
      <c r="Z149" t="s">
        <v>2570</v>
      </c>
      <c r="AA149">
        <v>2020</v>
      </c>
      <c r="AC149">
        <v>0.5</v>
      </c>
      <c r="AD149">
        <v>4</v>
      </c>
      <c r="AF149">
        <v>12</v>
      </c>
      <c r="AG149" t="s">
        <v>242</v>
      </c>
      <c r="AJ149" s="27">
        <v>1</v>
      </c>
      <c r="AK149">
        <v>6</v>
      </c>
      <c r="AL149" s="27">
        <v>0</v>
      </c>
      <c r="AM149">
        <v>0</v>
      </c>
      <c r="AN149" s="36">
        <f t="shared" si="35"/>
        <v>0</v>
      </c>
      <c r="AO149" s="27">
        <v>0</v>
      </c>
      <c r="AP149">
        <v>0</v>
      </c>
      <c r="AR149">
        <v>3</v>
      </c>
      <c r="AU149" s="27">
        <v>1</v>
      </c>
      <c r="AV149">
        <v>2</v>
      </c>
      <c r="AW149" s="21">
        <f t="shared" si="36"/>
        <v>16.666666666666664</v>
      </c>
      <c r="AX149">
        <v>3</v>
      </c>
      <c r="BA149" s="27">
        <v>1</v>
      </c>
      <c r="BB149">
        <v>2</v>
      </c>
      <c r="BC149" s="21">
        <f t="shared" si="37"/>
        <v>16.666666666666664</v>
      </c>
      <c r="BD149" t="s">
        <v>242</v>
      </c>
      <c r="BG149" s="27">
        <v>1</v>
      </c>
      <c r="BJ149">
        <v>2</v>
      </c>
      <c r="BM149" s="27">
        <v>1</v>
      </c>
      <c r="BN149">
        <v>2</v>
      </c>
      <c r="BQ149" s="27">
        <v>1</v>
      </c>
      <c r="BR149">
        <v>3</v>
      </c>
      <c r="BS149" s="97">
        <f t="shared" si="33"/>
        <v>25</v>
      </c>
      <c r="BT149" t="s">
        <v>3455</v>
      </c>
      <c r="BU149">
        <v>3</v>
      </c>
      <c r="BX149" s="27">
        <v>1</v>
      </c>
      <c r="BY149">
        <v>4</v>
      </c>
      <c r="BZ149" s="21">
        <f>BY149/AF149*100</f>
        <v>33.333333333333329</v>
      </c>
      <c r="CA149">
        <v>2</v>
      </c>
      <c r="CB149">
        <v>1</v>
      </c>
      <c r="CE149" s="27">
        <v>0</v>
      </c>
      <c r="CG149" t="s">
        <v>242</v>
      </c>
      <c r="CH149" t="s">
        <v>242</v>
      </c>
      <c r="CJ149" s="27">
        <v>1</v>
      </c>
      <c r="CK149" t="s">
        <v>3519</v>
      </c>
      <c r="CL149">
        <v>1</v>
      </c>
      <c r="CO149">
        <v>1</v>
      </c>
      <c r="CP149" s="27">
        <v>0</v>
      </c>
      <c r="CQ149" t="s">
        <v>242</v>
      </c>
      <c r="CR149" t="s">
        <v>242</v>
      </c>
      <c r="CS149" t="s">
        <v>242</v>
      </c>
      <c r="CV149" s="27">
        <v>1</v>
      </c>
      <c r="CW149" t="s">
        <v>3520</v>
      </c>
      <c r="CX149">
        <v>1</v>
      </c>
      <c r="DA149" s="27">
        <v>1</v>
      </c>
      <c r="DB149">
        <v>58200</v>
      </c>
      <c r="DC149">
        <v>2</v>
      </c>
      <c r="DE149" s="27">
        <v>1</v>
      </c>
      <c r="DF149" s="36">
        <v>22900</v>
      </c>
      <c r="DG149">
        <v>2</v>
      </c>
      <c r="DH149" s="36">
        <v>33200</v>
      </c>
      <c r="DI149">
        <v>2</v>
      </c>
      <c r="DJ149" s="36" t="s">
        <v>242</v>
      </c>
      <c r="DK149" t="s">
        <v>242</v>
      </c>
      <c r="DM149" s="27">
        <v>1</v>
      </c>
      <c r="DN149" s="36">
        <v>768699</v>
      </c>
      <c r="DO149">
        <v>2</v>
      </c>
      <c r="DQ149">
        <v>1</v>
      </c>
      <c r="DT149" s="27">
        <v>1</v>
      </c>
      <c r="DU149" t="s">
        <v>3521</v>
      </c>
      <c r="DV149" s="27">
        <v>1</v>
      </c>
      <c r="DW149" t="s">
        <v>3522</v>
      </c>
      <c r="DX149" s="27">
        <v>1</v>
      </c>
      <c r="DY149" s="2" t="s">
        <v>3523</v>
      </c>
      <c r="DZ149" s="27">
        <v>1</v>
      </c>
      <c r="EA149" t="s">
        <v>3524</v>
      </c>
      <c r="EB149" s="27">
        <v>1</v>
      </c>
      <c r="ED149" s="27">
        <v>1</v>
      </c>
      <c r="EE149" t="s">
        <v>3525</v>
      </c>
      <c r="EF149" s="27">
        <v>1</v>
      </c>
      <c r="EG149" s="2" t="s">
        <v>3526</v>
      </c>
      <c r="EH149" s="27">
        <v>1</v>
      </c>
      <c r="EI149" s="2" t="s">
        <v>3527</v>
      </c>
      <c r="EJ149" s="27">
        <v>1</v>
      </c>
      <c r="EK149" t="s">
        <v>3528</v>
      </c>
      <c r="EL149" s="27">
        <v>1</v>
      </c>
      <c r="EM149" s="2" t="s">
        <v>3529</v>
      </c>
      <c r="EN149">
        <v>4</v>
      </c>
      <c r="EP149" s="2"/>
      <c r="EQ149">
        <f t="shared" si="38"/>
        <v>1</v>
      </c>
      <c r="ER149" s="99">
        <v>1</v>
      </c>
      <c r="ES149" s="27">
        <v>0</v>
      </c>
      <c r="ET149" t="s">
        <v>242</v>
      </c>
      <c r="EU149" t="s">
        <v>242</v>
      </c>
      <c r="EX149" t="s">
        <v>242</v>
      </c>
      <c r="EY149" t="s">
        <v>242</v>
      </c>
      <c r="FA149" s="27">
        <v>1</v>
      </c>
      <c r="FB149">
        <v>1952</v>
      </c>
      <c r="FC149" t="s">
        <v>3418</v>
      </c>
      <c r="FD149" s="27">
        <v>1</v>
      </c>
      <c r="FE149">
        <v>1</v>
      </c>
      <c r="FF149" t="s">
        <v>3530</v>
      </c>
      <c r="FG149" s="27">
        <v>1</v>
      </c>
      <c r="FH149">
        <v>98</v>
      </c>
      <c r="FJ149" s="27">
        <v>0</v>
      </c>
      <c r="FK149" t="s">
        <v>242</v>
      </c>
      <c r="FL149">
        <f t="shared" si="41"/>
        <v>2</v>
      </c>
      <c r="FM149" s="99">
        <v>1</v>
      </c>
      <c r="FN149">
        <f t="shared" si="42"/>
        <v>1</v>
      </c>
      <c r="FO149" s="99">
        <v>1</v>
      </c>
      <c r="FQ149">
        <v>4</v>
      </c>
      <c r="FT149" s="27">
        <v>1</v>
      </c>
      <c r="FU149">
        <v>26</v>
      </c>
      <c r="FV149">
        <v>55</v>
      </c>
      <c r="FW149">
        <v>19</v>
      </c>
      <c r="FY149" s="27">
        <v>1</v>
      </c>
      <c r="FZ149">
        <v>49</v>
      </c>
      <c r="GA149">
        <v>2</v>
      </c>
      <c r="GC149" s="27">
        <v>1</v>
      </c>
      <c r="GD149">
        <v>5</v>
      </c>
      <c r="GE149">
        <v>7</v>
      </c>
      <c r="GF149" s="36">
        <v>68</v>
      </c>
      <c r="GG149">
        <v>18</v>
      </c>
      <c r="GH149" t="s">
        <v>242</v>
      </c>
      <c r="GI149" t="s">
        <v>242</v>
      </c>
      <c r="GJ149" t="s">
        <v>242</v>
      </c>
      <c r="GK149">
        <v>1</v>
      </c>
      <c r="GM149">
        <v>1</v>
      </c>
      <c r="GP149" s="27">
        <v>0</v>
      </c>
      <c r="GQ149" t="s">
        <v>242</v>
      </c>
      <c r="GR149" t="s">
        <v>242</v>
      </c>
      <c r="GT149" t="s">
        <v>242</v>
      </c>
      <c r="GW149" s="27">
        <v>1</v>
      </c>
      <c r="GX149">
        <v>933</v>
      </c>
      <c r="GY149" t="s">
        <v>3531</v>
      </c>
      <c r="HA149">
        <v>1</v>
      </c>
      <c r="HD149" s="27">
        <v>0</v>
      </c>
      <c r="HF149" s="27">
        <v>0</v>
      </c>
      <c r="HH149" t="s">
        <v>242</v>
      </c>
      <c r="HK149" s="27">
        <v>1</v>
      </c>
      <c r="HM149">
        <v>1</v>
      </c>
      <c r="HP149">
        <v>0.66666666699999999</v>
      </c>
      <c r="HQ149">
        <v>1</v>
      </c>
      <c r="HR149">
        <v>0.5</v>
      </c>
      <c r="HS149">
        <v>1</v>
      </c>
      <c r="HT149">
        <v>1</v>
      </c>
      <c r="HU149">
        <v>0</v>
      </c>
      <c r="HV149">
        <v>0.75</v>
      </c>
      <c r="HW149">
        <v>1</v>
      </c>
      <c r="HX149">
        <v>0</v>
      </c>
      <c r="HY149">
        <v>1</v>
      </c>
      <c r="HZ149">
        <v>0</v>
      </c>
      <c r="IA149">
        <v>1</v>
      </c>
      <c r="IB149">
        <v>1</v>
      </c>
      <c r="IC149">
        <v>0.72222222199999997</v>
      </c>
      <c r="ID149">
        <v>0.6875</v>
      </c>
      <c r="IE149">
        <v>0.6</v>
      </c>
      <c r="IF149">
        <v>0.66990740699999995</v>
      </c>
      <c r="IG149" t="s">
        <v>3532</v>
      </c>
      <c r="IH149" t="s">
        <v>266</v>
      </c>
      <c r="II149" t="s">
        <v>3516</v>
      </c>
      <c r="IJ149">
        <v>7863.4</v>
      </c>
      <c r="IK149">
        <v>8497.1</v>
      </c>
      <c r="IL149">
        <v>16071.7</v>
      </c>
      <c r="IM149">
        <v>12172.9</v>
      </c>
      <c r="IN149">
        <v>7863.4</v>
      </c>
      <c r="IS149">
        <f t="shared" si="39"/>
        <v>0.6</v>
      </c>
      <c r="IT149">
        <f t="shared" si="43"/>
        <v>0.8571428571428571</v>
      </c>
      <c r="IU149">
        <f t="shared" si="44"/>
        <v>1</v>
      </c>
      <c r="IV149">
        <f t="shared" si="40"/>
        <v>0.81904761904761914</v>
      </c>
    </row>
    <row r="150" spans="1:256" customFormat="1" ht="14" customHeight="1" x14ac:dyDescent="0.2">
      <c r="A150">
        <v>149</v>
      </c>
      <c r="B150">
        <v>154</v>
      </c>
      <c r="C150" s="1">
        <v>44795.604861111111</v>
      </c>
      <c r="D150" s="1">
        <v>44795.604861111111</v>
      </c>
      <c r="E150">
        <v>4</v>
      </c>
      <c r="G150" t="s">
        <v>242</v>
      </c>
      <c r="H150" t="s">
        <v>242</v>
      </c>
      <c r="I150">
        <v>1</v>
      </c>
      <c r="J150" s="1">
        <v>44795.604861111111</v>
      </c>
      <c r="K150" t="s">
        <v>3533</v>
      </c>
      <c r="L150" t="s">
        <v>242</v>
      </c>
      <c r="M150" t="s">
        <v>242</v>
      </c>
      <c r="P150" t="s">
        <v>242</v>
      </c>
      <c r="Q150" t="s">
        <v>242</v>
      </c>
      <c r="T150" t="s">
        <v>3534</v>
      </c>
      <c r="V150" t="s">
        <v>3535</v>
      </c>
      <c r="W150">
        <v>538034109</v>
      </c>
      <c r="X150">
        <v>7900</v>
      </c>
      <c r="Y150" t="s">
        <v>1487</v>
      </c>
      <c r="Z150" t="s">
        <v>3536</v>
      </c>
      <c r="AA150">
        <v>2020</v>
      </c>
      <c r="AC150">
        <v>0</v>
      </c>
      <c r="AF150">
        <v>12</v>
      </c>
      <c r="AG150" t="s">
        <v>242</v>
      </c>
      <c r="AJ150" s="27">
        <v>1</v>
      </c>
      <c r="AK150">
        <v>3</v>
      </c>
      <c r="AL150" s="27">
        <v>0</v>
      </c>
      <c r="AM150">
        <v>0</v>
      </c>
      <c r="AN150" s="36">
        <f t="shared" si="35"/>
        <v>0</v>
      </c>
      <c r="AO150" s="27">
        <v>1</v>
      </c>
      <c r="AP150">
        <v>1</v>
      </c>
      <c r="AR150">
        <v>3</v>
      </c>
      <c r="AU150" s="27">
        <v>1</v>
      </c>
      <c r="AV150">
        <v>1</v>
      </c>
      <c r="AW150" s="21">
        <f t="shared" si="36"/>
        <v>8.3333333333333321</v>
      </c>
      <c r="AX150">
        <v>2</v>
      </c>
      <c r="BA150" s="27">
        <v>1</v>
      </c>
      <c r="BB150">
        <v>2</v>
      </c>
      <c r="BC150" s="21">
        <f t="shared" si="37"/>
        <v>16.666666666666664</v>
      </c>
      <c r="BD150" t="s">
        <v>242</v>
      </c>
      <c r="BG150" s="27">
        <v>1</v>
      </c>
      <c r="BJ150">
        <v>2</v>
      </c>
      <c r="BM150" s="27">
        <v>1</v>
      </c>
      <c r="BN150">
        <v>2</v>
      </c>
      <c r="BQ150" s="44">
        <v>1</v>
      </c>
      <c r="BR150" s="24">
        <v>2</v>
      </c>
      <c r="BS150" s="98">
        <f t="shared" si="33"/>
        <v>16.666666666666664</v>
      </c>
      <c r="BU150" t="s">
        <v>242</v>
      </c>
      <c r="BX150" s="27">
        <v>0</v>
      </c>
      <c r="BY150" s="24" t="s">
        <v>242</v>
      </c>
      <c r="BZ150" s="21" t="s">
        <v>242</v>
      </c>
      <c r="CA150" t="s">
        <v>242</v>
      </c>
      <c r="CB150" t="s">
        <v>242</v>
      </c>
      <c r="CE150" s="27">
        <v>0</v>
      </c>
      <c r="CG150" t="s">
        <v>242</v>
      </c>
      <c r="CH150" t="s">
        <v>242</v>
      </c>
      <c r="CJ150" s="27">
        <v>0</v>
      </c>
      <c r="CL150" t="s">
        <v>242</v>
      </c>
      <c r="CO150">
        <v>0</v>
      </c>
      <c r="CP150" s="27">
        <v>0</v>
      </c>
      <c r="CQ150" t="s">
        <v>242</v>
      </c>
      <c r="CR150" t="s">
        <v>242</v>
      </c>
      <c r="CS150" t="s">
        <v>242</v>
      </c>
      <c r="CV150" s="27">
        <v>1</v>
      </c>
      <c r="CW150" t="s">
        <v>3537</v>
      </c>
      <c r="CX150">
        <v>1</v>
      </c>
      <c r="DA150" s="27">
        <v>0</v>
      </c>
      <c r="DB150" t="s">
        <v>242</v>
      </c>
      <c r="DC150" t="s">
        <v>242</v>
      </c>
      <c r="DE150" s="27">
        <v>0</v>
      </c>
      <c r="DF150" s="36" t="s">
        <v>242</v>
      </c>
      <c r="DG150" t="s">
        <v>242</v>
      </c>
      <c r="DH150" s="43" t="s">
        <v>242</v>
      </c>
      <c r="DI150" t="s">
        <v>242</v>
      </c>
      <c r="DJ150" s="36" t="s">
        <v>242</v>
      </c>
      <c r="DK150" t="s">
        <v>242</v>
      </c>
      <c r="DM150" s="27">
        <v>0</v>
      </c>
      <c r="DN150" s="36" t="s">
        <v>242</v>
      </c>
      <c r="DO150" t="s">
        <v>242</v>
      </c>
      <c r="DQ150" t="s">
        <v>242</v>
      </c>
      <c r="DT150" s="27">
        <v>0</v>
      </c>
      <c r="DV150" s="27">
        <v>1</v>
      </c>
      <c r="DW150" s="2" t="s">
        <v>3538</v>
      </c>
      <c r="DX150" s="27">
        <v>0</v>
      </c>
      <c r="DZ150" s="27">
        <v>0</v>
      </c>
      <c r="EB150" s="27">
        <v>0</v>
      </c>
      <c r="ED150" s="27">
        <v>0</v>
      </c>
      <c r="EF150" s="27">
        <v>0</v>
      </c>
      <c r="EH150" s="27">
        <v>0</v>
      </c>
      <c r="EJ150" s="27">
        <v>1</v>
      </c>
      <c r="EK150" t="s">
        <v>3539</v>
      </c>
      <c r="EL150" s="27">
        <v>1</v>
      </c>
      <c r="EM150" s="2" t="s">
        <v>3540</v>
      </c>
      <c r="EN150">
        <v>1</v>
      </c>
      <c r="EP150" s="2"/>
      <c r="EQ150">
        <f t="shared" si="38"/>
        <v>0.3</v>
      </c>
      <c r="ER150" s="99">
        <v>0.5</v>
      </c>
      <c r="ES150" s="27">
        <v>0</v>
      </c>
      <c r="ET150" t="s">
        <v>242</v>
      </c>
      <c r="EU150" t="s">
        <v>242</v>
      </c>
      <c r="EX150" t="s">
        <v>242</v>
      </c>
      <c r="EY150" t="s">
        <v>242</v>
      </c>
      <c r="FA150" s="27">
        <v>0</v>
      </c>
      <c r="FB150" t="s">
        <v>242</v>
      </c>
      <c r="FD150" s="27">
        <v>0</v>
      </c>
      <c r="FE150" t="s">
        <v>242</v>
      </c>
      <c r="FG150" s="27">
        <v>0</v>
      </c>
      <c r="FH150" t="s">
        <v>242</v>
      </c>
      <c r="FJ150" s="27">
        <v>0</v>
      </c>
      <c r="FK150" t="s">
        <v>242</v>
      </c>
      <c r="FL150">
        <f t="shared" si="41"/>
        <v>0</v>
      </c>
      <c r="FM150" s="100">
        <v>0</v>
      </c>
      <c r="FN150">
        <f t="shared" si="42"/>
        <v>0</v>
      </c>
      <c r="FO150" s="100">
        <v>0</v>
      </c>
      <c r="FQ150" t="s">
        <v>242</v>
      </c>
      <c r="FT150" s="27">
        <v>0</v>
      </c>
      <c r="FU150" t="s">
        <v>242</v>
      </c>
      <c r="FV150" t="s">
        <v>242</v>
      </c>
      <c r="FW150" t="s">
        <v>242</v>
      </c>
      <c r="FY150" s="27">
        <v>0</v>
      </c>
      <c r="FZ150" t="s">
        <v>242</v>
      </c>
      <c r="GA150" t="s">
        <v>242</v>
      </c>
      <c r="GC150" s="27">
        <v>0</v>
      </c>
      <c r="GD150" t="s">
        <v>242</v>
      </c>
      <c r="GE150" t="s">
        <v>242</v>
      </c>
      <c r="GF150" s="36" t="s">
        <v>242</v>
      </c>
      <c r="GG150" t="s">
        <v>242</v>
      </c>
      <c r="GH150" t="s">
        <v>242</v>
      </c>
      <c r="GI150" t="s">
        <v>242</v>
      </c>
      <c r="GJ150" t="s">
        <v>242</v>
      </c>
      <c r="GK150" t="s">
        <v>242</v>
      </c>
      <c r="GM150" t="s">
        <v>242</v>
      </c>
      <c r="GP150" s="27">
        <v>0</v>
      </c>
      <c r="GQ150" t="s">
        <v>242</v>
      </c>
      <c r="GR150" t="s">
        <v>242</v>
      </c>
      <c r="GT150" t="s">
        <v>242</v>
      </c>
      <c r="GW150" s="27">
        <v>1</v>
      </c>
      <c r="GX150">
        <v>33</v>
      </c>
      <c r="GZ150" t="s">
        <v>3541</v>
      </c>
      <c r="HA150">
        <v>1</v>
      </c>
      <c r="HD150" s="27">
        <v>0</v>
      </c>
      <c r="HF150" s="27">
        <v>0</v>
      </c>
      <c r="HH150" t="s">
        <v>242</v>
      </c>
      <c r="HK150" s="27">
        <v>1</v>
      </c>
      <c r="HL150" t="s">
        <v>3542</v>
      </c>
      <c r="HM150">
        <v>1</v>
      </c>
      <c r="HP150">
        <v>0.55555555599999995</v>
      </c>
      <c r="HQ150">
        <v>0</v>
      </c>
      <c r="HR150">
        <v>0.5</v>
      </c>
      <c r="HS150">
        <v>0</v>
      </c>
      <c r="HT150">
        <v>0.3</v>
      </c>
      <c r="HU150">
        <v>0</v>
      </c>
      <c r="HV150">
        <v>0</v>
      </c>
      <c r="HW150">
        <v>0</v>
      </c>
      <c r="HX150">
        <v>0</v>
      </c>
      <c r="HY150">
        <v>1</v>
      </c>
      <c r="HZ150">
        <v>0</v>
      </c>
      <c r="IA150">
        <v>1</v>
      </c>
      <c r="IB150">
        <v>1</v>
      </c>
      <c r="IC150">
        <v>0.35185185200000002</v>
      </c>
      <c r="ID150">
        <v>7.4999999999999997E-2</v>
      </c>
      <c r="IE150">
        <v>0.4</v>
      </c>
      <c r="IF150">
        <v>0.27561728400000002</v>
      </c>
      <c r="IG150" t="s">
        <v>3543</v>
      </c>
      <c r="IH150" t="s">
        <v>266</v>
      </c>
      <c r="II150" t="s">
        <v>3534</v>
      </c>
      <c r="IJ150">
        <v>11547.968999999999</v>
      </c>
      <c r="IK150">
        <v>1861.1780000000001</v>
      </c>
      <c r="IL150">
        <v>6268.4470000000001</v>
      </c>
      <c r="IM150">
        <v>16681.254000000001</v>
      </c>
      <c r="IN150">
        <v>11547.968999999999</v>
      </c>
      <c r="IS150">
        <f t="shared" si="39"/>
        <v>0.4</v>
      </c>
      <c r="IT150">
        <f t="shared" si="43"/>
        <v>7.1428571428571425E-2</v>
      </c>
      <c r="IU150">
        <f t="shared" si="44"/>
        <v>0.25</v>
      </c>
      <c r="IV150">
        <f t="shared" si="40"/>
        <v>0.24047619047619048</v>
      </c>
    </row>
    <row r="151" spans="1:256" customFormat="1" ht="14" customHeight="1" x14ac:dyDescent="0.2">
      <c r="A151">
        <v>150</v>
      </c>
      <c r="B151">
        <v>155</v>
      </c>
      <c r="C151" s="1">
        <v>44795.604861111111</v>
      </c>
      <c r="D151" s="1">
        <v>44795.604861111111</v>
      </c>
      <c r="E151">
        <v>4</v>
      </c>
      <c r="G151" t="s">
        <v>242</v>
      </c>
      <c r="H151" t="s">
        <v>242</v>
      </c>
      <c r="I151">
        <v>1</v>
      </c>
      <c r="J151" s="1">
        <v>44795.604861111111</v>
      </c>
      <c r="K151" t="s">
        <v>3544</v>
      </c>
      <c r="L151" t="s">
        <v>242</v>
      </c>
      <c r="M151" t="s">
        <v>242</v>
      </c>
      <c r="P151" t="s">
        <v>242</v>
      </c>
      <c r="Q151" t="s">
        <v>242</v>
      </c>
      <c r="T151" t="s">
        <v>3545</v>
      </c>
      <c r="V151" t="s">
        <v>3546</v>
      </c>
      <c r="W151">
        <v>871607107</v>
      </c>
      <c r="X151">
        <v>7372</v>
      </c>
      <c r="Y151" t="s">
        <v>297</v>
      </c>
      <c r="Z151" t="s">
        <v>1077</v>
      </c>
      <c r="AA151">
        <v>2020</v>
      </c>
      <c r="AC151">
        <v>0</v>
      </c>
      <c r="AF151">
        <v>9</v>
      </c>
      <c r="AG151" t="s">
        <v>242</v>
      </c>
      <c r="AJ151" s="27">
        <v>1</v>
      </c>
      <c r="AK151">
        <v>6</v>
      </c>
      <c r="AL151" s="27">
        <v>0</v>
      </c>
      <c r="AM151">
        <v>0</v>
      </c>
      <c r="AN151" s="36">
        <f t="shared" si="35"/>
        <v>0</v>
      </c>
      <c r="AO151" s="27">
        <v>0</v>
      </c>
      <c r="AP151">
        <v>0</v>
      </c>
      <c r="AR151">
        <v>2</v>
      </c>
      <c r="AU151" s="27">
        <v>1</v>
      </c>
      <c r="AV151">
        <v>3</v>
      </c>
      <c r="AW151" s="21">
        <f t="shared" si="36"/>
        <v>33.333333333333329</v>
      </c>
      <c r="AX151">
        <v>2</v>
      </c>
      <c r="BA151" s="27">
        <v>1</v>
      </c>
      <c r="BB151">
        <v>2</v>
      </c>
      <c r="BC151" s="21">
        <f t="shared" si="37"/>
        <v>22.222222222222221</v>
      </c>
      <c r="BD151" t="s">
        <v>242</v>
      </c>
      <c r="BG151" s="27">
        <v>1</v>
      </c>
      <c r="BJ151">
        <v>2</v>
      </c>
      <c r="BM151" s="27">
        <v>1</v>
      </c>
      <c r="BN151">
        <v>2</v>
      </c>
      <c r="BQ151" s="27">
        <v>1</v>
      </c>
      <c r="BR151">
        <v>3</v>
      </c>
      <c r="BS151" s="97">
        <f t="shared" si="33"/>
        <v>33.333333333333329</v>
      </c>
      <c r="BT151" t="s">
        <v>3547</v>
      </c>
      <c r="BU151">
        <v>1</v>
      </c>
      <c r="BX151" s="27">
        <v>1</v>
      </c>
      <c r="BY151">
        <v>2</v>
      </c>
      <c r="BZ151" s="21">
        <f>BY151/AF151*100</f>
        <v>22.222222222222221</v>
      </c>
      <c r="CA151">
        <v>2</v>
      </c>
      <c r="CB151">
        <v>1</v>
      </c>
      <c r="CE151" s="27">
        <v>0</v>
      </c>
      <c r="CG151" t="s">
        <v>242</v>
      </c>
      <c r="CH151" t="s">
        <v>242</v>
      </c>
      <c r="CJ151" s="27">
        <v>1</v>
      </c>
      <c r="CK151" t="s">
        <v>3548</v>
      </c>
      <c r="CL151">
        <v>1</v>
      </c>
      <c r="CO151">
        <v>0</v>
      </c>
      <c r="CP151" s="27">
        <v>0.5</v>
      </c>
      <c r="CQ151" t="s">
        <v>242</v>
      </c>
      <c r="CR151">
        <v>98</v>
      </c>
      <c r="CS151" t="s">
        <v>242</v>
      </c>
      <c r="CV151" s="27">
        <v>1</v>
      </c>
      <c r="CW151" t="s">
        <v>3549</v>
      </c>
      <c r="CX151">
        <v>1</v>
      </c>
      <c r="DA151" s="27">
        <v>1</v>
      </c>
      <c r="DB151">
        <v>4158</v>
      </c>
      <c r="DC151">
        <v>2</v>
      </c>
      <c r="DE151" s="27">
        <v>1</v>
      </c>
      <c r="DF151" s="36">
        <v>31274.04</v>
      </c>
      <c r="DG151">
        <v>2</v>
      </c>
      <c r="DH151" s="36">
        <v>38145.57</v>
      </c>
      <c r="DI151">
        <v>2</v>
      </c>
      <c r="DJ151" s="36" t="s">
        <v>242</v>
      </c>
      <c r="DK151" t="s">
        <v>242</v>
      </c>
      <c r="DM151" s="27">
        <v>1</v>
      </c>
      <c r="DN151" s="36">
        <v>56428</v>
      </c>
      <c r="DO151">
        <v>2</v>
      </c>
      <c r="DQ151">
        <v>4</v>
      </c>
      <c r="DT151" s="27">
        <v>1</v>
      </c>
      <c r="DU151" s="2" t="s">
        <v>3550</v>
      </c>
      <c r="DV151" s="27">
        <v>1</v>
      </c>
      <c r="DW151" t="s">
        <v>3551</v>
      </c>
      <c r="DX151" s="27">
        <v>1</v>
      </c>
      <c r="DZ151" s="27">
        <v>1</v>
      </c>
      <c r="EA151" s="2" t="s">
        <v>3552</v>
      </c>
      <c r="EB151" s="27">
        <v>0</v>
      </c>
      <c r="ED151" s="27">
        <v>0</v>
      </c>
      <c r="EF151" s="27">
        <v>1</v>
      </c>
      <c r="EG151" s="2" t="s">
        <v>3553</v>
      </c>
      <c r="EH151" s="27">
        <v>1</v>
      </c>
      <c r="EI151" t="s">
        <v>3554</v>
      </c>
      <c r="EJ151" s="27">
        <v>1</v>
      </c>
      <c r="EK151" t="s">
        <v>614</v>
      </c>
      <c r="EL151" s="27">
        <v>1</v>
      </c>
      <c r="EM151" t="s">
        <v>3555</v>
      </c>
      <c r="EN151">
        <v>4</v>
      </c>
      <c r="EP151" s="2"/>
      <c r="EQ151">
        <f t="shared" si="38"/>
        <v>0.8</v>
      </c>
      <c r="ER151" s="99">
        <v>0.5</v>
      </c>
      <c r="ES151" s="27">
        <v>0</v>
      </c>
      <c r="ET151" t="s">
        <v>242</v>
      </c>
      <c r="EU151" t="s">
        <v>242</v>
      </c>
      <c r="EX151" t="s">
        <v>242</v>
      </c>
      <c r="EY151" t="s">
        <v>242</v>
      </c>
      <c r="FA151" s="27">
        <v>0</v>
      </c>
      <c r="FB151" t="s">
        <v>242</v>
      </c>
      <c r="FD151" s="27">
        <v>0</v>
      </c>
      <c r="FE151" t="s">
        <v>242</v>
      </c>
      <c r="FG151" s="27">
        <v>0</v>
      </c>
      <c r="FH151" t="s">
        <v>242</v>
      </c>
      <c r="FJ151" s="27">
        <v>0</v>
      </c>
      <c r="FK151" t="s">
        <v>242</v>
      </c>
      <c r="FL151">
        <f t="shared" si="41"/>
        <v>0</v>
      </c>
      <c r="FM151" s="100">
        <v>0</v>
      </c>
      <c r="FN151">
        <f t="shared" si="42"/>
        <v>0</v>
      </c>
      <c r="FO151" s="100">
        <v>0</v>
      </c>
      <c r="FQ151" t="s">
        <v>242</v>
      </c>
      <c r="FT151" s="27">
        <v>0</v>
      </c>
      <c r="FU151" t="s">
        <v>242</v>
      </c>
      <c r="FV151" t="s">
        <v>242</v>
      </c>
      <c r="FW151" t="s">
        <v>242</v>
      </c>
      <c r="FY151" s="27">
        <v>1</v>
      </c>
      <c r="FZ151">
        <v>23</v>
      </c>
      <c r="GA151">
        <v>2</v>
      </c>
      <c r="GC151" s="27">
        <v>1</v>
      </c>
      <c r="GD151">
        <v>1</v>
      </c>
      <c r="GE151">
        <v>2</v>
      </c>
      <c r="GF151" s="36">
        <v>42</v>
      </c>
      <c r="GG151">
        <v>51</v>
      </c>
      <c r="GH151" t="s">
        <v>242</v>
      </c>
      <c r="GI151" t="s">
        <v>242</v>
      </c>
      <c r="GJ151" t="s">
        <v>242</v>
      </c>
      <c r="GK151">
        <v>1</v>
      </c>
      <c r="GM151">
        <v>1</v>
      </c>
      <c r="GP151" s="27">
        <v>0.5</v>
      </c>
      <c r="GQ151">
        <v>0.99</v>
      </c>
      <c r="GR151" t="s">
        <v>242</v>
      </c>
      <c r="GS151" s="2" t="s">
        <v>3556</v>
      </c>
      <c r="GT151">
        <v>1</v>
      </c>
      <c r="GW151" s="27">
        <v>1</v>
      </c>
      <c r="GX151">
        <v>108</v>
      </c>
      <c r="HA151">
        <v>1</v>
      </c>
      <c r="HD151" s="27">
        <v>0</v>
      </c>
      <c r="HF151" s="27">
        <v>0</v>
      </c>
      <c r="HH151" t="s">
        <v>242</v>
      </c>
      <c r="HK151" s="27">
        <v>1</v>
      </c>
      <c r="HL151" t="s">
        <v>3557</v>
      </c>
      <c r="HM151">
        <v>1</v>
      </c>
      <c r="HP151">
        <v>0.66666666699999999</v>
      </c>
      <c r="HQ151">
        <v>1</v>
      </c>
      <c r="HR151">
        <v>0.75</v>
      </c>
      <c r="HS151">
        <v>1</v>
      </c>
      <c r="HT151">
        <v>0.8</v>
      </c>
      <c r="HU151">
        <v>0</v>
      </c>
      <c r="HV151">
        <v>0</v>
      </c>
      <c r="HW151">
        <v>0.66666666699999999</v>
      </c>
      <c r="HX151">
        <v>0.5</v>
      </c>
      <c r="HY151">
        <v>1</v>
      </c>
      <c r="HZ151">
        <v>0</v>
      </c>
      <c r="IA151">
        <v>1</v>
      </c>
      <c r="IB151">
        <v>1</v>
      </c>
      <c r="IC151">
        <v>0.80555555599999995</v>
      </c>
      <c r="ID151">
        <v>0.45</v>
      </c>
      <c r="IE151">
        <v>0.63333333300000005</v>
      </c>
      <c r="IF151">
        <v>0.62962963000000005</v>
      </c>
      <c r="IG151" t="s">
        <v>3558</v>
      </c>
      <c r="IH151" t="s">
        <v>266</v>
      </c>
      <c r="II151" t="s">
        <v>3545</v>
      </c>
      <c r="IJ151">
        <v>3360.694</v>
      </c>
      <c r="IK151">
        <v>3685.2809999999999</v>
      </c>
      <c r="IL151">
        <v>4204.1930000000002</v>
      </c>
      <c r="IM151">
        <v>5081.5420000000004</v>
      </c>
      <c r="IN151">
        <v>3360.694</v>
      </c>
      <c r="IS151">
        <f t="shared" si="39"/>
        <v>0.6</v>
      </c>
      <c r="IT151">
        <f t="shared" si="43"/>
        <v>0.5</v>
      </c>
      <c r="IU151">
        <f t="shared" si="44"/>
        <v>0.75</v>
      </c>
      <c r="IV151">
        <f t="shared" si="40"/>
        <v>0.6166666666666667</v>
      </c>
    </row>
    <row r="152" spans="1:256" customFormat="1" ht="14" customHeight="1" x14ac:dyDescent="0.2">
      <c r="A152">
        <v>151</v>
      </c>
      <c r="B152">
        <v>156</v>
      </c>
      <c r="C152" s="1">
        <v>44795.604861111111</v>
      </c>
      <c r="D152" s="1">
        <v>44795.604861111111</v>
      </c>
      <c r="E152">
        <v>4</v>
      </c>
      <c r="G152" t="s">
        <v>242</v>
      </c>
      <c r="H152" t="s">
        <v>242</v>
      </c>
      <c r="I152">
        <v>1</v>
      </c>
      <c r="J152" s="1">
        <v>44795.604861111111</v>
      </c>
      <c r="K152" t="s">
        <v>3559</v>
      </c>
      <c r="L152" t="s">
        <v>242</v>
      </c>
      <c r="M152" t="s">
        <v>242</v>
      </c>
      <c r="P152" t="s">
        <v>242</v>
      </c>
      <c r="Q152" t="s">
        <v>242</v>
      </c>
      <c r="T152" t="s">
        <v>3560</v>
      </c>
      <c r="V152" t="s">
        <v>3561</v>
      </c>
      <c r="W152">
        <v>512807108</v>
      </c>
      <c r="X152">
        <v>3559</v>
      </c>
      <c r="Y152" t="s">
        <v>297</v>
      </c>
      <c r="Z152" t="s">
        <v>1864</v>
      </c>
      <c r="AA152">
        <v>2020</v>
      </c>
      <c r="AC152">
        <v>0</v>
      </c>
      <c r="AF152">
        <v>9</v>
      </c>
      <c r="AG152" t="s">
        <v>242</v>
      </c>
      <c r="AJ152" s="27">
        <v>1</v>
      </c>
      <c r="AK152">
        <v>8</v>
      </c>
      <c r="AL152" s="27">
        <v>0</v>
      </c>
      <c r="AM152">
        <v>0</v>
      </c>
      <c r="AN152" s="36">
        <f t="shared" si="35"/>
        <v>0</v>
      </c>
      <c r="AO152" s="27">
        <v>0</v>
      </c>
      <c r="AP152">
        <v>0</v>
      </c>
      <c r="AR152">
        <v>3</v>
      </c>
      <c r="AU152" s="27">
        <v>1</v>
      </c>
      <c r="AV152">
        <v>1</v>
      </c>
      <c r="AW152" s="21">
        <f t="shared" si="36"/>
        <v>11.111111111111111</v>
      </c>
      <c r="AX152">
        <v>3</v>
      </c>
      <c r="BA152" s="27">
        <v>1</v>
      </c>
      <c r="BB152">
        <v>3</v>
      </c>
      <c r="BC152" s="21">
        <f t="shared" si="37"/>
        <v>33.333333333333329</v>
      </c>
      <c r="BD152" t="s">
        <v>242</v>
      </c>
      <c r="BG152" s="27">
        <v>1</v>
      </c>
      <c r="BH152">
        <v>5.89</v>
      </c>
      <c r="BJ152">
        <v>3</v>
      </c>
      <c r="BM152" s="27">
        <v>1</v>
      </c>
      <c r="BN152">
        <v>2</v>
      </c>
      <c r="BQ152" s="27">
        <v>1</v>
      </c>
      <c r="BR152">
        <v>3</v>
      </c>
      <c r="BS152" s="97">
        <f t="shared" si="33"/>
        <v>33.333333333333329</v>
      </c>
      <c r="BU152">
        <v>3</v>
      </c>
      <c r="BX152" s="27">
        <v>1</v>
      </c>
      <c r="BY152">
        <v>3</v>
      </c>
      <c r="BZ152" s="21">
        <f>BY152/AF152*100</f>
        <v>33.333333333333329</v>
      </c>
      <c r="CA152">
        <v>1</v>
      </c>
      <c r="CB152">
        <v>3</v>
      </c>
      <c r="CE152" s="27">
        <v>0</v>
      </c>
      <c r="CG152" t="s">
        <v>242</v>
      </c>
      <c r="CH152" t="s">
        <v>242</v>
      </c>
      <c r="CJ152" s="27">
        <v>1</v>
      </c>
      <c r="CK152" t="s">
        <v>3562</v>
      </c>
      <c r="CL152">
        <v>1</v>
      </c>
      <c r="CO152">
        <v>0</v>
      </c>
      <c r="CP152" s="27">
        <v>0.5</v>
      </c>
      <c r="CQ152" t="s">
        <v>242</v>
      </c>
      <c r="CR152">
        <v>98</v>
      </c>
      <c r="CS152" t="s">
        <v>242</v>
      </c>
      <c r="CV152" s="27">
        <v>1</v>
      </c>
      <c r="CW152" t="s">
        <v>3563</v>
      </c>
      <c r="CX152">
        <v>1</v>
      </c>
      <c r="DA152" s="27">
        <v>1</v>
      </c>
      <c r="DB152">
        <v>37599</v>
      </c>
      <c r="DC152">
        <v>2</v>
      </c>
      <c r="DE152" s="27">
        <v>1</v>
      </c>
      <c r="DF152" s="36">
        <v>75884</v>
      </c>
      <c r="DG152">
        <v>2</v>
      </c>
      <c r="DH152" s="36">
        <v>87170</v>
      </c>
      <c r="DI152">
        <v>2</v>
      </c>
      <c r="DJ152" s="36" t="s">
        <v>242</v>
      </c>
      <c r="DK152" t="s">
        <v>242</v>
      </c>
      <c r="DM152" s="27">
        <v>1</v>
      </c>
      <c r="DN152" s="36">
        <v>2900000</v>
      </c>
      <c r="DO152">
        <v>2</v>
      </c>
      <c r="DQ152">
        <v>1</v>
      </c>
      <c r="DT152" s="27">
        <v>1</v>
      </c>
      <c r="DU152" t="s">
        <v>3564</v>
      </c>
      <c r="DV152" s="27">
        <v>1</v>
      </c>
      <c r="DW152" t="s">
        <v>3565</v>
      </c>
      <c r="DX152" s="27">
        <v>0</v>
      </c>
      <c r="DZ152" s="27">
        <v>0</v>
      </c>
      <c r="EB152" s="27">
        <v>1</v>
      </c>
      <c r="EC152" s="2" t="s">
        <v>3566</v>
      </c>
      <c r="ED152" s="27">
        <v>0.5</v>
      </c>
      <c r="EE152" t="s">
        <v>3567</v>
      </c>
      <c r="EF152" s="27">
        <v>0.5</v>
      </c>
      <c r="EG152" t="s">
        <v>3567</v>
      </c>
      <c r="EH152" s="27">
        <v>1</v>
      </c>
      <c r="EI152" t="s">
        <v>3568</v>
      </c>
      <c r="EJ152" s="27">
        <v>1</v>
      </c>
      <c r="EK152" t="s">
        <v>3569</v>
      </c>
      <c r="EL152" s="27">
        <v>1</v>
      </c>
      <c r="EM152" t="s">
        <v>3570</v>
      </c>
      <c r="EN152">
        <v>1</v>
      </c>
      <c r="EP152" s="2"/>
      <c r="EQ152">
        <f t="shared" si="38"/>
        <v>0.7</v>
      </c>
      <c r="ER152" s="99">
        <v>0.5</v>
      </c>
      <c r="ES152" s="27">
        <v>0</v>
      </c>
      <c r="ET152" t="s">
        <v>242</v>
      </c>
      <c r="EU152" t="s">
        <v>242</v>
      </c>
      <c r="EX152" t="s">
        <v>242</v>
      </c>
      <c r="EY152" t="s">
        <v>242</v>
      </c>
      <c r="FA152" s="27">
        <v>1</v>
      </c>
      <c r="FB152">
        <v>1327.46</v>
      </c>
      <c r="FC152" t="s">
        <v>3418</v>
      </c>
      <c r="FD152" s="27">
        <v>1</v>
      </c>
      <c r="FE152">
        <v>39</v>
      </c>
      <c r="FG152" s="27">
        <v>1</v>
      </c>
      <c r="FH152">
        <v>1327.46</v>
      </c>
      <c r="FJ152" s="27">
        <v>1</v>
      </c>
      <c r="FK152">
        <v>39</v>
      </c>
      <c r="FL152">
        <f t="shared" si="41"/>
        <v>2</v>
      </c>
      <c r="FM152" s="99">
        <v>1</v>
      </c>
      <c r="FN152">
        <f t="shared" si="42"/>
        <v>2</v>
      </c>
      <c r="FO152" s="99">
        <v>1</v>
      </c>
      <c r="FP152" t="s">
        <v>3571</v>
      </c>
      <c r="FQ152">
        <v>1</v>
      </c>
      <c r="FT152" s="27">
        <v>1</v>
      </c>
      <c r="FU152" t="s">
        <v>242</v>
      </c>
      <c r="FV152" t="s">
        <v>242</v>
      </c>
      <c r="FW152" t="s">
        <v>242</v>
      </c>
      <c r="FX152" t="s">
        <v>3572</v>
      </c>
      <c r="FY152" s="27">
        <v>1</v>
      </c>
      <c r="FZ152">
        <v>18.600000000000001</v>
      </c>
      <c r="GA152">
        <v>2</v>
      </c>
      <c r="GC152" s="27">
        <v>1</v>
      </c>
      <c r="GD152">
        <v>2.1</v>
      </c>
      <c r="GE152">
        <v>6.6</v>
      </c>
      <c r="GF152" s="36">
        <v>50.5</v>
      </c>
      <c r="GG152">
        <v>30.9</v>
      </c>
      <c r="GH152" t="s">
        <v>242</v>
      </c>
      <c r="GI152" t="s">
        <v>242</v>
      </c>
      <c r="GJ152" t="s">
        <v>242</v>
      </c>
      <c r="GK152">
        <v>1</v>
      </c>
      <c r="GM152">
        <v>1</v>
      </c>
      <c r="GP152" s="27">
        <v>0</v>
      </c>
      <c r="GQ152" t="s">
        <v>242</v>
      </c>
      <c r="GR152" t="s">
        <v>242</v>
      </c>
      <c r="GT152" t="s">
        <v>242</v>
      </c>
      <c r="GW152" s="27">
        <v>1</v>
      </c>
      <c r="GX152">
        <v>112</v>
      </c>
      <c r="HA152">
        <v>1</v>
      </c>
      <c r="HD152" s="27">
        <v>1</v>
      </c>
      <c r="HF152" s="27">
        <v>1</v>
      </c>
      <c r="HH152">
        <v>1</v>
      </c>
      <c r="HK152" s="27">
        <v>1</v>
      </c>
      <c r="HL152" t="s">
        <v>3573</v>
      </c>
      <c r="HM152">
        <v>1</v>
      </c>
      <c r="HP152">
        <v>0.66666666699999999</v>
      </c>
      <c r="HQ152">
        <v>1</v>
      </c>
      <c r="HR152">
        <v>0.75</v>
      </c>
      <c r="HS152">
        <v>1</v>
      </c>
      <c r="HT152">
        <v>0.7</v>
      </c>
      <c r="HU152">
        <v>0</v>
      </c>
      <c r="HV152">
        <v>1</v>
      </c>
      <c r="HW152">
        <v>1</v>
      </c>
      <c r="HX152">
        <v>0</v>
      </c>
      <c r="HY152">
        <v>1</v>
      </c>
      <c r="HZ152">
        <v>1</v>
      </c>
      <c r="IA152">
        <v>1</v>
      </c>
      <c r="IB152">
        <v>1</v>
      </c>
      <c r="IC152">
        <v>0.80555555599999995</v>
      </c>
      <c r="ID152">
        <v>0.67500000000000004</v>
      </c>
      <c r="IE152">
        <v>0.8</v>
      </c>
      <c r="IF152">
        <v>0.76018518499999999</v>
      </c>
      <c r="IG152" t="s">
        <v>3560</v>
      </c>
      <c r="IH152" t="s">
        <v>266</v>
      </c>
      <c r="II152" t="s">
        <v>3560</v>
      </c>
      <c r="IJ152">
        <v>9653.5589999999993</v>
      </c>
      <c r="IK152">
        <v>10044.736000000001</v>
      </c>
      <c r="IL152">
        <v>14626.15</v>
      </c>
      <c r="IM152">
        <v>17227.039000000001</v>
      </c>
      <c r="IN152">
        <v>9653.5589999999993</v>
      </c>
      <c r="IS152">
        <f t="shared" si="39"/>
        <v>0.6</v>
      </c>
      <c r="IT152">
        <f t="shared" si="43"/>
        <v>0.7857142857142857</v>
      </c>
      <c r="IU152">
        <f t="shared" si="44"/>
        <v>1</v>
      </c>
      <c r="IV152">
        <f t="shared" si="40"/>
        <v>0.79523809523809519</v>
      </c>
    </row>
    <row r="153" spans="1:256" customFormat="1" ht="14" customHeight="1" x14ac:dyDescent="0.2">
      <c r="A153">
        <v>152</v>
      </c>
      <c r="B153">
        <v>157</v>
      </c>
      <c r="C153" s="1">
        <v>44795.604861111111</v>
      </c>
      <c r="D153" s="1">
        <v>44795.604861111111</v>
      </c>
      <c r="E153">
        <v>4</v>
      </c>
      <c r="G153" t="s">
        <v>242</v>
      </c>
      <c r="H153" t="s">
        <v>242</v>
      </c>
      <c r="I153">
        <v>1</v>
      </c>
      <c r="J153" s="1">
        <v>44795.604861111111</v>
      </c>
      <c r="K153" t="s">
        <v>3574</v>
      </c>
      <c r="L153" t="s">
        <v>242</v>
      </c>
      <c r="M153" t="s">
        <v>242</v>
      </c>
      <c r="P153" t="s">
        <v>242</v>
      </c>
      <c r="Q153" t="s">
        <v>242</v>
      </c>
      <c r="T153" t="s">
        <v>3575</v>
      </c>
      <c r="V153" t="s">
        <v>3576</v>
      </c>
      <c r="W153" t="s">
        <v>3577</v>
      </c>
      <c r="X153">
        <v>6200</v>
      </c>
      <c r="Y153" t="s">
        <v>319</v>
      </c>
      <c r="Z153" t="s">
        <v>1051</v>
      </c>
      <c r="AA153">
        <v>2020</v>
      </c>
      <c r="AC153">
        <v>0</v>
      </c>
      <c r="AF153">
        <v>11</v>
      </c>
      <c r="AG153" t="s">
        <v>242</v>
      </c>
      <c r="AJ153" s="27">
        <v>1</v>
      </c>
      <c r="AK153">
        <v>8</v>
      </c>
      <c r="AL153" s="27">
        <v>0</v>
      </c>
      <c r="AM153">
        <v>0</v>
      </c>
      <c r="AN153" s="36">
        <f t="shared" si="35"/>
        <v>0</v>
      </c>
      <c r="AO153" s="27">
        <v>0</v>
      </c>
      <c r="AP153">
        <v>0</v>
      </c>
      <c r="AR153">
        <v>2</v>
      </c>
      <c r="AU153" s="27">
        <v>1</v>
      </c>
      <c r="AV153">
        <v>1</v>
      </c>
      <c r="AW153" s="21">
        <f t="shared" si="36"/>
        <v>9.0909090909090917</v>
      </c>
      <c r="AX153">
        <v>2</v>
      </c>
      <c r="BA153" s="27">
        <v>1</v>
      </c>
      <c r="BB153">
        <v>2</v>
      </c>
      <c r="BC153" s="21">
        <f t="shared" si="37"/>
        <v>18.181818181818183</v>
      </c>
      <c r="BD153" t="s">
        <v>242</v>
      </c>
      <c r="BG153" s="27">
        <v>1</v>
      </c>
      <c r="BH153">
        <v>6</v>
      </c>
      <c r="BJ153">
        <v>2</v>
      </c>
      <c r="BM153" s="27">
        <v>1</v>
      </c>
      <c r="BN153">
        <v>2</v>
      </c>
      <c r="BQ153" s="27">
        <v>1</v>
      </c>
      <c r="BR153">
        <v>4</v>
      </c>
      <c r="BS153" s="97">
        <f t="shared" si="33"/>
        <v>36.363636363636367</v>
      </c>
      <c r="BT153" s="2" t="s">
        <v>3578</v>
      </c>
      <c r="BU153">
        <v>3</v>
      </c>
      <c r="BX153" s="27">
        <v>1</v>
      </c>
      <c r="BY153">
        <v>3</v>
      </c>
      <c r="BZ153" s="21">
        <f>BY153/AF153*100</f>
        <v>27.27272727272727</v>
      </c>
      <c r="CA153">
        <v>2</v>
      </c>
      <c r="CB153">
        <v>1</v>
      </c>
      <c r="CE153" s="27">
        <v>0</v>
      </c>
      <c r="CG153" t="s">
        <v>242</v>
      </c>
      <c r="CH153" t="s">
        <v>242</v>
      </c>
      <c r="CJ153" s="27">
        <v>1</v>
      </c>
      <c r="CK153" t="s">
        <v>3579</v>
      </c>
      <c r="CL153">
        <v>1</v>
      </c>
      <c r="CO153">
        <v>1</v>
      </c>
      <c r="CP153" s="27">
        <v>0</v>
      </c>
      <c r="CQ153" t="s">
        <v>242</v>
      </c>
      <c r="CR153">
        <v>100</v>
      </c>
      <c r="CS153" t="s">
        <v>242</v>
      </c>
      <c r="CT153" t="s">
        <v>3580</v>
      </c>
      <c r="CV153" s="27">
        <v>1</v>
      </c>
      <c r="CW153" s="2" t="s">
        <v>3581</v>
      </c>
      <c r="CX153">
        <v>1</v>
      </c>
      <c r="DA153" s="27">
        <v>1</v>
      </c>
      <c r="DB153">
        <v>796</v>
      </c>
      <c r="DC153">
        <v>2</v>
      </c>
      <c r="DE153" s="27">
        <v>1</v>
      </c>
      <c r="DF153" s="36" t="s">
        <v>242</v>
      </c>
      <c r="DG153" t="s">
        <v>242</v>
      </c>
      <c r="DH153" s="43" t="s">
        <v>242</v>
      </c>
      <c r="DI153" t="s">
        <v>242</v>
      </c>
      <c r="DJ153" s="36">
        <v>20661</v>
      </c>
      <c r="DK153">
        <v>2</v>
      </c>
      <c r="DM153" s="27">
        <v>1</v>
      </c>
      <c r="DN153" s="36">
        <v>2377</v>
      </c>
      <c r="DO153">
        <v>2</v>
      </c>
      <c r="DQ153">
        <v>1</v>
      </c>
      <c r="DT153" s="27">
        <v>1</v>
      </c>
      <c r="DU153" t="s">
        <v>3582</v>
      </c>
      <c r="DV153" s="27">
        <v>1</v>
      </c>
      <c r="DW153" s="2" t="s">
        <v>3583</v>
      </c>
      <c r="DX153" s="27">
        <v>1</v>
      </c>
      <c r="DZ153" s="27">
        <v>1</v>
      </c>
      <c r="EA153" s="2" t="s">
        <v>3584</v>
      </c>
      <c r="EB153" s="27">
        <v>1</v>
      </c>
      <c r="ED153" s="27">
        <v>1</v>
      </c>
      <c r="EE153" t="s">
        <v>3585</v>
      </c>
      <c r="EF153" s="27">
        <v>1</v>
      </c>
      <c r="EG153" t="s">
        <v>3586</v>
      </c>
      <c r="EH153" s="27">
        <v>1</v>
      </c>
      <c r="EI153" s="2" t="s">
        <v>3587</v>
      </c>
      <c r="EJ153" s="27">
        <v>1</v>
      </c>
      <c r="EK153" t="s">
        <v>3588</v>
      </c>
      <c r="EL153" s="27">
        <v>1</v>
      </c>
      <c r="EM153" s="2" t="s">
        <v>3589</v>
      </c>
      <c r="EN153">
        <v>1</v>
      </c>
      <c r="EP153" s="2"/>
      <c r="EQ153">
        <f t="shared" si="38"/>
        <v>1</v>
      </c>
      <c r="ER153" s="99">
        <v>1</v>
      </c>
      <c r="ES153" s="27">
        <v>0</v>
      </c>
      <c r="ET153" t="s">
        <v>242</v>
      </c>
      <c r="EU153" t="s">
        <v>242</v>
      </c>
      <c r="EX153" t="s">
        <v>242</v>
      </c>
      <c r="EY153" t="s">
        <v>242</v>
      </c>
      <c r="FA153" s="27">
        <v>0</v>
      </c>
      <c r="FB153" t="s">
        <v>242</v>
      </c>
      <c r="FD153" s="27">
        <v>0</v>
      </c>
      <c r="FE153" t="s">
        <v>242</v>
      </c>
      <c r="FG153" s="27">
        <v>0</v>
      </c>
      <c r="FH153" t="s">
        <v>242</v>
      </c>
      <c r="FJ153" s="27">
        <v>0</v>
      </c>
      <c r="FK153" t="s">
        <v>242</v>
      </c>
      <c r="FL153">
        <f t="shared" si="41"/>
        <v>0</v>
      </c>
      <c r="FM153" s="100">
        <v>0</v>
      </c>
      <c r="FN153">
        <f t="shared" si="42"/>
        <v>0</v>
      </c>
      <c r="FO153" s="100">
        <v>0</v>
      </c>
      <c r="FQ153" t="s">
        <v>242</v>
      </c>
      <c r="FT153" s="27">
        <v>0</v>
      </c>
      <c r="FU153" t="s">
        <v>242</v>
      </c>
      <c r="FV153" t="s">
        <v>242</v>
      </c>
      <c r="FW153" t="s">
        <v>242</v>
      </c>
      <c r="FY153" s="27">
        <v>1</v>
      </c>
      <c r="FZ153">
        <v>44</v>
      </c>
      <c r="GA153">
        <v>2</v>
      </c>
      <c r="GC153" s="27">
        <v>1</v>
      </c>
      <c r="GD153">
        <v>11.96</v>
      </c>
      <c r="GE153">
        <v>4.33</v>
      </c>
      <c r="GF153" s="36">
        <v>80.489999999999995</v>
      </c>
      <c r="GG153">
        <v>10.55</v>
      </c>
      <c r="GH153" t="s">
        <v>242</v>
      </c>
      <c r="GI153" t="s">
        <v>242</v>
      </c>
      <c r="GJ153" t="s">
        <v>242</v>
      </c>
      <c r="GK153">
        <v>1</v>
      </c>
      <c r="GM153">
        <v>1</v>
      </c>
      <c r="GP153" s="27">
        <v>0</v>
      </c>
      <c r="GQ153" t="s">
        <v>242</v>
      </c>
      <c r="GR153" t="s">
        <v>242</v>
      </c>
      <c r="GT153" t="s">
        <v>242</v>
      </c>
      <c r="GW153" s="27">
        <v>1</v>
      </c>
      <c r="GX153">
        <v>134</v>
      </c>
      <c r="GY153" s="2" t="s">
        <v>3590</v>
      </c>
      <c r="HA153">
        <v>1</v>
      </c>
      <c r="HD153" s="27">
        <v>0</v>
      </c>
      <c r="HF153" s="27">
        <v>0</v>
      </c>
      <c r="HH153" t="s">
        <v>242</v>
      </c>
      <c r="HK153" s="27">
        <v>1</v>
      </c>
      <c r="HL153" s="2" t="s">
        <v>3591</v>
      </c>
      <c r="HM153">
        <v>1</v>
      </c>
      <c r="HP153">
        <v>0.66666666699999999</v>
      </c>
      <c r="HQ153">
        <v>1</v>
      </c>
      <c r="HR153">
        <v>0.5</v>
      </c>
      <c r="HS153">
        <v>1</v>
      </c>
      <c r="HT153">
        <v>1</v>
      </c>
      <c r="HU153">
        <v>0</v>
      </c>
      <c r="HV153">
        <v>0</v>
      </c>
      <c r="HW153">
        <v>0.66666666699999999</v>
      </c>
      <c r="HX153">
        <v>0</v>
      </c>
      <c r="HY153">
        <v>1</v>
      </c>
      <c r="HZ153">
        <v>0</v>
      </c>
      <c r="IA153">
        <v>1</v>
      </c>
      <c r="IB153">
        <v>1</v>
      </c>
      <c r="IC153">
        <v>0.72222222199999997</v>
      </c>
      <c r="ID153">
        <v>0.5</v>
      </c>
      <c r="IE153">
        <v>0.53333333299999997</v>
      </c>
      <c r="IF153">
        <v>0.58518518500000005</v>
      </c>
      <c r="IG153" t="s">
        <v>3592</v>
      </c>
      <c r="IH153" t="s">
        <v>266</v>
      </c>
      <c r="II153" t="s">
        <v>3575</v>
      </c>
      <c r="IJ153">
        <v>6158.2</v>
      </c>
      <c r="IK153">
        <v>6703.2</v>
      </c>
      <c r="IL153">
        <v>7956.5</v>
      </c>
      <c r="IM153">
        <v>6062.9</v>
      </c>
      <c r="IN153">
        <v>6158.2</v>
      </c>
      <c r="IS153">
        <f t="shared" si="39"/>
        <v>0.6</v>
      </c>
      <c r="IT153">
        <f t="shared" si="43"/>
        <v>0.5714285714285714</v>
      </c>
      <c r="IU153">
        <f t="shared" si="44"/>
        <v>0.75</v>
      </c>
      <c r="IV153">
        <f t="shared" si="40"/>
        <v>0.64047619047619042</v>
      </c>
    </row>
    <row r="154" spans="1:256" customFormat="1" ht="14" customHeight="1" x14ac:dyDescent="0.2">
      <c r="A154">
        <v>153</v>
      </c>
      <c r="B154">
        <v>158</v>
      </c>
      <c r="C154" s="1">
        <v>44795.604861111111</v>
      </c>
      <c r="D154" s="1">
        <v>44795.604861111111</v>
      </c>
      <c r="E154">
        <v>4</v>
      </c>
      <c r="G154" t="s">
        <v>242</v>
      </c>
      <c r="H154" t="s">
        <v>242</v>
      </c>
      <c r="I154">
        <v>1</v>
      </c>
      <c r="J154" s="1">
        <v>44795.604861111111</v>
      </c>
      <c r="K154" t="s">
        <v>3593</v>
      </c>
      <c r="L154" t="s">
        <v>242</v>
      </c>
      <c r="M154" t="s">
        <v>242</v>
      </c>
      <c r="P154" t="s">
        <v>242</v>
      </c>
      <c r="Q154" t="s">
        <v>242</v>
      </c>
      <c r="T154" t="s">
        <v>3594</v>
      </c>
      <c r="V154" t="s">
        <v>3595</v>
      </c>
      <c r="W154">
        <v>761152107</v>
      </c>
      <c r="X154">
        <v>3841</v>
      </c>
      <c r="Y154" t="s">
        <v>350</v>
      </c>
      <c r="Z154" t="s">
        <v>992</v>
      </c>
      <c r="AA154">
        <v>2020</v>
      </c>
      <c r="AC154">
        <v>0</v>
      </c>
      <c r="AF154">
        <v>8</v>
      </c>
      <c r="AG154" t="s">
        <v>242</v>
      </c>
      <c r="AJ154" s="27">
        <v>1</v>
      </c>
      <c r="AK154">
        <v>1</v>
      </c>
      <c r="AL154" s="27">
        <v>0</v>
      </c>
      <c r="AM154">
        <v>0</v>
      </c>
      <c r="AN154" s="36">
        <f t="shared" si="35"/>
        <v>0</v>
      </c>
      <c r="AO154" s="27">
        <v>0</v>
      </c>
      <c r="AP154">
        <v>0</v>
      </c>
      <c r="AR154">
        <v>2</v>
      </c>
      <c r="AU154" s="27">
        <v>1</v>
      </c>
      <c r="AV154">
        <v>3</v>
      </c>
      <c r="AW154" s="21">
        <f t="shared" si="36"/>
        <v>37.5</v>
      </c>
      <c r="AX154">
        <v>2</v>
      </c>
      <c r="BA154" s="27">
        <v>1</v>
      </c>
      <c r="BB154">
        <v>2</v>
      </c>
      <c r="BC154" s="21">
        <f t="shared" si="37"/>
        <v>25</v>
      </c>
      <c r="BD154" t="s">
        <v>242</v>
      </c>
      <c r="BG154" s="27">
        <v>1</v>
      </c>
      <c r="BJ154">
        <v>2</v>
      </c>
      <c r="BM154" s="27">
        <v>1</v>
      </c>
      <c r="BN154">
        <v>2</v>
      </c>
      <c r="BQ154" s="27">
        <v>1</v>
      </c>
      <c r="BR154">
        <v>3</v>
      </c>
      <c r="BS154" s="97">
        <f t="shared" si="33"/>
        <v>37.5</v>
      </c>
      <c r="BT154" t="s">
        <v>3547</v>
      </c>
      <c r="BU154">
        <v>3</v>
      </c>
      <c r="BX154" s="27">
        <v>0</v>
      </c>
      <c r="BY154" s="24" t="s">
        <v>242</v>
      </c>
      <c r="BZ154" s="21" t="s">
        <v>242</v>
      </c>
      <c r="CA154" t="s">
        <v>242</v>
      </c>
      <c r="CB154" t="s">
        <v>242</v>
      </c>
      <c r="CE154" s="27">
        <v>0</v>
      </c>
      <c r="CG154" t="s">
        <v>242</v>
      </c>
      <c r="CH154" t="s">
        <v>242</v>
      </c>
      <c r="CJ154" s="27">
        <v>0</v>
      </c>
      <c r="CL154" t="s">
        <v>242</v>
      </c>
      <c r="CO154">
        <v>0</v>
      </c>
      <c r="CP154" s="27">
        <v>0.5</v>
      </c>
      <c r="CQ154" t="s">
        <v>242</v>
      </c>
      <c r="CR154">
        <v>100</v>
      </c>
      <c r="CS154" t="s">
        <v>242</v>
      </c>
      <c r="CT154" s="2" t="s">
        <v>3596</v>
      </c>
      <c r="CV154" s="27">
        <v>1</v>
      </c>
      <c r="CW154" t="s">
        <v>3597</v>
      </c>
      <c r="CX154">
        <v>1</v>
      </c>
      <c r="DA154" s="27">
        <v>0</v>
      </c>
      <c r="DB154" t="s">
        <v>242</v>
      </c>
      <c r="DC154" t="s">
        <v>242</v>
      </c>
      <c r="DD154" t="s">
        <v>3598</v>
      </c>
      <c r="DE154" s="27">
        <v>0</v>
      </c>
      <c r="DF154" s="36" t="s">
        <v>242</v>
      </c>
      <c r="DG154" t="s">
        <v>242</v>
      </c>
      <c r="DH154" s="43" t="s">
        <v>242</v>
      </c>
      <c r="DI154" t="s">
        <v>242</v>
      </c>
      <c r="DJ154" s="36" t="s">
        <v>242</v>
      </c>
      <c r="DK154" t="s">
        <v>242</v>
      </c>
      <c r="DL154" t="s">
        <v>3598</v>
      </c>
      <c r="DM154" s="27">
        <v>0</v>
      </c>
      <c r="DN154" s="36" t="s">
        <v>242</v>
      </c>
      <c r="DO154" t="s">
        <v>242</v>
      </c>
      <c r="DQ154" t="s">
        <v>242</v>
      </c>
      <c r="DT154" s="27">
        <v>0</v>
      </c>
      <c r="DV154" s="27">
        <v>1</v>
      </c>
      <c r="DW154" s="2" t="s">
        <v>3599</v>
      </c>
      <c r="DX154" s="27">
        <v>0</v>
      </c>
      <c r="DZ154" s="27">
        <v>1</v>
      </c>
      <c r="EA154" t="s">
        <v>3600</v>
      </c>
      <c r="EB154" s="27">
        <v>0</v>
      </c>
      <c r="ED154" s="27">
        <v>1</v>
      </c>
      <c r="EE154" t="s">
        <v>3601</v>
      </c>
      <c r="EF154" s="27">
        <v>1</v>
      </c>
      <c r="EG154" t="s">
        <v>3602</v>
      </c>
      <c r="EH154" s="27">
        <v>0</v>
      </c>
      <c r="EJ154" s="27">
        <v>1</v>
      </c>
      <c r="EK154" t="s">
        <v>3603</v>
      </c>
      <c r="EL154" s="27">
        <v>1</v>
      </c>
      <c r="EM154" t="s">
        <v>3604</v>
      </c>
      <c r="EN154">
        <v>1</v>
      </c>
      <c r="EP154" s="2"/>
      <c r="EQ154">
        <f t="shared" si="38"/>
        <v>0.6</v>
      </c>
      <c r="ER154" s="99">
        <v>0.5</v>
      </c>
      <c r="ES154" s="27">
        <v>0</v>
      </c>
      <c r="ET154" t="s">
        <v>242</v>
      </c>
      <c r="EU154" t="s">
        <v>242</v>
      </c>
      <c r="EX154" t="s">
        <v>242</v>
      </c>
      <c r="EY154" t="s">
        <v>242</v>
      </c>
      <c r="FA154" s="27">
        <v>1</v>
      </c>
      <c r="FB154">
        <v>83.92</v>
      </c>
      <c r="FC154" t="s">
        <v>3418</v>
      </c>
      <c r="FD154" s="27">
        <v>0</v>
      </c>
      <c r="FE154" t="s">
        <v>242</v>
      </c>
      <c r="FG154" s="27">
        <v>0</v>
      </c>
      <c r="FH154" t="s">
        <v>242</v>
      </c>
      <c r="FJ154" s="27">
        <v>0</v>
      </c>
      <c r="FK154" t="s">
        <v>242</v>
      </c>
      <c r="FL154">
        <f t="shared" si="41"/>
        <v>1</v>
      </c>
      <c r="FM154" s="99">
        <v>1</v>
      </c>
      <c r="FN154">
        <f t="shared" si="42"/>
        <v>0</v>
      </c>
      <c r="FO154" s="100">
        <v>0</v>
      </c>
      <c r="FQ154">
        <v>1</v>
      </c>
      <c r="FT154" s="27">
        <v>0</v>
      </c>
      <c r="FU154" t="s">
        <v>242</v>
      </c>
      <c r="FV154" t="s">
        <v>242</v>
      </c>
      <c r="FW154" t="s">
        <v>242</v>
      </c>
      <c r="FY154" s="27">
        <v>1</v>
      </c>
      <c r="FZ154">
        <v>53</v>
      </c>
      <c r="GA154">
        <v>2</v>
      </c>
      <c r="GC154" s="27">
        <v>0</v>
      </c>
      <c r="GD154" t="s">
        <v>242</v>
      </c>
      <c r="GE154" t="s">
        <v>242</v>
      </c>
      <c r="GF154" s="36" t="s">
        <v>242</v>
      </c>
      <c r="GG154" t="s">
        <v>242</v>
      </c>
      <c r="GH154" t="s">
        <v>242</v>
      </c>
      <c r="GI154" t="s">
        <v>242</v>
      </c>
      <c r="GJ154" t="s">
        <v>242</v>
      </c>
      <c r="GK154" t="s">
        <v>242</v>
      </c>
      <c r="GM154">
        <v>1</v>
      </c>
      <c r="GP154" s="27">
        <v>0</v>
      </c>
      <c r="GQ154" t="s">
        <v>242</v>
      </c>
      <c r="GR154" t="s">
        <v>242</v>
      </c>
      <c r="GT154" t="s">
        <v>242</v>
      </c>
      <c r="GW154" s="27">
        <v>1</v>
      </c>
      <c r="GX154">
        <v>180</v>
      </c>
      <c r="HA154">
        <v>1</v>
      </c>
      <c r="HD154" s="27">
        <v>0</v>
      </c>
      <c r="HF154" s="27">
        <v>0</v>
      </c>
      <c r="HH154" t="s">
        <v>242</v>
      </c>
      <c r="HK154" s="27">
        <v>1</v>
      </c>
      <c r="HM154">
        <v>1</v>
      </c>
      <c r="HP154">
        <v>0.55555555599999995</v>
      </c>
      <c r="HQ154">
        <v>0</v>
      </c>
      <c r="HR154">
        <v>0.75</v>
      </c>
      <c r="HS154">
        <v>0</v>
      </c>
      <c r="HT154">
        <v>0.6</v>
      </c>
      <c r="HU154">
        <v>0</v>
      </c>
      <c r="HV154">
        <v>0.25</v>
      </c>
      <c r="HW154">
        <v>0.33333333300000001</v>
      </c>
      <c r="HX154">
        <v>0</v>
      </c>
      <c r="HY154">
        <v>1</v>
      </c>
      <c r="HZ154">
        <v>0</v>
      </c>
      <c r="IA154">
        <v>1</v>
      </c>
      <c r="IB154">
        <v>1</v>
      </c>
      <c r="IC154">
        <v>0.43518518499999997</v>
      </c>
      <c r="ID154">
        <v>0.21249999999999999</v>
      </c>
      <c r="IE154">
        <v>0.46666666699999998</v>
      </c>
      <c r="IF154">
        <v>0.37145061699999998</v>
      </c>
      <c r="IG154" t="s">
        <v>3594</v>
      </c>
      <c r="IH154" t="s">
        <v>266</v>
      </c>
      <c r="II154" t="s">
        <v>3594</v>
      </c>
      <c r="IJ154">
        <v>2606.5720000000001</v>
      </c>
      <c r="IK154">
        <v>2957.0129999999999</v>
      </c>
      <c r="IL154">
        <v>3196.8249999999998</v>
      </c>
      <c r="IM154">
        <v>3578.127</v>
      </c>
      <c r="IN154">
        <v>2606.5720000000001</v>
      </c>
      <c r="IS154">
        <f t="shared" si="39"/>
        <v>0.2</v>
      </c>
      <c r="IT154">
        <f t="shared" si="43"/>
        <v>0.21428571428571427</v>
      </c>
      <c r="IU154">
        <f t="shared" si="44"/>
        <v>0.5</v>
      </c>
      <c r="IV154">
        <f t="shared" si="40"/>
        <v>0.30476190476190473</v>
      </c>
    </row>
    <row r="155" spans="1:256" customFormat="1" ht="14" customHeight="1" x14ac:dyDescent="0.2">
      <c r="A155">
        <v>154</v>
      </c>
      <c r="B155">
        <v>159</v>
      </c>
      <c r="C155" s="1">
        <v>44795.604861111111</v>
      </c>
      <c r="D155" s="1">
        <v>44795.604861111111</v>
      </c>
      <c r="E155">
        <v>4</v>
      </c>
      <c r="G155" t="s">
        <v>242</v>
      </c>
      <c r="H155" t="s">
        <v>242</v>
      </c>
      <c r="I155">
        <v>1</v>
      </c>
      <c r="J155" s="1">
        <v>44795.604861111111</v>
      </c>
      <c r="K155" t="s">
        <v>3605</v>
      </c>
      <c r="L155" t="s">
        <v>242</v>
      </c>
      <c r="M155" t="s">
        <v>242</v>
      </c>
      <c r="P155" t="s">
        <v>242</v>
      </c>
      <c r="Q155" t="s">
        <v>242</v>
      </c>
      <c r="T155" t="s">
        <v>3606</v>
      </c>
      <c r="V155" t="s">
        <v>3607</v>
      </c>
      <c r="W155">
        <v>127387108</v>
      </c>
      <c r="X155">
        <v>7372</v>
      </c>
      <c r="Y155" t="s">
        <v>297</v>
      </c>
      <c r="Z155" t="s">
        <v>1077</v>
      </c>
      <c r="AA155">
        <v>2020</v>
      </c>
      <c r="AC155">
        <v>0</v>
      </c>
      <c r="AF155">
        <v>10</v>
      </c>
      <c r="AG155" t="s">
        <v>242</v>
      </c>
      <c r="AJ155" s="27">
        <v>1</v>
      </c>
      <c r="AK155">
        <v>7</v>
      </c>
      <c r="AL155" s="27">
        <v>0</v>
      </c>
      <c r="AM155">
        <v>0</v>
      </c>
      <c r="AN155" s="36">
        <f t="shared" si="35"/>
        <v>0</v>
      </c>
      <c r="AO155" s="27">
        <v>0</v>
      </c>
      <c r="AP155">
        <v>0</v>
      </c>
      <c r="AR155">
        <v>3</v>
      </c>
      <c r="AU155" s="27">
        <v>1</v>
      </c>
      <c r="AV155">
        <v>1</v>
      </c>
      <c r="AW155" s="21">
        <f t="shared" si="36"/>
        <v>10</v>
      </c>
      <c r="AX155">
        <v>3</v>
      </c>
      <c r="BA155" s="27">
        <v>1</v>
      </c>
      <c r="BB155">
        <v>2</v>
      </c>
      <c r="BC155" s="21">
        <f t="shared" si="37"/>
        <v>20</v>
      </c>
      <c r="BD155" t="s">
        <v>242</v>
      </c>
      <c r="BG155" s="27">
        <v>1</v>
      </c>
      <c r="BJ155">
        <v>2</v>
      </c>
      <c r="BM155" s="27">
        <v>1</v>
      </c>
      <c r="BN155">
        <v>2</v>
      </c>
      <c r="BQ155" s="27">
        <v>1</v>
      </c>
      <c r="BR155">
        <v>3</v>
      </c>
      <c r="BS155" s="97">
        <f t="shared" si="33"/>
        <v>30</v>
      </c>
      <c r="BU155">
        <v>1</v>
      </c>
      <c r="BX155" s="27">
        <v>1</v>
      </c>
      <c r="BY155">
        <v>4</v>
      </c>
      <c r="BZ155" s="21">
        <f>BY155/AF155*100</f>
        <v>40</v>
      </c>
      <c r="CA155">
        <v>2</v>
      </c>
      <c r="CB155">
        <v>1</v>
      </c>
      <c r="CE155" s="27">
        <v>0</v>
      </c>
      <c r="CG155" t="s">
        <v>242</v>
      </c>
      <c r="CH155" t="s">
        <v>242</v>
      </c>
      <c r="CJ155" s="27">
        <v>1</v>
      </c>
      <c r="CK155" t="s">
        <v>3608</v>
      </c>
      <c r="CL155">
        <v>1</v>
      </c>
      <c r="CO155">
        <v>0</v>
      </c>
      <c r="CP155" s="27">
        <v>0.5</v>
      </c>
      <c r="CQ155" t="s">
        <v>242</v>
      </c>
      <c r="CR155">
        <v>100</v>
      </c>
      <c r="CS155" t="s">
        <v>242</v>
      </c>
      <c r="CT155" t="s">
        <v>3609</v>
      </c>
      <c r="CV155" s="27">
        <v>1</v>
      </c>
      <c r="CW155" t="s">
        <v>3610</v>
      </c>
      <c r="CX155">
        <v>1</v>
      </c>
      <c r="DA155" s="27">
        <v>1</v>
      </c>
      <c r="DB155">
        <v>5951</v>
      </c>
      <c r="DC155">
        <v>2</v>
      </c>
      <c r="DE155" s="27">
        <v>1</v>
      </c>
      <c r="DF155" s="36">
        <v>23293</v>
      </c>
      <c r="DG155">
        <v>2</v>
      </c>
      <c r="DH155" s="36">
        <v>28783</v>
      </c>
      <c r="DI155">
        <v>2</v>
      </c>
      <c r="DJ155" s="36" t="s">
        <v>242</v>
      </c>
      <c r="DK155" t="s">
        <v>242</v>
      </c>
      <c r="DM155" s="27">
        <v>1</v>
      </c>
      <c r="DN155" s="36">
        <v>422027</v>
      </c>
      <c r="DO155">
        <v>2</v>
      </c>
      <c r="DQ155">
        <v>1</v>
      </c>
      <c r="DT155" s="27">
        <v>1</v>
      </c>
      <c r="DU155" s="2" t="s">
        <v>3611</v>
      </c>
      <c r="DV155" s="27">
        <v>1</v>
      </c>
      <c r="DW155" t="s">
        <v>3612</v>
      </c>
      <c r="DX155" s="27">
        <v>1</v>
      </c>
      <c r="DY155" t="s">
        <v>3613</v>
      </c>
      <c r="DZ155" s="27">
        <v>1</v>
      </c>
      <c r="EA155" t="s">
        <v>3614</v>
      </c>
      <c r="EB155" s="27">
        <v>1</v>
      </c>
      <c r="ED155" s="27">
        <v>1</v>
      </c>
      <c r="EE155" s="2" t="s">
        <v>3615</v>
      </c>
      <c r="EF155" s="27">
        <v>1</v>
      </c>
      <c r="EG155" s="2" t="s">
        <v>3615</v>
      </c>
      <c r="EH155" s="27">
        <v>1</v>
      </c>
      <c r="EI155" s="2" t="s">
        <v>3615</v>
      </c>
      <c r="EJ155" s="27">
        <v>1</v>
      </c>
      <c r="EK155" t="s">
        <v>614</v>
      </c>
      <c r="EL155" s="27">
        <v>1</v>
      </c>
      <c r="EN155">
        <v>4</v>
      </c>
      <c r="EP155" s="2"/>
      <c r="EQ155">
        <f t="shared" si="38"/>
        <v>1</v>
      </c>
      <c r="ER155" s="99">
        <v>1</v>
      </c>
      <c r="ES155" s="27">
        <v>0</v>
      </c>
      <c r="ET155" t="s">
        <v>242</v>
      </c>
      <c r="EU155" t="s">
        <v>242</v>
      </c>
      <c r="EX155" t="s">
        <v>242</v>
      </c>
      <c r="EY155" t="s">
        <v>242</v>
      </c>
      <c r="FA155" s="27">
        <v>0</v>
      </c>
      <c r="FB155" t="s">
        <v>242</v>
      </c>
      <c r="FD155" s="27">
        <v>0</v>
      </c>
      <c r="FE155" t="s">
        <v>242</v>
      </c>
      <c r="FG155" s="27">
        <v>0</v>
      </c>
      <c r="FH155" t="s">
        <v>242</v>
      </c>
      <c r="FJ155" s="27">
        <v>0</v>
      </c>
      <c r="FK155" t="s">
        <v>242</v>
      </c>
      <c r="FL155">
        <f t="shared" si="41"/>
        <v>0</v>
      </c>
      <c r="FM155" s="100">
        <v>0</v>
      </c>
      <c r="FN155">
        <f t="shared" si="42"/>
        <v>0</v>
      </c>
      <c r="FO155" s="100">
        <v>0</v>
      </c>
      <c r="FQ155" t="s">
        <v>242</v>
      </c>
      <c r="FT155" s="27">
        <v>0</v>
      </c>
      <c r="FU155" t="s">
        <v>242</v>
      </c>
      <c r="FV155" t="s">
        <v>242</v>
      </c>
      <c r="FW155" t="s">
        <v>242</v>
      </c>
      <c r="FY155" s="27">
        <v>1</v>
      </c>
      <c r="FZ155">
        <v>23</v>
      </c>
      <c r="GA155" t="s">
        <v>242</v>
      </c>
      <c r="GC155" s="27">
        <v>0</v>
      </c>
      <c r="GD155" t="s">
        <v>242</v>
      </c>
      <c r="GE155" t="s">
        <v>242</v>
      </c>
      <c r="GF155" s="36" t="s">
        <v>242</v>
      </c>
      <c r="GG155" t="s">
        <v>242</v>
      </c>
      <c r="GH155" t="s">
        <v>242</v>
      </c>
      <c r="GI155" t="s">
        <v>242</v>
      </c>
      <c r="GJ155" t="s">
        <v>242</v>
      </c>
      <c r="GK155" t="s">
        <v>242</v>
      </c>
      <c r="GM155">
        <v>1</v>
      </c>
      <c r="GP155" s="27">
        <v>1</v>
      </c>
      <c r="GQ155">
        <v>1</v>
      </c>
      <c r="GR155">
        <v>1</v>
      </c>
      <c r="GS155" s="2" t="s">
        <v>3616</v>
      </c>
      <c r="GT155">
        <v>1</v>
      </c>
      <c r="GW155" s="27">
        <v>1</v>
      </c>
      <c r="GX155">
        <v>190</v>
      </c>
      <c r="HA155">
        <v>1</v>
      </c>
      <c r="HD155" s="27">
        <v>0</v>
      </c>
      <c r="HF155" s="27">
        <v>0</v>
      </c>
      <c r="HH155" t="s">
        <v>242</v>
      </c>
      <c r="HK155" s="27">
        <v>1</v>
      </c>
      <c r="HL155" t="s">
        <v>3617</v>
      </c>
      <c r="HM155">
        <v>1</v>
      </c>
      <c r="HP155">
        <v>0.66666666699999999</v>
      </c>
      <c r="HQ155">
        <v>1</v>
      </c>
      <c r="HR155">
        <v>0.75</v>
      </c>
      <c r="HS155">
        <v>1</v>
      </c>
      <c r="HT155">
        <v>1</v>
      </c>
      <c r="HU155">
        <v>0</v>
      </c>
      <c r="HV155">
        <v>0</v>
      </c>
      <c r="HW155">
        <v>0.33333333300000001</v>
      </c>
      <c r="HX155">
        <v>1</v>
      </c>
      <c r="HY155">
        <v>1</v>
      </c>
      <c r="HZ155">
        <v>0</v>
      </c>
      <c r="IA155">
        <v>1</v>
      </c>
      <c r="IB155">
        <v>1</v>
      </c>
      <c r="IC155">
        <v>0.80555555599999995</v>
      </c>
      <c r="ID155">
        <v>0.5</v>
      </c>
      <c r="IE155">
        <v>0.66666666699999999</v>
      </c>
      <c r="IF155">
        <v>0.657407407</v>
      </c>
      <c r="IG155" t="s">
        <v>3618</v>
      </c>
      <c r="IH155" t="s">
        <v>266</v>
      </c>
      <c r="II155" t="s">
        <v>3606</v>
      </c>
      <c r="IJ155">
        <v>2336.319</v>
      </c>
      <c r="IK155">
        <v>2682.8910000000001</v>
      </c>
      <c r="IL155">
        <v>2988.2440000000001</v>
      </c>
      <c r="IM155">
        <v>3561.7179999999998</v>
      </c>
      <c r="IN155">
        <v>2336.319</v>
      </c>
      <c r="IS155">
        <f t="shared" si="39"/>
        <v>0.6</v>
      </c>
      <c r="IT155">
        <f t="shared" si="43"/>
        <v>0.5714285714285714</v>
      </c>
      <c r="IU155">
        <f t="shared" si="44"/>
        <v>0.5</v>
      </c>
      <c r="IV155">
        <f t="shared" si="40"/>
        <v>0.55714285714285705</v>
      </c>
    </row>
    <row r="156" spans="1:256" customFormat="1" ht="14" customHeight="1" x14ac:dyDescent="0.2">
      <c r="A156">
        <v>155</v>
      </c>
      <c r="B156">
        <v>161</v>
      </c>
      <c r="C156" s="1">
        <v>44795.604861111111</v>
      </c>
      <c r="D156" s="1">
        <v>44795.604861111111</v>
      </c>
      <c r="E156">
        <v>4</v>
      </c>
      <c r="G156" t="s">
        <v>242</v>
      </c>
      <c r="H156" t="s">
        <v>242</v>
      </c>
      <c r="I156">
        <v>1</v>
      </c>
      <c r="J156" s="1">
        <v>44795.604861111111</v>
      </c>
      <c r="K156" t="s">
        <v>3619</v>
      </c>
      <c r="L156" t="s">
        <v>242</v>
      </c>
      <c r="M156" t="s">
        <v>242</v>
      </c>
      <c r="P156" t="s">
        <v>242</v>
      </c>
      <c r="Q156" t="s">
        <v>242</v>
      </c>
      <c r="T156" t="s">
        <v>3620</v>
      </c>
      <c r="V156" t="s">
        <v>3621</v>
      </c>
      <c r="W156">
        <v>615369105</v>
      </c>
      <c r="X156">
        <v>7320</v>
      </c>
      <c r="Y156" t="s">
        <v>319</v>
      </c>
      <c r="Z156" t="s">
        <v>1051</v>
      </c>
      <c r="AA156">
        <v>2020</v>
      </c>
      <c r="AC156">
        <v>0.5</v>
      </c>
      <c r="AD156">
        <v>4</v>
      </c>
      <c r="AF156">
        <v>9</v>
      </c>
      <c r="AG156" t="s">
        <v>242</v>
      </c>
      <c r="AJ156" s="27">
        <v>1</v>
      </c>
      <c r="AK156">
        <v>6</v>
      </c>
      <c r="AL156" s="27">
        <v>0</v>
      </c>
      <c r="AM156">
        <v>0</v>
      </c>
      <c r="AN156" s="36">
        <f t="shared" si="35"/>
        <v>0</v>
      </c>
      <c r="AO156" s="27">
        <v>0</v>
      </c>
      <c r="AP156">
        <v>0</v>
      </c>
      <c r="AR156">
        <v>2</v>
      </c>
      <c r="AU156" s="27">
        <v>1</v>
      </c>
      <c r="AV156">
        <v>1</v>
      </c>
      <c r="AW156" s="21">
        <f t="shared" si="36"/>
        <v>11.111111111111111</v>
      </c>
      <c r="AX156">
        <v>2</v>
      </c>
      <c r="BA156" s="27">
        <v>1</v>
      </c>
      <c r="BB156">
        <v>2</v>
      </c>
      <c r="BC156" s="21">
        <f t="shared" si="37"/>
        <v>22.222222222222221</v>
      </c>
      <c r="BD156" t="s">
        <v>242</v>
      </c>
      <c r="BG156" s="27">
        <v>1</v>
      </c>
      <c r="BJ156">
        <v>2</v>
      </c>
      <c r="BM156" s="27">
        <v>1</v>
      </c>
      <c r="BN156">
        <v>2</v>
      </c>
      <c r="BQ156" s="27">
        <v>1</v>
      </c>
      <c r="BR156">
        <v>3</v>
      </c>
      <c r="BS156" s="97">
        <f t="shared" si="33"/>
        <v>33.333333333333329</v>
      </c>
      <c r="BT156" t="s">
        <v>3455</v>
      </c>
      <c r="BU156">
        <v>3</v>
      </c>
      <c r="BX156" s="27">
        <v>1</v>
      </c>
      <c r="BY156">
        <v>2</v>
      </c>
      <c r="BZ156" s="21">
        <f>BY156/AF156*100</f>
        <v>22.222222222222221</v>
      </c>
      <c r="CA156">
        <v>1</v>
      </c>
      <c r="CB156">
        <v>1</v>
      </c>
      <c r="CE156" s="27">
        <v>0</v>
      </c>
      <c r="CG156" t="s">
        <v>242</v>
      </c>
      <c r="CH156" t="s">
        <v>242</v>
      </c>
      <c r="CJ156" s="27">
        <v>1</v>
      </c>
      <c r="CK156" t="s">
        <v>3622</v>
      </c>
      <c r="CL156">
        <v>1</v>
      </c>
      <c r="CO156">
        <v>1</v>
      </c>
      <c r="CP156" s="27">
        <v>0</v>
      </c>
      <c r="CQ156" t="s">
        <v>242</v>
      </c>
      <c r="CR156" t="s">
        <v>242</v>
      </c>
      <c r="CS156" t="s">
        <v>242</v>
      </c>
      <c r="CV156" s="27">
        <v>1</v>
      </c>
      <c r="CW156" t="s">
        <v>3623</v>
      </c>
      <c r="CX156">
        <v>1</v>
      </c>
      <c r="DA156" s="27">
        <v>1</v>
      </c>
      <c r="DB156">
        <v>684</v>
      </c>
      <c r="DC156">
        <v>2</v>
      </c>
      <c r="DE156" s="27">
        <v>1</v>
      </c>
      <c r="DF156" s="36">
        <v>983</v>
      </c>
      <c r="DG156">
        <v>2</v>
      </c>
      <c r="DH156" s="36">
        <v>7142</v>
      </c>
      <c r="DI156">
        <v>2</v>
      </c>
      <c r="DJ156" s="36" t="s">
        <v>242</v>
      </c>
      <c r="DK156" t="s">
        <v>242</v>
      </c>
      <c r="DM156" s="27">
        <v>1</v>
      </c>
      <c r="DN156" s="36">
        <v>115942</v>
      </c>
      <c r="DO156">
        <v>2</v>
      </c>
      <c r="DQ156">
        <v>1</v>
      </c>
      <c r="DT156" s="27">
        <v>1</v>
      </c>
      <c r="DU156" t="s">
        <v>3624</v>
      </c>
      <c r="DV156" s="27">
        <v>1</v>
      </c>
      <c r="DW156" t="s">
        <v>3625</v>
      </c>
      <c r="DX156" s="27">
        <v>1</v>
      </c>
      <c r="DY156" t="s">
        <v>3626</v>
      </c>
      <c r="DZ156" s="27">
        <v>1</v>
      </c>
      <c r="EA156" s="2" t="s">
        <v>3627</v>
      </c>
      <c r="EB156" s="27">
        <v>1</v>
      </c>
      <c r="EC156" t="s">
        <v>3628</v>
      </c>
      <c r="ED156" s="27">
        <v>1</v>
      </c>
      <c r="EE156" s="2" t="s">
        <v>3629</v>
      </c>
      <c r="EF156" s="27">
        <v>1</v>
      </c>
      <c r="EG156" t="s">
        <v>3630</v>
      </c>
      <c r="EH156" s="27">
        <v>1</v>
      </c>
      <c r="EI156" t="s">
        <v>3631</v>
      </c>
      <c r="EJ156" s="27">
        <v>1</v>
      </c>
      <c r="EK156" t="s">
        <v>3632</v>
      </c>
      <c r="EL156" s="27">
        <v>1</v>
      </c>
      <c r="EM156" t="s">
        <v>3633</v>
      </c>
      <c r="EN156">
        <v>1</v>
      </c>
      <c r="EP156" s="2"/>
      <c r="EQ156">
        <f t="shared" si="38"/>
        <v>1</v>
      </c>
      <c r="ER156" s="99">
        <v>1</v>
      </c>
      <c r="ES156" s="27">
        <v>0</v>
      </c>
      <c r="ET156" t="s">
        <v>242</v>
      </c>
      <c r="EU156" t="s">
        <v>242</v>
      </c>
      <c r="EX156" t="s">
        <v>242</v>
      </c>
      <c r="EY156" t="s">
        <v>242</v>
      </c>
      <c r="FA156" s="27">
        <v>0</v>
      </c>
      <c r="FB156" t="s">
        <v>242</v>
      </c>
      <c r="FD156" s="27">
        <v>0</v>
      </c>
      <c r="FE156" t="s">
        <v>242</v>
      </c>
      <c r="FG156" s="27">
        <v>0</v>
      </c>
      <c r="FH156" t="s">
        <v>242</v>
      </c>
      <c r="FJ156" s="27">
        <v>0</v>
      </c>
      <c r="FK156" t="s">
        <v>242</v>
      </c>
      <c r="FL156">
        <f t="shared" si="41"/>
        <v>0</v>
      </c>
      <c r="FM156" s="100">
        <v>0</v>
      </c>
      <c r="FN156">
        <f t="shared" si="42"/>
        <v>0</v>
      </c>
      <c r="FO156" s="100">
        <v>0</v>
      </c>
      <c r="FQ156" t="s">
        <v>242</v>
      </c>
      <c r="FT156" s="27">
        <v>0</v>
      </c>
      <c r="FU156" t="s">
        <v>242</v>
      </c>
      <c r="FV156" t="s">
        <v>242</v>
      </c>
      <c r="FW156" t="s">
        <v>242</v>
      </c>
      <c r="FY156" s="27">
        <v>1</v>
      </c>
      <c r="FZ156">
        <v>41</v>
      </c>
      <c r="GA156">
        <v>2</v>
      </c>
      <c r="GC156" s="27">
        <v>1</v>
      </c>
      <c r="GD156">
        <v>6.25</v>
      </c>
      <c r="GE156">
        <v>7.1</v>
      </c>
      <c r="GF156" s="36">
        <v>52.61</v>
      </c>
      <c r="GG156">
        <v>31.78</v>
      </c>
      <c r="GH156" t="s">
        <v>242</v>
      </c>
      <c r="GI156" t="s">
        <v>242</v>
      </c>
      <c r="GJ156" t="s">
        <v>242</v>
      </c>
      <c r="GK156">
        <v>1</v>
      </c>
      <c r="GL156" t="s">
        <v>3634</v>
      </c>
      <c r="GM156">
        <v>1</v>
      </c>
      <c r="GP156" s="27">
        <v>0</v>
      </c>
      <c r="GQ156" t="s">
        <v>242</v>
      </c>
      <c r="GR156" t="s">
        <v>242</v>
      </c>
      <c r="GS156" t="s">
        <v>3635</v>
      </c>
      <c r="GT156" t="s">
        <v>242</v>
      </c>
      <c r="GW156" s="27">
        <v>1</v>
      </c>
      <c r="GX156">
        <v>176</v>
      </c>
      <c r="HA156">
        <v>1</v>
      </c>
      <c r="HD156" s="27">
        <v>0</v>
      </c>
      <c r="HE156" t="s">
        <v>3636</v>
      </c>
      <c r="HF156" s="27">
        <v>0</v>
      </c>
      <c r="HG156" t="s">
        <v>3636</v>
      </c>
      <c r="HH156" t="s">
        <v>242</v>
      </c>
      <c r="HK156" s="27">
        <v>1</v>
      </c>
      <c r="HL156" t="s">
        <v>3637</v>
      </c>
      <c r="HM156">
        <v>1</v>
      </c>
      <c r="HP156">
        <v>0.66666666699999999</v>
      </c>
      <c r="HQ156">
        <v>1</v>
      </c>
      <c r="HR156">
        <v>0.5</v>
      </c>
      <c r="HS156">
        <v>1</v>
      </c>
      <c r="HT156">
        <v>1</v>
      </c>
      <c r="HU156">
        <v>0</v>
      </c>
      <c r="HV156">
        <v>0</v>
      </c>
      <c r="HW156">
        <v>0.66666666699999999</v>
      </c>
      <c r="HX156">
        <v>0</v>
      </c>
      <c r="HY156">
        <v>1</v>
      </c>
      <c r="HZ156">
        <v>0</v>
      </c>
      <c r="IA156">
        <v>1</v>
      </c>
      <c r="IB156">
        <v>1</v>
      </c>
      <c r="IC156">
        <v>0.72222222199999997</v>
      </c>
      <c r="ID156">
        <v>0.5</v>
      </c>
      <c r="IE156">
        <v>0.53333333299999997</v>
      </c>
      <c r="IF156">
        <v>0.58518518500000005</v>
      </c>
      <c r="IG156" t="s">
        <v>3620</v>
      </c>
      <c r="IH156" t="s">
        <v>266</v>
      </c>
      <c r="II156" t="s">
        <v>3620</v>
      </c>
      <c r="IJ156">
        <v>4829</v>
      </c>
      <c r="IK156">
        <v>5371</v>
      </c>
      <c r="IL156">
        <v>6218</v>
      </c>
      <c r="IM156">
        <v>5468</v>
      </c>
      <c r="IN156">
        <v>4829</v>
      </c>
      <c r="IS156">
        <f t="shared" si="39"/>
        <v>0.6</v>
      </c>
      <c r="IT156">
        <f t="shared" si="43"/>
        <v>0.5714285714285714</v>
      </c>
      <c r="IU156">
        <f t="shared" si="44"/>
        <v>0.75</v>
      </c>
      <c r="IV156">
        <f t="shared" si="40"/>
        <v>0.64047619047619042</v>
      </c>
    </row>
    <row r="157" spans="1:256" customFormat="1" ht="14" customHeight="1" x14ac:dyDescent="0.2">
      <c r="A157">
        <v>156</v>
      </c>
      <c r="B157">
        <v>162</v>
      </c>
      <c r="C157" s="1">
        <v>44795.604861111111</v>
      </c>
      <c r="D157" s="1">
        <v>44795.604861111111</v>
      </c>
      <c r="E157">
        <v>4</v>
      </c>
      <c r="G157" t="s">
        <v>242</v>
      </c>
      <c r="H157" t="s">
        <v>242</v>
      </c>
      <c r="I157">
        <v>1</v>
      </c>
      <c r="J157" s="1">
        <v>44795.604861111111</v>
      </c>
      <c r="K157" t="s">
        <v>3638</v>
      </c>
      <c r="L157" t="s">
        <v>242</v>
      </c>
      <c r="M157" t="s">
        <v>242</v>
      </c>
      <c r="P157" t="s">
        <v>242</v>
      </c>
      <c r="Q157" t="s">
        <v>242</v>
      </c>
      <c r="T157" t="s">
        <v>3639</v>
      </c>
      <c r="V157" t="s">
        <v>3640</v>
      </c>
      <c r="W157">
        <v>620076307</v>
      </c>
      <c r="X157">
        <v>3663</v>
      </c>
      <c r="Y157" t="s">
        <v>297</v>
      </c>
      <c r="Z157" t="s">
        <v>621</v>
      </c>
      <c r="AA157">
        <v>2020</v>
      </c>
      <c r="AB157">
        <v>2021</v>
      </c>
      <c r="AC157">
        <v>0.5</v>
      </c>
      <c r="AD157">
        <v>4</v>
      </c>
      <c r="AF157">
        <v>7</v>
      </c>
      <c r="AG157" t="s">
        <v>242</v>
      </c>
      <c r="AJ157" s="27">
        <v>1</v>
      </c>
      <c r="AK157">
        <v>4</v>
      </c>
      <c r="AL157" s="27">
        <v>0</v>
      </c>
      <c r="AM157">
        <v>0</v>
      </c>
      <c r="AN157" s="36">
        <f t="shared" si="35"/>
        <v>0</v>
      </c>
      <c r="AO157" s="27">
        <v>0</v>
      </c>
      <c r="AP157">
        <v>0</v>
      </c>
      <c r="AR157">
        <v>3</v>
      </c>
      <c r="AU157" s="27">
        <v>1</v>
      </c>
      <c r="AV157">
        <v>1</v>
      </c>
      <c r="AW157" s="21">
        <f t="shared" si="36"/>
        <v>14.285714285714285</v>
      </c>
      <c r="AX157">
        <v>3</v>
      </c>
      <c r="BA157" s="27">
        <v>1</v>
      </c>
      <c r="BB157">
        <v>3</v>
      </c>
      <c r="BC157" s="21">
        <f t="shared" si="37"/>
        <v>42.857142857142854</v>
      </c>
      <c r="BD157" t="s">
        <v>242</v>
      </c>
      <c r="BG157" s="27">
        <v>1</v>
      </c>
      <c r="BJ157">
        <v>3</v>
      </c>
      <c r="BM157" s="27">
        <v>1</v>
      </c>
      <c r="BN157">
        <v>2</v>
      </c>
      <c r="BQ157" s="27">
        <v>1</v>
      </c>
      <c r="BR157" s="24">
        <v>1</v>
      </c>
      <c r="BS157" s="98">
        <f t="shared" si="33"/>
        <v>14.285714285714285</v>
      </c>
      <c r="BU157">
        <v>3</v>
      </c>
      <c r="BX157" s="27">
        <v>1</v>
      </c>
      <c r="BY157">
        <v>2</v>
      </c>
      <c r="BZ157" s="21">
        <f>BY157/AF157*100</f>
        <v>28.571428571428569</v>
      </c>
      <c r="CA157">
        <v>2</v>
      </c>
      <c r="CB157">
        <v>3</v>
      </c>
      <c r="CE157" s="27">
        <v>0</v>
      </c>
      <c r="CG157" t="s">
        <v>242</v>
      </c>
      <c r="CH157" t="s">
        <v>242</v>
      </c>
      <c r="CJ157" s="27">
        <v>1</v>
      </c>
      <c r="CK157" t="s">
        <v>3641</v>
      </c>
      <c r="CL157">
        <v>1</v>
      </c>
      <c r="CO157">
        <v>1</v>
      </c>
      <c r="CP157" s="27">
        <v>0.5</v>
      </c>
      <c r="CQ157">
        <v>100</v>
      </c>
      <c r="CR157">
        <v>4.17</v>
      </c>
      <c r="CS157" t="s">
        <v>242</v>
      </c>
      <c r="CV157" s="27">
        <v>1</v>
      </c>
      <c r="CW157" t="s">
        <v>3642</v>
      </c>
      <c r="CX157">
        <v>1</v>
      </c>
      <c r="DA157" s="27">
        <v>1</v>
      </c>
      <c r="DB157">
        <v>60012</v>
      </c>
      <c r="DC157">
        <v>2</v>
      </c>
      <c r="DE157" s="27">
        <v>1</v>
      </c>
      <c r="DF157" s="36">
        <v>64865</v>
      </c>
      <c r="DG157">
        <v>2</v>
      </c>
      <c r="DH157" s="43" t="s">
        <v>242</v>
      </c>
      <c r="DI157" t="s">
        <v>242</v>
      </c>
      <c r="DJ157" s="36" t="s">
        <v>242</v>
      </c>
      <c r="DK157" t="s">
        <v>242</v>
      </c>
      <c r="DM157" s="27">
        <v>1</v>
      </c>
      <c r="DN157" s="36">
        <v>1898000</v>
      </c>
      <c r="DO157">
        <v>2</v>
      </c>
      <c r="DQ157">
        <v>1</v>
      </c>
      <c r="DT157" s="27">
        <v>0</v>
      </c>
      <c r="DV157" s="27">
        <v>0</v>
      </c>
      <c r="DX157" s="27">
        <v>0</v>
      </c>
      <c r="DZ157" s="27">
        <v>1</v>
      </c>
      <c r="EA157" s="2" t="s">
        <v>3643</v>
      </c>
      <c r="EB157" s="27">
        <v>0</v>
      </c>
      <c r="ED157" s="27">
        <v>0</v>
      </c>
      <c r="EF157" s="27">
        <v>1</v>
      </c>
      <c r="EG157" s="2" t="s">
        <v>3644</v>
      </c>
      <c r="EH157" s="27">
        <v>0</v>
      </c>
      <c r="EJ157" s="27">
        <v>1</v>
      </c>
      <c r="EK157" t="s">
        <v>3645</v>
      </c>
      <c r="EL157" s="27">
        <v>1</v>
      </c>
      <c r="EM157" s="2" t="s">
        <v>3646</v>
      </c>
      <c r="EN157">
        <v>1</v>
      </c>
      <c r="EP157" s="2"/>
      <c r="EQ157">
        <f t="shared" si="38"/>
        <v>0.4</v>
      </c>
      <c r="ER157" s="99">
        <v>0.5</v>
      </c>
      <c r="ES157" s="27">
        <v>0</v>
      </c>
      <c r="ET157" t="s">
        <v>242</v>
      </c>
      <c r="EU157" t="s">
        <v>242</v>
      </c>
      <c r="EW157" t="s">
        <v>3647</v>
      </c>
      <c r="EX157" t="s">
        <v>242</v>
      </c>
      <c r="EY157" t="s">
        <v>242</v>
      </c>
      <c r="FA157" s="27">
        <v>0</v>
      </c>
      <c r="FB157" t="s">
        <v>242</v>
      </c>
      <c r="FD157" s="27">
        <v>0</v>
      </c>
      <c r="FE157" t="s">
        <v>242</v>
      </c>
      <c r="FG157" s="27">
        <v>1</v>
      </c>
      <c r="FH157">
        <v>335</v>
      </c>
      <c r="FJ157" s="27">
        <v>0</v>
      </c>
      <c r="FK157" t="s">
        <v>242</v>
      </c>
      <c r="FL157">
        <f t="shared" si="41"/>
        <v>1</v>
      </c>
      <c r="FM157" s="99">
        <v>1</v>
      </c>
      <c r="FN157">
        <f t="shared" si="42"/>
        <v>0</v>
      </c>
      <c r="FO157" s="100">
        <v>0</v>
      </c>
      <c r="FQ157">
        <v>1</v>
      </c>
      <c r="FT157" s="27">
        <v>0</v>
      </c>
      <c r="FU157" t="s">
        <v>242</v>
      </c>
      <c r="FV157" t="s">
        <v>242</v>
      </c>
      <c r="FW157" t="s">
        <v>242</v>
      </c>
      <c r="FY157" s="27">
        <v>1</v>
      </c>
      <c r="FZ157">
        <v>25</v>
      </c>
      <c r="GA157">
        <v>2</v>
      </c>
      <c r="GC157" s="27">
        <v>1</v>
      </c>
      <c r="GD157">
        <v>6</v>
      </c>
      <c r="GE157">
        <v>9</v>
      </c>
      <c r="GF157" s="36">
        <v>68</v>
      </c>
      <c r="GG157">
        <v>15</v>
      </c>
      <c r="GH157" t="s">
        <v>242</v>
      </c>
      <c r="GI157" t="s">
        <v>242</v>
      </c>
      <c r="GJ157" t="s">
        <v>242</v>
      </c>
      <c r="GK157">
        <v>1</v>
      </c>
      <c r="GM157">
        <v>1</v>
      </c>
      <c r="GP157" s="27">
        <v>0</v>
      </c>
      <c r="GQ157" t="s">
        <v>242</v>
      </c>
      <c r="GR157" t="s">
        <v>242</v>
      </c>
      <c r="GT157" t="s">
        <v>242</v>
      </c>
      <c r="GW157" s="27">
        <v>1</v>
      </c>
      <c r="GX157">
        <v>286</v>
      </c>
      <c r="HA157">
        <v>1</v>
      </c>
      <c r="HD157" s="27">
        <v>1</v>
      </c>
      <c r="HE157" s="2" t="s">
        <v>3648</v>
      </c>
      <c r="HF157" s="27">
        <v>0</v>
      </c>
      <c r="HH157">
        <v>1</v>
      </c>
      <c r="HK157" s="27">
        <v>1</v>
      </c>
      <c r="HL157" s="2" t="s">
        <v>3649</v>
      </c>
      <c r="HM157">
        <v>1</v>
      </c>
      <c r="HP157">
        <v>0.66666666699999999</v>
      </c>
      <c r="HQ157">
        <v>1</v>
      </c>
      <c r="HR157">
        <v>0.75</v>
      </c>
      <c r="HS157">
        <v>1</v>
      </c>
      <c r="HT157">
        <v>0.4</v>
      </c>
      <c r="HU157">
        <v>0</v>
      </c>
      <c r="HV157">
        <v>0.25</v>
      </c>
      <c r="HW157">
        <v>0.66666666699999999</v>
      </c>
      <c r="HX157">
        <v>0</v>
      </c>
      <c r="HY157">
        <v>1</v>
      </c>
      <c r="HZ157">
        <v>0.5</v>
      </c>
      <c r="IA157">
        <v>1</v>
      </c>
      <c r="IB157">
        <v>1</v>
      </c>
      <c r="IC157">
        <v>0.80555555599999995</v>
      </c>
      <c r="ID157">
        <v>0.41249999999999998</v>
      </c>
      <c r="IE157">
        <v>0.63333333300000005</v>
      </c>
      <c r="IF157">
        <v>0.61712962999999998</v>
      </c>
      <c r="IG157" t="s">
        <v>3650</v>
      </c>
      <c r="IH157" t="s">
        <v>266</v>
      </c>
      <c r="II157" t="s">
        <v>3639</v>
      </c>
      <c r="IJ157">
        <v>7887</v>
      </c>
      <c r="IK157">
        <v>7414</v>
      </c>
      <c r="IL157">
        <v>8171</v>
      </c>
      <c r="IM157">
        <v>9112</v>
      </c>
      <c r="IN157">
        <v>7887</v>
      </c>
      <c r="IS157">
        <f t="shared" si="39"/>
        <v>0.6</v>
      </c>
      <c r="IT157">
        <f t="shared" si="43"/>
        <v>0.6428571428571429</v>
      </c>
      <c r="IU157">
        <f t="shared" si="44"/>
        <v>0.75</v>
      </c>
      <c r="IV157">
        <f t="shared" si="40"/>
        <v>0.66428571428571426</v>
      </c>
    </row>
    <row r="158" spans="1:256" customFormat="1" ht="14" customHeight="1" x14ac:dyDescent="0.2">
      <c r="A158">
        <v>157</v>
      </c>
      <c r="B158">
        <v>164</v>
      </c>
      <c r="C158" s="1">
        <v>44795.604861111111</v>
      </c>
      <c r="D158" s="1">
        <v>44795.604861111111</v>
      </c>
      <c r="E158">
        <v>4</v>
      </c>
      <c r="G158" t="s">
        <v>242</v>
      </c>
      <c r="H158" t="s">
        <v>242</v>
      </c>
      <c r="I158">
        <v>1</v>
      </c>
      <c r="J158" s="1">
        <v>44795.604861111111</v>
      </c>
      <c r="K158" t="s">
        <v>3651</v>
      </c>
      <c r="L158" t="s">
        <v>242</v>
      </c>
      <c r="M158" t="s">
        <v>242</v>
      </c>
      <c r="P158" t="s">
        <v>242</v>
      </c>
      <c r="Q158" t="s">
        <v>242</v>
      </c>
      <c r="T158" t="s">
        <v>3652</v>
      </c>
      <c r="U158" s="24">
        <v>73309</v>
      </c>
      <c r="V158" t="s">
        <v>3653</v>
      </c>
      <c r="W158">
        <v>670346105</v>
      </c>
      <c r="X158">
        <v>3312</v>
      </c>
      <c r="Y158" t="s">
        <v>418</v>
      </c>
      <c r="Z158" t="s">
        <v>3654</v>
      </c>
      <c r="AA158">
        <v>2020</v>
      </c>
      <c r="AC158">
        <v>0</v>
      </c>
      <c r="AF158">
        <v>7</v>
      </c>
      <c r="AG158" t="s">
        <v>242</v>
      </c>
      <c r="AJ158" s="27">
        <v>0</v>
      </c>
      <c r="AK158">
        <v>0</v>
      </c>
      <c r="AL158" s="27">
        <v>0</v>
      </c>
      <c r="AM158">
        <v>0</v>
      </c>
      <c r="AN158" s="36">
        <f t="shared" si="35"/>
        <v>0</v>
      </c>
      <c r="AO158" s="27">
        <v>0</v>
      </c>
      <c r="AP158">
        <v>0</v>
      </c>
      <c r="AR158" t="s">
        <v>242</v>
      </c>
      <c r="AU158" s="27">
        <v>1</v>
      </c>
      <c r="AV158">
        <v>1</v>
      </c>
      <c r="AW158" s="21">
        <f t="shared" si="36"/>
        <v>14.285714285714285</v>
      </c>
      <c r="AX158">
        <v>2</v>
      </c>
      <c r="BA158" s="44">
        <v>1</v>
      </c>
      <c r="BB158" s="24">
        <v>6</v>
      </c>
      <c r="BC158" s="21">
        <f t="shared" si="37"/>
        <v>85.714285714285708</v>
      </c>
      <c r="BD158" t="s">
        <v>242</v>
      </c>
      <c r="BG158" s="27">
        <v>0</v>
      </c>
      <c r="BJ158" t="s">
        <v>242</v>
      </c>
      <c r="BM158" s="27">
        <v>0</v>
      </c>
      <c r="BN158" t="s">
        <v>242</v>
      </c>
      <c r="BQ158" s="27">
        <v>1</v>
      </c>
      <c r="BR158">
        <v>2</v>
      </c>
      <c r="BS158" s="97">
        <f t="shared" si="33"/>
        <v>28.571428571428569</v>
      </c>
      <c r="BT158" t="s">
        <v>3655</v>
      </c>
      <c r="BU158">
        <v>1</v>
      </c>
      <c r="BX158" s="27">
        <v>0</v>
      </c>
      <c r="BY158" s="24" t="s">
        <v>242</v>
      </c>
      <c r="BZ158" s="21" t="s">
        <v>242</v>
      </c>
      <c r="CA158" t="s">
        <v>242</v>
      </c>
      <c r="CB158" t="s">
        <v>242</v>
      </c>
      <c r="CE158" s="27">
        <v>0</v>
      </c>
      <c r="CG158" t="s">
        <v>242</v>
      </c>
      <c r="CH158" t="s">
        <v>242</v>
      </c>
      <c r="CJ158" s="27">
        <v>0</v>
      </c>
      <c r="CL158" t="s">
        <v>242</v>
      </c>
      <c r="CO158">
        <v>0</v>
      </c>
      <c r="CP158" s="27">
        <v>0</v>
      </c>
      <c r="CQ158" t="s">
        <v>242</v>
      </c>
      <c r="CR158" t="s">
        <v>242</v>
      </c>
      <c r="CS158" t="s">
        <v>242</v>
      </c>
      <c r="CV158" s="27">
        <v>0</v>
      </c>
      <c r="CX158" t="s">
        <v>242</v>
      </c>
      <c r="DA158" s="27">
        <v>0</v>
      </c>
      <c r="DB158" t="s">
        <v>242</v>
      </c>
      <c r="DC158" t="s">
        <v>242</v>
      </c>
      <c r="DD158" t="s">
        <v>3656</v>
      </c>
      <c r="DE158" s="27">
        <v>0</v>
      </c>
      <c r="DF158" s="36" t="s">
        <v>242</v>
      </c>
      <c r="DG158" t="s">
        <v>242</v>
      </c>
      <c r="DH158" s="43" t="s">
        <v>242</v>
      </c>
      <c r="DI158" t="s">
        <v>242</v>
      </c>
      <c r="DJ158" s="36" t="s">
        <v>242</v>
      </c>
      <c r="DK158" t="s">
        <v>242</v>
      </c>
      <c r="DM158" s="27">
        <v>0</v>
      </c>
      <c r="DN158" s="36" t="s">
        <v>242</v>
      </c>
      <c r="DO158" t="s">
        <v>242</v>
      </c>
      <c r="DQ158" t="s">
        <v>242</v>
      </c>
      <c r="DT158" s="27">
        <v>0</v>
      </c>
      <c r="DV158" s="27">
        <v>0</v>
      </c>
      <c r="DX158" s="27">
        <v>0</v>
      </c>
      <c r="DZ158" s="27">
        <v>0.5</v>
      </c>
      <c r="EA158" s="2" t="s">
        <v>3657</v>
      </c>
      <c r="EB158" s="27">
        <v>0.5</v>
      </c>
      <c r="EC158" s="2" t="s">
        <v>3658</v>
      </c>
      <c r="ED158" s="27">
        <v>0</v>
      </c>
      <c r="EF158" s="27">
        <v>0</v>
      </c>
      <c r="EH158" s="27">
        <v>0</v>
      </c>
      <c r="EJ158" s="27">
        <v>1</v>
      </c>
      <c r="EK158" t="s">
        <v>3659</v>
      </c>
      <c r="EL158" s="27">
        <v>0</v>
      </c>
      <c r="EN158">
        <v>1</v>
      </c>
      <c r="EP158" s="2"/>
      <c r="EQ158">
        <f t="shared" si="38"/>
        <v>0.2</v>
      </c>
      <c r="ER158" s="99">
        <v>0.5</v>
      </c>
      <c r="ES158" s="27">
        <v>0.5</v>
      </c>
      <c r="ET158" t="s">
        <v>242</v>
      </c>
      <c r="EU158" t="s">
        <v>242</v>
      </c>
      <c r="EV158" t="s">
        <v>3660</v>
      </c>
      <c r="EX158">
        <v>1</v>
      </c>
      <c r="EY158" t="s">
        <v>242</v>
      </c>
      <c r="FA158" s="27">
        <v>0</v>
      </c>
      <c r="FB158" t="s">
        <v>242</v>
      </c>
      <c r="FD158" s="27">
        <v>1</v>
      </c>
      <c r="FE158" t="s">
        <v>242</v>
      </c>
      <c r="FF158" t="s">
        <v>3661</v>
      </c>
      <c r="FG158" s="27">
        <v>0</v>
      </c>
      <c r="FH158" t="s">
        <v>242</v>
      </c>
      <c r="FJ158" s="27">
        <v>1</v>
      </c>
      <c r="FK158" t="s">
        <v>242</v>
      </c>
      <c r="FL158">
        <f t="shared" si="41"/>
        <v>0</v>
      </c>
      <c r="FM158" s="100">
        <v>0</v>
      </c>
      <c r="FN158">
        <f t="shared" si="42"/>
        <v>2</v>
      </c>
      <c r="FO158" s="99">
        <v>1</v>
      </c>
      <c r="FP158" t="s">
        <v>3661</v>
      </c>
      <c r="FQ158">
        <v>1</v>
      </c>
      <c r="FT158" s="27">
        <v>0</v>
      </c>
      <c r="FU158" t="s">
        <v>242</v>
      </c>
      <c r="FV158" t="s">
        <v>242</v>
      </c>
      <c r="FW158" t="s">
        <v>242</v>
      </c>
      <c r="FY158" s="27">
        <v>0</v>
      </c>
      <c r="FZ158" t="s">
        <v>242</v>
      </c>
      <c r="GA158" t="s">
        <v>242</v>
      </c>
      <c r="GC158" s="27">
        <v>0</v>
      </c>
      <c r="GD158" t="s">
        <v>242</v>
      </c>
      <c r="GE158" t="s">
        <v>242</v>
      </c>
      <c r="GF158" s="36" t="s">
        <v>242</v>
      </c>
      <c r="GG158" t="s">
        <v>242</v>
      </c>
      <c r="GH158" t="s">
        <v>242</v>
      </c>
      <c r="GI158" t="s">
        <v>242</v>
      </c>
      <c r="GJ158" t="s">
        <v>242</v>
      </c>
      <c r="GK158" t="s">
        <v>242</v>
      </c>
      <c r="GM158" t="s">
        <v>242</v>
      </c>
      <c r="GP158" s="27">
        <v>0</v>
      </c>
      <c r="GQ158" t="s">
        <v>242</v>
      </c>
      <c r="GR158" t="s">
        <v>242</v>
      </c>
      <c r="GT158" t="s">
        <v>242</v>
      </c>
      <c r="GW158" s="27">
        <v>1</v>
      </c>
      <c r="GX158">
        <v>120</v>
      </c>
      <c r="HA158">
        <v>1</v>
      </c>
      <c r="HD158" s="27">
        <v>0</v>
      </c>
      <c r="HE158" s="2" t="s">
        <v>3662</v>
      </c>
      <c r="HF158" s="27">
        <v>0</v>
      </c>
      <c r="HH158" t="s">
        <v>242</v>
      </c>
      <c r="HK158" s="27">
        <v>0</v>
      </c>
      <c r="HM158">
        <v>1</v>
      </c>
      <c r="HP158">
        <v>0.222222222</v>
      </c>
      <c r="HQ158">
        <v>0</v>
      </c>
      <c r="HR158">
        <v>0</v>
      </c>
      <c r="HS158">
        <v>0</v>
      </c>
      <c r="HT158">
        <v>0.2</v>
      </c>
      <c r="HU158">
        <v>0.5</v>
      </c>
      <c r="HV158">
        <v>0.5</v>
      </c>
      <c r="HW158">
        <v>0</v>
      </c>
      <c r="HX158">
        <v>0</v>
      </c>
      <c r="HY158">
        <v>1</v>
      </c>
      <c r="HZ158">
        <v>0</v>
      </c>
      <c r="IA158">
        <v>0</v>
      </c>
      <c r="IB158">
        <v>1</v>
      </c>
      <c r="IC158">
        <v>7.4074074000000004E-2</v>
      </c>
      <c r="ID158">
        <v>0.3</v>
      </c>
      <c r="IE158">
        <v>0.2</v>
      </c>
      <c r="IF158">
        <v>0.19135802499999999</v>
      </c>
      <c r="IG158" t="s">
        <v>3663</v>
      </c>
      <c r="IH158" t="s">
        <v>266</v>
      </c>
      <c r="II158" t="s">
        <v>3652</v>
      </c>
      <c r="IJ158">
        <v>22588.858</v>
      </c>
      <c r="IK158">
        <v>20139.657999999999</v>
      </c>
      <c r="IL158">
        <v>36483.938999999998</v>
      </c>
      <c r="IM158">
        <v>41512.466999999997</v>
      </c>
      <c r="IN158">
        <v>22588.858</v>
      </c>
      <c r="IS158">
        <f t="shared" si="39"/>
        <v>0.2</v>
      </c>
      <c r="IT158">
        <f t="shared" si="43"/>
        <v>0.2857142857142857</v>
      </c>
      <c r="IU158">
        <f t="shared" si="44"/>
        <v>0.25</v>
      </c>
      <c r="IV158">
        <f t="shared" si="40"/>
        <v>0.24523809523809526</v>
      </c>
    </row>
    <row r="159" spans="1:256" customFormat="1" ht="14" customHeight="1" x14ac:dyDescent="0.2">
      <c r="A159">
        <v>158</v>
      </c>
      <c r="B159">
        <v>165</v>
      </c>
      <c r="C159" s="1">
        <v>44795.604861111111</v>
      </c>
      <c r="D159" s="1">
        <v>44795.604861111111</v>
      </c>
      <c r="E159">
        <v>4</v>
      </c>
      <c r="G159" t="s">
        <v>242</v>
      </c>
      <c r="H159" t="s">
        <v>242</v>
      </c>
      <c r="I159">
        <v>1</v>
      </c>
      <c r="J159" s="1">
        <v>44795.604861111111</v>
      </c>
      <c r="K159" t="s">
        <v>3664</v>
      </c>
      <c r="L159" t="s">
        <v>242</v>
      </c>
      <c r="M159" t="s">
        <v>242</v>
      </c>
      <c r="P159" t="s">
        <v>242</v>
      </c>
      <c r="Q159" t="s">
        <v>242</v>
      </c>
      <c r="T159" t="s">
        <v>3665</v>
      </c>
      <c r="V159" t="s">
        <v>3666</v>
      </c>
      <c r="W159">
        <v>776696106</v>
      </c>
      <c r="X159">
        <v>3823</v>
      </c>
      <c r="Y159" t="s">
        <v>476</v>
      </c>
      <c r="Z159" t="s">
        <v>3667</v>
      </c>
      <c r="AA159">
        <v>2020</v>
      </c>
      <c r="AC159">
        <v>0</v>
      </c>
      <c r="AF159">
        <v>10</v>
      </c>
      <c r="AG159" t="s">
        <v>242</v>
      </c>
      <c r="AJ159" s="27">
        <v>1</v>
      </c>
      <c r="AK159">
        <v>5</v>
      </c>
      <c r="AL159" s="27">
        <v>0</v>
      </c>
      <c r="AM159">
        <v>0</v>
      </c>
      <c r="AN159" s="36">
        <f t="shared" si="35"/>
        <v>0</v>
      </c>
      <c r="AO159" s="27">
        <v>0</v>
      </c>
      <c r="AP159">
        <v>0</v>
      </c>
      <c r="AR159">
        <v>3</v>
      </c>
      <c r="AU159" s="27">
        <v>1</v>
      </c>
      <c r="AV159">
        <v>1</v>
      </c>
      <c r="AW159" s="21">
        <f t="shared" si="36"/>
        <v>10</v>
      </c>
      <c r="AX159">
        <v>2</v>
      </c>
      <c r="BA159" s="27">
        <v>1</v>
      </c>
      <c r="BB159">
        <v>3</v>
      </c>
      <c r="BC159" s="21">
        <f t="shared" si="37"/>
        <v>30</v>
      </c>
      <c r="BD159" t="s">
        <v>242</v>
      </c>
      <c r="BG159" s="27">
        <v>1</v>
      </c>
      <c r="BJ159">
        <v>2</v>
      </c>
      <c r="BM159" s="27">
        <v>1</v>
      </c>
      <c r="BN159">
        <v>2</v>
      </c>
      <c r="BQ159" s="27">
        <v>1</v>
      </c>
      <c r="BR159">
        <v>3</v>
      </c>
      <c r="BS159" s="97">
        <f t="shared" si="33"/>
        <v>30</v>
      </c>
      <c r="BT159" t="s">
        <v>3547</v>
      </c>
      <c r="BU159">
        <v>3</v>
      </c>
      <c r="BX159" s="27">
        <v>0</v>
      </c>
      <c r="BY159" s="24" t="s">
        <v>242</v>
      </c>
      <c r="BZ159" s="21" t="s">
        <v>242</v>
      </c>
      <c r="CA159" t="s">
        <v>242</v>
      </c>
      <c r="CB159" t="s">
        <v>242</v>
      </c>
      <c r="CE159" s="27">
        <v>0</v>
      </c>
      <c r="CG159" t="s">
        <v>242</v>
      </c>
      <c r="CH159" t="s">
        <v>242</v>
      </c>
      <c r="CJ159" s="27">
        <v>0</v>
      </c>
      <c r="CL159" t="s">
        <v>242</v>
      </c>
      <c r="CO159">
        <v>0</v>
      </c>
      <c r="CP159" s="27">
        <v>0</v>
      </c>
      <c r="CQ159" t="s">
        <v>242</v>
      </c>
      <c r="CR159" t="s">
        <v>242</v>
      </c>
      <c r="CS159" t="s">
        <v>242</v>
      </c>
      <c r="CV159" s="27">
        <v>0</v>
      </c>
      <c r="CX159" t="s">
        <v>242</v>
      </c>
      <c r="DA159" s="27">
        <v>0</v>
      </c>
      <c r="DB159" t="s">
        <v>242</v>
      </c>
      <c r="DC159" t="s">
        <v>242</v>
      </c>
      <c r="DE159" s="27">
        <v>0</v>
      </c>
      <c r="DF159" s="36" t="s">
        <v>242</v>
      </c>
      <c r="DG159" t="s">
        <v>242</v>
      </c>
      <c r="DH159" s="43" t="s">
        <v>242</v>
      </c>
      <c r="DI159" t="s">
        <v>242</v>
      </c>
      <c r="DJ159" s="36" t="s">
        <v>242</v>
      </c>
      <c r="DK159" t="s">
        <v>242</v>
      </c>
      <c r="DM159" s="27">
        <v>0</v>
      </c>
      <c r="DN159" s="36" t="s">
        <v>242</v>
      </c>
      <c r="DO159" t="s">
        <v>242</v>
      </c>
      <c r="DQ159" t="s">
        <v>242</v>
      </c>
      <c r="DT159" s="27">
        <v>0</v>
      </c>
      <c r="DV159" s="27">
        <v>0</v>
      </c>
      <c r="DX159" s="27">
        <v>0</v>
      </c>
      <c r="DZ159" s="27">
        <v>0</v>
      </c>
      <c r="EB159" s="27">
        <v>0</v>
      </c>
      <c r="ED159" s="27">
        <v>0</v>
      </c>
      <c r="EF159" s="27">
        <v>0</v>
      </c>
      <c r="EH159" s="27">
        <v>0</v>
      </c>
      <c r="EJ159" s="27">
        <v>0</v>
      </c>
      <c r="EL159" s="27">
        <v>0</v>
      </c>
      <c r="EN159" t="s">
        <v>242</v>
      </c>
      <c r="EP159" s="2"/>
      <c r="EQ159">
        <f t="shared" si="38"/>
        <v>0</v>
      </c>
      <c r="ER159" s="99">
        <v>0</v>
      </c>
      <c r="ES159" s="27">
        <v>0</v>
      </c>
      <c r="ET159" t="s">
        <v>242</v>
      </c>
      <c r="EU159" t="s">
        <v>242</v>
      </c>
      <c r="EX159" t="s">
        <v>242</v>
      </c>
      <c r="EY159" t="s">
        <v>242</v>
      </c>
      <c r="FA159" s="27">
        <v>0</v>
      </c>
      <c r="FB159" t="s">
        <v>242</v>
      </c>
      <c r="FD159" s="27">
        <v>0</v>
      </c>
      <c r="FE159" t="s">
        <v>242</v>
      </c>
      <c r="FG159" s="27">
        <v>0</v>
      </c>
      <c r="FH159" t="s">
        <v>242</v>
      </c>
      <c r="FJ159" s="27">
        <v>0</v>
      </c>
      <c r="FK159" t="s">
        <v>242</v>
      </c>
      <c r="FL159">
        <f t="shared" si="41"/>
        <v>0</v>
      </c>
      <c r="FM159" s="100">
        <v>0</v>
      </c>
      <c r="FN159">
        <f t="shared" si="42"/>
        <v>0</v>
      </c>
      <c r="FO159" s="100">
        <v>0</v>
      </c>
      <c r="FQ159" t="s">
        <v>242</v>
      </c>
      <c r="FT159" s="27">
        <v>0</v>
      </c>
      <c r="FU159" t="s">
        <v>242</v>
      </c>
      <c r="FV159" t="s">
        <v>242</v>
      </c>
      <c r="FW159" t="s">
        <v>242</v>
      </c>
      <c r="FY159" s="27">
        <v>0</v>
      </c>
      <c r="FZ159" t="s">
        <v>242</v>
      </c>
      <c r="GA159" t="s">
        <v>242</v>
      </c>
      <c r="GC159" s="27">
        <v>0</v>
      </c>
      <c r="GD159" t="s">
        <v>242</v>
      </c>
      <c r="GE159" t="s">
        <v>242</v>
      </c>
      <c r="GF159" s="36" t="s">
        <v>242</v>
      </c>
      <c r="GG159" t="s">
        <v>242</v>
      </c>
      <c r="GH159" t="s">
        <v>242</v>
      </c>
      <c r="GI159" t="s">
        <v>242</v>
      </c>
      <c r="GJ159" t="s">
        <v>242</v>
      </c>
      <c r="GK159" t="s">
        <v>242</v>
      </c>
      <c r="GM159" t="s">
        <v>242</v>
      </c>
      <c r="GP159" s="27">
        <v>0</v>
      </c>
      <c r="GQ159" t="s">
        <v>242</v>
      </c>
      <c r="GR159" t="s">
        <v>242</v>
      </c>
      <c r="GT159" t="s">
        <v>242</v>
      </c>
      <c r="GW159" s="27">
        <v>1</v>
      </c>
      <c r="GX159">
        <v>212</v>
      </c>
      <c r="HA159">
        <v>1</v>
      </c>
      <c r="HD159" s="27">
        <v>0</v>
      </c>
      <c r="HF159" s="27">
        <v>0</v>
      </c>
      <c r="HH159" t="s">
        <v>242</v>
      </c>
      <c r="HK159" s="27">
        <v>0</v>
      </c>
      <c r="HM159" t="s">
        <v>242</v>
      </c>
      <c r="HP159">
        <v>0.55555555599999995</v>
      </c>
      <c r="HQ159">
        <v>0</v>
      </c>
      <c r="HR159">
        <v>0</v>
      </c>
      <c r="HS159">
        <v>0</v>
      </c>
      <c r="HT159">
        <v>0</v>
      </c>
      <c r="HU159">
        <v>0</v>
      </c>
      <c r="HV159">
        <v>0</v>
      </c>
      <c r="HW159">
        <v>0</v>
      </c>
      <c r="HX159">
        <v>0</v>
      </c>
      <c r="HY159">
        <v>1</v>
      </c>
      <c r="HZ159">
        <v>0</v>
      </c>
      <c r="IA159">
        <v>0</v>
      </c>
      <c r="IB159">
        <v>1</v>
      </c>
      <c r="IC159">
        <v>0.185185185</v>
      </c>
      <c r="ID159">
        <v>0</v>
      </c>
      <c r="IE159">
        <v>0.2</v>
      </c>
      <c r="IF159">
        <v>0.128395062</v>
      </c>
      <c r="IG159" t="s">
        <v>3668</v>
      </c>
      <c r="IH159" t="s">
        <v>266</v>
      </c>
      <c r="II159" t="s">
        <v>3665</v>
      </c>
      <c r="IJ159">
        <v>5366.8</v>
      </c>
      <c r="IK159">
        <v>5527.1</v>
      </c>
      <c r="IL159">
        <v>5777.8</v>
      </c>
      <c r="IM159">
        <v>5371.8</v>
      </c>
      <c r="IN159">
        <v>5366.8</v>
      </c>
      <c r="IS159">
        <f t="shared" si="39"/>
        <v>0.2</v>
      </c>
      <c r="IT159">
        <f t="shared" si="43"/>
        <v>0</v>
      </c>
      <c r="IU159">
        <f t="shared" si="44"/>
        <v>0.25</v>
      </c>
      <c r="IV159">
        <f t="shared" si="40"/>
        <v>0.15</v>
      </c>
    </row>
    <row r="160" spans="1:256" ht="14" customHeight="1" x14ac:dyDescent="0.2">
      <c r="A160" s="10">
        <v>159</v>
      </c>
      <c r="B160">
        <v>166</v>
      </c>
      <c r="C160" s="1">
        <v>44795.604861111111</v>
      </c>
      <c r="D160" s="1">
        <v>44795.604861111111</v>
      </c>
      <c r="E160">
        <v>4</v>
      </c>
      <c r="G160" t="s">
        <v>242</v>
      </c>
      <c r="H160" t="s">
        <v>242</v>
      </c>
      <c r="I160">
        <v>1</v>
      </c>
      <c r="J160" s="1">
        <v>44795.604861111111</v>
      </c>
      <c r="K160" t="s">
        <v>3669</v>
      </c>
      <c r="L160" t="s">
        <v>242</v>
      </c>
      <c r="M160" t="s">
        <v>242</v>
      </c>
      <c r="P160" t="s">
        <v>242</v>
      </c>
      <c r="Q160" t="s">
        <v>242</v>
      </c>
      <c r="T160" s="10" t="s">
        <v>3670</v>
      </c>
      <c r="U160" s="19">
        <v>40987</v>
      </c>
      <c r="V160" t="s">
        <v>3671</v>
      </c>
      <c r="W160">
        <v>372460105</v>
      </c>
      <c r="X160">
        <v>5013</v>
      </c>
      <c r="Y160" s="10" t="s">
        <v>271</v>
      </c>
      <c r="Z160" s="10" t="s">
        <v>2932</v>
      </c>
      <c r="AA160" s="10">
        <v>2020</v>
      </c>
      <c r="AC160" s="10">
        <v>0</v>
      </c>
      <c r="AF160" s="19">
        <v>13</v>
      </c>
      <c r="AG160" t="s">
        <v>242</v>
      </c>
      <c r="AJ160" s="22">
        <v>1</v>
      </c>
      <c r="AK160" s="10">
        <v>6</v>
      </c>
      <c r="AL160" s="22">
        <v>0</v>
      </c>
      <c r="AM160" s="10">
        <v>0</v>
      </c>
      <c r="AN160" s="36">
        <f t="shared" si="35"/>
        <v>0</v>
      </c>
      <c r="AO160" s="22">
        <v>0</v>
      </c>
      <c r="AP160" s="10">
        <v>0</v>
      </c>
      <c r="AQ160" t="s">
        <v>3672</v>
      </c>
      <c r="AR160">
        <v>2</v>
      </c>
      <c r="AU160" s="22">
        <v>1</v>
      </c>
      <c r="AV160" s="19">
        <v>11</v>
      </c>
      <c r="AW160" s="21">
        <f t="shared" si="36"/>
        <v>84.615384615384613</v>
      </c>
      <c r="AX160">
        <v>2</v>
      </c>
      <c r="BA160" s="22">
        <v>1</v>
      </c>
      <c r="BB160" s="19">
        <v>11</v>
      </c>
      <c r="BC160" s="21">
        <f t="shared" si="37"/>
        <v>84.615384615384613</v>
      </c>
      <c r="BD160" t="s">
        <v>242</v>
      </c>
      <c r="BG160" s="22">
        <v>1</v>
      </c>
      <c r="BJ160">
        <v>2</v>
      </c>
      <c r="BM160" s="22">
        <v>1</v>
      </c>
      <c r="BN160">
        <v>2</v>
      </c>
      <c r="BQ160" s="22">
        <v>1</v>
      </c>
      <c r="BR160" s="10">
        <v>3</v>
      </c>
      <c r="BS160" s="97">
        <f t="shared" si="33"/>
        <v>23.076923076923077</v>
      </c>
      <c r="BU160" s="10">
        <v>1</v>
      </c>
      <c r="BX160" s="22">
        <v>1</v>
      </c>
      <c r="BY160" s="10">
        <v>1</v>
      </c>
      <c r="BZ160" s="21">
        <f>BY160/AF160*100</f>
        <v>7.6923076923076925</v>
      </c>
      <c r="CA160" s="10">
        <v>1</v>
      </c>
      <c r="CB160" s="10">
        <v>1</v>
      </c>
      <c r="CE160" s="22">
        <v>0</v>
      </c>
      <c r="CG160" s="10" t="s">
        <v>242</v>
      </c>
      <c r="CH160" s="10" t="s">
        <v>242</v>
      </c>
      <c r="CJ160" s="22">
        <v>0</v>
      </c>
      <c r="CL160" s="10" t="s">
        <v>242</v>
      </c>
      <c r="CO160" s="10">
        <v>0</v>
      </c>
      <c r="CP160" s="22">
        <v>0</v>
      </c>
      <c r="CQ160" s="10" t="s">
        <v>242</v>
      </c>
      <c r="CR160" s="10" t="s">
        <v>242</v>
      </c>
      <c r="CS160" s="10" t="s">
        <v>242</v>
      </c>
      <c r="CV160" s="22">
        <v>0.5</v>
      </c>
      <c r="CW160" s="10" t="s">
        <v>3673</v>
      </c>
      <c r="CX160" s="10">
        <v>1</v>
      </c>
      <c r="DA160" s="22">
        <v>0.5</v>
      </c>
      <c r="DB160" s="10" t="s">
        <v>242</v>
      </c>
      <c r="DC160" s="10" t="s">
        <v>242</v>
      </c>
      <c r="DD160" s="10" t="s">
        <v>3674</v>
      </c>
      <c r="DE160" s="46">
        <v>0</v>
      </c>
      <c r="DF160" s="50" t="s">
        <v>242</v>
      </c>
      <c r="DG160" s="10" t="s">
        <v>242</v>
      </c>
      <c r="DH160" s="43" t="s">
        <v>242</v>
      </c>
      <c r="DI160" s="10" t="s">
        <v>242</v>
      </c>
      <c r="DJ160" s="50" t="s">
        <v>242</v>
      </c>
      <c r="DK160" s="10" t="s">
        <v>242</v>
      </c>
      <c r="DL160" s="10" t="s">
        <v>3674</v>
      </c>
      <c r="DM160" s="22">
        <v>0.5</v>
      </c>
      <c r="DN160" s="50" t="s">
        <v>242</v>
      </c>
      <c r="DO160" s="10" t="s">
        <v>242</v>
      </c>
      <c r="DP160" s="10" t="s">
        <v>3674</v>
      </c>
      <c r="DQ160" s="10">
        <v>1</v>
      </c>
      <c r="DT160" s="27">
        <v>0</v>
      </c>
      <c r="DV160" s="27">
        <v>0</v>
      </c>
      <c r="DX160" s="27">
        <v>0</v>
      </c>
      <c r="DZ160" s="27">
        <v>0</v>
      </c>
      <c r="EB160" s="27">
        <v>0</v>
      </c>
      <c r="ED160" s="27">
        <v>0</v>
      </c>
      <c r="EF160" s="27">
        <v>0</v>
      </c>
      <c r="EH160" s="27">
        <v>0</v>
      </c>
      <c r="EJ160" s="27">
        <v>0</v>
      </c>
      <c r="EL160" s="27">
        <v>0</v>
      </c>
      <c r="EN160">
        <v>1</v>
      </c>
      <c r="EQ160">
        <f t="shared" si="38"/>
        <v>0</v>
      </c>
      <c r="ER160" s="99">
        <v>0</v>
      </c>
      <c r="ES160" s="22">
        <v>0</v>
      </c>
      <c r="ET160" s="10" t="s">
        <v>242</v>
      </c>
      <c r="EU160" s="10" t="s">
        <v>242</v>
      </c>
      <c r="EX160" s="10" t="s">
        <v>242</v>
      </c>
      <c r="EY160" s="10" t="s">
        <v>242</v>
      </c>
      <c r="FA160" s="22">
        <v>0</v>
      </c>
      <c r="FB160" s="10" t="s">
        <v>242</v>
      </c>
      <c r="FD160" s="22">
        <v>0</v>
      </c>
      <c r="FE160" s="10" t="s">
        <v>242</v>
      </c>
      <c r="FG160" s="22">
        <v>1</v>
      </c>
      <c r="FH160" s="10">
        <v>511.89</v>
      </c>
      <c r="FJ160" s="22">
        <v>0</v>
      </c>
      <c r="FK160" s="10" t="s">
        <v>242</v>
      </c>
      <c r="FL160">
        <f t="shared" si="41"/>
        <v>1</v>
      </c>
      <c r="FM160" s="99">
        <v>1</v>
      </c>
      <c r="FN160">
        <f t="shared" si="42"/>
        <v>0</v>
      </c>
      <c r="FO160" s="100">
        <v>0</v>
      </c>
      <c r="FQ160" s="10">
        <v>1</v>
      </c>
      <c r="FT160" s="22">
        <v>0</v>
      </c>
      <c r="FU160" s="10" t="s">
        <v>242</v>
      </c>
      <c r="FV160" s="10" t="s">
        <v>242</v>
      </c>
      <c r="FW160" s="10" t="s">
        <v>242</v>
      </c>
      <c r="FY160" s="22">
        <v>1</v>
      </c>
      <c r="FZ160" s="10">
        <v>23.1</v>
      </c>
      <c r="GA160" s="10">
        <v>1</v>
      </c>
      <c r="GC160" s="22">
        <v>0.5</v>
      </c>
      <c r="GD160" s="10" t="s">
        <v>242</v>
      </c>
      <c r="GE160" s="10" t="s">
        <v>242</v>
      </c>
      <c r="GF160" s="50" t="s">
        <v>242</v>
      </c>
      <c r="GG160" s="10" t="s">
        <v>242</v>
      </c>
      <c r="GH160" s="10" t="s">
        <v>242</v>
      </c>
      <c r="GI160" s="10" t="s">
        <v>242</v>
      </c>
      <c r="GJ160" s="10" t="s">
        <v>242</v>
      </c>
      <c r="GK160" s="10">
        <v>1</v>
      </c>
      <c r="GL160" s="10" t="s">
        <v>3675</v>
      </c>
      <c r="GM160" s="10">
        <v>1</v>
      </c>
      <c r="GP160" s="22">
        <v>0</v>
      </c>
      <c r="GQ160" s="10" t="s">
        <v>242</v>
      </c>
      <c r="GR160" s="10" t="s">
        <v>242</v>
      </c>
      <c r="GT160" s="10" t="s">
        <v>242</v>
      </c>
      <c r="GW160" s="46">
        <v>1</v>
      </c>
      <c r="GX160" s="10">
        <v>172</v>
      </c>
      <c r="HA160" s="10" t="s">
        <v>242</v>
      </c>
      <c r="HD160" s="22">
        <v>0</v>
      </c>
      <c r="HF160" s="22">
        <v>0</v>
      </c>
      <c r="HH160" s="10" t="s">
        <v>242</v>
      </c>
      <c r="HK160" s="22">
        <v>1</v>
      </c>
      <c r="HL160" s="10" t="s">
        <v>3676</v>
      </c>
      <c r="HM160" s="10">
        <v>1</v>
      </c>
      <c r="HP160" s="10">
        <v>0.66666666699999999</v>
      </c>
      <c r="HQ160" s="10">
        <v>0</v>
      </c>
      <c r="HR160" s="10">
        <v>0.25</v>
      </c>
      <c r="HS160" s="10">
        <v>0.66666666699999999</v>
      </c>
      <c r="HT160" s="10">
        <v>0</v>
      </c>
      <c r="HU160" s="10">
        <v>0</v>
      </c>
      <c r="HV160" s="10">
        <v>0.25</v>
      </c>
      <c r="HW160" s="10">
        <v>0.5</v>
      </c>
      <c r="HX160" s="10">
        <v>0</v>
      </c>
      <c r="HY160" s="10">
        <v>0</v>
      </c>
      <c r="HZ160" s="10">
        <v>0</v>
      </c>
      <c r="IA160" s="10">
        <v>1</v>
      </c>
      <c r="IB160" s="10">
        <v>1</v>
      </c>
      <c r="IC160" s="10">
        <v>0.30555555600000001</v>
      </c>
      <c r="ID160" s="10">
        <v>0.22916666699999999</v>
      </c>
      <c r="IE160" s="10">
        <v>0.3</v>
      </c>
      <c r="IF160" s="10">
        <v>0.27824074100000001</v>
      </c>
      <c r="IG160" s="10" t="s">
        <v>3677</v>
      </c>
      <c r="IH160" s="10" t="s">
        <v>266</v>
      </c>
      <c r="II160" s="10" t="s">
        <v>3670</v>
      </c>
      <c r="IJ160" s="10">
        <v>19392.305</v>
      </c>
      <c r="IK160" s="10">
        <v>16537.433000000001</v>
      </c>
      <c r="IL160" s="10">
        <v>18870.509999999998</v>
      </c>
      <c r="IM160" s="10">
        <v>22095.973000000002</v>
      </c>
      <c r="IN160" s="10">
        <v>19392.305</v>
      </c>
      <c r="IS160">
        <f t="shared" si="39"/>
        <v>0.4</v>
      </c>
      <c r="IT160">
        <f t="shared" si="43"/>
        <v>0.2857142857142857</v>
      </c>
      <c r="IU160">
        <f t="shared" si="44"/>
        <v>0.625</v>
      </c>
      <c r="IV160">
        <f t="shared" si="40"/>
        <v>0.43690476190476191</v>
      </c>
    </row>
    <row r="161" spans="1:256" customFormat="1" ht="14" customHeight="1" x14ac:dyDescent="0.2">
      <c r="A161">
        <v>160</v>
      </c>
      <c r="B161">
        <v>169</v>
      </c>
      <c r="C161" s="1">
        <v>44795.604861111111</v>
      </c>
      <c r="D161" s="1">
        <v>44795.604861111111</v>
      </c>
      <c r="E161">
        <v>4</v>
      </c>
      <c r="G161" t="s">
        <v>242</v>
      </c>
      <c r="H161" t="s">
        <v>242</v>
      </c>
      <c r="I161">
        <v>1</v>
      </c>
      <c r="J161" s="1">
        <v>44795.604861111111</v>
      </c>
      <c r="K161" t="s">
        <v>3678</v>
      </c>
      <c r="L161" t="s">
        <v>242</v>
      </c>
      <c r="M161" t="s">
        <v>242</v>
      </c>
      <c r="P161" t="s">
        <v>242</v>
      </c>
      <c r="Q161" t="s">
        <v>242</v>
      </c>
      <c r="T161" t="s">
        <v>3679</v>
      </c>
      <c r="V161" t="s">
        <v>3680</v>
      </c>
      <c r="W161" t="s">
        <v>3681</v>
      </c>
      <c r="X161">
        <v>2835</v>
      </c>
      <c r="Y161" t="s">
        <v>350</v>
      </c>
      <c r="Z161" t="s">
        <v>992</v>
      </c>
      <c r="AA161">
        <v>2020</v>
      </c>
      <c r="AC161">
        <v>0</v>
      </c>
      <c r="AF161">
        <v>8</v>
      </c>
      <c r="AG161" t="s">
        <v>242</v>
      </c>
      <c r="AJ161" s="27">
        <v>1</v>
      </c>
      <c r="AK161">
        <v>5</v>
      </c>
      <c r="AL161" s="27">
        <v>0</v>
      </c>
      <c r="AM161">
        <v>0</v>
      </c>
      <c r="AN161" s="36">
        <f t="shared" si="35"/>
        <v>0</v>
      </c>
      <c r="AO161" s="27">
        <v>0</v>
      </c>
      <c r="AP161">
        <v>0</v>
      </c>
      <c r="AR161">
        <v>3</v>
      </c>
      <c r="AU161" s="27">
        <v>1</v>
      </c>
      <c r="AV161">
        <v>1</v>
      </c>
      <c r="AW161" s="21">
        <f t="shared" si="36"/>
        <v>12.5</v>
      </c>
      <c r="AX161">
        <v>2</v>
      </c>
      <c r="BA161" s="27">
        <v>1</v>
      </c>
      <c r="BB161">
        <v>3</v>
      </c>
      <c r="BC161" s="21">
        <f t="shared" si="37"/>
        <v>37.5</v>
      </c>
      <c r="BD161" t="s">
        <v>242</v>
      </c>
      <c r="BG161" s="27">
        <v>1</v>
      </c>
      <c r="BH161">
        <v>7.5</v>
      </c>
      <c r="BJ161">
        <v>2</v>
      </c>
      <c r="BM161" s="27">
        <v>1</v>
      </c>
      <c r="BN161">
        <v>2</v>
      </c>
      <c r="BQ161" s="27">
        <v>1</v>
      </c>
      <c r="BR161">
        <v>3</v>
      </c>
      <c r="BS161" s="97">
        <f t="shared" si="33"/>
        <v>37.5</v>
      </c>
      <c r="BU161">
        <v>1</v>
      </c>
      <c r="BX161" s="27">
        <v>1</v>
      </c>
      <c r="BY161">
        <v>1</v>
      </c>
      <c r="BZ161" s="21">
        <f>BY161/AF161*100</f>
        <v>12.5</v>
      </c>
      <c r="CA161">
        <v>2</v>
      </c>
      <c r="CB161">
        <v>1</v>
      </c>
      <c r="CE161" s="27">
        <v>0</v>
      </c>
      <c r="CG161" t="s">
        <v>242</v>
      </c>
      <c r="CH161" t="s">
        <v>242</v>
      </c>
      <c r="CJ161" s="27">
        <v>0</v>
      </c>
      <c r="CL161" t="s">
        <v>242</v>
      </c>
      <c r="CO161">
        <v>0</v>
      </c>
      <c r="CP161" s="27">
        <v>0.5</v>
      </c>
      <c r="CQ161" t="s">
        <v>242</v>
      </c>
      <c r="CR161">
        <v>100</v>
      </c>
      <c r="CS161" t="s">
        <v>242</v>
      </c>
      <c r="CT161" s="2" t="s">
        <v>3682</v>
      </c>
      <c r="CV161" s="27">
        <v>1</v>
      </c>
      <c r="CW161" t="s">
        <v>3683</v>
      </c>
      <c r="CX161">
        <v>1</v>
      </c>
      <c r="DA161" s="27">
        <v>1</v>
      </c>
      <c r="DB161">
        <v>8512</v>
      </c>
      <c r="DC161">
        <v>1</v>
      </c>
      <c r="DE161" s="27">
        <v>1</v>
      </c>
      <c r="DF161" s="36" t="s">
        <v>242</v>
      </c>
      <c r="DG161" t="s">
        <v>242</v>
      </c>
      <c r="DH161" s="43" t="s">
        <v>242</v>
      </c>
      <c r="DI161" t="s">
        <v>242</v>
      </c>
      <c r="DJ161" s="36">
        <v>13641</v>
      </c>
      <c r="DK161">
        <v>1</v>
      </c>
      <c r="DM161" s="27">
        <v>0</v>
      </c>
      <c r="DN161" s="36" t="s">
        <v>242</v>
      </c>
      <c r="DO161" t="s">
        <v>242</v>
      </c>
      <c r="DQ161">
        <v>1</v>
      </c>
      <c r="DT161" s="27">
        <v>1</v>
      </c>
      <c r="DU161" t="s">
        <v>3684</v>
      </c>
      <c r="DV161" s="27">
        <v>1</v>
      </c>
      <c r="DW161" t="s">
        <v>3685</v>
      </c>
      <c r="DX161" s="27">
        <v>1</v>
      </c>
      <c r="DY161" t="s">
        <v>3686</v>
      </c>
      <c r="DZ161" s="27">
        <v>1</v>
      </c>
      <c r="EA161" t="s">
        <v>3687</v>
      </c>
      <c r="EB161" s="27">
        <v>0</v>
      </c>
      <c r="ED161" s="27">
        <v>1</v>
      </c>
      <c r="EE161" t="s">
        <v>3688</v>
      </c>
      <c r="EF161" s="27">
        <v>1</v>
      </c>
      <c r="EG161" t="s">
        <v>3688</v>
      </c>
      <c r="EH161" s="27">
        <v>1</v>
      </c>
      <c r="EI161" t="s">
        <v>3688</v>
      </c>
      <c r="EJ161" s="27">
        <v>1</v>
      </c>
      <c r="EK161" t="s">
        <v>3689</v>
      </c>
      <c r="EL161" s="27">
        <v>1</v>
      </c>
      <c r="EN161">
        <v>1</v>
      </c>
      <c r="EP161" s="2"/>
      <c r="EQ161">
        <f t="shared" si="38"/>
        <v>0.9</v>
      </c>
      <c r="ER161" s="99">
        <v>0.5</v>
      </c>
      <c r="ES161" s="27">
        <v>0</v>
      </c>
      <c r="ET161" t="s">
        <v>242</v>
      </c>
      <c r="EU161" t="s">
        <v>242</v>
      </c>
      <c r="EX161" t="s">
        <v>242</v>
      </c>
      <c r="EY161" t="s">
        <v>242</v>
      </c>
      <c r="FA161" s="27">
        <v>0</v>
      </c>
      <c r="FB161" t="s">
        <v>242</v>
      </c>
      <c r="FD161" s="27">
        <v>0</v>
      </c>
      <c r="FE161" t="s">
        <v>242</v>
      </c>
      <c r="FG161" s="27">
        <v>0</v>
      </c>
      <c r="FH161" t="s">
        <v>242</v>
      </c>
      <c r="FJ161" s="27">
        <v>0</v>
      </c>
      <c r="FK161" t="s">
        <v>242</v>
      </c>
      <c r="FL161">
        <f t="shared" si="41"/>
        <v>0</v>
      </c>
      <c r="FM161" s="100">
        <v>0</v>
      </c>
      <c r="FN161">
        <f t="shared" si="42"/>
        <v>0</v>
      </c>
      <c r="FO161" s="100">
        <v>0</v>
      </c>
      <c r="FQ161" t="s">
        <v>242</v>
      </c>
      <c r="FT161" s="27">
        <v>0</v>
      </c>
      <c r="FU161" t="s">
        <v>242</v>
      </c>
      <c r="FV161" t="s">
        <v>242</v>
      </c>
      <c r="FW161" t="s">
        <v>242</v>
      </c>
      <c r="FY161" s="27">
        <v>1</v>
      </c>
      <c r="FZ161">
        <v>57</v>
      </c>
      <c r="GA161">
        <v>2</v>
      </c>
      <c r="GC161" s="27">
        <v>1</v>
      </c>
      <c r="GD161">
        <v>8</v>
      </c>
      <c r="GE161">
        <v>5</v>
      </c>
      <c r="GF161" s="36">
        <v>76</v>
      </c>
      <c r="GG161">
        <v>6</v>
      </c>
      <c r="GH161" t="s">
        <v>242</v>
      </c>
      <c r="GI161" t="s">
        <v>242</v>
      </c>
      <c r="GJ161" t="s">
        <v>242</v>
      </c>
      <c r="GK161">
        <v>1</v>
      </c>
      <c r="GM161">
        <v>1</v>
      </c>
      <c r="GP161" s="27">
        <v>0</v>
      </c>
      <c r="GQ161" t="s">
        <v>242</v>
      </c>
      <c r="GR161" t="s">
        <v>242</v>
      </c>
      <c r="GT161" t="s">
        <v>242</v>
      </c>
      <c r="GW161" s="27">
        <v>1</v>
      </c>
      <c r="GX161">
        <v>129</v>
      </c>
      <c r="HA161">
        <v>1</v>
      </c>
      <c r="HD161" s="27">
        <v>0</v>
      </c>
      <c r="HF161" s="27">
        <v>0</v>
      </c>
      <c r="HH161" t="s">
        <v>242</v>
      </c>
      <c r="HK161" s="27">
        <v>1</v>
      </c>
      <c r="HL161" t="s">
        <v>3690</v>
      </c>
      <c r="HM161">
        <v>1</v>
      </c>
      <c r="HP161">
        <v>0.66666666699999999</v>
      </c>
      <c r="HQ161">
        <v>0</v>
      </c>
      <c r="HR161">
        <v>0.75</v>
      </c>
      <c r="HS161">
        <v>0.66666666699999999</v>
      </c>
      <c r="HT161">
        <v>0.9</v>
      </c>
      <c r="HU161">
        <v>0</v>
      </c>
      <c r="HV161">
        <v>0</v>
      </c>
      <c r="HW161">
        <v>0.66666666699999999</v>
      </c>
      <c r="HX161">
        <v>0</v>
      </c>
      <c r="HY161">
        <v>1</v>
      </c>
      <c r="HZ161">
        <v>0</v>
      </c>
      <c r="IA161">
        <v>1</v>
      </c>
      <c r="IB161">
        <v>1</v>
      </c>
      <c r="IC161">
        <v>0.47222222200000002</v>
      </c>
      <c r="ID161">
        <v>0.39166666700000002</v>
      </c>
      <c r="IE161">
        <v>0.53333333299999997</v>
      </c>
      <c r="IF161">
        <v>0.46574074100000001</v>
      </c>
      <c r="IG161" t="s">
        <v>3691</v>
      </c>
      <c r="IH161" t="s">
        <v>266</v>
      </c>
      <c r="II161" t="s">
        <v>3679</v>
      </c>
      <c r="IJ161">
        <v>2406.9079999999999</v>
      </c>
      <c r="IK161">
        <v>2706.6550000000002</v>
      </c>
      <c r="IL161">
        <v>3215.36</v>
      </c>
      <c r="IM161">
        <v>3367.3240000000001</v>
      </c>
      <c r="IN161">
        <v>2406.9079999999999</v>
      </c>
      <c r="IS161">
        <f t="shared" si="39"/>
        <v>0.4</v>
      </c>
      <c r="IT161">
        <f t="shared" si="43"/>
        <v>0.35714285714285715</v>
      </c>
      <c r="IU161">
        <f t="shared" si="44"/>
        <v>0.75</v>
      </c>
      <c r="IV161">
        <f t="shared" si="40"/>
        <v>0.50238095238095237</v>
      </c>
    </row>
    <row r="162" spans="1:256" ht="14" customHeight="1" x14ac:dyDescent="0.2">
      <c r="A162" s="10">
        <v>161</v>
      </c>
      <c r="B162">
        <v>170</v>
      </c>
      <c r="C162" s="1">
        <v>44795.604861111111</v>
      </c>
      <c r="D162" s="1">
        <v>44795.604861111111</v>
      </c>
      <c r="E162">
        <v>4</v>
      </c>
      <c r="G162" t="s">
        <v>242</v>
      </c>
      <c r="H162" t="s">
        <v>242</v>
      </c>
      <c r="I162">
        <v>1</v>
      </c>
      <c r="J162" s="1">
        <v>44795.604861111111</v>
      </c>
      <c r="K162" t="s">
        <v>3692</v>
      </c>
      <c r="L162" t="s">
        <v>242</v>
      </c>
      <c r="M162" t="s">
        <v>242</v>
      </c>
      <c r="P162" t="s">
        <v>242</v>
      </c>
      <c r="Q162" t="s">
        <v>242</v>
      </c>
      <c r="T162" s="10" t="s">
        <v>3693</v>
      </c>
      <c r="V162" t="s">
        <v>3694</v>
      </c>
      <c r="W162">
        <v>143130102</v>
      </c>
      <c r="X162">
        <v>5500</v>
      </c>
      <c r="Y162" s="10" t="s">
        <v>271</v>
      </c>
      <c r="Z162" s="10" t="s">
        <v>272</v>
      </c>
      <c r="AA162" s="10">
        <v>2019</v>
      </c>
      <c r="AC162" s="10">
        <v>0</v>
      </c>
      <c r="AF162" s="10">
        <v>12</v>
      </c>
      <c r="AG162" t="s">
        <v>242</v>
      </c>
      <c r="AJ162" s="22">
        <v>1</v>
      </c>
      <c r="AK162" s="10">
        <v>5</v>
      </c>
      <c r="AL162" s="22">
        <v>0</v>
      </c>
      <c r="AM162" s="10">
        <v>0</v>
      </c>
      <c r="AN162" s="36">
        <f t="shared" si="35"/>
        <v>0</v>
      </c>
      <c r="AO162" s="22">
        <v>0</v>
      </c>
      <c r="AP162" s="10">
        <v>0</v>
      </c>
      <c r="AQ162" t="s">
        <v>3695</v>
      </c>
      <c r="AR162">
        <v>2</v>
      </c>
      <c r="AU162" s="22">
        <v>1</v>
      </c>
      <c r="AV162" s="10">
        <v>1</v>
      </c>
      <c r="AW162" s="21">
        <f t="shared" si="36"/>
        <v>8.3333333333333321</v>
      </c>
      <c r="AX162">
        <v>2</v>
      </c>
      <c r="BA162" s="22">
        <v>1</v>
      </c>
      <c r="BB162" s="10">
        <v>2</v>
      </c>
      <c r="BC162" s="21">
        <f t="shared" si="37"/>
        <v>16.666666666666664</v>
      </c>
      <c r="BD162" t="s">
        <v>242</v>
      </c>
      <c r="BG162" s="22">
        <v>1</v>
      </c>
      <c r="BH162" s="10">
        <v>5</v>
      </c>
      <c r="BJ162">
        <v>2</v>
      </c>
      <c r="BM162" s="22">
        <v>1</v>
      </c>
      <c r="BN162">
        <v>3</v>
      </c>
      <c r="BQ162" s="22">
        <v>1</v>
      </c>
      <c r="BR162" s="10">
        <v>3</v>
      </c>
      <c r="BS162" s="97">
        <f t="shared" si="33"/>
        <v>25</v>
      </c>
      <c r="BU162" s="10">
        <v>3</v>
      </c>
      <c r="BX162" s="22">
        <v>1</v>
      </c>
      <c r="BY162" s="10">
        <v>2</v>
      </c>
      <c r="BZ162" s="21">
        <f>BY162/AF162*100</f>
        <v>16.666666666666664</v>
      </c>
      <c r="CA162" s="10">
        <v>1</v>
      </c>
      <c r="CB162" s="10">
        <v>1</v>
      </c>
      <c r="CE162" s="22">
        <v>0</v>
      </c>
      <c r="CG162" s="10" t="s">
        <v>242</v>
      </c>
      <c r="CH162" s="10" t="s">
        <v>242</v>
      </c>
      <c r="CJ162" s="22">
        <v>0</v>
      </c>
      <c r="CL162" s="10" t="s">
        <v>242</v>
      </c>
      <c r="CO162" s="10">
        <v>0</v>
      </c>
      <c r="CP162" s="22">
        <v>0.5</v>
      </c>
      <c r="CQ162" s="10" t="s">
        <v>242</v>
      </c>
      <c r="CR162" s="10">
        <v>99</v>
      </c>
      <c r="CS162" s="10" t="s">
        <v>242</v>
      </c>
      <c r="CT162" s="10" t="s">
        <v>3696</v>
      </c>
      <c r="CV162" s="22">
        <v>1</v>
      </c>
      <c r="CW162" s="10" t="s">
        <v>3697</v>
      </c>
      <c r="CX162" s="10">
        <v>1</v>
      </c>
      <c r="DA162" s="22">
        <v>0</v>
      </c>
      <c r="DB162" s="10" t="s">
        <v>242</v>
      </c>
      <c r="DC162" s="10" t="s">
        <v>242</v>
      </c>
      <c r="DE162" s="22">
        <v>0</v>
      </c>
      <c r="DF162" s="50" t="s">
        <v>242</v>
      </c>
      <c r="DG162" s="10" t="s">
        <v>242</v>
      </c>
      <c r="DH162" s="43" t="s">
        <v>242</v>
      </c>
      <c r="DI162" s="10" t="s">
        <v>242</v>
      </c>
      <c r="DJ162" s="50" t="s">
        <v>242</v>
      </c>
      <c r="DK162" s="10" t="s">
        <v>242</v>
      </c>
      <c r="DM162" s="22">
        <v>0</v>
      </c>
      <c r="DN162" s="50" t="s">
        <v>242</v>
      </c>
      <c r="DO162" s="10" t="s">
        <v>242</v>
      </c>
      <c r="DQ162" s="10" t="s">
        <v>242</v>
      </c>
      <c r="DT162" s="27">
        <v>0</v>
      </c>
      <c r="DV162" s="27">
        <v>0</v>
      </c>
      <c r="DX162" s="27">
        <v>0</v>
      </c>
      <c r="DZ162" s="27">
        <v>0</v>
      </c>
      <c r="EB162" s="27">
        <v>0</v>
      </c>
      <c r="ED162" s="27">
        <v>0</v>
      </c>
      <c r="EF162" s="27">
        <v>0</v>
      </c>
      <c r="EH162" s="27">
        <v>0</v>
      </c>
      <c r="EJ162" s="27">
        <v>0</v>
      </c>
      <c r="EL162" s="27">
        <v>0</v>
      </c>
      <c r="EN162" t="s">
        <v>242</v>
      </c>
      <c r="EQ162">
        <f t="shared" si="38"/>
        <v>0</v>
      </c>
      <c r="ER162" s="99">
        <v>0</v>
      </c>
      <c r="ES162" s="22">
        <v>0</v>
      </c>
      <c r="ET162" s="10" t="s">
        <v>242</v>
      </c>
      <c r="EU162" s="10" t="s">
        <v>242</v>
      </c>
      <c r="EX162" s="10" t="s">
        <v>242</v>
      </c>
      <c r="EY162" s="10" t="s">
        <v>242</v>
      </c>
      <c r="FA162" s="22">
        <v>0</v>
      </c>
      <c r="FB162" s="10" t="s">
        <v>242</v>
      </c>
      <c r="FD162" s="22">
        <v>0</v>
      </c>
      <c r="FE162" s="10" t="s">
        <v>242</v>
      </c>
      <c r="FG162" s="22">
        <v>0</v>
      </c>
      <c r="FH162" s="10" t="s">
        <v>242</v>
      </c>
      <c r="FJ162" s="22">
        <v>0</v>
      </c>
      <c r="FK162" s="10" t="s">
        <v>242</v>
      </c>
      <c r="FL162">
        <f t="shared" si="41"/>
        <v>0</v>
      </c>
      <c r="FM162" s="100">
        <v>0</v>
      </c>
      <c r="FN162">
        <f t="shared" si="42"/>
        <v>0</v>
      </c>
      <c r="FO162" s="100">
        <v>0</v>
      </c>
      <c r="FQ162" s="10" t="s">
        <v>242</v>
      </c>
      <c r="FT162" s="22">
        <v>0</v>
      </c>
      <c r="FU162" s="10" t="s">
        <v>242</v>
      </c>
      <c r="FV162" s="10" t="s">
        <v>242</v>
      </c>
      <c r="FW162" s="10" t="s">
        <v>242</v>
      </c>
      <c r="FY162" s="22">
        <v>1</v>
      </c>
      <c r="FZ162" s="10">
        <v>24.6</v>
      </c>
      <c r="GA162" s="10" t="s">
        <v>242</v>
      </c>
      <c r="GC162" s="22">
        <v>0.5</v>
      </c>
      <c r="GD162" s="10" t="s">
        <v>242</v>
      </c>
      <c r="GE162" s="10" t="s">
        <v>242</v>
      </c>
      <c r="GF162" s="50" t="s">
        <v>242</v>
      </c>
      <c r="GG162" s="10" t="s">
        <v>242</v>
      </c>
      <c r="GH162" s="10" t="s">
        <v>242</v>
      </c>
      <c r="GI162" s="10" t="s">
        <v>242</v>
      </c>
      <c r="GJ162" s="10" t="s">
        <v>242</v>
      </c>
      <c r="GK162" s="10" t="s">
        <v>242</v>
      </c>
      <c r="GL162" s="10" t="s">
        <v>3698</v>
      </c>
      <c r="GM162" s="10">
        <v>1</v>
      </c>
      <c r="GP162" s="22">
        <v>0</v>
      </c>
      <c r="GQ162" s="10" t="s">
        <v>242</v>
      </c>
      <c r="GR162" s="10" t="s">
        <v>242</v>
      </c>
      <c r="GT162" s="10" t="s">
        <v>242</v>
      </c>
      <c r="GW162" s="22">
        <v>1</v>
      </c>
      <c r="GX162" s="10">
        <v>211</v>
      </c>
      <c r="HA162" s="10">
        <v>1</v>
      </c>
      <c r="HD162" s="22">
        <v>0</v>
      </c>
      <c r="HF162" s="22">
        <v>0</v>
      </c>
      <c r="HH162" s="10" t="s">
        <v>242</v>
      </c>
      <c r="HK162" s="22">
        <v>1</v>
      </c>
      <c r="HL162" s="10" t="s">
        <v>3699</v>
      </c>
      <c r="HM162" s="10">
        <v>1</v>
      </c>
      <c r="HP162" s="10">
        <v>0.66666666699999999</v>
      </c>
      <c r="HQ162" s="10">
        <v>0</v>
      </c>
      <c r="HR162" s="10">
        <v>0.75</v>
      </c>
      <c r="HS162" s="10">
        <v>0</v>
      </c>
      <c r="HT162" s="10">
        <v>0</v>
      </c>
      <c r="HU162" s="10">
        <v>0</v>
      </c>
      <c r="HV162" s="10">
        <v>0</v>
      </c>
      <c r="HW162" s="10">
        <v>0.5</v>
      </c>
      <c r="HX162" s="10">
        <v>0</v>
      </c>
      <c r="HY162" s="10">
        <v>1</v>
      </c>
      <c r="HZ162" s="10">
        <v>0</v>
      </c>
      <c r="IA162" s="10">
        <v>1</v>
      </c>
      <c r="IB162" s="10">
        <v>1</v>
      </c>
      <c r="IC162" s="10">
        <v>0.47222222200000002</v>
      </c>
      <c r="ID162" s="10">
        <v>0</v>
      </c>
      <c r="IE162" s="10">
        <v>0.5</v>
      </c>
      <c r="IF162" s="10">
        <v>0.32407407399999999</v>
      </c>
      <c r="IG162" s="10" t="s">
        <v>3700</v>
      </c>
      <c r="IH162" s="10" t="s">
        <v>266</v>
      </c>
      <c r="II162" s="10" t="s">
        <v>3693</v>
      </c>
      <c r="IJ162" s="10">
        <v>21424.116999999998</v>
      </c>
      <c r="IK162" s="10">
        <v>20089.958999999999</v>
      </c>
      <c r="IL162" s="10">
        <v>33197.218999999997</v>
      </c>
      <c r="IM162" s="10" t="s">
        <v>242</v>
      </c>
      <c r="IN162" s="10">
        <v>21424.116999999998</v>
      </c>
      <c r="IS162">
        <f t="shared" si="39"/>
        <v>0.4</v>
      </c>
      <c r="IT162">
        <f t="shared" si="43"/>
        <v>0</v>
      </c>
      <c r="IU162">
        <f t="shared" si="44"/>
        <v>0.625</v>
      </c>
      <c r="IV162">
        <f t="shared" si="40"/>
        <v>0.34166666666666662</v>
      </c>
    </row>
    <row r="163" spans="1:256" ht="14" customHeight="1" x14ac:dyDescent="0.2">
      <c r="A163" s="10">
        <v>162</v>
      </c>
      <c r="B163">
        <v>171</v>
      </c>
      <c r="C163" s="1">
        <v>44795.604861111111</v>
      </c>
      <c r="D163" s="1">
        <v>44795.604861111111</v>
      </c>
      <c r="E163">
        <v>4</v>
      </c>
      <c r="G163" t="s">
        <v>242</v>
      </c>
      <c r="H163" t="s">
        <v>242</v>
      </c>
      <c r="I163">
        <v>1</v>
      </c>
      <c r="J163" s="1">
        <v>44795.604861111111</v>
      </c>
      <c r="K163" t="s">
        <v>3701</v>
      </c>
      <c r="L163" t="s">
        <v>242</v>
      </c>
      <c r="M163" t="s">
        <v>242</v>
      </c>
      <c r="P163" t="s">
        <v>242</v>
      </c>
      <c r="Q163" t="s">
        <v>242</v>
      </c>
      <c r="T163" s="22" t="s">
        <v>3702</v>
      </c>
      <c r="U163" s="46">
        <v>882184</v>
      </c>
      <c r="V163" t="s">
        <v>3703</v>
      </c>
      <c r="W163" t="s">
        <v>3704</v>
      </c>
      <c r="X163">
        <v>1531</v>
      </c>
      <c r="Y163" s="10" t="s">
        <v>271</v>
      </c>
      <c r="Z163" s="10" t="s">
        <v>2346</v>
      </c>
      <c r="AA163" s="10">
        <v>2019</v>
      </c>
      <c r="AC163" s="10">
        <v>0</v>
      </c>
      <c r="AF163" s="10">
        <v>6</v>
      </c>
      <c r="AG163" t="s">
        <v>242</v>
      </c>
      <c r="AJ163" s="22">
        <v>0</v>
      </c>
      <c r="AK163" s="10">
        <v>0</v>
      </c>
      <c r="AL163" s="22">
        <v>0</v>
      </c>
      <c r="AM163" s="10">
        <v>0</v>
      </c>
      <c r="AN163" s="36">
        <f t="shared" si="35"/>
        <v>0</v>
      </c>
      <c r="AO163" s="22">
        <v>0</v>
      </c>
      <c r="AP163" s="10">
        <v>0</v>
      </c>
      <c r="AR163" t="s">
        <v>242</v>
      </c>
      <c r="AU163" s="22">
        <v>1</v>
      </c>
      <c r="AV163" s="10">
        <v>1</v>
      </c>
      <c r="AW163" s="21">
        <f t="shared" si="36"/>
        <v>16.666666666666664</v>
      </c>
      <c r="AX163">
        <v>2</v>
      </c>
      <c r="BA163" s="22">
        <v>1</v>
      </c>
      <c r="BB163" s="10">
        <v>5</v>
      </c>
      <c r="BC163" s="21">
        <f t="shared" si="37"/>
        <v>83.333333333333343</v>
      </c>
      <c r="BD163" t="s">
        <v>242</v>
      </c>
      <c r="BG163" s="22">
        <v>1</v>
      </c>
      <c r="BJ163">
        <v>2</v>
      </c>
      <c r="BM163" s="22">
        <v>1</v>
      </c>
      <c r="BN163">
        <v>2</v>
      </c>
      <c r="BQ163" s="46">
        <v>1</v>
      </c>
      <c r="BR163" s="19">
        <v>2</v>
      </c>
      <c r="BS163" s="97">
        <f t="shared" si="33"/>
        <v>33.333333333333329</v>
      </c>
      <c r="BU163" s="10" t="s">
        <v>242</v>
      </c>
      <c r="BX163" s="46">
        <v>0.5</v>
      </c>
      <c r="BY163" s="19" t="s">
        <v>242</v>
      </c>
      <c r="BZ163" s="42" t="s">
        <v>242</v>
      </c>
      <c r="CA163" s="10" t="s">
        <v>242</v>
      </c>
      <c r="CB163" s="10" t="s">
        <v>242</v>
      </c>
      <c r="CE163" s="22">
        <v>0</v>
      </c>
      <c r="CG163" s="10" t="s">
        <v>242</v>
      </c>
      <c r="CH163" s="10" t="s">
        <v>242</v>
      </c>
      <c r="CJ163" s="22">
        <v>0</v>
      </c>
      <c r="CL163" s="10" t="s">
        <v>242</v>
      </c>
      <c r="CO163" s="10">
        <v>0</v>
      </c>
      <c r="CP163" s="22">
        <v>0</v>
      </c>
      <c r="CQ163" s="10" t="s">
        <v>242</v>
      </c>
      <c r="CR163" s="10" t="s">
        <v>242</v>
      </c>
      <c r="CS163" s="10" t="s">
        <v>242</v>
      </c>
      <c r="CV163" s="22">
        <v>0</v>
      </c>
      <c r="CX163" s="10" t="s">
        <v>242</v>
      </c>
      <c r="DA163" s="22">
        <v>0</v>
      </c>
      <c r="DB163" s="10" t="s">
        <v>242</v>
      </c>
      <c r="DC163" s="10" t="s">
        <v>242</v>
      </c>
      <c r="DE163" s="22">
        <v>0</v>
      </c>
      <c r="DF163" s="50" t="s">
        <v>242</v>
      </c>
      <c r="DG163" s="10" t="s">
        <v>242</v>
      </c>
      <c r="DH163" s="43" t="s">
        <v>242</v>
      </c>
      <c r="DI163" s="10" t="s">
        <v>242</v>
      </c>
      <c r="DJ163" s="50" t="s">
        <v>242</v>
      </c>
      <c r="DK163" s="10" t="s">
        <v>242</v>
      </c>
      <c r="DM163" s="22">
        <v>0</v>
      </c>
      <c r="DN163" s="50" t="s">
        <v>242</v>
      </c>
      <c r="DO163" s="10" t="s">
        <v>242</v>
      </c>
      <c r="DQ163" s="10" t="s">
        <v>242</v>
      </c>
      <c r="DT163" s="27">
        <v>0</v>
      </c>
      <c r="DV163" s="27">
        <v>0</v>
      </c>
      <c r="DX163" s="27">
        <v>0</v>
      </c>
      <c r="DZ163" s="27">
        <v>0</v>
      </c>
      <c r="EB163" s="27">
        <v>0</v>
      </c>
      <c r="ED163" s="27">
        <v>0</v>
      </c>
      <c r="EF163" s="27">
        <v>0</v>
      </c>
      <c r="EH163" s="27">
        <v>0</v>
      </c>
      <c r="EJ163" s="27">
        <v>0</v>
      </c>
      <c r="EL163" s="27">
        <v>0</v>
      </c>
      <c r="EN163" t="s">
        <v>242</v>
      </c>
      <c r="EQ163">
        <f t="shared" si="38"/>
        <v>0</v>
      </c>
      <c r="ER163" s="99">
        <v>0</v>
      </c>
      <c r="ES163" s="22">
        <v>0</v>
      </c>
      <c r="ET163" s="10" t="s">
        <v>242</v>
      </c>
      <c r="EU163" s="10" t="s">
        <v>242</v>
      </c>
      <c r="EX163" s="10" t="s">
        <v>242</v>
      </c>
      <c r="EY163" s="10" t="s">
        <v>242</v>
      </c>
      <c r="FA163" s="22">
        <v>0</v>
      </c>
      <c r="FB163" s="10" t="s">
        <v>242</v>
      </c>
      <c r="FD163" s="22">
        <v>0</v>
      </c>
      <c r="FE163" s="10" t="s">
        <v>242</v>
      </c>
      <c r="FG163" s="22">
        <v>0</v>
      </c>
      <c r="FH163" s="10" t="s">
        <v>242</v>
      </c>
      <c r="FJ163" s="22">
        <v>0</v>
      </c>
      <c r="FK163" s="10" t="s">
        <v>242</v>
      </c>
      <c r="FL163">
        <f t="shared" si="41"/>
        <v>0</v>
      </c>
      <c r="FM163" s="100">
        <v>0</v>
      </c>
      <c r="FN163">
        <f t="shared" si="42"/>
        <v>0</v>
      </c>
      <c r="FO163" s="100">
        <v>0</v>
      </c>
      <c r="FQ163" s="10" t="s">
        <v>242</v>
      </c>
      <c r="FT163" s="22">
        <v>0</v>
      </c>
      <c r="FU163" s="10" t="s">
        <v>242</v>
      </c>
      <c r="FV163" s="10" t="s">
        <v>242</v>
      </c>
      <c r="FW163" s="10" t="s">
        <v>242</v>
      </c>
      <c r="FY163" s="22">
        <v>0</v>
      </c>
      <c r="FZ163" s="10" t="s">
        <v>242</v>
      </c>
      <c r="GA163" s="10" t="s">
        <v>242</v>
      </c>
      <c r="GC163" s="22">
        <v>0</v>
      </c>
      <c r="GD163" s="10" t="s">
        <v>242</v>
      </c>
      <c r="GE163" s="10" t="s">
        <v>242</v>
      </c>
      <c r="GF163" s="50" t="s">
        <v>242</v>
      </c>
      <c r="GG163" s="10" t="s">
        <v>242</v>
      </c>
      <c r="GH163" s="10" t="s">
        <v>242</v>
      </c>
      <c r="GI163" s="10" t="s">
        <v>242</v>
      </c>
      <c r="GJ163" s="10" t="s">
        <v>242</v>
      </c>
      <c r="GK163" s="10" t="s">
        <v>242</v>
      </c>
      <c r="GM163" s="10" t="s">
        <v>242</v>
      </c>
      <c r="GP163" s="22">
        <v>0</v>
      </c>
      <c r="GQ163" s="10" t="s">
        <v>242</v>
      </c>
      <c r="GR163" s="10" t="s">
        <v>242</v>
      </c>
      <c r="GT163" s="10" t="s">
        <v>242</v>
      </c>
      <c r="GW163" s="46">
        <v>1</v>
      </c>
      <c r="GX163" s="10">
        <v>163</v>
      </c>
      <c r="HA163" s="10" t="s">
        <v>242</v>
      </c>
      <c r="HD163" s="22">
        <v>0</v>
      </c>
      <c r="HF163" s="22">
        <v>0</v>
      </c>
      <c r="HH163" s="10" t="s">
        <v>242</v>
      </c>
      <c r="HK163" s="22">
        <v>1</v>
      </c>
      <c r="HL163" s="10" t="s">
        <v>3705</v>
      </c>
      <c r="HM163" s="10">
        <v>1</v>
      </c>
      <c r="HP163" s="10">
        <v>0.44444444399999999</v>
      </c>
      <c r="HQ163" s="10">
        <v>0</v>
      </c>
      <c r="HR163" s="10">
        <v>0</v>
      </c>
      <c r="HS163" s="10">
        <v>0</v>
      </c>
      <c r="HT163" s="10">
        <v>0</v>
      </c>
      <c r="HU163" s="10">
        <v>0</v>
      </c>
      <c r="HV163" s="10">
        <v>0</v>
      </c>
      <c r="HW163" s="10">
        <v>0</v>
      </c>
      <c r="HX163" s="10">
        <v>0</v>
      </c>
      <c r="HY163" s="10">
        <v>0</v>
      </c>
      <c r="HZ163" s="10">
        <v>0</v>
      </c>
      <c r="IA163" s="10">
        <v>1</v>
      </c>
      <c r="IB163" s="10">
        <v>1</v>
      </c>
      <c r="IC163" s="10">
        <v>0.14814814800000001</v>
      </c>
      <c r="ID163" s="10">
        <v>0</v>
      </c>
      <c r="IE163" s="10">
        <v>0.2</v>
      </c>
      <c r="IF163" s="10">
        <v>0.11604938300000001</v>
      </c>
      <c r="IG163" s="10" t="s">
        <v>3706</v>
      </c>
      <c r="IH163" s="10" t="s">
        <v>266</v>
      </c>
      <c r="II163" s="10" t="s">
        <v>3702</v>
      </c>
      <c r="IJ163" s="10">
        <v>17610.5</v>
      </c>
      <c r="IK163" s="10">
        <v>20336.099999999999</v>
      </c>
      <c r="IL163" s="10">
        <v>27803.5</v>
      </c>
      <c r="IM163" s="10">
        <v>33523.199999999997</v>
      </c>
      <c r="IN163" s="10">
        <v>17610.5</v>
      </c>
      <c r="IS163">
        <f t="shared" si="39"/>
        <v>0.3</v>
      </c>
      <c r="IT163">
        <f t="shared" si="43"/>
        <v>0</v>
      </c>
      <c r="IU163">
        <f t="shared" si="44"/>
        <v>0.25</v>
      </c>
      <c r="IV163">
        <f t="shared" si="40"/>
        <v>0.18333333333333335</v>
      </c>
    </row>
    <row r="164" spans="1:256" customFormat="1" ht="14" customHeight="1" x14ac:dyDescent="0.2">
      <c r="A164">
        <v>163</v>
      </c>
      <c r="B164">
        <v>172</v>
      </c>
      <c r="C164" s="1">
        <v>44795.604861111111</v>
      </c>
      <c r="D164" s="1">
        <v>44795.604861111111</v>
      </c>
      <c r="E164">
        <v>4</v>
      </c>
      <c r="G164" t="s">
        <v>242</v>
      </c>
      <c r="H164" t="s">
        <v>242</v>
      </c>
      <c r="I164">
        <v>1</v>
      </c>
      <c r="J164" s="1">
        <v>44795.604861111111</v>
      </c>
      <c r="K164" t="s">
        <v>3707</v>
      </c>
      <c r="L164" t="s">
        <v>242</v>
      </c>
      <c r="M164" t="s">
        <v>242</v>
      </c>
      <c r="P164" t="s">
        <v>242</v>
      </c>
      <c r="Q164" t="s">
        <v>242</v>
      </c>
      <c r="T164" t="s">
        <v>3708</v>
      </c>
      <c r="V164" t="s">
        <v>3709</v>
      </c>
      <c r="W164" t="s">
        <v>3710</v>
      </c>
      <c r="X164">
        <v>7370</v>
      </c>
      <c r="Y164" t="s">
        <v>476</v>
      </c>
      <c r="Z164" t="s">
        <v>3379</v>
      </c>
      <c r="AA164">
        <v>2020</v>
      </c>
      <c r="AC164">
        <v>0</v>
      </c>
      <c r="AF164">
        <v>13</v>
      </c>
      <c r="AG164" t="s">
        <v>242</v>
      </c>
      <c r="AJ164" s="27">
        <v>1</v>
      </c>
      <c r="AK164">
        <v>4</v>
      </c>
      <c r="AL164" s="27">
        <v>1</v>
      </c>
      <c r="AM164">
        <v>1</v>
      </c>
      <c r="AN164" s="36">
        <f t="shared" si="35"/>
        <v>7.6923076923076925</v>
      </c>
      <c r="AO164" s="27">
        <v>0</v>
      </c>
      <c r="AP164">
        <v>0</v>
      </c>
      <c r="AR164">
        <v>2</v>
      </c>
      <c r="AU164" s="27">
        <v>1</v>
      </c>
      <c r="AV164">
        <v>1</v>
      </c>
      <c r="AW164" s="21">
        <f t="shared" si="36"/>
        <v>7.6923076923076925</v>
      </c>
      <c r="AX164">
        <v>2</v>
      </c>
      <c r="BA164" s="27">
        <v>1</v>
      </c>
      <c r="BB164">
        <v>2</v>
      </c>
      <c r="BC164" s="21">
        <f t="shared" si="37"/>
        <v>15.384615384615385</v>
      </c>
      <c r="BD164" t="s">
        <v>242</v>
      </c>
      <c r="BG164" s="27">
        <v>1</v>
      </c>
      <c r="BJ164">
        <v>2</v>
      </c>
      <c r="BM164" s="27">
        <v>1</v>
      </c>
      <c r="BN164">
        <v>2</v>
      </c>
      <c r="BQ164" s="27">
        <v>1</v>
      </c>
      <c r="BR164">
        <v>5</v>
      </c>
      <c r="BS164" s="97">
        <f t="shared" si="33"/>
        <v>38.461538461538467</v>
      </c>
      <c r="BT164" t="s">
        <v>3711</v>
      </c>
      <c r="BU164">
        <v>3</v>
      </c>
      <c r="BX164" s="27">
        <v>1</v>
      </c>
      <c r="BY164">
        <v>2</v>
      </c>
      <c r="BZ164" s="21">
        <f t="shared" ref="BZ164:BZ169" si="45">BY164/AF164*100</f>
        <v>15.384615384615385</v>
      </c>
      <c r="CA164">
        <v>1</v>
      </c>
      <c r="CB164">
        <v>1</v>
      </c>
      <c r="CE164" s="27">
        <v>0</v>
      </c>
      <c r="CG164" t="s">
        <v>242</v>
      </c>
      <c r="CH164" t="s">
        <v>242</v>
      </c>
      <c r="CJ164" s="27">
        <v>1</v>
      </c>
      <c r="CK164" t="s">
        <v>3712</v>
      </c>
      <c r="CL164">
        <v>1</v>
      </c>
      <c r="CO164">
        <v>0</v>
      </c>
      <c r="CP164" s="27">
        <v>0</v>
      </c>
      <c r="CQ164" t="s">
        <v>242</v>
      </c>
      <c r="CR164" t="s">
        <v>242</v>
      </c>
      <c r="CS164" t="s">
        <v>242</v>
      </c>
      <c r="CV164" s="27">
        <v>1</v>
      </c>
      <c r="CW164" t="s">
        <v>3713</v>
      </c>
      <c r="CX164">
        <v>1</v>
      </c>
      <c r="DA164" s="27">
        <v>0</v>
      </c>
      <c r="DB164">
        <v>1936</v>
      </c>
      <c r="DC164">
        <v>2</v>
      </c>
      <c r="DE164" s="27">
        <v>1</v>
      </c>
      <c r="DF164" s="36" t="s">
        <v>242</v>
      </c>
      <c r="DG164" t="s">
        <v>242</v>
      </c>
      <c r="DH164" s="36">
        <v>72504</v>
      </c>
      <c r="DI164">
        <v>2</v>
      </c>
      <c r="DJ164" s="36" t="s">
        <v>242</v>
      </c>
      <c r="DK164" t="s">
        <v>242</v>
      </c>
      <c r="DM164" s="27">
        <v>1</v>
      </c>
      <c r="DN164" s="36">
        <v>28221</v>
      </c>
      <c r="DO164">
        <v>2</v>
      </c>
      <c r="DQ164">
        <v>4</v>
      </c>
      <c r="DT164" s="27">
        <v>1</v>
      </c>
      <c r="DU164" t="s">
        <v>3714</v>
      </c>
      <c r="DV164" s="27">
        <v>1</v>
      </c>
      <c r="DW164" t="s">
        <v>3715</v>
      </c>
      <c r="DX164" s="27">
        <v>1</v>
      </c>
      <c r="DY164" t="s">
        <v>3716</v>
      </c>
      <c r="DZ164" s="27">
        <v>1</v>
      </c>
      <c r="EA164" t="s">
        <v>3717</v>
      </c>
      <c r="EB164" s="27">
        <v>0</v>
      </c>
      <c r="ED164" s="27">
        <v>1</v>
      </c>
      <c r="EE164" s="2" t="s">
        <v>3718</v>
      </c>
      <c r="EF164" s="27">
        <v>1</v>
      </c>
      <c r="EG164" s="2" t="s">
        <v>3718</v>
      </c>
      <c r="EH164" s="27">
        <v>1</v>
      </c>
      <c r="EI164" t="s">
        <v>3719</v>
      </c>
      <c r="EJ164" s="27">
        <v>1</v>
      </c>
      <c r="EK164" t="s">
        <v>614</v>
      </c>
      <c r="EL164" s="27">
        <v>1</v>
      </c>
      <c r="EN164">
        <v>4</v>
      </c>
      <c r="EP164" s="2"/>
      <c r="EQ164">
        <f t="shared" si="38"/>
        <v>0.9</v>
      </c>
      <c r="ER164" s="99">
        <v>0.5</v>
      </c>
      <c r="ES164" s="27">
        <v>1</v>
      </c>
      <c r="ET164" t="s">
        <v>242</v>
      </c>
      <c r="EU164">
        <v>640953</v>
      </c>
      <c r="EX164">
        <v>1</v>
      </c>
      <c r="EY164" t="s">
        <v>242</v>
      </c>
      <c r="FA164" s="27">
        <v>0</v>
      </c>
      <c r="FB164" t="s">
        <v>242</v>
      </c>
      <c r="FD164" s="27">
        <v>0</v>
      </c>
      <c r="FE164" t="s">
        <v>242</v>
      </c>
      <c r="FG164" s="27">
        <v>0</v>
      </c>
      <c r="FH164" t="s">
        <v>242</v>
      </c>
      <c r="FJ164" s="27">
        <v>0</v>
      </c>
      <c r="FK164" t="s">
        <v>242</v>
      </c>
      <c r="FL164">
        <f t="shared" si="41"/>
        <v>0</v>
      </c>
      <c r="FM164" s="100">
        <v>0</v>
      </c>
      <c r="FN164">
        <f t="shared" si="42"/>
        <v>0</v>
      </c>
      <c r="FO164" s="100">
        <v>0</v>
      </c>
      <c r="FQ164" t="s">
        <v>242</v>
      </c>
      <c r="FT164" s="27">
        <v>0</v>
      </c>
      <c r="FU164" t="s">
        <v>242</v>
      </c>
      <c r="FV164" t="s">
        <v>242</v>
      </c>
      <c r="FW164" t="s">
        <v>242</v>
      </c>
      <c r="FY164" s="27">
        <v>1</v>
      </c>
      <c r="FZ164">
        <v>34</v>
      </c>
      <c r="GA164" t="s">
        <v>242</v>
      </c>
      <c r="GB164" t="s">
        <v>3720</v>
      </c>
      <c r="GC164" s="27">
        <v>0</v>
      </c>
      <c r="GD164" t="s">
        <v>242</v>
      </c>
      <c r="GE164" t="s">
        <v>242</v>
      </c>
      <c r="GF164" s="36" t="s">
        <v>242</v>
      </c>
      <c r="GG164" t="s">
        <v>242</v>
      </c>
      <c r="GH164" t="s">
        <v>242</v>
      </c>
      <c r="GI164" t="s">
        <v>242</v>
      </c>
      <c r="GJ164" t="s">
        <v>242</v>
      </c>
      <c r="GK164" t="s">
        <v>242</v>
      </c>
      <c r="GM164">
        <v>1</v>
      </c>
      <c r="GP164" s="27">
        <v>1</v>
      </c>
      <c r="GQ164" t="s">
        <v>242</v>
      </c>
      <c r="GR164">
        <v>1.2</v>
      </c>
      <c r="GS164" t="s">
        <v>3720</v>
      </c>
      <c r="GT164">
        <v>1</v>
      </c>
      <c r="GW164" s="27">
        <v>1</v>
      </c>
      <c r="GX164">
        <v>165</v>
      </c>
      <c r="HA164">
        <v>1</v>
      </c>
      <c r="HD164" s="27">
        <v>0</v>
      </c>
      <c r="HF164" s="27">
        <v>0</v>
      </c>
      <c r="HH164" t="s">
        <v>242</v>
      </c>
      <c r="HK164" s="27">
        <v>1</v>
      </c>
      <c r="HL164" t="s">
        <v>3721</v>
      </c>
      <c r="HM164">
        <v>1</v>
      </c>
      <c r="HP164">
        <v>0.77777777800000003</v>
      </c>
      <c r="HQ164">
        <v>1</v>
      </c>
      <c r="HR164">
        <v>0.5</v>
      </c>
      <c r="HS164">
        <v>0.66666666699999999</v>
      </c>
      <c r="HT164">
        <v>0.9</v>
      </c>
      <c r="HU164">
        <v>1</v>
      </c>
      <c r="HV164">
        <v>0</v>
      </c>
      <c r="HW164">
        <v>0.33333333300000001</v>
      </c>
      <c r="HX164">
        <v>1</v>
      </c>
      <c r="HY164">
        <v>1</v>
      </c>
      <c r="HZ164">
        <v>0</v>
      </c>
      <c r="IA164">
        <v>1</v>
      </c>
      <c r="IB164">
        <v>1</v>
      </c>
      <c r="IC164">
        <v>0.75925925900000002</v>
      </c>
      <c r="ID164">
        <v>0.64166666699999997</v>
      </c>
      <c r="IE164">
        <v>0.66666666699999999</v>
      </c>
      <c r="IF164">
        <v>0.68919753100000003</v>
      </c>
      <c r="IG164" t="s">
        <v>3708</v>
      </c>
      <c r="IH164" t="s">
        <v>266</v>
      </c>
      <c r="II164" t="s">
        <v>3708</v>
      </c>
      <c r="IJ164">
        <v>4414.6000000000004</v>
      </c>
      <c r="IK164">
        <v>4287.8</v>
      </c>
      <c r="IL164">
        <v>4658.1000000000004</v>
      </c>
      <c r="IM164" t="s">
        <v>242</v>
      </c>
      <c r="IN164">
        <v>4414.6000000000004</v>
      </c>
      <c r="IS164">
        <f t="shared" si="39"/>
        <v>0.8</v>
      </c>
      <c r="IT164">
        <f t="shared" si="43"/>
        <v>0.5</v>
      </c>
      <c r="IU164">
        <f t="shared" si="44"/>
        <v>0.5</v>
      </c>
      <c r="IV164">
        <f t="shared" si="40"/>
        <v>0.6</v>
      </c>
    </row>
    <row r="165" spans="1:256" customFormat="1" ht="14" customHeight="1" x14ac:dyDescent="0.2">
      <c r="A165">
        <v>164</v>
      </c>
      <c r="B165">
        <v>173</v>
      </c>
      <c r="C165" s="1">
        <v>44795.604861111111</v>
      </c>
      <c r="D165" s="1">
        <v>44795.604861111111</v>
      </c>
      <c r="E165">
        <v>4</v>
      </c>
      <c r="G165" t="s">
        <v>242</v>
      </c>
      <c r="H165" t="s">
        <v>242</v>
      </c>
      <c r="I165">
        <v>1</v>
      </c>
      <c r="J165" s="1">
        <v>44795.604861111111</v>
      </c>
      <c r="K165" t="s">
        <v>3722</v>
      </c>
      <c r="L165" t="s">
        <v>242</v>
      </c>
      <c r="M165" t="s">
        <v>242</v>
      </c>
      <c r="P165" t="s">
        <v>242</v>
      </c>
      <c r="Q165" t="s">
        <v>242</v>
      </c>
      <c r="T165" t="s">
        <v>3723</v>
      </c>
      <c r="V165" t="s">
        <v>3724</v>
      </c>
      <c r="W165">
        <v>461202103</v>
      </c>
      <c r="X165">
        <v>7372</v>
      </c>
      <c r="Y165" t="s">
        <v>297</v>
      </c>
      <c r="Z165" t="s">
        <v>1077</v>
      </c>
      <c r="AA165">
        <v>2021</v>
      </c>
      <c r="AC165">
        <v>0</v>
      </c>
      <c r="AF165">
        <v>12</v>
      </c>
      <c r="AG165" t="s">
        <v>242</v>
      </c>
      <c r="AJ165" s="27">
        <v>1</v>
      </c>
      <c r="AK165">
        <v>9</v>
      </c>
      <c r="AL165" s="27">
        <v>0</v>
      </c>
      <c r="AM165">
        <v>0</v>
      </c>
      <c r="AN165" s="36">
        <f t="shared" si="35"/>
        <v>0</v>
      </c>
      <c r="AO165" s="27">
        <v>0</v>
      </c>
      <c r="AP165">
        <v>0</v>
      </c>
      <c r="AR165">
        <v>3</v>
      </c>
      <c r="AU165" s="27">
        <v>1</v>
      </c>
      <c r="AV165">
        <v>1</v>
      </c>
      <c r="AW165" s="21">
        <f t="shared" si="36"/>
        <v>8.3333333333333321</v>
      </c>
      <c r="AX165">
        <v>2</v>
      </c>
      <c r="BA165" s="27">
        <v>1</v>
      </c>
      <c r="BB165">
        <v>3</v>
      </c>
      <c r="BC165" s="21">
        <f t="shared" si="37"/>
        <v>25</v>
      </c>
      <c r="BD165" t="s">
        <v>242</v>
      </c>
      <c r="BG165" s="27">
        <v>1</v>
      </c>
      <c r="BH165">
        <v>10</v>
      </c>
      <c r="BJ165">
        <v>2</v>
      </c>
      <c r="BM165" s="27">
        <v>1</v>
      </c>
      <c r="BN165">
        <v>2</v>
      </c>
      <c r="BQ165" s="27">
        <v>1</v>
      </c>
      <c r="BR165">
        <v>4</v>
      </c>
      <c r="BS165" s="97">
        <f t="shared" si="33"/>
        <v>33.333333333333329</v>
      </c>
      <c r="BU165">
        <v>3</v>
      </c>
      <c r="BX165" s="27">
        <v>1</v>
      </c>
      <c r="BY165">
        <v>4</v>
      </c>
      <c r="BZ165" s="21">
        <f t="shared" si="45"/>
        <v>33.333333333333329</v>
      </c>
      <c r="CA165">
        <v>2</v>
      </c>
      <c r="CB165">
        <v>3</v>
      </c>
      <c r="CE165" s="27">
        <v>0</v>
      </c>
      <c r="CG165" t="s">
        <v>242</v>
      </c>
      <c r="CH165" t="s">
        <v>242</v>
      </c>
      <c r="CJ165" s="27">
        <v>1</v>
      </c>
      <c r="CK165" t="s">
        <v>3725</v>
      </c>
      <c r="CL165">
        <v>1</v>
      </c>
      <c r="CO165">
        <v>0</v>
      </c>
      <c r="CP165" s="27">
        <v>0</v>
      </c>
      <c r="CQ165" t="s">
        <v>242</v>
      </c>
      <c r="CR165" t="s">
        <v>242</v>
      </c>
      <c r="CS165" t="s">
        <v>242</v>
      </c>
      <c r="CV165" s="27">
        <v>1</v>
      </c>
      <c r="CW165" t="s">
        <v>3726</v>
      </c>
      <c r="CX165">
        <v>1</v>
      </c>
      <c r="DA165" s="27">
        <v>0</v>
      </c>
      <c r="DB165" t="s">
        <v>242</v>
      </c>
      <c r="DC165" t="s">
        <v>242</v>
      </c>
      <c r="DE165" s="27">
        <v>0</v>
      </c>
      <c r="DF165" s="36" t="s">
        <v>242</v>
      </c>
      <c r="DG165" t="s">
        <v>242</v>
      </c>
      <c r="DH165" s="43" t="s">
        <v>242</v>
      </c>
      <c r="DI165" t="s">
        <v>242</v>
      </c>
      <c r="DJ165" s="36" t="s">
        <v>242</v>
      </c>
      <c r="DK165" t="s">
        <v>242</v>
      </c>
      <c r="DM165" s="27">
        <v>0</v>
      </c>
      <c r="DN165" s="36" t="s">
        <v>242</v>
      </c>
      <c r="DO165" t="s">
        <v>242</v>
      </c>
      <c r="DQ165" t="s">
        <v>242</v>
      </c>
      <c r="DT165" s="27">
        <v>1</v>
      </c>
      <c r="DU165" t="s">
        <v>3727</v>
      </c>
      <c r="DV165" s="27">
        <v>1</v>
      </c>
      <c r="DW165" t="s">
        <v>3728</v>
      </c>
      <c r="DX165" s="27">
        <v>0</v>
      </c>
      <c r="DZ165" s="27">
        <v>0</v>
      </c>
      <c r="EB165" s="27">
        <v>1</v>
      </c>
      <c r="EC165" s="2" t="s">
        <v>3729</v>
      </c>
      <c r="ED165" s="27">
        <v>0</v>
      </c>
      <c r="EF165" s="27">
        <v>0</v>
      </c>
      <c r="EH165" s="27">
        <v>0</v>
      </c>
      <c r="EJ165" s="27">
        <v>1</v>
      </c>
      <c r="EK165" t="s">
        <v>3730</v>
      </c>
      <c r="EL165" s="27">
        <v>1</v>
      </c>
      <c r="EN165">
        <v>1</v>
      </c>
      <c r="EP165" s="2"/>
      <c r="EQ165">
        <f t="shared" si="38"/>
        <v>0.5</v>
      </c>
      <c r="ER165" s="99">
        <v>0.5</v>
      </c>
      <c r="ES165" s="27">
        <v>0</v>
      </c>
      <c r="ET165" t="s">
        <v>242</v>
      </c>
      <c r="EU165" t="s">
        <v>242</v>
      </c>
      <c r="EX165" t="s">
        <v>242</v>
      </c>
      <c r="EY165" t="s">
        <v>242</v>
      </c>
      <c r="FA165" s="27">
        <v>0</v>
      </c>
      <c r="FB165" t="s">
        <v>242</v>
      </c>
      <c r="FD165" s="27">
        <v>0</v>
      </c>
      <c r="FE165" t="s">
        <v>242</v>
      </c>
      <c r="FG165" s="27">
        <v>0</v>
      </c>
      <c r="FH165" t="s">
        <v>242</v>
      </c>
      <c r="FJ165" s="27">
        <v>0</v>
      </c>
      <c r="FK165" t="s">
        <v>242</v>
      </c>
      <c r="FL165">
        <f t="shared" si="41"/>
        <v>0</v>
      </c>
      <c r="FM165" s="100">
        <v>0</v>
      </c>
      <c r="FN165">
        <f t="shared" si="42"/>
        <v>0</v>
      </c>
      <c r="FO165" s="100">
        <v>0</v>
      </c>
      <c r="FQ165" t="s">
        <v>242</v>
      </c>
      <c r="FT165" s="27">
        <v>0</v>
      </c>
      <c r="FU165" t="s">
        <v>242</v>
      </c>
      <c r="FV165" t="s">
        <v>242</v>
      </c>
      <c r="FW165" t="s">
        <v>242</v>
      </c>
      <c r="FY165" s="27">
        <v>1</v>
      </c>
      <c r="FZ165">
        <v>40</v>
      </c>
      <c r="GA165">
        <v>2</v>
      </c>
      <c r="GC165" s="27">
        <v>1</v>
      </c>
      <c r="GD165">
        <v>4</v>
      </c>
      <c r="GE165">
        <v>8</v>
      </c>
      <c r="GF165" s="36">
        <v>43</v>
      </c>
      <c r="GG165">
        <v>34</v>
      </c>
      <c r="GH165" t="s">
        <v>242</v>
      </c>
      <c r="GI165" t="s">
        <v>242</v>
      </c>
      <c r="GJ165" t="s">
        <v>242</v>
      </c>
      <c r="GK165">
        <v>1</v>
      </c>
      <c r="GM165">
        <v>1</v>
      </c>
      <c r="GP165" s="27">
        <v>1</v>
      </c>
      <c r="GQ165">
        <v>1.02</v>
      </c>
      <c r="GR165">
        <v>1</v>
      </c>
      <c r="GT165">
        <v>1</v>
      </c>
      <c r="GW165" s="27">
        <v>1</v>
      </c>
      <c r="GX165">
        <v>122</v>
      </c>
      <c r="HA165">
        <v>1</v>
      </c>
      <c r="HD165" s="27">
        <v>0</v>
      </c>
      <c r="HF165" s="27">
        <v>0</v>
      </c>
      <c r="HH165" t="s">
        <v>242</v>
      </c>
      <c r="HK165" s="27">
        <v>1</v>
      </c>
      <c r="HL165" t="s">
        <v>3731</v>
      </c>
      <c r="HM165">
        <v>1</v>
      </c>
      <c r="HP165">
        <v>0.66666666699999999</v>
      </c>
      <c r="HQ165">
        <v>1</v>
      </c>
      <c r="HR165">
        <v>0.5</v>
      </c>
      <c r="HS165">
        <v>0</v>
      </c>
      <c r="HT165">
        <v>0.5</v>
      </c>
      <c r="HU165">
        <v>0</v>
      </c>
      <c r="HV165">
        <v>0</v>
      </c>
      <c r="HW165">
        <v>0.66666666699999999</v>
      </c>
      <c r="HX165">
        <v>1</v>
      </c>
      <c r="HY165">
        <v>1</v>
      </c>
      <c r="HZ165">
        <v>0</v>
      </c>
      <c r="IA165">
        <v>1</v>
      </c>
      <c r="IB165">
        <v>1</v>
      </c>
      <c r="IC165">
        <v>0.72222222199999997</v>
      </c>
      <c r="ID165">
        <v>0.125</v>
      </c>
      <c r="IE165">
        <v>0.73333333300000003</v>
      </c>
      <c r="IF165">
        <v>0.52685185199999995</v>
      </c>
      <c r="IG165" t="s">
        <v>3723</v>
      </c>
      <c r="IH165" t="s">
        <v>266</v>
      </c>
      <c r="II165" t="s">
        <v>3723</v>
      </c>
      <c r="IJ165">
        <v>6784</v>
      </c>
      <c r="IK165">
        <v>7649</v>
      </c>
      <c r="IL165">
        <v>9613</v>
      </c>
      <c r="IM165">
        <v>12726</v>
      </c>
      <c r="IN165">
        <v>6784</v>
      </c>
      <c r="IS165">
        <f t="shared" si="39"/>
        <v>0.6</v>
      </c>
      <c r="IT165">
        <f t="shared" si="43"/>
        <v>7.1428571428571425E-2</v>
      </c>
      <c r="IU165">
        <f t="shared" si="44"/>
        <v>0.75</v>
      </c>
      <c r="IV165">
        <f t="shared" si="40"/>
        <v>0.47380952380952374</v>
      </c>
    </row>
    <row r="166" spans="1:256" customFormat="1" ht="14" customHeight="1" x14ac:dyDescent="0.2">
      <c r="A166">
        <v>165</v>
      </c>
      <c r="B166">
        <v>174</v>
      </c>
      <c r="C166" s="1">
        <v>44795.604861111111</v>
      </c>
      <c r="D166" s="1">
        <v>44795.604861111111</v>
      </c>
      <c r="E166">
        <v>4</v>
      </c>
      <c r="G166" t="s">
        <v>242</v>
      </c>
      <c r="H166" t="s">
        <v>242</v>
      </c>
      <c r="I166">
        <v>1</v>
      </c>
      <c r="J166" s="1">
        <v>44795.604861111111</v>
      </c>
      <c r="K166" t="s">
        <v>3732</v>
      </c>
      <c r="L166" t="s">
        <v>242</v>
      </c>
      <c r="M166" t="s">
        <v>242</v>
      </c>
      <c r="P166" t="s">
        <v>242</v>
      </c>
      <c r="Q166" t="s">
        <v>242</v>
      </c>
      <c r="T166" t="s">
        <v>3733</v>
      </c>
      <c r="V166" t="s">
        <v>3734</v>
      </c>
      <c r="W166" t="s">
        <v>3735</v>
      </c>
      <c r="X166">
        <v>3822</v>
      </c>
      <c r="Y166" t="s">
        <v>476</v>
      </c>
      <c r="Z166" t="s">
        <v>477</v>
      </c>
      <c r="AA166">
        <v>2020</v>
      </c>
      <c r="AC166">
        <v>0.5</v>
      </c>
      <c r="AD166">
        <v>15</v>
      </c>
      <c r="AF166">
        <v>12</v>
      </c>
      <c r="AG166" t="s">
        <v>242</v>
      </c>
      <c r="AJ166" s="27">
        <v>1</v>
      </c>
      <c r="AK166">
        <v>8</v>
      </c>
      <c r="AL166" s="27">
        <v>1</v>
      </c>
      <c r="AM166">
        <v>8</v>
      </c>
      <c r="AN166" s="36">
        <f t="shared" si="35"/>
        <v>66.666666666666657</v>
      </c>
      <c r="AO166" s="27">
        <v>1</v>
      </c>
      <c r="AP166">
        <v>8</v>
      </c>
      <c r="AR166">
        <v>2</v>
      </c>
      <c r="AU166" s="27">
        <v>1</v>
      </c>
      <c r="AV166">
        <v>1</v>
      </c>
      <c r="AW166" s="21">
        <f t="shared" si="36"/>
        <v>8.3333333333333321</v>
      </c>
      <c r="AX166">
        <v>2</v>
      </c>
      <c r="BA166" s="27">
        <v>1</v>
      </c>
      <c r="BB166">
        <v>2</v>
      </c>
      <c r="BC166" s="21">
        <f t="shared" si="37"/>
        <v>16.666666666666664</v>
      </c>
      <c r="BD166" t="s">
        <v>242</v>
      </c>
      <c r="BG166" s="27">
        <v>1</v>
      </c>
      <c r="BJ166">
        <v>3</v>
      </c>
      <c r="BM166" s="27">
        <v>1</v>
      </c>
      <c r="BN166">
        <v>2</v>
      </c>
      <c r="BQ166" s="27">
        <v>1</v>
      </c>
      <c r="BR166">
        <v>5</v>
      </c>
      <c r="BS166" s="97">
        <f t="shared" si="33"/>
        <v>41.666666666666671</v>
      </c>
      <c r="BT166" t="s">
        <v>3711</v>
      </c>
      <c r="BU166">
        <v>3</v>
      </c>
      <c r="BX166" s="27">
        <v>1</v>
      </c>
      <c r="BY166">
        <v>2</v>
      </c>
      <c r="BZ166" s="21">
        <f t="shared" si="45"/>
        <v>16.666666666666664</v>
      </c>
      <c r="CA166">
        <v>2</v>
      </c>
      <c r="CB166">
        <v>1</v>
      </c>
      <c r="CE166" s="27">
        <v>0</v>
      </c>
      <c r="CG166" t="s">
        <v>242</v>
      </c>
      <c r="CH166" t="s">
        <v>242</v>
      </c>
      <c r="CJ166" s="27">
        <v>1</v>
      </c>
      <c r="CK166" s="2" t="s">
        <v>3736</v>
      </c>
      <c r="CL166">
        <v>1</v>
      </c>
      <c r="CO166">
        <v>0</v>
      </c>
      <c r="CP166" s="27">
        <v>0.5</v>
      </c>
      <c r="CQ166" t="s">
        <v>242</v>
      </c>
      <c r="CR166" t="s">
        <v>242</v>
      </c>
      <c r="CS166" t="s">
        <v>242</v>
      </c>
      <c r="CT166" t="s">
        <v>3737</v>
      </c>
      <c r="CV166" s="27">
        <v>1</v>
      </c>
      <c r="CW166" s="2" t="s">
        <v>3738</v>
      </c>
      <c r="CX166">
        <v>1</v>
      </c>
      <c r="DA166" s="27">
        <v>1</v>
      </c>
      <c r="DB166">
        <v>273621</v>
      </c>
      <c r="DC166">
        <v>2</v>
      </c>
      <c r="DE166" s="27">
        <v>1</v>
      </c>
      <c r="DF166" s="36" t="s">
        <v>242</v>
      </c>
      <c r="DG166" t="s">
        <v>242</v>
      </c>
      <c r="DH166" s="43" t="s">
        <v>242</v>
      </c>
      <c r="DI166" t="s">
        <v>242</v>
      </c>
      <c r="DJ166" s="36">
        <v>75150</v>
      </c>
      <c r="DK166">
        <v>2</v>
      </c>
      <c r="DM166" s="27">
        <v>1</v>
      </c>
      <c r="DN166" s="36">
        <v>242205835</v>
      </c>
      <c r="DO166">
        <v>2</v>
      </c>
      <c r="DP166" t="s">
        <v>3739</v>
      </c>
      <c r="DQ166">
        <v>1</v>
      </c>
      <c r="DT166" s="27">
        <v>1</v>
      </c>
      <c r="DU166" s="2" t="s">
        <v>3740</v>
      </c>
      <c r="DV166" s="27">
        <v>1</v>
      </c>
      <c r="DW166" s="2" t="s">
        <v>3741</v>
      </c>
      <c r="DX166" s="27">
        <v>1</v>
      </c>
      <c r="DY166" s="2" t="s">
        <v>3742</v>
      </c>
      <c r="DZ166" s="27">
        <v>1</v>
      </c>
      <c r="EA166" t="s">
        <v>3743</v>
      </c>
      <c r="EB166" s="27">
        <v>1</v>
      </c>
      <c r="EC166" t="s">
        <v>3743</v>
      </c>
      <c r="ED166" s="27">
        <v>1</v>
      </c>
      <c r="EE166" s="2" t="s">
        <v>3744</v>
      </c>
      <c r="EF166" s="27">
        <v>1</v>
      </c>
      <c r="EG166" s="2" t="s">
        <v>3745</v>
      </c>
      <c r="EH166" s="27">
        <v>1</v>
      </c>
      <c r="EI166" s="2" t="s">
        <v>3746</v>
      </c>
      <c r="EJ166" s="27">
        <v>1</v>
      </c>
      <c r="EK166" t="s">
        <v>614</v>
      </c>
      <c r="EL166" s="27">
        <v>1</v>
      </c>
      <c r="EM166" s="2" t="s">
        <v>3747</v>
      </c>
      <c r="EN166">
        <v>1</v>
      </c>
      <c r="EP166" s="2"/>
      <c r="EQ166">
        <f t="shared" si="38"/>
        <v>1</v>
      </c>
      <c r="ER166" s="99">
        <v>1</v>
      </c>
      <c r="ES166" s="27">
        <v>0</v>
      </c>
      <c r="ET166" t="s">
        <v>242</v>
      </c>
      <c r="EU166" t="s">
        <v>242</v>
      </c>
      <c r="EX166" t="s">
        <v>242</v>
      </c>
      <c r="EY166" t="s">
        <v>242</v>
      </c>
      <c r="FA166" s="27">
        <v>0</v>
      </c>
      <c r="FB166" t="s">
        <v>242</v>
      </c>
      <c r="FD166" s="27">
        <v>0</v>
      </c>
      <c r="FE166" t="s">
        <v>242</v>
      </c>
      <c r="FG166" s="27">
        <v>1</v>
      </c>
      <c r="FH166">
        <v>2780</v>
      </c>
      <c r="FJ166" s="27">
        <v>1</v>
      </c>
      <c r="FK166">
        <v>8</v>
      </c>
      <c r="FL166">
        <f t="shared" si="41"/>
        <v>1</v>
      </c>
      <c r="FM166" s="99">
        <v>1</v>
      </c>
      <c r="FN166">
        <f t="shared" si="42"/>
        <v>1</v>
      </c>
      <c r="FO166" s="99">
        <v>1</v>
      </c>
      <c r="FP166" t="s">
        <v>3748</v>
      </c>
      <c r="FQ166">
        <v>1</v>
      </c>
      <c r="FT166" s="27">
        <v>0</v>
      </c>
      <c r="FU166" t="s">
        <v>242</v>
      </c>
      <c r="FV166" t="s">
        <v>242</v>
      </c>
      <c r="FW166" t="s">
        <v>242</v>
      </c>
      <c r="FY166" s="27">
        <v>1</v>
      </c>
      <c r="FZ166">
        <v>25</v>
      </c>
      <c r="GA166">
        <v>2</v>
      </c>
      <c r="GB166" t="s">
        <v>3749</v>
      </c>
      <c r="GC166" s="27">
        <v>0.5</v>
      </c>
      <c r="GD166" t="s">
        <v>242</v>
      </c>
      <c r="GE166" t="s">
        <v>242</v>
      </c>
      <c r="GF166" s="36" t="s">
        <v>242</v>
      </c>
      <c r="GG166" t="s">
        <v>242</v>
      </c>
      <c r="GH166" t="s">
        <v>242</v>
      </c>
      <c r="GI166" t="s">
        <v>242</v>
      </c>
      <c r="GJ166" t="s">
        <v>242</v>
      </c>
      <c r="GK166" t="s">
        <v>242</v>
      </c>
      <c r="GL166" t="s">
        <v>3750</v>
      </c>
      <c r="GM166">
        <v>1</v>
      </c>
      <c r="GP166" s="27">
        <v>0</v>
      </c>
      <c r="GQ166" t="s">
        <v>242</v>
      </c>
      <c r="GR166" t="s">
        <v>242</v>
      </c>
      <c r="GT166" t="s">
        <v>242</v>
      </c>
      <c r="GW166" s="27">
        <v>1</v>
      </c>
      <c r="GX166">
        <v>486</v>
      </c>
      <c r="GY166" t="s">
        <v>3751</v>
      </c>
      <c r="HA166">
        <v>1</v>
      </c>
      <c r="HD166" s="27">
        <v>0</v>
      </c>
      <c r="HF166" s="27">
        <v>0</v>
      </c>
      <c r="HH166" t="s">
        <v>242</v>
      </c>
      <c r="HK166" s="27">
        <v>1</v>
      </c>
      <c r="HL166" t="s">
        <v>3752</v>
      </c>
      <c r="HM166">
        <v>1</v>
      </c>
      <c r="HP166">
        <v>0.88888888899999996</v>
      </c>
      <c r="HQ166">
        <v>1</v>
      </c>
      <c r="HR166">
        <v>0.75</v>
      </c>
      <c r="HS166">
        <v>1</v>
      </c>
      <c r="HT166">
        <v>1</v>
      </c>
      <c r="HU166">
        <v>0</v>
      </c>
      <c r="HV166">
        <v>0.5</v>
      </c>
      <c r="HW166">
        <v>0.5</v>
      </c>
      <c r="HX166">
        <v>0</v>
      </c>
      <c r="HY166">
        <v>1</v>
      </c>
      <c r="HZ166">
        <v>0</v>
      </c>
      <c r="IA166">
        <v>1</v>
      </c>
      <c r="IB166">
        <v>1</v>
      </c>
      <c r="IC166">
        <v>0.87962963000000005</v>
      </c>
      <c r="ID166">
        <v>0.625</v>
      </c>
      <c r="IE166">
        <v>0.5</v>
      </c>
      <c r="IF166">
        <v>0.66820987700000001</v>
      </c>
      <c r="IG166" t="s">
        <v>3753</v>
      </c>
      <c r="IH166" t="s">
        <v>266</v>
      </c>
      <c r="II166" t="s">
        <v>3733</v>
      </c>
      <c r="IJ166">
        <v>16598.900000000001</v>
      </c>
      <c r="IK166">
        <v>12454.7</v>
      </c>
      <c r="IL166">
        <v>14136.4</v>
      </c>
      <c r="IM166">
        <v>15991.7</v>
      </c>
      <c r="IN166">
        <v>16598.900000000001</v>
      </c>
      <c r="IS166">
        <f t="shared" si="39"/>
        <v>1</v>
      </c>
      <c r="IT166">
        <f t="shared" si="43"/>
        <v>0.8571428571428571</v>
      </c>
      <c r="IU166">
        <f t="shared" si="44"/>
        <v>0.625</v>
      </c>
      <c r="IV166">
        <f t="shared" si="40"/>
        <v>0.82738095238095244</v>
      </c>
    </row>
    <row r="167" spans="1:256" customFormat="1" ht="14" customHeight="1" x14ac:dyDescent="0.2">
      <c r="A167">
        <v>166</v>
      </c>
      <c r="B167">
        <v>176</v>
      </c>
      <c r="C167" s="1">
        <v>44795.604861111111</v>
      </c>
      <c r="D167" s="1">
        <v>44795.604861111111</v>
      </c>
      <c r="E167">
        <v>4</v>
      </c>
      <c r="G167" t="s">
        <v>242</v>
      </c>
      <c r="H167" t="s">
        <v>242</v>
      </c>
      <c r="I167">
        <v>1</v>
      </c>
      <c r="J167" s="1">
        <v>44795.604861111111</v>
      </c>
      <c r="K167" t="s">
        <v>3754</v>
      </c>
      <c r="L167" t="s">
        <v>242</v>
      </c>
      <c r="M167" t="s">
        <v>242</v>
      </c>
      <c r="P167" t="s">
        <v>242</v>
      </c>
      <c r="Q167" t="s">
        <v>242</v>
      </c>
      <c r="T167" t="s">
        <v>3755</v>
      </c>
      <c r="U167" s="24">
        <v>96021</v>
      </c>
      <c r="V167" t="s">
        <v>3756</v>
      </c>
      <c r="W167">
        <v>871829107</v>
      </c>
      <c r="X167">
        <v>5140</v>
      </c>
      <c r="Y167" t="s">
        <v>326</v>
      </c>
      <c r="Z167" t="s">
        <v>327</v>
      </c>
      <c r="AA167">
        <v>2019</v>
      </c>
      <c r="AB167">
        <v>2020</v>
      </c>
      <c r="AC167">
        <v>0.5</v>
      </c>
      <c r="AD167" t="s">
        <v>3757</v>
      </c>
      <c r="AF167" s="24">
        <v>13</v>
      </c>
      <c r="AG167" t="s">
        <v>242</v>
      </c>
      <c r="AJ167" s="27">
        <v>1</v>
      </c>
      <c r="AK167">
        <v>2</v>
      </c>
      <c r="AL167" s="27">
        <v>0</v>
      </c>
      <c r="AM167">
        <v>0</v>
      </c>
      <c r="AN167" s="36">
        <f t="shared" si="35"/>
        <v>0</v>
      </c>
      <c r="AO167" s="27">
        <v>0</v>
      </c>
      <c r="AP167">
        <v>0</v>
      </c>
      <c r="AQ167" t="s">
        <v>3758</v>
      </c>
      <c r="AR167">
        <v>2</v>
      </c>
      <c r="AU167" s="27">
        <v>1</v>
      </c>
      <c r="AV167" s="24">
        <v>11</v>
      </c>
      <c r="AW167" s="21">
        <f t="shared" si="36"/>
        <v>84.615384615384613</v>
      </c>
      <c r="AX167" t="s">
        <v>242</v>
      </c>
      <c r="BA167" s="27">
        <v>1</v>
      </c>
      <c r="BB167" s="24">
        <v>11</v>
      </c>
      <c r="BC167" s="21">
        <f t="shared" si="37"/>
        <v>84.615384615384613</v>
      </c>
      <c r="BD167" t="s">
        <v>242</v>
      </c>
      <c r="BG167" s="27">
        <v>1</v>
      </c>
      <c r="BH167">
        <v>7</v>
      </c>
      <c r="BJ167">
        <v>2</v>
      </c>
      <c r="BM167" s="27">
        <v>1</v>
      </c>
      <c r="BN167">
        <v>2</v>
      </c>
      <c r="BQ167" s="27">
        <v>1</v>
      </c>
      <c r="BR167">
        <v>2</v>
      </c>
      <c r="BS167" s="97">
        <f t="shared" si="33"/>
        <v>15.384615384615385</v>
      </c>
      <c r="BT167" s="8">
        <v>44969</v>
      </c>
      <c r="BU167">
        <v>1</v>
      </c>
      <c r="BX167" s="27">
        <v>1</v>
      </c>
      <c r="BY167">
        <v>1</v>
      </c>
      <c r="BZ167" s="21">
        <f t="shared" si="45"/>
        <v>7.6923076923076925</v>
      </c>
      <c r="CA167" t="s">
        <v>242</v>
      </c>
      <c r="CB167">
        <v>1</v>
      </c>
      <c r="CE167" s="27">
        <v>0</v>
      </c>
      <c r="CG167" t="s">
        <v>242</v>
      </c>
      <c r="CH167" t="s">
        <v>242</v>
      </c>
      <c r="CJ167" s="27">
        <v>1</v>
      </c>
      <c r="CK167" t="s">
        <v>3759</v>
      </c>
      <c r="CL167" t="s">
        <v>242</v>
      </c>
      <c r="CO167">
        <v>0</v>
      </c>
      <c r="CP167" s="27">
        <v>0</v>
      </c>
      <c r="CQ167" t="s">
        <v>242</v>
      </c>
      <c r="CR167" t="s">
        <v>242</v>
      </c>
      <c r="CS167" t="s">
        <v>242</v>
      </c>
      <c r="CV167" s="27">
        <v>1</v>
      </c>
      <c r="CW167" s="2" t="s">
        <v>3760</v>
      </c>
      <c r="CX167">
        <v>1</v>
      </c>
      <c r="DA167" s="27">
        <v>1</v>
      </c>
      <c r="DB167">
        <v>1138283</v>
      </c>
      <c r="DC167">
        <v>2</v>
      </c>
      <c r="DD167" t="s">
        <v>3761</v>
      </c>
      <c r="DE167" s="27">
        <v>1</v>
      </c>
      <c r="DF167" s="36">
        <v>313181</v>
      </c>
      <c r="DG167">
        <v>2</v>
      </c>
      <c r="DH167" s="36">
        <v>317849</v>
      </c>
      <c r="DI167">
        <v>2</v>
      </c>
      <c r="DJ167" s="36" t="s">
        <v>242</v>
      </c>
      <c r="DK167" t="s">
        <v>242</v>
      </c>
      <c r="DL167" s="2" t="s">
        <v>3762</v>
      </c>
      <c r="DM167" s="27">
        <v>0</v>
      </c>
      <c r="DN167" s="36" t="s">
        <v>242</v>
      </c>
      <c r="DO167" t="s">
        <v>242</v>
      </c>
      <c r="DP167" t="s">
        <v>3763</v>
      </c>
      <c r="DQ167" t="s">
        <v>242</v>
      </c>
      <c r="DT167" s="27">
        <v>1</v>
      </c>
      <c r="DU167" t="s">
        <v>3764</v>
      </c>
      <c r="DV167" s="27">
        <v>1</v>
      </c>
      <c r="DW167" t="s">
        <v>3765</v>
      </c>
      <c r="DX167" s="27">
        <v>0</v>
      </c>
      <c r="DY167" t="s">
        <v>3766</v>
      </c>
      <c r="DZ167" s="27">
        <v>1</v>
      </c>
      <c r="EA167" t="s">
        <v>3767</v>
      </c>
      <c r="EB167" s="27">
        <v>0</v>
      </c>
      <c r="ED167" s="27">
        <v>1</v>
      </c>
      <c r="EE167" s="2" t="s">
        <v>3768</v>
      </c>
      <c r="EF167" s="27">
        <v>1</v>
      </c>
      <c r="EG167" t="s">
        <v>3769</v>
      </c>
      <c r="EH167" s="27">
        <v>1</v>
      </c>
      <c r="EI167" s="2" t="s">
        <v>3770</v>
      </c>
      <c r="EJ167" s="27">
        <v>1</v>
      </c>
      <c r="EK167" t="s">
        <v>3771</v>
      </c>
      <c r="EL167" s="27">
        <v>1</v>
      </c>
      <c r="EM167" t="s">
        <v>3772</v>
      </c>
      <c r="EN167">
        <v>1</v>
      </c>
      <c r="EP167" s="2"/>
      <c r="EQ167">
        <f t="shared" si="38"/>
        <v>0.8</v>
      </c>
      <c r="ER167" s="99">
        <v>0.5</v>
      </c>
      <c r="ES167" s="27">
        <v>1</v>
      </c>
      <c r="ET167">
        <v>0</v>
      </c>
      <c r="EU167" t="s">
        <v>242</v>
      </c>
      <c r="EV167" t="s">
        <v>3773</v>
      </c>
      <c r="EX167">
        <v>1</v>
      </c>
      <c r="EY167" t="s">
        <v>242</v>
      </c>
      <c r="FA167" s="27">
        <v>1</v>
      </c>
      <c r="FB167">
        <v>2957</v>
      </c>
      <c r="FC167" t="s">
        <v>3418</v>
      </c>
      <c r="FD167" s="27">
        <v>1</v>
      </c>
      <c r="FE167">
        <v>44525</v>
      </c>
      <c r="FF167" s="2" t="s">
        <v>3774</v>
      </c>
      <c r="FG167" s="27">
        <v>1</v>
      </c>
      <c r="FH167">
        <v>804</v>
      </c>
      <c r="FJ167" s="27">
        <v>0</v>
      </c>
      <c r="FK167" t="s">
        <v>242</v>
      </c>
      <c r="FL167">
        <f t="shared" si="41"/>
        <v>2</v>
      </c>
      <c r="FM167" s="99">
        <v>1</v>
      </c>
      <c r="FN167">
        <f t="shared" si="42"/>
        <v>1</v>
      </c>
      <c r="FO167" s="99">
        <v>1</v>
      </c>
      <c r="FQ167">
        <v>1</v>
      </c>
      <c r="FT167" s="27">
        <v>0</v>
      </c>
      <c r="FU167" t="s">
        <v>242</v>
      </c>
      <c r="FV167" t="s">
        <v>242</v>
      </c>
      <c r="FW167" t="s">
        <v>242</v>
      </c>
      <c r="FY167" s="27">
        <v>1</v>
      </c>
      <c r="FZ167">
        <v>20</v>
      </c>
      <c r="GA167">
        <v>1</v>
      </c>
      <c r="GB167" s="2" t="s">
        <v>3775</v>
      </c>
      <c r="GC167" s="27">
        <v>1</v>
      </c>
      <c r="GD167">
        <v>16</v>
      </c>
      <c r="GE167">
        <v>21</v>
      </c>
      <c r="GF167" s="36">
        <v>56</v>
      </c>
      <c r="GG167">
        <v>4</v>
      </c>
      <c r="GH167" t="s">
        <v>242</v>
      </c>
      <c r="GI167" t="s">
        <v>242</v>
      </c>
      <c r="GJ167" t="s">
        <v>242</v>
      </c>
      <c r="GK167">
        <v>1</v>
      </c>
      <c r="GL167" s="2" t="s">
        <v>3776</v>
      </c>
      <c r="GM167">
        <v>1</v>
      </c>
      <c r="GP167" s="27">
        <v>0</v>
      </c>
      <c r="GQ167" t="s">
        <v>242</v>
      </c>
      <c r="GR167" t="s">
        <v>242</v>
      </c>
      <c r="GT167" t="s">
        <v>242</v>
      </c>
      <c r="GW167" s="44">
        <v>1</v>
      </c>
      <c r="GX167">
        <v>374</v>
      </c>
      <c r="HA167" t="s">
        <v>242</v>
      </c>
      <c r="HD167" s="27">
        <v>0</v>
      </c>
      <c r="HE167" t="s">
        <v>3777</v>
      </c>
      <c r="HF167" s="27">
        <v>0</v>
      </c>
      <c r="HH167" t="s">
        <v>242</v>
      </c>
      <c r="HK167" s="27">
        <v>1</v>
      </c>
      <c r="HL167" s="2" t="s">
        <v>3778</v>
      </c>
      <c r="HM167">
        <v>1</v>
      </c>
      <c r="HP167">
        <v>0.55555555599999995</v>
      </c>
      <c r="HQ167">
        <v>1</v>
      </c>
      <c r="HR167">
        <v>0.5</v>
      </c>
      <c r="HS167">
        <v>0.66666666699999999</v>
      </c>
      <c r="HT167">
        <v>0.8</v>
      </c>
      <c r="HU167">
        <v>1</v>
      </c>
      <c r="HV167">
        <v>0.75</v>
      </c>
      <c r="HW167">
        <v>0.66666666699999999</v>
      </c>
      <c r="HX167">
        <v>0</v>
      </c>
      <c r="HY167">
        <v>0</v>
      </c>
      <c r="HZ167">
        <v>0</v>
      </c>
      <c r="IA167">
        <v>1</v>
      </c>
      <c r="IB167">
        <v>1</v>
      </c>
      <c r="IC167">
        <v>0.68518518500000003</v>
      </c>
      <c r="ID167">
        <v>0.80416666699999995</v>
      </c>
      <c r="IE167">
        <v>0.33333333300000001</v>
      </c>
      <c r="IF167">
        <v>0.60756172799999997</v>
      </c>
      <c r="IG167" t="s">
        <v>3779</v>
      </c>
      <c r="IH167" t="s">
        <v>266</v>
      </c>
      <c r="II167" t="s">
        <v>3755</v>
      </c>
      <c r="IJ167">
        <v>60113.921999999999</v>
      </c>
      <c r="IK167">
        <v>52893.31</v>
      </c>
      <c r="IL167">
        <v>51297.843000000001</v>
      </c>
      <c r="IM167">
        <v>68636.145999999993</v>
      </c>
      <c r="IN167">
        <v>60113.921999999999</v>
      </c>
      <c r="IS167">
        <f t="shared" si="39"/>
        <v>0.6</v>
      </c>
      <c r="IT167">
        <f t="shared" si="43"/>
        <v>0.7857142857142857</v>
      </c>
      <c r="IU167">
        <f t="shared" si="44"/>
        <v>0.75</v>
      </c>
      <c r="IV167">
        <f t="shared" si="40"/>
        <v>0.71190476190476193</v>
      </c>
    </row>
    <row r="168" spans="1:256" customFormat="1" ht="14" customHeight="1" x14ac:dyDescent="0.2">
      <c r="A168">
        <v>167</v>
      </c>
      <c r="B168">
        <v>178</v>
      </c>
      <c r="C168" s="1">
        <v>44795.604861111111</v>
      </c>
      <c r="D168" s="1">
        <v>44795.604861111111</v>
      </c>
      <c r="E168">
        <v>4</v>
      </c>
      <c r="G168" t="s">
        <v>242</v>
      </c>
      <c r="H168" t="s">
        <v>242</v>
      </c>
      <c r="I168">
        <v>1</v>
      </c>
      <c r="J168" s="1">
        <v>44795.604861111111</v>
      </c>
      <c r="K168" t="s">
        <v>3780</v>
      </c>
      <c r="L168" t="s">
        <v>242</v>
      </c>
      <c r="M168" t="s">
        <v>242</v>
      </c>
      <c r="P168" t="s">
        <v>242</v>
      </c>
      <c r="Q168" t="s">
        <v>242</v>
      </c>
      <c r="T168" t="s">
        <v>3781</v>
      </c>
      <c r="V168" t="s">
        <v>3782</v>
      </c>
      <c r="W168">
        <v>32654105</v>
      </c>
      <c r="X168">
        <v>3674</v>
      </c>
      <c r="Y168" t="s">
        <v>297</v>
      </c>
      <c r="Z168" t="s">
        <v>1864</v>
      </c>
      <c r="AA168">
        <v>2020</v>
      </c>
      <c r="AC168">
        <v>0</v>
      </c>
      <c r="AF168">
        <v>11</v>
      </c>
      <c r="AG168" t="s">
        <v>242</v>
      </c>
      <c r="AJ168" s="27">
        <v>1</v>
      </c>
      <c r="AK168">
        <v>3</v>
      </c>
      <c r="AL168" s="27">
        <v>0</v>
      </c>
      <c r="AM168">
        <v>0</v>
      </c>
      <c r="AN168" s="36">
        <f t="shared" si="35"/>
        <v>0</v>
      </c>
      <c r="AO168" s="27">
        <v>0</v>
      </c>
      <c r="AP168">
        <v>0</v>
      </c>
      <c r="AR168">
        <v>2</v>
      </c>
      <c r="AU168" s="27">
        <v>1</v>
      </c>
      <c r="AV168">
        <v>1</v>
      </c>
      <c r="AW168" s="21">
        <f t="shared" si="36"/>
        <v>9.0909090909090917</v>
      </c>
      <c r="AX168">
        <v>2</v>
      </c>
      <c r="BA168" s="27">
        <v>1</v>
      </c>
      <c r="BB168">
        <v>2</v>
      </c>
      <c r="BC168" s="21">
        <f t="shared" si="37"/>
        <v>18.181818181818183</v>
      </c>
      <c r="BD168" t="s">
        <v>242</v>
      </c>
      <c r="BG168" s="27">
        <v>1</v>
      </c>
      <c r="BH168">
        <v>6.7</v>
      </c>
      <c r="BJ168">
        <v>2</v>
      </c>
      <c r="BM168" s="27">
        <v>1</v>
      </c>
      <c r="BN168">
        <v>2</v>
      </c>
      <c r="BQ168" s="27">
        <v>1</v>
      </c>
      <c r="BR168">
        <v>3</v>
      </c>
      <c r="BS168" s="97">
        <f t="shared" si="33"/>
        <v>27.27272727272727</v>
      </c>
      <c r="BU168">
        <v>3</v>
      </c>
      <c r="BX168" s="27">
        <v>1</v>
      </c>
      <c r="BY168">
        <v>2</v>
      </c>
      <c r="BZ168" s="21">
        <f t="shared" si="45"/>
        <v>18.181818181818183</v>
      </c>
      <c r="CA168">
        <v>1</v>
      </c>
      <c r="CB168">
        <v>1</v>
      </c>
      <c r="CE168" s="27">
        <v>0</v>
      </c>
      <c r="CG168" t="s">
        <v>242</v>
      </c>
      <c r="CH168" t="s">
        <v>242</v>
      </c>
      <c r="CJ168" s="27">
        <v>0</v>
      </c>
      <c r="CL168" t="s">
        <v>242</v>
      </c>
      <c r="CO168">
        <v>0</v>
      </c>
      <c r="CP168" s="27">
        <v>0</v>
      </c>
      <c r="CQ168" t="s">
        <v>242</v>
      </c>
      <c r="CR168" t="s">
        <v>242</v>
      </c>
      <c r="CS168" t="s">
        <v>242</v>
      </c>
      <c r="CV168" s="27">
        <v>1</v>
      </c>
      <c r="CW168" t="s">
        <v>3783</v>
      </c>
      <c r="CX168">
        <v>1</v>
      </c>
      <c r="DA168" s="27">
        <v>1</v>
      </c>
      <c r="DB168">
        <v>59020</v>
      </c>
      <c r="DC168" t="s">
        <v>242</v>
      </c>
      <c r="DD168" t="s">
        <v>3784</v>
      </c>
      <c r="DE168" s="27">
        <v>1</v>
      </c>
      <c r="DF168" s="36" t="s">
        <v>242</v>
      </c>
      <c r="DG168" t="s">
        <v>242</v>
      </c>
      <c r="DH168" s="43" t="s">
        <v>242</v>
      </c>
      <c r="DI168" t="s">
        <v>242</v>
      </c>
      <c r="DJ168" s="36">
        <v>81603</v>
      </c>
      <c r="DK168" t="s">
        <v>242</v>
      </c>
      <c r="DL168" t="s">
        <v>3784</v>
      </c>
      <c r="DM168" s="27">
        <v>1</v>
      </c>
      <c r="DN168" s="36">
        <v>1586</v>
      </c>
      <c r="DO168" t="s">
        <v>242</v>
      </c>
      <c r="DP168" t="s">
        <v>3784</v>
      </c>
      <c r="DQ168">
        <v>1</v>
      </c>
      <c r="DT168" s="27">
        <v>1</v>
      </c>
      <c r="DU168" t="s">
        <v>3785</v>
      </c>
      <c r="DV168" s="27">
        <v>1</v>
      </c>
      <c r="DW168" s="2" t="s">
        <v>3786</v>
      </c>
      <c r="DX168" s="27">
        <v>1</v>
      </c>
      <c r="DY168" t="s">
        <v>3787</v>
      </c>
      <c r="DZ168" s="27">
        <v>1</v>
      </c>
      <c r="EA168" t="s">
        <v>3788</v>
      </c>
      <c r="EB168" s="27">
        <v>1</v>
      </c>
      <c r="EC168" s="2" t="s">
        <v>3789</v>
      </c>
      <c r="ED168" s="27">
        <v>1</v>
      </c>
      <c r="EE168" s="2" t="s">
        <v>3790</v>
      </c>
      <c r="EF168" s="27">
        <v>1</v>
      </c>
      <c r="EG168" s="2" t="s">
        <v>3790</v>
      </c>
      <c r="EH168" s="27">
        <v>1</v>
      </c>
      <c r="EI168" s="2" t="s">
        <v>3790</v>
      </c>
      <c r="EJ168" s="27">
        <v>1</v>
      </c>
      <c r="EK168" t="s">
        <v>3791</v>
      </c>
      <c r="EL168" s="27">
        <v>1</v>
      </c>
      <c r="EN168">
        <v>1</v>
      </c>
      <c r="EP168" s="2"/>
      <c r="EQ168">
        <f t="shared" si="38"/>
        <v>1</v>
      </c>
      <c r="ER168" s="99">
        <v>1</v>
      </c>
      <c r="ES168" s="27">
        <v>0</v>
      </c>
      <c r="ET168" t="s">
        <v>242</v>
      </c>
      <c r="EU168" t="s">
        <v>242</v>
      </c>
      <c r="EX168" t="s">
        <v>242</v>
      </c>
      <c r="EY168" t="s">
        <v>242</v>
      </c>
      <c r="FA168" s="27">
        <v>1</v>
      </c>
      <c r="FB168">
        <v>2236</v>
      </c>
      <c r="FC168" t="s">
        <v>3434</v>
      </c>
      <c r="FD168" s="27">
        <v>1</v>
      </c>
      <c r="FE168">
        <v>18</v>
      </c>
      <c r="FG168" s="27">
        <v>1</v>
      </c>
      <c r="FH168">
        <v>1414</v>
      </c>
      <c r="FJ168" s="27">
        <v>1</v>
      </c>
      <c r="FK168">
        <v>10</v>
      </c>
      <c r="FL168">
        <f t="shared" si="41"/>
        <v>2</v>
      </c>
      <c r="FM168" s="99">
        <v>1</v>
      </c>
      <c r="FN168">
        <f t="shared" si="42"/>
        <v>2</v>
      </c>
      <c r="FO168" s="99">
        <v>1</v>
      </c>
      <c r="FQ168">
        <v>1</v>
      </c>
      <c r="FT168" s="27">
        <v>0</v>
      </c>
      <c r="FU168" t="s">
        <v>242</v>
      </c>
      <c r="FV168" t="s">
        <v>242</v>
      </c>
      <c r="FW168" t="s">
        <v>242</v>
      </c>
      <c r="FY168" s="27">
        <v>1</v>
      </c>
      <c r="FZ168">
        <v>17</v>
      </c>
      <c r="GA168">
        <v>2</v>
      </c>
      <c r="GB168" t="s">
        <v>3792</v>
      </c>
      <c r="GC168" s="27">
        <v>1</v>
      </c>
      <c r="GD168">
        <v>1.52</v>
      </c>
      <c r="GE168">
        <v>3.04</v>
      </c>
      <c r="GF168" s="36">
        <v>56.97</v>
      </c>
      <c r="GG168">
        <v>32.79</v>
      </c>
      <c r="GH168" t="s">
        <v>242</v>
      </c>
      <c r="GI168" t="s">
        <v>242</v>
      </c>
      <c r="GJ168" t="s">
        <v>242</v>
      </c>
      <c r="GK168">
        <v>1</v>
      </c>
      <c r="GL168" t="s">
        <v>3792</v>
      </c>
      <c r="GM168">
        <v>1</v>
      </c>
      <c r="GP168" s="27">
        <v>0.5</v>
      </c>
      <c r="GQ168">
        <v>0.98</v>
      </c>
      <c r="GR168" t="s">
        <v>242</v>
      </c>
      <c r="GT168">
        <v>1</v>
      </c>
      <c r="GW168" s="27">
        <v>1</v>
      </c>
      <c r="GX168">
        <v>187</v>
      </c>
      <c r="HA168">
        <v>1</v>
      </c>
      <c r="HD168" s="27">
        <v>0</v>
      </c>
      <c r="HF168" s="27">
        <v>0</v>
      </c>
      <c r="HH168" t="s">
        <v>242</v>
      </c>
      <c r="HK168" s="27">
        <v>1</v>
      </c>
      <c r="HL168" t="s">
        <v>3793</v>
      </c>
      <c r="HM168">
        <v>1</v>
      </c>
      <c r="HP168">
        <v>0.66666666699999999</v>
      </c>
      <c r="HQ168">
        <v>0</v>
      </c>
      <c r="HR168">
        <v>0.5</v>
      </c>
      <c r="HS168">
        <v>1</v>
      </c>
      <c r="HT168">
        <v>1</v>
      </c>
      <c r="HU168">
        <v>0</v>
      </c>
      <c r="HV168">
        <v>1</v>
      </c>
      <c r="HW168">
        <v>0.66666666699999999</v>
      </c>
      <c r="HX168">
        <v>0.5</v>
      </c>
      <c r="HY168">
        <v>1</v>
      </c>
      <c r="HZ168">
        <v>0</v>
      </c>
      <c r="IA168">
        <v>1</v>
      </c>
      <c r="IB168">
        <v>1</v>
      </c>
      <c r="IC168">
        <v>0.38888888900000002</v>
      </c>
      <c r="ID168">
        <v>0.75</v>
      </c>
      <c r="IE168">
        <v>0.63333333300000005</v>
      </c>
      <c r="IF168">
        <v>0.59074074099999996</v>
      </c>
      <c r="IG168" t="s">
        <v>3794</v>
      </c>
      <c r="IH168" t="s">
        <v>266</v>
      </c>
      <c r="II168" t="s">
        <v>3781</v>
      </c>
      <c r="IJ168">
        <v>5991.0649999999996</v>
      </c>
      <c r="IK168">
        <v>5603.0559999999996</v>
      </c>
      <c r="IL168">
        <v>7318.2860000000001</v>
      </c>
      <c r="IM168">
        <v>12013.953</v>
      </c>
      <c r="IN168">
        <v>5991.0649999999996</v>
      </c>
      <c r="IS168">
        <f t="shared" si="39"/>
        <v>0.4</v>
      </c>
      <c r="IT168">
        <f t="shared" si="43"/>
        <v>0.8571428571428571</v>
      </c>
      <c r="IU168">
        <f t="shared" si="44"/>
        <v>0.75</v>
      </c>
      <c r="IV168">
        <f t="shared" si="40"/>
        <v>0.669047619047619</v>
      </c>
    </row>
    <row r="169" spans="1:256" ht="14" customHeight="1" x14ac:dyDescent="0.2">
      <c r="A169" s="10">
        <v>168</v>
      </c>
      <c r="B169">
        <v>179</v>
      </c>
      <c r="C169" s="1">
        <v>44795.604861111111</v>
      </c>
      <c r="D169" s="1">
        <v>44795.604861111111</v>
      </c>
      <c r="E169">
        <v>4</v>
      </c>
      <c r="G169" t="s">
        <v>242</v>
      </c>
      <c r="H169" t="s">
        <v>242</v>
      </c>
      <c r="I169">
        <v>1</v>
      </c>
      <c r="J169" s="1">
        <v>44795.604861111111</v>
      </c>
      <c r="K169" t="s">
        <v>3795</v>
      </c>
      <c r="L169" t="s">
        <v>242</v>
      </c>
      <c r="M169" t="s">
        <v>242</v>
      </c>
      <c r="P169" t="s">
        <v>242</v>
      </c>
      <c r="Q169" t="s">
        <v>242</v>
      </c>
      <c r="T169" s="10" t="s">
        <v>3796</v>
      </c>
      <c r="U169" s="19">
        <v>764478</v>
      </c>
      <c r="V169" t="s">
        <v>3797</v>
      </c>
      <c r="W169">
        <v>86516101</v>
      </c>
      <c r="X169">
        <v>5731</v>
      </c>
      <c r="Y169" s="10" t="s">
        <v>271</v>
      </c>
      <c r="Z169" s="10" t="s">
        <v>272</v>
      </c>
      <c r="AA169" s="10">
        <v>2019</v>
      </c>
      <c r="AB169" s="10">
        <v>2020</v>
      </c>
      <c r="AC169" s="10">
        <v>0.5</v>
      </c>
      <c r="AD169">
        <v>15</v>
      </c>
      <c r="AF169" s="10">
        <v>10</v>
      </c>
      <c r="AG169" t="s">
        <v>242</v>
      </c>
      <c r="AJ169" s="22">
        <v>1</v>
      </c>
      <c r="AK169" s="10">
        <v>6</v>
      </c>
      <c r="AL169" s="22">
        <v>0</v>
      </c>
      <c r="AM169" s="10">
        <v>0</v>
      </c>
      <c r="AN169" s="36">
        <f t="shared" si="35"/>
        <v>0</v>
      </c>
      <c r="AO169" s="22">
        <v>0</v>
      </c>
      <c r="AP169" s="10">
        <v>0</v>
      </c>
      <c r="AQ169" s="2" t="s">
        <v>3798</v>
      </c>
      <c r="AR169">
        <v>2</v>
      </c>
      <c r="AU169" s="46">
        <v>1</v>
      </c>
      <c r="AV169" s="19">
        <v>8</v>
      </c>
      <c r="AW169" s="21">
        <f t="shared" si="36"/>
        <v>80</v>
      </c>
      <c r="AX169" t="s">
        <v>242</v>
      </c>
      <c r="BA169" s="22">
        <v>1</v>
      </c>
      <c r="BB169" s="19">
        <v>8</v>
      </c>
      <c r="BC169" s="21">
        <f t="shared" si="37"/>
        <v>80</v>
      </c>
      <c r="BD169" t="s">
        <v>242</v>
      </c>
      <c r="BG169" s="22">
        <v>1</v>
      </c>
      <c r="BH169" s="10">
        <v>5</v>
      </c>
      <c r="BJ169">
        <v>2</v>
      </c>
      <c r="BM169" s="22">
        <v>1</v>
      </c>
      <c r="BN169">
        <v>2</v>
      </c>
      <c r="BQ169" s="22">
        <v>1</v>
      </c>
      <c r="BR169" s="10">
        <v>6</v>
      </c>
      <c r="BS169" s="97">
        <f t="shared" si="33"/>
        <v>60</v>
      </c>
      <c r="BT169" s="10" t="s">
        <v>3799</v>
      </c>
      <c r="BU169" s="10">
        <v>1</v>
      </c>
      <c r="BX169" s="22">
        <v>1</v>
      </c>
      <c r="BY169" s="10">
        <v>3</v>
      </c>
      <c r="BZ169" s="21">
        <f t="shared" si="45"/>
        <v>30</v>
      </c>
      <c r="CA169" s="10">
        <v>2</v>
      </c>
      <c r="CB169" s="10">
        <v>1</v>
      </c>
      <c r="CE169" s="22">
        <v>0</v>
      </c>
      <c r="CG169" s="10" t="s">
        <v>242</v>
      </c>
      <c r="CH169" s="10" t="s">
        <v>242</v>
      </c>
      <c r="CJ169" s="22">
        <v>1</v>
      </c>
      <c r="CK169" s="10" t="s">
        <v>3800</v>
      </c>
      <c r="CL169" s="10">
        <v>1</v>
      </c>
      <c r="CO169" s="10">
        <v>1</v>
      </c>
      <c r="CP169" s="22">
        <v>0</v>
      </c>
      <c r="CQ169" s="10" t="s">
        <v>242</v>
      </c>
      <c r="CR169" s="10" t="s">
        <v>242</v>
      </c>
      <c r="CS169" s="10" t="s">
        <v>242</v>
      </c>
      <c r="CV169" s="22">
        <v>1</v>
      </c>
      <c r="CW169" s="10" t="s">
        <v>3801</v>
      </c>
      <c r="CX169" s="10">
        <v>1</v>
      </c>
      <c r="DA169" s="22">
        <v>1</v>
      </c>
      <c r="DB169" s="10">
        <v>253880</v>
      </c>
      <c r="DC169" s="10">
        <v>2</v>
      </c>
      <c r="DE169" s="22">
        <v>1</v>
      </c>
      <c r="DF169" s="50">
        <v>202536</v>
      </c>
      <c r="DG169" s="10">
        <v>2</v>
      </c>
      <c r="DH169" s="50">
        <v>356940</v>
      </c>
      <c r="DI169" s="10">
        <v>2</v>
      </c>
      <c r="DJ169" s="50" t="s">
        <v>242</v>
      </c>
      <c r="DK169" s="10" t="s">
        <v>242</v>
      </c>
      <c r="DM169" s="22">
        <v>1</v>
      </c>
      <c r="DN169" s="50">
        <v>22821458</v>
      </c>
      <c r="DO169" s="10">
        <v>2</v>
      </c>
      <c r="DQ169" s="10">
        <v>4</v>
      </c>
      <c r="DT169" s="27">
        <v>1</v>
      </c>
      <c r="DU169" t="s">
        <v>3802</v>
      </c>
      <c r="DV169" s="27">
        <v>1</v>
      </c>
      <c r="DW169" s="2" t="s">
        <v>3803</v>
      </c>
      <c r="DX169" s="27">
        <v>1</v>
      </c>
      <c r="DY169" t="s">
        <v>3804</v>
      </c>
      <c r="DZ169" s="27">
        <v>1</v>
      </c>
      <c r="EA169" t="s">
        <v>3805</v>
      </c>
      <c r="EB169" s="27">
        <v>0</v>
      </c>
      <c r="EC169" t="s">
        <v>3806</v>
      </c>
      <c r="ED169" s="27">
        <v>1</v>
      </c>
      <c r="EE169" t="s">
        <v>3416</v>
      </c>
      <c r="EF169" s="27">
        <v>1</v>
      </c>
      <c r="EG169" t="s">
        <v>3807</v>
      </c>
      <c r="EH169" s="27">
        <v>0</v>
      </c>
      <c r="EJ169" s="27">
        <v>1</v>
      </c>
      <c r="EK169" t="s">
        <v>3807</v>
      </c>
      <c r="EL169" s="27">
        <v>1</v>
      </c>
      <c r="EN169">
        <v>4</v>
      </c>
      <c r="EQ169">
        <f t="shared" si="38"/>
        <v>0.8</v>
      </c>
      <c r="ER169" s="99">
        <v>0.5</v>
      </c>
      <c r="ES169" s="22">
        <v>0</v>
      </c>
      <c r="ET169" s="10" t="s">
        <v>242</v>
      </c>
      <c r="EU169" s="10" t="s">
        <v>242</v>
      </c>
      <c r="EX169" s="10" t="s">
        <v>242</v>
      </c>
      <c r="EY169" s="10" t="s">
        <v>242</v>
      </c>
      <c r="FA169" s="22">
        <v>0</v>
      </c>
      <c r="FB169" s="10" t="s">
        <v>242</v>
      </c>
      <c r="FD169" s="22">
        <v>0</v>
      </c>
      <c r="FE169" s="10" t="s">
        <v>242</v>
      </c>
      <c r="FG169" s="22">
        <v>1</v>
      </c>
      <c r="FH169" s="10">
        <v>1200</v>
      </c>
      <c r="FJ169" s="22">
        <v>0</v>
      </c>
      <c r="FK169" s="10" t="s">
        <v>242</v>
      </c>
      <c r="FL169">
        <f t="shared" si="41"/>
        <v>1</v>
      </c>
      <c r="FM169" s="99">
        <v>1</v>
      </c>
      <c r="FN169">
        <f t="shared" si="42"/>
        <v>0</v>
      </c>
      <c r="FO169" s="100">
        <v>0</v>
      </c>
      <c r="FQ169" s="10">
        <v>4</v>
      </c>
      <c r="FT169" s="22">
        <v>0</v>
      </c>
      <c r="FU169" s="10" t="s">
        <v>242</v>
      </c>
      <c r="FV169" s="10" t="s">
        <v>242</v>
      </c>
      <c r="FW169" s="10" t="s">
        <v>242</v>
      </c>
      <c r="FY169" s="22">
        <v>1</v>
      </c>
      <c r="FZ169" s="10">
        <v>26</v>
      </c>
      <c r="GA169" s="10">
        <v>2</v>
      </c>
      <c r="GC169" s="22">
        <v>0.5</v>
      </c>
      <c r="GD169" s="10">
        <v>14</v>
      </c>
      <c r="GE169" s="10">
        <v>22</v>
      </c>
      <c r="GF169" s="50" t="s">
        <v>242</v>
      </c>
      <c r="GG169" s="10">
        <v>5</v>
      </c>
      <c r="GH169" s="10" t="s">
        <v>242</v>
      </c>
      <c r="GI169" s="10" t="s">
        <v>242</v>
      </c>
      <c r="GJ169" s="10" t="s">
        <v>242</v>
      </c>
      <c r="GK169" s="10">
        <v>1</v>
      </c>
      <c r="GM169" s="10">
        <v>1</v>
      </c>
      <c r="GP169" s="22">
        <v>0</v>
      </c>
      <c r="GQ169" s="10" t="s">
        <v>242</v>
      </c>
      <c r="GR169" s="10" t="s">
        <v>242</v>
      </c>
      <c r="GS169" s="11" t="s">
        <v>3808</v>
      </c>
      <c r="GT169" s="10" t="s">
        <v>242</v>
      </c>
      <c r="GW169" s="46">
        <v>1</v>
      </c>
      <c r="GX169" s="10">
        <v>438</v>
      </c>
      <c r="HA169" s="10" t="s">
        <v>242</v>
      </c>
      <c r="HD169" s="22">
        <v>1</v>
      </c>
      <c r="HF169" s="22">
        <v>1</v>
      </c>
      <c r="HG169" s="11" t="s">
        <v>3809</v>
      </c>
      <c r="HH169" s="10">
        <v>1</v>
      </c>
      <c r="HK169" s="22">
        <v>1</v>
      </c>
      <c r="HL169" s="10" t="s">
        <v>3810</v>
      </c>
      <c r="HM169" s="10">
        <v>1</v>
      </c>
      <c r="HP169" s="10">
        <v>0.55555555599999995</v>
      </c>
      <c r="HQ169" s="10">
        <v>1</v>
      </c>
      <c r="HR169" s="10">
        <v>0.5</v>
      </c>
      <c r="HS169" s="10">
        <v>1</v>
      </c>
      <c r="HT169" s="10">
        <v>0.8</v>
      </c>
      <c r="HU169" s="10">
        <v>0</v>
      </c>
      <c r="HV169" s="10">
        <v>0.25</v>
      </c>
      <c r="HW169" s="10">
        <v>0.5</v>
      </c>
      <c r="HX169" s="10">
        <v>0</v>
      </c>
      <c r="HY169" s="10">
        <v>0</v>
      </c>
      <c r="HZ169" s="10">
        <v>1</v>
      </c>
      <c r="IA169" s="10">
        <v>1</v>
      </c>
      <c r="IB169" s="10">
        <v>1</v>
      </c>
      <c r="IC169" s="10">
        <v>0.68518518500000003</v>
      </c>
      <c r="ID169" s="10">
        <v>0.51249999999999996</v>
      </c>
      <c r="IE169" s="10">
        <v>0.5</v>
      </c>
      <c r="IF169" s="10">
        <v>0.56589506199999995</v>
      </c>
      <c r="IG169" s="10" t="s">
        <v>3811</v>
      </c>
      <c r="IH169" s="10" t="s">
        <v>266</v>
      </c>
      <c r="II169" s="10" t="s">
        <v>3796</v>
      </c>
      <c r="IJ169" s="10">
        <v>43638</v>
      </c>
      <c r="IK169" s="10">
        <v>47262</v>
      </c>
      <c r="IL169" s="10">
        <v>51761</v>
      </c>
      <c r="IM169" s="10" t="s">
        <v>242</v>
      </c>
      <c r="IN169" s="10">
        <v>43638</v>
      </c>
      <c r="IS169">
        <f t="shared" si="39"/>
        <v>0.6</v>
      </c>
      <c r="IT169">
        <f t="shared" si="43"/>
        <v>0.6428571428571429</v>
      </c>
      <c r="IU169">
        <f t="shared" si="44"/>
        <v>0.625</v>
      </c>
      <c r="IV169">
        <f t="shared" si="40"/>
        <v>0.62261904761904763</v>
      </c>
    </row>
    <row r="170" spans="1:256" customFormat="1" ht="14" customHeight="1" x14ac:dyDescent="0.2">
      <c r="A170">
        <v>169</v>
      </c>
      <c r="B170">
        <v>182</v>
      </c>
      <c r="C170" s="1">
        <v>44795.604861111111</v>
      </c>
      <c r="D170" s="1">
        <v>44795.604861111111</v>
      </c>
      <c r="E170">
        <v>4</v>
      </c>
      <c r="G170" t="s">
        <v>242</v>
      </c>
      <c r="H170" t="s">
        <v>242</v>
      </c>
      <c r="I170">
        <v>1</v>
      </c>
      <c r="J170" s="1">
        <v>44795.604861111111</v>
      </c>
      <c r="K170" t="s">
        <v>3812</v>
      </c>
      <c r="L170" t="s">
        <v>242</v>
      </c>
      <c r="M170" t="s">
        <v>242</v>
      </c>
      <c r="P170" t="s">
        <v>242</v>
      </c>
      <c r="Q170" t="s">
        <v>242</v>
      </c>
      <c r="T170" t="s">
        <v>3813</v>
      </c>
      <c r="V170" t="s">
        <v>3814</v>
      </c>
      <c r="W170" t="s">
        <v>3815</v>
      </c>
      <c r="X170">
        <v>6798</v>
      </c>
      <c r="Y170" t="s">
        <v>659</v>
      </c>
      <c r="Z170" t="s">
        <v>660</v>
      </c>
      <c r="AA170">
        <v>2020</v>
      </c>
      <c r="AC170">
        <v>0.5</v>
      </c>
      <c r="AD170">
        <v>11</v>
      </c>
      <c r="AF170">
        <v>10</v>
      </c>
      <c r="AG170" t="s">
        <v>242</v>
      </c>
      <c r="AJ170" s="27">
        <v>1</v>
      </c>
      <c r="AK170">
        <v>8</v>
      </c>
      <c r="AL170" s="27">
        <v>0</v>
      </c>
      <c r="AM170">
        <v>0</v>
      </c>
      <c r="AN170" s="36">
        <f t="shared" si="35"/>
        <v>0</v>
      </c>
      <c r="AO170" s="27">
        <v>0</v>
      </c>
      <c r="AP170">
        <v>0</v>
      </c>
      <c r="AR170">
        <v>3</v>
      </c>
      <c r="AU170" s="27">
        <v>1</v>
      </c>
      <c r="AV170">
        <v>3</v>
      </c>
      <c r="AW170" s="21">
        <f t="shared" si="36"/>
        <v>30</v>
      </c>
      <c r="AX170">
        <v>3</v>
      </c>
      <c r="BA170" s="27">
        <v>1</v>
      </c>
      <c r="BB170">
        <v>2</v>
      </c>
      <c r="BC170" s="21">
        <f t="shared" si="37"/>
        <v>20</v>
      </c>
      <c r="BD170" t="s">
        <v>242</v>
      </c>
      <c r="BG170" s="27">
        <v>1</v>
      </c>
      <c r="BH170">
        <v>7</v>
      </c>
      <c r="BJ170">
        <v>2</v>
      </c>
      <c r="BM170" s="27">
        <v>1</v>
      </c>
      <c r="BN170">
        <v>2</v>
      </c>
      <c r="BQ170" s="27">
        <v>1</v>
      </c>
      <c r="BR170">
        <v>3</v>
      </c>
      <c r="BS170" s="97">
        <f t="shared" si="33"/>
        <v>30</v>
      </c>
      <c r="BU170">
        <v>1</v>
      </c>
      <c r="BX170" s="27">
        <v>0</v>
      </c>
      <c r="BY170" s="24" t="s">
        <v>242</v>
      </c>
      <c r="BZ170" s="21" t="s">
        <v>242</v>
      </c>
      <c r="CA170" t="s">
        <v>242</v>
      </c>
      <c r="CB170" t="s">
        <v>242</v>
      </c>
      <c r="CE170" s="27">
        <v>0</v>
      </c>
      <c r="CG170" t="s">
        <v>242</v>
      </c>
      <c r="CH170" t="s">
        <v>242</v>
      </c>
      <c r="CJ170" s="27">
        <v>0</v>
      </c>
      <c r="CL170" t="s">
        <v>242</v>
      </c>
      <c r="CO170">
        <v>0</v>
      </c>
      <c r="CP170" s="27">
        <v>0.5</v>
      </c>
      <c r="CQ170" t="s">
        <v>242</v>
      </c>
      <c r="CR170">
        <v>100</v>
      </c>
      <c r="CS170" t="s">
        <v>242</v>
      </c>
      <c r="CT170" s="2" t="s">
        <v>3816</v>
      </c>
      <c r="CV170" s="27">
        <v>1</v>
      </c>
      <c r="CW170" t="s">
        <v>3817</v>
      </c>
      <c r="CX170">
        <v>1</v>
      </c>
      <c r="DA170" s="27">
        <v>1</v>
      </c>
      <c r="DB170">
        <v>101616</v>
      </c>
      <c r="DC170">
        <v>2</v>
      </c>
      <c r="DE170" s="27">
        <v>1</v>
      </c>
      <c r="DF170" s="36">
        <v>246000</v>
      </c>
      <c r="DG170">
        <v>2</v>
      </c>
      <c r="DH170" s="36">
        <v>246000</v>
      </c>
      <c r="DI170">
        <v>2</v>
      </c>
      <c r="DJ170" s="36" t="s">
        <v>242</v>
      </c>
      <c r="DK170" t="s">
        <v>242</v>
      </c>
      <c r="DM170" s="27">
        <v>1</v>
      </c>
      <c r="DN170" s="36">
        <v>88549</v>
      </c>
      <c r="DO170">
        <v>2</v>
      </c>
      <c r="DQ170">
        <v>1</v>
      </c>
      <c r="DT170" s="27">
        <v>1</v>
      </c>
      <c r="DU170" s="2" t="s">
        <v>3818</v>
      </c>
      <c r="DV170" s="27">
        <v>1</v>
      </c>
      <c r="DW170" s="2" t="s">
        <v>3819</v>
      </c>
      <c r="DX170" s="27">
        <v>1</v>
      </c>
      <c r="DY170" t="s">
        <v>3820</v>
      </c>
      <c r="DZ170" s="27">
        <v>1</v>
      </c>
      <c r="EA170" s="2" t="s">
        <v>3821</v>
      </c>
      <c r="EB170" s="27">
        <v>1</v>
      </c>
      <c r="EC170" t="s">
        <v>3822</v>
      </c>
      <c r="ED170" s="27">
        <v>1</v>
      </c>
      <c r="EE170" t="s">
        <v>3823</v>
      </c>
      <c r="EF170" s="27">
        <v>1</v>
      </c>
      <c r="EG170" t="s">
        <v>3824</v>
      </c>
      <c r="EH170" s="27">
        <v>1</v>
      </c>
      <c r="EI170" t="s">
        <v>3825</v>
      </c>
      <c r="EJ170" s="27">
        <v>1</v>
      </c>
      <c r="EK170" s="2" t="s">
        <v>3826</v>
      </c>
      <c r="EL170" s="27">
        <v>1</v>
      </c>
      <c r="EN170">
        <v>1</v>
      </c>
      <c r="EP170" s="2"/>
      <c r="EQ170">
        <f t="shared" si="38"/>
        <v>1</v>
      </c>
      <c r="ER170" s="99">
        <v>1</v>
      </c>
      <c r="ES170" s="27">
        <v>0.5</v>
      </c>
      <c r="ET170">
        <v>6</v>
      </c>
      <c r="EU170" t="s">
        <v>242</v>
      </c>
      <c r="EV170" t="s">
        <v>3827</v>
      </c>
      <c r="EX170">
        <v>1</v>
      </c>
      <c r="EY170" t="s">
        <v>242</v>
      </c>
      <c r="FA170" s="27">
        <v>1</v>
      </c>
      <c r="FB170">
        <v>12001.76</v>
      </c>
      <c r="FC170" t="s">
        <v>3418</v>
      </c>
      <c r="FD170" s="27">
        <v>1</v>
      </c>
      <c r="FE170">
        <v>43</v>
      </c>
      <c r="FF170" s="2" t="s">
        <v>3828</v>
      </c>
      <c r="FG170" s="27">
        <v>0</v>
      </c>
      <c r="FH170" t="s">
        <v>242</v>
      </c>
      <c r="FJ170" s="27">
        <v>0</v>
      </c>
      <c r="FK170" t="s">
        <v>242</v>
      </c>
      <c r="FL170">
        <f t="shared" si="41"/>
        <v>1</v>
      </c>
      <c r="FM170" s="99">
        <v>1</v>
      </c>
      <c r="FN170">
        <f t="shared" si="42"/>
        <v>1</v>
      </c>
      <c r="FO170" s="99">
        <v>1</v>
      </c>
      <c r="FQ170">
        <v>1</v>
      </c>
      <c r="FT170" s="27">
        <v>0</v>
      </c>
      <c r="FU170" t="s">
        <v>242</v>
      </c>
      <c r="FV170" t="s">
        <v>242</v>
      </c>
      <c r="FW170" t="s">
        <v>242</v>
      </c>
      <c r="FY170" s="27">
        <v>1</v>
      </c>
      <c r="FZ170">
        <v>57</v>
      </c>
      <c r="GA170" t="s">
        <v>242</v>
      </c>
      <c r="GC170" s="27">
        <v>0</v>
      </c>
      <c r="GD170" t="s">
        <v>242</v>
      </c>
      <c r="GE170" t="s">
        <v>242</v>
      </c>
      <c r="GF170" s="36" t="s">
        <v>242</v>
      </c>
      <c r="GG170" t="s">
        <v>242</v>
      </c>
      <c r="GH170" t="s">
        <v>242</v>
      </c>
      <c r="GI170" t="s">
        <v>242</v>
      </c>
      <c r="GJ170" t="s">
        <v>242</v>
      </c>
      <c r="GK170" t="s">
        <v>242</v>
      </c>
      <c r="GM170">
        <v>1</v>
      </c>
      <c r="GP170" s="27">
        <v>0</v>
      </c>
      <c r="GQ170" t="s">
        <v>242</v>
      </c>
      <c r="GR170" t="s">
        <v>242</v>
      </c>
      <c r="GT170" t="s">
        <v>242</v>
      </c>
      <c r="GW170" s="27">
        <v>1</v>
      </c>
      <c r="GX170">
        <v>48</v>
      </c>
      <c r="HA170">
        <v>1</v>
      </c>
      <c r="HD170" s="27">
        <v>0</v>
      </c>
      <c r="HF170" s="27">
        <v>0</v>
      </c>
      <c r="HH170" t="s">
        <v>242</v>
      </c>
      <c r="HK170" s="27">
        <v>1</v>
      </c>
      <c r="HL170" s="2" t="s">
        <v>3829</v>
      </c>
      <c r="HM170">
        <v>1</v>
      </c>
      <c r="HP170">
        <v>0.55555555599999995</v>
      </c>
      <c r="HQ170">
        <v>0</v>
      </c>
      <c r="HR170">
        <v>0.75</v>
      </c>
      <c r="HS170">
        <v>1</v>
      </c>
      <c r="HT170">
        <v>1</v>
      </c>
      <c r="HU170">
        <v>0.5</v>
      </c>
      <c r="HV170">
        <v>0.5</v>
      </c>
      <c r="HW170">
        <v>0.33333333300000001</v>
      </c>
      <c r="HX170">
        <v>0</v>
      </c>
      <c r="HY170">
        <v>1</v>
      </c>
      <c r="HZ170">
        <v>0</v>
      </c>
      <c r="IA170">
        <v>1</v>
      </c>
      <c r="IB170">
        <v>1</v>
      </c>
      <c r="IC170">
        <v>0.43518518499999997</v>
      </c>
      <c r="ID170">
        <v>0.75</v>
      </c>
      <c r="IE170">
        <v>0.46666666699999998</v>
      </c>
      <c r="IF170">
        <v>0.55061728399999998</v>
      </c>
      <c r="IG170" t="s">
        <v>3830</v>
      </c>
      <c r="IH170" t="s">
        <v>266</v>
      </c>
      <c r="II170" t="s">
        <v>3813</v>
      </c>
      <c r="IJ170">
        <v>5859</v>
      </c>
      <c r="IK170">
        <v>1811</v>
      </c>
      <c r="IL170">
        <v>3233</v>
      </c>
      <c r="IM170">
        <v>4967</v>
      </c>
      <c r="IN170">
        <v>5859</v>
      </c>
      <c r="IS170">
        <f t="shared" si="39"/>
        <v>0.2</v>
      </c>
      <c r="IT170">
        <f t="shared" si="43"/>
        <v>0.9285714285714286</v>
      </c>
      <c r="IU170">
        <f t="shared" si="44"/>
        <v>0.5</v>
      </c>
      <c r="IV170">
        <f t="shared" si="40"/>
        <v>0.54285714285714282</v>
      </c>
    </row>
    <row r="171" spans="1:256" customFormat="1" ht="14" customHeight="1" x14ac:dyDescent="0.2">
      <c r="A171">
        <v>170</v>
      </c>
      <c r="B171">
        <v>184</v>
      </c>
      <c r="C171" s="1">
        <v>44795.604861111111</v>
      </c>
      <c r="D171" s="1">
        <v>44795.604861111111</v>
      </c>
      <c r="E171">
        <v>4</v>
      </c>
      <c r="G171" t="s">
        <v>242</v>
      </c>
      <c r="H171" t="s">
        <v>242</v>
      </c>
      <c r="I171">
        <v>1</v>
      </c>
      <c r="J171" s="1">
        <v>44795.604861111111</v>
      </c>
      <c r="K171" t="s">
        <v>3831</v>
      </c>
      <c r="L171" t="s">
        <v>242</v>
      </c>
      <c r="M171" t="s">
        <v>242</v>
      </c>
      <c r="P171" t="s">
        <v>242</v>
      </c>
      <c r="Q171" t="s">
        <v>242</v>
      </c>
      <c r="T171" t="s">
        <v>3832</v>
      </c>
      <c r="V171" t="s">
        <v>3833</v>
      </c>
      <c r="W171" t="s">
        <v>3834</v>
      </c>
      <c r="X171">
        <v>5065</v>
      </c>
      <c r="Y171" t="s">
        <v>297</v>
      </c>
      <c r="Z171" t="s">
        <v>2814</v>
      </c>
      <c r="AA171">
        <v>2020</v>
      </c>
      <c r="AC171">
        <v>0.5</v>
      </c>
      <c r="AF171">
        <v>13</v>
      </c>
      <c r="AG171" t="s">
        <v>242</v>
      </c>
      <c r="AJ171" s="27">
        <v>1</v>
      </c>
      <c r="AK171">
        <v>8</v>
      </c>
      <c r="AL171" s="27">
        <v>0</v>
      </c>
      <c r="AM171">
        <v>0</v>
      </c>
      <c r="AN171" s="36">
        <f t="shared" si="35"/>
        <v>0</v>
      </c>
      <c r="AO171" s="27">
        <v>0</v>
      </c>
      <c r="AP171">
        <v>0</v>
      </c>
      <c r="AR171">
        <v>3</v>
      </c>
      <c r="AU171" s="27">
        <v>1</v>
      </c>
      <c r="AV171">
        <v>2</v>
      </c>
      <c r="AW171" s="21">
        <f t="shared" si="36"/>
        <v>15.384615384615385</v>
      </c>
      <c r="AX171">
        <v>3</v>
      </c>
      <c r="BA171" s="27">
        <v>1</v>
      </c>
      <c r="BB171">
        <v>3</v>
      </c>
      <c r="BC171" s="21">
        <f t="shared" si="37"/>
        <v>23.076923076923077</v>
      </c>
      <c r="BD171" t="s">
        <v>242</v>
      </c>
      <c r="BG171" s="27">
        <v>1</v>
      </c>
      <c r="BJ171">
        <v>2</v>
      </c>
      <c r="BM171" s="27">
        <v>1</v>
      </c>
      <c r="BN171">
        <v>2</v>
      </c>
      <c r="BQ171" s="27">
        <v>1</v>
      </c>
      <c r="BR171">
        <v>3</v>
      </c>
      <c r="BS171" s="97">
        <f t="shared" si="33"/>
        <v>23.076923076923077</v>
      </c>
      <c r="BU171">
        <v>1</v>
      </c>
      <c r="BX171" s="27">
        <v>0</v>
      </c>
      <c r="BY171" s="24" t="s">
        <v>242</v>
      </c>
      <c r="BZ171" s="21" t="s">
        <v>242</v>
      </c>
      <c r="CA171" t="s">
        <v>242</v>
      </c>
      <c r="CB171" t="s">
        <v>242</v>
      </c>
      <c r="CE171" s="27">
        <v>0</v>
      </c>
      <c r="CG171" t="s">
        <v>242</v>
      </c>
      <c r="CH171" t="s">
        <v>242</v>
      </c>
      <c r="CJ171" s="27">
        <v>1</v>
      </c>
      <c r="CK171" t="s">
        <v>3835</v>
      </c>
      <c r="CL171">
        <v>1</v>
      </c>
      <c r="CO171">
        <v>1</v>
      </c>
      <c r="CP171" s="27">
        <v>0.5</v>
      </c>
      <c r="CQ171" t="s">
        <v>242</v>
      </c>
      <c r="CR171">
        <v>99</v>
      </c>
      <c r="CS171" t="s">
        <v>242</v>
      </c>
      <c r="CV171" s="27">
        <v>1</v>
      </c>
      <c r="CW171" t="s">
        <v>3836</v>
      </c>
      <c r="CX171">
        <v>1</v>
      </c>
      <c r="DA171" s="27">
        <v>1</v>
      </c>
      <c r="DB171">
        <v>62881</v>
      </c>
      <c r="DC171">
        <v>2</v>
      </c>
      <c r="DE171" s="27">
        <v>1</v>
      </c>
      <c r="DF171" s="36" t="s">
        <v>242</v>
      </c>
      <c r="DG171" t="s">
        <v>242</v>
      </c>
      <c r="DH171" s="43" t="s">
        <v>242</v>
      </c>
      <c r="DI171" t="s">
        <v>242</v>
      </c>
      <c r="DJ171" s="36">
        <v>495404</v>
      </c>
      <c r="DK171">
        <v>2</v>
      </c>
      <c r="DM171" s="27">
        <v>1</v>
      </c>
      <c r="DN171" s="36">
        <v>6751</v>
      </c>
      <c r="DO171">
        <v>2</v>
      </c>
      <c r="DQ171">
        <v>1</v>
      </c>
      <c r="DT171" s="27">
        <v>1</v>
      </c>
      <c r="DU171" t="s">
        <v>3837</v>
      </c>
      <c r="DV171" s="27">
        <v>1</v>
      </c>
      <c r="DW171" s="2" t="s">
        <v>3838</v>
      </c>
      <c r="DX171" s="27">
        <v>1</v>
      </c>
      <c r="DZ171" s="27">
        <v>1</v>
      </c>
      <c r="EA171" s="2" t="s">
        <v>3839</v>
      </c>
      <c r="EB171" s="27">
        <v>0</v>
      </c>
      <c r="EC171" t="s">
        <v>3840</v>
      </c>
      <c r="ED171" s="27">
        <v>1</v>
      </c>
      <c r="EE171" t="s">
        <v>3841</v>
      </c>
      <c r="EF171" s="27">
        <v>1</v>
      </c>
      <c r="EG171" t="s">
        <v>3842</v>
      </c>
      <c r="EH171" s="27">
        <v>1</v>
      </c>
      <c r="EI171" s="2" t="s">
        <v>3843</v>
      </c>
      <c r="EJ171" s="27">
        <v>1</v>
      </c>
      <c r="EK171" t="s">
        <v>3844</v>
      </c>
      <c r="EL171" s="27">
        <v>1</v>
      </c>
      <c r="EM171" s="2" t="s">
        <v>3845</v>
      </c>
      <c r="EN171">
        <v>4</v>
      </c>
      <c r="EP171" s="2"/>
      <c r="EQ171">
        <f t="shared" si="38"/>
        <v>0.9</v>
      </c>
      <c r="ER171" s="99">
        <v>0.5</v>
      </c>
      <c r="ES171" s="27">
        <v>0</v>
      </c>
      <c r="ET171" t="s">
        <v>242</v>
      </c>
      <c r="EU171" t="s">
        <v>242</v>
      </c>
      <c r="EX171" t="s">
        <v>242</v>
      </c>
      <c r="EY171" t="s">
        <v>242</v>
      </c>
      <c r="FA171" s="27">
        <v>1</v>
      </c>
      <c r="FB171">
        <v>3964.19</v>
      </c>
      <c r="FC171" t="s">
        <v>3418</v>
      </c>
      <c r="FD171" s="27">
        <v>0</v>
      </c>
      <c r="FE171" t="s">
        <v>242</v>
      </c>
      <c r="FG171" s="27">
        <v>0</v>
      </c>
      <c r="FH171" t="s">
        <v>242</v>
      </c>
      <c r="FJ171" s="27">
        <v>0</v>
      </c>
      <c r="FK171" t="s">
        <v>242</v>
      </c>
      <c r="FL171">
        <f t="shared" si="41"/>
        <v>1</v>
      </c>
      <c r="FM171" s="99">
        <v>1</v>
      </c>
      <c r="FN171">
        <f t="shared" si="42"/>
        <v>0</v>
      </c>
      <c r="FO171" s="100">
        <v>0</v>
      </c>
      <c r="FQ171">
        <v>1</v>
      </c>
      <c r="FT171" s="27">
        <v>0</v>
      </c>
      <c r="FU171" t="s">
        <v>242</v>
      </c>
      <c r="FV171" t="s">
        <v>242</v>
      </c>
      <c r="FW171" t="s">
        <v>242</v>
      </c>
      <c r="FY171" s="27">
        <v>1</v>
      </c>
      <c r="FZ171">
        <v>42</v>
      </c>
      <c r="GA171">
        <v>2</v>
      </c>
      <c r="GC171" s="27">
        <v>0</v>
      </c>
      <c r="GD171" t="s">
        <v>242</v>
      </c>
      <c r="GE171" t="s">
        <v>242</v>
      </c>
      <c r="GF171" s="36" t="s">
        <v>242</v>
      </c>
      <c r="GG171" t="s">
        <v>242</v>
      </c>
      <c r="GH171" t="s">
        <v>242</v>
      </c>
      <c r="GI171" t="s">
        <v>242</v>
      </c>
      <c r="GJ171" t="s">
        <v>242</v>
      </c>
      <c r="GK171" t="s">
        <v>242</v>
      </c>
      <c r="GM171">
        <v>1</v>
      </c>
      <c r="GP171" s="27">
        <v>0</v>
      </c>
      <c r="GQ171" t="s">
        <v>242</v>
      </c>
      <c r="GR171" t="s">
        <v>242</v>
      </c>
      <c r="GT171" t="s">
        <v>242</v>
      </c>
      <c r="GW171" s="27">
        <v>1</v>
      </c>
      <c r="GX171">
        <v>446</v>
      </c>
      <c r="HA171">
        <v>1</v>
      </c>
      <c r="HD171" s="27">
        <v>0</v>
      </c>
      <c r="HF171" s="27">
        <v>0</v>
      </c>
      <c r="HH171" t="s">
        <v>242</v>
      </c>
      <c r="HK171" s="27">
        <v>0</v>
      </c>
      <c r="HM171">
        <v>1</v>
      </c>
      <c r="HP171">
        <v>0.55555555599999995</v>
      </c>
      <c r="HQ171">
        <v>1</v>
      </c>
      <c r="HR171">
        <v>0.75</v>
      </c>
      <c r="HS171">
        <v>1</v>
      </c>
      <c r="HT171">
        <v>0.9</v>
      </c>
      <c r="HU171">
        <v>0</v>
      </c>
      <c r="HV171">
        <v>0.25</v>
      </c>
      <c r="HW171">
        <v>0.33333333300000001</v>
      </c>
      <c r="HX171">
        <v>0</v>
      </c>
      <c r="HY171">
        <v>1</v>
      </c>
      <c r="HZ171">
        <v>0</v>
      </c>
      <c r="IA171">
        <v>0</v>
      </c>
      <c r="IB171">
        <v>1</v>
      </c>
      <c r="IC171">
        <v>0.76851851900000001</v>
      </c>
      <c r="ID171">
        <v>0.53749999999999998</v>
      </c>
      <c r="IE171">
        <v>0.26666666700000002</v>
      </c>
      <c r="IF171">
        <v>0.52422839499999996</v>
      </c>
      <c r="IG171" t="s">
        <v>3832</v>
      </c>
      <c r="IH171" t="s">
        <v>266</v>
      </c>
      <c r="II171" t="s">
        <v>3832</v>
      </c>
      <c r="IJ171">
        <v>13448</v>
      </c>
      <c r="IK171">
        <v>12172</v>
      </c>
      <c r="IL171">
        <v>14923</v>
      </c>
      <c r="IM171">
        <v>16281</v>
      </c>
      <c r="IN171">
        <v>13448</v>
      </c>
      <c r="IS171">
        <f t="shared" si="39"/>
        <v>0.4</v>
      </c>
      <c r="IT171">
        <f t="shared" si="43"/>
        <v>0.6428571428571429</v>
      </c>
      <c r="IU171">
        <f t="shared" si="44"/>
        <v>0.5</v>
      </c>
      <c r="IV171">
        <f t="shared" si="40"/>
        <v>0.51428571428571435</v>
      </c>
    </row>
    <row r="172" spans="1:256" ht="14" customHeight="1" x14ac:dyDescent="0.2">
      <c r="A172" s="10">
        <v>171</v>
      </c>
      <c r="B172">
        <v>185</v>
      </c>
      <c r="C172" s="1">
        <v>44795.604861111111</v>
      </c>
      <c r="D172" s="1">
        <v>44795.604861111111</v>
      </c>
      <c r="E172">
        <v>4</v>
      </c>
      <c r="G172" t="s">
        <v>242</v>
      </c>
      <c r="H172" t="s">
        <v>242</v>
      </c>
      <c r="I172">
        <v>1</v>
      </c>
      <c r="J172" s="1">
        <v>44795.604861111111</v>
      </c>
      <c r="K172" t="s">
        <v>3846</v>
      </c>
      <c r="L172" t="s">
        <v>242</v>
      </c>
      <c r="M172" t="s">
        <v>242</v>
      </c>
      <c r="P172" t="s">
        <v>242</v>
      </c>
      <c r="Q172" t="s">
        <v>242</v>
      </c>
      <c r="T172" s="10" t="s">
        <v>3847</v>
      </c>
      <c r="V172" t="s">
        <v>3848</v>
      </c>
      <c r="W172">
        <v>256746108</v>
      </c>
      <c r="X172">
        <v>5331</v>
      </c>
      <c r="Y172" s="10" t="s">
        <v>271</v>
      </c>
      <c r="Z172" s="10" t="s">
        <v>3849</v>
      </c>
      <c r="AA172" s="10">
        <v>2020</v>
      </c>
      <c r="AC172" s="10">
        <v>0</v>
      </c>
      <c r="AF172" s="10">
        <v>13</v>
      </c>
      <c r="AG172" t="s">
        <v>242</v>
      </c>
      <c r="AJ172" s="22">
        <v>0</v>
      </c>
      <c r="AK172" s="10">
        <v>0</v>
      </c>
      <c r="AL172" s="22">
        <v>0</v>
      </c>
      <c r="AM172" s="10">
        <v>0</v>
      </c>
      <c r="AN172" s="36">
        <f t="shared" si="35"/>
        <v>0</v>
      </c>
      <c r="AO172" s="22">
        <v>0</v>
      </c>
      <c r="AP172" s="10">
        <v>0</v>
      </c>
      <c r="AR172" t="s">
        <v>242</v>
      </c>
      <c r="AU172" s="22">
        <v>1</v>
      </c>
      <c r="AV172" s="10">
        <v>2</v>
      </c>
      <c r="AW172" s="21">
        <f t="shared" si="36"/>
        <v>15.384615384615385</v>
      </c>
      <c r="AX172">
        <v>2</v>
      </c>
      <c r="BA172" s="22">
        <v>1</v>
      </c>
      <c r="BB172" s="10">
        <v>2</v>
      </c>
      <c r="BC172" s="21">
        <f t="shared" si="37"/>
        <v>15.384615384615385</v>
      </c>
      <c r="BD172" t="s">
        <v>242</v>
      </c>
      <c r="BG172" s="22">
        <v>1</v>
      </c>
      <c r="BJ172">
        <v>2</v>
      </c>
      <c r="BM172" s="22">
        <v>1</v>
      </c>
      <c r="BN172">
        <v>2</v>
      </c>
      <c r="BQ172" s="22">
        <v>1</v>
      </c>
      <c r="BR172" s="10">
        <v>3</v>
      </c>
      <c r="BS172" s="97">
        <f t="shared" si="33"/>
        <v>23.076923076923077</v>
      </c>
      <c r="BT172" s="10" t="s">
        <v>3850</v>
      </c>
      <c r="BU172" s="10">
        <v>1</v>
      </c>
      <c r="BX172" s="22">
        <v>0</v>
      </c>
      <c r="BY172" s="19">
        <v>0</v>
      </c>
      <c r="BZ172" s="21">
        <f>BY172/AF172*100</f>
        <v>0</v>
      </c>
      <c r="CA172" s="10" t="s">
        <v>242</v>
      </c>
      <c r="CB172" s="10" t="s">
        <v>242</v>
      </c>
      <c r="CE172" s="22">
        <v>1</v>
      </c>
      <c r="CF172" s="11" t="s">
        <v>3851</v>
      </c>
      <c r="CG172" s="10">
        <v>1</v>
      </c>
      <c r="CH172" s="10" t="s">
        <v>242</v>
      </c>
      <c r="CJ172" s="22">
        <v>0</v>
      </c>
      <c r="CL172" s="10" t="s">
        <v>242</v>
      </c>
      <c r="CO172" s="10">
        <v>0</v>
      </c>
      <c r="CP172" s="22">
        <v>0</v>
      </c>
      <c r="CQ172" s="10" t="s">
        <v>242</v>
      </c>
      <c r="CR172" s="10" t="s">
        <v>242</v>
      </c>
      <c r="CS172" s="10" t="s">
        <v>242</v>
      </c>
      <c r="CV172" s="22">
        <v>1</v>
      </c>
      <c r="CW172" s="11" t="s">
        <v>3852</v>
      </c>
      <c r="CX172" s="10">
        <v>1</v>
      </c>
      <c r="DA172" s="22">
        <v>0</v>
      </c>
      <c r="DB172" s="10" t="s">
        <v>242</v>
      </c>
      <c r="DC172" s="10" t="s">
        <v>242</v>
      </c>
      <c r="DD172" s="10" t="s">
        <v>3853</v>
      </c>
      <c r="DE172" s="22">
        <v>0</v>
      </c>
      <c r="DF172" s="50" t="s">
        <v>242</v>
      </c>
      <c r="DG172" s="10" t="s">
        <v>242</v>
      </c>
      <c r="DH172" s="43" t="s">
        <v>242</v>
      </c>
      <c r="DI172" s="10" t="s">
        <v>242</v>
      </c>
      <c r="DJ172" s="50" t="s">
        <v>242</v>
      </c>
      <c r="DK172" s="10" t="s">
        <v>242</v>
      </c>
      <c r="DM172" s="22">
        <v>0</v>
      </c>
      <c r="DN172" s="50" t="s">
        <v>242</v>
      </c>
      <c r="DO172" s="10" t="s">
        <v>242</v>
      </c>
      <c r="DQ172" s="10" t="s">
        <v>242</v>
      </c>
      <c r="DT172" s="27">
        <v>1</v>
      </c>
      <c r="DU172" t="s">
        <v>3854</v>
      </c>
      <c r="DV172" s="27">
        <v>0</v>
      </c>
      <c r="DX172" s="27">
        <v>0</v>
      </c>
      <c r="DZ172" s="27">
        <v>0</v>
      </c>
      <c r="EB172" s="27">
        <v>0</v>
      </c>
      <c r="ED172" s="27">
        <v>0.5</v>
      </c>
      <c r="EE172" s="2" t="s">
        <v>3855</v>
      </c>
      <c r="EF172" s="27">
        <v>0</v>
      </c>
      <c r="EH172" s="27">
        <v>0</v>
      </c>
      <c r="EJ172" s="27">
        <v>1</v>
      </c>
      <c r="EK172" t="s">
        <v>3856</v>
      </c>
      <c r="EL172" s="27">
        <v>0</v>
      </c>
      <c r="EN172">
        <v>1</v>
      </c>
      <c r="EQ172">
        <f t="shared" si="38"/>
        <v>0.25</v>
      </c>
      <c r="ER172" s="99">
        <v>0.5</v>
      </c>
      <c r="ES172" s="22">
        <v>0</v>
      </c>
      <c r="ET172" s="10" t="s">
        <v>242</v>
      </c>
      <c r="EU172" s="10" t="s">
        <v>242</v>
      </c>
      <c r="EX172" s="10" t="s">
        <v>242</v>
      </c>
      <c r="EY172" s="10" t="s">
        <v>242</v>
      </c>
      <c r="FA172" s="22">
        <v>0</v>
      </c>
      <c r="FB172" s="10" t="s">
        <v>242</v>
      </c>
      <c r="FD172" s="22">
        <v>0</v>
      </c>
      <c r="FE172" s="10" t="s">
        <v>242</v>
      </c>
      <c r="FG172" s="22">
        <v>0</v>
      </c>
      <c r="FH172" s="10" t="s">
        <v>242</v>
      </c>
      <c r="FJ172" s="22">
        <v>0</v>
      </c>
      <c r="FK172" s="10" t="s">
        <v>242</v>
      </c>
      <c r="FL172">
        <f t="shared" si="41"/>
        <v>0</v>
      </c>
      <c r="FM172" s="100">
        <v>0</v>
      </c>
      <c r="FN172">
        <f t="shared" si="42"/>
        <v>0</v>
      </c>
      <c r="FO172" s="100">
        <v>0</v>
      </c>
      <c r="FQ172" s="10" t="s">
        <v>242</v>
      </c>
      <c r="FT172" s="22">
        <v>0</v>
      </c>
      <c r="FU172" s="10" t="s">
        <v>242</v>
      </c>
      <c r="FV172" s="10" t="s">
        <v>242</v>
      </c>
      <c r="FW172" s="10" t="s">
        <v>242</v>
      </c>
      <c r="FY172" s="22">
        <v>1</v>
      </c>
      <c r="FZ172" s="10">
        <v>69</v>
      </c>
      <c r="GA172" s="10" t="s">
        <v>242</v>
      </c>
      <c r="GC172" s="22">
        <v>0.5</v>
      </c>
      <c r="GD172" s="10" t="s">
        <v>242</v>
      </c>
      <c r="GE172" s="10" t="s">
        <v>242</v>
      </c>
      <c r="GF172" s="50">
        <v>46</v>
      </c>
      <c r="GG172" s="10" t="s">
        <v>242</v>
      </c>
      <c r="GH172" s="10" t="s">
        <v>242</v>
      </c>
      <c r="GI172" s="10" t="s">
        <v>242</v>
      </c>
      <c r="GJ172" s="10" t="s">
        <v>242</v>
      </c>
      <c r="GK172" s="10" t="s">
        <v>242</v>
      </c>
      <c r="GL172" s="10" t="s">
        <v>3857</v>
      </c>
      <c r="GM172" s="10">
        <v>1</v>
      </c>
      <c r="GP172" s="22">
        <v>0</v>
      </c>
      <c r="GQ172" s="10" t="s">
        <v>242</v>
      </c>
      <c r="GR172" s="10" t="s">
        <v>242</v>
      </c>
      <c r="GT172" s="10" t="s">
        <v>242</v>
      </c>
      <c r="GW172" s="22">
        <v>1</v>
      </c>
      <c r="GX172" s="10">
        <v>715</v>
      </c>
      <c r="HA172" s="10">
        <v>1</v>
      </c>
      <c r="HD172" s="22">
        <v>0</v>
      </c>
      <c r="HF172" s="22">
        <v>0</v>
      </c>
      <c r="HH172" s="10" t="s">
        <v>242</v>
      </c>
      <c r="HK172" s="22">
        <v>0</v>
      </c>
      <c r="HM172" s="10" t="s">
        <v>242</v>
      </c>
      <c r="HP172" s="10">
        <v>0.66666666699999999</v>
      </c>
      <c r="HQ172" s="10">
        <v>0</v>
      </c>
      <c r="HR172" s="10">
        <v>0.5</v>
      </c>
      <c r="HS172" s="10">
        <v>0</v>
      </c>
      <c r="HT172" s="10">
        <v>0.25</v>
      </c>
      <c r="HU172" s="10">
        <v>0</v>
      </c>
      <c r="HV172" s="10">
        <v>0</v>
      </c>
      <c r="HW172" s="10">
        <v>0.5</v>
      </c>
      <c r="HX172" s="10">
        <v>0</v>
      </c>
      <c r="HY172" s="10">
        <v>1</v>
      </c>
      <c r="HZ172" s="10">
        <v>0</v>
      </c>
      <c r="IA172" s="10">
        <v>0</v>
      </c>
      <c r="IB172" s="10">
        <v>1</v>
      </c>
      <c r="IC172" s="10">
        <v>0.38888888900000002</v>
      </c>
      <c r="ID172" s="10">
        <v>6.25E-2</v>
      </c>
      <c r="IE172" s="10">
        <v>0.3</v>
      </c>
      <c r="IF172" s="10">
        <v>0.25046296299999998</v>
      </c>
      <c r="IG172" s="10" t="s">
        <v>3858</v>
      </c>
      <c r="IH172" s="10" t="s">
        <v>266</v>
      </c>
      <c r="II172" s="10" t="s">
        <v>3847</v>
      </c>
      <c r="IJ172" s="10">
        <v>23610.799999999999</v>
      </c>
      <c r="IK172" s="10">
        <v>25509.3</v>
      </c>
      <c r="IL172" s="10">
        <v>26321.200000000001</v>
      </c>
      <c r="IM172" s="10" t="s">
        <v>242</v>
      </c>
      <c r="IN172" s="10">
        <v>23610.799999999999</v>
      </c>
      <c r="IS172">
        <f t="shared" si="39"/>
        <v>0.2</v>
      </c>
      <c r="IT172">
        <f t="shared" si="43"/>
        <v>7.1428571428571425E-2</v>
      </c>
      <c r="IU172">
        <f t="shared" si="44"/>
        <v>0.625</v>
      </c>
      <c r="IV172">
        <f t="shared" si="40"/>
        <v>0.2988095238095238</v>
      </c>
    </row>
    <row r="173" spans="1:256" customFormat="1" ht="14" customHeight="1" x14ac:dyDescent="0.2">
      <c r="A173">
        <v>172</v>
      </c>
      <c r="B173">
        <v>186</v>
      </c>
      <c r="C173" s="1">
        <v>44795.604861111111</v>
      </c>
      <c r="D173" s="1">
        <v>44795.604861111111</v>
      </c>
      <c r="E173">
        <v>4</v>
      </c>
      <c r="G173" t="s">
        <v>242</v>
      </c>
      <c r="H173" t="s">
        <v>242</v>
      </c>
      <c r="I173">
        <v>1</v>
      </c>
      <c r="J173" s="1">
        <v>44795.604861111111</v>
      </c>
      <c r="K173" t="s">
        <v>3859</v>
      </c>
      <c r="L173" t="s">
        <v>242</v>
      </c>
      <c r="M173" t="s">
        <v>242</v>
      </c>
      <c r="P173" t="s">
        <v>242</v>
      </c>
      <c r="Q173" t="s">
        <v>242</v>
      </c>
      <c r="T173" t="s">
        <v>3860</v>
      </c>
      <c r="V173" t="s">
        <v>3861</v>
      </c>
      <c r="W173">
        <v>194162103</v>
      </c>
      <c r="X173">
        <v>2844</v>
      </c>
      <c r="Y173" t="s">
        <v>326</v>
      </c>
      <c r="Z173" t="s">
        <v>865</v>
      </c>
      <c r="AA173">
        <v>2020</v>
      </c>
      <c r="AC173">
        <v>1</v>
      </c>
      <c r="AD173">
        <v>4</v>
      </c>
      <c r="AF173">
        <v>10</v>
      </c>
      <c r="AG173" t="s">
        <v>242</v>
      </c>
      <c r="AJ173" s="27">
        <v>0</v>
      </c>
      <c r="AK173">
        <v>0</v>
      </c>
      <c r="AL173" s="27">
        <v>0</v>
      </c>
      <c r="AM173">
        <v>0</v>
      </c>
      <c r="AN173" s="36">
        <f t="shared" si="35"/>
        <v>0</v>
      </c>
      <c r="AO173" s="27">
        <v>0</v>
      </c>
      <c r="AP173">
        <v>0</v>
      </c>
      <c r="AR173" t="s">
        <v>242</v>
      </c>
      <c r="AU173" s="27">
        <v>1</v>
      </c>
      <c r="AV173">
        <v>1</v>
      </c>
      <c r="AW173" s="21">
        <f t="shared" si="36"/>
        <v>10</v>
      </c>
      <c r="AX173">
        <v>2</v>
      </c>
      <c r="BA173" s="27">
        <v>1</v>
      </c>
      <c r="BB173">
        <v>3</v>
      </c>
      <c r="BC173" s="21">
        <f t="shared" si="37"/>
        <v>30</v>
      </c>
      <c r="BD173" t="s">
        <v>242</v>
      </c>
      <c r="BG173" s="27">
        <v>1</v>
      </c>
      <c r="BH173">
        <v>6.6</v>
      </c>
      <c r="BJ173">
        <v>3</v>
      </c>
      <c r="BM173" s="27">
        <v>1</v>
      </c>
      <c r="BN173">
        <v>2</v>
      </c>
      <c r="BQ173" s="27">
        <v>1</v>
      </c>
      <c r="BR173">
        <v>4</v>
      </c>
      <c r="BS173" s="97">
        <f t="shared" si="33"/>
        <v>40</v>
      </c>
      <c r="BU173">
        <v>1</v>
      </c>
      <c r="BX173" s="27">
        <v>0</v>
      </c>
      <c r="BY173" s="24" t="s">
        <v>242</v>
      </c>
      <c r="BZ173" s="21" t="s">
        <v>242</v>
      </c>
      <c r="CA173" t="s">
        <v>242</v>
      </c>
      <c r="CB173" t="s">
        <v>242</v>
      </c>
      <c r="CE173" s="27">
        <v>0</v>
      </c>
      <c r="CG173" t="s">
        <v>242</v>
      </c>
      <c r="CH173" t="s">
        <v>242</v>
      </c>
      <c r="CJ173" s="27">
        <v>1</v>
      </c>
      <c r="CK173" t="s">
        <v>3862</v>
      </c>
      <c r="CL173">
        <v>1</v>
      </c>
      <c r="CO173">
        <v>1</v>
      </c>
      <c r="CP173" s="27">
        <v>0.5</v>
      </c>
      <c r="CQ173" t="s">
        <v>242</v>
      </c>
      <c r="CR173">
        <v>100</v>
      </c>
      <c r="CS173" t="s">
        <v>242</v>
      </c>
      <c r="CT173" t="s">
        <v>3863</v>
      </c>
      <c r="CV173" s="27">
        <v>1</v>
      </c>
      <c r="CW173" t="s">
        <v>3864</v>
      </c>
      <c r="CX173">
        <v>1</v>
      </c>
      <c r="DA173" s="27">
        <v>1</v>
      </c>
      <c r="DB173">
        <v>197523</v>
      </c>
      <c r="DC173">
        <v>2</v>
      </c>
      <c r="DE173" s="27">
        <v>1</v>
      </c>
      <c r="DF173" s="36">
        <v>283289</v>
      </c>
      <c r="DG173">
        <v>2</v>
      </c>
      <c r="DH173" s="36">
        <v>379901</v>
      </c>
      <c r="DI173">
        <v>2</v>
      </c>
      <c r="DJ173" s="36" t="s">
        <v>242</v>
      </c>
      <c r="DK173" t="s">
        <v>242</v>
      </c>
      <c r="DM173" s="27">
        <v>1</v>
      </c>
      <c r="DN173" s="36">
        <v>3998484</v>
      </c>
      <c r="DO173">
        <v>2</v>
      </c>
      <c r="DQ173">
        <v>4</v>
      </c>
      <c r="DT173" s="27">
        <v>1</v>
      </c>
      <c r="DU173" t="s">
        <v>3865</v>
      </c>
      <c r="DV173" s="27">
        <v>1</v>
      </c>
      <c r="DW173" s="2" t="s">
        <v>3866</v>
      </c>
      <c r="DX173" s="27">
        <v>1</v>
      </c>
      <c r="DY173" t="s">
        <v>3867</v>
      </c>
      <c r="DZ173" s="27">
        <v>1</v>
      </c>
      <c r="EA173" s="2" t="s">
        <v>3868</v>
      </c>
      <c r="EB173" s="27">
        <v>1</v>
      </c>
      <c r="ED173" s="27">
        <v>1</v>
      </c>
      <c r="EE173" t="s">
        <v>3869</v>
      </c>
      <c r="EF173" s="27">
        <v>1</v>
      </c>
      <c r="EG173" s="2" t="s">
        <v>3870</v>
      </c>
      <c r="EH173" s="27">
        <v>1</v>
      </c>
      <c r="EI173" t="s">
        <v>3871</v>
      </c>
      <c r="EJ173" s="27">
        <v>1</v>
      </c>
      <c r="EK173" t="s">
        <v>3872</v>
      </c>
      <c r="EL173" s="27">
        <v>1</v>
      </c>
      <c r="EN173">
        <v>4</v>
      </c>
      <c r="EP173" s="2"/>
      <c r="EQ173">
        <f t="shared" si="38"/>
        <v>1</v>
      </c>
      <c r="ER173" s="99">
        <v>1</v>
      </c>
      <c r="ES173" s="27">
        <v>0</v>
      </c>
      <c r="ET173" t="s">
        <v>242</v>
      </c>
      <c r="EU173" t="s">
        <v>242</v>
      </c>
      <c r="EX173" t="s">
        <v>242</v>
      </c>
      <c r="EY173" t="s">
        <v>242</v>
      </c>
      <c r="FA173" s="27">
        <v>1</v>
      </c>
      <c r="FB173">
        <v>8554.0400000000009</v>
      </c>
      <c r="FC173" t="s">
        <v>3418</v>
      </c>
      <c r="FD173" s="27">
        <v>0.5</v>
      </c>
      <c r="FE173" t="s">
        <v>242</v>
      </c>
      <c r="FF173" t="s">
        <v>3873</v>
      </c>
      <c r="FG173" s="27">
        <v>1</v>
      </c>
      <c r="FH173">
        <v>4883.59</v>
      </c>
      <c r="FJ173" s="27">
        <v>0</v>
      </c>
      <c r="FK173" t="s">
        <v>242</v>
      </c>
      <c r="FL173">
        <f t="shared" si="41"/>
        <v>2</v>
      </c>
      <c r="FM173" s="99">
        <v>1</v>
      </c>
      <c r="FN173">
        <f t="shared" si="42"/>
        <v>0.5</v>
      </c>
      <c r="FO173" s="99">
        <v>0.5</v>
      </c>
      <c r="FQ173">
        <v>4</v>
      </c>
      <c r="FT173" s="27">
        <v>0</v>
      </c>
      <c r="FU173" t="s">
        <v>242</v>
      </c>
      <c r="FV173" t="s">
        <v>242</v>
      </c>
      <c r="FW173" t="s">
        <v>242</v>
      </c>
      <c r="FY173" s="27">
        <v>0</v>
      </c>
      <c r="FZ173" t="s">
        <v>242</v>
      </c>
      <c r="GA173" t="s">
        <v>242</v>
      </c>
      <c r="GC173" s="27">
        <v>0</v>
      </c>
      <c r="GD173" t="s">
        <v>242</v>
      </c>
      <c r="GE173" t="s">
        <v>242</v>
      </c>
      <c r="GF173" s="36" t="s">
        <v>242</v>
      </c>
      <c r="GG173" t="s">
        <v>242</v>
      </c>
      <c r="GH173" t="s">
        <v>242</v>
      </c>
      <c r="GI173" t="s">
        <v>242</v>
      </c>
      <c r="GJ173" t="s">
        <v>242</v>
      </c>
      <c r="GK173" t="s">
        <v>242</v>
      </c>
      <c r="GM173" t="s">
        <v>242</v>
      </c>
      <c r="GP173" s="27">
        <v>1</v>
      </c>
      <c r="GQ173">
        <v>1</v>
      </c>
      <c r="GR173">
        <v>0.99</v>
      </c>
      <c r="GS173" t="s">
        <v>3874</v>
      </c>
      <c r="GT173">
        <v>1</v>
      </c>
      <c r="GW173" s="27">
        <v>1</v>
      </c>
      <c r="GX173">
        <v>463</v>
      </c>
      <c r="HA173">
        <v>1</v>
      </c>
      <c r="HD173" s="27">
        <v>0</v>
      </c>
      <c r="HF173" s="27">
        <v>0</v>
      </c>
      <c r="HH173" t="s">
        <v>242</v>
      </c>
      <c r="HK173" s="27">
        <v>1</v>
      </c>
      <c r="HL173" t="s">
        <v>3875</v>
      </c>
      <c r="HM173">
        <v>1</v>
      </c>
      <c r="HP173">
        <v>0.55555555599999995</v>
      </c>
      <c r="HQ173">
        <v>1</v>
      </c>
      <c r="HR173">
        <v>0.75</v>
      </c>
      <c r="HS173">
        <v>1</v>
      </c>
      <c r="HT173">
        <v>1</v>
      </c>
      <c r="HU173">
        <v>0</v>
      </c>
      <c r="HV173">
        <v>0.625</v>
      </c>
      <c r="HW173">
        <v>0</v>
      </c>
      <c r="HX173">
        <v>1</v>
      </c>
      <c r="HY173">
        <v>1</v>
      </c>
      <c r="HZ173">
        <v>0</v>
      </c>
      <c r="IA173">
        <v>1</v>
      </c>
      <c r="IB173">
        <v>1</v>
      </c>
      <c r="IC173">
        <v>0.76851851900000001</v>
      </c>
      <c r="ID173">
        <v>0.65625</v>
      </c>
      <c r="IE173">
        <v>0.6</v>
      </c>
      <c r="IF173">
        <v>0.67492284000000002</v>
      </c>
      <c r="IG173" t="s">
        <v>3876</v>
      </c>
      <c r="IH173" t="s">
        <v>266</v>
      </c>
      <c r="II173" t="s">
        <v>3860</v>
      </c>
      <c r="IJ173">
        <v>15693</v>
      </c>
      <c r="IK173">
        <v>16471</v>
      </c>
      <c r="IL173">
        <v>17421</v>
      </c>
      <c r="IM173">
        <v>17967</v>
      </c>
      <c r="IN173">
        <v>15693</v>
      </c>
      <c r="IS173">
        <f t="shared" si="39"/>
        <v>0.4</v>
      </c>
      <c r="IT173">
        <f t="shared" si="43"/>
        <v>0.7857142857142857</v>
      </c>
      <c r="IU173">
        <f t="shared" si="44"/>
        <v>0.25</v>
      </c>
      <c r="IV173">
        <f t="shared" si="40"/>
        <v>0.47857142857142859</v>
      </c>
    </row>
    <row r="174" spans="1:256" customFormat="1" ht="14" customHeight="1" x14ac:dyDescent="0.2">
      <c r="A174">
        <v>173</v>
      </c>
      <c r="B174">
        <v>187</v>
      </c>
      <c r="C174" s="1">
        <v>44795.604861111111</v>
      </c>
      <c r="D174" s="1">
        <v>44795.604861111111</v>
      </c>
      <c r="E174">
        <v>4</v>
      </c>
      <c r="G174" t="s">
        <v>242</v>
      </c>
      <c r="H174" t="s">
        <v>242</v>
      </c>
      <c r="I174">
        <v>1</v>
      </c>
      <c r="J174" s="1">
        <v>44795.604861111111</v>
      </c>
      <c r="K174" t="s">
        <v>3877</v>
      </c>
      <c r="L174" t="s">
        <v>242</v>
      </c>
      <c r="M174" t="s">
        <v>242</v>
      </c>
      <c r="P174" t="s">
        <v>242</v>
      </c>
      <c r="Q174" t="s">
        <v>242</v>
      </c>
      <c r="T174" t="s">
        <v>3878</v>
      </c>
      <c r="V174" t="s">
        <v>3879</v>
      </c>
      <c r="W174" t="s">
        <v>3880</v>
      </c>
      <c r="X174">
        <v>6500</v>
      </c>
      <c r="Y174" t="s">
        <v>659</v>
      </c>
      <c r="Z174" t="s">
        <v>3881</v>
      </c>
      <c r="AA174">
        <v>2019</v>
      </c>
      <c r="AC174">
        <v>1</v>
      </c>
      <c r="AD174">
        <v>4</v>
      </c>
      <c r="AF174">
        <v>11</v>
      </c>
      <c r="AG174" t="s">
        <v>242</v>
      </c>
      <c r="AJ174" s="27">
        <v>1</v>
      </c>
      <c r="AK174">
        <v>5</v>
      </c>
      <c r="AL174" s="27">
        <v>0</v>
      </c>
      <c r="AM174">
        <v>0</v>
      </c>
      <c r="AN174" s="36">
        <f t="shared" si="35"/>
        <v>0</v>
      </c>
      <c r="AO174" s="27">
        <v>0</v>
      </c>
      <c r="AP174">
        <v>0</v>
      </c>
      <c r="AQ174" t="s">
        <v>3882</v>
      </c>
      <c r="AR174">
        <v>2</v>
      </c>
      <c r="AU174" s="27">
        <v>1</v>
      </c>
      <c r="AV174">
        <v>1</v>
      </c>
      <c r="AW174" s="21">
        <f t="shared" si="36"/>
        <v>9.0909090909090917</v>
      </c>
      <c r="AX174">
        <v>2</v>
      </c>
      <c r="BA174" s="27">
        <v>1</v>
      </c>
      <c r="BB174">
        <v>2</v>
      </c>
      <c r="BC174" s="21">
        <f t="shared" si="37"/>
        <v>18.181818181818183</v>
      </c>
      <c r="BD174" t="s">
        <v>242</v>
      </c>
      <c r="BG174" s="27">
        <v>1</v>
      </c>
      <c r="BH174">
        <v>6</v>
      </c>
      <c r="BJ174">
        <v>2</v>
      </c>
      <c r="BM174" s="27">
        <v>1</v>
      </c>
      <c r="BN174">
        <v>2</v>
      </c>
      <c r="BQ174" s="27">
        <v>1</v>
      </c>
      <c r="BR174">
        <v>3</v>
      </c>
      <c r="BS174" s="97">
        <f t="shared" si="33"/>
        <v>27.27272727272727</v>
      </c>
      <c r="BT174" t="s">
        <v>3405</v>
      </c>
      <c r="BU174">
        <v>1</v>
      </c>
      <c r="BX174" s="27">
        <v>1</v>
      </c>
      <c r="BY174">
        <v>3</v>
      </c>
      <c r="BZ174" s="21">
        <f>BY174/AF174*100</f>
        <v>27.27272727272727</v>
      </c>
      <c r="CA174">
        <v>2</v>
      </c>
      <c r="CB174">
        <v>1</v>
      </c>
      <c r="CE174" s="27">
        <v>0</v>
      </c>
      <c r="CG174" t="s">
        <v>242</v>
      </c>
      <c r="CH174" t="s">
        <v>242</v>
      </c>
      <c r="CJ174" s="27">
        <v>1</v>
      </c>
      <c r="CK174" t="s">
        <v>3883</v>
      </c>
      <c r="CL174">
        <v>1</v>
      </c>
      <c r="CO174">
        <v>1</v>
      </c>
      <c r="CP174" s="27">
        <v>0.5</v>
      </c>
      <c r="CQ174" t="s">
        <v>242</v>
      </c>
      <c r="CR174">
        <v>96</v>
      </c>
      <c r="CS174" t="s">
        <v>242</v>
      </c>
      <c r="CT174" s="2" t="s">
        <v>3884</v>
      </c>
      <c r="CV174" s="27">
        <v>1</v>
      </c>
      <c r="CW174" s="2" t="s">
        <v>3885</v>
      </c>
      <c r="CX174">
        <v>1</v>
      </c>
      <c r="DA174" s="27">
        <v>1</v>
      </c>
      <c r="DB174">
        <v>58770</v>
      </c>
      <c r="DC174">
        <v>2</v>
      </c>
      <c r="DE174" s="27">
        <v>1</v>
      </c>
      <c r="DF174" s="36">
        <v>28428</v>
      </c>
      <c r="DG174">
        <v>2</v>
      </c>
      <c r="DH174" s="36">
        <v>28020</v>
      </c>
      <c r="DI174">
        <v>2</v>
      </c>
      <c r="DJ174" s="36" t="s">
        <v>242</v>
      </c>
      <c r="DK174" t="s">
        <v>242</v>
      </c>
      <c r="DM174" s="27">
        <v>1</v>
      </c>
      <c r="DN174" s="36">
        <v>484263</v>
      </c>
      <c r="DO174">
        <v>2</v>
      </c>
      <c r="DQ174">
        <v>1</v>
      </c>
      <c r="DT174" s="27">
        <v>1</v>
      </c>
      <c r="DU174" s="2" t="s">
        <v>3886</v>
      </c>
      <c r="DV174" s="27">
        <v>1</v>
      </c>
      <c r="DW174" s="2" t="s">
        <v>3887</v>
      </c>
      <c r="DX174" s="27">
        <v>1</v>
      </c>
      <c r="DY174" s="2" t="s">
        <v>3888</v>
      </c>
      <c r="DZ174" s="27">
        <v>1</v>
      </c>
      <c r="EA174" s="2" t="s">
        <v>3889</v>
      </c>
      <c r="EB174" s="27">
        <v>0</v>
      </c>
      <c r="EC174" t="s">
        <v>3890</v>
      </c>
      <c r="ED174" s="27">
        <v>1</v>
      </c>
      <c r="EE174" s="2" t="s">
        <v>3891</v>
      </c>
      <c r="EF174" s="27">
        <v>0.5</v>
      </c>
      <c r="EG174" s="2" t="s">
        <v>3892</v>
      </c>
      <c r="EH174" s="27">
        <v>1</v>
      </c>
      <c r="EI174" s="2" t="s">
        <v>3893</v>
      </c>
      <c r="EJ174" s="27">
        <v>1</v>
      </c>
      <c r="EK174" t="s">
        <v>3894</v>
      </c>
      <c r="EL174" s="27">
        <v>1</v>
      </c>
      <c r="EN174">
        <v>1</v>
      </c>
      <c r="EP174" s="2"/>
      <c r="EQ174">
        <f t="shared" si="38"/>
        <v>0.85</v>
      </c>
      <c r="ER174" s="99">
        <v>0.5</v>
      </c>
      <c r="ES174" s="27">
        <v>0</v>
      </c>
      <c r="ET174" t="s">
        <v>242</v>
      </c>
      <c r="EU174" t="s">
        <v>242</v>
      </c>
      <c r="EX174" t="s">
        <v>242</v>
      </c>
      <c r="EY174" t="s">
        <v>242</v>
      </c>
      <c r="FA174" s="27">
        <v>0</v>
      </c>
      <c r="FB174" t="s">
        <v>242</v>
      </c>
      <c r="FD174" s="27">
        <v>0</v>
      </c>
      <c r="FE174" t="s">
        <v>242</v>
      </c>
      <c r="FG174" s="27">
        <v>0</v>
      </c>
      <c r="FH174" t="s">
        <v>242</v>
      </c>
      <c r="FJ174" s="27">
        <v>0</v>
      </c>
      <c r="FK174" t="s">
        <v>242</v>
      </c>
      <c r="FL174">
        <f t="shared" si="41"/>
        <v>0</v>
      </c>
      <c r="FM174" s="100">
        <v>0</v>
      </c>
      <c r="FN174">
        <f t="shared" si="42"/>
        <v>0</v>
      </c>
      <c r="FO174" s="100">
        <v>0</v>
      </c>
      <c r="FQ174" t="s">
        <v>242</v>
      </c>
      <c r="FT174" s="27">
        <v>1</v>
      </c>
      <c r="FU174">
        <v>20.6</v>
      </c>
      <c r="FV174">
        <v>55.7</v>
      </c>
      <c r="FW174">
        <v>23.7</v>
      </c>
      <c r="FY174" s="27">
        <v>1</v>
      </c>
      <c r="FZ174">
        <v>33.6</v>
      </c>
      <c r="GA174">
        <v>2</v>
      </c>
      <c r="GC174" s="27">
        <v>0.5</v>
      </c>
      <c r="GD174" t="s">
        <v>242</v>
      </c>
      <c r="GE174" t="s">
        <v>242</v>
      </c>
      <c r="GF174" s="36">
        <v>67</v>
      </c>
      <c r="GG174" t="s">
        <v>242</v>
      </c>
      <c r="GH174" t="s">
        <v>242</v>
      </c>
      <c r="GI174" t="s">
        <v>242</v>
      </c>
      <c r="GJ174" t="s">
        <v>242</v>
      </c>
      <c r="GK174">
        <v>1</v>
      </c>
      <c r="GL174" t="s">
        <v>3895</v>
      </c>
      <c r="GM174">
        <v>1</v>
      </c>
      <c r="GP174" s="27">
        <v>0.5</v>
      </c>
      <c r="GQ174" t="s">
        <v>242</v>
      </c>
      <c r="GR174" t="s">
        <v>242</v>
      </c>
      <c r="GS174" t="s">
        <v>3896</v>
      </c>
      <c r="GT174">
        <v>1</v>
      </c>
      <c r="GW174" s="27">
        <v>1</v>
      </c>
      <c r="GX174">
        <v>220</v>
      </c>
      <c r="HA174">
        <v>1</v>
      </c>
      <c r="HD174" s="27">
        <v>0</v>
      </c>
      <c r="HE174" s="2" t="s">
        <v>3897</v>
      </c>
      <c r="HF174" s="27">
        <v>0</v>
      </c>
      <c r="HH174" t="s">
        <v>242</v>
      </c>
      <c r="HK174" s="27">
        <v>0</v>
      </c>
      <c r="HM174">
        <v>1</v>
      </c>
      <c r="HP174">
        <v>0.66666666699999999</v>
      </c>
      <c r="HQ174">
        <v>1</v>
      </c>
      <c r="HR174">
        <v>0.75</v>
      </c>
      <c r="HS174">
        <v>1</v>
      </c>
      <c r="HT174">
        <v>0.85</v>
      </c>
      <c r="HU174">
        <v>0</v>
      </c>
      <c r="HV174">
        <v>0</v>
      </c>
      <c r="HW174">
        <v>0.83333333300000001</v>
      </c>
      <c r="HX174">
        <v>0.5</v>
      </c>
      <c r="HY174">
        <v>1</v>
      </c>
      <c r="HZ174">
        <v>0</v>
      </c>
      <c r="IA174">
        <v>0</v>
      </c>
      <c r="IB174">
        <v>1</v>
      </c>
      <c r="IC174">
        <v>0.80555555599999995</v>
      </c>
      <c r="ID174">
        <v>0.46250000000000002</v>
      </c>
      <c r="IE174">
        <v>0.46666666699999998</v>
      </c>
      <c r="IF174">
        <v>0.578240741</v>
      </c>
      <c r="IG174" t="s">
        <v>3898</v>
      </c>
      <c r="IH174" t="s">
        <v>266</v>
      </c>
      <c r="II174" t="s">
        <v>3878</v>
      </c>
      <c r="IJ174">
        <v>24103.74</v>
      </c>
      <c r="IK174">
        <v>24057.543000000001</v>
      </c>
      <c r="IL174">
        <v>28484.74</v>
      </c>
      <c r="IM174">
        <v>31289.797999999999</v>
      </c>
      <c r="IN174">
        <v>24103.74</v>
      </c>
      <c r="IS174">
        <f t="shared" si="39"/>
        <v>0.6</v>
      </c>
      <c r="IT174">
        <f t="shared" si="43"/>
        <v>0.5</v>
      </c>
      <c r="IU174">
        <f t="shared" si="44"/>
        <v>0.875</v>
      </c>
      <c r="IV174">
        <f t="shared" si="40"/>
        <v>0.65833333333333333</v>
      </c>
    </row>
    <row r="175" spans="1:256" customFormat="1" ht="14" customHeight="1" x14ac:dyDescent="0.2">
      <c r="A175">
        <v>174</v>
      </c>
      <c r="B175">
        <v>188</v>
      </c>
      <c r="C175" s="1">
        <v>44795.604861111111</v>
      </c>
      <c r="D175" s="1">
        <v>44795.604861111111</v>
      </c>
      <c r="E175">
        <v>4</v>
      </c>
      <c r="G175" t="s">
        <v>242</v>
      </c>
      <c r="H175" t="s">
        <v>242</v>
      </c>
      <c r="I175">
        <v>1</v>
      </c>
      <c r="J175" s="1">
        <v>44795.604861111111</v>
      </c>
      <c r="K175" t="s">
        <v>3899</v>
      </c>
      <c r="L175" t="s">
        <v>242</v>
      </c>
      <c r="M175" t="s">
        <v>242</v>
      </c>
      <c r="P175" t="s">
        <v>242</v>
      </c>
      <c r="Q175" t="s">
        <v>242</v>
      </c>
      <c r="T175" t="s">
        <v>3900</v>
      </c>
      <c r="V175" t="s">
        <v>3901</v>
      </c>
      <c r="W175">
        <v>882508104</v>
      </c>
      <c r="X175">
        <v>3674</v>
      </c>
      <c r="Y175" t="s">
        <v>297</v>
      </c>
      <c r="Z175" t="s">
        <v>1864</v>
      </c>
      <c r="AA175">
        <v>2020</v>
      </c>
      <c r="AC175">
        <v>0.5</v>
      </c>
      <c r="AD175">
        <v>15</v>
      </c>
      <c r="AF175">
        <v>11</v>
      </c>
      <c r="AG175" t="s">
        <v>242</v>
      </c>
      <c r="AJ175" s="27">
        <v>1</v>
      </c>
      <c r="AK175">
        <v>11</v>
      </c>
      <c r="AL175" s="27">
        <v>0</v>
      </c>
      <c r="AM175">
        <v>0</v>
      </c>
      <c r="AN175" s="36">
        <f t="shared" si="35"/>
        <v>0</v>
      </c>
      <c r="AO175" s="27">
        <v>0</v>
      </c>
      <c r="AP175">
        <v>0</v>
      </c>
      <c r="AQ175" t="s">
        <v>3902</v>
      </c>
      <c r="AR175">
        <v>3</v>
      </c>
      <c r="AU175" s="27">
        <v>1</v>
      </c>
      <c r="AV175">
        <v>1</v>
      </c>
      <c r="AW175" s="21">
        <f t="shared" si="36"/>
        <v>9.0909090909090917</v>
      </c>
      <c r="AX175">
        <v>2</v>
      </c>
      <c r="BA175" s="27">
        <v>1</v>
      </c>
      <c r="BB175">
        <v>2</v>
      </c>
      <c r="BC175" s="21">
        <f t="shared" si="37"/>
        <v>18.181818181818183</v>
      </c>
      <c r="BD175" t="s">
        <v>242</v>
      </c>
      <c r="BG175" s="27">
        <v>1</v>
      </c>
      <c r="BH175">
        <v>8.8000000000000007</v>
      </c>
      <c r="BJ175">
        <v>2</v>
      </c>
      <c r="BM175" s="27">
        <v>1</v>
      </c>
      <c r="BN175">
        <v>2</v>
      </c>
      <c r="BQ175" s="27">
        <v>1</v>
      </c>
      <c r="BR175">
        <v>4</v>
      </c>
      <c r="BS175" s="97">
        <f t="shared" si="33"/>
        <v>36.363636363636367</v>
      </c>
      <c r="BT175" t="s">
        <v>3471</v>
      </c>
      <c r="BU175">
        <v>1</v>
      </c>
      <c r="BX175" s="27">
        <v>1</v>
      </c>
      <c r="BY175">
        <v>3</v>
      </c>
      <c r="BZ175" s="21">
        <f>BY175/AF175*100</f>
        <v>27.27272727272727</v>
      </c>
      <c r="CA175">
        <v>2</v>
      </c>
      <c r="CB175">
        <v>1</v>
      </c>
      <c r="CE175" s="27">
        <v>0</v>
      </c>
      <c r="CG175" t="s">
        <v>242</v>
      </c>
      <c r="CH175" t="s">
        <v>242</v>
      </c>
      <c r="CJ175" s="27">
        <v>1</v>
      </c>
      <c r="CK175" t="s">
        <v>3903</v>
      </c>
      <c r="CL175">
        <v>1</v>
      </c>
      <c r="CO175">
        <v>0</v>
      </c>
      <c r="CP175" s="27">
        <v>0</v>
      </c>
      <c r="CQ175" t="s">
        <v>242</v>
      </c>
      <c r="CR175" t="s">
        <v>242</v>
      </c>
      <c r="CS175" t="s">
        <v>242</v>
      </c>
      <c r="CU175" s="2" t="s">
        <v>3904</v>
      </c>
      <c r="CV175" s="27">
        <v>1</v>
      </c>
      <c r="CW175" t="s">
        <v>3905</v>
      </c>
      <c r="CX175">
        <v>1</v>
      </c>
      <c r="DA175" s="27">
        <v>1</v>
      </c>
      <c r="DB175">
        <v>938506</v>
      </c>
      <c r="DC175">
        <v>2</v>
      </c>
      <c r="DE175" s="27">
        <v>1</v>
      </c>
      <c r="DF175" s="36">
        <v>978237</v>
      </c>
      <c r="DG175">
        <v>2</v>
      </c>
      <c r="DH175" s="36">
        <v>1195111</v>
      </c>
      <c r="DI175">
        <v>2</v>
      </c>
      <c r="DJ175" s="36" t="s">
        <v>242</v>
      </c>
      <c r="DK175" t="s">
        <v>242</v>
      </c>
      <c r="DM175" s="27">
        <v>1</v>
      </c>
      <c r="DN175" s="36">
        <v>4630</v>
      </c>
      <c r="DO175">
        <v>2</v>
      </c>
      <c r="DP175" t="s">
        <v>3906</v>
      </c>
      <c r="DQ175">
        <v>4</v>
      </c>
      <c r="DT175" s="27">
        <v>1</v>
      </c>
      <c r="DU175" s="2" t="s">
        <v>3907</v>
      </c>
      <c r="DV175" s="27">
        <v>1</v>
      </c>
      <c r="DW175" s="2" t="s">
        <v>3908</v>
      </c>
      <c r="DX175" s="27">
        <v>1</v>
      </c>
      <c r="DY175" t="s">
        <v>3909</v>
      </c>
      <c r="DZ175" s="27">
        <v>1</v>
      </c>
      <c r="EA175" t="s">
        <v>3910</v>
      </c>
      <c r="EB175" s="27">
        <v>0</v>
      </c>
      <c r="EC175" t="s">
        <v>3911</v>
      </c>
      <c r="ED175" s="27">
        <v>1</v>
      </c>
      <c r="EE175" s="2" t="s">
        <v>3912</v>
      </c>
      <c r="EF175" s="27">
        <v>1</v>
      </c>
      <c r="EG175" s="2" t="s">
        <v>3912</v>
      </c>
      <c r="EH175" s="27">
        <v>1</v>
      </c>
      <c r="EI175" t="s">
        <v>3913</v>
      </c>
      <c r="EJ175" s="27">
        <v>1</v>
      </c>
      <c r="EK175" t="s">
        <v>3914</v>
      </c>
      <c r="EL175" s="27">
        <v>1</v>
      </c>
      <c r="EM175" s="2" t="s">
        <v>3915</v>
      </c>
      <c r="EN175">
        <v>4</v>
      </c>
      <c r="EP175" s="2"/>
      <c r="EQ175">
        <f t="shared" si="38"/>
        <v>0.9</v>
      </c>
      <c r="ER175" s="99">
        <v>0.5</v>
      </c>
      <c r="ES175" s="27">
        <v>1</v>
      </c>
      <c r="ET175">
        <v>1</v>
      </c>
      <c r="EU175">
        <v>69</v>
      </c>
      <c r="EV175" t="s">
        <v>3916</v>
      </c>
      <c r="EX175">
        <v>1</v>
      </c>
      <c r="EY175" t="s">
        <v>242</v>
      </c>
      <c r="FA175" s="27">
        <v>1</v>
      </c>
      <c r="FB175">
        <v>18560</v>
      </c>
      <c r="FC175" t="s">
        <v>3418</v>
      </c>
      <c r="FD175" s="27">
        <v>1</v>
      </c>
      <c r="FE175">
        <v>14.5</v>
      </c>
      <c r="FG175" s="27">
        <v>1</v>
      </c>
      <c r="FH175">
        <v>2825</v>
      </c>
      <c r="FJ175" s="27">
        <v>1</v>
      </c>
      <c r="FK175">
        <v>13.5</v>
      </c>
      <c r="FL175">
        <f t="shared" si="41"/>
        <v>2</v>
      </c>
      <c r="FM175" s="99">
        <v>1</v>
      </c>
      <c r="FN175">
        <f t="shared" si="42"/>
        <v>2</v>
      </c>
      <c r="FO175" s="99">
        <v>1</v>
      </c>
      <c r="FQ175">
        <v>1</v>
      </c>
      <c r="FT175" s="27">
        <v>0</v>
      </c>
      <c r="FU175" t="s">
        <v>242</v>
      </c>
      <c r="FV175" t="s">
        <v>242</v>
      </c>
      <c r="FW175" t="s">
        <v>242</v>
      </c>
      <c r="FY175" s="27">
        <v>1</v>
      </c>
      <c r="FZ175">
        <v>37.9</v>
      </c>
      <c r="GA175">
        <v>2</v>
      </c>
      <c r="GC175" s="27">
        <v>1</v>
      </c>
      <c r="GD175">
        <v>8.9</v>
      </c>
      <c r="GE175">
        <v>10.1</v>
      </c>
      <c r="GF175" s="36">
        <v>56</v>
      </c>
      <c r="GG175">
        <v>21.8</v>
      </c>
      <c r="GH175" t="s">
        <v>242</v>
      </c>
      <c r="GI175" t="s">
        <v>242</v>
      </c>
      <c r="GJ175" t="s">
        <v>242</v>
      </c>
      <c r="GK175">
        <v>1</v>
      </c>
      <c r="GM175">
        <v>1</v>
      </c>
      <c r="GP175" s="27">
        <v>1</v>
      </c>
      <c r="GQ175">
        <v>1</v>
      </c>
      <c r="GR175">
        <v>1</v>
      </c>
      <c r="GT175">
        <v>1</v>
      </c>
      <c r="GW175" s="27">
        <v>1</v>
      </c>
      <c r="GX175">
        <v>258</v>
      </c>
      <c r="HA175">
        <v>1</v>
      </c>
      <c r="HD175" s="27">
        <v>0</v>
      </c>
      <c r="HE175" s="2" t="s">
        <v>3917</v>
      </c>
      <c r="HF175" s="27">
        <v>0</v>
      </c>
      <c r="HH175" t="s">
        <v>242</v>
      </c>
      <c r="HK175" s="27">
        <v>1</v>
      </c>
      <c r="HL175" s="2" t="s">
        <v>3918</v>
      </c>
      <c r="HM175">
        <v>1</v>
      </c>
      <c r="HP175">
        <v>0.66666666699999999</v>
      </c>
      <c r="HQ175">
        <v>1</v>
      </c>
      <c r="HR175">
        <v>0.5</v>
      </c>
      <c r="HS175">
        <v>1</v>
      </c>
      <c r="HT175">
        <v>0.9</v>
      </c>
      <c r="HU175">
        <v>1</v>
      </c>
      <c r="HV175">
        <v>1</v>
      </c>
      <c r="HW175">
        <v>0.66666666699999999</v>
      </c>
      <c r="HX175">
        <v>1</v>
      </c>
      <c r="HY175">
        <v>1</v>
      </c>
      <c r="HZ175">
        <v>0</v>
      </c>
      <c r="IA175">
        <v>1</v>
      </c>
      <c r="IB175">
        <v>1</v>
      </c>
      <c r="IC175">
        <v>0.72222222199999997</v>
      </c>
      <c r="ID175">
        <v>0.97499999999999998</v>
      </c>
      <c r="IE175">
        <v>0.73333333300000003</v>
      </c>
      <c r="IF175">
        <v>0.81018518500000003</v>
      </c>
      <c r="IG175" t="s">
        <v>3900</v>
      </c>
      <c r="IH175" t="s">
        <v>266</v>
      </c>
      <c r="II175" t="s">
        <v>3900</v>
      </c>
      <c r="IJ175">
        <v>14383</v>
      </c>
      <c r="IK175">
        <v>14461</v>
      </c>
      <c r="IL175">
        <v>18344</v>
      </c>
      <c r="IM175">
        <v>20028</v>
      </c>
      <c r="IN175">
        <v>14383</v>
      </c>
      <c r="IS175">
        <f t="shared" si="39"/>
        <v>0.6</v>
      </c>
      <c r="IT175">
        <f t="shared" si="43"/>
        <v>0.9285714285714286</v>
      </c>
      <c r="IU175">
        <f t="shared" si="44"/>
        <v>0.75</v>
      </c>
      <c r="IV175">
        <f t="shared" si="40"/>
        <v>0.75952380952380949</v>
      </c>
    </row>
    <row r="176" spans="1:256" customFormat="1" ht="14" customHeight="1" x14ac:dyDescent="0.2">
      <c r="A176">
        <v>175</v>
      </c>
      <c r="B176">
        <v>189</v>
      </c>
      <c r="C176" s="1">
        <v>44795.604861111111</v>
      </c>
      <c r="D176" s="1">
        <v>44795.604861111111</v>
      </c>
      <c r="E176">
        <v>4</v>
      </c>
      <c r="G176" t="s">
        <v>242</v>
      </c>
      <c r="H176" t="s">
        <v>242</v>
      </c>
      <c r="I176">
        <v>1</v>
      </c>
      <c r="J176" s="1">
        <v>44795.604861111111</v>
      </c>
      <c r="K176" t="s">
        <v>3919</v>
      </c>
      <c r="L176" t="s">
        <v>242</v>
      </c>
      <c r="M176" t="s">
        <v>242</v>
      </c>
      <c r="P176" t="s">
        <v>242</v>
      </c>
      <c r="Q176" t="s">
        <v>242</v>
      </c>
      <c r="T176" t="s">
        <v>3920</v>
      </c>
      <c r="V176" t="s">
        <v>3921</v>
      </c>
      <c r="W176" t="s">
        <v>3922</v>
      </c>
      <c r="X176">
        <v>2836</v>
      </c>
      <c r="Y176" t="s">
        <v>350</v>
      </c>
      <c r="Z176" t="s">
        <v>2570</v>
      </c>
      <c r="AA176">
        <v>2020</v>
      </c>
      <c r="AC176">
        <v>0</v>
      </c>
      <c r="AF176">
        <v>9</v>
      </c>
      <c r="AG176" t="s">
        <v>242</v>
      </c>
      <c r="AJ176" s="27">
        <v>1</v>
      </c>
      <c r="AK176">
        <v>7</v>
      </c>
      <c r="AL176" s="27">
        <v>0</v>
      </c>
      <c r="AM176">
        <v>0</v>
      </c>
      <c r="AN176" s="36">
        <f t="shared" si="35"/>
        <v>0</v>
      </c>
      <c r="AO176" s="27">
        <v>0</v>
      </c>
      <c r="AP176">
        <v>0</v>
      </c>
      <c r="AR176">
        <v>3</v>
      </c>
      <c r="AU176" s="27">
        <v>1</v>
      </c>
      <c r="AV176">
        <v>1</v>
      </c>
      <c r="AW176" s="21">
        <f t="shared" si="36"/>
        <v>11.111111111111111</v>
      </c>
      <c r="AX176">
        <v>2</v>
      </c>
      <c r="BA176" s="27">
        <v>1</v>
      </c>
      <c r="BB176">
        <v>2</v>
      </c>
      <c r="BC176" s="21">
        <f t="shared" si="37"/>
        <v>22.222222222222221</v>
      </c>
      <c r="BD176" t="s">
        <v>242</v>
      </c>
      <c r="BG176" s="27">
        <v>1</v>
      </c>
      <c r="BH176">
        <v>5.4</v>
      </c>
      <c r="BJ176">
        <v>3</v>
      </c>
      <c r="BM176" s="27">
        <v>1</v>
      </c>
      <c r="BN176">
        <v>2</v>
      </c>
      <c r="BQ176" s="27">
        <v>1</v>
      </c>
      <c r="BR176">
        <v>3</v>
      </c>
      <c r="BS176" s="97">
        <f t="shared" si="33"/>
        <v>33.333333333333329</v>
      </c>
      <c r="BT176" t="s">
        <v>3455</v>
      </c>
      <c r="BU176">
        <v>3</v>
      </c>
      <c r="BX176" s="27">
        <v>0</v>
      </c>
      <c r="BY176" s="24" t="s">
        <v>242</v>
      </c>
      <c r="BZ176" s="21" t="s">
        <v>242</v>
      </c>
      <c r="CA176" t="s">
        <v>242</v>
      </c>
      <c r="CB176" t="s">
        <v>242</v>
      </c>
      <c r="CE176" s="27">
        <v>0</v>
      </c>
      <c r="CG176" t="s">
        <v>242</v>
      </c>
      <c r="CH176" t="s">
        <v>242</v>
      </c>
      <c r="CJ176" s="27">
        <v>0.5</v>
      </c>
      <c r="CK176" t="s">
        <v>3923</v>
      </c>
      <c r="CL176">
        <v>1</v>
      </c>
      <c r="CO176">
        <v>0</v>
      </c>
      <c r="CP176" s="27">
        <v>0</v>
      </c>
      <c r="CQ176" t="s">
        <v>242</v>
      </c>
      <c r="CR176" t="s">
        <v>242</v>
      </c>
      <c r="CS176" t="s">
        <v>242</v>
      </c>
      <c r="CV176" s="27">
        <v>0</v>
      </c>
      <c r="CX176" t="s">
        <v>242</v>
      </c>
      <c r="DA176" s="27">
        <v>0</v>
      </c>
      <c r="DB176" t="s">
        <v>242</v>
      </c>
      <c r="DC176" t="s">
        <v>242</v>
      </c>
      <c r="DE176" s="27">
        <v>0</v>
      </c>
      <c r="DF176" s="36" t="s">
        <v>242</v>
      </c>
      <c r="DG176" t="s">
        <v>242</v>
      </c>
      <c r="DH176" s="43" t="s">
        <v>242</v>
      </c>
      <c r="DI176" t="s">
        <v>242</v>
      </c>
      <c r="DJ176" s="36" t="s">
        <v>242</v>
      </c>
      <c r="DK176" t="s">
        <v>242</v>
      </c>
      <c r="DM176" s="27">
        <v>0</v>
      </c>
      <c r="DN176" s="36" t="s">
        <v>242</v>
      </c>
      <c r="DO176" t="s">
        <v>242</v>
      </c>
      <c r="DQ176" t="s">
        <v>242</v>
      </c>
      <c r="DT176" s="27">
        <v>0</v>
      </c>
      <c r="DV176" s="27">
        <v>0</v>
      </c>
      <c r="DX176" s="27">
        <v>0</v>
      </c>
      <c r="DZ176" s="27">
        <v>0</v>
      </c>
      <c r="EB176" s="27">
        <v>0</v>
      </c>
      <c r="ED176" s="27">
        <v>0</v>
      </c>
      <c r="EF176" s="27">
        <v>0</v>
      </c>
      <c r="EH176" s="27">
        <v>0</v>
      </c>
      <c r="EJ176" s="27">
        <v>0</v>
      </c>
      <c r="EL176" s="27">
        <v>0</v>
      </c>
      <c r="EN176" t="s">
        <v>242</v>
      </c>
      <c r="EP176" s="2"/>
      <c r="EQ176">
        <f t="shared" si="38"/>
        <v>0</v>
      </c>
      <c r="ER176" s="99">
        <v>0</v>
      </c>
      <c r="ES176" s="27">
        <v>0</v>
      </c>
      <c r="ET176" t="s">
        <v>242</v>
      </c>
      <c r="EU176" t="s">
        <v>242</v>
      </c>
      <c r="EX176" t="s">
        <v>242</v>
      </c>
      <c r="EY176" t="s">
        <v>242</v>
      </c>
      <c r="FA176" s="27">
        <v>0</v>
      </c>
      <c r="FB176" t="s">
        <v>242</v>
      </c>
      <c r="FD176" s="27">
        <v>0</v>
      </c>
      <c r="FE176" t="s">
        <v>242</v>
      </c>
      <c r="FG176" s="27">
        <v>0</v>
      </c>
      <c r="FH176" t="s">
        <v>242</v>
      </c>
      <c r="FJ176" s="27">
        <v>0</v>
      </c>
      <c r="FK176" t="s">
        <v>242</v>
      </c>
      <c r="FL176">
        <f t="shared" si="41"/>
        <v>0</v>
      </c>
      <c r="FM176" s="100">
        <v>0</v>
      </c>
      <c r="FN176">
        <f t="shared" si="42"/>
        <v>0</v>
      </c>
      <c r="FO176" s="100">
        <v>0</v>
      </c>
      <c r="FQ176" t="s">
        <v>242</v>
      </c>
      <c r="FT176" s="27">
        <v>0</v>
      </c>
      <c r="FU176" t="s">
        <v>242</v>
      </c>
      <c r="FV176" t="s">
        <v>242</v>
      </c>
      <c r="FW176" t="s">
        <v>242</v>
      </c>
      <c r="FY176" s="27">
        <v>1</v>
      </c>
      <c r="FZ176">
        <v>46</v>
      </c>
      <c r="GA176">
        <v>2</v>
      </c>
      <c r="GC176" s="27">
        <v>0.5</v>
      </c>
      <c r="GD176" t="s">
        <v>242</v>
      </c>
      <c r="GE176" t="s">
        <v>242</v>
      </c>
      <c r="GF176" s="36" t="s">
        <v>242</v>
      </c>
      <c r="GG176" t="s">
        <v>242</v>
      </c>
      <c r="GH176" t="s">
        <v>242</v>
      </c>
      <c r="GI176" t="s">
        <v>242</v>
      </c>
      <c r="GJ176" t="s">
        <v>242</v>
      </c>
      <c r="GK176">
        <v>1</v>
      </c>
      <c r="GL176" t="s">
        <v>3924</v>
      </c>
      <c r="GM176">
        <v>1</v>
      </c>
      <c r="GP176" s="27">
        <v>0</v>
      </c>
      <c r="GQ176" t="s">
        <v>242</v>
      </c>
      <c r="GR176" t="s">
        <v>242</v>
      </c>
      <c r="GT176" t="s">
        <v>242</v>
      </c>
      <c r="GW176" s="27">
        <v>1</v>
      </c>
      <c r="GX176">
        <v>81</v>
      </c>
      <c r="HA176">
        <v>1</v>
      </c>
      <c r="HD176" s="27">
        <v>0</v>
      </c>
      <c r="HF176" s="27">
        <v>0</v>
      </c>
      <c r="HH176" t="s">
        <v>242</v>
      </c>
      <c r="HK176" s="27">
        <v>1</v>
      </c>
      <c r="HL176" t="s">
        <v>3925</v>
      </c>
      <c r="HM176">
        <v>1</v>
      </c>
      <c r="HP176">
        <v>0.55555555599999995</v>
      </c>
      <c r="HQ176">
        <v>0.5</v>
      </c>
      <c r="HR176">
        <v>0</v>
      </c>
      <c r="HS176">
        <v>0</v>
      </c>
      <c r="HT176">
        <v>0</v>
      </c>
      <c r="HU176">
        <v>0</v>
      </c>
      <c r="HV176">
        <v>0</v>
      </c>
      <c r="HW176">
        <v>0.5</v>
      </c>
      <c r="HX176">
        <v>0</v>
      </c>
      <c r="HY176">
        <v>1</v>
      </c>
      <c r="HZ176">
        <v>0</v>
      </c>
      <c r="IA176">
        <v>1</v>
      </c>
      <c r="IB176">
        <v>1</v>
      </c>
      <c r="IC176">
        <v>0.35185185200000002</v>
      </c>
      <c r="ID176">
        <v>0</v>
      </c>
      <c r="IE176">
        <v>0.5</v>
      </c>
      <c r="IF176">
        <v>0.28395061700000002</v>
      </c>
      <c r="IG176" t="s">
        <v>3926</v>
      </c>
      <c r="IH176" t="s">
        <v>266</v>
      </c>
      <c r="II176" t="s">
        <v>3920</v>
      </c>
      <c r="IJ176">
        <v>60.209000000000003</v>
      </c>
      <c r="IK176">
        <v>803.39499999999998</v>
      </c>
      <c r="IL176">
        <v>18471</v>
      </c>
      <c r="IM176">
        <v>19263</v>
      </c>
      <c r="IN176">
        <v>60.209000000000003</v>
      </c>
      <c r="IS176">
        <f t="shared" si="39"/>
        <v>0.3</v>
      </c>
      <c r="IT176">
        <f t="shared" si="43"/>
        <v>0</v>
      </c>
      <c r="IU176">
        <f t="shared" si="44"/>
        <v>0.625</v>
      </c>
      <c r="IV176">
        <f t="shared" si="40"/>
        <v>0.30833333333333335</v>
      </c>
    </row>
    <row r="177" spans="1:256" customFormat="1" ht="14" customHeight="1" x14ac:dyDescent="0.2">
      <c r="A177">
        <v>176</v>
      </c>
      <c r="B177">
        <v>191</v>
      </c>
      <c r="C177" s="1">
        <v>44795.604861111111</v>
      </c>
      <c r="D177" s="1">
        <v>44795.604861111111</v>
      </c>
      <c r="E177">
        <v>4</v>
      </c>
      <c r="G177" t="s">
        <v>242</v>
      </c>
      <c r="H177" t="s">
        <v>242</v>
      </c>
      <c r="I177">
        <v>1</v>
      </c>
      <c r="J177" s="1">
        <v>44795.604861111111</v>
      </c>
      <c r="K177" t="s">
        <v>3927</v>
      </c>
      <c r="L177" t="s">
        <v>242</v>
      </c>
      <c r="M177" t="s">
        <v>242</v>
      </c>
      <c r="P177" t="s">
        <v>242</v>
      </c>
      <c r="Q177" t="s">
        <v>242</v>
      </c>
      <c r="T177" t="s">
        <v>3928</v>
      </c>
      <c r="U177" s="24">
        <v>820313</v>
      </c>
      <c r="V177" t="s">
        <v>3929</v>
      </c>
      <c r="W177">
        <v>32095101</v>
      </c>
      <c r="X177">
        <v>3678</v>
      </c>
      <c r="Y177" t="s">
        <v>297</v>
      </c>
      <c r="Z177" t="s">
        <v>2814</v>
      </c>
      <c r="AA177">
        <v>2020</v>
      </c>
      <c r="AC177">
        <v>0</v>
      </c>
      <c r="AF177">
        <v>10</v>
      </c>
      <c r="AG177" t="s">
        <v>242</v>
      </c>
      <c r="AJ177" s="27">
        <v>1</v>
      </c>
      <c r="AK177">
        <v>3</v>
      </c>
      <c r="AL177" s="27">
        <v>0</v>
      </c>
      <c r="AM177">
        <v>0</v>
      </c>
      <c r="AN177" s="36">
        <f t="shared" si="35"/>
        <v>0</v>
      </c>
      <c r="AO177" s="27">
        <v>0</v>
      </c>
      <c r="AP177">
        <v>0</v>
      </c>
      <c r="AR177">
        <v>2</v>
      </c>
      <c r="AU177" s="27">
        <v>1</v>
      </c>
      <c r="AV177">
        <v>1</v>
      </c>
      <c r="AW177" s="21">
        <f t="shared" si="36"/>
        <v>10</v>
      </c>
      <c r="AX177">
        <v>3</v>
      </c>
      <c r="BA177" s="27">
        <v>1</v>
      </c>
      <c r="BB177">
        <v>2</v>
      </c>
      <c r="BC177" s="21">
        <f t="shared" si="37"/>
        <v>20</v>
      </c>
      <c r="BD177" t="s">
        <v>242</v>
      </c>
      <c r="BG177" s="27">
        <v>1</v>
      </c>
      <c r="BJ177">
        <v>2</v>
      </c>
      <c r="BM177" s="27">
        <v>1</v>
      </c>
      <c r="BN177">
        <v>2</v>
      </c>
      <c r="BQ177" s="27">
        <v>1</v>
      </c>
      <c r="BR177">
        <v>2</v>
      </c>
      <c r="BS177" s="97">
        <f t="shared" si="33"/>
        <v>20</v>
      </c>
      <c r="BT177" t="s">
        <v>3930</v>
      </c>
      <c r="BU177">
        <v>3</v>
      </c>
      <c r="BX177" s="27">
        <v>1</v>
      </c>
      <c r="BY177">
        <v>1</v>
      </c>
      <c r="BZ177" s="21">
        <f>BY177/AF177*100</f>
        <v>10</v>
      </c>
      <c r="CA177">
        <v>1</v>
      </c>
      <c r="CB177">
        <v>1</v>
      </c>
      <c r="CE177" s="27">
        <v>0</v>
      </c>
      <c r="CG177" t="s">
        <v>242</v>
      </c>
      <c r="CH177" t="s">
        <v>242</v>
      </c>
      <c r="CJ177" s="27">
        <v>1</v>
      </c>
      <c r="CK177" t="s">
        <v>3931</v>
      </c>
      <c r="CL177">
        <v>1</v>
      </c>
      <c r="CO177">
        <v>0</v>
      </c>
      <c r="CP177" s="27">
        <v>0</v>
      </c>
      <c r="CQ177" t="s">
        <v>242</v>
      </c>
      <c r="CR177" t="s">
        <v>242</v>
      </c>
      <c r="CS177" t="s">
        <v>242</v>
      </c>
      <c r="CV177" s="27">
        <v>1</v>
      </c>
      <c r="CW177" t="s">
        <v>3932</v>
      </c>
      <c r="CX177">
        <v>1</v>
      </c>
      <c r="DA177" s="27">
        <v>1</v>
      </c>
      <c r="DB177">
        <v>3600</v>
      </c>
      <c r="DC177">
        <v>2</v>
      </c>
      <c r="DE177" s="44">
        <v>1</v>
      </c>
      <c r="DF177" s="36" t="s">
        <v>242</v>
      </c>
      <c r="DG177" t="s">
        <v>242</v>
      </c>
      <c r="DH177" s="43" t="s">
        <v>242</v>
      </c>
      <c r="DI177" t="s">
        <v>242</v>
      </c>
      <c r="DJ177" s="36">
        <v>35600</v>
      </c>
      <c r="DK177">
        <v>2</v>
      </c>
      <c r="DM177" s="27">
        <v>0</v>
      </c>
      <c r="DN177" s="36" t="s">
        <v>242</v>
      </c>
      <c r="DO177" t="s">
        <v>242</v>
      </c>
      <c r="DQ177">
        <v>1</v>
      </c>
      <c r="DT177" s="27">
        <v>0</v>
      </c>
      <c r="DV177" s="27">
        <v>0</v>
      </c>
      <c r="DX177" s="27">
        <v>0</v>
      </c>
      <c r="DZ177" s="27">
        <v>0</v>
      </c>
      <c r="EB177" s="27">
        <v>0</v>
      </c>
      <c r="ED177" s="27">
        <v>0</v>
      </c>
      <c r="EF177" s="27">
        <v>0</v>
      </c>
      <c r="EH177" s="27">
        <v>0</v>
      </c>
      <c r="EJ177" s="27">
        <v>0</v>
      </c>
      <c r="EL177" s="27">
        <v>0</v>
      </c>
      <c r="EN177">
        <v>1</v>
      </c>
      <c r="EP177" s="2"/>
      <c r="EQ177">
        <f t="shared" si="38"/>
        <v>0</v>
      </c>
      <c r="ER177" s="99">
        <v>0</v>
      </c>
      <c r="ES177" s="27">
        <v>0</v>
      </c>
      <c r="ET177" t="s">
        <v>242</v>
      </c>
      <c r="EU177" t="s">
        <v>242</v>
      </c>
      <c r="EX177" t="s">
        <v>242</v>
      </c>
      <c r="EY177" t="s">
        <v>242</v>
      </c>
      <c r="FA177" s="27">
        <v>1</v>
      </c>
      <c r="FB177">
        <v>0.38</v>
      </c>
      <c r="FC177" t="s">
        <v>3418</v>
      </c>
      <c r="FD177" s="27">
        <v>0</v>
      </c>
      <c r="FE177" t="s">
        <v>242</v>
      </c>
      <c r="FG177" s="27">
        <v>1</v>
      </c>
      <c r="FH177">
        <v>421</v>
      </c>
      <c r="FJ177" s="27">
        <v>0</v>
      </c>
      <c r="FK177" t="s">
        <v>242</v>
      </c>
      <c r="FL177">
        <f t="shared" si="41"/>
        <v>2</v>
      </c>
      <c r="FM177" s="99">
        <v>1</v>
      </c>
      <c r="FN177">
        <f t="shared" si="42"/>
        <v>0</v>
      </c>
      <c r="FO177" s="100">
        <v>0</v>
      </c>
      <c r="FQ177">
        <v>1</v>
      </c>
      <c r="FT177" s="27">
        <v>0</v>
      </c>
      <c r="FU177" t="s">
        <v>242</v>
      </c>
      <c r="FV177" t="s">
        <v>242</v>
      </c>
      <c r="FW177" t="s">
        <v>242</v>
      </c>
      <c r="FY177" s="27">
        <v>1</v>
      </c>
      <c r="FZ177">
        <v>49</v>
      </c>
      <c r="GA177">
        <v>2</v>
      </c>
      <c r="GC177" s="27">
        <v>1</v>
      </c>
      <c r="GD177">
        <v>4</v>
      </c>
      <c r="GE177">
        <v>12</v>
      </c>
      <c r="GF177" s="36">
        <v>66</v>
      </c>
      <c r="GG177">
        <v>13</v>
      </c>
      <c r="GH177" t="s">
        <v>242</v>
      </c>
      <c r="GI177" t="s">
        <v>242</v>
      </c>
      <c r="GJ177" t="s">
        <v>242</v>
      </c>
      <c r="GK177">
        <v>1</v>
      </c>
      <c r="GM177">
        <v>1</v>
      </c>
      <c r="GP177" s="27">
        <v>0</v>
      </c>
      <c r="GQ177" t="s">
        <v>242</v>
      </c>
      <c r="GR177" t="s">
        <v>242</v>
      </c>
      <c r="GT177" t="s">
        <v>242</v>
      </c>
      <c r="GW177" s="44">
        <v>1</v>
      </c>
      <c r="GX177">
        <v>536</v>
      </c>
      <c r="HA177" t="s">
        <v>242</v>
      </c>
      <c r="HD177" s="27">
        <v>0</v>
      </c>
      <c r="HF177" s="27">
        <v>0</v>
      </c>
      <c r="HH177" t="s">
        <v>242</v>
      </c>
      <c r="HK177" s="27">
        <v>1</v>
      </c>
      <c r="HL177" s="2" t="s">
        <v>3933</v>
      </c>
      <c r="HM177">
        <v>1</v>
      </c>
      <c r="HP177">
        <v>0.66666666699999999</v>
      </c>
      <c r="HQ177">
        <v>1</v>
      </c>
      <c r="HR177">
        <v>0.5</v>
      </c>
      <c r="HS177">
        <v>0.5</v>
      </c>
      <c r="HT177">
        <v>0</v>
      </c>
      <c r="HU177">
        <v>0</v>
      </c>
      <c r="HV177">
        <v>0.5</v>
      </c>
      <c r="HW177">
        <v>0.66666666699999999</v>
      </c>
      <c r="HX177">
        <v>0</v>
      </c>
      <c r="HY177">
        <v>0</v>
      </c>
      <c r="HZ177">
        <v>0</v>
      </c>
      <c r="IA177">
        <v>1</v>
      </c>
      <c r="IB177">
        <v>1</v>
      </c>
      <c r="IC177">
        <v>0.72222222199999997</v>
      </c>
      <c r="ID177">
        <v>0.25</v>
      </c>
      <c r="IE177">
        <v>0.33333333300000001</v>
      </c>
      <c r="IF177">
        <v>0.43518518499999997</v>
      </c>
      <c r="IG177" t="s">
        <v>3934</v>
      </c>
      <c r="IH177" t="s">
        <v>266</v>
      </c>
      <c r="II177" t="s">
        <v>3928</v>
      </c>
      <c r="IJ177">
        <v>8225.4</v>
      </c>
      <c r="IK177">
        <v>8598.9</v>
      </c>
      <c r="IL177">
        <v>10876.3</v>
      </c>
      <c r="IM177">
        <v>12623</v>
      </c>
      <c r="IN177">
        <v>8225.4</v>
      </c>
      <c r="IS177">
        <f t="shared" si="39"/>
        <v>0.6</v>
      </c>
      <c r="IT177">
        <f t="shared" si="43"/>
        <v>0.42857142857142855</v>
      </c>
      <c r="IU177">
        <f t="shared" si="44"/>
        <v>0.75</v>
      </c>
      <c r="IV177">
        <f t="shared" si="40"/>
        <v>0.59285714285714286</v>
      </c>
    </row>
    <row r="178" spans="1:256" customFormat="1" ht="14" customHeight="1" x14ac:dyDescent="0.2">
      <c r="A178">
        <v>177</v>
      </c>
      <c r="B178">
        <v>192</v>
      </c>
      <c r="C178" s="1">
        <v>44795.604861111111</v>
      </c>
      <c r="D178" s="1">
        <v>44795.604861111111</v>
      </c>
      <c r="E178">
        <v>4</v>
      </c>
      <c r="G178" t="s">
        <v>242</v>
      </c>
      <c r="H178" t="s">
        <v>242</v>
      </c>
      <c r="I178">
        <v>1</v>
      </c>
      <c r="J178" s="1">
        <v>44795.604861111111</v>
      </c>
      <c r="K178" t="s">
        <v>3935</v>
      </c>
      <c r="L178" t="s">
        <v>242</v>
      </c>
      <c r="M178" t="s">
        <v>242</v>
      </c>
      <c r="P178" t="s">
        <v>242</v>
      </c>
      <c r="Q178" t="s">
        <v>242</v>
      </c>
      <c r="T178" t="s">
        <v>3936</v>
      </c>
      <c r="V178" t="s">
        <v>3937</v>
      </c>
      <c r="W178" t="s">
        <v>3938</v>
      </c>
      <c r="X178">
        <v>5045</v>
      </c>
      <c r="Y178" t="s">
        <v>297</v>
      </c>
      <c r="Z178" t="s">
        <v>2814</v>
      </c>
      <c r="AA178">
        <v>2020</v>
      </c>
      <c r="AC178">
        <v>0</v>
      </c>
      <c r="AF178">
        <v>13</v>
      </c>
      <c r="AG178" t="s">
        <v>242</v>
      </c>
      <c r="AJ178" s="27">
        <v>0</v>
      </c>
      <c r="AK178">
        <v>0</v>
      </c>
      <c r="AL178" s="27">
        <v>0</v>
      </c>
      <c r="AM178">
        <v>0</v>
      </c>
      <c r="AN178" s="36">
        <f t="shared" si="35"/>
        <v>0</v>
      </c>
      <c r="AO178" s="27">
        <v>0</v>
      </c>
      <c r="AP178">
        <v>0</v>
      </c>
      <c r="AR178" t="s">
        <v>242</v>
      </c>
      <c r="AU178" s="27">
        <v>1</v>
      </c>
      <c r="AV178">
        <v>1</v>
      </c>
      <c r="AW178" s="21">
        <f t="shared" si="36"/>
        <v>7.6923076923076925</v>
      </c>
      <c r="AX178">
        <v>2</v>
      </c>
      <c r="BA178" s="27">
        <v>1</v>
      </c>
      <c r="BB178">
        <v>2</v>
      </c>
      <c r="BC178" s="21">
        <f t="shared" si="37"/>
        <v>15.384615384615385</v>
      </c>
      <c r="BD178" t="s">
        <v>242</v>
      </c>
      <c r="BG178" s="27">
        <v>0</v>
      </c>
      <c r="BJ178" t="s">
        <v>242</v>
      </c>
      <c r="BM178" s="27">
        <v>1</v>
      </c>
      <c r="BN178">
        <v>2</v>
      </c>
      <c r="BQ178" s="27">
        <v>1</v>
      </c>
      <c r="BR178">
        <v>5</v>
      </c>
      <c r="BS178" s="97">
        <f t="shared" si="33"/>
        <v>38.461538461538467</v>
      </c>
      <c r="BU178">
        <v>1</v>
      </c>
      <c r="BX178" s="27">
        <v>1</v>
      </c>
      <c r="BY178">
        <v>4</v>
      </c>
      <c r="BZ178" s="21">
        <f>BY178/AF178*100</f>
        <v>30.76923076923077</v>
      </c>
      <c r="CA178">
        <v>2</v>
      </c>
      <c r="CB178">
        <v>1</v>
      </c>
      <c r="CE178" s="27">
        <v>0</v>
      </c>
      <c r="CG178" t="s">
        <v>242</v>
      </c>
      <c r="CH178" t="s">
        <v>242</v>
      </c>
      <c r="CJ178" s="27">
        <v>1</v>
      </c>
      <c r="CK178" t="s">
        <v>3939</v>
      </c>
      <c r="CL178">
        <v>1</v>
      </c>
      <c r="CO178">
        <v>1</v>
      </c>
      <c r="CP178" s="27">
        <v>0</v>
      </c>
      <c r="CQ178" t="s">
        <v>242</v>
      </c>
      <c r="CR178" t="s">
        <v>242</v>
      </c>
      <c r="CS178" t="s">
        <v>242</v>
      </c>
      <c r="CU178" s="2" t="s">
        <v>3940</v>
      </c>
      <c r="CV178" s="27">
        <v>1</v>
      </c>
      <c r="CW178" s="2" t="s">
        <v>3941</v>
      </c>
      <c r="CX178">
        <v>1</v>
      </c>
      <c r="DA178" s="27">
        <v>0</v>
      </c>
      <c r="DB178" t="s">
        <v>242</v>
      </c>
      <c r="DC178" t="s">
        <v>242</v>
      </c>
      <c r="DE178" s="27">
        <v>0</v>
      </c>
      <c r="DF178" s="36" t="s">
        <v>242</v>
      </c>
      <c r="DG178" t="s">
        <v>242</v>
      </c>
      <c r="DH178" s="43" t="s">
        <v>242</v>
      </c>
      <c r="DI178" t="s">
        <v>242</v>
      </c>
      <c r="DJ178" s="36" t="s">
        <v>242</v>
      </c>
      <c r="DK178" t="s">
        <v>242</v>
      </c>
      <c r="DM178" s="27">
        <v>0</v>
      </c>
      <c r="DN178" s="36" t="s">
        <v>242</v>
      </c>
      <c r="DO178" t="s">
        <v>242</v>
      </c>
      <c r="DQ178" t="s">
        <v>242</v>
      </c>
      <c r="DT178" s="27">
        <v>1</v>
      </c>
      <c r="DU178" s="2" t="s">
        <v>3942</v>
      </c>
      <c r="DV178" s="27">
        <v>1</v>
      </c>
      <c r="DW178" s="2" t="s">
        <v>3943</v>
      </c>
      <c r="DX178" s="27">
        <v>0</v>
      </c>
      <c r="DZ178" s="27">
        <v>1</v>
      </c>
      <c r="EA178" s="2" t="s">
        <v>3944</v>
      </c>
      <c r="EB178" s="27">
        <v>0</v>
      </c>
      <c r="ED178" s="27">
        <v>1</v>
      </c>
      <c r="EE178" s="2" t="s">
        <v>3945</v>
      </c>
      <c r="EF178" s="27">
        <v>1</v>
      </c>
      <c r="EG178" s="2" t="s">
        <v>3946</v>
      </c>
      <c r="EH178" s="27">
        <v>1</v>
      </c>
      <c r="EI178" s="2" t="s">
        <v>3947</v>
      </c>
      <c r="EJ178" s="27">
        <v>1</v>
      </c>
      <c r="EK178" s="2" t="s">
        <v>3948</v>
      </c>
      <c r="EL178" s="27">
        <v>1</v>
      </c>
      <c r="EN178">
        <v>1</v>
      </c>
      <c r="EP178" s="2"/>
      <c r="EQ178">
        <f t="shared" si="38"/>
        <v>0.8</v>
      </c>
      <c r="ER178" s="99">
        <v>0.5</v>
      </c>
      <c r="ES178" s="27">
        <v>0</v>
      </c>
      <c r="ET178" t="s">
        <v>242</v>
      </c>
      <c r="EU178" t="s">
        <v>242</v>
      </c>
      <c r="EX178" t="s">
        <v>242</v>
      </c>
      <c r="EY178" t="s">
        <v>242</v>
      </c>
      <c r="FA178" s="27">
        <v>0</v>
      </c>
      <c r="FB178" t="s">
        <v>242</v>
      </c>
      <c r="FD178" s="27">
        <v>0</v>
      </c>
      <c r="FE178" t="s">
        <v>242</v>
      </c>
      <c r="FG178" s="27">
        <v>0</v>
      </c>
      <c r="FH178" t="s">
        <v>242</v>
      </c>
      <c r="FJ178" s="27">
        <v>0</v>
      </c>
      <c r="FK178" t="s">
        <v>242</v>
      </c>
      <c r="FL178">
        <f t="shared" si="41"/>
        <v>0</v>
      </c>
      <c r="FM178" s="100">
        <v>0</v>
      </c>
      <c r="FN178">
        <f t="shared" si="42"/>
        <v>0</v>
      </c>
      <c r="FO178" s="100">
        <v>0</v>
      </c>
      <c r="FQ178" t="s">
        <v>242</v>
      </c>
      <c r="FT178" s="27">
        <v>0</v>
      </c>
      <c r="FU178" t="s">
        <v>242</v>
      </c>
      <c r="FV178" t="s">
        <v>242</v>
      </c>
      <c r="FW178" t="s">
        <v>242</v>
      </c>
      <c r="FY178" s="27">
        <v>0</v>
      </c>
      <c r="FZ178" t="s">
        <v>242</v>
      </c>
      <c r="GA178" t="s">
        <v>242</v>
      </c>
      <c r="GC178" s="27">
        <v>0</v>
      </c>
      <c r="GD178" t="s">
        <v>242</v>
      </c>
      <c r="GE178" t="s">
        <v>242</v>
      </c>
      <c r="GF178" s="36" t="s">
        <v>242</v>
      </c>
      <c r="GG178" t="s">
        <v>242</v>
      </c>
      <c r="GH178" t="s">
        <v>242</v>
      </c>
      <c r="GI178" t="s">
        <v>242</v>
      </c>
      <c r="GJ178" t="s">
        <v>242</v>
      </c>
      <c r="GK178" t="s">
        <v>242</v>
      </c>
      <c r="GM178" t="s">
        <v>242</v>
      </c>
      <c r="GP178" s="27">
        <v>0</v>
      </c>
      <c r="GQ178" t="s">
        <v>242</v>
      </c>
      <c r="GR178" t="s">
        <v>242</v>
      </c>
      <c r="GS178" s="2" t="s">
        <v>3949</v>
      </c>
      <c r="GT178" t="s">
        <v>242</v>
      </c>
      <c r="GW178" s="27">
        <v>1</v>
      </c>
      <c r="GX178">
        <v>66</v>
      </c>
      <c r="HA178">
        <v>1</v>
      </c>
      <c r="HD178" s="27">
        <v>0</v>
      </c>
      <c r="HF178" s="27">
        <v>0</v>
      </c>
      <c r="HH178" t="s">
        <v>242</v>
      </c>
      <c r="HK178" s="27">
        <v>1</v>
      </c>
      <c r="HL178" s="2" t="s">
        <v>3950</v>
      </c>
      <c r="HM178">
        <v>1</v>
      </c>
      <c r="HP178">
        <v>0.55555555599999995</v>
      </c>
      <c r="HQ178">
        <v>1</v>
      </c>
      <c r="HR178">
        <v>0.5</v>
      </c>
      <c r="HS178">
        <v>0</v>
      </c>
      <c r="HT178">
        <v>0.8</v>
      </c>
      <c r="HU178">
        <v>0</v>
      </c>
      <c r="HV178">
        <v>0</v>
      </c>
      <c r="HW178">
        <v>0</v>
      </c>
      <c r="HX178">
        <v>0</v>
      </c>
      <c r="HY178">
        <v>1</v>
      </c>
      <c r="HZ178">
        <v>0</v>
      </c>
      <c r="IA178">
        <v>1</v>
      </c>
      <c r="IB178">
        <v>1</v>
      </c>
      <c r="IC178">
        <v>0.68518518500000003</v>
      </c>
      <c r="ID178">
        <v>0.2</v>
      </c>
      <c r="IE178">
        <v>0.4</v>
      </c>
      <c r="IF178">
        <v>0.42839506199999999</v>
      </c>
      <c r="IG178" t="s">
        <v>3937</v>
      </c>
      <c r="IH178" t="s">
        <v>266</v>
      </c>
      <c r="II178" t="s">
        <v>3936</v>
      </c>
      <c r="IJ178">
        <v>18032.400000000001</v>
      </c>
      <c r="IK178">
        <v>18467.5</v>
      </c>
      <c r="IL178">
        <v>20820.8</v>
      </c>
      <c r="IM178">
        <v>23748.7</v>
      </c>
      <c r="IN178">
        <v>18032.400000000001</v>
      </c>
      <c r="IS178">
        <f t="shared" si="39"/>
        <v>0.6</v>
      </c>
      <c r="IT178">
        <f t="shared" si="43"/>
        <v>7.1428571428571425E-2</v>
      </c>
      <c r="IU178">
        <f t="shared" si="44"/>
        <v>0.25</v>
      </c>
      <c r="IV178">
        <f t="shared" si="40"/>
        <v>0.30714285714285711</v>
      </c>
    </row>
    <row r="179" spans="1:256" customFormat="1" ht="14" customHeight="1" x14ac:dyDescent="0.2">
      <c r="A179">
        <v>178</v>
      </c>
      <c r="B179">
        <v>193</v>
      </c>
      <c r="C179" s="1">
        <v>44795.604861111111</v>
      </c>
      <c r="D179" s="1">
        <v>44795.604861111111</v>
      </c>
      <c r="E179">
        <v>4</v>
      </c>
      <c r="G179" t="s">
        <v>242</v>
      </c>
      <c r="H179" t="s">
        <v>242</v>
      </c>
      <c r="I179">
        <v>1</v>
      </c>
      <c r="J179" s="1">
        <v>44795.604861111111</v>
      </c>
      <c r="K179" t="s">
        <v>3951</v>
      </c>
      <c r="L179" t="s">
        <v>242</v>
      </c>
      <c r="M179" t="s">
        <v>242</v>
      </c>
      <c r="P179" t="s">
        <v>242</v>
      </c>
      <c r="Q179" t="s">
        <v>242</v>
      </c>
      <c r="T179" t="s">
        <v>3952</v>
      </c>
      <c r="V179" t="s">
        <v>3953</v>
      </c>
      <c r="W179" s="3" t="s">
        <v>3954</v>
      </c>
      <c r="X179">
        <v>3842</v>
      </c>
      <c r="Y179" t="s">
        <v>350</v>
      </c>
      <c r="Z179" t="s">
        <v>992</v>
      </c>
      <c r="AA179">
        <v>2020</v>
      </c>
      <c r="AC179">
        <v>0</v>
      </c>
      <c r="AF179">
        <v>10</v>
      </c>
      <c r="AG179" t="s">
        <v>242</v>
      </c>
      <c r="AJ179" s="27">
        <v>0</v>
      </c>
      <c r="AK179">
        <v>0</v>
      </c>
      <c r="AL179" s="27">
        <v>0</v>
      </c>
      <c r="AM179">
        <v>0</v>
      </c>
      <c r="AN179" s="36">
        <f t="shared" si="35"/>
        <v>0</v>
      </c>
      <c r="AO179" s="27">
        <v>0</v>
      </c>
      <c r="AP179">
        <v>0</v>
      </c>
      <c r="AR179">
        <v>3</v>
      </c>
      <c r="AU179" s="27">
        <v>1</v>
      </c>
      <c r="AV179">
        <v>1</v>
      </c>
      <c r="AW179" s="21">
        <f t="shared" si="36"/>
        <v>10</v>
      </c>
      <c r="AX179">
        <v>3</v>
      </c>
      <c r="BA179" s="27">
        <v>1</v>
      </c>
      <c r="BB179">
        <v>3</v>
      </c>
      <c r="BC179" s="21">
        <f t="shared" si="37"/>
        <v>30</v>
      </c>
      <c r="BD179" t="s">
        <v>242</v>
      </c>
      <c r="BG179" s="27">
        <v>1</v>
      </c>
      <c r="BJ179">
        <v>2</v>
      </c>
      <c r="BM179" s="27">
        <v>1</v>
      </c>
      <c r="BN179">
        <v>2</v>
      </c>
      <c r="BQ179" s="27">
        <v>1</v>
      </c>
      <c r="BR179">
        <v>3</v>
      </c>
      <c r="BS179" s="97">
        <f t="shared" si="33"/>
        <v>30</v>
      </c>
      <c r="BT179" t="s">
        <v>3955</v>
      </c>
      <c r="BU179">
        <v>3</v>
      </c>
      <c r="BX179" s="27">
        <v>0</v>
      </c>
      <c r="BY179" s="24" t="s">
        <v>242</v>
      </c>
      <c r="BZ179" s="21" t="s">
        <v>242</v>
      </c>
      <c r="CA179" t="s">
        <v>242</v>
      </c>
      <c r="CB179" t="s">
        <v>242</v>
      </c>
      <c r="CE179" s="27">
        <v>0</v>
      </c>
      <c r="CG179" t="s">
        <v>242</v>
      </c>
      <c r="CH179" t="s">
        <v>242</v>
      </c>
      <c r="CJ179" s="27">
        <v>0</v>
      </c>
      <c r="CL179" t="s">
        <v>242</v>
      </c>
      <c r="CO179">
        <v>0</v>
      </c>
      <c r="CP179" s="27">
        <v>0.5</v>
      </c>
      <c r="CQ179" t="s">
        <v>242</v>
      </c>
      <c r="CR179">
        <v>94</v>
      </c>
      <c r="CS179" t="s">
        <v>242</v>
      </c>
      <c r="CV179" s="27">
        <v>1</v>
      </c>
      <c r="CW179" t="s">
        <v>3956</v>
      </c>
      <c r="CX179">
        <v>1</v>
      </c>
      <c r="DA179" s="27">
        <v>0</v>
      </c>
      <c r="DB179" t="s">
        <v>242</v>
      </c>
      <c r="DC179" t="s">
        <v>242</v>
      </c>
      <c r="DE179" s="27">
        <v>0</v>
      </c>
      <c r="DF179" s="36" t="s">
        <v>242</v>
      </c>
      <c r="DG179" t="s">
        <v>242</v>
      </c>
      <c r="DH179" s="43" t="s">
        <v>242</v>
      </c>
      <c r="DI179" t="s">
        <v>242</v>
      </c>
      <c r="DJ179" s="36" t="s">
        <v>242</v>
      </c>
      <c r="DK179" t="s">
        <v>242</v>
      </c>
      <c r="DM179" s="27">
        <v>0</v>
      </c>
      <c r="DN179" s="36" t="s">
        <v>242</v>
      </c>
      <c r="DO179" t="s">
        <v>242</v>
      </c>
      <c r="DQ179" t="s">
        <v>242</v>
      </c>
      <c r="DT179" s="27">
        <v>1</v>
      </c>
      <c r="DU179" t="s">
        <v>3957</v>
      </c>
      <c r="DV179" s="27">
        <v>1</v>
      </c>
      <c r="DW179" t="s">
        <v>3958</v>
      </c>
      <c r="DX179" s="27">
        <v>0</v>
      </c>
      <c r="DZ179" s="27">
        <v>1</v>
      </c>
      <c r="EA179" t="s">
        <v>3959</v>
      </c>
      <c r="EB179" s="27">
        <v>0</v>
      </c>
      <c r="ED179" s="27">
        <v>0</v>
      </c>
      <c r="EF179" s="27">
        <v>0</v>
      </c>
      <c r="EH179" s="27">
        <v>0</v>
      </c>
      <c r="EJ179" s="27">
        <v>0</v>
      </c>
      <c r="EL179" s="27">
        <v>0</v>
      </c>
      <c r="EN179">
        <v>1</v>
      </c>
      <c r="EP179" s="2"/>
      <c r="EQ179">
        <f t="shared" si="38"/>
        <v>0.3</v>
      </c>
      <c r="ER179" s="99">
        <v>0.5</v>
      </c>
      <c r="ES179" s="27">
        <v>0</v>
      </c>
      <c r="ET179" t="s">
        <v>242</v>
      </c>
      <c r="EU179" t="s">
        <v>242</v>
      </c>
      <c r="EX179" t="s">
        <v>242</v>
      </c>
      <c r="EY179" t="s">
        <v>242</v>
      </c>
      <c r="FA179" s="27">
        <v>0</v>
      </c>
      <c r="FB179" t="s">
        <v>242</v>
      </c>
      <c r="FD179" s="27">
        <v>0</v>
      </c>
      <c r="FE179" t="s">
        <v>242</v>
      </c>
      <c r="FG179" s="27">
        <v>0</v>
      </c>
      <c r="FH179" t="s">
        <v>242</v>
      </c>
      <c r="FJ179" s="27">
        <v>0</v>
      </c>
      <c r="FK179" t="s">
        <v>242</v>
      </c>
      <c r="FL179">
        <f t="shared" si="41"/>
        <v>0</v>
      </c>
      <c r="FM179" s="100">
        <v>0</v>
      </c>
      <c r="FN179">
        <f t="shared" si="42"/>
        <v>0</v>
      </c>
      <c r="FO179" s="100">
        <v>0</v>
      </c>
      <c r="FQ179" t="s">
        <v>242</v>
      </c>
      <c r="FT179" s="27">
        <v>0</v>
      </c>
      <c r="FU179" t="s">
        <v>242</v>
      </c>
      <c r="FV179" t="s">
        <v>242</v>
      </c>
      <c r="FW179" t="s">
        <v>242</v>
      </c>
      <c r="FY179" s="27">
        <v>1</v>
      </c>
      <c r="FZ179">
        <v>33.6</v>
      </c>
      <c r="GA179">
        <v>2</v>
      </c>
      <c r="GC179" s="27">
        <v>0.5</v>
      </c>
      <c r="GD179" t="s">
        <v>242</v>
      </c>
      <c r="GE179" t="s">
        <v>242</v>
      </c>
      <c r="GF179" s="36" t="s">
        <v>242</v>
      </c>
      <c r="GG179" t="s">
        <v>242</v>
      </c>
      <c r="GH179" t="s">
        <v>242</v>
      </c>
      <c r="GI179" t="s">
        <v>242</v>
      </c>
      <c r="GJ179" t="s">
        <v>242</v>
      </c>
      <c r="GK179" t="s">
        <v>242</v>
      </c>
      <c r="GL179" t="s">
        <v>3960</v>
      </c>
      <c r="GM179">
        <v>1</v>
      </c>
      <c r="GP179" s="27">
        <v>0</v>
      </c>
      <c r="GQ179" t="s">
        <v>242</v>
      </c>
      <c r="GR179" t="s">
        <v>242</v>
      </c>
      <c r="GT179" t="s">
        <v>242</v>
      </c>
      <c r="GW179" s="27">
        <v>1</v>
      </c>
      <c r="GX179">
        <v>41</v>
      </c>
      <c r="HA179">
        <v>1</v>
      </c>
      <c r="HD179" s="27">
        <v>0</v>
      </c>
      <c r="HF179" s="27">
        <v>0</v>
      </c>
      <c r="HH179" t="s">
        <v>242</v>
      </c>
      <c r="HK179" s="27">
        <v>1</v>
      </c>
      <c r="HL179" t="s">
        <v>3961</v>
      </c>
      <c r="HM179">
        <v>1</v>
      </c>
      <c r="HP179">
        <v>0.55555555599999995</v>
      </c>
      <c r="HQ179">
        <v>0</v>
      </c>
      <c r="HR179">
        <v>0.75</v>
      </c>
      <c r="HS179">
        <v>0</v>
      </c>
      <c r="HT179">
        <v>0.3</v>
      </c>
      <c r="HU179">
        <v>0</v>
      </c>
      <c r="HV179">
        <v>0</v>
      </c>
      <c r="HW179">
        <v>0.5</v>
      </c>
      <c r="HX179">
        <v>0</v>
      </c>
      <c r="HY179">
        <v>1</v>
      </c>
      <c r="HZ179">
        <v>0</v>
      </c>
      <c r="IA179">
        <v>1</v>
      </c>
      <c r="IB179">
        <v>1</v>
      </c>
      <c r="IC179">
        <v>0.43518518499999997</v>
      </c>
      <c r="ID179">
        <v>7.4999999999999997E-2</v>
      </c>
      <c r="IE179">
        <v>0.5</v>
      </c>
      <c r="IF179">
        <v>0.33672839500000001</v>
      </c>
      <c r="IG179" t="s">
        <v>3962</v>
      </c>
      <c r="IH179" t="s">
        <v>266</v>
      </c>
      <c r="II179" t="s">
        <v>3952</v>
      </c>
      <c r="IJ179">
        <v>4478.5</v>
      </c>
      <c r="IK179">
        <v>4438.3999999999996</v>
      </c>
      <c r="IL179">
        <v>5710.1</v>
      </c>
      <c r="IM179">
        <v>6222.2</v>
      </c>
      <c r="IN179">
        <v>4478.5</v>
      </c>
      <c r="IS179">
        <f t="shared" si="39"/>
        <v>0.2</v>
      </c>
      <c r="IT179">
        <f t="shared" si="43"/>
        <v>7.1428571428571425E-2</v>
      </c>
      <c r="IU179">
        <f t="shared" si="44"/>
        <v>0.625</v>
      </c>
      <c r="IV179">
        <f t="shared" si="40"/>
        <v>0.2988095238095238</v>
      </c>
    </row>
    <row r="180" spans="1:256" customFormat="1" ht="14" customHeight="1" x14ac:dyDescent="0.2">
      <c r="A180">
        <v>179</v>
      </c>
      <c r="B180">
        <v>194</v>
      </c>
      <c r="C180" s="1">
        <v>44795.604861111111</v>
      </c>
      <c r="D180" s="1">
        <v>44795.604861111111</v>
      </c>
      <c r="E180">
        <v>4</v>
      </c>
      <c r="G180" t="s">
        <v>242</v>
      </c>
      <c r="H180" t="s">
        <v>242</v>
      </c>
      <c r="I180">
        <v>1</v>
      </c>
      <c r="J180" s="1">
        <v>44795.604861111111</v>
      </c>
      <c r="K180" t="s">
        <v>3963</v>
      </c>
      <c r="L180" t="s">
        <v>242</v>
      </c>
      <c r="M180" t="s">
        <v>242</v>
      </c>
      <c r="P180" t="s">
        <v>242</v>
      </c>
      <c r="Q180" t="s">
        <v>242</v>
      </c>
      <c r="T180" t="s">
        <v>3964</v>
      </c>
      <c r="V180" t="s">
        <v>3965</v>
      </c>
      <c r="W180" t="s">
        <v>3966</v>
      </c>
      <c r="X180">
        <v>7320</v>
      </c>
      <c r="Y180" t="s">
        <v>319</v>
      </c>
      <c r="Z180" t="s">
        <v>1051</v>
      </c>
      <c r="AA180">
        <v>2020</v>
      </c>
      <c r="AC180">
        <v>1</v>
      </c>
      <c r="AD180">
        <v>15</v>
      </c>
      <c r="AF180">
        <v>12</v>
      </c>
      <c r="AG180" t="s">
        <v>242</v>
      </c>
      <c r="AJ180" s="27">
        <v>1</v>
      </c>
      <c r="AK180">
        <v>11</v>
      </c>
      <c r="AL180" s="27">
        <v>1</v>
      </c>
      <c r="AM180">
        <v>5</v>
      </c>
      <c r="AN180" s="36">
        <f t="shared" si="35"/>
        <v>41.666666666666671</v>
      </c>
      <c r="AO180" s="27">
        <v>1</v>
      </c>
      <c r="AP180">
        <v>5</v>
      </c>
      <c r="AR180">
        <v>3</v>
      </c>
      <c r="AU180" s="27">
        <v>1</v>
      </c>
      <c r="AV180">
        <v>1</v>
      </c>
      <c r="AW180" s="21">
        <f t="shared" si="36"/>
        <v>8.3333333333333321</v>
      </c>
      <c r="AX180">
        <v>3</v>
      </c>
      <c r="BA180" s="27">
        <v>1</v>
      </c>
      <c r="BB180">
        <v>3</v>
      </c>
      <c r="BC180" s="21">
        <f t="shared" si="37"/>
        <v>25</v>
      </c>
      <c r="BD180" t="s">
        <v>242</v>
      </c>
      <c r="BG180" s="27">
        <v>1</v>
      </c>
      <c r="BH180">
        <v>7.1</v>
      </c>
      <c r="BJ180">
        <v>2</v>
      </c>
      <c r="BM180" s="27">
        <v>1</v>
      </c>
      <c r="BN180">
        <v>2</v>
      </c>
      <c r="BQ180" s="27">
        <v>1</v>
      </c>
      <c r="BR180">
        <v>4</v>
      </c>
      <c r="BS180" s="97">
        <f t="shared" si="33"/>
        <v>33.333333333333329</v>
      </c>
      <c r="BT180" t="s">
        <v>3471</v>
      </c>
      <c r="BU180">
        <v>1</v>
      </c>
      <c r="BX180" s="27">
        <v>1</v>
      </c>
      <c r="BY180">
        <v>2</v>
      </c>
      <c r="BZ180" s="21">
        <f t="shared" ref="BZ180:BZ192" si="46">BY180/AF180*100</f>
        <v>16.666666666666664</v>
      </c>
      <c r="CA180">
        <v>2</v>
      </c>
      <c r="CB180">
        <v>1</v>
      </c>
      <c r="CE180" s="27">
        <v>0</v>
      </c>
      <c r="CG180" t="s">
        <v>242</v>
      </c>
      <c r="CH180" t="s">
        <v>242</v>
      </c>
      <c r="CJ180" s="27">
        <v>1</v>
      </c>
      <c r="CK180" t="s">
        <v>3967</v>
      </c>
      <c r="CL180">
        <v>1</v>
      </c>
      <c r="CO180">
        <v>0</v>
      </c>
      <c r="CP180" s="27">
        <v>0</v>
      </c>
      <c r="CQ180" t="s">
        <v>242</v>
      </c>
      <c r="CR180" t="s">
        <v>242</v>
      </c>
      <c r="CS180" t="s">
        <v>242</v>
      </c>
      <c r="CU180" t="s">
        <v>3968</v>
      </c>
      <c r="CV180" s="27">
        <v>1</v>
      </c>
      <c r="CW180" s="2" t="s">
        <v>3969</v>
      </c>
      <c r="CX180">
        <v>1</v>
      </c>
      <c r="DA180" s="27">
        <v>1</v>
      </c>
      <c r="DB180">
        <v>1623</v>
      </c>
      <c r="DC180">
        <v>2</v>
      </c>
      <c r="DE180" s="27">
        <v>1</v>
      </c>
      <c r="DF180" s="36">
        <v>17157</v>
      </c>
      <c r="DG180">
        <v>2</v>
      </c>
      <c r="DH180" s="36">
        <v>17066</v>
      </c>
      <c r="DI180">
        <v>2</v>
      </c>
      <c r="DJ180" s="36" t="s">
        <v>242</v>
      </c>
      <c r="DK180" t="s">
        <v>242</v>
      </c>
      <c r="DM180" s="27">
        <v>1</v>
      </c>
      <c r="DN180" s="36">
        <v>219879</v>
      </c>
      <c r="DO180">
        <v>2</v>
      </c>
      <c r="DQ180">
        <v>1</v>
      </c>
      <c r="DT180" s="27">
        <v>1</v>
      </c>
      <c r="DU180" s="2" t="s">
        <v>3970</v>
      </c>
      <c r="DV180" s="27">
        <v>1</v>
      </c>
      <c r="DW180" s="2" t="s">
        <v>3971</v>
      </c>
      <c r="DX180" s="27">
        <v>1</v>
      </c>
      <c r="DY180" t="s">
        <v>3972</v>
      </c>
      <c r="DZ180" s="27">
        <v>1</v>
      </c>
      <c r="EA180" s="2" t="s">
        <v>3973</v>
      </c>
      <c r="EB180" s="27">
        <v>1</v>
      </c>
      <c r="ED180" s="27">
        <v>1</v>
      </c>
      <c r="EE180" s="2" t="s">
        <v>3974</v>
      </c>
      <c r="EF180" s="27">
        <v>1</v>
      </c>
      <c r="EG180" s="2" t="s">
        <v>3975</v>
      </c>
      <c r="EH180" s="27">
        <v>1</v>
      </c>
      <c r="EI180" t="s">
        <v>3976</v>
      </c>
      <c r="EJ180" s="27">
        <v>1</v>
      </c>
      <c r="EK180" t="s">
        <v>3977</v>
      </c>
      <c r="EL180" s="27">
        <v>1</v>
      </c>
      <c r="EM180" t="s">
        <v>3978</v>
      </c>
      <c r="EN180">
        <v>1</v>
      </c>
      <c r="EP180" s="2"/>
      <c r="EQ180">
        <f t="shared" si="38"/>
        <v>1</v>
      </c>
      <c r="ER180" s="99">
        <v>1</v>
      </c>
      <c r="ES180" s="27">
        <v>0</v>
      </c>
      <c r="ET180" t="s">
        <v>242</v>
      </c>
      <c r="EU180" t="s">
        <v>242</v>
      </c>
      <c r="EX180" t="s">
        <v>242</v>
      </c>
      <c r="EY180" t="s">
        <v>242</v>
      </c>
      <c r="FA180" s="27">
        <v>0</v>
      </c>
      <c r="FB180" t="s">
        <v>242</v>
      </c>
      <c r="FD180" s="27">
        <v>0</v>
      </c>
      <c r="FE180" t="s">
        <v>242</v>
      </c>
      <c r="FG180" s="27">
        <v>1</v>
      </c>
      <c r="FH180">
        <v>66.989999999999995</v>
      </c>
      <c r="FJ180" s="27">
        <v>0</v>
      </c>
      <c r="FK180" t="s">
        <v>242</v>
      </c>
      <c r="FL180">
        <f t="shared" si="41"/>
        <v>1</v>
      </c>
      <c r="FM180" s="99">
        <v>1</v>
      </c>
      <c r="FN180">
        <f t="shared" si="42"/>
        <v>0</v>
      </c>
      <c r="FO180" s="100">
        <v>0</v>
      </c>
      <c r="FQ180">
        <v>1</v>
      </c>
      <c r="FT180" s="27">
        <v>1</v>
      </c>
      <c r="FU180">
        <v>30.6</v>
      </c>
      <c r="FV180">
        <v>60.4</v>
      </c>
      <c r="FW180">
        <v>9</v>
      </c>
      <c r="FY180" s="27">
        <v>1</v>
      </c>
      <c r="FZ180">
        <v>37.6</v>
      </c>
      <c r="GA180">
        <v>2</v>
      </c>
      <c r="GC180" s="27">
        <v>1</v>
      </c>
      <c r="GD180">
        <v>4.0999999999999996</v>
      </c>
      <c r="GE180">
        <v>4.4000000000000004</v>
      </c>
      <c r="GF180" s="36">
        <v>47.6</v>
      </c>
      <c r="GG180">
        <v>19.8</v>
      </c>
      <c r="GH180" t="s">
        <v>242</v>
      </c>
      <c r="GI180" t="s">
        <v>242</v>
      </c>
      <c r="GJ180" t="s">
        <v>242</v>
      </c>
      <c r="GK180">
        <v>1</v>
      </c>
      <c r="GM180">
        <v>1</v>
      </c>
      <c r="GP180" s="27">
        <v>0.5</v>
      </c>
      <c r="GQ180" t="s">
        <v>242</v>
      </c>
      <c r="GR180">
        <v>0.99029999999999996</v>
      </c>
      <c r="GT180">
        <v>1</v>
      </c>
      <c r="GW180" s="27">
        <v>1</v>
      </c>
      <c r="GX180">
        <v>595</v>
      </c>
      <c r="HA180">
        <v>1</v>
      </c>
      <c r="HD180" s="27">
        <v>0</v>
      </c>
      <c r="HE180" s="2" t="s">
        <v>3979</v>
      </c>
      <c r="HF180" s="27">
        <v>0</v>
      </c>
      <c r="HH180" t="s">
        <v>242</v>
      </c>
      <c r="HK180" s="27">
        <v>1</v>
      </c>
      <c r="HM180">
        <v>1</v>
      </c>
      <c r="HP180">
        <v>0.88888888899999996</v>
      </c>
      <c r="HQ180">
        <v>1</v>
      </c>
      <c r="HR180">
        <v>0.5</v>
      </c>
      <c r="HS180">
        <v>1</v>
      </c>
      <c r="HT180">
        <v>1</v>
      </c>
      <c r="HU180">
        <v>0</v>
      </c>
      <c r="HV180">
        <v>0.25</v>
      </c>
      <c r="HW180">
        <v>1</v>
      </c>
      <c r="HX180">
        <v>0.5</v>
      </c>
      <c r="HY180">
        <v>1</v>
      </c>
      <c r="HZ180">
        <v>0</v>
      </c>
      <c r="IA180">
        <v>1</v>
      </c>
      <c r="IB180">
        <v>1</v>
      </c>
      <c r="IC180">
        <v>0.79629629599999996</v>
      </c>
      <c r="ID180">
        <v>0.5625</v>
      </c>
      <c r="IE180">
        <v>0.7</v>
      </c>
      <c r="IF180">
        <v>0.68626543200000001</v>
      </c>
      <c r="IG180" t="s">
        <v>3964</v>
      </c>
      <c r="IH180" t="s">
        <v>266</v>
      </c>
      <c r="II180" t="s">
        <v>3964</v>
      </c>
      <c r="IJ180">
        <v>6699</v>
      </c>
      <c r="IK180">
        <v>7442</v>
      </c>
      <c r="IL180">
        <v>8297</v>
      </c>
      <c r="IM180">
        <v>11181</v>
      </c>
      <c r="IN180">
        <v>6699</v>
      </c>
      <c r="IS180">
        <f t="shared" si="39"/>
        <v>1</v>
      </c>
      <c r="IT180">
        <f t="shared" si="43"/>
        <v>0.7142857142857143</v>
      </c>
      <c r="IU180">
        <f t="shared" si="44"/>
        <v>1</v>
      </c>
      <c r="IV180">
        <f t="shared" si="40"/>
        <v>0.90476190476190477</v>
      </c>
    </row>
    <row r="181" spans="1:256" customFormat="1" ht="14" customHeight="1" x14ac:dyDescent="0.2">
      <c r="A181">
        <v>180</v>
      </c>
      <c r="B181">
        <v>195</v>
      </c>
      <c r="C181" s="1">
        <v>44795.604861111111</v>
      </c>
      <c r="D181" s="1">
        <v>44795.604861111111</v>
      </c>
      <c r="E181">
        <v>4</v>
      </c>
      <c r="G181" t="s">
        <v>242</v>
      </c>
      <c r="H181" t="s">
        <v>242</v>
      </c>
      <c r="I181">
        <v>1</v>
      </c>
      <c r="J181" s="1">
        <v>44795.604861111111</v>
      </c>
      <c r="K181" t="s">
        <v>3980</v>
      </c>
      <c r="L181" t="s">
        <v>242</v>
      </c>
      <c r="M181" t="s">
        <v>242</v>
      </c>
      <c r="P181" t="s">
        <v>242</v>
      </c>
      <c r="Q181" t="s">
        <v>242</v>
      </c>
      <c r="T181" t="s">
        <v>3981</v>
      </c>
      <c r="V181" t="s">
        <v>3982</v>
      </c>
      <c r="W181" s="3">
        <v>2.8200000000000002E+112</v>
      </c>
      <c r="X181">
        <v>3842</v>
      </c>
      <c r="Y181" t="s">
        <v>350</v>
      </c>
      <c r="Z181" t="s">
        <v>992</v>
      </c>
      <c r="AA181">
        <v>2020</v>
      </c>
      <c r="AC181">
        <v>0.5</v>
      </c>
      <c r="AD181">
        <v>4</v>
      </c>
      <c r="AF181">
        <v>8</v>
      </c>
      <c r="AG181" t="s">
        <v>242</v>
      </c>
      <c r="AJ181" s="27">
        <v>1</v>
      </c>
      <c r="AK181">
        <v>2</v>
      </c>
      <c r="AL181" s="27">
        <v>0</v>
      </c>
      <c r="AM181">
        <v>0</v>
      </c>
      <c r="AN181" s="36">
        <f t="shared" si="35"/>
        <v>0</v>
      </c>
      <c r="AO181" s="27">
        <v>0</v>
      </c>
      <c r="AP181">
        <v>0</v>
      </c>
      <c r="AR181">
        <v>3</v>
      </c>
      <c r="AU181" s="27">
        <v>1</v>
      </c>
      <c r="AV181">
        <v>1</v>
      </c>
      <c r="AW181" s="21">
        <f t="shared" si="36"/>
        <v>12.5</v>
      </c>
      <c r="AX181">
        <v>2</v>
      </c>
      <c r="BA181" s="27">
        <v>1</v>
      </c>
      <c r="BB181">
        <v>2</v>
      </c>
      <c r="BC181" s="21">
        <f t="shared" si="37"/>
        <v>25</v>
      </c>
      <c r="BD181" t="s">
        <v>242</v>
      </c>
      <c r="BG181" s="27">
        <v>1</v>
      </c>
      <c r="BH181">
        <v>7</v>
      </c>
      <c r="BJ181">
        <v>2</v>
      </c>
      <c r="BM181" s="27">
        <v>1</v>
      </c>
      <c r="BN181">
        <v>2</v>
      </c>
      <c r="BQ181" s="27">
        <v>1</v>
      </c>
      <c r="BR181">
        <v>3</v>
      </c>
      <c r="BS181" s="97">
        <f t="shared" si="33"/>
        <v>37.5</v>
      </c>
      <c r="BU181">
        <v>3</v>
      </c>
      <c r="BX181" s="27">
        <v>1</v>
      </c>
      <c r="BY181">
        <v>2</v>
      </c>
      <c r="BZ181" s="21">
        <f t="shared" si="46"/>
        <v>25</v>
      </c>
      <c r="CA181">
        <v>2</v>
      </c>
      <c r="CB181">
        <v>3</v>
      </c>
      <c r="CE181" s="27">
        <v>0</v>
      </c>
      <c r="CG181" t="s">
        <v>242</v>
      </c>
      <c r="CH181" t="s">
        <v>242</v>
      </c>
      <c r="CJ181" s="27">
        <v>1</v>
      </c>
      <c r="CK181" t="s">
        <v>3983</v>
      </c>
      <c r="CL181">
        <v>1</v>
      </c>
      <c r="CO181">
        <v>1</v>
      </c>
      <c r="CP181" s="27">
        <v>0</v>
      </c>
      <c r="CQ181" t="s">
        <v>242</v>
      </c>
      <c r="CR181" t="s">
        <v>242</v>
      </c>
      <c r="CS181" t="s">
        <v>242</v>
      </c>
      <c r="CV181" s="27">
        <v>1</v>
      </c>
      <c r="CW181" t="s">
        <v>3984</v>
      </c>
      <c r="CX181">
        <v>1</v>
      </c>
      <c r="DA181" s="27">
        <v>1</v>
      </c>
      <c r="DB181">
        <v>14416</v>
      </c>
      <c r="DC181">
        <v>2</v>
      </c>
      <c r="DE181" s="27">
        <v>1</v>
      </c>
      <c r="DF181" s="36">
        <v>31799</v>
      </c>
      <c r="DG181">
        <v>2</v>
      </c>
      <c r="DH181" s="36">
        <v>31799</v>
      </c>
      <c r="DI181">
        <v>2</v>
      </c>
      <c r="DJ181" s="36" t="s">
        <v>242</v>
      </c>
      <c r="DK181" t="s">
        <v>242</v>
      </c>
      <c r="DM181" s="27">
        <v>1</v>
      </c>
      <c r="DN181" s="36">
        <v>31263</v>
      </c>
      <c r="DO181">
        <v>2</v>
      </c>
      <c r="DQ181">
        <v>4</v>
      </c>
      <c r="DT181" s="27">
        <v>1</v>
      </c>
      <c r="DU181" s="2" t="s">
        <v>3985</v>
      </c>
      <c r="DV181" s="27">
        <v>1</v>
      </c>
      <c r="DW181" t="s">
        <v>3986</v>
      </c>
      <c r="DX181" s="27">
        <v>1</v>
      </c>
      <c r="DY181" t="s">
        <v>3987</v>
      </c>
      <c r="DZ181" s="27">
        <v>1</v>
      </c>
      <c r="EA181" t="s">
        <v>3988</v>
      </c>
      <c r="EB181" s="27">
        <v>1</v>
      </c>
      <c r="ED181" s="27">
        <v>1</v>
      </c>
      <c r="EE181" s="2" t="s">
        <v>3989</v>
      </c>
      <c r="EF181" s="27">
        <v>1</v>
      </c>
      <c r="EG181" t="s">
        <v>3990</v>
      </c>
      <c r="EH181" s="27">
        <v>1</v>
      </c>
      <c r="EI181" s="2" t="s">
        <v>3991</v>
      </c>
      <c r="EJ181" s="27">
        <v>1</v>
      </c>
      <c r="EK181" t="s">
        <v>1146</v>
      </c>
      <c r="EL181" s="27">
        <v>1</v>
      </c>
      <c r="EN181">
        <v>4</v>
      </c>
      <c r="EP181" s="2"/>
      <c r="EQ181">
        <f t="shared" si="38"/>
        <v>1</v>
      </c>
      <c r="ER181" s="99">
        <v>1</v>
      </c>
      <c r="ES181" s="27">
        <v>1</v>
      </c>
      <c r="ET181">
        <v>0</v>
      </c>
      <c r="EU181">
        <v>0</v>
      </c>
      <c r="EV181" t="s">
        <v>3992</v>
      </c>
      <c r="EX181">
        <v>1</v>
      </c>
      <c r="EY181" t="s">
        <v>242</v>
      </c>
      <c r="FA181" s="27">
        <v>1</v>
      </c>
      <c r="FB181">
        <v>573.02</v>
      </c>
      <c r="FC181" t="s">
        <v>3434</v>
      </c>
      <c r="FD181" s="27">
        <v>1</v>
      </c>
      <c r="FE181">
        <v>31</v>
      </c>
      <c r="FG181" s="27">
        <v>1</v>
      </c>
      <c r="FH181">
        <v>576.22</v>
      </c>
      <c r="FJ181" s="27">
        <v>0</v>
      </c>
      <c r="FK181" t="s">
        <v>242</v>
      </c>
      <c r="FL181">
        <f t="shared" si="41"/>
        <v>2</v>
      </c>
      <c r="FM181" s="99">
        <v>1</v>
      </c>
      <c r="FN181">
        <f t="shared" si="42"/>
        <v>1</v>
      </c>
      <c r="FO181" s="99">
        <v>1</v>
      </c>
      <c r="FQ181">
        <v>4</v>
      </c>
      <c r="FT181" s="27">
        <v>0</v>
      </c>
      <c r="FU181" t="s">
        <v>242</v>
      </c>
      <c r="FV181" t="s">
        <v>242</v>
      </c>
      <c r="FW181" t="s">
        <v>242</v>
      </c>
      <c r="FY181" s="27">
        <v>0</v>
      </c>
      <c r="FZ181" t="s">
        <v>242</v>
      </c>
      <c r="GA181" t="s">
        <v>242</v>
      </c>
      <c r="GC181" s="27">
        <v>0</v>
      </c>
      <c r="GD181" t="s">
        <v>242</v>
      </c>
      <c r="GE181" t="s">
        <v>242</v>
      </c>
      <c r="GF181" s="36" t="s">
        <v>242</v>
      </c>
      <c r="GG181" t="s">
        <v>242</v>
      </c>
      <c r="GH181" t="s">
        <v>242</v>
      </c>
      <c r="GI181" t="s">
        <v>242</v>
      </c>
      <c r="GJ181" t="s">
        <v>242</v>
      </c>
      <c r="GK181" t="s">
        <v>242</v>
      </c>
      <c r="GM181" t="s">
        <v>242</v>
      </c>
      <c r="GP181" s="27">
        <v>0</v>
      </c>
      <c r="GQ181" t="s">
        <v>242</v>
      </c>
      <c r="GR181" t="s">
        <v>242</v>
      </c>
      <c r="GT181" t="s">
        <v>242</v>
      </c>
      <c r="GW181" s="27">
        <v>1</v>
      </c>
      <c r="GX181">
        <v>194</v>
      </c>
      <c r="HA181">
        <v>1</v>
      </c>
      <c r="HD181" s="27">
        <v>1</v>
      </c>
      <c r="HF181" s="27">
        <v>1</v>
      </c>
      <c r="HH181">
        <v>1</v>
      </c>
      <c r="HK181" s="27">
        <v>1</v>
      </c>
      <c r="HL181" t="s">
        <v>3993</v>
      </c>
      <c r="HM181">
        <v>1</v>
      </c>
      <c r="HP181">
        <v>0.66666666699999999</v>
      </c>
      <c r="HQ181">
        <v>1</v>
      </c>
      <c r="HR181">
        <v>0.5</v>
      </c>
      <c r="HS181">
        <v>1</v>
      </c>
      <c r="HT181">
        <v>1</v>
      </c>
      <c r="HU181">
        <v>1</v>
      </c>
      <c r="HV181">
        <v>0.75</v>
      </c>
      <c r="HW181">
        <v>0</v>
      </c>
      <c r="HX181">
        <v>0</v>
      </c>
      <c r="HY181">
        <v>1</v>
      </c>
      <c r="HZ181">
        <v>1</v>
      </c>
      <c r="IA181">
        <v>1</v>
      </c>
      <c r="IB181">
        <v>1</v>
      </c>
      <c r="IC181">
        <v>0.72222222199999997</v>
      </c>
      <c r="ID181">
        <v>0.9375</v>
      </c>
      <c r="IE181">
        <v>0.6</v>
      </c>
      <c r="IF181">
        <v>0.75324074100000005</v>
      </c>
      <c r="IG181" t="s">
        <v>3981</v>
      </c>
      <c r="IH181" t="s">
        <v>266</v>
      </c>
      <c r="II181" t="s">
        <v>3981</v>
      </c>
      <c r="IJ181">
        <v>4348</v>
      </c>
      <c r="IK181">
        <v>4386.3</v>
      </c>
      <c r="IL181">
        <v>5232.5</v>
      </c>
      <c r="IM181">
        <v>5382.4</v>
      </c>
      <c r="IN181">
        <v>4348</v>
      </c>
      <c r="IS181">
        <f t="shared" si="39"/>
        <v>0.6</v>
      </c>
      <c r="IT181">
        <f t="shared" si="43"/>
        <v>1</v>
      </c>
      <c r="IU181">
        <f t="shared" si="44"/>
        <v>0.25</v>
      </c>
      <c r="IV181">
        <f t="shared" si="40"/>
        <v>0.6166666666666667</v>
      </c>
    </row>
    <row r="182" spans="1:256" customFormat="1" ht="14" customHeight="1" x14ac:dyDescent="0.2">
      <c r="A182">
        <v>181</v>
      </c>
      <c r="B182">
        <v>196</v>
      </c>
      <c r="C182" s="1">
        <v>44795.604861111111</v>
      </c>
      <c r="D182" s="1">
        <v>44795.604861111111</v>
      </c>
      <c r="E182">
        <v>4</v>
      </c>
      <c r="G182" t="s">
        <v>242</v>
      </c>
      <c r="H182" t="s">
        <v>242</v>
      </c>
      <c r="I182">
        <v>1</v>
      </c>
      <c r="J182" s="1">
        <v>44795.604861111111</v>
      </c>
      <c r="K182" t="s">
        <v>3994</v>
      </c>
      <c r="L182" t="s">
        <v>242</v>
      </c>
      <c r="M182" t="s">
        <v>242</v>
      </c>
      <c r="P182" t="s">
        <v>242</v>
      </c>
      <c r="Q182" t="s">
        <v>242</v>
      </c>
      <c r="T182" t="s">
        <v>3995</v>
      </c>
      <c r="V182" t="s">
        <v>3996</v>
      </c>
      <c r="W182">
        <v>693506107</v>
      </c>
      <c r="X182">
        <v>2851</v>
      </c>
      <c r="Y182" t="s">
        <v>418</v>
      </c>
      <c r="Z182" t="s">
        <v>1838</v>
      </c>
      <c r="AA182">
        <v>2020</v>
      </c>
      <c r="AC182">
        <v>0.5</v>
      </c>
      <c r="AD182">
        <v>11</v>
      </c>
      <c r="AF182">
        <v>13</v>
      </c>
      <c r="AG182" t="s">
        <v>242</v>
      </c>
      <c r="AJ182" s="27">
        <v>1</v>
      </c>
      <c r="AK182">
        <v>12</v>
      </c>
      <c r="AL182" s="27">
        <v>1</v>
      </c>
      <c r="AM182">
        <v>6</v>
      </c>
      <c r="AN182" s="36">
        <f t="shared" si="35"/>
        <v>46.153846153846153</v>
      </c>
      <c r="AO182" s="27">
        <v>0</v>
      </c>
      <c r="AP182">
        <v>0</v>
      </c>
      <c r="AR182">
        <v>3</v>
      </c>
      <c r="AU182" s="27">
        <v>1</v>
      </c>
      <c r="AV182">
        <v>1</v>
      </c>
      <c r="AW182" s="21">
        <f t="shared" si="36"/>
        <v>7.6923076923076925</v>
      </c>
      <c r="AX182">
        <v>2</v>
      </c>
      <c r="BA182" s="27">
        <v>1</v>
      </c>
      <c r="BB182">
        <v>3</v>
      </c>
      <c r="BC182" s="21">
        <f t="shared" si="37"/>
        <v>23.076923076923077</v>
      </c>
      <c r="BD182" t="s">
        <v>242</v>
      </c>
      <c r="BG182" s="27">
        <v>1</v>
      </c>
      <c r="BH182">
        <v>5.3</v>
      </c>
      <c r="BJ182">
        <v>3</v>
      </c>
      <c r="BM182" s="27">
        <v>1</v>
      </c>
      <c r="BN182">
        <v>2</v>
      </c>
      <c r="BQ182" s="27">
        <v>1</v>
      </c>
      <c r="BR182">
        <v>3</v>
      </c>
      <c r="BS182" s="97">
        <f t="shared" si="33"/>
        <v>23.076923076923077</v>
      </c>
      <c r="BT182" t="s">
        <v>3455</v>
      </c>
      <c r="BU182">
        <v>3</v>
      </c>
      <c r="BX182" s="27">
        <v>1</v>
      </c>
      <c r="BY182">
        <v>3</v>
      </c>
      <c r="BZ182" s="21">
        <f t="shared" si="46"/>
        <v>23.076923076923077</v>
      </c>
      <c r="CA182">
        <v>2</v>
      </c>
      <c r="CB182">
        <v>3</v>
      </c>
      <c r="CE182" s="27">
        <v>0</v>
      </c>
      <c r="CG182" t="s">
        <v>242</v>
      </c>
      <c r="CH182" t="s">
        <v>242</v>
      </c>
      <c r="CJ182" s="27">
        <v>1</v>
      </c>
      <c r="CK182" t="s">
        <v>3997</v>
      </c>
      <c r="CL182">
        <v>1</v>
      </c>
      <c r="CO182">
        <v>0</v>
      </c>
      <c r="CP182" s="27">
        <v>0.5</v>
      </c>
      <c r="CQ182" t="s">
        <v>242</v>
      </c>
      <c r="CR182">
        <v>50</v>
      </c>
      <c r="CS182" t="s">
        <v>242</v>
      </c>
      <c r="CT182" t="s">
        <v>3998</v>
      </c>
      <c r="CV182" s="27">
        <v>0</v>
      </c>
      <c r="CW182" t="s">
        <v>3999</v>
      </c>
      <c r="CX182">
        <v>1</v>
      </c>
      <c r="DA182" s="27">
        <v>1</v>
      </c>
      <c r="DB182">
        <v>310000</v>
      </c>
      <c r="DC182">
        <v>2</v>
      </c>
      <c r="DE182" s="27">
        <v>1</v>
      </c>
      <c r="DF182" s="36" t="s">
        <v>242</v>
      </c>
      <c r="DG182" t="s">
        <v>242</v>
      </c>
      <c r="DH182" s="43" t="s">
        <v>242</v>
      </c>
      <c r="DI182" t="s">
        <v>242</v>
      </c>
      <c r="DJ182" s="36">
        <v>450000</v>
      </c>
      <c r="DK182">
        <v>2</v>
      </c>
      <c r="DM182" s="27">
        <v>0</v>
      </c>
      <c r="DN182" s="36" t="s">
        <v>242</v>
      </c>
      <c r="DO182" t="s">
        <v>242</v>
      </c>
      <c r="DQ182">
        <v>1</v>
      </c>
      <c r="DT182" s="27">
        <v>0</v>
      </c>
      <c r="DV182" s="27">
        <v>1</v>
      </c>
      <c r="DW182" t="s">
        <v>4000</v>
      </c>
      <c r="DX182" s="27">
        <v>0</v>
      </c>
      <c r="DY182" t="s">
        <v>4001</v>
      </c>
      <c r="DZ182" s="27">
        <v>1</v>
      </c>
      <c r="EA182" t="s">
        <v>4002</v>
      </c>
      <c r="EB182" s="27">
        <v>0</v>
      </c>
      <c r="ED182" s="27">
        <v>0</v>
      </c>
      <c r="EF182" s="27">
        <v>0</v>
      </c>
      <c r="EH182" s="27">
        <v>0</v>
      </c>
      <c r="EJ182" s="27">
        <v>1</v>
      </c>
      <c r="EK182" t="s">
        <v>4003</v>
      </c>
      <c r="EL182" s="27">
        <v>1</v>
      </c>
      <c r="EM182" t="s">
        <v>4004</v>
      </c>
      <c r="EN182">
        <v>1</v>
      </c>
      <c r="EP182" s="2"/>
      <c r="EQ182">
        <f t="shared" si="38"/>
        <v>0.4</v>
      </c>
      <c r="ER182" s="99">
        <v>0.5</v>
      </c>
      <c r="ES182" s="27">
        <v>0</v>
      </c>
      <c r="ET182" t="s">
        <v>242</v>
      </c>
      <c r="EU182" t="s">
        <v>242</v>
      </c>
      <c r="EX182" t="s">
        <v>242</v>
      </c>
      <c r="EY182" t="s">
        <v>242</v>
      </c>
      <c r="FA182" s="27">
        <v>1</v>
      </c>
      <c r="FB182">
        <v>14500</v>
      </c>
      <c r="FC182" t="s">
        <v>3434</v>
      </c>
      <c r="FD182" s="27">
        <v>1</v>
      </c>
      <c r="FE182">
        <v>11.4</v>
      </c>
      <c r="FG182" s="27">
        <v>1</v>
      </c>
      <c r="FH182">
        <v>7130</v>
      </c>
      <c r="FJ182" s="27">
        <v>1</v>
      </c>
      <c r="FK182">
        <v>15.1</v>
      </c>
      <c r="FL182">
        <f t="shared" si="41"/>
        <v>2</v>
      </c>
      <c r="FM182" s="99">
        <v>1</v>
      </c>
      <c r="FN182">
        <f t="shared" si="42"/>
        <v>2</v>
      </c>
      <c r="FO182" s="99">
        <v>1</v>
      </c>
      <c r="FQ182">
        <v>1</v>
      </c>
      <c r="FT182" s="27">
        <v>0</v>
      </c>
      <c r="FU182" t="s">
        <v>242</v>
      </c>
      <c r="FV182" t="s">
        <v>242</v>
      </c>
      <c r="FW182" t="s">
        <v>242</v>
      </c>
      <c r="FY182" s="27">
        <v>1</v>
      </c>
      <c r="FZ182">
        <v>26.6</v>
      </c>
      <c r="GA182">
        <v>2</v>
      </c>
      <c r="GC182" s="27">
        <v>0</v>
      </c>
      <c r="GD182" t="s">
        <v>242</v>
      </c>
      <c r="GE182" t="s">
        <v>242</v>
      </c>
      <c r="GF182" s="36" t="s">
        <v>242</v>
      </c>
      <c r="GG182" t="s">
        <v>242</v>
      </c>
      <c r="GH182" t="s">
        <v>242</v>
      </c>
      <c r="GI182" t="s">
        <v>242</v>
      </c>
      <c r="GJ182" t="s">
        <v>242</v>
      </c>
      <c r="GK182" t="s">
        <v>242</v>
      </c>
      <c r="GM182">
        <v>1</v>
      </c>
      <c r="GP182" s="27">
        <v>0</v>
      </c>
      <c r="GQ182" t="s">
        <v>242</v>
      </c>
      <c r="GR182" t="s">
        <v>242</v>
      </c>
      <c r="GT182" t="s">
        <v>242</v>
      </c>
      <c r="GW182" s="27">
        <v>1</v>
      </c>
      <c r="GX182">
        <v>363</v>
      </c>
      <c r="HA182">
        <v>1</v>
      </c>
      <c r="HD182" s="27">
        <v>0</v>
      </c>
      <c r="HE182" t="s">
        <v>4005</v>
      </c>
      <c r="HF182" s="27">
        <v>0</v>
      </c>
      <c r="HG182" t="s">
        <v>4005</v>
      </c>
      <c r="HH182" t="s">
        <v>242</v>
      </c>
      <c r="HK182" s="27">
        <v>0</v>
      </c>
      <c r="HM182">
        <v>1</v>
      </c>
      <c r="HP182">
        <v>0.77777777800000003</v>
      </c>
      <c r="HQ182">
        <v>1</v>
      </c>
      <c r="HR182">
        <v>0.25</v>
      </c>
      <c r="HS182">
        <v>0.66666666699999999</v>
      </c>
      <c r="HT182">
        <v>0.4</v>
      </c>
      <c r="HU182">
        <v>0</v>
      </c>
      <c r="HV182">
        <v>1</v>
      </c>
      <c r="HW182">
        <v>0.33333333300000001</v>
      </c>
      <c r="HX182">
        <v>0</v>
      </c>
      <c r="HY182">
        <v>1</v>
      </c>
      <c r="HZ182">
        <v>0</v>
      </c>
      <c r="IA182">
        <v>0</v>
      </c>
      <c r="IB182">
        <v>1</v>
      </c>
      <c r="IC182">
        <v>0.67592592600000001</v>
      </c>
      <c r="ID182">
        <v>0.51666666699999997</v>
      </c>
      <c r="IE182">
        <v>0.26666666700000002</v>
      </c>
      <c r="IF182">
        <v>0.48641975300000001</v>
      </c>
      <c r="IG182" t="s">
        <v>4006</v>
      </c>
      <c r="IH182" t="s">
        <v>266</v>
      </c>
      <c r="II182" t="s">
        <v>3995</v>
      </c>
      <c r="IJ182">
        <v>15154</v>
      </c>
      <c r="IK182">
        <v>13841</v>
      </c>
      <c r="IL182">
        <v>16810</v>
      </c>
      <c r="IM182">
        <v>17660</v>
      </c>
      <c r="IN182">
        <v>15154</v>
      </c>
      <c r="IS182">
        <f t="shared" si="39"/>
        <v>0.8</v>
      </c>
      <c r="IT182">
        <f t="shared" si="43"/>
        <v>0.6428571428571429</v>
      </c>
      <c r="IU182">
        <f t="shared" si="44"/>
        <v>0.5</v>
      </c>
      <c r="IV182">
        <f t="shared" si="40"/>
        <v>0.64761904761904765</v>
      </c>
    </row>
    <row r="183" spans="1:256" customFormat="1" ht="14" customHeight="1" x14ac:dyDescent="0.2">
      <c r="A183">
        <v>182</v>
      </c>
      <c r="B183">
        <v>197</v>
      </c>
      <c r="C183" s="1">
        <v>44795.604861111111</v>
      </c>
      <c r="D183" s="1">
        <v>44795.604861111111</v>
      </c>
      <c r="E183">
        <v>4</v>
      </c>
      <c r="G183" t="s">
        <v>242</v>
      </c>
      <c r="H183" t="s">
        <v>242</v>
      </c>
      <c r="I183">
        <v>1</v>
      </c>
      <c r="J183" s="1">
        <v>44795.604861111111</v>
      </c>
      <c r="K183" t="s">
        <v>4007</v>
      </c>
      <c r="L183" t="s">
        <v>242</v>
      </c>
      <c r="M183" t="s">
        <v>242</v>
      </c>
      <c r="P183" t="s">
        <v>242</v>
      </c>
      <c r="Q183" t="s">
        <v>242</v>
      </c>
      <c r="T183" t="s">
        <v>4008</v>
      </c>
      <c r="V183" t="s">
        <v>4009</v>
      </c>
      <c r="W183">
        <v>71813109</v>
      </c>
      <c r="X183">
        <v>3841</v>
      </c>
      <c r="Y183" t="s">
        <v>350</v>
      </c>
      <c r="Z183" t="s">
        <v>992</v>
      </c>
      <c r="AA183">
        <v>2020</v>
      </c>
      <c r="AC183">
        <v>1</v>
      </c>
      <c r="AD183">
        <v>4</v>
      </c>
      <c r="AF183">
        <v>12</v>
      </c>
      <c r="AG183" t="s">
        <v>242</v>
      </c>
      <c r="AJ183" s="27">
        <v>1</v>
      </c>
      <c r="AK183">
        <v>8</v>
      </c>
      <c r="AL183" s="27">
        <v>0</v>
      </c>
      <c r="AM183">
        <v>0</v>
      </c>
      <c r="AN183" s="36">
        <f t="shared" si="35"/>
        <v>0</v>
      </c>
      <c r="AO183" s="27">
        <v>0</v>
      </c>
      <c r="AP183">
        <v>6</v>
      </c>
      <c r="AQ183" t="s">
        <v>4010</v>
      </c>
      <c r="AR183">
        <v>3</v>
      </c>
      <c r="AU183" s="27">
        <v>1</v>
      </c>
      <c r="AV183">
        <v>1</v>
      </c>
      <c r="AW183" s="21">
        <f t="shared" si="36"/>
        <v>8.3333333333333321</v>
      </c>
      <c r="AX183">
        <v>2</v>
      </c>
      <c r="BA183" s="27">
        <v>1</v>
      </c>
      <c r="BB183">
        <v>2</v>
      </c>
      <c r="BC183" s="21">
        <f t="shared" si="37"/>
        <v>16.666666666666664</v>
      </c>
      <c r="BD183" t="s">
        <v>242</v>
      </c>
      <c r="BG183" s="27">
        <v>1</v>
      </c>
      <c r="BH183">
        <v>8.9</v>
      </c>
      <c r="BJ183">
        <v>2</v>
      </c>
      <c r="BM183" s="27">
        <v>1</v>
      </c>
      <c r="BN183">
        <v>2</v>
      </c>
      <c r="BQ183" s="27">
        <v>1</v>
      </c>
      <c r="BR183">
        <v>3</v>
      </c>
      <c r="BS183" s="97">
        <f t="shared" si="33"/>
        <v>25</v>
      </c>
      <c r="BU183">
        <v>1</v>
      </c>
      <c r="BX183" s="27">
        <v>1</v>
      </c>
      <c r="BY183">
        <v>3</v>
      </c>
      <c r="BZ183" s="21">
        <f t="shared" si="46"/>
        <v>25</v>
      </c>
      <c r="CA183">
        <v>2</v>
      </c>
      <c r="CB183">
        <v>1</v>
      </c>
      <c r="CE183" s="27">
        <v>0</v>
      </c>
      <c r="CG183" t="s">
        <v>242</v>
      </c>
      <c r="CH183" t="s">
        <v>242</v>
      </c>
      <c r="CJ183" s="27">
        <v>1</v>
      </c>
      <c r="CK183" t="s">
        <v>4011</v>
      </c>
      <c r="CL183">
        <v>1</v>
      </c>
      <c r="CO183">
        <v>0</v>
      </c>
      <c r="CP183" s="27">
        <v>0.5</v>
      </c>
      <c r="CQ183" t="s">
        <v>242</v>
      </c>
      <c r="CR183">
        <v>97</v>
      </c>
      <c r="CS183" t="s">
        <v>242</v>
      </c>
      <c r="CV183" s="27">
        <v>1</v>
      </c>
      <c r="CW183" t="s">
        <v>4012</v>
      </c>
      <c r="CX183">
        <v>1</v>
      </c>
      <c r="DA183" s="27">
        <v>1</v>
      </c>
      <c r="DB183">
        <v>312000</v>
      </c>
      <c r="DC183">
        <v>2</v>
      </c>
      <c r="DE183" s="27">
        <v>1</v>
      </c>
      <c r="DF183" s="36">
        <v>299000</v>
      </c>
      <c r="DG183" t="s">
        <v>242</v>
      </c>
      <c r="DH183" s="36">
        <v>409000</v>
      </c>
      <c r="DI183">
        <v>2</v>
      </c>
      <c r="DJ183" s="36" t="s">
        <v>242</v>
      </c>
      <c r="DK183" t="s">
        <v>242</v>
      </c>
      <c r="DM183" s="27">
        <v>1</v>
      </c>
      <c r="DN183" s="36">
        <v>3882000</v>
      </c>
      <c r="DO183">
        <v>2</v>
      </c>
      <c r="DQ183">
        <v>1</v>
      </c>
      <c r="DT183" s="27">
        <v>1</v>
      </c>
      <c r="DU183" t="s">
        <v>4013</v>
      </c>
      <c r="DV183" s="27">
        <v>1</v>
      </c>
      <c r="DW183" s="2" t="s">
        <v>4014</v>
      </c>
      <c r="DX183" s="27">
        <v>0</v>
      </c>
      <c r="DZ183" s="27">
        <v>0</v>
      </c>
      <c r="EB183" s="27">
        <v>0</v>
      </c>
      <c r="ED183" s="27">
        <v>1</v>
      </c>
      <c r="EE183" t="s">
        <v>4015</v>
      </c>
      <c r="EF183" s="27">
        <v>1</v>
      </c>
      <c r="EG183" t="s">
        <v>4015</v>
      </c>
      <c r="EH183" s="27">
        <v>1</v>
      </c>
      <c r="EI183" t="s">
        <v>4015</v>
      </c>
      <c r="EJ183" s="27">
        <v>1</v>
      </c>
      <c r="EK183" t="s">
        <v>4016</v>
      </c>
      <c r="EL183" s="27">
        <v>1</v>
      </c>
      <c r="EN183">
        <v>1</v>
      </c>
      <c r="EP183" s="2"/>
      <c r="EQ183">
        <f t="shared" si="38"/>
        <v>0.7</v>
      </c>
      <c r="ER183" s="99">
        <v>0.5</v>
      </c>
      <c r="ES183" s="27">
        <v>0</v>
      </c>
      <c r="ET183" t="s">
        <v>242</v>
      </c>
      <c r="EU183" t="s">
        <v>242</v>
      </c>
      <c r="EX183" t="s">
        <v>242</v>
      </c>
      <c r="EY183" t="s">
        <v>242</v>
      </c>
      <c r="FA183" s="27">
        <v>0.5</v>
      </c>
      <c r="FB183">
        <v>14000</v>
      </c>
      <c r="FC183" t="s">
        <v>3434</v>
      </c>
      <c r="FD183" s="27">
        <v>0</v>
      </c>
      <c r="FE183" t="s">
        <v>242</v>
      </c>
      <c r="FG183" s="27">
        <v>1</v>
      </c>
      <c r="FH183">
        <v>14430</v>
      </c>
      <c r="FJ183" s="27">
        <v>1</v>
      </c>
      <c r="FK183">
        <v>29.6</v>
      </c>
      <c r="FL183">
        <f t="shared" si="41"/>
        <v>1.5</v>
      </c>
      <c r="FM183" s="99">
        <v>1</v>
      </c>
      <c r="FN183">
        <f t="shared" si="42"/>
        <v>1</v>
      </c>
      <c r="FO183" s="99">
        <v>1</v>
      </c>
      <c r="FP183" t="s">
        <v>4017</v>
      </c>
      <c r="FQ183">
        <v>1</v>
      </c>
      <c r="FT183" s="27">
        <v>0</v>
      </c>
      <c r="FU183" t="s">
        <v>242</v>
      </c>
      <c r="FV183" t="s">
        <v>242</v>
      </c>
      <c r="FW183" t="s">
        <v>242</v>
      </c>
      <c r="FY183" s="27">
        <v>1</v>
      </c>
      <c r="FZ183">
        <v>48</v>
      </c>
      <c r="GA183">
        <v>2</v>
      </c>
      <c r="GB183" t="s">
        <v>4018</v>
      </c>
      <c r="GC183" s="27">
        <v>1</v>
      </c>
      <c r="GD183">
        <v>9.6999999999999993</v>
      </c>
      <c r="GE183">
        <v>18</v>
      </c>
      <c r="GF183" s="36">
        <v>61.9</v>
      </c>
      <c r="GG183">
        <v>8.6</v>
      </c>
      <c r="GH183" t="s">
        <v>242</v>
      </c>
      <c r="GI183" t="s">
        <v>242</v>
      </c>
      <c r="GJ183" t="s">
        <v>242</v>
      </c>
      <c r="GK183">
        <v>1</v>
      </c>
      <c r="GL183" t="s">
        <v>4019</v>
      </c>
      <c r="GM183">
        <v>1</v>
      </c>
      <c r="GP183" s="27">
        <v>0.5</v>
      </c>
      <c r="GQ183" t="s">
        <v>242</v>
      </c>
      <c r="GR183" t="s">
        <v>242</v>
      </c>
      <c r="GS183" t="s">
        <v>4020</v>
      </c>
      <c r="GT183">
        <v>1</v>
      </c>
      <c r="GW183" s="27">
        <v>1</v>
      </c>
      <c r="GX183">
        <v>338</v>
      </c>
      <c r="HA183">
        <v>1</v>
      </c>
      <c r="HD183" s="27">
        <v>0.5</v>
      </c>
      <c r="HF183" s="27">
        <v>0.5</v>
      </c>
      <c r="HG183" t="s">
        <v>4021</v>
      </c>
      <c r="HH183">
        <v>1</v>
      </c>
      <c r="HK183" s="27">
        <v>1</v>
      </c>
      <c r="HL183" t="s">
        <v>4022</v>
      </c>
      <c r="HM183">
        <v>1</v>
      </c>
      <c r="HP183">
        <v>0.66666666699999999</v>
      </c>
      <c r="HQ183">
        <v>1</v>
      </c>
      <c r="HR183">
        <v>0.75</v>
      </c>
      <c r="HS183">
        <v>1</v>
      </c>
      <c r="HT183">
        <v>0.7</v>
      </c>
      <c r="HU183">
        <v>0</v>
      </c>
      <c r="HV183">
        <v>0.625</v>
      </c>
      <c r="HW183">
        <v>0.66666666699999999</v>
      </c>
      <c r="HX183">
        <v>0.5</v>
      </c>
      <c r="HY183">
        <v>1</v>
      </c>
      <c r="HZ183">
        <v>0.5</v>
      </c>
      <c r="IA183">
        <v>1</v>
      </c>
      <c r="IB183">
        <v>1</v>
      </c>
      <c r="IC183">
        <v>0.80555555599999995</v>
      </c>
      <c r="ID183">
        <v>0.58125000000000004</v>
      </c>
      <c r="IE183">
        <v>0.73333333300000003</v>
      </c>
      <c r="IF183">
        <v>0.70671296299999997</v>
      </c>
      <c r="IG183" t="s">
        <v>4008</v>
      </c>
      <c r="IH183" t="s">
        <v>266</v>
      </c>
      <c r="II183" t="s">
        <v>4008</v>
      </c>
      <c r="IJ183">
        <v>11362</v>
      </c>
      <c r="IK183">
        <v>11673</v>
      </c>
      <c r="IL183">
        <v>12784</v>
      </c>
      <c r="IM183">
        <v>15113</v>
      </c>
      <c r="IN183">
        <v>11362</v>
      </c>
      <c r="IS183">
        <f t="shared" si="39"/>
        <v>0.6</v>
      </c>
      <c r="IT183">
        <f t="shared" si="43"/>
        <v>0.7857142857142857</v>
      </c>
      <c r="IU183">
        <f t="shared" si="44"/>
        <v>0.75</v>
      </c>
      <c r="IV183">
        <f t="shared" si="40"/>
        <v>0.71190476190476193</v>
      </c>
    </row>
    <row r="184" spans="1:256" customFormat="1" ht="14" customHeight="1" x14ac:dyDescent="0.2">
      <c r="A184">
        <v>183</v>
      </c>
      <c r="B184">
        <v>199</v>
      </c>
      <c r="C184" s="1">
        <v>44795.604861111111</v>
      </c>
      <c r="D184" s="1">
        <v>44795.604861111111</v>
      </c>
      <c r="E184">
        <v>4</v>
      </c>
      <c r="G184" t="s">
        <v>242</v>
      </c>
      <c r="H184" t="s">
        <v>242</v>
      </c>
      <c r="I184">
        <v>1</v>
      </c>
      <c r="J184" s="1">
        <v>44795.604861111111</v>
      </c>
      <c r="K184" t="s">
        <v>4023</v>
      </c>
      <c r="L184" t="s">
        <v>242</v>
      </c>
      <c r="M184" t="s">
        <v>242</v>
      </c>
      <c r="P184" t="s">
        <v>242</v>
      </c>
      <c r="Q184" t="s">
        <v>242</v>
      </c>
      <c r="T184" t="s">
        <v>4024</v>
      </c>
      <c r="V184" t="s">
        <v>4025</v>
      </c>
      <c r="W184">
        <v>469814107</v>
      </c>
      <c r="X184">
        <v>1600</v>
      </c>
      <c r="Y184" t="s">
        <v>476</v>
      </c>
      <c r="Z184" t="s">
        <v>3379</v>
      </c>
      <c r="AA184">
        <v>2020</v>
      </c>
      <c r="AB184" s="24">
        <v>2020</v>
      </c>
      <c r="AC184">
        <v>0.5</v>
      </c>
      <c r="AD184">
        <v>15</v>
      </c>
      <c r="AF184" s="24">
        <v>11</v>
      </c>
      <c r="AG184" t="s">
        <v>242</v>
      </c>
      <c r="AJ184" s="27">
        <v>1</v>
      </c>
      <c r="AK184">
        <v>8</v>
      </c>
      <c r="AL184" s="27">
        <v>0</v>
      </c>
      <c r="AM184">
        <v>0</v>
      </c>
      <c r="AN184" s="36">
        <f t="shared" si="35"/>
        <v>0</v>
      </c>
      <c r="AO184" s="27">
        <v>0</v>
      </c>
      <c r="AP184">
        <v>0</v>
      </c>
      <c r="AR184">
        <v>3</v>
      </c>
      <c r="AU184" s="27">
        <v>1</v>
      </c>
      <c r="AV184">
        <v>1</v>
      </c>
      <c r="AW184" s="21">
        <f t="shared" si="36"/>
        <v>9.0909090909090917</v>
      </c>
      <c r="AX184">
        <v>3</v>
      </c>
      <c r="BA184" s="27">
        <v>1</v>
      </c>
      <c r="BB184">
        <v>3</v>
      </c>
      <c r="BC184" s="21">
        <f t="shared" si="37"/>
        <v>27.27272727272727</v>
      </c>
      <c r="BD184" t="s">
        <v>242</v>
      </c>
      <c r="BG184" s="27">
        <v>1</v>
      </c>
      <c r="BH184">
        <v>8</v>
      </c>
      <c r="BJ184">
        <v>3</v>
      </c>
      <c r="BM184" s="27">
        <v>1</v>
      </c>
      <c r="BN184">
        <v>3</v>
      </c>
      <c r="BQ184" s="44">
        <v>1</v>
      </c>
      <c r="BR184" s="24">
        <v>3</v>
      </c>
      <c r="BS184" s="98">
        <f t="shared" si="33"/>
        <v>27.27272727272727</v>
      </c>
      <c r="BT184" t="s">
        <v>4026</v>
      </c>
      <c r="BU184" t="s">
        <v>242</v>
      </c>
      <c r="BX184" s="27">
        <v>1</v>
      </c>
      <c r="BY184">
        <v>7</v>
      </c>
      <c r="BZ184" s="21">
        <f t="shared" si="46"/>
        <v>63.636363636363633</v>
      </c>
      <c r="CA184">
        <v>1</v>
      </c>
      <c r="CB184">
        <v>1</v>
      </c>
      <c r="CE184" s="27">
        <v>0</v>
      </c>
      <c r="CG184" t="s">
        <v>242</v>
      </c>
      <c r="CH184" t="s">
        <v>242</v>
      </c>
      <c r="CJ184" s="27">
        <v>1</v>
      </c>
      <c r="CK184" t="s">
        <v>4027</v>
      </c>
      <c r="CL184">
        <v>1</v>
      </c>
      <c r="CO184">
        <v>1</v>
      </c>
      <c r="CP184" s="27">
        <v>0.5</v>
      </c>
      <c r="CQ184" t="s">
        <v>242</v>
      </c>
      <c r="CR184">
        <v>99</v>
      </c>
      <c r="CS184" t="s">
        <v>242</v>
      </c>
      <c r="CV184" s="27">
        <v>1</v>
      </c>
      <c r="CW184" s="2" t="s">
        <v>4028</v>
      </c>
      <c r="CX184">
        <v>1</v>
      </c>
      <c r="DA184" s="27">
        <v>1</v>
      </c>
      <c r="DB184">
        <v>17646</v>
      </c>
      <c r="DC184">
        <v>2</v>
      </c>
      <c r="DE184" s="27">
        <v>1</v>
      </c>
      <c r="DF184" s="36">
        <v>6683</v>
      </c>
      <c r="DG184">
        <v>2</v>
      </c>
      <c r="DH184" s="36">
        <v>52984</v>
      </c>
      <c r="DI184">
        <v>2</v>
      </c>
      <c r="DJ184" s="36" t="s">
        <v>242</v>
      </c>
      <c r="DK184" t="s">
        <v>242</v>
      </c>
      <c r="DM184" s="27">
        <v>1</v>
      </c>
      <c r="DN184" s="36">
        <v>53533</v>
      </c>
      <c r="DO184">
        <v>2</v>
      </c>
      <c r="DP184" t="s">
        <v>4029</v>
      </c>
      <c r="DQ184">
        <v>1</v>
      </c>
      <c r="DT184" s="27">
        <v>1</v>
      </c>
      <c r="DU184" s="2" t="s">
        <v>4030</v>
      </c>
      <c r="DV184" s="27">
        <v>1</v>
      </c>
      <c r="DW184" s="2" t="s">
        <v>4031</v>
      </c>
      <c r="DX184" s="27">
        <v>1</v>
      </c>
      <c r="DY184" t="s">
        <v>4032</v>
      </c>
      <c r="DZ184" s="27">
        <v>1</v>
      </c>
      <c r="EA184" s="2" t="s">
        <v>4033</v>
      </c>
      <c r="EB184" s="27">
        <v>1</v>
      </c>
      <c r="EC184" s="2" t="s">
        <v>4034</v>
      </c>
      <c r="ED184" s="27">
        <v>1</v>
      </c>
      <c r="EE184" s="2" t="s">
        <v>4035</v>
      </c>
      <c r="EF184" s="27">
        <v>1</v>
      </c>
      <c r="EG184" s="2" t="s">
        <v>4036</v>
      </c>
      <c r="EH184" s="27">
        <v>1</v>
      </c>
      <c r="EI184" t="s">
        <v>4037</v>
      </c>
      <c r="EJ184" s="27">
        <v>1</v>
      </c>
      <c r="EK184" t="s">
        <v>4038</v>
      </c>
      <c r="EL184" s="27">
        <v>1</v>
      </c>
      <c r="EN184">
        <v>4</v>
      </c>
      <c r="EP184" s="2"/>
      <c r="EQ184">
        <f t="shared" si="38"/>
        <v>1</v>
      </c>
      <c r="ER184" s="99">
        <v>1</v>
      </c>
      <c r="ES184" s="27">
        <v>0.5</v>
      </c>
      <c r="ET184" t="s">
        <v>242</v>
      </c>
      <c r="EU184" t="s">
        <v>242</v>
      </c>
      <c r="EV184" t="s">
        <v>4039</v>
      </c>
      <c r="EX184">
        <v>1</v>
      </c>
      <c r="EY184" t="s">
        <v>242</v>
      </c>
      <c r="FA184" s="27">
        <v>1</v>
      </c>
      <c r="FB184">
        <v>378.13</v>
      </c>
      <c r="FC184" t="s">
        <v>3434</v>
      </c>
      <c r="FD184" s="27">
        <v>0</v>
      </c>
      <c r="FE184" t="s">
        <v>242</v>
      </c>
      <c r="FG184" s="27">
        <v>1</v>
      </c>
      <c r="FH184">
        <v>378.13</v>
      </c>
      <c r="FJ184" s="27">
        <v>0</v>
      </c>
      <c r="FK184" t="s">
        <v>242</v>
      </c>
      <c r="FL184">
        <f t="shared" si="41"/>
        <v>2</v>
      </c>
      <c r="FM184" s="99">
        <v>1</v>
      </c>
      <c r="FN184">
        <f t="shared" si="42"/>
        <v>0</v>
      </c>
      <c r="FO184" s="100">
        <v>0</v>
      </c>
      <c r="FQ184">
        <v>1</v>
      </c>
      <c r="FT184" s="27">
        <v>1</v>
      </c>
      <c r="FU184">
        <v>16.3</v>
      </c>
      <c r="FV184">
        <v>49</v>
      </c>
      <c r="FW184">
        <v>34.700000000000003</v>
      </c>
      <c r="FY184" s="27">
        <v>1</v>
      </c>
      <c r="FZ184">
        <v>29.5</v>
      </c>
      <c r="GA184">
        <v>2</v>
      </c>
      <c r="GC184" s="27">
        <v>1</v>
      </c>
      <c r="GD184">
        <v>8.5</v>
      </c>
      <c r="GE184">
        <v>9</v>
      </c>
      <c r="GF184" s="36">
        <v>71.5</v>
      </c>
      <c r="GG184">
        <v>6.8</v>
      </c>
      <c r="GH184" t="s">
        <v>242</v>
      </c>
      <c r="GI184" t="s">
        <v>242</v>
      </c>
      <c r="GJ184" t="s">
        <v>242</v>
      </c>
      <c r="GK184">
        <v>1</v>
      </c>
      <c r="GL184" t="s">
        <v>4040</v>
      </c>
      <c r="GM184">
        <v>1</v>
      </c>
      <c r="GP184" s="27">
        <v>0</v>
      </c>
      <c r="GQ184" t="s">
        <v>242</v>
      </c>
      <c r="GR184" t="s">
        <v>242</v>
      </c>
      <c r="GS184" s="2" t="s">
        <v>4041</v>
      </c>
      <c r="GT184" t="s">
        <v>242</v>
      </c>
      <c r="GW184" s="27">
        <v>1</v>
      </c>
      <c r="GX184">
        <v>171</v>
      </c>
      <c r="HA184">
        <v>1</v>
      </c>
      <c r="HD184" s="27">
        <v>1</v>
      </c>
      <c r="HF184" s="27">
        <v>0.5</v>
      </c>
      <c r="HG184" t="s">
        <v>4042</v>
      </c>
      <c r="HH184">
        <v>1</v>
      </c>
      <c r="HK184" s="27">
        <v>1</v>
      </c>
      <c r="HL184" s="2" t="s">
        <v>4043</v>
      </c>
      <c r="HM184">
        <v>1</v>
      </c>
      <c r="HP184">
        <v>0.61111111100000004</v>
      </c>
      <c r="HQ184">
        <v>1</v>
      </c>
      <c r="HR184">
        <v>0.75</v>
      </c>
      <c r="HS184">
        <v>1</v>
      </c>
      <c r="HT184">
        <v>1</v>
      </c>
      <c r="HU184">
        <v>0.5</v>
      </c>
      <c r="HV184">
        <v>0.5</v>
      </c>
      <c r="HW184">
        <v>1</v>
      </c>
      <c r="HX184">
        <v>0</v>
      </c>
      <c r="HY184">
        <v>1</v>
      </c>
      <c r="HZ184">
        <v>0.75</v>
      </c>
      <c r="IA184">
        <v>1</v>
      </c>
      <c r="IB184">
        <v>1</v>
      </c>
      <c r="IC184">
        <v>0.78703703700000005</v>
      </c>
      <c r="ID184">
        <v>0.75</v>
      </c>
      <c r="IE184">
        <v>0.75</v>
      </c>
      <c r="IF184">
        <v>0.76234567900000005</v>
      </c>
      <c r="IG184" t="s">
        <v>4044</v>
      </c>
      <c r="IH184" t="s">
        <v>266</v>
      </c>
      <c r="II184" t="s">
        <v>4024</v>
      </c>
      <c r="IJ184">
        <v>12737.868</v>
      </c>
      <c r="IK184">
        <v>13566.975</v>
      </c>
      <c r="IL184">
        <v>14092.632</v>
      </c>
      <c r="IM184">
        <v>14922.825000000001</v>
      </c>
      <c r="IN184">
        <v>12737.868</v>
      </c>
      <c r="IS184">
        <f t="shared" si="39"/>
        <v>0.6</v>
      </c>
      <c r="IT184">
        <f t="shared" si="43"/>
        <v>0.7857142857142857</v>
      </c>
      <c r="IU184">
        <f t="shared" si="44"/>
        <v>1</v>
      </c>
      <c r="IV184">
        <f t="shared" si="40"/>
        <v>0.79523809523809519</v>
      </c>
    </row>
    <row r="185" spans="1:256" customFormat="1" ht="14" customHeight="1" x14ac:dyDescent="0.2">
      <c r="A185">
        <v>184</v>
      </c>
      <c r="B185">
        <v>202</v>
      </c>
      <c r="C185" s="1">
        <v>44795.604861111111</v>
      </c>
      <c r="D185" s="1">
        <v>44795.604861111111</v>
      </c>
      <c r="E185">
        <v>4</v>
      </c>
      <c r="G185" t="s">
        <v>242</v>
      </c>
      <c r="H185" t="s">
        <v>242</v>
      </c>
      <c r="I185">
        <v>1</v>
      </c>
      <c r="J185" s="1">
        <v>44795.604861111111</v>
      </c>
      <c r="K185" t="s">
        <v>4045</v>
      </c>
      <c r="L185" t="s">
        <v>242</v>
      </c>
      <c r="M185" t="s">
        <v>242</v>
      </c>
      <c r="P185" t="s">
        <v>242</v>
      </c>
      <c r="Q185" t="s">
        <v>242</v>
      </c>
      <c r="T185" t="s">
        <v>4046</v>
      </c>
      <c r="V185" t="s">
        <v>4047</v>
      </c>
      <c r="W185" t="s">
        <v>4048</v>
      </c>
      <c r="X185">
        <v>3674</v>
      </c>
      <c r="Y185" t="s">
        <v>297</v>
      </c>
      <c r="Z185" t="s">
        <v>1864</v>
      </c>
      <c r="AA185">
        <v>2020</v>
      </c>
      <c r="AC185">
        <v>0</v>
      </c>
      <c r="AF185">
        <v>10</v>
      </c>
      <c r="AG185" t="s">
        <v>242</v>
      </c>
      <c r="AJ185" s="27">
        <v>1</v>
      </c>
      <c r="AK185">
        <v>8</v>
      </c>
      <c r="AL185" s="27">
        <v>0</v>
      </c>
      <c r="AM185">
        <v>0</v>
      </c>
      <c r="AN185" s="36">
        <f t="shared" si="35"/>
        <v>0</v>
      </c>
      <c r="AO185" s="27">
        <v>0</v>
      </c>
      <c r="AP185">
        <v>0</v>
      </c>
      <c r="AR185">
        <v>3</v>
      </c>
      <c r="AU185" s="27">
        <v>1</v>
      </c>
      <c r="AV185">
        <v>1</v>
      </c>
      <c r="AW185" s="21">
        <f t="shared" si="36"/>
        <v>10</v>
      </c>
      <c r="AX185">
        <v>2</v>
      </c>
      <c r="BA185" s="27">
        <v>1</v>
      </c>
      <c r="BB185">
        <v>3</v>
      </c>
      <c r="BC185" s="21">
        <f t="shared" si="37"/>
        <v>30</v>
      </c>
      <c r="BD185" t="s">
        <v>242</v>
      </c>
      <c r="BG185" s="27">
        <v>1</v>
      </c>
      <c r="BH185">
        <v>5.3</v>
      </c>
      <c r="BJ185">
        <v>2</v>
      </c>
      <c r="BM185" s="27">
        <v>1</v>
      </c>
      <c r="BN185">
        <v>2</v>
      </c>
      <c r="BQ185" s="27">
        <v>1</v>
      </c>
      <c r="BR185">
        <v>3</v>
      </c>
      <c r="BS185" s="97">
        <f t="shared" si="33"/>
        <v>30</v>
      </c>
      <c r="BU185">
        <v>3</v>
      </c>
      <c r="BX185" s="27">
        <v>1</v>
      </c>
      <c r="BY185">
        <v>0</v>
      </c>
      <c r="BZ185" s="21">
        <f t="shared" si="46"/>
        <v>0</v>
      </c>
      <c r="CA185">
        <v>2</v>
      </c>
      <c r="CB185">
        <v>1</v>
      </c>
      <c r="CE185" s="27">
        <v>0</v>
      </c>
      <c r="CG185" t="s">
        <v>242</v>
      </c>
      <c r="CH185" t="s">
        <v>242</v>
      </c>
      <c r="CJ185" s="27">
        <v>0</v>
      </c>
      <c r="CL185" t="s">
        <v>242</v>
      </c>
      <c r="CO185">
        <v>0</v>
      </c>
      <c r="CP185" s="27">
        <v>0.5</v>
      </c>
      <c r="CQ185" t="s">
        <v>242</v>
      </c>
      <c r="CR185">
        <v>96</v>
      </c>
      <c r="CS185" t="s">
        <v>242</v>
      </c>
      <c r="CV185" s="27">
        <v>1</v>
      </c>
      <c r="CW185" t="s">
        <v>4049</v>
      </c>
      <c r="CX185">
        <v>1</v>
      </c>
      <c r="DA185" s="27">
        <v>1</v>
      </c>
      <c r="DB185">
        <v>329101</v>
      </c>
      <c r="DC185">
        <v>2</v>
      </c>
      <c r="DE185" s="27">
        <v>1</v>
      </c>
      <c r="DF185" s="36">
        <v>600652</v>
      </c>
      <c r="DG185">
        <v>2</v>
      </c>
      <c r="DH185" s="43" t="s">
        <v>242</v>
      </c>
      <c r="DI185" t="s">
        <v>242</v>
      </c>
      <c r="DJ185" s="36" t="s">
        <v>242</v>
      </c>
      <c r="DK185" t="s">
        <v>242</v>
      </c>
      <c r="DM185" s="27">
        <v>1</v>
      </c>
      <c r="DN185" s="36">
        <v>12819</v>
      </c>
      <c r="DO185">
        <v>2</v>
      </c>
      <c r="DQ185">
        <v>1</v>
      </c>
      <c r="DT185" s="27">
        <v>1</v>
      </c>
      <c r="DU185" s="2" t="s">
        <v>4050</v>
      </c>
      <c r="DV185" s="27">
        <v>1</v>
      </c>
      <c r="DW185" s="2" t="s">
        <v>4051</v>
      </c>
      <c r="DX185" s="27">
        <v>0</v>
      </c>
      <c r="DZ185" s="27">
        <v>0</v>
      </c>
      <c r="EB185" s="27">
        <v>0</v>
      </c>
      <c r="ED185" s="27">
        <v>1</v>
      </c>
      <c r="EE185" s="2" t="s">
        <v>4052</v>
      </c>
      <c r="EF185" s="27">
        <v>1</v>
      </c>
      <c r="EG185" t="s">
        <v>4053</v>
      </c>
      <c r="EH185" s="27">
        <v>0</v>
      </c>
      <c r="EJ185" s="27">
        <v>1</v>
      </c>
      <c r="EK185" t="s">
        <v>4054</v>
      </c>
      <c r="EL185" s="27">
        <v>1</v>
      </c>
      <c r="EM185" t="s">
        <v>4055</v>
      </c>
      <c r="EN185">
        <v>1</v>
      </c>
      <c r="EP185" s="2"/>
      <c r="EQ185">
        <f t="shared" si="38"/>
        <v>0.6</v>
      </c>
      <c r="ER185" s="99">
        <v>0.5</v>
      </c>
      <c r="ES185" s="27">
        <v>0</v>
      </c>
      <c r="ET185" t="s">
        <v>242</v>
      </c>
      <c r="EU185" t="s">
        <v>242</v>
      </c>
      <c r="EX185" t="s">
        <v>242</v>
      </c>
      <c r="EY185" t="s">
        <v>242</v>
      </c>
      <c r="FA185" s="27">
        <v>1</v>
      </c>
      <c r="FB185">
        <v>10619.71</v>
      </c>
      <c r="FC185" t="s">
        <v>3434</v>
      </c>
      <c r="FD185" s="27">
        <v>0</v>
      </c>
      <c r="FE185" t="s">
        <v>242</v>
      </c>
      <c r="FG185" s="27">
        <v>0</v>
      </c>
      <c r="FH185" t="s">
        <v>242</v>
      </c>
      <c r="FJ185" s="27">
        <v>0</v>
      </c>
      <c r="FK185" t="s">
        <v>242</v>
      </c>
      <c r="FL185">
        <f t="shared" si="41"/>
        <v>1</v>
      </c>
      <c r="FM185" s="99">
        <v>1</v>
      </c>
      <c r="FN185">
        <f t="shared" si="42"/>
        <v>0</v>
      </c>
      <c r="FO185" s="100">
        <v>0</v>
      </c>
      <c r="FQ185">
        <v>1</v>
      </c>
      <c r="FT185" s="27">
        <v>1</v>
      </c>
      <c r="FU185">
        <v>19</v>
      </c>
      <c r="FV185">
        <v>59</v>
      </c>
      <c r="FW185">
        <v>22</v>
      </c>
      <c r="FY185" s="27">
        <v>1</v>
      </c>
      <c r="FZ185">
        <v>36</v>
      </c>
      <c r="GA185">
        <v>2</v>
      </c>
      <c r="GC185" s="27">
        <v>1</v>
      </c>
      <c r="GD185">
        <v>4</v>
      </c>
      <c r="GE185">
        <v>14</v>
      </c>
      <c r="GF185" s="36">
        <v>52</v>
      </c>
      <c r="GG185">
        <v>21</v>
      </c>
      <c r="GH185" t="s">
        <v>242</v>
      </c>
      <c r="GI185" t="s">
        <v>242</v>
      </c>
      <c r="GJ185" t="s">
        <v>242</v>
      </c>
      <c r="GK185">
        <v>1</v>
      </c>
      <c r="GM185">
        <v>1</v>
      </c>
      <c r="GP185" s="27">
        <v>0</v>
      </c>
      <c r="GQ185" t="s">
        <v>242</v>
      </c>
      <c r="GR185" t="s">
        <v>242</v>
      </c>
      <c r="GT185" t="s">
        <v>242</v>
      </c>
      <c r="GW185" s="27">
        <v>1</v>
      </c>
      <c r="GX185">
        <v>409</v>
      </c>
      <c r="HA185">
        <v>1</v>
      </c>
      <c r="HD185" s="27">
        <v>0</v>
      </c>
      <c r="HF185" s="27">
        <v>0</v>
      </c>
      <c r="HH185" t="s">
        <v>242</v>
      </c>
      <c r="HK185" s="27">
        <v>1</v>
      </c>
      <c r="HM185">
        <v>1</v>
      </c>
      <c r="HP185">
        <v>0.66666666699999999</v>
      </c>
      <c r="HQ185">
        <v>0</v>
      </c>
      <c r="HR185">
        <v>0.75</v>
      </c>
      <c r="HS185">
        <v>1</v>
      </c>
      <c r="HT185">
        <v>0.6</v>
      </c>
      <c r="HU185">
        <v>0</v>
      </c>
      <c r="HV185">
        <v>0.25</v>
      </c>
      <c r="HW185">
        <v>1</v>
      </c>
      <c r="HX185">
        <v>0</v>
      </c>
      <c r="HY185">
        <v>1</v>
      </c>
      <c r="HZ185">
        <v>0</v>
      </c>
      <c r="IA185">
        <v>1</v>
      </c>
      <c r="IB185">
        <v>1</v>
      </c>
      <c r="IC185">
        <v>0.47222222200000002</v>
      </c>
      <c r="ID185">
        <v>0.46250000000000002</v>
      </c>
      <c r="IE185">
        <v>0.6</v>
      </c>
      <c r="IF185">
        <v>0.51157407399999999</v>
      </c>
      <c r="IG185" t="s">
        <v>4056</v>
      </c>
      <c r="IH185" t="s">
        <v>266</v>
      </c>
      <c r="II185" t="s">
        <v>4046</v>
      </c>
      <c r="IJ185">
        <v>8877</v>
      </c>
      <c r="IK185">
        <v>8612</v>
      </c>
      <c r="IL185">
        <v>11063</v>
      </c>
      <c r="IM185">
        <v>13205</v>
      </c>
      <c r="IN185">
        <v>8877</v>
      </c>
      <c r="IS185">
        <f t="shared" si="39"/>
        <v>0.4</v>
      </c>
      <c r="IT185">
        <f t="shared" si="43"/>
        <v>0.6428571428571429</v>
      </c>
      <c r="IU185">
        <f t="shared" si="44"/>
        <v>1</v>
      </c>
      <c r="IV185">
        <f t="shared" si="40"/>
        <v>0.68095238095238086</v>
      </c>
    </row>
    <row r="186" spans="1:256" ht="14" customHeight="1" x14ac:dyDescent="0.2">
      <c r="A186" s="10">
        <v>185</v>
      </c>
      <c r="B186">
        <v>203</v>
      </c>
      <c r="C186" s="1">
        <v>44795.604861111111</v>
      </c>
      <c r="D186" s="1">
        <v>44795.604861111111</v>
      </c>
      <c r="E186">
        <v>4</v>
      </c>
      <c r="G186" t="s">
        <v>242</v>
      </c>
      <c r="H186" t="s">
        <v>242</v>
      </c>
      <c r="I186">
        <v>1</v>
      </c>
      <c r="J186" s="1">
        <v>44795.604861111111</v>
      </c>
      <c r="K186" t="s">
        <v>4057</v>
      </c>
      <c r="L186" t="s">
        <v>242</v>
      </c>
      <c r="M186" t="s">
        <v>242</v>
      </c>
      <c r="P186" t="s">
        <v>242</v>
      </c>
      <c r="Q186" t="s">
        <v>242</v>
      </c>
      <c r="T186" s="10" t="s">
        <v>4058</v>
      </c>
      <c r="V186" t="s">
        <v>4059</v>
      </c>
      <c r="W186" t="s">
        <v>4060</v>
      </c>
      <c r="X186">
        <v>5531</v>
      </c>
      <c r="Y186" s="10" t="s">
        <v>271</v>
      </c>
      <c r="Z186" s="10" t="s">
        <v>272</v>
      </c>
      <c r="AA186" s="10">
        <v>2020</v>
      </c>
      <c r="AC186" s="10">
        <v>0.5</v>
      </c>
      <c r="AF186" s="10">
        <v>9</v>
      </c>
      <c r="AG186" t="s">
        <v>242</v>
      </c>
      <c r="AJ186" s="22">
        <v>1</v>
      </c>
      <c r="AK186" s="10">
        <v>3</v>
      </c>
      <c r="AL186" s="22">
        <v>0</v>
      </c>
      <c r="AM186" s="10">
        <v>0</v>
      </c>
      <c r="AN186" s="36">
        <f t="shared" si="35"/>
        <v>0</v>
      </c>
      <c r="AO186" s="22">
        <v>0</v>
      </c>
      <c r="AP186" s="10">
        <v>0</v>
      </c>
      <c r="AR186">
        <v>3</v>
      </c>
      <c r="AU186" s="22">
        <v>1</v>
      </c>
      <c r="AV186" s="10">
        <v>5</v>
      </c>
      <c r="AW186" s="21">
        <f t="shared" si="36"/>
        <v>55.555555555555557</v>
      </c>
      <c r="AX186">
        <v>2</v>
      </c>
      <c r="BA186" s="22">
        <v>1</v>
      </c>
      <c r="BB186" s="10">
        <v>3</v>
      </c>
      <c r="BC186" s="21">
        <f t="shared" si="37"/>
        <v>33.333333333333329</v>
      </c>
      <c r="BD186" t="s">
        <v>242</v>
      </c>
      <c r="BG186" s="22">
        <v>1</v>
      </c>
      <c r="BJ186">
        <v>2</v>
      </c>
      <c r="BM186" s="22">
        <v>1</v>
      </c>
      <c r="BN186">
        <v>2</v>
      </c>
      <c r="BQ186" s="22">
        <v>1</v>
      </c>
      <c r="BR186" s="10">
        <v>3</v>
      </c>
      <c r="BS186" s="97">
        <f t="shared" si="33"/>
        <v>33.333333333333329</v>
      </c>
      <c r="BU186" s="10">
        <v>1</v>
      </c>
      <c r="BX186" s="22">
        <v>1</v>
      </c>
      <c r="BY186" s="10">
        <v>1</v>
      </c>
      <c r="BZ186" s="21">
        <f t="shared" si="46"/>
        <v>11.111111111111111</v>
      </c>
      <c r="CA186" s="10">
        <v>2</v>
      </c>
      <c r="CB186" s="10">
        <v>1</v>
      </c>
      <c r="CE186" s="22">
        <v>0</v>
      </c>
      <c r="CG186" s="10" t="s">
        <v>242</v>
      </c>
      <c r="CH186" s="10" t="s">
        <v>242</v>
      </c>
      <c r="CJ186" s="22">
        <v>0</v>
      </c>
      <c r="CL186" s="10" t="s">
        <v>242</v>
      </c>
      <c r="CO186" s="10">
        <v>0</v>
      </c>
      <c r="CP186" s="22">
        <v>0</v>
      </c>
      <c r="CQ186" s="10" t="s">
        <v>242</v>
      </c>
      <c r="CR186" s="10" t="s">
        <v>242</v>
      </c>
      <c r="CS186" s="10" t="s">
        <v>242</v>
      </c>
      <c r="CV186" s="22">
        <v>0</v>
      </c>
      <c r="CX186" s="10" t="s">
        <v>242</v>
      </c>
      <c r="DA186" s="22">
        <v>0</v>
      </c>
      <c r="DB186" s="10" t="s">
        <v>242</v>
      </c>
      <c r="DC186" s="10" t="s">
        <v>242</v>
      </c>
      <c r="DE186" s="22">
        <v>0</v>
      </c>
      <c r="DF186" s="50" t="s">
        <v>242</v>
      </c>
      <c r="DG186" s="10" t="s">
        <v>242</v>
      </c>
      <c r="DH186" s="43" t="s">
        <v>242</v>
      </c>
      <c r="DI186" s="10" t="s">
        <v>242</v>
      </c>
      <c r="DJ186" s="50" t="s">
        <v>242</v>
      </c>
      <c r="DK186" s="10" t="s">
        <v>242</v>
      </c>
      <c r="DM186" s="22">
        <v>0</v>
      </c>
      <c r="DN186" s="50" t="s">
        <v>242</v>
      </c>
      <c r="DO186" s="10" t="s">
        <v>242</v>
      </c>
      <c r="DQ186" s="10" t="s">
        <v>242</v>
      </c>
      <c r="DT186" s="27">
        <v>1</v>
      </c>
      <c r="DU186" t="s">
        <v>4061</v>
      </c>
      <c r="DV186" s="27">
        <v>0</v>
      </c>
      <c r="DX186" s="27">
        <v>0</v>
      </c>
      <c r="DZ186" s="27">
        <v>1</v>
      </c>
      <c r="EA186" t="s">
        <v>4062</v>
      </c>
      <c r="EB186" s="27">
        <v>0</v>
      </c>
      <c r="ED186" s="27">
        <v>0</v>
      </c>
      <c r="EF186" s="27">
        <v>0</v>
      </c>
      <c r="EH186" s="27">
        <v>0</v>
      </c>
      <c r="EJ186" s="27">
        <v>1</v>
      </c>
      <c r="EK186" t="s">
        <v>4063</v>
      </c>
      <c r="EL186" s="27">
        <v>1</v>
      </c>
      <c r="EM186" t="s">
        <v>4064</v>
      </c>
      <c r="EN186">
        <v>1</v>
      </c>
      <c r="EQ186">
        <f t="shared" si="38"/>
        <v>0.4</v>
      </c>
      <c r="ER186" s="99">
        <v>0.5</v>
      </c>
      <c r="ES186" s="22">
        <v>0</v>
      </c>
      <c r="ET186" s="10" t="s">
        <v>242</v>
      </c>
      <c r="EU186" s="10" t="s">
        <v>242</v>
      </c>
      <c r="EX186" s="10" t="s">
        <v>242</v>
      </c>
      <c r="EY186" s="10" t="s">
        <v>242</v>
      </c>
      <c r="FA186" s="22">
        <v>0</v>
      </c>
      <c r="FB186" s="10" t="s">
        <v>242</v>
      </c>
      <c r="FD186" s="22">
        <v>0</v>
      </c>
      <c r="FE186" s="10" t="s">
        <v>242</v>
      </c>
      <c r="FG186" s="22">
        <v>0</v>
      </c>
      <c r="FH186" s="10" t="s">
        <v>242</v>
      </c>
      <c r="FJ186" s="22">
        <v>0</v>
      </c>
      <c r="FK186" s="10" t="s">
        <v>242</v>
      </c>
      <c r="FL186">
        <f t="shared" si="41"/>
        <v>0</v>
      </c>
      <c r="FM186" s="100">
        <v>0</v>
      </c>
      <c r="FN186">
        <f t="shared" si="42"/>
        <v>0</v>
      </c>
      <c r="FO186" s="100">
        <v>0</v>
      </c>
      <c r="FQ186" s="10" t="s">
        <v>242</v>
      </c>
      <c r="FT186" s="22">
        <v>0</v>
      </c>
      <c r="FU186" s="10" t="s">
        <v>242</v>
      </c>
      <c r="FV186" s="10" t="s">
        <v>242</v>
      </c>
      <c r="FW186" s="10" t="s">
        <v>242</v>
      </c>
      <c r="FY186" s="22">
        <v>1</v>
      </c>
      <c r="FZ186" s="10">
        <v>23</v>
      </c>
      <c r="GA186" s="10">
        <v>1</v>
      </c>
      <c r="GC186" s="22">
        <v>1</v>
      </c>
      <c r="GD186" s="10">
        <v>9.8000000000000007</v>
      </c>
      <c r="GE186" s="10">
        <v>21.9</v>
      </c>
      <c r="GF186" s="50">
        <v>63.2</v>
      </c>
      <c r="GG186" s="10">
        <v>1.7</v>
      </c>
      <c r="GH186" s="10" t="s">
        <v>242</v>
      </c>
      <c r="GI186" s="10" t="s">
        <v>242</v>
      </c>
      <c r="GJ186" s="10" t="s">
        <v>242</v>
      </c>
      <c r="GK186" s="10">
        <v>1</v>
      </c>
      <c r="GM186" s="10">
        <v>1</v>
      </c>
      <c r="GP186" s="22">
        <v>0</v>
      </c>
      <c r="GQ186" s="10" t="s">
        <v>242</v>
      </c>
      <c r="GR186" s="10" t="s">
        <v>242</v>
      </c>
      <c r="GT186" s="10" t="s">
        <v>242</v>
      </c>
      <c r="GW186" s="22">
        <v>1</v>
      </c>
      <c r="GX186" s="10">
        <v>133</v>
      </c>
      <c r="HA186" s="10">
        <v>1</v>
      </c>
      <c r="HD186" s="22">
        <v>0</v>
      </c>
      <c r="HF186" s="22">
        <v>0</v>
      </c>
      <c r="HH186" s="10" t="s">
        <v>242</v>
      </c>
      <c r="HK186" s="22">
        <v>1</v>
      </c>
      <c r="HM186" s="10">
        <v>1</v>
      </c>
      <c r="HP186" s="10">
        <v>0.66666666699999999</v>
      </c>
      <c r="HQ186" s="10">
        <v>0</v>
      </c>
      <c r="HR186" s="10">
        <v>0</v>
      </c>
      <c r="HS186" s="10">
        <v>0</v>
      </c>
      <c r="HT186" s="10">
        <v>0.4</v>
      </c>
      <c r="HU186" s="10">
        <v>0</v>
      </c>
      <c r="HV186" s="10">
        <v>0</v>
      </c>
      <c r="HW186" s="10">
        <v>0.66666666699999999</v>
      </c>
      <c r="HX186" s="10">
        <v>0</v>
      </c>
      <c r="HY186" s="10">
        <v>1</v>
      </c>
      <c r="HZ186" s="10">
        <v>0</v>
      </c>
      <c r="IA186" s="10">
        <v>1</v>
      </c>
      <c r="IB186" s="10">
        <v>1</v>
      </c>
      <c r="IC186" s="10">
        <v>0.222222222</v>
      </c>
      <c r="ID186" s="10">
        <v>0.1</v>
      </c>
      <c r="IE186" s="10">
        <v>0.53333333299999997</v>
      </c>
      <c r="IF186" s="10">
        <v>0.28518518500000001</v>
      </c>
      <c r="IG186" s="10" t="s">
        <v>4065</v>
      </c>
      <c r="IH186" s="10" t="s">
        <v>266</v>
      </c>
      <c r="II186" s="10" t="s">
        <v>4058</v>
      </c>
      <c r="IJ186" s="10">
        <v>10149.985000000001</v>
      </c>
      <c r="IK186" s="10">
        <v>11604.493</v>
      </c>
      <c r="IL186" s="10">
        <v>13327.563</v>
      </c>
      <c r="IM186" s="10">
        <v>14409.86</v>
      </c>
      <c r="IN186" s="10">
        <v>10149.985000000001</v>
      </c>
      <c r="IS186">
        <f t="shared" si="39"/>
        <v>0.4</v>
      </c>
      <c r="IT186">
        <f t="shared" si="43"/>
        <v>7.1428571428571425E-2</v>
      </c>
      <c r="IU186">
        <f t="shared" si="44"/>
        <v>0.75</v>
      </c>
      <c r="IV186">
        <f t="shared" si="40"/>
        <v>0.4071428571428572</v>
      </c>
    </row>
    <row r="187" spans="1:256" ht="14" customHeight="1" x14ac:dyDescent="0.2">
      <c r="A187" s="10">
        <v>186</v>
      </c>
      <c r="B187">
        <v>204</v>
      </c>
      <c r="C187" s="1">
        <v>44795.604861111111</v>
      </c>
      <c r="D187" s="1">
        <v>44795.604861111111</v>
      </c>
      <c r="E187">
        <v>4</v>
      </c>
      <c r="G187" t="s">
        <v>242</v>
      </c>
      <c r="H187" t="s">
        <v>242</v>
      </c>
      <c r="I187">
        <v>1</v>
      </c>
      <c r="J187" s="1">
        <v>44795.604861111111</v>
      </c>
      <c r="K187" t="s">
        <v>4066</v>
      </c>
      <c r="L187" t="s">
        <v>242</v>
      </c>
      <c r="M187" t="s">
        <v>242</v>
      </c>
      <c r="P187" t="s">
        <v>242</v>
      </c>
      <c r="Q187" t="s">
        <v>242</v>
      </c>
      <c r="T187" s="10" t="s">
        <v>4067</v>
      </c>
      <c r="V187" t="s">
        <v>4068</v>
      </c>
      <c r="W187">
        <v>278642103</v>
      </c>
      <c r="X187">
        <v>7389</v>
      </c>
      <c r="Y187" s="10" t="s">
        <v>271</v>
      </c>
      <c r="Z187" s="10" t="s">
        <v>391</v>
      </c>
      <c r="AA187" s="10">
        <v>2020</v>
      </c>
      <c r="AC187" s="10">
        <v>0.5</v>
      </c>
      <c r="AD187">
        <v>4</v>
      </c>
      <c r="AF187" s="10">
        <v>13</v>
      </c>
      <c r="AG187" t="s">
        <v>242</v>
      </c>
      <c r="AJ187" s="22">
        <v>1</v>
      </c>
      <c r="AK187" s="10">
        <v>6</v>
      </c>
      <c r="AL187" s="22">
        <v>0</v>
      </c>
      <c r="AM187" s="10">
        <v>0</v>
      </c>
      <c r="AN187" s="36">
        <f t="shared" si="35"/>
        <v>0</v>
      </c>
      <c r="AO187" s="22">
        <v>0</v>
      </c>
      <c r="AP187" s="10">
        <v>0</v>
      </c>
      <c r="AR187">
        <v>2</v>
      </c>
      <c r="AU187" s="22">
        <v>1</v>
      </c>
      <c r="AV187" s="10">
        <v>1</v>
      </c>
      <c r="AW187" s="21">
        <f t="shared" si="36"/>
        <v>7.6923076923076925</v>
      </c>
      <c r="AX187">
        <v>2</v>
      </c>
      <c r="BA187" s="22">
        <v>1</v>
      </c>
      <c r="BB187" s="10">
        <v>3</v>
      </c>
      <c r="BC187" s="21">
        <f t="shared" si="37"/>
        <v>23.076923076923077</v>
      </c>
      <c r="BD187" t="s">
        <v>242</v>
      </c>
      <c r="BG187" s="22">
        <v>1</v>
      </c>
      <c r="BH187" s="10">
        <v>5</v>
      </c>
      <c r="BJ187">
        <v>2</v>
      </c>
      <c r="BM187" s="22">
        <v>1</v>
      </c>
      <c r="BN187">
        <v>2</v>
      </c>
      <c r="BQ187" s="22">
        <v>1</v>
      </c>
      <c r="BR187" s="10">
        <v>5</v>
      </c>
      <c r="BS187" s="97">
        <f t="shared" si="33"/>
        <v>38.461538461538467</v>
      </c>
      <c r="BT187" s="10" t="s">
        <v>3711</v>
      </c>
      <c r="BU187" s="10">
        <v>3</v>
      </c>
      <c r="BX187" s="22">
        <v>0</v>
      </c>
      <c r="BY187" s="19">
        <v>0</v>
      </c>
      <c r="BZ187" s="21">
        <f t="shared" si="46"/>
        <v>0</v>
      </c>
      <c r="CA187" s="10" t="s">
        <v>242</v>
      </c>
      <c r="CB187" s="10" t="s">
        <v>242</v>
      </c>
      <c r="CE187" s="22">
        <v>0</v>
      </c>
      <c r="CG187" s="10" t="s">
        <v>242</v>
      </c>
      <c r="CH187" s="10" t="s">
        <v>242</v>
      </c>
      <c r="CJ187" s="22">
        <v>1</v>
      </c>
      <c r="CK187" s="10" t="s">
        <v>4069</v>
      </c>
      <c r="CL187" s="10">
        <v>1</v>
      </c>
      <c r="CO187" s="10">
        <v>1</v>
      </c>
      <c r="CP187" s="22">
        <v>0.5</v>
      </c>
      <c r="CQ187" s="10" t="s">
        <v>242</v>
      </c>
      <c r="CR187" s="10">
        <v>100</v>
      </c>
      <c r="CS187" s="10" t="s">
        <v>242</v>
      </c>
      <c r="CT187" s="10" t="s">
        <v>4070</v>
      </c>
      <c r="CV187" s="22">
        <v>1</v>
      </c>
      <c r="CW187" s="10" t="s">
        <v>4071</v>
      </c>
      <c r="CX187" s="10">
        <v>1</v>
      </c>
      <c r="DA187" s="22">
        <v>1</v>
      </c>
      <c r="DB187" s="10">
        <v>18847</v>
      </c>
      <c r="DC187" s="10">
        <v>2</v>
      </c>
      <c r="DE187" s="22">
        <v>1</v>
      </c>
      <c r="DF187" s="50" t="s">
        <v>242</v>
      </c>
      <c r="DG187" s="10" t="s">
        <v>242</v>
      </c>
      <c r="DH187" s="43" t="s">
        <v>242</v>
      </c>
      <c r="DI187" s="10" t="s">
        <v>242</v>
      </c>
      <c r="DJ187" s="50">
        <v>47715</v>
      </c>
      <c r="DK187" s="10">
        <v>2</v>
      </c>
      <c r="DM187" s="22">
        <v>1</v>
      </c>
      <c r="DN187" s="50">
        <v>1468100</v>
      </c>
      <c r="DO187" s="10">
        <v>2</v>
      </c>
      <c r="DQ187" s="10">
        <v>1</v>
      </c>
      <c r="DT187" s="27">
        <v>1</v>
      </c>
      <c r="DU187" s="2" t="s">
        <v>4072</v>
      </c>
      <c r="DV187" s="27">
        <v>1</v>
      </c>
      <c r="DW187" s="2" t="s">
        <v>4073</v>
      </c>
      <c r="DX187" s="27">
        <v>1</v>
      </c>
      <c r="DY187" t="s">
        <v>4074</v>
      </c>
      <c r="DZ187" s="27">
        <v>1</v>
      </c>
      <c r="EA187" t="s">
        <v>4075</v>
      </c>
      <c r="EB187" s="27">
        <v>0</v>
      </c>
      <c r="EC187" t="s">
        <v>4076</v>
      </c>
      <c r="ED187" s="27">
        <v>1</v>
      </c>
      <c r="EE187" t="s">
        <v>4077</v>
      </c>
      <c r="EF187" s="27">
        <v>0</v>
      </c>
      <c r="EH187" s="27">
        <v>1</v>
      </c>
      <c r="EI187" t="s">
        <v>4078</v>
      </c>
      <c r="EJ187" s="27">
        <v>1</v>
      </c>
      <c r="EK187" t="s">
        <v>4079</v>
      </c>
      <c r="EL187" s="27">
        <v>1</v>
      </c>
      <c r="EN187">
        <v>4</v>
      </c>
      <c r="EQ187">
        <f t="shared" si="38"/>
        <v>0.8</v>
      </c>
      <c r="ER187" s="99">
        <v>0.5</v>
      </c>
      <c r="ES187" s="22">
        <v>0</v>
      </c>
      <c r="ET187" s="10" t="s">
        <v>242</v>
      </c>
      <c r="EU187" s="10" t="s">
        <v>242</v>
      </c>
      <c r="EV187" s="10" t="s">
        <v>4080</v>
      </c>
      <c r="EX187" s="10" t="s">
        <v>242</v>
      </c>
      <c r="EY187" s="10" t="s">
        <v>242</v>
      </c>
      <c r="FA187" s="22">
        <v>0</v>
      </c>
      <c r="FB187" s="10" t="s">
        <v>242</v>
      </c>
      <c r="FD187" s="22">
        <v>0</v>
      </c>
      <c r="FE187" s="10" t="s">
        <v>242</v>
      </c>
      <c r="FG187" s="22">
        <v>1</v>
      </c>
      <c r="FH187" s="10">
        <v>262.24</v>
      </c>
      <c r="FJ187" s="22">
        <v>1</v>
      </c>
      <c r="FK187" s="10">
        <v>2</v>
      </c>
      <c r="FL187">
        <f t="shared" si="41"/>
        <v>1</v>
      </c>
      <c r="FM187" s="99">
        <v>1</v>
      </c>
      <c r="FN187">
        <f t="shared" si="42"/>
        <v>1</v>
      </c>
      <c r="FO187" s="99">
        <v>1</v>
      </c>
      <c r="FQ187" s="10">
        <v>1</v>
      </c>
      <c r="FT187" s="22">
        <v>0</v>
      </c>
      <c r="FU187" s="10" t="s">
        <v>242</v>
      </c>
      <c r="FV187" s="10" t="s">
        <v>242</v>
      </c>
      <c r="FW187" s="10" t="s">
        <v>242</v>
      </c>
      <c r="FY187" s="22">
        <v>1</v>
      </c>
      <c r="FZ187" s="10">
        <v>40</v>
      </c>
      <c r="GA187" s="10">
        <v>2</v>
      </c>
      <c r="GC187" s="22">
        <v>1</v>
      </c>
      <c r="GD187" s="10">
        <v>3</v>
      </c>
      <c r="GE187" s="10">
        <v>8</v>
      </c>
      <c r="GF187" s="50">
        <v>45</v>
      </c>
      <c r="GG187" s="10">
        <v>43</v>
      </c>
      <c r="GH187" s="10" t="s">
        <v>242</v>
      </c>
      <c r="GI187" s="10" t="s">
        <v>242</v>
      </c>
      <c r="GJ187" s="10" t="s">
        <v>242</v>
      </c>
      <c r="GK187" s="10">
        <v>1</v>
      </c>
      <c r="GM187" s="10">
        <v>1</v>
      </c>
      <c r="GP187" s="22">
        <v>1</v>
      </c>
      <c r="GQ187" s="10">
        <v>1</v>
      </c>
      <c r="GR187" s="10">
        <v>0.99</v>
      </c>
      <c r="GS187" s="10" t="s">
        <v>4081</v>
      </c>
      <c r="GT187" s="10">
        <v>1</v>
      </c>
      <c r="GW187" s="22">
        <v>1</v>
      </c>
      <c r="GX187" s="10">
        <v>281</v>
      </c>
      <c r="HA187" s="10">
        <v>1</v>
      </c>
      <c r="HD187" s="22">
        <v>0</v>
      </c>
      <c r="HF187" s="22">
        <v>0</v>
      </c>
      <c r="HH187" s="10" t="s">
        <v>242</v>
      </c>
      <c r="HK187" s="22">
        <v>1</v>
      </c>
      <c r="HL187" s="11" t="s">
        <v>4082</v>
      </c>
      <c r="HM187" s="10">
        <v>1</v>
      </c>
      <c r="HP187" s="10">
        <v>0.55555555599999995</v>
      </c>
      <c r="HQ187" s="10">
        <v>1</v>
      </c>
      <c r="HR187" s="10">
        <v>0.75</v>
      </c>
      <c r="HS187" s="10">
        <v>1</v>
      </c>
      <c r="HT187" s="10">
        <v>0.8</v>
      </c>
      <c r="HU187" s="10">
        <v>0</v>
      </c>
      <c r="HV187" s="10">
        <v>0.5</v>
      </c>
      <c r="HW187" s="10">
        <v>0.66666666699999999</v>
      </c>
      <c r="HX187" s="10">
        <v>1</v>
      </c>
      <c r="HY187" s="10">
        <v>1</v>
      </c>
      <c r="HZ187" s="10">
        <v>0</v>
      </c>
      <c r="IA187" s="10">
        <v>1</v>
      </c>
      <c r="IB187" s="10">
        <v>1</v>
      </c>
      <c r="IC187" s="10">
        <v>0.76851851900000001</v>
      </c>
      <c r="ID187" s="10">
        <v>0.57499999999999996</v>
      </c>
      <c r="IE187" s="10">
        <v>0.73333333300000003</v>
      </c>
      <c r="IF187" s="10">
        <v>0.69228395099999995</v>
      </c>
      <c r="IG187" s="10" t="s">
        <v>4067</v>
      </c>
      <c r="IH187" s="10" t="s">
        <v>266</v>
      </c>
      <c r="II187" s="10" t="s">
        <v>4067</v>
      </c>
      <c r="IJ187" s="10">
        <v>10800</v>
      </c>
      <c r="IK187" s="10">
        <v>10271</v>
      </c>
      <c r="IL187" s="10">
        <v>10420</v>
      </c>
      <c r="IM187" s="10">
        <v>9795</v>
      </c>
      <c r="IN187" s="10">
        <v>10800</v>
      </c>
      <c r="IS187">
        <f t="shared" si="39"/>
        <v>0.4</v>
      </c>
      <c r="IT187">
        <f t="shared" si="43"/>
        <v>0.7857142857142857</v>
      </c>
      <c r="IU187">
        <f t="shared" si="44"/>
        <v>0.75</v>
      </c>
      <c r="IV187">
        <f t="shared" si="40"/>
        <v>0.64523809523809528</v>
      </c>
    </row>
    <row r="188" spans="1:256" ht="14" customHeight="1" x14ac:dyDescent="0.2">
      <c r="A188" s="10">
        <v>187</v>
      </c>
      <c r="B188">
        <v>205</v>
      </c>
      <c r="C188" s="1">
        <v>44795.604861111111</v>
      </c>
      <c r="D188" s="1">
        <v>44795.604861111111</v>
      </c>
      <c r="E188">
        <v>4</v>
      </c>
      <c r="G188" t="s">
        <v>242</v>
      </c>
      <c r="H188" t="s">
        <v>242</v>
      </c>
      <c r="I188">
        <v>1</v>
      </c>
      <c r="J188" s="1">
        <v>44795.604861111111</v>
      </c>
      <c r="K188" t="s">
        <v>4083</v>
      </c>
      <c r="L188" t="s">
        <v>242</v>
      </c>
      <c r="M188" t="s">
        <v>242</v>
      </c>
      <c r="P188" t="s">
        <v>242</v>
      </c>
      <c r="Q188" t="s">
        <v>242</v>
      </c>
      <c r="T188" s="10" t="s">
        <v>4084</v>
      </c>
      <c r="V188" t="s">
        <v>4085</v>
      </c>
      <c r="W188" t="s">
        <v>4086</v>
      </c>
      <c r="X188">
        <v>7370</v>
      </c>
      <c r="Y188" s="10" t="s">
        <v>271</v>
      </c>
      <c r="Z188" s="10" t="s">
        <v>1304</v>
      </c>
      <c r="AA188" s="10">
        <v>2020</v>
      </c>
      <c r="AC188" s="10">
        <v>0</v>
      </c>
      <c r="AF188" s="10">
        <v>12</v>
      </c>
      <c r="AG188" t="s">
        <v>242</v>
      </c>
      <c r="AJ188" s="22">
        <v>1</v>
      </c>
      <c r="AK188" s="10">
        <v>8</v>
      </c>
      <c r="AL188" s="22">
        <v>0</v>
      </c>
      <c r="AM188" s="10">
        <v>0</v>
      </c>
      <c r="AN188" s="36">
        <f t="shared" si="35"/>
        <v>0</v>
      </c>
      <c r="AO188" s="22">
        <v>0</v>
      </c>
      <c r="AP188" s="10">
        <v>0</v>
      </c>
      <c r="AR188">
        <v>3</v>
      </c>
      <c r="AU188" s="22">
        <v>1</v>
      </c>
      <c r="AV188" s="10">
        <v>2</v>
      </c>
      <c r="AW188" s="21">
        <f t="shared" si="36"/>
        <v>16.666666666666664</v>
      </c>
      <c r="AX188">
        <v>3</v>
      </c>
      <c r="BA188" s="22">
        <v>1</v>
      </c>
      <c r="BB188" s="10">
        <v>3</v>
      </c>
      <c r="BC188" s="21">
        <f t="shared" si="37"/>
        <v>25</v>
      </c>
      <c r="BD188" t="s">
        <v>242</v>
      </c>
      <c r="BG188" s="22">
        <v>1</v>
      </c>
      <c r="BH188" s="10">
        <v>3.3</v>
      </c>
      <c r="BJ188">
        <v>2</v>
      </c>
      <c r="BM188" s="22">
        <v>1</v>
      </c>
      <c r="BN188">
        <v>2</v>
      </c>
      <c r="BQ188" s="22">
        <v>1</v>
      </c>
      <c r="BR188" s="10">
        <v>4</v>
      </c>
      <c r="BS188" s="97">
        <f t="shared" ref="BS188:BS251" si="47">BR188/AF188*100</f>
        <v>33.333333333333329</v>
      </c>
      <c r="BT188" s="10" t="s">
        <v>3471</v>
      </c>
      <c r="BU188" s="10">
        <v>3</v>
      </c>
      <c r="BX188" s="22">
        <v>0</v>
      </c>
      <c r="BY188" s="19">
        <v>0</v>
      </c>
      <c r="BZ188" s="21">
        <f t="shared" si="46"/>
        <v>0</v>
      </c>
      <c r="CA188" s="10" t="s">
        <v>242</v>
      </c>
      <c r="CB188" s="10" t="s">
        <v>242</v>
      </c>
      <c r="CE188" s="22">
        <v>0</v>
      </c>
      <c r="CG188" s="10" t="s">
        <v>242</v>
      </c>
      <c r="CH188" s="10" t="s">
        <v>242</v>
      </c>
      <c r="CJ188" s="22">
        <v>1</v>
      </c>
      <c r="CK188" s="10" t="s">
        <v>4087</v>
      </c>
      <c r="CL188" s="10">
        <v>1</v>
      </c>
      <c r="CO188" s="10">
        <v>0</v>
      </c>
      <c r="CP188" s="22">
        <v>0</v>
      </c>
      <c r="CQ188" s="10" t="s">
        <v>242</v>
      </c>
      <c r="CR188" s="10" t="s">
        <v>242</v>
      </c>
      <c r="CS188" s="10" t="s">
        <v>242</v>
      </c>
      <c r="CV188" s="22">
        <v>1</v>
      </c>
      <c r="CW188" s="10" t="s">
        <v>4088</v>
      </c>
      <c r="CX188" s="10">
        <v>1</v>
      </c>
      <c r="DA188" s="22">
        <v>1</v>
      </c>
      <c r="DB188" s="10">
        <v>2373</v>
      </c>
      <c r="DC188" s="10">
        <v>2</v>
      </c>
      <c r="DE188" s="22">
        <v>1</v>
      </c>
      <c r="DF188" s="50" t="s">
        <v>242</v>
      </c>
      <c r="DG188" s="10" t="s">
        <v>242</v>
      </c>
      <c r="DH188" s="43" t="s">
        <v>242</v>
      </c>
      <c r="DI188" s="10" t="s">
        <v>242</v>
      </c>
      <c r="DJ188" s="50">
        <v>41994</v>
      </c>
      <c r="DK188" s="10">
        <v>2</v>
      </c>
      <c r="DM188" s="22">
        <v>1</v>
      </c>
      <c r="DN188" s="50">
        <v>11556</v>
      </c>
      <c r="DO188" s="10">
        <v>2</v>
      </c>
      <c r="DQ188" s="10">
        <v>1</v>
      </c>
      <c r="DT188" s="27">
        <v>0</v>
      </c>
      <c r="DV188" s="27">
        <v>0</v>
      </c>
      <c r="DX188" s="27">
        <v>0</v>
      </c>
      <c r="DZ188" s="27">
        <v>0</v>
      </c>
      <c r="EB188" s="27">
        <v>0</v>
      </c>
      <c r="ED188" s="27">
        <v>0</v>
      </c>
      <c r="EF188" s="27">
        <v>0</v>
      </c>
      <c r="EH188" s="27">
        <v>0</v>
      </c>
      <c r="EJ188" s="27">
        <v>1</v>
      </c>
      <c r="EK188" t="s">
        <v>4089</v>
      </c>
      <c r="EL188" s="27">
        <v>1</v>
      </c>
      <c r="EN188">
        <v>1</v>
      </c>
      <c r="EQ188">
        <f t="shared" si="38"/>
        <v>0.2</v>
      </c>
      <c r="ER188" s="99">
        <v>0.5</v>
      </c>
      <c r="ES188" s="22">
        <v>0</v>
      </c>
      <c r="ET188" s="10" t="s">
        <v>242</v>
      </c>
      <c r="EU188" s="10" t="s">
        <v>242</v>
      </c>
      <c r="EX188" s="10" t="s">
        <v>242</v>
      </c>
      <c r="EY188" s="10" t="s">
        <v>242</v>
      </c>
      <c r="FA188" s="22">
        <v>0</v>
      </c>
      <c r="FB188" s="10" t="s">
        <v>242</v>
      </c>
      <c r="FD188" s="22">
        <v>0</v>
      </c>
      <c r="FE188" s="10" t="s">
        <v>242</v>
      </c>
      <c r="FG188" s="22">
        <v>0</v>
      </c>
      <c r="FH188" s="10" t="s">
        <v>242</v>
      </c>
      <c r="FJ188" s="22">
        <v>0</v>
      </c>
      <c r="FK188" s="10" t="s">
        <v>242</v>
      </c>
      <c r="FL188">
        <f t="shared" si="41"/>
        <v>0</v>
      </c>
      <c r="FM188" s="100">
        <v>0</v>
      </c>
      <c r="FN188">
        <f t="shared" si="42"/>
        <v>0</v>
      </c>
      <c r="FO188" s="100">
        <v>0</v>
      </c>
      <c r="FQ188" s="10" t="s">
        <v>242</v>
      </c>
      <c r="FT188" s="22">
        <v>0</v>
      </c>
      <c r="FU188" s="10" t="s">
        <v>242</v>
      </c>
      <c r="FV188" s="10" t="s">
        <v>242</v>
      </c>
      <c r="FW188" s="10" t="s">
        <v>242</v>
      </c>
      <c r="FY188" s="22">
        <v>1</v>
      </c>
      <c r="FZ188" s="10">
        <v>50.4</v>
      </c>
      <c r="GA188" s="10">
        <v>2</v>
      </c>
      <c r="GC188" s="22">
        <v>0</v>
      </c>
      <c r="GD188" s="10" t="s">
        <v>242</v>
      </c>
      <c r="GE188" s="10" t="s">
        <v>242</v>
      </c>
      <c r="GF188" s="50" t="s">
        <v>242</v>
      </c>
      <c r="GG188" s="10" t="s">
        <v>242</v>
      </c>
      <c r="GH188" s="10" t="s">
        <v>242</v>
      </c>
      <c r="GI188" s="10" t="s">
        <v>242</v>
      </c>
      <c r="GJ188" s="10" t="s">
        <v>242</v>
      </c>
      <c r="GK188" s="10" t="s">
        <v>242</v>
      </c>
      <c r="GM188" s="10">
        <v>1</v>
      </c>
      <c r="GP188" s="22">
        <v>0</v>
      </c>
      <c r="GQ188" s="10" t="s">
        <v>242</v>
      </c>
      <c r="GR188" s="10" t="s">
        <v>242</v>
      </c>
      <c r="GT188" s="10" t="s">
        <v>242</v>
      </c>
      <c r="GW188" s="22">
        <v>1</v>
      </c>
      <c r="GX188" s="10">
        <v>293</v>
      </c>
      <c r="HA188" s="10">
        <v>1</v>
      </c>
      <c r="HD188" s="22">
        <v>0</v>
      </c>
      <c r="HF188" s="22">
        <v>0</v>
      </c>
      <c r="HH188" s="10" t="s">
        <v>242</v>
      </c>
      <c r="HK188" s="22">
        <v>1</v>
      </c>
      <c r="HL188" s="11" t="s">
        <v>4090</v>
      </c>
      <c r="HM188" s="10">
        <v>1</v>
      </c>
      <c r="HP188" s="10">
        <v>0.55555555599999995</v>
      </c>
      <c r="HQ188" s="10">
        <v>1</v>
      </c>
      <c r="HR188" s="10">
        <v>0.5</v>
      </c>
      <c r="HS188" s="10">
        <v>1</v>
      </c>
      <c r="HT188" s="10">
        <v>0.2</v>
      </c>
      <c r="HU188" s="10">
        <v>0</v>
      </c>
      <c r="HV188" s="10">
        <v>0</v>
      </c>
      <c r="HW188" s="10">
        <v>0.33333333300000001</v>
      </c>
      <c r="HX188" s="10">
        <v>0</v>
      </c>
      <c r="HY188" s="10">
        <v>1</v>
      </c>
      <c r="HZ188" s="10">
        <v>0</v>
      </c>
      <c r="IA188" s="10">
        <v>1</v>
      </c>
      <c r="IB188" s="10">
        <v>1</v>
      </c>
      <c r="IC188" s="10">
        <v>0.68518518500000003</v>
      </c>
      <c r="ID188" s="10">
        <v>0.3</v>
      </c>
      <c r="IE188" s="10">
        <v>0.46666666699999998</v>
      </c>
      <c r="IF188" s="10">
        <v>0.48395061700000003</v>
      </c>
      <c r="IG188" s="10" t="s">
        <v>4091</v>
      </c>
      <c r="IH188" s="10" t="s">
        <v>266</v>
      </c>
      <c r="II188" s="10" t="s">
        <v>4084</v>
      </c>
      <c r="IJ188" s="10">
        <v>15066</v>
      </c>
      <c r="IK188" s="10">
        <v>6840</v>
      </c>
      <c r="IL188" s="10">
        <v>10958</v>
      </c>
      <c r="IM188" s="10">
        <v>17090</v>
      </c>
      <c r="IN188" s="10">
        <v>15066</v>
      </c>
      <c r="IS188">
        <f t="shared" si="39"/>
        <v>0.4</v>
      </c>
      <c r="IT188">
        <f t="shared" si="43"/>
        <v>0.5</v>
      </c>
      <c r="IU188">
        <f t="shared" si="44"/>
        <v>0.5</v>
      </c>
      <c r="IV188">
        <f t="shared" si="40"/>
        <v>0.46666666666666662</v>
      </c>
    </row>
    <row r="189" spans="1:256" customFormat="1" ht="14" customHeight="1" x14ac:dyDescent="0.2">
      <c r="A189">
        <v>188</v>
      </c>
      <c r="B189">
        <v>206</v>
      </c>
      <c r="C189" s="1">
        <v>44795.604861111111</v>
      </c>
      <c r="D189" s="1">
        <v>44795.604861111111</v>
      </c>
      <c r="E189">
        <v>4</v>
      </c>
      <c r="G189" t="s">
        <v>242</v>
      </c>
      <c r="H189" t="s">
        <v>242</v>
      </c>
      <c r="I189">
        <v>1</v>
      </c>
      <c r="J189" s="1">
        <v>44795.604861111111</v>
      </c>
      <c r="K189" t="s">
        <v>4092</v>
      </c>
      <c r="L189" t="s">
        <v>242</v>
      </c>
      <c r="M189" t="s">
        <v>242</v>
      </c>
      <c r="P189" t="s">
        <v>242</v>
      </c>
      <c r="Q189" t="s">
        <v>242</v>
      </c>
      <c r="T189" t="s">
        <v>4093</v>
      </c>
      <c r="V189" t="s">
        <v>4094</v>
      </c>
      <c r="W189">
        <v>452308109</v>
      </c>
      <c r="X189">
        <v>3560</v>
      </c>
      <c r="Y189" t="s">
        <v>476</v>
      </c>
      <c r="Z189" t="s">
        <v>1568</v>
      </c>
      <c r="AA189">
        <v>2020</v>
      </c>
      <c r="AC189">
        <v>0</v>
      </c>
      <c r="AF189">
        <v>10</v>
      </c>
      <c r="AG189" t="s">
        <v>242</v>
      </c>
      <c r="AJ189" s="27">
        <v>0</v>
      </c>
      <c r="AK189">
        <v>0</v>
      </c>
      <c r="AL189" s="27">
        <v>0</v>
      </c>
      <c r="AM189">
        <v>0</v>
      </c>
      <c r="AN189" s="36">
        <f t="shared" si="35"/>
        <v>0</v>
      </c>
      <c r="AO189" s="27">
        <v>0</v>
      </c>
      <c r="AP189">
        <v>0</v>
      </c>
      <c r="AR189" t="s">
        <v>242</v>
      </c>
      <c r="AU189" s="27">
        <v>1</v>
      </c>
      <c r="AV189">
        <v>1</v>
      </c>
      <c r="AW189" s="21">
        <f t="shared" si="36"/>
        <v>10</v>
      </c>
      <c r="AX189">
        <v>3</v>
      </c>
      <c r="BA189" s="27">
        <v>1</v>
      </c>
      <c r="BB189">
        <v>3</v>
      </c>
      <c r="BC189" s="21">
        <f t="shared" si="37"/>
        <v>30</v>
      </c>
      <c r="BD189" t="s">
        <v>242</v>
      </c>
      <c r="BG189" s="27">
        <v>1</v>
      </c>
      <c r="BH189">
        <v>9.6999999999999993</v>
      </c>
      <c r="BJ189">
        <v>3</v>
      </c>
      <c r="BM189" s="27">
        <v>1</v>
      </c>
      <c r="BN189">
        <v>3</v>
      </c>
      <c r="BQ189" s="27">
        <v>1</v>
      </c>
      <c r="BR189">
        <v>2</v>
      </c>
      <c r="BS189" s="97">
        <f t="shared" si="47"/>
        <v>20</v>
      </c>
      <c r="BT189" t="s">
        <v>3930</v>
      </c>
      <c r="BU189">
        <v>3</v>
      </c>
      <c r="BX189" s="27">
        <v>1</v>
      </c>
      <c r="BY189">
        <v>2</v>
      </c>
      <c r="BZ189" s="21">
        <f t="shared" si="46"/>
        <v>20</v>
      </c>
      <c r="CA189">
        <v>2</v>
      </c>
      <c r="CB189">
        <v>3</v>
      </c>
      <c r="CE189" s="27">
        <v>0</v>
      </c>
      <c r="CG189" t="s">
        <v>242</v>
      </c>
      <c r="CH189" t="s">
        <v>242</v>
      </c>
      <c r="CJ189" s="27">
        <v>1</v>
      </c>
      <c r="CK189" t="s">
        <v>4095</v>
      </c>
      <c r="CL189">
        <v>1</v>
      </c>
      <c r="CO189">
        <v>0</v>
      </c>
      <c r="CP189" s="27">
        <v>0.5</v>
      </c>
      <c r="CQ189" t="s">
        <v>242</v>
      </c>
      <c r="CR189">
        <v>100</v>
      </c>
      <c r="CS189" t="s">
        <v>242</v>
      </c>
      <c r="CV189" s="27">
        <v>1</v>
      </c>
      <c r="CW189" t="s">
        <v>4096</v>
      </c>
      <c r="CX189">
        <v>1</v>
      </c>
      <c r="DA189" s="27">
        <v>1</v>
      </c>
      <c r="DB189">
        <v>103961</v>
      </c>
      <c r="DC189">
        <v>2</v>
      </c>
      <c r="DE189" s="27">
        <v>1</v>
      </c>
      <c r="DF189" s="36">
        <v>354939</v>
      </c>
      <c r="DG189">
        <v>2</v>
      </c>
      <c r="DH189" s="36">
        <v>437216</v>
      </c>
      <c r="DI189">
        <v>2</v>
      </c>
      <c r="DJ189" s="36" t="s">
        <v>242</v>
      </c>
      <c r="DK189" t="s">
        <v>242</v>
      </c>
      <c r="DM189" s="27">
        <v>1</v>
      </c>
      <c r="DN189" s="36">
        <v>379843</v>
      </c>
      <c r="DO189">
        <v>2</v>
      </c>
      <c r="DQ189">
        <v>4</v>
      </c>
      <c r="DT189" s="27">
        <v>1</v>
      </c>
      <c r="DU189" t="s">
        <v>4097</v>
      </c>
      <c r="DV189" s="27">
        <v>1</v>
      </c>
      <c r="DW189" s="2" t="s">
        <v>4098</v>
      </c>
      <c r="DX189" s="27">
        <v>1</v>
      </c>
      <c r="DY189" t="s">
        <v>4099</v>
      </c>
      <c r="DZ189" s="27">
        <v>1</v>
      </c>
      <c r="EA189" t="s">
        <v>4100</v>
      </c>
      <c r="EB189" s="27">
        <v>0</v>
      </c>
      <c r="ED189" s="27">
        <v>1</v>
      </c>
      <c r="EE189" s="2" t="s">
        <v>4101</v>
      </c>
      <c r="EF189" s="27">
        <v>1</v>
      </c>
      <c r="EG189" t="s">
        <v>4102</v>
      </c>
      <c r="EH189" s="27">
        <v>1</v>
      </c>
      <c r="EI189" t="s">
        <v>4103</v>
      </c>
      <c r="EJ189" s="27">
        <v>1</v>
      </c>
      <c r="EK189" t="s">
        <v>4104</v>
      </c>
      <c r="EL189" s="27">
        <v>1</v>
      </c>
      <c r="EN189">
        <v>4</v>
      </c>
      <c r="EP189" s="2"/>
      <c r="EQ189">
        <f t="shared" si="38"/>
        <v>0.9</v>
      </c>
      <c r="ER189" s="99">
        <v>0.5</v>
      </c>
      <c r="ES189" s="27">
        <v>0</v>
      </c>
      <c r="ET189" t="s">
        <v>242</v>
      </c>
      <c r="EU189" t="s">
        <v>242</v>
      </c>
      <c r="EX189" t="s">
        <v>242</v>
      </c>
      <c r="EY189" t="s">
        <v>242</v>
      </c>
      <c r="FA189" s="27">
        <v>1</v>
      </c>
      <c r="FB189">
        <v>3.08</v>
      </c>
      <c r="FC189" t="s">
        <v>3418</v>
      </c>
      <c r="FD189" s="27">
        <v>0.5</v>
      </c>
      <c r="FE189" t="s">
        <v>242</v>
      </c>
      <c r="FF189" t="s">
        <v>3419</v>
      </c>
      <c r="FG189" s="27">
        <v>0</v>
      </c>
      <c r="FH189" t="s">
        <v>242</v>
      </c>
      <c r="FJ189" s="27">
        <v>0</v>
      </c>
      <c r="FK189" t="s">
        <v>242</v>
      </c>
      <c r="FL189">
        <f t="shared" si="41"/>
        <v>1</v>
      </c>
      <c r="FM189" s="99">
        <v>1</v>
      </c>
      <c r="FN189">
        <f t="shared" si="42"/>
        <v>0.5</v>
      </c>
      <c r="FO189" s="99">
        <v>0.5</v>
      </c>
      <c r="FQ189">
        <v>4</v>
      </c>
      <c r="FT189" s="27">
        <v>0</v>
      </c>
      <c r="FU189" t="s">
        <v>242</v>
      </c>
      <c r="FV189" t="s">
        <v>242</v>
      </c>
      <c r="FW189" t="s">
        <v>242</v>
      </c>
      <c r="FY189" s="27">
        <v>0</v>
      </c>
      <c r="FZ189" t="s">
        <v>242</v>
      </c>
      <c r="GA189" t="s">
        <v>242</v>
      </c>
      <c r="GC189" s="27">
        <v>0</v>
      </c>
      <c r="GD189" t="s">
        <v>242</v>
      </c>
      <c r="GE189" t="s">
        <v>242</v>
      </c>
      <c r="GF189" s="36" t="s">
        <v>242</v>
      </c>
      <c r="GG189" t="s">
        <v>242</v>
      </c>
      <c r="GH189" t="s">
        <v>242</v>
      </c>
      <c r="GI189" t="s">
        <v>242</v>
      </c>
      <c r="GJ189" t="s">
        <v>242</v>
      </c>
      <c r="GK189" t="s">
        <v>242</v>
      </c>
      <c r="GM189" t="s">
        <v>242</v>
      </c>
      <c r="GP189" s="27">
        <v>0</v>
      </c>
      <c r="GQ189" t="s">
        <v>242</v>
      </c>
      <c r="GR189" t="s">
        <v>242</v>
      </c>
      <c r="GT189" t="s">
        <v>242</v>
      </c>
      <c r="GW189" s="27">
        <v>1</v>
      </c>
      <c r="GX189">
        <v>298</v>
      </c>
      <c r="HA189">
        <v>1</v>
      </c>
      <c r="HD189" s="27">
        <v>0</v>
      </c>
      <c r="HF189" s="27">
        <v>0</v>
      </c>
      <c r="HH189" t="s">
        <v>242</v>
      </c>
      <c r="HK189" s="27">
        <v>1</v>
      </c>
      <c r="HL189" t="s">
        <v>4105</v>
      </c>
      <c r="HM189">
        <v>1</v>
      </c>
      <c r="HP189">
        <v>0.66666666699999999</v>
      </c>
      <c r="HQ189">
        <v>1</v>
      </c>
      <c r="HR189">
        <v>0.75</v>
      </c>
      <c r="HS189">
        <v>1</v>
      </c>
      <c r="HT189">
        <v>0.9</v>
      </c>
      <c r="HU189">
        <v>0</v>
      </c>
      <c r="HV189">
        <v>0.375</v>
      </c>
      <c r="HW189">
        <v>0</v>
      </c>
      <c r="HX189">
        <v>0</v>
      </c>
      <c r="HY189">
        <v>1</v>
      </c>
      <c r="HZ189">
        <v>0</v>
      </c>
      <c r="IA189">
        <v>1</v>
      </c>
      <c r="IB189">
        <v>1</v>
      </c>
      <c r="IC189">
        <v>0.80555555599999995</v>
      </c>
      <c r="ID189">
        <v>0.56874999999999998</v>
      </c>
      <c r="IE189">
        <v>0.4</v>
      </c>
      <c r="IF189">
        <v>0.59143518500000003</v>
      </c>
      <c r="IG189" t="s">
        <v>4093</v>
      </c>
      <c r="IH189" t="s">
        <v>266</v>
      </c>
      <c r="II189" t="s">
        <v>4093</v>
      </c>
      <c r="IJ189">
        <v>14109</v>
      </c>
      <c r="IK189">
        <v>12574</v>
      </c>
      <c r="IL189">
        <v>14455</v>
      </c>
      <c r="IM189">
        <v>15932</v>
      </c>
      <c r="IN189">
        <v>14109</v>
      </c>
      <c r="IS189">
        <f t="shared" si="39"/>
        <v>0.6</v>
      </c>
      <c r="IT189">
        <f t="shared" si="43"/>
        <v>0.7142857142857143</v>
      </c>
      <c r="IU189">
        <f t="shared" si="44"/>
        <v>0.25</v>
      </c>
      <c r="IV189">
        <f t="shared" si="40"/>
        <v>0.52142857142857146</v>
      </c>
    </row>
    <row r="190" spans="1:256" customFormat="1" ht="14" customHeight="1" x14ac:dyDescent="0.2">
      <c r="A190">
        <v>189</v>
      </c>
      <c r="B190">
        <v>207</v>
      </c>
      <c r="C190" s="1">
        <v>44795.604861111111</v>
      </c>
      <c r="D190" s="1">
        <v>44795.604861111111</v>
      </c>
      <c r="E190">
        <v>4</v>
      </c>
      <c r="G190" t="s">
        <v>242</v>
      </c>
      <c r="H190" t="s">
        <v>242</v>
      </c>
      <c r="I190">
        <v>1</v>
      </c>
      <c r="J190" s="1">
        <v>44795.604861111111</v>
      </c>
      <c r="K190" t="s">
        <v>4106</v>
      </c>
      <c r="L190" t="s">
        <v>242</v>
      </c>
      <c r="M190" t="s">
        <v>242</v>
      </c>
      <c r="P190" t="s">
        <v>242</v>
      </c>
      <c r="Q190" t="s">
        <v>242</v>
      </c>
      <c r="T190" t="s">
        <v>4107</v>
      </c>
      <c r="V190" t="s">
        <v>4108</v>
      </c>
      <c r="W190">
        <v>482480100</v>
      </c>
      <c r="X190">
        <v>3827</v>
      </c>
      <c r="Y190" t="s">
        <v>297</v>
      </c>
      <c r="Z190" t="s">
        <v>1864</v>
      </c>
      <c r="AA190">
        <v>2019</v>
      </c>
      <c r="AC190">
        <v>0</v>
      </c>
      <c r="AF190">
        <v>11</v>
      </c>
      <c r="AG190" t="s">
        <v>242</v>
      </c>
      <c r="AJ190" s="27">
        <v>1</v>
      </c>
      <c r="AK190">
        <v>4</v>
      </c>
      <c r="AL190" s="27">
        <v>0</v>
      </c>
      <c r="AM190">
        <v>0</v>
      </c>
      <c r="AN190" s="36">
        <f t="shared" si="35"/>
        <v>0</v>
      </c>
      <c r="AO190" s="27">
        <v>0</v>
      </c>
      <c r="AP190">
        <v>0</v>
      </c>
      <c r="AR190">
        <v>2</v>
      </c>
      <c r="AU190" s="27">
        <v>1</v>
      </c>
      <c r="AV190">
        <v>1</v>
      </c>
      <c r="AW190" s="21">
        <f t="shared" si="36"/>
        <v>9.0909090909090917</v>
      </c>
      <c r="AX190">
        <v>2</v>
      </c>
      <c r="BA190" s="27">
        <v>1</v>
      </c>
      <c r="BB190">
        <v>2</v>
      </c>
      <c r="BC190" s="21">
        <f t="shared" si="37"/>
        <v>18.181818181818183</v>
      </c>
      <c r="BD190" t="s">
        <v>242</v>
      </c>
      <c r="BG190" s="27">
        <v>1</v>
      </c>
      <c r="BJ190">
        <v>3</v>
      </c>
      <c r="BM190" s="27">
        <v>1</v>
      </c>
      <c r="BN190">
        <v>2</v>
      </c>
      <c r="BQ190" s="27">
        <v>1</v>
      </c>
      <c r="BR190">
        <v>3</v>
      </c>
      <c r="BS190" s="97">
        <f t="shared" si="47"/>
        <v>27.27272727272727</v>
      </c>
      <c r="BU190">
        <v>3</v>
      </c>
      <c r="BX190" s="27">
        <v>1</v>
      </c>
      <c r="BY190">
        <v>3</v>
      </c>
      <c r="BZ190" s="21">
        <f t="shared" si="46"/>
        <v>27.27272727272727</v>
      </c>
      <c r="CA190">
        <v>2</v>
      </c>
      <c r="CB190">
        <v>3</v>
      </c>
      <c r="CE190" s="27">
        <v>0</v>
      </c>
      <c r="CG190" t="s">
        <v>242</v>
      </c>
      <c r="CH190" t="s">
        <v>242</v>
      </c>
      <c r="CJ190" s="27">
        <v>1</v>
      </c>
      <c r="CK190" t="s">
        <v>4109</v>
      </c>
      <c r="CL190">
        <v>1</v>
      </c>
      <c r="CO190">
        <v>1</v>
      </c>
      <c r="CP190" s="27">
        <v>0</v>
      </c>
      <c r="CQ190" t="s">
        <v>242</v>
      </c>
      <c r="CR190" t="s">
        <v>242</v>
      </c>
      <c r="CS190" t="s">
        <v>242</v>
      </c>
      <c r="CU190" t="s">
        <v>4110</v>
      </c>
      <c r="CV190" s="27">
        <v>1</v>
      </c>
      <c r="CW190" t="s">
        <v>4111</v>
      </c>
      <c r="CX190">
        <v>1</v>
      </c>
      <c r="DA190" s="27">
        <v>0.5</v>
      </c>
      <c r="DB190">
        <v>4000</v>
      </c>
      <c r="DC190">
        <v>2</v>
      </c>
      <c r="DD190" t="s">
        <v>4112</v>
      </c>
      <c r="DE190" s="44">
        <v>0.5</v>
      </c>
      <c r="DF190" s="43" t="s">
        <v>242</v>
      </c>
      <c r="DG190">
        <v>2</v>
      </c>
      <c r="DH190" s="43" t="s">
        <v>242</v>
      </c>
      <c r="DI190" t="s">
        <v>242</v>
      </c>
      <c r="DJ190" s="36" t="s">
        <v>242</v>
      </c>
      <c r="DK190" t="s">
        <v>242</v>
      </c>
      <c r="DL190" t="s">
        <v>10128</v>
      </c>
      <c r="DM190" s="27">
        <v>0.5</v>
      </c>
      <c r="DN190" s="36">
        <v>4900000</v>
      </c>
      <c r="DO190">
        <v>2</v>
      </c>
      <c r="DP190" t="s">
        <v>4112</v>
      </c>
      <c r="DQ190">
        <v>1</v>
      </c>
      <c r="DT190" s="27">
        <v>0</v>
      </c>
      <c r="DV190" s="27">
        <v>1</v>
      </c>
      <c r="DW190" t="s">
        <v>4113</v>
      </c>
      <c r="DX190" s="27">
        <v>0</v>
      </c>
      <c r="DZ190" s="27">
        <v>1</v>
      </c>
      <c r="EA190" t="s">
        <v>4114</v>
      </c>
      <c r="EB190" s="27">
        <v>0</v>
      </c>
      <c r="ED190" s="27">
        <v>0</v>
      </c>
      <c r="EF190" s="27">
        <v>0</v>
      </c>
      <c r="EH190" s="27">
        <v>0</v>
      </c>
      <c r="EJ190" s="27">
        <v>0</v>
      </c>
      <c r="EL190" s="27">
        <v>0</v>
      </c>
      <c r="EM190" t="s">
        <v>4115</v>
      </c>
      <c r="EN190">
        <v>1</v>
      </c>
      <c r="EP190" s="2"/>
      <c r="EQ190">
        <f t="shared" si="38"/>
        <v>0.2</v>
      </c>
      <c r="ER190" s="99">
        <v>0.5</v>
      </c>
      <c r="ES190" s="27">
        <v>0</v>
      </c>
      <c r="ET190" t="s">
        <v>242</v>
      </c>
      <c r="EU190" t="s">
        <v>242</v>
      </c>
      <c r="EX190" t="s">
        <v>242</v>
      </c>
      <c r="EY190" t="s">
        <v>242</v>
      </c>
      <c r="FA190" s="27">
        <v>0</v>
      </c>
      <c r="FB190" t="s">
        <v>242</v>
      </c>
      <c r="FD190" s="27">
        <v>0</v>
      </c>
      <c r="FE190" t="s">
        <v>242</v>
      </c>
      <c r="FG190" s="27">
        <v>0</v>
      </c>
      <c r="FH190" t="s">
        <v>242</v>
      </c>
      <c r="FJ190" s="27">
        <v>0</v>
      </c>
      <c r="FK190" t="s">
        <v>242</v>
      </c>
      <c r="FL190">
        <f t="shared" si="41"/>
        <v>0</v>
      </c>
      <c r="FM190" s="100">
        <v>0</v>
      </c>
      <c r="FN190">
        <f t="shared" si="42"/>
        <v>0</v>
      </c>
      <c r="FO190" s="100">
        <v>0</v>
      </c>
      <c r="FQ190" t="s">
        <v>242</v>
      </c>
      <c r="FT190" s="27">
        <v>0</v>
      </c>
      <c r="FU190" t="s">
        <v>242</v>
      </c>
      <c r="FV190" t="s">
        <v>242</v>
      </c>
      <c r="FW190" t="s">
        <v>242</v>
      </c>
      <c r="FY190" s="27">
        <v>0.5</v>
      </c>
      <c r="FZ190">
        <v>19</v>
      </c>
      <c r="GA190">
        <v>2</v>
      </c>
      <c r="GB190" t="s">
        <v>4112</v>
      </c>
      <c r="GC190" s="27">
        <v>1</v>
      </c>
      <c r="GD190">
        <v>2</v>
      </c>
      <c r="GE190">
        <v>6</v>
      </c>
      <c r="GF190" s="36">
        <v>41</v>
      </c>
      <c r="GG190">
        <v>46</v>
      </c>
      <c r="GH190" t="s">
        <v>242</v>
      </c>
      <c r="GI190" t="s">
        <v>242</v>
      </c>
      <c r="GJ190" t="s">
        <v>242</v>
      </c>
      <c r="GK190">
        <v>1</v>
      </c>
      <c r="GM190">
        <v>1</v>
      </c>
      <c r="GP190" s="27">
        <v>0</v>
      </c>
      <c r="GQ190" t="s">
        <v>242</v>
      </c>
      <c r="GR190" t="s">
        <v>242</v>
      </c>
      <c r="GT190" t="s">
        <v>242</v>
      </c>
      <c r="GW190" s="27">
        <v>1</v>
      </c>
      <c r="GX190">
        <v>155</v>
      </c>
      <c r="HA190">
        <v>1</v>
      </c>
      <c r="HD190" s="27">
        <v>0</v>
      </c>
      <c r="HF190" s="27">
        <v>0</v>
      </c>
      <c r="HH190" t="s">
        <v>242</v>
      </c>
      <c r="HK190" s="27">
        <v>1</v>
      </c>
      <c r="HL190" t="s">
        <v>4116</v>
      </c>
      <c r="HM190">
        <v>1</v>
      </c>
      <c r="HP190">
        <v>0.66666666699999999</v>
      </c>
      <c r="HQ190">
        <v>1</v>
      </c>
      <c r="HR190">
        <v>0.5</v>
      </c>
      <c r="HS190">
        <v>0.5</v>
      </c>
      <c r="HT190">
        <v>0.2</v>
      </c>
      <c r="HU190">
        <v>0</v>
      </c>
      <c r="HV190">
        <v>0</v>
      </c>
      <c r="HW190">
        <v>0.5</v>
      </c>
      <c r="HX190">
        <v>0</v>
      </c>
      <c r="HY190">
        <v>1</v>
      </c>
      <c r="HZ190">
        <v>0</v>
      </c>
      <c r="IA190">
        <v>1</v>
      </c>
      <c r="IB190">
        <v>1</v>
      </c>
      <c r="IC190">
        <v>0.72222222199999997</v>
      </c>
      <c r="ID190">
        <v>0.17499999999999999</v>
      </c>
      <c r="IE190">
        <v>0.5</v>
      </c>
      <c r="IF190">
        <v>0.46574074100000001</v>
      </c>
      <c r="IG190" t="s">
        <v>4107</v>
      </c>
      <c r="IH190" t="s">
        <v>266</v>
      </c>
      <c r="II190" t="s">
        <v>4107</v>
      </c>
      <c r="IJ190">
        <v>4568.9040000000005</v>
      </c>
      <c r="IK190">
        <v>5806.424</v>
      </c>
      <c r="IL190">
        <v>6918.7340000000004</v>
      </c>
      <c r="IM190">
        <v>9211.8829999999998</v>
      </c>
      <c r="IN190">
        <v>4568.9040000000005</v>
      </c>
      <c r="IS190">
        <f t="shared" si="39"/>
        <v>0.6</v>
      </c>
      <c r="IT190">
        <f t="shared" si="43"/>
        <v>0.2857142857142857</v>
      </c>
      <c r="IU190">
        <f t="shared" si="44"/>
        <v>0.625</v>
      </c>
      <c r="IV190">
        <f t="shared" si="40"/>
        <v>0.50357142857142856</v>
      </c>
    </row>
    <row r="191" spans="1:256" customFormat="1" ht="14" customHeight="1" x14ac:dyDescent="0.2">
      <c r="A191">
        <v>190</v>
      </c>
      <c r="B191">
        <v>209</v>
      </c>
      <c r="C191" s="1">
        <v>44795.604861111111</v>
      </c>
      <c r="D191" s="1">
        <v>44795.604861111111</v>
      </c>
      <c r="E191">
        <v>4</v>
      </c>
      <c r="G191" t="s">
        <v>242</v>
      </c>
      <c r="H191" t="s">
        <v>242</v>
      </c>
      <c r="I191">
        <v>1</v>
      </c>
      <c r="J191" s="1">
        <v>44795.604861111111</v>
      </c>
      <c r="K191" t="s">
        <v>4117</v>
      </c>
      <c r="L191" t="s">
        <v>242</v>
      </c>
      <c r="M191" t="s">
        <v>242</v>
      </c>
      <c r="P191" t="s">
        <v>242</v>
      </c>
      <c r="Q191" t="s">
        <v>242</v>
      </c>
      <c r="T191" t="s">
        <v>10280</v>
      </c>
      <c r="V191" t="s">
        <v>4119</v>
      </c>
      <c r="W191">
        <v>518439104</v>
      </c>
      <c r="X191">
        <v>2844</v>
      </c>
      <c r="Y191" t="s">
        <v>326</v>
      </c>
      <c r="Z191" t="s">
        <v>4120</v>
      </c>
      <c r="AA191">
        <v>2020</v>
      </c>
      <c r="AC191">
        <v>0.5</v>
      </c>
      <c r="AD191">
        <v>4</v>
      </c>
      <c r="AF191">
        <v>16</v>
      </c>
      <c r="AG191" t="s">
        <v>242</v>
      </c>
      <c r="AJ191" s="27">
        <v>0</v>
      </c>
      <c r="AK191">
        <v>0</v>
      </c>
      <c r="AL191" s="27">
        <v>0</v>
      </c>
      <c r="AM191">
        <v>0</v>
      </c>
      <c r="AN191" s="36">
        <f t="shared" si="35"/>
        <v>0</v>
      </c>
      <c r="AO191" s="27">
        <v>0</v>
      </c>
      <c r="AP191">
        <v>0</v>
      </c>
      <c r="AR191" t="s">
        <v>242</v>
      </c>
      <c r="AU191" s="27">
        <v>1</v>
      </c>
      <c r="AV191">
        <v>7</v>
      </c>
      <c r="AW191" s="21">
        <f t="shared" si="36"/>
        <v>43.75</v>
      </c>
      <c r="AX191">
        <v>3</v>
      </c>
      <c r="BA191" s="27">
        <v>1</v>
      </c>
      <c r="BB191">
        <v>3</v>
      </c>
      <c r="BC191" s="21">
        <f t="shared" si="37"/>
        <v>18.75</v>
      </c>
      <c r="BD191" t="s">
        <v>242</v>
      </c>
      <c r="BG191" s="27">
        <v>1</v>
      </c>
      <c r="BJ191">
        <v>2</v>
      </c>
      <c r="BM191" s="27">
        <v>1</v>
      </c>
      <c r="BN191">
        <v>2</v>
      </c>
      <c r="BQ191" s="27">
        <v>1</v>
      </c>
      <c r="BR191">
        <v>7</v>
      </c>
      <c r="BS191" s="97">
        <f t="shared" si="47"/>
        <v>43.75</v>
      </c>
      <c r="BU191">
        <v>1</v>
      </c>
      <c r="BX191" s="27">
        <v>1</v>
      </c>
      <c r="BY191">
        <v>3</v>
      </c>
      <c r="BZ191" s="21">
        <f t="shared" si="46"/>
        <v>18.75</v>
      </c>
      <c r="CA191">
        <v>2</v>
      </c>
      <c r="CB191">
        <v>1</v>
      </c>
      <c r="CE191" s="27">
        <v>0</v>
      </c>
      <c r="CG191" t="s">
        <v>242</v>
      </c>
      <c r="CH191" t="s">
        <v>242</v>
      </c>
      <c r="CJ191" s="27">
        <v>0</v>
      </c>
      <c r="CL191" t="s">
        <v>242</v>
      </c>
      <c r="CO191">
        <v>0</v>
      </c>
      <c r="CP191" s="27">
        <v>0</v>
      </c>
      <c r="CQ191" t="s">
        <v>242</v>
      </c>
      <c r="CR191" t="s">
        <v>242</v>
      </c>
      <c r="CS191" t="s">
        <v>242</v>
      </c>
      <c r="CV191" s="27">
        <v>1</v>
      </c>
      <c r="CW191" s="2" t="s">
        <v>4121</v>
      </c>
      <c r="CX191">
        <v>1</v>
      </c>
      <c r="DA191" s="27">
        <v>1</v>
      </c>
      <c r="DB191">
        <v>27200</v>
      </c>
      <c r="DC191">
        <v>2</v>
      </c>
      <c r="DE191" s="27">
        <v>1</v>
      </c>
      <c r="DF191" s="36">
        <v>27120.080000000002</v>
      </c>
      <c r="DG191">
        <v>2</v>
      </c>
      <c r="DH191" s="36">
        <v>59124.72</v>
      </c>
      <c r="DI191">
        <v>2</v>
      </c>
      <c r="DJ191" s="36" t="s">
        <v>242</v>
      </c>
      <c r="DK191" t="s">
        <v>242</v>
      </c>
      <c r="DM191" s="27">
        <v>1</v>
      </c>
      <c r="DN191" s="36">
        <v>2068764</v>
      </c>
      <c r="DO191">
        <v>2</v>
      </c>
      <c r="DQ191">
        <v>4</v>
      </c>
      <c r="DT191" s="27">
        <v>1</v>
      </c>
      <c r="DU191" t="s">
        <v>4122</v>
      </c>
      <c r="DV191" s="27">
        <v>1</v>
      </c>
      <c r="DW191" s="2" t="s">
        <v>4123</v>
      </c>
      <c r="DX191" s="27">
        <v>1</v>
      </c>
      <c r="DY191" t="s">
        <v>4124</v>
      </c>
      <c r="DZ191" s="27">
        <v>1</v>
      </c>
      <c r="EA191" t="s">
        <v>4125</v>
      </c>
      <c r="EB191" s="27">
        <v>1</v>
      </c>
      <c r="EC191" t="s">
        <v>4126</v>
      </c>
      <c r="ED191" s="27">
        <v>1</v>
      </c>
      <c r="EE191" t="s">
        <v>4127</v>
      </c>
      <c r="EF191" s="27">
        <v>1</v>
      </c>
      <c r="EG191" t="s">
        <v>4128</v>
      </c>
      <c r="EH191" s="27">
        <v>1</v>
      </c>
      <c r="EI191" t="s">
        <v>4078</v>
      </c>
      <c r="EJ191" s="27">
        <v>1</v>
      </c>
      <c r="EK191" t="s">
        <v>4129</v>
      </c>
      <c r="EL191" s="27">
        <v>1</v>
      </c>
      <c r="EN191">
        <v>4</v>
      </c>
      <c r="EP191" s="2"/>
      <c r="EQ191">
        <f t="shared" si="38"/>
        <v>1</v>
      </c>
      <c r="ER191" s="99">
        <v>1</v>
      </c>
      <c r="ES191" s="27">
        <v>0</v>
      </c>
      <c r="ET191" t="s">
        <v>242</v>
      </c>
      <c r="EU191" t="s">
        <v>242</v>
      </c>
      <c r="EX191" t="s">
        <v>242</v>
      </c>
      <c r="EY191" t="s">
        <v>242</v>
      </c>
      <c r="FA191" s="27">
        <v>1</v>
      </c>
      <c r="FB191">
        <v>1500</v>
      </c>
      <c r="FC191" t="s">
        <v>3434</v>
      </c>
      <c r="FD191" s="27">
        <v>0</v>
      </c>
      <c r="FE191" t="s">
        <v>242</v>
      </c>
      <c r="FF191" t="s">
        <v>4130</v>
      </c>
      <c r="FG191" s="27">
        <v>1</v>
      </c>
      <c r="FH191">
        <v>300</v>
      </c>
      <c r="FJ191" s="27">
        <v>0</v>
      </c>
      <c r="FK191" t="s">
        <v>242</v>
      </c>
      <c r="FL191">
        <f t="shared" si="41"/>
        <v>2</v>
      </c>
      <c r="FM191" s="99">
        <v>1</v>
      </c>
      <c r="FN191">
        <f t="shared" si="42"/>
        <v>0</v>
      </c>
      <c r="FO191" s="100">
        <v>0</v>
      </c>
      <c r="FP191" t="s">
        <v>4131</v>
      </c>
      <c r="FQ191">
        <v>1</v>
      </c>
      <c r="FT191" s="27">
        <v>1</v>
      </c>
      <c r="FU191">
        <v>35.700000000000003</v>
      </c>
      <c r="FV191">
        <v>51.3</v>
      </c>
      <c r="FW191">
        <v>13</v>
      </c>
      <c r="FY191" s="27">
        <v>1</v>
      </c>
      <c r="FZ191">
        <v>83.7</v>
      </c>
      <c r="GA191" t="s">
        <v>242</v>
      </c>
      <c r="GC191" s="27">
        <v>1</v>
      </c>
      <c r="GD191">
        <v>13.4</v>
      </c>
      <c r="GE191">
        <v>19.5</v>
      </c>
      <c r="GF191" s="36">
        <v>47</v>
      </c>
      <c r="GG191">
        <v>12.1</v>
      </c>
      <c r="GH191" t="s">
        <v>242</v>
      </c>
      <c r="GI191" t="s">
        <v>242</v>
      </c>
      <c r="GJ191" t="s">
        <v>242</v>
      </c>
      <c r="GK191">
        <v>1</v>
      </c>
      <c r="GM191">
        <v>1</v>
      </c>
      <c r="GP191" s="27">
        <v>0.5</v>
      </c>
      <c r="GQ191">
        <v>0.98</v>
      </c>
      <c r="GR191" t="s">
        <v>242</v>
      </c>
      <c r="GT191">
        <v>1</v>
      </c>
      <c r="GW191" s="27">
        <v>1</v>
      </c>
      <c r="GX191">
        <v>638</v>
      </c>
      <c r="HA191">
        <v>1</v>
      </c>
      <c r="HD191" s="27">
        <v>0</v>
      </c>
      <c r="HF191" s="27">
        <v>0</v>
      </c>
      <c r="HH191" t="s">
        <v>242</v>
      </c>
      <c r="HK191" s="27">
        <v>1</v>
      </c>
      <c r="HL191" t="s">
        <v>4132</v>
      </c>
      <c r="HM191">
        <v>1</v>
      </c>
      <c r="HP191">
        <v>0.66666666699999999</v>
      </c>
      <c r="HQ191">
        <v>0</v>
      </c>
      <c r="HR191">
        <v>0.5</v>
      </c>
      <c r="HS191">
        <v>1</v>
      </c>
      <c r="HT191">
        <v>1</v>
      </c>
      <c r="HU191">
        <v>0</v>
      </c>
      <c r="HV191">
        <v>0.5</v>
      </c>
      <c r="HW191">
        <v>1</v>
      </c>
      <c r="HX191">
        <v>0.5</v>
      </c>
      <c r="HY191">
        <v>1</v>
      </c>
      <c r="HZ191">
        <v>0</v>
      </c>
      <c r="IA191">
        <v>1</v>
      </c>
      <c r="IB191">
        <v>1</v>
      </c>
      <c r="IC191">
        <v>0.38888888900000002</v>
      </c>
      <c r="ID191">
        <v>0.625</v>
      </c>
      <c r="IE191">
        <v>0.7</v>
      </c>
      <c r="IF191">
        <v>0.57129629599999998</v>
      </c>
      <c r="IG191" t="s">
        <v>4133</v>
      </c>
      <c r="IH191" t="s">
        <v>266</v>
      </c>
      <c r="II191" t="s">
        <v>4118</v>
      </c>
      <c r="IJ191">
        <v>14866</v>
      </c>
      <c r="IK191">
        <v>14294</v>
      </c>
      <c r="IL191">
        <v>16229</v>
      </c>
      <c r="IM191">
        <v>17741</v>
      </c>
      <c r="IN191">
        <v>14866</v>
      </c>
      <c r="IS191">
        <f t="shared" si="39"/>
        <v>0.4</v>
      </c>
      <c r="IT191">
        <f t="shared" si="43"/>
        <v>0.7142857142857143</v>
      </c>
      <c r="IU191">
        <f t="shared" si="44"/>
        <v>1</v>
      </c>
      <c r="IV191">
        <f t="shared" si="40"/>
        <v>0.70476190476190481</v>
      </c>
    </row>
    <row r="192" spans="1:256" ht="14" customHeight="1" x14ac:dyDescent="0.2">
      <c r="A192" s="10">
        <v>191</v>
      </c>
      <c r="B192">
        <v>210</v>
      </c>
      <c r="C192" s="1">
        <v>44795.604861111111</v>
      </c>
      <c r="D192" s="1">
        <v>44795.604861111111</v>
      </c>
      <c r="E192">
        <v>4</v>
      </c>
      <c r="G192" t="s">
        <v>242</v>
      </c>
      <c r="H192" t="s">
        <v>242</v>
      </c>
      <c r="I192">
        <v>1</v>
      </c>
      <c r="J192" s="1">
        <v>44795.604861111111</v>
      </c>
      <c r="K192" t="s">
        <v>4134</v>
      </c>
      <c r="L192" t="s">
        <v>242</v>
      </c>
      <c r="M192" t="s">
        <v>242</v>
      </c>
      <c r="P192" t="s">
        <v>242</v>
      </c>
      <c r="Q192" t="s">
        <v>242</v>
      </c>
      <c r="T192" s="10" t="s">
        <v>4135</v>
      </c>
      <c r="V192" t="s">
        <v>4136</v>
      </c>
      <c r="W192">
        <v>778296103</v>
      </c>
      <c r="X192">
        <v>5651</v>
      </c>
      <c r="Y192" s="10" t="s">
        <v>271</v>
      </c>
      <c r="Z192" s="10" t="s">
        <v>272</v>
      </c>
      <c r="AA192" s="10">
        <v>2019</v>
      </c>
      <c r="AC192" s="10">
        <v>0.5</v>
      </c>
      <c r="AF192" s="10">
        <v>11</v>
      </c>
      <c r="AG192" t="s">
        <v>242</v>
      </c>
      <c r="AJ192" s="22">
        <v>0</v>
      </c>
      <c r="AK192" s="10">
        <v>0</v>
      </c>
      <c r="AL192" s="22">
        <v>0</v>
      </c>
      <c r="AM192" s="10">
        <v>0</v>
      </c>
      <c r="AN192" s="36">
        <f t="shared" si="35"/>
        <v>0</v>
      </c>
      <c r="AO192" s="22">
        <v>0</v>
      </c>
      <c r="AP192" s="10">
        <v>0</v>
      </c>
      <c r="AR192" t="s">
        <v>242</v>
      </c>
      <c r="AU192" s="22">
        <v>1</v>
      </c>
      <c r="AV192" s="10">
        <v>2</v>
      </c>
      <c r="AW192" s="21">
        <f t="shared" si="36"/>
        <v>18.181818181818183</v>
      </c>
      <c r="AX192">
        <v>2</v>
      </c>
      <c r="BA192" s="22">
        <v>1</v>
      </c>
      <c r="BB192" s="10">
        <v>2</v>
      </c>
      <c r="BC192" s="21">
        <f t="shared" si="37"/>
        <v>18.181818181818183</v>
      </c>
      <c r="BD192" t="s">
        <v>242</v>
      </c>
      <c r="BG192" s="22">
        <v>0</v>
      </c>
      <c r="BJ192" t="s">
        <v>242</v>
      </c>
      <c r="BM192" s="22">
        <v>1</v>
      </c>
      <c r="BN192">
        <v>2</v>
      </c>
      <c r="BQ192" s="22">
        <v>1</v>
      </c>
      <c r="BR192" s="10">
        <v>4</v>
      </c>
      <c r="BS192" s="97">
        <f t="shared" si="47"/>
        <v>36.363636363636367</v>
      </c>
      <c r="BT192" s="16">
        <v>45027</v>
      </c>
      <c r="BU192" s="10">
        <v>1</v>
      </c>
      <c r="BX192" s="22">
        <v>0</v>
      </c>
      <c r="BY192" s="19">
        <v>0</v>
      </c>
      <c r="BZ192" s="21">
        <f t="shared" si="46"/>
        <v>0</v>
      </c>
      <c r="CA192" s="10" t="s">
        <v>242</v>
      </c>
      <c r="CB192" s="10" t="s">
        <v>242</v>
      </c>
      <c r="CE192" s="22">
        <v>0</v>
      </c>
      <c r="CG192" s="10" t="s">
        <v>242</v>
      </c>
      <c r="CH192" s="10" t="s">
        <v>242</v>
      </c>
      <c r="CJ192" s="22">
        <v>1</v>
      </c>
      <c r="CK192" s="10" t="s">
        <v>4137</v>
      </c>
      <c r="CL192" s="10">
        <v>1</v>
      </c>
      <c r="CO192" s="10">
        <v>0</v>
      </c>
      <c r="CP192" s="22">
        <v>0</v>
      </c>
      <c r="CQ192" s="10" t="s">
        <v>242</v>
      </c>
      <c r="CR192" s="10" t="s">
        <v>242</v>
      </c>
      <c r="CS192" s="10" t="s">
        <v>242</v>
      </c>
      <c r="CV192" s="22">
        <v>0</v>
      </c>
      <c r="CX192" s="10" t="s">
        <v>242</v>
      </c>
      <c r="DA192" s="22">
        <v>1</v>
      </c>
      <c r="DB192" s="10">
        <v>23175</v>
      </c>
      <c r="DC192" s="10">
        <v>2</v>
      </c>
      <c r="DE192" s="22">
        <v>1</v>
      </c>
      <c r="DF192" s="50" t="s">
        <v>242</v>
      </c>
      <c r="DG192" s="10" t="s">
        <v>242</v>
      </c>
      <c r="DH192" s="43" t="s">
        <v>242</v>
      </c>
      <c r="DI192" s="10" t="s">
        <v>242</v>
      </c>
      <c r="DJ192" s="50">
        <v>242511</v>
      </c>
      <c r="DK192" s="10">
        <v>2</v>
      </c>
      <c r="DM192" s="22">
        <v>1</v>
      </c>
      <c r="DN192" s="50">
        <v>59662</v>
      </c>
      <c r="DO192" s="10">
        <v>2</v>
      </c>
      <c r="DQ192" s="10">
        <v>1</v>
      </c>
      <c r="DT192" s="27">
        <v>1</v>
      </c>
      <c r="DU192" s="2" t="s">
        <v>4138</v>
      </c>
      <c r="DV192" s="27">
        <v>1</v>
      </c>
      <c r="DW192" s="2" t="s">
        <v>4139</v>
      </c>
      <c r="DX192" s="27">
        <v>0.5</v>
      </c>
      <c r="DY192" t="s">
        <v>4140</v>
      </c>
      <c r="DZ192" s="27">
        <v>1</v>
      </c>
      <c r="EA192" s="2" t="s">
        <v>4141</v>
      </c>
      <c r="EB192" s="27">
        <v>0</v>
      </c>
      <c r="EC192" t="s">
        <v>4142</v>
      </c>
      <c r="ED192" s="27">
        <v>1</v>
      </c>
      <c r="EE192" s="2" t="s">
        <v>4143</v>
      </c>
      <c r="EF192" s="27">
        <v>1</v>
      </c>
      <c r="EG192" s="2" t="s">
        <v>4143</v>
      </c>
      <c r="EH192" s="27">
        <v>0</v>
      </c>
      <c r="EJ192" s="27">
        <v>1</v>
      </c>
      <c r="EK192" t="s">
        <v>4144</v>
      </c>
      <c r="EL192" s="27">
        <v>1</v>
      </c>
      <c r="EM192" t="s">
        <v>4145</v>
      </c>
      <c r="EN192">
        <v>1</v>
      </c>
      <c r="EQ192">
        <f t="shared" si="38"/>
        <v>0.75</v>
      </c>
      <c r="ER192" s="99">
        <v>0.5</v>
      </c>
      <c r="ES192" s="22">
        <v>0</v>
      </c>
      <c r="ET192" s="10" t="s">
        <v>242</v>
      </c>
      <c r="EU192" s="10" t="s">
        <v>242</v>
      </c>
      <c r="EX192" s="10" t="s">
        <v>242</v>
      </c>
      <c r="EY192" s="10" t="s">
        <v>242</v>
      </c>
      <c r="FA192" s="22">
        <v>0</v>
      </c>
      <c r="FB192" s="10" t="s">
        <v>242</v>
      </c>
      <c r="FD192" s="22">
        <v>0</v>
      </c>
      <c r="FE192" s="10" t="s">
        <v>242</v>
      </c>
      <c r="FG192" s="22">
        <v>0</v>
      </c>
      <c r="FH192" s="10" t="s">
        <v>242</v>
      </c>
      <c r="FJ192" s="22">
        <v>0</v>
      </c>
      <c r="FK192" s="10" t="s">
        <v>242</v>
      </c>
      <c r="FL192">
        <f t="shared" si="41"/>
        <v>0</v>
      </c>
      <c r="FM192" s="100">
        <v>0</v>
      </c>
      <c r="FN192">
        <f t="shared" si="42"/>
        <v>0</v>
      </c>
      <c r="FO192" s="100">
        <v>0</v>
      </c>
      <c r="FQ192" s="10" t="s">
        <v>242</v>
      </c>
      <c r="FT192" s="22">
        <v>0</v>
      </c>
      <c r="FU192" s="10" t="s">
        <v>242</v>
      </c>
      <c r="FV192" s="10" t="s">
        <v>242</v>
      </c>
      <c r="FW192" s="10" t="s">
        <v>242</v>
      </c>
      <c r="FX192" s="10" t="s">
        <v>4146</v>
      </c>
      <c r="FY192" s="22">
        <v>0</v>
      </c>
      <c r="FZ192" s="10" t="s">
        <v>242</v>
      </c>
      <c r="GA192" s="10" t="s">
        <v>242</v>
      </c>
      <c r="GC192" s="22">
        <v>0</v>
      </c>
      <c r="GD192" s="10" t="s">
        <v>242</v>
      </c>
      <c r="GE192" s="10" t="s">
        <v>242</v>
      </c>
      <c r="GF192" s="50" t="s">
        <v>242</v>
      </c>
      <c r="GG192" s="10" t="s">
        <v>242</v>
      </c>
      <c r="GH192" s="10" t="s">
        <v>242</v>
      </c>
      <c r="GI192" s="10" t="s">
        <v>242</v>
      </c>
      <c r="GJ192" s="10" t="s">
        <v>242</v>
      </c>
      <c r="GK192" s="10" t="s">
        <v>242</v>
      </c>
      <c r="GM192" s="10" t="s">
        <v>242</v>
      </c>
      <c r="GP192" s="22">
        <v>0</v>
      </c>
      <c r="GQ192" s="10" t="s">
        <v>242</v>
      </c>
      <c r="GR192" s="10" t="s">
        <v>242</v>
      </c>
      <c r="GT192" s="10" t="s">
        <v>242</v>
      </c>
      <c r="GW192" s="22">
        <v>1</v>
      </c>
      <c r="GX192" s="10">
        <v>1059</v>
      </c>
      <c r="HA192" s="10">
        <v>1</v>
      </c>
      <c r="HD192" s="22">
        <v>0</v>
      </c>
      <c r="HE192" s="11" t="s">
        <v>4147</v>
      </c>
      <c r="HF192" s="22">
        <v>0</v>
      </c>
      <c r="HH192" s="10" t="s">
        <v>242</v>
      </c>
      <c r="HK192" s="22">
        <v>0.5</v>
      </c>
      <c r="HM192" s="10">
        <v>1</v>
      </c>
      <c r="HP192" s="10">
        <v>0.44444444399999999</v>
      </c>
      <c r="HQ192" s="10">
        <v>1</v>
      </c>
      <c r="HR192" s="10">
        <v>0</v>
      </c>
      <c r="HS192" s="10">
        <v>1</v>
      </c>
      <c r="HT192" s="10">
        <v>0.75</v>
      </c>
      <c r="HU192" s="10">
        <v>0</v>
      </c>
      <c r="HV192" s="10">
        <v>0</v>
      </c>
      <c r="HW192" s="10">
        <v>0</v>
      </c>
      <c r="HX192" s="10">
        <v>0</v>
      </c>
      <c r="HY192" s="10">
        <v>1</v>
      </c>
      <c r="HZ192" s="10">
        <v>0</v>
      </c>
      <c r="IA192" s="10">
        <v>0.5</v>
      </c>
      <c r="IB192" s="10">
        <v>1</v>
      </c>
      <c r="IC192" s="10">
        <v>0.48148148099999999</v>
      </c>
      <c r="ID192" s="10">
        <v>0.4375</v>
      </c>
      <c r="IE192" s="10">
        <v>0.3</v>
      </c>
      <c r="IF192" s="10">
        <v>0.40632716000000002</v>
      </c>
      <c r="IG192" s="10" t="s">
        <v>4148</v>
      </c>
      <c r="IH192" s="10" t="s">
        <v>266</v>
      </c>
      <c r="II192" s="10" t="s">
        <v>4135</v>
      </c>
      <c r="IJ192" s="10">
        <v>16039.073</v>
      </c>
      <c r="IK192" s="10">
        <v>12531.565000000001</v>
      </c>
      <c r="IL192" s="10">
        <v>18916.243999999999</v>
      </c>
      <c r="IM192" s="10" t="s">
        <v>242</v>
      </c>
      <c r="IN192" s="10">
        <v>16039.073</v>
      </c>
      <c r="IS192">
        <f t="shared" si="39"/>
        <v>0.4</v>
      </c>
      <c r="IT192">
        <f t="shared" si="43"/>
        <v>0.5</v>
      </c>
      <c r="IU192">
        <f t="shared" si="44"/>
        <v>0.25</v>
      </c>
      <c r="IV192">
        <f t="shared" si="40"/>
        <v>0.3833333333333333</v>
      </c>
    </row>
    <row r="193" spans="1:256" customFormat="1" ht="14" customHeight="1" x14ac:dyDescent="0.2">
      <c r="A193">
        <v>192</v>
      </c>
      <c r="B193">
        <v>213</v>
      </c>
      <c r="C193" s="1">
        <v>44795.604861111111</v>
      </c>
      <c r="D193" s="1">
        <v>44795.604861111111</v>
      </c>
      <c r="E193">
        <v>4</v>
      </c>
      <c r="G193" t="s">
        <v>242</v>
      </c>
      <c r="H193" t="s">
        <v>242</v>
      </c>
      <c r="I193">
        <v>1</v>
      </c>
      <c r="J193" s="1">
        <v>44795.604861111111</v>
      </c>
      <c r="K193" t="s">
        <v>4149</v>
      </c>
      <c r="L193" t="s">
        <v>242</v>
      </c>
      <c r="M193" t="s">
        <v>242</v>
      </c>
      <c r="P193" t="s">
        <v>242</v>
      </c>
      <c r="Q193" t="s">
        <v>242</v>
      </c>
      <c r="T193" t="s">
        <v>4150</v>
      </c>
      <c r="V193" t="s">
        <v>4151</v>
      </c>
      <c r="W193" t="s">
        <v>4152</v>
      </c>
      <c r="X193">
        <v>7370</v>
      </c>
      <c r="Y193" t="s">
        <v>1487</v>
      </c>
      <c r="Z193" t="s">
        <v>4153</v>
      </c>
      <c r="AA193">
        <v>2020</v>
      </c>
      <c r="AC193">
        <v>0</v>
      </c>
      <c r="AF193">
        <v>10</v>
      </c>
      <c r="AG193" t="s">
        <v>242</v>
      </c>
      <c r="AJ193" s="27">
        <v>1</v>
      </c>
      <c r="AK193">
        <v>4</v>
      </c>
      <c r="AL193" s="27">
        <v>0</v>
      </c>
      <c r="AM193">
        <v>0</v>
      </c>
      <c r="AN193" s="36">
        <f t="shared" si="35"/>
        <v>0</v>
      </c>
      <c r="AO193" s="27">
        <v>0</v>
      </c>
      <c r="AP193">
        <v>0</v>
      </c>
      <c r="AR193">
        <v>3</v>
      </c>
      <c r="AU193" s="27">
        <v>1</v>
      </c>
      <c r="AV193">
        <v>3</v>
      </c>
      <c r="AW193" s="21">
        <f t="shared" si="36"/>
        <v>30</v>
      </c>
      <c r="AX193">
        <v>3</v>
      </c>
      <c r="BA193" s="27">
        <v>1</v>
      </c>
      <c r="BB193">
        <v>3</v>
      </c>
      <c r="BC193" s="21">
        <f t="shared" si="37"/>
        <v>30</v>
      </c>
      <c r="BD193" t="s">
        <v>242</v>
      </c>
      <c r="BG193" s="27">
        <v>1</v>
      </c>
      <c r="BJ193">
        <v>2</v>
      </c>
      <c r="BM193" s="27">
        <v>1</v>
      </c>
      <c r="BN193">
        <v>2</v>
      </c>
      <c r="BQ193" s="27">
        <v>1</v>
      </c>
      <c r="BR193">
        <v>2</v>
      </c>
      <c r="BS193" s="97">
        <f t="shared" si="47"/>
        <v>20</v>
      </c>
      <c r="BU193">
        <v>3</v>
      </c>
      <c r="BX193" s="27">
        <v>0</v>
      </c>
      <c r="BY193" s="24" t="s">
        <v>242</v>
      </c>
      <c r="BZ193" s="21" t="s">
        <v>242</v>
      </c>
      <c r="CA193" t="s">
        <v>242</v>
      </c>
      <c r="CB193" t="s">
        <v>242</v>
      </c>
      <c r="CE193" s="27">
        <v>0</v>
      </c>
      <c r="CG193" t="s">
        <v>242</v>
      </c>
      <c r="CH193" t="s">
        <v>242</v>
      </c>
      <c r="CJ193" s="27">
        <v>1</v>
      </c>
      <c r="CK193" t="s">
        <v>4154</v>
      </c>
      <c r="CL193">
        <v>1</v>
      </c>
      <c r="CO193">
        <v>0</v>
      </c>
      <c r="CP193" s="27">
        <v>0.5</v>
      </c>
      <c r="CQ193" t="s">
        <v>242</v>
      </c>
      <c r="CR193">
        <v>100</v>
      </c>
      <c r="CS193" t="s">
        <v>242</v>
      </c>
      <c r="CT193" s="2" t="s">
        <v>4155</v>
      </c>
      <c r="CV193" s="27">
        <v>1</v>
      </c>
      <c r="CW193" t="s">
        <v>4156</v>
      </c>
      <c r="CX193">
        <v>1</v>
      </c>
      <c r="DA193" s="27">
        <v>0</v>
      </c>
      <c r="DB193" t="s">
        <v>242</v>
      </c>
      <c r="DC193" t="s">
        <v>242</v>
      </c>
      <c r="DE193" s="27">
        <v>0</v>
      </c>
      <c r="DF193" s="36" t="s">
        <v>242</v>
      </c>
      <c r="DG193" t="s">
        <v>242</v>
      </c>
      <c r="DH193" s="43" t="s">
        <v>242</v>
      </c>
      <c r="DI193" t="s">
        <v>242</v>
      </c>
      <c r="DJ193" s="36" t="s">
        <v>242</v>
      </c>
      <c r="DK193" t="s">
        <v>242</v>
      </c>
      <c r="DM193" s="27">
        <v>0</v>
      </c>
      <c r="DN193" s="36" t="s">
        <v>242</v>
      </c>
      <c r="DO193" t="s">
        <v>242</v>
      </c>
      <c r="DQ193" t="s">
        <v>242</v>
      </c>
      <c r="DT193" s="27">
        <v>1</v>
      </c>
      <c r="DU193" t="s">
        <v>4157</v>
      </c>
      <c r="DV193" s="27">
        <v>1</v>
      </c>
      <c r="DW193" s="2" t="s">
        <v>4158</v>
      </c>
      <c r="DX193" s="27">
        <v>0</v>
      </c>
      <c r="DZ193" s="27">
        <v>1</v>
      </c>
      <c r="EA193" t="s">
        <v>4159</v>
      </c>
      <c r="EB193" s="27">
        <v>0</v>
      </c>
      <c r="ED193" s="27">
        <v>1</v>
      </c>
      <c r="EE193" t="s">
        <v>4160</v>
      </c>
      <c r="EF193" s="27">
        <v>0</v>
      </c>
      <c r="EH193" s="27">
        <v>0</v>
      </c>
      <c r="EJ193" s="27">
        <v>0</v>
      </c>
      <c r="EL193" s="27">
        <v>0</v>
      </c>
      <c r="EN193">
        <v>1</v>
      </c>
      <c r="EP193" s="2"/>
      <c r="EQ193">
        <f t="shared" si="38"/>
        <v>0.4</v>
      </c>
      <c r="ER193" s="99">
        <v>0.5</v>
      </c>
      <c r="ES193" s="27">
        <v>0</v>
      </c>
      <c r="ET193" t="s">
        <v>242</v>
      </c>
      <c r="EU193" t="s">
        <v>242</v>
      </c>
      <c r="EX193" t="s">
        <v>242</v>
      </c>
      <c r="EY193" t="s">
        <v>242</v>
      </c>
      <c r="FA193" s="27">
        <v>0</v>
      </c>
      <c r="FB193" t="s">
        <v>242</v>
      </c>
      <c r="FD193" s="27">
        <v>0</v>
      </c>
      <c r="FE193" t="s">
        <v>242</v>
      </c>
      <c r="FG193" s="27">
        <v>0</v>
      </c>
      <c r="FH193" t="s">
        <v>242</v>
      </c>
      <c r="FJ193" s="27">
        <v>0</v>
      </c>
      <c r="FK193" t="s">
        <v>242</v>
      </c>
      <c r="FL193">
        <f t="shared" si="41"/>
        <v>0</v>
      </c>
      <c r="FM193" s="100">
        <v>0</v>
      </c>
      <c r="FN193">
        <f t="shared" si="42"/>
        <v>0</v>
      </c>
      <c r="FO193" s="100">
        <v>0</v>
      </c>
      <c r="FQ193" t="s">
        <v>242</v>
      </c>
      <c r="FT193" s="27">
        <v>0</v>
      </c>
      <c r="FU193" t="s">
        <v>242</v>
      </c>
      <c r="FV193" t="s">
        <v>242</v>
      </c>
      <c r="FW193" t="s">
        <v>242</v>
      </c>
      <c r="FY193" s="27">
        <v>0</v>
      </c>
      <c r="FZ193" t="s">
        <v>242</v>
      </c>
      <c r="GA193" t="s">
        <v>242</v>
      </c>
      <c r="GC193" s="27">
        <v>0</v>
      </c>
      <c r="GD193" t="s">
        <v>242</v>
      </c>
      <c r="GE193" t="s">
        <v>242</v>
      </c>
      <c r="GF193" s="36" t="s">
        <v>242</v>
      </c>
      <c r="GG193" t="s">
        <v>242</v>
      </c>
      <c r="GH193" t="s">
        <v>242</v>
      </c>
      <c r="GI193" t="s">
        <v>242</v>
      </c>
      <c r="GJ193" t="s">
        <v>242</v>
      </c>
      <c r="GK193" t="s">
        <v>242</v>
      </c>
      <c r="GM193" t="s">
        <v>242</v>
      </c>
      <c r="GP193" s="27">
        <v>1</v>
      </c>
      <c r="GQ193">
        <v>1</v>
      </c>
      <c r="GR193">
        <v>1</v>
      </c>
      <c r="GS193" t="s">
        <v>4161</v>
      </c>
      <c r="GT193">
        <v>1</v>
      </c>
      <c r="GW193" s="27">
        <v>1</v>
      </c>
      <c r="GX193">
        <v>1E-3</v>
      </c>
      <c r="GY193" t="s">
        <v>4162</v>
      </c>
      <c r="HA193">
        <v>1</v>
      </c>
      <c r="HD193" s="27">
        <v>0</v>
      </c>
      <c r="HF193" s="27">
        <v>0</v>
      </c>
      <c r="HH193" t="s">
        <v>242</v>
      </c>
      <c r="HK193" s="27">
        <v>0</v>
      </c>
      <c r="HM193" t="s">
        <v>242</v>
      </c>
      <c r="HP193">
        <v>0.55555555599999995</v>
      </c>
      <c r="HQ193">
        <v>1</v>
      </c>
      <c r="HR193">
        <v>0.75</v>
      </c>
      <c r="HS193">
        <v>0</v>
      </c>
      <c r="HT193">
        <v>0.4</v>
      </c>
      <c r="HU193">
        <v>0</v>
      </c>
      <c r="HV193">
        <v>0</v>
      </c>
      <c r="HW193">
        <v>0</v>
      </c>
      <c r="HX193">
        <v>1</v>
      </c>
      <c r="HY193">
        <v>1</v>
      </c>
      <c r="HZ193">
        <v>0</v>
      </c>
      <c r="IA193">
        <v>0</v>
      </c>
      <c r="IB193">
        <v>1</v>
      </c>
      <c r="IC193">
        <v>0.76851851900000001</v>
      </c>
      <c r="ID193">
        <v>0.1</v>
      </c>
      <c r="IE193">
        <v>0.4</v>
      </c>
      <c r="IF193">
        <v>0.42283950599999998</v>
      </c>
      <c r="IG193" t="s">
        <v>4163</v>
      </c>
      <c r="IH193" t="s">
        <v>266</v>
      </c>
      <c r="II193" t="s">
        <v>4150</v>
      </c>
      <c r="IJ193">
        <v>3459.3290000000002</v>
      </c>
      <c r="IK193">
        <v>3716.3490000000002</v>
      </c>
      <c r="IL193">
        <v>5077.482</v>
      </c>
      <c r="IM193" t="s">
        <v>242</v>
      </c>
      <c r="IN193">
        <v>3459.3290000000002</v>
      </c>
      <c r="IS193">
        <f t="shared" si="39"/>
        <v>0.4</v>
      </c>
      <c r="IT193">
        <f t="shared" si="43"/>
        <v>7.1428571428571425E-2</v>
      </c>
      <c r="IU193">
        <f t="shared" si="44"/>
        <v>0.25</v>
      </c>
      <c r="IV193">
        <f t="shared" si="40"/>
        <v>0.24047619047619048</v>
      </c>
    </row>
    <row r="194" spans="1:256" customFormat="1" ht="14" customHeight="1" x14ac:dyDescent="0.2">
      <c r="A194">
        <v>193</v>
      </c>
      <c r="B194">
        <v>214</v>
      </c>
      <c r="C194" s="1">
        <v>44795.604861111111</v>
      </c>
      <c r="D194" s="1">
        <v>44795.604861111111</v>
      </c>
      <c r="E194">
        <v>4</v>
      </c>
      <c r="G194" t="s">
        <v>242</v>
      </c>
      <c r="H194" t="s">
        <v>242</v>
      </c>
      <c r="I194">
        <v>1</v>
      </c>
      <c r="J194" s="1">
        <v>44795.604861111111</v>
      </c>
      <c r="K194" t="s">
        <v>4164</v>
      </c>
      <c r="L194" t="s">
        <v>242</v>
      </c>
      <c r="M194" t="s">
        <v>242</v>
      </c>
      <c r="P194" t="s">
        <v>242</v>
      </c>
      <c r="Q194" t="s">
        <v>242</v>
      </c>
      <c r="T194" t="s">
        <v>4165</v>
      </c>
      <c r="U194" s="24">
        <v>89800</v>
      </c>
      <c r="V194" t="s">
        <v>4166</v>
      </c>
      <c r="W194">
        <v>824348106</v>
      </c>
      <c r="X194">
        <v>2851</v>
      </c>
      <c r="Y194" t="s">
        <v>418</v>
      </c>
      <c r="Z194" t="s">
        <v>1838</v>
      </c>
      <c r="AA194">
        <v>2019</v>
      </c>
      <c r="AC194">
        <v>0</v>
      </c>
      <c r="AF194">
        <v>11</v>
      </c>
      <c r="AG194" t="s">
        <v>242</v>
      </c>
      <c r="AJ194" s="27">
        <v>0</v>
      </c>
      <c r="AK194">
        <v>0</v>
      </c>
      <c r="AL194" s="27">
        <v>0</v>
      </c>
      <c r="AM194">
        <v>0</v>
      </c>
      <c r="AN194" s="36">
        <f t="shared" ref="AN194:AN257" si="48">AM194/AF194*100</f>
        <v>0</v>
      </c>
      <c r="AO194" s="27">
        <v>0</v>
      </c>
      <c r="AP194">
        <v>0</v>
      </c>
      <c r="AR194" t="s">
        <v>242</v>
      </c>
      <c r="AU194" s="27">
        <v>1</v>
      </c>
      <c r="AV194">
        <v>1</v>
      </c>
      <c r="AW194" s="21">
        <f t="shared" ref="AW194:AW257" si="49">AV194/AF194*100</f>
        <v>9.0909090909090917</v>
      </c>
      <c r="AX194">
        <v>2</v>
      </c>
      <c r="BA194" s="27">
        <v>1</v>
      </c>
      <c r="BB194">
        <v>2</v>
      </c>
      <c r="BC194" s="21">
        <f t="shared" ref="BC194:BC257" si="50">BB194/AF194*100</f>
        <v>18.181818181818183</v>
      </c>
      <c r="BD194" t="s">
        <v>242</v>
      </c>
      <c r="BG194" s="27">
        <v>1</v>
      </c>
      <c r="BH194">
        <v>7</v>
      </c>
      <c r="BJ194">
        <v>2</v>
      </c>
      <c r="BM194" s="27">
        <v>1</v>
      </c>
      <c r="BN194">
        <v>2</v>
      </c>
      <c r="BQ194" s="27">
        <v>1</v>
      </c>
      <c r="BR194">
        <v>3</v>
      </c>
      <c r="BS194" s="97">
        <f t="shared" si="47"/>
        <v>27.27272727272727</v>
      </c>
      <c r="BU194">
        <v>1</v>
      </c>
      <c r="BX194" s="27">
        <v>0</v>
      </c>
      <c r="BY194" s="24" t="s">
        <v>242</v>
      </c>
      <c r="BZ194" s="21" t="s">
        <v>242</v>
      </c>
      <c r="CA194" t="s">
        <v>242</v>
      </c>
      <c r="CB194" t="s">
        <v>242</v>
      </c>
      <c r="CE194" s="27">
        <v>0</v>
      </c>
      <c r="CG194" t="s">
        <v>242</v>
      </c>
      <c r="CH194" t="s">
        <v>242</v>
      </c>
      <c r="CJ194" s="27">
        <v>1</v>
      </c>
      <c r="CK194" t="s">
        <v>4167</v>
      </c>
      <c r="CL194">
        <v>1</v>
      </c>
      <c r="CO194">
        <v>1</v>
      </c>
      <c r="CP194" s="27">
        <v>0</v>
      </c>
      <c r="CQ194" t="s">
        <v>242</v>
      </c>
      <c r="CR194" t="s">
        <v>242</v>
      </c>
      <c r="CS194" t="s">
        <v>242</v>
      </c>
      <c r="CV194" s="27">
        <v>1</v>
      </c>
      <c r="CW194" t="s">
        <v>4168</v>
      </c>
      <c r="CX194">
        <v>1</v>
      </c>
      <c r="DA194" s="27">
        <v>1</v>
      </c>
      <c r="DB194">
        <v>387172</v>
      </c>
      <c r="DC194">
        <v>2</v>
      </c>
      <c r="DE194" s="27">
        <v>1</v>
      </c>
      <c r="DF194" s="36" t="s">
        <v>242</v>
      </c>
      <c r="DG194" t="s">
        <v>242</v>
      </c>
      <c r="DH194" s="43" t="s">
        <v>242</v>
      </c>
      <c r="DI194" t="s">
        <v>242</v>
      </c>
      <c r="DJ194" s="36">
        <v>304920</v>
      </c>
      <c r="DK194">
        <v>2</v>
      </c>
      <c r="DM194" s="27">
        <v>1</v>
      </c>
      <c r="DN194" s="36">
        <v>17439</v>
      </c>
      <c r="DO194">
        <v>2</v>
      </c>
      <c r="DQ194">
        <v>1</v>
      </c>
      <c r="DT194" s="27">
        <v>1</v>
      </c>
      <c r="DU194" t="s">
        <v>4169</v>
      </c>
      <c r="DV194" s="27">
        <v>1</v>
      </c>
      <c r="DW194" s="2" t="s">
        <v>4170</v>
      </c>
      <c r="DX194" s="27">
        <v>0</v>
      </c>
      <c r="DZ194" s="27">
        <v>1</v>
      </c>
      <c r="EA194" t="s">
        <v>4171</v>
      </c>
      <c r="EB194" s="27">
        <v>0</v>
      </c>
      <c r="ED194" s="27">
        <v>0</v>
      </c>
      <c r="EF194" s="27">
        <v>0</v>
      </c>
      <c r="EH194" s="27">
        <v>0</v>
      </c>
      <c r="EJ194" s="27">
        <v>1</v>
      </c>
      <c r="EK194" t="s">
        <v>4172</v>
      </c>
      <c r="EL194" s="27">
        <v>1</v>
      </c>
      <c r="EM194" t="s">
        <v>4173</v>
      </c>
      <c r="EN194">
        <v>1</v>
      </c>
      <c r="EP194" s="2"/>
      <c r="EQ194">
        <f t="shared" ref="EQ194:EQ257" si="51">SUM(DT194+DV194+DX194+DZ194+EB194+ED194+EF194+EH194+EJ194+EL194)/10</f>
        <v>0.5</v>
      </c>
      <c r="ER194" s="99">
        <v>0.5</v>
      </c>
      <c r="ES194" s="27">
        <v>0</v>
      </c>
      <c r="ET194" t="s">
        <v>242</v>
      </c>
      <c r="EU194" t="s">
        <v>242</v>
      </c>
      <c r="EX194" t="s">
        <v>242</v>
      </c>
      <c r="EY194" t="s">
        <v>242</v>
      </c>
      <c r="FA194" s="27">
        <v>1</v>
      </c>
      <c r="FB194">
        <v>3451.67</v>
      </c>
      <c r="FC194" t="s">
        <v>3434</v>
      </c>
      <c r="FD194" s="27">
        <v>1</v>
      </c>
      <c r="FE194">
        <v>21.48</v>
      </c>
      <c r="FG194" s="27">
        <v>1</v>
      </c>
      <c r="FH194">
        <v>1474.38</v>
      </c>
      <c r="FJ194" s="27">
        <v>1</v>
      </c>
      <c r="FK194">
        <v>21.48</v>
      </c>
      <c r="FL194">
        <f t="shared" si="41"/>
        <v>2</v>
      </c>
      <c r="FM194" s="99">
        <v>1</v>
      </c>
      <c r="FN194">
        <f t="shared" si="42"/>
        <v>2</v>
      </c>
      <c r="FO194" s="99">
        <v>1</v>
      </c>
      <c r="FQ194">
        <v>1</v>
      </c>
      <c r="FT194" s="27">
        <v>1</v>
      </c>
      <c r="FU194">
        <v>32.799999999999997</v>
      </c>
      <c r="FV194">
        <v>45.2</v>
      </c>
      <c r="FW194">
        <v>22</v>
      </c>
      <c r="FY194" s="27">
        <v>1</v>
      </c>
      <c r="FZ194">
        <v>24.6</v>
      </c>
      <c r="GA194">
        <v>2</v>
      </c>
      <c r="GC194" s="27">
        <v>0</v>
      </c>
      <c r="GD194" t="s">
        <v>242</v>
      </c>
      <c r="GE194" t="s">
        <v>242</v>
      </c>
      <c r="GF194" s="36" t="s">
        <v>242</v>
      </c>
      <c r="GG194" t="s">
        <v>242</v>
      </c>
      <c r="GH194" t="s">
        <v>242</v>
      </c>
      <c r="GI194" t="s">
        <v>242</v>
      </c>
      <c r="GJ194" t="s">
        <v>242</v>
      </c>
      <c r="GK194" t="s">
        <v>242</v>
      </c>
      <c r="GM194">
        <v>1</v>
      </c>
      <c r="GP194" s="27">
        <v>0</v>
      </c>
      <c r="GQ194" t="s">
        <v>242</v>
      </c>
      <c r="GR194" t="s">
        <v>242</v>
      </c>
      <c r="GT194" t="s">
        <v>242</v>
      </c>
      <c r="GW194" s="44">
        <v>1</v>
      </c>
      <c r="GX194">
        <v>349</v>
      </c>
      <c r="HA194" t="s">
        <v>242</v>
      </c>
      <c r="HD194" s="27">
        <v>0</v>
      </c>
      <c r="HF194" s="27">
        <v>0</v>
      </c>
      <c r="HH194" t="s">
        <v>242</v>
      </c>
      <c r="HK194" s="27">
        <v>0</v>
      </c>
      <c r="HM194">
        <v>1</v>
      </c>
      <c r="HP194">
        <v>0.55555555599999995</v>
      </c>
      <c r="HQ194">
        <v>1</v>
      </c>
      <c r="HR194">
        <v>0.5</v>
      </c>
      <c r="HS194">
        <v>1</v>
      </c>
      <c r="HT194">
        <v>0.5</v>
      </c>
      <c r="HU194">
        <v>0</v>
      </c>
      <c r="HV194">
        <v>1</v>
      </c>
      <c r="HW194">
        <v>0.66666666699999999</v>
      </c>
      <c r="HX194">
        <v>0</v>
      </c>
      <c r="HY194">
        <v>0</v>
      </c>
      <c r="HZ194">
        <v>0</v>
      </c>
      <c r="IA194">
        <v>0</v>
      </c>
      <c r="IB194">
        <v>1</v>
      </c>
      <c r="IC194">
        <v>0.68518518500000003</v>
      </c>
      <c r="ID194">
        <v>0.625</v>
      </c>
      <c r="IE194">
        <v>0.133333333</v>
      </c>
      <c r="IF194">
        <v>0.48117283999999999</v>
      </c>
      <c r="IG194" t="s">
        <v>4174</v>
      </c>
      <c r="IH194" t="s">
        <v>266</v>
      </c>
      <c r="II194" t="s">
        <v>4165</v>
      </c>
      <c r="IJ194">
        <v>17900.8</v>
      </c>
      <c r="IK194">
        <v>18361.7</v>
      </c>
      <c r="IL194">
        <v>19944.599999999999</v>
      </c>
      <c r="IM194">
        <v>22148.9</v>
      </c>
      <c r="IN194">
        <v>17900.8</v>
      </c>
      <c r="IS194">
        <f t="shared" ref="IS194:IS257" si="52">SUM(AL194+AO194+BQ194+BX194+CJ194)/5</f>
        <v>0.4</v>
      </c>
      <c r="IT194">
        <f t="shared" si="43"/>
        <v>0.7857142857142857</v>
      </c>
      <c r="IU194">
        <f t="shared" si="44"/>
        <v>0.75</v>
      </c>
      <c r="IV194">
        <f t="shared" ref="IV194:IV257" si="53">(IS194+IT194+IU194)/3</f>
        <v>0.64523809523809528</v>
      </c>
    </row>
    <row r="195" spans="1:256" customFormat="1" ht="14" customHeight="1" x14ac:dyDescent="0.2">
      <c r="A195">
        <v>194</v>
      </c>
      <c r="B195">
        <v>215</v>
      </c>
      <c r="C195" s="1">
        <v>44795.604861111111</v>
      </c>
      <c r="D195" s="1">
        <v>44795.604861111111</v>
      </c>
      <c r="E195">
        <v>4</v>
      </c>
      <c r="G195" t="s">
        <v>242</v>
      </c>
      <c r="H195" t="s">
        <v>242</v>
      </c>
      <c r="I195">
        <v>1</v>
      </c>
      <c r="J195" s="1">
        <v>44795.604861111111</v>
      </c>
      <c r="K195" t="s">
        <v>4175</v>
      </c>
      <c r="L195" t="s">
        <v>242</v>
      </c>
      <c r="M195" t="s">
        <v>242</v>
      </c>
      <c r="P195" t="s">
        <v>242</v>
      </c>
      <c r="Q195" t="s">
        <v>242</v>
      </c>
      <c r="T195" t="s">
        <v>4176</v>
      </c>
      <c r="V195" t="s">
        <v>4177</v>
      </c>
      <c r="W195">
        <v>291011104</v>
      </c>
      <c r="X195">
        <v>3823</v>
      </c>
      <c r="Y195" t="s">
        <v>476</v>
      </c>
      <c r="Z195" t="s">
        <v>2329</v>
      </c>
      <c r="AA195">
        <v>2019</v>
      </c>
      <c r="AC195">
        <v>0</v>
      </c>
      <c r="AF195">
        <v>11</v>
      </c>
      <c r="AG195" t="s">
        <v>242</v>
      </c>
      <c r="AJ195" s="27">
        <v>1</v>
      </c>
      <c r="AK195">
        <v>10</v>
      </c>
      <c r="AL195" s="27">
        <v>0</v>
      </c>
      <c r="AM195">
        <v>0</v>
      </c>
      <c r="AN195" s="36">
        <f t="shared" si="48"/>
        <v>0</v>
      </c>
      <c r="AO195" s="27">
        <v>0</v>
      </c>
      <c r="AP195">
        <v>0</v>
      </c>
      <c r="AQ195" t="s">
        <v>4178</v>
      </c>
      <c r="AR195">
        <v>2</v>
      </c>
      <c r="AU195" s="27">
        <v>1</v>
      </c>
      <c r="AV195">
        <v>1</v>
      </c>
      <c r="AW195" s="21">
        <f t="shared" si="49"/>
        <v>9.0909090909090917</v>
      </c>
      <c r="AX195">
        <v>2</v>
      </c>
      <c r="BA195" s="27">
        <v>1</v>
      </c>
      <c r="BB195">
        <v>2</v>
      </c>
      <c r="BC195" s="21">
        <f t="shared" si="50"/>
        <v>18.181818181818183</v>
      </c>
      <c r="BD195" t="s">
        <v>242</v>
      </c>
      <c r="BG195" s="27">
        <v>1</v>
      </c>
      <c r="BJ195">
        <v>2</v>
      </c>
      <c r="BM195" s="27">
        <v>1</v>
      </c>
      <c r="BN195">
        <v>2</v>
      </c>
      <c r="BQ195" s="27">
        <v>1</v>
      </c>
      <c r="BR195">
        <v>3</v>
      </c>
      <c r="BS195" s="97">
        <f t="shared" si="47"/>
        <v>27.27272727272727</v>
      </c>
      <c r="BU195">
        <v>1</v>
      </c>
      <c r="BX195" s="27">
        <v>0</v>
      </c>
      <c r="BY195" s="24" t="s">
        <v>242</v>
      </c>
      <c r="BZ195" s="21" t="s">
        <v>242</v>
      </c>
      <c r="CA195" t="s">
        <v>242</v>
      </c>
      <c r="CB195" t="s">
        <v>242</v>
      </c>
      <c r="CE195" s="27">
        <v>0</v>
      </c>
      <c r="CG195" t="s">
        <v>242</v>
      </c>
      <c r="CH195" t="s">
        <v>242</v>
      </c>
      <c r="CJ195" s="27">
        <v>1</v>
      </c>
      <c r="CK195" s="2" t="s">
        <v>4179</v>
      </c>
      <c r="CL195">
        <v>1</v>
      </c>
      <c r="CO195">
        <v>0</v>
      </c>
      <c r="CP195" s="27">
        <v>0.5</v>
      </c>
      <c r="CQ195" t="s">
        <v>242</v>
      </c>
      <c r="CR195">
        <v>100</v>
      </c>
      <c r="CS195" t="s">
        <v>242</v>
      </c>
      <c r="CT195" t="s">
        <v>4180</v>
      </c>
      <c r="CV195" s="27">
        <v>1</v>
      </c>
      <c r="CW195" s="2" t="s">
        <v>4181</v>
      </c>
      <c r="CX195">
        <v>1</v>
      </c>
      <c r="DA195" s="27">
        <v>1</v>
      </c>
      <c r="DB195">
        <v>163945</v>
      </c>
      <c r="DC195">
        <v>2</v>
      </c>
      <c r="DE195" s="27">
        <v>1</v>
      </c>
      <c r="DF195" s="36">
        <v>699739</v>
      </c>
      <c r="DG195">
        <v>2</v>
      </c>
      <c r="DH195" s="36">
        <v>687352</v>
      </c>
      <c r="DI195">
        <v>2</v>
      </c>
      <c r="DJ195" s="36" t="s">
        <v>242</v>
      </c>
      <c r="DK195" t="s">
        <v>242</v>
      </c>
      <c r="DM195" s="27">
        <v>0</v>
      </c>
      <c r="DN195" s="36" t="s">
        <v>242</v>
      </c>
      <c r="DO195" t="s">
        <v>242</v>
      </c>
      <c r="DQ195">
        <v>1</v>
      </c>
      <c r="DT195" s="27">
        <v>1</v>
      </c>
      <c r="DU195" s="2" t="s">
        <v>4182</v>
      </c>
      <c r="DV195" s="27">
        <v>1</v>
      </c>
      <c r="DW195" t="s">
        <v>4183</v>
      </c>
      <c r="DX195" s="27">
        <v>0</v>
      </c>
      <c r="DZ195" s="27">
        <v>1</v>
      </c>
      <c r="EA195" t="s">
        <v>4184</v>
      </c>
      <c r="EB195" s="27">
        <v>1</v>
      </c>
      <c r="ED195" s="27">
        <v>1</v>
      </c>
      <c r="EE195" t="s">
        <v>4185</v>
      </c>
      <c r="EF195" s="27">
        <v>1</v>
      </c>
      <c r="EG195" t="s">
        <v>4186</v>
      </c>
      <c r="EH195" s="27">
        <v>1</v>
      </c>
      <c r="EI195" t="s">
        <v>4187</v>
      </c>
      <c r="EJ195" s="27">
        <v>1</v>
      </c>
      <c r="EK195" t="s">
        <v>4188</v>
      </c>
      <c r="EL195" s="27">
        <v>1</v>
      </c>
      <c r="EN195">
        <v>1</v>
      </c>
      <c r="EP195" s="2"/>
      <c r="EQ195">
        <f t="shared" si="51"/>
        <v>0.9</v>
      </c>
      <c r="ER195" s="99">
        <v>0.5</v>
      </c>
      <c r="ES195" s="27">
        <v>0</v>
      </c>
      <c r="ET195" t="s">
        <v>242</v>
      </c>
      <c r="EU195" t="s">
        <v>242</v>
      </c>
      <c r="EX195" t="s">
        <v>242</v>
      </c>
      <c r="EY195" t="s">
        <v>242</v>
      </c>
      <c r="FA195" s="27">
        <v>0</v>
      </c>
      <c r="FB195" t="s">
        <v>242</v>
      </c>
      <c r="FD195" s="27">
        <v>0</v>
      </c>
      <c r="FE195" t="s">
        <v>242</v>
      </c>
      <c r="FG195" s="27">
        <v>1</v>
      </c>
      <c r="FH195">
        <v>5256.83</v>
      </c>
      <c r="FJ195" s="27">
        <v>0</v>
      </c>
      <c r="FK195" t="s">
        <v>242</v>
      </c>
      <c r="FL195">
        <f t="shared" ref="FL195:FL258" si="54">SUM(FA195+FG195)</f>
        <v>1</v>
      </c>
      <c r="FM195" s="99">
        <v>1</v>
      </c>
      <c r="FN195">
        <f t="shared" ref="FN195:FN258" si="55">SUM(FD195+FJ195)</f>
        <v>0</v>
      </c>
      <c r="FO195" s="100">
        <v>0</v>
      </c>
      <c r="FQ195">
        <v>1</v>
      </c>
      <c r="FT195" s="27">
        <v>1</v>
      </c>
      <c r="FU195">
        <v>14</v>
      </c>
      <c r="FV195">
        <v>43</v>
      </c>
      <c r="FW195">
        <v>43</v>
      </c>
      <c r="FY195" s="27">
        <v>1</v>
      </c>
      <c r="FZ195">
        <v>31</v>
      </c>
      <c r="GA195">
        <v>1</v>
      </c>
      <c r="GC195" s="27">
        <v>0.5</v>
      </c>
      <c r="GD195" t="s">
        <v>242</v>
      </c>
      <c r="GE195" t="s">
        <v>242</v>
      </c>
      <c r="GF195" s="36" t="s">
        <v>242</v>
      </c>
      <c r="GG195" t="s">
        <v>242</v>
      </c>
      <c r="GH195" t="s">
        <v>242</v>
      </c>
      <c r="GI195" t="s">
        <v>242</v>
      </c>
      <c r="GJ195" t="s">
        <v>242</v>
      </c>
      <c r="GK195">
        <v>1</v>
      </c>
      <c r="GL195" t="s">
        <v>4189</v>
      </c>
      <c r="GM195">
        <v>1</v>
      </c>
      <c r="GP195" s="27">
        <v>0</v>
      </c>
      <c r="GQ195" t="s">
        <v>242</v>
      </c>
      <c r="GR195" t="s">
        <v>242</v>
      </c>
      <c r="GT195" t="s">
        <v>242</v>
      </c>
      <c r="GW195" s="27">
        <v>1</v>
      </c>
      <c r="GX195">
        <v>416</v>
      </c>
      <c r="HA195">
        <v>1</v>
      </c>
      <c r="HD195" s="27">
        <v>0</v>
      </c>
      <c r="HF195" s="27">
        <v>0</v>
      </c>
      <c r="HH195" t="s">
        <v>242</v>
      </c>
      <c r="HK195" s="27">
        <v>1</v>
      </c>
      <c r="HL195" t="s">
        <v>4190</v>
      </c>
      <c r="HM195">
        <v>1</v>
      </c>
      <c r="HP195">
        <v>0.55555555599999995</v>
      </c>
      <c r="HQ195">
        <v>1</v>
      </c>
      <c r="HR195">
        <v>0.75</v>
      </c>
      <c r="HS195">
        <v>0.66666666699999999</v>
      </c>
      <c r="HT195">
        <v>0.9</v>
      </c>
      <c r="HU195">
        <v>0</v>
      </c>
      <c r="HV195">
        <v>0.25</v>
      </c>
      <c r="HW195">
        <v>0.83333333300000001</v>
      </c>
      <c r="HX195">
        <v>0</v>
      </c>
      <c r="HY195">
        <v>1</v>
      </c>
      <c r="HZ195">
        <v>0</v>
      </c>
      <c r="IA195">
        <v>1</v>
      </c>
      <c r="IB195">
        <v>1</v>
      </c>
      <c r="IC195">
        <v>0.76851851900000001</v>
      </c>
      <c r="ID195">
        <v>0.45416666700000002</v>
      </c>
      <c r="IE195">
        <v>0.56666666700000001</v>
      </c>
      <c r="IF195">
        <v>0.59645061700000002</v>
      </c>
      <c r="IG195" t="s">
        <v>4191</v>
      </c>
      <c r="IH195" t="s">
        <v>266</v>
      </c>
      <c r="II195" t="s">
        <v>4176</v>
      </c>
      <c r="IJ195">
        <v>18372</v>
      </c>
      <c r="IK195">
        <v>16785</v>
      </c>
      <c r="IL195">
        <v>18236</v>
      </c>
      <c r="IM195">
        <v>19629</v>
      </c>
      <c r="IN195">
        <v>18372</v>
      </c>
      <c r="IS195">
        <f t="shared" si="52"/>
        <v>0.4</v>
      </c>
      <c r="IT195">
        <f t="shared" ref="IT195:IT258" si="56">SUM(DA195+DE195+DM195+ER195+ES195+FM195+FO195)/7</f>
        <v>0.5</v>
      </c>
      <c r="IU195">
        <f t="shared" si="44"/>
        <v>0.875</v>
      </c>
      <c r="IV195">
        <f t="shared" si="53"/>
        <v>0.59166666666666667</v>
      </c>
    </row>
    <row r="196" spans="1:256" customFormat="1" ht="14" customHeight="1" x14ac:dyDescent="0.2">
      <c r="A196">
        <v>195</v>
      </c>
      <c r="B196">
        <v>216</v>
      </c>
      <c r="C196" s="1">
        <v>44795.604861111111</v>
      </c>
      <c r="D196" s="1">
        <v>44795.604861111111</v>
      </c>
      <c r="E196">
        <v>4</v>
      </c>
      <c r="G196" t="s">
        <v>242</v>
      </c>
      <c r="H196" t="s">
        <v>242</v>
      </c>
      <c r="I196">
        <v>1</v>
      </c>
      <c r="J196" s="1">
        <v>44795.604861111111</v>
      </c>
      <c r="K196" t="s">
        <v>4192</v>
      </c>
      <c r="L196" t="s">
        <v>242</v>
      </c>
      <c r="M196" t="s">
        <v>242</v>
      </c>
      <c r="P196" t="s">
        <v>242</v>
      </c>
      <c r="Q196" t="s">
        <v>242</v>
      </c>
      <c r="T196" t="s">
        <v>4193</v>
      </c>
      <c r="V196" t="s">
        <v>4194</v>
      </c>
      <c r="W196">
        <v>874054109</v>
      </c>
      <c r="X196">
        <v>7372</v>
      </c>
      <c r="Y196" t="s">
        <v>1487</v>
      </c>
      <c r="Z196" t="s">
        <v>4195</v>
      </c>
      <c r="AA196">
        <v>2020</v>
      </c>
      <c r="AC196">
        <v>0.5</v>
      </c>
      <c r="AD196">
        <v>6</v>
      </c>
      <c r="AF196">
        <v>8</v>
      </c>
      <c r="AG196" t="s">
        <v>242</v>
      </c>
      <c r="AJ196" s="27">
        <v>0</v>
      </c>
      <c r="AK196">
        <v>0</v>
      </c>
      <c r="AL196" s="27">
        <v>0</v>
      </c>
      <c r="AM196">
        <v>0</v>
      </c>
      <c r="AN196" s="36">
        <f t="shared" si="48"/>
        <v>0</v>
      </c>
      <c r="AO196" s="27">
        <v>0</v>
      </c>
      <c r="AP196">
        <v>0</v>
      </c>
      <c r="AR196" t="s">
        <v>242</v>
      </c>
      <c r="AU196" s="27">
        <v>1</v>
      </c>
      <c r="AV196">
        <v>1</v>
      </c>
      <c r="AW196" s="21">
        <f t="shared" si="49"/>
        <v>12.5</v>
      </c>
      <c r="AX196">
        <v>2</v>
      </c>
      <c r="BA196" s="27">
        <v>1</v>
      </c>
      <c r="BB196">
        <v>3</v>
      </c>
      <c r="BC196" s="21">
        <f t="shared" si="50"/>
        <v>37.5</v>
      </c>
      <c r="BD196" t="s">
        <v>242</v>
      </c>
      <c r="BG196" s="27">
        <v>1</v>
      </c>
      <c r="BJ196">
        <v>2</v>
      </c>
      <c r="BM196" s="27">
        <v>1</v>
      </c>
      <c r="BN196">
        <v>2</v>
      </c>
      <c r="BQ196" s="27">
        <v>1</v>
      </c>
      <c r="BR196">
        <v>2</v>
      </c>
      <c r="BS196" s="97">
        <f t="shared" si="47"/>
        <v>25</v>
      </c>
      <c r="BU196">
        <v>3</v>
      </c>
      <c r="BX196" s="27">
        <v>1</v>
      </c>
      <c r="BY196">
        <v>3</v>
      </c>
      <c r="BZ196" s="21">
        <f t="shared" ref="BZ196:BZ203" si="57">BY196/AF196*100</f>
        <v>37.5</v>
      </c>
      <c r="CA196">
        <v>2</v>
      </c>
      <c r="CB196">
        <v>3</v>
      </c>
      <c r="CE196" s="27">
        <v>0</v>
      </c>
      <c r="CG196" t="s">
        <v>242</v>
      </c>
      <c r="CH196" t="s">
        <v>242</v>
      </c>
      <c r="CJ196" s="27">
        <v>1</v>
      </c>
      <c r="CK196" t="s">
        <v>4196</v>
      </c>
      <c r="CL196" t="s">
        <v>242</v>
      </c>
      <c r="CO196">
        <v>0</v>
      </c>
      <c r="CP196" s="27">
        <v>0.5</v>
      </c>
      <c r="CQ196" t="s">
        <v>242</v>
      </c>
      <c r="CR196">
        <v>100</v>
      </c>
      <c r="CS196">
        <v>100</v>
      </c>
      <c r="CT196" s="2" t="s">
        <v>4197</v>
      </c>
      <c r="CV196" s="27">
        <v>1</v>
      </c>
      <c r="CX196" t="s">
        <v>242</v>
      </c>
      <c r="DA196" s="27">
        <v>0</v>
      </c>
      <c r="DB196" t="s">
        <v>242</v>
      </c>
      <c r="DC196" t="s">
        <v>242</v>
      </c>
      <c r="DE196" s="27">
        <v>0</v>
      </c>
      <c r="DF196" s="36" t="s">
        <v>242</v>
      </c>
      <c r="DG196" t="s">
        <v>242</v>
      </c>
      <c r="DH196" s="43" t="s">
        <v>242</v>
      </c>
      <c r="DI196" t="s">
        <v>242</v>
      </c>
      <c r="DJ196" s="36" t="s">
        <v>242</v>
      </c>
      <c r="DK196" t="s">
        <v>242</v>
      </c>
      <c r="DM196" s="27">
        <v>0</v>
      </c>
      <c r="DN196" s="36" t="s">
        <v>242</v>
      </c>
      <c r="DO196" t="s">
        <v>242</v>
      </c>
      <c r="DQ196" t="s">
        <v>242</v>
      </c>
      <c r="DT196" s="27">
        <v>1</v>
      </c>
      <c r="DU196" t="s">
        <v>4198</v>
      </c>
      <c r="DV196" s="27">
        <v>0</v>
      </c>
      <c r="DX196" s="27">
        <v>0</v>
      </c>
      <c r="DZ196" s="27">
        <v>0</v>
      </c>
      <c r="EB196" s="27">
        <v>0</v>
      </c>
      <c r="ED196" s="27">
        <v>0</v>
      </c>
      <c r="EF196" s="27">
        <v>0</v>
      </c>
      <c r="EH196" s="27">
        <v>0</v>
      </c>
      <c r="EJ196" s="27">
        <v>0</v>
      </c>
      <c r="EL196" s="27">
        <v>0</v>
      </c>
      <c r="EN196">
        <v>4</v>
      </c>
      <c r="EP196" s="2"/>
      <c r="EQ196">
        <f t="shared" si="51"/>
        <v>0.1</v>
      </c>
      <c r="ER196" s="99">
        <v>0.5</v>
      </c>
      <c r="ES196" s="27">
        <v>0</v>
      </c>
      <c r="ET196" t="s">
        <v>242</v>
      </c>
      <c r="EU196" t="s">
        <v>242</v>
      </c>
      <c r="EX196" t="s">
        <v>242</v>
      </c>
      <c r="EY196" t="s">
        <v>242</v>
      </c>
      <c r="FA196" s="27">
        <v>0</v>
      </c>
      <c r="FB196" t="s">
        <v>242</v>
      </c>
      <c r="FD196" s="27">
        <v>0</v>
      </c>
      <c r="FE196" t="s">
        <v>242</v>
      </c>
      <c r="FG196" s="27">
        <v>0</v>
      </c>
      <c r="FH196" t="s">
        <v>242</v>
      </c>
      <c r="FJ196" s="27">
        <v>0</v>
      </c>
      <c r="FK196" t="s">
        <v>242</v>
      </c>
      <c r="FL196">
        <f t="shared" si="54"/>
        <v>0</v>
      </c>
      <c r="FM196" s="100">
        <v>0</v>
      </c>
      <c r="FN196">
        <f t="shared" si="55"/>
        <v>0</v>
      </c>
      <c r="FO196" s="100">
        <v>0</v>
      </c>
      <c r="FQ196" t="s">
        <v>242</v>
      </c>
      <c r="FT196" s="27">
        <v>0</v>
      </c>
      <c r="FU196" t="s">
        <v>242</v>
      </c>
      <c r="FV196" t="s">
        <v>242</v>
      </c>
      <c r="FW196" t="s">
        <v>242</v>
      </c>
      <c r="FY196" s="27">
        <v>0</v>
      </c>
      <c r="FZ196" t="s">
        <v>242</v>
      </c>
      <c r="GA196" t="s">
        <v>242</v>
      </c>
      <c r="GC196" s="27">
        <v>0</v>
      </c>
      <c r="GD196" t="s">
        <v>242</v>
      </c>
      <c r="GE196" t="s">
        <v>242</v>
      </c>
      <c r="GF196" s="36" t="s">
        <v>242</v>
      </c>
      <c r="GG196" t="s">
        <v>242</v>
      </c>
      <c r="GH196" t="s">
        <v>242</v>
      </c>
      <c r="GI196" t="s">
        <v>242</v>
      </c>
      <c r="GJ196" t="s">
        <v>242</v>
      </c>
      <c r="GK196" t="s">
        <v>242</v>
      </c>
      <c r="GM196" t="s">
        <v>242</v>
      </c>
      <c r="GP196" s="27">
        <v>0</v>
      </c>
      <c r="GQ196" t="s">
        <v>242</v>
      </c>
      <c r="GR196" t="s">
        <v>242</v>
      </c>
      <c r="GT196" t="s">
        <v>242</v>
      </c>
      <c r="GW196" s="27">
        <v>1</v>
      </c>
      <c r="GX196">
        <v>252</v>
      </c>
      <c r="HA196">
        <v>1</v>
      </c>
      <c r="HD196" s="27">
        <v>0</v>
      </c>
      <c r="HF196" s="27">
        <v>0</v>
      </c>
      <c r="HH196" t="s">
        <v>242</v>
      </c>
      <c r="HK196" s="27">
        <v>0</v>
      </c>
      <c r="HM196" t="s">
        <v>242</v>
      </c>
      <c r="HP196">
        <v>0.66666666699999999</v>
      </c>
      <c r="HQ196">
        <v>1</v>
      </c>
      <c r="HR196">
        <v>0.75</v>
      </c>
      <c r="HS196">
        <v>0</v>
      </c>
      <c r="HT196">
        <v>0.1</v>
      </c>
      <c r="HU196">
        <v>0</v>
      </c>
      <c r="HV196">
        <v>0</v>
      </c>
      <c r="HW196">
        <v>0</v>
      </c>
      <c r="HX196">
        <v>0</v>
      </c>
      <c r="HY196">
        <v>1</v>
      </c>
      <c r="HZ196">
        <v>0</v>
      </c>
      <c r="IA196">
        <v>0</v>
      </c>
      <c r="IB196">
        <v>1</v>
      </c>
      <c r="IC196">
        <v>0.80555555599999995</v>
      </c>
      <c r="ID196">
        <v>2.5000000000000001E-2</v>
      </c>
      <c r="IE196">
        <v>0.2</v>
      </c>
      <c r="IF196">
        <v>0.34351851900000002</v>
      </c>
      <c r="IG196" t="s">
        <v>4199</v>
      </c>
      <c r="IH196" t="s">
        <v>266</v>
      </c>
      <c r="II196" t="s">
        <v>4193</v>
      </c>
      <c r="IJ196">
        <v>3088.97</v>
      </c>
      <c r="IK196">
        <v>3372.7719999999999</v>
      </c>
      <c r="IL196">
        <v>3504.8</v>
      </c>
      <c r="IM196" t="s">
        <v>242</v>
      </c>
      <c r="IN196">
        <v>3088.97</v>
      </c>
      <c r="IS196">
        <f t="shared" si="52"/>
        <v>0.6</v>
      </c>
      <c r="IT196">
        <f t="shared" si="56"/>
        <v>7.1428571428571425E-2</v>
      </c>
      <c r="IU196">
        <f t="shared" si="44"/>
        <v>0.25</v>
      </c>
      <c r="IV196">
        <f t="shared" si="53"/>
        <v>0.30714285714285711</v>
      </c>
    </row>
    <row r="197" spans="1:256" customFormat="1" ht="14" customHeight="1" x14ac:dyDescent="0.2">
      <c r="A197">
        <v>196</v>
      </c>
      <c r="B197">
        <v>217</v>
      </c>
      <c r="C197" s="1">
        <v>44795.604861111111</v>
      </c>
      <c r="D197" s="1">
        <v>44795.604861111111</v>
      </c>
      <c r="E197">
        <v>4</v>
      </c>
      <c r="G197" t="s">
        <v>242</v>
      </c>
      <c r="H197" t="s">
        <v>242</v>
      </c>
      <c r="I197">
        <v>1</v>
      </c>
      <c r="J197" s="1">
        <v>44795.604861111111</v>
      </c>
      <c r="K197" t="s">
        <v>4200</v>
      </c>
      <c r="L197" t="s">
        <v>242</v>
      </c>
      <c r="M197" t="s">
        <v>242</v>
      </c>
      <c r="P197" t="s">
        <v>242</v>
      </c>
      <c r="Q197" t="s">
        <v>242</v>
      </c>
      <c r="T197" t="s">
        <v>4201</v>
      </c>
      <c r="V197" t="s">
        <v>4202</v>
      </c>
      <c r="W197">
        <v>285512109</v>
      </c>
      <c r="X197">
        <v>7372</v>
      </c>
      <c r="Y197" t="s">
        <v>1487</v>
      </c>
      <c r="Z197" t="s">
        <v>4195</v>
      </c>
      <c r="AA197">
        <v>2020</v>
      </c>
      <c r="AC197">
        <v>0</v>
      </c>
      <c r="AF197">
        <v>8</v>
      </c>
      <c r="AG197" t="s">
        <v>242</v>
      </c>
      <c r="AJ197" s="27">
        <v>0</v>
      </c>
      <c r="AK197">
        <v>0</v>
      </c>
      <c r="AL197" s="27">
        <v>0</v>
      </c>
      <c r="AM197">
        <v>0</v>
      </c>
      <c r="AN197" s="36">
        <f t="shared" si="48"/>
        <v>0</v>
      </c>
      <c r="AO197" s="27">
        <v>0</v>
      </c>
      <c r="AP197">
        <v>0</v>
      </c>
      <c r="AR197" t="s">
        <v>242</v>
      </c>
      <c r="AU197" s="27">
        <v>1</v>
      </c>
      <c r="AV197">
        <v>1</v>
      </c>
      <c r="AW197" s="21">
        <f t="shared" si="49"/>
        <v>12.5</v>
      </c>
      <c r="AX197">
        <v>3</v>
      </c>
      <c r="BA197" s="27">
        <v>1</v>
      </c>
      <c r="BB197">
        <v>3</v>
      </c>
      <c r="BC197" s="21">
        <f t="shared" si="50"/>
        <v>37.5</v>
      </c>
      <c r="BD197" t="s">
        <v>242</v>
      </c>
      <c r="BG197" s="27">
        <v>1</v>
      </c>
      <c r="BH197">
        <v>9</v>
      </c>
      <c r="BJ197">
        <v>2</v>
      </c>
      <c r="BM197" s="27">
        <v>1</v>
      </c>
      <c r="BN197">
        <v>2</v>
      </c>
      <c r="BQ197" s="27">
        <v>1</v>
      </c>
      <c r="BR197">
        <v>5</v>
      </c>
      <c r="BS197" s="97">
        <f t="shared" si="47"/>
        <v>62.5</v>
      </c>
      <c r="BU197">
        <v>3</v>
      </c>
      <c r="BX197" s="27">
        <v>1</v>
      </c>
      <c r="BY197">
        <v>5</v>
      </c>
      <c r="BZ197" s="21">
        <f t="shared" si="57"/>
        <v>62.5</v>
      </c>
      <c r="CA197">
        <v>1</v>
      </c>
      <c r="CB197">
        <v>1</v>
      </c>
      <c r="CE197" s="27">
        <v>0</v>
      </c>
      <c r="CG197" t="s">
        <v>242</v>
      </c>
      <c r="CH197" t="s">
        <v>242</v>
      </c>
      <c r="CJ197" s="27">
        <v>1</v>
      </c>
      <c r="CK197" t="s">
        <v>4203</v>
      </c>
      <c r="CL197">
        <v>1</v>
      </c>
      <c r="CO197">
        <v>1</v>
      </c>
      <c r="CP197" s="27">
        <v>0</v>
      </c>
      <c r="CQ197" t="s">
        <v>242</v>
      </c>
      <c r="CR197" t="s">
        <v>242</v>
      </c>
      <c r="CS197" t="s">
        <v>242</v>
      </c>
      <c r="CV197" s="27">
        <v>1</v>
      </c>
      <c r="CW197" s="2" t="s">
        <v>4204</v>
      </c>
      <c r="CX197">
        <v>1</v>
      </c>
      <c r="DA197" s="27">
        <v>0</v>
      </c>
      <c r="DB197" t="s">
        <v>242</v>
      </c>
      <c r="DC197" t="s">
        <v>242</v>
      </c>
      <c r="DE197" s="27">
        <v>0</v>
      </c>
      <c r="DF197" s="36" t="s">
        <v>242</v>
      </c>
      <c r="DG197" t="s">
        <v>242</v>
      </c>
      <c r="DH197" s="43" t="s">
        <v>242</v>
      </c>
      <c r="DI197" t="s">
        <v>242</v>
      </c>
      <c r="DJ197" s="36" t="s">
        <v>242</v>
      </c>
      <c r="DK197" t="s">
        <v>242</v>
      </c>
      <c r="DM197" s="27">
        <v>0</v>
      </c>
      <c r="DN197" s="36" t="s">
        <v>242</v>
      </c>
      <c r="DO197" t="s">
        <v>242</v>
      </c>
      <c r="DQ197" t="s">
        <v>242</v>
      </c>
      <c r="DT197" s="27">
        <v>1</v>
      </c>
      <c r="DU197" s="2" t="s">
        <v>4205</v>
      </c>
      <c r="DV197" s="27">
        <v>1</v>
      </c>
      <c r="DW197" t="s">
        <v>4206</v>
      </c>
      <c r="DX197" s="27">
        <v>0</v>
      </c>
      <c r="DZ197" s="27">
        <v>0</v>
      </c>
      <c r="EB197" s="27">
        <v>0</v>
      </c>
      <c r="ED197" s="27">
        <v>1</v>
      </c>
      <c r="EE197" s="2" t="s">
        <v>4207</v>
      </c>
      <c r="EF197" s="27">
        <v>1</v>
      </c>
      <c r="EG197" s="2" t="s">
        <v>4208</v>
      </c>
      <c r="EH197" s="27">
        <v>1</v>
      </c>
      <c r="EI197" t="s">
        <v>4209</v>
      </c>
      <c r="EJ197" s="27">
        <v>1</v>
      </c>
      <c r="EK197" t="s">
        <v>4210</v>
      </c>
      <c r="EL197" s="27">
        <v>0</v>
      </c>
      <c r="EN197">
        <v>1</v>
      </c>
      <c r="EP197" s="2"/>
      <c r="EQ197">
        <f t="shared" si="51"/>
        <v>0.6</v>
      </c>
      <c r="ER197" s="99">
        <v>0.5</v>
      </c>
      <c r="ES197" s="27">
        <v>0</v>
      </c>
      <c r="ET197" t="s">
        <v>242</v>
      </c>
      <c r="EU197" t="s">
        <v>242</v>
      </c>
      <c r="EX197" t="s">
        <v>242</v>
      </c>
      <c r="EY197" t="s">
        <v>242</v>
      </c>
      <c r="FA197" s="27">
        <v>0</v>
      </c>
      <c r="FB197" t="s">
        <v>242</v>
      </c>
      <c r="FD197" s="27">
        <v>0</v>
      </c>
      <c r="FE197" t="s">
        <v>242</v>
      </c>
      <c r="FF197" t="s">
        <v>4211</v>
      </c>
      <c r="FG197" s="27">
        <v>0</v>
      </c>
      <c r="FH197" t="s">
        <v>242</v>
      </c>
      <c r="FJ197" s="27">
        <v>0</v>
      </c>
      <c r="FK197" t="s">
        <v>242</v>
      </c>
      <c r="FL197">
        <f t="shared" si="54"/>
        <v>0</v>
      </c>
      <c r="FM197" s="100">
        <v>0</v>
      </c>
      <c r="FN197">
        <f t="shared" si="55"/>
        <v>0</v>
      </c>
      <c r="FO197" s="100">
        <v>0</v>
      </c>
      <c r="FQ197" t="s">
        <v>242</v>
      </c>
      <c r="FT197" s="27">
        <v>0</v>
      </c>
      <c r="FU197" t="s">
        <v>242</v>
      </c>
      <c r="FV197" t="s">
        <v>242</v>
      </c>
      <c r="FW197" t="s">
        <v>242</v>
      </c>
      <c r="FY197" s="27">
        <v>1</v>
      </c>
      <c r="FZ197">
        <v>23.9</v>
      </c>
      <c r="GA197">
        <v>2</v>
      </c>
      <c r="GC197" s="27">
        <v>1</v>
      </c>
      <c r="GD197">
        <v>3.2</v>
      </c>
      <c r="GE197">
        <v>8.1999999999999993</v>
      </c>
      <c r="GF197" s="36">
        <v>54.6</v>
      </c>
      <c r="GG197">
        <v>22.3</v>
      </c>
      <c r="GH197" t="s">
        <v>242</v>
      </c>
      <c r="GI197" t="s">
        <v>242</v>
      </c>
      <c r="GJ197" t="s">
        <v>242</v>
      </c>
      <c r="GK197">
        <v>1</v>
      </c>
      <c r="GM197">
        <v>1</v>
      </c>
      <c r="GP197" s="27">
        <v>0.5</v>
      </c>
      <c r="GQ197" t="s">
        <v>242</v>
      </c>
      <c r="GR197">
        <v>1</v>
      </c>
      <c r="GS197" t="s">
        <v>4212</v>
      </c>
      <c r="GT197">
        <v>1</v>
      </c>
      <c r="GW197" s="27">
        <v>1</v>
      </c>
      <c r="GX197">
        <v>316</v>
      </c>
      <c r="HA197">
        <v>1</v>
      </c>
      <c r="HD197" s="27">
        <v>0</v>
      </c>
      <c r="HF197" s="27">
        <v>0</v>
      </c>
      <c r="HH197" t="s">
        <v>242</v>
      </c>
      <c r="HK197" s="27">
        <v>1</v>
      </c>
      <c r="HL197" t="s">
        <v>4213</v>
      </c>
      <c r="HM197">
        <v>1</v>
      </c>
      <c r="HP197">
        <v>0.66666666699999999</v>
      </c>
      <c r="HQ197">
        <v>1</v>
      </c>
      <c r="HR197">
        <v>0.5</v>
      </c>
      <c r="HS197">
        <v>0</v>
      </c>
      <c r="HT197">
        <v>0.6</v>
      </c>
      <c r="HU197">
        <v>0</v>
      </c>
      <c r="HV197">
        <v>0</v>
      </c>
      <c r="HW197">
        <v>0.66666666699999999</v>
      </c>
      <c r="HX197">
        <v>0.5</v>
      </c>
      <c r="HY197">
        <v>1</v>
      </c>
      <c r="HZ197">
        <v>0</v>
      </c>
      <c r="IA197">
        <v>1</v>
      </c>
      <c r="IB197">
        <v>1</v>
      </c>
      <c r="IC197">
        <v>0.72222222199999997</v>
      </c>
      <c r="ID197">
        <v>0.15</v>
      </c>
      <c r="IE197">
        <v>0.63333333300000005</v>
      </c>
      <c r="IF197">
        <v>0.50185185200000004</v>
      </c>
      <c r="IG197" t="s">
        <v>4214</v>
      </c>
      <c r="IH197" t="s">
        <v>266</v>
      </c>
      <c r="II197" t="s">
        <v>4201</v>
      </c>
      <c r="IJ197">
        <v>5537</v>
      </c>
      <c r="IK197">
        <v>5629</v>
      </c>
      <c r="IL197">
        <v>6991</v>
      </c>
      <c r="IM197" t="s">
        <v>242</v>
      </c>
      <c r="IN197">
        <v>5537</v>
      </c>
      <c r="IS197">
        <f t="shared" si="52"/>
        <v>0.6</v>
      </c>
      <c r="IT197">
        <f t="shared" si="56"/>
        <v>7.1428571428571425E-2</v>
      </c>
      <c r="IU197">
        <f t="shared" si="44"/>
        <v>0.75</v>
      </c>
      <c r="IV197">
        <f t="shared" si="53"/>
        <v>0.47380952380952374</v>
      </c>
    </row>
    <row r="198" spans="1:256" customFormat="1" ht="14" customHeight="1" x14ac:dyDescent="0.2">
      <c r="A198">
        <v>197</v>
      </c>
      <c r="B198">
        <v>218</v>
      </c>
      <c r="C198" s="1">
        <v>44795.604861111111</v>
      </c>
      <c r="D198" s="1">
        <v>44795.604861111111</v>
      </c>
      <c r="E198">
        <v>4</v>
      </c>
      <c r="G198" t="s">
        <v>242</v>
      </c>
      <c r="H198" t="s">
        <v>242</v>
      </c>
      <c r="I198">
        <v>1</v>
      </c>
      <c r="J198" s="1">
        <v>44795.604861111111</v>
      </c>
      <c r="K198" t="s">
        <v>4215</v>
      </c>
      <c r="L198" t="s">
        <v>242</v>
      </c>
      <c r="M198" t="s">
        <v>242</v>
      </c>
      <c r="P198" t="s">
        <v>242</v>
      </c>
      <c r="Q198" t="s">
        <v>242</v>
      </c>
      <c r="T198" t="s">
        <v>4216</v>
      </c>
      <c r="V198" t="s">
        <v>4217</v>
      </c>
      <c r="W198">
        <v>406216101</v>
      </c>
      <c r="X198">
        <v>1389</v>
      </c>
      <c r="Y198" t="s">
        <v>248</v>
      </c>
      <c r="Z198" t="s">
        <v>4218</v>
      </c>
      <c r="AA198">
        <v>2020</v>
      </c>
      <c r="AC198">
        <v>0</v>
      </c>
      <c r="AF198">
        <v>10</v>
      </c>
      <c r="AG198" t="s">
        <v>242</v>
      </c>
      <c r="AJ198" s="27">
        <v>1</v>
      </c>
      <c r="AK198">
        <v>9</v>
      </c>
      <c r="AL198" s="27">
        <v>1</v>
      </c>
      <c r="AM198">
        <v>8</v>
      </c>
      <c r="AN198" s="36">
        <f t="shared" si="48"/>
        <v>80</v>
      </c>
      <c r="AO198" s="27">
        <v>0</v>
      </c>
      <c r="AP198">
        <v>0</v>
      </c>
      <c r="AQ198" t="s">
        <v>4219</v>
      </c>
      <c r="AR198">
        <v>2</v>
      </c>
      <c r="AU198" s="27">
        <v>1</v>
      </c>
      <c r="AV198">
        <v>1</v>
      </c>
      <c r="AW198" s="21">
        <f t="shared" si="49"/>
        <v>10</v>
      </c>
      <c r="AX198">
        <v>2</v>
      </c>
      <c r="BA198" s="27">
        <v>1</v>
      </c>
      <c r="BB198">
        <v>2</v>
      </c>
      <c r="BC198" s="21">
        <f t="shared" si="50"/>
        <v>20</v>
      </c>
      <c r="BD198" t="s">
        <v>242</v>
      </c>
      <c r="BG198" s="27">
        <v>1</v>
      </c>
      <c r="BH198">
        <v>6.8</v>
      </c>
      <c r="BJ198">
        <v>2</v>
      </c>
      <c r="BM198" s="27">
        <v>1</v>
      </c>
      <c r="BN198">
        <v>2</v>
      </c>
      <c r="BQ198" s="27">
        <v>1</v>
      </c>
      <c r="BR198">
        <v>3</v>
      </c>
      <c r="BS198" s="97">
        <f t="shared" si="47"/>
        <v>30</v>
      </c>
      <c r="BU198">
        <v>1</v>
      </c>
      <c r="BX198" s="27">
        <v>1</v>
      </c>
      <c r="BY198">
        <v>3</v>
      </c>
      <c r="BZ198" s="21">
        <f t="shared" si="57"/>
        <v>30</v>
      </c>
      <c r="CA198">
        <v>2</v>
      </c>
      <c r="CB198">
        <v>1</v>
      </c>
      <c r="CE198" s="27">
        <v>0.5</v>
      </c>
      <c r="CF198" s="2" t="s">
        <v>4220</v>
      </c>
      <c r="CG198">
        <v>1</v>
      </c>
      <c r="CH198" t="s">
        <v>242</v>
      </c>
      <c r="CJ198" s="27">
        <v>1</v>
      </c>
      <c r="CK198" t="s">
        <v>4221</v>
      </c>
      <c r="CL198">
        <v>1</v>
      </c>
      <c r="CO198">
        <v>1</v>
      </c>
      <c r="CP198" s="27">
        <v>0.5</v>
      </c>
      <c r="CQ198" t="s">
        <v>242</v>
      </c>
      <c r="CR198" t="s">
        <v>242</v>
      </c>
      <c r="CS198" t="s">
        <v>242</v>
      </c>
      <c r="CT198" t="s">
        <v>4222</v>
      </c>
      <c r="CV198" s="27">
        <v>1</v>
      </c>
      <c r="CW198" s="2" t="s">
        <v>4223</v>
      </c>
      <c r="CX198">
        <v>1</v>
      </c>
      <c r="DA198" s="27">
        <v>1</v>
      </c>
      <c r="DB198">
        <v>2501013</v>
      </c>
      <c r="DC198">
        <v>2</v>
      </c>
      <c r="DE198" s="27">
        <v>1</v>
      </c>
      <c r="DF198" s="36" t="s">
        <v>242</v>
      </c>
      <c r="DG198" t="s">
        <v>242</v>
      </c>
      <c r="DH198" s="43" t="s">
        <v>242</v>
      </c>
      <c r="DI198" t="s">
        <v>242</v>
      </c>
      <c r="DJ198" s="36">
        <v>191599</v>
      </c>
      <c r="DK198">
        <v>2</v>
      </c>
      <c r="DM198" s="27">
        <v>1</v>
      </c>
      <c r="DN198" s="36">
        <v>95</v>
      </c>
      <c r="DO198">
        <v>2</v>
      </c>
      <c r="DQ198">
        <v>1</v>
      </c>
      <c r="DT198" s="27">
        <v>1</v>
      </c>
      <c r="DU198" s="2" t="s">
        <v>4224</v>
      </c>
      <c r="DV198" s="27">
        <v>1</v>
      </c>
      <c r="DW198" s="2" t="s">
        <v>4225</v>
      </c>
      <c r="DX198" s="27">
        <v>0.5</v>
      </c>
      <c r="DY198" s="2" t="s">
        <v>4226</v>
      </c>
      <c r="DZ198" s="27">
        <v>0.5</v>
      </c>
      <c r="EA198" s="2" t="s">
        <v>4227</v>
      </c>
      <c r="EB198" s="27">
        <v>0.5</v>
      </c>
      <c r="EC198" s="2" t="s">
        <v>4228</v>
      </c>
      <c r="ED198" s="27">
        <v>1</v>
      </c>
      <c r="EE198" t="s">
        <v>4229</v>
      </c>
      <c r="EF198" s="27">
        <v>0.5</v>
      </c>
      <c r="EG198" s="2" t="s">
        <v>4230</v>
      </c>
      <c r="EH198" s="27">
        <v>1</v>
      </c>
      <c r="EI198" t="s">
        <v>4231</v>
      </c>
      <c r="EJ198" s="27">
        <v>1</v>
      </c>
      <c r="EK198" t="s">
        <v>4232</v>
      </c>
      <c r="EL198" s="27">
        <v>1</v>
      </c>
      <c r="EN198">
        <v>1</v>
      </c>
      <c r="EP198" s="2"/>
      <c r="EQ198">
        <f t="shared" si="51"/>
        <v>0.8</v>
      </c>
      <c r="ER198" s="99">
        <v>0.5</v>
      </c>
      <c r="ES198" s="27">
        <v>0</v>
      </c>
      <c r="ET198" t="s">
        <v>242</v>
      </c>
      <c r="EU198" t="s">
        <v>242</v>
      </c>
      <c r="EW198" t="s">
        <v>4233</v>
      </c>
      <c r="EX198" t="s">
        <v>242</v>
      </c>
      <c r="EY198" t="s">
        <v>242</v>
      </c>
      <c r="FA198" s="27">
        <v>1</v>
      </c>
      <c r="FB198">
        <v>1345.51</v>
      </c>
      <c r="FC198" t="s">
        <v>3434</v>
      </c>
      <c r="FD198" s="27">
        <v>0</v>
      </c>
      <c r="FE198" t="s">
        <v>242</v>
      </c>
      <c r="FF198" s="2" t="s">
        <v>4234</v>
      </c>
      <c r="FG198" s="27">
        <v>0</v>
      </c>
      <c r="FH198" t="s">
        <v>242</v>
      </c>
      <c r="FJ198" s="27">
        <v>0</v>
      </c>
      <c r="FK198" t="s">
        <v>242</v>
      </c>
      <c r="FL198">
        <f t="shared" si="54"/>
        <v>1</v>
      </c>
      <c r="FM198" s="99">
        <v>1</v>
      </c>
      <c r="FN198">
        <f t="shared" si="55"/>
        <v>0</v>
      </c>
      <c r="FO198" s="100">
        <v>0</v>
      </c>
      <c r="FP198" s="2" t="s">
        <v>4234</v>
      </c>
      <c r="FQ198">
        <v>1</v>
      </c>
      <c r="FT198" s="27">
        <v>0</v>
      </c>
      <c r="FU198" t="s">
        <v>242</v>
      </c>
      <c r="FV198" t="s">
        <v>242</v>
      </c>
      <c r="FW198" t="s">
        <v>242</v>
      </c>
      <c r="FX198" t="s">
        <v>4235</v>
      </c>
      <c r="FY198" s="27">
        <v>1</v>
      </c>
      <c r="FZ198">
        <v>13</v>
      </c>
      <c r="GA198">
        <v>2</v>
      </c>
      <c r="GC198" s="27">
        <v>0.5</v>
      </c>
      <c r="GD198" t="s">
        <v>242</v>
      </c>
      <c r="GE198" t="s">
        <v>242</v>
      </c>
      <c r="GF198" s="36">
        <v>70</v>
      </c>
      <c r="GG198" t="s">
        <v>242</v>
      </c>
      <c r="GH198" t="s">
        <v>242</v>
      </c>
      <c r="GI198" t="s">
        <v>242</v>
      </c>
      <c r="GJ198" t="s">
        <v>242</v>
      </c>
      <c r="GK198">
        <v>1</v>
      </c>
      <c r="GL198" t="s">
        <v>4236</v>
      </c>
      <c r="GM198">
        <v>1</v>
      </c>
      <c r="GP198" s="27">
        <v>0</v>
      </c>
      <c r="GQ198" t="s">
        <v>242</v>
      </c>
      <c r="GR198" t="s">
        <v>242</v>
      </c>
      <c r="GT198" t="s">
        <v>242</v>
      </c>
      <c r="GW198" s="27">
        <v>1</v>
      </c>
      <c r="GX198">
        <v>146</v>
      </c>
      <c r="HA198">
        <v>1</v>
      </c>
      <c r="HD198" s="27">
        <v>0.5</v>
      </c>
      <c r="HE198" s="2" t="s">
        <v>4237</v>
      </c>
      <c r="HF198" s="27">
        <v>0.5</v>
      </c>
      <c r="HG198" s="2" t="s">
        <v>4237</v>
      </c>
      <c r="HH198">
        <v>1</v>
      </c>
      <c r="HK198" s="27">
        <v>1</v>
      </c>
      <c r="HL198" s="2" t="s">
        <v>4238</v>
      </c>
      <c r="HM198">
        <v>1</v>
      </c>
      <c r="HP198">
        <v>0.83333333300000001</v>
      </c>
      <c r="HQ198">
        <v>1</v>
      </c>
      <c r="HR198">
        <v>0.75</v>
      </c>
      <c r="HS198">
        <v>1</v>
      </c>
      <c r="HT198">
        <v>0.8</v>
      </c>
      <c r="HU198">
        <v>0</v>
      </c>
      <c r="HV198">
        <v>0.25</v>
      </c>
      <c r="HW198">
        <v>0.5</v>
      </c>
      <c r="HX198">
        <v>0</v>
      </c>
      <c r="HY198">
        <v>1</v>
      </c>
      <c r="HZ198">
        <v>0.5</v>
      </c>
      <c r="IA198">
        <v>1</v>
      </c>
      <c r="IB198">
        <v>1</v>
      </c>
      <c r="IC198">
        <v>0.86111111100000004</v>
      </c>
      <c r="ID198">
        <v>0.51249999999999996</v>
      </c>
      <c r="IE198">
        <v>0.6</v>
      </c>
      <c r="IF198">
        <v>0.65787037000000004</v>
      </c>
      <c r="IG198" t="s">
        <v>4239</v>
      </c>
      <c r="IH198" t="s">
        <v>266</v>
      </c>
      <c r="II198" t="s">
        <v>4216</v>
      </c>
      <c r="IJ198">
        <v>22408</v>
      </c>
      <c r="IK198">
        <v>14445</v>
      </c>
      <c r="IL198">
        <v>15295</v>
      </c>
      <c r="IM198">
        <v>20297</v>
      </c>
      <c r="IN198">
        <v>22408</v>
      </c>
      <c r="IS198">
        <f t="shared" si="52"/>
        <v>0.8</v>
      </c>
      <c r="IT198">
        <f t="shared" si="56"/>
        <v>0.6428571428571429</v>
      </c>
      <c r="IU198">
        <f t="shared" si="44"/>
        <v>0.625</v>
      </c>
      <c r="IV198">
        <f t="shared" si="53"/>
        <v>0.68928571428571439</v>
      </c>
    </row>
    <row r="199" spans="1:256" customFormat="1" ht="14" customHeight="1" x14ac:dyDescent="0.2">
      <c r="A199">
        <v>198</v>
      </c>
      <c r="B199">
        <v>220</v>
      </c>
      <c r="C199" s="1">
        <v>44795.604861111111</v>
      </c>
      <c r="D199" s="1">
        <v>44795.604861111111</v>
      </c>
      <c r="E199">
        <v>4</v>
      </c>
      <c r="G199" t="s">
        <v>242</v>
      </c>
      <c r="H199" t="s">
        <v>242</v>
      </c>
      <c r="I199">
        <v>1</v>
      </c>
      <c r="J199" s="1">
        <v>44795.604861111111</v>
      </c>
      <c r="K199" t="s">
        <v>4240</v>
      </c>
      <c r="L199" t="s">
        <v>242</v>
      </c>
      <c r="M199" t="s">
        <v>242</v>
      </c>
      <c r="P199" t="s">
        <v>242</v>
      </c>
      <c r="Q199" t="s">
        <v>242</v>
      </c>
      <c r="T199" t="s">
        <v>4241</v>
      </c>
      <c r="V199" t="s">
        <v>4242</v>
      </c>
      <c r="W199" t="s">
        <v>4243</v>
      </c>
      <c r="X199">
        <v>6798</v>
      </c>
      <c r="Y199" t="s">
        <v>659</v>
      </c>
      <c r="Z199" t="s">
        <v>660</v>
      </c>
      <c r="AA199">
        <v>2020</v>
      </c>
      <c r="AC199">
        <v>1</v>
      </c>
      <c r="AD199">
        <v>11</v>
      </c>
      <c r="AF199">
        <v>11</v>
      </c>
      <c r="AG199" t="s">
        <v>242</v>
      </c>
      <c r="AJ199" s="27">
        <v>1</v>
      </c>
      <c r="AK199">
        <v>11</v>
      </c>
      <c r="AL199" s="27">
        <v>0</v>
      </c>
      <c r="AM199">
        <v>0</v>
      </c>
      <c r="AN199" s="36">
        <f t="shared" si="48"/>
        <v>0</v>
      </c>
      <c r="AO199" s="27">
        <v>0</v>
      </c>
      <c r="AP199">
        <v>0</v>
      </c>
      <c r="AR199">
        <v>3</v>
      </c>
      <c r="AU199" s="27">
        <v>1</v>
      </c>
      <c r="AV199">
        <v>1</v>
      </c>
      <c r="AW199" s="21">
        <f t="shared" si="49"/>
        <v>9.0909090909090917</v>
      </c>
      <c r="AX199">
        <v>3</v>
      </c>
      <c r="BA199" s="27">
        <v>1</v>
      </c>
      <c r="BB199">
        <v>3</v>
      </c>
      <c r="BC199" s="21">
        <f t="shared" si="50"/>
        <v>27.27272727272727</v>
      </c>
      <c r="BD199" t="s">
        <v>242</v>
      </c>
      <c r="BG199" s="27">
        <v>1</v>
      </c>
      <c r="BJ199">
        <v>2</v>
      </c>
      <c r="BM199" s="27">
        <v>1</v>
      </c>
      <c r="BN199">
        <v>2</v>
      </c>
      <c r="BQ199" s="27">
        <v>1</v>
      </c>
      <c r="BR199">
        <v>3</v>
      </c>
      <c r="BS199" s="97">
        <f t="shared" si="47"/>
        <v>27.27272727272727</v>
      </c>
      <c r="BT199" t="s">
        <v>3547</v>
      </c>
      <c r="BU199">
        <v>3</v>
      </c>
      <c r="BX199" s="27">
        <v>1</v>
      </c>
      <c r="BY199">
        <v>3</v>
      </c>
      <c r="BZ199" s="21">
        <f t="shared" si="57"/>
        <v>27.27272727272727</v>
      </c>
      <c r="CA199">
        <v>2</v>
      </c>
      <c r="CB199">
        <v>1</v>
      </c>
      <c r="CE199" s="27">
        <v>0</v>
      </c>
      <c r="CG199" t="s">
        <v>242</v>
      </c>
      <c r="CH199" t="s">
        <v>242</v>
      </c>
      <c r="CJ199" s="27">
        <v>1</v>
      </c>
      <c r="CK199" t="s">
        <v>4244</v>
      </c>
      <c r="CL199">
        <v>1</v>
      </c>
      <c r="CO199">
        <v>0</v>
      </c>
      <c r="CP199" s="27">
        <v>0.5</v>
      </c>
      <c r="CQ199">
        <v>100</v>
      </c>
      <c r="CR199">
        <v>100</v>
      </c>
      <c r="CS199" t="s">
        <v>242</v>
      </c>
      <c r="CT199" s="2" t="s">
        <v>4245</v>
      </c>
      <c r="CV199" s="27">
        <v>1</v>
      </c>
      <c r="CW199" t="s">
        <v>4246</v>
      </c>
      <c r="CX199">
        <v>1</v>
      </c>
      <c r="DA199" s="27">
        <v>1</v>
      </c>
      <c r="DB199">
        <v>3214</v>
      </c>
      <c r="DC199">
        <v>2</v>
      </c>
      <c r="DE199" s="44">
        <v>0</v>
      </c>
      <c r="DF199" s="36" t="s">
        <v>242</v>
      </c>
      <c r="DG199" t="s">
        <v>242</v>
      </c>
      <c r="DH199" s="43" t="s">
        <v>242</v>
      </c>
      <c r="DI199" t="s">
        <v>242</v>
      </c>
      <c r="DJ199" s="36" t="s">
        <v>242</v>
      </c>
      <c r="DK199" t="s">
        <v>242</v>
      </c>
      <c r="DM199" s="27">
        <v>1</v>
      </c>
      <c r="DN199" s="36">
        <v>3760000</v>
      </c>
      <c r="DO199">
        <v>2</v>
      </c>
      <c r="DQ199">
        <v>1</v>
      </c>
      <c r="DT199" s="27">
        <v>1</v>
      </c>
      <c r="DU199" t="s">
        <v>4247</v>
      </c>
      <c r="DV199" s="27">
        <v>1</v>
      </c>
      <c r="DW199" t="s">
        <v>4248</v>
      </c>
      <c r="DX199" s="27">
        <v>1</v>
      </c>
      <c r="DY199" t="s">
        <v>4249</v>
      </c>
      <c r="DZ199" s="27">
        <v>1</v>
      </c>
      <c r="EA199" t="s">
        <v>4250</v>
      </c>
      <c r="EB199" s="27">
        <v>0</v>
      </c>
      <c r="ED199" s="27">
        <v>1</v>
      </c>
      <c r="EE199" t="s">
        <v>4251</v>
      </c>
      <c r="EF199" s="27">
        <v>1</v>
      </c>
      <c r="EG199" t="s">
        <v>4252</v>
      </c>
      <c r="EH199" s="27">
        <v>1</v>
      </c>
      <c r="EI199" t="s">
        <v>4253</v>
      </c>
      <c r="EJ199" s="27">
        <v>1</v>
      </c>
      <c r="EK199" t="s">
        <v>4254</v>
      </c>
      <c r="EL199" s="27">
        <v>1</v>
      </c>
      <c r="EM199" t="s">
        <v>4255</v>
      </c>
      <c r="EN199">
        <v>1</v>
      </c>
      <c r="EP199" s="2"/>
      <c r="EQ199">
        <f t="shared" si="51"/>
        <v>0.9</v>
      </c>
      <c r="ER199" s="99">
        <v>0.5</v>
      </c>
      <c r="ES199" s="27">
        <v>0</v>
      </c>
      <c r="ET199" t="s">
        <v>242</v>
      </c>
      <c r="EU199" t="s">
        <v>242</v>
      </c>
      <c r="EX199" t="s">
        <v>242</v>
      </c>
      <c r="EY199" t="s">
        <v>242</v>
      </c>
      <c r="FA199" s="27">
        <v>0</v>
      </c>
      <c r="FB199" t="s">
        <v>242</v>
      </c>
      <c r="FD199" s="27">
        <v>0</v>
      </c>
      <c r="FE199" t="s">
        <v>242</v>
      </c>
      <c r="FG199" s="27">
        <v>0</v>
      </c>
      <c r="FH199" t="s">
        <v>242</v>
      </c>
      <c r="FJ199" s="27">
        <v>0</v>
      </c>
      <c r="FK199" t="s">
        <v>242</v>
      </c>
      <c r="FL199">
        <f t="shared" si="54"/>
        <v>0</v>
      </c>
      <c r="FM199" s="100">
        <v>0</v>
      </c>
      <c r="FN199">
        <f t="shared" si="55"/>
        <v>0</v>
      </c>
      <c r="FO199" s="100">
        <v>0</v>
      </c>
      <c r="FQ199" t="s">
        <v>242</v>
      </c>
      <c r="FT199" s="27">
        <v>0</v>
      </c>
      <c r="FU199" t="s">
        <v>242</v>
      </c>
      <c r="FV199" t="s">
        <v>242</v>
      </c>
      <c r="FW199" t="s">
        <v>242</v>
      </c>
      <c r="FY199" s="27">
        <v>1</v>
      </c>
      <c r="FZ199">
        <v>50</v>
      </c>
      <c r="GA199">
        <v>2</v>
      </c>
      <c r="GC199" s="27">
        <v>0</v>
      </c>
      <c r="GD199" t="s">
        <v>242</v>
      </c>
      <c r="GE199" t="s">
        <v>242</v>
      </c>
      <c r="GF199" s="36" t="s">
        <v>242</v>
      </c>
      <c r="GG199" t="s">
        <v>242</v>
      </c>
      <c r="GH199" t="s">
        <v>242</v>
      </c>
      <c r="GI199" t="s">
        <v>242</v>
      </c>
      <c r="GJ199" t="s">
        <v>242</v>
      </c>
      <c r="GK199" t="s">
        <v>242</v>
      </c>
      <c r="GM199">
        <v>1</v>
      </c>
      <c r="GP199" s="27">
        <v>0</v>
      </c>
      <c r="GQ199" t="s">
        <v>242</v>
      </c>
      <c r="GR199" t="s">
        <v>242</v>
      </c>
      <c r="GT199" t="s">
        <v>242</v>
      </c>
      <c r="GW199" s="27">
        <v>1</v>
      </c>
      <c r="GX199">
        <v>330</v>
      </c>
      <c r="HA199">
        <v>1</v>
      </c>
      <c r="HD199" s="27">
        <v>0</v>
      </c>
      <c r="HF199" s="27">
        <v>0</v>
      </c>
      <c r="HH199" t="s">
        <v>242</v>
      </c>
      <c r="HK199" s="27">
        <v>1</v>
      </c>
      <c r="HM199">
        <v>1</v>
      </c>
      <c r="HP199">
        <v>0.66666666699999999</v>
      </c>
      <c r="HQ199">
        <v>1</v>
      </c>
      <c r="HR199">
        <v>0.75</v>
      </c>
      <c r="HS199">
        <v>1</v>
      </c>
      <c r="HT199">
        <v>0.9</v>
      </c>
      <c r="HU199">
        <v>0</v>
      </c>
      <c r="HV199">
        <v>0</v>
      </c>
      <c r="HW199">
        <v>0.33333333300000001</v>
      </c>
      <c r="HX199">
        <v>0</v>
      </c>
      <c r="HY199">
        <v>1</v>
      </c>
      <c r="HZ199">
        <v>0</v>
      </c>
      <c r="IA199">
        <v>1</v>
      </c>
      <c r="IB199">
        <v>1</v>
      </c>
      <c r="IC199">
        <v>0.80555555599999995</v>
      </c>
      <c r="ID199">
        <v>0.47499999999999998</v>
      </c>
      <c r="IE199">
        <v>0.46666666699999998</v>
      </c>
      <c r="IF199">
        <v>0.58240740700000004</v>
      </c>
      <c r="IG199" t="s">
        <v>4256</v>
      </c>
      <c r="IH199" t="s">
        <v>266</v>
      </c>
      <c r="II199" t="s">
        <v>4241</v>
      </c>
      <c r="IJ199">
        <v>4419.6189999999997</v>
      </c>
      <c r="IK199">
        <v>5328.5919999999996</v>
      </c>
      <c r="IL199">
        <v>6960.1030000000001</v>
      </c>
      <c r="IM199">
        <v>7773.4179999999997</v>
      </c>
      <c r="IN199">
        <v>4419.6189999999997</v>
      </c>
      <c r="IS199">
        <f t="shared" si="52"/>
        <v>0.6</v>
      </c>
      <c r="IT199">
        <f t="shared" si="56"/>
        <v>0.35714285714285715</v>
      </c>
      <c r="IU199">
        <f t="shared" si="44"/>
        <v>0.5</v>
      </c>
      <c r="IV199">
        <f t="shared" si="53"/>
        <v>0.48571428571428571</v>
      </c>
    </row>
    <row r="200" spans="1:256" customFormat="1" ht="14" customHeight="1" x14ac:dyDescent="0.2">
      <c r="A200">
        <v>199</v>
      </c>
      <c r="B200">
        <v>221</v>
      </c>
      <c r="C200" s="1">
        <v>44795.604861111111</v>
      </c>
      <c r="D200" s="1">
        <v>44795.604861111111</v>
      </c>
      <c r="E200">
        <v>4</v>
      </c>
      <c r="G200" t="s">
        <v>242</v>
      </c>
      <c r="H200" t="s">
        <v>242</v>
      </c>
      <c r="I200">
        <v>1</v>
      </c>
      <c r="J200" s="1">
        <v>44795.604861111111</v>
      </c>
      <c r="K200" t="s">
        <v>4257</v>
      </c>
      <c r="L200" t="s">
        <v>242</v>
      </c>
      <c r="M200" t="s">
        <v>242</v>
      </c>
      <c r="P200" t="s">
        <v>242</v>
      </c>
      <c r="Q200" t="s">
        <v>242</v>
      </c>
      <c r="T200" t="s">
        <v>4258</v>
      </c>
      <c r="V200" t="s">
        <v>4259</v>
      </c>
      <c r="W200" t="s">
        <v>4260</v>
      </c>
      <c r="X200">
        <v>4513</v>
      </c>
      <c r="Y200" t="s">
        <v>476</v>
      </c>
      <c r="Z200" t="s">
        <v>3454</v>
      </c>
      <c r="AA200">
        <v>2020</v>
      </c>
      <c r="AC200">
        <v>0.5</v>
      </c>
      <c r="AD200">
        <v>6</v>
      </c>
      <c r="AF200">
        <v>12</v>
      </c>
      <c r="AG200" t="s">
        <v>242</v>
      </c>
      <c r="AJ200" s="27">
        <v>0</v>
      </c>
      <c r="AK200">
        <v>0</v>
      </c>
      <c r="AL200" s="27">
        <v>0</v>
      </c>
      <c r="AM200">
        <v>0</v>
      </c>
      <c r="AN200" s="36">
        <f t="shared" si="48"/>
        <v>0</v>
      </c>
      <c r="AO200" s="27">
        <v>0</v>
      </c>
      <c r="AP200">
        <v>0</v>
      </c>
      <c r="AR200" t="s">
        <v>242</v>
      </c>
      <c r="AU200" s="27">
        <v>1</v>
      </c>
      <c r="AV200">
        <v>2</v>
      </c>
      <c r="AW200" s="21">
        <f t="shared" si="49"/>
        <v>16.666666666666664</v>
      </c>
      <c r="AX200">
        <v>2</v>
      </c>
      <c r="BA200" s="27">
        <v>1</v>
      </c>
      <c r="BB200">
        <v>3</v>
      </c>
      <c r="BC200" s="21">
        <f t="shared" si="50"/>
        <v>25</v>
      </c>
      <c r="BD200" t="s">
        <v>242</v>
      </c>
      <c r="BG200" s="27">
        <v>0</v>
      </c>
      <c r="BJ200" t="s">
        <v>242</v>
      </c>
      <c r="BM200" s="27">
        <v>1</v>
      </c>
      <c r="BN200">
        <v>2</v>
      </c>
      <c r="BQ200" s="27">
        <v>1</v>
      </c>
      <c r="BR200">
        <v>4</v>
      </c>
      <c r="BS200" s="97">
        <f t="shared" si="47"/>
        <v>33.333333333333329</v>
      </c>
      <c r="BT200" t="s">
        <v>4261</v>
      </c>
      <c r="BU200">
        <v>1</v>
      </c>
      <c r="BX200" s="27">
        <v>1</v>
      </c>
      <c r="BY200">
        <v>4</v>
      </c>
      <c r="BZ200" s="21">
        <f t="shared" si="57"/>
        <v>33.333333333333329</v>
      </c>
      <c r="CA200">
        <v>2</v>
      </c>
      <c r="CB200">
        <v>1</v>
      </c>
      <c r="CE200" s="27">
        <v>0</v>
      </c>
      <c r="CG200" t="s">
        <v>242</v>
      </c>
      <c r="CH200" t="s">
        <v>242</v>
      </c>
      <c r="CJ200" s="27">
        <v>1</v>
      </c>
      <c r="CK200" t="s">
        <v>4262</v>
      </c>
      <c r="CL200">
        <v>1</v>
      </c>
      <c r="CO200">
        <v>0</v>
      </c>
      <c r="CP200" s="27">
        <v>0</v>
      </c>
      <c r="CQ200" t="s">
        <v>242</v>
      </c>
      <c r="CR200" t="s">
        <v>242</v>
      </c>
      <c r="CS200" t="s">
        <v>242</v>
      </c>
      <c r="CV200" s="27">
        <v>1</v>
      </c>
      <c r="CW200" t="s">
        <v>4263</v>
      </c>
      <c r="CX200">
        <v>1</v>
      </c>
      <c r="DA200" s="27">
        <v>1</v>
      </c>
      <c r="DB200">
        <v>15406173</v>
      </c>
      <c r="DC200">
        <v>2</v>
      </c>
      <c r="DD200" t="s">
        <v>4264</v>
      </c>
      <c r="DE200" s="27">
        <v>1</v>
      </c>
      <c r="DF200" s="36">
        <v>995988</v>
      </c>
      <c r="DG200">
        <v>2</v>
      </c>
      <c r="DH200" s="36">
        <v>995988</v>
      </c>
      <c r="DI200">
        <v>2</v>
      </c>
      <c r="DJ200" s="36" t="s">
        <v>242</v>
      </c>
      <c r="DK200" t="s">
        <v>242</v>
      </c>
      <c r="DL200" t="s">
        <v>4265</v>
      </c>
      <c r="DM200" s="27">
        <v>1</v>
      </c>
      <c r="DN200" s="36">
        <v>3099293</v>
      </c>
      <c r="DO200">
        <v>2</v>
      </c>
      <c r="DP200" t="s">
        <v>4266</v>
      </c>
      <c r="DQ200">
        <v>1</v>
      </c>
      <c r="DT200" s="27">
        <v>1</v>
      </c>
      <c r="DU200" t="s">
        <v>4267</v>
      </c>
      <c r="DV200" s="27">
        <v>1</v>
      </c>
      <c r="DW200" t="s">
        <v>4268</v>
      </c>
      <c r="DX200" s="27">
        <v>1</v>
      </c>
      <c r="DY200" t="s">
        <v>4269</v>
      </c>
      <c r="DZ200" s="27">
        <v>1</v>
      </c>
      <c r="EA200" t="s">
        <v>4270</v>
      </c>
      <c r="EB200" s="27">
        <v>1</v>
      </c>
      <c r="EC200" t="s">
        <v>4271</v>
      </c>
      <c r="ED200" s="27">
        <v>1</v>
      </c>
      <c r="EE200" t="s">
        <v>4272</v>
      </c>
      <c r="EF200" s="27">
        <v>1</v>
      </c>
      <c r="EG200" t="s">
        <v>4273</v>
      </c>
      <c r="EH200" s="27">
        <v>1</v>
      </c>
      <c r="EI200" t="s">
        <v>4274</v>
      </c>
      <c r="EJ200" s="27">
        <v>1</v>
      </c>
      <c r="EK200" t="s">
        <v>4275</v>
      </c>
      <c r="EL200" s="27">
        <v>1</v>
      </c>
      <c r="EN200">
        <v>4</v>
      </c>
      <c r="EP200" s="2"/>
      <c r="EQ200">
        <f t="shared" si="51"/>
        <v>1</v>
      </c>
      <c r="ER200" s="99">
        <v>1</v>
      </c>
      <c r="ES200" s="27">
        <v>0</v>
      </c>
      <c r="ET200" t="s">
        <v>242</v>
      </c>
      <c r="EU200" t="s">
        <v>242</v>
      </c>
      <c r="EX200" t="s">
        <v>242</v>
      </c>
      <c r="EY200" t="s">
        <v>242</v>
      </c>
      <c r="FA200" s="27">
        <v>0</v>
      </c>
      <c r="FB200" t="s">
        <v>242</v>
      </c>
      <c r="FD200" s="27">
        <v>0</v>
      </c>
      <c r="FE200" t="s">
        <v>242</v>
      </c>
      <c r="FG200" s="27">
        <v>0</v>
      </c>
      <c r="FH200" t="s">
        <v>242</v>
      </c>
      <c r="FJ200" s="27">
        <v>0</v>
      </c>
      <c r="FK200" t="s">
        <v>242</v>
      </c>
      <c r="FL200">
        <f t="shared" si="54"/>
        <v>0</v>
      </c>
      <c r="FM200" s="100">
        <v>0</v>
      </c>
      <c r="FN200">
        <f t="shared" si="55"/>
        <v>0</v>
      </c>
      <c r="FO200" s="100">
        <v>0</v>
      </c>
      <c r="FQ200" t="s">
        <v>242</v>
      </c>
      <c r="FT200" s="27">
        <v>1</v>
      </c>
      <c r="FU200">
        <v>26</v>
      </c>
      <c r="FV200">
        <v>61</v>
      </c>
      <c r="FW200">
        <v>13</v>
      </c>
      <c r="FX200" t="s">
        <v>4276</v>
      </c>
      <c r="FY200" s="27">
        <v>1</v>
      </c>
      <c r="FZ200">
        <v>29</v>
      </c>
      <c r="GA200">
        <v>2</v>
      </c>
      <c r="GB200" t="s">
        <v>4277</v>
      </c>
      <c r="GC200" s="27">
        <v>1</v>
      </c>
      <c r="GD200">
        <v>29.4</v>
      </c>
      <c r="GE200">
        <v>15.9</v>
      </c>
      <c r="GF200" s="36">
        <v>47.7</v>
      </c>
      <c r="GG200">
        <v>3.9</v>
      </c>
      <c r="GH200" t="s">
        <v>242</v>
      </c>
      <c r="GI200" t="s">
        <v>242</v>
      </c>
      <c r="GJ200" t="s">
        <v>242</v>
      </c>
      <c r="GK200">
        <v>1</v>
      </c>
      <c r="GL200" t="s">
        <v>4278</v>
      </c>
      <c r="GM200">
        <v>1</v>
      </c>
      <c r="GP200" s="27">
        <v>0.5</v>
      </c>
      <c r="GQ200" t="s">
        <v>242</v>
      </c>
      <c r="GR200" t="s">
        <v>242</v>
      </c>
      <c r="GS200" t="s">
        <v>4279</v>
      </c>
      <c r="GT200">
        <v>1</v>
      </c>
      <c r="GW200" s="27">
        <v>1</v>
      </c>
      <c r="GX200">
        <v>227</v>
      </c>
      <c r="HA200">
        <v>1</v>
      </c>
      <c r="HD200" s="27">
        <v>0</v>
      </c>
      <c r="HF200" s="27">
        <v>0</v>
      </c>
      <c r="HH200" t="s">
        <v>242</v>
      </c>
      <c r="HK200" s="27">
        <v>1</v>
      </c>
      <c r="HL200" s="2" t="s">
        <v>4280</v>
      </c>
      <c r="HM200">
        <v>1</v>
      </c>
      <c r="HP200">
        <v>0.55555555599999995</v>
      </c>
      <c r="HQ200">
        <v>1</v>
      </c>
      <c r="HR200">
        <v>0.5</v>
      </c>
      <c r="HS200">
        <v>1</v>
      </c>
      <c r="HT200">
        <v>1</v>
      </c>
      <c r="HU200">
        <v>0</v>
      </c>
      <c r="HV200">
        <v>0</v>
      </c>
      <c r="HW200">
        <v>1</v>
      </c>
      <c r="HX200">
        <v>0.5</v>
      </c>
      <c r="HY200">
        <v>1</v>
      </c>
      <c r="HZ200">
        <v>0</v>
      </c>
      <c r="IA200">
        <v>1</v>
      </c>
      <c r="IB200">
        <v>1</v>
      </c>
      <c r="IC200">
        <v>0.68518518500000003</v>
      </c>
      <c r="ID200">
        <v>0.5</v>
      </c>
      <c r="IE200">
        <v>0.7</v>
      </c>
      <c r="IF200">
        <v>0.62839506199999995</v>
      </c>
      <c r="IG200" t="s">
        <v>4281</v>
      </c>
      <c r="IH200" t="s">
        <v>266</v>
      </c>
      <c r="II200" t="s">
        <v>4258</v>
      </c>
      <c r="IJ200">
        <v>69217</v>
      </c>
      <c r="IK200">
        <v>83959</v>
      </c>
      <c r="IL200">
        <v>93512</v>
      </c>
      <c r="IM200" t="s">
        <v>242</v>
      </c>
      <c r="IN200">
        <v>69217</v>
      </c>
      <c r="IS200">
        <f t="shared" si="52"/>
        <v>0.6</v>
      </c>
      <c r="IT200">
        <f t="shared" si="56"/>
        <v>0.5714285714285714</v>
      </c>
      <c r="IU200">
        <f t="shared" si="44"/>
        <v>1</v>
      </c>
      <c r="IV200">
        <f t="shared" si="53"/>
        <v>0.72380952380952379</v>
      </c>
    </row>
    <row r="201" spans="1:256" ht="14" customHeight="1" x14ac:dyDescent="0.2">
      <c r="A201" s="10">
        <v>200</v>
      </c>
      <c r="B201">
        <v>222</v>
      </c>
      <c r="C201" s="1">
        <v>44795.604861111111</v>
      </c>
      <c r="D201" s="1">
        <v>44795.604861111111</v>
      </c>
      <c r="E201">
        <v>4</v>
      </c>
      <c r="G201" t="s">
        <v>242</v>
      </c>
      <c r="H201" t="s">
        <v>242</v>
      </c>
      <c r="I201">
        <v>1</v>
      </c>
      <c r="J201" s="1">
        <v>44795.604861111111</v>
      </c>
      <c r="K201" t="s">
        <v>4282</v>
      </c>
      <c r="L201" t="s">
        <v>242</v>
      </c>
      <c r="M201" t="s">
        <v>242</v>
      </c>
      <c r="P201" t="s">
        <v>242</v>
      </c>
      <c r="Q201" t="s">
        <v>242</v>
      </c>
      <c r="T201" s="10" t="s">
        <v>4283</v>
      </c>
      <c r="V201" t="s">
        <v>4284</v>
      </c>
      <c r="W201" t="s">
        <v>4285</v>
      </c>
      <c r="X201">
        <v>3711</v>
      </c>
      <c r="Y201" s="10" t="s">
        <v>271</v>
      </c>
      <c r="Z201" s="10" t="s">
        <v>4286</v>
      </c>
      <c r="AA201" s="10">
        <v>2019</v>
      </c>
      <c r="AC201" s="10">
        <v>0</v>
      </c>
      <c r="AF201" s="10">
        <v>9</v>
      </c>
      <c r="AG201" t="s">
        <v>242</v>
      </c>
      <c r="AJ201" s="22">
        <v>0</v>
      </c>
      <c r="AK201" s="10">
        <v>0</v>
      </c>
      <c r="AL201" s="22">
        <v>0</v>
      </c>
      <c r="AM201" s="10">
        <v>0</v>
      </c>
      <c r="AN201" s="36">
        <f t="shared" si="48"/>
        <v>0</v>
      </c>
      <c r="AO201" s="22">
        <v>0</v>
      </c>
      <c r="AP201" s="10">
        <v>0</v>
      </c>
      <c r="AR201" t="s">
        <v>242</v>
      </c>
      <c r="AU201" s="22">
        <v>1</v>
      </c>
      <c r="AV201" s="10">
        <v>1</v>
      </c>
      <c r="AW201" s="21">
        <f t="shared" si="49"/>
        <v>11.111111111111111</v>
      </c>
      <c r="AX201">
        <v>2</v>
      </c>
      <c r="BA201" s="22">
        <v>1</v>
      </c>
      <c r="BB201" s="10">
        <v>2</v>
      </c>
      <c r="BC201" s="21">
        <f t="shared" si="50"/>
        <v>22.222222222222221</v>
      </c>
      <c r="BD201" t="s">
        <v>242</v>
      </c>
      <c r="BG201" s="22">
        <v>1</v>
      </c>
      <c r="BJ201">
        <v>2</v>
      </c>
      <c r="BM201" s="22">
        <v>1</v>
      </c>
      <c r="BN201">
        <v>2</v>
      </c>
      <c r="BQ201" s="22">
        <v>1</v>
      </c>
      <c r="BR201" s="10">
        <v>2</v>
      </c>
      <c r="BS201" s="97">
        <f t="shared" si="47"/>
        <v>22.222222222222221</v>
      </c>
      <c r="BT201" s="10" t="s">
        <v>4287</v>
      </c>
      <c r="BU201" s="10">
        <v>1</v>
      </c>
      <c r="BX201" s="22">
        <v>0</v>
      </c>
      <c r="BY201" s="19">
        <v>0</v>
      </c>
      <c r="BZ201" s="21">
        <f t="shared" si="57"/>
        <v>0</v>
      </c>
      <c r="CA201" s="10" t="s">
        <v>242</v>
      </c>
      <c r="CB201" s="10" t="s">
        <v>242</v>
      </c>
      <c r="CE201" s="22">
        <v>0</v>
      </c>
      <c r="CG201" s="10" t="s">
        <v>242</v>
      </c>
      <c r="CH201" s="10" t="s">
        <v>242</v>
      </c>
      <c r="CJ201" s="22">
        <v>0</v>
      </c>
      <c r="CL201" s="10" t="s">
        <v>242</v>
      </c>
      <c r="CO201" s="10">
        <v>0</v>
      </c>
      <c r="CP201" s="22">
        <v>0</v>
      </c>
      <c r="CQ201" s="10" t="s">
        <v>242</v>
      </c>
      <c r="CR201" s="10" t="s">
        <v>242</v>
      </c>
      <c r="CS201" s="10" t="s">
        <v>242</v>
      </c>
      <c r="CV201" s="22">
        <v>1</v>
      </c>
      <c r="CX201" s="10" t="s">
        <v>242</v>
      </c>
      <c r="DA201" s="22">
        <v>0</v>
      </c>
      <c r="DB201" s="10" t="s">
        <v>242</v>
      </c>
      <c r="DC201" s="10" t="s">
        <v>242</v>
      </c>
      <c r="DE201" s="22">
        <v>0</v>
      </c>
      <c r="DF201" s="50" t="s">
        <v>242</v>
      </c>
      <c r="DG201" s="10" t="s">
        <v>242</v>
      </c>
      <c r="DI201" s="10" t="s">
        <v>242</v>
      </c>
      <c r="DJ201" s="50" t="s">
        <v>242</v>
      </c>
      <c r="DK201" s="10" t="s">
        <v>242</v>
      </c>
      <c r="DM201" s="22">
        <v>0</v>
      </c>
      <c r="DN201" s="50" t="s">
        <v>242</v>
      </c>
      <c r="DO201" s="10" t="s">
        <v>242</v>
      </c>
      <c r="DQ201" s="10" t="s">
        <v>242</v>
      </c>
      <c r="DT201" s="27">
        <v>0</v>
      </c>
      <c r="DV201" s="27">
        <v>0</v>
      </c>
      <c r="DX201" s="27">
        <v>0</v>
      </c>
      <c r="DY201" t="s">
        <v>4288</v>
      </c>
      <c r="DZ201" s="27">
        <v>0.5</v>
      </c>
      <c r="EA201" t="s">
        <v>4289</v>
      </c>
      <c r="EB201" s="27">
        <v>0</v>
      </c>
      <c r="ED201" s="27">
        <v>0.5</v>
      </c>
      <c r="EE201" s="2" t="s">
        <v>4290</v>
      </c>
      <c r="EF201" s="27">
        <v>0.5</v>
      </c>
      <c r="EG201" s="2" t="s">
        <v>4290</v>
      </c>
      <c r="EH201" s="27">
        <v>0</v>
      </c>
      <c r="EJ201" s="27">
        <v>1</v>
      </c>
      <c r="EK201" t="s">
        <v>4291</v>
      </c>
      <c r="EL201" s="27">
        <v>0.5</v>
      </c>
      <c r="EM201" s="2" t="s">
        <v>4292</v>
      </c>
      <c r="EN201">
        <v>1</v>
      </c>
      <c r="EQ201">
        <f t="shared" si="51"/>
        <v>0.3</v>
      </c>
      <c r="ER201" s="99">
        <v>0.5</v>
      </c>
      <c r="ES201" s="22">
        <v>0</v>
      </c>
      <c r="ET201" s="10" t="s">
        <v>242</v>
      </c>
      <c r="EU201" s="10" t="s">
        <v>242</v>
      </c>
      <c r="EX201" s="10" t="s">
        <v>242</v>
      </c>
      <c r="EY201" s="10" t="s">
        <v>242</v>
      </c>
      <c r="FA201" s="22">
        <v>0</v>
      </c>
      <c r="FB201" s="10" t="s">
        <v>242</v>
      </c>
      <c r="FD201" s="22">
        <v>0</v>
      </c>
      <c r="FE201" s="10" t="s">
        <v>242</v>
      </c>
      <c r="FG201" s="22">
        <v>1</v>
      </c>
      <c r="FH201" s="10">
        <v>1040</v>
      </c>
      <c r="FJ201" s="22">
        <v>0</v>
      </c>
      <c r="FK201" s="10" t="s">
        <v>242</v>
      </c>
      <c r="FL201">
        <f t="shared" si="54"/>
        <v>1</v>
      </c>
      <c r="FM201" s="99">
        <v>1</v>
      </c>
      <c r="FN201">
        <f t="shared" si="55"/>
        <v>0</v>
      </c>
      <c r="FO201" s="100">
        <v>0</v>
      </c>
      <c r="FQ201" s="10">
        <v>1</v>
      </c>
      <c r="FT201" s="22">
        <v>0</v>
      </c>
      <c r="FU201" s="10" t="s">
        <v>242</v>
      </c>
      <c r="FV201" s="10" t="s">
        <v>242</v>
      </c>
      <c r="FW201" s="10" t="s">
        <v>242</v>
      </c>
      <c r="FY201" s="22">
        <v>0</v>
      </c>
      <c r="FZ201" s="10" t="s">
        <v>242</v>
      </c>
      <c r="GA201" s="10" t="s">
        <v>242</v>
      </c>
      <c r="GC201" s="22">
        <v>0</v>
      </c>
      <c r="GD201" s="10" t="s">
        <v>242</v>
      </c>
      <c r="GE201" s="10" t="s">
        <v>242</v>
      </c>
      <c r="GF201" s="50" t="s">
        <v>242</v>
      </c>
      <c r="GG201" s="10" t="s">
        <v>242</v>
      </c>
      <c r="GH201" s="10" t="s">
        <v>242</v>
      </c>
      <c r="GI201" s="10" t="s">
        <v>242</v>
      </c>
      <c r="GJ201" s="10" t="s">
        <v>242</v>
      </c>
      <c r="GK201" s="10" t="s">
        <v>242</v>
      </c>
      <c r="GM201" s="10" t="s">
        <v>242</v>
      </c>
      <c r="GP201" s="22">
        <v>0</v>
      </c>
      <c r="GQ201" s="10" t="s">
        <v>242</v>
      </c>
      <c r="GR201" s="10" t="s">
        <v>242</v>
      </c>
      <c r="GT201" s="10" t="s">
        <v>242</v>
      </c>
      <c r="GW201" s="22">
        <v>1</v>
      </c>
      <c r="GX201" s="10">
        <v>40668.14</v>
      </c>
      <c r="HA201" s="10">
        <v>1</v>
      </c>
      <c r="HD201" s="22">
        <v>1</v>
      </c>
      <c r="HF201" s="22">
        <v>1</v>
      </c>
      <c r="HG201" s="11" t="s">
        <v>4293</v>
      </c>
      <c r="HH201" s="10">
        <v>1</v>
      </c>
      <c r="HK201" s="22">
        <v>1</v>
      </c>
      <c r="HL201" s="11" t="s">
        <v>4294</v>
      </c>
      <c r="HM201" s="10">
        <v>1</v>
      </c>
      <c r="HP201" s="10">
        <v>0.55555555599999995</v>
      </c>
      <c r="HQ201" s="10">
        <v>0</v>
      </c>
      <c r="HR201" s="10">
        <v>0.5</v>
      </c>
      <c r="HS201" s="10">
        <v>0</v>
      </c>
      <c r="HT201" s="10">
        <v>0.3</v>
      </c>
      <c r="HU201" s="10">
        <v>0</v>
      </c>
      <c r="HV201" s="10">
        <v>0.25</v>
      </c>
      <c r="HW201" s="10">
        <v>0</v>
      </c>
      <c r="HX201" s="10">
        <v>0</v>
      </c>
      <c r="HY201" s="10">
        <v>1</v>
      </c>
      <c r="HZ201" s="10">
        <v>1</v>
      </c>
      <c r="IA201" s="10">
        <v>1</v>
      </c>
      <c r="IB201" s="10">
        <v>1</v>
      </c>
      <c r="IC201" s="10">
        <v>0.35185185200000002</v>
      </c>
      <c r="ID201" s="10">
        <v>0.13750000000000001</v>
      </c>
      <c r="IE201" s="10">
        <v>0.6</v>
      </c>
      <c r="IF201" s="10">
        <v>0.36311728399999998</v>
      </c>
      <c r="IG201" s="10" t="s">
        <v>4295</v>
      </c>
      <c r="IH201" s="10" t="s">
        <v>266</v>
      </c>
      <c r="II201" s="10" t="s">
        <v>4283</v>
      </c>
      <c r="IJ201" s="10">
        <v>24578</v>
      </c>
      <c r="IK201" s="10">
        <v>31536</v>
      </c>
      <c r="IL201" s="10">
        <v>53823</v>
      </c>
      <c r="IM201" s="10">
        <v>81462</v>
      </c>
      <c r="IN201" s="10">
        <v>24578</v>
      </c>
      <c r="IS201">
        <f t="shared" si="52"/>
        <v>0.2</v>
      </c>
      <c r="IT201">
        <f t="shared" si="56"/>
        <v>0.21428571428571427</v>
      </c>
      <c r="IU201">
        <f t="shared" si="44"/>
        <v>0.25</v>
      </c>
      <c r="IV201">
        <f t="shared" si="53"/>
        <v>0.22142857142857142</v>
      </c>
    </row>
    <row r="202" spans="1:256" customFormat="1" ht="14" customHeight="1" x14ac:dyDescent="0.2">
      <c r="A202">
        <v>201</v>
      </c>
      <c r="B202">
        <v>224</v>
      </c>
      <c r="C202" s="1">
        <v>44795.604861111111</v>
      </c>
      <c r="D202" s="1">
        <v>44795.604861111111</v>
      </c>
      <c r="E202">
        <v>4</v>
      </c>
      <c r="G202" t="s">
        <v>242</v>
      </c>
      <c r="H202" t="s">
        <v>242</v>
      </c>
      <c r="I202">
        <v>1</v>
      </c>
      <c r="J202" s="1">
        <v>44795.604861111111</v>
      </c>
      <c r="K202" t="s">
        <v>4296</v>
      </c>
      <c r="L202" t="s">
        <v>242</v>
      </c>
      <c r="M202" t="s">
        <v>242</v>
      </c>
      <c r="P202" t="s">
        <v>242</v>
      </c>
      <c r="Q202" t="s">
        <v>242</v>
      </c>
      <c r="T202" t="s">
        <v>4297</v>
      </c>
      <c r="U202" s="24">
        <v>10795</v>
      </c>
      <c r="V202" t="s">
        <v>4298</v>
      </c>
      <c r="W202">
        <v>75887109</v>
      </c>
      <c r="X202">
        <v>3841</v>
      </c>
      <c r="Y202" t="s">
        <v>350</v>
      </c>
      <c r="Z202" t="s">
        <v>992</v>
      </c>
      <c r="AA202">
        <v>2019</v>
      </c>
      <c r="AC202">
        <v>0</v>
      </c>
      <c r="AF202">
        <v>12</v>
      </c>
      <c r="AG202" t="s">
        <v>242</v>
      </c>
      <c r="AJ202" s="27">
        <v>0</v>
      </c>
      <c r="AK202">
        <v>0</v>
      </c>
      <c r="AL202" s="27">
        <v>0</v>
      </c>
      <c r="AM202">
        <v>0</v>
      </c>
      <c r="AN202" s="36">
        <f t="shared" si="48"/>
        <v>0</v>
      </c>
      <c r="AO202" s="27">
        <v>0</v>
      </c>
      <c r="AP202">
        <v>0</v>
      </c>
      <c r="AR202" t="s">
        <v>242</v>
      </c>
      <c r="AU202" s="27">
        <v>1</v>
      </c>
      <c r="AV202">
        <v>1</v>
      </c>
      <c r="AW202" s="21">
        <f t="shared" si="49"/>
        <v>8.3333333333333321</v>
      </c>
      <c r="AX202">
        <v>2</v>
      </c>
      <c r="BA202" s="27">
        <v>1</v>
      </c>
      <c r="BB202">
        <v>2</v>
      </c>
      <c r="BC202" s="21">
        <f t="shared" si="50"/>
        <v>16.666666666666664</v>
      </c>
      <c r="BD202" t="s">
        <v>242</v>
      </c>
      <c r="BG202" s="27">
        <v>1</v>
      </c>
      <c r="BJ202">
        <v>2</v>
      </c>
      <c r="BM202" s="27">
        <v>1</v>
      </c>
      <c r="BN202">
        <v>2</v>
      </c>
      <c r="BQ202" s="27">
        <v>1</v>
      </c>
      <c r="BR202">
        <v>4</v>
      </c>
      <c r="BS202" s="97">
        <f t="shared" si="47"/>
        <v>33.333333333333329</v>
      </c>
      <c r="BT202" t="s">
        <v>3471</v>
      </c>
      <c r="BU202">
        <v>1</v>
      </c>
      <c r="BX202" s="27">
        <v>1</v>
      </c>
      <c r="BY202">
        <v>1</v>
      </c>
      <c r="BZ202" s="21">
        <f t="shared" si="57"/>
        <v>8.3333333333333321</v>
      </c>
      <c r="CA202">
        <v>1</v>
      </c>
      <c r="CB202">
        <v>1</v>
      </c>
      <c r="CE202" s="27">
        <v>0</v>
      </c>
      <c r="CG202" t="s">
        <v>242</v>
      </c>
      <c r="CH202" t="s">
        <v>242</v>
      </c>
      <c r="CJ202" s="27">
        <v>1</v>
      </c>
      <c r="CK202" t="s">
        <v>4299</v>
      </c>
      <c r="CL202">
        <v>1</v>
      </c>
      <c r="CO202">
        <v>0</v>
      </c>
      <c r="CP202" s="27">
        <v>0.5</v>
      </c>
      <c r="CQ202" t="s">
        <v>242</v>
      </c>
      <c r="CR202">
        <v>100</v>
      </c>
      <c r="CS202" t="s">
        <v>242</v>
      </c>
      <c r="CT202" t="s">
        <v>4300</v>
      </c>
      <c r="CV202" s="27">
        <v>1</v>
      </c>
      <c r="CW202" t="s">
        <v>4301</v>
      </c>
      <c r="CX202">
        <v>1</v>
      </c>
      <c r="DA202" s="27">
        <v>1</v>
      </c>
      <c r="DB202">
        <v>118232</v>
      </c>
      <c r="DC202">
        <v>2</v>
      </c>
      <c r="DE202" s="27">
        <v>1</v>
      </c>
      <c r="DF202" s="36" t="s">
        <v>242</v>
      </c>
      <c r="DG202" t="s">
        <v>242</v>
      </c>
      <c r="DH202" s="43" t="s">
        <v>242</v>
      </c>
      <c r="DI202" t="s">
        <v>242</v>
      </c>
      <c r="DJ202" s="36">
        <v>241338</v>
      </c>
      <c r="DK202">
        <v>2</v>
      </c>
      <c r="DM202" s="27">
        <v>1</v>
      </c>
      <c r="DN202" s="36">
        <v>2472880</v>
      </c>
      <c r="DO202">
        <v>2</v>
      </c>
      <c r="DQ202">
        <v>1</v>
      </c>
      <c r="DT202" s="27">
        <v>1</v>
      </c>
      <c r="DU202" t="s">
        <v>4302</v>
      </c>
      <c r="DV202" s="27">
        <v>1</v>
      </c>
      <c r="DW202" t="s">
        <v>4303</v>
      </c>
      <c r="DX202" s="27">
        <v>1</v>
      </c>
      <c r="DY202" s="2" t="s">
        <v>4304</v>
      </c>
      <c r="DZ202" s="27">
        <v>1</v>
      </c>
      <c r="EA202" t="s">
        <v>4305</v>
      </c>
      <c r="EB202" s="27">
        <v>1</v>
      </c>
      <c r="EC202" t="s">
        <v>4306</v>
      </c>
      <c r="ED202" s="27">
        <v>1</v>
      </c>
      <c r="EE202" t="s">
        <v>4307</v>
      </c>
      <c r="EF202" s="27">
        <v>1</v>
      </c>
      <c r="EG202" t="s">
        <v>4308</v>
      </c>
      <c r="EH202" s="27">
        <v>1</v>
      </c>
      <c r="EI202" t="s">
        <v>4309</v>
      </c>
      <c r="EJ202" s="27">
        <v>1</v>
      </c>
      <c r="EK202" t="s">
        <v>4310</v>
      </c>
      <c r="EL202" s="27">
        <v>1</v>
      </c>
      <c r="EN202">
        <v>1</v>
      </c>
      <c r="EP202" s="2"/>
      <c r="EQ202">
        <f t="shared" si="51"/>
        <v>1</v>
      </c>
      <c r="ER202" s="99">
        <v>1</v>
      </c>
      <c r="ES202" s="27">
        <v>0</v>
      </c>
      <c r="ET202" t="s">
        <v>242</v>
      </c>
      <c r="EU202" t="s">
        <v>242</v>
      </c>
      <c r="EX202" t="s">
        <v>242</v>
      </c>
      <c r="EY202" t="s">
        <v>242</v>
      </c>
      <c r="FA202" s="27">
        <v>0</v>
      </c>
      <c r="FB202" t="s">
        <v>242</v>
      </c>
      <c r="FD202" s="27">
        <v>0</v>
      </c>
      <c r="FE202" t="s">
        <v>242</v>
      </c>
      <c r="FG202" s="27">
        <v>1</v>
      </c>
      <c r="FH202">
        <v>5819.11</v>
      </c>
      <c r="FJ202" s="27">
        <v>0</v>
      </c>
      <c r="FK202" t="s">
        <v>242</v>
      </c>
      <c r="FL202">
        <f t="shared" si="54"/>
        <v>1</v>
      </c>
      <c r="FM202" s="99">
        <v>1</v>
      </c>
      <c r="FN202">
        <f t="shared" si="55"/>
        <v>0</v>
      </c>
      <c r="FO202" s="100">
        <v>0</v>
      </c>
      <c r="FQ202">
        <v>1</v>
      </c>
      <c r="FT202" s="27">
        <v>1</v>
      </c>
      <c r="FU202" t="s">
        <v>242</v>
      </c>
      <c r="FV202" t="s">
        <v>242</v>
      </c>
      <c r="FW202" t="s">
        <v>242</v>
      </c>
      <c r="FX202" t="s">
        <v>4311</v>
      </c>
      <c r="FY202" s="27">
        <v>1</v>
      </c>
      <c r="FZ202">
        <v>49</v>
      </c>
      <c r="GA202">
        <v>2</v>
      </c>
      <c r="GC202" s="27">
        <v>1</v>
      </c>
      <c r="GD202">
        <v>9</v>
      </c>
      <c r="GE202">
        <v>16</v>
      </c>
      <c r="GF202" s="36">
        <v>54</v>
      </c>
      <c r="GG202">
        <v>11</v>
      </c>
      <c r="GH202" t="s">
        <v>242</v>
      </c>
      <c r="GI202" t="s">
        <v>242</v>
      </c>
      <c r="GJ202" t="s">
        <v>242</v>
      </c>
      <c r="GK202">
        <v>1</v>
      </c>
      <c r="GL202" t="s">
        <v>4312</v>
      </c>
      <c r="GM202">
        <v>1</v>
      </c>
      <c r="GP202" s="27">
        <v>0</v>
      </c>
      <c r="GQ202" t="s">
        <v>242</v>
      </c>
      <c r="GR202" t="s">
        <v>242</v>
      </c>
      <c r="GT202" t="s">
        <v>242</v>
      </c>
      <c r="GW202" s="44">
        <v>1</v>
      </c>
      <c r="GX202">
        <v>294</v>
      </c>
      <c r="HA202" t="s">
        <v>242</v>
      </c>
      <c r="HD202" s="27">
        <v>0</v>
      </c>
      <c r="HF202" s="27">
        <v>0</v>
      </c>
      <c r="HH202" t="s">
        <v>242</v>
      </c>
      <c r="HK202" s="27">
        <v>1</v>
      </c>
      <c r="HL202" t="s">
        <v>4313</v>
      </c>
      <c r="HM202">
        <v>1</v>
      </c>
      <c r="HP202">
        <v>0.66666666699999999</v>
      </c>
      <c r="HQ202">
        <v>1</v>
      </c>
      <c r="HR202">
        <v>0.75</v>
      </c>
      <c r="HS202">
        <v>1</v>
      </c>
      <c r="HT202">
        <v>1</v>
      </c>
      <c r="HU202">
        <v>0</v>
      </c>
      <c r="HV202">
        <v>0.25</v>
      </c>
      <c r="HW202">
        <v>1</v>
      </c>
      <c r="HX202">
        <v>0</v>
      </c>
      <c r="HY202">
        <v>0</v>
      </c>
      <c r="HZ202">
        <v>0</v>
      </c>
      <c r="IA202">
        <v>1</v>
      </c>
      <c r="IB202">
        <v>1</v>
      </c>
      <c r="IC202">
        <v>0.80555555599999995</v>
      </c>
      <c r="ID202">
        <v>0.5625</v>
      </c>
      <c r="IE202">
        <v>0.4</v>
      </c>
      <c r="IF202">
        <v>0.58935185199999995</v>
      </c>
      <c r="IG202" t="s">
        <v>4314</v>
      </c>
      <c r="IH202" t="s">
        <v>266</v>
      </c>
      <c r="II202" t="s">
        <v>4297</v>
      </c>
      <c r="IJ202">
        <v>17290</v>
      </c>
      <c r="IK202">
        <v>17117</v>
      </c>
      <c r="IL202">
        <v>20248</v>
      </c>
      <c r="IM202">
        <v>18870</v>
      </c>
      <c r="IN202">
        <v>17290</v>
      </c>
      <c r="IS202">
        <f t="shared" si="52"/>
        <v>0.6</v>
      </c>
      <c r="IT202">
        <f t="shared" si="56"/>
        <v>0.7142857142857143</v>
      </c>
      <c r="IU202">
        <f t="shared" ref="IU202:IU265" si="58">SUM(FT202+FY202+GC202+GW202)/4</f>
        <v>1</v>
      </c>
      <c r="IV202">
        <f t="shared" si="53"/>
        <v>0.77142857142857135</v>
      </c>
    </row>
    <row r="203" spans="1:256" customFormat="1" ht="14" customHeight="1" x14ac:dyDescent="0.2">
      <c r="A203">
        <v>202</v>
      </c>
      <c r="B203">
        <v>225</v>
      </c>
      <c r="C203" s="1">
        <v>44795.604861111111</v>
      </c>
      <c r="D203" s="1">
        <v>44795.604861111111</v>
      </c>
      <c r="E203">
        <v>4</v>
      </c>
      <c r="G203" t="s">
        <v>242</v>
      </c>
      <c r="H203" t="s">
        <v>242</v>
      </c>
      <c r="I203">
        <v>1</v>
      </c>
      <c r="J203" s="1">
        <v>44795.604861111111</v>
      </c>
      <c r="K203" t="s">
        <v>4315</v>
      </c>
      <c r="L203" t="s">
        <v>242</v>
      </c>
      <c r="M203" t="s">
        <v>242</v>
      </c>
      <c r="P203" t="s">
        <v>242</v>
      </c>
      <c r="Q203" t="s">
        <v>242</v>
      </c>
      <c r="T203" t="s">
        <v>4316</v>
      </c>
      <c r="V203" t="s">
        <v>4317</v>
      </c>
      <c r="W203">
        <v>863667101</v>
      </c>
      <c r="X203">
        <v>3841</v>
      </c>
      <c r="Y203" t="s">
        <v>350</v>
      </c>
      <c r="Z203" t="s">
        <v>992</v>
      </c>
      <c r="AA203">
        <v>2020</v>
      </c>
      <c r="AC203">
        <v>0</v>
      </c>
      <c r="AF203">
        <v>11</v>
      </c>
      <c r="AG203" t="s">
        <v>242</v>
      </c>
      <c r="AJ203" s="27">
        <v>1</v>
      </c>
      <c r="AK203">
        <v>8</v>
      </c>
      <c r="AL203" s="27">
        <v>0</v>
      </c>
      <c r="AM203">
        <v>0</v>
      </c>
      <c r="AN203" s="36">
        <f t="shared" si="48"/>
        <v>0</v>
      </c>
      <c r="AO203" s="27">
        <v>0</v>
      </c>
      <c r="AP203">
        <v>0</v>
      </c>
      <c r="AR203">
        <v>3</v>
      </c>
      <c r="AU203" s="27">
        <v>1</v>
      </c>
      <c r="AV203">
        <v>1</v>
      </c>
      <c r="AW203" s="21">
        <f t="shared" si="49"/>
        <v>9.0909090909090917</v>
      </c>
      <c r="AX203">
        <v>2</v>
      </c>
      <c r="BA203" s="27">
        <v>1</v>
      </c>
      <c r="BB203">
        <v>3</v>
      </c>
      <c r="BC203" s="21">
        <f t="shared" si="50"/>
        <v>27.27272727272727</v>
      </c>
      <c r="BD203" t="s">
        <v>242</v>
      </c>
      <c r="BG203" s="27">
        <v>1</v>
      </c>
      <c r="BH203">
        <v>9</v>
      </c>
      <c r="BJ203">
        <v>2</v>
      </c>
      <c r="BM203" s="27">
        <v>1</v>
      </c>
      <c r="BN203">
        <v>2</v>
      </c>
      <c r="BQ203" s="27">
        <v>1</v>
      </c>
      <c r="BR203">
        <v>4</v>
      </c>
      <c r="BS203" s="97">
        <f t="shared" si="47"/>
        <v>36.363636363636367</v>
      </c>
      <c r="BT203" t="s">
        <v>3471</v>
      </c>
      <c r="BU203">
        <v>3</v>
      </c>
      <c r="BX203" s="27">
        <v>1</v>
      </c>
      <c r="BY203">
        <v>5</v>
      </c>
      <c r="BZ203" s="21">
        <f t="shared" si="57"/>
        <v>45.454545454545453</v>
      </c>
      <c r="CA203">
        <v>2</v>
      </c>
      <c r="CB203">
        <v>3</v>
      </c>
      <c r="CE203" s="27">
        <v>0</v>
      </c>
      <c r="CG203" t="s">
        <v>242</v>
      </c>
      <c r="CH203" t="s">
        <v>242</v>
      </c>
      <c r="CJ203" s="27">
        <v>0</v>
      </c>
      <c r="CL203" t="s">
        <v>242</v>
      </c>
      <c r="CO203">
        <v>0</v>
      </c>
      <c r="CP203" s="27">
        <v>0.5</v>
      </c>
      <c r="CQ203" t="s">
        <v>242</v>
      </c>
      <c r="CR203">
        <v>95</v>
      </c>
      <c r="CS203" t="s">
        <v>242</v>
      </c>
      <c r="CV203" s="27">
        <v>1</v>
      </c>
      <c r="CW203" s="2" t="s">
        <v>4318</v>
      </c>
      <c r="CX203">
        <v>1</v>
      </c>
      <c r="DA203" s="27">
        <v>1</v>
      </c>
      <c r="DB203">
        <v>26503</v>
      </c>
      <c r="DC203">
        <v>2</v>
      </c>
      <c r="DE203" s="27">
        <v>1</v>
      </c>
      <c r="DF203" s="36">
        <v>117023</v>
      </c>
      <c r="DG203">
        <v>2</v>
      </c>
      <c r="DH203" s="36">
        <v>130252</v>
      </c>
      <c r="DI203">
        <v>2</v>
      </c>
      <c r="DJ203" s="36" t="s">
        <v>242</v>
      </c>
      <c r="DK203" t="s">
        <v>242</v>
      </c>
      <c r="DM203" s="27">
        <v>0</v>
      </c>
      <c r="DN203" s="36" t="s">
        <v>242</v>
      </c>
      <c r="DO203" t="s">
        <v>242</v>
      </c>
      <c r="DQ203">
        <v>1</v>
      </c>
      <c r="DT203" s="27">
        <v>1</v>
      </c>
      <c r="DU203" s="2" t="s">
        <v>4319</v>
      </c>
      <c r="DV203" s="27">
        <v>1</v>
      </c>
      <c r="DW203" t="s">
        <v>4320</v>
      </c>
      <c r="DX203" s="27">
        <v>0</v>
      </c>
      <c r="DY203" s="2" t="s">
        <v>4321</v>
      </c>
      <c r="DZ203" s="27">
        <v>0</v>
      </c>
      <c r="EB203" s="27">
        <v>0</v>
      </c>
      <c r="ED203" s="27">
        <v>0.5</v>
      </c>
      <c r="EE203" s="2" t="s">
        <v>4322</v>
      </c>
      <c r="EF203" s="27">
        <v>1</v>
      </c>
      <c r="EG203" s="2" t="s">
        <v>4322</v>
      </c>
      <c r="EH203" s="27">
        <v>1</v>
      </c>
      <c r="EI203" t="s">
        <v>4323</v>
      </c>
      <c r="EJ203" s="27">
        <v>1</v>
      </c>
      <c r="EK203" t="s">
        <v>4324</v>
      </c>
      <c r="EL203" s="27">
        <v>1</v>
      </c>
      <c r="EM203" t="s">
        <v>4325</v>
      </c>
      <c r="EN203">
        <v>1</v>
      </c>
      <c r="EP203" s="2"/>
      <c r="EQ203">
        <f t="shared" si="51"/>
        <v>0.65</v>
      </c>
      <c r="ER203" s="99">
        <v>0.5</v>
      </c>
      <c r="ES203" s="27">
        <v>0</v>
      </c>
      <c r="ET203" t="s">
        <v>242</v>
      </c>
      <c r="EU203" t="s">
        <v>242</v>
      </c>
      <c r="EX203" t="s">
        <v>242</v>
      </c>
      <c r="EY203" t="s">
        <v>242</v>
      </c>
      <c r="FA203" s="27">
        <v>0</v>
      </c>
      <c r="FB203" t="s">
        <v>242</v>
      </c>
      <c r="FD203" s="27">
        <v>0</v>
      </c>
      <c r="FE203" t="s">
        <v>242</v>
      </c>
      <c r="FG203" s="27">
        <v>0</v>
      </c>
      <c r="FH203" t="s">
        <v>242</v>
      </c>
      <c r="FJ203" s="27">
        <v>0</v>
      </c>
      <c r="FK203" t="s">
        <v>242</v>
      </c>
      <c r="FL203">
        <f t="shared" si="54"/>
        <v>0</v>
      </c>
      <c r="FM203" s="100">
        <v>0</v>
      </c>
      <c r="FN203">
        <f t="shared" si="55"/>
        <v>0</v>
      </c>
      <c r="FO203" s="100">
        <v>0</v>
      </c>
      <c r="FQ203" t="s">
        <v>242</v>
      </c>
      <c r="FT203" s="27">
        <v>0</v>
      </c>
      <c r="FU203" t="s">
        <v>242</v>
      </c>
      <c r="FV203" t="s">
        <v>242</v>
      </c>
      <c r="FW203" t="s">
        <v>242</v>
      </c>
      <c r="FY203" s="27">
        <v>1</v>
      </c>
      <c r="FZ203">
        <v>35.700000000000003</v>
      </c>
      <c r="GA203">
        <v>2</v>
      </c>
      <c r="GC203" s="27">
        <v>1</v>
      </c>
      <c r="GD203">
        <v>5.5</v>
      </c>
      <c r="GE203">
        <v>10.1</v>
      </c>
      <c r="GF203" s="36">
        <v>71.5</v>
      </c>
      <c r="GG203">
        <v>7.2</v>
      </c>
      <c r="GH203" t="s">
        <v>242</v>
      </c>
      <c r="GI203" t="s">
        <v>242</v>
      </c>
      <c r="GJ203" t="s">
        <v>242</v>
      </c>
      <c r="GK203">
        <v>1</v>
      </c>
      <c r="GM203">
        <v>1</v>
      </c>
      <c r="GP203" s="27">
        <v>0</v>
      </c>
      <c r="GQ203" t="s">
        <v>242</v>
      </c>
      <c r="GR203" t="s">
        <v>242</v>
      </c>
      <c r="GT203" t="s">
        <v>242</v>
      </c>
      <c r="GW203" s="27">
        <v>1</v>
      </c>
      <c r="GX203">
        <v>181</v>
      </c>
      <c r="HA203">
        <v>1</v>
      </c>
      <c r="HD203" s="27">
        <v>0</v>
      </c>
      <c r="HE203" s="2" t="s">
        <v>4326</v>
      </c>
      <c r="HF203" s="27">
        <v>0</v>
      </c>
      <c r="HH203" t="s">
        <v>242</v>
      </c>
      <c r="HK203" s="27">
        <v>0</v>
      </c>
      <c r="HM203">
        <v>1</v>
      </c>
      <c r="HP203">
        <v>0.66666666699999999</v>
      </c>
      <c r="HQ203">
        <v>0</v>
      </c>
      <c r="HR203">
        <v>0.75</v>
      </c>
      <c r="HS203">
        <v>0.66666666699999999</v>
      </c>
      <c r="HT203">
        <v>0.65</v>
      </c>
      <c r="HU203">
        <v>0</v>
      </c>
      <c r="HV203">
        <v>0</v>
      </c>
      <c r="HW203">
        <v>0.66666666699999999</v>
      </c>
      <c r="HX203">
        <v>0</v>
      </c>
      <c r="HY203">
        <v>1</v>
      </c>
      <c r="HZ203">
        <v>0</v>
      </c>
      <c r="IA203">
        <v>0</v>
      </c>
      <c r="IB203">
        <v>1</v>
      </c>
      <c r="IC203">
        <v>0.47222222200000002</v>
      </c>
      <c r="ID203">
        <v>0.32916666700000002</v>
      </c>
      <c r="IE203">
        <v>0.33333333300000001</v>
      </c>
      <c r="IF203">
        <v>0.37824074099999999</v>
      </c>
      <c r="IG203" t="s">
        <v>4316</v>
      </c>
      <c r="IH203" t="s">
        <v>266</v>
      </c>
      <c r="II203" t="s">
        <v>4316</v>
      </c>
      <c r="IJ203">
        <v>14884</v>
      </c>
      <c r="IK203">
        <v>14351</v>
      </c>
      <c r="IL203">
        <v>17108</v>
      </c>
      <c r="IM203">
        <v>18449</v>
      </c>
      <c r="IN203">
        <v>14884</v>
      </c>
      <c r="IS203">
        <f t="shared" si="52"/>
        <v>0.4</v>
      </c>
      <c r="IT203">
        <f t="shared" si="56"/>
        <v>0.35714285714285715</v>
      </c>
      <c r="IU203">
        <f t="shared" si="58"/>
        <v>0.75</v>
      </c>
      <c r="IV203">
        <f t="shared" si="53"/>
        <v>0.50238095238095237</v>
      </c>
    </row>
    <row r="204" spans="1:256" customFormat="1" ht="14" customHeight="1" x14ac:dyDescent="0.2">
      <c r="A204">
        <v>203</v>
      </c>
      <c r="B204">
        <v>226</v>
      </c>
      <c r="C204" s="1">
        <v>44795.604861111111</v>
      </c>
      <c r="D204" s="1">
        <v>44795.604861111111</v>
      </c>
      <c r="E204">
        <v>4</v>
      </c>
      <c r="G204" t="s">
        <v>242</v>
      </c>
      <c r="H204" t="s">
        <v>242</v>
      </c>
      <c r="I204">
        <v>1</v>
      </c>
      <c r="J204" s="1">
        <v>44795.604861111111</v>
      </c>
      <c r="K204" t="s">
        <v>4327</v>
      </c>
      <c r="L204" t="s">
        <v>242</v>
      </c>
      <c r="M204" t="s">
        <v>242</v>
      </c>
      <c r="P204" t="s">
        <v>242</v>
      </c>
      <c r="Q204" t="s">
        <v>242</v>
      </c>
      <c r="T204" t="s">
        <v>4328</v>
      </c>
      <c r="U204" s="24">
        <v>723125</v>
      </c>
      <c r="V204" t="s">
        <v>4329</v>
      </c>
      <c r="W204">
        <v>595112103</v>
      </c>
      <c r="X204">
        <v>3674</v>
      </c>
      <c r="Y204" t="s">
        <v>297</v>
      </c>
      <c r="Z204" t="s">
        <v>1864</v>
      </c>
      <c r="AA204">
        <v>2020</v>
      </c>
      <c r="AC204">
        <v>0</v>
      </c>
      <c r="AF204">
        <v>8</v>
      </c>
      <c r="AG204" t="s">
        <v>242</v>
      </c>
      <c r="AJ204" s="27">
        <v>0</v>
      </c>
      <c r="AK204">
        <v>0</v>
      </c>
      <c r="AL204" s="27">
        <v>0</v>
      </c>
      <c r="AM204">
        <v>0</v>
      </c>
      <c r="AN204" s="36">
        <f t="shared" si="48"/>
        <v>0</v>
      </c>
      <c r="AO204" s="27">
        <v>0</v>
      </c>
      <c r="AP204">
        <v>0</v>
      </c>
      <c r="AR204" t="s">
        <v>242</v>
      </c>
      <c r="AU204" s="27">
        <v>1</v>
      </c>
      <c r="AV204">
        <v>1</v>
      </c>
      <c r="AW204" s="21">
        <f t="shared" si="49"/>
        <v>12.5</v>
      </c>
      <c r="AX204">
        <v>3</v>
      </c>
      <c r="BA204" s="27">
        <v>1</v>
      </c>
      <c r="BB204">
        <v>3</v>
      </c>
      <c r="BC204" s="21">
        <f t="shared" si="50"/>
        <v>37.5</v>
      </c>
      <c r="BD204" t="s">
        <v>242</v>
      </c>
      <c r="BG204" s="27">
        <v>1</v>
      </c>
      <c r="BJ204">
        <v>2</v>
      </c>
      <c r="BM204" s="27">
        <v>1</v>
      </c>
      <c r="BN204">
        <v>2</v>
      </c>
      <c r="BQ204" s="27">
        <v>1</v>
      </c>
      <c r="BR204">
        <v>2</v>
      </c>
      <c r="BS204" s="97">
        <f t="shared" si="47"/>
        <v>25</v>
      </c>
      <c r="BT204" t="s">
        <v>4330</v>
      </c>
      <c r="BU204">
        <v>1</v>
      </c>
      <c r="BX204" s="27">
        <v>0</v>
      </c>
      <c r="BY204" s="24" t="s">
        <v>242</v>
      </c>
      <c r="BZ204" s="21" t="s">
        <v>242</v>
      </c>
      <c r="CA204" t="s">
        <v>242</v>
      </c>
      <c r="CB204" t="s">
        <v>242</v>
      </c>
      <c r="CE204" s="27">
        <v>0</v>
      </c>
      <c r="CG204" t="s">
        <v>242</v>
      </c>
      <c r="CH204" t="s">
        <v>242</v>
      </c>
      <c r="CJ204" s="27">
        <v>1</v>
      </c>
      <c r="CK204" t="s">
        <v>4331</v>
      </c>
      <c r="CL204">
        <v>1</v>
      </c>
      <c r="CO204">
        <v>1</v>
      </c>
      <c r="CP204" s="27">
        <v>0.5</v>
      </c>
      <c r="CQ204">
        <v>100</v>
      </c>
      <c r="CR204">
        <v>100</v>
      </c>
      <c r="CS204" t="s">
        <v>242</v>
      </c>
      <c r="CT204" t="s">
        <v>4332</v>
      </c>
      <c r="CV204" s="27">
        <v>1</v>
      </c>
      <c r="CW204" t="s">
        <v>4333</v>
      </c>
      <c r="CX204">
        <v>1</v>
      </c>
      <c r="DA204" s="27">
        <v>1</v>
      </c>
      <c r="DB204">
        <v>3200000</v>
      </c>
      <c r="DC204">
        <v>2</v>
      </c>
      <c r="DE204" s="27">
        <v>1</v>
      </c>
      <c r="DF204" s="36">
        <v>3500000</v>
      </c>
      <c r="DG204">
        <v>2</v>
      </c>
      <c r="DH204" s="43" t="s">
        <v>242</v>
      </c>
      <c r="DI204" t="s">
        <v>242</v>
      </c>
      <c r="DJ204" s="36" t="s">
        <v>242</v>
      </c>
      <c r="DK204" t="s">
        <v>242</v>
      </c>
      <c r="DM204" s="27">
        <v>0</v>
      </c>
      <c r="DN204" s="36" t="s">
        <v>242</v>
      </c>
      <c r="DO204" t="s">
        <v>242</v>
      </c>
      <c r="DQ204">
        <v>1</v>
      </c>
      <c r="DT204" s="27">
        <v>1</v>
      </c>
      <c r="DU204" t="s">
        <v>4334</v>
      </c>
      <c r="DV204" s="27">
        <v>1</v>
      </c>
      <c r="DW204" t="s">
        <v>4335</v>
      </c>
      <c r="DX204" s="27">
        <v>1</v>
      </c>
      <c r="DY204" t="s">
        <v>4336</v>
      </c>
      <c r="DZ204" s="27">
        <v>1</v>
      </c>
      <c r="EA204" t="s">
        <v>4337</v>
      </c>
      <c r="EB204" s="27">
        <v>0.5</v>
      </c>
      <c r="EC204" t="s">
        <v>4338</v>
      </c>
      <c r="ED204" s="27">
        <v>1</v>
      </c>
      <c r="EE204" t="s">
        <v>4339</v>
      </c>
      <c r="EF204" s="27">
        <v>1</v>
      </c>
      <c r="EG204" t="s">
        <v>4340</v>
      </c>
      <c r="EH204" s="27">
        <v>1</v>
      </c>
      <c r="EI204" t="s">
        <v>4341</v>
      </c>
      <c r="EJ204" s="27">
        <v>1</v>
      </c>
      <c r="EK204" t="s">
        <v>4342</v>
      </c>
      <c r="EL204" s="27">
        <v>1</v>
      </c>
      <c r="EM204" t="s">
        <v>4343</v>
      </c>
      <c r="EN204">
        <v>1</v>
      </c>
      <c r="EP204" s="2"/>
      <c r="EQ204">
        <f t="shared" si="51"/>
        <v>0.95</v>
      </c>
      <c r="ER204" s="99">
        <v>0.5</v>
      </c>
      <c r="ES204" s="27">
        <v>0</v>
      </c>
      <c r="ET204" t="s">
        <v>242</v>
      </c>
      <c r="EU204" t="s">
        <v>242</v>
      </c>
      <c r="EX204" t="s">
        <v>242</v>
      </c>
      <c r="EY204" t="s">
        <v>242</v>
      </c>
      <c r="FA204" s="27">
        <v>1</v>
      </c>
      <c r="FB204">
        <v>50000</v>
      </c>
      <c r="FC204" t="s">
        <v>3434</v>
      </c>
      <c r="FD204" s="27">
        <v>1</v>
      </c>
      <c r="FE204">
        <v>47</v>
      </c>
      <c r="FG204" s="27">
        <v>1</v>
      </c>
      <c r="FH204">
        <v>11000</v>
      </c>
      <c r="FJ204" s="27">
        <v>0</v>
      </c>
      <c r="FK204" t="s">
        <v>242</v>
      </c>
      <c r="FL204">
        <f t="shared" si="54"/>
        <v>2</v>
      </c>
      <c r="FM204" s="99">
        <v>1</v>
      </c>
      <c r="FN204">
        <f t="shared" si="55"/>
        <v>1</v>
      </c>
      <c r="FO204" s="99">
        <v>1</v>
      </c>
      <c r="FQ204">
        <v>1</v>
      </c>
      <c r="FT204" s="27">
        <v>0</v>
      </c>
      <c r="FU204" t="s">
        <v>242</v>
      </c>
      <c r="FV204" t="s">
        <v>242</v>
      </c>
      <c r="FW204" t="s">
        <v>242</v>
      </c>
      <c r="FY204" s="27">
        <v>1</v>
      </c>
      <c r="FZ204">
        <v>29</v>
      </c>
      <c r="GA204">
        <v>2</v>
      </c>
      <c r="GC204" s="27">
        <v>1</v>
      </c>
      <c r="GD204">
        <v>3.1</v>
      </c>
      <c r="GE204">
        <v>4.2</v>
      </c>
      <c r="GF204" s="36">
        <v>67.099999999999994</v>
      </c>
      <c r="GG204">
        <v>23.3</v>
      </c>
      <c r="GH204" t="s">
        <v>242</v>
      </c>
      <c r="GI204" t="s">
        <v>242</v>
      </c>
      <c r="GJ204" t="s">
        <v>242</v>
      </c>
      <c r="GK204">
        <v>1</v>
      </c>
      <c r="GL204" t="s">
        <v>4344</v>
      </c>
      <c r="GM204">
        <v>1</v>
      </c>
      <c r="GP204" s="27">
        <v>0</v>
      </c>
      <c r="GQ204" t="s">
        <v>242</v>
      </c>
      <c r="GR204" t="s">
        <v>242</v>
      </c>
      <c r="GT204" t="s">
        <v>242</v>
      </c>
      <c r="GW204" s="44">
        <v>1</v>
      </c>
      <c r="GX204">
        <v>292</v>
      </c>
      <c r="HA204" t="s">
        <v>242</v>
      </c>
      <c r="HD204" s="27">
        <v>0.5</v>
      </c>
      <c r="HF204" s="27">
        <v>0.5</v>
      </c>
      <c r="HH204">
        <v>1</v>
      </c>
      <c r="HK204" s="27">
        <v>1</v>
      </c>
      <c r="HL204" t="s">
        <v>4345</v>
      </c>
      <c r="HM204">
        <v>1</v>
      </c>
      <c r="HP204">
        <v>0.55555555599999995</v>
      </c>
      <c r="HQ204">
        <v>1</v>
      </c>
      <c r="HR204">
        <v>0.75</v>
      </c>
      <c r="HS204">
        <v>0.66666666699999999</v>
      </c>
      <c r="HT204">
        <v>0.95</v>
      </c>
      <c r="HU204">
        <v>0</v>
      </c>
      <c r="HV204">
        <v>0.75</v>
      </c>
      <c r="HW204">
        <v>0.66666666699999999</v>
      </c>
      <c r="HX204">
        <v>0</v>
      </c>
      <c r="HY204">
        <v>0</v>
      </c>
      <c r="HZ204">
        <v>0.5</v>
      </c>
      <c r="IA204">
        <v>1</v>
      </c>
      <c r="IB204">
        <v>1</v>
      </c>
      <c r="IC204">
        <v>0.76851851900000001</v>
      </c>
      <c r="ID204">
        <v>0.59166666700000003</v>
      </c>
      <c r="IE204">
        <v>0.43333333299999999</v>
      </c>
      <c r="IF204">
        <v>0.59783950600000002</v>
      </c>
      <c r="IG204" t="s">
        <v>4346</v>
      </c>
      <c r="IH204" t="s">
        <v>266</v>
      </c>
      <c r="II204" t="s">
        <v>4328</v>
      </c>
      <c r="IJ204">
        <v>23406</v>
      </c>
      <c r="IK204">
        <v>21435</v>
      </c>
      <c r="IL204">
        <v>27705</v>
      </c>
      <c r="IM204">
        <v>30758</v>
      </c>
      <c r="IN204">
        <v>23406</v>
      </c>
      <c r="IS204">
        <f t="shared" si="52"/>
        <v>0.4</v>
      </c>
      <c r="IT204">
        <f t="shared" si="56"/>
        <v>0.6428571428571429</v>
      </c>
      <c r="IU204">
        <f t="shared" si="58"/>
        <v>0.75</v>
      </c>
      <c r="IV204">
        <f t="shared" si="53"/>
        <v>0.59761904761904761</v>
      </c>
    </row>
    <row r="205" spans="1:256" customFormat="1" ht="14" customHeight="1" x14ac:dyDescent="0.2">
      <c r="A205">
        <v>204</v>
      </c>
      <c r="B205">
        <v>227</v>
      </c>
      <c r="C205" s="1">
        <v>44795.604861111111</v>
      </c>
      <c r="D205" s="1">
        <v>44795.604861111111</v>
      </c>
      <c r="E205">
        <v>4</v>
      </c>
      <c r="G205" t="s">
        <v>242</v>
      </c>
      <c r="H205" t="s">
        <v>242</v>
      </c>
      <c r="I205">
        <v>1</v>
      </c>
      <c r="J205" s="1">
        <v>44795.604861111111</v>
      </c>
      <c r="K205" t="s">
        <v>4347</v>
      </c>
      <c r="L205" t="s">
        <v>242</v>
      </c>
      <c r="M205" t="s">
        <v>242</v>
      </c>
      <c r="P205" t="s">
        <v>242</v>
      </c>
      <c r="Q205" t="s">
        <v>242</v>
      </c>
      <c r="T205" t="s">
        <v>4348</v>
      </c>
      <c r="V205" t="s">
        <v>4349</v>
      </c>
      <c r="W205">
        <v>550241103</v>
      </c>
      <c r="X205">
        <v>4813</v>
      </c>
      <c r="Y205" t="s">
        <v>1487</v>
      </c>
      <c r="Z205" t="s">
        <v>4350</v>
      </c>
      <c r="AA205">
        <v>2020</v>
      </c>
      <c r="AC205">
        <v>0</v>
      </c>
      <c r="AF205">
        <v>12</v>
      </c>
      <c r="AG205" t="s">
        <v>242</v>
      </c>
      <c r="AJ205" s="27">
        <v>0</v>
      </c>
      <c r="AK205">
        <v>0</v>
      </c>
      <c r="AL205" s="27">
        <v>0</v>
      </c>
      <c r="AM205">
        <v>0</v>
      </c>
      <c r="AN205" s="36">
        <f t="shared" si="48"/>
        <v>0</v>
      </c>
      <c r="AO205" s="27">
        <v>0</v>
      </c>
      <c r="AP205">
        <v>0</v>
      </c>
      <c r="AR205" t="s">
        <v>242</v>
      </c>
      <c r="AU205" s="27">
        <v>1</v>
      </c>
      <c r="AV205">
        <v>1</v>
      </c>
      <c r="AW205" s="21">
        <f t="shared" si="49"/>
        <v>8.3333333333333321</v>
      </c>
      <c r="AX205">
        <v>2</v>
      </c>
      <c r="BA205" s="27">
        <v>1</v>
      </c>
      <c r="BB205">
        <v>2</v>
      </c>
      <c r="BC205" s="21">
        <f t="shared" si="50"/>
        <v>16.666666666666664</v>
      </c>
      <c r="BD205" t="s">
        <v>242</v>
      </c>
      <c r="BG205" s="27">
        <v>1</v>
      </c>
      <c r="BJ205">
        <v>2</v>
      </c>
      <c r="BM205" s="27">
        <v>1</v>
      </c>
      <c r="BN205">
        <v>2</v>
      </c>
      <c r="BQ205" s="27">
        <v>1</v>
      </c>
      <c r="BR205">
        <v>3</v>
      </c>
      <c r="BS205" s="97">
        <f t="shared" si="47"/>
        <v>25</v>
      </c>
      <c r="BT205" t="s">
        <v>4351</v>
      </c>
      <c r="BU205">
        <v>1</v>
      </c>
      <c r="BX205" s="27">
        <v>1</v>
      </c>
      <c r="BY205">
        <v>3</v>
      </c>
      <c r="BZ205" s="21">
        <f>BY205/AF205*100</f>
        <v>25</v>
      </c>
      <c r="CA205">
        <v>2</v>
      </c>
      <c r="CB205">
        <v>1</v>
      </c>
      <c r="CE205" s="27">
        <v>0.5</v>
      </c>
      <c r="CF205" t="s">
        <v>4352</v>
      </c>
      <c r="CG205">
        <v>1</v>
      </c>
      <c r="CH205" t="s">
        <v>242</v>
      </c>
      <c r="CJ205" s="27">
        <v>0</v>
      </c>
      <c r="CL205" t="s">
        <v>242</v>
      </c>
      <c r="CO205">
        <v>0</v>
      </c>
      <c r="CP205" s="27">
        <v>0</v>
      </c>
      <c r="CQ205" t="s">
        <v>242</v>
      </c>
      <c r="CR205" t="s">
        <v>242</v>
      </c>
      <c r="CS205" t="s">
        <v>242</v>
      </c>
      <c r="CU205" t="s">
        <v>4353</v>
      </c>
      <c r="CV205" s="27">
        <v>0</v>
      </c>
      <c r="CX205" t="s">
        <v>242</v>
      </c>
      <c r="DA205" s="27">
        <v>1</v>
      </c>
      <c r="DB205">
        <v>263918.28999999998</v>
      </c>
      <c r="DC205">
        <v>2</v>
      </c>
      <c r="DE205" s="27">
        <v>1</v>
      </c>
      <c r="DF205" s="36">
        <v>1875932.81</v>
      </c>
      <c r="DG205">
        <v>2</v>
      </c>
      <c r="DH205" s="36">
        <v>1951337.18</v>
      </c>
      <c r="DI205">
        <v>2</v>
      </c>
      <c r="DJ205" s="36" t="s">
        <v>242</v>
      </c>
      <c r="DK205" t="s">
        <v>242</v>
      </c>
      <c r="DM205" s="27">
        <v>1</v>
      </c>
      <c r="DN205" s="36">
        <v>1521000</v>
      </c>
      <c r="DO205">
        <v>2</v>
      </c>
      <c r="DQ205">
        <v>4</v>
      </c>
      <c r="DT205" s="27">
        <v>1</v>
      </c>
      <c r="DU205" s="2" t="s">
        <v>4354</v>
      </c>
      <c r="DV205" s="27">
        <v>1</v>
      </c>
      <c r="DW205" t="s">
        <v>4355</v>
      </c>
      <c r="DX205" s="27">
        <v>1</v>
      </c>
      <c r="DY205" t="s">
        <v>4356</v>
      </c>
      <c r="DZ205" s="27">
        <v>1</v>
      </c>
      <c r="EA205" s="2" t="s">
        <v>4357</v>
      </c>
      <c r="EB205" s="27">
        <v>0.5</v>
      </c>
      <c r="EC205" t="s">
        <v>3806</v>
      </c>
      <c r="ED205" s="27">
        <v>1</v>
      </c>
      <c r="EE205" s="2" t="s">
        <v>4358</v>
      </c>
      <c r="EF205" s="27">
        <v>1</v>
      </c>
      <c r="EG205" s="2" t="s">
        <v>4358</v>
      </c>
      <c r="EH205" s="27">
        <v>1</v>
      </c>
      <c r="EI205" s="2" t="s">
        <v>4359</v>
      </c>
      <c r="EJ205" s="27">
        <v>1</v>
      </c>
      <c r="EK205" t="s">
        <v>4360</v>
      </c>
      <c r="EL205" s="27">
        <v>1</v>
      </c>
      <c r="EM205" t="s">
        <v>4361</v>
      </c>
      <c r="EN205">
        <v>4</v>
      </c>
      <c r="EP205" s="2"/>
      <c r="EQ205">
        <f t="shared" si="51"/>
        <v>0.95</v>
      </c>
      <c r="ER205" s="99">
        <v>0.5</v>
      </c>
      <c r="ES205" s="27">
        <v>0</v>
      </c>
      <c r="ET205" t="s">
        <v>242</v>
      </c>
      <c r="EU205" t="s">
        <v>242</v>
      </c>
      <c r="EX205" t="s">
        <v>242</v>
      </c>
      <c r="EY205" t="s">
        <v>242</v>
      </c>
      <c r="FA205" s="27">
        <v>1</v>
      </c>
      <c r="FB205">
        <v>2201.46</v>
      </c>
      <c r="FC205" t="s">
        <v>3418</v>
      </c>
      <c r="FD205" s="27">
        <v>0</v>
      </c>
      <c r="FE205" t="s">
        <v>242</v>
      </c>
      <c r="FG205" s="27">
        <v>0</v>
      </c>
      <c r="FH205" t="s">
        <v>242</v>
      </c>
      <c r="FJ205" s="27">
        <v>0</v>
      </c>
      <c r="FK205" t="s">
        <v>242</v>
      </c>
      <c r="FL205">
        <f t="shared" si="54"/>
        <v>1</v>
      </c>
      <c r="FM205" s="99">
        <v>1</v>
      </c>
      <c r="FN205">
        <f t="shared" si="55"/>
        <v>0</v>
      </c>
      <c r="FO205" s="100">
        <v>0</v>
      </c>
      <c r="FQ205">
        <v>1</v>
      </c>
      <c r="FT205" s="27">
        <v>0</v>
      </c>
      <c r="FU205" t="s">
        <v>242</v>
      </c>
      <c r="FV205" t="s">
        <v>242</v>
      </c>
      <c r="FW205" t="s">
        <v>242</v>
      </c>
      <c r="FY205" s="27">
        <v>1</v>
      </c>
      <c r="FZ205">
        <v>31</v>
      </c>
      <c r="GA205">
        <v>2</v>
      </c>
      <c r="GC205" s="27">
        <v>1</v>
      </c>
      <c r="GD205">
        <v>9.1</v>
      </c>
      <c r="GE205">
        <v>9.1999999999999993</v>
      </c>
      <c r="GF205" s="36">
        <v>75.099999999999994</v>
      </c>
      <c r="GG205">
        <v>3.3</v>
      </c>
      <c r="GH205" t="s">
        <v>242</v>
      </c>
      <c r="GI205" t="s">
        <v>242</v>
      </c>
      <c r="GJ205" t="s">
        <v>242</v>
      </c>
      <c r="GK205">
        <v>1</v>
      </c>
      <c r="GM205">
        <v>1</v>
      </c>
      <c r="GP205" s="27">
        <v>0</v>
      </c>
      <c r="GQ205" t="s">
        <v>242</v>
      </c>
      <c r="GR205" t="s">
        <v>242</v>
      </c>
      <c r="GS205" t="s">
        <v>4362</v>
      </c>
      <c r="GT205" t="s">
        <v>242</v>
      </c>
      <c r="GW205" s="27">
        <v>1</v>
      </c>
      <c r="GX205">
        <v>232</v>
      </c>
      <c r="HA205">
        <v>1</v>
      </c>
      <c r="HD205" s="27">
        <v>0</v>
      </c>
      <c r="HE205" t="s">
        <v>4363</v>
      </c>
      <c r="HF205" s="27">
        <v>0</v>
      </c>
      <c r="HH205" t="s">
        <v>242</v>
      </c>
      <c r="HK205" s="27">
        <v>1</v>
      </c>
      <c r="HL205" t="s">
        <v>4364</v>
      </c>
      <c r="HM205">
        <v>1</v>
      </c>
      <c r="HP205">
        <v>0.72222222199999997</v>
      </c>
      <c r="HQ205">
        <v>0</v>
      </c>
      <c r="HR205">
        <v>0</v>
      </c>
      <c r="HS205">
        <v>1</v>
      </c>
      <c r="HT205">
        <v>0.95</v>
      </c>
      <c r="HU205">
        <v>0</v>
      </c>
      <c r="HV205">
        <v>0.25</v>
      </c>
      <c r="HW205">
        <v>0.66666666699999999</v>
      </c>
      <c r="HX205">
        <v>0</v>
      </c>
      <c r="HY205">
        <v>1</v>
      </c>
      <c r="HZ205">
        <v>0</v>
      </c>
      <c r="IA205">
        <v>1</v>
      </c>
      <c r="IB205">
        <v>1</v>
      </c>
      <c r="IC205">
        <v>0.24074074100000001</v>
      </c>
      <c r="ID205">
        <v>0.55000000000000004</v>
      </c>
      <c r="IE205">
        <v>0.53333333299999997</v>
      </c>
      <c r="IF205">
        <v>0.44135802499999999</v>
      </c>
      <c r="IG205" t="s">
        <v>4365</v>
      </c>
      <c r="IH205" t="s">
        <v>266</v>
      </c>
      <c r="II205" t="s">
        <v>4348</v>
      </c>
      <c r="IJ205">
        <v>22401</v>
      </c>
      <c r="IK205">
        <v>20712</v>
      </c>
      <c r="IL205">
        <v>19687</v>
      </c>
      <c r="IM205">
        <v>17478</v>
      </c>
      <c r="IN205">
        <v>22401</v>
      </c>
      <c r="IS205">
        <f t="shared" si="52"/>
        <v>0.4</v>
      </c>
      <c r="IT205">
        <f t="shared" si="56"/>
        <v>0.6428571428571429</v>
      </c>
      <c r="IU205">
        <f t="shared" si="58"/>
        <v>0.75</v>
      </c>
      <c r="IV205">
        <f t="shared" si="53"/>
        <v>0.59761904761904761</v>
      </c>
    </row>
    <row r="206" spans="1:256" customFormat="1" ht="14" customHeight="1" x14ac:dyDescent="0.2">
      <c r="A206">
        <v>205</v>
      </c>
      <c r="B206">
        <v>228</v>
      </c>
      <c r="C206" s="1">
        <v>44795.604861111111</v>
      </c>
      <c r="D206" s="1">
        <v>44795.604861111111</v>
      </c>
      <c r="E206">
        <v>4</v>
      </c>
      <c r="G206" t="s">
        <v>242</v>
      </c>
      <c r="H206" t="s">
        <v>242</v>
      </c>
      <c r="I206">
        <v>1</v>
      </c>
      <c r="J206" s="1">
        <v>44795.604861111111</v>
      </c>
      <c r="K206" t="s">
        <v>4366</v>
      </c>
      <c r="L206" t="s">
        <v>242</v>
      </c>
      <c r="M206" t="s">
        <v>242</v>
      </c>
      <c r="P206" t="s">
        <v>242</v>
      </c>
      <c r="Q206" t="s">
        <v>242</v>
      </c>
      <c r="T206" t="s">
        <v>4367</v>
      </c>
      <c r="V206" t="s">
        <v>4368</v>
      </c>
      <c r="W206">
        <v>907818108</v>
      </c>
      <c r="X206">
        <v>4011</v>
      </c>
      <c r="Y206" t="s">
        <v>476</v>
      </c>
      <c r="Z206" t="s">
        <v>4369</v>
      </c>
      <c r="AA206">
        <v>2020</v>
      </c>
      <c r="AC206">
        <v>0.5</v>
      </c>
      <c r="AD206">
        <v>15</v>
      </c>
      <c r="AF206">
        <v>12</v>
      </c>
      <c r="AG206" t="s">
        <v>242</v>
      </c>
      <c r="AJ206" s="27">
        <v>0</v>
      </c>
      <c r="AK206">
        <v>0</v>
      </c>
      <c r="AL206" s="27">
        <v>0</v>
      </c>
      <c r="AM206">
        <v>0</v>
      </c>
      <c r="AN206" s="36">
        <f t="shared" si="48"/>
        <v>0</v>
      </c>
      <c r="AO206" s="27">
        <v>0</v>
      </c>
      <c r="AP206">
        <v>0</v>
      </c>
      <c r="AR206" t="s">
        <v>242</v>
      </c>
      <c r="AU206" s="27">
        <v>1</v>
      </c>
      <c r="AV206">
        <v>1</v>
      </c>
      <c r="AW206" s="21">
        <f t="shared" si="49"/>
        <v>8.3333333333333321</v>
      </c>
      <c r="AX206">
        <v>2</v>
      </c>
      <c r="BA206" s="27">
        <v>1</v>
      </c>
      <c r="BB206">
        <v>2</v>
      </c>
      <c r="BC206" s="21">
        <f t="shared" si="50"/>
        <v>16.666666666666664</v>
      </c>
      <c r="BD206" t="s">
        <v>242</v>
      </c>
      <c r="BG206" s="27">
        <v>0</v>
      </c>
      <c r="BJ206" t="s">
        <v>242</v>
      </c>
      <c r="BM206" s="27">
        <v>0.5</v>
      </c>
      <c r="BN206">
        <v>2</v>
      </c>
      <c r="BQ206" s="27">
        <v>1</v>
      </c>
      <c r="BR206">
        <v>2</v>
      </c>
      <c r="BS206" s="97">
        <f t="shared" si="47"/>
        <v>16.666666666666664</v>
      </c>
      <c r="BU206">
        <v>1</v>
      </c>
      <c r="BX206" s="27">
        <v>1</v>
      </c>
      <c r="BY206">
        <v>4</v>
      </c>
      <c r="BZ206" s="21">
        <f>BY206/AF206*100</f>
        <v>33.333333333333329</v>
      </c>
      <c r="CA206">
        <v>2</v>
      </c>
      <c r="CB206">
        <v>1</v>
      </c>
      <c r="CE206" s="27">
        <v>0.5</v>
      </c>
      <c r="CF206" s="2" t="s">
        <v>4370</v>
      </c>
      <c r="CG206">
        <v>1</v>
      </c>
      <c r="CH206" t="s">
        <v>242</v>
      </c>
      <c r="CJ206" s="27">
        <v>1</v>
      </c>
      <c r="CK206" t="s">
        <v>4371</v>
      </c>
      <c r="CL206">
        <v>1</v>
      </c>
      <c r="CO206">
        <v>1</v>
      </c>
      <c r="CP206" s="27">
        <v>0</v>
      </c>
      <c r="CQ206" t="s">
        <v>242</v>
      </c>
      <c r="CR206" t="s">
        <v>242</v>
      </c>
      <c r="CS206" t="s">
        <v>242</v>
      </c>
      <c r="CU206" t="s">
        <v>4372</v>
      </c>
      <c r="CV206" s="27">
        <v>1</v>
      </c>
      <c r="CX206" t="s">
        <v>242</v>
      </c>
      <c r="DA206" s="27">
        <v>1</v>
      </c>
      <c r="DB206">
        <v>8537679</v>
      </c>
      <c r="DC206" t="s">
        <v>242</v>
      </c>
      <c r="DD206" t="s">
        <v>4373</v>
      </c>
      <c r="DE206" s="27">
        <v>1</v>
      </c>
      <c r="DF206" s="36" t="s">
        <v>242</v>
      </c>
      <c r="DG206" t="s">
        <v>242</v>
      </c>
      <c r="DH206" s="43" t="s">
        <v>242</v>
      </c>
      <c r="DI206" t="s">
        <v>242</v>
      </c>
      <c r="DJ206" s="36">
        <v>619794</v>
      </c>
      <c r="DK206" t="s">
        <v>242</v>
      </c>
      <c r="DL206" t="s">
        <v>4374</v>
      </c>
      <c r="DM206" s="27">
        <v>1</v>
      </c>
      <c r="DN206" s="36">
        <v>8139</v>
      </c>
      <c r="DO206" t="s">
        <v>242</v>
      </c>
      <c r="DP206" t="s">
        <v>4374</v>
      </c>
      <c r="DQ206">
        <v>1</v>
      </c>
      <c r="DT206" s="27">
        <v>0</v>
      </c>
      <c r="DV206" s="27">
        <v>1</v>
      </c>
      <c r="DW206" s="2" t="s">
        <v>4375</v>
      </c>
      <c r="DX206" s="27">
        <v>0.5</v>
      </c>
      <c r="DY206" t="s">
        <v>4376</v>
      </c>
      <c r="DZ206" s="27">
        <v>0</v>
      </c>
      <c r="EB206" s="27">
        <v>0</v>
      </c>
      <c r="EC206" t="s">
        <v>4377</v>
      </c>
      <c r="ED206" s="27">
        <v>0.5</v>
      </c>
      <c r="EE206" s="2" t="s">
        <v>4378</v>
      </c>
      <c r="EF206" s="27">
        <v>0.5</v>
      </c>
      <c r="EG206" s="2" t="s">
        <v>4379</v>
      </c>
      <c r="EH206" s="27">
        <v>1</v>
      </c>
      <c r="EI206" s="2" t="s">
        <v>4380</v>
      </c>
      <c r="EJ206" s="27">
        <v>1</v>
      </c>
      <c r="EK206" t="s">
        <v>4381</v>
      </c>
      <c r="EL206" s="27">
        <v>1</v>
      </c>
      <c r="EM206" t="s">
        <v>4382</v>
      </c>
      <c r="EN206">
        <v>1</v>
      </c>
      <c r="EP206" s="2"/>
      <c r="EQ206">
        <f t="shared" si="51"/>
        <v>0.55000000000000004</v>
      </c>
      <c r="ER206" s="99">
        <v>0.5</v>
      </c>
      <c r="ES206" s="27">
        <v>0</v>
      </c>
      <c r="ET206" t="s">
        <v>242</v>
      </c>
      <c r="EU206" t="s">
        <v>242</v>
      </c>
      <c r="EW206" t="s">
        <v>4383</v>
      </c>
      <c r="EX206" t="s">
        <v>242</v>
      </c>
      <c r="EY206" t="s">
        <v>242</v>
      </c>
      <c r="FA206" s="27">
        <v>1</v>
      </c>
      <c r="FB206">
        <v>3591.41</v>
      </c>
      <c r="FC206" t="s">
        <v>3418</v>
      </c>
      <c r="FD206" s="27">
        <v>0</v>
      </c>
      <c r="FE206" t="s">
        <v>242</v>
      </c>
      <c r="FG206" s="27">
        <v>0</v>
      </c>
      <c r="FH206" t="s">
        <v>242</v>
      </c>
      <c r="FJ206" s="27">
        <v>0</v>
      </c>
      <c r="FK206" t="s">
        <v>242</v>
      </c>
      <c r="FL206">
        <f t="shared" si="54"/>
        <v>1</v>
      </c>
      <c r="FM206" s="99">
        <v>1</v>
      </c>
      <c r="FN206">
        <f t="shared" si="55"/>
        <v>0</v>
      </c>
      <c r="FO206" s="100">
        <v>0</v>
      </c>
      <c r="FQ206">
        <v>1</v>
      </c>
      <c r="FT206" s="27">
        <v>0</v>
      </c>
      <c r="FU206" t="s">
        <v>242</v>
      </c>
      <c r="FV206" t="s">
        <v>242</v>
      </c>
      <c r="FW206" t="s">
        <v>242</v>
      </c>
      <c r="FY206" s="27">
        <v>1</v>
      </c>
      <c r="FZ206">
        <v>6</v>
      </c>
      <c r="GA206" t="s">
        <v>242</v>
      </c>
      <c r="GC206" s="27">
        <v>1</v>
      </c>
      <c r="GD206">
        <v>12</v>
      </c>
      <c r="GE206">
        <v>14</v>
      </c>
      <c r="GF206" s="36">
        <v>70</v>
      </c>
      <c r="GG206">
        <v>2</v>
      </c>
      <c r="GH206" t="s">
        <v>242</v>
      </c>
      <c r="GI206" t="s">
        <v>242</v>
      </c>
      <c r="GJ206" t="s">
        <v>242</v>
      </c>
      <c r="GK206" t="s">
        <v>242</v>
      </c>
      <c r="GM206">
        <v>1</v>
      </c>
      <c r="GP206" s="27">
        <v>0</v>
      </c>
      <c r="GQ206" t="s">
        <v>242</v>
      </c>
      <c r="GR206" t="s">
        <v>242</v>
      </c>
      <c r="GS206" s="2" t="s">
        <v>4384</v>
      </c>
      <c r="GT206" t="s">
        <v>242</v>
      </c>
      <c r="GW206" s="27">
        <v>1</v>
      </c>
      <c r="GX206">
        <v>168</v>
      </c>
      <c r="HA206">
        <v>1</v>
      </c>
      <c r="HD206" s="27">
        <v>0</v>
      </c>
      <c r="HF206" s="27">
        <v>0</v>
      </c>
      <c r="HH206" t="s">
        <v>242</v>
      </c>
      <c r="HK206" s="27">
        <v>1</v>
      </c>
      <c r="HL206" t="s">
        <v>4385</v>
      </c>
      <c r="HM206">
        <v>1</v>
      </c>
      <c r="HP206">
        <v>0.55555555599999995</v>
      </c>
      <c r="HQ206">
        <v>1</v>
      </c>
      <c r="HR206">
        <v>0.5</v>
      </c>
      <c r="HS206">
        <v>1</v>
      </c>
      <c r="HT206">
        <v>0.55000000000000004</v>
      </c>
      <c r="HU206">
        <v>0</v>
      </c>
      <c r="HV206">
        <v>0.25</v>
      </c>
      <c r="HW206">
        <v>0.66666666699999999</v>
      </c>
      <c r="HX206">
        <v>0</v>
      </c>
      <c r="HY206">
        <v>1</v>
      </c>
      <c r="HZ206">
        <v>0</v>
      </c>
      <c r="IA206">
        <v>1</v>
      </c>
      <c r="IB206">
        <v>1</v>
      </c>
      <c r="IC206">
        <v>0.68518518500000003</v>
      </c>
      <c r="ID206">
        <v>0.45</v>
      </c>
      <c r="IE206">
        <v>0.53333333299999997</v>
      </c>
      <c r="IF206">
        <v>0.55617284</v>
      </c>
      <c r="IG206" t="s">
        <v>4386</v>
      </c>
      <c r="IH206" t="s">
        <v>266</v>
      </c>
      <c r="II206" t="s">
        <v>4367</v>
      </c>
      <c r="IJ206">
        <v>21708</v>
      </c>
      <c r="IK206">
        <v>19533</v>
      </c>
      <c r="IL206">
        <v>21804</v>
      </c>
      <c r="IM206">
        <v>24875</v>
      </c>
      <c r="IN206">
        <v>21708</v>
      </c>
      <c r="IS206">
        <f t="shared" si="52"/>
        <v>0.6</v>
      </c>
      <c r="IT206">
        <f t="shared" si="56"/>
        <v>0.6428571428571429</v>
      </c>
      <c r="IU206">
        <f t="shared" si="58"/>
        <v>0.75</v>
      </c>
      <c r="IV206">
        <f t="shared" si="53"/>
        <v>0.66428571428571426</v>
      </c>
    </row>
    <row r="207" spans="1:256" customFormat="1" ht="14" customHeight="1" x14ac:dyDescent="0.2">
      <c r="A207">
        <v>206</v>
      </c>
      <c r="B207">
        <v>229</v>
      </c>
      <c r="C207" s="1">
        <v>44795.604861111111</v>
      </c>
      <c r="D207" s="1">
        <v>44795.604861111111</v>
      </c>
      <c r="E207">
        <v>4</v>
      </c>
      <c r="G207" t="s">
        <v>242</v>
      </c>
      <c r="H207" t="s">
        <v>242</v>
      </c>
      <c r="I207">
        <v>1</v>
      </c>
      <c r="J207" s="1">
        <v>44795.604861111111</v>
      </c>
      <c r="K207" t="s">
        <v>4387</v>
      </c>
      <c r="L207" t="s">
        <v>242</v>
      </c>
      <c r="M207" t="s">
        <v>242</v>
      </c>
      <c r="P207" t="s">
        <v>242</v>
      </c>
      <c r="Q207" t="s">
        <v>242</v>
      </c>
      <c r="T207" t="s">
        <v>4388</v>
      </c>
      <c r="V207" t="s">
        <v>4389</v>
      </c>
      <c r="W207" t="s">
        <v>4390</v>
      </c>
      <c r="X207">
        <v>8062</v>
      </c>
      <c r="Y207" t="s">
        <v>350</v>
      </c>
      <c r="Z207" t="s">
        <v>351</v>
      </c>
      <c r="AA207">
        <v>2020</v>
      </c>
      <c r="AC207">
        <v>0</v>
      </c>
      <c r="AF207">
        <v>9</v>
      </c>
      <c r="AG207" t="s">
        <v>242</v>
      </c>
      <c r="AJ207" s="27">
        <v>0</v>
      </c>
      <c r="AK207">
        <v>0</v>
      </c>
      <c r="AL207" s="27">
        <v>0</v>
      </c>
      <c r="AM207">
        <v>0</v>
      </c>
      <c r="AN207" s="36">
        <f t="shared" si="48"/>
        <v>0</v>
      </c>
      <c r="AO207" s="27">
        <v>0</v>
      </c>
      <c r="AP207">
        <v>0</v>
      </c>
      <c r="AR207" t="s">
        <v>242</v>
      </c>
      <c r="AU207" s="27">
        <v>1</v>
      </c>
      <c r="AV207">
        <v>1</v>
      </c>
      <c r="AW207" s="21">
        <f t="shared" si="49"/>
        <v>11.111111111111111</v>
      </c>
      <c r="AX207">
        <v>2</v>
      </c>
      <c r="BA207" s="27">
        <v>1</v>
      </c>
      <c r="BB207">
        <v>3</v>
      </c>
      <c r="BC207" s="21">
        <f t="shared" si="50"/>
        <v>33.333333333333329</v>
      </c>
      <c r="BD207" t="s">
        <v>242</v>
      </c>
      <c r="BG207" s="27">
        <v>1</v>
      </c>
      <c r="BJ207">
        <v>2</v>
      </c>
      <c r="BM207" s="27">
        <v>1</v>
      </c>
      <c r="BN207">
        <v>2</v>
      </c>
      <c r="BQ207" s="27">
        <v>1</v>
      </c>
      <c r="BR207">
        <v>2</v>
      </c>
      <c r="BS207" s="97">
        <f t="shared" si="47"/>
        <v>22.222222222222221</v>
      </c>
      <c r="BU207">
        <v>3</v>
      </c>
      <c r="BX207" s="27">
        <v>1</v>
      </c>
      <c r="BY207">
        <v>2</v>
      </c>
      <c r="BZ207" s="21">
        <f>BY207/AF207*100</f>
        <v>22.222222222222221</v>
      </c>
      <c r="CA207">
        <v>2</v>
      </c>
      <c r="CB207">
        <v>3</v>
      </c>
      <c r="CE207" s="27">
        <v>0</v>
      </c>
      <c r="CG207" t="s">
        <v>242</v>
      </c>
      <c r="CH207" t="s">
        <v>242</v>
      </c>
      <c r="CJ207" s="27">
        <v>0</v>
      </c>
      <c r="CL207" t="s">
        <v>242</v>
      </c>
      <c r="CO207">
        <v>0</v>
      </c>
      <c r="CP207" s="27">
        <v>0</v>
      </c>
      <c r="CQ207" t="s">
        <v>242</v>
      </c>
      <c r="CR207" t="s">
        <v>242</v>
      </c>
      <c r="CS207" t="s">
        <v>242</v>
      </c>
      <c r="CU207" s="2" t="s">
        <v>4391</v>
      </c>
      <c r="CV207" s="27">
        <v>1</v>
      </c>
      <c r="CW207" t="s">
        <v>4392</v>
      </c>
      <c r="CX207">
        <v>1</v>
      </c>
      <c r="DA207" s="27">
        <v>0</v>
      </c>
      <c r="DB207" t="s">
        <v>242</v>
      </c>
      <c r="DC207" t="s">
        <v>242</v>
      </c>
      <c r="DE207" s="27">
        <v>0</v>
      </c>
      <c r="DF207" s="36" t="s">
        <v>242</v>
      </c>
      <c r="DG207" t="s">
        <v>242</v>
      </c>
      <c r="DH207" s="43" t="s">
        <v>242</v>
      </c>
      <c r="DI207" t="s">
        <v>242</v>
      </c>
      <c r="DJ207" s="36" t="s">
        <v>242</v>
      </c>
      <c r="DK207" t="s">
        <v>242</v>
      </c>
      <c r="DM207" s="27">
        <v>0</v>
      </c>
      <c r="DN207" s="36" t="s">
        <v>242</v>
      </c>
      <c r="DO207" t="s">
        <v>242</v>
      </c>
      <c r="DQ207" t="s">
        <v>242</v>
      </c>
      <c r="DT207" s="27">
        <v>0</v>
      </c>
      <c r="DV207" s="27">
        <v>1</v>
      </c>
      <c r="DW207" s="2" t="s">
        <v>4393</v>
      </c>
      <c r="DX207" s="27">
        <v>0</v>
      </c>
      <c r="DZ207" s="27">
        <v>0</v>
      </c>
      <c r="EB207" s="27">
        <v>0</v>
      </c>
      <c r="ED207" s="27">
        <v>0</v>
      </c>
      <c r="EF207" s="27">
        <v>1</v>
      </c>
      <c r="EG207" t="s">
        <v>4394</v>
      </c>
      <c r="EH207" s="27">
        <v>0</v>
      </c>
      <c r="EJ207" s="27">
        <v>0</v>
      </c>
      <c r="EK207" t="s">
        <v>4395</v>
      </c>
      <c r="EL207" s="27">
        <v>0</v>
      </c>
      <c r="EN207">
        <v>1</v>
      </c>
      <c r="EP207" s="2"/>
      <c r="EQ207">
        <f t="shared" si="51"/>
        <v>0.2</v>
      </c>
      <c r="ER207" s="99">
        <v>0.5</v>
      </c>
      <c r="ES207" s="27">
        <v>0</v>
      </c>
      <c r="ET207" t="s">
        <v>242</v>
      </c>
      <c r="EU207" t="s">
        <v>242</v>
      </c>
      <c r="EX207" t="s">
        <v>242</v>
      </c>
      <c r="EY207" t="s">
        <v>242</v>
      </c>
      <c r="FA207" s="27">
        <v>0</v>
      </c>
      <c r="FB207" t="s">
        <v>242</v>
      </c>
      <c r="FD207" s="27">
        <v>0</v>
      </c>
      <c r="FE207" t="s">
        <v>242</v>
      </c>
      <c r="FG207" s="27">
        <v>0</v>
      </c>
      <c r="FH207" t="s">
        <v>242</v>
      </c>
      <c r="FJ207" s="27">
        <v>0</v>
      </c>
      <c r="FK207" t="s">
        <v>242</v>
      </c>
      <c r="FL207">
        <f t="shared" si="54"/>
        <v>0</v>
      </c>
      <c r="FM207" s="100">
        <v>0</v>
      </c>
      <c r="FN207">
        <f t="shared" si="55"/>
        <v>0</v>
      </c>
      <c r="FO207" s="100">
        <v>0</v>
      </c>
      <c r="FQ207" t="s">
        <v>242</v>
      </c>
      <c r="FT207" s="27">
        <v>0</v>
      </c>
      <c r="FU207" t="s">
        <v>242</v>
      </c>
      <c r="FV207" t="s">
        <v>242</v>
      </c>
      <c r="FW207" t="s">
        <v>242</v>
      </c>
      <c r="FY207" s="27">
        <v>0</v>
      </c>
      <c r="FZ207" t="s">
        <v>242</v>
      </c>
      <c r="GA207" t="s">
        <v>242</v>
      </c>
      <c r="GC207" s="27">
        <v>0</v>
      </c>
      <c r="GD207" t="s">
        <v>242</v>
      </c>
      <c r="GE207" t="s">
        <v>242</v>
      </c>
      <c r="GF207" s="36" t="s">
        <v>242</v>
      </c>
      <c r="GG207" t="s">
        <v>242</v>
      </c>
      <c r="GH207" t="s">
        <v>242</v>
      </c>
      <c r="GI207" t="s">
        <v>242</v>
      </c>
      <c r="GJ207" t="s">
        <v>242</v>
      </c>
      <c r="GK207" t="s">
        <v>242</v>
      </c>
      <c r="GM207" t="s">
        <v>242</v>
      </c>
      <c r="GP207" s="27">
        <v>0</v>
      </c>
      <c r="GQ207" t="s">
        <v>242</v>
      </c>
      <c r="GR207" t="s">
        <v>242</v>
      </c>
      <c r="GS207" t="s">
        <v>4396</v>
      </c>
      <c r="GT207" t="s">
        <v>242</v>
      </c>
      <c r="GW207" s="27">
        <v>1</v>
      </c>
      <c r="GX207">
        <v>556</v>
      </c>
      <c r="HA207">
        <v>1</v>
      </c>
      <c r="HD207" s="27">
        <v>0</v>
      </c>
      <c r="HF207" s="27">
        <v>0</v>
      </c>
      <c r="HH207" t="s">
        <v>242</v>
      </c>
      <c r="HK207" s="27">
        <v>1</v>
      </c>
      <c r="HL207" t="s">
        <v>4397</v>
      </c>
      <c r="HM207">
        <v>1</v>
      </c>
      <c r="HP207">
        <v>0.66666666699999999</v>
      </c>
      <c r="HQ207">
        <v>0</v>
      </c>
      <c r="HR207">
        <v>0.5</v>
      </c>
      <c r="HS207">
        <v>0</v>
      </c>
      <c r="HT207">
        <v>0.2</v>
      </c>
      <c r="HU207">
        <v>0</v>
      </c>
      <c r="HV207">
        <v>0</v>
      </c>
      <c r="HW207">
        <v>0</v>
      </c>
      <c r="HX207">
        <v>0</v>
      </c>
      <c r="HY207">
        <v>1</v>
      </c>
      <c r="HZ207">
        <v>0</v>
      </c>
      <c r="IA207">
        <v>1</v>
      </c>
      <c r="IB207">
        <v>1</v>
      </c>
      <c r="IC207">
        <v>0.38888888900000002</v>
      </c>
      <c r="ID207">
        <v>0.05</v>
      </c>
      <c r="IE207">
        <v>0.4</v>
      </c>
      <c r="IF207">
        <v>0.27962963000000002</v>
      </c>
      <c r="IG207" t="s">
        <v>4398</v>
      </c>
      <c r="IH207" t="s">
        <v>266</v>
      </c>
      <c r="II207" t="s">
        <v>4388</v>
      </c>
      <c r="IJ207">
        <v>51336</v>
      </c>
      <c r="IK207">
        <v>51533</v>
      </c>
      <c r="IL207">
        <v>58752</v>
      </c>
      <c r="IM207">
        <v>60233</v>
      </c>
      <c r="IN207">
        <v>51336</v>
      </c>
      <c r="IS207">
        <f t="shared" si="52"/>
        <v>0.4</v>
      </c>
      <c r="IT207">
        <f t="shared" si="56"/>
        <v>7.1428571428571425E-2</v>
      </c>
      <c r="IU207">
        <f t="shared" si="58"/>
        <v>0.25</v>
      </c>
      <c r="IV207">
        <f t="shared" si="53"/>
        <v>0.24047619047619048</v>
      </c>
    </row>
    <row r="208" spans="1:256" customFormat="1" ht="14" customHeight="1" x14ac:dyDescent="0.2">
      <c r="A208">
        <v>207</v>
      </c>
      <c r="B208">
        <v>230</v>
      </c>
      <c r="C208" s="1">
        <v>44795.604861111111</v>
      </c>
      <c r="D208" s="1">
        <v>44795.604861111111</v>
      </c>
      <c r="E208">
        <v>4</v>
      </c>
      <c r="G208" t="s">
        <v>242</v>
      </c>
      <c r="H208" t="s">
        <v>242</v>
      </c>
      <c r="I208">
        <v>1</v>
      </c>
      <c r="J208" s="1">
        <v>44795.604861111111</v>
      </c>
      <c r="K208" t="s">
        <v>4399</v>
      </c>
      <c r="L208" t="s">
        <v>242</v>
      </c>
      <c r="M208" t="s">
        <v>242</v>
      </c>
      <c r="P208" t="s">
        <v>242</v>
      </c>
      <c r="Q208" t="s">
        <v>242</v>
      </c>
      <c r="T208" t="s">
        <v>4400</v>
      </c>
      <c r="V208" t="s">
        <v>4401</v>
      </c>
      <c r="W208">
        <v>651639106</v>
      </c>
      <c r="X208">
        <v>1040</v>
      </c>
      <c r="Y208" t="s">
        <v>418</v>
      </c>
      <c r="Z208" t="s">
        <v>3654</v>
      </c>
      <c r="AA208">
        <v>2020</v>
      </c>
      <c r="AC208">
        <v>1</v>
      </c>
      <c r="AD208">
        <v>4</v>
      </c>
      <c r="AF208">
        <v>11</v>
      </c>
      <c r="AG208" t="s">
        <v>242</v>
      </c>
      <c r="AJ208" s="27">
        <v>1</v>
      </c>
      <c r="AK208">
        <v>7</v>
      </c>
      <c r="AL208" s="27">
        <v>1</v>
      </c>
      <c r="AM208">
        <v>8</v>
      </c>
      <c r="AN208" s="36">
        <f t="shared" si="48"/>
        <v>72.727272727272734</v>
      </c>
      <c r="AO208" s="27">
        <v>1</v>
      </c>
      <c r="AP208">
        <v>8</v>
      </c>
      <c r="AR208">
        <v>2</v>
      </c>
      <c r="AU208" s="27">
        <v>1</v>
      </c>
      <c r="AV208">
        <v>1</v>
      </c>
      <c r="AW208" s="21">
        <f t="shared" si="49"/>
        <v>9.0909090909090917</v>
      </c>
      <c r="AX208">
        <v>2</v>
      </c>
      <c r="BA208" s="27">
        <v>1</v>
      </c>
      <c r="BB208">
        <v>2</v>
      </c>
      <c r="BC208" s="21">
        <f t="shared" si="50"/>
        <v>18.181818181818183</v>
      </c>
      <c r="BD208" t="s">
        <v>242</v>
      </c>
      <c r="BG208" s="27">
        <v>1</v>
      </c>
      <c r="BJ208">
        <v>2</v>
      </c>
      <c r="BM208" s="27">
        <v>1</v>
      </c>
      <c r="BN208">
        <v>2</v>
      </c>
      <c r="BQ208" s="27">
        <v>1</v>
      </c>
      <c r="BR208">
        <v>5</v>
      </c>
      <c r="BS208" s="97">
        <f t="shared" si="47"/>
        <v>45.454545454545453</v>
      </c>
      <c r="BT208" t="s">
        <v>4402</v>
      </c>
      <c r="BU208">
        <v>1</v>
      </c>
      <c r="BX208" s="27">
        <v>1</v>
      </c>
      <c r="BY208">
        <v>2</v>
      </c>
      <c r="BZ208" s="21">
        <f>BY208/AF208*100</f>
        <v>18.181818181818183</v>
      </c>
      <c r="CA208">
        <v>2</v>
      </c>
      <c r="CB208">
        <v>1</v>
      </c>
      <c r="CE208" s="27">
        <v>0</v>
      </c>
      <c r="CG208" t="s">
        <v>242</v>
      </c>
      <c r="CH208" t="s">
        <v>242</v>
      </c>
      <c r="CJ208" s="27">
        <v>1</v>
      </c>
      <c r="CK208" s="2" t="s">
        <v>4403</v>
      </c>
      <c r="CL208">
        <v>1</v>
      </c>
      <c r="CO208">
        <v>1</v>
      </c>
      <c r="CP208" s="27">
        <v>0.5</v>
      </c>
      <c r="CQ208" t="s">
        <v>242</v>
      </c>
      <c r="CR208">
        <v>86</v>
      </c>
      <c r="CS208" t="s">
        <v>242</v>
      </c>
      <c r="CT208" s="2" t="s">
        <v>4404</v>
      </c>
      <c r="CU208" t="s">
        <v>4405</v>
      </c>
      <c r="CV208" s="27">
        <v>1</v>
      </c>
      <c r="CW208" s="2" t="s">
        <v>4406</v>
      </c>
      <c r="CX208">
        <v>1</v>
      </c>
      <c r="DA208" s="27">
        <v>0.5</v>
      </c>
      <c r="DB208" t="s">
        <v>242</v>
      </c>
      <c r="DC208">
        <v>2</v>
      </c>
      <c r="DD208" t="s">
        <v>4407</v>
      </c>
      <c r="DE208" s="27">
        <v>0.5</v>
      </c>
      <c r="DF208" s="36" t="s">
        <v>242</v>
      </c>
      <c r="DG208" t="s">
        <v>242</v>
      </c>
      <c r="DH208" s="43" t="s">
        <v>242</v>
      </c>
      <c r="DI208" t="s">
        <v>242</v>
      </c>
      <c r="DJ208" s="36" t="s">
        <v>242</v>
      </c>
      <c r="DK208">
        <v>2</v>
      </c>
      <c r="DL208" t="s">
        <v>4408</v>
      </c>
      <c r="DM208" s="27">
        <v>1</v>
      </c>
      <c r="DN208" s="36">
        <v>4640000</v>
      </c>
      <c r="DO208">
        <v>2</v>
      </c>
      <c r="DQ208">
        <v>1</v>
      </c>
      <c r="DT208" s="27">
        <v>1</v>
      </c>
      <c r="DU208" s="2" t="s">
        <v>4409</v>
      </c>
      <c r="DV208" s="27">
        <v>1</v>
      </c>
      <c r="DW208" s="2" t="s">
        <v>4410</v>
      </c>
      <c r="DX208" s="27">
        <v>1</v>
      </c>
      <c r="DY208" s="2" t="s">
        <v>4411</v>
      </c>
      <c r="DZ208" s="27">
        <v>1</v>
      </c>
      <c r="EA208" t="s">
        <v>4412</v>
      </c>
      <c r="EB208" s="27">
        <v>1</v>
      </c>
      <c r="EC208" s="2" t="s">
        <v>4413</v>
      </c>
      <c r="ED208" s="27">
        <v>1</v>
      </c>
      <c r="EE208" s="2" t="s">
        <v>4411</v>
      </c>
      <c r="EF208" s="27">
        <v>1</v>
      </c>
      <c r="EG208" s="2" t="s">
        <v>4414</v>
      </c>
      <c r="EH208" s="27">
        <v>1</v>
      </c>
      <c r="EI208" t="s">
        <v>4415</v>
      </c>
      <c r="EJ208" s="27">
        <v>1</v>
      </c>
      <c r="EK208" t="s">
        <v>4416</v>
      </c>
      <c r="EL208" s="27">
        <v>1</v>
      </c>
      <c r="EM208" t="s">
        <v>4417</v>
      </c>
      <c r="EN208">
        <v>4</v>
      </c>
      <c r="EP208" s="2"/>
      <c r="EQ208">
        <f t="shared" si="51"/>
        <v>1</v>
      </c>
      <c r="ER208" s="99">
        <v>1</v>
      </c>
      <c r="ES208" s="27">
        <v>0.5</v>
      </c>
      <c r="ET208" t="s">
        <v>242</v>
      </c>
      <c r="EU208" t="s">
        <v>242</v>
      </c>
      <c r="EV208" t="s">
        <v>4418</v>
      </c>
      <c r="EW208" t="s">
        <v>4419</v>
      </c>
      <c r="EX208">
        <v>1</v>
      </c>
      <c r="EY208" t="s">
        <v>242</v>
      </c>
      <c r="FA208" s="27">
        <v>1</v>
      </c>
      <c r="FB208">
        <v>190371</v>
      </c>
      <c r="FC208" t="s">
        <v>3418</v>
      </c>
      <c r="FD208" s="27">
        <v>0</v>
      </c>
      <c r="FE208" t="s">
        <v>242</v>
      </c>
      <c r="FG208" s="27">
        <v>1</v>
      </c>
      <c r="FH208">
        <v>101.54</v>
      </c>
      <c r="FJ208" s="27">
        <v>1</v>
      </c>
      <c r="FK208">
        <v>32</v>
      </c>
      <c r="FL208">
        <f t="shared" si="54"/>
        <v>2</v>
      </c>
      <c r="FM208" s="99">
        <v>1</v>
      </c>
      <c r="FN208">
        <f t="shared" si="55"/>
        <v>1</v>
      </c>
      <c r="FO208" s="99">
        <v>1</v>
      </c>
      <c r="FQ208">
        <v>1</v>
      </c>
      <c r="FT208" s="27">
        <v>1</v>
      </c>
      <c r="FU208">
        <v>14</v>
      </c>
      <c r="FV208">
        <v>68</v>
      </c>
      <c r="FW208">
        <v>18</v>
      </c>
      <c r="FY208" s="27">
        <v>1</v>
      </c>
      <c r="FZ208">
        <v>13</v>
      </c>
      <c r="GA208">
        <v>2</v>
      </c>
      <c r="GC208" s="27">
        <v>0</v>
      </c>
      <c r="GD208" t="s">
        <v>242</v>
      </c>
      <c r="GE208" t="s">
        <v>242</v>
      </c>
      <c r="GF208" s="36" t="s">
        <v>242</v>
      </c>
      <c r="GG208" t="s">
        <v>242</v>
      </c>
      <c r="GH208" t="s">
        <v>242</v>
      </c>
      <c r="GI208" t="s">
        <v>242</v>
      </c>
      <c r="GJ208" t="s">
        <v>242</v>
      </c>
      <c r="GK208" t="s">
        <v>242</v>
      </c>
      <c r="GM208">
        <v>1</v>
      </c>
      <c r="GP208" s="27">
        <v>1</v>
      </c>
      <c r="GQ208">
        <v>1.1000000000000001</v>
      </c>
      <c r="GR208" t="s">
        <v>242</v>
      </c>
      <c r="GT208">
        <v>1</v>
      </c>
      <c r="GW208" s="27">
        <v>1</v>
      </c>
      <c r="GX208">
        <v>236</v>
      </c>
      <c r="GY208" s="2" t="s">
        <v>4420</v>
      </c>
      <c r="HA208">
        <v>1</v>
      </c>
      <c r="HD208" s="27">
        <v>1</v>
      </c>
      <c r="HE208" s="2" t="s">
        <v>4421</v>
      </c>
      <c r="HF208" s="27">
        <v>0</v>
      </c>
      <c r="HH208">
        <v>1</v>
      </c>
      <c r="HK208" s="27">
        <v>1</v>
      </c>
      <c r="HL208" t="s">
        <v>4422</v>
      </c>
      <c r="HM208">
        <v>1</v>
      </c>
      <c r="HP208">
        <v>0.88888888899999996</v>
      </c>
      <c r="HQ208">
        <v>1</v>
      </c>
      <c r="HR208">
        <v>0.75</v>
      </c>
      <c r="HS208">
        <v>0.66666666699999999</v>
      </c>
      <c r="HT208">
        <v>1</v>
      </c>
      <c r="HU208">
        <v>0.5</v>
      </c>
      <c r="HV208">
        <v>0.75</v>
      </c>
      <c r="HW208">
        <v>0.66666666699999999</v>
      </c>
      <c r="HX208">
        <v>1</v>
      </c>
      <c r="HY208">
        <v>1</v>
      </c>
      <c r="HZ208">
        <v>0.5</v>
      </c>
      <c r="IA208">
        <v>1</v>
      </c>
      <c r="IB208">
        <v>1</v>
      </c>
      <c r="IC208">
        <v>0.87962963000000005</v>
      </c>
      <c r="ID208">
        <v>0.72916666699999999</v>
      </c>
      <c r="IE208">
        <v>0.83333333300000001</v>
      </c>
      <c r="IF208">
        <v>0.81404321000000002</v>
      </c>
      <c r="IG208" t="s">
        <v>4400</v>
      </c>
      <c r="IH208" t="s">
        <v>266</v>
      </c>
      <c r="II208" t="s">
        <v>4400</v>
      </c>
      <c r="IJ208">
        <v>9740</v>
      </c>
      <c r="IK208">
        <v>11497</v>
      </c>
      <c r="IL208">
        <v>12222</v>
      </c>
      <c r="IM208">
        <v>11915</v>
      </c>
      <c r="IN208">
        <v>9740</v>
      </c>
      <c r="IS208">
        <f t="shared" si="52"/>
        <v>1</v>
      </c>
      <c r="IT208">
        <f t="shared" si="56"/>
        <v>0.7857142857142857</v>
      </c>
      <c r="IU208">
        <f t="shared" si="58"/>
        <v>0.75</v>
      </c>
      <c r="IV208">
        <f t="shared" si="53"/>
        <v>0.84523809523809523</v>
      </c>
    </row>
    <row r="209" spans="1:256" customFormat="1" ht="14" customHeight="1" x14ac:dyDescent="0.2">
      <c r="A209">
        <v>208</v>
      </c>
      <c r="B209">
        <v>232</v>
      </c>
      <c r="C209" s="1">
        <v>44795.604861111111</v>
      </c>
      <c r="D209" s="1">
        <v>44795.604861111111</v>
      </c>
      <c r="E209">
        <v>4</v>
      </c>
      <c r="G209" t="s">
        <v>242</v>
      </c>
      <c r="H209" t="s">
        <v>242</v>
      </c>
      <c r="I209">
        <v>1</v>
      </c>
      <c r="J209" s="1">
        <v>44795.604861111111</v>
      </c>
      <c r="K209" t="s">
        <v>4423</v>
      </c>
      <c r="L209" t="s">
        <v>242</v>
      </c>
      <c r="M209" t="s">
        <v>242</v>
      </c>
      <c r="P209" t="s">
        <v>242</v>
      </c>
      <c r="Q209" t="s">
        <v>242</v>
      </c>
      <c r="T209" t="s">
        <v>4424</v>
      </c>
      <c r="V209" t="s">
        <v>4425</v>
      </c>
      <c r="W209">
        <v>747525103</v>
      </c>
      <c r="X209">
        <v>3674</v>
      </c>
      <c r="Y209" t="s">
        <v>297</v>
      </c>
      <c r="Z209" t="s">
        <v>1864</v>
      </c>
      <c r="AA209">
        <v>2020</v>
      </c>
      <c r="AC209">
        <v>0.5</v>
      </c>
      <c r="AF209">
        <v>14</v>
      </c>
      <c r="AG209" t="s">
        <v>242</v>
      </c>
      <c r="AJ209" s="27">
        <v>0</v>
      </c>
      <c r="AK209">
        <v>0</v>
      </c>
      <c r="AL209" s="27">
        <v>0</v>
      </c>
      <c r="AM209">
        <v>0</v>
      </c>
      <c r="AN209" s="36">
        <f t="shared" si="48"/>
        <v>0</v>
      </c>
      <c r="AO209" s="27">
        <v>0</v>
      </c>
      <c r="AP209">
        <v>0</v>
      </c>
      <c r="AR209" t="s">
        <v>242</v>
      </c>
      <c r="AU209" s="27">
        <v>1</v>
      </c>
      <c r="AV209">
        <v>1</v>
      </c>
      <c r="AW209" s="21">
        <f t="shared" si="49"/>
        <v>7.1428571428571423</v>
      </c>
      <c r="AX209">
        <v>2</v>
      </c>
      <c r="BA209" s="27">
        <v>1</v>
      </c>
      <c r="BB209">
        <v>3</v>
      </c>
      <c r="BC209" s="21">
        <f t="shared" si="50"/>
        <v>21.428571428571427</v>
      </c>
      <c r="BD209" t="s">
        <v>242</v>
      </c>
      <c r="BG209" s="27">
        <v>1</v>
      </c>
      <c r="BH209">
        <v>4</v>
      </c>
      <c r="BJ209">
        <v>3</v>
      </c>
      <c r="BM209" s="27">
        <v>1</v>
      </c>
      <c r="BN209">
        <v>2</v>
      </c>
      <c r="BQ209" s="27">
        <v>1</v>
      </c>
      <c r="BR209">
        <v>4</v>
      </c>
      <c r="BS209" s="97">
        <f t="shared" si="47"/>
        <v>28.571428571428569</v>
      </c>
      <c r="BU209">
        <v>1</v>
      </c>
      <c r="BX209" s="27">
        <v>1</v>
      </c>
      <c r="BY209">
        <v>1</v>
      </c>
      <c r="BZ209" s="21">
        <f>BY209/AF209*100</f>
        <v>7.1428571428571423</v>
      </c>
      <c r="CA209">
        <v>1</v>
      </c>
      <c r="CB209">
        <v>1</v>
      </c>
      <c r="CE209" s="27">
        <v>0</v>
      </c>
      <c r="CG209" t="s">
        <v>242</v>
      </c>
      <c r="CH209" t="s">
        <v>242</v>
      </c>
      <c r="CJ209" s="27">
        <v>1</v>
      </c>
      <c r="CK209" t="s">
        <v>4426</v>
      </c>
      <c r="CL209">
        <v>1</v>
      </c>
      <c r="CO209">
        <v>0</v>
      </c>
      <c r="CP209" s="27">
        <v>0.5</v>
      </c>
      <c r="CQ209" t="s">
        <v>242</v>
      </c>
      <c r="CR209">
        <v>99</v>
      </c>
      <c r="CS209" t="s">
        <v>242</v>
      </c>
      <c r="CV209" s="27">
        <v>1</v>
      </c>
      <c r="CW209" s="2" t="s">
        <v>4427</v>
      </c>
      <c r="CX209">
        <v>1</v>
      </c>
      <c r="DA209" s="27">
        <v>1</v>
      </c>
      <c r="DB209">
        <v>112479</v>
      </c>
      <c r="DC209">
        <v>2</v>
      </c>
      <c r="DE209" s="27">
        <v>1</v>
      </c>
      <c r="DF209" s="36">
        <v>114060</v>
      </c>
      <c r="DG209">
        <v>2</v>
      </c>
      <c r="DH209" s="36">
        <v>135967</v>
      </c>
      <c r="DI209">
        <v>2</v>
      </c>
      <c r="DJ209" s="36" t="s">
        <v>242</v>
      </c>
      <c r="DK209" t="s">
        <v>242</v>
      </c>
      <c r="DM209" s="27">
        <v>1</v>
      </c>
      <c r="DN209" s="36">
        <v>86790</v>
      </c>
      <c r="DO209">
        <v>2</v>
      </c>
      <c r="DQ209">
        <v>4</v>
      </c>
      <c r="DT209" s="27">
        <v>1</v>
      </c>
      <c r="DU209" t="s">
        <v>4428</v>
      </c>
      <c r="DV209" s="27">
        <v>1</v>
      </c>
      <c r="DW209" s="2" t="s">
        <v>4429</v>
      </c>
      <c r="DX209" s="27">
        <v>1</v>
      </c>
      <c r="DY209" t="s">
        <v>4430</v>
      </c>
      <c r="DZ209" s="27">
        <v>1</v>
      </c>
      <c r="EA209" t="s">
        <v>4431</v>
      </c>
      <c r="EB209" s="27">
        <v>1</v>
      </c>
      <c r="ED209" s="27">
        <v>1</v>
      </c>
      <c r="EE209" s="2" t="s">
        <v>4432</v>
      </c>
      <c r="EF209" s="27">
        <v>1</v>
      </c>
      <c r="EG209" t="s">
        <v>4433</v>
      </c>
      <c r="EH209" s="27">
        <v>1</v>
      </c>
      <c r="EI209" s="2" t="s">
        <v>4434</v>
      </c>
      <c r="EJ209" s="27">
        <v>1</v>
      </c>
      <c r="EK209" t="s">
        <v>4310</v>
      </c>
      <c r="EL209" s="27">
        <v>1</v>
      </c>
      <c r="EM209" s="2" t="s">
        <v>4435</v>
      </c>
      <c r="EN209">
        <v>1</v>
      </c>
      <c r="EP209" s="2"/>
      <c r="EQ209">
        <f t="shared" si="51"/>
        <v>1</v>
      </c>
      <c r="ER209" s="99">
        <v>1</v>
      </c>
      <c r="ES209" s="27">
        <v>0</v>
      </c>
      <c r="ET209" t="s">
        <v>242</v>
      </c>
      <c r="EU209" t="s">
        <v>242</v>
      </c>
      <c r="EX209" t="s">
        <v>242</v>
      </c>
      <c r="EY209" t="s">
        <v>242</v>
      </c>
      <c r="FA209" s="27">
        <v>1</v>
      </c>
      <c r="FB209">
        <v>2886.77</v>
      </c>
      <c r="FC209" t="s">
        <v>3418</v>
      </c>
      <c r="FD209" s="27">
        <v>0</v>
      </c>
      <c r="FE209" t="s">
        <v>242</v>
      </c>
      <c r="FG209" s="27">
        <v>1</v>
      </c>
      <c r="FH209">
        <v>991.05</v>
      </c>
      <c r="FJ209" s="27">
        <v>0</v>
      </c>
      <c r="FK209" t="s">
        <v>242</v>
      </c>
      <c r="FL209">
        <f t="shared" si="54"/>
        <v>2</v>
      </c>
      <c r="FM209" s="99">
        <v>1</v>
      </c>
      <c r="FN209">
        <f t="shared" si="55"/>
        <v>0</v>
      </c>
      <c r="FO209" s="100">
        <v>0</v>
      </c>
      <c r="FQ209">
        <v>1</v>
      </c>
      <c r="FT209" s="27">
        <v>0</v>
      </c>
      <c r="FU209" t="s">
        <v>242</v>
      </c>
      <c r="FV209" t="s">
        <v>242</v>
      </c>
      <c r="FW209" t="s">
        <v>242</v>
      </c>
      <c r="FY209" s="27">
        <v>1</v>
      </c>
      <c r="FZ209">
        <v>22.3</v>
      </c>
      <c r="GA209">
        <v>2</v>
      </c>
      <c r="GC209" s="27">
        <v>1</v>
      </c>
      <c r="GD209">
        <v>1.5</v>
      </c>
      <c r="GE209">
        <v>4.7</v>
      </c>
      <c r="GF209" s="36">
        <v>30.5</v>
      </c>
      <c r="GG209">
        <v>60.9</v>
      </c>
      <c r="GH209" t="s">
        <v>242</v>
      </c>
      <c r="GI209" t="s">
        <v>242</v>
      </c>
      <c r="GJ209" t="s">
        <v>242</v>
      </c>
      <c r="GK209">
        <v>1</v>
      </c>
      <c r="GM209">
        <v>1</v>
      </c>
      <c r="GP209" s="27">
        <v>0</v>
      </c>
      <c r="GQ209" t="s">
        <v>242</v>
      </c>
      <c r="GR209" t="s">
        <v>242</v>
      </c>
      <c r="GT209" t="s">
        <v>242</v>
      </c>
      <c r="GW209" s="27">
        <v>1</v>
      </c>
      <c r="GX209">
        <v>270</v>
      </c>
      <c r="HA209">
        <v>1</v>
      </c>
      <c r="HD209" s="27">
        <v>0</v>
      </c>
      <c r="HF209" s="27">
        <v>0</v>
      </c>
      <c r="HH209" t="s">
        <v>242</v>
      </c>
      <c r="HK209" s="27">
        <v>1</v>
      </c>
      <c r="HM209">
        <v>1</v>
      </c>
      <c r="HP209">
        <v>0.66666666699999999</v>
      </c>
      <c r="HQ209">
        <v>1</v>
      </c>
      <c r="HR209">
        <v>0.75</v>
      </c>
      <c r="HS209">
        <v>1</v>
      </c>
      <c r="HT209">
        <v>1</v>
      </c>
      <c r="HU209">
        <v>0</v>
      </c>
      <c r="HV209">
        <v>0.5</v>
      </c>
      <c r="HW209">
        <v>0.66666666699999999</v>
      </c>
      <c r="HX209">
        <v>0</v>
      </c>
      <c r="HY209">
        <v>1</v>
      </c>
      <c r="HZ209">
        <v>0</v>
      </c>
      <c r="IA209">
        <v>1</v>
      </c>
      <c r="IB209">
        <v>1</v>
      </c>
      <c r="IC209">
        <v>0.80555555599999995</v>
      </c>
      <c r="ID209">
        <v>0.625</v>
      </c>
      <c r="IE209">
        <v>0.53333333299999997</v>
      </c>
      <c r="IF209">
        <v>0.65462962999999996</v>
      </c>
      <c r="IG209" t="s">
        <v>4436</v>
      </c>
      <c r="IH209" t="s">
        <v>266</v>
      </c>
      <c r="II209" t="s">
        <v>4424</v>
      </c>
      <c r="IJ209">
        <v>19550</v>
      </c>
      <c r="IK209">
        <v>21731</v>
      </c>
      <c r="IL209">
        <v>33566</v>
      </c>
      <c r="IM209">
        <v>44200</v>
      </c>
      <c r="IN209">
        <v>19550</v>
      </c>
      <c r="IS209">
        <f t="shared" si="52"/>
        <v>0.6</v>
      </c>
      <c r="IT209">
        <f t="shared" si="56"/>
        <v>0.7142857142857143</v>
      </c>
      <c r="IU209">
        <f t="shared" si="58"/>
        <v>0.75</v>
      </c>
      <c r="IV209">
        <f t="shared" si="53"/>
        <v>0.68809523809523798</v>
      </c>
    </row>
    <row r="210" spans="1:256" customFormat="1" ht="14" customHeight="1" x14ac:dyDescent="0.2">
      <c r="A210">
        <v>209</v>
      </c>
      <c r="B210">
        <v>233</v>
      </c>
      <c r="C210" s="1">
        <v>44795.604861111111</v>
      </c>
      <c r="D210" s="1">
        <v>44795.604861111111</v>
      </c>
      <c r="E210">
        <v>4</v>
      </c>
      <c r="G210" t="s">
        <v>242</v>
      </c>
      <c r="H210" t="s">
        <v>242</v>
      </c>
      <c r="I210">
        <v>1</v>
      </c>
      <c r="J210" s="1">
        <v>44795.604861111111</v>
      </c>
      <c r="K210" t="s">
        <v>4437</v>
      </c>
      <c r="L210" t="s">
        <v>242</v>
      </c>
      <c r="M210" t="s">
        <v>242</v>
      </c>
      <c r="P210" t="s">
        <v>242</v>
      </c>
      <c r="Q210" t="s">
        <v>242</v>
      </c>
      <c r="T210" t="s">
        <v>4438</v>
      </c>
      <c r="U210" s="24">
        <v>40533</v>
      </c>
      <c r="V210" t="s">
        <v>4439</v>
      </c>
      <c r="W210">
        <v>369550108</v>
      </c>
      <c r="X210">
        <v>3721</v>
      </c>
      <c r="Y210" t="s">
        <v>476</v>
      </c>
      <c r="Z210" t="s">
        <v>2504</v>
      </c>
      <c r="AA210">
        <v>2020</v>
      </c>
      <c r="AC210">
        <v>0</v>
      </c>
      <c r="AF210">
        <v>13</v>
      </c>
      <c r="AG210" t="s">
        <v>242</v>
      </c>
      <c r="AJ210" s="27">
        <v>0</v>
      </c>
      <c r="AK210">
        <v>0</v>
      </c>
      <c r="AL210" s="27">
        <v>0</v>
      </c>
      <c r="AM210">
        <v>0</v>
      </c>
      <c r="AN210" s="36">
        <f t="shared" si="48"/>
        <v>0</v>
      </c>
      <c r="AO210" s="27">
        <v>0</v>
      </c>
      <c r="AP210">
        <v>0</v>
      </c>
      <c r="AR210" t="s">
        <v>242</v>
      </c>
      <c r="AU210" s="27">
        <v>1</v>
      </c>
      <c r="AV210">
        <v>1</v>
      </c>
      <c r="AW210" s="21">
        <f t="shared" si="49"/>
        <v>7.6923076923076925</v>
      </c>
      <c r="AX210">
        <v>2</v>
      </c>
      <c r="BA210" s="27">
        <v>1</v>
      </c>
      <c r="BB210">
        <v>2</v>
      </c>
      <c r="BC210" s="21">
        <f t="shared" si="50"/>
        <v>15.384615384615385</v>
      </c>
      <c r="BD210" t="s">
        <v>242</v>
      </c>
      <c r="BG210" s="27">
        <v>1</v>
      </c>
      <c r="BJ210">
        <v>2</v>
      </c>
      <c r="BM210" s="27">
        <v>1</v>
      </c>
      <c r="BN210">
        <v>2</v>
      </c>
      <c r="BQ210" s="27">
        <v>1</v>
      </c>
      <c r="BR210">
        <v>3</v>
      </c>
      <c r="BS210" s="97">
        <f t="shared" si="47"/>
        <v>23.076923076923077</v>
      </c>
      <c r="BT210" t="s">
        <v>4440</v>
      </c>
      <c r="BU210">
        <v>1</v>
      </c>
      <c r="BX210" s="27">
        <v>0</v>
      </c>
      <c r="BY210" s="24" t="s">
        <v>242</v>
      </c>
      <c r="BZ210" s="21" t="s">
        <v>242</v>
      </c>
      <c r="CA210" t="s">
        <v>242</v>
      </c>
      <c r="CB210" t="s">
        <v>242</v>
      </c>
      <c r="CE210" s="27">
        <v>0</v>
      </c>
      <c r="CG210" t="s">
        <v>242</v>
      </c>
      <c r="CH210" t="s">
        <v>242</v>
      </c>
      <c r="CJ210" s="27">
        <v>0</v>
      </c>
      <c r="CL210" t="s">
        <v>242</v>
      </c>
      <c r="CO210">
        <v>0</v>
      </c>
      <c r="CP210" s="27">
        <v>0.5</v>
      </c>
      <c r="CQ210">
        <v>100</v>
      </c>
      <c r="CR210">
        <v>100</v>
      </c>
      <c r="CS210" t="s">
        <v>242</v>
      </c>
      <c r="CT210" t="s">
        <v>4441</v>
      </c>
      <c r="CV210" s="27">
        <v>1</v>
      </c>
      <c r="CW210" t="s">
        <v>4442</v>
      </c>
      <c r="CX210">
        <v>1</v>
      </c>
      <c r="DA210" s="27">
        <v>0</v>
      </c>
      <c r="DB210" t="s">
        <v>242</v>
      </c>
      <c r="DC210" t="s">
        <v>242</v>
      </c>
      <c r="DD210" t="s">
        <v>4443</v>
      </c>
      <c r="DE210" s="27">
        <v>0</v>
      </c>
      <c r="DF210" s="36" t="s">
        <v>242</v>
      </c>
      <c r="DG210" t="s">
        <v>242</v>
      </c>
      <c r="DH210" s="43" t="s">
        <v>242</v>
      </c>
      <c r="DI210" t="s">
        <v>242</v>
      </c>
      <c r="DJ210" s="36" t="s">
        <v>242</v>
      </c>
      <c r="DK210" t="s">
        <v>242</v>
      </c>
      <c r="DM210" s="27">
        <v>0</v>
      </c>
      <c r="DN210" s="36" t="s">
        <v>242</v>
      </c>
      <c r="DO210" t="s">
        <v>242</v>
      </c>
      <c r="DP210" t="s">
        <v>4443</v>
      </c>
      <c r="DQ210" t="s">
        <v>242</v>
      </c>
      <c r="DT210" s="27">
        <v>1</v>
      </c>
      <c r="DU210" s="2" t="s">
        <v>4444</v>
      </c>
      <c r="DV210" s="27">
        <v>1</v>
      </c>
      <c r="DW210" t="s">
        <v>4445</v>
      </c>
      <c r="DX210" s="27">
        <v>0</v>
      </c>
      <c r="DZ210" s="27">
        <v>0</v>
      </c>
      <c r="EB210" s="27">
        <v>0</v>
      </c>
      <c r="ED210" s="27">
        <v>0</v>
      </c>
      <c r="EF210" s="27">
        <v>0</v>
      </c>
      <c r="EH210" s="27">
        <v>0</v>
      </c>
      <c r="EJ210" s="27">
        <v>1</v>
      </c>
      <c r="EK210" t="s">
        <v>4446</v>
      </c>
      <c r="EL210" s="27">
        <v>1</v>
      </c>
      <c r="EN210">
        <v>1</v>
      </c>
      <c r="EP210" s="2"/>
      <c r="EQ210">
        <f t="shared" si="51"/>
        <v>0.4</v>
      </c>
      <c r="ER210" s="99">
        <v>0.5</v>
      </c>
      <c r="ES210" s="27">
        <v>0</v>
      </c>
      <c r="ET210" t="s">
        <v>242</v>
      </c>
      <c r="EU210" t="s">
        <v>242</v>
      </c>
      <c r="EX210" t="s">
        <v>242</v>
      </c>
      <c r="EY210" t="s">
        <v>242</v>
      </c>
      <c r="FA210" s="27">
        <v>0</v>
      </c>
      <c r="FB210" t="s">
        <v>242</v>
      </c>
      <c r="FD210" s="27">
        <v>0</v>
      </c>
      <c r="FE210" t="s">
        <v>242</v>
      </c>
      <c r="FG210" s="27">
        <v>0</v>
      </c>
      <c r="FH210" t="s">
        <v>242</v>
      </c>
      <c r="FJ210" s="27">
        <v>0</v>
      </c>
      <c r="FK210" t="s">
        <v>242</v>
      </c>
      <c r="FL210">
        <f t="shared" si="54"/>
        <v>0</v>
      </c>
      <c r="FM210" s="100">
        <v>0</v>
      </c>
      <c r="FN210">
        <f t="shared" si="55"/>
        <v>0</v>
      </c>
      <c r="FO210" s="100">
        <v>0</v>
      </c>
      <c r="FQ210" t="s">
        <v>242</v>
      </c>
      <c r="FT210" s="27">
        <v>0</v>
      </c>
      <c r="FU210" t="s">
        <v>242</v>
      </c>
      <c r="FV210" t="s">
        <v>242</v>
      </c>
      <c r="FW210" t="s">
        <v>242</v>
      </c>
      <c r="FY210" s="27">
        <v>1</v>
      </c>
      <c r="FZ210">
        <v>23</v>
      </c>
      <c r="GA210">
        <v>1</v>
      </c>
      <c r="GC210" s="27">
        <v>0.5</v>
      </c>
      <c r="GD210" t="s">
        <v>242</v>
      </c>
      <c r="GE210" t="s">
        <v>242</v>
      </c>
      <c r="GF210" s="36" t="s">
        <v>242</v>
      </c>
      <c r="GG210" t="s">
        <v>242</v>
      </c>
      <c r="GH210" t="s">
        <v>242</v>
      </c>
      <c r="GI210" t="s">
        <v>242</v>
      </c>
      <c r="GJ210" t="s">
        <v>242</v>
      </c>
      <c r="GK210" t="s">
        <v>242</v>
      </c>
      <c r="GL210" t="s">
        <v>4447</v>
      </c>
      <c r="GM210">
        <v>1</v>
      </c>
      <c r="GP210" s="27">
        <v>0</v>
      </c>
      <c r="GQ210" t="s">
        <v>242</v>
      </c>
      <c r="GR210" t="s">
        <v>242</v>
      </c>
      <c r="GT210" t="s">
        <v>242</v>
      </c>
      <c r="GW210" s="44">
        <v>1</v>
      </c>
      <c r="GX210">
        <v>174</v>
      </c>
      <c r="HA210" t="s">
        <v>242</v>
      </c>
      <c r="HD210" s="27">
        <v>0</v>
      </c>
      <c r="HF210" s="27">
        <v>0</v>
      </c>
      <c r="HH210" t="s">
        <v>242</v>
      </c>
      <c r="HK210" s="27">
        <v>1</v>
      </c>
      <c r="HL210" t="s">
        <v>4448</v>
      </c>
      <c r="HM210">
        <v>1</v>
      </c>
      <c r="HP210">
        <v>0.55555555599999995</v>
      </c>
      <c r="HQ210">
        <v>0</v>
      </c>
      <c r="HR210">
        <v>0.75</v>
      </c>
      <c r="HS210">
        <v>0</v>
      </c>
      <c r="HT210">
        <v>0.4</v>
      </c>
      <c r="HU210">
        <v>0</v>
      </c>
      <c r="HV210">
        <v>0</v>
      </c>
      <c r="HW210">
        <v>0.5</v>
      </c>
      <c r="HX210">
        <v>0</v>
      </c>
      <c r="HY210">
        <v>0</v>
      </c>
      <c r="HZ210">
        <v>0</v>
      </c>
      <c r="IA210">
        <v>1</v>
      </c>
      <c r="IB210">
        <v>1</v>
      </c>
      <c r="IC210">
        <v>0.43518518499999997</v>
      </c>
      <c r="ID210">
        <v>0.1</v>
      </c>
      <c r="IE210">
        <v>0.3</v>
      </c>
      <c r="IF210">
        <v>0.27839506200000003</v>
      </c>
      <c r="IG210" t="s">
        <v>4449</v>
      </c>
      <c r="IH210" t="s">
        <v>266</v>
      </c>
      <c r="II210" t="s">
        <v>4438</v>
      </c>
      <c r="IJ210">
        <v>39350</v>
      </c>
      <c r="IK210">
        <v>37925</v>
      </c>
      <c r="IL210">
        <v>38469</v>
      </c>
      <c r="IM210">
        <v>39407</v>
      </c>
      <c r="IN210">
        <v>39350</v>
      </c>
      <c r="IS210">
        <f t="shared" si="52"/>
        <v>0.2</v>
      </c>
      <c r="IT210">
        <f t="shared" si="56"/>
        <v>7.1428571428571425E-2</v>
      </c>
      <c r="IU210">
        <f t="shared" si="58"/>
        <v>0.625</v>
      </c>
      <c r="IV210">
        <f t="shared" si="53"/>
        <v>0.2988095238095238</v>
      </c>
    </row>
    <row r="211" spans="1:256" customFormat="1" ht="14" customHeight="1" x14ac:dyDescent="0.2">
      <c r="A211">
        <v>210</v>
      </c>
      <c r="B211">
        <v>234</v>
      </c>
      <c r="C211" s="1">
        <v>44795.604861111111</v>
      </c>
      <c r="D211" s="1">
        <v>44795.604861111111</v>
      </c>
      <c r="E211">
        <v>4</v>
      </c>
      <c r="G211" t="s">
        <v>242</v>
      </c>
      <c r="H211" t="s">
        <v>242</v>
      </c>
      <c r="I211">
        <v>1</v>
      </c>
      <c r="J211" s="1">
        <v>44795.604861111111</v>
      </c>
      <c r="K211" t="s">
        <v>4450</v>
      </c>
      <c r="L211" t="s">
        <v>242</v>
      </c>
      <c r="M211" t="s">
        <v>242</v>
      </c>
      <c r="P211" t="s">
        <v>242</v>
      </c>
      <c r="Q211" t="s">
        <v>242</v>
      </c>
      <c r="T211" t="s">
        <v>4451</v>
      </c>
      <c r="V211" t="s">
        <v>4452</v>
      </c>
      <c r="W211">
        <v>101137107</v>
      </c>
      <c r="X211">
        <v>3841</v>
      </c>
      <c r="Y211" t="s">
        <v>350</v>
      </c>
      <c r="Z211" t="s">
        <v>992</v>
      </c>
      <c r="AA211">
        <v>2020</v>
      </c>
      <c r="AC211">
        <v>0</v>
      </c>
      <c r="AF211">
        <v>10</v>
      </c>
      <c r="AG211" t="s">
        <v>242</v>
      </c>
      <c r="AJ211" s="27">
        <v>1</v>
      </c>
      <c r="AK211">
        <v>5</v>
      </c>
      <c r="AL211" s="27">
        <v>0</v>
      </c>
      <c r="AM211">
        <v>0</v>
      </c>
      <c r="AN211" s="36">
        <f t="shared" si="48"/>
        <v>0</v>
      </c>
      <c r="AO211" s="27">
        <v>0</v>
      </c>
      <c r="AP211">
        <v>0</v>
      </c>
      <c r="AR211">
        <v>3</v>
      </c>
      <c r="AU211" s="27">
        <v>1</v>
      </c>
      <c r="AV211">
        <v>1</v>
      </c>
      <c r="AW211" s="21">
        <f t="shared" si="49"/>
        <v>10</v>
      </c>
      <c r="AX211">
        <v>2</v>
      </c>
      <c r="BA211" s="27">
        <v>1</v>
      </c>
      <c r="BB211">
        <v>2</v>
      </c>
      <c r="BC211" s="21">
        <f t="shared" si="50"/>
        <v>20</v>
      </c>
      <c r="BD211" t="s">
        <v>242</v>
      </c>
      <c r="BG211" s="27">
        <v>1</v>
      </c>
      <c r="BH211">
        <v>7</v>
      </c>
      <c r="BJ211">
        <v>2</v>
      </c>
      <c r="BM211" s="27">
        <v>1</v>
      </c>
      <c r="BN211">
        <v>2</v>
      </c>
      <c r="BQ211" s="27">
        <v>1</v>
      </c>
      <c r="BR211">
        <v>3</v>
      </c>
      <c r="BS211" s="97">
        <f t="shared" si="47"/>
        <v>30</v>
      </c>
      <c r="BT211" t="s">
        <v>3455</v>
      </c>
      <c r="BU211">
        <v>3</v>
      </c>
      <c r="BX211" s="27">
        <v>1</v>
      </c>
      <c r="BY211">
        <v>3</v>
      </c>
      <c r="BZ211" s="21">
        <f>BY211/AF211*100</f>
        <v>30</v>
      </c>
      <c r="CA211">
        <v>2</v>
      </c>
      <c r="CB211">
        <v>3</v>
      </c>
      <c r="CE211" s="27">
        <v>0</v>
      </c>
      <c r="CG211" t="s">
        <v>242</v>
      </c>
      <c r="CH211" t="s">
        <v>242</v>
      </c>
      <c r="CJ211" s="27">
        <v>1</v>
      </c>
      <c r="CK211" t="s">
        <v>4453</v>
      </c>
      <c r="CL211">
        <v>1</v>
      </c>
      <c r="CO211">
        <v>0</v>
      </c>
      <c r="CP211" s="27">
        <v>0</v>
      </c>
      <c r="CQ211" t="s">
        <v>242</v>
      </c>
      <c r="CR211" t="s">
        <v>242</v>
      </c>
      <c r="CS211" t="s">
        <v>242</v>
      </c>
      <c r="CV211" s="27">
        <v>1</v>
      </c>
      <c r="CW211" t="s">
        <v>4454</v>
      </c>
      <c r="CX211">
        <v>1</v>
      </c>
      <c r="DA211" s="27">
        <v>1</v>
      </c>
      <c r="DB211">
        <v>35908</v>
      </c>
      <c r="DC211">
        <v>2</v>
      </c>
      <c r="DE211" s="27">
        <v>1</v>
      </c>
      <c r="DF211" s="36" t="s">
        <v>242</v>
      </c>
      <c r="DG211" t="s">
        <v>242</v>
      </c>
      <c r="DH211" s="43" t="s">
        <v>242</v>
      </c>
      <c r="DI211" t="s">
        <v>242</v>
      </c>
      <c r="DJ211" s="36">
        <v>17823</v>
      </c>
      <c r="DK211">
        <v>2</v>
      </c>
      <c r="DM211" s="27">
        <v>0</v>
      </c>
      <c r="DN211" s="36" t="s">
        <v>242</v>
      </c>
      <c r="DO211" t="s">
        <v>242</v>
      </c>
      <c r="DQ211">
        <v>1</v>
      </c>
      <c r="DT211" s="27">
        <v>0</v>
      </c>
      <c r="DV211" s="27">
        <v>1</v>
      </c>
      <c r="DW211" s="2" t="s">
        <v>4455</v>
      </c>
      <c r="DX211" s="27">
        <v>0</v>
      </c>
      <c r="DZ211" s="27">
        <v>0</v>
      </c>
      <c r="EB211" s="27">
        <v>0</v>
      </c>
      <c r="ED211" s="27">
        <v>1</v>
      </c>
      <c r="EE211" s="2" t="s">
        <v>4456</v>
      </c>
      <c r="EF211" s="27">
        <v>1</v>
      </c>
      <c r="EG211" t="s">
        <v>4457</v>
      </c>
      <c r="EH211" s="27">
        <v>0</v>
      </c>
      <c r="EJ211" s="27">
        <v>1</v>
      </c>
      <c r="EK211" t="s">
        <v>4458</v>
      </c>
      <c r="EL211" s="27">
        <v>1</v>
      </c>
      <c r="EN211">
        <v>1</v>
      </c>
      <c r="EP211" s="2"/>
      <c r="EQ211">
        <f t="shared" si="51"/>
        <v>0.5</v>
      </c>
      <c r="ER211" s="99">
        <v>0.5</v>
      </c>
      <c r="ES211" s="27">
        <v>0</v>
      </c>
      <c r="ET211" t="s">
        <v>242</v>
      </c>
      <c r="EU211" t="s">
        <v>242</v>
      </c>
      <c r="EX211" t="s">
        <v>242</v>
      </c>
      <c r="EY211" t="s">
        <v>242</v>
      </c>
      <c r="FA211" s="27">
        <v>0</v>
      </c>
      <c r="FB211" t="s">
        <v>242</v>
      </c>
      <c r="FD211" s="27">
        <v>0</v>
      </c>
      <c r="FE211" t="s">
        <v>242</v>
      </c>
      <c r="FF211" s="2" t="s">
        <v>4459</v>
      </c>
      <c r="FG211" s="27">
        <v>1</v>
      </c>
      <c r="FH211">
        <v>737</v>
      </c>
      <c r="FJ211" s="27">
        <v>0</v>
      </c>
      <c r="FK211" t="s">
        <v>242</v>
      </c>
      <c r="FL211">
        <f t="shared" si="54"/>
        <v>1</v>
      </c>
      <c r="FM211" s="99">
        <v>1</v>
      </c>
      <c r="FN211">
        <f t="shared" si="55"/>
        <v>0</v>
      </c>
      <c r="FO211" s="100">
        <v>0</v>
      </c>
      <c r="FP211" s="2" t="s">
        <v>4459</v>
      </c>
      <c r="FQ211">
        <v>1</v>
      </c>
      <c r="FT211" s="27">
        <v>0</v>
      </c>
      <c r="FU211" t="s">
        <v>242</v>
      </c>
      <c r="FV211" t="s">
        <v>242</v>
      </c>
      <c r="FW211" t="s">
        <v>242</v>
      </c>
      <c r="FY211" s="27">
        <v>1</v>
      </c>
      <c r="FZ211">
        <v>47.4</v>
      </c>
      <c r="GA211">
        <v>2</v>
      </c>
      <c r="GC211" s="27">
        <v>0.5</v>
      </c>
      <c r="GD211" t="s">
        <v>242</v>
      </c>
      <c r="GE211" t="s">
        <v>242</v>
      </c>
      <c r="GF211" s="36" t="s">
        <v>242</v>
      </c>
      <c r="GG211" t="s">
        <v>242</v>
      </c>
      <c r="GH211" t="s">
        <v>242</v>
      </c>
      <c r="GI211" t="s">
        <v>242</v>
      </c>
      <c r="GJ211" t="s">
        <v>242</v>
      </c>
      <c r="GK211">
        <v>1</v>
      </c>
      <c r="GL211" t="s">
        <v>4460</v>
      </c>
      <c r="GM211">
        <v>1</v>
      </c>
      <c r="GP211" s="27">
        <v>0.5</v>
      </c>
      <c r="GQ211" t="s">
        <v>242</v>
      </c>
      <c r="GR211">
        <v>0.99</v>
      </c>
      <c r="GS211" s="2" t="s">
        <v>4461</v>
      </c>
      <c r="GT211">
        <v>1</v>
      </c>
      <c r="GW211" s="27">
        <v>1</v>
      </c>
      <c r="GX211">
        <v>232</v>
      </c>
      <c r="GY211" t="s">
        <v>4462</v>
      </c>
      <c r="HA211">
        <v>1</v>
      </c>
      <c r="HD211" s="27">
        <v>0</v>
      </c>
      <c r="HF211" s="27">
        <v>0</v>
      </c>
      <c r="HH211" t="s">
        <v>242</v>
      </c>
      <c r="HK211" s="27">
        <v>1</v>
      </c>
      <c r="HL211" t="s">
        <v>4463</v>
      </c>
      <c r="HM211">
        <v>1</v>
      </c>
      <c r="HP211">
        <v>0.66666666699999999</v>
      </c>
      <c r="HQ211">
        <v>1</v>
      </c>
      <c r="HR211">
        <v>0.5</v>
      </c>
      <c r="HS211">
        <v>0.66666666699999999</v>
      </c>
      <c r="HT211">
        <v>0.5</v>
      </c>
      <c r="HU211">
        <v>0</v>
      </c>
      <c r="HV211">
        <v>0.25</v>
      </c>
      <c r="HW211">
        <v>0.5</v>
      </c>
      <c r="HX211">
        <v>0.5</v>
      </c>
      <c r="HY211">
        <v>1</v>
      </c>
      <c r="HZ211">
        <v>0</v>
      </c>
      <c r="IA211">
        <v>1</v>
      </c>
      <c r="IB211">
        <v>1</v>
      </c>
      <c r="IC211">
        <v>0.72222222199999997</v>
      </c>
      <c r="ID211">
        <v>0.35416666699999999</v>
      </c>
      <c r="IE211">
        <v>0.6</v>
      </c>
      <c r="IF211">
        <v>0.55879629600000003</v>
      </c>
      <c r="IG211" t="s">
        <v>4451</v>
      </c>
      <c r="IH211" t="s">
        <v>266</v>
      </c>
      <c r="II211" t="s">
        <v>4451</v>
      </c>
      <c r="IJ211">
        <v>10735</v>
      </c>
      <c r="IK211">
        <v>9913</v>
      </c>
      <c r="IL211">
        <v>11888</v>
      </c>
      <c r="IM211">
        <v>12682</v>
      </c>
      <c r="IN211">
        <v>10735</v>
      </c>
      <c r="IS211">
        <f t="shared" si="52"/>
        <v>0.6</v>
      </c>
      <c r="IT211">
        <f t="shared" si="56"/>
        <v>0.5</v>
      </c>
      <c r="IU211">
        <f t="shared" si="58"/>
        <v>0.625</v>
      </c>
      <c r="IV211">
        <f t="shared" si="53"/>
        <v>0.57500000000000007</v>
      </c>
    </row>
    <row r="212" spans="1:256" customFormat="1" ht="14" customHeight="1" x14ac:dyDescent="0.2">
      <c r="A212">
        <v>211</v>
      </c>
      <c r="B212">
        <v>235</v>
      </c>
      <c r="C212" s="1">
        <v>44795.604861111111</v>
      </c>
      <c r="D212" s="1">
        <v>44795.604861111111</v>
      </c>
      <c r="E212">
        <v>4</v>
      </c>
      <c r="G212" t="s">
        <v>242</v>
      </c>
      <c r="H212" t="s">
        <v>242</v>
      </c>
      <c r="I212">
        <v>1</v>
      </c>
      <c r="J212" s="1">
        <v>44795.604861111111</v>
      </c>
      <c r="K212" t="s">
        <v>4464</v>
      </c>
      <c r="L212" t="s">
        <v>242</v>
      </c>
      <c r="M212" t="s">
        <v>242</v>
      </c>
      <c r="P212" t="s">
        <v>242</v>
      </c>
      <c r="Q212" t="s">
        <v>242</v>
      </c>
      <c r="T212" t="s">
        <v>4465</v>
      </c>
      <c r="U212" s="24">
        <v>1163165</v>
      </c>
      <c r="V212" t="s">
        <v>4466</v>
      </c>
      <c r="W212" t="s">
        <v>4467</v>
      </c>
      <c r="X212">
        <v>1311</v>
      </c>
      <c r="Y212" t="s">
        <v>248</v>
      </c>
      <c r="Z212" t="s">
        <v>249</v>
      </c>
      <c r="AA212">
        <v>2020</v>
      </c>
      <c r="AC212">
        <v>0.5</v>
      </c>
      <c r="AD212">
        <v>9</v>
      </c>
      <c r="AF212">
        <v>15</v>
      </c>
      <c r="AG212" t="s">
        <v>242</v>
      </c>
      <c r="AJ212" s="27">
        <v>0</v>
      </c>
      <c r="AK212">
        <v>0</v>
      </c>
      <c r="AL212" s="27">
        <v>0</v>
      </c>
      <c r="AM212">
        <v>0</v>
      </c>
      <c r="AN212" s="36">
        <f t="shared" si="48"/>
        <v>0</v>
      </c>
      <c r="AO212" s="27">
        <v>0</v>
      </c>
      <c r="AP212">
        <v>0</v>
      </c>
      <c r="AR212" t="s">
        <v>242</v>
      </c>
      <c r="AU212" s="44">
        <v>1</v>
      </c>
      <c r="AV212" s="24">
        <v>14</v>
      </c>
      <c r="AW212" s="21">
        <f t="shared" si="49"/>
        <v>93.333333333333329</v>
      </c>
      <c r="AX212" t="s">
        <v>242</v>
      </c>
      <c r="BA212" s="44">
        <v>1</v>
      </c>
      <c r="BB212" s="24">
        <v>12</v>
      </c>
      <c r="BC212" s="21">
        <f t="shared" si="50"/>
        <v>80</v>
      </c>
      <c r="BD212" t="s">
        <v>242</v>
      </c>
      <c r="BG212" s="27">
        <v>1</v>
      </c>
      <c r="BH212">
        <v>3.5</v>
      </c>
      <c r="BJ212">
        <v>2</v>
      </c>
      <c r="BM212" s="27">
        <v>1</v>
      </c>
      <c r="BN212">
        <v>2</v>
      </c>
      <c r="BQ212" s="27">
        <v>1</v>
      </c>
      <c r="BR212">
        <v>4</v>
      </c>
      <c r="BS212" s="97">
        <f t="shared" si="47"/>
        <v>26.666666666666668</v>
      </c>
      <c r="BT212" t="s">
        <v>4468</v>
      </c>
      <c r="BU212">
        <v>1</v>
      </c>
      <c r="BX212" s="27">
        <v>0</v>
      </c>
      <c r="BY212" s="24" t="s">
        <v>242</v>
      </c>
      <c r="BZ212" s="21" t="s">
        <v>242</v>
      </c>
      <c r="CA212" t="s">
        <v>242</v>
      </c>
      <c r="CB212" t="s">
        <v>242</v>
      </c>
      <c r="CE212" s="27">
        <v>0</v>
      </c>
      <c r="CG212" t="s">
        <v>242</v>
      </c>
      <c r="CH212" t="s">
        <v>242</v>
      </c>
      <c r="CJ212" s="27">
        <v>1</v>
      </c>
      <c r="CK212" t="s">
        <v>4469</v>
      </c>
      <c r="CL212">
        <v>1</v>
      </c>
      <c r="CO212">
        <v>0</v>
      </c>
      <c r="CP212" s="27">
        <v>0</v>
      </c>
      <c r="CQ212" t="s">
        <v>242</v>
      </c>
      <c r="CR212" t="s">
        <v>242</v>
      </c>
      <c r="CS212" t="s">
        <v>242</v>
      </c>
      <c r="CV212" s="27">
        <v>1</v>
      </c>
      <c r="CW212" t="s">
        <v>4470</v>
      </c>
      <c r="CX212">
        <v>1</v>
      </c>
      <c r="DA212" s="27">
        <v>1</v>
      </c>
      <c r="DB212">
        <v>19500244</v>
      </c>
      <c r="DC212">
        <v>2</v>
      </c>
      <c r="DD212" t="s">
        <v>4471</v>
      </c>
      <c r="DE212" s="44">
        <v>1</v>
      </c>
      <c r="DF212" s="36" t="s">
        <v>242</v>
      </c>
      <c r="DG212" t="s">
        <v>242</v>
      </c>
      <c r="DH212" s="36">
        <v>956931</v>
      </c>
      <c r="DI212">
        <v>2</v>
      </c>
      <c r="DJ212" s="36" t="s">
        <v>242</v>
      </c>
      <c r="DK212" t="s">
        <v>242</v>
      </c>
      <c r="DM212" s="27">
        <v>0</v>
      </c>
      <c r="DN212" s="36" t="s">
        <v>242</v>
      </c>
      <c r="DO212" t="s">
        <v>242</v>
      </c>
      <c r="DP212" t="s">
        <v>4472</v>
      </c>
      <c r="DQ212">
        <v>4</v>
      </c>
      <c r="DT212" s="27">
        <v>1</v>
      </c>
      <c r="DU212" t="s">
        <v>4473</v>
      </c>
      <c r="DV212" s="27">
        <v>1</v>
      </c>
      <c r="DW212" t="s">
        <v>4474</v>
      </c>
      <c r="DX212" s="27">
        <v>1</v>
      </c>
      <c r="DY212" t="s">
        <v>4475</v>
      </c>
      <c r="DZ212" s="27">
        <v>1</v>
      </c>
      <c r="EA212" t="s">
        <v>4476</v>
      </c>
      <c r="EB212" s="27">
        <v>1</v>
      </c>
      <c r="ED212" s="27">
        <v>0</v>
      </c>
      <c r="EE212" t="s">
        <v>4477</v>
      </c>
      <c r="EF212" s="27">
        <v>0</v>
      </c>
      <c r="EG212" t="s">
        <v>4478</v>
      </c>
      <c r="EH212" s="27">
        <v>0</v>
      </c>
      <c r="EJ212" s="27">
        <v>0</v>
      </c>
      <c r="EL212" s="27">
        <v>1</v>
      </c>
      <c r="EN212">
        <v>4</v>
      </c>
      <c r="EP212" s="2"/>
      <c r="EQ212">
        <f t="shared" si="51"/>
        <v>0.6</v>
      </c>
      <c r="ER212" s="99">
        <v>0.5</v>
      </c>
      <c r="ES212" s="27">
        <v>0</v>
      </c>
      <c r="ET212" t="s">
        <v>242</v>
      </c>
      <c r="EU212" t="s">
        <v>242</v>
      </c>
      <c r="EX212" t="s">
        <v>242</v>
      </c>
      <c r="EY212" t="s">
        <v>242</v>
      </c>
      <c r="FA212" s="27">
        <v>0</v>
      </c>
      <c r="FB212" t="s">
        <v>242</v>
      </c>
      <c r="FD212" s="27">
        <v>0</v>
      </c>
      <c r="FE212" t="s">
        <v>242</v>
      </c>
      <c r="FG212" s="27">
        <v>0</v>
      </c>
      <c r="FH212" t="s">
        <v>242</v>
      </c>
      <c r="FJ212" s="27">
        <v>0</v>
      </c>
      <c r="FK212" t="s">
        <v>242</v>
      </c>
      <c r="FL212">
        <f t="shared" si="54"/>
        <v>0</v>
      </c>
      <c r="FM212" s="100">
        <v>0</v>
      </c>
      <c r="FN212">
        <f t="shared" si="55"/>
        <v>0</v>
      </c>
      <c r="FO212" s="100">
        <v>0</v>
      </c>
      <c r="FQ212" t="s">
        <v>242</v>
      </c>
      <c r="FT212" s="27">
        <v>0</v>
      </c>
      <c r="FU212" t="s">
        <v>242</v>
      </c>
      <c r="FV212" t="s">
        <v>242</v>
      </c>
      <c r="FW212" t="s">
        <v>242</v>
      </c>
      <c r="FY212" s="27">
        <v>1</v>
      </c>
      <c r="FZ212">
        <v>26</v>
      </c>
      <c r="GA212">
        <v>2</v>
      </c>
      <c r="GC212" s="27">
        <v>0.5</v>
      </c>
      <c r="GD212" t="s">
        <v>242</v>
      </c>
      <c r="GE212" t="s">
        <v>242</v>
      </c>
      <c r="GF212" s="36">
        <v>76</v>
      </c>
      <c r="GG212" t="s">
        <v>242</v>
      </c>
      <c r="GH212" t="s">
        <v>242</v>
      </c>
      <c r="GI212" t="s">
        <v>242</v>
      </c>
      <c r="GJ212" t="s">
        <v>242</v>
      </c>
      <c r="GK212">
        <v>1</v>
      </c>
      <c r="GL212" t="s">
        <v>4479</v>
      </c>
      <c r="GM212">
        <v>1</v>
      </c>
      <c r="GP212" s="27">
        <v>0</v>
      </c>
      <c r="GQ212" t="s">
        <v>242</v>
      </c>
      <c r="GR212" t="s">
        <v>242</v>
      </c>
      <c r="GS212" t="s">
        <v>4480</v>
      </c>
      <c r="GT212" t="s">
        <v>242</v>
      </c>
      <c r="GW212" s="44">
        <v>1</v>
      </c>
      <c r="GX212">
        <v>175</v>
      </c>
      <c r="HA212" t="s">
        <v>242</v>
      </c>
      <c r="HD212" s="27">
        <v>0</v>
      </c>
      <c r="HF212" s="27">
        <v>0</v>
      </c>
      <c r="HH212" t="s">
        <v>242</v>
      </c>
      <c r="HK212" s="27">
        <v>1</v>
      </c>
      <c r="HL212" t="s">
        <v>4481</v>
      </c>
      <c r="HM212">
        <v>1</v>
      </c>
      <c r="HP212">
        <v>0.33333333300000001</v>
      </c>
      <c r="HQ212">
        <v>1</v>
      </c>
      <c r="HR212">
        <v>0.5</v>
      </c>
      <c r="HS212">
        <v>0.5</v>
      </c>
      <c r="HT212">
        <v>0.6</v>
      </c>
      <c r="HU212">
        <v>0</v>
      </c>
      <c r="HV212">
        <v>0</v>
      </c>
      <c r="HW212">
        <v>0.5</v>
      </c>
      <c r="HX212">
        <v>0</v>
      </c>
      <c r="HY212">
        <v>0</v>
      </c>
      <c r="HZ212">
        <v>0</v>
      </c>
      <c r="IA212">
        <v>1</v>
      </c>
      <c r="IB212">
        <v>1</v>
      </c>
      <c r="IC212">
        <v>0.61111111100000004</v>
      </c>
      <c r="ID212">
        <v>0.27500000000000002</v>
      </c>
      <c r="IE212">
        <v>0.3</v>
      </c>
      <c r="IF212">
        <v>0.39537037000000003</v>
      </c>
      <c r="IG212" t="s">
        <v>4465</v>
      </c>
      <c r="IH212" t="s">
        <v>266</v>
      </c>
      <c r="II212" t="s">
        <v>4465</v>
      </c>
      <c r="IJ212">
        <v>32567</v>
      </c>
      <c r="IK212">
        <v>18784</v>
      </c>
      <c r="IL212">
        <v>45960</v>
      </c>
      <c r="IM212">
        <v>78494</v>
      </c>
      <c r="IN212">
        <v>32567</v>
      </c>
      <c r="IS212">
        <f t="shared" si="52"/>
        <v>0.4</v>
      </c>
      <c r="IT212">
        <f t="shared" si="56"/>
        <v>0.35714285714285715</v>
      </c>
      <c r="IU212">
        <f t="shared" si="58"/>
        <v>0.625</v>
      </c>
      <c r="IV212">
        <f t="shared" si="53"/>
        <v>0.46071428571428569</v>
      </c>
    </row>
    <row r="213" spans="1:256" customFormat="1" ht="14" customHeight="1" x14ac:dyDescent="0.2">
      <c r="A213">
        <v>212</v>
      </c>
      <c r="B213">
        <v>236</v>
      </c>
      <c r="C213" s="1">
        <v>44795.604861111111</v>
      </c>
      <c r="D213" s="1">
        <v>44795.604861111111</v>
      </c>
      <c r="E213">
        <v>4</v>
      </c>
      <c r="G213" t="s">
        <v>242</v>
      </c>
      <c r="H213" t="s">
        <v>242</v>
      </c>
      <c r="I213">
        <v>1</v>
      </c>
      <c r="J213" s="1">
        <v>44795.604861111111</v>
      </c>
      <c r="K213" t="s">
        <v>4482</v>
      </c>
      <c r="L213" t="s">
        <v>242</v>
      </c>
      <c r="M213" t="s">
        <v>242</v>
      </c>
      <c r="P213" t="s">
        <v>242</v>
      </c>
      <c r="Q213" t="s">
        <v>242</v>
      </c>
      <c r="T213" t="s">
        <v>4483</v>
      </c>
      <c r="V213" t="s">
        <v>4484</v>
      </c>
      <c r="W213">
        <v>902494103</v>
      </c>
      <c r="X213">
        <v>2011</v>
      </c>
      <c r="Y213" t="s">
        <v>326</v>
      </c>
      <c r="Z213" t="s">
        <v>942</v>
      </c>
      <c r="AA213">
        <v>2019</v>
      </c>
      <c r="AC213">
        <v>0</v>
      </c>
      <c r="AF213">
        <v>12</v>
      </c>
      <c r="AG213" t="s">
        <v>242</v>
      </c>
      <c r="AJ213" s="27">
        <v>0</v>
      </c>
      <c r="AK213">
        <v>0</v>
      </c>
      <c r="AL213" s="27">
        <v>0</v>
      </c>
      <c r="AM213">
        <v>0</v>
      </c>
      <c r="AN213" s="36">
        <f t="shared" si="48"/>
        <v>0</v>
      </c>
      <c r="AO213" s="27">
        <v>0</v>
      </c>
      <c r="AP213">
        <v>0</v>
      </c>
      <c r="AR213" t="s">
        <v>242</v>
      </c>
      <c r="AU213" s="27">
        <v>1</v>
      </c>
      <c r="AV213">
        <v>1</v>
      </c>
      <c r="AW213" s="21">
        <f t="shared" si="49"/>
        <v>8.3333333333333321</v>
      </c>
      <c r="AX213">
        <v>2</v>
      </c>
      <c r="BA213" s="27">
        <v>1</v>
      </c>
      <c r="BB213">
        <v>2</v>
      </c>
      <c r="BC213" s="21">
        <f t="shared" si="50"/>
        <v>16.666666666666664</v>
      </c>
      <c r="BD213" t="s">
        <v>242</v>
      </c>
      <c r="BG213" s="27">
        <v>1</v>
      </c>
      <c r="BJ213">
        <v>2</v>
      </c>
      <c r="BM213" s="27">
        <v>1</v>
      </c>
      <c r="BN213">
        <v>2</v>
      </c>
      <c r="BQ213" s="27">
        <v>1</v>
      </c>
      <c r="BR213">
        <v>2</v>
      </c>
      <c r="BS213" s="97">
        <f t="shared" si="47"/>
        <v>16.666666666666664</v>
      </c>
      <c r="BT213" t="s">
        <v>4485</v>
      </c>
      <c r="BU213">
        <v>3</v>
      </c>
      <c r="BX213" s="27">
        <v>0</v>
      </c>
      <c r="BY213" s="24" t="s">
        <v>242</v>
      </c>
      <c r="BZ213" s="21" t="s">
        <v>242</v>
      </c>
      <c r="CA213" t="s">
        <v>242</v>
      </c>
      <c r="CB213" t="s">
        <v>242</v>
      </c>
      <c r="CE213" s="27">
        <v>0</v>
      </c>
      <c r="CG213" t="s">
        <v>242</v>
      </c>
      <c r="CH213" t="s">
        <v>242</v>
      </c>
      <c r="CJ213" s="27">
        <v>1</v>
      </c>
      <c r="CK213" t="s">
        <v>4486</v>
      </c>
      <c r="CL213">
        <v>1</v>
      </c>
      <c r="CO213">
        <v>1</v>
      </c>
      <c r="CP213" s="27">
        <v>0.5</v>
      </c>
      <c r="CQ213" t="s">
        <v>242</v>
      </c>
      <c r="CR213">
        <v>100</v>
      </c>
      <c r="CS213" t="s">
        <v>242</v>
      </c>
      <c r="CT213" t="s">
        <v>4487</v>
      </c>
      <c r="CV213" s="27">
        <v>1</v>
      </c>
      <c r="CW213" t="s">
        <v>4488</v>
      </c>
      <c r="CX213">
        <v>1</v>
      </c>
      <c r="DA213" s="27">
        <v>1</v>
      </c>
      <c r="DB213">
        <v>3480000</v>
      </c>
      <c r="DC213">
        <v>2</v>
      </c>
      <c r="DD213" t="s">
        <v>4489</v>
      </c>
      <c r="DE213" s="27">
        <v>1</v>
      </c>
      <c r="DF213" s="36" t="s">
        <v>242</v>
      </c>
      <c r="DG213" t="s">
        <v>242</v>
      </c>
      <c r="DH213" s="43" t="s">
        <v>242</v>
      </c>
      <c r="DI213" t="s">
        <v>242</v>
      </c>
      <c r="DJ213" s="36">
        <v>2250000</v>
      </c>
      <c r="DK213">
        <v>2</v>
      </c>
      <c r="DL213" t="s">
        <v>4490</v>
      </c>
      <c r="DM213" s="27">
        <v>0</v>
      </c>
      <c r="DN213" s="36" t="s">
        <v>242</v>
      </c>
      <c r="DO213" t="s">
        <v>242</v>
      </c>
      <c r="DQ213">
        <v>1</v>
      </c>
      <c r="DT213" s="27">
        <v>1</v>
      </c>
      <c r="DU213" t="s">
        <v>4491</v>
      </c>
      <c r="DV213" s="27">
        <v>1</v>
      </c>
      <c r="DW213" t="s">
        <v>4492</v>
      </c>
      <c r="DX213" s="27">
        <v>1</v>
      </c>
      <c r="DY213" t="s">
        <v>4493</v>
      </c>
      <c r="DZ213" s="27">
        <v>1</v>
      </c>
      <c r="EA213" s="2" t="s">
        <v>4494</v>
      </c>
      <c r="EB213" s="27">
        <v>1</v>
      </c>
      <c r="ED213" s="27">
        <v>1</v>
      </c>
      <c r="EE213" t="s">
        <v>4495</v>
      </c>
      <c r="EF213" s="27">
        <v>1</v>
      </c>
      <c r="EG213" t="s">
        <v>4496</v>
      </c>
      <c r="EH213" s="27">
        <v>1</v>
      </c>
      <c r="EI213" t="s">
        <v>4497</v>
      </c>
      <c r="EJ213" s="27">
        <v>1</v>
      </c>
      <c r="EK213" t="s">
        <v>4498</v>
      </c>
      <c r="EL213" s="27">
        <v>1</v>
      </c>
      <c r="EM213" t="s">
        <v>4499</v>
      </c>
      <c r="EN213">
        <v>4</v>
      </c>
      <c r="EP213" s="2"/>
      <c r="EQ213">
        <f t="shared" si="51"/>
        <v>1</v>
      </c>
      <c r="ER213" s="99">
        <v>1</v>
      </c>
      <c r="ES213" s="27">
        <v>0</v>
      </c>
      <c r="ET213" t="s">
        <v>242</v>
      </c>
      <c r="EU213" t="s">
        <v>242</v>
      </c>
      <c r="EX213" t="s">
        <v>242</v>
      </c>
      <c r="EY213" t="s">
        <v>242</v>
      </c>
      <c r="FA213" s="27">
        <v>1</v>
      </c>
      <c r="FB213">
        <v>119454</v>
      </c>
      <c r="FC213" t="s">
        <v>3418</v>
      </c>
      <c r="FD213" s="27">
        <v>1</v>
      </c>
      <c r="FE213">
        <v>32.26</v>
      </c>
      <c r="FF213" t="s">
        <v>4500</v>
      </c>
      <c r="FG213" s="27">
        <v>1</v>
      </c>
      <c r="FH213">
        <v>6410</v>
      </c>
      <c r="FJ213" s="27">
        <v>1</v>
      </c>
      <c r="FK213">
        <v>32.26</v>
      </c>
      <c r="FL213">
        <f t="shared" si="54"/>
        <v>2</v>
      </c>
      <c r="FM213" s="99">
        <v>1</v>
      </c>
      <c r="FN213">
        <f t="shared" si="55"/>
        <v>2</v>
      </c>
      <c r="FO213" s="99">
        <v>1</v>
      </c>
      <c r="FP213" t="s">
        <v>4500</v>
      </c>
      <c r="FQ213">
        <v>1</v>
      </c>
      <c r="FT213" s="27">
        <v>0</v>
      </c>
      <c r="FU213" t="s">
        <v>242</v>
      </c>
      <c r="FV213" t="s">
        <v>242</v>
      </c>
      <c r="FW213" t="s">
        <v>242</v>
      </c>
      <c r="FY213" s="27">
        <v>1</v>
      </c>
      <c r="FZ213">
        <v>40</v>
      </c>
      <c r="GA213">
        <v>2</v>
      </c>
      <c r="GB213" t="s">
        <v>4501</v>
      </c>
      <c r="GC213" s="27">
        <v>0</v>
      </c>
      <c r="GD213" t="s">
        <v>242</v>
      </c>
      <c r="GE213" t="s">
        <v>242</v>
      </c>
      <c r="GF213" s="36" t="s">
        <v>242</v>
      </c>
      <c r="GG213" t="s">
        <v>242</v>
      </c>
      <c r="GH213" t="s">
        <v>242</v>
      </c>
      <c r="GI213" t="s">
        <v>242</v>
      </c>
      <c r="GJ213" t="s">
        <v>242</v>
      </c>
      <c r="GK213" t="s">
        <v>242</v>
      </c>
      <c r="GM213">
        <v>1</v>
      </c>
      <c r="GP213" s="27">
        <v>0</v>
      </c>
      <c r="GQ213" t="s">
        <v>242</v>
      </c>
      <c r="GR213" t="s">
        <v>242</v>
      </c>
      <c r="GT213" t="s">
        <v>242</v>
      </c>
      <c r="GW213" s="27">
        <v>1</v>
      </c>
      <c r="GX213">
        <v>283</v>
      </c>
      <c r="GY213" s="9">
        <v>11.792361111111111</v>
      </c>
      <c r="HA213">
        <v>1</v>
      </c>
      <c r="HD213" s="27">
        <v>0</v>
      </c>
      <c r="HE213" s="2" t="s">
        <v>4502</v>
      </c>
      <c r="HF213" s="27">
        <v>0</v>
      </c>
      <c r="HH213" t="s">
        <v>242</v>
      </c>
      <c r="HK213" s="27">
        <v>1</v>
      </c>
      <c r="HL213" t="s">
        <v>4503</v>
      </c>
      <c r="HM213">
        <v>1</v>
      </c>
      <c r="HP213">
        <v>0.55555555599999995</v>
      </c>
      <c r="HQ213">
        <v>1</v>
      </c>
      <c r="HR213">
        <v>0.75</v>
      </c>
      <c r="HS213">
        <v>0.66666666699999999</v>
      </c>
      <c r="HT213">
        <v>1</v>
      </c>
      <c r="HU213">
        <v>0</v>
      </c>
      <c r="HV213">
        <v>1</v>
      </c>
      <c r="HW213">
        <v>0.33333333300000001</v>
      </c>
      <c r="HX213">
        <v>0</v>
      </c>
      <c r="HY213">
        <v>1</v>
      </c>
      <c r="HZ213">
        <v>0</v>
      </c>
      <c r="IA213">
        <v>1</v>
      </c>
      <c r="IB213">
        <v>1</v>
      </c>
      <c r="IC213">
        <v>0.76851851900000001</v>
      </c>
      <c r="ID213">
        <v>0.66666666699999999</v>
      </c>
      <c r="IE213">
        <v>0.46666666699999998</v>
      </c>
      <c r="IF213">
        <v>0.63395061699999999</v>
      </c>
      <c r="IG213" t="s">
        <v>4504</v>
      </c>
      <c r="IH213" t="s">
        <v>266</v>
      </c>
      <c r="II213" t="s">
        <v>4483</v>
      </c>
      <c r="IJ213">
        <v>42405</v>
      </c>
      <c r="IK213">
        <v>43185</v>
      </c>
      <c r="IL213">
        <v>47594</v>
      </c>
      <c r="IM213">
        <v>53282</v>
      </c>
      <c r="IN213">
        <v>42405</v>
      </c>
      <c r="IS213">
        <f t="shared" si="52"/>
        <v>0.4</v>
      </c>
      <c r="IT213">
        <f t="shared" si="56"/>
        <v>0.7142857142857143</v>
      </c>
      <c r="IU213">
        <f t="shared" si="58"/>
        <v>0.5</v>
      </c>
      <c r="IV213">
        <f t="shared" si="53"/>
        <v>0.53809523809523807</v>
      </c>
    </row>
    <row r="214" spans="1:256" customFormat="1" ht="14" customHeight="1" x14ac:dyDescent="0.2">
      <c r="A214">
        <v>213</v>
      </c>
      <c r="B214">
        <v>237</v>
      </c>
      <c r="C214" s="1">
        <v>44795.604861111111</v>
      </c>
      <c r="D214" s="1">
        <v>44795.604861111111</v>
      </c>
      <c r="E214">
        <v>4</v>
      </c>
      <c r="G214" t="s">
        <v>242</v>
      </c>
      <c r="H214" t="s">
        <v>242</v>
      </c>
      <c r="I214">
        <v>1</v>
      </c>
      <c r="J214" s="1">
        <v>44795.604861111111</v>
      </c>
      <c r="K214" t="s">
        <v>4505</v>
      </c>
      <c r="L214" t="s">
        <v>242</v>
      </c>
      <c r="M214" t="s">
        <v>242</v>
      </c>
      <c r="P214" t="s">
        <v>242</v>
      </c>
      <c r="Q214" t="s">
        <v>242</v>
      </c>
      <c r="T214" t="s">
        <v>4506</v>
      </c>
      <c r="V214" t="s">
        <v>4507</v>
      </c>
      <c r="W214">
        <v>370334104</v>
      </c>
      <c r="X214">
        <v>2040</v>
      </c>
      <c r="Y214" t="s">
        <v>326</v>
      </c>
      <c r="Z214" t="s">
        <v>942</v>
      </c>
      <c r="AA214">
        <v>2021</v>
      </c>
      <c r="AC214">
        <v>0.5</v>
      </c>
      <c r="AD214">
        <v>4</v>
      </c>
      <c r="AF214">
        <v>12</v>
      </c>
      <c r="AG214" t="s">
        <v>242</v>
      </c>
      <c r="AJ214" s="27">
        <v>1</v>
      </c>
      <c r="AK214">
        <v>4</v>
      </c>
      <c r="AL214" s="27">
        <v>0</v>
      </c>
      <c r="AM214">
        <v>0</v>
      </c>
      <c r="AN214" s="36">
        <f t="shared" si="48"/>
        <v>0</v>
      </c>
      <c r="AO214" s="27">
        <v>0</v>
      </c>
      <c r="AP214">
        <v>0</v>
      </c>
      <c r="AQ214" t="s">
        <v>4508</v>
      </c>
      <c r="AR214">
        <v>2</v>
      </c>
      <c r="AU214" s="27">
        <v>1</v>
      </c>
      <c r="AV214">
        <v>1</v>
      </c>
      <c r="AW214" s="21">
        <f t="shared" si="49"/>
        <v>8.3333333333333321</v>
      </c>
      <c r="AX214">
        <v>2</v>
      </c>
      <c r="BA214" s="27">
        <v>1</v>
      </c>
      <c r="BB214">
        <v>2</v>
      </c>
      <c r="BC214" s="21">
        <f t="shared" si="50"/>
        <v>16.666666666666664</v>
      </c>
      <c r="BD214" t="s">
        <v>242</v>
      </c>
      <c r="BG214" s="27">
        <v>1</v>
      </c>
      <c r="BJ214">
        <v>2</v>
      </c>
      <c r="BM214" s="27">
        <v>1</v>
      </c>
      <c r="BN214">
        <v>2</v>
      </c>
      <c r="BQ214" s="27">
        <v>1</v>
      </c>
      <c r="BR214">
        <v>5</v>
      </c>
      <c r="BS214" s="97">
        <f t="shared" si="47"/>
        <v>41.666666666666671</v>
      </c>
      <c r="BU214">
        <v>1</v>
      </c>
      <c r="BX214" s="27">
        <v>1</v>
      </c>
      <c r="BY214">
        <v>4</v>
      </c>
      <c r="BZ214" s="21">
        <f t="shared" ref="BZ214:BZ226" si="59">BY214/AF214*100</f>
        <v>33.333333333333329</v>
      </c>
      <c r="CA214">
        <v>1</v>
      </c>
      <c r="CB214">
        <v>1</v>
      </c>
      <c r="CE214" s="27">
        <v>0</v>
      </c>
      <c r="CG214" t="s">
        <v>242</v>
      </c>
      <c r="CH214" t="s">
        <v>242</v>
      </c>
      <c r="CJ214" s="27">
        <v>1</v>
      </c>
      <c r="CK214" t="s">
        <v>4509</v>
      </c>
      <c r="CL214">
        <v>1</v>
      </c>
      <c r="CO214">
        <v>0</v>
      </c>
      <c r="CP214" s="27">
        <v>0</v>
      </c>
      <c r="CQ214" t="s">
        <v>242</v>
      </c>
      <c r="CR214" t="s">
        <v>242</v>
      </c>
      <c r="CS214" t="s">
        <v>242</v>
      </c>
      <c r="CU214" t="s">
        <v>4510</v>
      </c>
      <c r="CV214" s="27">
        <v>1</v>
      </c>
      <c r="CW214" t="s">
        <v>4511</v>
      </c>
      <c r="CX214">
        <v>1</v>
      </c>
      <c r="DA214" s="27">
        <v>1</v>
      </c>
      <c r="DB214">
        <v>302000</v>
      </c>
      <c r="DC214">
        <v>2</v>
      </c>
      <c r="DE214" s="27">
        <v>1</v>
      </c>
      <c r="DF214" s="36">
        <v>368398</v>
      </c>
      <c r="DG214">
        <v>2</v>
      </c>
      <c r="DH214" s="36">
        <v>528000</v>
      </c>
      <c r="DI214">
        <v>2</v>
      </c>
      <c r="DJ214" s="36" t="s">
        <v>242</v>
      </c>
      <c r="DK214" t="s">
        <v>242</v>
      </c>
      <c r="DM214" s="27">
        <v>1</v>
      </c>
      <c r="DN214" s="36">
        <v>16700000</v>
      </c>
      <c r="DO214">
        <v>2</v>
      </c>
      <c r="DQ214">
        <v>1</v>
      </c>
      <c r="DT214" s="27">
        <v>1</v>
      </c>
      <c r="DU214" t="s">
        <v>4512</v>
      </c>
      <c r="DV214" s="27">
        <v>1</v>
      </c>
      <c r="DW214" t="s">
        <v>4513</v>
      </c>
      <c r="DX214" s="27">
        <v>1</v>
      </c>
      <c r="DY214" t="s">
        <v>4514</v>
      </c>
      <c r="DZ214" s="27">
        <v>1</v>
      </c>
      <c r="EA214" t="s">
        <v>4515</v>
      </c>
      <c r="EB214" s="27">
        <v>1</v>
      </c>
      <c r="EC214" t="s">
        <v>4516</v>
      </c>
      <c r="ED214" s="27">
        <v>1</v>
      </c>
      <c r="EE214" t="s">
        <v>4517</v>
      </c>
      <c r="EF214" s="27">
        <v>1</v>
      </c>
      <c r="EG214" t="s">
        <v>4518</v>
      </c>
      <c r="EH214" s="27">
        <v>0</v>
      </c>
      <c r="EJ214" s="27">
        <v>1</v>
      </c>
      <c r="EK214" t="s">
        <v>4519</v>
      </c>
      <c r="EL214" s="27">
        <v>1</v>
      </c>
      <c r="EN214">
        <v>1</v>
      </c>
      <c r="EP214" s="2"/>
      <c r="EQ214">
        <f t="shared" si="51"/>
        <v>0.9</v>
      </c>
      <c r="ER214" s="99">
        <v>0.5</v>
      </c>
      <c r="ES214" s="27">
        <v>0</v>
      </c>
      <c r="ET214" t="s">
        <v>242</v>
      </c>
      <c r="EU214" t="s">
        <v>242</v>
      </c>
      <c r="EW214" t="s">
        <v>4520</v>
      </c>
      <c r="EX214" t="s">
        <v>242</v>
      </c>
      <c r="EY214" t="s">
        <v>242</v>
      </c>
      <c r="FA214" s="27">
        <v>1</v>
      </c>
      <c r="FB214">
        <v>14211</v>
      </c>
      <c r="FC214" t="s">
        <v>3434</v>
      </c>
      <c r="FD214" s="27">
        <v>1</v>
      </c>
      <c r="FE214">
        <v>5</v>
      </c>
      <c r="FG214" s="27">
        <v>0</v>
      </c>
      <c r="FH214" t="s">
        <v>242</v>
      </c>
      <c r="FJ214" s="27">
        <v>0</v>
      </c>
      <c r="FK214" t="s">
        <v>242</v>
      </c>
      <c r="FL214">
        <f t="shared" si="54"/>
        <v>1</v>
      </c>
      <c r="FM214" s="99">
        <v>1</v>
      </c>
      <c r="FN214">
        <f t="shared" si="55"/>
        <v>1</v>
      </c>
      <c r="FO214" s="99">
        <v>1</v>
      </c>
      <c r="FQ214">
        <v>1</v>
      </c>
      <c r="FT214" s="27">
        <v>0</v>
      </c>
      <c r="FU214" t="s">
        <v>242</v>
      </c>
      <c r="FV214" t="s">
        <v>242</v>
      </c>
      <c r="FW214" t="s">
        <v>242</v>
      </c>
      <c r="FY214" s="27">
        <v>1</v>
      </c>
      <c r="FZ214">
        <v>49.5</v>
      </c>
      <c r="GA214">
        <v>2</v>
      </c>
      <c r="GC214" s="27">
        <v>1</v>
      </c>
      <c r="GD214">
        <v>5</v>
      </c>
      <c r="GE214">
        <v>6</v>
      </c>
      <c r="GF214" s="36">
        <v>81</v>
      </c>
      <c r="GG214">
        <v>6</v>
      </c>
      <c r="GH214" t="s">
        <v>242</v>
      </c>
      <c r="GI214" t="s">
        <v>242</v>
      </c>
      <c r="GJ214" t="s">
        <v>242</v>
      </c>
      <c r="GK214">
        <v>1</v>
      </c>
      <c r="GL214" t="s">
        <v>4521</v>
      </c>
      <c r="GM214">
        <v>1</v>
      </c>
      <c r="GP214" s="27">
        <v>0.5</v>
      </c>
      <c r="GQ214" t="s">
        <v>242</v>
      </c>
      <c r="GR214" t="s">
        <v>242</v>
      </c>
      <c r="GS214" t="s">
        <v>4522</v>
      </c>
      <c r="GT214">
        <v>1</v>
      </c>
      <c r="GW214" s="27">
        <v>1</v>
      </c>
      <c r="GX214">
        <v>205</v>
      </c>
      <c r="HA214">
        <v>1</v>
      </c>
      <c r="HD214" s="27">
        <v>1</v>
      </c>
      <c r="HF214" s="27">
        <v>0.5</v>
      </c>
      <c r="HH214">
        <v>1</v>
      </c>
      <c r="HK214" s="27">
        <v>1</v>
      </c>
      <c r="HL214" t="s">
        <v>4523</v>
      </c>
      <c r="HM214">
        <v>1</v>
      </c>
      <c r="HP214">
        <v>0.66666666699999999</v>
      </c>
      <c r="HQ214">
        <v>1</v>
      </c>
      <c r="HR214">
        <v>0.5</v>
      </c>
      <c r="HS214">
        <v>1</v>
      </c>
      <c r="HT214">
        <v>0.9</v>
      </c>
      <c r="HU214">
        <v>0</v>
      </c>
      <c r="HV214">
        <v>0.5</v>
      </c>
      <c r="HW214">
        <v>0.66666666699999999</v>
      </c>
      <c r="HX214">
        <v>0.5</v>
      </c>
      <c r="HY214">
        <v>1</v>
      </c>
      <c r="HZ214">
        <v>0.75</v>
      </c>
      <c r="IA214">
        <v>1</v>
      </c>
      <c r="IB214">
        <v>1</v>
      </c>
      <c r="IC214">
        <v>0.72222222199999997</v>
      </c>
      <c r="ID214">
        <v>0.6</v>
      </c>
      <c r="IE214">
        <v>0.78333333299999997</v>
      </c>
      <c r="IF214">
        <v>0.701851852</v>
      </c>
      <c r="IG214" t="s">
        <v>4524</v>
      </c>
      <c r="IH214" t="s">
        <v>266</v>
      </c>
      <c r="II214" t="s">
        <v>4506</v>
      </c>
      <c r="IJ214">
        <v>17626.599999999999</v>
      </c>
      <c r="IK214">
        <v>18127</v>
      </c>
      <c r="IL214">
        <v>18992.8</v>
      </c>
      <c r="IM214" t="s">
        <v>242</v>
      </c>
      <c r="IN214">
        <v>17626.599999999999</v>
      </c>
      <c r="IS214">
        <f t="shared" si="52"/>
        <v>0.6</v>
      </c>
      <c r="IT214">
        <f t="shared" si="56"/>
        <v>0.7857142857142857</v>
      </c>
      <c r="IU214">
        <f t="shared" si="58"/>
        <v>0.75</v>
      </c>
      <c r="IV214">
        <f t="shared" si="53"/>
        <v>0.71190476190476193</v>
      </c>
    </row>
    <row r="215" spans="1:256" customFormat="1" ht="14" customHeight="1" x14ac:dyDescent="0.2">
      <c r="A215">
        <v>214</v>
      </c>
      <c r="B215">
        <v>238</v>
      </c>
      <c r="C215" s="1">
        <v>44795.604861111111</v>
      </c>
      <c r="D215" s="1">
        <v>44795.604861111111</v>
      </c>
      <c r="E215">
        <v>4</v>
      </c>
      <c r="G215" t="s">
        <v>242</v>
      </c>
      <c r="H215" t="s">
        <v>242</v>
      </c>
      <c r="I215">
        <v>1</v>
      </c>
      <c r="J215" s="1">
        <v>44795.604861111111</v>
      </c>
      <c r="K215" t="s">
        <v>4525</v>
      </c>
      <c r="L215" t="s">
        <v>242</v>
      </c>
      <c r="M215" t="s">
        <v>242</v>
      </c>
      <c r="P215" t="s">
        <v>242</v>
      </c>
      <c r="Q215" t="s">
        <v>242</v>
      </c>
      <c r="T215" t="s">
        <v>4526</v>
      </c>
      <c r="V215" t="s">
        <v>4527</v>
      </c>
      <c r="W215" t="s">
        <v>4528</v>
      </c>
      <c r="X215">
        <v>2836</v>
      </c>
      <c r="Y215" t="s">
        <v>350</v>
      </c>
      <c r="Z215" t="s">
        <v>2570</v>
      </c>
      <c r="AA215">
        <v>2020</v>
      </c>
      <c r="AC215">
        <v>0.5</v>
      </c>
      <c r="AD215">
        <v>9</v>
      </c>
      <c r="AF215">
        <v>12</v>
      </c>
      <c r="AG215" t="s">
        <v>242</v>
      </c>
      <c r="AJ215" s="27">
        <v>1</v>
      </c>
      <c r="AK215">
        <v>10</v>
      </c>
      <c r="AL215" s="27">
        <v>0</v>
      </c>
      <c r="AM215">
        <v>0</v>
      </c>
      <c r="AN215" s="36">
        <f t="shared" si="48"/>
        <v>0</v>
      </c>
      <c r="AO215" s="27">
        <v>0</v>
      </c>
      <c r="AP215">
        <v>0</v>
      </c>
      <c r="AR215">
        <v>3</v>
      </c>
      <c r="AU215" s="27">
        <v>1</v>
      </c>
      <c r="AV215">
        <v>1</v>
      </c>
      <c r="AW215" s="21">
        <f t="shared" si="49"/>
        <v>8.3333333333333321</v>
      </c>
      <c r="AX215">
        <v>2</v>
      </c>
      <c r="BA215" s="27">
        <v>1</v>
      </c>
      <c r="BB215">
        <v>3</v>
      </c>
      <c r="BC215" s="21">
        <f t="shared" si="50"/>
        <v>25</v>
      </c>
      <c r="BD215" t="s">
        <v>242</v>
      </c>
      <c r="BG215" s="27">
        <v>1</v>
      </c>
      <c r="BJ215">
        <v>2</v>
      </c>
      <c r="BM215" s="27">
        <v>1</v>
      </c>
      <c r="BN215">
        <v>2</v>
      </c>
      <c r="BQ215" s="27">
        <v>1</v>
      </c>
      <c r="BR215">
        <v>2</v>
      </c>
      <c r="BS215" s="97">
        <f t="shared" si="47"/>
        <v>16.666666666666664</v>
      </c>
      <c r="BU215">
        <v>1</v>
      </c>
      <c r="BX215" s="27">
        <v>1</v>
      </c>
      <c r="BY215">
        <v>3</v>
      </c>
      <c r="BZ215" s="21">
        <f t="shared" si="59"/>
        <v>25</v>
      </c>
      <c r="CA215">
        <v>2</v>
      </c>
      <c r="CB215">
        <v>1</v>
      </c>
      <c r="CE215" s="27">
        <v>0</v>
      </c>
      <c r="CG215" t="s">
        <v>242</v>
      </c>
      <c r="CH215" t="s">
        <v>242</v>
      </c>
      <c r="CJ215" s="27">
        <v>1</v>
      </c>
      <c r="CK215" t="s">
        <v>4529</v>
      </c>
      <c r="CL215">
        <v>1</v>
      </c>
      <c r="CO215">
        <v>1</v>
      </c>
      <c r="CP215" s="27">
        <v>0</v>
      </c>
      <c r="CQ215" t="s">
        <v>242</v>
      </c>
      <c r="CR215" t="s">
        <v>242</v>
      </c>
      <c r="CS215" t="s">
        <v>242</v>
      </c>
      <c r="CV215" s="27">
        <v>1</v>
      </c>
      <c r="CW215" t="s">
        <v>4530</v>
      </c>
      <c r="CX215">
        <v>1</v>
      </c>
      <c r="DA215" s="27">
        <v>1</v>
      </c>
      <c r="DB215">
        <v>57553</v>
      </c>
      <c r="DC215">
        <v>2</v>
      </c>
      <c r="DE215" s="27">
        <v>1</v>
      </c>
      <c r="DF215" s="36">
        <v>183</v>
      </c>
      <c r="DG215">
        <v>2</v>
      </c>
      <c r="DH215" s="43" t="s">
        <v>242</v>
      </c>
      <c r="DI215" t="s">
        <v>242</v>
      </c>
      <c r="DJ215" s="36" t="s">
        <v>242</v>
      </c>
      <c r="DK215" t="s">
        <v>242</v>
      </c>
      <c r="DM215" s="27">
        <v>1</v>
      </c>
      <c r="DN215" s="36">
        <v>348911</v>
      </c>
      <c r="DO215">
        <v>2</v>
      </c>
      <c r="DQ215">
        <v>1</v>
      </c>
      <c r="DT215" s="27">
        <v>1</v>
      </c>
      <c r="DU215" s="2" t="s">
        <v>4531</v>
      </c>
      <c r="DV215" s="27">
        <v>1</v>
      </c>
      <c r="DW215" t="s">
        <v>4532</v>
      </c>
      <c r="DX215" s="27">
        <v>1</v>
      </c>
      <c r="DY215" t="s">
        <v>4533</v>
      </c>
      <c r="DZ215" s="27">
        <v>1</v>
      </c>
      <c r="EA215" t="s">
        <v>4534</v>
      </c>
      <c r="EB215" s="27">
        <v>1</v>
      </c>
      <c r="EC215" s="2" t="s">
        <v>4535</v>
      </c>
      <c r="ED215" s="27">
        <v>1</v>
      </c>
      <c r="EE215" t="s">
        <v>4536</v>
      </c>
      <c r="EF215" s="27">
        <v>1</v>
      </c>
      <c r="EG215" t="s">
        <v>4537</v>
      </c>
      <c r="EH215" s="27">
        <v>1</v>
      </c>
      <c r="EI215" s="2" t="s">
        <v>4538</v>
      </c>
      <c r="EJ215" s="27">
        <v>1</v>
      </c>
      <c r="EK215" t="s">
        <v>4539</v>
      </c>
      <c r="EL215" s="27">
        <v>1</v>
      </c>
      <c r="EN215">
        <v>4</v>
      </c>
      <c r="EP215" s="2"/>
      <c r="EQ215">
        <f t="shared" si="51"/>
        <v>1</v>
      </c>
      <c r="ER215" s="99">
        <v>1</v>
      </c>
      <c r="ES215" s="27">
        <v>0</v>
      </c>
      <c r="ET215" t="s">
        <v>242</v>
      </c>
      <c r="EU215" t="s">
        <v>242</v>
      </c>
      <c r="EX215" t="s">
        <v>242</v>
      </c>
      <c r="EY215" t="s">
        <v>242</v>
      </c>
      <c r="FA215" s="27">
        <v>1</v>
      </c>
      <c r="FB215">
        <v>1265</v>
      </c>
      <c r="FC215" t="s">
        <v>3434</v>
      </c>
      <c r="FD215" s="27">
        <v>0</v>
      </c>
      <c r="FE215" t="s">
        <v>242</v>
      </c>
      <c r="FG215" s="27">
        <v>0</v>
      </c>
      <c r="FH215" t="s">
        <v>242</v>
      </c>
      <c r="FJ215" s="27">
        <v>0</v>
      </c>
      <c r="FK215" t="s">
        <v>242</v>
      </c>
      <c r="FL215">
        <f t="shared" si="54"/>
        <v>1</v>
      </c>
      <c r="FM215" s="99">
        <v>1</v>
      </c>
      <c r="FN215">
        <f t="shared" si="55"/>
        <v>0</v>
      </c>
      <c r="FO215" s="100">
        <v>0</v>
      </c>
      <c r="FQ215">
        <v>1</v>
      </c>
      <c r="FT215" s="27">
        <v>1</v>
      </c>
      <c r="FU215">
        <v>9.8000000000000007</v>
      </c>
      <c r="FV215">
        <v>67.8</v>
      </c>
      <c r="FW215">
        <v>22.5</v>
      </c>
      <c r="FY215" s="27">
        <v>1</v>
      </c>
      <c r="FZ215">
        <v>53.5</v>
      </c>
      <c r="GA215">
        <v>2</v>
      </c>
      <c r="GC215" s="27">
        <v>1</v>
      </c>
      <c r="GD215">
        <v>12.2</v>
      </c>
      <c r="GE215">
        <v>5.0999999999999996</v>
      </c>
      <c r="GF215" s="36">
        <v>63.4</v>
      </c>
      <c r="GG215">
        <v>16.899999999999999</v>
      </c>
      <c r="GH215" t="s">
        <v>242</v>
      </c>
      <c r="GI215" t="s">
        <v>242</v>
      </c>
      <c r="GJ215" t="s">
        <v>242</v>
      </c>
      <c r="GK215">
        <v>1</v>
      </c>
      <c r="GM215">
        <v>1</v>
      </c>
      <c r="GP215" s="27">
        <v>0</v>
      </c>
      <c r="GQ215" t="s">
        <v>242</v>
      </c>
      <c r="GR215" t="s">
        <v>242</v>
      </c>
      <c r="GT215" t="s">
        <v>242</v>
      </c>
      <c r="GW215" s="27">
        <v>1</v>
      </c>
      <c r="GX215">
        <v>114</v>
      </c>
      <c r="HA215">
        <v>1</v>
      </c>
      <c r="HD215" s="27">
        <v>0</v>
      </c>
      <c r="HF215" s="27">
        <v>0</v>
      </c>
      <c r="HH215" t="s">
        <v>242</v>
      </c>
      <c r="HK215" s="27">
        <v>1</v>
      </c>
      <c r="HL215" t="s">
        <v>4540</v>
      </c>
      <c r="HM215">
        <v>1</v>
      </c>
      <c r="HP215">
        <v>0.66666666699999999</v>
      </c>
      <c r="HQ215">
        <v>1</v>
      </c>
      <c r="HR215">
        <v>0.5</v>
      </c>
      <c r="HS215">
        <v>1</v>
      </c>
      <c r="HT215">
        <v>1</v>
      </c>
      <c r="HU215">
        <v>0</v>
      </c>
      <c r="HV215">
        <v>0.25</v>
      </c>
      <c r="HW215">
        <v>1</v>
      </c>
      <c r="HX215">
        <v>0</v>
      </c>
      <c r="HY215">
        <v>1</v>
      </c>
      <c r="HZ215">
        <v>0</v>
      </c>
      <c r="IA215">
        <v>1</v>
      </c>
      <c r="IB215">
        <v>1</v>
      </c>
      <c r="IC215">
        <v>0.72222222199999997</v>
      </c>
      <c r="ID215">
        <v>0.5625</v>
      </c>
      <c r="IE215">
        <v>0.6</v>
      </c>
      <c r="IF215">
        <v>0.62824074100000005</v>
      </c>
      <c r="IG215" t="s">
        <v>4526</v>
      </c>
      <c r="IH215" t="s">
        <v>266</v>
      </c>
      <c r="II215" t="s">
        <v>4526</v>
      </c>
      <c r="IJ215">
        <v>14377.9</v>
      </c>
      <c r="IK215">
        <v>13444.6</v>
      </c>
      <c r="IL215">
        <v>10981.7</v>
      </c>
      <c r="IM215">
        <v>10173.4</v>
      </c>
      <c r="IN215">
        <v>14377.9</v>
      </c>
      <c r="IS215">
        <f t="shared" si="52"/>
        <v>0.6</v>
      </c>
      <c r="IT215">
        <f t="shared" si="56"/>
        <v>0.7142857142857143</v>
      </c>
      <c r="IU215">
        <f t="shared" si="58"/>
        <v>1</v>
      </c>
      <c r="IV215">
        <f t="shared" si="53"/>
        <v>0.77142857142857135</v>
      </c>
    </row>
    <row r="216" spans="1:256" customFormat="1" ht="14" customHeight="1" x14ac:dyDescent="0.2">
      <c r="A216">
        <v>215</v>
      </c>
      <c r="B216">
        <v>239</v>
      </c>
      <c r="C216" s="1">
        <v>44795.604861111111</v>
      </c>
      <c r="D216" s="1">
        <v>44795.604861111111</v>
      </c>
      <c r="E216">
        <v>4</v>
      </c>
      <c r="G216" t="s">
        <v>242</v>
      </c>
      <c r="H216" t="s">
        <v>242</v>
      </c>
      <c r="I216">
        <v>1</v>
      </c>
      <c r="J216" s="1">
        <v>44795.604861111111</v>
      </c>
      <c r="K216" t="s">
        <v>4541</v>
      </c>
      <c r="L216" t="s">
        <v>242</v>
      </c>
      <c r="M216" t="s">
        <v>242</v>
      </c>
      <c r="P216" t="s">
        <v>242</v>
      </c>
      <c r="Q216" t="s">
        <v>242</v>
      </c>
      <c r="T216" t="s">
        <v>4542</v>
      </c>
      <c r="V216" t="s">
        <v>4543</v>
      </c>
      <c r="W216" t="s">
        <v>4544</v>
      </c>
      <c r="X216">
        <v>6411</v>
      </c>
      <c r="Y216" t="s">
        <v>319</v>
      </c>
      <c r="Z216" t="s">
        <v>890</v>
      </c>
      <c r="AA216">
        <v>2020</v>
      </c>
      <c r="AC216">
        <v>0</v>
      </c>
      <c r="AF216">
        <v>12</v>
      </c>
      <c r="AG216" t="s">
        <v>242</v>
      </c>
      <c r="AJ216" s="27">
        <v>1</v>
      </c>
      <c r="AK216">
        <v>7</v>
      </c>
      <c r="AL216" s="27">
        <v>0</v>
      </c>
      <c r="AM216">
        <v>0</v>
      </c>
      <c r="AN216" s="36">
        <f t="shared" si="48"/>
        <v>0</v>
      </c>
      <c r="AO216" s="27">
        <v>1</v>
      </c>
      <c r="AP216">
        <v>1</v>
      </c>
      <c r="AQ216" t="s">
        <v>4545</v>
      </c>
      <c r="AR216">
        <v>3</v>
      </c>
      <c r="AU216" s="27">
        <v>1</v>
      </c>
      <c r="AV216">
        <v>1</v>
      </c>
      <c r="AW216" s="21">
        <f t="shared" si="49"/>
        <v>8.3333333333333321</v>
      </c>
      <c r="AX216">
        <v>2</v>
      </c>
      <c r="BA216" s="27">
        <v>1</v>
      </c>
      <c r="BB216">
        <v>2</v>
      </c>
      <c r="BC216" s="21">
        <f t="shared" si="50"/>
        <v>16.666666666666664</v>
      </c>
      <c r="BD216" t="s">
        <v>242</v>
      </c>
      <c r="BG216" s="27">
        <v>1</v>
      </c>
      <c r="BJ216">
        <v>3</v>
      </c>
      <c r="BM216" s="27">
        <v>1</v>
      </c>
      <c r="BN216">
        <v>2</v>
      </c>
      <c r="BQ216" s="27">
        <v>1</v>
      </c>
      <c r="BR216">
        <v>3</v>
      </c>
      <c r="BS216" s="97">
        <f t="shared" si="47"/>
        <v>25</v>
      </c>
      <c r="BT216" t="s">
        <v>3455</v>
      </c>
      <c r="BU216">
        <v>3</v>
      </c>
      <c r="BX216" s="27">
        <v>1</v>
      </c>
      <c r="BY216">
        <v>4</v>
      </c>
      <c r="BZ216" s="21">
        <f t="shared" si="59"/>
        <v>33.333333333333329</v>
      </c>
      <c r="CA216">
        <v>2</v>
      </c>
      <c r="CB216">
        <v>1</v>
      </c>
      <c r="CE216" s="27">
        <v>0</v>
      </c>
      <c r="CG216" t="s">
        <v>242</v>
      </c>
      <c r="CH216" t="s">
        <v>242</v>
      </c>
      <c r="CJ216" s="27">
        <v>0</v>
      </c>
      <c r="CL216" t="s">
        <v>242</v>
      </c>
      <c r="CO216">
        <v>0</v>
      </c>
      <c r="CP216" s="27">
        <v>0</v>
      </c>
      <c r="CQ216" t="s">
        <v>242</v>
      </c>
      <c r="CR216" t="s">
        <v>242</v>
      </c>
      <c r="CS216" t="s">
        <v>242</v>
      </c>
      <c r="CV216" s="27">
        <v>1</v>
      </c>
      <c r="CW216" t="s">
        <v>4546</v>
      </c>
      <c r="CX216">
        <v>1</v>
      </c>
      <c r="DA216" s="27">
        <v>1</v>
      </c>
      <c r="DB216">
        <v>4395</v>
      </c>
      <c r="DC216">
        <v>2</v>
      </c>
      <c r="DE216" s="27">
        <v>1</v>
      </c>
      <c r="DF216" s="36" t="s">
        <v>242</v>
      </c>
      <c r="DG216" t="s">
        <v>242</v>
      </c>
      <c r="DH216" s="43" t="s">
        <v>242</v>
      </c>
      <c r="DI216" t="s">
        <v>242</v>
      </c>
      <c r="DJ216" s="36">
        <v>46828</v>
      </c>
      <c r="DK216">
        <v>2</v>
      </c>
      <c r="DM216" s="27">
        <v>1</v>
      </c>
      <c r="DN216" s="36">
        <v>12977</v>
      </c>
      <c r="DO216">
        <v>2</v>
      </c>
      <c r="DQ216">
        <v>1</v>
      </c>
      <c r="DT216" s="27">
        <v>0</v>
      </c>
      <c r="DV216" s="27">
        <v>1</v>
      </c>
      <c r="DW216" s="2" t="s">
        <v>4547</v>
      </c>
      <c r="DX216" s="27">
        <v>1</v>
      </c>
      <c r="DY216" t="s">
        <v>4548</v>
      </c>
      <c r="DZ216" s="27">
        <v>1</v>
      </c>
      <c r="EA216" t="s">
        <v>4549</v>
      </c>
      <c r="EB216" s="27">
        <v>0</v>
      </c>
      <c r="ED216" s="27">
        <v>0</v>
      </c>
      <c r="EF216" s="27">
        <v>0</v>
      </c>
      <c r="EH216" s="27">
        <v>0</v>
      </c>
      <c r="EJ216" s="27">
        <v>0</v>
      </c>
      <c r="EL216" s="27">
        <v>1</v>
      </c>
      <c r="EN216">
        <v>1</v>
      </c>
      <c r="EP216" s="2"/>
      <c r="EQ216">
        <f t="shared" si="51"/>
        <v>0.4</v>
      </c>
      <c r="ER216" s="99">
        <v>0.5</v>
      </c>
      <c r="ES216" s="27">
        <v>0</v>
      </c>
      <c r="ET216" t="s">
        <v>242</v>
      </c>
      <c r="EU216" t="s">
        <v>242</v>
      </c>
      <c r="EX216" t="s">
        <v>242</v>
      </c>
      <c r="EY216" t="s">
        <v>242</v>
      </c>
      <c r="FA216" s="27">
        <v>0</v>
      </c>
      <c r="FB216" t="s">
        <v>242</v>
      </c>
      <c r="FD216" s="27">
        <v>0</v>
      </c>
      <c r="FE216" t="s">
        <v>242</v>
      </c>
      <c r="FG216" s="27">
        <v>0</v>
      </c>
      <c r="FH216" t="s">
        <v>242</v>
      </c>
      <c r="FJ216" s="27">
        <v>0</v>
      </c>
      <c r="FK216" t="s">
        <v>242</v>
      </c>
      <c r="FL216">
        <f t="shared" si="54"/>
        <v>0</v>
      </c>
      <c r="FM216" s="100">
        <v>0</v>
      </c>
      <c r="FN216">
        <f t="shared" si="55"/>
        <v>0</v>
      </c>
      <c r="FO216" s="100">
        <v>0</v>
      </c>
      <c r="FQ216" t="s">
        <v>242</v>
      </c>
      <c r="FT216" s="27">
        <v>0</v>
      </c>
      <c r="FU216" t="s">
        <v>242</v>
      </c>
      <c r="FV216" t="s">
        <v>242</v>
      </c>
      <c r="FW216" t="s">
        <v>242</v>
      </c>
      <c r="FY216" s="27">
        <v>0</v>
      </c>
      <c r="FZ216" t="s">
        <v>242</v>
      </c>
      <c r="GA216" t="s">
        <v>242</v>
      </c>
      <c r="GC216" s="27">
        <v>0</v>
      </c>
      <c r="GD216" t="s">
        <v>242</v>
      </c>
      <c r="GE216" t="s">
        <v>242</v>
      </c>
      <c r="GF216" s="36" t="s">
        <v>242</v>
      </c>
      <c r="GG216" t="s">
        <v>242</v>
      </c>
      <c r="GH216" t="s">
        <v>242</v>
      </c>
      <c r="GI216" t="s">
        <v>242</v>
      </c>
      <c r="GJ216" t="s">
        <v>242</v>
      </c>
      <c r="GK216" t="s">
        <v>242</v>
      </c>
      <c r="GM216" t="s">
        <v>242</v>
      </c>
      <c r="GP216" s="27">
        <v>0</v>
      </c>
      <c r="GQ216" t="s">
        <v>242</v>
      </c>
      <c r="GR216" t="s">
        <v>242</v>
      </c>
      <c r="GT216" t="s">
        <v>242</v>
      </c>
      <c r="GW216" s="27">
        <v>1</v>
      </c>
      <c r="GX216">
        <v>251</v>
      </c>
      <c r="HA216">
        <v>1</v>
      </c>
      <c r="HD216" s="27">
        <v>0</v>
      </c>
      <c r="HF216" s="27">
        <v>0</v>
      </c>
      <c r="HH216" t="s">
        <v>242</v>
      </c>
      <c r="HK216" s="27">
        <v>0.5</v>
      </c>
      <c r="HL216" t="s">
        <v>4550</v>
      </c>
      <c r="HM216">
        <v>1</v>
      </c>
      <c r="HP216">
        <v>0.77777777800000003</v>
      </c>
      <c r="HQ216">
        <v>0</v>
      </c>
      <c r="HR216">
        <v>0.5</v>
      </c>
      <c r="HS216">
        <v>1</v>
      </c>
      <c r="HT216">
        <v>0.4</v>
      </c>
      <c r="HU216">
        <v>0</v>
      </c>
      <c r="HV216">
        <v>0</v>
      </c>
      <c r="HW216">
        <v>0</v>
      </c>
      <c r="HX216">
        <v>0</v>
      </c>
      <c r="HY216">
        <v>1</v>
      </c>
      <c r="HZ216">
        <v>0</v>
      </c>
      <c r="IA216">
        <v>0.5</v>
      </c>
      <c r="IB216">
        <v>1</v>
      </c>
      <c r="IC216">
        <v>0.42592592600000001</v>
      </c>
      <c r="ID216">
        <v>0.35</v>
      </c>
      <c r="IE216">
        <v>0.3</v>
      </c>
      <c r="IF216">
        <v>0.358641975</v>
      </c>
      <c r="IG216" t="s">
        <v>4551</v>
      </c>
      <c r="IH216" t="s">
        <v>266</v>
      </c>
      <c r="II216" t="s">
        <v>4542</v>
      </c>
      <c r="IJ216">
        <v>11013</v>
      </c>
      <c r="IK216">
        <v>11103</v>
      </c>
      <c r="IL216">
        <v>12330</v>
      </c>
      <c r="IM216">
        <v>12556</v>
      </c>
      <c r="IN216">
        <v>11013</v>
      </c>
      <c r="IS216">
        <f t="shared" si="52"/>
        <v>0.6</v>
      </c>
      <c r="IT216">
        <f t="shared" si="56"/>
        <v>0.5</v>
      </c>
      <c r="IU216">
        <f t="shared" si="58"/>
        <v>0.25</v>
      </c>
      <c r="IV216">
        <f t="shared" si="53"/>
        <v>0.45</v>
      </c>
    </row>
    <row r="217" spans="1:256" customFormat="1" ht="14" customHeight="1" x14ac:dyDescent="0.2">
      <c r="A217">
        <v>216</v>
      </c>
      <c r="B217">
        <v>240</v>
      </c>
      <c r="C217" s="1">
        <v>44795.604861111111</v>
      </c>
      <c r="D217" s="1">
        <v>44795.604861111111</v>
      </c>
      <c r="E217">
        <v>4</v>
      </c>
      <c r="G217" t="s">
        <v>242</v>
      </c>
      <c r="H217" t="s">
        <v>242</v>
      </c>
      <c r="I217">
        <v>1</v>
      </c>
      <c r="J217" s="1">
        <v>44795.604861111111</v>
      </c>
      <c r="K217" t="s">
        <v>4552</v>
      </c>
      <c r="L217" t="s">
        <v>242</v>
      </c>
      <c r="M217" t="s">
        <v>242</v>
      </c>
      <c r="P217" t="s">
        <v>242</v>
      </c>
      <c r="Q217" t="s">
        <v>242</v>
      </c>
      <c r="T217" t="s">
        <v>4553</v>
      </c>
      <c r="U217" s="24">
        <v>27904</v>
      </c>
      <c r="V217" t="s">
        <v>4554</v>
      </c>
      <c r="W217">
        <v>247361702</v>
      </c>
      <c r="X217">
        <v>4512</v>
      </c>
      <c r="Y217" t="s">
        <v>476</v>
      </c>
      <c r="Z217" t="s">
        <v>4555</v>
      </c>
      <c r="AA217">
        <v>2019</v>
      </c>
      <c r="AB217" s="24">
        <v>2020</v>
      </c>
      <c r="AC217">
        <v>0.5</v>
      </c>
      <c r="AD217">
        <v>15</v>
      </c>
      <c r="AF217" s="24">
        <v>12</v>
      </c>
      <c r="AG217" t="s">
        <v>242</v>
      </c>
      <c r="AJ217" s="27">
        <v>1</v>
      </c>
      <c r="AK217">
        <v>8</v>
      </c>
      <c r="AL217" s="27">
        <v>0</v>
      </c>
      <c r="AM217">
        <v>0</v>
      </c>
      <c r="AN217" s="36">
        <f t="shared" si="48"/>
        <v>0</v>
      </c>
      <c r="AO217" s="27">
        <v>0</v>
      </c>
      <c r="AP217">
        <v>0</v>
      </c>
      <c r="AR217">
        <v>2</v>
      </c>
      <c r="AU217" s="44">
        <v>1</v>
      </c>
      <c r="AV217" s="24">
        <v>12</v>
      </c>
      <c r="AW217" s="21">
        <f t="shared" si="49"/>
        <v>100</v>
      </c>
      <c r="AX217" t="s">
        <v>242</v>
      </c>
      <c r="BA217" s="27">
        <v>1</v>
      </c>
      <c r="BB217" s="24">
        <v>11</v>
      </c>
      <c r="BC217" s="21">
        <f t="shared" si="50"/>
        <v>91.666666666666657</v>
      </c>
      <c r="BD217" t="s">
        <v>242</v>
      </c>
      <c r="BG217" s="27">
        <v>1</v>
      </c>
      <c r="BH217">
        <v>5</v>
      </c>
      <c r="BJ217">
        <v>2</v>
      </c>
      <c r="BM217" s="27">
        <v>1</v>
      </c>
      <c r="BN217">
        <v>2</v>
      </c>
      <c r="BQ217" s="44">
        <v>1</v>
      </c>
      <c r="BR217" s="24">
        <v>2</v>
      </c>
      <c r="BS217" s="98">
        <f t="shared" si="47"/>
        <v>16.666666666666664</v>
      </c>
      <c r="BT217" t="s">
        <v>4556</v>
      </c>
      <c r="BU217">
        <v>1</v>
      </c>
      <c r="BX217" s="27">
        <v>1</v>
      </c>
      <c r="BY217">
        <v>5</v>
      </c>
      <c r="BZ217" s="21">
        <f t="shared" si="59"/>
        <v>41.666666666666671</v>
      </c>
      <c r="CA217">
        <v>1</v>
      </c>
      <c r="CB217">
        <v>3</v>
      </c>
      <c r="CE217" s="27">
        <v>0</v>
      </c>
      <c r="CG217" t="s">
        <v>242</v>
      </c>
      <c r="CH217" t="s">
        <v>242</v>
      </c>
      <c r="CJ217" s="27">
        <v>1</v>
      </c>
      <c r="CK217" t="s">
        <v>4557</v>
      </c>
      <c r="CL217">
        <v>1</v>
      </c>
      <c r="CO217">
        <v>0</v>
      </c>
      <c r="CP217" s="27">
        <v>0.5</v>
      </c>
      <c r="CQ217" t="s">
        <v>242</v>
      </c>
      <c r="CR217">
        <v>99.02</v>
      </c>
      <c r="CS217" t="s">
        <v>242</v>
      </c>
      <c r="CT217" t="s">
        <v>4558</v>
      </c>
      <c r="CV217" s="27">
        <v>1</v>
      </c>
      <c r="CW217" t="s">
        <v>4559</v>
      </c>
      <c r="CX217">
        <v>1</v>
      </c>
      <c r="DA217" s="27">
        <v>1</v>
      </c>
      <c r="DB217">
        <v>38161781</v>
      </c>
      <c r="DC217">
        <v>2</v>
      </c>
      <c r="DE217" s="44">
        <v>0</v>
      </c>
      <c r="DF217" s="36" t="s">
        <v>242</v>
      </c>
      <c r="DG217" t="s">
        <v>242</v>
      </c>
      <c r="DH217" s="43" t="s">
        <v>242</v>
      </c>
      <c r="DI217" t="s">
        <v>242</v>
      </c>
      <c r="DJ217" s="36" t="s">
        <v>242</v>
      </c>
      <c r="DK217" t="s">
        <v>242</v>
      </c>
      <c r="DL217" t="s">
        <v>4560</v>
      </c>
      <c r="DM217" s="27">
        <v>1</v>
      </c>
      <c r="DN217" s="36">
        <v>3516714</v>
      </c>
      <c r="DO217">
        <v>2</v>
      </c>
      <c r="DQ217">
        <v>1</v>
      </c>
      <c r="DT217" s="27">
        <v>1</v>
      </c>
      <c r="DU217" t="s">
        <v>4561</v>
      </c>
      <c r="DV217" s="27">
        <v>1</v>
      </c>
      <c r="DW217" s="2" t="s">
        <v>4562</v>
      </c>
      <c r="DX217" s="27">
        <v>1</v>
      </c>
      <c r="DY217" s="2" t="s">
        <v>4563</v>
      </c>
      <c r="DZ217" s="27">
        <v>1</v>
      </c>
      <c r="EA217" t="s">
        <v>4564</v>
      </c>
      <c r="EB217" s="27">
        <v>1</v>
      </c>
      <c r="ED217" s="27">
        <v>1</v>
      </c>
      <c r="EE217" s="2" t="s">
        <v>4565</v>
      </c>
      <c r="EF217" s="27">
        <v>1</v>
      </c>
      <c r="EG217" s="2" t="s">
        <v>4566</v>
      </c>
      <c r="EH217" s="27">
        <v>1</v>
      </c>
      <c r="EI217" s="2" t="s">
        <v>4567</v>
      </c>
      <c r="EJ217" s="27">
        <v>1</v>
      </c>
      <c r="EK217" t="s">
        <v>4568</v>
      </c>
      <c r="EL217" s="27">
        <v>1</v>
      </c>
      <c r="EN217">
        <v>1</v>
      </c>
      <c r="EP217" s="2"/>
      <c r="EQ217">
        <f t="shared" si="51"/>
        <v>1</v>
      </c>
      <c r="ER217" s="99">
        <v>1</v>
      </c>
      <c r="ES217" s="27">
        <v>0</v>
      </c>
      <c r="ET217" t="s">
        <v>242</v>
      </c>
      <c r="EU217" t="s">
        <v>242</v>
      </c>
      <c r="EX217" t="s">
        <v>242</v>
      </c>
      <c r="EY217" t="s">
        <v>242</v>
      </c>
      <c r="FA217" s="27">
        <v>0</v>
      </c>
      <c r="FB217" t="s">
        <v>242</v>
      </c>
      <c r="FD217" s="27">
        <v>0</v>
      </c>
      <c r="FE217" t="s">
        <v>242</v>
      </c>
      <c r="FG217" s="27">
        <v>0</v>
      </c>
      <c r="FH217" t="s">
        <v>242</v>
      </c>
      <c r="FJ217" s="27">
        <v>0</v>
      </c>
      <c r="FK217" t="s">
        <v>242</v>
      </c>
      <c r="FL217">
        <f t="shared" si="54"/>
        <v>0</v>
      </c>
      <c r="FM217" s="100">
        <v>0</v>
      </c>
      <c r="FN217">
        <f t="shared" si="55"/>
        <v>0</v>
      </c>
      <c r="FO217" s="100">
        <v>0</v>
      </c>
      <c r="FQ217" t="s">
        <v>242</v>
      </c>
      <c r="FT217" s="27">
        <v>1</v>
      </c>
      <c r="FU217">
        <v>44.7</v>
      </c>
      <c r="FV217">
        <v>29.8</v>
      </c>
      <c r="FW217">
        <v>46</v>
      </c>
      <c r="FY217" s="27">
        <v>1</v>
      </c>
      <c r="FZ217">
        <v>41</v>
      </c>
      <c r="GA217" t="s">
        <v>242</v>
      </c>
      <c r="GB217" t="s">
        <v>4569</v>
      </c>
      <c r="GC217" s="27">
        <v>1</v>
      </c>
      <c r="GD217">
        <v>21</v>
      </c>
      <c r="GE217">
        <v>10</v>
      </c>
      <c r="GF217" s="36">
        <v>59</v>
      </c>
      <c r="GG217">
        <v>7</v>
      </c>
      <c r="GH217" t="s">
        <v>242</v>
      </c>
      <c r="GI217" t="s">
        <v>242</v>
      </c>
      <c r="GJ217" t="s">
        <v>242</v>
      </c>
      <c r="GK217" t="s">
        <v>242</v>
      </c>
      <c r="GL217" s="2" t="s">
        <v>4570</v>
      </c>
      <c r="GM217">
        <v>1</v>
      </c>
      <c r="GP217" s="27">
        <v>0</v>
      </c>
      <c r="GQ217" t="s">
        <v>242</v>
      </c>
      <c r="GR217" t="s">
        <v>242</v>
      </c>
      <c r="GT217" t="s">
        <v>242</v>
      </c>
      <c r="GW217" s="44">
        <v>1</v>
      </c>
      <c r="GX217">
        <v>147</v>
      </c>
      <c r="HA217" t="s">
        <v>242</v>
      </c>
      <c r="HD217" s="27">
        <v>0</v>
      </c>
      <c r="HF217" s="27">
        <v>0</v>
      </c>
      <c r="HH217" t="s">
        <v>242</v>
      </c>
      <c r="HK217" s="27">
        <v>1</v>
      </c>
      <c r="HL217" s="2" t="s">
        <v>4571</v>
      </c>
      <c r="HM217">
        <v>1</v>
      </c>
      <c r="HP217">
        <v>0.5</v>
      </c>
      <c r="HQ217">
        <v>1</v>
      </c>
      <c r="HR217">
        <v>0.75</v>
      </c>
      <c r="HS217">
        <v>1</v>
      </c>
      <c r="HT217">
        <v>1</v>
      </c>
      <c r="HU217">
        <v>0</v>
      </c>
      <c r="HV217">
        <v>0</v>
      </c>
      <c r="HW217">
        <v>1</v>
      </c>
      <c r="HX217">
        <v>0</v>
      </c>
      <c r="HY217">
        <v>0</v>
      </c>
      <c r="HZ217">
        <v>0</v>
      </c>
      <c r="IA217">
        <v>1</v>
      </c>
      <c r="IB217">
        <v>1</v>
      </c>
      <c r="IC217">
        <v>0.75</v>
      </c>
      <c r="ID217">
        <v>0.5</v>
      </c>
      <c r="IE217">
        <v>0.4</v>
      </c>
      <c r="IF217">
        <v>0.55000000000000004</v>
      </c>
      <c r="IG217" t="s">
        <v>4572</v>
      </c>
      <c r="IH217" t="s">
        <v>266</v>
      </c>
      <c r="II217" t="s">
        <v>4553</v>
      </c>
      <c r="IJ217">
        <v>47007</v>
      </c>
      <c r="IK217">
        <v>17095</v>
      </c>
      <c r="IL217">
        <v>29899</v>
      </c>
      <c r="IM217">
        <v>50582</v>
      </c>
      <c r="IN217">
        <v>47007</v>
      </c>
      <c r="IS217">
        <f t="shared" si="52"/>
        <v>0.6</v>
      </c>
      <c r="IT217">
        <f t="shared" si="56"/>
        <v>0.42857142857142855</v>
      </c>
      <c r="IU217">
        <f t="shared" si="58"/>
        <v>1</v>
      </c>
      <c r="IV217">
        <f t="shared" si="53"/>
        <v>0.67619047619047612</v>
      </c>
    </row>
    <row r="218" spans="1:256" customFormat="1" ht="14" customHeight="1" x14ac:dyDescent="0.2">
      <c r="A218">
        <v>217</v>
      </c>
      <c r="B218">
        <v>241</v>
      </c>
      <c r="C218" s="1">
        <v>44795.604861111111</v>
      </c>
      <c r="D218" s="1">
        <v>44795.604861111111</v>
      </c>
      <c r="E218">
        <v>4</v>
      </c>
      <c r="G218" t="s">
        <v>242</v>
      </c>
      <c r="H218" t="s">
        <v>242</v>
      </c>
      <c r="I218">
        <v>1</v>
      </c>
      <c r="J218" s="1">
        <v>44795.604861111111</v>
      </c>
      <c r="K218" t="s">
        <v>4573</v>
      </c>
      <c r="L218" t="s">
        <v>242</v>
      </c>
      <c r="M218" t="s">
        <v>242</v>
      </c>
      <c r="P218" t="s">
        <v>242</v>
      </c>
      <c r="Q218" t="s">
        <v>242</v>
      </c>
      <c r="T218" t="s">
        <v>4574</v>
      </c>
      <c r="V218" t="s">
        <v>4575</v>
      </c>
      <c r="W218">
        <v>911312106</v>
      </c>
      <c r="X218">
        <v>4210</v>
      </c>
      <c r="Y218" t="s">
        <v>476</v>
      </c>
      <c r="Z218" t="s">
        <v>3454</v>
      </c>
      <c r="AA218">
        <v>2019</v>
      </c>
      <c r="AC218">
        <v>1</v>
      </c>
      <c r="AD218">
        <v>7</v>
      </c>
      <c r="AF218">
        <v>12</v>
      </c>
      <c r="AG218" t="s">
        <v>242</v>
      </c>
      <c r="AJ218" s="27">
        <v>0</v>
      </c>
      <c r="AK218">
        <v>0</v>
      </c>
      <c r="AL218" s="27">
        <v>0</v>
      </c>
      <c r="AM218">
        <v>0</v>
      </c>
      <c r="AN218" s="36">
        <f t="shared" si="48"/>
        <v>0</v>
      </c>
      <c r="AO218" s="27">
        <v>0</v>
      </c>
      <c r="AP218">
        <v>0</v>
      </c>
      <c r="AR218" t="s">
        <v>242</v>
      </c>
      <c r="AU218" s="27">
        <v>1</v>
      </c>
      <c r="AV218">
        <v>4</v>
      </c>
      <c r="AW218" s="21">
        <f t="shared" si="49"/>
        <v>33.333333333333329</v>
      </c>
      <c r="AX218">
        <v>2</v>
      </c>
      <c r="BA218" s="27">
        <v>1</v>
      </c>
      <c r="BB218">
        <v>2</v>
      </c>
      <c r="BC218" s="21">
        <f t="shared" si="50"/>
        <v>16.666666666666664</v>
      </c>
      <c r="BD218" t="s">
        <v>242</v>
      </c>
      <c r="BG218" s="27">
        <v>1</v>
      </c>
      <c r="BH218">
        <v>8</v>
      </c>
      <c r="BJ218">
        <v>2</v>
      </c>
      <c r="BM218" s="27">
        <v>1</v>
      </c>
      <c r="BN218">
        <v>2</v>
      </c>
      <c r="BQ218" s="27">
        <v>1</v>
      </c>
      <c r="BR218">
        <v>3</v>
      </c>
      <c r="BS218" s="97">
        <f t="shared" si="47"/>
        <v>25</v>
      </c>
      <c r="BT218" t="s">
        <v>4576</v>
      </c>
      <c r="BU218">
        <v>1</v>
      </c>
      <c r="BX218" s="27">
        <v>1</v>
      </c>
      <c r="BY218">
        <v>1</v>
      </c>
      <c r="BZ218" s="21">
        <f t="shared" si="59"/>
        <v>8.3333333333333321</v>
      </c>
      <c r="CA218">
        <v>2</v>
      </c>
      <c r="CB218">
        <v>1</v>
      </c>
      <c r="CE218" s="27">
        <v>0</v>
      </c>
      <c r="CG218" t="s">
        <v>242</v>
      </c>
      <c r="CH218" t="s">
        <v>242</v>
      </c>
      <c r="CJ218" s="27">
        <v>1</v>
      </c>
      <c r="CK218" t="s">
        <v>4577</v>
      </c>
      <c r="CL218">
        <v>1</v>
      </c>
      <c r="CO218">
        <v>0</v>
      </c>
      <c r="CP218" s="27">
        <v>0.5</v>
      </c>
      <c r="CQ218" t="s">
        <v>242</v>
      </c>
      <c r="CR218">
        <v>89</v>
      </c>
      <c r="CS218" t="s">
        <v>242</v>
      </c>
      <c r="CT218" t="s">
        <v>4578</v>
      </c>
      <c r="CV218" s="27">
        <v>1</v>
      </c>
      <c r="CW218" t="s">
        <v>4579</v>
      </c>
      <c r="CX218">
        <v>1</v>
      </c>
      <c r="DA218" s="27">
        <v>1</v>
      </c>
      <c r="DB218">
        <v>12902889</v>
      </c>
      <c r="DC218">
        <v>1</v>
      </c>
      <c r="DD218" t="s">
        <v>4580</v>
      </c>
      <c r="DE218" s="44">
        <v>1</v>
      </c>
      <c r="DF218" s="36">
        <v>663152.04</v>
      </c>
      <c r="DG218">
        <v>2</v>
      </c>
      <c r="DH218" s="43" t="s">
        <v>242</v>
      </c>
      <c r="DI218" t="s">
        <v>242</v>
      </c>
      <c r="DJ218" s="36" t="s">
        <v>242</v>
      </c>
      <c r="DK218" t="s">
        <v>242</v>
      </c>
      <c r="DL218" t="s">
        <v>4581</v>
      </c>
      <c r="DM218" s="27">
        <v>1</v>
      </c>
      <c r="DN218" s="36">
        <v>19058137</v>
      </c>
      <c r="DO218">
        <v>2</v>
      </c>
      <c r="DP218" t="s">
        <v>4582</v>
      </c>
      <c r="DQ218">
        <v>1</v>
      </c>
      <c r="DT218" s="27">
        <v>1</v>
      </c>
      <c r="DU218" t="s">
        <v>4583</v>
      </c>
      <c r="DV218" s="27">
        <v>1</v>
      </c>
      <c r="DW218" t="s">
        <v>4584</v>
      </c>
      <c r="DX218" s="27">
        <v>0</v>
      </c>
      <c r="DZ218" s="27">
        <v>0</v>
      </c>
      <c r="EB218" s="27">
        <v>0</v>
      </c>
      <c r="ED218" s="27">
        <v>1</v>
      </c>
      <c r="EE218" s="2" t="s">
        <v>4585</v>
      </c>
      <c r="EF218" s="27">
        <v>1</v>
      </c>
      <c r="EG218" s="2" t="s">
        <v>4586</v>
      </c>
      <c r="EH218" s="27">
        <v>1</v>
      </c>
      <c r="EI218" s="2" t="s">
        <v>4587</v>
      </c>
      <c r="EJ218" s="27">
        <v>1</v>
      </c>
      <c r="EK218" t="s">
        <v>4588</v>
      </c>
      <c r="EL218" s="27">
        <v>1</v>
      </c>
      <c r="EM218" t="s">
        <v>4589</v>
      </c>
      <c r="EN218">
        <v>1</v>
      </c>
      <c r="EP218" s="2"/>
      <c r="EQ218">
        <f t="shared" si="51"/>
        <v>0.7</v>
      </c>
      <c r="ER218" s="99">
        <v>0.5</v>
      </c>
      <c r="ES218" s="27">
        <v>0</v>
      </c>
      <c r="ET218" t="s">
        <v>242</v>
      </c>
      <c r="EU218" t="s">
        <v>242</v>
      </c>
      <c r="EX218" t="s">
        <v>242</v>
      </c>
      <c r="EY218" t="s">
        <v>242</v>
      </c>
      <c r="FA218" s="27">
        <v>0</v>
      </c>
      <c r="FB218" t="s">
        <v>242</v>
      </c>
      <c r="FD218" s="27">
        <v>0</v>
      </c>
      <c r="FE218" t="s">
        <v>242</v>
      </c>
      <c r="FG218" s="27">
        <v>1</v>
      </c>
      <c r="FH218">
        <v>6550</v>
      </c>
      <c r="FJ218" s="27">
        <v>0</v>
      </c>
      <c r="FK218" t="s">
        <v>242</v>
      </c>
      <c r="FL218">
        <f t="shared" si="54"/>
        <v>1</v>
      </c>
      <c r="FM218" s="99">
        <v>1</v>
      </c>
      <c r="FN218">
        <f t="shared" si="55"/>
        <v>0</v>
      </c>
      <c r="FO218" s="100">
        <v>0</v>
      </c>
      <c r="FQ218">
        <v>1</v>
      </c>
      <c r="FT218" s="27">
        <v>1</v>
      </c>
      <c r="FU218">
        <v>30</v>
      </c>
      <c r="FV218">
        <v>48</v>
      </c>
      <c r="FW218">
        <v>22</v>
      </c>
      <c r="FX218" s="2" t="s">
        <v>4590</v>
      </c>
      <c r="FY218" s="27">
        <v>1</v>
      </c>
      <c r="FZ218">
        <v>21</v>
      </c>
      <c r="GA218">
        <v>2</v>
      </c>
      <c r="GB218" s="2" t="s">
        <v>4591</v>
      </c>
      <c r="GC218" s="27">
        <v>1</v>
      </c>
      <c r="GD218">
        <v>24</v>
      </c>
      <c r="GE218">
        <v>16</v>
      </c>
      <c r="GF218" s="36">
        <v>54</v>
      </c>
      <c r="GG218">
        <v>3</v>
      </c>
      <c r="GH218" t="s">
        <v>242</v>
      </c>
      <c r="GI218" t="s">
        <v>242</v>
      </c>
      <c r="GJ218" t="s">
        <v>242</v>
      </c>
      <c r="GK218">
        <v>1</v>
      </c>
      <c r="GL218" s="2" t="s">
        <v>4592</v>
      </c>
      <c r="GM218">
        <v>1</v>
      </c>
      <c r="GP218" s="27">
        <v>0</v>
      </c>
      <c r="GQ218" t="s">
        <v>242</v>
      </c>
      <c r="GR218" t="s">
        <v>242</v>
      </c>
      <c r="GS218" t="s">
        <v>4593</v>
      </c>
      <c r="GT218" t="s">
        <v>242</v>
      </c>
      <c r="GW218" s="27">
        <v>1</v>
      </c>
      <c r="GX218">
        <v>243</v>
      </c>
      <c r="GZ218" t="s">
        <v>4594</v>
      </c>
      <c r="HA218">
        <v>1</v>
      </c>
      <c r="HD218" s="27">
        <v>0</v>
      </c>
      <c r="HF218" s="27">
        <v>0</v>
      </c>
      <c r="HH218" t="s">
        <v>242</v>
      </c>
      <c r="HK218" s="27">
        <v>0</v>
      </c>
      <c r="HM218">
        <v>1</v>
      </c>
      <c r="HP218">
        <v>0.66666666699999999</v>
      </c>
      <c r="HQ218">
        <v>1</v>
      </c>
      <c r="HR218">
        <v>0.75</v>
      </c>
      <c r="HS218">
        <v>0.83333333300000001</v>
      </c>
      <c r="HT218">
        <v>0.7</v>
      </c>
      <c r="HU218">
        <v>0</v>
      </c>
      <c r="HV218">
        <v>0.25</v>
      </c>
      <c r="HW218">
        <v>1</v>
      </c>
      <c r="HX218">
        <v>0</v>
      </c>
      <c r="HY218">
        <v>1</v>
      </c>
      <c r="HZ218">
        <v>0</v>
      </c>
      <c r="IA218">
        <v>0</v>
      </c>
      <c r="IB218">
        <v>1</v>
      </c>
      <c r="IC218">
        <v>0.80555555599999995</v>
      </c>
      <c r="ID218">
        <v>0.445833333</v>
      </c>
      <c r="IE218">
        <v>0.4</v>
      </c>
      <c r="IF218">
        <v>0.55046296299999997</v>
      </c>
      <c r="IG218" t="s">
        <v>4575</v>
      </c>
      <c r="IH218" t="s">
        <v>266</v>
      </c>
      <c r="II218" t="s">
        <v>4574</v>
      </c>
      <c r="IJ218">
        <v>74094</v>
      </c>
      <c r="IK218">
        <v>84628</v>
      </c>
      <c r="IL218">
        <v>97287</v>
      </c>
      <c r="IM218">
        <v>100338</v>
      </c>
      <c r="IN218">
        <v>74094</v>
      </c>
      <c r="IS218">
        <f t="shared" si="52"/>
        <v>0.6</v>
      </c>
      <c r="IT218">
        <f t="shared" si="56"/>
        <v>0.6428571428571429</v>
      </c>
      <c r="IU218">
        <f t="shared" si="58"/>
        <v>1</v>
      </c>
      <c r="IV218">
        <f t="shared" si="53"/>
        <v>0.74761904761904763</v>
      </c>
    </row>
    <row r="219" spans="1:256" ht="14" customHeight="1" x14ac:dyDescent="0.2">
      <c r="A219" s="10">
        <v>218</v>
      </c>
      <c r="B219">
        <v>242</v>
      </c>
      <c r="C219" s="1">
        <v>44795.604861111111</v>
      </c>
      <c r="D219" s="1">
        <v>44795.604861111111</v>
      </c>
      <c r="E219">
        <v>4</v>
      </c>
      <c r="G219" t="s">
        <v>242</v>
      </c>
      <c r="H219" t="s">
        <v>242</v>
      </c>
      <c r="I219">
        <v>1</v>
      </c>
      <c r="J219" s="1">
        <v>44795.604861111111</v>
      </c>
      <c r="K219" t="s">
        <v>4595</v>
      </c>
      <c r="L219" t="s">
        <v>242</v>
      </c>
      <c r="M219" t="s">
        <v>242</v>
      </c>
      <c r="P219" t="s">
        <v>242</v>
      </c>
      <c r="Q219" t="s">
        <v>242</v>
      </c>
      <c r="T219" s="22" t="s">
        <v>4596</v>
      </c>
      <c r="U219" s="46">
        <v>920760</v>
      </c>
      <c r="V219" t="s">
        <v>4597</v>
      </c>
      <c r="W219">
        <v>526057104</v>
      </c>
      <c r="X219">
        <v>1531</v>
      </c>
      <c r="Y219" s="10" t="s">
        <v>271</v>
      </c>
      <c r="Z219" s="10" t="s">
        <v>2346</v>
      </c>
      <c r="AA219" s="10">
        <v>2020</v>
      </c>
      <c r="AB219" s="10">
        <v>2021</v>
      </c>
      <c r="AC219" s="10">
        <v>0</v>
      </c>
      <c r="AF219" s="10">
        <v>11</v>
      </c>
      <c r="AG219" t="s">
        <v>242</v>
      </c>
      <c r="AJ219" s="22">
        <v>0</v>
      </c>
      <c r="AK219" s="10">
        <v>0</v>
      </c>
      <c r="AL219" s="22">
        <v>0</v>
      </c>
      <c r="AM219" s="10">
        <v>0</v>
      </c>
      <c r="AN219" s="36">
        <f t="shared" si="48"/>
        <v>0</v>
      </c>
      <c r="AO219" s="22">
        <v>0</v>
      </c>
      <c r="AP219" s="10">
        <v>0</v>
      </c>
      <c r="AR219" t="s">
        <v>242</v>
      </c>
      <c r="AU219" s="46">
        <v>1</v>
      </c>
      <c r="AV219" s="19">
        <v>8</v>
      </c>
      <c r="AW219" s="21">
        <f t="shared" si="49"/>
        <v>72.727272727272734</v>
      </c>
      <c r="AX219" t="s">
        <v>242</v>
      </c>
      <c r="BA219" s="46">
        <v>1</v>
      </c>
      <c r="BB219" s="19">
        <v>8</v>
      </c>
      <c r="BC219" s="21">
        <f t="shared" si="50"/>
        <v>72.727272727272734</v>
      </c>
      <c r="BD219" t="s">
        <v>242</v>
      </c>
      <c r="BG219" s="46">
        <v>1</v>
      </c>
      <c r="BJ219" t="s">
        <v>242</v>
      </c>
      <c r="BM219" s="22">
        <v>1</v>
      </c>
      <c r="BN219">
        <v>3</v>
      </c>
      <c r="BQ219" s="46">
        <v>1</v>
      </c>
      <c r="BR219" s="19">
        <v>2</v>
      </c>
      <c r="BS219" s="97">
        <f t="shared" si="47"/>
        <v>18.181818181818183</v>
      </c>
      <c r="BU219" s="10" t="s">
        <v>242</v>
      </c>
      <c r="BX219" s="22">
        <v>0</v>
      </c>
      <c r="BY219" s="19">
        <v>0</v>
      </c>
      <c r="BZ219" s="21">
        <f t="shared" si="59"/>
        <v>0</v>
      </c>
      <c r="CA219" s="10" t="s">
        <v>242</v>
      </c>
      <c r="CB219" s="10" t="s">
        <v>242</v>
      </c>
      <c r="CE219" s="22">
        <v>0</v>
      </c>
      <c r="CG219" s="10" t="s">
        <v>242</v>
      </c>
      <c r="CH219" s="10" t="s">
        <v>242</v>
      </c>
      <c r="CJ219" s="22">
        <v>0</v>
      </c>
      <c r="CL219" s="10" t="s">
        <v>242</v>
      </c>
      <c r="CO219" s="10">
        <v>0</v>
      </c>
      <c r="CP219" s="22">
        <v>0</v>
      </c>
      <c r="CQ219" s="10" t="s">
        <v>242</v>
      </c>
      <c r="CR219" s="10" t="s">
        <v>242</v>
      </c>
      <c r="CS219" s="10" t="s">
        <v>242</v>
      </c>
      <c r="CV219" s="22">
        <v>0</v>
      </c>
      <c r="CX219" s="10" t="s">
        <v>242</v>
      </c>
      <c r="DA219" s="22">
        <v>0</v>
      </c>
      <c r="DB219" s="10" t="s">
        <v>242</v>
      </c>
      <c r="DC219" s="10" t="s">
        <v>242</v>
      </c>
      <c r="DE219" s="22">
        <v>0</v>
      </c>
      <c r="DF219" s="50" t="s">
        <v>242</v>
      </c>
      <c r="DG219" s="10" t="s">
        <v>242</v>
      </c>
      <c r="DH219" s="43" t="s">
        <v>242</v>
      </c>
      <c r="DI219" s="10" t="s">
        <v>242</v>
      </c>
      <c r="DJ219" s="50" t="s">
        <v>242</v>
      </c>
      <c r="DK219" s="10" t="s">
        <v>242</v>
      </c>
      <c r="DM219" s="22">
        <v>0</v>
      </c>
      <c r="DN219" s="50" t="s">
        <v>242</v>
      </c>
      <c r="DO219" s="10" t="s">
        <v>242</v>
      </c>
      <c r="DQ219" s="10" t="s">
        <v>242</v>
      </c>
      <c r="DT219" s="27">
        <v>0</v>
      </c>
      <c r="DV219" s="27">
        <v>0</v>
      </c>
      <c r="DX219" s="27">
        <v>0</v>
      </c>
      <c r="DZ219" s="27">
        <v>0</v>
      </c>
      <c r="EB219" s="27">
        <v>0</v>
      </c>
      <c r="ED219" s="27">
        <v>0</v>
      </c>
      <c r="EF219" s="27">
        <v>0</v>
      </c>
      <c r="EH219" s="27">
        <v>0</v>
      </c>
      <c r="EJ219" s="27">
        <v>0</v>
      </c>
      <c r="EL219" s="27">
        <v>0</v>
      </c>
      <c r="EN219" t="s">
        <v>242</v>
      </c>
      <c r="EQ219">
        <f t="shared" si="51"/>
        <v>0</v>
      </c>
      <c r="ER219" s="99">
        <v>0</v>
      </c>
      <c r="ES219" s="22">
        <v>0</v>
      </c>
      <c r="ET219" s="10" t="s">
        <v>242</v>
      </c>
      <c r="EU219" s="10" t="s">
        <v>242</v>
      </c>
      <c r="EX219" s="10" t="s">
        <v>242</v>
      </c>
      <c r="EY219" s="10" t="s">
        <v>242</v>
      </c>
      <c r="FA219" s="22">
        <v>0</v>
      </c>
      <c r="FB219" s="10" t="s">
        <v>242</v>
      </c>
      <c r="FD219" s="22">
        <v>0</v>
      </c>
      <c r="FE219" s="10" t="s">
        <v>242</v>
      </c>
      <c r="FG219" s="22">
        <v>0</v>
      </c>
      <c r="FH219" s="10" t="s">
        <v>242</v>
      </c>
      <c r="FJ219" s="22">
        <v>0</v>
      </c>
      <c r="FK219" s="10" t="s">
        <v>242</v>
      </c>
      <c r="FL219">
        <f t="shared" si="54"/>
        <v>0</v>
      </c>
      <c r="FM219" s="100">
        <v>0</v>
      </c>
      <c r="FN219">
        <f t="shared" si="55"/>
        <v>0</v>
      </c>
      <c r="FO219" s="100">
        <v>0</v>
      </c>
      <c r="FQ219" s="10" t="s">
        <v>242</v>
      </c>
      <c r="FT219" s="22">
        <v>0</v>
      </c>
      <c r="FU219" s="10" t="s">
        <v>242</v>
      </c>
      <c r="FV219" s="10" t="s">
        <v>242</v>
      </c>
      <c r="FW219" s="10" t="s">
        <v>242</v>
      </c>
      <c r="FY219" s="22">
        <v>0</v>
      </c>
      <c r="FZ219" s="10" t="s">
        <v>242</v>
      </c>
      <c r="GA219" s="10" t="s">
        <v>242</v>
      </c>
      <c r="GC219" s="22">
        <v>0</v>
      </c>
      <c r="GD219" s="10" t="s">
        <v>242</v>
      </c>
      <c r="GE219" s="10" t="s">
        <v>242</v>
      </c>
      <c r="GF219" s="50" t="s">
        <v>242</v>
      </c>
      <c r="GG219" s="10" t="s">
        <v>242</v>
      </c>
      <c r="GH219" s="10" t="s">
        <v>242</v>
      </c>
      <c r="GI219" s="10" t="s">
        <v>242</v>
      </c>
      <c r="GJ219" s="10" t="s">
        <v>242</v>
      </c>
      <c r="GK219" s="10" t="s">
        <v>242</v>
      </c>
      <c r="GM219" s="10" t="s">
        <v>242</v>
      </c>
      <c r="GP219" s="22">
        <v>0</v>
      </c>
      <c r="GQ219" s="10" t="s">
        <v>242</v>
      </c>
      <c r="GR219" s="10" t="s">
        <v>242</v>
      </c>
      <c r="GT219" s="10" t="s">
        <v>242</v>
      </c>
      <c r="GW219" s="46">
        <v>1</v>
      </c>
      <c r="GX219" s="10">
        <v>169</v>
      </c>
      <c r="HA219" s="10" t="s">
        <v>242</v>
      </c>
      <c r="HD219" s="22">
        <v>0</v>
      </c>
      <c r="HF219" s="22">
        <v>0</v>
      </c>
      <c r="HH219" s="10" t="s">
        <v>242</v>
      </c>
      <c r="HK219" s="22">
        <v>1</v>
      </c>
      <c r="HL219" s="10" t="s">
        <v>4598</v>
      </c>
      <c r="HM219" s="10">
        <v>1</v>
      </c>
      <c r="HP219" s="10">
        <v>0.111111111</v>
      </c>
      <c r="HQ219" s="10">
        <v>0</v>
      </c>
      <c r="HR219" s="10">
        <v>0</v>
      </c>
      <c r="HS219" s="10">
        <v>0</v>
      </c>
      <c r="HT219" s="10">
        <v>0</v>
      </c>
      <c r="HU219" s="10">
        <v>0</v>
      </c>
      <c r="HV219" s="10">
        <v>0</v>
      </c>
      <c r="HW219" s="10">
        <v>0</v>
      </c>
      <c r="HX219" s="10">
        <v>0</v>
      </c>
      <c r="HY219" s="10">
        <v>0</v>
      </c>
      <c r="HZ219" s="10">
        <v>0</v>
      </c>
      <c r="IA219" s="10">
        <v>1</v>
      </c>
      <c r="IB219" s="10">
        <v>1</v>
      </c>
      <c r="IC219" s="10">
        <v>3.7037037000000002E-2</v>
      </c>
      <c r="ID219" s="10">
        <v>0</v>
      </c>
      <c r="IE219" s="10">
        <v>0.2</v>
      </c>
      <c r="IF219" s="10">
        <v>7.9012345999999997E-2</v>
      </c>
      <c r="IG219" s="10" t="s">
        <v>4599</v>
      </c>
      <c r="IH219" s="10" t="s">
        <v>266</v>
      </c>
      <c r="II219" s="10" t="s">
        <v>4596</v>
      </c>
      <c r="IJ219" s="10">
        <v>22259.561000000002</v>
      </c>
      <c r="IK219" s="10">
        <v>22488.853999999999</v>
      </c>
      <c r="IL219" s="10">
        <v>27130.675999999999</v>
      </c>
      <c r="IM219" s="10">
        <v>33671.01</v>
      </c>
      <c r="IN219" s="10">
        <v>22259.561000000002</v>
      </c>
      <c r="IS219">
        <f t="shared" si="52"/>
        <v>0.2</v>
      </c>
      <c r="IT219">
        <f t="shared" si="56"/>
        <v>0</v>
      </c>
      <c r="IU219">
        <f t="shared" si="58"/>
        <v>0.25</v>
      </c>
      <c r="IV219">
        <f t="shared" si="53"/>
        <v>0.15</v>
      </c>
    </row>
    <row r="220" spans="1:256" ht="14" customHeight="1" x14ac:dyDescent="0.2">
      <c r="A220" s="10">
        <v>219</v>
      </c>
      <c r="B220">
        <v>243</v>
      </c>
      <c r="C220" s="1">
        <v>44795.604861111111</v>
      </c>
      <c r="D220" s="1">
        <v>44795.604861111111</v>
      </c>
      <c r="E220">
        <v>4</v>
      </c>
      <c r="G220" t="s">
        <v>242</v>
      </c>
      <c r="H220" t="s">
        <v>242</v>
      </c>
      <c r="I220">
        <v>1</v>
      </c>
      <c r="J220" s="1">
        <v>44795.604861111111</v>
      </c>
      <c r="K220" t="s">
        <v>4600</v>
      </c>
      <c r="L220" t="s">
        <v>242</v>
      </c>
      <c r="M220" t="s">
        <v>242</v>
      </c>
      <c r="P220" t="s">
        <v>242</v>
      </c>
      <c r="Q220" t="s">
        <v>242</v>
      </c>
      <c r="T220" s="10" t="s">
        <v>4601</v>
      </c>
      <c r="V220" t="s">
        <v>4602</v>
      </c>
      <c r="W220">
        <v>580135101</v>
      </c>
      <c r="X220">
        <v>5812</v>
      </c>
      <c r="Y220" s="10" t="s">
        <v>271</v>
      </c>
      <c r="Z220" s="10" t="s">
        <v>1304</v>
      </c>
      <c r="AA220" s="10">
        <v>2019</v>
      </c>
      <c r="AC220" s="10">
        <v>0</v>
      </c>
      <c r="AF220" s="10">
        <v>13</v>
      </c>
      <c r="AG220" t="s">
        <v>242</v>
      </c>
      <c r="AJ220" s="22">
        <v>1</v>
      </c>
      <c r="AK220" s="10">
        <v>13</v>
      </c>
      <c r="AL220" s="22">
        <v>1</v>
      </c>
      <c r="AM220" s="10">
        <v>6</v>
      </c>
      <c r="AN220" s="36">
        <f t="shared" si="48"/>
        <v>46.153846153846153</v>
      </c>
      <c r="AO220" s="22">
        <v>1</v>
      </c>
      <c r="AP220" s="10">
        <v>6</v>
      </c>
      <c r="AR220">
        <v>3</v>
      </c>
      <c r="AU220" s="22">
        <v>1</v>
      </c>
      <c r="AV220" s="10">
        <v>1</v>
      </c>
      <c r="AW220" s="21">
        <f t="shared" si="49"/>
        <v>7.6923076923076925</v>
      </c>
      <c r="AX220">
        <v>2</v>
      </c>
      <c r="BA220" s="22">
        <v>1</v>
      </c>
      <c r="BB220" s="10">
        <v>3</v>
      </c>
      <c r="BC220" s="21">
        <f t="shared" si="50"/>
        <v>23.076923076923077</v>
      </c>
      <c r="BD220" t="s">
        <v>242</v>
      </c>
      <c r="BG220" s="22">
        <v>1</v>
      </c>
      <c r="BJ220">
        <v>2</v>
      </c>
      <c r="BM220" s="22">
        <v>1</v>
      </c>
      <c r="BN220">
        <v>2</v>
      </c>
      <c r="BQ220" s="22">
        <v>1</v>
      </c>
      <c r="BR220" s="10">
        <v>3</v>
      </c>
      <c r="BS220" s="97">
        <f t="shared" si="47"/>
        <v>23.076923076923077</v>
      </c>
      <c r="BT220" s="16">
        <v>44998</v>
      </c>
      <c r="BU220" s="10">
        <v>3</v>
      </c>
      <c r="BX220" s="22">
        <v>1</v>
      </c>
      <c r="BY220" s="10">
        <v>3</v>
      </c>
      <c r="BZ220" s="21">
        <f t="shared" si="59"/>
        <v>23.076923076923077</v>
      </c>
      <c r="CA220" s="10">
        <v>2</v>
      </c>
      <c r="CB220" s="10">
        <v>3</v>
      </c>
      <c r="CE220" s="22">
        <v>0</v>
      </c>
      <c r="CG220" s="10" t="s">
        <v>242</v>
      </c>
      <c r="CH220" s="10" t="s">
        <v>242</v>
      </c>
      <c r="CJ220" s="22">
        <v>0</v>
      </c>
      <c r="CL220" s="10" t="s">
        <v>242</v>
      </c>
      <c r="CO220" s="10">
        <v>0</v>
      </c>
      <c r="CP220" s="22">
        <v>0</v>
      </c>
      <c r="CQ220" s="10" t="s">
        <v>242</v>
      </c>
      <c r="CR220" s="10" t="s">
        <v>242</v>
      </c>
      <c r="CS220" s="10" t="s">
        <v>242</v>
      </c>
      <c r="CV220" s="22">
        <v>0</v>
      </c>
      <c r="CX220" s="10" t="s">
        <v>242</v>
      </c>
      <c r="DA220" s="22">
        <v>1</v>
      </c>
      <c r="DB220" s="10">
        <v>107035</v>
      </c>
      <c r="DC220" s="10">
        <v>2</v>
      </c>
      <c r="DE220" s="46">
        <v>1</v>
      </c>
      <c r="DF220" s="50">
        <v>492114</v>
      </c>
      <c r="DG220" s="10">
        <v>2</v>
      </c>
      <c r="DH220" s="43" t="s">
        <v>242</v>
      </c>
      <c r="DI220" s="10" t="s">
        <v>242</v>
      </c>
      <c r="DJ220" s="50" t="s">
        <v>242</v>
      </c>
      <c r="DK220" s="10" t="s">
        <v>242</v>
      </c>
      <c r="DM220" s="22">
        <v>1</v>
      </c>
      <c r="DN220" s="50">
        <v>52955642</v>
      </c>
      <c r="DO220" s="10">
        <v>2</v>
      </c>
      <c r="DQ220" s="10">
        <v>1</v>
      </c>
      <c r="DT220" s="27">
        <v>1</v>
      </c>
      <c r="DU220" t="s">
        <v>4603</v>
      </c>
      <c r="DV220" s="27">
        <v>1</v>
      </c>
      <c r="DW220" t="s">
        <v>4604</v>
      </c>
      <c r="DX220" s="27">
        <v>1</v>
      </c>
      <c r="DY220" t="s">
        <v>4605</v>
      </c>
      <c r="DZ220" s="27">
        <v>0.5</v>
      </c>
      <c r="EA220" t="s">
        <v>4606</v>
      </c>
      <c r="EB220" s="27">
        <v>0</v>
      </c>
      <c r="EC220" t="s">
        <v>4607</v>
      </c>
      <c r="ED220" s="27">
        <v>1</v>
      </c>
      <c r="EE220" t="s">
        <v>4608</v>
      </c>
      <c r="EF220" s="27">
        <v>1</v>
      </c>
      <c r="EG220" s="2" t="s">
        <v>4609</v>
      </c>
      <c r="EH220" s="27">
        <v>1</v>
      </c>
      <c r="EI220" s="2" t="s">
        <v>4610</v>
      </c>
      <c r="EJ220" s="27">
        <v>1</v>
      </c>
      <c r="EK220" t="s">
        <v>4611</v>
      </c>
      <c r="EL220" s="27">
        <v>1</v>
      </c>
      <c r="EM220" t="s">
        <v>4612</v>
      </c>
      <c r="EN220">
        <v>4</v>
      </c>
      <c r="EQ220">
        <f t="shared" si="51"/>
        <v>0.85</v>
      </c>
      <c r="ER220" s="99">
        <v>0.5</v>
      </c>
      <c r="ES220" s="22">
        <v>0</v>
      </c>
      <c r="ET220" s="10" t="s">
        <v>242</v>
      </c>
      <c r="EU220" s="10" t="s">
        <v>242</v>
      </c>
      <c r="EX220" s="10" t="s">
        <v>242</v>
      </c>
      <c r="EY220" s="10" t="s">
        <v>242</v>
      </c>
      <c r="FA220" s="22">
        <v>0</v>
      </c>
      <c r="FB220" s="10" t="s">
        <v>242</v>
      </c>
      <c r="FD220" s="22">
        <v>0</v>
      </c>
      <c r="FE220" s="10" t="s">
        <v>242</v>
      </c>
      <c r="FG220" s="22">
        <v>0</v>
      </c>
      <c r="FH220" s="10" t="s">
        <v>242</v>
      </c>
      <c r="FJ220" s="22">
        <v>0</v>
      </c>
      <c r="FK220" s="10" t="s">
        <v>242</v>
      </c>
      <c r="FL220">
        <f t="shared" si="54"/>
        <v>0</v>
      </c>
      <c r="FM220" s="100">
        <v>0</v>
      </c>
      <c r="FN220">
        <f t="shared" si="55"/>
        <v>0</v>
      </c>
      <c r="FO220" s="100">
        <v>0</v>
      </c>
      <c r="FQ220" s="10" t="s">
        <v>242</v>
      </c>
      <c r="FT220" s="22">
        <v>0</v>
      </c>
      <c r="FU220" s="10" t="s">
        <v>242</v>
      </c>
      <c r="FV220" s="10" t="s">
        <v>242</v>
      </c>
      <c r="FW220" s="10" t="s">
        <v>242</v>
      </c>
      <c r="FY220" s="22">
        <v>1</v>
      </c>
      <c r="FZ220" s="10">
        <v>54</v>
      </c>
      <c r="GA220" s="10" t="s">
        <v>242</v>
      </c>
      <c r="GC220" s="22">
        <v>0</v>
      </c>
      <c r="GD220" s="10" t="s">
        <v>242</v>
      </c>
      <c r="GE220" s="10" t="s">
        <v>242</v>
      </c>
      <c r="GF220" s="50" t="s">
        <v>242</v>
      </c>
      <c r="GG220" s="10" t="s">
        <v>242</v>
      </c>
      <c r="GH220" s="10" t="s">
        <v>242</v>
      </c>
      <c r="GI220" s="10" t="s">
        <v>242</v>
      </c>
      <c r="GJ220" s="10" t="s">
        <v>242</v>
      </c>
      <c r="GK220" s="10" t="s">
        <v>242</v>
      </c>
      <c r="GL220" s="10" t="s">
        <v>4613</v>
      </c>
      <c r="GM220" s="10">
        <v>1</v>
      </c>
      <c r="GP220" s="22">
        <v>0</v>
      </c>
      <c r="GQ220" s="10" t="s">
        <v>242</v>
      </c>
      <c r="GR220" s="10" t="s">
        <v>242</v>
      </c>
      <c r="GT220" s="10" t="s">
        <v>242</v>
      </c>
      <c r="GW220" s="22">
        <v>1</v>
      </c>
      <c r="GX220" s="10">
        <v>1939</v>
      </c>
      <c r="HA220" s="10">
        <v>1</v>
      </c>
      <c r="HD220" s="22">
        <v>1</v>
      </c>
      <c r="HF220" s="22">
        <v>0.5</v>
      </c>
      <c r="HG220" s="10" t="s">
        <v>4614</v>
      </c>
      <c r="HH220" s="10">
        <v>1</v>
      </c>
      <c r="HK220" s="22">
        <v>0</v>
      </c>
      <c r="HM220" s="10" t="s">
        <v>242</v>
      </c>
      <c r="HP220" s="10">
        <v>0.88888888899999996</v>
      </c>
      <c r="HQ220" s="10">
        <v>0</v>
      </c>
      <c r="HR220" s="10">
        <v>0</v>
      </c>
      <c r="HS220" s="10">
        <v>0.83333333300000001</v>
      </c>
      <c r="HT220" s="10">
        <v>0.85</v>
      </c>
      <c r="HU220" s="10">
        <v>0</v>
      </c>
      <c r="HV220" s="10">
        <v>0</v>
      </c>
      <c r="HW220" s="10">
        <v>0.33333333300000001</v>
      </c>
      <c r="HX220" s="10">
        <v>0</v>
      </c>
      <c r="HY220" s="10">
        <v>1</v>
      </c>
      <c r="HZ220" s="10">
        <v>0.75</v>
      </c>
      <c r="IA220" s="10">
        <v>0</v>
      </c>
      <c r="IB220" s="10">
        <v>1</v>
      </c>
      <c r="IC220" s="10">
        <v>0.29629629600000001</v>
      </c>
      <c r="ID220" s="10">
        <v>0.42083333299999998</v>
      </c>
      <c r="IE220" s="10">
        <v>0.41666666699999999</v>
      </c>
      <c r="IF220" s="10">
        <v>0.37793209900000002</v>
      </c>
      <c r="IG220" s="10" t="s">
        <v>4615</v>
      </c>
      <c r="IH220" s="10" t="s">
        <v>266</v>
      </c>
      <c r="II220" s="10" t="s">
        <v>4601</v>
      </c>
      <c r="IJ220" s="10">
        <v>21076.5</v>
      </c>
      <c r="IK220" s="10">
        <v>19207.8</v>
      </c>
      <c r="IL220" s="10">
        <v>23222.9</v>
      </c>
      <c r="IM220" s="10">
        <v>23182.6</v>
      </c>
      <c r="IN220" s="10">
        <v>21076.5</v>
      </c>
      <c r="IS220">
        <f t="shared" si="52"/>
        <v>0.8</v>
      </c>
      <c r="IT220">
        <f t="shared" si="56"/>
        <v>0.5</v>
      </c>
      <c r="IU220">
        <f t="shared" si="58"/>
        <v>0.5</v>
      </c>
      <c r="IV220">
        <f t="shared" si="53"/>
        <v>0.6</v>
      </c>
    </row>
    <row r="221" spans="1:256" customFormat="1" ht="14" customHeight="1" x14ac:dyDescent="0.2">
      <c r="A221">
        <v>220</v>
      </c>
      <c r="B221">
        <v>244</v>
      </c>
      <c r="C221" s="1">
        <v>44795.604861111111</v>
      </c>
      <c r="D221" s="1">
        <v>44795.604861111111</v>
      </c>
      <c r="E221">
        <v>4</v>
      </c>
      <c r="G221" t="s">
        <v>242</v>
      </c>
      <c r="H221" t="s">
        <v>242</v>
      </c>
      <c r="I221">
        <v>1</v>
      </c>
      <c r="J221" s="1">
        <v>44795.604861111111</v>
      </c>
      <c r="K221" t="s">
        <v>4616</v>
      </c>
      <c r="L221" t="s">
        <v>242</v>
      </c>
      <c r="M221" t="s">
        <v>242</v>
      </c>
      <c r="P221" t="s">
        <v>242</v>
      </c>
      <c r="Q221" t="s">
        <v>242</v>
      </c>
      <c r="T221" t="s">
        <v>4617</v>
      </c>
      <c r="V221" t="s">
        <v>4618</v>
      </c>
      <c r="W221" t="s">
        <v>4619</v>
      </c>
      <c r="X221">
        <v>3570</v>
      </c>
      <c r="Y221" t="s">
        <v>297</v>
      </c>
      <c r="Z221" t="s">
        <v>4620</v>
      </c>
      <c r="AA221">
        <v>2019</v>
      </c>
      <c r="AC221">
        <v>0.5</v>
      </c>
      <c r="AD221">
        <v>10</v>
      </c>
      <c r="AF221">
        <v>11</v>
      </c>
      <c r="AG221" t="s">
        <v>242</v>
      </c>
      <c r="AJ221" s="27">
        <v>1</v>
      </c>
      <c r="AK221">
        <v>10</v>
      </c>
      <c r="AL221" s="27">
        <v>0</v>
      </c>
      <c r="AM221">
        <v>0</v>
      </c>
      <c r="AN221" s="36">
        <f t="shared" si="48"/>
        <v>0</v>
      </c>
      <c r="AO221" s="27">
        <v>0</v>
      </c>
      <c r="AP221">
        <v>0</v>
      </c>
      <c r="AQ221" t="s">
        <v>4621</v>
      </c>
      <c r="AR221">
        <v>3</v>
      </c>
      <c r="AU221" s="27">
        <v>1</v>
      </c>
      <c r="AV221">
        <v>1</v>
      </c>
      <c r="AW221" s="21">
        <f t="shared" si="49"/>
        <v>9.0909090909090917</v>
      </c>
      <c r="AX221">
        <v>2</v>
      </c>
      <c r="BA221" s="27">
        <v>1</v>
      </c>
      <c r="BB221">
        <v>2</v>
      </c>
      <c r="BC221" s="21">
        <f t="shared" si="50"/>
        <v>18.181818181818183</v>
      </c>
      <c r="BD221" t="s">
        <v>242</v>
      </c>
      <c r="BG221" s="27">
        <v>1</v>
      </c>
      <c r="BJ221">
        <v>2</v>
      </c>
      <c r="BM221" s="27">
        <v>1</v>
      </c>
      <c r="BN221">
        <v>2</v>
      </c>
      <c r="BQ221" s="27">
        <v>1</v>
      </c>
      <c r="BR221">
        <v>5</v>
      </c>
      <c r="BS221" s="97">
        <f t="shared" si="47"/>
        <v>45.454545454545453</v>
      </c>
      <c r="BT221" s="8">
        <v>45057</v>
      </c>
      <c r="BU221">
        <v>3</v>
      </c>
      <c r="BX221" s="27">
        <v>1</v>
      </c>
      <c r="BY221">
        <v>5</v>
      </c>
      <c r="BZ221" s="21">
        <f t="shared" si="59"/>
        <v>45.454545454545453</v>
      </c>
      <c r="CA221">
        <v>2</v>
      </c>
      <c r="CB221">
        <v>1</v>
      </c>
      <c r="CE221" s="27">
        <v>0</v>
      </c>
      <c r="CG221" t="s">
        <v>242</v>
      </c>
      <c r="CH221" t="s">
        <v>242</v>
      </c>
      <c r="CJ221" s="27">
        <v>1</v>
      </c>
      <c r="CK221" t="s">
        <v>4622</v>
      </c>
      <c r="CL221">
        <v>1</v>
      </c>
      <c r="CO221">
        <v>1</v>
      </c>
      <c r="CP221" s="27">
        <v>1</v>
      </c>
      <c r="CQ221">
        <v>99.4</v>
      </c>
      <c r="CR221">
        <v>99.4</v>
      </c>
      <c r="CS221">
        <v>100</v>
      </c>
      <c r="CV221" s="27">
        <v>1</v>
      </c>
      <c r="CW221" t="s">
        <v>4623</v>
      </c>
      <c r="CX221">
        <v>1</v>
      </c>
      <c r="DA221" s="27">
        <v>1</v>
      </c>
      <c r="DB221">
        <v>61900</v>
      </c>
      <c r="DC221">
        <v>2</v>
      </c>
      <c r="DE221" s="27">
        <v>1</v>
      </c>
      <c r="DF221" s="36">
        <v>153900</v>
      </c>
      <c r="DG221">
        <v>2</v>
      </c>
      <c r="DH221" s="36">
        <v>226400</v>
      </c>
      <c r="DI221">
        <v>2</v>
      </c>
      <c r="DJ221" s="36" t="s">
        <v>242</v>
      </c>
      <c r="DK221" t="s">
        <v>242</v>
      </c>
      <c r="DM221" s="27">
        <v>1</v>
      </c>
      <c r="DN221" s="36">
        <v>46570000</v>
      </c>
      <c r="DO221">
        <v>2</v>
      </c>
      <c r="DQ221">
        <v>1</v>
      </c>
      <c r="DT221" s="27">
        <v>1</v>
      </c>
      <c r="DU221" s="2" t="s">
        <v>4624</v>
      </c>
      <c r="DV221" s="27">
        <v>1</v>
      </c>
      <c r="DW221" s="2" t="s">
        <v>4625</v>
      </c>
      <c r="DX221" s="27">
        <v>1</v>
      </c>
      <c r="DY221" t="s">
        <v>4626</v>
      </c>
      <c r="DZ221" s="27">
        <v>1</v>
      </c>
      <c r="EA221" s="2" t="s">
        <v>4627</v>
      </c>
      <c r="EB221" s="27">
        <v>0.5</v>
      </c>
      <c r="EC221" s="2" t="s">
        <v>4628</v>
      </c>
      <c r="ED221" s="27">
        <v>1</v>
      </c>
      <c r="EE221" s="2" t="s">
        <v>4629</v>
      </c>
      <c r="EF221" s="27">
        <v>1</v>
      </c>
      <c r="EG221" s="2" t="s">
        <v>4629</v>
      </c>
      <c r="EH221" s="27">
        <v>1</v>
      </c>
      <c r="EI221" t="s">
        <v>4630</v>
      </c>
      <c r="EJ221" s="27">
        <v>1</v>
      </c>
      <c r="EK221" t="s">
        <v>4631</v>
      </c>
      <c r="EL221" s="27">
        <v>1</v>
      </c>
      <c r="EN221">
        <v>1</v>
      </c>
      <c r="EP221" s="2"/>
      <c r="EQ221">
        <f t="shared" si="51"/>
        <v>0.95</v>
      </c>
      <c r="ER221" s="99">
        <v>0.5</v>
      </c>
      <c r="ES221" s="27">
        <v>0</v>
      </c>
      <c r="ET221" t="s">
        <v>242</v>
      </c>
      <c r="EU221" t="s">
        <v>242</v>
      </c>
      <c r="EX221" t="s">
        <v>242</v>
      </c>
      <c r="EY221" t="s">
        <v>242</v>
      </c>
      <c r="FA221" s="27">
        <v>0</v>
      </c>
      <c r="FB221" t="s">
        <v>242</v>
      </c>
      <c r="FD221" s="27">
        <v>0</v>
      </c>
      <c r="FE221" t="s">
        <v>242</v>
      </c>
      <c r="FF221" t="s">
        <v>4632</v>
      </c>
      <c r="FG221" s="27">
        <v>1</v>
      </c>
      <c r="FH221">
        <v>249030</v>
      </c>
      <c r="FJ221" s="27">
        <v>0</v>
      </c>
      <c r="FK221" t="s">
        <v>242</v>
      </c>
      <c r="FL221">
        <f t="shared" si="54"/>
        <v>1</v>
      </c>
      <c r="FM221" s="99">
        <v>1</v>
      </c>
      <c r="FN221">
        <f t="shared" si="55"/>
        <v>0</v>
      </c>
      <c r="FO221" s="100">
        <v>0</v>
      </c>
      <c r="FQ221">
        <v>1</v>
      </c>
      <c r="FT221" s="27">
        <v>0</v>
      </c>
      <c r="FU221" t="s">
        <v>242</v>
      </c>
      <c r="FV221" t="s">
        <v>242</v>
      </c>
      <c r="FW221" t="s">
        <v>242</v>
      </c>
      <c r="FY221" s="27">
        <v>1</v>
      </c>
      <c r="FZ221">
        <v>36</v>
      </c>
      <c r="GA221">
        <v>2</v>
      </c>
      <c r="GC221" s="27">
        <v>1</v>
      </c>
      <c r="GD221">
        <v>3.8</v>
      </c>
      <c r="GE221">
        <v>8.6999999999999993</v>
      </c>
      <c r="GF221" s="36">
        <v>73</v>
      </c>
      <c r="GG221">
        <v>12.1</v>
      </c>
      <c r="GH221" t="s">
        <v>242</v>
      </c>
      <c r="GI221" t="s">
        <v>242</v>
      </c>
      <c r="GJ221" t="s">
        <v>242</v>
      </c>
      <c r="GK221">
        <v>1</v>
      </c>
      <c r="GL221" t="s">
        <v>4633</v>
      </c>
      <c r="GM221">
        <v>1</v>
      </c>
      <c r="GP221" s="27">
        <v>0.5</v>
      </c>
      <c r="GQ221" t="s">
        <v>242</v>
      </c>
      <c r="GR221" t="s">
        <v>242</v>
      </c>
      <c r="GS221" t="s">
        <v>4634</v>
      </c>
      <c r="GT221">
        <v>1</v>
      </c>
      <c r="GW221" s="27">
        <v>1</v>
      </c>
      <c r="GX221">
        <v>258</v>
      </c>
      <c r="HA221">
        <v>1</v>
      </c>
      <c r="HD221" s="27">
        <v>1</v>
      </c>
      <c r="HE221" t="s">
        <v>4635</v>
      </c>
      <c r="HF221" s="27">
        <v>0.5</v>
      </c>
      <c r="HG221" s="2" t="s">
        <v>4636</v>
      </c>
      <c r="HH221">
        <v>1</v>
      </c>
      <c r="HK221" s="27">
        <v>1</v>
      </c>
      <c r="HL221" t="s">
        <v>4637</v>
      </c>
      <c r="HM221">
        <v>1</v>
      </c>
      <c r="HP221">
        <v>0.66666666699999999</v>
      </c>
      <c r="HQ221">
        <v>1</v>
      </c>
      <c r="HR221">
        <v>1</v>
      </c>
      <c r="HS221">
        <v>1</v>
      </c>
      <c r="HT221">
        <v>0.95</v>
      </c>
      <c r="HU221">
        <v>0</v>
      </c>
      <c r="HV221">
        <v>0.25</v>
      </c>
      <c r="HW221">
        <v>0.66666666699999999</v>
      </c>
      <c r="HX221">
        <v>0.5</v>
      </c>
      <c r="HY221">
        <v>1</v>
      </c>
      <c r="HZ221">
        <v>0.75</v>
      </c>
      <c r="IA221">
        <v>1</v>
      </c>
      <c r="IB221">
        <v>1</v>
      </c>
      <c r="IC221">
        <v>0.88888888899999996</v>
      </c>
      <c r="ID221">
        <v>0.55000000000000004</v>
      </c>
      <c r="IE221">
        <v>0.78333333299999997</v>
      </c>
      <c r="IF221">
        <v>0.74074074099999998</v>
      </c>
      <c r="IG221" t="s">
        <v>4638</v>
      </c>
      <c r="IH221" t="s">
        <v>266</v>
      </c>
      <c r="II221" t="s">
        <v>4617</v>
      </c>
      <c r="IJ221">
        <v>58756</v>
      </c>
      <c r="IK221">
        <v>56639</v>
      </c>
      <c r="IL221">
        <v>63487</v>
      </c>
      <c r="IM221">
        <v>62983</v>
      </c>
      <c r="IN221">
        <v>58756</v>
      </c>
      <c r="IS221">
        <f t="shared" si="52"/>
        <v>0.6</v>
      </c>
      <c r="IT221">
        <f t="shared" si="56"/>
        <v>0.6428571428571429</v>
      </c>
      <c r="IU221">
        <f t="shared" si="58"/>
        <v>0.75</v>
      </c>
      <c r="IV221">
        <f t="shared" si="53"/>
        <v>0.66428571428571426</v>
      </c>
    </row>
    <row r="222" spans="1:256" ht="14" customHeight="1" x14ac:dyDescent="0.2">
      <c r="A222" s="10">
        <v>221</v>
      </c>
      <c r="B222">
        <v>245</v>
      </c>
      <c r="C222" s="1">
        <v>44795.604861111111</v>
      </c>
      <c r="D222" s="1">
        <v>44795.604861111111</v>
      </c>
      <c r="E222">
        <v>4</v>
      </c>
      <c r="G222" t="s">
        <v>242</v>
      </c>
      <c r="H222" t="s">
        <v>242</v>
      </c>
      <c r="I222">
        <v>1</v>
      </c>
      <c r="J222" s="1">
        <v>44795.604861111111</v>
      </c>
      <c r="K222" t="s">
        <v>4639</v>
      </c>
      <c r="L222" t="s">
        <v>242</v>
      </c>
      <c r="M222" t="s">
        <v>242</v>
      </c>
      <c r="P222" t="s">
        <v>242</v>
      </c>
      <c r="Q222" t="s">
        <v>242</v>
      </c>
      <c r="T222" s="10" t="s">
        <v>4640</v>
      </c>
      <c r="U222" s="19">
        <v>109198</v>
      </c>
      <c r="V222" t="s">
        <v>4641</v>
      </c>
      <c r="W222">
        <v>872540109</v>
      </c>
      <c r="X222">
        <v>5651</v>
      </c>
      <c r="Y222" s="10" t="s">
        <v>271</v>
      </c>
      <c r="Z222" s="10" t="s">
        <v>272</v>
      </c>
      <c r="AA222" s="10">
        <v>2020</v>
      </c>
      <c r="AC222" s="10">
        <v>0.5</v>
      </c>
      <c r="AD222">
        <v>4</v>
      </c>
      <c r="AF222" s="10">
        <v>13</v>
      </c>
      <c r="AG222" t="s">
        <v>242</v>
      </c>
      <c r="AJ222" s="22">
        <v>1</v>
      </c>
      <c r="AK222" s="10">
        <v>6</v>
      </c>
      <c r="AL222" s="22">
        <v>0</v>
      </c>
      <c r="AM222" s="10">
        <v>0</v>
      </c>
      <c r="AN222" s="36">
        <f t="shared" si="48"/>
        <v>0</v>
      </c>
      <c r="AO222" s="22">
        <v>0</v>
      </c>
      <c r="AP222" s="10">
        <v>0</v>
      </c>
      <c r="AQ222" t="s">
        <v>4642</v>
      </c>
      <c r="AR222">
        <v>2</v>
      </c>
      <c r="AU222" s="22">
        <v>1</v>
      </c>
      <c r="AV222" s="10">
        <v>2</v>
      </c>
      <c r="AW222" s="21">
        <f t="shared" si="49"/>
        <v>15.384615384615385</v>
      </c>
      <c r="AX222">
        <v>2</v>
      </c>
      <c r="BA222" s="22">
        <v>1</v>
      </c>
      <c r="BB222" s="10">
        <v>2</v>
      </c>
      <c r="BC222" s="21">
        <f t="shared" si="50"/>
        <v>15.384615384615385</v>
      </c>
      <c r="BD222" t="s">
        <v>242</v>
      </c>
      <c r="BG222" s="22">
        <v>1</v>
      </c>
      <c r="BJ222">
        <v>2</v>
      </c>
      <c r="BM222" s="22">
        <v>1</v>
      </c>
      <c r="BN222">
        <v>2</v>
      </c>
      <c r="BQ222" s="22">
        <v>1</v>
      </c>
      <c r="BR222" s="10">
        <v>6</v>
      </c>
      <c r="BS222" s="97">
        <f t="shared" si="47"/>
        <v>46.153846153846153</v>
      </c>
      <c r="BU222" s="10">
        <v>1</v>
      </c>
      <c r="BX222" s="22">
        <v>1</v>
      </c>
      <c r="BY222" s="10">
        <v>9</v>
      </c>
      <c r="BZ222" s="21">
        <f t="shared" si="59"/>
        <v>69.230769230769226</v>
      </c>
      <c r="CA222" s="10">
        <v>2</v>
      </c>
      <c r="CB222" s="10">
        <v>1</v>
      </c>
      <c r="CE222" s="22">
        <v>0</v>
      </c>
      <c r="CG222" s="10" t="s">
        <v>242</v>
      </c>
      <c r="CH222" s="10" t="s">
        <v>242</v>
      </c>
      <c r="CJ222" s="22">
        <v>1</v>
      </c>
      <c r="CK222" s="10" t="s">
        <v>4643</v>
      </c>
      <c r="CL222" s="10">
        <v>1</v>
      </c>
      <c r="CO222" s="10">
        <v>0</v>
      </c>
      <c r="CP222" s="22">
        <v>0</v>
      </c>
      <c r="CQ222" s="10" t="s">
        <v>242</v>
      </c>
      <c r="CR222" s="10" t="s">
        <v>242</v>
      </c>
      <c r="CS222" s="10" t="s">
        <v>242</v>
      </c>
      <c r="CU222" s="10" t="s">
        <v>4644</v>
      </c>
      <c r="CV222" s="22">
        <v>1</v>
      </c>
      <c r="CW222" s="10" t="s">
        <v>4645</v>
      </c>
      <c r="CX222" s="10">
        <v>1</v>
      </c>
      <c r="DA222" s="22">
        <v>1</v>
      </c>
      <c r="DB222" s="10">
        <v>125782</v>
      </c>
      <c r="DC222" s="10">
        <v>2</v>
      </c>
      <c r="DE222" s="22">
        <v>1</v>
      </c>
      <c r="DF222" s="50">
        <v>540336</v>
      </c>
      <c r="DG222" s="10">
        <v>2</v>
      </c>
      <c r="DH222" s="50">
        <v>634475</v>
      </c>
      <c r="DI222" s="10">
        <v>2</v>
      </c>
      <c r="DJ222" s="50" t="s">
        <v>242</v>
      </c>
      <c r="DK222" s="10" t="s">
        <v>242</v>
      </c>
      <c r="DL222" s="10" t="s">
        <v>4646</v>
      </c>
      <c r="DM222" s="22">
        <v>1</v>
      </c>
      <c r="DN222" s="50">
        <v>82100</v>
      </c>
      <c r="DO222" s="10">
        <v>2</v>
      </c>
      <c r="DP222" s="10" t="s">
        <v>4647</v>
      </c>
      <c r="DQ222" s="10">
        <v>1</v>
      </c>
      <c r="DT222" s="27">
        <v>0</v>
      </c>
      <c r="DV222" s="27">
        <v>1</v>
      </c>
      <c r="DW222" t="s">
        <v>4648</v>
      </c>
      <c r="DX222" s="27">
        <v>1</v>
      </c>
      <c r="DZ222" s="27">
        <v>1</v>
      </c>
      <c r="EA222" t="s">
        <v>4649</v>
      </c>
      <c r="EB222" s="27">
        <v>1</v>
      </c>
      <c r="ED222" s="27">
        <v>1</v>
      </c>
      <c r="EE222" t="s">
        <v>4650</v>
      </c>
      <c r="EF222" s="27">
        <v>1</v>
      </c>
      <c r="EG222" t="s">
        <v>4651</v>
      </c>
      <c r="EH222" s="27">
        <v>0</v>
      </c>
      <c r="EJ222" s="27">
        <v>1</v>
      </c>
      <c r="EK222" t="s">
        <v>4652</v>
      </c>
      <c r="EL222" s="27">
        <v>1</v>
      </c>
      <c r="EM222" t="s">
        <v>4653</v>
      </c>
      <c r="EN222">
        <v>1</v>
      </c>
      <c r="EQ222">
        <f t="shared" si="51"/>
        <v>0.8</v>
      </c>
      <c r="ER222" s="99">
        <v>0.5</v>
      </c>
      <c r="ES222" s="22">
        <v>0</v>
      </c>
      <c r="ET222" s="10" t="s">
        <v>242</v>
      </c>
      <c r="EU222" s="10" t="s">
        <v>242</v>
      </c>
      <c r="EX222" s="10" t="s">
        <v>242</v>
      </c>
      <c r="EY222" s="10" t="s">
        <v>242</v>
      </c>
      <c r="FA222" s="22">
        <v>0</v>
      </c>
      <c r="FB222" s="10" t="s">
        <v>242</v>
      </c>
      <c r="FD222" s="22">
        <v>0</v>
      </c>
      <c r="FE222" s="10" t="s">
        <v>242</v>
      </c>
      <c r="FG222" s="22">
        <v>0</v>
      </c>
      <c r="FH222" s="10" t="s">
        <v>242</v>
      </c>
      <c r="FJ222" s="22">
        <v>0</v>
      </c>
      <c r="FK222" s="10" t="s">
        <v>242</v>
      </c>
      <c r="FL222">
        <f t="shared" si="54"/>
        <v>0</v>
      </c>
      <c r="FM222" s="100">
        <v>0</v>
      </c>
      <c r="FN222">
        <f t="shared" si="55"/>
        <v>0</v>
      </c>
      <c r="FO222" s="100">
        <v>0</v>
      </c>
      <c r="FQ222" s="10" t="s">
        <v>242</v>
      </c>
      <c r="FT222" s="22">
        <v>0</v>
      </c>
      <c r="FU222" s="10" t="s">
        <v>242</v>
      </c>
      <c r="FV222" s="10" t="s">
        <v>242</v>
      </c>
      <c r="FW222" s="10" t="s">
        <v>242</v>
      </c>
      <c r="FY222" s="22">
        <v>1</v>
      </c>
      <c r="FZ222" s="10">
        <v>78</v>
      </c>
      <c r="GA222" s="10">
        <v>2</v>
      </c>
      <c r="GC222" s="22">
        <v>0.5</v>
      </c>
      <c r="GD222" s="10" t="s">
        <v>242</v>
      </c>
      <c r="GE222" s="10" t="s">
        <v>242</v>
      </c>
      <c r="GF222" s="50" t="s">
        <v>242</v>
      </c>
      <c r="GG222" s="10" t="s">
        <v>242</v>
      </c>
      <c r="GH222" s="10" t="s">
        <v>242</v>
      </c>
      <c r="GI222" s="10" t="s">
        <v>242</v>
      </c>
      <c r="GJ222" s="10" t="s">
        <v>242</v>
      </c>
      <c r="GK222" s="10">
        <v>1</v>
      </c>
      <c r="GL222" s="10" t="s">
        <v>4654</v>
      </c>
      <c r="GM222" s="10">
        <v>1</v>
      </c>
      <c r="GP222" s="22">
        <v>1</v>
      </c>
      <c r="GQ222" s="10">
        <v>1</v>
      </c>
      <c r="GR222" s="10" t="s">
        <v>242</v>
      </c>
      <c r="GS222" s="10" t="s">
        <v>4655</v>
      </c>
      <c r="GT222" s="10">
        <v>1</v>
      </c>
      <c r="GW222" s="46">
        <v>1</v>
      </c>
      <c r="GX222" s="10">
        <v>1108</v>
      </c>
      <c r="HA222" s="10" t="s">
        <v>242</v>
      </c>
      <c r="HD222" s="22">
        <v>0.5</v>
      </c>
      <c r="HF222" s="22">
        <v>1</v>
      </c>
      <c r="HG222" s="10" t="s">
        <v>4656</v>
      </c>
      <c r="HH222" s="10">
        <v>1</v>
      </c>
      <c r="HK222" s="22">
        <v>0</v>
      </c>
      <c r="HM222" s="10" t="s">
        <v>242</v>
      </c>
      <c r="HP222" s="10">
        <v>0.66666666699999999</v>
      </c>
      <c r="HQ222" s="10">
        <v>1</v>
      </c>
      <c r="HR222" s="10">
        <v>0.5</v>
      </c>
      <c r="HS222" s="10">
        <v>1</v>
      </c>
      <c r="HT222" s="10">
        <v>0.8</v>
      </c>
      <c r="HU222" s="10">
        <v>0</v>
      </c>
      <c r="HV222" s="10">
        <v>0</v>
      </c>
      <c r="HW222" s="10">
        <v>0.5</v>
      </c>
      <c r="HX222" s="10">
        <v>1</v>
      </c>
      <c r="HY222" s="10">
        <v>0</v>
      </c>
      <c r="HZ222" s="10">
        <v>0.75</v>
      </c>
      <c r="IA222" s="10">
        <v>0</v>
      </c>
      <c r="IB222" s="10">
        <v>1</v>
      </c>
      <c r="IC222" s="10">
        <v>0.72222222199999997</v>
      </c>
      <c r="ID222" s="10">
        <v>0.45</v>
      </c>
      <c r="IE222" s="10">
        <v>0.45</v>
      </c>
      <c r="IF222" s="10">
        <v>0.54074074100000002</v>
      </c>
      <c r="IG222" s="10" t="s">
        <v>4641</v>
      </c>
      <c r="IH222" s="10" t="s">
        <v>266</v>
      </c>
      <c r="II222" s="10" t="s">
        <v>4640</v>
      </c>
      <c r="IJ222" s="10">
        <v>41716.976999999999</v>
      </c>
      <c r="IK222" s="10">
        <v>32136.962</v>
      </c>
      <c r="IL222" s="10">
        <v>48549.982000000004</v>
      </c>
      <c r="IM222" s="10" t="s">
        <v>242</v>
      </c>
      <c r="IN222" s="10">
        <v>41716.976999999999</v>
      </c>
      <c r="IS222">
        <f t="shared" si="52"/>
        <v>0.6</v>
      </c>
      <c r="IT222">
        <f t="shared" si="56"/>
        <v>0.5</v>
      </c>
      <c r="IU222">
        <f t="shared" si="58"/>
        <v>0.625</v>
      </c>
      <c r="IV222">
        <f t="shared" si="53"/>
        <v>0.57500000000000007</v>
      </c>
    </row>
    <row r="223" spans="1:256" customFormat="1" ht="14" customHeight="1" x14ac:dyDescent="0.2">
      <c r="A223">
        <v>222</v>
      </c>
      <c r="B223">
        <v>246</v>
      </c>
      <c r="C223" s="1">
        <v>44795.604861111111</v>
      </c>
      <c r="D223" s="1">
        <v>44795.604861111111</v>
      </c>
      <c r="E223">
        <v>4</v>
      </c>
      <c r="G223" t="s">
        <v>242</v>
      </c>
      <c r="H223" t="s">
        <v>242</v>
      </c>
      <c r="I223">
        <v>1</v>
      </c>
      <c r="J223" s="1">
        <v>44795.604861111111</v>
      </c>
      <c r="K223" t="s">
        <v>4657</v>
      </c>
      <c r="L223" t="s">
        <v>242</v>
      </c>
      <c r="M223" t="s">
        <v>242</v>
      </c>
      <c r="P223" t="s">
        <v>242</v>
      </c>
      <c r="Q223" t="s">
        <v>242</v>
      </c>
      <c r="T223" t="s">
        <v>4658</v>
      </c>
      <c r="V223" t="s">
        <v>4659</v>
      </c>
      <c r="W223" t="s">
        <v>4660</v>
      </c>
      <c r="X223">
        <v>6099</v>
      </c>
      <c r="Y223" t="s">
        <v>297</v>
      </c>
      <c r="Z223" t="s">
        <v>765</v>
      </c>
      <c r="AA223">
        <v>2019</v>
      </c>
      <c r="AC223">
        <v>0.5</v>
      </c>
      <c r="AD223">
        <v>14</v>
      </c>
      <c r="AF223">
        <v>14</v>
      </c>
      <c r="AG223" t="s">
        <v>242</v>
      </c>
      <c r="AJ223" s="27">
        <v>1</v>
      </c>
      <c r="AK223">
        <v>12</v>
      </c>
      <c r="AL223" s="27">
        <v>0</v>
      </c>
      <c r="AM223">
        <v>0</v>
      </c>
      <c r="AN223" s="36">
        <f t="shared" si="48"/>
        <v>0</v>
      </c>
      <c r="AO223" s="27">
        <v>0</v>
      </c>
      <c r="AP223">
        <v>0</v>
      </c>
      <c r="AQ223" t="s">
        <v>4661</v>
      </c>
      <c r="AR223">
        <v>2</v>
      </c>
      <c r="AU223" s="27">
        <v>1</v>
      </c>
      <c r="AV223">
        <v>1</v>
      </c>
      <c r="AW223" s="21">
        <f t="shared" si="49"/>
        <v>7.1428571428571423</v>
      </c>
      <c r="AX223">
        <v>2</v>
      </c>
      <c r="BA223" s="27">
        <v>1</v>
      </c>
      <c r="BB223">
        <v>2</v>
      </c>
      <c r="BC223" s="21">
        <f t="shared" si="50"/>
        <v>14.285714285714285</v>
      </c>
      <c r="BD223" t="s">
        <v>242</v>
      </c>
      <c r="BG223" s="27">
        <v>1</v>
      </c>
      <c r="BH223">
        <v>6.6</v>
      </c>
      <c r="BJ223">
        <v>2</v>
      </c>
      <c r="BM223" s="27">
        <v>1</v>
      </c>
      <c r="BN223">
        <v>2</v>
      </c>
      <c r="BQ223" s="27">
        <v>1</v>
      </c>
      <c r="BR223">
        <v>4</v>
      </c>
      <c r="BS223" s="97">
        <f t="shared" si="47"/>
        <v>28.571428571428569</v>
      </c>
      <c r="BU223">
        <v>1</v>
      </c>
      <c r="BX223" s="27">
        <v>1</v>
      </c>
      <c r="BY223">
        <v>7</v>
      </c>
      <c r="BZ223" s="21">
        <f t="shared" si="59"/>
        <v>50</v>
      </c>
      <c r="CA223">
        <v>2</v>
      </c>
      <c r="CB223">
        <v>1</v>
      </c>
      <c r="CE223" s="27">
        <v>0</v>
      </c>
      <c r="CG223" t="s">
        <v>242</v>
      </c>
      <c r="CH223" t="s">
        <v>242</v>
      </c>
      <c r="CJ223" s="27">
        <v>1</v>
      </c>
      <c r="CK223" t="s">
        <v>4662</v>
      </c>
      <c r="CL223">
        <v>1</v>
      </c>
      <c r="CO223">
        <v>0</v>
      </c>
      <c r="CP223" s="27">
        <v>0.5</v>
      </c>
      <c r="CQ223" t="s">
        <v>242</v>
      </c>
      <c r="CR223">
        <v>100</v>
      </c>
      <c r="CS223" t="s">
        <v>242</v>
      </c>
      <c r="CT223" t="s">
        <v>4663</v>
      </c>
      <c r="CV223" s="27">
        <v>1</v>
      </c>
      <c r="CW223" t="s">
        <v>4663</v>
      </c>
      <c r="CX223">
        <v>1</v>
      </c>
      <c r="DA223" s="27">
        <v>1</v>
      </c>
      <c r="DB223">
        <v>52141</v>
      </c>
      <c r="DC223">
        <v>2</v>
      </c>
      <c r="DE223" s="27">
        <v>1</v>
      </c>
      <c r="DF223" s="36" t="s">
        <v>242</v>
      </c>
      <c r="DG223" t="s">
        <v>242</v>
      </c>
      <c r="DH223" s="43" t="s">
        <v>242</v>
      </c>
      <c r="DI223" t="s">
        <v>242</v>
      </c>
      <c r="DJ223" s="36">
        <v>4758</v>
      </c>
      <c r="DK223">
        <v>2</v>
      </c>
      <c r="DM223" s="27">
        <v>1</v>
      </c>
      <c r="DN223" s="36">
        <v>503012</v>
      </c>
      <c r="DO223">
        <v>2</v>
      </c>
      <c r="DQ223">
        <v>1</v>
      </c>
      <c r="DT223" s="27">
        <v>1</v>
      </c>
      <c r="DU223" t="s">
        <v>4664</v>
      </c>
      <c r="DV223" s="27">
        <v>1</v>
      </c>
      <c r="DW223" t="s">
        <v>4665</v>
      </c>
      <c r="DX223" s="27">
        <v>0</v>
      </c>
      <c r="DZ223" s="27">
        <v>1</v>
      </c>
      <c r="EA223" s="2" t="s">
        <v>4666</v>
      </c>
      <c r="EB223" s="27">
        <v>1</v>
      </c>
      <c r="EC223" t="s">
        <v>4667</v>
      </c>
      <c r="ED223" s="27">
        <v>0</v>
      </c>
      <c r="EF223" s="27">
        <v>1</v>
      </c>
      <c r="EG223" t="s">
        <v>4668</v>
      </c>
      <c r="EH223" s="27">
        <v>1</v>
      </c>
      <c r="EI223" t="s">
        <v>4669</v>
      </c>
      <c r="EJ223" s="27">
        <v>1</v>
      </c>
      <c r="EK223" t="s">
        <v>4670</v>
      </c>
      <c r="EL223" s="27">
        <v>1</v>
      </c>
      <c r="EM223" t="s">
        <v>4671</v>
      </c>
      <c r="EN223">
        <v>1</v>
      </c>
      <c r="EP223" s="2"/>
      <c r="EQ223">
        <f t="shared" si="51"/>
        <v>0.8</v>
      </c>
      <c r="ER223" s="99">
        <v>0.5</v>
      </c>
      <c r="ES223" s="27">
        <v>0</v>
      </c>
      <c r="ET223" t="s">
        <v>242</v>
      </c>
      <c r="EU223" t="s">
        <v>242</v>
      </c>
      <c r="EX223" t="s">
        <v>242</v>
      </c>
      <c r="EY223" t="s">
        <v>242</v>
      </c>
      <c r="FA223" s="27">
        <v>0</v>
      </c>
      <c r="FB223" t="s">
        <v>242</v>
      </c>
      <c r="FD223" s="27">
        <v>0</v>
      </c>
      <c r="FE223" t="s">
        <v>242</v>
      </c>
      <c r="FG223" s="27">
        <v>1</v>
      </c>
      <c r="FH223">
        <v>130.25</v>
      </c>
      <c r="FJ223" s="27">
        <v>0</v>
      </c>
      <c r="FK223" t="s">
        <v>242</v>
      </c>
      <c r="FL223">
        <f t="shared" si="54"/>
        <v>1</v>
      </c>
      <c r="FM223" s="99">
        <v>1</v>
      </c>
      <c r="FN223">
        <f t="shared" si="55"/>
        <v>0</v>
      </c>
      <c r="FO223" s="100">
        <v>0</v>
      </c>
      <c r="FQ223" t="s">
        <v>242</v>
      </c>
      <c r="FT223" s="27">
        <v>0</v>
      </c>
      <c r="FU223" t="s">
        <v>242</v>
      </c>
      <c r="FV223" t="s">
        <v>242</v>
      </c>
      <c r="FW223" t="s">
        <v>242</v>
      </c>
      <c r="FY223" s="27">
        <v>1</v>
      </c>
      <c r="FZ223">
        <v>39</v>
      </c>
      <c r="GA223">
        <v>2</v>
      </c>
      <c r="GC223" s="27">
        <v>1</v>
      </c>
      <c r="GD223">
        <v>5.5</v>
      </c>
      <c r="GE223">
        <v>8.3000000000000007</v>
      </c>
      <c r="GF223" s="36">
        <v>60.6</v>
      </c>
      <c r="GG223">
        <v>20.6</v>
      </c>
      <c r="GH223" t="s">
        <v>242</v>
      </c>
      <c r="GI223" t="s">
        <v>242</v>
      </c>
      <c r="GJ223" t="s">
        <v>242</v>
      </c>
      <c r="GK223">
        <v>1</v>
      </c>
      <c r="GL223" t="s">
        <v>4672</v>
      </c>
      <c r="GM223">
        <v>1</v>
      </c>
      <c r="GP223" s="27">
        <v>1</v>
      </c>
      <c r="GQ223">
        <v>1</v>
      </c>
      <c r="GR223">
        <v>1</v>
      </c>
      <c r="GT223">
        <v>1</v>
      </c>
      <c r="GW223" s="27">
        <v>1</v>
      </c>
      <c r="GX223">
        <v>168</v>
      </c>
      <c r="HA223">
        <v>1</v>
      </c>
      <c r="HD223" s="27">
        <v>0</v>
      </c>
      <c r="HF223" s="27">
        <v>0</v>
      </c>
      <c r="HH223" t="s">
        <v>242</v>
      </c>
      <c r="HK223" s="27">
        <v>1</v>
      </c>
      <c r="HL223" t="s">
        <v>4673</v>
      </c>
      <c r="HM223">
        <v>1</v>
      </c>
      <c r="HP223">
        <v>0.66666666699999999</v>
      </c>
      <c r="HQ223">
        <v>1</v>
      </c>
      <c r="HR223">
        <v>0.75</v>
      </c>
      <c r="HS223">
        <v>1</v>
      </c>
      <c r="HT223">
        <v>0.8</v>
      </c>
      <c r="HU223">
        <v>0</v>
      </c>
      <c r="HV223">
        <v>0.25</v>
      </c>
      <c r="HW223">
        <v>0.66666666699999999</v>
      </c>
      <c r="HX223">
        <v>1</v>
      </c>
      <c r="HY223">
        <v>1</v>
      </c>
      <c r="HZ223">
        <v>0</v>
      </c>
      <c r="IA223">
        <v>1</v>
      </c>
      <c r="IB223">
        <v>1</v>
      </c>
      <c r="IC223">
        <v>0.80555555599999995</v>
      </c>
      <c r="ID223">
        <v>0.51249999999999996</v>
      </c>
      <c r="IE223">
        <v>0.73333333300000003</v>
      </c>
      <c r="IF223">
        <v>0.68379629600000003</v>
      </c>
      <c r="IG223" t="s">
        <v>4674</v>
      </c>
      <c r="IH223" t="s">
        <v>266</v>
      </c>
      <c r="II223" t="s">
        <v>4658</v>
      </c>
      <c r="IJ223">
        <v>17174</v>
      </c>
      <c r="IK223">
        <v>15360</v>
      </c>
      <c r="IL223">
        <v>19546</v>
      </c>
      <c r="IM223">
        <v>22139</v>
      </c>
      <c r="IN223">
        <v>17174</v>
      </c>
      <c r="IS223">
        <f t="shared" si="52"/>
        <v>0.6</v>
      </c>
      <c r="IT223">
        <f t="shared" si="56"/>
        <v>0.6428571428571429</v>
      </c>
      <c r="IU223">
        <f t="shared" si="58"/>
        <v>0.75</v>
      </c>
      <c r="IV223">
        <f t="shared" si="53"/>
        <v>0.66428571428571426</v>
      </c>
    </row>
    <row r="224" spans="1:256" customFormat="1" ht="14" customHeight="1" x14ac:dyDescent="0.2">
      <c r="A224">
        <v>223</v>
      </c>
      <c r="B224">
        <v>247</v>
      </c>
      <c r="C224" s="1">
        <v>44795.604861111111</v>
      </c>
      <c r="D224" s="1">
        <v>44795.604861111111</v>
      </c>
      <c r="E224">
        <v>4</v>
      </c>
      <c r="G224" t="s">
        <v>242</v>
      </c>
      <c r="H224" t="s">
        <v>242</v>
      </c>
      <c r="I224">
        <v>1</v>
      </c>
      <c r="J224" s="1">
        <v>44795.604861111111</v>
      </c>
      <c r="K224" t="s">
        <v>4675</v>
      </c>
      <c r="L224" t="s">
        <v>242</v>
      </c>
      <c r="M224" t="s">
        <v>242</v>
      </c>
      <c r="P224" t="s">
        <v>242</v>
      </c>
      <c r="Q224" t="s">
        <v>242</v>
      </c>
      <c r="T224" t="s">
        <v>4676</v>
      </c>
      <c r="V224" t="s">
        <v>4677</v>
      </c>
      <c r="W224" t="s">
        <v>4678</v>
      </c>
      <c r="X224">
        <v>6798</v>
      </c>
      <c r="Y224" t="s">
        <v>659</v>
      </c>
      <c r="Z224" t="s">
        <v>660</v>
      </c>
      <c r="AA224">
        <v>2019</v>
      </c>
      <c r="AC224">
        <v>0</v>
      </c>
      <c r="AF224">
        <v>12</v>
      </c>
      <c r="AG224" t="s">
        <v>242</v>
      </c>
      <c r="AJ224" s="27">
        <v>1</v>
      </c>
      <c r="AK224">
        <v>10</v>
      </c>
      <c r="AL224" s="27">
        <v>0</v>
      </c>
      <c r="AM224">
        <v>0</v>
      </c>
      <c r="AN224" s="36">
        <f t="shared" si="48"/>
        <v>0</v>
      </c>
      <c r="AO224" s="27">
        <v>0</v>
      </c>
      <c r="AP224">
        <v>0</v>
      </c>
      <c r="AR224">
        <v>3</v>
      </c>
      <c r="AU224" s="27">
        <v>1</v>
      </c>
      <c r="AV224">
        <v>2</v>
      </c>
      <c r="AW224" s="21">
        <f t="shared" si="49"/>
        <v>16.666666666666664</v>
      </c>
      <c r="AX224">
        <v>3</v>
      </c>
      <c r="BA224" s="27">
        <v>1</v>
      </c>
      <c r="BB224">
        <v>3</v>
      </c>
      <c r="BC224" s="21">
        <f t="shared" si="50"/>
        <v>25</v>
      </c>
      <c r="BD224" t="s">
        <v>242</v>
      </c>
      <c r="BG224" s="27">
        <v>1</v>
      </c>
      <c r="BJ224">
        <v>2</v>
      </c>
      <c r="BM224" s="27">
        <v>1</v>
      </c>
      <c r="BN224">
        <v>2</v>
      </c>
      <c r="BQ224" s="27">
        <v>1</v>
      </c>
      <c r="BR224">
        <v>2</v>
      </c>
      <c r="BS224" s="97">
        <f t="shared" si="47"/>
        <v>16.666666666666664</v>
      </c>
      <c r="BU224">
        <v>3</v>
      </c>
      <c r="BX224" s="27">
        <v>1</v>
      </c>
      <c r="BY224">
        <v>1</v>
      </c>
      <c r="BZ224" s="21">
        <f t="shared" si="59"/>
        <v>8.3333333333333321</v>
      </c>
      <c r="CA224">
        <v>2</v>
      </c>
      <c r="CB224">
        <v>3</v>
      </c>
      <c r="CE224" s="27">
        <v>0</v>
      </c>
      <c r="CG224" t="s">
        <v>242</v>
      </c>
      <c r="CH224" t="s">
        <v>242</v>
      </c>
      <c r="CJ224" s="27">
        <v>1</v>
      </c>
      <c r="CK224" t="s">
        <v>4679</v>
      </c>
      <c r="CL224">
        <v>1</v>
      </c>
      <c r="CO224">
        <v>1</v>
      </c>
      <c r="CP224" s="27">
        <v>0.5</v>
      </c>
      <c r="CQ224" t="s">
        <v>242</v>
      </c>
      <c r="CR224">
        <v>100</v>
      </c>
      <c r="CS224" t="s">
        <v>242</v>
      </c>
      <c r="CT224" s="2" t="s">
        <v>4680</v>
      </c>
      <c r="CV224" s="27">
        <v>1</v>
      </c>
      <c r="CW224" t="s">
        <v>4681</v>
      </c>
      <c r="CX224">
        <v>1</v>
      </c>
      <c r="DA224" s="27">
        <v>1</v>
      </c>
      <c r="DB224">
        <v>16173</v>
      </c>
      <c r="DC224">
        <v>2</v>
      </c>
      <c r="DE224" s="27">
        <v>1</v>
      </c>
      <c r="DF224" s="36" t="s">
        <v>242</v>
      </c>
      <c r="DG224" t="s">
        <v>242</v>
      </c>
      <c r="DH224" s="43" t="s">
        <v>242</v>
      </c>
      <c r="DI224" t="s">
        <v>242</v>
      </c>
      <c r="DJ224" s="36">
        <v>95880</v>
      </c>
      <c r="DK224">
        <v>2</v>
      </c>
      <c r="DM224" s="27">
        <v>0</v>
      </c>
      <c r="DN224" s="36" t="s">
        <v>242</v>
      </c>
      <c r="DO224" t="s">
        <v>242</v>
      </c>
      <c r="DQ224">
        <v>1</v>
      </c>
      <c r="DT224" s="27">
        <v>1</v>
      </c>
      <c r="DU224" t="s">
        <v>4682</v>
      </c>
      <c r="DV224" s="27">
        <v>1</v>
      </c>
      <c r="DW224" s="2" t="s">
        <v>4683</v>
      </c>
      <c r="DX224" s="27">
        <v>0</v>
      </c>
      <c r="DZ224" s="27">
        <v>1</v>
      </c>
      <c r="EA224" s="2" t="s">
        <v>4684</v>
      </c>
      <c r="EB224" s="27">
        <v>0</v>
      </c>
      <c r="ED224" s="27">
        <v>1</v>
      </c>
      <c r="EE224" s="2" t="s">
        <v>4685</v>
      </c>
      <c r="EF224" s="27">
        <v>1</v>
      </c>
      <c r="EG224" s="2" t="s">
        <v>4686</v>
      </c>
      <c r="EH224" s="27">
        <v>1</v>
      </c>
      <c r="EI224" t="s">
        <v>4687</v>
      </c>
      <c r="EJ224" s="27">
        <v>1</v>
      </c>
      <c r="EK224" t="s">
        <v>4688</v>
      </c>
      <c r="EL224" s="27">
        <v>1</v>
      </c>
      <c r="EN224">
        <v>1</v>
      </c>
      <c r="EP224" s="2"/>
      <c r="EQ224">
        <f t="shared" si="51"/>
        <v>0.8</v>
      </c>
      <c r="ER224" s="99">
        <v>0.5</v>
      </c>
      <c r="ES224" s="27">
        <v>0</v>
      </c>
      <c r="ET224" t="s">
        <v>242</v>
      </c>
      <c r="EU224" t="s">
        <v>242</v>
      </c>
      <c r="EX224" t="s">
        <v>242</v>
      </c>
      <c r="EY224" t="s">
        <v>242</v>
      </c>
      <c r="FA224" s="27">
        <v>0</v>
      </c>
      <c r="FB224" t="s">
        <v>242</v>
      </c>
      <c r="FD224" s="27">
        <v>0</v>
      </c>
      <c r="FE224" t="s">
        <v>242</v>
      </c>
      <c r="FG224" s="27">
        <v>1</v>
      </c>
      <c r="FH224">
        <v>29.67</v>
      </c>
      <c r="FJ224" s="27">
        <v>0</v>
      </c>
      <c r="FK224" t="s">
        <v>242</v>
      </c>
      <c r="FL224">
        <f t="shared" si="54"/>
        <v>1</v>
      </c>
      <c r="FM224" s="99">
        <v>1</v>
      </c>
      <c r="FN224">
        <f t="shared" si="55"/>
        <v>0</v>
      </c>
      <c r="FO224" s="100">
        <v>0</v>
      </c>
      <c r="FQ224">
        <v>1</v>
      </c>
      <c r="FT224" s="27">
        <v>0</v>
      </c>
      <c r="FU224" t="s">
        <v>242</v>
      </c>
      <c r="FV224" t="s">
        <v>242</v>
      </c>
      <c r="FW224" t="s">
        <v>242</v>
      </c>
      <c r="FY224" s="27">
        <v>0</v>
      </c>
      <c r="FZ224" t="s">
        <v>242</v>
      </c>
      <c r="GA224" t="s">
        <v>242</v>
      </c>
      <c r="GC224" s="27">
        <v>0</v>
      </c>
      <c r="GD224" t="s">
        <v>242</v>
      </c>
      <c r="GE224" t="s">
        <v>242</v>
      </c>
      <c r="GF224" s="36" t="s">
        <v>242</v>
      </c>
      <c r="GG224" t="s">
        <v>242</v>
      </c>
      <c r="GH224" t="s">
        <v>242</v>
      </c>
      <c r="GI224" t="s">
        <v>242</v>
      </c>
      <c r="GJ224" t="s">
        <v>242</v>
      </c>
      <c r="GK224" t="s">
        <v>242</v>
      </c>
      <c r="GL224" t="s">
        <v>4689</v>
      </c>
      <c r="GM224" t="s">
        <v>242</v>
      </c>
      <c r="GP224" s="27">
        <v>0</v>
      </c>
      <c r="GQ224" t="s">
        <v>242</v>
      </c>
      <c r="GR224" t="s">
        <v>242</v>
      </c>
      <c r="GT224" t="s">
        <v>242</v>
      </c>
      <c r="GW224" s="27">
        <v>1</v>
      </c>
      <c r="GX224">
        <v>81</v>
      </c>
      <c r="HA224">
        <v>1</v>
      </c>
      <c r="HD224" s="27">
        <v>0</v>
      </c>
      <c r="HF224" s="27">
        <v>0</v>
      </c>
      <c r="HH224" t="s">
        <v>242</v>
      </c>
      <c r="HK224" s="27">
        <v>1</v>
      </c>
      <c r="HL224" s="2" t="s">
        <v>4690</v>
      </c>
      <c r="HM224">
        <v>1</v>
      </c>
      <c r="HP224">
        <v>0.66666666699999999</v>
      </c>
      <c r="HQ224">
        <v>1</v>
      </c>
      <c r="HR224">
        <v>0.75</v>
      </c>
      <c r="HS224">
        <v>0.66666666699999999</v>
      </c>
      <c r="HT224">
        <v>0.8</v>
      </c>
      <c r="HU224">
        <v>0</v>
      </c>
      <c r="HV224">
        <v>0.25</v>
      </c>
      <c r="HW224">
        <v>0</v>
      </c>
      <c r="HX224">
        <v>0</v>
      </c>
      <c r="HY224">
        <v>1</v>
      </c>
      <c r="HZ224">
        <v>0</v>
      </c>
      <c r="IA224">
        <v>1</v>
      </c>
      <c r="IB224">
        <v>1</v>
      </c>
      <c r="IC224">
        <v>0.80555555599999995</v>
      </c>
      <c r="ID224">
        <v>0.429166667</v>
      </c>
      <c r="IE224">
        <v>0.4</v>
      </c>
      <c r="IF224">
        <v>0.54490740699999995</v>
      </c>
      <c r="IG224" t="s">
        <v>4691</v>
      </c>
      <c r="IH224" t="s">
        <v>266</v>
      </c>
      <c r="II224" t="s">
        <v>4676</v>
      </c>
      <c r="IJ224">
        <v>5763</v>
      </c>
      <c r="IK224">
        <v>5859</v>
      </c>
      <c r="IL224">
        <v>6353</v>
      </c>
      <c r="IM224">
        <v>7001</v>
      </c>
      <c r="IN224">
        <v>5763</v>
      </c>
      <c r="IS224">
        <f t="shared" si="52"/>
        <v>0.6</v>
      </c>
      <c r="IT224">
        <f t="shared" si="56"/>
        <v>0.5</v>
      </c>
      <c r="IU224">
        <f t="shared" si="58"/>
        <v>0.25</v>
      </c>
      <c r="IV224">
        <f t="shared" si="53"/>
        <v>0.45</v>
      </c>
    </row>
    <row r="225" spans="1:256" customFormat="1" ht="14" customHeight="1" x14ac:dyDescent="0.2">
      <c r="A225">
        <v>224</v>
      </c>
      <c r="B225">
        <v>248</v>
      </c>
      <c r="C225" s="1">
        <v>44795.604861111111</v>
      </c>
      <c r="D225" s="1">
        <v>44795.604861111111</v>
      </c>
      <c r="E225">
        <v>4</v>
      </c>
      <c r="G225" t="s">
        <v>242</v>
      </c>
      <c r="H225" t="s">
        <v>242</v>
      </c>
      <c r="I225">
        <v>1</v>
      </c>
      <c r="J225" s="1">
        <v>44795.604861111111</v>
      </c>
      <c r="K225" t="s">
        <v>4692</v>
      </c>
      <c r="L225" t="s">
        <v>242</v>
      </c>
      <c r="M225" t="s">
        <v>242</v>
      </c>
      <c r="P225" t="s">
        <v>242</v>
      </c>
      <c r="Q225" t="s">
        <v>242</v>
      </c>
      <c r="T225" t="s">
        <v>4693</v>
      </c>
      <c r="U225" s="24">
        <v>764180</v>
      </c>
      <c r="V225" t="s">
        <v>4694</v>
      </c>
      <c r="W225" t="s">
        <v>4695</v>
      </c>
      <c r="X225">
        <v>2111</v>
      </c>
      <c r="Y225" t="s">
        <v>326</v>
      </c>
      <c r="Z225" t="s">
        <v>4696</v>
      </c>
      <c r="AA225">
        <v>2020</v>
      </c>
      <c r="AC225">
        <v>0.5</v>
      </c>
      <c r="AD225">
        <v>9</v>
      </c>
      <c r="AF225">
        <v>11</v>
      </c>
      <c r="AG225" t="s">
        <v>242</v>
      </c>
      <c r="AJ225" s="27">
        <v>0</v>
      </c>
      <c r="AK225">
        <v>0</v>
      </c>
      <c r="AL225" s="27">
        <v>0</v>
      </c>
      <c r="AM225">
        <v>0</v>
      </c>
      <c r="AN225" s="36">
        <f t="shared" si="48"/>
        <v>0</v>
      </c>
      <c r="AO225" s="27">
        <v>0</v>
      </c>
      <c r="AP225">
        <v>0</v>
      </c>
      <c r="AR225" t="s">
        <v>242</v>
      </c>
      <c r="AU225" s="27">
        <v>1</v>
      </c>
      <c r="AV225">
        <v>1</v>
      </c>
      <c r="AW225" s="21">
        <f t="shared" si="49"/>
        <v>9.0909090909090917</v>
      </c>
      <c r="AX225">
        <v>2</v>
      </c>
      <c r="BA225" s="27">
        <v>1</v>
      </c>
      <c r="BB225">
        <v>2</v>
      </c>
      <c r="BC225" s="21">
        <f t="shared" si="50"/>
        <v>18.181818181818183</v>
      </c>
      <c r="BD225" t="s">
        <v>242</v>
      </c>
      <c r="BG225" s="27">
        <v>0</v>
      </c>
      <c r="BJ225" t="s">
        <v>242</v>
      </c>
      <c r="BM225" s="27">
        <v>1</v>
      </c>
      <c r="BN225">
        <v>2</v>
      </c>
      <c r="BQ225" s="27">
        <v>1</v>
      </c>
      <c r="BR225">
        <v>4</v>
      </c>
      <c r="BS225" s="97">
        <f t="shared" si="47"/>
        <v>36.363636363636367</v>
      </c>
      <c r="BU225">
        <v>1</v>
      </c>
      <c r="BX225" s="27">
        <v>1</v>
      </c>
      <c r="BY225">
        <v>3</v>
      </c>
      <c r="BZ225" s="21">
        <f t="shared" si="59"/>
        <v>27.27272727272727</v>
      </c>
      <c r="CA225">
        <v>1</v>
      </c>
      <c r="CB225">
        <v>1</v>
      </c>
      <c r="CE225" s="27">
        <v>0</v>
      </c>
      <c r="CG225" t="s">
        <v>242</v>
      </c>
      <c r="CH225" t="s">
        <v>242</v>
      </c>
      <c r="CJ225" s="27">
        <v>1</v>
      </c>
      <c r="CK225" t="s">
        <v>4697</v>
      </c>
      <c r="CL225">
        <v>1</v>
      </c>
      <c r="CO225">
        <v>0</v>
      </c>
      <c r="CP225" s="27">
        <v>0</v>
      </c>
      <c r="CQ225" t="s">
        <v>242</v>
      </c>
      <c r="CR225" t="s">
        <v>242</v>
      </c>
      <c r="CS225" t="s">
        <v>242</v>
      </c>
      <c r="CV225" s="27">
        <v>1</v>
      </c>
      <c r="CW225" t="s">
        <v>4698</v>
      </c>
      <c r="CX225">
        <v>1</v>
      </c>
      <c r="DA225" s="27">
        <v>1</v>
      </c>
      <c r="DB225">
        <v>154507</v>
      </c>
      <c r="DC225">
        <v>2</v>
      </c>
      <c r="DE225" s="27">
        <v>1</v>
      </c>
      <c r="DF225" s="36">
        <v>147909</v>
      </c>
      <c r="DG225">
        <v>2</v>
      </c>
      <c r="DH225" s="36">
        <v>151259</v>
      </c>
      <c r="DI225">
        <v>2</v>
      </c>
      <c r="DJ225" s="36" t="s">
        <v>242</v>
      </c>
      <c r="DK225" t="s">
        <v>242</v>
      </c>
      <c r="DM225" s="27">
        <v>1</v>
      </c>
      <c r="DN225" s="36">
        <v>5078448</v>
      </c>
      <c r="DO225">
        <v>2</v>
      </c>
      <c r="DQ225">
        <v>1</v>
      </c>
      <c r="DT225" s="27">
        <v>1</v>
      </c>
      <c r="DU225" t="s">
        <v>4699</v>
      </c>
      <c r="DV225" s="27">
        <v>1</v>
      </c>
      <c r="DW225" s="2" t="s">
        <v>4700</v>
      </c>
      <c r="DX225" s="27">
        <v>1</v>
      </c>
      <c r="DY225" s="2" t="s">
        <v>4701</v>
      </c>
      <c r="DZ225" s="27">
        <v>1</v>
      </c>
      <c r="EA225" t="s">
        <v>4702</v>
      </c>
      <c r="EB225" s="27">
        <v>1</v>
      </c>
      <c r="EC225" t="s">
        <v>4703</v>
      </c>
      <c r="ED225" s="27">
        <v>1</v>
      </c>
      <c r="EE225" t="s">
        <v>4704</v>
      </c>
      <c r="EF225" s="27">
        <v>1</v>
      </c>
      <c r="EG225" t="s">
        <v>4705</v>
      </c>
      <c r="EH225" s="27">
        <v>1</v>
      </c>
      <c r="EI225" t="s">
        <v>4706</v>
      </c>
      <c r="EJ225" s="27">
        <v>1</v>
      </c>
      <c r="EK225" t="s">
        <v>950</v>
      </c>
      <c r="EL225" s="27">
        <v>1</v>
      </c>
      <c r="EN225">
        <v>4</v>
      </c>
      <c r="EP225" s="2"/>
      <c r="EQ225">
        <f t="shared" si="51"/>
        <v>1</v>
      </c>
      <c r="ER225" s="99">
        <v>1</v>
      </c>
      <c r="ES225" s="27">
        <v>0</v>
      </c>
      <c r="ET225" t="s">
        <v>242</v>
      </c>
      <c r="EU225" t="s">
        <v>242</v>
      </c>
      <c r="EX225" t="s">
        <v>242</v>
      </c>
      <c r="EY225" t="s">
        <v>242</v>
      </c>
      <c r="FA225" s="27">
        <v>1</v>
      </c>
      <c r="FB225">
        <v>8960</v>
      </c>
      <c r="FC225" t="s">
        <v>3418</v>
      </c>
      <c r="FD225" s="27">
        <v>1</v>
      </c>
      <c r="FE225">
        <v>16</v>
      </c>
      <c r="FG225" s="27">
        <v>1</v>
      </c>
      <c r="FH225">
        <v>10760.6</v>
      </c>
      <c r="FJ225" s="27">
        <v>0</v>
      </c>
      <c r="FK225" t="s">
        <v>242</v>
      </c>
      <c r="FL225">
        <f t="shared" si="54"/>
        <v>2</v>
      </c>
      <c r="FM225" s="99">
        <v>1</v>
      </c>
      <c r="FN225">
        <f t="shared" si="55"/>
        <v>1</v>
      </c>
      <c r="FO225" s="99">
        <v>1</v>
      </c>
      <c r="FQ225">
        <v>4</v>
      </c>
      <c r="FT225" s="27">
        <v>0</v>
      </c>
      <c r="FU225" t="s">
        <v>242</v>
      </c>
      <c r="FV225" t="s">
        <v>242</v>
      </c>
      <c r="FW225" t="s">
        <v>242</v>
      </c>
      <c r="FY225" s="27">
        <v>1</v>
      </c>
      <c r="FZ225">
        <v>37.24</v>
      </c>
      <c r="GA225">
        <v>2</v>
      </c>
      <c r="GB225" t="s">
        <v>4707</v>
      </c>
      <c r="GC225" s="27">
        <v>0</v>
      </c>
      <c r="GD225" t="s">
        <v>242</v>
      </c>
      <c r="GE225" t="s">
        <v>242</v>
      </c>
      <c r="GF225" s="36" t="s">
        <v>242</v>
      </c>
      <c r="GG225" t="s">
        <v>242</v>
      </c>
      <c r="GH225" t="s">
        <v>242</v>
      </c>
      <c r="GI225" t="s">
        <v>242</v>
      </c>
      <c r="GJ225" t="s">
        <v>242</v>
      </c>
      <c r="GK225" t="s">
        <v>242</v>
      </c>
      <c r="GM225">
        <v>1</v>
      </c>
      <c r="GP225" s="27">
        <v>1</v>
      </c>
      <c r="GQ225" t="s">
        <v>242</v>
      </c>
      <c r="GR225">
        <v>0.997</v>
      </c>
      <c r="GT225">
        <v>1</v>
      </c>
      <c r="GW225" s="44">
        <v>1</v>
      </c>
      <c r="GX225">
        <v>78</v>
      </c>
      <c r="HA225">
        <v>1</v>
      </c>
      <c r="HD225" s="27">
        <v>1</v>
      </c>
      <c r="HF225" s="27">
        <v>0.5</v>
      </c>
      <c r="HH225">
        <v>1</v>
      </c>
      <c r="HK225" s="27">
        <v>1</v>
      </c>
      <c r="HL225" t="s">
        <v>4708</v>
      </c>
      <c r="HM225">
        <v>1</v>
      </c>
      <c r="HP225">
        <v>0.55555555599999995</v>
      </c>
      <c r="HQ225">
        <v>1</v>
      </c>
      <c r="HR225">
        <v>0.5</v>
      </c>
      <c r="HS225">
        <v>1</v>
      </c>
      <c r="HT225">
        <v>1</v>
      </c>
      <c r="HU225">
        <v>0</v>
      </c>
      <c r="HV225">
        <v>0.75</v>
      </c>
      <c r="HW225">
        <v>0.33333333300000001</v>
      </c>
      <c r="HX225">
        <v>1</v>
      </c>
      <c r="HY225">
        <v>0</v>
      </c>
      <c r="HZ225">
        <v>0.75</v>
      </c>
      <c r="IA225">
        <v>1</v>
      </c>
      <c r="IB225">
        <v>1</v>
      </c>
      <c r="IC225">
        <v>0.68518518500000003</v>
      </c>
      <c r="ID225">
        <v>0.6875</v>
      </c>
      <c r="IE225">
        <v>0.61666666699999995</v>
      </c>
      <c r="IF225">
        <v>0.66311728400000003</v>
      </c>
      <c r="IG225" t="s">
        <v>4709</v>
      </c>
      <c r="IH225" t="s">
        <v>266</v>
      </c>
      <c r="II225" t="s">
        <v>4693</v>
      </c>
      <c r="IJ225">
        <v>19796</v>
      </c>
      <c r="IK225">
        <v>20841</v>
      </c>
      <c r="IL225">
        <v>21111</v>
      </c>
      <c r="IM225">
        <v>20688</v>
      </c>
      <c r="IN225">
        <v>19796</v>
      </c>
      <c r="IS225">
        <f t="shared" si="52"/>
        <v>0.6</v>
      </c>
      <c r="IT225">
        <f t="shared" si="56"/>
        <v>0.8571428571428571</v>
      </c>
      <c r="IU225">
        <f t="shared" si="58"/>
        <v>0.5</v>
      </c>
      <c r="IV225">
        <f t="shared" si="53"/>
        <v>0.65238095238095239</v>
      </c>
    </row>
    <row r="226" spans="1:256" customFormat="1" ht="14" customHeight="1" x14ac:dyDescent="0.2">
      <c r="A226">
        <v>225</v>
      </c>
      <c r="B226">
        <v>249</v>
      </c>
      <c r="C226" s="1">
        <v>44795.604861111111</v>
      </c>
      <c r="D226" s="1">
        <v>44795.604861111111</v>
      </c>
      <c r="E226">
        <v>4</v>
      </c>
      <c r="G226" t="s">
        <v>242</v>
      </c>
      <c r="H226" t="s">
        <v>242</v>
      </c>
      <c r="I226">
        <v>1</v>
      </c>
      <c r="J226" s="1">
        <v>44795.604861111111</v>
      </c>
      <c r="K226" t="s">
        <v>4710</v>
      </c>
      <c r="L226" t="s">
        <v>242</v>
      </c>
      <c r="M226" t="s">
        <v>242</v>
      </c>
      <c r="P226" t="s">
        <v>242</v>
      </c>
      <c r="Q226" t="s">
        <v>242</v>
      </c>
      <c r="T226" t="s">
        <v>4711</v>
      </c>
      <c r="U226" s="24">
        <v>936468</v>
      </c>
      <c r="V226" t="s">
        <v>4712</v>
      </c>
      <c r="W226">
        <v>539830109</v>
      </c>
      <c r="X226">
        <v>3760</v>
      </c>
      <c r="Y226" t="s">
        <v>476</v>
      </c>
      <c r="Z226" t="s">
        <v>2504</v>
      </c>
      <c r="AA226">
        <v>2019</v>
      </c>
      <c r="AB226">
        <v>2020</v>
      </c>
      <c r="AC226">
        <v>1</v>
      </c>
      <c r="AD226">
        <v>15</v>
      </c>
      <c r="AF226">
        <v>12</v>
      </c>
      <c r="AG226" t="s">
        <v>242</v>
      </c>
      <c r="AJ226" s="27">
        <v>0</v>
      </c>
      <c r="AK226">
        <v>0</v>
      </c>
      <c r="AL226" s="27">
        <v>0</v>
      </c>
      <c r="AM226">
        <v>0</v>
      </c>
      <c r="AN226" s="36">
        <f t="shared" si="48"/>
        <v>0</v>
      </c>
      <c r="AO226" s="27">
        <v>0</v>
      </c>
      <c r="AP226">
        <v>0</v>
      </c>
      <c r="AR226" t="s">
        <v>242</v>
      </c>
      <c r="AU226" s="44">
        <v>1</v>
      </c>
      <c r="AV226" s="24">
        <v>11</v>
      </c>
      <c r="AW226" s="21">
        <f t="shared" si="49"/>
        <v>91.666666666666657</v>
      </c>
      <c r="AX226" t="s">
        <v>242</v>
      </c>
      <c r="BA226" s="27">
        <v>1</v>
      </c>
      <c r="BB226" s="24">
        <v>11</v>
      </c>
      <c r="BC226" s="21">
        <f t="shared" si="50"/>
        <v>91.666666666666657</v>
      </c>
      <c r="BD226" t="s">
        <v>242</v>
      </c>
      <c r="BG226" s="27">
        <v>1</v>
      </c>
      <c r="BH226">
        <v>5</v>
      </c>
      <c r="BJ226">
        <v>2</v>
      </c>
      <c r="BM226" s="27">
        <v>1</v>
      </c>
      <c r="BN226">
        <v>2</v>
      </c>
      <c r="BQ226" s="27">
        <v>1</v>
      </c>
      <c r="BR226">
        <v>4</v>
      </c>
      <c r="BS226" s="97">
        <f t="shared" si="47"/>
        <v>33.333333333333329</v>
      </c>
      <c r="BT226" s="8">
        <v>44969</v>
      </c>
      <c r="BU226">
        <v>1</v>
      </c>
      <c r="BX226" s="27">
        <v>1</v>
      </c>
      <c r="BY226">
        <v>1</v>
      </c>
      <c r="BZ226" s="21">
        <f t="shared" si="59"/>
        <v>8.3333333333333321</v>
      </c>
      <c r="CA226" t="s">
        <v>242</v>
      </c>
      <c r="CB226">
        <v>1</v>
      </c>
      <c r="CE226" s="27">
        <v>0.5</v>
      </c>
      <c r="CF226" t="s">
        <v>4713</v>
      </c>
      <c r="CG226">
        <v>1</v>
      </c>
      <c r="CH226" t="s">
        <v>242</v>
      </c>
      <c r="CJ226" s="27">
        <v>1</v>
      </c>
      <c r="CK226" t="s">
        <v>4714</v>
      </c>
      <c r="CL226">
        <v>1</v>
      </c>
      <c r="CO226">
        <v>0</v>
      </c>
      <c r="CP226" s="27">
        <v>0.5</v>
      </c>
      <c r="CQ226" t="s">
        <v>242</v>
      </c>
      <c r="CR226">
        <v>100</v>
      </c>
      <c r="CS226" t="s">
        <v>242</v>
      </c>
      <c r="CT226" t="s">
        <v>4715</v>
      </c>
      <c r="CV226" s="27">
        <v>1</v>
      </c>
      <c r="CW226" t="s">
        <v>4716</v>
      </c>
      <c r="CX226">
        <v>1</v>
      </c>
      <c r="DA226" s="27">
        <v>1</v>
      </c>
      <c r="DB226">
        <v>305362</v>
      </c>
      <c r="DC226">
        <v>2</v>
      </c>
      <c r="DD226" s="5">
        <v>662659</v>
      </c>
      <c r="DE226" s="27">
        <v>1</v>
      </c>
      <c r="DF226" s="36">
        <v>466073</v>
      </c>
      <c r="DG226">
        <v>2</v>
      </c>
      <c r="DH226" s="36">
        <v>662659</v>
      </c>
      <c r="DI226">
        <v>2</v>
      </c>
      <c r="DJ226" s="36" t="s">
        <v>242</v>
      </c>
      <c r="DK226" t="s">
        <v>242</v>
      </c>
      <c r="DM226" s="27">
        <v>1</v>
      </c>
      <c r="DN226" s="36">
        <v>7700000</v>
      </c>
      <c r="DO226">
        <v>2</v>
      </c>
      <c r="DQ226">
        <v>4</v>
      </c>
      <c r="DT226" s="27">
        <v>1</v>
      </c>
      <c r="DU226" t="s">
        <v>4717</v>
      </c>
      <c r="DV226" s="27">
        <v>1</v>
      </c>
      <c r="DW226" t="s">
        <v>4718</v>
      </c>
      <c r="DX226" s="27">
        <v>0</v>
      </c>
      <c r="DY226" t="s">
        <v>4719</v>
      </c>
      <c r="DZ226" s="27">
        <v>1</v>
      </c>
      <c r="EA226" t="s">
        <v>4720</v>
      </c>
      <c r="EB226" s="27">
        <v>1</v>
      </c>
      <c r="EC226" t="s">
        <v>4721</v>
      </c>
      <c r="ED226" s="27">
        <v>1</v>
      </c>
      <c r="EE226" t="s">
        <v>4722</v>
      </c>
      <c r="EF226" s="27">
        <v>1</v>
      </c>
      <c r="EG226" t="s">
        <v>4723</v>
      </c>
      <c r="EH226" s="27">
        <v>1</v>
      </c>
      <c r="EI226" t="s">
        <v>4724</v>
      </c>
      <c r="EJ226" s="27">
        <v>1</v>
      </c>
      <c r="EK226" t="s">
        <v>4725</v>
      </c>
      <c r="EL226" s="27">
        <v>1</v>
      </c>
      <c r="EM226" t="s">
        <v>4726</v>
      </c>
      <c r="EN226">
        <v>4</v>
      </c>
      <c r="EP226" s="2"/>
      <c r="EQ226">
        <f t="shared" si="51"/>
        <v>0.9</v>
      </c>
      <c r="ER226" s="99">
        <v>0.5</v>
      </c>
      <c r="ES226" s="27">
        <v>0</v>
      </c>
      <c r="ET226" t="s">
        <v>242</v>
      </c>
      <c r="EU226" t="s">
        <v>242</v>
      </c>
      <c r="EX226" t="s">
        <v>242</v>
      </c>
      <c r="EY226" t="s">
        <v>242</v>
      </c>
      <c r="FA226" s="27">
        <v>0</v>
      </c>
      <c r="FB226" t="s">
        <v>242</v>
      </c>
      <c r="FD226" s="27">
        <v>0</v>
      </c>
      <c r="FE226" t="s">
        <v>242</v>
      </c>
      <c r="FG226" s="27">
        <v>1</v>
      </c>
      <c r="FH226">
        <v>6182.68</v>
      </c>
      <c r="FJ226" s="27">
        <v>0</v>
      </c>
      <c r="FK226" t="s">
        <v>242</v>
      </c>
      <c r="FL226">
        <f t="shared" si="54"/>
        <v>1</v>
      </c>
      <c r="FM226" s="99">
        <v>1</v>
      </c>
      <c r="FN226">
        <f t="shared" si="55"/>
        <v>0</v>
      </c>
      <c r="FO226" s="100">
        <v>0</v>
      </c>
      <c r="FQ226">
        <v>4</v>
      </c>
      <c r="FT226" s="27">
        <v>1</v>
      </c>
      <c r="FU226">
        <v>44.3</v>
      </c>
      <c r="FV226">
        <v>30.6</v>
      </c>
      <c r="FW226">
        <v>22.8</v>
      </c>
      <c r="FX226" s="2" t="s">
        <v>4727</v>
      </c>
      <c r="FY226" s="27">
        <v>1</v>
      </c>
      <c r="FZ226">
        <v>23</v>
      </c>
      <c r="GA226">
        <v>2</v>
      </c>
      <c r="GC226" s="27">
        <v>0.5</v>
      </c>
      <c r="GD226" t="s">
        <v>242</v>
      </c>
      <c r="GE226" t="s">
        <v>242</v>
      </c>
      <c r="GF226" s="36" t="s">
        <v>242</v>
      </c>
      <c r="GG226" t="s">
        <v>242</v>
      </c>
      <c r="GH226" t="s">
        <v>242</v>
      </c>
      <c r="GI226" t="s">
        <v>242</v>
      </c>
      <c r="GJ226" t="s">
        <v>242</v>
      </c>
      <c r="GK226">
        <v>1</v>
      </c>
      <c r="GL226" t="s">
        <v>4728</v>
      </c>
      <c r="GM226">
        <v>1</v>
      </c>
      <c r="GP226" s="27">
        <v>0</v>
      </c>
      <c r="GQ226" t="s">
        <v>242</v>
      </c>
      <c r="GR226" t="s">
        <v>242</v>
      </c>
      <c r="GT226" t="s">
        <v>242</v>
      </c>
      <c r="GW226" s="44">
        <v>1</v>
      </c>
      <c r="GX226">
        <v>200</v>
      </c>
      <c r="HA226" t="s">
        <v>242</v>
      </c>
      <c r="HD226" s="27">
        <v>0</v>
      </c>
      <c r="HF226" s="27">
        <v>0</v>
      </c>
      <c r="HH226" t="s">
        <v>242</v>
      </c>
      <c r="HK226" s="27">
        <v>1</v>
      </c>
      <c r="HL226" t="s">
        <v>4729</v>
      </c>
      <c r="HM226">
        <v>1</v>
      </c>
      <c r="HP226">
        <v>0.61111111100000004</v>
      </c>
      <c r="HQ226">
        <v>1</v>
      </c>
      <c r="HR226">
        <v>0.75</v>
      </c>
      <c r="HS226">
        <v>1</v>
      </c>
      <c r="HT226">
        <v>0.9</v>
      </c>
      <c r="HU226">
        <v>0</v>
      </c>
      <c r="HV226">
        <v>0.25</v>
      </c>
      <c r="HW226">
        <v>0.83333333300000001</v>
      </c>
      <c r="HX226">
        <v>0</v>
      </c>
      <c r="HY226">
        <v>0</v>
      </c>
      <c r="HZ226">
        <v>0</v>
      </c>
      <c r="IA226">
        <v>1</v>
      </c>
      <c r="IB226">
        <v>1</v>
      </c>
      <c r="IC226">
        <v>0.78703703700000005</v>
      </c>
      <c r="ID226">
        <v>0.53749999999999998</v>
      </c>
      <c r="IE226">
        <v>0.366666667</v>
      </c>
      <c r="IF226">
        <v>0.56373456799999999</v>
      </c>
      <c r="IG226" t="s">
        <v>4730</v>
      </c>
      <c r="IH226" t="s">
        <v>266</v>
      </c>
      <c r="II226" t="s">
        <v>4711</v>
      </c>
      <c r="IJ226">
        <v>59812</v>
      </c>
      <c r="IK226">
        <v>65398</v>
      </c>
      <c r="IL226">
        <v>67044</v>
      </c>
      <c r="IM226">
        <v>65984</v>
      </c>
      <c r="IN226">
        <v>59812</v>
      </c>
      <c r="IS226">
        <f t="shared" si="52"/>
        <v>0.6</v>
      </c>
      <c r="IT226">
        <f t="shared" si="56"/>
        <v>0.6428571428571429</v>
      </c>
      <c r="IU226">
        <f t="shared" si="58"/>
        <v>0.875</v>
      </c>
      <c r="IV226">
        <f t="shared" si="53"/>
        <v>0.705952380952381</v>
      </c>
    </row>
    <row r="227" spans="1:256" customFormat="1" ht="14" customHeight="1" x14ac:dyDescent="0.2">
      <c r="A227">
        <v>226</v>
      </c>
      <c r="B227">
        <v>250</v>
      </c>
      <c r="C227" s="1">
        <v>44795.604861111111</v>
      </c>
      <c r="D227" s="1">
        <v>44795.604861111111</v>
      </c>
      <c r="E227">
        <v>4</v>
      </c>
      <c r="G227" t="s">
        <v>242</v>
      </c>
      <c r="H227" t="s">
        <v>242</v>
      </c>
      <c r="I227">
        <v>1</v>
      </c>
      <c r="J227" s="1">
        <v>44795.604861111111</v>
      </c>
      <c r="K227" t="s">
        <v>4731</v>
      </c>
      <c r="L227" t="s">
        <v>242</v>
      </c>
      <c r="M227" t="s">
        <v>242</v>
      </c>
      <c r="P227" t="s">
        <v>242</v>
      </c>
      <c r="Q227" t="s">
        <v>242</v>
      </c>
      <c r="T227" t="s">
        <v>4732</v>
      </c>
      <c r="U227" s="24">
        <v>821189</v>
      </c>
      <c r="V227" t="s">
        <v>4733</v>
      </c>
      <c r="W227" t="s">
        <v>4734</v>
      </c>
      <c r="X227">
        <v>1311</v>
      </c>
      <c r="Y227" t="s">
        <v>248</v>
      </c>
      <c r="Z227" t="s">
        <v>249</v>
      </c>
      <c r="AA227">
        <v>2019</v>
      </c>
      <c r="AC227">
        <v>0.5</v>
      </c>
      <c r="AF227">
        <v>8</v>
      </c>
      <c r="AG227" t="s">
        <v>242</v>
      </c>
      <c r="AJ227" s="27">
        <v>1</v>
      </c>
      <c r="AK227">
        <v>7</v>
      </c>
      <c r="AL227" s="27">
        <v>1</v>
      </c>
      <c r="AM227">
        <v>8</v>
      </c>
      <c r="AN227" s="36">
        <f t="shared" si="48"/>
        <v>100</v>
      </c>
      <c r="AO227" s="27">
        <v>1</v>
      </c>
      <c r="AP227">
        <v>8</v>
      </c>
      <c r="AQ227" t="s">
        <v>4735</v>
      </c>
      <c r="AR227">
        <v>2</v>
      </c>
      <c r="AU227" s="27">
        <v>1</v>
      </c>
      <c r="AV227">
        <v>1</v>
      </c>
      <c r="AW227" s="21">
        <f t="shared" si="49"/>
        <v>12.5</v>
      </c>
      <c r="AX227">
        <v>2</v>
      </c>
      <c r="BA227" s="27">
        <v>1</v>
      </c>
      <c r="BB227">
        <v>2</v>
      </c>
      <c r="BC227" s="21">
        <f t="shared" si="50"/>
        <v>25</v>
      </c>
      <c r="BD227" t="s">
        <v>242</v>
      </c>
      <c r="BG227" s="27">
        <v>1</v>
      </c>
      <c r="BJ227">
        <v>2</v>
      </c>
      <c r="BM227" s="27">
        <v>1</v>
      </c>
      <c r="BN227">
        <v>2</v>
      </c>
      <c r="BQ227" s="27">
        <v>1</v>
      </c>
      <c r="BR227">
        <v>2</v>
      </c>
      <c r="BS227" s="97">
        <f t="shared" si="47"/>
        <v>25</v>
      </c>
      <c r="BT227" t="s">
        <v>4736</v>
      </c>
      <c r="BU227">
        <v>1</v>
      </c>
      <c r="BX227" s="27">
        <v>0</v>
      </c>
      <c r="BY227" s="24" t="s">
        <v>242</v>
      </c>
      <c r="BZ227" s="21" t="s">
        <v>242</v>
      </c>
      <c r="CA227" t="s">
        <v>242</v>
      </c>
      <c r="CB227" t="s">
        <v>242</v>
      </c>
      <c r="CE227" s="27">
        <v>0</v>
      </c>
      <c r="CG227" t="s">
        <v>242</v>
      </c>
      <c r="CH227" t="s">
        <v>242</v>
      </c>
      <c r="CJ227" s="27">
        <v>0</v>
      </c>
      <c r="CL227" t="s">
        <v>242</v>
      </c>
      <c r="CO227">
        <v>0</v>
      </c>
      <c r="CP227" s="27">
        <v>0</v>
      </c>
      <c r="CQ227" t="s">
        <v>242</v>
      </c>
      <c r="CR227" t="s">
        <v>242</v>
      </c>
      <c r="CS227" t="s">
        <v>242</v>
      </c>
      <c r="CV227" s="27">
        <v>1</v>
      </c>
      <c r="CW227" s="2" t="s">
        <v>4737</v>
      </c>
      <c r="CX227">
        <v>1</v>
      </c>
      <c r="DA227" s="27">
        <v>1</v>
      </c>
      <c r="DB227">
        <v>5300000</v>
      </c>
      <c r="DC227">
        <v>2</v>
      </c>
      <c r="DE227" s="27">
        <v>0</v>
      </c>
      <c r="DF227" s="36" t="s">
        <v>242</v>
      </c>
      <c r="DG227" t="s">
        <v>242</v>
      </c>
      <c r="DH227" s="43" t="s">
        <v>242</v>
      </c>
      <c r="DI227" t="s">
        <v>242</v>
      </c>
      <c r="DJ227" s="36" t="s">
        <v>242</v>
      </c>
      <c r="DK227" t="s">
        <v>242</v>
      </c>
      <c r="DM227" s="27">
        <v>0</v>
      </c>
      <c r="DN227" s="36" t="s">
        <v>242</v>
      </c>
      <c r="DO227" t="s">
        <v>242</v>
      </c>
      <c r="DQ227">
        <v>1</v>
      </c>
      <c r="DT227" s="27">
        <v>1</v>
      </c>
      <c r="DU227" t="s">
        <v>4738</v>
      </c>
      <c r="DV227" s="27">
        <v>1</v>
      </c>
      <c r="DW227" t="s">
        <v>4739</v>
      </c>
      <c r="DX227" s="27">
        <v>1</v>
      </c>
      <c r="DY227" t="s">
        <v>4740</v>
      </c>
      <c r="DZ227" s="27">
        <v>1</v>
      </c>
      <c r="EA227" s="2" t="s">
        <v>4741</v>
      </c>
      <c r="EB227" s="27">
        <v>1</v>
      </c>
      <c r="ED227" s="27">
        <v>1</v>
      </c>
      <c r="EE227" t="s">
        <v>4742</v>
      </c>
      <c r="EF227" s="27">
        <v>1</v>
      </c>
      <c r="EG227" t="s">
        <v>4743</v>
      </c>
      <c r="EH227" s="27">
        <v>1</v>
      </c>
      <c r="EI227" t="s">
        <v>4744</v>
      </c>
      <c r="EJ227" s="27">
        <v>1</v>
      </c>
      <c r="EK227" t="s">
        <v>4745</v>
      </c>
      <c r="EL227" s="27">
        <v>1</v>
      </c>
      <c r="EN227">
        <v>1</v>
      </c>
      <c r="EP227" s="2"/>
      <c r="EQ227">
        <f t="shared" si="51"/>
        <v>1</v>
      </c>
      <c r="ER227" s="99">
        <v>1</v>
      </c>
      <c r="ES227" s="27">
        <v>0</v>
      </c>
      <c r="ET227" t="s">
        <v>242</v>
      </c>
      <c r="EU227" t="s">
        <v>242</v>
      </c>
      <c r="EX227" t="s">
        <v>242</v>
      </c>
      <c r="EY227" t="s">
        <v>242</v>
      </c>
      <c r="FA227" s="27">
        <v>0</v>
      </c>
      <c r="FB227" t="s">
        <v>242</v>
      </c>
      <c r="FD227" s="27">
        <v>0</v>
      </c>
      <c r="FE227" t="s">
        <v>242</v>
      </c>
      <c r="FG227" s="27">
        <v>1</v>
      </c>
      <c r="FH227">
        <v>42608.6</v>
      </c>
      <c r="FJ227" s="27">
        <v>0</v>
      </c>
      <c r="FK227" t="s">
        <v>242</v>
      </c>
      <c r="FL227">
        <f t="shared" si="54"/>
        <v>1</v>
      </c>
      <c r="FM227" s="99">
        <v>1</v>
      </c>
      <c r="FN227">
        <f t="shared" si="55"/>
        <v>0</v>
      </c>
      <c r="FO227" s="100">
        <v>0</v>
      </c>
      <c r="FQ227">
        <v>1</v>
      </c>
      <c r="FT227" s="27">
        <v>1</v>
      </c>
      <c r="FU227">
        <v>13</v>
      </c>
      <c r="FV227">
        <v>62.5</v>
      </c>
      <c r="FW227">
        <v>24.5</v>
      </c>
      <c r="FY227" s="27">
        <v>1</v>
      </c>
      <c r="FZ227">
        <v>30</v>
      </c>
      <c r="GA227">
        <v>1</v>
      </c>
      <c r="GC227" s="27">
        <v>0.5</v>
      </c>
      <c r="GD227" t="s">
        <v>242</v>
      </c>
      <c r="GE227" t="s">
        <v>242</v>
      </c>
      <c r="GF227" s="36" t="s">
        <v>242</v>
      </c>
      <c r="GG227" t="s">
        <v>242</v>
      </c>
      <c r="GH227" t="s">
        <v>242</v>
      </c>
      <c r="GI227" t="s">
        <v>242</v>
      </c>
      <c r="GJ227" t="s">
        <v>242</v>
      </c>
      <c r="GK227" t="s">
        <v>242</v>
      </c>
      <c r="GL227" t="s">
        <v>4746</v>
      </c>
      <c r="GM227">
        <v>1</v>
      </c>
      <c r="GP227" s="27">
        <v>0</v>
      </c>
      <c r="GQ227" t="s">
        <v>242</v>
      </c>
      <c r="GR227" t="s">
        <v>242</v>
      </c>
      <c r="GT227" t="s">
        <v>242</v>
      </c>
      <c r="GW227" s="44">
        <v>1</v>
      </c>
      <c r="GX227">
        <v>73</v>
      </c>
      <c r="HA227" t="s">
        <v>242</v>
      </c>
      <c r="HD227" s="27">
        <v>0</v>
      </c>
      <c r="HF227" s="27">
        <v>0</v>
      </c>
      <c r="HH227" t="s">
        <v>242</v>
      </c>
      <c r="HK227" s="27">
        <v>1</v>
      </c>
      <c r="HL227" t="s">
        <v>4747</v>
      </c>
      <c r="HM227">
        <v>1</v>
      </c>
      <c r="HP227">
        <v>0.77777777800000003</v>
      </c>
      <c r="HQ227">
        <v>0</v>
      </c>
      <c r="HR227">
        <v>0.5</v>
      </c>
      <c r="HS227">
        <v>0.33333333300000001</v>
      </c>
      <c r="HT227">
        <v>1</v>
      </c>
      <c r="HU227">
        <v>0</v>
      </c>
      <c r="HV227">
        <v>0.25</v>
      </c>
      <c r="HW227">
        <v>0.83333333300000001</v>
      </c>
      <c r="HX227">
        <v>0</v>
      </c>
      <c r="HY227">
        <v>0</v>
      </c>
      <c r="HZ227">
        <v>0</v>
      </c>
      <c r="IA227">
        <v>1</v>
      </c>
      <c r="IB227">
        <v>1</v>
      </c>
      <c r="IC227">
        <v>0.42592592600000001</v>
      </c>
      <c r="ID227">
        <v>0.39583333300000001</v>
      </c>
      <c r="IE227">
        <v>0.366666667</v>
      </c>
      <c r="IF227">
        <v>0.39614197499999998</v>
      </c>
      <c r="IG227" t="s">
        <v>4748</v>
      </c>
      <c r="IH227" t="s">
        <v>266</v>
      </c>
      <c r="II227" t="s">
        <v>4732</v>
      </c>
      <c r="IJ227">
        <v>17122.002</v>
      </c>
      <c r="IK227">
        <v>11017.977000000001</v>
      </c>
      <c r="IL227">
        <v>18517</v>
      </c>
      <c r="IM227">
        <v>25510</v>
      </c>
      <c r="IN227">
        <v>17122.002</v>
      </c>
      <c r="IS227">
        <f t="shared" si="52"/>
        <v>0.6</v>
      </c>
      <c r="IT227">
        <f t="shared" si="56"/>
        <v>0.42857142857142855</v>
      </c>
      <c r="IU227">
        <f t="shared" si="58"/>
        <v>0.875</v>
      </c>
      <c r="IV227">
        <f t="shared" si="53"/>
        <v>0.63452380952380949</v>
      </c>
    </row>
    <row r="228" spans="1:256" customFormat="1" ht="14" customHeight="1" x14ac:dyDescent="0.2">
      <c r="A228">
        <v>227</v>
      </c>
      <c r="B228">
        <v>251</v>
      </c>
      <c r="C228" s="1">
        <v>44795.604861111111</v>
      </c>
      <c r="D228" s="1">
        <v>44795.604861111111</v>
      </c>
      <c r="E228">
        <v>4</v>
      </c>
      <c r="G228" t="s">
        <v>242</v>
      </c>
      <c r="H228" t="s">
        <v>242</v>
      </c>
      <c r="I228">
        <v>1</v>
      </c>
      <c r="J228" s="1">
        <v>44795.604861111111</v>
      </c>
      <c r="K228" t="s">
        <v>4749</v>
      </c>
      <c r="L228" t="s">
        <v>242</v>
      </c>
      <c r="M228" t="s">
        <v>242</v>
      </c>
      <c r="P228" t="s">
        <v>242</v>
      </c>
      <c r="Q228" t="s">
        <v>242</v>
      </c>
      <c r="T228" t="s">
        <v>4750</v>
      </c>
      <c r="V228" t="s">
        <v>4751</v>
      </c>
      <c r="W228">
        <v>571748102</v>
      </c>
      <c r="X228">
        <v>6411</v>
      </c>
      <c r="Y228" t="s">
        <v>319</v>
      </c>
      <c r="Z228" t="s">
        <v>890</v>
      </c>
      <c r="AA228">
        <v>2020</v>
      </c>
      <c r="AC228">
        <v>0.5</v>
      </c>
      <c r="AF228">
        <v>13</v>
      </c>
      <c r="AG228" t="s">
        <v>242</v>
      </c>
      <c r="AJ228" s="27">
        <v>1</v>
      </c>
      <c r="AK228">
        <v>11</v>
      </c>
      <c r="AL228" s="27">
        <v>1</v>
      </c>
      <c r="AM228">
        <v>7</v>
      </c>
      <c r="AN228" s="36">
        <f t="shared" si="48"/>
        <v>53.846153846153847</v>
      </c>
      <c r="AO228" s="27">
        <v>1</v>
      </c>
      <c r="AP228">
        <v>7</v>
      </c>
      <c r="AQ228" t="s">
        <v>4752</v>
      </c>
      <c r="AR228">
        <v>2</v>
      </c>
      <c r="AU228" s="27">
        <v>1</v>
      </c>
      <c r="AV228">
        <v>1</v>
      </c>
      <c r="AW228" s="21">
        <f t="shared" si="49"/>
        <v>7.6923076923076925</v>
      </c>
      <c r="AX228">
        <v>2</v>
      </c>
      <c r="BA228" s="27">
        <v>1</v>
      </c>
      <c r="BB228">
        <v>2</v>
      </c>
      <c r="BC228" s="21">
        <f t="shared" si="50"/>
        <v>15.384615384615385</v>
      </c>
      <c r="BD228" t="s">
        <v>242</v>
      </c>
      <c r="BG228" s="27">
        <v>1</v>
      </c>
      <c r="BH228">
        <v>10</v>
      </c>
      <c r="BJ228">
        <v>2</v>
      </c>
      <c r="BM228" s="27">
        <v>1</v>
      </c>
      <c r="BN228">
        <v>2</v>
      </c>
      <c r="BQ228" s="27">
        <v>1</v>
      </c>
      <c r="BR228">
        <v>3</v>
      </c>
      <c r="BS228" s="97">
        <f t="shared" si="47"/>
        <v>23.076923076923077</v>
      </c>
      <c r="BT228" t="s">
        <v>3455</v>
      </c>
      <c r="BU228">
        <v>1</v>
      </c>
      <c r="BX228" s="27">
        <v>1</v>
      </c>
      <c r="BY228">
        <v>3</v>
      </c>
      <c r="BZ228" s="21">
        <f>BY228/AF228*100</f>
        <v>23.076923076923077</v>
      </c>
      <c r="CA228">
        <v>1</v>
      </c>
      <c r="CB228">
        <v>1</v>
      </c>
      <c r="CE228" s="27">
        <v>0</v>
      </c>
      <c r="CG228" t="s">
        <v>242</v>
      </c>
      <c r="CH228" t="s">
        <v>242</v>
      </c>
      <c r="CJ228" s="27">
        <v>1</v>
      </c>
      <c r="CK228" t="s">
        <v>4753</v>
      </c>
      <c r="CL228">
        <v>1</v>
      </c>
      <c r="CO228">
        <v>0</v>
      </c>
      <c r="CP228" s="27">
        <v>0</v>
      </c>
      <c r="CQ228" t="s">
        <v>242</v>
      </c>
      <c r="CR228" t="s">
        <v>242</v>
      </c>
      <c r="CS228" t="s">
        <v>242</v>
      </c>
      <c r="CU228" t="s">
        <v>4754</v>
      </c>
      <c r="CV228" s="27">
        <v>1</v>
      </c>
      <c r="CW228" t="s">
        <v>4755</v>
      </c>
      <c r="CX228">
        <v>1</v>
      </c>
      <c r="DA228" s="27">
        <v>1</v>
      </c>
      <c r="DB228">
        <v>19260</v>
      </c>
      <c r="DC228">
        <v>2</v>
      </c>
      <c r="DE228" s="27">
        <v>1</v>
      </c>
      <c r="DF228" s="36" t="s">
        <v>242</v>
      </c>
      <c r="DG228" t="s">
        <v>242</v>
      </c>
      <c r="DH228" s="43" t="s">
        <v>242</v>
      </c>
      <c r="DI228" t="s">
        <v>242</v>
      </c>
      <c r="DJ228" s="36">
        <v>81812</v>
      </c>
      <c r="DK228">
        <v>2</v>
      </c>
      <c r="DM228" s="27">
        <v>1</v>
      </c>
      <c r="DN228" s="36">
        <v>19298</v>
      </c>
      <c r="DO228">
        <v>2</v>
      </c>
      <c r="DQ228">
        <v>1</v>
      </c>
      <c r="DT228" s="27">
        <v>1</v>
      </c>
      <c r="DU228" t="s">
        <v>4756</v>
      </c>
      <c r="DV228" s="27">
        <v>1</v>
      </c>
      <c r="DW228" s="2" t="s">
        <v>4757</v>
      </c>
      <c r="DX228" s="27">
        <v>0.5</v>
      </c>
      <c r="DY228" t="s">
        <v>4758</v>
      </c>
      <c r="DZ228" s="27">
        <v>1</v>
      </c>
      <c r="EA228" t="s">
        <v>4759</v>
      </c>
      <c r="EB228" s="27">
        <v>0.5</v>
      </c>
      <c r="EC228" t="s">
        <v>4760</v>
      </c>
      <c r="ED228" s="27">
        <v>1</v>
      </c>
      <c r="EE228" t="s">
        <v>4761</v>
      </c>
      <c r="EF228" s="27">
        <v>1</v>
      </c>
      <c r="EG228" t="s">
        <v>4762</v>
      </c>
      <c r="EH228" s="27">
        <v>1</v>
      </c>
      <c r="EI228" t="s">
        <v>4763</v>
      </c>
      <c r="EJ228" s="27">
        <v>1</v>
      </c>
      <c r="EK228" t="s">
        <v>4764</v>
      </c>
      <c r="EL228" s="27">
        <v>1</v>
      </c>
      <c r="EM228" t="s">
        <v>4765</v>
      </c>
      <c r="EN228">
        <v>1</v>
      </c>
      <c r="EP228" s="2"/>
      <c r="EQ228">
        <f t="shared" si="51"/>
        <v>0.9</v>
      </c>
      <c r="ER228" s="99">
        <v>0.5</v>
      </c>
      <c r="ES228" s="27">
        <v>0</v>
      </c>
      <c r="ET228" t="s">
        <v>242</v>
      </c>
      <c r="EU228" t="s">
        <v>242</v>
      </c>
      <c r="EX228" t="s">
        <v>242</v>
      </c>
      <c r="EY228" t="s">
        <v>242</v>
      </c>
      <c r="FA228" s="27">
        <v>0</v>
      </c>
      <c r="FB228" t="s">
        <v>242</v>
      </c>
      <c r="FD228" s="27">
        <v>0</v>
      </c>
      <c r="FE228" t="s">
        <v>242</v>
      </c>
      <c r="FG228" s="27">
        <v>0</v>
      </c>
      <c r="FH228" t="s">
        <v>242</v>
      </c>
      <c r="FJ228" s="27">
        <v>0</v>
      </c>
      <c r="FK228" t="s">
        <v>242</v>
      </c>
      <c r="FL228">
        <f t="shared" si="54"/>
        <v>0</v>
      </c>
      <c r="FM228" s="100">
        <v>0</v>
      </c>
      <c r="FN228">
        <f t="shared" si="55"/>
        <v>0</v>
      </c>
      <c r="FO228" s="100">
        <v>0</v>
      </c>
      <c r="FQ228" t="s">
        <v>242</v>
      </c>
      <c r="FT228" s="27">
        <v>0</v>
      </c>
      <c r="FU228" t="s">
        <v>242</v>
      </c>
      <c r="FV228" t="s">
        <v>242</v>
      </c>
      <c r="FW228" t="s">
        <v>242</v>
      </c>
      <c r="FY228" s="27">
        <v>1</v>
      </c>
      <c r="FZ228">
        <v>53.9</v>
      </c>
      <c r="GA228">
        <v>2</v>
      </c>
      <c r="GC228" s="27">
        <v>1</v>
      </c>
      <c r="GD228">
        <v>5.3</v>
      </c>
      <c r="GE228">
        <v>6.3</v>
      </c>
      <c r="GF228" s="36">
        <v>76.900000000000006</v>
      </c>
      <c r="GG228">
        <v>8.6999999999999993</v>
      </c>
      <c r="GH228" t="s">
        <v>242</v>
      </c>
      <c r="GI228" t="s">
        <v>242</v>
      </c>
      <c r="GJ228" t="s">
        <v>242</v>
      </c>
      <c r="GK228">
        <v>1</v>
      </c>
      <c r="GL228" t="s">
        <v>4766</v>
      </c>
      <c r="GM228">
        <v>1</v>
      </c>
      <c r="GP228" s="27">
        <v>0</v>
      </c>
      <c r="GQ228" t="s">
        <v>242</v>
      </c>
      <c r="GR228" t="s">
        <v>242</v>
      </c>
      <c r="GS228" s="2" t="s">
        <v>4767</v>
      </c>
      <c r="GT228" t="s">
        <v>242</v>
      </c>
      <c r="GW228" s="27">
        <v>1</v>
      </c>
      <c r="GX228">
        <v>290</v>
      </c>
      <c r="HA228">
        <v>1</v>
      </c>
      <c r="HD228" s="27">
        <v>0</v>
      </c>
      <c r="HF228" s="27">
        <v>0</v>
      </c>
      <c r="HH228" t="s">
        <v>242</v>
      </c>
      <c r="HK228" s="27">
        <v>1</v>
      </c>
      <c r="HL228" t="s">
        <v>4768</v>
      </c>
      <c r="HM228">
        <v>1</v>
      </c>
      <c r="HP228">
        <v>0.88888888899999996</v>
      </c>
      <c r="HQ228">
        <v>1</v>
      </c>
      <c r="HR228">
        <v>0.5</v>
      </c>
      <c r="HS228">
        <v>1</v>
      </c>
      <c r="HT228">
        <v>0.9</v>
      </c>
      <c r="HU228">
        <v>0</v>
      </c>
      <c r="HV228">
        <v>0</v>
      </c>
      <c r="HW228">
        <v>0.66666666699999999</v>
      </c>
      <c r="HX228">
        <v>0</v>
      </c>
      <c r="HY228">
        <v>1</v>
      </c>
      <c r="HZ228">
        <v>0</v>
      </c>
      <c r="IA228">
        <v>1</v>
      </c>
      <c r="IB228">
        <v>1</v>
      </c>
      <c r="IC228">
        <v>0.79629629599999996</v>
      </c>
      <c r="ID228">
        <v>0.47499999999999998</v>
      </c>
      <c r="IE228">
        <v>0.53333333299999997</v>
      </c>
      <c r="IF228">
        <v>0.60154320999999999</v>
      </c>
      <c r="IG228" t="s">
        <v>4769</v>
      </c>
      <c r="IH228" t="s">
        <v>266</v>
      </c>
      <c r="II228" t="s">
        <v>4750</v>
      </c>
      <c r="IJ228">
        <v>16652</v>
      </c>
      <c r="IK228">
        <v>17224</v>
      </c>
      <c r="IL228">
        <v>19820</v>
      </c>
      <c r="IM228">
        <v>20772</v>
      </c>
      <c r="IN228">
        <v>16652</v>
      </c>
      <c r="IS228">
        <f t="shared" si="52"/>
        <v>1</v>
      </c>
      <c r="IT228">
        <f t="shared" si="56"/>
        <v>0.5</v>
      </c>
      <c r="IU228">
        <f t="shared" si="58"/>
        <v>0.75</v>
      </c>
      <c r="IV228">
        <f t="shared" si="53"/>
        <v>0.75</v>
      </c>
    </row>
    <row r="229" spans="1:256" customFormat="1" ht="14" customHeight="1" x14ac:dyDescent="0.2">
      <c r="A229">
        <v>228</v>
      </c>
      <c r="B229">
        <v>252</v>
      </c>
      <c r="C229" s="1">
        <v>44795.604861111111</v>
      </c>
      <c r="D229" s="1">
        <v>44795.604861111111</v>
      </c>
      <c r="E229">
        <v>4</v>
      </c>
      <c r="G229" t="s">
        <v>242</v>
      </c>
      <c r="H229" t="s">
        <v>242</v>
      </c>
      <c r="I229">
        <v>1</v>
      </c>
      <c r="J229" s="1">
        <v>44795.604861111111</v>
      </c>
      <c r="K229" t="s">
        <v>4770</v>
      </c>
      <c r="L229" t="s">
        <v>242</v>
      </c>
      <c r="M229" t="s">
        <v>242</v>
      </c>
      <c r="P229" t="s">
        <v>242</v>
      </c>
      <c r="Q229" t="s">
        <v>242</v>
      </c>
      <c r="T229" t="s">
        <v>4771</v>
      </c>
      <c r="V229" t="s">
        <v>4772</v>
      </c>
      <c r="W229" t="s">
        <v>4773</v>
      </c>
      <c r="X229">
        <v>1000</v>
      </c>
      <c r="Y229" t="s">
        <v>418</v>
      </c>
      <c r="Z229" t="s">
        <v>3654</v>
      </c>
      <c r="AA229">
        <v>2020</v>
      </c>
      <c r="AC229">
        <v>1</v>
      </c>
      <c r="AD229">
        <v>15</v>
      </c>
      <c r="AF229">
        <v>7</v>
      </c>
      <c r="AG229" t="s">
        <v>242</v>
      </c>
      <c r="AJ229" s="27">
        <v>1</v>
      </c>
      <c r="AK229">
        <v>3</v>
      </c>
      <c r="AL229" s="27">
        <v>1</v>
      </c>
      <c r="AM229">
        <v>6</v>
      </c>
      <c r="AN229" s="36">
        <f t="shared" si="48"/>
        <v>85.714285714285708</v>
      </c>
      <c r="AO229" s="27">
        <v>1</v>
      </c>
      <c r="AP229">
        <v>6</v>
      </c>
      <c r="AQ229" s="2" t="s">
        <v>4774</v>
      </c>
      <c r="AR229">
        <v>3</v>
      </c>
      <c r="AU229" s="27">
        <v>1</v>
      </c>
      <c r="AV229">
        <v>1</v>
      </c>
      <c r="AW229" s="21">
        <f t="shared" si="49"/>
        <v>14.285714285714285</v>
      </c>
      <c r="AX229">
        <v>2</v>
      </c>
      <c r="BA229" s="27">
        <v>1</v>
      </c>
      <c r="BB229">
        <v>2</v>
      </c>
      <c r="BC229" s="21">
        <f t="shared" si="50"/>
        <v>28.571428571428569</v>
      </c>
      <c r="BD229" t="s">
        <v>242</v>
      </c>
      <c r="BG229" s="27">
        <v>1</v>
      </c>
      <c r="BH229">
        <v>6.4</v>
      </c>
      <c r="BJ229">
        <v>3</v>
      </c>
      <c r="BM229" s="27">
        <v>1</v>
      </c>
      <c r="BN229">
        <v>2</v>
      </c>
      <c r="BQ229" s="27">
        <v>1</v>
      </c>
      <c r="BR229">
        <v>2</v>
      </c>
      <c r="BS229" s="97">
        <f t="shared" si="47"/>
        <v>28.571428571428569</v>
      </c>
      <c r="BT229" t="s">
        <v>4736</v>
      </c>
      <c r="BU229">
        <v>3</v>
      </c>
      <c r="BX229" s="27">
        <v>1</v>
      </c>
      <c r="BY229">
        <v>1</v>
      </c>
      <c r="BZ229" s="21">
        <f>BY229/AF229*100</f>
        <v>14.285714285714285</v>
      </c>
      <c r="CA229">
        <v>2</v>
      </c>
      <c r="CB229">
        <v>3</v>
      </c>
      <c r="CE229" s="27">
        <v>0</v>
      </c>
      <c r="CG229" t="s">
        <v>242</v>
      </c>
      <c r="CH229" t="s">
        <v>242</v>
      </c>
      <c r="CJ229" s="27">
        <v>1</v>
      </c>
      <c r="CK229" s="2" t="s">
        <v>4775</v>
      </c>
      <c r="CL229">
        <v>1</v>
      </c>
      <c r="CO229">
        <v>0</v>
      </c>
      <c r="CP229" s="27">
        <v>0.5</v>
      </c>
      <c r="CQ229" t="s">
        <v>242</v>
      </c>
      <c r="CR229">
        <v>58</v>
      </c>
      <c r="CS229" t="s">
        <v>242</v>
      </c>
      <c r="CT229" t="s">
        <v>4776</v>
      </c>
      <c r="CV229" s="27">
        <v>1</v>
      </c>
      <c r="CW229" t="s">
        <v>4777</v>
      </c>
      <c r="CX229">
        <v>1</v>
      </c>
      <c r="DA229" s="27">
        <v>1</v>
      </c>
      <c r="DB229">
        <v>4229894</v>
      </c>
      <c r="DC229">
        <v>2</v>
      </c>
      <c r="DE229" s="27">
        <v>1</v>
      </c>
      <c r="DF229" s="36" t="s">
        <v>242</v>
      </c>
      <c r="DG229" t="s">
        <v>242</v>
      </c>
      <c r="DH229" s="43" t="s">
        <v>242</v>
      </c>
      <c r="DI229" t="s">
        <v>242</v>
      </c>
      <c r="DJ229" s="36">
        <v>2885925</v>
      </c>
      <c r="DK229">
        <v>2</v>
      </c>
      <c r="DM229" s="27">
        <v>1</v>
      </c>
      <c r="DN229" s="36">
        <v>1729251</v>
      </c>
      <c r="DO229">
        <v>2</v>
      </c>
      <c r="DQ229">
        <v>1</v>
      </c>
      <c r="DT229" s="27">
        <v>1</v>
      </c>
      <c r="DU229" t="s">
        <v>4778</v>
      </c>
      <c r="DV229" s="27">
        <v>1</v>
      </c>
      <c r="DW229" t="s">
        <v>4779</v>
      </c>
      <c r="DX229" s="27">
        <v>1</v>
      </c>
      <c r="DY229" t="s">
        <v>4780</v>
      </c>
      <c r="DZ229" s="27">
        <v>1</v>
      </c>
      <c r="EA229" t="s">
        <v>4781</v>
      </c>
      <c r="EB229" s="27">
        <v>1</v>
      </c>
      <c r="EC229" t="s">
        <v>4782</v>
      </c>
      <c r="ED229" s="27">
        <v>1</v>
      </c>
      <c r="EE229" t="s">
        <v>4783</v>
      </c>
      <c r="EF229" s="27">
        <v>1</v>
      </c>
      <c r="EG229" t="s">
        <v>4784</v>
      </c>
      <c r="EH229" s="27">
        <v>1</v>
      </c>
      <c r="EI229" t="s">
        <v>4785</v>
      </c>
      <c r="EJ229" s="27">
        <v>1</v>
      </c>
      <c r="EK229" t="s">
        <v>4786</v>
      </c>
      <c r="EL229" s="27">
        <v>1</v>
      </c>
      <c r="EN229">
        <v>1</v>
      </c>
      <c r="EP229" s="2"/>
      <c r="EQ229">
        <f t="shared" si="51"/>
        <v>1</v>
      </c>
      <c r="ER229" s="99">
        <v>1</v>
      </c>
      <c r="ES229" s="27">
        <v>0</v>
      </c>
      <c r="ET229" t="s">
        <v>242</v>
      </c>
      <c r="EU229" t="s">
        <v>242</v>
      </c>
      <c r="EX229" t="s">
        <v>242</v>
      </c>
      <c r="EY229" t="s">
        <v>242</v>
      </c>
      <c r="FA229" s="27">
        <v>1</v>
      </c>
      <c r="FB229">
        <v>192683</v>
      </c>
      <c r="FC229" t="s">
        <v>3434</v>
      </c>
      <c r="FD229" s="27">
        <v>1</v>
      </c>
      <c r="FE229">
        <v>23</v>
      </c>
      <c r="FG229" s="27">
        <v>1</v>
      </c>
      <c r="FH229">
        <v>100136</v>
      </c>
      <c r="FJ229" s="27">
        <v>1</v>
      </c>
      <c r="FK229">
        <v>39</v>
      </c>
      <c r="FL229">
        <f t="shared" si="54"/>
        <v>2</v>
      </c>
      <c r="FM229" s="99">
        <v>1</v>
      </c>
      <c r="FN229">
        <f t="shared" si="55"/>
        <v>2</v>
      </c>
      <c r="FO229" s="99">
        <v>1</v>
      </c>
      <c r="FQ229">
        <v>1</v>
      </c>
      <c r="FT229" s="27">
        <v>1</v>
      </c>
      <c r="FU229">
        <v>12</v>
      </c>
      <c r="FV229">
        <v>66</v>
      </c>
      <c r="FW229">
        <v>22</v>
      </c>
      <c r="FY229" s="27">
        <v>1</v>
      </c>
      <c r="FZ229">
        <v>13</v>
      </c>
      <c r="GA229">
        <v>2</v>
      </c>
      <c r="GC229" s="27">
        <v>1</v>
      </c>
      <c r="GD229">
        <v>1</v>
      </c>
      <c r="GE229">
        <v>40</v>
      </c>
      <c r="GF229" s="36">
        <v>53</v>
      </c>
      <c r="GG229">
        <v>1</v>
      </c>
      <c r="GH229" t="s">
        <v>242</v>
      </c>
      <c r="GI229" t="s">
        <v>242</v>
      </c>
      <c r="GJ229" t="s">
        <v>242</v>
      </c>
      <c r="GK229">
        <v>1</v>
      </c>
      <c r="GM229">
        <v>1</v>
      </c>
      <c r="GP229" s="27">
        <v>0</v>
      </c>
      <c r="GQ229" t="s">
        <v>242</v>
      </c>
      <c r="GR229" t="s">
        <v>242</v>
      </c>
      <c r="GT229" t="s">
        <v>242</v>
      </c>
      <c r="GW229" s="27">
        <v>1</v>
      </c>
      <c r="GX229">
        <v>241</v>
      </c>
      <c r="HA229">
        <v>1</v>
      </c>
      <c r="HD229" s="27">
        <v>0</v>
      </c>
      <c r="HE229" t="s">
        <v>4787</v>
      </c>
      <c r="HF229" s="27">
        <v>0</v>
      </c>
      <c r="HG229" t="s">
        <v>4787</v>
      </c>
      <c r="HH229" t="s">
        <v>242</v>
      </c>
      <c r="HK229" s="27">
        <v>1</v>
      </c>
      <c r="HL229" t="s">
        <v>4788</v>
      </c>
      <c r="HM229">
        <v>1</v>
      </c>
      <c r="HP229">
        <v>0.88888888899999996</v>
      </c>
      <c r="HQ229">
        <v>1</v>
      </c>
      <c r="HR229">
        <v>0.75</v>
      </c>
      <c r="HS229">
        <v>1</v>
      </c>
      <c r="HT229">
        <v>1</v>
      </c>
      <c r="HU229">
        <v>0</v>
      </c>
      <c r="HV229">
        <v>1</v>
      </c>
      <c r="HW229">
        <v>1</v>
      </c>
      <c r="HX229">
        <v>0</v>
      </c>
      <c r="HY229">
        <v>1</v>
      </c>
      <c r="HZ229">
        <v>0</v>
      </c>
      <c r="IA229">
        <v>1</v>
      </c>
      <c r="IB229">
        <v>1</v>
      </c>
      <c r="IC229">
        <v>0.87962963000000005</v>
      </c>
      <c r="ID229">
        <v>0.75</v>
      </c>
      <c r="IE229">
        <v>0.6</v>
      </c>
      <c r="IF229">
        <v>0.74320987699999996</v>
      </c>
      <c r="IG229" t="s">
        <v>4771</v>
      </c>
      <c r="IH229" t="s">
        <v>266</v>
      </c>
      <c r="II229" t="s">
        <v>4771</v>
      </c>
      <c r="IJ229">
        <v>14568</v>
      </c>
      <c r="IK229">
        <v>14198</v>
      </c>
      <c r="IL229">
        <v>22845</v>
      </c>
      <c r="IM229">
        <v>22798</v>
      </c>
      <c r="IN229">
        <v>14568</v>
      </c>
      <c r="IS229">
        <f t="shared" si="52"/>
        <v>1</v>
      </c>
      <c r="IT229">
        <f t="shared" si="56"/>
        <v>0.8571428571428571</v>
      </c>
      <c r="IU229">
        <f t="shared" si="58"/>
        <v>1</v>
      </c>
      <c r="IV229">
        <f t="shared" si="53"/>
        <v>0.95238095238095244</v>
      </c>
    </row>
    <row r="230" spans="1:256" customFormat="1" ht="14" customHeight="1" x14ac:dyDescent="0.2">
      <c r="A230">
        <v>229</v>
      </c>
      <c r="B230">
        <v>253</v>
      </c>
      <c r="C230" s="1">
        <v>44795.604861111111</v>
      </c>
      <c r="D230" s="1">
        <v>44795.604861111111</v>
      </c>
      <c r="E230">
        <v>4</v>
      </c>
      <c r="G230" t="s">
        <v>242</v>
      </c>
      <c r="H230" t="s">
        <v>242</v>
      </c>
      <c r="I230">
        <v>1</v>
      </c>
      <c r="J230" s="1">
        <v>44795.604861111111</v>
      </c>
      <c r="K230" t="s">
        <v>4789</v>
      </c>
      <c r="L230" t="s">
        <v>242</v>
      </c>
      <c r="M230" t="s">
        <v>242</v>
      </c>
      <c r="P230" t="s">
        <v>242</v>
      </c>
      <c r="Q230" t="s">
        <v>242</v>
      </c>
      <c r="T230" t="s">
        <v>4790</v>
      </c>
      <c r="V230" t="s">
        <v>4791</v>
      </c>
      <c r="W230" t="s">
        <v>4792</v>
      </c>
      <c r="X230">
        <v>5399</v>
      </c>
      <c r="Y230" t="s">
        <v>326</v>
      </c>
      <c r="Z230" t="s">
        <v>327</v>
      </c>
      <c r="AA230">
        <v>2020</v>
      </c>
      <c r="AC230">
        <v>0</v>
      </c>
      <c r="AF230">
        <v>10</v>
      </c>
      <c r="AG230" t="s">
        <v>242</v>
      </c>
      <c r="AJ230" s="27">
        <v>0</v>
      </c>
      <c r="AK230">
        <v>0</v>
      </c>
      <c r="AL230" s="27">
        <v>0</v>
      </c>
      <c r="AM230">
        <v>0</v>
      </c>
      <c r="AN230" s="36">
        <f t="shared" si="48"/>
        <v>0</v>
      </c>
      <c r="AO230" s="27">
        <v>0</v>
      </c>
      <c r="AP230">
        <v>0</v>
      </c>
      <c r="AR230" t="s">
        <v>242</v>
      </c>
      <c r="AU230" s="27">
        <v>1</v>
      </c>
      <c r="AV230">
        <v>3</v>
      </c>
      <c r="AW230" s="21">
        <f t="shared" si="49"/>
        <v>30</v>
      </c>
      <c r="AX230">
        <v>2</v>
      </c>
      <c r="BA230" s="27">
        <v>1</v>
      </c>
      <c r="BB230">
        <v>2</v>
      </c>
      <c r="BC230" s="21">
        <f t="shared" si="50"/>
        <v>20</v>
      </c>
      <c r="BD230" t="s">
        <v>242</v>
      </c>
      <c r="BG230" s="27">
        <v>1</v>
      </c>
      <c r="BJ230">
        <v>2</v>
      </c>
      <c r="BM230" s="27">
        <v>1</v>
      </c>
      <c r="BN230">
        <v>2</v>
      </c>
      <c r="BQ230" s="27">
        <v>1</v>
      </c>
      <c r="BR230">
        <v>3</v>
      </c>
      <c r="BS230" s="97">
        <f t="shared" si="47"/>
        <v>30</v>
      </c>
      <c r="BT230" t="s">
        <v>4793</v>
      </c>
      <c r="BU230">
        <v>3</v>
      </c>
      <c r="BX230" s="27">
        <v>1</v>
      </c>
      <c r="BY230">
        <v>1</v>
      </c>
      <c r="BZ230" s="21">
        <f>BY230/AF230*100</f>
        <v>10</v>
      </c>
      <c r="CA230">
        <v>2</v>
      </c>
      <c r="CB230">
        <v>1</v>
      </c>
      <c r="CE230" s="27">
        <v>0</v>
      </c>
      <c r="CG230" t="s">
        <v>242</v>
      </c>
      <c r="CH230" t="s">
        <v>242</v>
      </c>
      <c r="CJ230" s="27">
        <v>1</v>
      </c>
      <c r="CK230" t="s">
        <v>4794</v>
      </c>
      <c r="CL230">
        <v>1</v>
      </c>
      <c r="CO230">
        <v>0</v>
      </c>
      <c r="CP230" s="27">
        <v>0</v>
      </c>
      <c r="CQ230" t="s">
        <v>242</v>
      </c>
      <c r="CR230" t="s">
        <v>242</v>
      </c>
      <c r="CS230" t="s">
        <v>242</v>
      </c>
      <c r="CU230" t="s">
        <v>4795</v>
      </c>
      <c r="CV230" s="27">
        <v>1</v>
      </c>
      <c r="CW230" t="s">
        <v>4796</v>
      </c>
      <c r="CX230">
        <v>1</v>
      </c>
      <c r="DA230" s="27">
        <v>0.5</v>
      </c>
      <c r="DB230" t="s">
        <v>242</v>
      </c>
      <c r="DC230">
        <v>2</v>
      </c>
      <c r="DD230" t="s">
        <v>4797</v>
      </c>
      <c r="DE230" s="44">
        <v>0</v>
      </c>
      <c r="DF230" s="36" t="s">
        <v>242</v>
      </c>
      <c r="DG230">
        <v>2</v>
      </c>
      <c r="DH230" s="43" t="s">
        <v>242</v>
      </c>
      <c r="DI230">
        <v>2</v>
      </c>
      <c r="DJ230" s="36" t="s">
        <v>242</v>
      </c>
      <c r="DK230" t="s">
        <v>242</v>
      </c>
      <c r="DM230" s="27">
        <v>0</v>
      </c>
      <c r="DN230" s="36" t="s">
        <v>242</v>
      </c>
      <c r="DO230" t="s">
        <v>242</v>
      </c>
      <c r="DP230" t="s">
        <v>4798</v>
      </c>
      <c r="DQ230">
        <v>1</v>
      </c>
      <c r="DT230" s="27">
        <v>0</v>
      </c>
      <c r="DU230" t="s">
        <v>4799</v>
      </c>
      <c r="DV230" s="27">
        <v>1</v>
      </c>
      <c r="DW230" t="s">
        <v>4800</v>
      </c>
      <c r="DX230" s="27">
        <v>1</v>
      </c>
      <c r="DY230" t="s">
        <v>4801</v>
      </c>
      <c r="DZ230" s="27">
        <v>1</v>
      </c>
      <c r="EA230" t="s">
        <v>4802</v>
      </c>
      <c r="EB230" s="27">
        <v>0.5</v>
      </c>
      <c r="ED230" s="27">
        <v>1</v>
      </c>
      <c r="EE230" t="s">
        <v>4803</v>
      </c>
      <c r="EF230" s="27">
        <v>1</v>
      </c>
      <c r="EG230" t="s">
        <v>4804</v>
      </c>
      <c r="EH230" s="27">
        <v>0</v>
      </c>
      <c r="EI230" t="s">
        <v>4805</v>
      </c>
      <c r="EJ230" s="27">
        <v>1</v>
      </c>
      <c r="EK230" t="s">
        <v>4806</v>
      </c>
      <c r="EL230" s="27">
        <v>1</v>
      </c>
      <c r="EN230">
        <v>1</v>
      </c>
      <c r="EP230" s="2"/>
      <c r="EQ230">
        <f t="shared" si="51"/>
        <v>0.75</v>
      </c>
      <c r="ER230" s="99">
        <v>0.5</v>
      </c>
      <c r="ES230" s="27">
        <v>0</v>
      </c>
      <c r="ET230" t="s">
        <v>242</v>
      </c>
      <c r="EU230" t="s">
        <v>242</v>
      </c>
      <c r="EW230" t="s">
        <v>4807</v>
      </c>
      <c r="EX230" t="s">
        <v>242</v>
      </c>
      <c r="EY230" t="s">
        <v>242</v>
      </c>
      <c r="FA230" s="27">
        <v>0</v>
      </c>
      <c r="FB230" t="s">
        <v>242</v>
      </c>
      <c r="FD230" s="27">
        <v>0</v>
      </c>
      <c r="FE230" t="s">
        <v>242</v>
      </c>
      <c r="FG230" s="27">
        <v>0</v>
      </c>
      <c r="FH230" t="s">
        <v>242</v>
      </c>
      <c r="FJ230" s="27">
        <v>0</v>
      </c>
      <c r="FK230" t="s">
        <v>242</v>
      </c>
      <c r="FL230">
        <f t="shared" si="54"/>
        <v>0</v>
      </c>
      <c r="FM230" s="100">
        <v>0</v>
      </c>
      <c r="FN230">
        <f t="shared" si="55"/>
        <v>0</v>
      </c>
      <c r="FO230" s="100">
        <v>0</v>
      </c>
      <c r="FQ230" t="s">
        <v>242</v>
      </c>
      <c r="FT230" s="27">
        <v>0</v>
      </c>
      <c r="FU230" t="s">
        <v>242</v>
      </c>
      <c r="FV230" t="s">
        <v>242</v>
      </c>
      <c r="FW230" t="s">
        <v>242</v>
      </c>
      <c r="FY230" s="27">
        <v>1</v>
      </c>
      <c r="FZ230">
        <v>45.8</v>
      </c>
      <c r="GA230">
        <v>2</v>
      </c>
      <c r="GB230" t="s">
        <v>4808</v>
      </c>
      <c r="GC230" s="27">
        <v>1</v>
      </c>
      <c r="GD230">
        <v>9.6</v>
      </c>
      <c r="GE230">
        <v>29.2</v>
      </c>
      <c r="GF230" s="36">
        <v>49.2</v>
      </c>
      <c r="GG230">
        <v>7.6</v>
      </c>
      <c r="GH230" t="s">
        <v>242</v>
      </c>
      <c r="GI230" t="s">
        <v>242</v>
      </c>
      <c r="GJ230" t="s">
        <v>242</v>
      </c>
      <c r="GK230">
        <v>1</v>
      </c>
      <c r="GL230" t="s">
        <v>4809</v>
      </c>
      <c r="GM230">
        <v>1</v>
      </c>
      <c r="GP230" s="27">
        <v>1</v>
      </c>
      <c r="GQ230" t="s">
        <v>242</v>
      </c>
      <c r="GR230">
        <v>0.999</v>
      </c>
      <c r="GS230" t="s">
        <v>4810</v>
      </c>
      <c r="GT230">
        <v>1</v>
      </c>
      <c r="GW230" s="27">
        <v>1</v>
      </c>
      <c r="GX230">
        <v>209</v>
      </c>
      <c r="GY230" t="s">
        <v>4811</v>
      </c>
      <c r="HA230">
        <v>1</v>
      </c>
      <c r="HD230" s="27">
        <v>1</v>
      </c>
      <c r="HF230" s="27">
        <v>1</v>
      </c>
      <c r="HH230">
        <v>1</v>
      </c>
      <c r="HK230" s="27">
        <v>1</v>
      </c>
      <c r="HL230" t="s">
        <v>4812</v>
      </c>
      <c r="HM230">
        <v>1</v>
      </c>
      <c r="HP230">
        <v>0.66666666699999999</v>
      </c>
      <c r="HQ230">
        <v>1</v>
      </c>
      <c r="HR230">
        <v>0.5</v>
      </c>
      <c r="HS230">
        <v>0.5</v>
      </c>
      <c r="HT230">
        <v>0.75</v>
      </c>
      <c r="HU230">
        <v>0</v>
      </c>
      <c r="HV230">
        <v>0</v>
      </c>
      <c r="HW230">
        <v>0.66666666699999999</v>
      </c>
      <c r="HX230">
        <v>1</v>
      </c>
      <c r="HY230">
        <v>1</v>
      </c>
      <c r="HZ230">
        <v>1</v>
      </c>
      <c r="IA230">
        <v>1</v>
      </c>
      <c r="IB230">
        <v>1</v>
      </c>
      <c r="IC230">
        <v>0.72222222199999997</v>
      </c>
      <c r="ID230">
        <v>0.3125</v>
      </c>
      <c r="IE230">
        <v>0.93333333299999999</v>
      </c>
      <c r="IF230">
        <v>0.65601851899999997</v>
      </c>
      <c r="IG230" t="s">
        <v>4813</v>
      </c>
      <c r="IH230" t="s">
        <v>266</v>
      </c>
      <c r="II230" t="s">
        <v>4790</v>
      </c>
      <c r="IJ230">
        <v>152703</v>
      </c>
      <c r="IK230">
        <v>166761</v>
      </c>
      <c r="IL230">
        <v>195929</v>
      </c>
      <c r="IM230">
        <v>226954</v>
      </c>
      <c r="IN230">
        <v>152703</v>
      </c>
      <c r="IS230">
        <f t="shared" si="52"/>
        <v>0.6</v>
      </c>
      <c r="IT230">
        <f t="shared" si="56"/>
        <v>0.14285714285714285</v>
      </c>
      <c r="IU230">
        <f t="shared" si="58"/>
        <v>0.75</v>
      </c>
      <c r="IV230">
        <f t="shared" si="53"/>
        <v>0.49761904761904763</v>
      </c>
    </row>
    <row r="231" spans="1:256" customFormat="1" ht="14" customHeight="1" x14ac:dyDescent="0.2">
      <c r="A231">
        <v>230</v>
      </c>
      <c r="B231">
        <v>254</v>
      </c>
      <c r="C231" s="1">
        <v>44795.604861111111</v>
      </c>
      <c r="D231" s="1">
        <v>44795.604861111111</v>
      </c>
      <c r="E231">
        <v>4</v>
      </c>
      <c r="G231" t="s">
        <v>242</v>
      </c>
      <c r="H231" t="s">
        <v>242</v>
      </c>
      <c r="I231">
        <v>1</v>
      </c>
      <c r="J231" s="1">
        <v>44795.604861111111</v>
      </c>
      <c r="K231" t="s">
        <v>4814</v>
      </c>
      <c r="L231" t="s">
        <v>242</v>
      </c>
      <c r="M231" t="s">
        <v>242</v>
      </c>
      <c r="P231" t="s">
        <v>242</v>
      </c>
      <c r="Q231" t="s">
        <v>242</v>
      </c>
      <c r="T231" t="s">
        <v>4815</v>
      </c>
      <c r="V231" t="s">
        <v>4816</v>
      </c>
      <c r="W231">
        <v>883556102</v>
      </c>
      <c r="X231">
        <v>3826</v>
      </c>
      <c r="Y231" t="s">
        <v>350</v>
      </c>
      <c r="Z231" t="s">
        <v>1032</v>
      </c>
      <c r="AA231">
        <v>2019</v>
      </c>
      <c r="AC231">
        <v>0.5</v>
      </c>
      <c r="AD231">
        <v>4</v>
      </c>
      <c r="AF231">
        <v>13</v>
      </c>
      <c r="AG231" t="s">
        <v>242</v>
      </c>
      <c r="AJ231" s="27">
        <v>0</v>
      </c>
      <c r="AK231">
        <v>0</v>
      </c>
      <c r="AL231" s="27">
        <v>0</v>
      </c>
      <c r="AM231">
        <v>0</v>
      </c>
      <c r="AN231" s="36">
        <f t="shared" si="48"/>
        <v>0</v>
      </c>
      <c r="AO231" s="27">
        <v>0</v>
      </c>
      <c r="AP231">
        <v>0</v>
      </c>
      <c r="AR231" t="s">
        <v>242</v>
      </c>
      <c r="AU231" s="27">
        <v>1</v>
      </c>
      <c r="AV231">
        <v>1</v>
      </c>
      <c r="AW231" s="21">
        <f t="shared" si="49"/>
        <v>7.6923076923076925</v>
      </c>
      <c r="AX231">
        <v>2</v>
      </c>
      <c r="BA231" s="27">
        <v>1</v>
      </c>
      <c r="BB231">
        <v>3</v>
      </c>
      <c r="BC231" s="21">
        <f t="shared" si="50"/>
        <v>23.076923076923077</v>
      </c>
      <c r="BD231" t="s">
        <v>242</v>
      </c>
      <c r="BG231" s="27">
        <v>1</v>
      </c>
      <c r="BH231">
        <v>9</v>
      </c>
      <c r="BJ231">
        <v>2</v>
      </c>
      <c r="BM231" s="27">
        <v>1</v>
      </c>
      <c r="BN231">
        <v>2</v>
      </c>
      <c r="BQ231" s="27">
        <v>1</v>
      </c>
      <c r="BR231">
        <v>3</v>
      </c>
      <c r="BS231" s="97">
        <f t="shared" si="47"/>
        <v>23.076923076923077</v>
      </c>
      <c r="BT231" t="s">
        <v>4817</v>
      </c>
      <c r="BU231">
        <v>1</v>
      </c>
      <c r="BX231" s="27">
        <v>1</v>
      </c>
      <c r="BY231">
        <v>2</v>
      </c>
      <c r="BZ231" s="21">
        <f>BY231/AF231*100</f>
        <v>15.384615384615385</v>
      </c>
      <c r="CA231">
        <v>2</v>
      </c>
      <c r="CB231">
        <v>1</v>
      </c>
      <c r="CE231" s="27">
        <v>0</v>
      </c>
      <c r="CG231" t="s">
        <v>242</v>
      </c>
      <c r="CH231" t="s">
        <v>242</v>
      </c>
      <c r="CJ231" s="27">
        <v>0</v>
      </c>
      <c r="CL231" t="s">
        <v>242</v>
      </c>
      <c r="CO231">
        <v>0</v>
      </c>
      <c r="CP231" s="27">
        <v>0.5</v>
      </c>
      <c r="CQ231" t="s">
        <v>242</v>
      </c>
      <c r="CR231">
        <v>100</v>
      </c>
      <c r="CS231" t="s">
        <v>242</v>
      </c>
      <c r="CT231" s="2" t="s">
        <v>4818</v>
      </c>
      <c r="CV231" s="27">
        <v>1</v>
      </c>
      <c r="CW231" t="s">
        <v>4819</v>
      </c>
      <c r="CX231">
        <v>1</v>
      </c>
      <c r="DA231" s="27">
        <v>1</v>
      </c>
      <c r="DB231">
        <v>161065</v>
      </c>
      <c r="DC231">
        <v>2</v>
      </c>
      <c r="DD231" t="s">
        <v>4820</v>
      </c>
      <c r="DE231" s="27">
        <v>1</v>
      </c>
      <c r="DF231" s="36" t="s">
        <v>242</v>
      </c>
      <c r="DG231" t="s">
        <v>242</v>
      </c>
      <c r="DH231" s="36">
        <v>311689</v>
      </c>
      <c r="DI231">
        <v>2</v>
      </c>
      <c r="DJ231" s="36" t="s">
        <v>242</v>
      </c>
      <c r="DK231" t="s">
        <v>242</v>
      </c>
      <c r="DL231" t="s">
        <v>4821</v>
      </c>
      <c r="DM231" s="27">
        <v>0</v>
      </c>
      <c r="DN231" s="36" t="s">
        <v>242</v>
      </c>
      <c r="DO231" t="s">
        <v>242</v>
      </c>
      <c r="DQ231">
        <v>4</v>
      </c>
      <c r="DT231" s="27">
        <v>1</v>
      </c>
      <c r="DU231" s="2" t="s">
        <v>4822</v>
      </c>
      <c r="DV231" s="27">
        <v>1</v>
      </c>
      <c r="DW231" t="s">
        <v>4823</v>
      </c>
      <c r="DX231" s="27">
        <v>1</v>
      </c>
      <c r="DY231" t="s">
        <v>4824</v>
      </c>
      <c r="DZ231" s="27">
        <v>1</v>
      </c>
      <c r="EA231" s="2" t="s">
        <v>4825</v>
      </c>
      <c r="EB231" s="27">
        <v>1</v>
      </c>
      <c r="ED231" s="27">
        <v>1</v>
      </c>
      <c r="EE231" t="s">
        <v>4826</v>
      </c>
      <c r="EF231" s="27">
        <v>1</v>
      </c>
      <c r="EG231" t="s">
        <v>4827</v>
      </c>
      <c r="EH231" s="27">
        <v>1</v>
      </c>
      <c r="EI231" t="s">
        <v>4826</v>
      </c>
      <c r="EJ231" s="27">
        <v>1</v>
      </c>
      <c r="EK231" t="s">
        <v>4828</v>
      </c>
      <c r="EL231" s="27">
        <v>1</v>
      </c>
      <c r="EM231" t="s">
        <v>4829</v>
      </c>
      <c r="EN231">
        <v>4</v>
      </c>
      <c r="EP231" s="2"/>
      <c r="EQ231">
        <f t="shared" si="51"/>
        <v>1</v>
      </c>
      <c r="ER231" s="99">
        <v>1</v>
      </c>
      <c r="ES231" s="27">
        <v>0</v>
      </c>
      <c r="ET231" t="s">
        <v>242</v>
      </c>
      <c r="EU231" t="s">
        <v>242</v>
      </c>
      <c r="EX231" t="s">
        <v>242</v>
      </c>
      <c r="EY231" t="s">
        <v>242</v>
      </c>
      <c r="FA231" s="27">
        <v>0</v>
      </c>
      <c r="FB231" t="s">
        <v>242</v>
      </c>
      <c r="FD231" s="27">
        <v>0</v>
      </c>
      <c r="FE231" t="s">
        <v>242</v>
      </c>
      <c r="FG231" s="27">
        <v>0</v>
      </c>
      <c r="FH231" t="s">
        <v>242</v>
      </c>
      <c r="FJ231" s="27">
        <v>0</v>
      </c>
      <c r="FK231" t="s">
        <v>242</v>
      </c>
      <c r="FL231">
        <f t="shared" si="54"/>
        <v>0</v>
      </c>
      <c r="FM231" s="100">
        <v>0</v>
      </c>
      <c r="FN231">
        <f t="shared" si="55"/>
        <v>0</v>
      </c>
      <c r="FO231" s="100">
        <v>0</v>
      </c>
      <c r="FQ231" t="s">
        <v>242</v>
      </c>
      <c r="FT231" s="27">
        <v>0</v>
      </c>
      <c r="FU231" t="s">
        <v>242</v>
      </c>
      <c r="FV231" t="s">
        <v>242</v>
      </c>
      <c r="FW231" t="s">
        <v>242</v>
      </c>
      <c r="FY231" s="27">
        <v>1</v>
      </c>
      <c r="FZ231">
        <v>40.39</v>
      </c>
      <c r="GA231" t="s">
        <v>242</v>
      </c>
      <c r="GC231" s="27">
        <v>0</v>
      </c>
      <c r="GD231" t="s">
        <v>242</v>
      </c>
      <c r="GE231" t="s">
        <v>242</v>
      </c>
      <c r="GF231" s="36" t="s">
        <v>242</v>
      </c>
      <c r="GG231" t="s">
        <v>242</v>
      </c>
      <c r="GH231" t="s">
        <v>242</v>
      </c>
      <c r="GI231" t="s">
        <v>242</v>
      </c>
      <c r="GJ231" t="s">
        <v>242</v>
      </c>
      <c r="GK231" t="s">
        <v>242</v>
      </c>
      <c r="GM231">
        <v>1</v>
      </c>
      <c r="GP231" s="27">
        <v>0</v>
      </c>
      <c r="GQ231" t="s">
        <v>242</v>
      </c>
      <c r="GR231" t="s">
        <v>242</v>
      </c>
      <c r="GT231" t="s">
        <v>242</v>
      </c>
      <c r="GW231" s="27">
        <v>1</v>
      </c>
      <c r="GX231">
        <v>299</v>
      </c>
      <c r="HA231">
        <v>1</v>
      </c>
      <c r="HD231" s="27">
        <v>0.5</v>
      </c>
      <c r="HF231" s="27">
        <v>1</v>
      </c>
      <c r="HG231" s="2" t="s">
        <v>4830</v>
      </c>
      <c r="HH231">
        <v>1</v>
      </c>
      <c r="HK231" s="27">
        <v>1</v>
      </c>
      <c r="HL231" s="2" t="s">
        <v>4831</v>
      </c>
      <c r="HM231">
        <v>1</v>
      </c>
      <c r="HP231">
        <v>0.66666666699999999</v>
      </c>
      <c r="HQ231">
        <v>0</v>
      </c>
      <c r="HR231">
        <v>0.75</v>
      </c>
      <c r="HS231">
        <v>0.33333333300000001</v>
      </c>
      <c r="HT231">
        <v>1</v>
      </c>
      <c r="HU231">
        <v>0</v>
      </c>
      <c r="HV231">
        <v>0</v>
      </c>
      <c r="HW231">
        <v>0.33333333300000001</v>
      </c>
      <c r="HX231">
        <v>0</v>
      </c>
      <c r="HY231">
        <v>1</v>
      </c>
      <c r="HZ231">
        <v>0.75</v>
      </c>
      <c r="IA231">
        <v>1</v>
      </c>
      <c r="IB231">
        <v>1</v>
      </c>
      <c r="IC231">
        <v>0.47222222200000002</v>
      </c>
      <c r="ID231">
        <v>0.33333333300000001</v>
      </c>
      <c r="IE231">
        <v>0.61666666699999995</v>
      </c>
      <c r="IF231">
        <v>0.47407407400000001</v>
      </c>
      <c r="IG231" t="s">
        <v>4832</v>
      </c>
      <c r="IH231" t="s">
        <v>266</v>
      </c>
      <c r="II231" t="s">
        <v>4815</v>
      </c>
      <c r="IJ231">
        <v>25542</v>
      </c>
      <c r="IK231">
        <v>32218</v>
      </c>
      <c r="IL231">
        <v>39211</v>
      </c>
      <c r="IM231">
        <v>44915</v>
      </c>
      <c r="IN231">
        <v>25542</v>
      </c>
      <c r="IS231">
        <f t="shared" si="52"/>
        <v>0.4</v>
      </c>
      <c r="IT231">
        <f t="shared" si="56"/>
        <v>0.42857142857142855</v>
      </c>
      <c r="IU231">
        <f t="shared" si="58"/>
        <v>0.5</v>
      </c>
      <c r="IV231">
        <f t="shared" si="53"/>
        <v>0.44285714285714284</v>
      </c>
    </row>
    <row r="232" spans="1:256" customFormat="1" ht="14" customHeight="1" x14ac:dyDescent="0.2">
      <c r="A232">
        <v>231</v>
      </c>
      <c r="B232">
        <v>255</v>
      </c>
      <c r="C232" s="1">
        <v>44795.604861111111</v>
      </c>
      <c r="D232" s="1">
        <v>44795.604861111111</v>
      </c>
      <c r="E232">
        <v>4</v>
      </c>
      <c r="G232" t="s">
        <v>242</v>
      </c>
      <c r="H232" t="s">
        <v>242</v>
      </c>
      <c r="I232">
        <v>1</v>
      </c>
      <c r="J232" s="1">
        <v>44795.604861111111</v>
      </c>
      <c r="K232" t="s">
        <v>4833</v>
      </c>
      <c r="L232" t="s">
        <v>242</v>
      </c>
      <c r="M232" t="s">
        <v>242</v>
      </c>
      <c r="P232" t="s">
        <v>242</v>
      </c>
      <c r="Q232" t="s">
        <v>242</v>
      </c>
      <c r="T232" t="s">
        <v>4834</v>
      </c>
      <c r="V232" t="s">
        <v>4835</v>
      </c>
      <c r="W232">
        <v>609207105</v>
      </c>
      <c r="X232">
        <v>2052</v>
      </c>
      <c r="Y232" t="s">
        <v>326</v>
      </c>
      <c r="Z232" t="s">
        <v>942</v>
      </c>
      <c r="AA232">
        <v>2019</v>
      </c>
      <c r="AC232">
        <v>0.5</v>
      </c>
      <c r="AD232">
        <v>15</v>
      </c>
      <c r="AF232">
        <v>12</v>
      </c>
      <c r="AG232" t="s">
        <v>242</v>
      </c>
      <c r="AJ232" s="27">
        <v>0</v>
      </c>
      <c r="AK232">
        <v>0</v>
      </c>
      <c r="AL232" s="27">
        <v>0</v>
      </c>
      <c r="AM232">
        <v>0</v>
      </c>
      <c r="AN232" s="36">
        <f t="shared" si="48"/>
        <v>0</v>
      </c>
      <c r="AO232" s="27">
        <v>0</v>
      </c>
      <c r="AP232">
        <v>0</v>
      </c>
      <c r="AR232" t="s">
        <v>242</v>
      </c>
      <c r="AU232" s="27">
        <v>1</v>
      </c>
      <c r="AV232">
        <v>1</v>
      </c>
      <c r="AW232" s="21">
        <f t="shared" si="49"/>
        <v>8.3333333333333321</v>
      </c>
      <c r="AX232">
        <v>2</v>
      </c>
      <c r="BA232" s="27">
        <v>1</v>
      </c>
      <c r="BB232">
        <v>2</v>
      </c>
      <c r="BC232" s="21">
        <f t="shared" si="50"/>
        <v>16.666666666666664</v>
      </c>
      <c r="BD232" t="s">
        <v>242</v>
      </c>
      <c r="BG232" s="27">
        <v>1</v>
      </c>
      <c r="BH232">
        <v>5.8</v>
      </c>
      <c r="BJ232">
        <v>2</v>
      </c>
      <c r="BM232" s="27">
        <v>1</v>
      </c>
      <c r="BN232">
        <v>2</v>
      </c>
      <c r="BQ232" s="27">
        <v>1</v>
      </c>
      <c r="BR232">
        <v>3</v>
      </c>
      <c r="BS232" s="97">
        <f t="shared" si="47"/>
        <v>25</v>
      </c>
      <c r="BU232">
        <v>1</v>
      </c>
      <c r="BX232" s="27">
        <v>0</v>
      </c>
      <c r="BY232" s="24" t="s">
        <v>242</v>
      </c>
      <c r="BZ232" s="21" t="s">
        <v>242</v>
      </c>
      <c r="CA232" t="s">
        <v>242</v>
      </c>
      <c r="CB232" t="s">
        <v>242</v>
      </c>
      <c r="CE232" s="27">
        <v>0</v>
      </c>
      <c r="CG232" t="s">
        <v>242</v>
      </c>
      <c r="CH232" t="s">
        <v>242</v>
      </c>
      <c r="CJ232" s="27">
        <v>1</v>
      </c>
      <c r="CK232" t="s">
        <v>4836</v>
      </c>
      <c r="CL232">
        <v>1</v>
      </c>
      <c r="CO232">
        <v>0</v>
      </c>
      <c r="CP232" s="27">
        <v>0</v>
      </c>
      <c r="CQ232" t="s">
        <v>242</v>
      </c>
      <c r="CR232" t="s">
        <v>242</v>
      </c>
      <c r="CS232" t="s">
        <v>242</v>
      </c>
      <c r="CU232" t="s">
        <v>4837</v>
      </c>
      <c r="CV232" s="27">
        <v>0.5</v>
      </c>
      <c r="CW232" t="s">
        <v>4838</v>
      </c>
      <c r="CX232">
        <v>1</v>
      </c>
      <c r="DA232" s="27">
        <v>1</v>
      </c>
      <c r="DB232">
        <v>778304</v>
      </c>
      <c r="DC232">
        <v>2</v>
      </c>
      <c r="DD232" t="s">
        <v>4839</v>
      </c>
      <c r="DE232" s="27">
        <v>1</v>
      </c>
      <c r="DF232" s="36">
        <v>907536</v>
      </c>
      <c r="DG232">
        <v>2</v>
      </c>
      <c r="DH232" s="36">
        <v>852939</v>
      </c>
      <c r="DI232">
        <v>2</v>
      </c>
      <c r="DJ232" s="36" t="s">
        <v>242</v>
      </c>
      <c r="DK232" t="s">
        <v>242</v>
      </c>
      <c r="DL232" t="s">
        <v>4839</v>
      </c>
      <c r="DM232" s="27">
        <v>1</v>
      </c>
      <c r="DN232" s="36">
        <v>8964770</v>
      </c>
      <c r="DO232">
        <v>2</v>
      </c>
      <c r="DQ232">
        <v>4</v>
      </c>
      <c r="DT232" s="27">
        <v>1</v>
      </c>
      <c r="DU232" t="s">
        <v>4840</v>
      </c>
      <c r="DV232" s="27">
        <v>1</v>
      </c>
      <c r="DW232" t="s">
        <v>4841</v>
      </c>
      <c r="DX232" s="27">
        <v>1</v>
      </c>
      <c r="DY232" s="2" t="s">
        <v>4842</v>
      </c>
      <c r="DZ232" s="27">
        <v>1</v>
      </c>
      <c r="EA232" t="s">
        <v>4843</v>
      </c>
      <c r="EB232" s="27">
        <v>1</v>
      </c>
      <c r="EC232" t="s">
        <v>4844</v>
      </c>
      <c r="ED232" s="27">
        <v>1</v>
      </c>
      <c r="EE232" s="2" t="s">
        <v>4845</v>
      </c>
      <c r="EF232" s="27">
        <v>1</v>
      </c>
      <c r="EG232" t="s">
        <v>4846</v>
      </c>
      <c r="EH232" s="27">
        <v>1</v>
      </c>
      <c r="EI232" s="2" t="s">
        <v>4845</v>
      </c>
      <c r="EJ232" s="27">
        <v>1</v>
      </c>
      <c r="EK232" t="s">
        <v>4847</v>
      </c>
      <c r="EL232" s="27">
        <v>1</v>
      </c>
      <c r="EM232" t="s">
        <v>4848</v>
      </c>
      <c r="EN232">
        <v>4</v>
      </c>
      <c r="EP232" s="2"/>
      <c r="EQ232">
        <f t="shared" si="51"/>
        <v>1</v>
      </c>
      <c r="ER232" s="99">
        <v>1</v>
      </c>
      <c r="ES232" s="27">
        <v>0</v>
      </c>
      <c r="ET232" t="s">
        <v>242</v>
      </c>
      <c r="EU232" t="s">
        <v>242</v>
      </c>
      <c r="EX232" t="s">
        <v>242</v>
      </c>
      <c r="EY232" t="s">
        <v>242</v>
      </c>
      <c r="FA232" s="27">
        <v>1</v>
      </c>
      <c r="FB232">
        <v>10362.59</v>
      </c>
      <c r="FC232" t="s">
        <v>3434</v>
      </c>
      <c r="FD232" s="27">
        <v>1</v>
      </c>
      <c r="FE232">
        <v>26.32</v>
      </c>
      <c r="FF232" t="s">
        <v>4849</v>
      </c>
      <c r="FG232" s="27">
        <v>0</v>
      </c>
      <c r="FH232" t="s">
        <v>242</v>
      </c>
      <c r="FJ232" s="27">
        <v>0</v>
      </c>
      <c r="FK232" t="s">
        <v>242</v>
      </c>
      <c r="FL232">
        <f t="shared" si="54"/>
        <v>1</v>
      </c>
      <c r="FM232" s="99">
        <v>1</v>
      </c>
      <c r="FN232">
        <f t="shared" si="55"/>
        <v>1</v>
      </c>
      <c r="FO232" s="99">
        <v>1</v>
      </c>
      <c r="FQ232">
        <v>1</v>
      </c>
      <c r="FT232" s="27">
        <v>0</v>
      </c>
      <c r="FU232" t="s">
        <v>242</v>
      </c>
      <c r="FV232" t="s">
        <v>242</v>
      </c>
      <c r="FW232" t="s">
        <v>242</v>
      </c>
      <c r="FY232" s="27">
        <v>0</v>
      </c>
      <c r="FZ232" t="s">
        <v>242</v>
      </c>
      <c r="GA232" t="s">
        <v>242</v>
      </c>
      <c r="GC232" s="27">
        <v>0</v>
      </c>
      <c r="GD232" t="s">
        <v>242</v>
      </c>
      <c r="GE232" t="s">
        <v>242</v>
      </c>
      <c r="GF232" s="36" t="s">
        <v>242</v>
      </c>
      <c r="GG232" t="s">
        <v>242</v>
      </c>
      <c r="GH232" t="s">
        <v>242</v>
      </c>
      <c r="GI232" t="s">
        <v>242</v>
      </c>
      <c r="GJ232" t="s">
        <v>242</v>
      </c>
      <c r="GK232" t="s">
        <v>242</v>
      </c>
      <c r="GM232" t="s">
        <v>242</v>
      </c>
      <c r="GP232" s="27">
        <v>0</v>
      </c>
      <c r="GQ232" t="s">
        <v>242</v>
      </c>
      <c r="GR232" t="s">
        <v>242</v>
      </c>
      <c r="GT232" t="s">
        <v>242</v>
      </c>
      <c r="GW232" s="27">
        <v>1</v>
      </c>
      <c r="GX232">
        <v>561</v>
      </c>
      <c r="HA232">
        <v>1</v>
      </c>
      <c r="HD232" s="27">
        <v>1</v>
      </c>
      <c r="HF232" s="27">
        <v>1</v>
      </c>
      <c r="HH232">
        <v>1</v>
      </c>
      <c r="HK232" s="27">
        <v>1</v>
      </c>
      <c r="HL232" t="s">
        <v>4850</v>
      </c>
      <c r="HM232">
        <v>1</v>
      </c>
      <c r="HP232">
        <v>0.55555555599999995</v>
      </c>
      <c r="HQ232">
        <v>1</v>
      </c>
      <c r="HR232">
        <v>0.25</v>
      </c>
      <c r="HS232">
        <v>1</v>
      </c>
      <c r="HT232">
        <v>1</v>
      </c>
      <c r="HU232">
        <v>0</v>
      </c>
      <c r="HV232">
        <v>0.5</v>
      </c>
      <c r="HW232">
        <v>0</v>
      </c>
      <c r="HX232">
        <v>0</v>
      </c>
      <c r="HY232">
        <v>1</v>
      </c>
      <c r="HZ232">
        <v>1</v>
      </c>
      <c r="IA232">
        <v>1</v>
      </c>
      <c r="IB232">
        <v>1</v>
      </c>
      <c r="IC232">
        <v>0.60185185200000002</v>
      </c>
      <c r="ID232">
        <v>0.625</v>
      </c>
      <c r="IE232">
        <v>0.6</v>
      </c>
      <c r="IF232">
        <v>0.60895061699999997</v>
      </c>
      <c r="IG232" t="s">
        <v>4851</v>
      </c>
      <c r="IH232" t="s">
        <v>266</v>
      </c>
      <c r="II232" t="s">
        <v>4834</v>
      </c>
      <c r="IJ232">
        <v>25868</v>
      </c>
      <c r="IK232">
        <v>26581</v>
      </c>
      <c r="IL232">
        <v>28720</v>
      </c>
      <c r="IM232">
        <v>31496</v>
      </c>
      <c r="IN232">
        <v>25868</v>
      </c>
      <c r="IS232">
        <f t="shared" si="52"/>
        <v>0.4</v>
      </c>
      <c r="IT232">
        <f t="shared" si="56"/>
        <v>0.8571428571428571</v>
      </c>
      <c r="IU232">
        <f t="shared" si="58"/>
        <v>0.25</v>
      </c>
      <c r="IV232">
        <f t="shared" si="53"/>
        <v>0.50238095238095237</v>
      </c>
    </row>
    <row r="233" spans="1:256" ht="14" customHeight="1" x14ac:dyDescent="0.2">
      <c r="A233" s="10">
        <v>232</v>
      </c>
      <c r="B233">
        <v>256</v>
      </c>
      <c r="C233" s="1">
        <v>44795.604861111111</v>
      </c>
      <c r="D233" s="1">
        <v>44795.604861111111</v>
      </c>
      <c r="E233">
        <v>4</v>
      </c>
      <c r="G233" t="s">
        <v>242</v>
      </c>
      <c r="H233" t="s">
        <v>242</v>
      </c>
      <c r="I233">
        <v>1</v>
      </c>
      <c r="J233" s="1">
        <v>44795.604861111111</v>
      </c>
      <c r="K233" t="s">
        <v>4852</v>
      </c>
      <c r="L233" t="s">
        <v>242</v>
      </c>
      <c r="M233" t="s">
        <v>242</v>
      </c>
      <c r="P233" t="s">
        <v>242</v>
      </c>
      <c r="Q233" t="s">
        <v>242</v>
      </c>
      <c r="T233" s="10" t="s">
        <v>4853</v>
      </c>
      <c r="U233" s="19">
        <v>29534</v>
      </c>
      <c r="V233" t="s">
        <v>4854</v>
      </c>
      <c r="W233">
        <v>256677105</v>
      </c>
      <c r="X233">
        <v>5331</v>
      </c>
      <c r="Y233" s="10" t="s">
        <v>271</v>
      </c>
      <c r="Z233" s="10" t="s">
        <v>3849</v>
      </c>
      <c r="AA233" s="10">
        <v>2020</v>
      </c>
      <c r="AC233" s="10">
        <v>0</v>
      </c>
      <c r="AF233" s="10">
        <v>8</v>
      </c>
      <c r="AG233" t="s">
        <v>242</v>
      </c>
      <c r="AJ233" s="22">
        <v>0</v>
      </c>
      <c r="AK233" s="10">
        <v>0</v>
      </c>
      <c r="AL233" s="22">
        <v>0</v>
      </c>
      <c r="AM233" s="10">
        <v>0</v>
      </c>
      <c r="AN233" s="36">
        <f t="shared" si="48"/>
        <v>0</v>
      </c>
      <c r="AO233" s="22">
        <v>0</v>
      </c>
      <c r="AP233" s="10">
        <v>0</v>
      </c>
      <c r="AR233" t="s">
        <v>242</v>
      </c>
      <c r="AU233" s="22">
        <v>1</v>
      </c>
      <c r="AV233" s="10">
        <v>1</v>
      </c>
      <c r="AW233" s="21">
        <f t="shared" si="49"/>
        <v>12.5</v>
      </c>
      <c r="AX233">
        <v>2</v>
      </c>
      <c r="BA233" s="22">
        <v>1</v>
      </c>
      <c r="BB233" s="10">
        <v>2</v>
      </c>
      <c r="BC233" s="21">
        <f t="shared" si="50"/>
        <v>25</v>
      </c>
      <c r="BD233" t="s">
        <v>242</v>
      </c>
      <c r="BG233" s="22">
        <v>1</v>
      </c>
      <c r="BH233" s="10">
        <v>5.9</v>
      </c>
      <c r="BJ233">
        <v>2</v>
      </c>
      <c r="BM233" s="22">
        <v>1</v>
      </c>
      <c r="BN233">
        <v>2</v>
      </c>
      <c r="BQ233" s="22">
        <v>1</v>
      </c>
      <c r="BR233" s="10">
        <v>2</v>
      </c>
      <c r="BS233" s="97">
        <f t="shared" si="47"/>
        <v>25</v>
      </c>
      <c r="BU233" s="10">
        <v>1</v>
      </c>
      <c r="BX233" s="22">
        <v>1</v>
      </c>
      <c r="BY233" s="10">
        <v>2</v>
      </c>
      <c r="BZ233" s="21">
        <f>BY233/AF233*100</f>
        <v>25</v>
      </c>
      <c r="CA233" s="10">
        <v>1</v>
      </c>
      <c r="CB233" s="10">
        <v>1</v>
      </c>
      <c r="CE233" s="22">
        <v>0</v>
      </c>
      <c r="CG233" s="10" t="s">
        <v>242</v>
      </c>
      <c r="CH233" s="10" t="s">
        <v>242</v>
      </c>
      <c r="CJ233" s="22">
        <v>0</v>
      </c>
      <c r="CL233" s="10" t="s">
        <v>242</v>
      </c>
      <c r="CO233" s="10">
        <v>0</v>
      </c>
      <c r="CP233" s="22">
        <v>0</v>
      </c>
      <c r="CQ233" s="10" t="s">
        <v>242</v>
      </c>
      <c r="CR233" s="10" t="s">
        <v>242</v>
      </c>
      <c r="CS233" s="10" t="s">
        <v>242</v>
      </c>
      <c r="CV233" s="22">
        <v>0</v>
      </c>
      <c r="CX233" s="10" t="s">
        <v>242</v>
      </c>
      <c r="DA233" s="22">
        <v>0</v>
      </c>
      <c r="DB233" s="10" t="s">
        <v>242</v>
      </c>
      <c r="DC233" s="10" t="s">
        <v>242</v>
      </c>
      <c r="DE233" s="22">
        <v>0</v>
      </c>
      <c r="DF233" s="50" t="s">
        <v>242</v>
      </c>
      <c r="DG233" s="10" t="s">
        <v>242</v>
      </c>
      <c r="DH233" s="43" t="s">
        <v>242</v>
      </c>
      <c r="DI233" s="10" t="s">
        <v>242</v>
      </c>
      <c r="DJ233" s="50" t="s">
        <v>242</v>
      </c>
      <c r="DK233" s="10" t="s">
        <v>242</v>
      </c>
      <c r="DM233" s="22">
        <v>0</v>
      </c>
      <c r="DN233" s="50" t="s">
        <v>242</v>
      </c>
      <c r="DO233" s="10" t="s">
        <v>242</v>
      </c>
      <c r="DQ233" s="10" t="s">
        <v>242</v>
      </c>
      <c r="DT233" s="27">
        <v>0</v>
      </c>
      <c r="DV233" s="27">
        <v>0</v>
      </c>
      <c r="DX233" s="27">
        <v>1</v>
      </c>
      <c r="DY233" t="s">
        <v>4855</v>
      </c>
      <c r="DZ233" s="27">
        <v>1</v>
      </c>
      <c r="EA233" t="s">
        <v>4856</v>
      </c>
      <c r="EB233" s="27">
        <v>0</v>
      </c>
      <c r="ED233" s="27">
        <v>0</v>
      </c>
      <c r="EF233" s="27">
        <v>0</v>
      </c>
      <c r="EH233" s="27">
        <v>0</v>
      </c>
      <c r="EJ233" s="27">
        <v>1</v>
      </c>
      <c r="EK233" t="s">
        <v>4857</v>
      </c>
      <c r="EL233" s="27">
        <v>0</v>
      </c>
      <c r="EN233">
        <v>1</v>
      </c>
      <c r="EQ233">
        <f t="shared" si="51"/>
        <v>0.3</v>
      </c>
      <c r="ER233" s="99">
        <v>0.5</v>
      </c>
      <c r="ES233" s="22">
        <v>0</v>
      </c>
      <c r="ET233" s="10" t="s">
        <v>242</v>
      </c>
      <c r="EU233" s="10" t="s">
        <v>242</v>
      </c>
      <c r="EX233" s="10" t="s">
        <v>242</v>
      </c>
      <c r="EY233" s="10" t="s">
        <v>242</v>
      </c>
      <c r="FA233" s="22">
        <v>0</v>
      </c>
      <c r="FB233" s="10" t="s">
        <v>242</v>
      </c>
      <c r="FD233" s="22">
        <v>0</v>
      </c>
      <c r="FE233" s="10" t="s">
        <v>242</v>
      </c>
      <c r="FG233" s="22">
        <v>0</v>
      </c>
      <c r="FH233" s="10" t="s">
        <v>242</v>
      </c>
      <c r="FJ233" s="22">
        <v>0</v>
      </c>
      <c r="FK233" s="10" t="s">
        <v>242</v>
      </c>
      <c r="FL233">
        <f t="shared" si="54"/>
        <v>0</v>
      </c>
      <c r="FM233" s="100">
        <v>0</v>
      </c>
      <c r="FN233">
        <f t="shared" si="55"/>
        <v>0</v>
      </c>
      <c r="FO233" s="100">
        <v>0</v>
      </c>
      <c r="FQ233" s="10" t="s">
        <v>242</v>
      </c>
      <c r="FT233" s="22">
        <v>0</v>
      </c>
      <c r="FU233" s="10" t="s">
        <v>242</v>
      </c>
      <c r="FV233" s="10" t="s">
        <v>242</v>
      </c>
      <c r="FW233" s="10" t="s">
        <v>242</v>
      </c>
      <c r="FY233" s="22">
        <v>0</v>
      </c>
      <c r="FZ233" s="10" t="s">
        <v>242</v>
      </c>
      <c r="GA233" s="10" t="s">
        <v>242</v>
      </c>
      <c r="GC233" s="22">
        <v>0</v>
      </c>
      <c r="GD233" s="10" t="s">
        <v>242</v>
      </c>
      <c r="GE233" s="10" t="s">
        <v>242</v>
      </c>
      <c r="GF233" s="50" t="s">
        <v>242</v>
      </c>
      <c r="GG233" s="10" t="s">
        <v>242</v>
      </c>
      <c r="GH233" s="10" t="s">
        <v>242</v>
      </c>
      <c r="GI233" s="10" t="s">
        <v>242</v>
      </c>
      <c r="GJ233" s="10" t="s">
        <v>242</v>
      </c>
      <c r="GK233" s="10" t="s">
        <v>242</v>
      </c>
      <c r="GM233" s="10" t="s">
        <v>242</v>
      </c>
      <c r="GP233" s="22">
        <v>0</v>
      </c>
      <c r="GQ233" s="10" t="s">
        <v>242</v>
      </c>
      <c r="GR233" s="10" t="s">
        <v>242</v>
      </c>
      <c r="GT233" s="10" t="s">
        <v>242</v>
      </c>
      <c r="GW233" s="46">
        <v>1</v>
      </c>
      <c r="GX233" s="10">
        <v>986</v>
      </c>
      <c r="HA233" s="10" t="s">
        <v>242</v>
      </c>
      <c r="HD233" s="22">
        <v>0</v>
      </c>
      <c r="HF233" s="22">
        <v>0</v>
      </c>
      <c r="HH233" s="10" t="s">
        <v>242</v>
      </c>
      <c r="HK233" s="22">
        <v>1</v>
      </c>
      <c r="HL233" s="10" t="s">
        <v>4858</v>
      </c>
      <c r="HM233" s="10">
        <v>1</v>
      </c>
      <c r="HP233" s="10">
        <v>0.66666666699999999</v>
      </c>
      <c r="HQ233" s="10">
        <v>0</v>
      </c>
      <c r="HR233" s="10">
        <v>0</v>
      </c>
      <c r="HS233" s="10">
        <v>0</v>
      </c>
      <c r="HT233" s="10">
        <v>0.3</v>
      </c>
      <c r="HU233" s="10">
        <v>0</v>
      </c>
      <c r="HV233" s="10">
        <v>0</v>
      </c>
      <c r="HW233" s="10">
        <v>0</v>
      </c>
      <c r="HX233" s="10">
        <v>0</v>
      </c>
      <c r="HY233" s="10">
        <v>0</v>
      </c>
      <c r="HZ233" s="10">
        <v>0</v>
      </c>
      <c r="IA233" s="10">
        <v>1</v>
      </c>
      <c r="IB233" s="10">
        <v>1</v>
      </c>
      <c r="IC233" s="10">
        <v>0.222222222</v>
      </c>
      <c r="ID233" s="10">
        <v>7.4999999999999997E-2</v>
      </c>
      <c r="IE233" s="10">
        <v>0.2</v>
      </c>
      <c r="IF233" s="10">
        <v>0.165740741</v>
      </c>
      <c r="IG233" s="10" t="s">
        <v>4859</v>
      </c>
      <c r="IH233" s="10" t="s">
        <v>266</v>
      </c>
      <c r="II233" s="10" t="s">
        <v>4853</v>
      </c>
      <c r="IJ233" s="10">
        <v>27753.973000000002</v>
      </c>
      <c r="IK233" s="10">
        <v>33746.839</v>
      </c>
      <c r="IL233" s="10">
        <v>34220.449000000001</v>
      </c>
      <c r="IM233" s="10" t="s">
        <v>242</v>
      </c>
      <c r="IN233" s="10">
        <v>27753.973000000002</v>
      </c>
      <c r="IS233">
        <f t="shared" si="52"/>
        <v>0.4</v>
      </c>
      <c r="IT233">
        <f t="shared" si="56"/>
        <v>7.1428571428571425E-2</v>
      </c>
      <c r="IU233">
        <f t="shared" si="58"/>
        <v>0.25</v>
      </c>
      <c r="IV233">
        <f t="shared" si="53"/>
        <v>0.24047619047619048</v>
      </c>
    </row>
    <row r="234" spans="1:256" customFormat="1" ht="14" customHeight="1" x14ac:dyDescent="0.2">
      <c r="A234">
        <v>233</v>
      </c>
      <c r="B234">
        <v>257</v>
      </c>
      <c r="C234" s="1">
        <v>44795.604861111111</v>
      </c>
      <c r="D234" s="1">
        <v>44795.604861111111</v>
      </c>
      <c r="E234">
        <v>4</v>
      </c>
      <c r="G234" t="s">
        <v>242</v>
      </c>
      <c r="H234" t="s">
        <v>242</v>
      </c>
      <c r="I234">
        <v>1</v>
      </c>
      <c r="J234" s="1">
        <v>44795.604861111111</v>
      </c>
      <c r="K234" t="s">
        <v>4860</v>
      </c>
      <c r="L234" t="s">
        <v>242</v>
      </c>
      <c r="M234" t="s">
        <v>242</v>
      </c>
      <c r="P234" t="s">
        <v>242</v>
      </c>
      <c r="Q234" t="s">
        <v>242</v>
      </c>
      <c r="T234" t="s">
        <v>4861</v>
      </c>
      <c r="V234" t="s">
        <v>4862</v>
      </c>
      <c r="W234">
        <v>278865100</v>
      </c>
      <c r="X234">
        <v>2840</v>
      </c>
      <c r="Y234" t="s">
        <v>418</v>
      </c>
      <c r="Z234" t="s">
        <v>1838</v>
      </c>
      <c r="AA234">
        <v>2020</v>
      </c>
      <c r="AC234">
        <v>1</v>
      </c>
      <c r="AD234">
        <v>4</v>
      </c>
      <c r="AF234">
        <v>13</v>
      </c>
      <c r="AG234" t="s">
        <v>242</v>
      </c>
      <c r="AJ234" s="27">
        <v>0</v>
      </c>
      <c r="AK234">
        <v>0</v>
      </c>
      <c r="AL234" s="27">
        <v>0</v>
      </c>
      <c r="AM234">
        <v>0</v>
      </c>
      <c r="AN234" s="36">
        <f t="shared" si="48"/>
        <v>0</v>
      </c>
      <c r="AO234" s="27">
        <v>0</v>
      </c>
      <c r="AP234">
        <v>0</v>
      </c>
      <c r="AR234" t="s">
        <v>242</v>
      </c>
      <c r="AU234" s="27">
        <v>1</v>
      </c>
      <c r="AV234">
        <v>1</v>
      </c>
      <c r="AW234" s="21">
        <f t="shared" si="49"/>
        <v>7.6923076923076925</v>
      </c>
      <c r="AX234">
        <v>3</v>
      </c>
      <c r="BA234" s="27">
        <v>1</v>
      </c>
      <c r="BB234">
        <v>2</v>
      </c>
      <c r="BC234" s="21">
        <f t="shared" si="50"/>
        <v>15.384615384615385</v>
      </c>
      <c r="BD234" t="s">
        <v>242</v>
      </c>
      <c r="BG234" s="27">
        <v>1</v>
      </c>
      <c r="BH234">
        <v>8.5</v>
      </c>
      <c r="BJ234">
        <v>2</v>
      </c>
      <c r="BM234" s="27">
        <v>1</v>
      </c>
      <c r="BN234">
        <v>2</v>
      </c>
      <c r="BQ234" s="27">
        <v>1</v>
      </c>
      <c r="BR234">
        <v>5</v>
      </c>
      <c r="BS234" s="97">
        <f t="shared" si="47"/>
        <v>38.461538461538467</v>
      </c>
      <c r="BU234">
        <v>1</v>
      </c>
      <c r="BX234" s="27">
        <v>1</v>
      </c>
      <c r="BY234">
        <v>2</v>
      </c>
      <c r="BZ234" s="21">
        <f>BY234/AF234*100</f>
        <v>15.384615384615385</v>
      </c>
      <c r="CA234">
        <v>2</v>
      </c>
      <c r="CB234">
        <v>1</v>
      </c>
      <c r="CE234" s="27">
        <v>0</v>
      </c>
      <c r="CG234" t="s">
        <v>242</v>
      </c>
      <c r="CH234" t="s">
        <v>242</v>
      </c>
      <c r="CJ234" s="27">
        <v>1</v>
      </c>
      <c r="CK234" t="s">
        <v>4863</v>
      </c>
      <c r="CL234">
        <v>1</v>
      </c>
      <c r="CO234">
        <v>1</v>
      </c>
      <c r="CP234" s="27">
        <v>0.5</v>
      </c>
      <c r="CQ234" t="s">
        <v>242</v>
      </c>
      <c r="CR234">
        <v>97</v>
      </c>
      <c r="CS234" t="s">
        <v>242</v>
      </c>
      <c r="CT234" t="s">
        <v>4864</v>
      </c>
      <c r="CV234" s="27">
        <v>1</v>
      </c>
      <c r="CW234" t="s">
        <v>4865</v>
      </c>
      <c r="CX234">
        <v>1</v>
      </c>
      <c r="DA234" s="27">
        <v>1</v>
      </c>
      <c r="DB234">
        <v>282843</v>
      </c>
      <c r="DC234">
        <v>2</v>
      </c>
      <c r="DE234" s="27">
        <v>1</v>
      </c>
      <c r="DF234" s="36">
        <v>57161</v>
      </c>
      <c r="DG234">
        <v>2</v>
      </c>
      <c r="DH234" s="36">
        <v>144624</v>
      </c>
      <c r="DI234">
        <v>2</v>
      </c>
      <c r="DJ234" s="36" t="s">
        <v>242</v>
      </c>
      <c r="DK234" t="s">
        <v>242</v>
      </c>
      <c r="DM234" s="27">
        <v>1</v>
      </c>
      <c r="DN234" s="36">
        <v>6906356</v>
      </c>
      <c r="DO234">
        <v>2</v>
      </c>
      <c r="DQ234">
        <v>1</v>
      </c>
      <c r="DT234" s="27">
        <v>1</v>
      </c>
      <c r="DU234" s="2" t="s">
        <v>4866</v>
      </c>
      <c r="DV234" s="27">
        <v>1</v>
      </c>
      <c r="DW234" t="s">
        <v>4867</v>
      </c>
      <c r="DX234" s="27">
        <v>1</v>
      </c>
      <c r="DY234" t="s">
        <v>4868</v>
      </c>
      <c r="DZ234" s="27">
        <v>1</v>
      </c>
      <c r="EA234" t="s">
        <v>4869</v>
      </c>
      <c r="EB234" s="27">
        <v>1</v>
      </c>
      <c r="ED234" s="27">
        <v>1</v>
      </c>
      <c r="EE234" s="2" t="s">
        <v>4870</v>
      </c>
      <c r="EF234" s="27">
        <v>1</v>
      </c>
      <c r="EG234" s="2" t="s">
        <v>4871</v>
      </c>
      <c r="EH234" s="27">
        <v>1</v>
      </c>
      <c r="EI234" t="s">
        <v>4078</v>
      </c>
      <c r="EJ234" s="27">
        <v>1</v>
      </c>
      <c r="EK234" t="s">
        <v>4872</v>
      </c>
      <c r="EL234" s="27">
        <v>1</v>
      </c>
      <c r="EN234">
        <v>4</v>
      </c>
      <c r="EP234" s="2"/>
      <c r="EQ234">
        <f t="shared" si="51"/>
        <v>1</v>
      </c>
      <c r="ER234" s="99">
        <v>1</v>
      </c>
      <c r="ES234" s="27">
        <v>0</v>
      </c>
      <c r="ET234" t="s">
        <v>242</v>
      </c>
      <c r="EU234" t="s">
        <v>242</v>
      </c>
      <c r="EX234" t="s">
        <v>242</v>
      </c>
      <c r="EY234" t="s">
        <v>242</v>
      </c>
      <c r="FA234" s="27">
        <v>1</v>
      </c>
      <c r="FB234">
        <v>6571.35</v>
      </c>
      <c r="FC234" t="s">
        <v>3434</v>
      </c>
      <c r="FD234" s="27">
        <v>0</v>
      </c>
      <c r="FE234" t="s">
        <v>242</v>
      </c>
      <c r="FG234" s="27">
        <v>1</v>
      </c>
      <c r="FH234">
        <v>1561.88</v>
      </c>
      <c r="FJ234" s="27">
        <v>0</v>
      </c>
      <c r="FK234" t="s">
        <v>242</v>
      </c>
      <c r="FL234">
        <f t="shared" si="54"/>
        <v>2</v>
      </c>
      <c r="FM234" s="99">
        <v>1</v>
      </c>
      <c r="FN234">
        <f t="shared" si="55"/>
        <v>0</v>
      </c>
      <c r="FO234" s="100">
        <v>0</v>
      </c>
      <c r="FQ234">
        <v>1</v>
      </c>
      <c r="FT234" s="27">
        <v>1</v>
      </c>
      <c r="FU234">
        <v>19.2</v>
      </c>
      <c r="FV234">
        <v>59.1</v>
      </c>
      <c r="FW234">
        <v>21.6</v>
      </c>
      <c r="FY234" s="27">
        <v>1</v>
      </c>
      <c r="FZ234">
        <v>27.4</v>
      </c>
      <c r="GA234">
        <v>2</v>
      </c>
      <c r="GC234" s="27">
        <v>1</v>
      </c>
      <c r="GD234">
        <v>9.3000000000000007</v>
      </c>
      <c r="GE234">
        <v>10.9</v>
      </c>
      <c r="GF234" s="36">
        <v>71.099999999999994</v>
      </c>
      <c r="GG234">
        <v>4.5999999999999996</v>
      </c>
      <c r="GH234" t="s">
        <v>242</v>
      </c>
      <c r="GI234" t="s">
        <v>242</v>
      </c>
      <c r="GJ234" t="s">
        <v>242</v>
      </c>
      <c r="GK234">
        <v>1</v>
      </c>
      <c r="GM234">
        <v>1</v>
      </c>
      <c r="GP234" s="27">
        <v>0.5</v>
      </c>
      <c r="GQ234">
        <v>1</v>
      </c>
      <c r="GR234" t="s">
        <v>242</v>
      </c>
      <c r="GS234" s="2" t="s">
        <v>4873</v>
      </c>
      <c r="GT234">
        <v>1</v>
      </c>
      <c r="GW234" s="27">
        <v>1</v>
      </c>
      <c r="GX234">
        <v>331</v>
      </c>
      <c r="HA234">
        <v>1</v>
      </c>
      <c r="HD234" s="27">
        <v>0</v>
      </c>
      <c r="HF234" s="27">
        <v>1</v>
      </c>
      <c r="HH234">
        <v>1</v>
      </c>
      <c r="HK234" s="27">
        <v>1</v>
      </c>
      <c r="HL234" t="s">
        <v>4874</v>
      </c>
      <c r="HM234">
        <v>1</v>
      </c>
      <c r="HP234">
        <v>0.66666666699999999</v>
      </c>
      <c r="HQ234">
        <v>1</v>
      </c>
      <c r="HR234">
        <v>0.75</v>
      </c>
      <c r="HS234">
        <v>1</v>
      </c>
      <c r="HT234">
        <v>1</v>
      </c>
      <c r="HU234">
        <v>0</v>
      </c>
      <c r="HV234">
        <v>0.5</v>
      </c>
      <c r="HW234">
        <v>1</v>
      </c>
      <c r="HX234">
        <v>0.5</v>
      </c>
      <c r="HY234">
        <v>1</v>
      </c>
      <c r="HZ234">
        <v>0.5</v>
      </c>
      <c r="IA234">
        <v>1</v>
      </c>
      <c r="IB234">
        <v>1</v>
      </c>
      <c r="IC234">
        <v>0.80555555599999995</v>
      </c>
      <c r="ID234">
        <v>0.625</v>
      </c>
      <c r="IE234">
        <v>0.8</v>
      </c>
      <c r="IF234">
        <v>0.74351851899999999</v>
      </c>
      <c r="IG234" t="s">
        <v>4861</v>
      </c>
      <c r="IH234" t="s">
        <v>266</v>
      </c>
      <c r="II234" t="s">
        <v>4861</v>
      </c>
      <c r="IJ234">
        <v>14906.3</v>
      </c>
      <c r="IK234">
        <v>11790.2</v>
      </c>
      <c r="IL234">
        <v>12733.1</v>
      </c>
      <c r="IM234">
        <v>14187.8</v>
      </c>
      <c r="IN234">
        <v>14906.3</v>
      </c>
      <c r="IS234">
        <f t="shared" si="52"/>
        <v>0.6</v>
      </c>
      <c r="IT234">
        <f t="shared" si="56"/>
        <v>0.7142857142857143</v>
      </c>
      <c r="IU234">
        <f t="shared" si="58"/>
        <v>1</v>
      </c>
      <c r="IV234">
        <f t="shared" si="53"/>
        <v>0.77142857142857135</v>
      </c>
    </row>
    <row r="235" spans="1:256" customFormat="1" ht="14" customHeight="1" x14ac:dyDescent="0.2">
      <c r="A235">
        <v>234</v>
      </c>
      <c r="B235">
        <v>258</v>
      </c>
      <c r="C235" s="1">
        <v>44795.604861111111</v>
      </c>
      <c r="D235" s="1">
        <v>44795.604861111111</v>
      </c>
      <c r="E235">
        <v>4</v>
      </c>
      <c r="G235" t="s">
        <v>242</v>
      </c>
      <c r="H235" t="s">
        <v>242</v>
      </c>
      <c r="I235">
        <v>1</v>
      </c>
      <c r="J235" s="1">
        <v>44795.604861111111</v>
      </c>
      <c r="K235" t="s">
        <v>4875</v>
      </c>
      <c r="L235" t="s">
        <v>242</v>
      </c>
      <c r="M235" t="s">
        <v>242</v>
      </c>
      <c r="P235" t="s">
        <v>242</v>
      </c>
      <c r="Q235" t="s">
        <v>242</v>
      </c>
      <c r="T235" t="s">
        <v>4876</v>
      </c>
      <c r="V235" t="s">
        <v>4877</v>
      </c>
      <c r="W235">
        <v>502431109</v>
      </c>
      <c r="X235">
        <v>3812</v>
      </c>
      <c r="Y235" t="s">
        <v>476</v>
      </c>
      <c r="Z235" t="s">
        <v>2504</v>
      </c>
      <c r="AA235">
        <v>2020</v>
      </c>
      <c r="AC235">
        <v>0</v>
      </c>
      <c r="AF235">
        <v>12</v>
      </c>
      <c r="AG235" t="s">
        <v>242</v>
      </c>
      <c r="AJ235" s="27">
        <v>1</v>
      </c>
      <c r="AK235">
        <v>8</v>
      </c>
      <c r="AL235" s="27">
        <v>1</v>
      </c>
      <c r="AM235">
        <v>1</v>
      </c>
      <c r="AN235" s="36">
        <f t="shared" si="48"/>
        <v>8.3333333333333321</v>
      </c>
      <c r="AO235" s="27">
        <v>0</v>
      </c>
      <c r="AP235">
        <v>0</v>
      </c>
      <c r="AR235">
        <v>2</v>
      </c>
      <c r="AU235" s="27">
        <v>1</v>
      </c>
      <c r="AV235">
        <v>2</v>
      </c>
      <c r="AW235" s="21">
        <f t="shared" si="49"/>
        <v>16.666666666666664</v>
      </c>
      <c r="AX235">
        <v>2</v>
      </c>
      <c r="BA235" s="27">
        <v>1</v>
      </c>
      <c r="BB235">
        <v>2</v>
      </c>
      <c r="BC235" s="21">
        <f t="shared" si="50"/>
        <v>16.666666666666664</v>
      </c>
      <c r="BD235" t="s">
        <v>242</v>
      </c>
      <c r="BG235" s="27">
        <v>1</v>
      </c>
      <c r="BJ235">
        <v>2</v>
      </c>
      <c r="BM235" s="27">
        <v>1</v>
      </c>
      <c r="BN235">
        <v>2</v>
      </c>
      <c r="BQ235" s="27">
        <v>1</v>
      </c>
      <c r="BR235">
        <v>2</v>
      </c>
      <c r="BS235" s="97">
        <f t="shared" si="47"/>
        <v>16.666666666666664</v>
      </c>
      <c r="BT235" t="s">
        <v>3930</v>
      </c>
      <c r="BU235">
        <v>3</v>
      </c>
      <c r="BX235" s="27">
        <v>1</v>
      </c>
      <c r="BY235">
        <v>3</v>
      </c>
      <c r="BZ235" s="21">
        <f>BY235/AF235*100</f>
        <v>25</v>
      </c>
      <c r="CA235">
        <v>2</v>
      </c>
      <c r="CB235">
        <v>1</v>
      </c>
      <c r="CE235" s="27">
        <v>0</v>
      </c>
      <c r="CG235" t="s">
        <v>242</v>
      </c>
      <c r="CH235" t="s">
        <v>242</v>
      </c>
      <c r="CJ235" s="27">
        <v>1</v>
      </c>
      <c r="CK235" t="s">
        <v>4878</v>
      </c>
      <c r="CL235">
        <v>1</v>
      </c>
      <c r="CO235">
        <v>1</v>
      </c>
      <c r="CP235" s="27">
        <v>0.5</v>
      </c>
      <c r="CQ235" t="s">
        <v>242</v>
      </c>
      <c r="CR235">
        <v>100</v>
      </c>
      <c r="CS235">
        <v>100</v>
      </c>
      <c r="CT235" t="s">
        <v>4879</v>
      </c>
      <c r="CV235" s="27">
        <v>1</v>
      </c>
      <c r="CW235" s="2" t="s">
        <v>4880</v>
      </c>
      <c r="CX235">
        <v>1</v>
      </c>
      <c r="DA235" s="27">
        <v>1</v>
      </c>
      <c r="DB235">
        <v>63554</v>
      </c>
      <c r="DC235">
        <v>2</v>
      </c>
      <c r="DE235" s="27">
        <v>1</v>
      </c>
      <c r="DF235" s="36" t="s">
        <v>242</v>
      </c>
      <c r="DG235" t="s">
        <v>242</v>
      </c>
      <c r="DH235" s="43" t="s">
        <v>242</v>
      </c>
      <c r="DI235" t="s">
        <v>242</v>
      </c>
      <c r="DJ235" s="36">
        <v>254253</v>
      </c>
      <c r="DK235">
        <v>2</v>
      </c>
      <c r="DM235" s="27">
        <v>1</v>
      </c>
      <c r="DN235" s="36">
        <v>102016</v>
      </c>
      <c r="DO235">
        <v>2</v>
      </c>
      <c r="DQ235">
        <v>1</v>
      </c>
      <c r="DT235" s="27">
        <v>1</v>
      </c>
      <c r="DU235" s="2" t="s">
        <v>4881</v>
      </c>
      <c r="DV235" s="27">
        <v>1</v>
      </c>
      <c r="DW235" t="s">
        <v>4882</v>
      </c>
      <c r="DX235" s="27">
        <v>1</v>
      </c>
      <c r="DY235" t="s">
        <v>4883</v>
      </c>
      <c r="DZ235" s="27">
        <v>1</v>
      </c>
      <c r="EA235" s="2" t="s">
        <v>4884</v>
      </c>
      <c r="EB235" s="27">
        <v>1</v>
      </c>
      <c r="EC235" t="s">
        <v>4885</v>
      </c>
      <c r="ED235" s="27">
        <v>1</v>
      </c>
      <c r="EE235" s="2" t="s">
        <v>4886</v>
      </c>
      <c r="EF235" s="27">
        <v>1</v>
      </c>
      <c r="EG235" t="s">
        <v>4887</v>
      </c>
      <c r="EH235" s="27">
        <v>1</v>
      </c>
      <c r="EI235" s="2" t="s">
        <v>4888</v>
      </c>
      <c r="EJ235" s="27">
        <v>1</v>
      </c>
      <c r="EK235" t="s">
        <v>4889</v>
      </c>
      <c r="EL235" s="27">
        <v>1</v>
      </c>
      <c r="EM235" s="2" t="s">
        <v>4890</v>
      </c>
      <c r="EN235">
        <v>4</v>
      </c>
      <c r="EP235" s="2"/>
      <c r="EQ235">
        <f t="shared" si="51"/>
        <v>1</v>
      </c>
      <c r="ER235" s="99">
        <v>1</v>
      </c>
      <c r="ES235" s="27">
        <v>0</v>
      </c>
      <c r="ET235" t="s">
        <v>242</v>
      </c>
      <c r="EU235" t="s">
        <v>242</v>
      </c>
      <c r="EX235" t="s">
        <v>242</v>
      </c>
      <c r="EY235" t="s">
        <v>242</v>
      </c>
      <c r="FA235" s="27">
        <v>1</v>
      </c>
      <c r="FB235">
        <v>1767</v>
      </c>
      <c r="FC235" t="s">
        <v>3418</v>
      </c>
      <c r="FD235" s="27">
        <v>0</v>
      </c>
      <c r="FE235" t="s">
        <v>242</v>
      </c>
      <c r="FG235" s="27">
        <v>1</v>
      </c>
      <c r="FH235">
        <v>1767</v>
      </c>
      <c r="FJ235" s="27">
        <v>0</v>
      </c>
      <c r="FK235" t="s">
        <v>242</v>
      </c>
      <c r="FL235">
        <f t="shared" si="54"/>
        <v>2</v>
      </c>
      <c r="FM235" s="99">
        <v>1</v>
      </c>
      <c r="FN235">
        <f t="shared" si="55"/>
        <v>0</v>
      </c>
      <c r="FO235" s="100">
        <v>0</v>
      </c>
      <c r="FQ235">
        <v>1</v>
      </c>
      <c r="FT235" s="27">
        <v>1</v>
      </c>
      <c r="FU235" t="s">
        <v>242</v>
      </c>
      <c r="FV235" t="s">
        <v>242</v>
      </c>
      <c r="FW235" t="s">
        <v>242</v>
      </c>
      <c r="FX235" s="2" t="s">
        <v>4891</v>
      </c>
      <c r="FY235" s="27">
        <v>1</v>
      </c>
      <c r="FZ235">
        <v>24</v>
      </c>
      <c r="GA235" t="s">
        <v>242</v>
      </c>
      <c r="GB235" t="s">
        <v>4892</v>
      </c>
      <c r="GC235" s="27">
        <v>0.5</v>
      </c>
      <c r="GD235" t="s">
        <v>242</v>
      </c>
      <c r="GE235" t="s">
        <v>242</v>
      </c>
      <c r="GF235" s="36" t="s">
        <v>242</v>
      </c>
      <c r="GG235" t="s">
        <v>242</v>
      </c>
      <c r="GH235" t="s">
        <v>242</v>
      </c>
      <c r="GI235" t="s">
        <v>242</v>
      </c>
      <c r="GJ235" t="s">
        <v>242</v>
      </c>
      <c r="GK235" t="s">
        <v>242</v>
      </c>
      <c r="GL235" s="4">
        <v>0.24</v>
      </c>
      <c r="GM235">
        <v>1</v>
      </c>
      <c r="GP235" s="27">
        <v>0</v>
      </c>
      <c r="GQ235" t="s">
        <v>242</v>
      </c>
      <c r="GR235" t="s">
        <v>242</v>
      </c>
      <c r="GT235" t="s">
        <v>242</v>
      </c>
      <c r="GW235" s="27">
        <v>1</v>
      </c>
      <c r="GX235">
        <v>156</v>
      </c>
      <c r="GY235" t="s">
        <v>4893</v>
      </c>
      <c r="HA235">
        <v>1</v>
      </c>
      <c r="HD235" s="27">
        <v>0</v>
      </c>
      <c r="HF235" s="27">
        <v>0</v>
      </c>
      <c r="HH235" t="s">
        <v>242</v>
      </c>
      <c r="HK235" s="27">
        <v>1</v>
      </c>
      <c r="HL235" t="s">
        <v>4894</v>
      </c>
      <c r="HM235">
        <v>1</v>
      </c>
      <c r="HP235">
        <v>0.77777777800000003</v>
      </c>
      <c r="HQ235">
        <v>1</v>
      </c>
      <c r="HR235">
        <v>0.75</v>
      </c>
      <c r="HS235">
        <v>1</v>
      </c>
      <c r="HT235">
        <v>1</v>
      </c>
      <c r="HU235">
        <v>0</v>
      </c>
      <c r="HV235">
        <v>0.5</v>
      </c>
      <c r="HW235">
        <v>0.83333333300000001</v>
      </c>
      <c r="HX235">
        <v>0</v>
      </c>
      <c r="HY235">
        <v>1</v>
      </c>
      <c r="HZ235">
        <v>0</v>
      </c>
      <c r="IA235">
        <v>1</v>
      </c>
      <c r="IB235">
        <v>1</v>
      </c>
      <c r="IC235">
        <v>0.842592593</v>
      </c>
      <c r="ID235">
        <v>0.625</v>
      </c>
      <c r="IE235">
        <v>0.56666666700000001</v>
      </c>
      <c r="IF235">
        <v>0.67808641999999997</v>
      </c>
      <c r="IG235" t="s">
        <v>4895</v>
      </c>
      <c r="IH235" t="s">
        <v>266</v>
      </c>
      <c r="II235" t="s">
        <v>4876</v>
      </c>
      <c r="IJ235">
        <v>6801</v>
      </c>
      <c r="IK235">
        <v>18194</v>
      </c>
      <c r="IL235">
        <v>17814</v>
      </c>
      <c r="IM235">
        <v>17062</v>
      </c>
      <c r="IN235">
        <v>6801</v>
      </c>
      <c r="IS235">
        <f t="shared" si="52"/>
        <v>0.8</v>
      </c>
      <c r="IT235">
        <f t="shared" si="56"/>
        <v>0.7142857142857143</v>
      </c>
      <c r="IU235">
        <f t="shared" si="58"/>
        <v>0.875</v>
      </c>
      <c r="IV235">
        <f t="shared" si="53"/>
        <v>0.79642857142857137</v>
      </c>
    </row>
    <row r="236" spans="1:256" customFormat="1" ht="14" customHeight="1" x14ac:dyDescent="0.2">
      <c r="A236">
        <v>235</v>
      </c>
      <c r="B236">
        <v>259</v>
      </c>
      <c r="C236" s="1">
        <v>44795.604861111111</v>
      </c>
      <c r="D236" s="1">
        <v>44795.604861111111</v>
      </c>
      <c r="E236">
        <v>4</v>
      </c>
      <c r="G236" t="s">
        <v>242</v>
      </c>
      <c r="H236" t="s">
        <v>242</v>
      </c>
      <c r="I236">
        <v>1</v>
      </c>
      <c r="J236" s="1">
        <v>44795.604861111111</v>
      </c>
      <c r="K236" t="s">
        <v>4896</v>
      </c>
      <c r="L236" t="s">
        <v>242</v>
      </c>
      <c r="M236" t="s">
        <v>242</v>
      </c>
      <c r="P236" t="s">
        <v>242</v>
      </c>
      <c r="Q236" t="s">
        <v>242</v>
      </c>
      <c r="T236" t="s">
        <v>4897</v>
      </c>
      <c r="V236" t="s">
        <v>4898</v>
      </c>
      <c r="W236">
        <v>460146103</v>
      </c>
      <c r="X236">
        <v>2631</v>
      </c>
      <c r="Y236" t="s">
        <v>418</v>
      </c>
      <c r="Z236" t="s">
        <v>687</v>
      </c>
      <c r="AA236">
        <v>2019</v>
      </c>
      <c r="AC236">
        <v>0</v>
      </c>
      <c r="AF236">
        <v>11</v>
      </c>
      <c r="AG236" t="s">
        <v>242</v>
      </c>
      <c r="AJ236" s="27">
        <v>0</v>
      </c>
      <c r="AK236">
        <v>0</v>
      </c>
      <c r="AL236" s="27">
        <v>0</v>
      </c>
      <c r="AM236">
        <v>0</v>
      </c>
      <c r="AN236" s="36">
        <f t="shared" si="48"/>
        <v>0</v>
      </c>
      <c r="AO236" s="27">
        <v>0</v>
      </c>
      <c r="AP236">
        <v>0</v>
      </c>
      <c r="AR236" t="s">
        <v>242</v>
      </c>
      <c r="AU236" s="27">
        <v>1</v>
      </c>
      <c r="AV236">
        <v>1</v>
      </c>
      <c r="AW236" s="21">
        <f t="shared" si="49"/>
        <v>9.0909090909090917</v>
      </c>
      <c r="AX236">
        <v>2</v>
      </c>
      <c r="BA236" s="27">
        <v>1</v>
      </c>
      <c r="BB236">
        <v>2</v>
      </c>
      <c r="BC236" s="21">
        <f t="shared" si="50"/>
        <v>18.181818181818183</v>
      </c>
      <c r="BD236" t="s">
        <v>242</v>
      </c>
      <c r="BG236" s="27">
        <v>1</v>
      </c>
      <c r="BJ236">
        <v>2</v>
      </c>
      <c r="BM236" s="27">
        <v>1</v>
      </c>
      <c r="BN236">
        <v>2</v>
      </c>
      <c r="BQ236" s="27">
        <v>1</v>
      </c>
      <c r="BR236">
        <v>3</v>
      </c>
      <c r="BS236" s="97">
        <f t="shared" si="47"/>
        <v>27.27272727272727</v>
      </c>
      <c r="BU236">
        <v>1</v>
      </c>
      <c r="BX236" s="27">
        <v>0</v>
      </c>
      <c r="BY236" s="24" t="s">
        <v>242</v>
      </c>
      <c r="BZ236" s="21" t="s">
        <v>242</v>
      </c>
      <c r="CA236" t="s">
        <v>242</v>
      </c>
      <c r="CB236" t="s">
        <v>242</v>
      </c>
      <c r="CE236" s="27">
        <v>0.5</v>
      </c>
      <c r="CF236" s="2" t="s">
        <v>4899</v>
      </c>
      <c r="CG236">
        <v>1</v>
      </c>
      <c r="CH236" t="s">
        <v>242</v>
      </c>
      <c r="CJ236" s="27">
        <v>1</v>
      </c>
      <c r="CK236" t="s">
        <v>4900</v>
      </c>
      <c r="CL236">
        <v>1</v>
      </c>
      <c r="CO236">
        <v>1</v>
      </c>
      <c r="CP236" s="27">
        <v>0</v>
      </c>
      <c r="CQ236" t="s">
        <v>242</v>
      </c>
      <c r="CR236" t="s">
        <v>242</v>
      </c>
      <c r="CS236" t="s">
        <v>242</v>
      </c>
      <c r="CU236" s="2" t="s">
        <v>4901</v>
      </c>
      <c r="CV236" s="27">
        <v>0.5</v>
      </c>
      <c r="CW236" t="s">
        <v>4902</v>
      </c>
      <c r="CX236">
        <v>1</v>
      </c>
      <c r="DA236" s="27">
        <v>1</v>
      </c>
      <c r="DB236">
        <v>9100000</v>
      </c>
      <c r="DC236">
        <v>2</v>
      </c>
      <c r="DE236" s="27">
        <v>1</v>
      </c>
      <c r="DF236" s="36" t="s">
        <v>242</v>
      </c>
      <c r="DG236" t="s">
        <v>242</v>
      </c>
      <c r="DH236" s="43" t="s">
        <v>242</v>
      </c>
      <c r="DI236" t="s">
        <v>242</v>
      </c>
      <c r="DJ236" s="36">
        <v>3400000</v>
      </c>
      <c r="DK236">
        <v>2</v>
      </c>
      <c r="DM236" s="27">
        <v>0</v>
      </c>
      <c r="DN236" s="36" t="s">
        <v>242</v>
      </c>
      <c r="DO236" t="s">
        <v>242</v>
      </c>
      <c r="DQ236">
        <v>1</v>
      </c>
      <c r="DT236" s="27">
        <v>1</v>
      </c>
      <c r="DU236" s="2" t="s">
        <v>4903</v>
      </c>
      <c r="DV236" s="27">
        <v>1</v>
      </c>
      <c r="DW236" s="2" t="s">
        <v>4904</v>
      </c>
      <c r="DX236" s="27">
        <v>0</v>
      </c>
      <c r="DZ236" s="27">
        <v>1</v>
      </c>
      <c r="EA236" t="s">
        <v>4905</v>
      </c>
      <c r="EB236" s="27">
        <v>0</v>
      </c>
      <c r="ED236" s="27">
        <v>1</v>
      </c>
      <c r="EE236" t="s">
        <v>4906</v>
      </c>
      <c r="EF236" s="27">
        <v>1</v>
      </c>
      <c r="EG236" t="s">
        <v>4906</v>
      </c>
      <c r="EH236" s="27">
        <v>0</v>
      </c>
      <c r="EJ236" s="27">
        <v>1</v>
      </c>
      <c r="EK236" t="s">
        <v>4907</v>
      </c>
      <c r="EL236" s="27">
        <v>1</v>
      </c>
      <c r="EN236">
        <v>1</v>
      </c>
      <c r="EP236" s="2"/>
      <c r="EQ236">
        <f t="shared" si="51"/>
        <v>0.7</v>
      </c>
      <c r="ER236" s="99">
        <v>0.5</v>
      </c>
      <c r="ES236" s="27">
        <v>0</v>
      </c>
      <c r="ET236" t="s">
        <v>242</v>
      </c>
      <c r="EU236" t="s">
        <v>242</v>
      </c>
      <c r="EW236" t="s">
        <v>4908</v>
      </c>
      <c r="EX236" t="s">
        <v>242</v>
      </c>
      <c r="EY236" t="s">
        <v>242</v>
      </c>
      <c r="FA236" s="27">
        <v>0</v>
      </c>
      <c r="FB236" t="s">
        <v>242</v>
      </c>
      <c r="FD236" s="27">
        <v>0</v>
      </c>
      <c r="FE236" t="s">
        <v>242</v>
      </c>
      <c r="FG236" s="27">
        <v>0.5</v>
      </c>
      <c r="FH236" t="s">
        <v>242</v>
      </c>
      <c r="FJ236" s="27">
        <v>1</v>
      </c>
      <c r="FK236">
        <v>8.5</v>
      </c>
      <c r="FL236">
        <f t="shared" si="54"/>
        <v>0.5</v>
      </c>
      <c r="FM236" s="100">
        <v>0.5</v>
      </c>
      <c r="FN236">
        <f t="shared" si="55"/>
        <v>1</v>
      </c>
      <c r="FO236" s="99">
        <v>1</v>
      </c>
      <c r="FP236" t="s">
        <v>4909</v>
      </c>
      <c r="FQ236">
        <v>1</v>
      </c>
      <c r="FT236" s="27">
        <v>1</v>
      </c>
      <c r="FU236">
        <v>16</v>
      </c>
      <c r="FV236">
        <v>45</v>
      </c>
      <c r="FW236">
        <v>39</v>
      </c>
      <c r="FX236" t="s">
        <v>4910</v>
      </c>
      <c r="FY236" s="27">
        <v>1</v>
      </c>
      <c r="FZ236">
        <v>18</v>
      </c>
      <c r="GA236" t="s">
        <v>242</v>
      </c>
      <c r="GB236" t="s">
        <v>4911</v>
      </c>
      <c r="GC236" s="27">
        <v>0</v>
      </c>
      <c r="GD236" t="s">
        <v>242</v>
      </c>
      <c r="GE236" t="s">
        <v>242</v>
      </c>
      <c r="GF236" s="36" t="s">
        <v>242</v>
      </c>
      <c r="GG236" t="s">
        <v>242</v>
      </c>
      <c r="GH236" t="s">
        <v>242</v>
      </c>
      <c r="GI236" t="s">
        <v>242</v>
      </c>
      <c r="GJ236" t="s">
        <v>242</v>
      </c>
      <c r="GK236" t="s">
        <v>242</v>
      </c>
      <c r="GM236">
        <v>1</v>
      </c>
      <c r="GP236" s="27">
        <v>0</v>
      </c>
      <c r="GQ236" t="s">
        <v>242</v>
      </c>
      <c r="GR236" t="s">
        <v>242</v>
      </c>
      <c r="GT236" t="s">
        <v>242</v>
      </c>
      <c r="GW236" s="27">
        <v>1</v>
      </c>
      <c r="GX236">
        <v>179</v>
      </c>
      <c r="HA236">
        <v>1</v>
      </c>
      <c r="HD236" s="27">
        <v>0</v>
      </c>
      <c r="HE236" s="2" t="s">
        <v>4912</v>
      </c>
      <c r="HF236" s="27">
        <v>0</v>
      </c>
      <c r="HH236" t="s">
        <v>242</v>
      </c>
      <c r="HK236" s="27">
        <v>0</v>
      </c>
      <c r="HM236">
        <v>1</v>
      </c>
      <c r="HP236">
        <v>0.61111111100000004</v>
      </c>
      <c r="HQ236">
        <v>1</v>
      </c>
      <c r="HR236">
        <v>0.25</v>
      </c>
      <c r="HS236">
        <v>0.66666666699999999</v>
      </c>
      <c r="HT236">
        <v>0.7</v>
      </c>
      <c r="HU236">
        <v>0</v>
      </c>
      <c r="HV236">
        <v>0.375</v>
      </c>
      <c r="HW236">
        <v>0.66666666699999999</v>
      </c>
      <c r="HX236">
        <v>0</v>
      </c>
      <c r="HY236">
        <v>1</v>
      </c>
      <c r="HZ236">
        <v>0</v>
      </c>
      <c r="IA236">
        <v>0</v>
      </c>
      <c r="IB236">
        <v>1</v>
      </c>
      <c r="IC236">
        <v>0.62037036999999995</v>
      </c>
      <c r="ID236">
        <v>0.43541666699999998</v>
      </c>
      <c r="IE236">
        <v>0.33333333300000001</v>
      </c>
      <c r="IF236">
        <v>0.46304012300000003</v>
      </c>
      <c r="IG236" t="s">
        <v>4913</v>
      </c>
      <c r="IH236" t="s">
        <v>266</v>
      </c>
      <c r="II236" t="s">
        <v>4897</v>
      </c>
      <c r="IJ236">
        <v>22376</v>
      </c>
      <c r="IK236">
        <v>20580</v>
      </c>
      <c r="IL236">
        <v>19363</v>
      </c>
      <c r="IM236">
        <v>21161</v>
      </c>
      <c r="IN236">
        <v>22376</v>
      </c>
      <c r="IS236">
        <f t="shared" si="52"/>
        <v>0.4</v>
      </c>
      <c r="IT236">
        <f t="shared" si="56"/>
        <v>0.5714285714285714</v>
      </c>
      <c r="IU236">
        <f t="shared" si="58"/>
        <v>0.75</v>
      </c>
      <c r="IV236">
        <f t="shared" si="53"/>
        <v>0.57380952380952388</v>
      </c>
    </row>
    <row r="237" spans="1:256" customFormat="1" ht="14" customHeight="1" x14ac:dyDescent="0.2">
      <c r="A237">
        <v>236</v>
      </c>
      <c r="B237">
        <v>260</v>
      </c>
      <c r="C237" s="1">
        <v>44795.604861111111</v>
      </c>
      <c r="D237" s="1">
        <v>44795.604861111111</v>
      </c>
      <c r="E237">
        <v>4</v>
      </c>
      <c r="G237" t="s">
        <v>242</v>
      </c>
      <c r="H237" t="s">
        <v>242</v>
      </c>
      <c r="I237">
        <v>1</v>
      </c>
      <c r="J237" s="1">
        <v>44795.604861111111</v>
      </c>
      <c r="K237" t="s">
        <v>4914</v>
      </c>
      <c r="L237" t="s">
        <v>242</v>
      </c>
      <c r="M237" t="s">
        <v>242</v>
      </c>
      <c r="P237" t="s">
        <v>242</v>
      </c>
      <c r="Q237" t="s">
        <v>242</v>
      </c>
      <c r="T237" t="s">
        <v>4915</v>
      </c>
      <c r="V237" t="s">
        <v>4916</v>
      </c>
      <c r="W237">
        <v>693718108</v>
      </c>
      <c r="X237">
        <v>3711</v>
      </c>
      <c r="Y237" t="s">
        <v>476</v>
      </c>
      <c r="Z237" t="s">
        <v>1568</v>
      </c>
      <c r="AA237">
        <v>2021</v>
      </c>
      <c r="AC237">
        <v>0</v>
      </c>
      <c r="AF237">
        <v>11</v>
      </c>
      <c r="AG237" t="s">
        <v>242</v>
      </c>
      <c r="AJ237" s="27">
        <v>0</v>
      </c>
      <c r="AK237">
        <v>0</v>
      </c>
      <c r="AL237" s="27">
        <v>0</v>
      </c>
      <c r="AM237">
        <v>0</v>
      </c>
      <c r="AN237" s="36">
        <f t="shared" si="48"/>
        <v>0</v>
      </c>
      <c r="AO237" s="27">
        <v>0</v>
      </c>
      <c r="AP237">
        <v>0</v>
      </c>
      <c r="AR237" t="s">
        <v>242</v>
      </c>
      <c r="AU237" s="27">
        <v>1</v>
      </c>
      <c r="AV237">
        <v>2</v>
      </c>
      <c r="AW237" s="21">
        <f t="shared" si="49"/>
        <v>18.181818181818183</v>
      </c>
      <c r="AX237">
        <v>2</v>
      </c>
      <c r="BA237" s="27">
        <v>1</v>
      </c>
      <c r="BB237">
        <v>2</v>
      </c>
      <c r="BC237" s="21">
        <f t="shared" si="50"/>
        <v>18.181818181818183</v>
      </c>
      <c r="BD237" t="s">
        <v>242</v>
      </c>
      <c r="BG237" s="27">
        <v>1</v>
      </c>
      <c r="BJ237">
        <v>2</v>
      </c>
      <c r="BM237" s="27">
        <v>1</v>
      </c>
      <c r="BN237">
        <v>2</v>
      </c>
      <c r="BQ237" s="27">
        <v>1</v>
      </c>
      <c r="BR237">
        <v>2</v>
      </c>
      <c r="BS237" s="97">
        <f t="shared" si="47"/>
        <v>18.181818181818183</v>
      </c>
      <c r="BT237" t="s">
        <v>4736</v>
      </c>
      <c r="BU237">
        <v>1</v>
      </c>
      <c r="BX237" s="27">
        <v>1</v>
      </c>
      <c r="BY237">
        <v>2</v>
      </c>
      <c r="BZ237" s="21">
        <f>BY237/AF237*100</f>
        <v>18.181818181818183</v>
      </c>
      <c r="CA237">
        <v>1</v>
      </c>
      <c r="CB237">
        <v>1</v>
      </c>
      <c r="CE237" s="27">
        <v>0</v>
      </c>
      <c r="CG237" t="s">
        <v>242</v>
      </c>
      <c r="CH237" t="s">
        <v>242</v>
      </c>
      <c r="CJ237" s="27">
        <v>0</v>
      </c>
      <c r="CL237" t="s">
        <v>242</v>
      </c>
      <c r="CO237">
        <v>0</v>
      </c>
      <c r="CP237" s="27">
        <v>0</v>
      </c>
      <c r="CQ237" t="s">
        <v>242</v>
      </c>
      <c r="CR237" t="s">
        <v>242</v>
      </c>
      <c r="CS237" t="s">
        <v>242</v>
      </c>
      <c r="CV237" s="27">
        <v>0.5</v>
      </c>
      <c r="CW237" t="s">
        <v>4917</v>
      </c>
      <c r="CX237">
        <v>1</v>
      </c>
      <c r="DA237" s="27">
        <v>1</v>
      </c>
      <c r="DB237">
        <v>120209</v>
      </c>
      <c r="DC237">
        <v>2</v>
      </c>
      <c r="DE237" s="27">
        <v>1</v>
      </c>
      <c r="DF237" s="36">
        <v>130169</v>
      </c>
      <c r="DG237">
        <v>2</v>
      </c>
      <c r="DH237" s="36">
        <v>165289</v>
      </c>
      <c r="DI237">
        <v>2</v>
      </c>
      <c r="DJ237" s="36" t="s">
        <v>242</v>
      </c>
      <c r="DK237" t="s">
        <v>242</v>
      </c>
      <c r="DM237" s="27">
        <v>1</v>
      </c>
      <c r="DN237" s="36">
        <v>1623520</v>
      </c>
      <c r="DO237">
        <v>2</v>
      </c>
      <c r="DQ237">
        <v>4</v>
      </c>
      <c r="DT237" s="27">
        <v>1</v>
      </c>
      <c r="DU237" t="s">
        <v>4918</v>
      </c>
      <c r="DV237" s="27">
        <v>1</v>
      </c>
      <c r="DW237" t="s">
        <v>4919</v>
      </c>
      <c r="DX237" s="27">
        <v>1</v>
      </c>
      <c r="DY237" s="2" t="s">
        <v>4920</v>
      </c>
      <c r="DZ237" s="27">
        <v>1</v>
      </c>
      <c r="EA237" s="2" t="s">
        <v>4921</v>
      </c>
      <c r="EB237" s="27">
        <v>1</v>
      </c>
      <c r="ED237" s="27">
        <v>1</v>
      </c>
      <c r="EE237" t="s">
        <v>4922</v>
      </c>
      <c r="EF237" s="27">
        <v>1</v>
      </c>
      <c r="EG237" s="2" t="s">
        <v>4923</v>
      </c>
      <c r="EH237" s="27">
        <v>1</v>
      </c>
      <c r="EI237" t="s">
        <v>4924</v>
      </c>
      <c r="EJ237" s="27">
        <v>1</v>
      </c>
      <c r="EK237" t="s">
        <v>4925</v>
      </c>
      <c r="EL237" s="27">
        <v>1</v>
      </c>
      <c r="EM237" s="2" t="s">
        <v>4926</v>
      </c>
      <c r="EN237">
        <v>4</v>
      </c>
      <c r="EP237" s="2"/>
      <c r="EQ237">
        <f t="shared" si="51"/>
        <v>1</v>
      </c>
      <c r="ER237" s="99">
        <v>1</v>
      </c>
      <c r="ES237" s="27">
        <v>0</v>
      </c>
      <c r="ET237" t="s">
        <v>242</v>
      </c>
      <c r="EU237" t="s">
        <v>242</v>
      </c>
      <c r="EX237" t="s">
        <v>242</v>
      </c>
      <c r="EY237" t="s">
        <v>242</v>
      </c>
      <c r="FA237" s="27">
        <v>0</v>
      </c>
      <c r="FB237" t="s">
        <v>242</v>
      </c>
      <c r="FD237" s="27">
        <v>0</v>
      </c>
      <c r="FE237" t="s">
        <v>242</v>
      </c>
      <c r="FG237" s="27">
        <v>0</v>
      </c>
      <c r="FH237" t="s">
        <v>242</v>
      </c>
      <c r="FJ237" s="27">
        <v>0</v>
      </c>
      <c r="FK237" t="s">
        <v>242</v>
      </c>
      <c r="FL237">
        <f t="shared" si="54"/>
        <v>0</v>
      </c>
      <c r="FM237" s="100">
        <v>0</v>
      </c>
      <c r="FN237">
        <f t="shared" si="55"/>
        <v>0</v>
      </c>
      <c r="FO237" s="100">
        <v>0</v>
      </c>
      <c r="FQ237" t="s">
        <v>242</v>
      </c>
      <c r="FT237" s="27">
        <v>0</v>
      </c>
      <c r="FU237" t="s">
        <v>242</v>
      </c>
      <c r="FV237" t="s">
        <v>242</v>
      </c>
      <c r="FW237" t="s">
        <v>242</v>
      </c>
      <c r="FY237" s="27">
        <v>0</v>
      </c>
      <c r="FZ237" t="s">
        <v>242</v>
      </c>
      <c r="GA237" t="s">
        <v>242</v>
      </c>
      <c r="GC237" s="27">
        <v>0</v>
      </c>
      <c r="GD237" t="s">
        <v>242</v>
      </c>
      <c r="GE237" t="s">
        <v>242</v>
      </c>
      <c r="GF237" s="36" t="s">
        <v>242</v>
      </c>
      <c r="GG237" t="s">
        <v>242</v>
      </c>
      <c r="GH237" t="s">
        <v>242</v>
      </c>
      <c r="GI237" t="s">
        <v>242</v>
      </c>
      <c r="GJ237" t="s">
        <v>242</v>
      </c>
      <c r="GK237" t="s">
        <v>242</v>
      </c>
      <c r="GM237" t="s">
        <v>242</v>
      </c>
      <c r="GP237" s="27">
        <v>0</v>
      </c>
      <c r="GQ237" t="s">
        <v>242</v>
      </c>
      <c r="GR237" t="s">
        <v>242</v>
      </c>
      <c r="GT237" t="s">
        <v>242</v>
      </c>
      <c r="GW237" s="27">
        <v>1</v>
      </c>
      <c r="GX237">
        <v>94</v>
      </c>
      <c r="HA237">
        <v>1</v>
      </c>
      <c r="HD237" s="27">
        <v>0</v>
      </c>
      <c r="HF237" s="27">
        <v>0</v>
      </c>
      <c r="HH237" t="s">
        <v>242</v>
      </c>
      <c r="HK237" s="27">
        <v>0.5</v>
      </c>
      <c r="HM237">
        <v>1</v>
      </c>
      <c r="HP237">
        <v>0.66666666699999999</v>
      </c>
      <c r="HQ237">
        <v>0</v>
      </c>
      <c r="HR237">
        <v>0.25</v>
      </c>
      <c r="HS237">
        <v>1</v>
      </c>
      <c r="HT237">
        <v>1</v>
      </c>
      <c r="HU237">
        <v>0</v>
      </c>
      <c r="HV237">
        <v>0</v>
      </c>
      <c r="HW237">
        <v>0</v>
      </c>
      <c r="HX237">
        <v>0</v>
      </c>
      <c r="HY237">
        <v>1</v>
      </c>
      <c r="HZ237">
        <v>0</v>
      </c>
      <c r="IA237">
        <v>0.5</v>
      </c>
      <c r="IB237">
        <v>1</v>
      </c>
      <c r="IC237">
        <v>0.30555555600000001</v>
      </c>
      <c r="ID237">
        <v>0.5</v>
      </c>
      <c r="IE237">
        <v>0.3</v>
      </c>
      <c r="IF237">
        <v>0.36851851899999999</v>
      </c>
      <c r="IG237" t="s">
        <v>4927</v>
      </c>
      <c r="IH237" t="s">
        <v>266</v>
      </c>
      <c r="II237" t="s">
        <v>4915</v>
      </c>
      <c r="IJ237">
        <v>25599.7</v>
      </c>
      <c r="IK237">
        <v>18728.5</v>
      </c>
      <c r="IL237">
        <v>23522.3</v>
      </c>
      <c r="IM237">
        <v>28819.7</v>
      </c>
      <c r="IN237">
        <v>25599.7</v>
      </c>
      <c r="IS237">
        <f t="shared" si="52"/>
        <v>0.4</v>
      </c>
      <c r="IT237">
        <f t="shared" si="56"/>
        <v>0.5714285714285714</v>
      </c>
      <c r="IU237">
        <f t="shared" si="58"/>
        <v>0.25</v>
      </c>
      <c r="IV237">
        <f t="shared" si="53"/>
        <v>0.4071428571428572</v>
      </c>
    </row>
    <row r="238" spans="1:256" customFormat="1" ht="14" customHeight="1" x14ac:dyDescent="0.2">
      <c r="A238">
        <v>237</v>
      </c>
      <c r="B238">
        <v>261</v>
      </c>
      <c r="C238" s="1">
        <v>44795.604861111111</v>
      </c>
      <c r="D238" s="1">
        <v>44795.604861111111</v>
      </c>
      <c r="E238">
        <v>4</v>
      </c>
      <c r="G238" t="s">
        <v>242</v>
      </c>
      <c r="H238" t="s">
        <v>242</v>
      </c>
      <c r="I238">
        <v>1</v>
      </c>
      <c r="J238" s="1">
        <v>44795.604861111111</v>
      </c>
      <c r="K238" t="s">
        <v>4928</v>
      </c>
      <c r="L238" t="s">
        <v>242</v>
      </c>
      <c r="M238" t="s">
        <v>242</v>
      </c>
      <c r="P238" t="s">
        <v>242</v>
      </c>
      <c r="Q238" t="s">
        <v>242</v>
      </c>
      <c r="T238" t="s">
        <v>4929</v>
      </c>
      <c r="V238" t="s">
        <v>4930</v>
      </c>
      <c r="W238" t="s">
        <v>4931</v>
      </c>
      <c r="X238">
        <v>8731</v>
      </c>
      <c r="Y238" t="s">
        <v>350</v>
      </c>
      <c r="Z238" t="s">
        <v>1032</v>
      </c>
      <c r="AA238">
        <v>2020</v>
      </c>
      <c r="AC238">
        <v>0</v>
      </c>
      <c r="AF238">
        <v>9</v>
      </c>
      <c r="AG238" t="s">
        <v>242</v>
      </c>
      <c r="AJ238" s="27">
        <v>1</v>
      </c>
      <c r="AK238">
        <v>7</v>
      </c>
      <c r="AL238" s="27">
        <v>0</v>
      </c>
      <c r="AM238">
        <v>0</v>
      </c>
      <c r="AN238" s="36">
        <f t="shared" si="48"/>
        <v>0</v>
      </c>
      <c r="AO238" s="27">
        <v>0</v>
      </c>
      <c r="AP238">
        <v>0</v>
      </c>
      <c r="AR238">
        <v>3</v>
      </c>
      <c r="AU238" s="27">
        <v>1</v>
      </c>
      <c r="AV238">
        <v>1</v>
      </c>
      <c r="AW238" s="21">
        <f t="shared" si="49"/>
        <v>11.111111111111111</v>
      </c>
      <c r="AX238">
        <v>2</v>
      </c>
      <c r="BA238" s="27">
        <v>1</v>
      </c>
      <c r="BB238">
        <v>3</v>
      </c>
      <c r="BC238" s="21">
        <f t="shared" si="50"/>
        <v>33.333333333333329</v>
      </c>
      <c r="BD238" t="s">
        <v>242</v>
      </c>
      <c r="BG238" s="27">
        <v>1</v>
      </c>
      <c r="BJ238">
        <v>2</v>
      </c>
      <c r="BM238" s="27">
        <v>1</v>
      </c>
      <c r="BN238">
        <v>2</v>
      </c>
      <c r="BQ238" s="27">
        <v>1</v>
      </c>
      <c r="BR238">
        <v>2</v>
      </c>
      <c r="BS238" s="97">
        <f t="shared" si="47"/>
        <v>22.222222222222221</v>
      </c>
      <c r="BT238" t="s">
        <v>3930</v>
      </c>
      <c r="BU238">
        <v>3</v>
      </c>
      <c r="BX238" s="27">
        <v>0</v>
      </c>
      <c r="BY238" s="24" t="s">
        <v>242</v>
      </c>
      <c r="BZ238" s="21" t="s">
        <v>242</v>
      </c>
      <c r="CA238" t="s">
        <v>242</v>
      </c>
      <c r="CB238" t="s">
        <v>242</v>
      </c>
      <c r="CE238" s="27">
        <v>0</v>
      </c>
      <c r="CG238" t="s">
        <v>242</v>
      </c>
      <c r="CH238" t="s">
        <v>242</v>
      </c>
      <c r="CJ238" s="27">
        <v>0</v>
      </c>
      <c r="CL238" t="s">
        <v>242</v>
      </c>
      <c r="CO238">
        <v>0</v>
      </c>
      <c r="CP238" s="27">
        <v>0.5</v>
      </c>
      <c r="CQ238" t="s">
        <v>242</v>
      </c>
      <c r="CR238">
        <v>100</v>
      </c>
      <c r="CS238" t="s">
        <v>242</v>
      </c>
      <c r="CT238" t="s">
        <v>4932</v>
      </c>
      <c r="CV238" s="27">
        <v>1</v>
      </c>
      <c r="CW238" t="s">
        <v>4933</v>
      </c>
      <c r="CX238">
        <v>1</v>
      </c>
      <c r="DA238" s="27">
        <v>0.5</v>
      </c>
      <c r="DB238">
        <v>40000</v>
      </c>
      <c r="DC238">
        <v>2</v>
      </c>
      <c r="DD238" t="s">
        <v>4112</v>
      </c>
      <c r="DE238" s="27">
        <v>0.5</v>
      </c>
      <c r="DF238" s="36" t="s">
        <v>242</v>
      </c>
      <c r="DG238" t="s">
        <v>242</v>
      </c>
      <c r="DH238" s="43" t="s">
        <v>242</v>
      </c>
      <c r="DI238" t="s">
        <v>242</v>
      </c>
      <c r="DJ238" s="43" t="s">
        <v>242</v>
      </c>
      <c r="DK238">
        <v>2</v>
      </c>
      <c r="DL238" t="s">
        <v>4112</v>
      </c>
      <c r="DM238" s="27">
        <v>0.5</v>
      </c>
      <c r="DN238" s="36">
        <v>80000</v>
      </c>
      <c r="DO238">
        <v>2</v>
      </c>
      <c r="DP238" t="s">
        <v>4112</v>
      </c>
      <c r="DQ238">
        <v>1</v>
      </c>
      <c r="DT238" s="27">
        <v>1</v>
      </c>
      <c r="DU238" t="s">
        <v>4934</v>
      </c>
      <c r="DV238" s="27">
        <v>1</v>
      </c>
      <c r="DW238" t="s">
        <v>4935</v>
      </c>
      <c r="DX238" s="27">
        <v>0</v>
      </c>
      <c r="DZ238" s="27">
        <v>1</v>
      </c>
      <c r="EA238" s="2" t="s">
        <v>4936</v>
      </c>
      <c r="EB238" s="27">
        <v>0</v>
      </c>
      <c r="ED238" s="27">
        <v>0</v>
      </c>
      <c r="EF238" s="27">
        <v>1</v>
      </c>
      <c r="EG238" t="s">
        <v>4937</v>
      </c>
      <c r="EH238" s="27">
        <v>0</v>
      </c>
      <c r="EJ238" s="27">
        <v>1</v>
      </c>
      <c r="EK238" t="s">
        <v>614</v>
      </c>
      <c r="EL238" s="27">
        <v>1</v>
      </c>
      <c r="EN238">
        <v>1</v>
      </c>
      <c r="EP238" s="2"/>
      <c r="EQ238">
        <f t="shared" si="51"/>
        <v>0.6</v>
      </c>
      <c r="ER238" s="99">
        <v>0.5</v>
      </c>
      <c r="ES238" s="27">
        <v>0</v>
      </c>
      <c r="ET238" t="s">
        <v>242</v>
      </c>
      <c r="EU238" t="s">
        <v>242</v>
      </c>
      <c r="EX238" t="s">
        <v>242</v>
      </c>
      <c r="EY238" t="s">
        <v>242</v>
      </c>
      <c r="FA238" s="27">
        <v>0</v>
      </c>
      <c r="FB238" t="s">
        <v>242</v>
      </c>
      <c r="FD238" s="27">
        <v>0</v>
      </c>
      <c r="FE238" t="s">
        <v>242</v>
      </c>
      <c r="FG238" s="27">
        <v>0</v>
      </c>
      <c r="FH238" t="s">
        <v>242</v>
      </c>
      <c r="FJ238" s="27">
        <v>0</v>
      </c>
      <c r="FK238" t="s">
        <v>242</v>
      </c>
      <c r="FL238">
        <f t="shared" si="54"/>
        <v>0</v>
      </c>
      <c r="FM238" s="100">
        <v>0</v>
      </c>
      <c r="FN238">
        <f t="shared" si="55"/>
        <v>0</v>
      </c>
      <c r="FO238" s="100">
        <v>0</v>
      </c>
      <c r="FQ238" t="s">
        <v>242</v>
      </c>
      <c r="FT238" s="27">
        <v>0</v>
      </c>
      <c r="FU238" t="s">
        <v>242</v>
      </c>
      <c r="FV238" t="s">
        <v>242</v>
      </c>
      <c r="FW238" t="s">
        <v>242</v>
      </c>
      <c r="FY238" s="27">
        <v>1</v>
      </c>
      <c r="FZ238">
        <v>59</v>
      </c>
      <c r="GA238">
        <v>2</v>
      </c>
      <c r="GC238" s="27">
        <v>0.5</v>
      </c>
      <c r="GD238">
        <v>11</v>
      </c>
      <c r="GE238" t="s">
        <v>242</v>
      </c>
      <c r="GF238" s="36">
        <v>63</v>
      </c>
      <c r="GG238" t="s">
        <v>242</v>
      </c>
      <c r="GH238" t="s">
        <v>242</v>
      </c>
      <c r="GI238" t="s">
        <v>242</v>
      </c>
      <c r="GJ238" t="s">
        <v>242</v>
      </c>
      <c r="GK238">
        <v>1</v>
      </c>
      <c r="GL238" t="s">
        <v>4938</v>
      </c>
      <c r="GM238">
        <v>1</v>
      </c>
      <c r="GP238" s="27">
        <v>0</v>
      </c>
      <c r="GQ238" t="s">
        <v>242</v>
      </c>
      <c r="GR238" t="s">
        <v>242</v>
      </c>
      <c r="GT238" t="s">
        <v>242</v>
      </c>
      <c r="GW238" s="27">
        <v>1</v>
      </c>
      <c r="GX238">
        <v>186</v>
      </c>
      <c r="HA238">
        <v>1</v>
      </c>
      <c r="HD238" s="27">
        <v>0</v>
      </c>
      <c r="HF238" s="27">
        <v>0</v>
      </c>
      <c r="HH238" t="s">
        <v>242</v>
      </c>
      <c r="HK238" s="27">
        <v>1</v>
      </c>
      <c r="HL238" t="s">
        <v>4939</v>
      </c>
      <c r="HM238">
        <v>1</v>
      </c>
      <c r="HP238">
        <v>0.55555555599999995</v>
      </c>
      <c r="HQ238">
        <v>0</v>
      </c>
      <c r="HR238">
        <v>0.75</v>
      </c>
      <c r="HS238">
        <v>0.5</v>
      </c>
      <c r="HT238">
        <v>0.6</v>
      </c>
      <c r="HU238">
        <v>0</v>
      </c>
      <c r="HV238">
        <v>0</v>
      </c>
      <c r="HW238">
        <v>0.5</v>
      </c>
      <c r="HX238">
        <v>0</v>
      </c>
      <c r="HY238">
        <v>1</v>
      </c>
      <c r="HZ238">
        <v>0</v>
      </c>
      <c r="IA238">
        <v>1</v>
      </c>
      <c r="IB238">
        <v>1</v>
      </c>
      <c r="IC238">
        <v>0.43518518499999997</v>
      </c>
      <c r="ID238">
        <v>0.27500000000000002</v>
      </c>
      <c r="IE238">
        <v>0.5</v>
      </c>
      <c r="IF238">
        <v>0.40339506200000003</v>
      </c>
      <c r="IG238" t="s">
        <v>4940</v>
      </c>
      <c r="IH238" t="s">
        <v>266</v>
      </c>
      <c r="II238" t="s">
        <v>4929</v>
      </c>
      <c r="IJ238">
        <v>11088</v>
      </c>
      <c r="IK238">
        <v>11359</v>
      </c>
      <c r="IL238">
        <v>13874</v>
      </c>
      <c r="IM238">
        <v>14410</v>
      </c>
      <c r="IN238">
        <v>11088</v>
      </c>
      <c r="IS238">
        <f t="shared" si="52"/>
        <v>0.2</v>
      </c>
      <c r="IT238">
        <f t="shared" si="56"/>
        <v>0.2857142857142857</v>
      </c>
      <c r="IU238">
        <f t="shared" si="58"/>
        <v>0.625</v>
      </c>
      <c r="IV238">
        <f t="shared" si="53"/>
        <v>0.37023809523809526</v>
      </c>
    </row>
    <row r="239" spans="1:256" customFormat="1" ht="14" customHeight="1" x14ac:dyDescent="0.2">
      <c r="A239">
        <v>238</v>
      </c>
      <c r="B239">
        <v>262</v>
      </c>
      <c r="C239" s="1">
        <v>44795.604861111111</v>
      </c>
      <c r="D239" s="1">
        <v>44795.604861111111</v>
      </c>
      <c r="E239">
        <v>4</v>
      </c>
      <c r="G239" t="s">
        <v>242</v>
      </c>
      <c r="H239" t="s">
        <v>242</v>
      </c>
      <c r="I239">
        <v>1</v>
      </c>
      <c r="J239" s="1">
        <v>44795.604861111111</v>
      </c>
      <c r="K239" t="s">
        <v>4941</v>
      </c>
      <c r="L239" t="s">
        <v>242</v>
      </c>
      <c r="M239" t="s">
        <v>242</v>
      </c>
      <c r="P239" t="s">
        <v>242</v>
      </c>
      <c r="Q239" t="s">
        <v>242</v>
      </c>
      <c r="T239" t="s">
        <v>4942</v>
      </c>
      <c r="V239" t="s">
        <v>4943</v>
      </c>
      <c r="W239">
        <v>743315103</v>
      </c>
      <c r="X239">
        <v>6331</v>
      </c>
      <c r="Y239" t="s">
        <v>319</v>
      </c>
      <c r="Z239" t="s">
        <v>890</v>
      </c>
      <c r="AA239">
        <v>2019</v>
      </c>
      <c r="AC239">
        <v>0</v>
      </c>
      <c r="AF239">
        <v>13</v>
      </c>
      <c r="AG239" t="s">
        <v>242</v>
      </c>
      <c r="AJ239" s="27">
        <v>0</v>
      </c>
      <c r="AK239">
        <v>0</v>
      </c>
      <c r="AL239" s="27">
        <v>0</v>
      </c>
      <c r="AM239">
        <v>0</v>
      </c>
      <c r="AN239" s="36">
        <f t="shared" si="48"/>
        <v>0</v>
      </c>
      <c r="AO239" s="27">
        <v>0</v>
      </c>
      <c r="AP239">
        <v>0</v>
      </c>
      <c r="AR239" t="s">
        <v>242</v>
      </c>
      <c r="AU239" s="27">
        <v>1</v>
      </c>
      <c r="AV239">
        <v>1</v>
      </c>
      <c r="AW239" s="21">
        <f t="shared" si="49"/>
        <v>7.6923076923076925</v>
      </c>
      <c r="AX239">
        <v>2</v>
      </c>
      <c r="BA239" s="27">
        <v>1</v>
      </c>
      <c r="BB239">
        <v>2</v>
      </c>
      <c r="BC239" s="21">
        <f t="shared" si="50"/>
        <v>15.384615384615385</v>
      </c>
      <c r="BD239" t="s">
        <v>242</v>
      </c>
      <c r="BG239" s="27">
        <v>1</v>
      </c>
      <c r="BJ239">
        <v>2</v>
      </c>
      <c r="BM239" s="27">
        <v>1</v>
      </c>
      <c r="BN239">
        <v>2</v>
      </c>
      <c r="BQ239" s="27">
        <v>1</v>
      </c>
      <c r="BR239">
        <v>6</v>
      </c>
      <c r="BS239" s="97">
        <f t="shared" si="47"/>
        <v>46.153846153846153</v>
      </c>
      <c r="BU239">
        <v>1</v>
      </c>
      <c r="BX239" s="27">
        <v>0</v>
      </c>
      <c r="BY239" s="24" t="s">
        <v>242</v>
      </c>
      <c r="BZ239" s="21" t="s">
        <v>242</v>
      </c>
      <c r="CA239" t="s">
        <v>242</v>
      </c>
      <c r="CB239" t="s">
        <v>242</v>
      </c>
      <c r="CE239" s="27">
        <v>0</v>
      </c>
      <c r="CG239" t="s">
        <v>242</v>
      </c>
      <c r="CH239" t="s">
        <v>242</v>
      </c>
      <c r="CJ239" s="27">
        <v>0</v>
      </c>
      <c r="CL239" t="s">
        <v>242</v>
      </c>
      <c r="CO239">
        <v>0</v>
      </c>
      <c r="CP239" s="27">
        <v>0</v>
      </c>
      <c r="CQ239" t="s">
        <v>242</v>
      </c>
      <c r="CR239" t="s">
        <v>242</v>
      </c>
      <c r="CS239" t="s">
        <v>242</v>
      </c>
      <c r="CV239" s="27">
        <v>0</v>
      </c>
      <c r="CX239" t="s">
        <v>242</v>
      </c>
      <c r="DA239" s="27">
        <v>0</v>
      </c>
      <c r="DB239" t="s">
        <v>242</v>
      </c>
      <c r="DC239" t="s">
        <v>242</v>
      </c>
      <c r="DD239" t="s">
        <v>4944</v>
      </c>
      <c r="DE239" s="27">
        <v>0</v>
      </c>
      <c r="DF239" s="36" t="s">
        <v>242</v>
      </c>
      <c r="DG239" t="s">
        <v>242</v>
      </c>
      <c r="DH239" s="43" t="s">
        <v>242</v>
      </c>
      <c r="DI239" t="s">
        <v>242</v>
      </c>
      <c r="DJ239" s="36" t="s">
        <v>242</v>
      </c>
      <c r="DK239" t="s">
        <v>242</v>
      </c>
      <c r="DM239" s="27">
        <v>0</v>
      </c>
      <c r="DN239" s="36" t="s">
        <v>242</v>
      </c>
      <c r="DO239" t="s">
        <v>242</v>
      </c>
      <c r="DP239" t="s">
        <v>4944</v>
      </c>
      <c r="DQ239" t="s">
        <v>242</v>
      </c>
      <c r="DT239" s="27">
        <v>1</v>
      </c>
      <c r="DU239" s="2" t="s">
        <v>4945</v>
      </c>
      <c r="DV239" s="27">
        <v>0.5</v>
      </c>
      <c r="DW239" s="2" t="s">
        <v>4946</v>
      </c>
      <c r="DX239" s="27">
        <v>0.5</v>
      </c>
      <c r="DY239" s="2" t="s">
        <v>4947</v>
      </c>
      <c r="DZ239" s="27">
        <v>0</v>
      </c>
      <c r="EB239" s="27">
        <v>0</v>
      </c>
      <c r="ED239" s="27">
        <v>0.5</v>
      </c>
      <c r="EE239" s="2" t="s">
        <v>4948</v>
      </c>
      <c r="EF239" s="27">
        <v>0.5</v>
      </c>
      <c r="EG239" s="2" t="s">
        <v>4949</v>
      </c>
      <c r="EH239" s="27">
        <v>0</v>
      </c>
      <c r="EJ239" s="27">
        <v>0</v>
      </c>
      <c r="EL239" s="27">
        <v>1</v>
      </c>
      <c r="EM239" t="s">
        <v>4950</v>
      </c>
      <c r="EN239">
        <v>1</v>
      </c>
      <c r="EP239" s="2"/>
      <c r="EQ239">
        <f t="shared" si="51"/>
        <v>0.4</v>
      </c>
      <c r="ER239" s="99">
        <v>0.5</v>
      </c>
      <c r="ES239" s="27">
        <v>0</v>
      </c>
      <c r="ET239" t="s">
        <v>242</v>
      </c>
      <c r="EU239" t="s">
        <v>242</v>
      </c>
      <c r="EX239" t="s">
        <v>242</v>
      </c>
      <c r="EY239" t="s">
        <v>242</v>
      </c>
      <c r="FA239" s="27">
        <v>0</v>
      </c>
      <c r="FB239" t="s">
        <v>242</v>
      </c>
      <c r="FD239" s="27">
        <v>0</v>
      </c>
      <c r="FE239" t="s">
        <v>242</v>
      </c>
      <c r="FG239" s="27">
        <v>0</v>
      </c>
      <c r="FH239" t="s">
        <v>242</v>
      </c>
      <c r="FJ239" s="27">
        <v>0</v>
      </c>
      <c r="FK239" t="s">
        <v>242</v>
      </c>
      <c r="FL239">
        <f t="shared" si="54"/>
        <v>0</v>
      </c>
      <c r="FM239" s="100">
        <v>0</v>
      </c>
      <c r="FN239">
        <f t="shared" si="55"/>
        <v>0</v>
      </c>
      <c r="FO239" s="100">
        <v>0</v>
      </c>
      <c r="FQ239" t="s">
        <v>242</v>
      </c>
      <c r="FT239" s="27">
        <v>0</v>
      </c>
      <c r="FU239" t="s">
        <v>242</v>
      </c>
      <c r="FV239" t="s">
        <v>242</v>
      </c>
      <c r="FW239" t="s">
        <v>242</v>
      </c>
      <c r="FY239" s="27">
        <v>1</v>
      </c>
      <c r="FZ239">
        <v>56</v>
      </c>
      <c r="GA239" t="s">
        <v>242</v>
      </c>
      <c r="GC239" s="27">
        <v>1</v>
      </c>
      <c r="GD239">
        <v>18</v>
      </c>
      <c r="GE239">
        <v>10</v>
      </c>
      <c r="GF239" s="36">
        <v>64</v>
      </c>
      <c r="GG239">
        <v>3</v>
      </c>
      <c r="GH239" t="s">
        <v>242</v>
      </c>
      <c r="GI239" t="s">
        <v>242</v>
      </c>
      <c r="GJ239" t="s">
        <v>242</v>
      </c>
      <c r="GK239" t="s">
        <v>242</v>
      </c>
      <c r="GL239" t="s">
        <v>342</v>
      </c>
      <c r="GM239">
        <v>1</v>
      </c>
      <c r="GP239" s="27">
        <v>1</v>
      </c>
      <c r="GQ239" t="s">
        <v>242</v>
      </c>
      <c r="GR239">
        <v>1</v>
      </c>
      <c r="GS239" t="s">
        <v>4951</v>
      </c>
      <c r="GT239">
        <v>1</v>
      </c>
      <c r="GW239" s="27">
        <v>1</v>
      </c>
      <c r="GX239">
        <v>212</v>
      </c>
      <c r="HA239">
        <v>1</v>
      </c>
      <c r="HD239" s="27">
        <v>0</v>
      </c>
      <c r="HF239" s="27">
        <v>0</v>
      </c>
      <c r="HH239" t="s">
        <v>242</v>
      </c>
      <c r="HK239" s="27">
        <v>1</v>
      </c>
      <c r="HM239">
        <v>1</v>
      </c>
      <c r="HP239">
        <v>0.55555555599999995</v>
      </c>
      <c r="HQ239">
        <v>0</v>
      </c>
      <c r="HR239">
        <v>0</v>
      </c>
      <c r="HS239">
        <v>0</v>
      </c>
      <c r="HT239">
        <v>0.4</v>
      </c>
      <c r="HU239">
        <v>0</v>
      </c>
      <c r="HV239">
        <v>0</v>
      </c>
      <c r="HW239">
        <v>0.66666666699999999</v>
      </c>
      <c r="HX239">
        <v>1</v>
      </c>
      <c r="HY239">
        <v>1</v>
      </c>
      <c r="HZ239">
        <v>0</v>
      </c>
      <c r="IA239">
        <v>1</v>
      </c>
      <c r="IB239">
        <v>1</v>
      </c>
      <c r="IC239">
        <v>0.185185185</v>
      </c>
      <c r="ID239">
        <v>0.1</v>
      </c>
      <c r="IE239">
        <v>0.73333333300000003</v>
      </c>
      <c r="IF239">
        <v>0.33950617300000002</v>
      </c>
      <c r="IG239" t="s">
        <v>4952</v>
      </c>
      <c r="IH239" t="s">
        <v>266</v>
      </c>
      <c r="II239" t="s">
        <v>4942</v>
      </c>
      <c r="IJ239">
        <v>39022.300000000003</v>
      </c>
      <c r="IK239">
        <v>42658.1</v>
      </c>
      <c r="IL239">
        <v>47702</v>
      </c>
      <c r="IM239">
        <v>49610.7</v>
      </c>
      <c r="IN239">
        <v>39022.300000000003</v>
      </c>
      <c r="IS239">
        <f t="shared" si="52"/>
        <v>0.2</v>
      </c>
      <c r="IT239">
        <f t="shared" si="56"/>
        <v>7.1428571428571425E-2</v>
      </c>
      <c r="IU239">
        <f t="shared" si="58"/>
        <v>0.75</v>
      </c>
      <c r="IV239">
        <f t="shared" si="53"/>
        <v>0.34047619047619043</v>
      </c>
    </row>
    <row r="240" spans="1:256" customFormat="1" ht="14" customHeight="1" x14ac:dyDescent="0.2">
      <c r="A240">
        <v>239</v>
      </c>
      <c r="B240">
        <v>263</v>
      </c>
      <c r="C240" s="1">
        <v>44795.604861111111</v>
      </c>
      <c r="D240" s="1">
        <v>44795.604861111111</v>
      </c>
      <c r="E240">
        <v>4</v>
      </c>
      <c r="G240" t="s">
        <v>242</v>
      </c>
      <c r="H240" t="s">
        <v>242</v>
      </c>
      <c r="I240">
        <v>1</v>
      </c>
      <c r="J240" s="1">
        <v>44795.604861111111</v>
      </c>
      <c r="K240" t="s">
        <v>4953</v>
      </c>
      <c r="L240" t="s">
        <v>242</v>
      </c>
      <c r="M240" t="s">
        <v>242</v>
      </c>
      <c r="P240" t="s">
        <v>242</v>
      </c>
      <c r="Q240" t="s">
        <v>242</v>
      </c>
      <c r="T240" t="s">
        <v>4954</v>
      </c>
      <c r="U240" s="24">
        <v>1133421</v>
      </c>
      <c r="V240" t="s">
        <v>4955</v>
      </c>
      <c r="W240">
        <v>666807102</v>
      </c>
      <c r="X240">
        <v>3812</v>
      </c>
      <c r="Y240" t="s">
        <v>476</v>
      </c>
      <c r="Z240" t="s">
        <v>2504</v>
      </c>
      <c r="AA240">
        <v>2019</v>
      </c>
      <c r="AC240">
        <v>0.5</v>
      </c>
      <c r="AD240">
        <v>11</v>
      </c>
      <c r="AF240">
        <v>12</v>
      </c>
      <c r="AG240" t="s">
        <v>242</v>
      </c>
      <c r="AJ240" s="27">
        <v>0</v>
      </c>
      <c r="AK240">
        <v>0</v>
      </c>
      <c r="AL240" s="27">
        <v>0</v>
      </c>
      <c r="AM240">
        <v>0</v>
      </c>
      <c r="AN240" s="36">
        <f t="shared" si="48"/>
        <v>0</v>
      </c>
      <c r="AO240" s="27">
        <v>0</v>
      </c>
      <c r="AP240">
        <v>0</v>
      </c>
      <c r="AR240" t="s">
        <v>242</v>
      </c>
      <c r="AU240" s="44">
        <v>1</v>
      </c>
      <c r="AV240" s="24">
        <v>11</v>
      </c>
      <c r="AW240" s="21">
        <f t="shared" si="49"/>
        <v>91.666666666666657</v>
      </c>
      <c r="AX240" t="s">
        <v>242</v>
      </c>
      <c r="BA240" s="27">
        <v>1</v>
      </c>
      <c r="BB240" s="24">
        <v>11</v>
      </c>
      <c r="BC240" s="21">
        <f t="shared" si="50"/>
        <v>91.666666666666657</v>
      </c>
      <c r="BD240" t="s">
        <v>242</v>
      </c>
      <c r="BG240" s="27">
        <v>1</v>
      </c>
      <c r="BH240">
        <v>7.3</v>
      </c>
      <c r="BJ240">
        <v>2</v>
      </c>
      <c r="BM240" s="27">
        <v>1</v>
      </c>
      <c r="BN240">
        <v>2</v>
      </c>
      <c r="BQ240" s="27">
        <v>1</v>
      </c>
      <c r="BR240">
        <v>4</v>
      </c>
      <c r="BS240" s="97">
        <f t="shared" si="47"/>
        <v>33.333333333333329</v>
      </c>
      <c r="BT240" t="s">
        <v>4956</v>
      </c>
      <c r="BU240">
        <v>1</v>
      </c>
      <c r="BX240" s="27">
        <v>1</v>
      </c>
      <c r="BY240">
        <v>3</v>
      </c>
      <c r="BZ240" s="21">
        <f>BY240/AF240*100</f>
        <v>25</v>
      </c>
      <c r="CA240" t="s">
        <v>242</v>
      </c>
      <c r="CB240">
        <v>1</v>
      </c>
      <c r="CE240" s="27">
        <v>0</v>
      </c>
      <c r="CG240" t="s">
        <v>242</v>
      </c>
      <c r="CH240" t="s">
        <v>242</v>
      </c>
      <c r="CJ240" s="27">
        <v>1</v>
      </c>
      <c r="CK240" t="s">
        <v>4957</v>
      </c>
      <c r="CL240">
        <v>1</v>
      </c>
      <c r="CO240">
        <v>0</v>
      </c>
      <c r="CP240" s="27">
        <v>0</v>
      </c>
      <c r="CQ240" t="s">
        <v>242</v>
      </c>
      <c r="CR240" t="s">
        <v>242</v>
      </c>
      <c r="CS240" t="s">
        <v>242</v>
      </c>
      <c r="CU240" t="s">
        <v>4958</v>
      </c>
      <c r="CV240" s="27">
        <v>1</v>
      </c>
      <c r="CW240" s="2" t="s">
        <v>4959</v>
      </c>
      <c r="CX240">
        <v>1</v>
      </c>
      <c r="DA240" s="27">
        <v>1</v>
      </c>
      <c r="DB240">
        <v>145169</v>
      </c>
      <c r="DC240">
        <v>1</v>
      </c>
      <c r="DD240" t="s">
        <v>4960</v>
      </c>
      <c r="DE240" s="44">
        <v>1</v>
      </c>
      <c r="DF240" s="36" t="s">
        <v>242</v>
      </c>
      <c r="DG240" t="s">
        <v>242</v>
      </c>
      <c r="DH240" s="36">
        <v>339790</v>
      </c>
      <c r="DI240">
        <v>2</v>
      </c>
      <c r="DJ240" s="36" t="s">
        <v>242</v>
      </c>
      <c r="DK240" t="s">
        <v>242</v>
      </c>
      <c r="DL240" t="s">
        <v>4961</v>
      </c>
      <c r="DM240" s="27">
        <v>1</v>
      </c>
      <c r="DN240" s="36">
        <v>1367412</v>
      </c>
      <c r="DO240">
        <v>2</v>
      </c>
      <c r="DP240" t="s">
        <v>4962</v>
      </c>
      <c r="DQ240">
        <v>1</v>
      </c>
      <c r="DT240" s="27">
        <v>1</v>
      </c>
      <c r="DU240" t="s">
        <v>4963</v>
      </c>
      <c r="DV240" s="27">
        <v>0</v>
      </c>
      <c r="DX240" s="27">
        <v>0</v>
      </c>
      <c r="DZ240" s="27">
        <v>0.5</v>
      </c>
      <c r="EA240" t="s">
        <v>4964</v>
      </c>
      <c r="EB240" s="27">
        <v>0</v>
      </c>
      <c r="ED240" s="27">
        <v>1</v>
      </c>
      <c r="EE240" t="s">
        <v>4965</v>
      </c>
      <c r="EF240" s="27">
        <v>1</v>
      </c>
      <c r="EG240" t="s">
        <v>4966</v>
      </c>
      <c r="EH240" s="27">
        <v>0.5</v>
      </c>
      <c r="EI240" s="2" t="s">
        <v>4967</v>
      </c>
      <c r="EJ240" s="27">
        <v>1</v>
      </c>
      <c r="EK240" s="2" t="s">
        <v>4968</v>
      </c>
      <c r="EL240" s="27">
        <v>1</v>
      </c>
      <c r="EM240" t="s">
        <v>4969</v>
      </c>
      <c r="EN240">
        <v>1</v>
      </c>
      <c r="EP240" s="2"/>
      <c r="EQ240">
        <f t="shared" si="51"/>
        <v>0.6</v>
      </c>
      <c r="ER240" s="99">
        <v>0.5</v>
      </c>
      <c r="ES240" s="27">
        <v>0</v>
      </c>
      <c r="ET240" t="s">
        <v>242</v>
      </c>
      <c r="EU240" t="s">
        <v>242</v>
      </c>
      <c r="EX240" t="s">
        <v>242</v>
      </c>
      <c r="EY240" t="s">
        <v>242</v>
      </c>
      <c r="FA240" s="27">
        <v>1</v>
      </c>
      <c r="FB240">
        <v>3926.6</v>
      </c>
      <c r="FC240" t="s">
        <v>3418</v>
      </c>
      <c r="FD240" s="27">
        <v>0</v>
      </c>
      <c r="FE240" t="s">
        <v>242</v>
      </c>
      <c r="FG240" s="27">
        <v>0</v>
      </c>
      <c r="FH240" t="s">
        <v>242</v>
      </c>
      <c r="FJ240" s="27">
        <v>0</v>
      </c>
      <c r="FK240" t="s">
        <v>242</v>
      </c>
      <c r="FL240">
        <f t="shared" si="54"/>
        <v>1</v>
      </c>
      <c r="FM240" s="99">
        <v>1</v>
      </c>
      <c r="FN240">
        <f t="shared" si="55"/>
        <v>0</v>
      </c>
      <c r="FO240" s="100">
        <v>0</v>
      </c>
      <c r="FQ240">
        <v>1</v>
      </c>
      <c r="FT240" s="27">
        <v>0</v>
      </c>
      <c r="FU240" t="s">
        <v>242</v>
      </c>
      <c r="FV240" t="s">
        <v>242</v>
      </c>
      <c r="FW240" t="s">
        <v>242</v>
      </c>
      <c r="FY240" s="27">
        <v>1</v>
      </c>
      <c r="FZ240">
        <v>26.2</v>
      </c>
      <c r="GA240" t="s">
        <v>242</v>
      </c>
      <c r="GB240" t="s">
        <v>4970</v>
      </c>
      <c r="GC240" s="27">
        <v>1</v>
      </c>
      <c r="GD240">
        <v>8.9</v>
      </c>
      <c r="GE240">
        <v>11.9</v>
      </c>
      <c r="GF240" s="36">
        <v>62.7</v>
      </c>
      <c r="GG240">
        <v>12.4</v>
      </c>
      <c r="GH240" t="s">
        <v>242</v>
      </c>
      <c r="GI240" t="s">
        <v>242</v>
      </c>
      <c r="GJ240" t="s">
        <v>242</v>
      </c>
      <c r="GK240">
        <v>1</v>
      </c>
      <c r="GL240" s="2" t="s">
        <v>4971</v>
      </c>
      <c r="GM240">
        <v>1</v>
      </c>
      <c r="GP240" s="27">
        <v>0</v>
      </c>
      <c r="GQ240" t="s">
        <v>242</v>
      </c>
      <c r="GR240" t="s">
        <v>242</v>
      </c>
      <c r="GT240" t="s">
        <v>242</v>
      </c>
      <c r="GW240" s="44">
        <v>1</v>
      </c>
      <c r="GX240">
        <v>177</v>
      </c>
      <c r="HA240" t="s">
        <v>242</v>
      </c>
      <c r="HD240" s="27">
        <v>0</v>
      </c>
      <c r="HF240" s="27">
        <v>0</v>
      </c>
      <c r="HH240" t="s">
        <v>242</v>
      </c>
      <c r="HK240" s="27">
        <v>0</v>
      </c>
      <c r="HM240">
        <v>1</v>
      </c>
      <c r="HP240">
        <v>0.55555555599999995</v>
      </c>
      <c r="HQ240">
        <v>1</v>
      </c>
      <c r="HR240">
        <v>0.5</v>
      </c>
      <c r="HS240">
        <v>0.83333333300000001</v>
      </c>
      <c r="HT240">
        <v>0.6</v>
      </c>
      <c r="HU240">
        <v>0</v>
      </c>
      <c r="HV240">
        <v>0.25</v>
      </c>
      <c r="HW240">
        <v>0.66666666699999999</v>
      </c>
      <c r="HX240">
        <v>0</v>
      </c>
      <c r="HY240">
        <v>0</v>
      </c>
      <c r="HZ240">
        <v>0</v>
      </c>
      <c r="IA240">
        <v>0</v>
      </c>
      <c r="IB240">
        <v>1</v>
      </c>
      <c r="IC240">
        <v>0.68518518500000003</v>
      </c>
      <c r="ID240">
        <v>0.42083333299999998</v>
      </c>
      <c r="IE240">
        <v>0.133333333</v>
      </c>
      <c r="IF240">
        <v>0.41311728399999997</v>
      </c>
      <c r="IG240" t="s">
        <v>4972</v>
      </c>
      <c r="IH240" t="s">
        <v>266</v>
      </c>
      <c r="II240" t="s">
        <v>4954</v>
      </c>
      <c r="IJ240">
        <v>33841</v>
      </c>
      <c r="IK240">
        <v>36799</v>
      </c>
      <c r="IL240">
        <v>35667</v>
      </c>
      <c r="IM240">
        <v>36602</v>
      </c>
      <c r="IN240">
        <v>33841</v>
      </c>
      <c r="IS240">
        <f t="shared" si="52"/>
        <v>0.6</v>
      </c>
      <c r="IT240">
        <f t="shared" si="56"/>
        <v>0.6428571428571429</v>
      </c>
      <c r="IU240">
        <f t="shared" si="58"/>
        <v>0.75</v>
      </c>
      <c r="IV240">
        <f t="shared" si="53"/>
        <v>0.66428571428571426</v>
      </c>
    </row>
    <row r="241" spans="1:256" customFormat="1" ht="14" customHeight="1" x14ac:dyDescent="0.2">
      <c r="A241">
        <v>240</v>
      </c>
      <c r="B241">
        <v>264</v>
      </c>
      <c r="C241" s="1">
        <v>44795.604861111111</v>
      </c>
      <c r="D241" s="1">
        <v>44795.604861111111</v>
      </c>
      <c r="E241">
        <v>4</v>
      </c>
      <c r="G241" t="s">
        <v>242</v>
      </c>
      <c r="H241" t="s">
        <v>242</v>
      </c>
      <c r="I241">
        <v>1</v>
      </c>
      <c r="J241" s="1">
        <v>44795.604861111111</v>
      </c>
      <c r="K241" t="s">
        <v>4973</v>
      </c>
      <c r="L241" t="s">
        <v>242</v>
      </c>
      <c r="M241" t="s">
        <v>242</v>
      </c>
      <c r="P241" t="s">
        <v>242</v>
      </c>
      <c r="Q241" t="s">
        <v>242</v>
      </c>
      <c r="T241" t="s">
        <v>4974</v>
      </c>
      <c r="V241" t="s">
        <v>4975</v>
      </c>
      <c r="W241" t="s">
        <v>4976</v>
      </c>
      <c r="X241">
        <v>5122</v>
      </c>
      <c r="Y241" t="s">
        <v>350</v>
      </c>
      <c r="Z241" t="s">
        <v>351</v>
      </c>
      <c r="AA241">
        <v>2020</v>
      </c>
      <c r="AC241">
        <v>0.5</v>
      </c>
      <c r="AD241">
        <v>4</v>
      </c>
      <c r="AF241">
        <v>13</v>
      </c>
      <c r="AG241" t="s">
        <v>242</v>
      </c>
      <c r="AJ241" s="27">
        <v>1</v>
      </c>
      <c r="AK241">
        <v>9</v>
      </c>
      <c r="AL241" s="27">
        <v>0</v>
      </c>
      <c r="AM241">
        <v>0</v>
      </c>
      <c r="AN241" s="36">
        <f t="shared" si="48"/>
        <v>0</v>
      </c>
      <c r="AO241" s="27">
        <v>0</v>
      </c>
      <c r="AP241">
        <v>0</v>
      </c>
      <c r="AR241">
        <v>3</v>
      </c>
      <c r="AU241" s="27">
        <v>1</v>
      </c>
      <c r="AV241">
        <v>1</v>
      </c>
      <c r="AW241" s="21">
        <f t="shared" si="49"/>
        <v>7.6923076923076925</v>
      </c>
      <c r="AX241">
        <v>2</v>
      </c>
      <c r="BA241" s="27">
        <v>1</v>
      </c>
      <c r="BB241">
        <v>3</v>
      </c>
      <c r="BC241" s="21">
        <f t="shared" si="50"/>
        <v>23.076923076923077</v>
      </c>
      <c r="BD241" t="s">
        <v>242</v>
      </c>
      <c r="BG241" s="27">
        <v>1</v>
      </c>
      <c r="BH241">
        <v>6</v>
      </c>
      <c r="BJ241">
        <v>2</v>
      </c>
      <c r="BM241" s="27">
        <v>1</v>
      </c>
      <c r="BN241">
        <v>2</v>
      </c>
      <c r="BQ241" s="27">
        <v>1</v>
      </c>
      <c r="BR241">
        <v>4</v>
      </c>
      <c r="BS241" s="97">
        <f t="shared" si="47"/>
        <v>30.76923076923077</v>
      </c>
      <c r="BT241" t="s">
        <v>4977</v>
      </c>
      <c r="BU241">
        <v>3</v>
      </c>
      <c r="BX241" s="27">
        <v>1</v>
      </c>
      <c r="BY241">
        <v>3</v>
      </c>
      <c r="BZ241" s="21">
        <f>BY241/AF241*100</f>
        <v>23.076923076923077</v>
      </c>
      <c r="CA241">
        <v>2</v>
      </c>
      <c r="CB241">
        <v>1</v>
      </c>
      <c r="CE241" s="27">
        <v>0</v>
      </c>
      <c r="CG241" t="s">
        <v>242</v>
      </c>
      <c r="CH241" t="s">
        <v>242</v>
      </c>
      <c r="CJ241" s="27">
        <v>1</v>
      </c>
      <c r="CK241" t="s">
        <v>4978</v>
      </c>
      <c r="CL241">
        <v>1</v>
      </c>
      <c r="CO241">
        <v>0</v>
      </c>
      <c r="CP241" s="27">
        <v>0</v>
      </c>
      <c r="CQ241" t="s">
        <v>242</v>
      </c>
      <c r="CR241" t="s">
        <v>242</v>
      </c>
      <c r="CS241" t="s">
        <v>242</v>
      </c>
      <c r="CU241" t="s">
        <v>4979</v>
      </c>
      <c r="CV241" s="27">
        <v>1</v>
      </c>
      <c r="CW241" t="s">
        <v>4980</v>
      </c>
      <c r="CX241">
        <v>1</v>
      </c>
      <c r="DA241" s="27">
        <v>1</v>
      </c>
      <c r="DB241">
        <v>153000</v>
      </c>
      <c r="DC241">
        <v>2</v>
      </c>
      <c r="DD241" t="s">
        <v>4981</v>
      </c>
      <c r="DE241" s="27">
        <v>1</v>
      </c>
      <c r="DF241" s="36" t="s">
        <v>242</v>
      </c>
      <c r="DG241" t="s">
        <v>242</v>
      </c>
      <c r="DH241" s="36">
        <v>290000</v>
      </c>
      <c r="DI241">
        <v>2</v>
      </c>
      <c r="DJ241" s="36" t="s">
        <v>242</v>
      </c>
      <c r="DK241" t="s">
        <v>242</v>
      </c>
      <c r="DL241" t="s">
        <v>4982</v>
      </c>
      <c r="DM241" s="27">
        <v>1</v>
      </c>
      <c r="DN241" s="36">
        <v>11000</v>
      </c>
      <c r="DO241">
        <v>2</v>
      </c>
      <c r="DP241" t="s">
        <v>4983</v>
      </c>
      <c r="DQ241">
        <v>4</v>
      </c>
      <c r="DT241" s="27">
        <v>1</v>
      </c>
      <c r="DU241" s="2" t="s">
        <v>4984</v>
      </c>
      <c r="DV241" s="27">
        <v>1</v>
      </c>
      <c r="DW241" t="s">
        <v>4985</v>
      </c>
      <c r="DX241" s="27">
        <v>1</v>
      </c>
      <c r="DY241" t="s">
        <v>4986</v>
      </c>
      <c r="DZ241" s="27">
        <v>1</v>
      </c>
      <c r="EA241" t="s">
        <v>4987</v>
      </c>
      <c r="EB241" s="27">
        <v>0</v>
      </c>
      <c r="ED241" s="27">
        <v>1</v>
      </c>
      <c r="EE241" t="s">
        <v>4988</v>
      </c>
      <c r="EF241" s="27">
        <v>1</v>
      </c>
      <c r="EG241" t="s">
        <v>4989</v>
      </c>
      <c r="EH241" s="27">
        <v>1</v>
      </c>
      <c r="EI241" t="s">
        <v>4037</v>
      </c>
      <c r="EJ241" s="27">
        <v>1</v>
      </c>
      <c r="EK241" t="s">
        <v>4990</v>
      </c>
      <c r="EL241" s="27">
        <v>1</v>
      </c>
      <c r="EM241" t="s">
        <v>4991</v>
      </c>
      <c r="EN241">
        <v>4</v>
      </c>
      <c r="EP241" s="2"/>
      <c r="EQ241">
        <f t="shared" si="51"/>
        <v>0.9</v>
      </c>
      <c r="ER241" s="99">
        <v>0.5</v>
      </c>
      <c r="ES241" s="27">
        <v>0</v>
      </c>
      <c r="ET241" t="s">
        <v>242</v>
      </c>
      <c r="EU241" t="s">
        <v>242</v>
      </c>
      <c r="EX241" t="s">
        <v>242</v>
      </c>
      <c r="EY241" t="s">
        <v>242</v>
      </c>
      <c r="FA241" s="27">
        <v>0</v>
      </c>
      <c r="FB241" t="s">
        <v>242</v>
      </c>
      <c r="FD241" s="27">
        <v>0</v>
      </c>
      <c r="FE241" t="s">
        <v>242</v>
      </c>
      <c r="FF241" t="s">
        <v>4992</v>
      </c>
      <c r="FG241" s="27">
        <v>1</v>
      </c>
      <c r="FH241">
        <v>4600</v>
      </c>
      <c r="FJ241" s="27">
        <v>0</v>
      </c>
      <c r="FK241" t="s">
        <v>242</v>
      </c>
      <c r="FL241">
        <f t="shared" si="54"/>
        <v>1</v>
      </c>
      <c r="FM241" s="99">
        <v>1</v>
      </c>
      <c r="FN241">
        <f t="shared" si="55"/>
        <v>0</v>
      </c>
      <c r="FO241" s="100">
        <v>0</v>
      </c>
      <c r="FQ241">
        <v>1</v>
      </c>
      <c r="FT241" s="27">
        <v>0</v>
      </c>
      <c r="FU241" t="s">
        <v>242</v>
      </c>
      <c r="FV241" t="s">
        <v>242</v>
      </c>
      <c r="FW241" t="s">
        <v>242</v>
      </c>
      <c r="FY241" s="27">
        <v>1</v>
      </c>
      <c r="FZ241">
        <v>51</v>
      </c>
      <c r="GA241">
        <v>2</v>
      </c>
      <c r="GB241" t="s">
        <v>4993</v>
      </c>
      <c r="GC241" s="27">
        <v>1</v>
      </c>
      <c r="GD241">
        <v>18</v>
      </c>
      <c r="GE241">
        <v>17.399999999999999</v>
      </c>
      <c r="GF241" s="36">
        <v>53.3</v>
      </c>
      <c r="GG241">
        <v>8.4</v>
      </c>
      <c r="GH241" t="s">
        <v>242</v>
      </c>
      <c r="GI241" t="s">
        <v>242</v>
      </c>
      <c r="GJ241" t="s">
        <v>242</v>
      </c>
      <c r="GK241">
        <v>1</v>
      </c>
      <c r="GL241" t="s">
        <v>4994</v>
      </c>
      <c r="GM241">
        <v>1</v>
      </c>
      <c r="GP241" s="27">
        <v>1</v>
      </c>
      <c r="GQ241">
        <v>0.99</v>
      </c>
      <c r="GR241" t="s">
        <v>242</v>
      </c>
      <c r="GS241" t="s">
        <v>4995</v>
      </c>
      <c r="GT241">
        <v>1</v>
      </c>
      <c r="GW241" s="27">
        <v>1</v>
      </c>
      <c r="GX241">
        <v>261</v>
      </c>
      <c r="HA241">
        <v>1</v>
      </c>
      <c r="HD241" s="27">
        <v>0.5</v>
      </c>
      <c r="HF241" s="27">
        <v>0</v>
      </c>
      <c r="HH241">
        <v>1</v>
      </c>
      <c r="HK241" s="27">
        <v>1</v>
      </c>
      <c r="HL241" t="s">
        <v>4996</v>
      </c>
      <c r="HM241">
        <v>1</v>
      </c>
      <c r="HP241">
        <v>0.66666666699999999</v>
      </c>
      <c r="HQ241">
        <v>1</v>
      </c>
      <c r="HR241">
        <v>0.5</v>
      </c>
      <c r="HS241">
        <v>1</v>
      </c>
      <c r="HT241">
        <v>0.9</v>
      </c>
      <c r="HU241">
        <v>0</v>
      </c>
      <c r="HV241">
        <v>0.25</v>
      </c>
      <c r="HW241">
        <v>0.66666666699999999</v>
      </c>
      <c r="HX241">
        <v>1</v>
      </c>
      <c r="HY241">
        <v>1</v>
      </c>
      <c r="HZ241">
        <v>0.25</v>
      </c>
      <c r="IA241">
        <v>1</v>
      </c>
      <c r="IB241">
        <v>1</v>
      </c>
      <c r="IC241">
        <v>0.72222222199999997</v>
      </c>
      <c r="ID241">
        <v>0.53749999999999998</v>
      </c>
      <c r="IE241">
        <v>0.78333333299999997</v>
      </c>
      <c r="IF241">
        <v>0.68101851899999999</v>
      </c>
      <c r="IG241" t="s">
        <v>4997</v>
      </c>
      <c r="IH241" t="s">
        <v>266</v>
      </c>
      <c r="II241" t="s">
        <v>4974</v>
      </c>
      <c r="IJ241">
        <v>145534</v>
      </c>
      <c r="IK241">
        <v>152922</v>
      </c>
      <c r="IL241">
        <v>162467</v>
      </c>
      <c r="IM241">
        <v>181364</v>
      </c>
      <c r="IN241">
        <v>145534</v>
      </c>
      <c r="IS241">
        <f t="shared" si="52"/>
        <v>0.6</v>
      </c>
      <c r="IT241">
        <f t="shared" si="56"/>
        <v>0.6428571428571429</v>
      </c>
      <c r="IU241">
        <f t="shared" si="58"/>
        <v>0.75</v>
      </c>
      <c r="IV241">
        <f t="shared" si="53"/>
        <v>0.66428571428571426</v>
      </c>
    </row>
    <row r="242" spans="1:256" customFormat="1" ht="14" customHeight="1" x14ac:dyDescent="0.2">
      <c r="A242">
        <v>241</v>
      </c>
      <c r="B242">
        <v>265</v>
      </c>
      <c r="C242" s="1">
        <v>44795.604861111111</v>
      </c>
      <c r="D242" s="1">
        <v>44795.604861111111</v>
      </c>
      <c r="E242">
        <v>4</v>
      </c>
      <c r="G242" t="s">
        <v>242</v>
      </c>
      <c r="H242" t="s">
        <v>242</v>
      </c>
      <c r="I242">
        <v>1</v>
      </c>
      <c r="J242" s="1">
        <v>44795.604861111111</v>
      </c>
      <c r="K242" t="s">
        <v>4998</v>
      </c>
      <c r="L242" t="s">
        <v>242</v>
      </c>
      <c r="M242" t="s">
        <v>242</v>
      </c>
      <c r="P242" t="s">
        <v>242</v>
      </c>
      <c r="Q242" t="s">
        <v>242</v>
      </c>
      <c r="T242" t="s">
        <v>4999</v>
      </c>
      <c r="U242" s="24">
        <v>92380</v>
      </c>
      <c r="V242" t="s">
        <v>5000</v>
      </c>
      <c r="W242">
        <v>844741108</v>
      </c>
      <c r="X242">
        <v>4512</v>
      </c>
      <c r="Y242" t="s">
        <v>476</v>
      </c>
      <c r="Z242" t="s">
        <v>4555</v>
      </c>
      <c r="AA242">
        <v>2019</v>
      </c>
      <c r="AB242" s="24">
        <v>2020</v>
      </c>
      <c r="AC242">
        <v>0.5</v>
      </c>
      <c r="AD242">
        <v>15</v>
      </c>
      <c r="AF242">
        <v>11</v>
      </c>
      <c r="AG242" t="s">
        <v>242</v>
      </c>
      <c r="AJ242" s="27">
        <v>0</v>
      </c>
      <c r="AK242">
        <v>0</v>
      </c>
      <c r="AL242" s="27">
        <v>0</v>
      </c>
      <c r="AM242">
        <v>0</v>
      </c>
      <c r="AN242" s="36">
        <f t="shared" si="48"/>
        <v>0</v>
      </c>
      <c r="AO242" s="27">
        <v>0</v>
      </c>
      <c r="AP242">
        <v>0</v>
      </c>
      <c r="AR242" t="s">
        <v>242</v>
      </c>
      <c r="AU242" s="27">
        <v>1</v>
      </c>
      <c r="AV242" s="24">
        <v>9</v>
      </c>
      <c r="AW242" s="21">
        <f t="shared" si="49"/>
        <v>81.818181818181827</v>
      </c>
      <c r="AX242">
        <v>2</v>
      </c>
      <c r="BA242" s="44">
        <v>1</v>
      </c>
      <c r="BB242" s="24">
        <v>9</v>
      </c>
      <c r="BC242" s="21">
        <f t="shared" si="50"/>
        <v>81.818181818181827</v>
      </c>
      <c r="BD242" t="s">
        <v>242</v>
      </c>
      <c r="BG242" s="27">
        <v>0</v>
      </c>
      <c r="BJ242" t="s">
        <v>242</v>
      </c>
      <c r="BM242" s="27">
        <v>0.5</v>
      </c>
      <c r="BN242">
        <v>2</v>
      </c>
      <c r="BQ242" s="44">
        <v>1</v>
      </c>
      <c r="BR242" s="24">
        <v>3</v>
      </c>
      <c r="BS242" s="98">
        <f t="shared" si="47"/>
        <v>27.27272727272727</v>
      </c>
      <c r="BU242" t="s">
        <v>242</v>
      </c>
      <c r="BX242" s="27">
        <v>0</v>
      </c>
      <c r="BY242" s="24" t="s">
        <v>242</v>
      </c>
      <c r="BZ242" s="21" t="s">
        <v>242</v>
      </c>
      <c r="CA242" t="s">
        <v>242</v>
      </c>
      <c r="CB242" t="s">
        <v>242</v>
      </c>
      <c r="CE242" s="27">
        <v>0.5</v>
      </c>
      <c r="CF242" s="2" t="s">
        <v>5001</v>
      </c>
      <c r="CG242">
        <v>1</v>
      </c>
      <c r="CH242" t="s">
        <v>242</v>
      </c>
      <c r="CJ242" s="27">
        <v>0</v>
      </c>
      <c r="CL242" t="s">
        <v>242</v>
      </c>
      <c r="CO242">
        <v>0</v>
      </c>
      <c r="CP242" s="27">
        <v>0.5</v>
      </c>
      <c r="CQ242" t="s">
        <v>242</v>
      </c>
      <c r="CR242" t="s">
        <v>242</v>
      </c>
      <c r="CS242" t="s">
        <v>242</v>
      </c>
      <c r="CT242" s="2" t="s">
        <v>5002</v>
      </c>
      <c r="CV242" s="27">
        <v>1</v>
      </c>
      <c r="CW242" s="2" t="s">
        <v>5003</v>
      </c>
      <c r="CX242">
        <v>1</v>
      </c>
      <c r="DA242" s="27">
        <v>1</v>
      </c>
      <c r="DB242">
        <v>20532323</v>
      </c>
      <c r="DC242">
        <v>2</v>
      </c>
      <c r="DE242" s="27">
        <v>1</v>
      </c>
      <c r="DF242" s="36" t="s">
        <v>242</v>
      </c>
      <c r="DG242" t="s">
        <v>242</v>
      </c>
      <c r="DH242" s="43" t="s">
        <v>242</v>
      </c>
      <c r="DI242" t="s">
        <v>242</v>
      </c>
      <c r="DJ242" s="36">
        <v>44783</v>
      </c>
      <c r="DK242">
        <v>2</v>
      </c>
      <c r="DM242" s="27">
        <v>1</v>
      </c>
      <c r="DN242" s="36">
        <v>158300</v>
      </c>
      <c r="DO242">
        <v>2</v>
      </c>
      <c r="DQ242">
        <v>1</v>
      </c>
      <c r="DT242" s="27">
        <v>0</v>
      </c>
      <c r="DV242" s="27">
        <v>1</v>
      </c>
      <c r="DW242" s="2" t="s">
        <v>5004</v>
      </c>
      <c r="DX242" s="27">
        <v>0</v>
      </c>
      <c r="DZ242" s="27">
        <v>0</v>
      </c>
      <c r="EB242" s="27">
        <v>0</v>
      </c>
      <c r="ED242" s="27">
        <v>0</v>
      </c>
      <c r="EF242" s="27">
        <v>0</v>
      </c>
      <c r="EH242" s="27">
        <v>0</v>
      </c>
      <c r="EJ242" s="27">
        <v>1</v>
      </c>
      <c r="EK242" t="s">
        <v>5005</v>
      </c>
      <c r="EL242" s="27">
        <v>1</v>
      </c>
      <c r="EM242" t="s">
        <v>5006</v>
      </c>
      <c r="EN242">
        <v>1</v>
      </c>
      <c r="EP242" s="2"/>
      <c r="EQ242">
        <f t="shared" si="51"/>
        <v>0.3</v>
      </c>
      <c r="ER242" s="99">
        <v>0.5</v>
      </c>
      <c r="ES242" s="27">
        <v>0</v>
      </c>
      <c r="ET242" t="s">
        <v>242</v>
      </c>
      <c r="EU242" t="s">
        <v>242</v>
      </c>
      <c r="EX242" t="s">
        <v>242</v>
      </c>
      <c r="EY242" t="s">
        <v>242</v>
      </c>
      <c r="FA242" s="27">
        <v>0</v>
      </c>
      <c r="FB242" t="s">
        <v>242</v>
      </c>
      <c r="FD242" s="27">
        <v>0</v>
      </c>
      <c r="FE242" t="s">
        <v>242</v>
      </c>
      <c r="FG242" s="27">
        <v>1</v>
      </c>
      <c r="FH242">
        <v>431.88</v>
      </c>
      <c r="FJ242" s="27">
        <v>0</v>
      </c>
      <c r="FK242" t="s">
        <v>242</v>
      </c>
      <c r="FL242">
        <f t="shared" si="54"/>
        <v>1</v>
      </c>
      <c r="FM242" s="99">
        <v>1</v>
      </c>
      <c r="FN242">
        <f t="shared" si="55"/>
        <v>0</v>
      </c>
      <c r="FO242" s="100">
        <v>0</v>
      </c>
      <c r="FQ242">
        <v>1</v>
      </c>
      <c r="FT242" s="27">
        <v>0</v>
      </c>
      <c r="FU242" t="s">
        <v>242</v>
      </c>
      <c r="FV242" t="s">
        <v>242</v>
      </c>
      <c r="FW242" t="s">
        <v>242</v>
      </c>
      <c r="FY242" s="27">
        <v>1</v>
      </c>
      <c r="FZ242">
        <v>43</v>
      </c>
      <c r="GA242" t="s">
        <v>242</v>
      </c>
      <c r="GC242" s="27">
        <v>0</v>
      </c>
      <c r="GD242" t="s">
        <v>242</v>
      </c>
      <c r="GE242" t="s">
        <v>242</v>
      </c>
      <c r="GF242" s="36" t="s">
        <v>242</v>
      </c>
      <c r="GG242" t="s">
        <v>242</v>
      </c>
      <c r="GH242" t="s">
        <v>242</v>
      </c>
      <c r="GI242" t="s">
        <v>242</v>
      </c>
      <c r="GJ242" t="s">
        <v>242</v>
      </c>
      <c r="GK242" t="s">
        <v>242</v>
      </c>
      <c r="GM242">
        <v>1</v>
      </c>
      <c r="GP242" s="27">
        <v>0</v>
      </c>
      <c r="GQ242" t="s">
        <v>242</v>
      </c>
      <c r="GR242" t="s">
        <v>242</v>
      </c>
      <c r="GT242" t="s">
        <v>242</v>
      </c>
      <c r="GW242" s="27">
        <v>1</v>
      </c>
      <c r="GX242">
        <v>139.4</v>
      </c>
      <c r="HA242">
        <v>1</v>
      </c>
      <c r="HD242" s="27">
        <v>0</v>
      </c>
      <c r="HE242" s="2" t="s">
        <v>5007</v>
      </c>
      <c r="HF242" s="27">
        <v>0</v>
      </c>
      <c r="HH242" t="s">
        <v>242</v>
      </c>
      <c r="HK242" s="27">
        <v>0</v>
      </c>
      <c r="HL242" t="s">
        <v>5008</v>
      </c>
      <c r="HM242" t="s">
        <v>242</v>
      </c>
      <c r="HP242">
        <v>0.222222222</v>
      </c>
      <c r="HQ242">
        <v>0</v>
      </c>
      <c r="HR242">
        <v>0.75</v>
      </c>
      <c r="HS242">
        <v>1</v>
      </c>
      <c r="HT242">
        <v>0.3</v>
      </c>
      <c r="HU242">
        <v>0</v>
      </c>
      <c r="HV242">
        <v>0.25</v>
      </c>
      <c r="HW242">
        <v>0.33333333300000001</v>
      </c>
      <c r="HX242">
        <v>0</v>
      </c>
      <c r="HY242">
        <v>1</v>
      </c>
      <c r="HZ242">
        <v>0</v>
      </c>
      <c r="IA242">
        <v>0</v>
      </c>
      <c r="IB242">
        <v>1</v>
      </c>
      <c r="IC242">
        <v>0.32407407399999999</v>
      </c>
      <c r="ID242">
        <v>0.38750000000000001</v>
      </c>
      <c r="IE242">
        <v>0.26666666700000002</v>
      </c>
      <c r="IF242">
        <v>0.32608024699999999</v>
      </c>
      <c r="IG242" t="s">
        <v>5009</v>
      </c>
      <c r="IH242" t="s">
        <v>266</v>
      </c>
      <c r="II242" t="s">
        <v>4999</v>
      </c>
      <c r="IJ242">
        <v>22428</v>
      </c>
      <c r="IK242">
        <v>9048</v>
      </c>
      <c r="IL242">
        <v>15790</v>
      </c>
      <c r="IM242">
        <v>24224</v>
      </c>
      <c r="IN242">
        <v>22428</v>
      </c>
      <c r="IS242">
        <f t="shared" si="52"/>
        <v>0.2</v>
      </c>
      <c r="IT242">
        <f t="shared" si="56"/>
        <v>0.6428571428571429</v>
      </c>
      <c r="IU242">
        <f t="shared" si="58"/>
        <v>0.5</v>
      </c>
      <c r="IV242">
        <f t="shared" si="53"/>
        <v>0.44761904761904764</v>
      </c>
    </row>
    <row r="243" spans="1:256" customFormat="1" ht="14" customHeight="1" x14ac:dyDescent="0.2">
      <c r="A243">
        <v>242</v>
      </c>
      <c r="B243">
        <v>266</v>
      </c>
      <c r="C243" s="1">
        <v>44795.604861111111</v>
      </c>
      <c r="D243" s="1">
        <v>44795.604861111111</v>
      </c>
      <c r="E243">
        <v>4</v>
      </c>
      <c r="G243" t="s">
        <v>242</v>
      </c>
      <c r="H243" t="s">
        <v>242</v>
      </c>
      <c r="I243">
        <v>1</v>
      </c>
      <c r="J243" s="1">
        <v>44795.604861111111</v>
      </c>
      <c r="K243" t="s">
        <v>5010</v>
      </c>
      <c r="L243" t="s">
        <v>242</v>
      </c>
      <c r="M243" t="s">
        <v>242</v>
      </c>
      <c r="P243" t="s">
        <v>242</v>
      </c>
      <c r="Q243" t="s">
        <v>242</v>
      </c>
      <c r="T243" t="s">
        <v>5011</v>
      </c>
      <c r="V243" t="s">
        <v>5012</v>
      </c>
      <c r="W243">
        <v>681919106</v>
      </c>
      <c r="X243">
        <v>7311</v>
      </c>
      <c r="Y243" t="s">
        <v>1487</v>
      </c>
      <c r="Z243" t="s">
        <v>1488</v>
      </c>
      <c r="AA243">
        <v>2020</v>
      </c>
      <c r="AC243">
        <v>0.5</v>
      </c>
      <c r="AD243">
        <v>9</v>
      </c>
      <c r="AF243">
        <v>9</v>
      </c>
      <c r="AG243" t="s">
        <v>242</v>
      </c>
      <c r="AJ243" s="27">
        <v>0</v>
      </c>
      <c r="AK243">
        <v>0</v>
      </c>
      <c r="AL243" s="27">
        <v>0</v>
      </c>
      <c r="AM243">
        <v>0</v>
      </c>
      <c r="AN243" s="36">
        <f t="shared" si="48"/>
        <v>0</v>
      </c>
      <c r="AO243" s="27">
        <v>0</v>
      </c>
      <c r="AP243">
        <v>0</v>
      </c>
      <c r="AR243" t="s">
        <v>242</v>
      </c>
      <c r="AU243" s="27">
        <v>1</v>
      </c>
      <c r="AV243">
        <v>1</v>
      </c>
      <c r="AW243" s="21">
        <f t="shared" si="49"/>
        <v>11.111111111111111</v>
      </c>
      <c r="AX243">
        <v>2</v>
      </c>
      <c r="BA243" s="27">
        <v>1</v>
      </c>
      <c r="BB243">
        <v>3</v>
      </c>
      <c r="BC243" s="21">
        <f t="shared" si="50"/>
        <v>33.333333333333329</v>
      </c>
      <c r="BD243" t="s">
        <v>242</v>
      </c>
      <c r="BG243" s="27">
        <v>1</v>
      </c>
      <c r="BJ243">
        <v>2</v>
      </c>
      <c r="BM243" s="27">
        <v>1</v>
      </c>
      <c r="BN243">
        <v>2</v>
      </c>
      <c r="BQ243" s="27">
        <v>1</v>
      </c>
      <c r="BR243">
        <v>6</v>
      </c>
      <c r="BS243" s="97">
        <f t="shared" si="47"/>
        <v>66.666666666666657</v>
      </c>
      <c r="BT243" t="s">
        <v>3799</v>
      </c>
      <c r="BU243">
        <v>1</v>
      </c>
      <c r="BX243" s="27">
        <v>0</v>
      </c>
      <c r="BY243" s="24" t="s">
        <v>242</v>
      </c>
      <c r="BZ243" s="21" t="s">
        <v>242</v>
      </c>
      <c r="CA243" t="s">
        <v>242</v>
      </c>
      <c r="CB243" t="s">
        <v>242</v>
      </c>
      <c r="CE243" s="27">
        <v>0</v>
      </c>
      <c r="CG243" t="s">
        <v>242</v>
      </c>
      <c r="CH243" t="s">
        <v>242</v>
      </c>
      <c r="CJ243" s="27">
        <v>1</v>
      </c>
      <c r="CK243" t="s">
        <v>5013</v>
      </c>
      <c r="CL243">
        <v>1</v>
      </c>
      <c r="CO243">
        <v>0</v>
      </c>
      <c r="CP243" s="27">
        <v>0.5</v>
      </c>
      <c r="CQ243" t="s">
        <v>242</v>
      </c>
      <c r="CR243">
        <v>100</v>
      </c>
      <c r="CS243" t="s">
        <v>242</v>
      </c>
      <c r="CT243" t="s">
        <v>5014</v>
      </c>
      <c r="CV243" s="27">
        <v>1</v>
      </c>
      <c r="CW243" s="2" t="s">
        <v>5015</v>
      </c>
      <c r="CX243">
        <v>1</v>
      </c>
      <c r="DA243" s="27">
        <v>1</v>
      </c>
      <c r="DB243">
        <v>7609</v>
      </c>
      <c r="DC243">
        <v>2</v>
      </c>
      <c r="DE243" s="27">
        <v>1</v>
      </c>
      <c r="DF243" s="36" t="s">
        <v>242</v>
      </c>
      <c r="DG243" t="s">
        <v>242</v>
      </c>
      <c r="DH243" s="43" t="s">
        <v>242</v>
      </c>
      <c r="DI243" t="s">
        <v>242</v>
      </c>
      <c r="DJ243" s="36">
        <v>37352</v>
      </c>
      <c r="DK243">
        <v>2</v>
      </c>
      <c r="DM243" s="27">
        <v>1</v>
      </c>
      <c r="DN243" s="36">
        <v>28771</v>
      </c>
      <c r="DO243">
        <v>2</v>
      </c>
      <c r="DQ243">
        <v>1</v>
      </c>
      <c r="DT243" s="27">
        <v>0</v>
      </c>
      <c r="DV243" s="27">
        <v>0</v>
      </c>
      <c r="DX243" s="27">
        <v>0</v>
      </c>
      <c r="DZ243" s="27">
        <v>0</v>
      </c>
      <c r="EB243" s="27">
        <v>0</v>
      </c>
      <c r="ED243" s="27">
        <v>0</v>
      </c>
      <c r="EF243" s="27">
        <v>0</v>
      </c>
      <c r="EH243" s="27">
        <v>0</v>
      </c>
      <c r="EJ243" s="27">
        <v>1</v>
      </c>
      <c r="EK243" t="s">
        <v>5016</v>
      </c>
      <c r="EL243" s="27">
        <v>1</v>
      </c>
      <c r="EM243" t="s">
        <v>5017</v>
      </c>
      <c r="EN243">
        <v>1</v>
      </c>
      <c r="EP243" s="2"/>
      <c r="EQ243">
        <f t="shared" si="51"/>
        <v>0.2</v>
      </c>
      <c r="ER243" s="99">
        <v>0.5</v>
      </c>
      <c r="ES243" s="27">
        <v>0</v>
      </c>
      <c r="ET243" t="s">
        <v>242</v>
      </c>
      <c r="EU243" t="s">
        <v>242</v>
      </c>
      <c r="EX243" t="s">
        <v>242</v>
      </c>
      <c r="EY243" t="s">
        <v>242</v>
      </c>
      <c r="FA243" s="27">
        <v>0</v>
      </c>
      <c r="FB243" t="s">
        <v>242</v>
      </c>
      <c r="FD243" s="27">
        <v>0</v>
      </c>
      <c r="FE243" t="s">
        <v>242</v>
      </c>
      <c r="FG243" s="27">
        <v>0</v>
      </c>
      <c r="FH243" t="s">
        <v>242</v>
      </c>
      <c r="FJ243" s="27">
        <v>0</v>
      </c>
      <c r="FK243" t="s">
        <v>242</v>
      </c>
      <c r="FL243">
        <f t="shared" si="54"/>
        <v>0</v>
      </c>
      <c r="FM243" s="100">
        <v>0</v>
      </c>
      <c r="FN243">
        <f t="shared" si="55"/>
        <v>0</v>
      </c>
      <c r="FO243" s="100">
        <v>0</v>
      </c>
      <c r="FQ243" t="s">
        <v>242</v>
      </c>
      <c r="FT243" s="27">
        <v>0</v>
      </c>
      <c r="FU243" t="s">
        <v>242</v>
      </c>
      <c r="FV243" t="s">
        <v>242</v>
      </c>
      <c r="FW243" t="s">
        <v>242</v>
      </c>
      <c r="FY243" s="27">
        <v>1</v>
      </c>
      <c r="FZ243">
        <v>59</v>
      </c>
      <c r="GA243">
        <v>1</v>
      </c>
      <c r="GC243" s="27">
        <v>0</v>
      </c>
      <c r="GD243" t="s">
        <v>242</v>
      </c>
      <c r="GE243" t="s">
        <v>242</v>
      </c>
      <c r="GF243" s="36" t="s">
        <v>242</v>
      </c>
      <c r="GG243" t="s">
        <v>242</v>
      </c>
      <c r="GH243" t="s">
        <v>242</v>
      </c>
      <c r="GI243" t="s">
        <v>242</v>
      </c>
      <c r="GJ243" t="s">
        <v>242</v>
      </c>
      <c r="GK243" t="s">
        <v>242</v>
      </c>
      <c r="GL243" t="s">
        <v>5018</v>
      </c>
      <c r="GM243">
        <v>1</v>
      </c>
      <c r="GP243" s="27">
        <v>0</v>
      </c>
      <c r="GQ243" t="s">
        <v>242</v>
      </c>
      <c r="GR243" t="s">
        <v>242</v>
      </c>
      <c r="GT243" t="s">
        <v>242</v>
      </c>
      <c r="GW243" s="27">
        <v>1</v>
      </c>
      <c r="GX243">
        <v>450</v>
      </c>
      <c r="HA243">
        <v>1</v>
      </c>
      <c r="HD243" s="27">
        <v>0</v>
      </c>
      <c r="HF243" s="27">
        <v>0</v>
      </c>
      <c r="HH243" t="s">
        <v>242</v>
      </c>
      <c r="HK243" s="27">
        <v>0</v>
      </c>
      <c r="HM243" t="s">
        <v>242</v>
      </c>
      <c r="HP243">
        <v>0.55555555599999995</v>
      </c>
      <c r="HQ243">
        <v>1</v>
      </c>
      <c r="HR243">
        <v>0.75</v>
      </c>
      <c r="HS243">
        <v>1</v>
      </c>
      <c r="HT243">
        <v>0.2</v>
      </c>
      <c r="HU243">
        <v>0</v>
      </c>
      <c r="HV243">
        <v>0</v>
      </c>
      <c r="HW243">
        <v>0.33333333300000001</v>
      </c>
      <c r="HX243">
        <v>0</v>
      </c>
      <c r="HY243">
        <v>1</v>
      </c>
      <c r="HZ243">
        <v>0</v>
      </c>
      <c r="IA243">
        <v>0</v>
      </c>
      <c r="IB243">
        <v>1</v>
      </c>
      <c r="IC243">
        <v>0.76851851900000001</v>
      </c>
      <c r="ID243">
        <v>0.3</v>
      </c>
      <c r="IE243">
        <v>0.26666666700000002</v>
      </c>
      <c r="IF243">
        <v>0.44506172799999999</v>
      </c>
      <c r="IG243" t="s">
        <v>5019</v>
      </c>
      <c r="IH243" t="s">
        <v>266</v>
      </c>
      <c r="II243" t="s">
        <v>5011</v>
      </c>
      <c r="IJ243">
        <v>14953.7</v>
      </c>
      <c r="IK243">
        <v>13171.1</v>
      </c>
      <c r="IL243">
        <v>14289.4</v>
      </c>
      <c r="IM243">
        <v>14289.1</v>
      </c>
      <c r="IN243">
        <v>14953.7</v>
      </c>
      <c r="IS243">
        <f t="shared" si="52"/>
        <v>0.4</v>
      </c>
      <c r="IT243">
        <f t="shared" si="56"/>
        <v>0.5</v>
      </c>
      <c r="IU243">
        <f t="shared" si="58"/>
        <v>0.5</v>
      </c>
      <c r="IV243">
        <f t="shared" si="53"/>
        <v>0.46666666666666662</v>
      </c>
    </row>
    <row r="244" spans="1:256" ht="14" customHeight="1" x14ac:dyDescent="0.2">
      <c r="A244" s="10">
        <v>243</v>
      </c>
      <c r="B244">
        <v>267</v>
      </c>
      <c r="C244" s="1">
        <v>44795.604861111111</v>
      </c>
      <c r="D244" s="1">
        <v>44795.604861111111</v>
      </c>
      <c r="E244">
        <v>4</v>
      </c>
      <c r="G244" t="s">
        <v>242</v>
      </c>
      <c r="H244" t="s">
        <v>242</v>
      </c>
      <c r="I244">
        <v>1</v>
      </c>
      <c r="J244" s="1">
        <v>44795.604861111111</v>
      </c>
      <c r="K244" t="s">
        <v>5020</v>
      </c>
      <c r="L244" t="s">
        <v>242</v>
      </c>
      <c r="M244" t="s">
        <v>242</v>
      </c>
      <c r="P244" t="s">
        <v>242</v>
      </c>
      <c r="Q244" t="s">
        <v>242</v>
      </c>
      <c r="T244" s="10" t="s">
        <v>5021</v>
      </c>
      <c r="V244" t="s">
        <v>5022</v>
      </c>
      <c r="W244">
        <v>548661107</v>
      </c>
      <c r="X244">
        <v>5211</v>
      </c>
      <c r="Y244" s="10" t="s">
        <v>271</v>
      </c>
      <c r="Z244" s="10" t="s">
        <v>272</v>
      </c>
      <c r="AA244" s="10">
        <v>2019</v>
      </c>
      <c r="AC244" s="10">
        <v>0.5</v>
      </c>
      <c r="AD244">
        <v>4</v>
      </c>
      <c r="AF244" s="10">
        <v>12</v>
      </c>
      <c r="AG244" t="s">
        <v>242</v>
      </c>
      <c r="AJ244" s="22">
        <v>1</v>
      </c>
      <c r="AK244" s="10">
        <v>10</v>
      </c>
      <c r="AL244" s="22">
        <v>0</v>
      </c>
      <c r="AM244" s="10">
        <v>0</v>
      </c>
      <c r="AN244" s="36">
        <f t="shared" si="48"/>
        <v>0</v>
      </c>
      <c r="AO244" s="22">
        <v>0</v>
      </c>
      <c r="AP244" s="10">
        <v>0</v>
      </c>
      <c r="AQ244" t="s">
        <v>5023</v>
      </c>
      <c r="AR244">
        <v>3</v>
      </c>
      <c r="AU244" s="22">
        <v>1</v>
      </c>
      <c r="AV244" s="10">
        <v>1</v>
      </c>
      <c r="AW244" s="21">
        <f t="shared" si="49"/>
        <v>8.3333333333333321</v>
      </c>
      <c r="AX244">
        <v>2</v>
      </c>
      <c r="BA244" s="22">
        <v>1</v>
      </c>
      <c r="BB244" s="10">
        <v>3</v>
      </c>
      <c r="BC244" s="21">
        <f t="shared" si="50"/>
        <v>25</v>
      </c>
      <c r="BD244" t="s">
        <v>242</v>
      </c>
      <c r="BG244" s="22">
        <v>1</v>
      </c>
      <c r="BH244" s="10">
        <v>5.5</v>
      </c>
      <c r="BJ244">
        <v>2</v>
      </c>
      <c r="BM244" s="22">
        <v>1</v>
      </c>
      <c r="BN244">
        <v>2</v>
      </c>
      <c r="BQ244" s="22">
        <v>1</v>
      </c>
      <c r="BR244" s="10">
        <v>4</v>
      </c>
      <c r="BS244" s="97">
        <f t="shared" si="47"/>
        <v>33.333333333333329</v>
      </c>
      <c r="BU244" s="10">
        <v>3</v>
      </c>
      <c r="BX244" s="22">
        <v>1</v>
      </c>
      <c r="BY244" s="10">
        <v>4</v>
      </c>
      <c r="BZ244" s="21">
        <f>BY244/AF244*100</f>
        <v>33.333333333333329</v>
      </c>
      <c r="CA244" s="10">
        <v>2</v>
      </c>
      <c r="CB244" s="10">
        <v>1</v>
      </c>
      <c r="CE244" s="22">
        <v>0</v>
      </c>
      <c r="CG244" s="10" t="s">
        <v>242</v>
      </c>
      <c r="CH244" s="10" t="s">
        <v>242</v>
      </c>
      <c r="CJ244" s="22">
        <v>1</v>
      </c>
      <c r="CK244" s="10" t="s">
        <v>5024</v>
      </c>
      <c r="CL244" s="10">
        <v>1</v>
      </c>
      <c r="CO244" s="10">
        <v>0</v>
      </c>
      <c r="CP244" s="22">
        <v>0</v>
      </c>
      <c r="CQ244" s="10" t="s">
        <v>242</v>
      </c>
      <c r="CR244" s="10" t="s">
        <v>242</v>
      </c>
      <c r="CS244" s="10" t="s">
        <v>242</v>
      </c>
      <c r="CU244" s="11" t="s">
        <v>5025</v>
      </c>
      <c r="CV244" s="22">
        <v>1</v>
      </c>
      <c r="CW244" s="10" t="s">
        <v>5026</v>
      </c>
      <c r="CX244" s="10">
        <v>1</v>
      </c>
      <c r="DA244" s="22">
        <v>1</v>
      </c>
      <c r="DB244" s="10">
        <v>485000</v>
      </c>
      <c r="DC244" s="10">
        <v>2</v>
      </c>
      <c r="DE244" s="22">
        <v>1</v>
      </c>
      <c r="DF244" s="50" t="s">
        <v>242</v>
      </c>
      <c r="DG244" s="10" t="s">
        <v>242</v>
      </c>
      <c r="DH244" s="50">
        <v>1624000</v>
      </c>
      <c r="DI244" s="10">
        <v>2</v>
      </c>
      <c r="DJ244" s="50" t="s">
        <v>242</v>
      </c>
      <c r="DK244" s="10" t="s">
        <v>242</v>
      </c>
      <c r="DM244" s="22">
        <v>1</v>
      </c>
      <c r="DN244" s="50">
        <v>342642973</v>
      </c>
      <c r="DO244" s="10">
        <v>2</v>
      </c>
      <c r="DQ244" s="10">
        <v>4</v>
      </c>
      <c r="DT244" s="27">
        <v>1</v>
      </c>
      <c r="DU244" s="2" t="s">
        <v>5027</v>
      </c>
      <c r="DV244" s="27">
        <v>1</v>
      </c>
      <c r="DW244" s="2" t="s">
        <v>5028</v>
      </c>
      <c r="DX244" s="27">
        <v>1</v>
      </c>
      <c r="DY244" t="s">
        <v>5029</v>
      </c>
      <c r="DZ244" s="27">
        <v>1</v>
      </c>
      <c r="EA244" t="s">
        <v>5030</v>
      </c>
      <c r="EB244" s="27">
        <v>1</v>
      </c>
      <c r="EC244" t="s">
        <v>5031</v>
      </c>
      <c r="ED244" s="27">
        <v>0</v>
      </c>
      <c r="EE244" t="s">
        <v>5032</v>
      </c>
      <c r="EF244" s="27">
        <v>1</v>
      </c>
      <c r="EG244" s="2" t="s">
        <v>5033</v>
      </c>
      <c r="EH244" s="27">
        <v>1</v>
      </c>
      <c r="EI244" t="s">
        <v>4274</v>
      </c>
      <c r="EJ244" s="27">
        <v>1</v>
      </c>
      <c r="EK244" t="s">
        <v>2437</v>
      </c>
      <c r="EL244" s="27">
        <v>1</v>
      </c>
      <c r="EM244" s="2" t="s">
        <v>5034</v>
      </c>
      <c r="EN244">
        <v>4</v>
      </c>
      <c r="EQ244">
        <f t="shared" si="51"/>
        <v>0.9</v>
      </c>
      <c r="ER244" s="99">
        <v>0.5</v>
      </c>
      <c r="ES244" s="22">
        <v>0</v>
      </c>
      <c r="ET244" s="10" t="s">
        <v>242</v>
      </c>
      <c r="EU244" s="10" t="s">
        <v>242</v>
      </c>
      <c r="EX244" s="10" t="s">
        <v>242</v>
      </c>
      <c r="EY244" s="10" t="s">
        <v>242</v>
      </c>
      <c r="FA244" s="22">
        <v>0</v>
      </c>
      <c r="FB244" s="10" t="s">
        <v>242</v>
      </c>
      <c r="FD244" s="22">
        <v>0</v>
      </c>
      <c r="FE244" s="10" t="s">
        <v>242</v>
      </c>
      <c r="FG244" s="22">
        <v>1</v>
      </c>
      <c r="FH244" s="10">
        <v>10592.39</v>
      </c>
      <c r="FJ244" s="22">
        <v>0</v>
      </c>
      <c r="FK244" s="10" t="s">
        <v>242</v>
      </c>
      <c r="FL244">
        <f t="shared" si="54"/>
        <v>1</v>
      </c>
      <c r="FM244" s="99">
        <v>1</v>
      </c>
      <c r="FN244">
        <f t="shared" si="55"/>
        <v>0</v>
      </c>
      <c r="FO244" s="100">
        <v>0</v>
      </c>
      <c r="FQ244" s="10">
        <v>1</v>
      </c>
      <c r="FT244" s="22">
        <v>0</v>
      </c>
      <c r="FU244" s="10" t="s">
        <v>242</v>
      </c>
      <c r="FV244" s="10" t="s">
        <v>242</v>
      </c>
      <c r="FW244" s="10" t="s">
        <v>242</v>
      </c>
      <c r="FY244" s="22">
        <v>0</v>
      </c>
      <c r="FZ244" s="10" t="s">
        <v>242</v>
      </c>
      <c r="GA244" s="10" t="s">
        <v>242</v>
      </c>
      <c r="GB244" s="10" t="s">
        <v>5035</v>
      </c>
      <c r="GC244" s="22">
        <v>0</v>
      </c>
      <c r="GD244" s="10" t="s">
        <v>242</v>
      </c>
      <c r="GE244" s="10" t="s">
        <v>242</v>
      </c>
      <c r="GF244" s="50" t="s">
        <v>242</v>
      </c>
      <c r="GG244" s="10" t="s">
        <v>242</v>
      </c>
      <c r="GH244" s="10" t="s">
        <v>242</v>
      </c>
      <c r="GI244" s="10" t="s">
        <v>242</v>
      </c>
      <c r="GJ244" s="10" t="s">
        <v>242</v>
      </c>
      <c r="GK244" s="10" t="s">
        <v>242</v>
      </c>
      <c r="GM244" s="10" t="s">
        <v>242</v>
      </c>
      <c r="GP244" s="22">
        <v>0</v>
      </c>
      <c r="GQ244" s="10" t="s">
        <v>242</v>
      </c>
      <c r="GR244" s="10" t="s">
        <v>242</v>
      </c>
      <c r="GT244" s="10" t="s">
        <v>242</v>
      </c>
      <c r="GW244" s="22">
        <v>1</v>
      </c>
      <c r="GX244" s="10">
        <v>511</v>
      </c>
      <c r="HA244" s="10">
        <v>1</v>
      </c>
      <c r="HD244" s="22">
        <v>0</v>
      </c>
      <c r="HE244" s="10" t="s">
        <v>5036</v>
      </c>
      <c r="HF244" s="22">
        <v>0</v>
      </c>
      <c r="HH244" s="10" t="s">
        <v>242</v>
      </c>
      <c r="HK244" s="22">
        <v>1</v>
      </c>
      <c r="HL244" s="11" t="s">
        <v>5037</v>
      </c>
      <c r="HM244" s="10">
        <v>1</v>
      </c>
      <c r="HP244" s="10">
        <v>0.66666666699999999</v>
      </c>
      <c r="HQ244" s="10">
        <v>1</v>
      </c>
      <c r="HR244" s="10">
        <v>0.5</v>
      </c>
      <c r="HS244" s="10">
        <v>1</v>
      </c>
      <c r="HT244" s="10">
        <v>0.9</v>
      </c>
      <c r="HU244" s="10">
        <v>0</v>
      </c>
      <c r="HV244" s="10">
        <v>0.25</v>
      </c>
      <c r="HW244" s="10">
        <v>0</v>
      </c>
      <c r="HX244" s="10">
        <v>0</v>
      </c>
      <c r="HY244" s="10">
        <v>1</v>
      </c>
      <c r="HZ244" s="10">
        <v>0</v>
      </c>
      <c r="IA244" s="10">
        <v>1</v>
      </c>
      <c r="IB244" s="10">
        <v>1</v>
      </c>
      <c r="IC244" s="10">
        <v>0.72222222199999997</v>
      </c>
      <c r="ID244" s="10">
        <v>0.53749999999999998</v>
      </c>
      <c r="IE244" s="10">
        <v>0.4</v>
      </c>
      <c r="IF244" s="10">
        <v>0.55324074099999998</v>
      </c>
      <c r="IG244" s="10" t="s">
        <v>5038</v>
      </c>
      <c r="IH244" s="10" t="s">
        <v>266</v>
      </c>
      <c r="II244" s="10" t="s">
        <v>5021</v>
      </c>
      <c r="IJ244" s="10">
        <v>72148</v>
      </c>
      <c r="IK244" s="10">
        <v>89597</v>
      </c>
      <c r="IL244" s="10">
        <v>96250</v>
      </c>
      <c r="IM244" s="10" t="s">
        <v>242</v>
      </c>
      <c r="IN244" s="10">
        <v>72148</v>
      </c>
      <c r="IS244">
        <f t="shared" si="52"/>
        <v>0.6</v>
      </c>
      <c r="IT244">
        <f t="shared" si="56"/>
        <v>0.6428571428571429</v>
      </c>
      <c r="IU244">
        <f t="shared" si="58"/>
        <v>0.25</v>
      </c>
      <c r="IV244">
        <f t="shared" si="53"/>
        <v>0.49761904761904763</v>
      </c>
    </row>
    <row r="245" spans="1:256" customFormat="1" ht="14" customHeight="1" x14ac:dyDescent="0.2">
      <c r="A245">
        <v>244</v>
      </c>
      <c r="B245">
        <v>268</v>
      </c>
      <c r="C245" s="1">
        <v>44795.604861111111</v>
      </c>
      <c r="D245" s="1">
        <v>44795.604861111111</v>
      </c>
      <c r="E245">
        <v>4</v>
      </c>
      <c r="G245" t="s">
        <v>242</v>
      </c>
      <c r="H245" t="s">
        <v>242</v>
      </c>
      <c r="I245">
        <v>1</v>
      </c>
      <c r="J245" s="1">
        <v>44795.604861111111</v>
      </c>
      <c r="K245" t="s">
        <v>5039</v>
      </c>
      <c r="L245" t="s">
        <v>242</v>
      </c>
      <c r="M245" t="s">
        <v>242</v>
      </c>
      <c r="P245" t="s">
        <v>242</v>
      </c>
      <c r="Q245" t="s">
        <v>242</v>
      </c>
      <c r="T245" t="s">
        <v>5040</v>
      </c>
      <c r="U245" s="24">
        <v>1071739</v>
      </c>
      <c r="V245" t="s">
        <v>5041</v>
      </c>
      <c r="W245" t="s">
        <v>5042</v>
      </c>
      <c r="X245">
        <v>6324</v>
      </c>
      <c r="Y245" t="s">
        <v>350</v>
      </c>
      <c r="Z245" t="s">
        <v>351</v>
      </c>
      <c r="AA245">
        <v>2020</v>
      </c>
      <c r="AC245">
        <v>0</v>
      </c>
      <c r="AF245">
        <v>12</v>
      </c>
      <c r="AG245" t="s">
        <v>242</v>
      </c>
      <c r="AJ245" s="27">
        <v>0</v>
      </c>
      <c r="AK245">
        <v>0</v>
      </c>
      <c r="AL245" s="27">
        <v>0</v>
      </c>
      <c r="AM245">
        <v>0</v>
      </c>
      <c r="AN245" s="36">
        <f t="shared" si="48"/>
        <v>0</v>
      </c>
      <c r="AO245" s="27">
        <v>0</v>
      </c>
      <c r="AP245">
        <v>0</v>
      </c>
      <c r="AR245" t="s">
        <v>242</v>
      </c>
      <c r="AU245" s="27">
        <v>1</v>
      </c>
      <c r="AV245">
        <v>1</v>
      </c>
      <c r="AW245" s="21">
        <f t="shared" si="49"/>
        <v>8.3333333333333321</v>
      </c>
      <c r="AX245">
        <v>2</v>
      </c>
      <c r="BA245" s="27">
        <v>1</v>
      </c>
      <c r="BB245">
        <v>2</v>
      </c>
      <c r="BC245" s="21">
        <f t="shared" si="50"/>
        <v>16.666666666666664</v>
      </c>
      <c r="BD245" t="s">
        <v>242</v>
      </c>
      <c r="BG245" s="27">
        <v>0</v>
      </c>
      <c r="BJ245" t="s">
        <v>242</v>
      </c>
      <c r="BM245" s="27">
        <v>1</v>
      </c>
      <c r="BN245">
        <v>2</v>
      </c>
      <c r="BQ245" s="27">
        <v>1</v>
      </c>
      <c r="BR245">
        <v>2</v>
      </c>
      <c r="BS245" s="97">
        <f t="shared" si="47"/>
        <v>16.666666666666664</v>
      </c>
      <c r="BT245" t="s">
        <v>5043</v>
      </c>
      <c r="BU245">
        <v>1</v>
      </c>
      <c r="BX245" s="27">
        <v>1</v>
      </c>
      <c r="BY245">
        <v>5</v>
      </c>
      <c r="BZ245" s="21">
        <f>BY245/AF245*100</f>
        <v>41.666666666666671</v>
      </c>
      <c r="CA245">
        <v>2</v>
      </c>
      <c r="CB245">
        <v>1</v>
      </c>
      <c r="CE245" s="27">
        <v>0</v>
      </c>
      <c r="CG245" t="s">
        <v>242</v>
      </c>
      <c r="CH245" t="s">
        <v>242</v>
      </c>
      <c r="CJ245" s="27">
        <v>1</v>
      </c>
      <c r="CK245" t="s">
        <v>5044</v>
      </c>
      <c r="CL245" t="s">
        <v>242</v>
      </c>
      <c r="CO245">
        <v>0</v>
      </c>
      <c r="CP245" s="27">
        <v>0</v>
      </c>
      <c r="CQ245" t="s">
        <v>242</v>
      </c>
      <c r="CR245" t="s">
        <v>242</v>
      </c>
      <c r="CS245" t="s">
        <v>242</v>
      </c>
      <c r="CU245" s="2" t="s">
        <v>5045</v>
      </c>
      <c r="CV245" s="27">
        <v>1</v>
      </c>
      <c r="CW245" t="s">
        <v>5046</v>
      </c>
      <c r="CX245">
        <v>1</v>
      </c>
      <c r="DA245" s="27">
        <v>0</v>
      </c>
      <c r="DB245" t="s">
        <v>242</v>
      </c>
      <c r="DC245" t="s">
        <v>242</v>
      </c>
      <c r="DE245" s="27">
        <v>0</v>
      </c>
      <c r="DF245" s="36" t="s">
        <v>242</v>
      </c>
      <c r="DG245" t="s">
        <v>242</v>
      </c>
      <c r="DH245" s="43" t="s">
        <v>242</v>
      </c>
      <c r="DI245" t="s">
        <v>242</v>
      </c>
      <c r="DJ245" s="36" t="s">
        <v>242</v>
      </c>
      <c r="DK245" t="s">
        <v>242</v>
      </c>
      <c r="DM245" s="27">
        <v>0</v>
      </c>
      <c r="DN245" s="36" t="s">
        <v>242</v>
      </c>
      <c r="DO245" t="s">
        <v>242</v>
      </c>
      <c r="DQ245" t="s">
        <v>242</v>
      </c>
      <c r="DT245" s="27">
        <v>1</v>
      </c>
      <c r="DU245" t="s">
        <v>5047</v>
      </c>
      <c r="DV245" s="27">
        <v>1</v>
      </c>
      <c r="DW245" s="2" t="s">
        <v>5048</v>
      </c>
      <c r="DX245" s="27">
        <v>0</v>
      </c>
      <c r="DZ245" s="27">
        <v>0</v>
      </c>
      <c r="EB245" s="27">
        <v>0</v>
      </c>
      <c r="ED245" s="27">
        <v>0</v>
      </c>
      <c r="EF245" s="27">
        <v>0</v>
      </c>
      <c r="EH245" s="27">
        <v>0</v>
      </c>
      <c r="EJ245" s="27">
        <v>0</v>
      </c>
      <c r="EL245" s="27">
        <v>0</v>
      </c>
      <c r="EN245">
        <v>1</v>
      </c>
      <c r="EP245" s="2"/>
      <c r="EQ245">
        <f t="shared" si="51"/>
        <v>0.2</v>
      </c>
      <c r="ER245" s="99">
        <v>0.5</v>
      </c>
      <c r="ES245" s="27">
        <v>0</v>
      </c>
      <c r="ET245" t="s">
        <v>242</v>
      </c>
      <c r="EU245" t="s">
        <v>242</v>
      </c>
      <c r="EX245" t="s">
        <v>242</v>
      </c>
      <c r="EY245" t="s">
        <v>242</v>
      </c>
      <c r="FA245" s="27">
        <v>0</v>
      </c>
      <c r="FB245" t="s">
        <v>242</v>
      </c>
      <c r="FD245" s="27">
        <v>0</v>
      </c>
      <c r="FE245" t="s">
        <v>242</v>
      </c>
      <c r="FG245" s="27">
        <v>0</v>
      </c>
      <c r="FH245" t="s">
        <v>242</v>
      </c>
      <c r="FJ245" s="27">
        <v>0</v>
      </c>
      <c r="FK245" t="s">
        <v>242</v>
      </c>
      <c r="FL245">
        <f t="shared" si="54"/>
        <v>0</v>
      </c>
      <c r="FM245" s="100">
        <v>0</v>
      </c>
      <c r="FN245">
        <f t="shared" si="55"/>
        <v>0</v>
      </c>
      <c r="FO245" s="100">
        <v>0</v>
      </c>
      <c r="FQ245" t="s">
        <v>242</v>
      </c>
      <c r="FT245" s="27">
        <v>1</v>
      </c>
      <c r="FU245" t="s">
        <v>242</v>
      </c>
      <c r="FV245" t="s">
        <v>242</v>
      </c>
      <c r="FW245" t="s">
        <v>242</v>
      </c>
      <c r="FX245" t="s">
        <v>5049</v>
      </c>
      <c r="FY245" s="27">
        <v>1</v>
      </c>
      <c r="FZ245">
        <v>75</v>
      </c>
      <c r="GA245">
        <v>1</v>
      </c>
      <c r="GB245" t="s">
        <v>5050</v>
      </c>
      <c r="GC245" s="27">
        <v>1</v>
      </c>
      <c r="GD245">
        <v>23</v>
      </c>
      <c r="GE245">
        <v>16</v>
      </c>
      <c r="GF245" s="36">
        <v>50</v>
      </c>
      <c r="GG245">
        <v>7</v>
      </c>
      <c r="GH245" t="s">
        <v>242</v>
      </c>
      <c r="GI245" t="s">
        <v>242</v>
      </c>
      <c r="GJ245" t="s">
        <v>242</v>
      </c>
      <c r="GK245">
        <v>1</v>
      </c>
      <c r="GL245" t="s">
        <v>5051</v>
      </c>
      <c r="GM245">
        <v>1</v>
      </c>
      <c r="GP245" s="27">
        <v>0</v>
      </c>
      <c r="GQ245" t="s">
        <v>242</v>
      </c>
      <c r="GR245" t="s">
        <v>242</v>
      </c>
      <c r="GT245" t="s">
        <v>242</v>
      </c>
      <c r="GW245" s="44">
        <v>1</v>
      </c>
      <c r="GX245">
        <v>362</v>
      </c>
      <c r="HA245" t="s">
        <v>242</v>
      </c>
      <c r="HD245" s="27">
        <v>0</v>
      </c>
      <c r="HF245" s="27">
        <v>0</v>
      </c>
      <c r="HH245" t="s">
        <v>242</v>
      </c>
      <c r="HK245" s="27">
        <v>1</v>
      </c>
      <c r="HL245" t="s">
        <v>5052</v>
      </c>
      <c r="HM245">
        <v>1</v>
      </c>
      <c r="HP245">
        <v>0.55555555599999995</v>
      </c>
      <c r="HQ245">
        <v>1</v>
      </c>
      <c r="HR245">
        <v>0.5</v>
      </c>
      <c r="HS245">
        <v>0</v>
      </c>
      <c r="HT245">
        <v>0.2</v>
      </c>
      <c r="HU245">
        <v>0</v>
      </c>
      <c r="HV245">
        <v>0</v>
      </c>
      <c r="HW245">
        <v>1</v>
      </c>
      <c r="HX245">
        <v>0</v>
      </c>
      <c r="HY245">
        <v>0</v>
      </c>
      <c r="HZ245">
        <v>0</v>
      </c>
      <c r="IA245">
        <v>1</v>
      </c>
      <c r="IB245">
        <v>1</v>
      </c>
      <c r="IC245">
        <v>0.68518518500000003</v>
      </c>
      <c r="ID245">
        <v>0.05</v>
      </c>
      <c r="IE245">
        <v>0.4</v>
      </c>
      <c r="IF245">
        <v>0.378395062</v>
      </c>
      <c r="IG245" t="s">
        <v>5053</v>
      </c>
      <c r="IH245" t="s">
        <v>266</v>
      </c>
      <c r="II245" t="s">
        <v>5040</v>
      </c>
      <c r="IJ245">
        <v>75082</v>
      </c>
      <c r="IK245">
        <v>111491</v>
      </c>
      <c r="IL245">
        <v>126404</v>
      </c>
      <c r="IM245">
        <v>145054</v>
      </c>
      <c r="IN245">
        <v>75082</v>
      </c>
      <c r="IS245">
        <f t="shared" si="52"/>
        <v>0.6</v>
      </c>
      <c r="IT245">
        <f t="shared" si="56"/>
        <v>7.1428571428571425E-2</v>
      </c>
      <c r="IU245">
        <f t="shared" si="58"/>
        <v>1</v>
      </c>
      <c r="IV245">
        <f t="shared" si="53"/>
        <v>0.55714285714285705</v>
      </c>
    </row>
    <row r="246" spans="1:256" customFormat="1" ht="14" customHeight="1" x14ac:dyDescent="0.2">
      <c r="A246">
        <v>245</v>
      </c>
      <c r="B246">
        <v>269</v>
      </c>
      <c r="C246" s="1">
        <v>44795.604861111111</v>
      </c>
      <c r="D246" s="1">
        <v>44795.604861111111</v>
      </c>
      <c r="E246">
        <v>4</v>
      </c>
      <c r="G246" t="s">
        <v>242</v>
      </c>
      <c r="H246" t="s">
        <v>242</v>
      </c>
      <c r="I246">
        <v>1</v>
      </c>
      <c r="J246" s="1">
        <v>44795.604861111111</v>
      </c>
      <c r="K246" t="s">
        <v>5054</v>
      </c>
      <c r="L246" t="s">
        <v>242</v>
      </c>
      <c r="M246" t="s">
        <v>242</v>
      </c>
      <c r="P246" t="s">
        <v>242</v>
      </c>
      <c r="Q246" t="s">
        <v>242</v>
      </c>
      <c r="T246" t="s">
        <v>5055</v>
      </c>
      <c r="U246" s="24">
        <v>59478</v>
      </c>
      <c r="V246" t="s">
        <v>5056</v>
      </c>
      <c r="W246">
        <v>532457108</v>
      </c>
      <c r="X246">
        <v>2834</v>
      </c>
      <c r="Y246" t="s">
        <v>350</v>
      </c>
      <c r="Z246" t="s">
        <v>974</v>
      </c>
      <c r="AA246">
        <v>2020</v>
      </c>
      <c r="AC246">
        <v>0.5</v>
      </c>
      <c r="AD246">
        <v>9</v>
      </c>
      <c r="AF246">
        <v>15</v>
      </c>
      <c r="AG246" t="s">
        <v>242</v>
      </c>
      <c r="AJ246" s="27">
        <v>1</v>
      </c>
      <c r="AK246">
        <v>9</v>
      </c>
      <c r="AL246" s="27">
        <v>0</v>
      </c>
      <c r="AM246">
        <v>0</v>
      </c>
      <c r="AN246" s="36">
        <f t="shared" si="48"/>
        <v>0</v>
      </c>
      <c r="AO246" s="27">
        <v>0</v>
      </c>
      <c r="AP246">
        <v>0</v>
      </c>
      <c r="AQ246" t="s">
        <v>5057</v>
      </c>
      <c r="AR246">
        <v>2</v>
      </c>
      <c r="AU246" s="27">
        <v>1</v>
      </c>
      <c r="AV246" s="24">
        <v>14</v>
      </c>
      <c r="AW246" s="21">
        <f t="shared" si="49"/>
        <v>93.333333333333329</v>
      </c>
      <c r="AX246">
        <v>2</v>
      </c>
      <c r="BA246" s="44">
        <v>1</v>
      </c>
      <c r="BB246" s="24">
        <v>14</v>
      </c>
      <c r="BC246" s="21">
        <f t="shared" si="50"/>
        <v>93.333333333333329</v>
      </c>
      <c r="BD246" t="s">
        <v>242</v>
      </c>
      <c r="BG246" s="27">
        <v>1</v>
      </c>
      <c r="BJ246">
        <v>2</v>
      </c>
      <c r="BM246" s="27">
        <v>1</v>
      </c>
      <c r="BN246">
        <v>2</v>
      </c>
      <c r="BQ246" s="27">
        <v>1</v>
      </c>
      <c r="BR246">
        <v>6</v>
      </c>
      <c r="BS246" s="97">
        <f t="shared" si="47"/>
        <v>40</v>
      </c>
      <c r="BU246">
        <v>1</v>
      </c>
      <c r="BX246" s="27">
        <v>1</v>
      </c>
      <c r="BY246">
        <v>7</v>
      </c>
      <c r="BZ246" s="21">
        <f>BY246/AF246*100</f>
        <v>46.666666666666664</v>
      </c>
      <c r="CA246">
        <v>1</v>
      </c>
      <c r="CB246">
        <v>1</v>
      </c>
      <c r="CE246" s="27">
        <v>0</v>
      </c>
      <c r="CG246" t="s">
        <v>242</v>
      </c>
      <c r="CH246" t="s">
        <v>242</v>
      </c>
      <c r="CJ246" s="27">
        <v>1</v>
      </c>
      <c r="CK246" t="s">
        <v>5058</v>
      </c>
      <c r="CL246">
        <v>1</v>
      </c>
      <c r="CO246">
        <v>0</v>
      </c>
      <c r="CP246" s="27">
        <v>0.5</v>
      </c>
      <c r="CQ246" t="s">
        <v>242</v>
      </c>
      <c r="CR246">
        <v>99</v>
      </c>
      <c r="CS246" t="s">
        <v>242</v>
      </c>
      <c r="CV246" s="27">
        <v>1</v>
      </c>
      <c r="CW246" t="s">
        <v>5059</v>
      </c>
      <c r="CX246">
        <v>1</v>
      </c>
      <c r="DA246" s="27">
        <v>1</v>
      </c>
      <c r="DB246">
        <v>192075</v>
      </c>
      <c r="DC246">
        <v>2</v>
      </c>
      <c r="DD246" t="s">
        <v>5060</v>
      </c>
      <c r="DE246" s="27">
        <v>1</v>
      </c>
      <c r="DF246" s="36">
        <v>556855</v>
      </c>
      <c r="DG246">
        <v>2</v>
      </c>
      <c r="DH246" s="36">
        <v>616431</v>
      </c>
      <c r="DI246">
        <v>2</v>
      </c>
      <c r="DJ246" s="36" t="s">
        <v>242</v>
      </c>
      <c r="DK246" t="s">
        <v>242</v>
      </c>
      <c r="DM246" s="27">
        <v>1</v>
      </c>
      <c r="DN246" s="36">
        <v>176000</v>
      </c>
      <c r="DO246">
        <v>2</v>
      </c>
      <c r="DQ246">
        <v>4</v>
      </c>
      <c r="DT246" s="27">
        <v>1</v>
      </c>
      <c r="DU246" s="2" t="s">
        <v>5061</v>
      </c>
      <c r="DV246" s="27">
        <v>1</v>
      </c>
      <c r="DW246" s="2" t="s">
        <v>5062</v>
      </c>
      <c r="DX246" s="27">
        <v>1</v>
      </c>
      <c r="DY246" t="s">
        <v>5063</v>
      </c>
      <c r="DZ246" s="27">
        <v>1</v>
      </c>
      <c r="EA246" s="2" t="s">
        <v>5064</v>
      </c>
      <c r="EB246" s="27">
        <v>0.5</v>
      </c>
      <c r="ED246" s="27">
        <v>1</v>
      </c>
      <c r="EE246" s="2" t="s">
        <v>5065</v>
      </c>
      <c r="EF246" s="27">
        <v>1</v>
      </c>
      <c r="EG246" s="2" t="s">
        <v>5065</v>
      </c>
      <c r="EH246" s="27">
        <v>1</v>
      </c>
      <c r="EI246" t="s">
        <v>5066</v>
      </c>
      <c r="EJ246" s="27">
        <v>1</v>
      </c>
      <c r="EK246" t="s">
        <v>5067</v>
      </c>
      <c r="EL246" s="27">
        <v>1</v>
      </c>
      <c r="EN246">
        <v>4</v>
      </c>
      <c r="EP246" s="2"/>
      <c r="EQ246">
        <f t="shared" si="51"/>
        <v>0.95</v>
      </c>
      <c r="ER246" s="99">
        <v>0.5</v>
      </c>
      <c r="ES246" s="27">
        <v>0</v>
      </c>
      <c r="ET246" t="s">
        <v>242</v>
      </c>
      <c r="EU246" t="s">
        <v>242</v>
      </c>
      <c r="EX246" t="s">
        <v>242</v>
      </c>
      <c r="EY246" t="s">
        <v>242</v>
      </c>
      <c r="FA246" s="27">
        <v>1</v>
      </c>
      <c r="FB246">
        <v>6265.3</v>
      </c>
      <c r="FC246" t="s">
        <v>3418</v>
      </c>
      <c r="FD246" s="27">
        <v>1</v>
      </c>
      <c r="FE246" t="s">
        <v>242</v>
      </c>
      <c r="FF246" t="s">
        <v>5068</v>
      </c>
      <c r="FG246" s="27">
        <v>1</v>
      </c>
      <c r="FH246">
        <v>2043.8</v>
      </c>
      <c r="FJ246" s="27">
        <v>0</v>
      </c>
      <c r="FK246" t="s">
        <v>242</v>
      </c>
      <c r="FL246">
        <f t="shared" si="54"/>
        <v>2</v>
      </c>
      <c r="FM246" s="99">
        <v>1</v>
      </c>
      <c r="FN246">
        <f t="shared" si="55"/>
        <v>1</v>
      </c>
      <c r="FO246" s="99">
        <v>1</v>
      </c>
      <c r="FQ246">
        <v>4</v>
      </c>
      <c r="FT246" s="27">
        <v>0</v>
      </c>
      <c r="FU246" t="s">
        <v>242</v>
      </c>
      <c r="FV246" t="s">
        <v>242</v>
      </c>
      <c r="FW246" t="s">
        <v>242</v>
      </c>
      <c r="FY246" s="27">
        <v>1</v>
      </c>
      <c r="FZ246">
        <v>50</v>
      </c>
      <c r="GA246">
        <v>1</v>
      </c>
      <c r="GC246" s="27">
        <v>1</v>
      </c>
      <c r="GD246">
        <v>10</v>
      </c>
      <c r="GE246">
        <v>4</v>
      </c>
      <c r="GF246" s="36">
        <v>73</v>
      </c>
      <c r="GG246">
        <v>10</v>
      </c>
      <c r="GH246" t="s">
        <v>242</v>
      </c>
      <c r="GI246" t="s">
        <v>242</v>
      </c>
      <c r="GJ246" t="s">
        <v>242</v>
      </c>
      <c r="GK246">
        <v>1</v>
      </c>
      <c r="GM246">
        <v>1</v>
      </c>
      <c r="GP246" s="27">
        <v>0</v>
      </c>
      <c r="GQ246" t="s">
        <v>242</v>
      </c>
      <c r="GR246" t="s">
        <v>242</v>
      </c>
      <c r="GS246" t="s">
        <v>5069</v>
      </c>
      <c r="GT246" t="s">
        <v>242</v>
      </c>
      <c r="GW246" s="27">
        <v>1</v>
      </c>
      <c r="GX246">
        <v>233</v>
      </c>
      <c r="HA246">
        <v>1</v>
      </c>
      <c r="HD246" s="27">
        <v>0</v>
      </c>
      <c r="HE246" t="s">
        <v>5070</v>
      </c>
      <c r="HF246" s="27">
        <v>0</v>
      </c>
      <c r="HH246" t="s">
        <v>242</v>
      </c>
      <c r="HK246" s="27">
        <v>1</v>
      </c>
      <c r="HL246" t="s">
        <v>5071</v>
      </c>
      <c r="HM246">
        <v>1</v>
      </c>
      <c r="HP246">
        <v>0.55555555599999995</v>
      </c>
      <c r="HQ246">
        <v>1</v>
      </c>
      <c r="HR246">
        <v>0.75</v>
      </c>
      <c r="HS246">
        <v>1</v>
      </c>
      <c r="HT246">
        <v>0.95</v>
      </c>
      <c r="HU246">
        <v>0</v>
      </c>
      <c r="HV246">
        <v>0.75</v>
      </c>
      <c r="HW246">
        <v>0.66666666699999999</v>
      </c>
      <c r="HX246">
        <v>0</v>
      </c>
      <c r="HY246">
        <v>1</v>
      </c>
      <c r="HZ246">
        <v>0</v>
      </c>
      <c r="IA246">
        <v>1</v>
      </c>
      <c r="IB246">
        <v>1</v>
      </c>
      <c r="IC246">
        <v>0.76851851900000001</v>
      </c>
      <c r="ID246">
        <v>0.67500000000000004</v>
      </c>
      <c r="IE246">
        <v>0.53333333299999997</v>
      </c>
      <c r="IF246">
        <v>0.65895061700000002</v>
      </c>
      <c r="IG246" t="s">
        <v>5072</v>
      </c>
      <c r="IH246" t="s">
        <v>266</v>
      </c>
      <c r="II246" t="s">
        <v>5055</v>
      </c>
      <c r="IJ246">
        <v>22319.5</v>
      </c>
      <c r="IK246">
        <v>24539.8</v>
      </c>
      <c r="IL246">
        <v>28318.400000000001</v>
      </c>
      <c r="IM246">
        <v>28541.4</v>
      </c>
      <c r="IN246">
        <v>22319.5</v>
      </c>
      <c r="IS246">
        <f t="shared" si="52"/>
        <v>0.6</v>
      </c>
      <c r="IT246">
        <f t="shared" si="56"/>
        <v>0.7857142857142857</v>
      </c>
      <c r="IU246">
        <f t="shared" si="58"/>
        <v>0.75</v>
      </c>
      <c r="IV246">
        <f t="shared" si="53"/>
        <v>0.71190476190476193</v>
      </c>
    </row>
    <row r="247" spans="1:256" customFormat="1" ht="14" customHeight="1" x14ac:dyDescent="0.2">
      <c r="A247">
        <v>246</v>
      </c>
      <c r="B247">
        <v>270</v>
      </c>
      <c r="C247" s="1">
        <v>44795.604861111111</v>
      </c>
      <c r="D247" s="1">
        <v>44795.604861111111</v>
      </c>
      <c r="E247">
        <v>4</v>
      </c>
      <c r="G247" t="s">
        <v>242</v>
      </c>
      <c r="H247" t="s">
        <v>242</v>
      </c>
      <c r="I247">
        <v>1</v>
      </c>
      <c r="J247" s="1">
        <v>44795.604861111111</v>
      </c>
      <c r="K247" t="s">
        <v>5073</v>
      </c>
      <c r="L247" t="s">
        <v>242</v>
      </c>
      <c r="M247" t="s">
        <v>242</v>
      </c>
      <c r="P247" t="s">
        <v>242</v>
      </c>
      <c r="Q247" t="s">
        <v>242</v>
      </c>
      <c r="T247" t="s">
        <v>5074</v>
      </c>
      <c r="V247" t="s">
        <v>5075</v>
      </c>
      <c r="W247" t="s">
        <v>5076</v>
      </c>
      <c r="X247">
        <v>7380</v>
      </c>
      <c r="Y247" t="s">
        <v>476</v>
      </c>
      <c r="Z247" t="s">
        <v>477</v>
      </c>
      <c r="AA247">
        <v>2021</v>
      </c>
      <c r="AC247">
        <v>0.5</v>
      </c>
      <c r="AD247">
        <v>4</v>
      </c>
      <c r="AF247">
        <v>12</v>
      </c>
      <c r="AG247" t="s">
        <v>242</v>
      </c>
      <c r="AJ247" s="27">
        <v>1</v>
      </c>
      <c r="AK247">
        <v>10</v>
      </c>
      <c r="AL247" s="27">
        <v>1</v>
      </c>
      <c r="AM247">
        <v>6</v>
      </c>
      <c r="AN247" s="36">
        <f t="shared" si="48"/>
        <v>50</v>
      </c>
      <c r="AO247" s="27">
        <v>0</v>
      </c>
      <c r="AP247">
        <v>0</v>
      </c>
      <c r="AR247">
        <v>3</v>
      </c>
      <c r="AU247" s="27">
        <v>1</v>
      </c>
      <c r="AV247">
        <v>1</v>
      </c>
      <c r="AW247" s="21">
        <f t="shared" si="49"/>
        <v>8.3333333333333321</v>
      </c>
      <c r="AX247">
        <v>2</v>
      </c>
      <c r="BA247" s="27">
        <v>1</v>
      </c>
      <c r="BB247">
        <v>2</v>
      </c>
      <c r="BC247" s="21">
        <f t="shared" si="50"/>
        <v>16.666666666666664</v>
      </c>
      <c r="BD247" t="s">
        <v>242</v>
      </c>
      <c r="BG247" s="27">
        <v>1</v>
      </c>
      <c r="BH247">
        <v>5.4</v>
      </c>
      <c r="BJ247">
        <v>3</v>
      </c>
      <c r="BM247" s="27">
        <v>1</v>
      </c>
      <c r="BN247">
        <v>2</v>
      </c>
      <c r="BQ247" s="27">
        <v>1</v>
      </c>
      <c r="BR247">
        <v>3</v>
      </c>
      <c r="BS247" s="97">
        <f t="shared" si="47"/>
        <v>25</v>
      </c>
      <c r="BT247" t="s">
        <v>3455</v>
      </c>
      <c r="BU247">
        <v>3</v>
      </c>
      <c r="BX247" s="27">
        <v>1</v>
      </c>
      <c r="BY247">
        <v>2</v>
      </c>
      <c r="BZ247" s="21">
        <f>BY247/AF247*100</f>
        <v>16.666666666666664</v>
      </c>
      <c r="CA247">
        <v>2</v>
      </c>
      <c r="CB247">
        <v>1</v>
      </c>
      <c r="CE247" s="27">
        <v>0</v>
      </c>
      <c r="CG247" t="s">
        <v>242</v>
      </c>
      <c r="CH247" t="s">
        <v>242</v>
      </c>
      <c r="CJ247" s="27">
        <v>1</v>
      </c>
      <c r="CK247" t="s">
        <v>5077</v>
      </c>
      <c r="CL247">
        <v>1</v>
      </c>
      <c r="CO247">
        <v>0</v>
      </c>
      <c r="CP247" s="27">
        <v>0.5</v>
      </c>
      <c r="CQ247">
        <v>100</v>
      </c>
      <c r="CR247">
        <v>96</v>
      </c>
      <c r="CS247" t="s">
        <v>242</v>
      </c>
      <c r="CT247" t="s">
        <v>5078</v>
      </c>
      <c r="CV247" s="27">
        <v>1</v>
      </c>
      <c r="CW247" s="2" t="s">
        <v>5079</v>
      </c>
      <c r="CX247">
        <v>1</v>
      </c>
      <c r="DA247" s="27">
        <v>1</v>
      </c>
      <c r="DB247">
        <v>549358</v>
      </c>
      <c r="DC247">
        <v>2</v>
      </c>
      <c r="DE247" s="27">
        <v>1</v>
      </c>
      <c r="DF247" s="36">
        <v>229809</v>
      </c>
      <c r="DG247">
        <v>2</v>
      </c>
      <c r="DH247" s="36">
        <v>331236</v>
      </c>
      <c r="DI247">
        <v>2</v>
      </c>
      <c r="DJ247" s="36" t="s">
        <v>242</v>
      </c>
      <c r="DK247" t="s">
        <v>242</v>
      </c>
      <c r="DM247" s="27">
        <v>1</v>
      </c>
      <c r="DN247" s="36">
        <v>121906000</v>
      </c>
      <c r="DO247">
        <v>2</v>
      </c>
      <c r="DQ247">
        <v>4</v>
      </c>
      <c r="DT247" s="27">
        <v>1</v>
      </c>
      <c r="DU247" t="s">
        <v>5080</v>
      </c>
      <c r="DV247" s="27">
        <v>1</v>
      </c>
      <c r="DW247" t="s">
        <v>5081</v>
      </c>
      <c r="DX247" s="27">
        <v>1</v>
      </c>
      <c r="DY247" t="s">
        <v>5082</v>
      </c>
      <c r="DZ247" s="27">
        <v>1</v>
      </c>
      <c r="EA247" s="2" t="s">
        <v>5083</v>
      </c>
      <c r="EB247" s="27">
        <v>1</v>
      </c>
      <c r="EC247" s="2" t="s">
        <v>5084</v>
      </c>
      <c r="ED247" s="27">
        <v>1</v>
      </c>
      <c r="EE247" t="s">
        <v>5085</v>
      </c>
      <c r="EF247" s="27">
        <v>1</v>
      </c>
      <c r="EG247" t="s">
        <v>5085</v>
      </c>
      <c r="EH247" s="27">
        <v>1</v>
      </c>
      <c r="EI247" t="s">
        <v>5086</v>
      </c>
      <c r="EJ247" s="27">
        <v>1</v>
      </c>
      <c r="EK247" t="s">
        <v>5087</v>
      </c>
      <c r="EL247" s="27">
        <v>1</v>
      </c>
      <c r="EN247">
        <v>4</v>
      </c>
      <c r="EP247" s="2"/>
      <c r="EQ247">
        <f t="shared" si="51"/>
        <v>1</v>
      </c>
      <c r="ER247" s="99">
        <v>1</v>
      </c>
      <c r="ES247" s="27">
        <v>0</v>
      </c>
      <c r="ET247" t="s">
        <v>242</v>
      </c>
      <c r="EU247" t="s">
        <v>242</v>
      </c>
      <c r="EX247" t="s">
        <v>242</v>
      </c>
      <c r="EY247" t="s">
        <v>242</v>
      </c>
      <c r="FA247" s="27">
        <v>1</v>
      </c>
      <c r="FB247">
        <v>3482</v>
      </c>
      <c r="FC247" t="s">
        <v>3418</v>
      </c>
      <c r="FD247" s="27">
        <v>0</v>
      </c>
      <c r="FE247" t="s">
        <v>242</v>
      </c>
      <c r="FG247" s="27">
        <v>0</v>
      </c>
      <c r="FH247" t="s">
        <v>242</v>
      </c>
      <c r="FJ247" s="27">
        <v>0</v>
      </c>
      <c r="FK247" t="s">
        <v>242</v>
      </c>
      <c r="FL247">
        <f t="shared" si="54"/>
        <v>1</v>
      </c>
      <c r="FM247" s="99">
        <v>1</v>
      </c>
      <c r="FN247">
        <f t="shared" si="55"/>
        <v>0</v>
      </c>
      <c r="FO247" s="100">
        <v>0</v>
      </c>
      <c r="FQ247">
        <v>1</v>
      </c>
      <c r="FT247" s="27">
        <v>1</v>
      </c>
      <c r="FU247">
        <v>17</v>
      </c>
      <c r="FV247">
        <v>58</v>
      </c>
      <c r="FW247">
        <v>25</v>
      </c>
      <c r="FY247" s="27">
        <v>1</v>
      </c>
      <c r="FZ247">
        <v>24</v>
      </c>
      <c r="GA247">
        <v>2</v>
      </c>
      <c r="GC247" s="27">
        <v>0.5</v>
      </c>
      <c r="GD247" t="s">
        <v>242</v>
      </c>
      <c r="GE247" t="s">
        <v>242</v>
      </c>
      <c r="GF247" s="36" t="s">
        <v>242</v>
      </c>
      <c r="GG247" t="s">
        <v>242</v>
      </c>
      <c r="GH247" t="s">
        <v>242</v>
      </c>
      <c r="GI247" t="s">
        <v>242</v>
      </c>
      <c r="GJ247" t="s">
        <v>242</v>
      </c>
      <c r="GK247">
        <v>1</v>
      </c>
      <c r="GL247" t="s">
        <v>5088</v>
      </c>
      <c r="GM247">
        <v>1</v>
      </c>
      <c r="GP247" s="27">
        <v>1</v>
      </c>
      <c r="GQ247">
        <v>0.97</v>
      </c>
      <c r="GR247">
        <v>0.98</v>
      </c>
      <c r="GT247">
        <v>1</v>
      </c>
      <c r="GW247" s="27">
        <v>1</v>
      </c>
      <c r="GX247">
        <v>357</v>
      </c>
      <c r="HA247">
        <v>1</v>
      </c>
      <c r="HD247" s="27">
        <v>1</v>
      </c>
      <c r="HF247" s="27">
        <v>1</v>
      </c>
      <c r="HG247" s="2" t="s">
        <v>5089</v>
      </c>
      <c r="HH247">
        <v>1</v>
      </c>
      <c r="HK247" s="27">
        <v>1</v>
      </c>
      <c r="HL247" t="s">
        <v>5090</v>
      </c>
      <c r="HM247">
        <v>1</v>
      </c>
      <c r="HP247">
        <v>0.77777777800000003</v>
      </c>
      <c r="HQ247">
        <v>1</v>
      </c>
      <c r="HR247">
        <v>0.75</v>
      </c>
      <c r="HS247">
        <v>1</v>
      </c>
      <c r="HT247">
        <v>1</v>
      </c>
      <c r="HU247">
        <v>0</v>
      </c>
      <c r="HV247">
        <v>0.25</v>
      </c>
      <c r="HW247">
        <v>0.83333333300000001</v>
      </c>
      <c r="HX247">
        <v>1</v>
      </c>
      <c r="HY247">
        <v>1</v>
      </c>
      <c r="HZ247">
        <v>1</v>
      </c>
      <c r="IA247">
        <v>1</v>
      </c>
      <c r="IB247">
        <v>1</v>
      </c>
      <c r="IC247">
        <v>0.842592593</v>
      </c>
      <c r="ID247">
        <v>0.5625</v>
      </c>
      <c r="IE247">
        <v>0.96666666700000003</v>
      </c>
      <c r="IF247">
        <v>0.79058642000000001</v>
      </c>
      <c r="IG247" t="s">
        <v>5091</v>
      </c>
      <c r="IH247" t="s">
        <v>266</v>
      </c>
      <c r="II247" t="s">
        <v>5074</v>
      </c>
      <c r="IJ247">
        <v>23968</v>
      </c>
      <c r="IK247">
        <v>22317</v>
      </c>
      <c r="IL247">
        <v>23674</v>
      </c>
      <c r="IM247">
        <v>25299</v>
      </c>
      <c r="IN247">
        <v>23968</v>
      </c>
      <c r="IS247">
        <f t="shared" si="52"/>
        <v>0.8</v>
      </c>
      <c r="IT247">
        <f t="shared" si="56"/>
        <v>0.7142857142857143</v>
      </c>
      <c r="IU247">
        <f t="shared" si="58"/>
        <v>0.875</v>
      </c>
      <c r="IV247">
        <f t="shared" si="53"/>
        <v>0.79642857142857137</v>
      </c>
    </row>
    <row r="248" spans="1:256" customFormat="1" ht="14" customHeight="1" x14ac:dyDescent="0.2">
      <c r="A248">
        <v>247</v>
      </c>
      <c r="B248">
        <v>271</v>
      </c>
      <c r="C248" s="1">
        <v>44795.604861111111</v>
      </c>
      <c r="D248" s="1">
        <v>44795.604861111111</v>
      </c>
      <c r="E248">
        <v>4</v>
      </c>
      <c r="G248" t="s">
        <v>242</v>
      </c>
      <c r="H248" t="s">
        <v>242</v>
      </c>
      <c r="I248">
        <v>1</v>
      </c>
      <c r="J248" s="1">
        <v>44795.604861111111</v>
      </c>
      <c r="K248" t="s">
        <v>5092</v>
      </c>
      <c r="L248" t="s">
        <v>242</v>
      </c>
      <c r="M248" t="s">
        <v>242</v>
      </c>
      <c r="P248" t="s">
        <v>242</v>
      </c>
      <c r="Q248" t="s">
        <v>242</v>
      </c>
      <c r="T248" t="s">
        <v>5093</v>
      </c>
      <c r="V248" t="s">
        <v>5094</v>
      </c>
      <c r="W248">
        <v>828806109</v>
      </c>
      <c r="X248">
        <v>6798</v>
      </c>
      <c r="Y248" t="s">
        <v>659</v>
      </c>
      <c r="Z248" t="s">
        <v>660</v>
      </c>
      <c r="AA248">
        <v>2020</v>
      </c>
      <c r="AC248">
        <v>0.5</v>
      </c>
      <c r="AD248">
        <v>15</v>
      </c>
      <c r="AF248">
        <v>13</v>
      </c>
      <c r="AG248" t="s">
        <v>242</v>
      </c>
      <c r="AJ248" s="27">
        <v>1</v>
      </c>
      <c r="AK248">
        <v>11</v>
      </c>
      <c r="AL248" s="27">
        <v>0</v>
      </c>
      <c r="AM248">
        <v>0</v>
      </c>
      <c r="AN248" s="36">
        <f t="shared" si="48"/>
        <v>0</v>
      </c>
      <c r="AO248" s="27">
        <v>0</v>
      </c>
      <c r="AP248">
        <v>0</v>
      </c>
      <c r="AQ248" t="s">
        <v>5095</v>
      </c>
      <c r="AR248">
        <v>3</v>
      </c>
      <c r="AU248" s="27">
        <v>1</v>
      </c>
      <c r="AV248">
        <v>1</v>
      </c>
      <c r="AW248" s="21">
        <f t="shared" si="49"/>
        <v>7.6923076923076925</v>
      </c>
      <c r="AX248">
        <v>2</v>
      </c>
      <c r="BA248" s="27">
        <v>1</v>
      </c>
      <c r="BB248">
        <v>2</v>
      </c>
      <c r="BC248" s="21">
        <f t="shared" si="50"/>
        <v>15.384615384615385</v>
      </c>
      <c r="BD248" t="s">
        <v>242</v>
      </c>
      <c r="BG248" s="27">
        <v>1</v>
      </c>
      <c r="BJ248">
        <v>3</v>
      </c>
      <c r="BM248" s="27">
        <v>1</v>
      </c>
      <c r="BN248">
        <v>2</v>
      </c>
      <c r="BQ248" s="27">
        <v>0.5</v>
      </c>
      <c r="BR248">
        <v>4</v>
      </c>
      <c r="BS248" s="97">
        <f t="shared" si="47"/>
        <v>30.76923076923077</v>
      </c>
      <c r="BT248" t="s">
        <v>5096</v>
      </c>
      <c r="BU248">
        <v>3</v>
      </c>
      <c r="BX248" s="27">
        <v>0</v>
      </c>
      <c r="BY248" s="24" t="s">
        <v>242</v>
      </c>
      <c r="BZ248" s="21" t="s">
        <v>242</v>
      </c>
      <c r="CA248" t="s">
        <v>242</v>
      </c>
      <c r="CB248" t="s">
        <v>242</v>
      </c>
      <c r="CE248" s="27">
        <v>0</v>
      </c>
      <c r="CG248" t="s">
        <v>242</v>
      </c>
      <c r="CH248" t="s">
        <v>242</v>
      </c>
      <c r="CJ248" s="27">
        <v>1</v>
      </c>
      <c r="CK248" t="s">
        <v>5097</v>
      </c>
      <c r="CL248">
        <v>1</v>
      </c>
      <c r="CO248">
        <v>1</v>
      </c>
      <c r="CP248" s="27">
        <v>0.5</v>
      </c>
      <c r="CQ248" t="s">
        <v>242</v>
      </c>
      <c r="CR248">
        <v>100</v>
      </c>
      <c r="CS248" t="s">
        <v>242</v>
      </c>
      <c r="CV248" s="27">
        <v>1</v>
      </c>
      <c r="CW248" s="2" t="s">
        <v>5098</v>
      </c>
      <c r="CX248">
        <v>1</v>
      </c>
      <c r="DA248" s="27">
        <v>1</v>
      </c>
      <c r="DB248">
        <v>8951</v>
      </c>
      <c r="DC248">
        <v>2</v>
      </c>
      <c r="DE248" s="27">
        <v>1</v>
      </c>
      <c r="DF248" s="36">
        <v>175920</v>
      </c>
      <c r="DG248">
        <v>2</v>
      </c>
      <c r="DH248" s="43" t="s">
        <v>242</v>
      </c>
      <c r="DI248" t="s">
        <v>242</v>
      </c>
      <c r="DJ248" s="36" t="s">
        <v>242</v>
      </c>
      <c r="DK248" t="s">
        <v>242</v>
      </c>
      <c r="DM248" s="27">
        <v>1</v>
      </c>
      <c r="DN248" s="36">
        <v>852163</v>
      </c>
      <c r="DO248">
        <v>2</v>
      </c>
      <c r="DQ248">
        <v>1</v>
      </c>
      <c r="DT248" s="27">
        <v>1</v>
      </c>
      <c r="DU248" s="2" t="s">
        <v>5099</v>
      </c>
      <c r="DV248" s="27">
        <v>1</v>
      </c>
      <c r="DW248" s="2" t="s">
        <v>5100</v>
      </c>
      <c r="DX248" s="27">
        <v>1</v>
      </c>
      <c r="DY248" s="2" t="s">
        <v>5101</v>
      </c>
      <c r="DZ248" s="27">
        <v>1</v>
      </c>
      <c r="EA248" t="s">
        <v>5102</v>
      </c>
      <c r="EB248" s="27">
        <v>1</v>
      </c>
      <c r="ED248" s="27">
        <v>1</v>
      </c>
      <c r="EE248" s="2" t="s">
        <v>5103</v>
      </c>
      <c r="EF248" s="27">
        <v>1</v>
      </c>
      <c r="EG248" s="2" t="s">
        <v>5104</v>
      </c>
      <c r="EH248" s="27">
        <v>1</v>
      </c>
      <c r="EI248" t="s">
        <v>5105</v>
      </c>
      <c r="EJ248" s="27">
        <v>1</v>
      </c>
      <c r="EK248" t="s">
        <v>5106</v>
      </c>
      <c r="EL248" s="27">
        <v>1</v>
      </c>
      <c r="EM248" s="2" t="s">
        <v>5107</v>
      </c>
      <c r="EN248">
        <v>1</v>
      </c>
      <c r="EP248" s="2"/>
      <c r="EQ248">
        <f t="shared" si="51"/>
        <v>1</v>
      </c>
      <c r="ER248" s="99">
        <v>1</v>
      </c>
      <c r="ES248" s="27">
        <v>0</v>
      </c>
      <c r="ET248" t="s">
        <v>242</v>
      </c>
      <c r="EU248" t="s">
        <v>242</v>
      </c>
      <c r="EX248" t="s">
        <v>242</v>
      </c>
      <c r="EY248" t="s">
        <v>242</v>
      </c>
      <c r="FA248" s="27">
        <v>1</v>
      </c>
      <c r="FB248">
        <v>35888.629999999997</v>
      </c>
      <c r="FC248" t="s">
        <v>3434</v>
      </c>
      <c r="FD248" s="27">
        <v>0</v>
      </c>
      <c r="FE248" t="s">
        <v>242</v>
      </c>
      <c r="FG248" s="27">
        <v>0</v>
      </c>
      <c r="FH248" t="s">
        <v>242</v>
      </c>
      <c r="FJ248" s="27">
        <v>0</v>
      </c>
      <c r="FK248" t="s">
        <v>242</v>
      </c>
      <c r="FL248">
        <f t="shared" si="54"/>
        <v>1</v>
      </c>
      <c r="FM248" s="99">
        <v>1</v>
      </c>
      <c r="FN248">
        <f t="shared" si="55"/>
        <v>0</v>
      </c>
      <c r="FO248" s="100">
        <v>0</v>
      </c>
      <c r="FQ248">
        <v>1</v>
      </c>
      <c r="FT248" s="27">
        <v>1</v>
      </c>
      <c r="FU248">
        <v>22.6</v>
      </c>
      <c r="FV248">
        <v>45.2</v>
      </c>
      <c r="FW248">
        <v>32.200000000000003</v>
      </c>
      <c r="FY248" s="27">
        <v>1</v>
      </c>
      <c r="FZ248">
        <v>46.7</v>
      </c>
      <c r="GA248">
        <v>2</v>
      </c>
      <c r="GC248" s="27">
        <v>0</v>
      </c>
      <c r="GD248" t="s">
        <v>242</v>
      </c>
      <c r="GE248" t="s">
        <v>242</v>
      </c>
      <c r="GF248" s="36" t="s">
        <v>242</v>
      </c>
      <c r="GG248" t="s">
        <v>242</v>
      </c>
      <c r="GH248" t="s">
        <v>242</v>
      </c>
      <c r="GI248" t="s">
        <v>242</v>
      </c>
      <c r="GJ248" t="s">
        <v>242</v>
      </c>
      <c r="GK248" t="s">
        <v>242</v>
      </c>
      <c r="GM248">
        <v>1</v>
      </c>
      <c r="GP248" s="27">
        <v>0</v>
      </c>
      <c r="GQ248" t="s">
        <v>242</v>
      </c>
      <c r="GR248" t="s">
        <v>242</v>
      </c>
      <c r="GT248" t="s">
        <v>242</v>
      </c>
      <c r="GW248" s="27">
        <v>1</v>
      </c>
      <c r="GX248">
        <v>133</v>
      </c>
      <c r="HA248">
        <v>1</v>
      </c>
      <c r="HD248" s="27">
        <v>0</v>
      </c>
      <c r="HE248" s="2" t="s">
        <v>5108</v>
      </c>
      <c r="HF248" s="27">
        <v>0</v>
      </c>
      <c r="HH248" t="s">
        <v>242</v>
      </c>
      <c r="HK248" s="27">
        <v>1</v>
      </c>
      <c r="HM248">
        <v>1</v>
      </c>
      <c r="HP248">
        <v>0.5</v>
      </c>
      <c r="HQ248">
        <v>1</v>
      </c>
      <c r="HR248">
        <v>0.75</v>
      </c>
      <c r="HS248">
        <v>1</v>
      </c>
      <c r="HT248">
        <v>1</v>
      </c>
      <c r="HU248">
        <v>0</v>
      </c>
      <c r="HV248">
        <v>0.25</v>
      </c>
      <c r="HW248">
        <v>0.66666666699999999</v>
      </c>
      <c r="HX248">
        <v>0</v>
      </c>
      <c r="HY248">
        <v>1</v>
      </c>
      <c r="HZ248">
        <v>0</v>
      </c>
      <c r="IA248">
        <v>1</v>
      </c>
      <c r="IB248">
        <v>1</v>
      </c>
      <c r="IC248">
        <v>0.75</v>
      </c>
      <c r="ID248">
        <v>0.5625</v>
      </c>
      <c r="IE248">
        <v>0.53333333299999997</v>
      </c>
      <c r="IF248">
        <v>0.61527777800000005</v>
      </c>
      <c r="IG248" t="s">
        <v>5109</v>
      </c>
      <c r="IH248" t="s">
        <v>266</v>
      </c>
      <c r="II248" t="s">
        <v>5093</v>
      </c>
      <c r="IJ248">
        <v>6161.0510000000004</v>
      </c>
      <c r="IK248">
        <v>4765.6980000000003</v>
      </c>
      <c r="IL248">
        <v>6127.49</v>
      </c>
      <c r="IM248">
        <v>5919.3490000000002</v>
      </c>
      <c r="IN248">
        <v>6161.0510000000004</v>
      </c>
      <c r="IS248">
        <f t="shared" si="52"/>
        <v>0.3</v>
      </c>
      <c r="IT248">
        <f t="shared" si="56"/>
        <v>0.7142857142857143</v>
      </c>
      <c r="IU248">
        <f t="shared" si="58"/>
        <v>0.75</v>
      </c>
      <c r="IV248">
        <f t="shared" si="53"/>
        <v>0.58809523809523812</v>
      </c>
    </row>
    <row r="249" spans="1:256" customFormat="1" ht="14" customHeight="1" x14ac:dyDescent="0.2">
      <c r="A249">
        <v>248</v>
      </c>
      <c r="B249">
        <v>272</v>
      </c>
      <c r="C249" s="1">
        <v>44795.604861111111</v>
      </c>
      <c r="D249" s="1">
        <v>44795.604861111111</v>
      </c>
      <c r="E249">
        <v>4</v>
      </c>
      <c r="G249" t="s">
        <v>242</v>
      </c>
      <c r="H249" t="s">
        <v>242</v>
      </c>
      <c r="I249">
        <v>1</v>
      </c>
      <c r="J249" s="1">
        <v>44795.604861111111</v>
      </c>
      <c r="K249" t="s">
        <v>5110</v>
      </c>
      <c r="L249" t="s">
        <v>242</v>
      </c>
      <c r="M249" t="s">
        <v>242</v>
      </c>
      <c r="P249" t="s">
        <v>242</v>
      </c>
      <c r="Q249" t="s">
        <v>242</v>
      </c>
      <c r="T249" t="s">
        <v>5111</v>
      </c>
      <c r="V249" t="s">
        <v>5112</v>
      </c>
      <c r="W249" t="s">
        <v>5113</v>
      </c>
      <c r="X249">
        <v>6798</v>
      </c>
      <c r="Y249" t="s">
        <v>659</v>
      </c>
      <c r="Z249" t="s">
        <v>660</v>
      </c>
      <c r="AA249">
        <v>2020</v>
      </c>
      <c r="AC249">
        <v>0.5</v>
      </c>
      <c r="AF249">
        <v>10</v>
      </c>
      <c r="AG249" t="s">
        <v>242</v>
      </c>
      <c r="AJ249" s="27">
        <v>0</v>
      </c>
      <c r="AK249">
        <v>0</v>
      </c>
      <c r="AL249" s="27">
        <v>0</v>
      </c>
      <c r="AM249">
        <v>0</v>
      </c>
      <c r="AN249" s="36">
        <f t="shared" si="48"/>
        <v>0</v>
      </c>
      <c r="AO249" s="27">
        <v>0</v>
      </c>
      <c r="AP249">
        <v>0</v>
      </c>
      <c r="AR249" t="s">
        <v>242</v>
      </c>
      <c r="AU249" s="27">
        <v>1</v>
      </c>
      <c r="AV249">
        <v>3</v>
      </c>
      <c r="AW249" s="21">
        <f t="shared" si="49"/>
        <v>30</v>
      </c>
      <c r="AX249">
        <v>3</v>
      </c>
      <c r="BA249" s="27">
        <v>1</v>
      </c>
      <c r="BB249">
        <v>2</v>
      </c>
      <c r="BC249" s="21">
        <f t="shared" si="50"/>
        <v>20</v>
      </c>
      <c r="BD249" t="s">
        <v>242</v>
      </c>
      <c r="BG249" s="27">
        <v>1</v>
      </c>
      <c r="BJ249">
        <v>2</v>
      </c>
      <c r="BM249" s="27">
        <v>1</v>
      </c>
      <c r="BN249">
        <v>2</v>
      </c>
      <c r="BQ249" s="27">
        <v>1</v>
      </c>
      <c r="BR249">
        <v>3</v>
      </c>
      <c r="BS249" s="97">
        <f t="shared" si="47"/>
        <v>30</v>
      </c>
      <c r="BU249">
        <v>1</v>
      </c>
      <c r="BX249" s="27">
        <v>0</v>
      </c>
      <c r="BY249" s="24" t="s">
        <v>242</v>
      </c>
      <c r="BZ249" s="21" t="s">
        <v>242</v>
      </c>
      <c r="CA249" t="s">
        <v>242</v>
      </c>
      <c r="CB249" t="s">
        <v>242</v>
      </c>
      <c r="CE249" s="27">
        <v>0</v>
      </c>
      <c r="CG249" t="s">
        <v>242</v>
      </c>
      <c r="CH249" t="s">
        <v>242</v>
      </c>
      <c r="CJ249" s="27">
        <v>0</v>
      </c>
      <c r="CL249" t="s">
        <v>242</v>
      </c>
      <c r="CO249">
        <v>0</v>
      </c>
      <c r="CP249" s="27">
        <v>0.5</v>
      </c>
      <c r="CQ249" t="s">
        <v>242</v>
      </c>
      <c r="CR249">
        <v>100</v>
      </c>
      <c r="CS249" t="s">
        <v>242</v>
      </c>
      <c r="CV249" s="27">
        <v>1</v>
      </c>
      <c r="CW249" t="s">
        <v>5114</v>
      </c>
      <c r="CX249">
        <v>1</v>
      </c>
      <c r="DA249" s="27">
        <v>1</v>
      </c>
      <c r="DB249">
        <v>55100</v>
      </c>
      <c r="DC249">
        <v>2</v>
      </c>
      <c r="DE249" s="27">
        <v>1</v>
      </c>
      <c r="DF249" s="36">
        <v>327700</v>
      </c>
      <c r="DG249">
        <v>2</v>
      </c>
      <c r="DH249" s="36">
        <v>2280200</v>
      </c>
      <c r="DI249">
        <v>2</v>
      </c>
      <c r="DJ249" s="36" t="s">
        <v>242</v>
      </c>
      <c r="DK249" t="s">
        <v>242</v>
      </c>
      <c r="DM249" s="27">
        <v>1</v>
      </c>
      <c r="DN249" s="36">
        <v>95041</v>
      </c>
      <c r="DO249">
        <v>2</v>
      </c>
      <c r="DQ249">
        <v>1</v>
      </c>
      <c r="DT249" s="27">
        <v>1</v>
      </c>
      <c r="DU249" t="s">
        <v>5115</v>
      </c>
      <c r="DV249" s="27">
        <v>1</v>
      </c>
      <c r="DW249" t="s">
        <v>5116</v>
      </c>
      <c r="DX249" s="27">
        <v>1</v>
      </c>
      <c r="DY249" t="s">
        <v>5117</v>
      </c>
      <c r="DZ249" s="27">
        <v>1</v>
      </c>
      <c r="EA249" t="s">
        <v>5118</v>
      </c>
      <c r="EB249" s="27">
        <v>0</v>
      </c>
      <c r="EC249" t="s">
        <v>5119</v>
      </c>
      <c r="ED249" s="27">
        <v>1</v>
      </c>
      <c r="EE249" t="s">
        <v>5120</v>
      </c>
      <c r="EF249" s="27">
        <v>1</v>
      </c>
      <c r="EG249" t="s">
        <v>5121</v>
      </c>
      <c r="EH249" s="27">
        <v>1</v>
      </c>
      <c r="EI249" t="s">
        <v>4078</v>
      </c>
      <c r="EJ249" s="27">
        <v>1</v>
      </c>
      <c r="EK249" t="s">
        <v>5122</v>
      </c>
      <c r="EL249" s="27">
        <v>1</v>
      </c>
      <c r="EN249">
        <v>4</v>
      </c>
      <c r="EP249" s="2"/>
      <c r="EQ249">
        <f t="shared" si="51"/>
        <v>0.9</v>
      </c>
      <c r="ER249" s="99">
        <v>0.5</v>
      </c>
      <c r="ES249" s="27">
        <v>0</v>
      </c>
      <c r="ET249" t="s">
        <v>242</v>
      </c>
      <c r="EU249" t="s">
        <v>242</v>
      </c>
      <c r="EX249" t="s">
        <v>242</v>
      </c>
      <c r="EY249" t="s">
        <v>242</v>
      </c>
      <c r="FA249" s="27">
        <v>0</v>
      </c>
      <c r="FB249" t="s">
        <v>242</v>
      </c>
      <c r="FD249" s="27">
        <v>0</v>
      </c>
      <c r="FE249" t="s">
        <v>242</v>
      </c>
      <c r="FG249" s="27">
        <v>0</v>
      </c>
      <c r="FH249" t="s">
        <v>242</v>
      </c>
      <c r="FJ249" s="27">
        <v>0</v>
      </c>
      <c r="FK249" t="s">
        <v>242</v>
      </c>
      <c r="FL249">
        <f t="shared" si="54"/>
        <v>0</v>
      </c>
      <c r="FM249" s="100">
        <v>0</v>
      </c>
      <c r="FN249">
        <f t="shared" si="55"/>
        <v>0</v>
      </c>
      <c r="FO249" s="100">
        <v>0</v>
      </c>
      <c r="FQ249" t="s">
        <v>242</v>
      </c>
      <c r="FT249" s="27">
        <v>0</v>
      </c>
      <c r="FU249" t="s">
        <v>242</v>
      </c>
      <c r="FV249" t="s">
        <v>242</v>
      </c>
      <c r="FW249" t="s">
        <v>242</v>
      </c>
      <c r="FY249" s="27">
        <v>1</v>
      </c>
      <c r="FZ249">
        <v>24</v>
      </c>
      <c r="GA249" t="s">
        <v>242</v>
      </c>
      <c r="GC249" s="27">
        <v>1</v>
      </c>
      <c r="GD249">
        <v>6</v>
      </c>
      <c r="GE249">
        <v>14</v>
      </c>
      <c r="GF249" s="36">
        <v>50</v>
      </c>
      <c r="GG249">
        <v>23</v>
      </c>
      <c r="GH249" t="s">
        <v>242</v>
      </c>
      <c r="GI249" t="s">
        <v>242</v>
      </c>
      <c r="GJ249" t="s">
        <v>242</v>
      </c>
      <c r="GK249">
        <v>1</v>
      </c>
      <c r="GM249">
        <v>1</v>
      </c>
      <c r="GP249" s="27">
        <v>0</v>
      </c>
      <c r="GQ249" t="s">
        <v>242</v>
      </c>
      <c r="GR249" t="s">
        <v>242</v>
      </c>
      <c r="GT249" t="s">
        <v>242</v>
      </c>
      <c r="GW249" s="27">
        <v>1</v>
      </c>
      <c r="GX249">
        <v>124</v>
      </c>
      <c r="HA249">
        <v>1</v>
      </c>
      <c r="HD249" s="27">
        <v>0</v>
      </c>
      <c r="HF249" s="27">
        <v>0</v>
      </c>
      <c r="HH249" t="s">
        <v>242</v>
      </c>
      <c r="HK249" s="27">
        <v>0</v>
      </c>
      <c r="HM249">
        <v>1</v>
      </c>
      <c r="HP249">
        <v>0.55555555599999995</v>
      </c>
      <c r="HQ249">
        <v>0</v>
      </c>
      <c r="HR249">
        <v>0.75</v>
      </c>
      <c r="HS249">
        <v>1</v>
      </c>
      <c r="HT249">
        <v>0.9</v>
      </c>
      <c r="HU249">
        <v>0</v>
      </c>
      <c r="HV249">
        <v>0</v>
      </c>
      <c r="HW249">
        <v>0.66666666699999999</v>
      </c>
      <c r="HX249">
        <v>0</v>
      </c>
      <c r="HY249">
        <v>1</v>
      </c>
      <c r="HZ249">
        <v>0</v>
      </c>
      <c r="IA249">
        <v>0</v>
      </c>
      <c r="IB249">
        <v>1</v>
      </c>
      <c r="IC249">
        <v>0.43518518499999997</v>
      </c>
      <c r="ID249">
        <v>0.47499999999999998</v>
      </c>
      <c r="IE249">
        <v>0.33333333300000001</v>
      </c>
      <c r="IF249">
        <v>0.41450617299999998</v>
      </c>
      <c r="IG249" t="s">
        <v>5123</v>
      </c>
      <c r="IH249" t="s">
        <v>266</v>
      </c>
      <c r="II249" t="s">
        <v>5111</v>
      </c>
      <c r="IJ249">
        <v>5562.14</v>
      </c>
      <c r="IK249">
        <v>5998.5450000000001</v>
      </c>
      <c r="IL249">
        <v>6635.5370000000003</v>
      </c>
      <c r="IM249">
        <v>7263.1049999999996</v>
      </c>
      <c r="IN249">
        <v>5562.14</v>
      </c>
      <c r="IS249">
        <f t="shared" si="52"/>
        <v>0.2</v>
      </c>
      <c r="IT249">
        <f t="shared" si="56"/>
        <v>0.5</v>
      </c>
      <c r="IU249">
        <f t="shared" si="58"/>
        <v>0.75</v>
      </c>
      <c r="IV249">
        <f t="shared" si="53"/>
        <v>0.48333333333333334</v>
      </c>
    </row>
    <row r="250" spans="1:256" customFormat="1" ht="14" customHeight="1" x14ac:dyDescent="0.2">
      <c r="A250">
        <v>249</v>
      </c>
      <c r="B250">
        <v>273</v>
      </c>
      <c r="C250" s="1">
        <v>44795.604861111111</v>
      </c>
      <c r="D250" s="1">
        <v>44795.604861111111</v>
      </c>
      <c r="E250">
        <v>4</v>
      </c>
      <c r="G250" t="s">
        <v>242</v>
      </c>
      <c r="H250" t="s">
        <v>242</v>
      </c>
      <c r="I250">
        <v>1</v>
      </c>
      <c r="J250" s="1">
        <v>44795.604861111111</v>
      </c>
      <c r="K250" t="s">
        <v>5124</v>
      </c>
      <c r="L250" t="s">
        <v>242</v>
      </c>
      <c r="M250" t="s">
        <v>242</v>
      </c>
      <c r="P250" t="s">
        <v>242</v>
      </c>
      <c r="Q250" t="s">
        <v>242</v>
      </c>
      <c r="T250" t="s">
        <v>5125</v>
      </c>
      <c r="V250" t="s">
        <v>5126</v>
      </c>
      <c r="W250">
        <v>126408103</v>
      </c>
      <c r="X250">
        <v>4011</v>
      </c>
      <c r="Y250" t="s">
        <v>476</v>
      </c>
      <c r="Z250" t="s">
        <v>4369</v>
      </c>
      <c r="AA250">
        <v>2020</v>
      </c>
      <c r="AC250">
        <v>0.5</v>
      </c>
      <c r="AD250">
        <v>15</v>
      </c>
      <c r="AF250">
        <v>11</v>
      </c>
      <c r="AG250" t="s">
        <v>242</v>
      </c>
      <c r="AJ250" s="27">
        <v>1</v>
      </c>
      <c r="AK250">
        <v>9</v>
      </c>
      <c r="AL250" s="27">
        <v>0</v>
      </c>
      <c r="AM250">
        <v>0</v>
      </c>
      <c r="AN250" s="36">
        <f t="shared" si="48"/>
        <v>0</v>
      </c>
      <c r="AO250" s="27">
        <v>0</v>
      </c>
      <c r="AP250">
        <v>0</v>
      </c>
      <c r="AR250">
        <v>2</v>
      </c>
      <c r="AU250" s="27">
        <v>1</v>
      </c>
      <c r="AV250">
        <v>1</v>
      </c>
      <c r="AW250" s="21">
        <f t="shared" si="49"/>
        <v>9.0909090909090917</v>
      </c>
      <c r="AX250">
        <v>2</v>
      </c>
      <c r="BA250" s="27">
        <v>1</v>
      </c>
      <c r="BB250">
        <v>2</v>
      </c>
      <c r="BC250" s="21">
        <f t="shared" si="50"/>
        <v>18.181818181818183</v>
      </c>
      <c r="BD250" t="s">
        <v>242</v>
      </c>
      <c r="BG250" s="27">
        <v>1</v>
      </c>
      <c r="BH250">
        <v>5.8</v>
      </c>
      <c r="BJ250">
        <v>3</v>
      </c>
      <c r="BM250" s="27">
        <v>1</v>
      </c>
      <c r="BN250">
        <v>2</v>
      </c>
      <c r="BQ250" s="27">
        <v>1</v>
      </c>
      <c r="BR250">
        <v>3</v>
      </c>
      <c r="BS250" s="97">
        <f t="shared" si="47"/>
        <v>27.27272727272727</v>
      </c>
      <c r="BU250">
        <v>3</v>
      </c>
      <c r="BX250" s="27">
        <v>1</v>
      </c>
      <c r="BY250">
        <v>2</v>
      </c>
      <c r="BZ250" s="21">
        <f>BY250/AF250*100</f>
        <v>18.181818181818183</v>
      </c>
      <c r="CA250">
        <v>2</v>
      </c>
      <c r="CB250">
        <v>3</v>
      </c>
      <c r="CE250" s="27">
        <v>0</v>
      </c>
      <c r="CG250" t="s">
        <v>242</v>
      </c>
      <c r="CH250" t="s">
        <v>242</v>
      </c>
      <c r="CJ250" s="27">
        <v>1</v>
      </c>
      <c r="CK250" t="s">
        <v>5127</v>
      </c>
      <c r="CL250">
        <v>1</v>
      </c>
      <c r="CO250">
        <v>1</v>
      </c>
      <c r="CP250" s="27">
        <v>0.5</v>
      </c>
      <c r="CQ250" t="s">
        <v>242</v>
      </c>
      <c r="CR250">
        <v>100</v>
      </c>
      <c r="CS250" t="s">
        <v>242</v>
      </c>
      <c r="CT250" t="s">
        <v>5128</v>
      </c>
      <c r="CV250" s="27">
        <v>1</v>
      </c>
      <c r="CW250" t="s">
        <v>5129</v>
      </c>
      <c r="CX250">
        <v>1</v>
      </c>
      <c r="DA250" s="27">
        <v>1</v>
      </c>
      <c r="DB250">
        <v>3815113</v>
      </c>
      <c r="DC250">
        <v>2</v>
      </c>
      <c r="DE250" s="27">
        <v>1</v>
      </c>
      <c r="DF250" s="36">
        <v>201916</v>
      </c>
      <c r="DG250">
        <v>2</v>
      </c>
      <c r="DH250" s="36">
        <v>195606</v>
      </c>
      <c r="DI250">
        <v>2</v>
      </c>
      <c r="DJ250" s="36" t="s">
        <v>242</v>
      </c>
      <c r="DK250" t="s">
        <v>242</v>
      </c>
      <c r="DM250" s="27">
        <v>1</v>
      </c>
      <c r="DN250" s="36">
        <v>179446</v>
      </c>
      <c r="DO250">
        <v>2</v>
      </c>
      <c r="DQ250">
        <v>4</v>
      </c>
      <c r="DT250" s="27">
        <v>1</v>
      </c>
      <c r="DU250" t="s">
        <v>5130</v>
      </c>
      <c r="DV250" s="27">
        <v>1</v>
      </c>
      <c r="DW250" t="s">
        <v>5131</v>
      </c>
      <c r="DX250" s="27">
        <v>1</v>
      </c>
      <c r="DY250" t="s">
        <v>5132</v>
      </c>
      <c r="DZ250" s="27">
        <v>1</v>
      </c>
      <c r="EA250" t="s">
        <v>5133</v>
      </c>
      <c r="EB250" s="27">
        <v>1</v>
      </c>
      <c r="ED250" s="27">
        <v>1</v>
      </c>
      <c r="EE250" t="s">
        <v>5134</v>
      </c>
      <c r="EF250" s="27">
        <v>1</v>
      </c>
      <c r="EG250" s="2" t="s">
        <v>5135</v>
      </c>
      <c r="EH250" s="27">
        <v>1</v>
      </c>
      <c r="EI250" t="s">
        <v>5136</v>
      </c>
      <c r="EJ250" s="27">
        <v>1</v>
      </c>
      <c r="EK250" t="s">
        <v>5137</v>
      </c>
      <c r="EL250" s="27">
        <v>1</v>
      </c>
      <c r="EN250">
        <v>4</v>
      </c>
      <c r="EP250" s="2"/>
      <c r="EQ250">
        <f t="shared" si="51"/>
        <v>1</v>
      </c>
      <c r="ER250" s="99">
        <v>1</v>
      </c>
      <c r="ES250" s="27">
        <v>0</v>
      </c>
      <c r="ET250" t="s">
        <v>242</v>
      </c>
      <c r="EU250" t="s">
        <v>242</v>
      </c>
      <c r="EX250" t="s">
        <v>242</v>
      </c>
      <c r="EY250" t="s">
        <v>242</v>
      </c>
      <c r="FA250" s="27">
        <v>1</v>
      </c>
      <c r="FB250">
        <v>2436.6999999999998</v>
      </c>
      <c r="FC250" t="s">
        <v>3418</v>
      </c>
      <c r="FD250" s="27">
        <v>0</v>
      </c>
      <c r="FE250" t="s">
        <v>242</v>
      </c>
      <c r="FG250" s="27">
        <v>1</v>
      </c>
      <c r="FH250">
        <v>2436.6999999999998</v>
      </c>
      <c r="FJ250" s="27">
        <v>0</v>
      </c>
      <c r="FK250" t="s">
        <v>242</v>
      </c>
      <c r="FL250">
        <f t="shared" si="54"/>
        <v>2</v>
      </c>
      <c r="FM250" s="99">
        <v>1</v>
      </c>
      <c r="FN250">
        <f t="shared" si="55"/>
        <v>0</v>
      </c>
      <c r="FO250" s="100">
        <v>0</v>
      </c>
      <c r="FQ250">
        <v>1</v>
      </c>
      <c r="FT250" s="27">
        <v>1</v>
      </c>
      <c r="FU250" t="s">
        <v>242</v>
      </c>
      <c r="FV250" t="s">
        <v>242</v>
      </c>
      <c r="FW250" t="s">
        <v>242</v>
      </c>
      <c r="FX250" t="s">
        <v>5138</v>
      </c>
      <c r="FY250" s="27">
        <v>1</v>
      </c>
      <c r="FZ250">
        <v>5</v>
      </c>
      <c r="GA250">
        <v>2</v>
      </c>
      <c r="GC250" s="27">
        <v>0.5</v>
      </c>
      <c r="GD250" t="s">
        <v>242</v>
      </c>
      <c r="GE250" t="s">
        <v>242</v>
      </c>
      <c r="GF250" s="36" t="s">
        <v>242</v>
      </c>
      <c r="GG250" t="s">
        <v>242</v>
      </c>
      <c r="GH250" t="s">
        <v>242</v>
      </c>
      <c r="GI250" t="s">
        <v>242</v>
      </c>
      <c r="GJ250" t="s">
        <v>242</v>
      </c>
      <c r="GK250">
        <v>2</v>
      </c>
      <c r="GL250" t="s">
        <v>5139</v>
      </c>
      <c r="GM250">
        <v>1</v>
      </c>
      <c r="GP250" s="27">
        <v>0</v>
      </c>
      <c r="GQ250" t="s">
        <v>242</v>
      </c>
      <c r="GR250" t="s">
        <v>242</v>
      </c>
      <c r="GT250" t="s">
        <v>242</v>
      </c>
      <c r="GW250" s="27">
        <v>1</v>
      </c>
      <c r="GX250">
        <v>143</v>
      </c>
      <c r="HA250">
        <v>1</v>
      </c>
      <c r="HD250" s="27">
        <v>0</v>
      </c>
      <c r="HF250" s="27">
        <v>0</v>
      </c>
      <c r="HH250" t="s">
        <v>242</v>
      </c>
      <c r="HK250" s="27">
        <v>1</v>
      </c>
      <c r="HL250" t="s">
        <v>5140</v>
      </c>
      <c r="HM250">
        <v>1</v>
      </c>
      <c r="HP250">
        <v>0.66666666699999999</v>
      </c>
      <c r="HQ250">
        <v>1</v>
      </c>
      <c r="HR250">
        <v>0.75</v>
      </c>
      <c r="HS250">
        <v>1</v>
      </c>
      <c r="HT250">
        <v>1</v>
      </c>
      <c r="HU250">
        <v>0</v>
      </c>
      <c r="HV250">
        <v>0.5</v>
      </c>
      <c r="HW250">
        <v>0.83333333300000001</v>
      </c>
      <c r="HX250">
        <v>0</v>
      </c>
      <c r="HY250">
        <v>1</v>
      </c>
      <c r="HZ250">
        <v>0</v>
      </c>
      <c r="IA250">
        <v>1</v>
      </c>
      <c r="IB250">
        <v>1</v>
      </c>
      <c r="IC250">
        <v>0.80555555599999995</v>
      </c>
      <c r="ID250">
        <v>0.625</v>
      </c>
      <c r="IE250">
        <v>0.56666666700000001</v>
      </c>
      <c r="IF250">
        <v>0.66574074100000002</v>
      </c>
      <c r="IG250" t="s">
        <v>5125</v>
      </c>
      <c r="IH250" t="s">
        <v>266</v>
      </c>
      <c r="II250" t="s">
        <v>5125</v>
      </c>
      <c r="IJ250">
        <v>11937</v>
      </c>
      <c r="IK250">
        <v>10583</v>
      </c>
      <c r="IL250">
        <v>12522</v>
      </c>
      <c r="IM250">
        <v>14853</v>
      </c>
      <c r="IN250">
        <v>11937</v>
      </c>
      <c r="IS250">
        <f t="shared" si="52"/>
        <v>0.6</v>
      </c>
      <c r="IT250">
        <f t="shared" si="56"/>
        <v>0.7142857142857143</v>
      </c>
      <c r="IU250">
        <f t="shared" si="58"/>
        <v>0.875</v>
      </c>
      <c r="IV250">
        <f t="shared" si="53"/>
        <v>0.72976190476190472</v>
      </c>
    </row>
    <row r="251" spans="1:256" ht="14" customHeight="1" x14ac:dyDescent="0.2">
      <c r="A251" s="10">
        <v>250</v>
      </c>
      <c r="B251">
        <v>274</v>
      </c>
      <c r="C251" s="1">
        <v>44795.604861111111</v>
      </c>
      <c r="D251" s="1">
        <v>44795.604861111111</v>
      </c>
      <c r="E251">
        <v>4</v>
      </c>
      <c r="G251" t="s">
        <v>242</v>
      </c>
      <c r="H251" t="s">
        <v>242</v>
      </c>
      <c r="I251">
        <v>1</v>
      </c>
      <c r="J251" s="1">
        <v>44795.604861111111</v>
      </c>
      <c r="K251" t="s">
        <v>5141</v>
      </c>
      <c r="L251" t="s">
        <v>242</v>
      </c>
      <c r="M251" t="s">
        <v>242</v>
      </c>
      <c r="P251" t="s">
        <v>242</v>
      </c>
      <c r="Q251" t="s">
        <v>242</v>
      </c>
      <c r="T251" s="10" t="s">
        <v>5142</v>
      </c>
      <c r="V251" t="s">
        <v>5143</v>
      </c>
      <c r="W251">
        <v>571903202</v>
      </c>
      <c r="X251">
        <v>7011</v>
      </c>
      <c r="Y251" s="10" t="s">
        <v>271</v>
      </c>
      <c r="Z251" s="10" t="s">
        <v>1304</v>
      </c>
      <c r="AA251" s="10">
        <v>2020</v>
      </c>
      <c r="AC251" s="10">
        <v>0.5</v>
      </c>
      <c r="AD251">
        <v>11</v>
      </c>
      <c r="AF251" s="10">
        <v>13</v>
      </c>
      <c r="AG251" t="s">
        <v>242</v>
      </c>
      <c r="AJ251" s="22">
        <v>1</v>
      </c>
      <c r="AK251" s="10">
        <v>6</v>
      </c>
      <c r="AL251" s="22">
        <v>0</v>
      </c>
      <c r="AM251" s="10">
        <v>0</v>
      </c>
      <c r="AN251" s="36">
        <f t="shared" si="48"/>
        <v>0</v>
      </c>
      <c r="AO251" s="22">
        <v>0</v>
      </c>
      <c r="AP251" s="10">
        <v>0</v>
      </c>
      <c r="AR251">
        <v>3</v>
      </c>
      <c r="AU251" s="22">
        <v>1</v>
      </c>
      <c r="AV251" s="10">
        <v>6</v>
      </c>
      <c r="AW251" s="21">
        <f t="shared" si="49"/>
        <v>46.153846153846153</v>
      </c>
      <c r="AX251">
        <v>3</v>
      </c>
      <c r="BA251" s="22">
        <v>1</v>
      </c>
      <c r="BB251" s="10">
        <v>3</v>
      </c>
      <c r="BC251" s="21">
        <f t="shared" si="50"/>
        <v>23.076923076923077</v>
      </c>
      <c r="BD251" t="s">
        <v>242</v>
      </c>
      <c r="BG251" s="22">
        <v>1</v>
      </c>
      <c r="BJ251">
        <v>2</v>
      </c>
      <c r="BM251" s="22">
        <v>1</v>
      </c>
      <c r="BN251">
        <v>2</v>
      </c>
      <c r="BQ251" s="22">
        <v>1</v>
      </c>
      <c r="BR251" s="10">
        <v>4</v>
      </c>
      <c r="BS251" s="97">
        <f t="shared" si="47"/>
        <v>30.76923076923077</v>
      </c>
      <c r="BU251" s="10">
        <v>3</v>
      </c>
      <c r="BX251" s="22">
        <v>1</v>
      </c>
      <c r="BY251" s="10">
        <v>4</v>
      </c>
      <c r="BZ251" s="21">
        <f>BY251/AF251*100</f>
        <v>30.76923076923077</v>
      </c>
      <c r="CA251" s="10">
        <v>2</v>
      </c>
      <c r="CB251" s="10">
        <v>3</v>
      </c>
      <c r="CE251" s="22">
        <v>0</v>
      </c>
      <c r="CG251" s="10" t="s">
        <v>242</v>
      </c>
      <c r="CH251" s="10" t="s">
        <v>242</v>
      </c>
      <c r="CJ251" s="22">
        <v>1</v>
      </c>
      <c r="CK251" s="11" t="s">
        <v>5144</v>
      </c>
      <c r="CL251" s="10">
        <v>1</v>
      </c>
      <c r="CO251" s="10">
        <v>0</v>
      </c>
      <c r="CP251" s="22">
        <v>0.5</v>
      </c>
      <c r="CQ251" s="10" t="s">
        <v>242</v>
      </c>
      <c r="CR251" s="10">
        <v>100</v>
      </c>
      <c r="CS251" s="10" t="s">
        <v>242</v>
      </c>
      <c r="CT251" s="11" t="s">
        <v>5145</v>
      </c>
      <c r="CV251" s="22">
        <v>1</v>
      </c>
      <c r="CW251" s="11" t="s">
        <v>5146</v>
      </c>
      <c r="CX251" s="10">
        <v>1</v>
      </c>
      <c r="DA251" s="22">
        <v>1</v>
      </c>
      <c r="DB251" s="10">
        <v>1320000</v>
      </c>
      <c r="DC251" s="10">
        <v>2</v>
      </c>
      <c r="DE251" s="22">
        <v>1</v>
      </c>
      <c r="DF251" s="50">
        <v>5482582</v>
      </c>
      <c r="DG251" s="10">
        <v>2</v>
      </c>
      <c r="DH251" s="50">
        <v>5479818</v>
      </c>
      <c r="DI251" s="10">
        <v>2</v>
      </c>
      <c r="DJ251" s="50" t="s">
        <v>242</v>
      </c>
      <c r="DK251" s="10" t="s">
        <v>242</v>
      </c>
      <c r="DM251" s="22">
        <v>1</v>
      </c>
      <c r="DN251" s="50">
        <v>4870000</v>
      </c>
      <c r="DO251" s="10">
        <v>2</v>
      </c>
      <c r="DQ251" s="10">
        <v>4</v>
      </c>
      <c r="DT251" s="27">
        <v>1</v>
      </c>
      <c r="DU251" s="2" t="s">
        <v>5147</v>
      </c>
      <c r="DV251" s="27">
        <v>1</v>
      </c>
      <c r="DW251" s="2" t="s">
        <v>5148</v>
      </c>
      <c r="DX251" s="27">
        <v>1</v>
      </c>
      <c r="DY251" t="s">
        <v>5149</v>
      </c>
      <c r="DZ251" s="27">
        <v>1</v>
      </c>
      <c r="EA251" s="2" t="s">
        <v>5150</v>
      </c>
      <c r="EB251" s="27">
        <v>1</v>
      </c>
      <c r="EC251" s="2" t="s">
        <v>5151</v>
      </c>
      <c r="ED251" s="27">
        <v>1</v>
      </c>
      <c r="EE251" s="2" t="s">
        <v>5152</v>
      </c>
      <c r="EF251" s="27">
        <v>1</v>
      </c>
      <c r="EG251" t="s">
        <v>5153</v>
      </c>
      <c r="EH251" s="27">
        <v>1</v>
      </c>
      <c r="EI251" t="s">
        <v>4037</v>
      </c>
      <c r="EJ251" s="27">
        <v>1</v>
      </c>
      <c r="EK251" t="s">
        <v>5154</v>
      </c>
      <c r="EL251" s="27">
        <v>1</v>
      </c>
      <c r="EM251" t="s">
        <v>5155</v>
      </c>
      <c r="EN251">
        <v>4</v>
      </c>
      <c r="EQ251">
        <f t="shared" si="51"/>
        <v>1</v>
      </c>
      <c r="ER251" s="99">
        <v>1</v>
      </c>
      <c r="ES251" s="22">
        <v>0</v>
      </c>
      <c r="ET251" s="10" t="s">
        <v>242</v>
      </c>
      <c r="EU251" s="10" t="s">
        <v>242</v>
      </c>
      <c r="EX251" s="10" t="s">
        <v>242</v>
      </c>
      <c r="EY251" s="10" t="s">
        <v>242</v>
      </c>
      <c r="FA251" s="22">
        <v>1</v>
      </c>
      <c r="FB251" s="10">
        <v>133183</v>
      </c>
      <c r="FC251" s="10" t="s">
        <v>3418</v>
      </c>
      <c r="FD251" s="22">
        <v>1</v>
      </c>
      <c r="FE251" s="10">
        <v>37.630000000000003</v>
      </c>
      <c r="FG251" s="22">
        <v>1</v>
      </c>
      <c r="FH251" s="10">
        <v>46614</v>
      </c>
      <c r="FJ251" s="22">
        <v>0</v>
      </c>
      <c r="FK251" s="10" t="s">
        <v>242</v>
      </c>
      <c r="FL251">
        <f t="shared" si="54"/>
        <v>2</v>
      </c>
      <c r="FM251" s="99">
        <v>1</v>
      </c>
      <c r="FN251">
        <f t="shared" si="55"/>
        <v>1</v>
      </c>
      <c r="FO251" s="99">
        <v>1</v>
      </c>
      <c r="FQ251" s="10">
        <v>4</v>
      </c>
      <c r="FT251" s="22">
        <v>1</v>
      </c>
      <c r="FU251" s="10" t="s">
        <v>242</v>
      </c>
      <c r="FV251" s="10" t="s">
        <v>242</v>
      </c>
      <c r="FW251" s="10" t="s">
        <v>242</v>
      </c>
      <c r="FX251" s="10" t="s">
        <v>5156</v>
      </c>
      <c r="FY251" s="22">
        <v>1</v>
      </c>
      <c r="FZ251" s="10">
        <v>53</v>
      </c>
      <c r="GA251" s="10">
        <v>2</v>
      </c>
      <c r="GB251" s="10" t="s">
        <v>5157</v>
      </c>
      <c r="GC251" s="22">
        <v>1</v>
      </c>
      <c r="GD251" s="10">
        <v>11</v>
      </c>
      <c r="GE251" s="10">
        <v>14</v>
      </c>
      <c r="GF251" s="50">
        <v>63</v>
      </c>
      <c r="GG251" s="10">
        <v>8</v>
      </c>
      <c r="GH251" s="10" t="s">
        <v>242</v>
      </c>
      <c r="GI251" s="10" t="s">
        <v>242</v>
      </c>
      <c r="GJ251" s="10" t="s">
        <v>242</v>
      </c>
      <c r="GK251" s="10">
        <v>1</v>
      </c>
      <c r="GM251" s="10">
        <v>1</v>
      </c>
      <c r="GP251" s="22">
        <v>0</v>
      </c>
      <c r="GQ251" s="10" t="s">
        <v>242</v>
      </c>
      <c r="GR251" s="10" t="s">
        <v>242</v>
      </c>
      <c r="GT251" s="10" t="s">
        <v>242</v>
      </c>
      <c r="GW251" s="22">
        <v>1</v>
      </c>
      <c r="GX251" s="10">
        <v>246</v>
      </c>
      <c r="HA251" s="10">
        <v>1</v>
      </c>
      <c r="HD251" s="22">
        <v>0</v>
      </c>
      <c r="HF251" s="22">
        <v>0</v>
      </c>
      <c r="HH251" s="10" t="s">
        <v>242</v>
      </c>
      <c r="HK251" s="22">
        <v>1</v>
      </c>
      <c r="HL251" s="10" t="s">
        <v>5158</v>
      </c>
      <c r="HM251" s="10">
        <v>1</v>
      </c>
      <c r="HP251" s="10">
        <v>0.66666666699999999</v>
      </c>
      <c r="HQ251" s="10">
        <v>1</v>
      </c>
      <c r="HR251" s="10">
        <v>0.75</v>
      </c>
      <c r="HS251" s="10">
        <v>1</v>
      </c>
      <c r="HT251" s="10">
        <v>1</v>
      </c>
      <c r="HU251" s="10">
        <v>0</v>
      </c>
      <c r="HV251" s="10">
        <v>0.75</v>
      </c>
      <c r="HW251" s="10">
        <v>1</v>
      </c>
      <c r="HX251" s="10">
        <v>0</v>
      </c>
      <c r="HY251" s="10">
        <v>1</v>
      </c>
      <c r="HZ251" s="10">
        <v>0</v>
      </c>
      <c r="IA251" s="10">
        <v>1</v>
      </c>
      <c r="IB251" s="10">
        <v>1</v>
      </c>
      <c r="IC251" s="10">
        <v>0.80555555599999995</v>
      </c>
      <c r="ID251" s="10">
        <v>0.6875</v>
      </c>
      <c r="IE251" s="10">
        <v>0.6</v>
      </c>
      <c r="IF251" s="10">
        <v>0.69768518499999999</v>
      </c>
      <c r="IG251" s="10" t="s">
        <v>5159</v>
      </c>
      <c r="IH251" s="10" t="s">
        <v>266</v>
      </c>
      <c r="II251" s="10" t="s">
        <v>5142</v>
      </c>
      <c r="IJ251" s="10">
        <v>20972</v>
      </c>
      <c r="IK251" s="10">
        <v>10635</v>
      </c>
      <c r="IL251" s="10">
        <v>13829</v>
      </c>
      <c r="IM251" s="10">
        <v>20773</v>
      </c>
      <c r="IN251" s="10">
        <v>20972</v>
      </c>
      <c r="IS251">
        <f t="shared" si="52"/>
        <v>0.6</v>
      </c>
      <c r="IT251">
        <f t="shared" si="56"/>
        <v>0.8571428571428571</v>
      </c>
      <c r="IU251">
        <f t="shared" si="58"/>
        <v>1</v>
      </c>
      <c r="IV251">
        <f t="shared" si="53"/>
        <v>0.81904761904761914</v>
      </c>
    </row>
    <row r="252" spans="1:256" customFormat="1" ht="14" customHeight="1" x14ac:dyDescent="0.2">
      <c r="A252">
        <v>251</v>
      </c>
      <c r="B252">
        <v>275</v>
      </c>
      <c r="C252" s="1">
        <v>44795.604861111111</v>
      </c>
      <c r="D252" s="1">
        <v>44795.604861111111</v>
      </c>
      <c r="E252">
        <v>4</v>
      </c>
      <c r="G252" t="s">
        <v>242</v>
      </c>
      <c r="H252" t="s">
        <v>242</v>
      </c>
      <c r="I252">
        <v>1</v>
      </c>
      <c r="J252" s="1">
        <v>44795.604861111111</v>
      </c>
      <c r="K252" t="s">
        <v>5160</v>
      </c>
      <c r="L252" t="s">
        <v>242</v>
      </c>
      <c r="M252" t="s">
        <v>242</v>
      </c>
      <c r="P252" t="s">
        <v>242</v>
      </c>
      <c r="Q252" t="s">
        <v>242</v>
      </c>
      <c r="T252" t="s">
        <v>5161</v>
      </c>
      <c r="V252" t="s">
        <v>5162</v>
      </c>
      <c r="W252" t="s">
        <v>5163</v>
      </c>
      <c r="X252">
        <v>3590</v>
      </c>
      <c r="Y252" t="s">
        <v>476</v>
      </c>
      <c r="Z252" t="s">
        <v>2329</v>
      </c>
      <c r="AA252">
        <v>2020</v>
      </c>
      <c r="AC252">
        <v>0.5</v>
      </c>
      <c r="AD252">
        <v>15</v>
      </c>
      <c r="AF252">
        <v>12</v>
      </c>
      <c r="AG252" t="s">
        <v>242</v>
      </c>
      <c r="AJ252" s="27">
        <v>0</v>
      </c>
      <c r="AK252">
        <v>0</v>
      </c>
      <c r="AL252" s="27">
        <v>0</v>
      </c>
      <c r="AM252">
        <v>0</v>
      </c>
      <c r="AN252" s="36">
        <f t="shared" si="48"/>
        <v>0</v>
      </c>
      <c r="AO252" s="27">
        <v>0</v>
      </c>
      <c r="AP252">
        <v>0</v>
      </c>
      <c r="AR252" t="s">
        <v>242</v>
      </c>
      <c r="AU252" s="27">
        <v>1</v>
      </c>
      <c r="AV252">
        <v>2</v>
      </c>
      <c r="AW252" s="21">
        <f t="shared" si="49"/>
        <v>16.666666666666664</v>
      </c>
      <c r="AX252">
        <v>2</v>
      </c>
      <c r="BA252" s="27">
        <v>1</v>
      </c>
      <c r="BB252">
        <v>3</v>
      </c>
      <c r="BC252" s="21">
        <f t="shared" si="50"/>
        <v>25</v>
      </c>
      <c r="BD252" t="s">
        <v>242</v>
      </c>
      <c r="BG252" s="27">
        <v>1</v>
      </c>
      <c r="BH252">
        <v>8.08</v>
      </c>
      <c r="BJ252">
        <v>2</v>
      </c>
      <c r="BM252" s="27">
        <v>1</v>
      </c>
      <c r="BN252">
        <v>2</v>
      </c>
      <c r="BQ252" s="27">
        <v>1</v>
      </c>
      <c r="BR252">
        <v>4</v>
      </c>
      <c r="BS252" s="97">
        <f t="shared" ref="BS252:BS315" si="60">BR252/AF252*100</f>
        <v>33.333333333333329</v>
      </c>
      <c r="BU252">
        <v>1</v>
      </c>
      <c r="BX252" s="27">
        <v>1</v>
      </c>
      <c r="BY252">
        <v>2</v>
      </c>
      <c r="BZ252" s="21">
        <f>BY252/AF252*100</f>
        <v>16.666666666666664</v>
      </c>
      <c r="CA252">
        <v>2</v>
      </c>
      <c r="CB252">
        <v>1</v>
      </c>
      <c r="CE252" s="27">
        <v>0</v>
      </c>
      <c r="CG252" t="s">
        <v>242</v>
      </c>
      <c r="CH252" t="s">
        <v>242</v>
      </c>
      <c r="CJ252" s="27">
        <v>1</v>
      </c>
      <c r="CK252" t="s">
        <v>5164</v>
      </c>
      <c r="CL252">
        <v>1</v>
      </c>
      <c r="CO252">
        <v>1</v>
      </c>
      <c r="CP252" s="27">
        <v>0.5</v>
      </c>
      <c r="CQ252" t="s">
        <v>242</v>
      </c>
      <c r="CR252">
        <v>98</v>
      </c>
      <c r="CS252" t="s">
        <v>242</v>
      </c>
      <c r="CT252" t="s">
        <v>5165</v>
      </c>
      <c r="CV252" s="27">
        <v>1</v>
      </c>
      <c r="CW252" t="s">
        <v>5166</v>
      </c>
      <c r="CX252">
        <v>1</v>
      </c>
      <c r="DA252" s="27">
        <v>1</v>
      </c>
      <c r="DB252">
        <v>282952</v>
      </c>
      <c r="DC252">
        <v>2</v>
      </c>
      <c r="DE252" s="27">
        <v>1</v>
      </c>
      <c r="DF252" s="36" t="s">
        <v>242</v>
      </c>
      <c r="DG252" t="s">
        <v>242</v>
      </c>
      <c r="DH252" s="43" t="s">
        <v>242</v>
      </c>
      <c r="DI252" t="s">
        <v>242</v>
      </c>
      <c r="DJ252" s="36">
        <v>617605</v>
      </c>
      <c r="DK252">
        <v>2</v>
      </c>
      <c r="DM252" s="27">
        <v>1</v>
      </c>
      <c r="DN252" s="36">
        <v>23827227</v>
      </c>
      <c r="DO252">
        <v>2</v>
      </c>
      <c r="DQ252">
        <v>1</v>
      </c>
      <c r="DT252" s="27">
        <v>1</v>
      </c>
      <c r="DU252" s="2" t="s">
        <v>5167</v>
      </c>
      <c r="DV252" s="27">
        <v>1</v>
      </c>
      <c r="DW252" t="s">
        <v>5168</v>
      </c>
      <c r="DX252" s="27">
        <v>1</v>
      </c>
      <c r="DY252" t="s">
        <v>5169</v>
      </c>
      <c r="DZ252" s="27">
        <v>1</v>
      </c>
      <c r="EA252" t="s">
        <v>5170</v>
      </c>
      <c r="EB252" s="27">
        <v>1</v>
      </c>
      <c r="ED252" s="27">
        <v>1</v>
      </c>
      <c r="EE252" t="s">
        <v>5171</v>
      </c>
      <c r="EF252" s="27">
        <v>1</v>
      </c>
      <c r="EG252" t="s">
        <v>5172</v>
      </c>
      <c r="EH252" s="27">
        <v>1</v>
      </c>
      <c r="EI252" t="s">
        <v>5173</v>
      </c>
      <c r="EJ252" s="27">
        <v>1</v>
      </c>
      <c r="EK252" t="s">
        <v>5174</v>
      </c>
      <c r="EL252" s="27">
        <v>1</v>
      </c>
      <c r="EN252">
        <v>1</v>
      </c>
      <c r="EP252" s="2"/>
      <c r="EQ252">
        <f t="shared" si="51"/>
        <v>1</v>
      </c>
      <c r="ER252" s="99">
        <v>1</v>
      </c>
      <c r="ES252" s="27">
        <v>0</v>
      </c>
      <c r="ET252" t="s">
        <v>242</v>
      </c>
      <c r="EU252" t="s">
        <v>242</v>
      </c>
      <c r="EX252" t="s">
        <v>242</v>
      </c>
      <c r="EY252" t="s">
        <v>242</v>
      </c>
      <c r="FA252" s="27">
        <v>1</v>
      </c>
      <c r="FB252">
        <v>3672</v>
      </c>
      <c r="FC252" t="s">
        <v>3418</v>
      </c>
      <c r="FD252" s="27">
        <v>0</v>
      </c>
      <c r="FE252" t="s">
        <v>242</v>
      </c>
      <c r="FG252" s="27">
        <v>0</v>
      </c>
      <c r="FH252" t="s">
        <v>242</v>
      </c>
      <c r="FJ252" s="27">
        <v>0</v>
      </c>
      <c r="FK252" t="s">
        <v>242</v>
      </c>
      <c r="FL252">
        <f t="shared" si="54"/>
        <v>1</v>
      </c>
      <c r="FM252" s="99">
        <v>1</v>
      </c>
      <c r="FN252">
        <f t="shared" si="55"/>
        <v>0</v>
      </c>
      <c r="FO252" s="100">
        <v>0</v>
      </c>
      <c r="FQ252">
        <v>1</v>
      </c>
      <c r="FT252" s="27">
        <v>1</v>
      </c>
      <c r="FU252">
        <v>20</v>
      </c>
      <c r="FV252">
        <v>57.3</v>
      </c>
      <c r="FW252">
        <v>22.7</v>
      </c>
      <c r="FY252" s="27">
        <v>1</v>
      </c>
      <c r="FZ252">
        <v>32.1</v>
      </c>
      <c r="GA252">
        <v>2</v>
      </c>
      <c r="GB252" t="s">
        <v>5175</v>
      </c>
      <c r="GC252" s="27">
        <v>0</v>
      </c>
      <c r="GD252" t="s">
        <v>242</v>
      </c>
      <c r="GE252" t="s">
        <v>242</v>
      </c>
      <c r="GF252" s="36" t="s">
        <v>242</v>
      </c>
      <c r="GG252" t="s">
        <v>242</v>
      </c>
      <c r="GH252" t="s">
        <v>242</v>
      </c>
      <c r="GI252" t="s">
        <v>242</v>
      </c>
      <c r="GJ252" t="s">
        <v>242</v>
      </c>
      <c r="GK252" t="s">
        <v>242</v>
      </c>
      <c r="GM252">
        <v>1</v>
      </c>
      <c r="GP252" s="27">
        <v>0</v>
      </c>
      <c r="GQ252" t="s">
        <v>242</v>
      </c>
      <c r="GR252" t="s">
        <v>242</v>
      </c>
      <c r="GT252" t="s">
        <v>242</v>
      </c>
      <c r="GW252" s="27">
        <v>1</v>
      </c>
      <c r="GX252">
        <v>346</v>
      </c>
      <c r="HA252">
        <v>1</v>
      </c>
      <c r="HD252" s="27">
        <v>0</v>
      </c>
      <c r="HF252" s="27">
        <v>0</v>
      </c>
      <c r="HH252" t="s">
        <v>242</v>
      </c>
      <c r="HK252" s="27">
        <v>1</v>
      </c>
      <c r="HL252" t="s">
        <v>5176</v>
      </c>
      <c r="HM252">
        <v>1</v>
      </c>
      <c r="HP252">
        <v>0.66666666699999999</v>
      </c>
      <c r="HQ252">
        <v>1</v>
      </c>
      <c r="HR252">
        <v>0.75</v>
      </c>
      <c r="HS252">
        <v>1</v>
      </c>
      <c r="HT252">
        <v>1</v>
      </c>
      <c r="HU252">
        <v>0</v>
      </c>
      <c r="HV252">
        <v>0.25</v>
      </c>
      <c r="HW252">
        <v>0.66666666699999999</v>
      </c>
      <c r="HX252">
        <v>0</v>
      </c>
      <c r="HY252">
        <v>1</v>
      </c>
      <c r="HZ252">
        <v>0</v>
      </c>
      <c r="IA252">
        <v>1</v>
      </c>
      <c r="IB252">
        <v>1</v>
      </c>
      <c r="IC252">
        <v>0.80555555599999995</v>
      </c>
      <c r="ID252">
        <v>0.5625</v>
      </c>
      <c r="IE252">
        <v>0.53333333299999997</v>
      </c>
      <c r="IF252">
        <v>0.63379629599999998</v>
      </c>
      <c r="IG252" t="s">
        <v>5177</v>
      </c>
      <c r="IH252" t="s">
        <v>266</v>
      </c>
      <c r="II252" t="s">
        <v>5161</v>
      </c>
      <c r="IJ252">
        <v>21390</v>
      </c>
      <c r="IK252">
        <v>17858</v>
      </c>
      <c r="IL252">
        <v>19628</v>
      </c>
      <c r="IM252">
        <v>20752</v>
      </c>
      <c r="IN252">
        <v>21390</v>
      </c>
      <c r="IS252">
        <f t="shared" si="52"/>
        <v>0.6</v>
      </c>
      <c r="IT252">
        <f t="shared" si="56"/>
        <v>0.7142857142857143</v>
      </c>
      <c r="IU252">
        <f t="shared" si="58"/>
        <v>0.75</v>
      </c>
      <c r="IV252">
        <f t="shared" si="53"/>
        <v>0.68809523809523798</v>
      </c>
    </row>
    <row r="253" spans="1:256" ht="14" customHeight="1" x14ac:dyDescent="0.2">
      <c r="A253" s="10">
        <v>252</v>
      </c>
      <c r="B253">
        <v>276</v>
      </c>
      <c r="C253" s="1">
        <v>44795.604861111111</v>
      </c>
      <c r="D253" s="1">
        <v>44795.604861111111</v>
      </c>
      <c r="E253">
        <v>4</v>
      </c>
      <c r="G253" t="s">
        <v>242</v>
      </c>
      <c r="H253" t="s">
        <v>242</v>
      </c>
      <c r="I253">
        <v>1</v>
      </c>
      <c r="J253" s="1">
        <v>44795.604861111111</v>
      </c>
      <c r="K253" t="s">
        <v>5178</v>
      </c>
      <c r="L253" t="s">
        <v>242</v>
      </c>
      <c r="M253" t="s">
        <v>242</v>
      </c>
      <c r="P253" t="s">
        <v>242</v>
      </c>
      <c r="Q253" t="s">
        <v>242</v>
      </c>
      <c r="T253" s="10" t="s">
        <v>5179</v>
      </c>
      <c r="V253" t="s">
        <v>5180</v>
      </c>
      <c r="W253" s="3">
        <v>8.7599999999999998E+110</v>
      </c>
      <c r="X253">
        <v>5331</v>
      </c>
      <c r="Y253" s="10" t="s">
        <v>271</v>
      </c>
      <c r="Z253" s="10" t="s">
        <v>3849</v>
      </c>
      <c r="AA253" s="10">
        <v>2020</v>
      </c>
      <c r="AC253" s="10">
        <v>0</v>
      </c>
      <c r="AF253" s="10">
        <v>13</v>
      </c>
      <c r="AG253" t="s">
        <v>242</v>
      </c>
      <c r="AJ253" s="22">
        <v>0</v>
      </c>
      <c r="AK253" s="10">
        <v>0</v>
      </c>
      <c r="AL253" s="22">
        <v>0</v>
      </c>
      <c r="AM253" s="10">
        <v>0</v>
      </c>
      <c r="AN253" s="36">
        <f t="shared" si="48"/>
        <v>0</v>
      </c>
      <c r="AO253" s="22">
        <v>0</v>
      </c>
      <c r="AP253" s="10">
        <v>0</v>
      </c>
      <c r="AR253" t="s">
        <v>242</v>
      </c>
      <c r="AU253" s="22">
        <v>1</v>
      </c>
      <c r="AV253" s="10">
        <v>1</v>
      </c>
      <c r="AW253" s="21">
        <f t="shared" si="49"/>
        <v>7.6923076923076925</v>
      </c>
      <c r="AX253">
        <v>2</v>
      </c>
      <c r="BA253" s="22">
        <v>1</v>
      </c>
      <c r="BB253" s="10">
        <v>3</v>
      </c>
      <c r="BC253" s="21">
        <f t="shared" si="50"/>
        <v>23.076923076923077</v>
      </c>
      <c r="BD253" t="s">
        <v>242</v>
      </c>
      <c r="BG253" s="22">
        <v>1</v>
      </c>
      <c r="BH253" s="10">
        <v>7.1</v>
      </c>
      <c r="BJ253">
        <v>3</v>
      </c>
      <c r="BM253" s="22">
        <v>1</v>
      </c>
      <c r="BN253">
        <v>2</v>
      </c>
      <c r="BQ253" s="22">
        <v>1</v>
      </c>
      <c r="BR253" s="10">
        <v>4</v>
      </c>
      <c r="BS253" s="97">
        <f t="shared" si="60"/>
        <v>30.76923076923077</v>
      </c>
      <c r="BT253" s="10" t="s">
        <v>5181</v>
      </c>
      <c r="BU253" s="10">
        <v>3</v>
      </c>
      <c r="BX253" s="22">
        <v>1</v>
      </c>
      <c r="BY253" s="10">
        <v>6</v>
      </c>
      <c r="BZ253" s="21">
        <f>BY253/AF253*100</f>
        <v>46.153846153846153</v>
      </c>
      <c r="CA253" s="10">
        <v>1</v>
      </c>
      <c r="CB253" s="10">
        <v>3</v>
      </c>
      <c r="CE253" s="22">
        <v>0</v>
      </c>
      <c r="CG253" s="10" t="s">
        <v>242</v>
      </c>
      <c r="CH253" s="10" t="s">
        <v>242</v>
      </c>
      <c r="CJ253" s="22">
        <v>1</v>
      </c>
      <c r="CK253" s="10" t="s">
        <v>5182</v>
      </c>
      <c r="CL253" s="10">
        <v>1</v>
      </c>
      <c r="CO253" s="10">
        <v>1</v>
      </c>
      <c r="CP253" s="22">
        <v>0.5</v>
      </c>
      <c r="CQ253" s="10" t="s">
        <v>242</v>
      </c>
      <c r="CR253" s="10">
        <v>100</v>
      </c>
      <c r="CS253" s="10" t="s">
        <v>242</v>
      </c>
      <c r="CT253" s="11" t="s">
        <v>5183</v>
      </c>
      <c r="CU253" s="10" t="s">
        <v>5184</v>
      </c>
      <c r="CV253" s="22">
        <v>1</v>
      </c>
      <c r="CW253" s="10" t="s">
        <v>5185</v>
      </c>
      <c r="CX253" s="10">
        <v>1</v>
      </c>
      <c r="DA253" s="22">
        <v>1</v>
      </c>
      <c r="DB253" s="10">
        <v>752552</v>
      </c>
      <c r="DC253" s="10">
        <v>2</v>
      </c>
      <c r="DE253" s="22">
        <v>1</v>
      </c>
      <c r="DF253" s="50">
        <v>1545898</v>
      </c>
      <c r="DG253" s="10">
        <v>2</v>
      </c>
      <c r="DH253" s="50">
        <v>1680682</v>
      </c>
      <c r="DI253" s="10">
        <v>2</v>
      </c>
      <c r="DJ253" s="50" t="s">
        <v>242</v>
      </c>
      <c r="DK253" s="10" t="s">
        <v>242</v>
      </c>
      <c r="DL253" s="10" t="s">
        <v>5186</v>
      </c>
      <c r="DM253" s="22">
        <v>1</v>
      </c>
      <c r="DN253" s="50">
        <v>52049000</v>
      </c>
      <c r="DO253" s="10">
        <v>2</v>
      </c>
      <c r="DP253" s="10" t="s">
        <v>5187</v>
      </c>
      <c r="DQ253" s="10">
        <v>4</v>
      </c>
      <c r="DT253" s="27">
        <v>1</v>
      </c>
      <c r="DU253" t="s">
        <v>5188</v>
      </c>
      <c r="DV253" s="27">
        <v>1</v>
      </c>
      <c r="DW253" t="s">
        <v>5189</v>
      </c>
      <c r="DX253" s="27">
        <v>1</v>
      </c>
      <c r="DZ253" s="27">
        <v>1</v>
      </c>
      <c r="EA253" t="s">
        <v>5190</v>
      </c>
      <c r="EB253" s="27">
        <v>1</v>
      </c>
      <c r="ED253" s="27">
        <v>1</v>
      </c>
      <c r="EE253" t="s">
        <v>5191</v>
      </c>
      <c r="EF253" s="27">
        <v>1</v>
      </c>
      <c r="EG253" t="s">
        <v>5192</v>
      </c>
      <c r="EH253" s="27">
        <v>1</v>
      </c>
      <c r="EI253" t="s">
        <v>5193</v>
      </c>
      <c r="EJ253" s="27">
        <v>1</v>
      </c>
      <c r="EK253" t="s">
        <v>5194</v>
      </c>
      <c r="EL253" s="27">
        <v>1</v>
      </c>
      <c r="EM253" t="s">
        <v>5195</v>
      </c>
      <c r="EN253">
        <v>4</v>
      </c>
      <c r="EQ253">
        <f t="shared" si="51"/>
        <v>1</v>
      </c>
      <c r="ER253" s="99">
        <v>1</v>
      </c>
      <c r="ES253" s="22">
        <v>0</v>
      </c>
      <c r="ET253" s="10" t="s">
        <v>242</v>
      </c>
      <c r="EU253" s="10" t="s">
        <v>242</v>
      </c>
      <c r="EX253" s="10" t="s">
        <v>242</v>
      </c>
      <c r="EY253" s="10" t="s">
        <v>242</v>
      </c>
      <c r="FA253" s="22">
        <v>1</v>
      </c>
      <c r="FB253" s="10">
        <v>10986</v>
      </c>
      <c r="FC253" s="10" t="s">
        <v>3418</v>
      </c>
      <c r="FD253" s="22">
        <v>1</v>
      </c>
      <c r="FE253" s="10">
        <v>50</v>
      </c>
      <c r="FF253" s="13">
        <v>0.5</v>
      </c>
      <c r="FG253" s="22">
        <v>0</v>
      </c>
      <c r="FH253" s="10" t="s">
        <v>242</v>
      </c>
      <c r="FJ253" s="22">
        <v>0</v>
      </c>
      <c r="FK253" s="10" t="s">
        <v>242</v>
      </c>
      <c r="FL253">
        <f t="shared" si="54"/>
        <v>1</v>
      </c>
      <c r="FM253" s="99">
        <v>1</v>
      </c>
      <c r="FN253">
        <f t="shared" si="55"/>
        <v>1</v>
      </c>
      <c r="FO253" s="99">
        <v>1</v>
      </c>
      <c r="FQ253" s="10">
        <v>1</v>
      </c>
      <c r="FT253" s="22">
        <v>0</v>
      </c>
      <c r="FU253" s="10" t="s">
        <v>242</v>
      </c>
      <c r="FV253" s="10" t="s">
        <v>242</v>
      </c>
      <c r="FW253" s="10" t="s">
        <v>242</v>
      </c>
      <c r="FY253" s="22">
        <v>1</v>
      </c>
      <c r="FZ253" s="10">
        <v>58</v>
      </c>
      <c r="GA253" s="10">
        <v>2</v>
      </c>
      <c r="GB253" s="10" t="s">
        <v>5196</v>
      </c>
      <c r="GC253" s="22">
        <v>1</v>
      </c>
      <c r="GD253" s="10">
        <v>15</v>
      </c>
      <c r="GE253" s="10">
        <v>25</v>
      </c>
      <c r="GF253" s="50">
        <v>50</v>
      </c>
      <c r="GG253" s="10">
        <v>5</v>
      </c>
      <c r="GH253" s="10" t="s">
        <v>242</v>
      </c>
      <c r="GI253" s="10" t="s">
        <v>242</v>
      </c>
      <c r="GJ253" s="10" t="s">
        <v>242</v>
      </c>
      <c r="GK253" s="10">
        <v>1</v>
      </c>
      <c r="GL253" s="10" t="s">
        <v>5197</v>
      </c>
      <c r="GM253" s="10">
        <v>1</v>
      </c>
      <c r="GP253" s="22">
        <v>0</v>
      </c>
      <c r="GQ253" s="10" t="s">
        <v>242</v>
      </c>
      <c r="GR253" s="10" t="s">
        <v>242</v>
      </c>
      <c r="GT253" s="10" t="s">
        <v>242</v>
      </c>
      <c r="GW253" s="22">
        <v>1</v>
      </c>
      <c r="GX253" s="10">
        <v>821</v>
      </c>
      <c r="GY253" s="17">
        <v>34.209027777777777</v>
      </c>
      <c r="HA253" s="10">
        <v>1</v>
      </c>
      <c r="HD253" s="22">
        <v>0.5</v>
      </c>
      <c r="HF253" s="22">
        <v>0.5</v>
      </c>
      <c r="HG253" s="10" t="s">
        <v>5198</v>
      </c>
      <c r="HH253" s="10">
        <v>1</v>
      </c>
      <c r="HK253" s="22">
        <v>1</v>
      </c>
      <c r="HL253" s="11" t="s">
        <v>5199</v>
      </c>
      <c r="HM253" s="10">
        <v>1</v>
      </c>
      <c r="HP253" s="10">
        <v>0.66666666699999999</v>
      </c>
      <c r="HQ253" s="10">
        <v>1</v>
      </c>
      <c r="HR253" s="10">
        <v>0.75</v>
      </c>
      <c r="HS253" s="10">
        <v>1</v>
      </c>
      <c r="HT253" s="10">
        <v>1</v>
      </c>
      <c r="HU253" s="10">
        <v>0</v>
      </c>
      <c r="HV253" s="10">
        <v>0.5</v>
      </c>
      <c r="HW253" s="10">
        <v>0.66666666699999999</v>
      </c>
      <c r="HX253" s="10">
        <v>0</v>
      </c>
      <c r="HY253" s="10">
        <v>1</v>
      </c>
      <c r="HZ253" s="10">
        <v>0.5</v>
      </c>
      <c r="IA253" s="10">
        <v>1</v>
      </c>
      <c r="IB253" s="10">
        <v>1</v>
      </c>
      <c r="IC253" s="10">
        <v>0.80555555599999995</v>
      </c>
      <c r="ID253" s="10">
        <v>0.625</v>
      </c>
      <c r="IE253" s="10">
        <v>0.63333333300000005</v>
      </c>
      <c r="IF253" s="10">
        <v>0.68796296300000004</v>
      </c>
      <c r="IG253" s="10" t="s">
        <v>5200</v>
      </c>
      <c r="IH253" s="10" t="s">
        <v>266</v>
      </c>
      <c r="II253" s="10" t="s">
        <v>5179</v>
      </c>
      <c r="IJ253" s="10">
        <v>78112</v>
      </c>
      <c r="IK253" s="10">
        <v>93561</v>
      </c>
      <c r="IL253" s="10">
        <v>106005</v>
      </c>
      <c r="IM253" s="10" t="s">
        <v>242</v>
      </c>
      <c r="IN253" s="10">
        <v>78112</v>
      </c>
      <c r="IS253">
        <f t="shared" si="52"/>
        <v>0.6</v>
      </c>
      <c r="IT253">
        <f t="shared" si="56"/>
        <v>0.8571428571428571</v>
      </c>
      <c r="IU253">
        <f t="shared" si="58"/>
        <v>0.75</v>
      </c>
      <c r="IV253">
        <f t="shared" si="53"/>
        <v>0.73571428571428577</v>
      </c>
    </row>
    <row r="254" spans="1:256" customFormat="1" ht="14" customHeight="1" x14ac:dyDescent="0.2">
      <c r="A254">
        <v>253</v>
      </c>
      <c r="B254">
        <v>277</v>
      </c>
      <c r="C254" s="1">
        <v>44795.604861111111</v>
      </c>
      <c r="D254" s="1">
        <v>44795.604861111111</v>
      </c>
      <c r="E254">
        <v>4</v>
      </c>
      <c r="G254" t="s">
        <v>242</v>
      </c>
      <c r="H254" t="s">
        <v>242</v>
      </c>
      <c r="I254">
        <v>1</v>
      </c>
      <c r="J254" s="1">
        <v>44795.604861111111</v>
      </c>
      <c r="K254" t="s">
        <v>5201</v>
      </c>
      <c r="L254" t="s">
        <v>242</v>
      </c>
      <c r="M254" t="s">
        <v>242</v>
      </c>
      <c r="P254" t="s">
        <v>242</v>
      </c>
      <c r="Q254" t="s">
        <v>242</v>
      </c>
      <c r="T254" t="s">
        <v>5202</v>
      </c>
      <c r="V254" t="s">
        <v>5203</v>
      </c>
      <c r="W254">
        <v>53015103</v>
      </c>
      <c r="X254">
        <v>7374</v>
      </c>
      <c r="Y254" t="s">
        <v>297</v>
      </c>
      <c r="Z254" t="s">
        <v>765</v>
      </c>
      <c r="AA254">
        <v>2020</v>
      </c>
      <c r="AC254">
        <v>0</v>
      </c>
      <c r="AF254">
        <v>11</v>
      </c>
      <c r="AG254" t="s">
        <v>242</v>
      </c>
      <c r="AJ254" s="27">
        <v>1</v>
      </c>
      <c r="AK254">
        <v>6</v>
      </c>
      <c r="AL254" s="27">
        <v>0</v>
      </c>
      <c r="AM254">
        <v>0</v>
      </c>
      <c r="AN254" s="36">
        <f t="shared" si="48"/>
        <v>0</v>
      </c>
      <c r="AO254" s="27">
        <v>0</v>
      </c>
      <c r="AP254">
        <v>0</v>
      </c>
      <c r="AR254">
        <v>2</v>
      </c>
      <c r="AU254" s="27">
        <v>1</v>
      </c>
      <c r="AV254">
        <v>1</v>
      </c>
      <c r="AW254" s="21">
        <f t="shared" si="49"/>
        <v>9.0909090909090917</v>
      </c>
      <c r="AX254">
        <v>2</v>
      </c>
      <c r="BA254" s="27">
        <v>1</v>
      </c>
      <c r="BB254">
        <v>2</v>
      </c>
      <c r="BC254" s="21">
        <f t="shared" si="50"/>
        <v>18.181818181818183</v>
      </c>
      <c r="BD254" t="s">
        <v>242</v>
      </c>
      <c r="BG254" s="27">
        <v>1</v>
      </c>
      <c r="BH254">
        <v>4.7</v>
      </c>
      <c r="BJ254">
        <v>2</v>
      </c>
      <c r="BM254" s="27">
        <v>1</v>
      </c>
      <c r="BN254">
        <v>2</v>
      </c>
      <c r="BQ254" s="27">
        <v>1</v>
      </c>
      <c r="BR254">
        <v>4</v>
      </c>
      <c r="BS254" s="97">
        <f t="shared" si="60"/>
        <v>36.363636363636367</v>
      </c>
      <c r="BT254" t="s">
        <v>3471</v>
      </c>
      <c r="BU254">
        <v>3</v>
      </c>
      <c r="BX254" s="27">
        <v>0</v>
      </c>
      <c r="BY254" s="24" t="s">
        <v>242</v>
      </c>
      <c r="BZ254" s="21" t="s">
        <v>242</v>
      </c>
      <c r="CA254" t="s">
        <v>242</v>
      </c>
      <c r="CB254" t="s">
        <v>242</v>
      </c>
      <c r="CE254" s="27">
        <v>0</v>
      </c>
      <c r="CG254" t="s">
        <v>242</v>
      </c>
      <c r="CH254" t="s">
        <v>242</v>
      </c>
      <c r="CJ254" s="27">
        <v>0</v>
      </c>
      <c r="CL254" t="s">
        <v>242</v>
      </c>
      <c r="CO254">
        <v>0</v>
      </c>
      <c r="CP254" s="27">
        <v>0.5</v>
      </c>
      <c r="CQ254" t="s">
        <v>242</v>
      </c>
      <c r="CR254">
        <v>100</v>
      </c>
      <c r="CS254" t="s">
        <v>242</v>
      </c>
      <c r="CV254" s="27">
        <v>1</v>
      </c>
      <c r="CW254" t="s">
        <v>5204</v>
      </c>
      <c r="CX254">
        <v>1</v>
      </c>
      <c r="DA254" s="27">
        <v>1</v>
      </c>
      <c r="DB254">
        <v>20267</v>
      </c>
      <c r="DC254">
        <v>2</v>
      </c>
      <c r="DE254" s="27">
        <v>1</v>
      </c>
      <c r="DF254" s="36">
        <v>107010</v>
      </c>
      <c r="DG254">
        <v>2</v>
      </c>
      <c r="DH254" s="36">
        <v>101311</v>
      </c>
      <c r="DI254">
        <v>2</v>
      </c>
      <c r="DJ254" s="36" t="s">
        <v>242</v>
      </c>
      <c r="DK254" t="s">
        <v>242</v>
      </c>
      <c r="DM254" s="27">
        <v>1</v>
      </c>
      <c r="DN254" s="36">
        <v>116530</v>
      </c>
      <c r="DO254">
        <v>2</v>
      </c>
      <c r="DQ254">
        <v>1</v>
      </c>
      <c r="DT254" s="27">
        <v>1</v>
      </c>
      <c r="DU254" s="2" t="s">
        <v>5205</v>
      </c>
      <c r="DV254" s="27">
        <v>1</v>
      </c>
      <c r="DW254" t="s">
        <v>5206</v>
      </c>
      <c r="DX254" s="27">
        <v>1</v>
      </c>
      <c r="DY254" s="2" t="s">
        <v>5207</v>
      </c>
      <c r="DZ254" s="27">
        <v>1</v>
      </c>
      <c r="EA254" t="s">
        <v>5208</v>
      </c>
      <c r="EB254" s="27">
        <v>0</v>
      </c>
      <c r="ED254" s="27">
        <v>0</v>
      </c>
      <c r="EF254" s="27">
        <v>0</v>
      </c>
      <c r="EH254" s="27">
        <v>0</v>
      </c>
      <c r="EJ254" s="27">
        <v>0</v>
      </c>
      <c r="EL254" s="27">
        <v>1</v>
      </c>
      <c r="EN254">
        <v>1</v>
      </c>
      <c r="EP254" s="2"/>
      <c r="EQ254">
        <f t="shared" si="51"/>
        <v>0.5</v>
      </c>
      <c r="ER254" s="99">
        <v>0.5</v>
      </c>
      <c r="ES254" s="27">
        <v>0</v>
      </c>
      <c r="ET254" t="s">
        <v>242</v>
      </c>
      <c r="EU254" t="s">
        <v>242</v>
      </c>
      <c r="EX254" t="s">
        <v>242</v>
      </c>
      <c r="EY254" t="s">
        <v>242</v>
      </c>
      <c r="FA254" s="27">
        <v>0</v>
      </c>
      <c r="FB254" t="s">
        <v>242</v>
      </c>
      <c r="FD254" s="27">
        <v>0</v>
      </c>
      <c r="FE254" t="s">
        <v>242</v>
      </c>
      <c r="FG254" s="27">
        <v>0</v>
      </c>
      <c r="FH254" t="s">
        <v>242</v>
      </c>
      <c r="FJ254" s="27">
        <v>0</v>
      </c>
      <c r="FK254" t="s">
        <v>242</v>
      </c>
      <c r="FL254">
        <f t="shared" si="54"/>
        <v>0</v>
      </c>
      <c r="FM254" s="100">
        <v>0</v>
      </c>
      <c r="FN254">
        <f t="shared" si="55"/>
        <v>0</v>
      </c>
      <c r="FO254" s="100">
        <v>0</v>
      </c>
      <c r="FQ254" t="s">
        <v>242</v>
      </c>
      <c r="FT254" s="27">
        <v>1</v>
      </c>
      <c r="FU254" t="s">
        <v>242</v>
      </c>
      <c r="FV254" t="s">
        <v>242</v>
      </c>
      <c r="FW254" t="s">
        <v>242</v>
      </c>
      <c r="FX254" t="s">
        <v>5209</v>
      </c>
      <c r="FY254" s="27">
        <v>1</v>
      </c>
      <c r="FZ254">
        <v>53</v>
      </c>
      <c r="GA254">
        <v>2</v>
      </c>
      <c r="GC254" s="27">
        <v>1</v>
      </c>
      <c r="GD254">
        <v>11</v>
      </c>
      <c r="GE254">
        <v>15</v>
      </c>
      <c r="GF254" s="36">
        <v>56</v>
      </c>
      <c r="GG254">
        <v>8</v>
      </c>
      <c r="GH254" t="s">
        <v>242</v>
      </c>
      <c r="GI254" t="s">
        <v>242</v>
      </c>
      <c r="GJ254" t="s">
        <v>242</v>
      </c>
      <c r="GK254">
        <v>1</v>
      </c>
      <c r="GM254">
        <v>1</v>
      </c>
      <c r="GP254" s="27">
        <v>0</v>
      </c>
      <c r="GQ254" t="s">
        <v>242</v>
      </c>
      <c r="GR254" t="s">
        <v>242</v>
      </c>
      <c r="GT254" t="s">
        <v>242</v>
      </c>
      <c r="GW254" s="27">
        <v>1</v>
      </c>
      <c r="GX254">
        <v>291</v>
      </c>
      <c r="HA254">
        <v>1</v>
      </c>
      <c r="HD254" s="27">
        <v>0</v>
      </c>
      <c r="HF254" s="27">
        <v>0</v>
      </c>
      <c r="HH254" t="s">
        <v>242</v>
      </c>
      <c r="HK254" s="27">
        <v>1</v>
      </c>
      <c r="HL254" t="s">
        <v>5210</v>
      </c>
      <c r="HM254">
        <v>1</v>
      </c>
      <c r="HP254">
        <v>0.55555555599999995</v>
      </c>
      <c r="HQ254">
        <v>0</v>
      </c>
      <c r="HR254">
        <v>0.75</v>
      </c>
      <c r="HS254">
        <v>1</v>
      </c>
      <c r="HT254">
        <v>0.5</v>
      </c>
      <c r="HU254">
        <v>0</v>
      </c>
      <c r="HV254">
        <v>0</v>
      </c>
      <c r="HW254">
        <v>1</v>
      </c>
      <c r="HX254">
        <v>0</v>
      </c>
      <c r="HY254">
        <v>1</v>
      </c>
      <c r="HZ254">
        <v>0</v>
      </c>
      <c r="IA254">
        <v>1</v>
      </c>
      <c r="IB254">
        <v>1</v>
      </c>
      <c r="IC254">
        <v>0.43518518499999997</v>
      </c>
      <c r="ID254">
        <v>0.375</v>
      </c>
      <c r="IE254">
        <v>0.6</v>
      </c>
      <c r="IF254">
        <v>0.47006172800000001</v>
      </c>
      <c r="IG254" t="s">
        <v>5211</v>
      </c>
      <c r="IH254" t="s">
        <v>266</v>
      </c>
      <c r="II254" t="s">
        <v>5202</v>
      </c>
      <c r="IJ254">
        <v>14175.2</v>
      </c>
      <c r="IK254">
        <v>14589.8</v>
      </c>
      <c r="IL254">
        <v>15005.4</v>
      </c>
      <c r="IM254">
        <v>16498.3</v>
      </c>
      <c r="IN254">
        <v>14175.2</v>
      </c>
      <c r="IS254">
        <f t="shared" si="52"/>
        <v>0.2</v>
      </c>
      <c r="IT254">
        <f t="shared" si="56"/>
        <v>0.5</v>
      </c>
      <c r="IU254">
        <f t="shared" si="58"/>
        <v>1</v>
      </c>
      <c r="IV254">
        <f t="shared" si="53"/>
        <v>0.56666666666666665</v>
      </c>
    </row>
    <row r="255" spans="1:256" customFormat="1" ht="14" customHeight="1" x14ac:dyDescent="0.2">
      <c r="A255">
        <v>254</v>
      </c>
      <c r="B255">
        <v>278</v>
      </c>
      <c r="C255" s="1">
        <v>44795.604861111111</v>
      </c>
      <c r="D255" s="1">
        <v>44795.604861111111</v>
      </c>
      <c r="E255">
        <v>4</v>
      </c>
      <c r="G255" t="s">
        <v>242</v>
      </c>
      <c r="H255" t="s">
        <v>242</v>
      </c>
      <c r="I255">
        <v>1</v>
      </c>
      <c r="J255" s="1">
        <v>44795.604861111111</v>
      </c>
      <c r="K255" t="s">
        <v>5212</v>
      </c>
      <c r="L255" t="s">
        <v>242</v>
      </c>
      <c r="M255" t="s">
        <v>242</v>
      </c>
      <c r="P255" t="s">
        <v>242</v>
      </c>
      <c r="Q255" t="s">
        <v>242</v>
      </c>
      <c r="T255" t="s">
        <v>5213</v>
      </c>
      <c r="V255" t="s">
        <v>5214</v>
      </c>
      <c r="W255">
        <v>416515104</v>
      </c>
      <c r="X255">
        <v>6331</v>
      </c>
      <c r="Y255" t="s">
        <v>319</v>
      </c>
      <c r="Z255" t="s">
        <v>890</v>
      </c>
      <c r="AA255">
        <v>2020</v>
      </c>
      <c r="AC255">
        <v>0.5</v>
      </c>
      <c r="AD255">
        <v>4</v>
      </c>
      <c r="AF255">
        <v>12</v>
      </c>
      <c r="AG255" t="s">
        <v>242</v>
      </c>
      <c r="AJ255" s="27">
        <v>0</v>
      </c>
      <c r="AK255">
        <v>0</v>
      </c>
      <c r="AL255" s="27">
        <v>0</v>
      </c>
      <c r="AM255">
        <v>0</v>
      </c>
      <c r="AN255" s="36">
        <f t="shared" si="48"/>
        <v>0</v>
      </c>
      <c r="AO255" s="27">
        <v>0</v>
      </c>
      <c r="AP255">
        <v>0</v>
      </c>
      <c r="AR255" t="s">
        <v>242</v>
      </c>
      <c r="AU255" s="27">
        <v>1</v>
      </c>
      <c r="AV255">
        <v>1</v>
      </c>
      <c r="AW255" s="21">
        <f t="shared" si="49"/>
        <v>8.3333333333333321</v>
      </c>
      <c r="AX255">
        <v>2</v>
      </c>
      <c r="BA255" s="27">
        <v>1</v>
      </c>
      <c r="BB255">
        <v>3</v>
      </c>
      <c r="BC255" s="21">
        <f t="shared" si="50"/>
        <v>25</v>
      </c>
      <c r="BD255" t="s">
        <v>242</v>
      </c>
      <c r="BG255" s="27">
        <v>1</v>
      </c>
      <c r="BH255">
        <v>7</v>
      </c>
      <c r="BJ255">
        <v>2</v>
      </c>
      <c r="BM255" s="27">
        <v>1</v>
      </c>
      <c r="BN255">
        <v>2</v>
      </c>
      <c r="BQ255" s="27">
        <v>1</v>
      </c>
      <c r="BR255">
        <v>4</v>
      </c>
      <c r="BS255" s="97">
        <f t="shared" si="60"/>
        <v>33.333333333333329</v>
      </c>
      <c r="BU255">
        <v>1</v>
      </c>
      <c r="BX255" s="27">
        <v>1</v>
      </c>
      <c r="BY255">
        <v>3</v>
      </c>
      <c r="BZ255" s="21">
        <f>BY255/AF255*100</f>
        <v>25</v>
      </c>
      <c r="CA255">
        <v>2</v>
      </c>
      <c r="CB255">
        <v>1</v>
      </c>
      <c r="CE255" s="27">
        <v>0</v>
      </c>
      <c r="CG255" t="s">
        <v>242</v>
      </c>
      <c r="CH255" t="s">
        <v>242</v>
      </c>
      <c r="CJ255" s="27">
        <v>1</v>
      </c>
      <c r="CK255" t="s">
        <v>5215</v>
      </c>
      <c r="CL255">
        <v>1</v>
      </c>
      <c r="CO255">
        <v>0</v>
      </c>
      <c r="CP255" s="27">
        <v>0</v>
      </c>
      <c r="CQ255" t="s">
        <v>242</v>
      </c>
      <c r="CR255" t="s">
        <v>242</v>
      </c>
      <c r="CS255" t="s">
        <v>242</v>
      </c>
      <c r="CV255" s="27">
        <v>1</v>
      </c>
      <c r="CW255" s="2" t="s">
        <v>5216</v>
      </c>
      <c r="CX255">
        <v>1</v>
      </c>
      <c r="DA255" s="27">
        <v>1</v>
      </c>
      <c r="DB255">
        <v>13251</v>
      </c>
      <c r="DC255">
        <v>2</v>
      </c>
      <c r="DD255" t="s">
        <v>5217</v>
      </c>
      <c r="DE255" s="27">
        <v>1</v>
      </c>
      <c r="DF255" s="36">
        <v>134</v>
      </c>
      <c r="DG255">
        <v>2</v>
      </c>
      <c r="DH255" s="36">
        <v>18964</v>
      </c>
      <c r="DI255">
        <v>2</v>
      </c>
      <c r="DJ255" s="36" t="s">
        <v>242</v>
      </c>
      <c r="DK255" t="s">
        <v>242</v>
      </c>
      <c r="DM255" s="27">
        <v>1</v>
      </c>
      <c r="DN255" s="36">
        <v>47303</v>
      </c>
      <c r="DO255">
        <v>2</v>
      </c>
      <c r="DQ255">
        <v>4</v>
      </c>
      <c r="DT255" s="27">
        <v>1</v>
      </c>
      <c r="DU255" s="2" t="s">
        <v>5218</v>
      </c>
      <c r="DV255" s="27">
        <v>1</v>
      </c>
      <c r="DW255" t="s">
        <v>5219</v>
      </c>
      <c r="DX255" s="27">
        <v>1</v>
      </c>
      <c r="DY255" s="2" t="s">
        <v>5220</v>
      </c>
      <c r="DZ255" s="27">
        <v>1</v>
      </c>
      <c r="EA255" t="s">
        <v>5221</v>
      </c>
      <c r="EB255" s="27">
        <v>1</v>
      </c>
      <c r="EC255" t="s">
        <v>5222</v>
      </c>
      <c r="ED255" s="27">
        <v>1</v>
      </c>
      <c r="EE255" t="s">
        <v>5223</v>
      </c>
      <c r="EF255" s="27">
        <v>1</v>
      </c>
      <c r="EG255" s="2" t="s">
        <v>5224</v>
      </c>
      <c r="EH255" s="27">
        <v>1</v>
      </c>
      <c r="EI255" t="s">
        <v>5225</v>
      </c>
      <c r="EJ255" s="27">
        <v>1</v>
      </c>
      <c r="EK255" t="s">
        <v>5226</v>
      </c>
      <c r="EL255" s="27">
        <v>1</v>
      </c>
      <c r="EN255">
        <v>1</v>
      </c>
      <c r="EP255" s="2"/>
      <c r="EQ255">
        <f t="shared" si="51"/>
        <v>1</v>
      </c>
      <c r="ER255" s="99">
        <v>1</v>
      </c>
      <c r="ES255" s="27">
        <v>1</v>
      </c>
      <c r="ET255" t="s">
        <v>242</v>
      </c>
      <c r="EU255" t="s">
        <v>242</v>
      </c>
      <c r="EX255">
        <v>1</v>
      </c>
      <c r="EY255" t="s">
        <v>242</v>
      </c>
      <c r="FA255" s="27">
        <v>0</v>
      </c>
      <c r="FB255" t="s">
        <v>242</v>
      </c>
      <c r="FD255" s="27">
        <v>0</v>
      </c>
      <c r="FE255" t="s">
        <v>242</v>
      </c>
      <c r="FG255" s="27">
        <v>0</v>
      </c>
      <c r="FH255" t="s">
        <v>242</v>
      </c>
      <c r="FJ255" s="27">
        <v>0</v>
      </c>
      <c r="FK255" t="s">
        <v>242</v>
      </c>
      <c r="FL255">
        <f t="shared" si="54"/>
        <v>0</v>
      </c>
      <c r="FM255" s="100">
        <v>0</v>
      </c>
      <c r="FN255">
        <f t="shared" si="55"/>
        <v>0</v>
      </c>
      <c r="FO255" s="100">
        <v>0</v>
      </c>
      <c r="FQ255" t="s">
        <v>242</v>
      </c>
      <c r="FT255" s="27">
        <v>0</v>
      </c>
      <c r="FU255" t="s">
        <v>242</v>
      </c>
      <c r="FV255" t="s">
        <v>242</v>
      </c>
      <c r="FW255" t="s">
        <v>242</v>
      </c>
      <c r="FX255" t="s">
        <v>5227</v>
      </c>
      <c r="FY255" s="27">
        <v>1</v>
      </c>
      <c r="FZ255">
        <v>59.7</v>
      </c>
      <c r="GA255" t="s">
        <v>242</v>
      </c>
      <c r="GC255" s="27">
        <v>1</v>
      </c>
      <c r="GD255">
        <v>10.199999999999999</v>
      </c>
      <c r="GE255">
        <v>9.6</v>
      </c>
      <c r="GF255" s="36">
        <v>72.099999999999994</v>
      </c>
      <c r="GG255">
        <v>5.9</v>
      </c>
      <c r="GH255" t="s">
        <v>242</v>
      </c>
      <c r="GI255" t="s">
        <v>242</v>
      </c>
      <c r="GJ255" t="s">
        <v>242</v>
      </c>
      <c r="GK255" t="s">
        <v>242</v>
      </c>
      <c r="GM255">
        <v>1</v>
      </c>
      <c r="GP255" s="27">
        <v>1</v>
      </c>
      <c r="GQ255">
        <v>0.99</v>
      </c>
      <c r="GR255" t="s">
        <v>242</v>
      </c>
      <c r="GT255">
        <v>1</v>
      </c>
      <c r="GW255" s="27">
        <v>1</v>
      </c>
      <c r="GX255">
        <v>127</v>
      </c>
      <c r="HA255">
        <v>1</v>
      </c>
      <c r="HD255" s="27">
        <v>0</v>
      </c>
      <c r="HF255" s="27">
        <v>0</v>
      </c>
      <c r="HH255" t="s">
        <v>242</v>
      </c>
      <c r="HK255" s="27">
        <v>1</v>
      </c>
      <c r="HL255" t="s">
        <v>5228</v>
      </c>
      <c r="HM255">
        <v>1</v>
      </c>
      <c r="HP255">
        <v>0.66666666699999999</v>
      </c>
      <c r="HQ255">
        <v>1</v>
      </c>
      <c r="HR255">
        <v>0.5</v>
      </c>
      <c r="HS255">
        <v>1</v>
      </c>
      <c r="HT255">
        <v>1</v>
      </c>
      <c r="HU255">
        <v>1</v>
      </c>
      <c r="HV255">
        <v>0</v>
      </c>
      <c r="HW255">
        <v>0.66666666699999999</v>
      </c>
      <c r="HX255">
        <v>1</v>
      </c>
      <c r="HY255">
        <v>1</v>
      </c>
      <c r="HZ255">
        <v>0</v>
      </c>
      <c r="IA255">
        <v>1</v>
      </c>
      <c r="IB255">
        <v>1</v>
      </c>
      <c r="IC255">
        <v>0.72222222199999997</v>
      </c>
      <c r="ID255">
        <v>0.75</v>
      </c>
      <c r="IE255">
        <v>0.73333333300000003</v>
      </c>
      <c r="IF255">
        <v>0.73518518499999996</v>
      </c>
      <c r="IG255" t="s">
        <v>5229</v>
      </c>
      <c r="IH255" t="s">
        <v>266</v>
      </c>
      <c r="II255" t="s">
        <v>5213</v>
      </c>
      <c r="IJ255">
        <v>20830</v>
      </c>
      <c r="IK255">
        <v>20630</v>
      </c>
      <c r="IL255">
        <v>22445</v>
      </c>
      <c r="IM255">
        <v>22442</v>
      </c>
      <c r="IN255">
        <v>20830</v>
      </c>
      <c r="IS255">
        <f t="shared" si="52"/>
        <v>0.6</v>
      </c>
      <c r="IT255">
        <f t="shared" si="56"/>
        <v>0.7142857142857143</v>
      </c>
      <c r="IU255">
        <f t="shared" si="58"/>
        <v>0.75</v>
      </c>
      <c r="IV255">
        <f t="shared" si="53"/>
        <v>0.68809523809523798</v>
      </c>
    </row>
    <row r="256" spans="1:256" customFormat="1" ht="14" customHeight="1" x14ac:dyDescent="0.2">
      <c r="A256">
        <v>255</v>
      </c>
      <c r="B256">
        <v>279</v>
      </c>
      <c r="C256" s="1">
        <v>44795.604861111111</v>
      </c>
      <c r="D256" s="1">
        <v>44795.604861111111</v>
      </c>
      <c r="E256">
        <v>4</v>
      </c>
      <c r="G256" t="s">
        <v>242</v>
      </c>
      <c r="H256" t="s">
        <v>242</v>
      </c>
      <c r="I256">
        <v>1</v>
      </c>
      <c r="J256" s="1">
        <v>44795.604861111111</v>
      </c>
      <c r="K256" t="s">
        <v>5230</v>
      </c>
      <c r="L256" t="s">
        <v>242</v>
      </c>
      <c r="M256" t="s">
        <v>242</v>
      </c>
      <c r="P256" t="s">
        <v>242</v>
      </c>
      <c r="Q256" t="s">
        <v>242</v>
      </c>
      <c r="T256" t="s">
        <v>5231</v>
      </c>
      <c r="V256" t="s">
        <v>5232</v>
      </c>
      <c r="W256">
        <v>253868103</v>
      </c>
      <c r="X256">
        <v>6798</v>
      </c>
      <c r="Y256" t="s">
        <v>659</v>
      </c>
      <c r="Z256" t="s">
        <v>660</v>
      </c>
      <c r="AA256">
        <v>2020</v>
      </c>
      <c r="AC256">
        <v>1</v>
      </c>
      <c r="AD256">
        <v>15</v>
      </c>
      <c r="AF256">
        <v>11</v>
      </c>
      <c r="AG256" t="s">
        <v>242</v>
      </c>
      <c r="AJ256" s="27">
        <v>0</v>
      </c>
      <c r="AK256">
        <v>0</v>
      </c>
      <c r="AL256" s="27">
        <v>0</v>
      </c>
      <c r="AM256">
        <v>0</v>
      </c>
      <c r="AN256" s="36">
        <f t="shared" si="48"/>
        <v>0</v>
      </c>
      <c r="AO256" s="27">
        <v>0</v>
      </c>
      <c r="AP256">
        <v>0</v>
      </c>
      <c r="AR256" t="s">
        <v>242</v>
      </c>
      <c r="AU256" s="27">
        <v>1</v>
      </c>
      <c r="AV256">
        <v>1</v>
      </c>
      <c r="AW256" s="21">
        <f t="shared" si="49"/>
        <v>9.0909090909090917</v>
      </c>
      <c r="AX256">
        <v>2</v>
      </c>
      <c r="BA256" s="27">
        <v>1</v>
      </c>
      <c r="BB256">
        <v>2</v>
      </c>
      <c r="BC256" s="21">
        <f t="shared" si="50"/>
        <v>18.181818181818183</v>
      </c>
      <c r="BD256" t="s">
        <v>242</v>
      </c>
      <c r="BG256" s="27">
        <v>1</v>
      </c>
      <c r="BH256">
        <v>6.5</v>
      </c>
      <c r="BJ256">
        <v>2</v>
      </c>
      <c r="BM256" s="27">
        <v>1</v>
      </c>
      <c r="BN256">
        <v>2</v>
      </c>
      <c r="BQ256" s="27">
        <v>1</v>
      </c>
      <c r="BR256">
        <v>3</v>
      </c>
      <c r="BS256" s="97">
        <f t="shared" si="60"/>
        <v>27.27272727272727</v>
      </c>
      <c r="BU256">
        <v>1</v>
      </c>
      <c r="BX256" s="27">
        <v>1</v>
      </c>
      <c r="BY256">
        <v>1</v>
      </c>
      <c r="BZ256" s="21">
        <f>BY256/AF256*100</f>
        <v>9.0909090909090917</v>
      </c>
      <c r="CA256">
        <v>2</v>
      </c>
      <c r="CB256">
        <v>1</v>
      </c>
      <c r="CE256" s="27">
        <v>0</v>
      </c>
      <c r="CG256" t="s">
        <v>242</v>
      </c>
      <c r="CH256" t="s">
        <v>242</v>
      </c>
      <c r="CJ256" s="27">
        <v>1</v>
      </c>
      <c r="CK256" t="s">
        <v>5233</v>
      </c>
      <c r="CL256">
        <v>1</v>
      </c>
      <c r="CO256">
        <v>1</v>
      </c>
      <c r="CP256" s="27">
        <v>0.5</v>
      </c>
      <c r="CQ256">
        <v>100</v>
      </c>
      <c r="CR256">
        <v>100</v>
      </c>
      <c r="CS256" t="s">
        <v>242</v>
      </c>
      <c r="CT256" t="s">
        <v>5234</v>
      </c>
      <c r="CV256" s="27">
        <v>1</v>
      </c>
      <c r="CW256" t="s">
        <v>5235</v>
      </c>
      <c r="CX256">
        <v>1</v>
      </c>
      <c r="DA256" s="27">
        <v>1</v>
      </c>
      <c r="DB256">
        <v>32798</v>
      </c>
      <c r="DC256">
        <v>2</v>
      </c>
      <c r="DE256" s="27">
        <v>1</v>
      </c>
      <c r="DF256" s="36">
        <v>1833390</v>
      </c>
      <c r="DG256">
        <v>2</v>
      </c>
      <c r="DH256" s="36">
        <v>2964619</v>
      </c>
      <c r="DI256">
        <v>2</v>
      </c>
      <c r="DJ256" s="36" t="s">
        <v>242</v>
      </c>
      <c r="DK256" t="s">
        <v>242</v>
      </c>
      <c r="DM256" s="27">
        <v>1</v>
      </c>
      <c r="DN256" s="36">
        <v>2521356</v>
      </c>
      <c r="DO256">
        <v>2</v>
      </c>
      <c r="DQ256">
        <v>1</v>
      </c>
      <c r="DT256" s="27">
        <v>1</v>
      </c>
      <c r="DU256" s="2" t="s">
        <v>5236</v>
      </c>
      <c r="DV256" s="27">
        <v>1</v>
      </c>
      <c r="DW256" s="2" t="s">
        <v>5237</v>
      </c>
      <c r="DX256" s="27">
        <v>1</v>
      </c>
      <c r="DY256" t="s">
        <v>5238</v>
      </c>
      <c r="DZ256" s="27">
        <v>1</v>
      </c>
      <c r="EA256" s="2" t="s">
        <v>5239</v>
      </c>
      <c r="EB256" s="27">
        <v>1</v>
      </c>
      <c r="ED256" s="27">
        <v>1</v>
      </c>
      <c r="EE256" s="2" t="s">
        <v>5240</v>
      </c>
      <c r="EF256" s="27">
        <v>1</v>
      </c>
      <c r="EG256" t="s">
        <v>5241</v>
      </c>
      <c r="EH256" s="27">
        <v>1</v>
      </c>
      <c r="EI256" t="s">
        <v>5241</v>
      </c>
      <c r="EJ256" s="27">
        <v>1</v>
      </c>
      <c r="EK256" t="s">
        <v>5242</v>
      </c>
      <c r="EL256" s="27">
        <v>1</v>
      </c>
      <c r="EN256">
        <v>1</v>
      </c>
      <c r="EP256" s="2"/>
      <c r="EQ256">
        <f t="shared" si="51"/>
        <v>1</v>
      </c>
      <c r="ER256" s="99">
        <v>1</v>
      </c>
      <c r="ES256" s="27">
        <v>0</v>
      </c>
      <c r="ET256" t="s">
        <v>242</v>
      </c>
      <c r="EU256" t="s">
        <v>242</v>
      </c>
      <c r="EX256" t="s">
        <v>242</v>
      </c>
      <c r="EY256" t="s">
        <v>242</v>
      </c>
      <c r="FA256" s="27">
        <v>0</v>
      </c>
      <c r="FB256" t="s">
        <v>242</v>
      </c>
      <c r="FD256" s="27">
        <v>0</v>
      </c>
      <c r="FE256" t="s">
        <v>242</v>
      </c>
      <c r="FG256" s="27">
        <v>1</v>
      </c>
      <c r="FH256">
        <v>6444.94</v>
      </c>
      <c r="FJ256" s="27">
        <v>0</v>
      </c>
      <c r="FK256" t="s">
        <v>242</v>
      </c>
      <c r="FL256">
        <f t="shared" si="54"/>
        <v>1</v>
      </c>
      <c r="FM256" s="99">
        <v>1</v>
      </c>
      <c r="FN256">
        <f t="shared" si="55"/>
        <v>0</v>
      </c>
      <c r="FO256" s="100">
        <v>0</v>
      </c>
      <c r="FQ256">
        <v>1</v>
      </c>
      <c r="FT256" s="27">
        <v>1</v>
      </c>
      <c r="FU256">
        <v>8</v>
      </c>
      <c r="FV256">
        <v>61</v>
      </c>
      <c r="FW256">
        <v>31</v>
      </c>
      <c r="FY256" s="27">
        <v>1</v>
      </c>
      <c r="FZ256">
        <v>25</v>
      </c>
      <c r="GA256">
        <v>2</v>
      </c>
      <c r="GC256" s="27">
        <v>1</v>
      </c>
      <c r="GD256">
        <v>10</v>
      </c>
      <c r="GE256">
        <v>10</v>
      </c>
      <c r="GF256" s="36">
        <v>66</v>
      </c>
      <c r="GG256">
        <v>11</v>
      </c>
      <c r="GH256" t="s">
        <v>242</v>
      </c>
      <c r="GI256" t="s">
        <v>242</v>
      </c>
      <c r="GJ256" t="s">
        <v>242</v>
      </c>
      <c r="GK256">
        <v>1</v>
      </c>
      <c r="GM256">
        <v>1</v>
      </c>
      <c r="GP256" s="27">
        <v>0</v>
      </c>
      <c r="GQ256" t="s">
        <v>242</v>
      </c>
      <c r="GR256" t="s">
        <v>242</v>
      </c>
      <c r="GT256" t="s">
        <v>242</v>
      </c>
      <c r="GW256" s="27">
        <v>1</v>
      </c>
      <c r="GX256">
        <v>78</v>
      </c>
      <c r="HA256">
        <v>1</v>
      </c>
      <c r="HD256" s="27">
        <v>0</v>
      </c>
      <c r="HF256" s="27">
        <v>0</v>
      </c>
      <c r="HH256" t="s">
        <v>242</v>
      </c>
      <c r="HK256" s="27">
        <v>1</v>
      </c>
      <c r="HL256" t="s">
        <v>5243</v>
      </c>
      <c r="HM256">
        <v>1</v>
      </c>
      <c r="HP256">
        <v>0.66666666699999999</v>
      </c>
      <c r="HQ256">
        <v>1</v>
      </c>
      <c r="HR256">
        <v>0.75</v>
      </c>
      <c r="HS256">
        <v>1</v>
      </c>
      <c r="HT256">
        <v>1</v>
      </c>
      <c r="HU256">
        <v>0</v>
      </c>
      <c r="HV256">
        <v>0.25</v>
      </c>
      <c r="HW256">
        <v>1</v>
      </c>
      <c r="HX256">
        <v>0</v>
      </c>
      <c r="HY256">
        <v>1</v>
      </c>
      <c r="HZ256">
        <v>0</v>
      </c>
      <c r="IA256">
        <v>1</v>
      </c>
      <c r="IB256">
        <v>1</v>
      </c>
      <c r="IC256">
        <v>0.80555555599999995</v>
      </c>
      <c r="ID256">
        <v>0.5625</v>
      </c>
      <c r="IE256">
        <v>0.6</v>
      </c>
      <c r="IF256">
        <v>0.65601851899999997</v>
      </c>
      <c r="IG256" t="s">
        <v>5244</v>
      </c>
      <c r="IH256" t="s">
        <v>266</v>
      </c>
      <c r="II256" t="s">
        <v>5231</v>
      </c>
      <c r="IJ256">
        <v>3591.1619999999998</v>
      </c>
      <c r="IK256">
        <v>4230.3860000000004</v>
      </c>
      <c r="IL256">
        <v>5920.0640000000003</v>
      </c>
      <c r="IM256">
        <v>4934.7749999999996</v>
      </c>
      <c r="IN256">
        <v>3591.1619999999998</v>
      </c>
      <c r="IS256">
        <f t="shared" si="52"/>
        <v>0.6</v>
      </c>
      <c r="IT256">
        <f t="shared" si="56"/>
        <v>0.7142857142857143</v>
      </c>
      <c r="IU256">
        <f t="shared" si="58"/>
        <v>1</v>
      </c>
      <c r="IV256">
        <f t="shared" si="53"/>
        <v>0.77142857142857135</v>
      </c>
    </row>
    <row r="257" spans="1:256" customFormat="1" ht="14" customHeight="1" x14ac:dyDescent="0.2">
      <c r="A257">
        <v>256</v>
      </c>
      <c r="B257">
        <v>280</v>
      </c>
      <c r="C257" s="1">
        <v>44795.604861111111</v>
      </c>
      <c r="D257" s="1">
        <v>44795.604861111111</v>
      </c>
      <c r="E257">
        <v>4</v>
      </c>
      <c r="G257" t="s">
        <v>242</v>
      </c>
      <c r="H257" t="s">
        <v>242</v>
      </c>
      <c r="I257">
        <v>1</v>
      </c>
      <c r="J257" s="1">
        <v>44795.604861111111</v>
      </c>
      <c r="K257" t="s">
        <v>5245</v>
      </c>
      <c r="L257" t="s">
        <v>242</v>
      </c>
      <c r="M257" t="s">
        <v>242</v>
      </c>
      <c r="P257" t="s">
        <v>242</v>
      </c>
      <c r="Q257" t="s">
        <v>242</v>
      </c>
      <c r="T257" t="s">
        <v>5246</v>
      </c>
      <c r="U257" s="24">
        <v>49071</v>
      </c>
      <c r="V257" t="s">
        <v>5247</v>
      </c>
      <c r="W257">
        <v>444859102</v>
      </c>
      <c r="X257">
        <v>6324</v>
      </c>
      <c r="Y257" t="s">
        <v>350</v>
      </c>
      <c r="Z257" t="s">
        <v>351</v>
      </c>
      <c r="AA257">
        <v>2019</v>
      </c>
      <c r="AC257">
        <v>0.5</v>
      </c>
      <c r="AD257">
        <v>4</v>
      </c>
      <c r="AF257">
        <v>14</v>
      </c>
      <c r="AG257" t="s">
        <v>242</v>
      </c>
      <c r="AJ257" s="27">
        <v>1</v>
      </c>
      <c r="AK257">
        <v>3</v>
      </c>
      <c r="AL257" s="27">
        <v>0</v>
      </c>
      <c r="AM257">
        <v>0</v>
      </c>
      <c r="AN257" s="36">
        <f t="shared" si="48"/>
        <v>0</v>
      </c>
      <c r="AO257" s="27">
        <v>0</v>
      </c>
      <c r="AP257">
        <v>0</v>
      </c>
      <c r="AQ257" t="s">
        <v>5248</v>
      </c>
      <c r="AR257">
        <v>2</v>
      </c>
      <c r="AU257" s="27">
        <v>1</v>
      </c>
      <c r="AV257">
        <v>1</v>
      </c>
      <c r="AW257" s="21">
        <f t="shared" si="49"/>
        <v>7.1428571428571423</v>
      </c>
      <c r="AX257">
        <v>2</v>
      </c>
      <c r="BA257" s="27">
        <v>1</v>
      </c>
      <c r="BB257">
        <v>2</v>
      </c>
      <c r="BC257" s="21">
        <f t="shared" si="50"/>
        <v>14.285714285714285</v>
      </c>
      <c r="BD257" t="s">
        <v>242</v>
      </c>
      <c r="BG257" s="27">
        <v>1</v>
      </c>
      <c r="BJ257">
        <v>2</v>
      </c>
      <c r="BM257" s="27">
        <v>1</v>
      </c>
      <c r="BN257">
        <v>2</v>
      </c>
      <c r="BQ257" s="27">
        <v>1</v>
      </c>
      <c r="BR257">
        <v>2</v>
      </c>
      <c r="BS257" s="97">
        <f t="shared" si="60"/>
        <v>14.285714285714285</v>
      </c>
      <c r="BU257">
        <v>1</v>
      </c>
      <c r="BX257" s="27">
        <v>1</v>
      </c>
      <c r="BY257">
        <v>2</v>
      </c>
      <c r="BZ257" s="21">
        <f>BY257/AF257*100</f>
        <v>14.285714285714285</v>
      </c>
      <c r="CA257">
        <v>1</v>
      </c>
      <c r="CB257">
        <v>1</v>
      </c>
      <c r="CE257" s="27">
        <v>0</v>
      </c>
      <c r="CG257" t="s">
        <v>242</v>
      </c>
      <c r="CH257" t="s">
        <v>242</v>
      </c>
      <c r="CJ257" s="27">
        <v>1</v>
      </c>
      <c r="CK257" t="s">
        <v>5249</v>
      </c>
      <c r="CL257">
        <v>1</v>
      </c>
      <c r="CO257">
        <v>1</v>
      </c>
      <c r="CP257" s="27">
        <v>0.5</v>
      </c>
      <c r="CQ257">
        <v>100</v>
      </c>
      <c r="CR257" t="s">
        <v>242</v>
      </c>
      <c r="CS257" t="s">
        <v>242</v>
      </c>
      <c r="CT257" t="s">
        <v>5250</v>
      </c>
      <c r="CV257" s="27">
        <v>1</v>
      </c>
      <c r="CW257" t="s">
        <v>5251</v>
      </c>
      <c r="CX257">
        <v>1</v>
      </c>
      <c r="DA257" s="27">
        <v>1</v>
      </c>
      <c r="DB257">
        <v>14981</v>
      </c>
      <c r="DC257">
        <v>2</v>
      </c>
      <c r="DE257" s="27">
        <v>1</v>
      </c>
      <c r="DF257" s="36" t="s">
        <v>242</v>
      </c>
      <c r="DG257" t="s">
        <v>242</v>
      </c>
      <c r="DH257" s="36">
        <v>70078</v>
      </c>
      <c r="DI257">
        <v>2</v>
      </c>
      <c r="DJ257" s="36" t="s">
        <v>242</v>
      </c>
      <c r="DK257" t="s">
        <v>242</v>
      </c>
      <c r="DM257" s="27">
        <v>0</v>
      </c>
      <c r="DN257" s="36" t="s">
        <v>242</v>
      </c>
      <c r="DO257" t="s">
        <v>242</v>
      </c>
      <c r="DQ257">
        <v>1</v>
      </c>
      <c r="DT257" s="27">
        <v>0</v>
      </c>
      <c r="DV257" s="27">
        <v>1</v>
      </c>
      <c r="DW257" t="s">
        <v>5252</v>
      </c>
      <c r="DX257" s="27">
        <v>1</v>
      </c>
      <c r="DY257" t="s">
        <v>5253</v>
      </c>
      <c r="DZ257" s="27">
        <v>1</v>
      </c>
      <c r="EA257" t="s">
        <v>5254</v>
      </c>
      <c r="EB257" s="27">
        <v>0</v>
      </c>
      <c r="ED257" s="27">
        <v>0</v>
      </c>
      <c r="EF257" s="27">
        <v>0</v>
      </c>
      <c r="EH257" s="27">
        <v>0</v>
      </c>
      <c r="EJ257" s="27">
        <v>1</v>
      </c>
      <c r="EK257" t="s">
        <v>5255</v>
      </c>
      <c r="EL257" s="27">
        <v>1</v>
      </c>
      <c r="EN257">
        <v>1</v>
      </c>
      <c r="EP257" s="2"/>
      <c r="EQ257">
        <f t="shared" si="51"/>
        <v>0.5</v>
      </c>
      <c r="ER257" s="99">
        <v>0.5</v>
      </c>
      <c r="ES257" s="27">
        <v>0</v>
      </c>
      <c r="ET257" t="s">
        <v>242</v>
      </c>
      <c r="EU257" t="s">
        <v>242</v>
      </c>
      <c r="EX257" t="s">
        <v>242</v>
      </c>
      <c r="EY257" t="s">
        <v>242</v>
      </c>
      <c r="FA257" s="27">
        <v>0</v>
      </c>
      <c r="FB257" t="s">
        <v>242</v>
      </c>
      <c r="FD257" s="27">
        <v>0</v>
      </c>
      <c r="FE257" t="s">
        <v>242</v>
      </c>
      <c r="FG257" s="27">
        <v>0</v>
      </c>
      <c r="FH257" t="s">
        <v>242</v>
      </c>
      <c r="FJ257" s="27">
        <v>0</v>
      </c>
      <c r="FK257" t="s">
        <v>242</v>
      </c>
      <c r="FL257">
        <f t="shared" si="54"/>
        <v>0</v>
      </c>
      <c r="FM257" s="100">
        <v>0</v>
      </c>
      <c r="FN257">
        <f t="shared" si="55"/>
        <v>0</v>
      </c>
      <c r="FO257" s="100">
        <v>0</v>
      </c>
      <c r="FQ257" t="s">
        <v>242</v>
      </c>
      <c r="FT257" s="27">
        <v>1</v>
      </c>
      <c r="FU257">
        <v>12</v>
      </c>
      <c r="FV257">
        <v>60</v>
      </c>
      <c r="FW257">
        <v>28</v>
      </c>
      <c r="FY257" s="27">
        <v>1</v>
      </c>
      <c r="FZ257">
        <v>72</v>
      </c>
      <c r="GA257" t="s">
        <v>242</v>
      </c>
      <c r="GC257" s="27">
        <v>0.5</v>
      </c>
      <c r="GD257" t="s">
        <v>242</v>
      </c>
      <c r="GE257" t="s">
        <v>242</v>
      </c>
      <c r="GF257" s="36" t="s">
        <v>242</v>
      </c>
      <c r="GG257" t="s">
        <v>242</v>
      </c>
      <c r="GH257" t="s">
        <v>242</v>
      </c>
      <c r="GI257" t="s">
        <v>242</v>
      </c>
      <c r="GJ257" t="s">
        <v>242</v>
      </c>
      <c r="GK257" t="s">
        <v>242</v>
      </c>
      <c r="GL257" t="s">
        <v>5256</v>
      </c>
      <c r="GM257">
        <v>1</v>
      </c>
      <c r="GP257" s="27">
        <v>0</v>
      </c>
      <c r="GQ257" t="s">
        <v>242</v>
      </c>
      <c r="GR257" t="s">
        <v>242</v>
      </c>
      <c r="GT257" t="s">
        <v>242</v>
      </c>
      <c r="GW257" s="44">
        <v>1</v>
      </c>
      <c r="GX257">
        <v>227</v>
      </c>
      <c r="HA257" t="s">
        <v>242</v>
      </c>
      <c r="HD257" s="27">
        <v>0</v>
      </c>
      <c r="HF257" s="27">
        <v>0</v>
      </c>
      <c r="HH257" t="s">
        <v>242</v>
      </c>
      <c r="HK257" s="27">
        <v>1</v>
      </c>
      <c r="HL257" t="s">
        <v>5257</v>
      </c>
      <c r="HM257">
        <v>1</v>
      </c>
      <c r="HP257">
        <v>0.66666666699999999</v>
      </c>
      <c r="HQ257">
        <v>1</v>
      </c>
      <c r="HR257">
        <v>0.75</v>
      </c>
      <c r="HS257">
        <v>0.66666666699999999</v>
      </c>
      <c r="HT257">
        <v>0.5</v>
      </c>
      <c r="HU257">
        <v>0</v>
      </c>
      <c r="HV257">
        <v>0</v>
      </c>
      <c r="HW257">
        <v>0.83333333300000001</v>
      </c>
      <c r="HX257">
        <v>0</v>
      </c>
      <c r="HY257">
        <v>0</v>
      </c>
      <c r="HZ257">
        <v>0</v>
      </c>
      <c r="IA257">
        <v>1</v>
      </c>
      <c r="IB257">
        <v>1</v>
      </c>
      <c r="IC257">
        <v>0.80555555599999995</v>
      </c>
      <c r="ID257">
        <v>0.29166666699999999</v>
      </c>
      <c r="IE257">
        <v>0.366666667</v>
      </c>
      <c r="IF257">
        <v>0.48796296300000003</v>
      </c>
      <c r="IG257" t="s">
        <v>5258</v>
      </c>
      <c r="IH257" t="s">
        <v>266</v>
      </c>
      <c r="II257" t="s">
        <v>5246</v>
      </c>
      <c r="IJ257">
        <v>65394</v>
      </c>
      <c r="IK257">
        <v>76546</v>
      </c>
      <c r="IL257">
        <v>83064</v>
      </c>
      <c r="IM257">
        <v>92870</v>
      </c>
      <c r="IN257">
        <v>65394</v>
      </c>
      <c r="IS257">
        <f t="shared" si="52"/>
        <v>0.6</v>
      </c>
      <c r="IT257">
        <f t="shared" si="56"/>
        <v>0.35714285714285715</v>
      </c>
      <c r="IU257">
        <f t="shared" si="58"/>
        <v>0.875</v>
      </c>
      <c r="IV257">
        <f t="shared" si="53"/>
        <v>0.61071428571428565</v>
      </c>
    </row>
    <row r="258" spans="1:256" customFormat="1" ht="14" customHeight="1" x14ac:dyDescent="0.2">
      <c r="A258">
        <v>257</v>
      </c>
      <c r="B258">
        <v>281</v>
      </c>
      <c r="C258" s="1">
        <v>44795.604861111111</v>
      </c>
      <c r="D258" s="1">
        <v>44795.604861111111</v>
      </c>
      <c r="E258">
        <v>4</v>
      </c>
      <c r="G258" t="s">
        <v>242</v>
      </c>
      <c r="H258" t="s">
        <v>242</v>
      </c>
      <c r="I258">
        <v>1</v>
      </c>
      <c r="J258" s="1">
        <v>44795.604861111111</v>
      </c>
      <c r="K258" t="s">
        <v>5259</v>
      </c>
      <c r="L258" t="s">
        <v>242</v>
      </c>
      <c r="M258" t="s">
        <v>242</v>
      </c>
      <c r="P258" t="s">
        <v>242</v>
      </c>
      <c r="Q258" t="s">
        <v>242</v>
      </c>
      <c r="T258" t="s">
        <v>5260</v>
      </c>
      <c r="V258" t="s">
        <v>5261</v>
      </c>
      <c r="W258">
        <v>718172109</v>
      </c>
      <c r="X258">
        <v>2111</v>
      </c>
      <c r="Y258" t="s">
        <v>326</v>
      </c>
      <c r="Z258" t="s">
        <v>4696</v>
      </c>
      <c r="AA258">
        <v>2019</v>
      </c>
      <c r="AC258">
        <v>0.5</v>
      </c>
      <c r="AD258">
        <v>15</v>
      </c>
      <c r="AF258">
        <v>12</v>
      </c>
      <c r="AG258" t="s">
        <v>242</v>
      </c>
      <c r="AJ258" s="27">
        <v>1</v>
      </c>
      <c r="AK258">
        <v>5</v>
      </c>
      <c r="AL258" s="27">
        <v>1</v>
      </c>
      <c r="AM258">
        <v>7</v>
      </c>
      <c r="AN258" s="36">
        <f t="shared" ref="AN258:AN321" si="61">AM258/AF258*100</f>
        <v>58.333333333333336</v>
      </c>
      <c r="AO258" s="27">
        <v>1</v>
      </c>
      <c r="AP258">
        <v>7</v>
      </c>
      <c r="AQ258" t="s">
        <v>5262</v>
      </c>
      <c r="AR258">
        <v>2</v>
      </c>
      <c r="AU258" s="27">
        <v>1</v>
      </c>
      <c r="AV258">
        <v>1</v>
      </c>
      <c r="AW258" s="21">
        <f t="shared" ref="AW258:AW321" si="62">AV258/AF258*100</f>
        <v>8.3333333333333321</v>
      </c>
      <c r="AX258">
        <v>2</v>
      </c>
      <c r="BA258" s="27">
        <v>1</v>
      </c>
      <c r="BB258">
        <v>2</v>
      </c>
      <c r="BC258" s="21">
        <f t="shared" ref="BC258:BC321" si="63">BB258/AF258*100</f>
        <v>16.666666666666664</v>
      </c>
      <c r="BD258" t="s">
        <v>242</v>
      </c>
      <c r="BG258" s="27">
        <v>1</v>
      </c>
      <c r="BJ258">
        <v>2</v>
      </c>
      <c r="BM258" s="27">
        <v>1</v>
      </c>
      <c r="BN258">
        <v>2</v>
      </c>
      <c r="BQ258" s="27">
        <v>1</v>
      </c>
      <c r="BR258">
        <v>3</v>
      </c>
      <c r="BS258" s="97">
        <f t="shared" si="60"/>
        <v>25</v>
      </c>
      <c r="BT258" t="s">
        <v>5263</v>
      </c>
      <c r="BU258">
        <v>3</v>
      </c>
      <c r="BX258" s="27">
        <v>0</v>
      </c>
      <c r="BY258" s="24" t="s">
        <v>242</v>
      </c>
      <c r="BZ258" s="21" t="s">
        <v>242</v>
      </c>
      <c r="CA258" t="s">
        <v>242</v>
      </c>
      <c r="CB258" t="s">
        <v>242</v>
      </c>
      <c r="CE258" s="27">
        <v>0</v>
      </c>
      <c r="CG258" t="s">
        <v>242</v>
      </c>
      <c r="CH258" t="s">
        <v>242</v>
      </c>
      <c r="CJ258" s="27">
        <v>1</v>
      </c>
      <c r="CK258" t="s">
        <v>5264</v>
      </c>
      <c r="CL258">
        <v>1</v>
      </c>
      <c r="CO258">
        <v>1</v>
      </c>
      <c r="CP258" s="27">
        <v>0.5</v>
      </c>
      <c r="CQ258" t="s">
        <v>242</v>
      </c>
      <c r="CR258">
        <v>86.6</v>
      </c>
      <c r="CS258" t="s">
        <v>242</v>
      </c>
      <c r="CT258" t="s">
        <v>5265</v>
      </c>
      <c r="CV258" s="27">
        <v>1</v>
      </c>
      <c r="CW258" s="2" t="s">
        <v>5266</v>
      </c>
      <c r="CX258">
        <v>1</v>
      </c>
      <c r="DA258" s="27">
        <v>1</v>
      </c>
      <c r="DB258">
        <v>397210</v>
      </c>
      <c r="DC258">
        <v>2</v>
      </c>
      <c r="DE258" s="27">
        <v>1</v>
      </c>
      <c r="DF258" s="36" t="s">
        <v>242</v>
      </c>
      <c r="DG258" t="s">
        <v>242</v>
      </c>
      <c r="DH258" s="43" t="s">
        <v>242</v>
      </c>
      <c r="DI258" t="s">
        <v>242</v>
      </c>
      <c r="DJ258" s="36">
        <v>158672</v>
      </c>
      <c r="DK258">
        <v>2</v>
      </c>
      <c r="DM258" s="27">
        <v>1</v>
      </c>
      <c r="DN258" s="36">
        <v>4127000</v>
      </c>
      <c r="DO258">
        <v>2</v>
      </c>
      <c r="DQ258">
        <v>1</v>
      </c>
      <c r="DT258" s="27">
        <v>1</v>
      </c>
      <c r="DU258" t="s">
        <v>5267</v>
      </c>
      <c r="DV258" s="27">
        <v>1</v>
      </c>
      <c r="DW258" t="s">
        <v>5268</v>
      </c>
      <c r="DX258" s="27">
        <v>1</v>
      </c>
      <c r="DY258" s="2" t="s">
        <v>5269</v>
      </c>
      <c r="DZ258" s="27">
        <v>1</v>
      </c>
      <c r="EA258" t="s">
        <v>5270</v>
      </c>
      <c r="EB258" s="27">
        <v>1</v>
      </c>
      <c r="ED258" s="27">
        <v>1</v>
      </c>
      <c r="EE258" t="s">
        <v>5271</v>
      </c>
      <c r="EF258" s="27">
        <v>1</v>
      </c>
      <c r="EG258" t="s">
        <v>5272</v>
      </c>
      <c r="EH258" s="27">
        <v>1</v>
      </c>
      <c r="EI258" t="s">
        <v>5273</v>
      </c>
      <c r="EJ258" s="27">
        <v>1</v>
      </c>
      <c r="EK258" t="s">
        <v>5274</v>
      </c>
      <c r="EL258" s="27">
        <v>1</v>
      </c>
      <c r="EM258" t="s">
        <v>5275</v>
      </c>
      <c r="EN258">
        <v>1</v>
      </c>
      <c r="EP258" s="2"/>
      <c r="EQ258">
        <f t="shared" ref="EQ258:EQ321" si="64">SUM(DT258+DV258+DX258+DZ258+EB258+ED258+EF258+EH258+EJ258+EL258)/10</f>
        <v>1</v>
      </c>
      <c r="ER258" s="99">
        <v>1</v>
      </c>
      <c r="ES258" s="27">
        <v>0</v>
      </c>
      <c r="ET258" t="s">
        <v>242</v>
      </c>
      <c r="EU258" t="s">
        <v>242</v>
      </c>
      <c r="EX258" t="s">
        <v>242</v>
      </c>
      <c r="EY258" t="s">
        <v>242</v>
      </c>
      <c r="FA258" s="27">
        <v>1</v>
      </c>
      <c r="FB258">
        <v>4008</v>
      </c>
      <c r="FC258" t="s">
        <v>3434</v>
      </c>
      <c r="FD258" s="27">
        <v>0</v>
      </c>
      <c r="FE258" t="s">
        <v>242</v>
      </c>
      <c r="FG258" s="27">
        <v>1</v>
      </c>
      <c r="FH258">
        <v>1883</v>
      </c>
      <c r="FJ258" s="27">
        <v>0</v>
      </c>
      <c r="FK258" t="s">
        <v>242</v>
      </c>
      <c r="FL258">
        <f t="shared" si="54"/>
        <v>2</v>
      </c>
      <c r="FM258" s="99">
        <v>1</v>
      </c>
      <c r="FN258">
        <f t="shared" si="55"/>
        <v>0</v>
      </c>
      <c r="FO258" s="100">
        <v>0</v>
      </c>
      <c r="FQ258">
        <v>1</v>
      </c>
      <c r="FT258" s="27">
        <v>1</v>
      </c>
      <c r="FU258">
        <v>17.3</v>
      </c>
      <c r="FV258">
        <v>72</v>
      </c>
      <c r="FW258">
        <v>10.7</v>
      </c>
      <c r="FY258" s="27">
        <v>1</v>
      </c>
      <c r="FZ258">
        <v>41.7</v>
      </c>
      <c r="GA258">
        <v>2</v>
      </c>
      <c r="GC258" s="27">
        <v>0</v>
      </c>
      <c r="GD258" t="s">
        <v>242</v>
      </c>
      <c r="GE258" t="s">
        <v>242</v>
      </c>
      <c r="GF258" s="36" t="s">
        <v>242</v>
      </c>
      <c r="GG258" t="s">
        <v>242</v>
      </c>
      <c r="GH258" t="s">
        <v>242</v>
      </c>
      <c r="GI258" t="s">
        <v>242</v>
      </c>
      <c r="GJ258" t="s">
        <v>242</v>
      </c>
      <c r="GK258" t="s">
        <v>242</v>
      </c>
      <c r="GM258">
        <v>1</v>
      </c>
      <c r="GP258" s="27">
        <v>1</v>
      </c>
      <c r="GQ258">
        <v>1</v>
      </c>
      <c r="GR258">
        <v>1</v>
      </c>
      <c r="GS258" t="s">
        <v>5276</v>
      </c>
      <c r="GT258">
        <v>1</v>
      </c>
      <c r="GW258" s="27">
        <v>1</v>
      </c>
      <c r="GX258">
        <v>308</v>
      </c>
      <c r="HA258">
        <v>1</v>
      </c>
      <c r="HD258" s="27">
        <v>1</v>
      </c>
      <c r="HF258" s="27">
        <v>1</v>
      </c>
      <c r="HH258">
        <v>1</v>
      </c>
      <c r="HK258" s="27">
        <v>1</v>
      </c>
      <c r="HM258">
        <v>1</v>
      </c>
      <c r="HP258">
        <v>0.77777777800000003</v>
      </c>
      <c r="HQ258">
        <v>1</v>
      </c>
      <c r="HR258">
        <v>0.75</v>
      </c>
      <c r="HS258">
        <v>1</v>
      </c>
      <c r="HT258">
        <v>1</v>
      </c>
      <c r="HU258">
        <v>0</v>
      </c>
      <c r="HV258">
        <v>0.5</v>
      </c>
      <c r="HW258">
        <v>0.66666666699999999</v>
      </c>
      <c r="HX258">
        <v>1</v>
      </c>
      <c r="HY258">
        <v>1</v>
      </c>
      <c r="HZ258">
        <v>1</v>
      </c>
      <c r="IA258">
        <v>1</v>
      </c>
      <c r="IB258">
        <v>1</v>
      </c>
      <c r="IC258">
        <v>0.842592593</v>
      </c>
      <c r="ID258">
        <v>0.625</v>
      </c>
      <c r="IE258">
        <v>0.93333333299999999</v>
      </c>
      <c r="IF258">
        <v>0.80030864199999996</v>
      </c>
      <c r="IG258" t="s">
        <v>5277</v>
      </c>
      <c r="IH258" t="s">
        <v>266</v>
      </c>
      <c r="II258" t="s">
        <v>5260</v>
      </c>
      <c r="IJ258">
        <v>29805</v>
      </c>
      <c r="IK258">
        <v>28694</v>
      </c>
      <c r="IL258">
        <v>31651</v>
      </c>
      <c r="IM258">
        <v>31762</v>
      </c>
      <c r="IN258">
        <v>29805</v>
      </c>
      <c r="IS258">
        <f t="shared" ref="IS258:IS321" si="65">SUM(AL258+AO258+BQ258+BX258+CJ258)/5</f>
        <v>0.8</v>
      </c>
      <c r="IT258">
        <f t="shared" si="56"/>
        <v>0.7142857142857143</v>
      </c>
      <c r="IU258">
        <f t="shared" si="58"/>
        <v>0.75</v>
      </c>
      <c r="IV258">
        <f t="shared" ref="IV258:IV321" si="66">(IS258+IT258+IU258)/3</f>
        <v>0.75476190476190474</v>
      </c>
    </row>
    <row r="259" spans="1:256" ht="14" customHeight="1" x14ac:dyDescent="0.2">
      <c r="A259" s="10">
        <v>258</v>
      </c>
      <c r="B259">
        <v>282</v>
      </c>
      <c r="C259" s="1">
        <v>44795.604861111111</v>
      </c>
      <c r="D259" s="1">
        <v>44795.604861111111</v>
      </c>
      <c r="E259">
        <v>4</v>
      </c>
      <c r="G259" t="s">
        <v>242</v>
      </c>
      <c r="H259" t="s">
        <v>242</v>
      </c>
      <c r="I259">
        <v>1</v>
      </c>
      <c r="J259" s="1">
        <v>44795.604861111111</v>
      </c>
      <c r="K259" t="s">
        <v>5278</v>
      </c>
      <c r="L259" t="s">
        <v>242</v>
      </c>
      <c r="M259" t="s">
        <v>242</v>
      </c>
      <c r="P259" t="s">
        <v>242</v>
      </c>
      <c r="Q259" t="s">
        <v>242</v>
      </c>
      <c r="T259" s="10" t="s">
        <v>5279</v>
      </c>
      <c r="V259" t="s">
        <v>5280</v>
      </c>
      <c r="W259">
        <v>654106103</v>
      </c>
      <c r="X259">
        <v>3021</v>
      </c>
      <c r="Y259" s="10" t="s">
        <v>271</v>
      </c>
      <c r="Z259" s="10" t="s">
        <v>1130</v>
      </c>
      <c r="AA259" s="10">
        <v>2020</v>
      </c>
      <c r="AC259" s="10">
        <v>0.5</v>
      </c>
      <c r="AD259">
        <v>13</v>
      </c>
      <c r="AF259" s="10">
        <v>12</v>
      </c>
      <c r="AG259" t="s">
        <v>242</v>
      </c>
      <c r="AJ259" s="22">
        <v>0</v>
      </c>
      <c r="AK259" s="10">
        <v>0</v>
      </c>
      <c r="AL259" s="22">
        <v>0</v>
      </c>
      <c r="AM259" s="10">
        <v>0</v>
      </c>
      <c r="AN259" s="36">
        <f t="shared" si="61"/>
        <v>0</v>
      </c>
      <c r="AO259" s="22">
        <v>0</v>
      </c>
      <c r="AP259" s="10">
        <v>0</v>
      </c>
      <c r="AR259" t="s">
        <v>242</v>
      </c>
      <c r="AU259" s="22">
        <v>1</v>
      </c>
      <c r="AV259" s="10">
        <v>1</v>
      </c>
      <c r="AW259" s="21">
        <f t="shared" si="62"/>
        <v>8.3333333333333321</v>
      </c>
      <c r="AX259">
        <v>2</v>
      </c>
      <c r="BA259" s="22">
        <v>1</v>
      </c>
      <c r="BB259" s="10">
        <v>2</v>
      </c>
      <c r="BC259" s="21">
        <f t="shared" si="63"/>
        <v>16.666666666666664</v>
      </c>
      <c r="BD259" t="s">
        <v>242</v>
      </c>
      <c r="BG259" s="22">
        <v>1</v>
      </c>
      <c r="BJ259">
        <v>2</v>
      </c>
      <c r="BM259" s="22">
        <v>1</v>
      </c>
      <c r="BN259">
        <v>2</v>
      </c>
      <c r="BQ259" s="22">
        <v>1</v>
      </c>
      <c r="BR259" s="10">
        <v>4</v>
      </c>
      <c r="BS259" s="97">
        <f t="shared" si="60"/>
        <v>33.333333333333329</v>
      </c>
      <c r="BT259" s="10" t="s">
        <v>5281</v>
      </c>
      <c r="BU259" s="10">
        <v>1</v>
      </c>
      <c r="BX259" s="22">
        <v>1</v>
      </c>
      <c r="BY259" s="10">
        <v>3</v>
      </c>
      <c r="BZ259" s="21">
        <f>BY259/AF259*100</f>
        <v>25</v>
      </c>
      <c r="CA259" s="10">
        <v>2</v>
      </c>
      <c r="CB259" s="10">
        <v>1</v>
      </c>
      <c r="CE259" s="22">
        <v>0.5</v>
      </c>
      <c r="CF259" s="11" t="s">
        <v>5282</v>
      </c>
      <c r="CG259" s="10">
        <v>1</v>
      </c>
      <c r="CH259" s="10" t="s">
        <v>242</v>
      </c>
      <c r="CJ259" s="22">
        <v>1</v>
      </c>
      <c r="CK259" s="10" t="s">
        <v>5283</v>
      </c>
      <c r="CL259" s="10">
        <v>1</v>
      </c>
      <c r="CO259" s="10">
        <v>1</v>
      </c>
      <c r="CP259" s="22">
        <v>0</v>
      </c>
      <c r="CQ259" s="10" t="s">
        <v>242</v>
      </c>
      <c r="CR259" s="10" t="s">
        <v>242</v>
      </c>
      <c r="CS259" s="10" t="s">
        <v>242</v>
      </c>
      <c r="CV259" s="22">
        <v>0</v>
      </c>
      <c r="CX259" s="10" t="s">
        <v>242</v>
      </c>
      <c r="DA259" s="22">
        <v>1</v>
      </c>
      <c r="DB259" s="10">
        <v>47398</v>
      </c>
      <c r="DC259" s="10">
        <v>2</v>
      </c>
      <c r="DE259" s="22">
        <v>1</v>
      </c>
      <c r="DF259" s="50">
        <v>159266</v>
      </c>
      <c r="DG259" s="10">
        <v>2</v>
      </c>
      <c r="DH259" s="43" t="s">
        <v>242</v>
      </c>
      <c r="DI259" s="10" t="s">
        <v>242</v>
      </c>
      <c r="DJ259" s="50" t="s">
        <v>242</v>
      </c>
      <c r="DK259" s="10" t="s">
        <v>242</v>
      </c>
      <c r="DM259" s="22">
        <v>1</v>
      </c>
      <c r="DN259" s="50">
        <v>11500000</v>
      </c>
      <c r="DO259" s="10">
        <v>2</v>
      </c>
      <c r="DQ259" s="10">
        <v>1</v>
      </c>
      <c r="DT259" s="27">
        <v>1</v>
      </c>
      <c r="DU259" s="2" t="s">
        <v>5284</v>
      </c>
      <c r="DV259" s="27">
        <v>1</v>
      </c>
      <c r="DW259" s="2" t="s">
        <v>5285</v>
      </c>
      <c r="DX259" s="27">
        <v>0.5</v>
      </c>
      <c r="DY259" t="s">
        <v>5286</v>
      </c>
      <c r="DZ259" s="27">
        <v>0.5</v>
      </c>
      <c r="EA259" t="s">
        <v>5287</v>
      </c>
      <c r="EB259" s="27">
        <v>0</v>
      </c>
      <c r="ED259" s="27">
        <v>0.5</v>
      </c>
      <c r="EE259" s="2" t="s">
        <v>5288</v>
      </c>
      <c r="EF259" s="27">
        <v>0.5</v>
      </c>
      <c r="EG259" s="2" t="s">
        <v>5288</v>
      </c>
      <c r="EH259" s="27">
        <v>0.5</v>
      </c>
      <c r="EI259" s="2" t="s">
        <v>5289</v>
      </c>
      <c r="EJ259" s="27">
        <v>1</v>
      </c>
      <c r="EK259" t="s">
        <v>5290</v>
      </c>
      <c r="EL259" s="27">
        <v>1</v>
      </c>
      <c r="EM259" s="2" t="s">
        <v>5291</v>
      </c>
      <c r="EN259">
        <v>1</v>
      </c>
      <c r="EQ259">
        <f t="shared" si="64"/>
        <v>0.65</v>
      </c>
      <c r="ER259" s="99">
        <v>0.5</v>
      </c>
      <c r="ES259" s="22">
        <v>0</v>
      </c>
      <c r="ET259" s="10" t="s">
        <v>242</v>
      </c>
      <c r="EU259" s="10" t="s">
        <v>242</v>
      </c>
      <c r="EW259" s="10" t="s">
        <v>5292</v>
      </c>
      <c r="EX259" s="10" t="s">
        <v>242</v>
      </c>
      <c r="EY259" s="10" t="s">
        <v>242</v>
      </c>
      <c r="FA259" s="22">
        <v>0</v>
      </c>
      <c r="FB259" s="10" t="s">
        <v>242</v>
      </c>
      <c r="FD259" s="22">
        <v>0</v>
      </c>
      <c r="FE259" s="10" t="s">
        <v>242</v>
      </c>
      <c r="FF259" s="11" t="s">
        <v>5293</v>
      </c>
      <c r="FG259" s="22">
        <v>1</v>
      </c>
      <c r="FH259" s="10">
        <v>796</v>
      </c>
      <c r="FJ259" s="22">
        <v>0</v>
      </c>
      <c r="FK259" s="10" t="s">
        <v>242</v>
      </c>
      <c r="FL259">
        <f t="shared" ref="FL259:FL322" si="67">SUM(FA259+FG259)</f>
        <v>1</v>
      </c>
      <c r="FM259" s="99">
        <v>1</v>
      </c>
      <c r="FN259">
        <f t="shared" ref="FN259:FN322" si="68">SUM(FD259+FJ259)</f>
        <v>0</v>
      </c>
      <c r="FO259" s="100">
        <v>0</v>
      </c>
      <c r="FQ259" s="10">
        <v>1</v>
      </c>
      <c r="FT259" s="22">
        <v>0</v>
      </c>
      <c r="FU259" s="10" t="s">
        <v>242</v>
      </c>
      <c r="FV259" s="10" t="s">
        <v>242</v>
      </c>
      <c r="FW259" s="10" t="s">
        <v>242</v>
      </c>
      <c r="FY259" s="22">
        <v>1</v>
      </c>
      <c r="FZ259" s="10">
        <v>49.51</v>
      </c>
      <c r="GA259" s="10">
        <v>2</v>
      </c>
      <c r="GC259" s="22">
        <v>1</v>
      </c>
      <c r="GD259" s="10">
        <v>23.9</v>
      </c>
      <c r="GE259" s="10">
        <v>18.2</v>
      </c>
      <c r="GF259" s="50">
        <v>41</v>
      </c>
      <c r="GG259" s="10">
        <v>9.3000000000000007</v>
      </c>
      <c r="GH259" s="10" t="s">
        <v>242</v>
      </c>
      <c r="GI259" s="10" t="s">
        <v>242</v>
      </c>
      <c r="GJ259" s="10" t="s">
        <v>242</v>
      </c>
      <c r="GK259" s="10">
        <v>1</v>
      </c>
      <c r="GM259" s="10">
        <v>1</v>
      </c>
      <c r="GP259" s="22">
        <v>1</v>
      </c>
      <c r="GQ259" s="10" t="s">
        <v>242</v>
      </c>
      <c r="GR259" s="10">
        <v>1</v>
      </c>
      <c r="GT259" s="10">
        <v>1</v>
      </c>
      <c r="GW259" s="22">
        <v>1</v>
      </c>
      <c r="GX259" s="10">
        <v>1935</v>
      </c>
      <c r="HA259" s="10">
        <v>1</v>
      </c>
      <c r="HD259" s="22">
        <v>1</v>
      </c>
      <c r="HE259" s="10" t="s">
        <v>5294</v>
      </c>
      <c r="HF259" s="22">
        <v>1</v>
      </c>
      <c r="HH259" s="10">
        <v>1</v>
      </c>
      <c r="HK259" s="22">
        <v>0</v>
      </c>
      <c r="HL259" s="11" t="s">
        <v>5295</v>
      </c>
      <c r="HM259" s="10">
        <v>1</v>
      </c>
      <c r="HP259" s="10">
        <v>0.72222222199999997</v>
      </c>
      <c r="HQ259" s="10">
        <v>1</v>
      </c>
      <c r="HR259" s="10">
        <v>0</v>
      </c>
      <c r="HS259" s="10">
        <v>1</v>
      </c>
      <c r="HT259" s="10">
        <v>0.65</v>
      </c>
      <c r="HU259" s="10">
        <v>0</v>
      </c>
      <c r="HV259" s="10">
        <v>0.25</v>
      </c>
      <c r="HW259" s="10">
        <v>0.66666666699999999</v>
      </c>
      <c r="HX259" s="10">
        <v>1</v>
      </c>
      <c r="HY259" s="10">
        <v>1</v>
      </c>
      <c r="HZ259" s="10">
        <v>1</v>
      </c>
      <c r="IA259" s="10">
        <v>0</v>
      </c>
      <c r="IB259" s="10">
        <v>1</v>
      </c>
      <c r="IC259" s="10">
        <v>0.57407407399999999</v>
      </c>
      <c r="ID259" s="10">
        <v>0.47499999999999998</v>
      </c>
      <c r="IE259" s="10">
        <v>0.73333333300000003</v>
      </c>
      <c r="IF259" s="10">
        <v>0.59413580200000005</v>
      </c>
      <c r="IG259" s="10" t="s">
        <v>5296</v>
      </c>
      <c r="IH259" s="10" t="s">
        <v>266</v>
      </c>
      <c r="II259" s="10" t="s">
        <v>5279</v>
      </c>
      <c r="IJ259" s="10">
        <v>37403</v>
      </c>
      <c r="IK259" s="10">
        <v>44538</v>
      </c>
      <c r="IL259" s="10">
        <v>46710</v>
      </c>
      <c r="IM259" s="10" t="s">
        <v>242</v>
      </c>
      <c r="IN259" s="10">
        <v>37403</v>
      </c>
      <c r="IS259">
        <f t="shared" si="65"/>
        <v>0.6</v>
      </c>
      <c r="IT259">
        <f t="shared" ref="IT259:IT322" si="69">SUM(DA259+DE259+DM259+ER259+ES259+FM259+FO259)/7</f>
        <v>0.6428571428571429</v>
      </c>
      <c r="IU259">
        <f t="shared" si="58"/>
        <v>0.75</v>
      </c>
      <c r="IV259">
        <f t="shared" si="66"/>
        <v>0.66428571428571426</v>
      </c>
    </row>
    <row r="260" spans="1:256" customFormat="1" ht="14" customHeight="1" x14ac:dyDescent="0.2">
      <c r="A260">
        <v>259</v>
      </c>
      <c r="B260">
        <v>283</v>
      </c>
      <c r="C260" s="1">
        <v>44795.604861111111</v>
      </c>
      <c r="D260" s="1">
        <v>44795.604861111111</v>
      </c>
      <c r="E260">
        <v>4</v>
      </c>
      <c r="G260" t="s">
        <v>242</v>
      </c>
      <c r="H260" t="s">
        <v>242</v>
      </c>
      <c r="I260">
        <v>1</v>
      </c>
      <c r="J260" s="1">
        <v>44795.604861111111</v>
      </c>
      <c r="K260" t="s">
        <v>5297</v>
      </c>
      <c r="L260" t="s">
        <v>242</v>
      </c>
      <c r="M260" t="s">
        <v>242</v>
      </c>
      <c r="P260" t="s">
        <v>242</v>
      </c>
      <c r="Q260" t="s">
        <v>242</v>
      </c>
      <c r="T260" t="s">
        <v>5298</v>
      </c>
      <c r="U260" s="24">
        <v>882095</v>
      </c>
      <c r="V260" t="s">
        <v>5299</v>
      </c>
      <c r="W260">
        <v>375558103</v>
      </c>
      <c r="X260">
        <v>2836</v>
      </c>
      <c r="Y260" t="s">
        <v>350</v>
      </c>
      <c r="Z260" t="s">
        <v>2570</v>
      </c>
      <c r="AA260">
        <v>2020</v>
      </c>
      <c r="AB260" s="24">
        <v>2021</v>
      </c>
      <c r="AC260">
        <v>0.5</v>
      </c>
      <c r="AF260" s="24">
        <v>9</v>
      </c>
      <c r="AG260" t="s">
        <v>242</v>
      </c>
      <c r="AJ260" s="27">
        <v>0</v>
      </c>
      <c r="AK260">
        <v>0</v>
      </c>
      <c r="AL260" s="27">
        <v>0</v>
      </c>
      <c r="AM260">
        <v>0</v>
      </c>
      <c r="AN260" s="36">
        <f t="shared" si="61"/>
        <v>0</v>
      </c>
      <c r="AO260" s="27">
        <v>0</v>
      </c>
      <c r="AP260">
        <v>0</v>
      </c>
      <c r="AR260" t="s">
        <v>242</v>
      </c>
      <c r="AU260" s="27">
        <v>1</v>
      </c>
      <c r="AV260">
        <v>1</v>
      </c>
      <c r="AW260" s="21">
        <f t="shared" si="62"/>
        <v>11.111111111111111</v>
      </c>
      <c r="AX260">
        <v>2</v>
      </c>
      <c r="BA260" s="27">
        <v>1</v>
      </c>
      <c r="BB260">
        <v>2</v>
      </c>
      <c r="BC260" s="21">
        <f t="shared" si="63"/>
        <v>22.222222222222221</v>
      </c>
      <c r="BD260" t="s">
        <v>242</v>
      </c>
      <c r="BG260" s="27">
        <v>1</v>
      </c>
      <c r="BJ260">
        <v>2</v>
      </c>
      <c r="BM260" s="27">
        <v>1</v>
      </c>
      <c r="BN260">
        <v>2</v>
      </c>
      <c r="BQ260" s="44">
        <v>1</v>
      </c>
      <c r="BR260" s="24">
        <v>3</v>
      </c>
      <c r="BS260" s="98">
        <f t="shared" si="60"/>
        <v>33.333333333333329</v>
      </c>
      <c r="BU260" t="s">
        <v>242</v>
      </c>
      <c r="BX260" s="27">
        <v>0</v>
      </c>
      <c r="BY260" s="24" t="s">
        <v>242</v>
      </c>
      <c r="BZ260" s="21" t="s">
        <v>242</v>
      </c>
      <c r="CA260" t="s">
        <v>242</v>
      </c>
      <c r="CB260" t="s">
        <v>242</v>
      </c>
      <c r="CE260" s="27">
        <v>0</v>
      </c>
      <c r="CG260" t="s">
        <v>242</v>
      </c>
      <c r="CH260" t="s">
        <v>242</v>
      </c>
      <c r="CJ260" s="27">
        <v>1</v>
      </c>
      <c r="CK260" t="s">
        <v>5300</v>
      </c>
      <c r="CL260">
        <v>1</v>
      </c>
      <c r="CO260">
        <v>1</v>
      </c>
      <c r="CP260" s="27">
        <v>0</v>
      </c>
      <c r="CQ260" t="s">
        <v>242</v>
      </c>
      <c r="CR260" t="s">
        <v>242</v>
      </c>
      <c r="CS260" t="s">
        <v>242</v>
      </c>
      <c r="CV260" s="27">
        <v>1</v>
      </c>
      <c r="CW260" t="s">
        <v>5301</v>
      </c>
      <c r="CX260">
        <v>1</v>
      </c>
      <c r="DA260" s="27">
        <v>1</v>
      </c>
      <c r="DB260">
        <v>52019</v>
      </c>
      <c r="DC260">
        <v>2</v>
      </c>
      <c r="DE260" s="27">
        <v>1</v>
      </c>
      <c r="DF260" s="36">
        <v>20760</v>
      </c>
      <c r="DG260">
        <v>2</v>
      </c>
      <c r="DH260" s="36">
        <v>42546</v>
      </c>
      <c r="DI260">
        <v>2</v>
      </c>
      <c r="DJ260" s="36" t="s">
        <v>242</v>
      </c>
      <c r="DK260" t="s">
        <v>242</v>
      </c>
      <c r="DM260" s="27">
        <v>0</v>
      </c>
      <c r="DN260" s="36" t="s">
        <v>242</v>
      </c>
      <c r="DO260" t="s">
        <v>242</v>
      </c>
      <c r="DQ260">
        <v>1</v>
      </c>
      <c r="DT260" s="27">
        <v>1</v>
      </c>
      <c r="DU260" t="s">
        <v>5302</v>
      </c>
      <c r="DV260" s="27">
        <v>1</v>
      </c>
      <c r="DW260" t="s">
        <v>5303</v>
      </c>
      <c r="DX260" s="27">
        <v>1</v>
      </c>
      <c r="DY260" t="s">
        <v>5304</v>
      </c>
      <c r="DZ260" s="27">
        <v>1</v>
      </c>
      <c r="EA260" t="s">
        <v>5305</v>
      </c>
      <c r="EB260" s="27">
        <v>1</v>
      </c>
      <c r="EC260" s="2" t="s">
        <v>5306</v>
      </c>
      <c r="ED260" s="27">
        <v>1</v>
      </c>
      <c r="EE260" t="s">
        <v>5307</v>
      </c>
      <c r="EF260" s="27">
        <v>1</v>
      </c>
      <c r="EG260" t="s">
        <v>5308</v>
      </c>
      <c r="EH260" s="27">
        <v>0</v>
      </c>
      <c r="EJ260" s="27">
        <v>1</v>
      </c>
      <c r="EK260" t="s">
        <v>1146</v>
      </c>
      <c r="EL260" s="27">
        <v>1</v>
      </c>
      <c r="EN260">
        <v>1</v>
      </c>
      <c r="EP260" s="2"/>
      <c r="EQ260">
        <f t="shared" si="64"/>
        <v>0.9</v>
      </c>
      <c r="ER260" s="99">
        <v>0.5</v>
      </c>
      <c r="ES260" s="27">
        <v>0</v>
      </c>
      <c r="ET260" t="s">
        <v>242</v>
      </c>
      <c r="EU260" t="s">
        <v>242</v>
      </c>
      <c r="EX260" t="s">
        <v>242</v>
      </c>
      <c r="EY260" t="s">
        <v>242</v>
      </c>
      <c r="FA260" s="27">
        <v>0</v>
      </c>
      <c r="FB260" t="s">
        <v>242</v>
      </c>
      <c r="FD260" s="27">
        <v>0</v>
      </c>
      <c r="FE260" t="s">
        <v>242</v>
      </c>
      <c r="FG260" s="27">
        <v>1</v>
      </c>
      <c r="FH260">
        <v>613.29999999999995</v>
      </c>
      <c r="FJ260" s="27">
        <v>0</v>
      </c>
      <c r="FK260" t="s">
        <v>242</v>
      </c>
      <c r="FL260">
        <f t="shared" si="67"/>
        <v>1</v>
      </c>
      <c r="FM260" s="99">
        <v>1</v>
      </c>
      <c r="FN260">
        <f t="shared" si="68"/>
        <v>0</v>
      </c>
      <c r="FO260" s="100">
        <v>0</v>
      </c>
      <c r="FQ260">
        <v>1</v>
      </c>
      <c r="FT260" s="27">
        <v>0</v>
      </c>
      <c r="FU260" t="s">
        <v>242</v>
      </c>
      <c r="FV260" t="s">
        <v>242</v>
      </c>
      <c r="FW260" t="s">
        <v>242</v>
      </c>
      <c r="FY260" s="27">
        <v>1</v>
      </c>
      <c r="FZ260">
        <v>51</v>
      </c>
      <c r="GA260">
        <v>1</v>
      </c>
      <c r="GC260" s="27">
        <v>1</v>
      </c>
      <c r="GD260">
        <v>5</v>
      </c>
      <c r="GE260">
        <v>11</v>
      </c>
      <c r="GF260" s="36">
        <v>42</v>
      </c>
      <c r="GG260">
        <v>38</v>
      </c>
      <c r="GH260" t="s">
        <v>242</v>
      </c>
      <c r="GI260" t="s">
        <v>242</v>
      </c>
      <c r="GJ260" t="s">
        <v>242</v>
      </c>
      <c r="GK260">
        <v>1</v>
      </c>
      <c r="GL260" t="s">
        <v>5309</v>
      </c>
      <c r="GM260">
        <v>1</v>
      </c>
      <c r="GP260" s="27">
        <v>1</v>
      </c>
      <c r="GQ260" t="s">
        <v>242</v>
      </c>
      <c r="GR260">
        <v>0.99780000000000002</v>
      </c>
      <c r="GT260">
        <v>1</v>
      </c>
      <c r="GW260" s="44">
        <v>1</v>
      </c>
      <c r="GX260">
        <v>76</v>
      </c>
      <c r="HA260" t="s">
        <v>242</v>
      </c>
      <c r="HD260" s="27">
        <v>0</v>
      </c>
      <c r="HF260" s="27">
        <v>0</v>
      </c>
      <c r="HH260" t="s">
        <v>242</v>
      </c>
      <c r="HK260" s="27">
        <v>1</v>
      </c>
      <c r="HL260" s="2" t="s">
        <v>5310</v>
      </c>
      <c r="HM260">
        <v>1</v>
      </c>
      <c r="HP260">
        <v>0.44444444399999999</v>
      </c>
      <c r="HQ260">
        <v>1</v>
      </c>
      <c r="HR260">
        <v>0.5</v>
      </c>
      <c r="HS260">
        <v>0.66666666699999999</v>
      </c>
      <c r="HT260">
        <v>0.9</v>
      </c>
      <c r="HU260">
        <v>0</v>
      </c>
      <c r="HV260">
        <v>0.25</v>
      </c>
      <c r="HW260">
        <v>0.66666666699999999</v>
      </c>
      <c r="HX260">
        <v>1</v>
      </c>
      <c r="HY260">
        <v>0</v>
      </c>
      <c r="HZ260">
        <v>0</v>
      </c>
      <c r="IA260">
        <v>1</v>
      </c>
      <c r="IB260">
        <v>1</v>
      </c>
      <c r="IC260">
        <v>0.64814814799999998</v>
      </c>
      <c r="ID260">
        <v>0.45416666700000002</v>
      </c>
      <c r="IE260">
        <v>0.53333333299999997</v>
      </c>
      <c r="IF260">
        <v>0.54521604899999998</v>
      </c>
      <c r="IG260" t="s">
        <v>5311</v>
      </c>
      <c r="IH260" t="s">
        <v>266</v>
      </c>
      <c r="II260" t="s">
        <v>5298</v>
      </c>
      <c r="IJ260">
        <v>22449</v>
      </c>
      <c r="IK260">
        <v>24689</v>
      </c>
      <c r="IL260">
        <v>27305</v>
      </c>
      <c r="IM260">
        <v>27281</v>
      </c>
      <c r="IN260">
        <v>22449</v>
      </c>
      <c r="IS260">
        <f t="shared" si="65"/>
        <v>0.4</v>
      </c>
      <c r="IT260">
        <f t="shared" si="69"/>
        <v>0.5</v>
      </c>
      <c r="IU260">
        <f t="shared" si="58"/>
        <v>0.75</v>
      </c>
      <c r="IV260">
        <f t="shared" si="66"/>
        <v>0.54999999999999993</v>
      </c>
    </row>
    <row r="261" spans="1:256" customFormat="1" ht="14" customHeight="1" x14ac:dyDescent="0.2">
      <c r="A261">
        <v>260</v>
      </c>
      <c r="B261">
        <v>284</v>
      </c>
      <c r="C261" s="1">
        <v>44795.604861111111</v>
      </c>
      <c r="D261" s="1">
        <v>44795.604861111111</v>
      </c>
      <c r="E261">
        <v>4</v>
      </c>
      <c r="G261" t="s">
        <v>242</v>
      </c>
      <c r="H261" t="s">
        <v>242</v>
      </c>
      <c r="I261">
        <v>1</v>
      </c>
      <c r="J261" s="1">
        <v>44795.604861111111</v>
      </c>
      <c r="K261" t="s">
        <v>5312</v>
      </c>
      <c r="L261" t="s">
        <v>242</v>
      </c>
      <c r="M261" t="s">
        <v>242</v>
      </c>
      <c r="P261" t="s">
        <v>242</v>
      </c>
      <c r="Q261" t="s">
        <v>242</v>
      </c>
      <c r="T261" t="s">
        <v>5313</v>
      </c>
      <c r="V261" t="s">
        <v>5314</v>
      </c>
      <c r="W261">
        <v>260557103</v>
      </c>
      <c r="X261">
        <v>2821</v>
      </c>
      <c r="Y261" t="s">
        <v>418</v>
      </c>
      <c r="Z261" t="s">
        <v>1838</v>
      </c>
      <c r="AA261">
        <v>2019</v>
      </c>
      <c r="AC261">
        <v>1</v>
      </c>
      <c r="AD261">
        <v>9</v>
      </c>
      <c r="AF261">
        <v>11</v>
      </c>
      <c r="AG261" t="s">
        <v>242</v>
      </c>
      <c r="AJ261" s="27">
        <v>1</v>
      </c>
      <c r="AK261">
        <v>8</v>
      </c>
      <c r="AL261" s="27">
        <v>0</v>
      </c>
      <c r="AM261">
        <v>0</v>
      </c>
      <c r="AN261" s="36">
        <f t="shared" si="61"/>
        <v>0</v>
      </c>
      <c r="AO261" s="27">
        <v>0</v>
      </c>
      <c r="AP261">
        <v>0</v>
      </c>
      <c r="AR261">
        <v>3</v>
      </c>
      <c r="AU261" s="27">
        <v>1</v>
      </c>
      <c r="AV261">
        <v>1</v>
      </c>
      <c r="AW261" s="21">
        <f t="shared" si="62"/>
        <v>9.0909090909090917</v>
      </c>
      <c r="AX261">
        <v>3</v>
      </c>
      <c r="BA261" s="27">
        <v>1</v>
      </c>
      <c r="BB261">
        <v>3</v>
      </c>
      <c r="BC261" s="21">
        <f t="shared" si="63"/>
        <v>27.27272727272727</v>
      </c>
      <c r="BD261" t="s">
        <v>242</v>
      </c>
      <c r="BG261" s="27">
        <v>1</v>
      </c>
      <c r="BH261">
        <v>7</v>
      </c>
      <c r="BJ261">
        <v>2</v>
      </c>
      <c r="BM261" s="27">
        <v>1</v>
      </c>
      <c r="BN261">
        <v>2</v>
      </c>
      <c r="BQ261" s="27">
        <v>1</v>
      </c>
      <c r="BR261">
        <v>3</v>
      </c>
      <c r="BS261" s="97">
        <f t="shared" si="60"/>
        <v>27.27272727272727</v>
      </c>
      <c r="BU261">
        <v>1</v>
      </c>
      <c r="BX261" s="27">
        <v>1</v>
      </c>
      <c r="BY261">
        <v>3</v>
      </c>
      <c r="BZ261" s="21">
        <f>BY261/AF261*100</f>
        <v>27.27272727272727</v>
      </c>
      <c r="CA261">
        <v>1</v>
      </c>
      <c r="CB261">
        <v>1</v>
      </c>
      <c r="CE261" s="27">
        <v>0</v>
      </c>
      <c r="CG261" t="s">
        <v>242</v>
      </c>
      <c r="CH261" t="s">
        <v>242</v>
      </c>
      <c r="CJ261" s="27">
        <v>1</v>
      </c>
      <c r="CK261" t="s">
        <v>5315</v>
      </c>
      <c r="CL261">
        <v>1</v>
      </c>
      <c r="CO261">
        <v>0</v>
      </c>
      <c r="CP261" s="27">
        <v>0</v>
      </c>
      <c r="CQ261" t="s">
        <v>242</v>
      </c>
      <c r="CR261" t="s">
        <v>242</v>
      </c>
      <c r="CS261" t="s">
        <v>242</v>
      </c>
      <c r="CU261" t="s">
        <v>5316</v>
      </c>
      <c r="CV261" s="27">
        <v>1</v>
      </c>
      <c r="CW261" t="s">
        <v>5317</v>
      </c>
      <c r="CX261">
        <v>1</v>
      </c>
      <c r="DA261" s="27">
        <v>1</v>
      </c>
      <c r="DB261">
        <v>27600000</v>
      </c>
      <c r="DC261">
        <v>2</v>
      </c>
      <c r="DE261" s="27">
        <v>1</v>
      </c>
      <c r="DF261" s="36" t="s">
        <v>242</v>
      </c>
      <c r="DG261" t="s">
        <v>242</v>
      </c>
      <c r="DH261" s="43" t="s">
        <v>242</v>
      </c>
      <c r="DI261" t="s">
        <v>242</v>
      </c>
      <c r="DJ261" s="36">
        <v>6050000</v>
      </c>
      <c r="DK261">
        <v>2</v>
      </c>
      <c r="DM261" s="27">
        <v>1</v>
      </c>
      <c r="DN261" s="36">
        <v>91400000</v>
      </c>
      <c r="DO261">
        <v>2</v>
      </c>
      <c r="DQ261">
        <v>1</v>
      </c>
      <c r="DT261" s="27">
        <v>1</v>
      </c>
      <c r="DU261" t="s">
        <v>5318</v>
      </c>
      <c r="DV261" s="27">
        <v>1</v>
      </c>
      <c r="DW261" t="s">
        <v>5319</v>
      </c>
      <c r="DX261" s="27">
        <v>1</v>
      </c>
      <c r="DY261" t="s">
        <v>5320</v>
      </c>
      <c r="DZ261" s="27">
        <v>1</v>
      </c>
      <c r="EA261" t="s">
        <v>5321</v>
      </c>
      <c r="EB261" s="27">
        <v>0.5</v>
      </c>
      <c r="ED261" s="27">
        <v>1</v>
      </c>
      <c r="EE261" t="s">
        <v>5322</v>
      </c>
      <c r="EF261" s="27">
        <v>1</v>
      </c>
      <c r="EG261" t="s">
        <v>5323</v>
      </c>
      <c r="EH261" s="27">
        <v>1</v>
      </c>
      <c r="EI261" t="s">
        <v>5324</v>
      </c>
      <c r="EJ261" s="27">
        <v>1</v>
      </c>
      <c r="EK261" t="s">
        <v>5325</v>
      </c>
      <c r="EL261" s="27">
        <v>1</v>
      </c>
      <c r="EN261">
        <v>1</v>
      </c>
      <c r="EP261" s="2"/>
      <c r="EQ261">
        <f t="shared" si="64"/>
        <v>0.95</v>
      </c>
      <c r="ER261" s="99">
        <v>0.5</v>
      </c>
      <c r="ES261" s="27">
        <v>0</v>
      </c>
      <c r="ET261" t="s">
        <v>242</v>
      </c>
      <c r="EU261" t="s">
        <v>242</v>
      </c>
      <c r="EX261" t="s">
        <v>242</v>
      </c>
      <c r="EY261" t="s">
        <v>242</v>
      </c>
      <c r="FA261" s="27">
        <v>1</v>
      </c>
      <c r="FB261">
        <v>3189000</v>
      </c>
      <c r="FC261" t="s">
        <v>3434</v>
      </c>
      <c r="FD261" s="27">
        <v>1</v>
      </c>
      <c r="FE261">
        <v>11.67</v>
      </c>
      <c r="FF261" t="s">
        <v>5326</v>
      </c>
      <c r="FG261" s="27">
        <v>0</v>
      </c>
      <c r="FH261" t="s">
        <v>242</v>
      </c>
      <c r="FJ261" s="27">
        <v>0</v>
      </c>
      <c r="FK261" t="s">
        <v>242</v>
      </c>
      <c r="FL261">
        <f t="shared" si="67"/>
        <v>1</v>
      </c>
      <c r="FM261" s="99">
        <v>1</v>
      </c>
      <c r="FN261">
        <f t="shared" si="68"/>
        <v>1</v>
      </c>
      <c r="FO261" s="99">
        <v>1</v>
      </c>
      <c r="FP261" t="s">
        <v>5327</v>
      </c>
      <c r="FQ261">
        <v>1</v>
      </c>
      <c r="FT261" s="27">
        <v>0</v>
      </c>
      <c r="FU261" t="s">
        <v>242</v>
      </c>
      <c r="FV261" t="s">
        <v>242</v>
      </c>
      <c r="FW261" t="s">
        <v>242</v>
      </c>
      <c r="FY261" s="27">
        <v>1</v>
      </c>
      <c r="FZ261">
        <v>27</v>
      </c>
      <c r="GA261">
        <v>1</v>
      </c>
      <c r="GB261" t="s">
        <v>5328</v>
      </c>
      <c r="GC261" s="27">
        <v>0</v>
      </c>
      <c r="GD261" t="s">
        <v>242</v>
      </c>
      <c r="GE261" t="s">
        <v>242</v>
      </c>
      <c r="GF261" s="36" t="s">
        <v>242</v>
      </c>
      <c r="GG261" t="s">
        <v>242</v>
      </c>
      <c r="GH261" t="s">
        <v>242</v>
      </c>
      <c r="GI261" t="s">
        <v>242</v>
      </c>
      <c r="GJ261" t="s">
        <v>242</v>
      </c>
      <c r="GK261" t="s">
        <v>242</v>
      </c>
      <c r="GM261">
        <v>1</v>
      </c>
      <c r="GP261" s="27">
        <v>1</v>
      </c>
      <c r="GQ261" t="s">
        <v>242</v>
      </c>
      <c r="GR261">
        <v>1.0049999999999999</v>
      </c>
      <c r="GT261">
        <v>1</v>
      </c>
      <c r="GW261" s="27">
        <v>1</v>
      </c>
      <c r="GX261">
        <v>145</v>
      </c>
      <c r="HA261">
        <v>1</v>
      </c>
      <c r="HD261" s="27">
        <v>0</v>
      </c>
      <c r="HF261" s="27">
        <v>0</v>
      </c>
      <c r="HH261" t="s">
        <v>242</v>
      </c>
      <c r="HK261" s="27">
        <v>1</v>
      </c>
      <c r="HL261" t="s">
        <v>5329</v>
      </c>
      <c r="HM261">
        <v>1</v>
      </c>
      <c r="HP261">
        <v>0.66666666699999999</v>
      </c>
      <c r="HQ261">
        <v>1</v>
      </c>
      <c r="HR261">
        <v>0.5</v>
      </c>
      <c r="HS261">
        <v>1</v>
      </c>
      <c r="HT261">
        <v>0.95</v>
      </c>
      <c r="HU261">
        <v>0</v>
      </c>
      <c r="HV261">
        <v>0.5</v>
      </c>
      <c r="HW261">
        <v>0.33333333300000001</v>
      </c>
      <c r="HX261">
        <v>1</v>
      </c>
      <c r="HY261">
        <v>1</v>
      </c>
      <c r="HZ261">
        <v>0</v>
      </c>
      <c r="IA261">
        <v>1</v>
      </c>
      <c r="IB261">
        <v>1</v>
      </c>
      <c r="IC261">
        <v>0.72222222199999997</v>
      </c>
      <c r="ID261">
        <v>0.61250000000000004</v>
      </c>
      <c r="IE261">
        <v>0.66666666699999999</v>
      </c>
      <c r="IF261">
        <v>0.66712963000000003</v>
      </c>
      <c r="IG261" t="s">
        <v>5330</v>
      </c>
      <c r="IH261" t="s">
        <v>266</v>
      </c>
      <c r="II261" t="s">
        <v>5313</v>
      </c>
      <c r="IJ261">
        <v>42951</v>
      </c>
      <c r="IK261">
        <v>38542</v>
      </c>
      <c r="IL261">
        <v>54968</v>
      </c>
      <c r="IM261">
        <v>56902</v>
      </c>
      <c r="IN261">
        <v>42951</v>
      </c>
      <c r="IS261">
        <f t="shared" si="65"/>
        <v>0.6</v>
      </c>
      <c r="IT261">
        <f t="shared" si="69"/>
        <v>0.7857142857142857</v>
      </c>
      <c r="IU261">
        <f t="shared" si="58"/>
        <v>0.5</v>
      </c>
      <c r="IV261">
        <f t="shared" si="66"/>
        <v>0.62857142857142856</v>
      </c>
    </row>
    <row r="262" spans="1:256" customFormat="1" ht="14" customHeight="1" x14ac:dyDescent="0.2">
      <c r="A262">
        <v>261</v>
      </c>
      <c r="B262">
        <v>285</v>
      </c>
      <c r="C262" s="1">
        <v>44795.604861111111</v>
      </c>
      <c r="D262" s="1">
        <v>44795.604861111111</v>
      </c>
      <c r="E262">
        <v>4</v>
      </c>
      <c r="G262" t="s">
        <v>242</v>
      </c>
      <c r="H262" t="s">
        <v>242</v>
      </c>
      <c r="I262">
        <v>1</v>
      </c>
      <c r="J262" s="1">
        <v>44795.604861111111</v>
      </c>
      <c r="K262" t="s">
        <v>5331</v>
      </c>
      <c r="L262" t="s">
        <v>242</v>
      </c>
      <c r="M262" t="s">
        <v>242</v>
      </c>
      <c r="P262" t="s">
        <v>242</v>
      </c>
      <c r="Q262" t="s">
        <v>242</v>
      </c>
      <c r="T262" t="s">
        <v>5332</v>
      </c>
      <c r="V262" t="s">
        <v>5333</v>
      </c>
      <c r="W262">
        <v>337738108</v>
      </c>
      <c r="X262">
        <v>7374</v>
      </c>
      <c r="Y262" t="s">
        <v>319</v>
      </c>
      <c r="Z262" t="s">
        <v>765</v>
      </c>
      <c r="AA262">
        <v>2020</v>
      </c>
      <c r="AC262">
        <v>0</v>
      </c>
      <c r="AF262">
        <v>10</v>
      </c>
      <c r="AG262" t="s">
        <v>242</v>
      </c>
      <c r="AJ262" s="27">
        <v>0</v>
      </c>
      <c r="AK262">
        <v>0</v>
      </c>
      <c r="AL262" s="27">
        <v>0</v>
      </c>
      <c r="AM262">
        <v>0</v>
      </c>
      <c r="AN262" s="36">
        <f t="shared" si="61"/>
        <v>0</v>
      </c>
      <c r="AO262" s="27">
        <v>0</v>
      </c>
      <c r="AP262">
        <v>0</v>
      </c>
      <c r="AR262" t="s">
        <v>242</v>
      </c>
      <c r="AU262" s="27">
        <v>1</v>
      </c>
      <c r="AV262">
        <v>3</v>
      </c>
      <c r="AW262" s="21">
        <f t="shared" si="62"/>
        <v>30</v>
      </c>
      <c r="AX262">
        <v>3</v>
      </c>
      <c r="BA262" s="27">
        <v>1</v>
      </c>
      <c r="BB262">
        <v>3</v>
      </c>
      <c r="BC262" s="21">
        <f t="shared" si="63"/>
        <v>30</v>
      </c>
      <c r="BD262" t="s">
        <v>242</v>
      </c>
      <c r="BG262" s="27">
        <v>1</v>
      </c>
      <c r="BJ262">
        <v>2</v>
      </c>
      <c r="BM262" s="27">
        <v>1</v>
      </c>
      <c r="BN262">
        <v>2</v>
      </c>
      <c r="BQ262" s="27">
        <v>1</v>
      </c>
      <c r="BR262">
        <v>2</v>
      </c>
      <c r="BS262" s="97">
        <f t="shared" si="60"/>
        <v>20</v>
      </c>
      <c r="BU262">
        <v>3</v>
      </c>
      <c r="BX262" s="27">
        <v>0</v>
      </c>
      <c r="BY262" s="24" t="s">
        <v>242</v>
      </c>
      <c r="BZ262" s="21" t="s">
        <v>242</v>
      </c>
      <c r="CA262" t="s">
        <v>242</v>
      </c>
      <c r="CB262" t="s">
        <v>242</v>
      </c>
      <c r="CE262" s="27">
        <v>0</v>
      </c>
      <c r="CG262" t="s">
        <v>242</v>
      </c>
      <c r="CH262" t="s">
        <v>242</v>
      </c>
      <c r="CJ262" s="27">
        <v>0</v>
      </c>
      <c r="CL262" t="s">
        <v>242</v>
      </c>
      <c r="CO262">
        <v>0</v>
      </c>
      <c r="CP262" s="27">
        <v>0.5</v>
      </c>
      <c r="CQ262" t="s">
        <v>242</v>
      </c>
      <c r="CR262">
        <v>100</v>
      </c>
      <c r="CS262" t="s">
        <v>242</v>
      </c>
      <c r="CT262" t="s">
        <v>5334</v>
      </c>
      <c r="CV262" s="27">
        <v>1</v>
      </c>
      <c r="CW262" t="s">
        <v>5335</v>
      </c>
      <c r="CX262">
        <v>1</v>
      </c>
      <c r="DA262" s="27">
        <v>0</v>
      </c>
      <c r="DB262" t="s">
        <v>242</v>
      </c>
      <c r="DC262" t="s">
        <v>242</v>
      </c>
      <c r="DE262" s="27">
        <v>0</v>
      </c>
      <c r="DF262" s="36" t="s">
        <v>242</v>
      </c>
      <c r="DG262" t="s">
        <v>242</v>
      </c>
      <c r="DH262" s="43" t="s">
        <v>242</v>
      </c>
      <c r="DI262" t="s">
        <v>242</v>
      </c>
      <c r="DJ262" s="36" t="s">
        <v>242</v>
      </c>
      <c r="DK262" t="s">
        <v>242</v>
      </c>
      <c r="DM262" s="27">
        <v>0</v>
      </c>
      <c r="DN262" s="36" t="s">
        <v>242</v>
      </c>
      <c r="DO262" t="s">
        <v>242</v>
      </c>
      <c r="DQ262" t="s">
        <v>242</v>
      </c>
      <c r="DT262" s="27">
        <v>1</v>
      </c>
      <c r="DU262" t="s">
        <v>5336</v>
      </c>
      <c r="DV262" s="27">
        <v>0</v>
      </c>
      <c r="DX262" s="27">
        <v>0</v>
      </c>
      <c r="DZ262" s="27">
        <v>0</v>
      </c>
      <c r="EB262" s="27">
        <v>0</v>
      </c>
      <c r="ED262" s="27">
        <v>0</v>
      </c>
      <c r="EF262" s="27">
        <v>0</v>
      </c>
      <c r="EH262" s="27">
        <v>0</v>
      </c>
      <c r="EJ262" s="27">
        <v>0</v>
      </c>
      <c r="EL262" s="27">
        <v>0</v>
      </c>
      <c r="EN262">
        <v>1</v>
      </c>
      <c r="EP262" s="2"/>
      <c r="EQ262">
        <f t="shared" si="64"/>
        <v>0.1</v>
      </c>
      <c r="ER262" s="99">
        <v>0.5</v>
      </c>
      <c r="ES262" s="27">
        <v>0</v>
      </c>
      <c r="ET262" t="s">
        <v>242</v>
      </c>
      <c r="EU262" t="s">
        <v>242</v>
      </c>
      <c r="EX262" t="s">
        <v>242</v>
      </c>
      <c r="EY262" t="s">
        <v>242</v>
      </c>
      <c r="FA262" s="27">
        <v>0</v>
      </c>
      <c r="FB262" t="s">
        <v>242</v>
      </c>
      <c r="FD262" s="27">
        <v>0</v>
      </c>
      <c r="FE262" t="s">
        <v>242</v>
      </c>
      <c r="FG262" s="27">
        <v>0</v>
      </c>
      <c r="FH262" t="s">
        <v>242</v>
      </c>
      <c r="FJ262" s="27">
        <v>0</v>
      </c>
      <c r="FK262" t="s">
        <v>242</v>
      </c>
      <c r="FL262">
        <f t="shared" si="67"/>
        <v>0</v>
      </c>
      <c r="FM262" s="100">
        <v>0</v>
      </c>
      <c r="FN262">
        <f t="shared" si="68"/>
        <v>0</v>
      </c>
      <c r="FO262" s="100">
        <v>0</v>
      </c>
      <c r="FQ262" t="s">
        <v>242</v>
      </c>
      <c r="FT262" s="27">
        <v>0</v>
      </c>
      <c r="FU262" t="s">
        <v>242</v>
      </c>
      <c r="FV262" t="s">
        <v>242</v>
      </c>
      <c r="FW262" t="s">
        <v>242</v>
      </c>
      <c r="FY262" s="27">
        <v>0</v>
      </c>
      <c r="FZ262" t="s">
        <v>242</v>
      </c>
      <c r="GA262" t="s">
        <v>242</v>
      </c>
      <c r="GC262" s="27">
        <v>0</v>
      </c>
      <c r="GD262" t="s">
        <v>242</v>
      </c>
      <c r="GE262" t="s">
        <v>242</v>
      </c>
      <c r="GF262" s="36" t="s">
        <v>242</v>
      </c>
      <c r="GG262" t="s">
        <v>242</v>
      </c>
      <c r="GH262" t="s">
        <v>242</v>
      </c>
      <c r="GI262" t="s">
        <v>242</v>
      </c>
      <c r="GJ262" t="s">
        <v>242</v>
      </c>
      <c r="GK262" t="s">
        <v>242</v>
      </c>
      <c r="GM262" t="s">
        <v>242</v>
      </c>
      <c r="GP262" s="27">
        <v>0</v>
      </c>
      <c r="GQ262" t="s">
        <v>242</v>
      </c>
      <c r="GR262" t="s">
        <v>242</v>
      </c>
      <c r="GT262" t="s">
        <v>242</v>
      </c>
      <c r="GW262" s="27">
        <v>1</v>
      </c>
      <c r="GX262">
        <v>423</v>
      </c>
      <c r="HA262">
        <v>1</v>
      </c>
      <c r="HD262" s="27">
        <v>0</v>
      </c>
      <c r="HF262" s="27">
        <v>0</v>
      </c>
      <c r="HH262" t="s">
        <v>242</v>
      </c>
      <c r="HK262" s="27">
        <v>1</v>
      </c>
      <c r="HL262" t="s">
        <v>5337</v>
      </c>
      <c r="HM262">
        <v>1</v>
      </c>
      <c r="HP262">
        <v>0.55555555599999995</v>
      </c>
      <c r="HQ262">
        <v>0</v>
      </c>
      <c r="HR262">
        <v>0.75</v>
      </c>
      <c r="HS262">
        <v>0</v>
      </c>
      <c r="HT262">
        <v>0.1</v>
      </c>
      <c r="HU262">
        <v>0</v>
      </c>
      <c r="HV262">
        <v>0</v>
      </c>
      <c r="HW262">
        <v>0</v>
      </c>
      <c r="HX262">
        <v>0</v>
      </c>
      <c r="HY262">
        <v>1</v>
      </c>
      <c r="HZ262">
        <v>0</v>
      </c>
      <c r="IA262">
        <v>1</v>
      </c>
      <c r="IB262">
        <v>1</v>
      </c>
      <c r="IC262">
        <v>0.43518518499999997</v>
      </c>
      <c r="ID262">
        <v>2.5000000000000001E-2</v>
      </c>
      <c r="IE262">
        <v>0.4</v>
      </c>
      <c r="IF262">
        <v>0.28672839500000002</v>
      </c>
      <c r="IG262" t="s">
        <v>5338</v>
      </c>
      <c r="IH262" t="s">
        <v>266</v>
      </c>
      <c r="II262" t="s">
        <v>5332</v>
      </c>
      <c r="IJ262">
        <v>10187</v>
      </c>
      <c r="IK262">
        <v>14852</v>
      </c>
      <c r="IL262">
        <v>16226</v>
      </c>
      <c r="IM262">
        <v>17737</v>
      </c>
      <c r="IN262">
        <v>10187</v>
      </c>
      <c r="IS262">
        <f t="shared" si="65"/>
        <v>0.2</v>
      </c>
      <c r="IT262">
        <f t="shared" si="69"/>
        <v>7.1428571428571425E-2</v>
      </c>
      <c r="IU262">
        <f t="shared" si="58"/>
        <v>0.25</v>
      </c>
      <c r="IV262">
        <f t="shared" si="66"/>
        <v>0.17380952380952383</v>
      </c>
    </row>
    <row r="263" spans="1:256" customFormat="1" ht="14" customHeight="1" x14ac:dyDescent="0.2">
      <c r="A263">
        <v>262</v>
      </c>
      <c r="B263">
        <v>286</v>
      </c>
      <c r="C263" s="1">
        <v>44795.604861111111</v>
      </c>
      <c r="D263" s="1">
        <v>44795.604861111111</v>
      </c>
      <c r="E263">
        <v>4</v>
      </c>
      <c r="G263" t="s">
        <v>242</v>
      </c>
      <c r="H263" t="s">
        <v>242</v>
      </c>
      <c r="I263">
        <v>1</v>
      </c>
      <c r="J263" s="1">
        <v>44795.604861111111</v>
      </c>
      <c r="K263" t="s">
        <v>5339</v>
      </c>
      <c r="L263" t="s">
        <v>242</v>
      </c>
      <c r="M263" t="s">
        <v>242</v>
      </c>
      <c r="P263" t="s">
        <v>242</v>
      </c>
      <c r="Q263" t="s">
        <v>242</v>
      </c>
      <c r="T263" t="s">
        <v>5340</v>
      </c>
      <c r="V263" t="s">
        <v>5341</v>
      </c>
      <c r="W263" t="s">
        <v>5342</v>
      </c>
      <c r="X263">
        <v>3571</v>
      </c>
      <c r="Y263" t="s">
        <v>297</v>
      </c>
      <c r="Z263" t="s">
        <v>4620</v>
      </c>
      <c r="AA263">
        <v>2019</v>
      </c>
      <c r="AC263">
        <v>0.5</v>
      </c>
      <c r="AD263">
        <v>15</v>
      </c>
      <c r="AF263">
        <v>13</v>
      </c>
      <c r="AG263" t="s">
        <v>242</v>
      </c>
      <c r="AJ263" s="27">
        <v>0</v>
      </c>
      <c r="AK263">
        <v>0</v>
      </c>
      <c r="AL263" s="27">
        <v>0</v>
      </c>
      <c r="AM263">
        <v>0</v>
      </c>
      <c r="AN263" s="36">
        <f t="shared" si="61"/>
        <v>0</v>
      </c>
      <c r="AO263" s="27">
        <v>0</v>
      </c>
      <c r="AP263">
        <v>0</v>
      </c>
      <c r="AR263" t="s">
        <v>242</v>
      </c>
      <c r="AU263" s="27">
        <v>1</v>
      </c>
      <c r="AV263">
        <v>1</v>
      </c>
      <c r="AW263" s="21">
        <f t="shared" si="62"/>
        <v>7.6923076923076925</v>
      </c>
      <c r="AX263">
        <v>2</v>
      </c>
      <c r="BA263" s="27">
        <v>1</v>
      </c>
      <c r="BB263">
        <v>2</v>
      </c>
      <c r="BC263" s="21">
        <f t="shared" si="63"/>
        <v>15.384615384615385</v>
      </c>
      <c r="BD263" t="s">
        <v>242</v>
      </c>
      <c r="BG263" s="27">
        <v>1</v>
      </c>
      <c r="BJ263">
        <v>2</v>
      </c>
      <c r="BM263" s="27">
        <v>1</v>
      </c>
      <c r="BN263">
        <v>2</v>
      </c>
      <c r="BQ263" s="27">
        <v>1</v>
      </c>
      <c r="BR263">
        <v>5</v>
      </c>
      <c r="BS263" s="97">
        <f t="shared" si="60"/>
        <v>38.461538461538467</v>
      </c>
      <c r="BU263">
        <v>1</v>
      </c>
      <c r="BX263" s="27">
        <v>1</v>
      </c>
      <c r="BY263">
        <v>3</v>
      </c>
      <c r="BZ263" s="21">
        <f>BY263/AF263*100</f>
        <v>23.076923076923077</v>
      </c>
      <c r="CA263">
        <v>2</v>
      </c>
      <c r="CB263">
        <v>1</v>
      </c>
      <c r="CE263" s="27">
        <v>0.5</v>
      </c>
      <c r="CF263" t="s">
        <v>5343</v>
      </c>
      <c r="CG263">
        <v>1</v>
      </c>
      <c r="CH263" t="s">
        <v>242</v>
      </c>
      <c r="CJ263" s="27">
        <v>1</v>
      </c>
      <c r="CK263" t="s">
        <v>5344</v>
      </c>
      <c r="CL263">
        <v>1</v>
      </c>
      <c r="CO263">
        <v>1</v>
      </c>
      <c r="CP263" s="27">
        <v>0</v>
      </c>
      <c r="CQ263" t="s">
        <v>242</v>
      </c>
      <c r="CR263" t="s">
        <v>242</v>
      </c>
      <c r="CS263" t="s">
        <v>242</v>
      </c>
      <c r="CU263" s="2" t="s">
        <v>5345</v>
      </c>
      <c r="CV263" s="27">
        <v>0.5</v>
      </c>
      <c r="CW263" t="s">
        <v>5346</v>
      </c>
      <c r="CX263">
        <v>1</v>
      </c>
      <c r="DA263" s="27">
        <v>1</v>
      </c>
      <c r="DB263">
        <v>57509</v>
      </c>
      <c r="DC263">
        <v>2</v>
      </c>
      <c r="DE263" s="27">
        <v>1</v>
      </c>
      <c r="DF263" s="36">
        <v>177018</v>
      </c>
      <c r="DG263">
        <v>2</v>
      </c>
      <c r="DH263" s="36">
        <v>313002</v>
      </c>
      <c r="DI263">
        <v>2</v>
      </c>
      <c r="DJ263" s="36" t="s">
        <v>242</v>
      </c>
      <c r="DK263" t="s">
        <v>242</v>
      </c>
      <c r="DM263" s="27">
        <v>1</v>
      </c>
      <c r="DN263" s="36">
        <v>8059797</v>
      </c>
      <c r="DO263">
        <v>2</v>
      </c>
      <c r="DQ263">
        <v>1</v>
      </c>
      <c r="DT263" s="27">
        <v>1</v>
      </c>
      <c r="DU263" t="s">
        <v>5347</v>
      </c>
      <c r="DV263" s="27">
        <v>1</v>
      </c>
      <c r="DW263" t="s">
        <v>5348</v>
      </c>
      <c r="DX263" s="27">
        <v>1</v>
      </c>
      <c r="DY263" t="s">
        <v>5349</v>
      </c>
      <c r="DZ263" s="27">
        <v>1</v>
      </c>
      <c r="EA263" t="s">
        <v>5350</v>
      </c>
      <c r="EB263" s="27">
        <v>1</v>
      </c>
      <c r="EC263" s="2" t="s">
        <v>5351</v>
      </c>
      <c r="ED263" s="27">
        <v>1</v>
      </c>
      <c r="EE263" t="s">
        <v>5352</v>
      </c>
      <c r="EF263" s="27">
        <v>1</v>
      </c>
      <c r="EG263" t="s">
        <v>5353</v>
      </c>
      <c r="EH263" s="27">
        <v>1</v>
      </c>
      <c r="EI263" s="2" t="s">
        <v>5354</v>
      </c>
      <c r="EJ263" s="27">
        <v>1</v>
      </c>
      <c r="EK263" t="s">
        <v>5355</v>
      </c>
      <c r="EL263" s="27">
        <v>1</v>
      </c>
      <c r="EN263">
        <v>4</v>
      </c>
      <c r="EP263" s="2"/>
      <c r="EQ263">
        <f t="shared" si="64"/>
        <v>1</v>
      </c>
      <c r="ER263" s="99">
        <v>1</v>
      </c>
      <c r="ES263" s="27">
        <v>0</v>
      </c>
      <c r="ET263" t="s">
        <v>242</v>
      </c>
      <c r="EU263" t="s">
        <v>242</v>
      </c>
      <c r="EX263" t="s">
        <v>242</v>
      </c>
      <c r="EY263" t="s">
        <v>242</v>
      </c>
      <c r="FA263" s="27">
        <v>1</v>
      </c>
      <c r="FB263">
        <v>691551.37</v>
      </c>
      <c r="FC263" t="s">
        <v>3434</v>
      </c>
      <c r="FD263" s="27">
        <v>1</v>
      </c>
      <c r="FE263">
        <v>20</v>
      </c>
      <c r="FG263" s="27">
        <v>1</v>
      </c>
      <c r="FH263">
        <v>2246.4</v>
      </c>
      <c r="FJ263" s="27">
        <v>0</v>
      </c>
      <c r="FK263" t="s">
        <v>242</v>
      </c>
      <c r="FL263">
        <f t="shared" si="67"/>
        <v>2</v>
      </c>
      <c r="FM263" s="99">
        <v>1</v>
      </c>
      <c r="FN263">
        <f t="shared" si="68"/>
        <v>1</v>
      </c>
      <c r="FO263" s="99">
        <v>1</v>
      </c>
      <c r="FQ263">
        <v>1</v>
      </c>
      <c r="FT263" s="27">
        <v>1</v>
      </c>
      <c r="FU263">
        <v>18.52</v>
      </c>
      <c r="FV263">
        <v>56.83</v>
      </c>
      <c r="FW263">
        <v>24.18</v>
      </c>
      <c r="FY263" s="27">
        <v>1</v>
      </c>
      <c r="FZ263">
        <v>31.55</v>
      </c>
      <c r="GA263">
        <v>2</v>
      </c>
      <c r="GC263" s="27">
        <v>1</v>
      </c>
      <c r="GD263">
        <v>5.49</v>
      </c>
      <c r="GE263">
        <v>6.52</v>
      </c>
      <c r="GF263" s="36">
        <v>67.849999999999994</v>
      </c>
      <c r="GG263">
        <v>17.989999999999998</v>
      </c>
      <c r="GH263" t="s">
        <v>242</v>
      </c>
      <c r="GI263" t="s">
        <v>242</v>
      </c>
      <c r="GJ263" t="s">
        <v>242</v>
      </c>
      <c r="GK263">
        <v>1</v>
      </c>
      <c r="GM263">
        <v>1</v>
      </c>
      <c r="GP263" s="27">
        <v>0</v>
      </c>
      <c r="GQ263" t="s">
        <v>242</v>
      </c>
      <c r="GR263" t="s">
        <v>242</v>
      </c>
      <c r="GS263" s="2" t="s">
        <v>5356</v>
      </c>
      <c r="GT263" t="s">
        <v>242</v>
      </c>
      <c r="GW263" s="27">
        <v>1</v>
      </c>
      <c r="GX263">
        <v>192</v>
      </c>
      <c r="HA263">
        <v>1</v>
      </c>
      <c r="HD263" s="27">
        <v>0.5</v>
      </c>
      <c r="HE263" t="s">
        <v>5357</v>
      </c>
      <c r="HF263" s="27">
        <v>1</v>
      </c>
      <c r="HG263" s="2" t="s">
        <v>5358</v>
      </c>
      <c r="HH263">
        <v>1</v>
      </c>
      <c r="HK263" s="27">
        <v>0</v>
      </c>
      <c r="HM263">
        <v>1</v>
      </c>
      <c r="HP263">
        <v>0.72222222199999997</v>
      </c>
      <c r="HQ263">
        <v>1</v>
      </c>
      <c r="HR263">
        <v>0.25</v>
      </c>
      <c r="HS263">
        <v>1</v>
      </c>
      <c r="HT263">
        <v>1</v>
      </c>
      <c r="HU263">
        <v>0</v>
      </c>
      <c r="HV263">
        <v>0.75</v>
      </c>
      <c r="HW263">
        <v>1</v>
      </c>
      <c r="HX263">
        <v>0</v>
      </c>
      <c r="HY263">
        <v>1</v>
      </c>
      <c r="HZ263">
        <v>0.75</v>
      </c>
      <c r="IA263">
        <v>0</v>
      </c>
      <c r="IB263">
        <v>1</v>
      </c>
      <c r="IC263">
        <v>0.657407407</v>
      </c>
      <c r="ID263">
        <v>0.6875</v>
      </c>
      <c r="IE263">
        <v>0.55000000000000004</v>
      </c>
      <c r="IF263">
        <v>0.63163580200000002</v>
      </c>
      <c r="IG263" t="s">
        <v>5359</v>
      </c>
      <c r="IH263" t="s">
        <v>266</v>
      </c>
      <c r="II263" t="s">
        <v>5340</v>
      </c>
      <c r="IJ263">
        <v>29135</v>
      </c>
      <c r="IK263">
        <v>26982</v>
      </c>
      <c r="IL263">
        <v>27784</v>
      </c>
      <c r="IM263">
        <v>28496</v>
      </c>
      <c r="IN263">
        <v>29135</v>
      </c>
      <c r="IS263">
        <f t="shared" si="65"/>
        <v>0.6</v>
      </c>
      <c r="IT263">
        <f t="shared" si="69"/>
        <v>0.8571428571428571</v>
      </c>
      <c r="IU263">
        <f t="shared" si="58"/>
        <v>1</v>
      </c>
      <c r="IV263">
        <f t="shared" si="66"/>
        <v>0.81904761904761914</v>
      </c>
    </row>
    <row r="264" spans="1:256" customFormat="1" ht="14" customHeight="1" x14ac:dyDescent="0.2">
      <c r="A264">
        <v>263</v>
      </c>
      <c r="B264">
        <v>287</v>
      </c>
      <c r="C264" s="1">
        <v>44795.604861111111</v>
      </c>
      <c r="D264" s="1">
        <v>44795.604861111111</v>
      </c>
      <c r="E264">
        <v>4</v>
      </c>
      <c r="G264" t="s">
        <v>242</v>
      </c>
      <c r="H264" t="s">
        <v>242</v>
      </c>
      <c r="I264">
        <v>1</v>
      </c>
      <c r="J264" s="1">
        <v>44795.604861111111</v>
      </c>
      <c r="K264" t="s">
        <v>5360</v>
      </c>
      <c r="L264" t="s">
        <v>242</v>
      </c>
      <c r="M264" t="s">
        <v>242</v>
      </c>
      <c r="P264" t="s">
        <v>242</v>
      </c>
      <c r="Q264" t="s">
        <v>242</v>
      </c>
      <c r="T264" t="s">
        <v>5361</v>
      </c>
      <c r="V264" t="s">
        <v>5362</v>
      </c>
      <c r="W264" t="s">
        <v>5363</v>
      </c>
      <c r="X264">
        <v>1389</v>
      </c>
      <c r="Y264" t="s">
        <v>248</v>
      </c>
      <c r="Z264" t="s">
        <v>4218</v>
      </c>
      <c r="AA264">
        <v>2019</v>
      </c>
      <c r="AC264">
        <v>0.5</v>
      </c>
      <c r="AD264">
        <v>15</v>
      </c>
      <c r="AF264">
        <v>9</v>
      </c>
      <c r="AG264" t="s">
        <v>242</v>
      </c>
      <c r="AJ264" s="27">
        <v>1</v>
      </c>
      <c r="AK264">
        <v>9</v>
      </c>
      <c r="AL264" s="27">
        <v>0</v>
      </c>
      <c r="AM264">
        <v>0</v>
      </c>
      <c r="AN264" s="36">
        <f t="shared" si="61"/>
        <v>0</v>
      </c>
      <c r="AO264" s="27">
        <v>0</v>
      </c>
      <c r="AP264">
        <v>0</v>
      </c>
      <c r="AR264">
        <v>2</v>
      </c>
      <c r="AU264" s="27">
        <v>1</v>
      </c>
      <c r="AV264">
        <v>1</v>
      </c>
      <c r="AW264" s="21">
        <f t="shared" si="62"/>
        <v>11.111111111111111</v>
      </c>
      <c r="AX264">
        <v>2</v>
      </c>
      <c r="BA264" s="27">
        <v>1</v>
      </c>
      <c r="BB264">
        <v>2</v>
      </c>
      <c r="BC264" s="21">
        <f t="shared" si="63"/>
        <v>22.222222222222221</v>
      </c>
      <c r="BD264" t="s">
        <v>242</v>
      </c>
      <c r="BG264" s="27">
        <v>0</v>
      </c>
      <c r="BJ264" t="s">
        <v>242</v>
      </c>
      <c r="BM264" s="27">
        <v>1</v>
      </c>
      <c r="BN264">
        <v>2</v>
      </c>
      <c r="BQ264" s="27">
        <v>1</v>
      </c>
      <c r="BR264">
        <v>3</v>
      </c>
      <c r="BS264" s="97">
        <f t="shared" si="60"/>
        <v>33.333333333333329</v>
      </c>
      <c r="BT264" t="s">
        <v>5364</v>
      </c>
      <c r="BU264">
        <v>1</v>
      </c>
      <c r="BX264" s="27">
        <v>0</v>
      </c>
      <c r="BY264" s="24" t="s">
        <v>242</v>
      </c>
      <c r="BZ264" s="21" t="s">
        <v>242</v>
      </c>
      <c r="CA264" t="s">
        <v>242</v>
      </c>
      <c r="CB264" t="s">
        <v>242</v>
      </c>
      <c r="CE264" s="27">
        <v>0.5</v>
      </c>
      <c r="CF264" s="2" t="s">
        <v>5365</v>
      </c>
      <c r="CG264">
        <v>1</v>
      </c>
      <c r="CH264" t="s">
        <v>242</v>
      </c>
      <c r="CJ264" s="27">
        <v>1</v>
      </c>
      <c r="CK264" t="s">
        <v>5366</v>
      </c>
      <c r="CL264">
        <v>1</v>
      </c>
      <c r="CO264">
        <v>1</v>
      </c>
      <c r="CP264" s="27">
        <v>0.5</v>
      </c>
      <c r="CQ264" t="s">
        <v>242</v>
      </c>
      <c r="CR264">
        <v>94.2</v>
      </c>
      <c r="CS264" t="s">
        <v>242</v>
      </c>
      <c r="CV264" s="27">
        <v>0</v>
      </c>
      <c r="CX264" t="s">
        <v>242</v>
      </c>
      <c r="DA264" s="27">
        <v>1</v>
      </c>
      <c r="DB264">
        <v>383104</v>
      </c>
      <c r="DC264">
        <v>2</v>
      </c>
      <c r="DE264" s="27">
        <v>1</v>
      </c>
      <c r="DF264" s="36" t="s">
        <v>242</v>
      </c>
      <c r="DG264" t="s">
        <v>242</v>
      </c>
      <c r="DH264" s="43" t="s">
        <v>242</v>
      </c>
      <c r="DI264" t="s">
        <v>242</v>
      </c>
      <c r="DJ264" s="36">
        <v>280077</v>
      </c>
      <c r="DK264">
        <v>2</v>
      </c>
      <c r="DM264" s="27">
        <v>0</v>
      </c>
      <c r="DN264" s="36" t="s">
        <v>242</v>
      </c>
      <c r="DO264" t="s">
        <v>242</v>
      </c>
      <c r="DQ264">
        <v>1</v>
      </c>
      <c r="DT264" s="27">
        <v>1</v>
      </c>
      <c r="DU264" s="2" t="s">
        <v>5367</v>
      </c>
      <c r="DV264" s="27">
        <v>1</v>
      </c>
      <c r="DW264" s="2" t="s">
        <v>5368</v>
      </c>
      <c r="DX264" s="27">
        <v>0</v>
      </c>
      <c r="DZ264" s="27">
        <v>0</v>
      </c>
      <c r="EB264" s="27">
        <v>0.5</v>
      </c>
      <c r="EC264" s="2" t="s">
        <v>5369</v>
      </c>
      <c r="ED264" s="27">
        <v>1</v>
      </c>
      <c r="EE264" s="2" t="s">
        <v>5370</v>
      </c>
      <c r="EF264" s="27">
        <v>0.5</v>
      </c>
      <c r="EG264" s="2" t="s">
        <v>5371</v>
      </c>
      <c r="EH264" s="27">
        <v>1</v>
      </c>
      <c r="EI264" s="2" t="s">
        <v>5372</v>
      </c>
      <c r="EJ264" s="27">
        <v>1</v>
      </c>
      <c r="EK264" t="s">
        <v>5373</v>
      </c>
      <c r="EL264" s="27">
        <v>1</v>
      </c>
      <c r="EN264">
        <v>1</v>
      </c>
      <c r="EP264" s="2"/>
      <c r="EQ264">
        <f t="shared" si="64"/>
        <v>0.7</v>
      </c>
      <c r="ER264" s="99">
        <v>0.5</v>
      </c>
      <c r="ES264" s="27">
        <v>0</v>
      </c>
      <c r="ET264" t="s">
        <v>242</v>
      </c>
      <c r="EU264" t="s">
        <v>242</v>
      </c>
      <c r="EW264" t="s">
        <v>5374</v>
      </c>
      <c r="EX264" t="s">
        <v>242</v>
      </c>
      <c r="EY264" t="s">
        <v>242</v>
      </c>
      <c r="FA264" s="27">
        <v>1</v>
      </c>
      <c r="FB264">
        <v>1205094</v>
      </c>
      <c r="FC264" t="s">
        <v>3418</v>
      </c>
      <c r="FD264" s="27">
        <v>0</v>
      </c>
      <c r="FE264" t="s">
        <v>242</v>
      </c>
      <c r="FG264" s="27">
        <v>1</v>
      </c>
      <c r="FH264">
        <v>16</v>
      </c>
      <c r="FJ264" s="27">
        <v>0</v>
      </c>
      <c r="FK264" t="s">
        <v>242</v>
      </c>
      <c r="FL264">
        <f t="shared" si="67"/>
        <v>2</v>
      </c>
      <c r="FM264" s="99">
        <v>1</v>
      </c>
      <c r="FN264">
        <f t="shared" si="68"/>
        <v>0</v>
      </c>
      <c r="FO264" s="100">
        <v>0</v>
      </c>
      <c r="FQ264">
        <v>1</v>
      </c>
      <c r="FT264" s="27">
        <v>0</v>
      </c>
      <c r="FU264" t="s">
        <v>242</v>
      </c>
      <c r="FV264" t="s">
        <v>242</v>
      </c>
      <c r="FW264" t="s">
        <v>242</v>
      </c>
      <c r="FY264" s="27">
        <v>1</v>
      </c>
      <c r="FZ264">
        <v>17</v>
      </c>
      <c r="GA264">
        <v>2</v>
      </c>
      <c r="GC264" s="27">
        <v>0.5</v>
      </c>
      <c r="GD264" t="s">
        <v>242</v>
      </c>
      <c r="GE264" t="s">
        <v>242</v>
      </c>
      <c r="GF264" s="36">
        <v>65</v>
      </c>
      <c r="GG264" t="s">
        <v>242</v>
      </c>
      <c r="GH264" t="s">
        <v>242</v>
      </c>
      <c r="GI264" t="s">
        <v>242</v>
      </c>
      <c r="GJ264" t="s">
        <v>242</v>
      </c>
      <c r="GK264">
        <v>1</v>
      </c>
      <c r="GL264" t="s">
        <v>5375</v>
      </c>
      <c r="GM264">
        <v>1</v>
      </c>
      <c r="GP264" s="27">
        <v>0</v>
      </c>
      <c r="GQ264" t="s">
        <v>242</v>
      </c>
      <c r="GR264" t="s">
        <v>242</v>
      </c>
      <c r="GT264" t="s">
        <v>242</v>
      </c>
      <c r="GW264" s="27">
        <v>1</v>
      </c>
      <c r="GX264">
        <v>188</v>
      </c>
      <c r="HA264">
        <v>1</v>
      </c>
      <c r="HD264" s="27">
        <v>0</v>
      </c>
      <c r="HE264" s="2" t="s">
        <v>5376</v>
      </c>
      <c r="HF264" s="27">
        <v>0</v>
      </c>
      <c r="HH264" t="s">
        <v>242</v>
      </c>
      <c r="HK264" s="27">
        <v>1</v>
      </c>
      <c r="HL264" s="2" t="s">
        <v>5377</v>
      </c>
      <c r="HM264">
        <v>1</v>
      </c>
      <c r="HP264">
        <v>0.5</v>
      </c>
      <c r="HQ264">
        <v>1</v>
      </c>
      <c r="HR264">
        <v>0.25</v>
      </c>
      <c r="HS264">
        <v>0.66666666699999999</v>
      </c>
      <c r="HT264">
        <v>0.7</v>
      </c>
      <c r="HU264">
        <v>0</v>
      </c>
      <c r="HV264">
        <v>0.5</v>
      </c>
      <c r="HW264">
        <v>0.5</v>
      </c>
      <c r="HX264">
        <v>0</v>
      </c>
      <c r="HY264">
        <v>1</v>
      </c>
      <c r="HZ264">
        <v>0</v>
      </c>
      <c r="IA264">
        <v>1</v>
      </c>
      <c r="IB264">
        <v>1</v>
      </c>
      <c r="IC264">
        <v>0.58333333300000001</v>
      </c>
      <c r="ID264">
        <v>0.46666666699999998</v>
      </c>
      <c r="IE264">
        <v>0.5</v>
      </c>
      <c r="IF264">
        <v>0.51666666699999997</v>
      </c>
      <c r="IG264" t="s">
        <v>5378</v>
      </c>
      <c r="IH264" t="s">
        <v>266</v>
      </c>
      <c r="II264" t="s">
        <v>5361</v>
      </c>
      <c r="IJ264">
        <v>23838</v>
      </c>
      <c r="IK264">
        <v>20705</v>
      </c>
      <c r="IL264">
        <v>20502</v>
      </c>
      <c r="IM264">
        <v>21156</v>
      </c>
      <c r="IN264">
        <v>23838</v>
      </c>
      <c r="IS264">
        <f t="shared" si="65"/>
        <v>0.4</v>
      </c>
      <c r="IT264">
        <f t="shared" si="69"/>
        <v>0.5</v>
      </c>
      <c r="IU264">
        <f t="shared" si="58"/>
        <v>0.625</v>
      </c>
      <c r="IV264">
        <f t="shared" si="66"/>
        <v>0.5083333333333333</v>
      </c>
    </row>
    <row r="265" spans="1:256" customFormat="1" ht="14" customHeight="1" x14ac:dyDescent="0.2">
      <c r="A265">
        <v>264</v>
      </c>
      <c r="B265">
        <v>288</v>
      </c>
      <c r="C265" s="1">
        <v>44795.604861111111</v>
      </c>
      <c r="D265" s="1">
        <v>44795.604861111111</v>
      </c>
      <c r="E265">
        <v>4</v>
      </c>
      <c r="G265" t="s">
        <v>242</v>
      </c>
      <c r="H265" t="s">
        <v>242</v>
      </c>
      <c r="I265">
        <v>1</v>
      </c>
      <c r="J265" s="1">
        <v>44795.604861111111</v>
      </c>
      <c r="K265" t="s">
        <v>5379</v>
      </c>
      <c r="L265" t="s">
        <v>242</v>
      </c>
      <c r="M265" t="s">
        <v>242</v>
      </c>
      <c r="P265" t="s">
        <v>242</v>
      </c>
      <c r="Q265" t="s">
        <v>242</v>
      </c>
      <c r="T265" t="s">
        <v>5380</v>
      </c>
      <c r="V265" t="s">
        <v>5381</v>
      </c>
      <c r="W265" t="s">
        <v>5382</v>
      </c>
      <c r="X265">
        <v>7370</v>
      </c>
      <c r="Y265" t="s">
        <v>297</v>
      </c>
      <c r="Z265" t="s">
        <v>765</v>
      </c>
      <c r="AA265">
        <v>2019</v>
      </c>
      <c r="AB265" s="24">
        <v>2019</v>
      </c>
      <c r="AC265">
        <v>0.5</v>
      </c>
      <c r="AD265">
        <v>11</v>
      </c>
      <c r="AF265">
        <v>11</v>
      </c>
      <c r="AG265" t="s">
        <v>242</v>
      </c>
      <c r="AJ265" s="27">
        <v>0</v>
      </c>
      <c r="AK265">
        <v>0</v>
      </c>
      <c r="AL265" s="27">
        <v>0</v>
      </c>
      <c r="AM265">
        <v>0</v>
      </c>
      <c r="AN265" s="36">
        <f t="shared" si="61"/>
        <v>0</v>
      </c>
      <c r="AO265" s="27">
        <v>0</v>
      </c>
      <c r="AP265">
        <v>0</v>
      </c>
      <c r="AR265" t="s">
        <v>242</v>
      </c>
      <c r="AU265" s="27">
        <v>1</v>
      </c>
      <c r="AV265">
        <v>1</v>
      </c>
      <c r="AW265" s="21">
        <f t="shared" si="62"/>
        <v>9.0909090909090917</v>
      </c>
      <c r="AX265">
        <v>2</v>
      </c>
      <c r="BA265" s="27">
        <v>1</v>
      </c>
      <c r="BB265">
        <v>2</v>
      </c>
      <c r="BC265" s="21">
        <f t="shared" si="63"/>
        <v>18.181818181818183</v>
      </c>
      <c r="BD265" t="s">
        <v>242</v>
      </c>
      <c r="BG265" s="27">
        <v>0</v>
      </c>
      <c r="BJ265" t="s">
        <v>242</v>
      </c>
      <c r="BM265" s="27">
        <v>1</v>
      </c>
      <c r="BN265">
        <v>2</v>
      </c>
      <c r="BQ265" s="44">
        <v>1</v>
      </c>
      <c r="BR265" s="24">
        <v>2</v>
      </c>
      <c r="BS265" s="98">
        <f t="shared" si="60"/>
        <v>18.181818181818183</v>
      </c>
      <c r="BU265" t="s">
        <v>242</v>
      </c>
      <c r="BX265" s="27">
        <v>0</v>
      </c>
      <c r="BY265" s="24" t="s">
        <v>242</v>
      </c>
      <c r="BZ265" s="21" t="s">
        <v>242</v>
      </c>
      <c r="CA265" t="s">
        <v>242</v>
      </c>
      <c r="CB265" t="s">
        <v>242</v>
      </c>
      <c r="CE265" s="27">
        <v>0</v>
      </c>
      <c r="CG265" t="s">
        <v>242</v>
      </c>
      <c r="CH265" t="s">
        <v>242</v>
      </c>
      <c r="CJ265" s="27">
        <v>1</v>
      </c>
      <c r="CK265" t="s">
        <v>5383</v>
      </c>
      <c r="CL265">
        <v>1</v>
      </c>
      <c r="CO265">
        <v>0</v>
      </c>
      <c r="CP265" s="27">
        <v>1</v>
      </c>
      <c r="CQ265">
        <v>100</v>
      </c>
      <c r="CR265">
        <v>100</v>
      </c>
      <c r="CS265">
        <v>100</v>
      </c>
      <c r="CT265" t="s">
        <v>5384</v>
      </c>
      <c r="CV265" s="27">
        <v>1</v>
      </c>
      <c r="CW265" t="s">
        <v>5385</v>
      </c>
      <c r="CX265">
        <v>1</v>
      </c>
      <c r="DA265" s="27">
        <v>1</v>
      </c>
      <c r="DB265">
        <v>52187</v>
      </c>
      <c r="DC265">
        <v>2</v>
      </c>
      <c r="DE265" s="27">
        <v>1</v>
      </c>
      <c r="DF265" s="36">
        <v>730856</v>
      </c>
      <c r="DG265">
        <v>2</v>
      </c>
      <c r="DH265" s="36">
        <v>743452</v>
      </c>
      <c r="DI265">
        <v>2</v>
      </c>
      <c r="DJ265" s="36" t="s">
        <v>242</v>
      </c>
      <c r="DK265" t="s">
        <v>242</v>
      </c>
      <c r="DM265" s="27">
        <v>1</v>
      </c>
      <c r="DN265" s="36">
        <v>92170</v>
      </c>
      <c r="DO265">
        <v>2</v>
      </c>
      <c r="DQ265">
        <v>1</v>
      </c>
      <c r="DT265" s="27">
        <v>0</v>
      </c>
      <c r="DV265" s="27">
        <v>1</v>
      </c>
      <c r="DW265" t="s">
        <v>5386</v>
      </c>
      <c r="DX265" s="27">
        <v>1</v>
      </c>
      <c r="DY265" s="2" t="s">
        <v>5387</v>
      </c>
      <c r="DZ265" s="27">
        <v>1</v>
      </c>
      <c r="EA265" t="s">
        <v>5388</v>
      </c>
      <c r="EB265" s="27">
        <v>1</v>
      </c>
      <c r="ED265" s="27">
        <v>1</v>
      </c>
      <c r="EE265" t="s">
        <v>5389</v>
      </c>
      <c r="EF265" s="27">
        <v>1</v>
      </c>
      <c r="EG265" t="s">
        <v>5390</v>
      </c>
      <c r="EH265" s="27">
        <v>1</v>
      </c>
      <c r="EI265" t="s">
        <v>5391</v>
      </c>
      <c r="EJ265" s="27">
        <v>1</v>
      </c>
      <c r="EK265" t="s">
        <v>5392</v>
      </c>
      <c r="EL265" s="27">
        <v>1</v>
      </c>
      <c r="EN265">
        <v>1</v>
      </c>
      <c r="EP265" s="2"/>
      <c r="EQ265">
        <f t="shared" si="64"/>
        <v>0.9</v>
      </c>
      <c r="ER265" s="99">
        <v>0.5</v>
      </c>
      <c r="ES265" s="27">
        <v>0</v>
      </c>
      <c r="ET265" t="s">
        <v>242</v>
      </c>
      <c r="EU265" t="s">
        <v>242</v>
      </c>
      <c r="EX265" t="s">
        <v>242</v>
      </c>
      <c r="EY265" t="s">
        <v>242</v>
      </c>
      <c r="FA265" s="27">
        <v>1</v>
      </c>
      <c r="FB265">
        <v>2613</v>
      </c>
      <c r="FC265" t="s">
        <v>3418</v>
      </c>
      <c r="FD265" s="27">
        <v>0</v>
      </c>
      <c r="FE265" t="s">
        <v>242</v>
      </c>
      <c r="FG265" s="27">
        <v>1</v>
      </c>
      <c r="FH265">
        <v>2613</v>
      </c>
      <c r="FJ265" s="27">
        <v>0</v>
      </c>
      <c r="FK265" t="s">
        <v>242</v>
      </c>
      <c r="FL265">
        <f t="shared" si="67"/>
        <v>2</v>
      </c>
      <c r="FM265" s="99">
        <v>1</v>
      </c>
      <c r="FN265">
        <f t="shared" si="68"/>
        <v>0</v>
      </c>
      <c r="FO265" s="100">
        <v>0</v>
      </c>
      <c r="FQ265">
        <v>1</v>
      </c>
      <c r="FT265" s="27">
        <v>1</v>
      </c>
      <c r="FU265">
        <v>24</v>
      </c>
      <c r="FV265">
        <v>54</v>
      </c>
      <c r="FW265">
        <v>20</v>
      </c>
      <c r="FX265" t="s">
        <v>5393</v>
      </c>
      <c r="FY265" s="27">
        <v>1</v>
      </c>
      <c r="FZ265">
        <v>33.4</v>
      </c>
      <c r="GA265">
        <v>2</v>
      </c>
      <c r="GB265" t="s">
        <v>5394</v>
      </c>
      <c r="GC265" s="27">
        <v>0</v>
      </c>
      <c r="GD265" t="s">
        <v>242</v>
      </c>
      <c r="GE265" t="s">
        <v>242</v>
      </c>
      <c r="GF265" s="36" t="s">
        <v>242</v>
      </c>
      <c r="GG265" t="s">
        <v>242</v>
      </c>
      <c r="GH265" t="s">
        <v>242</v>
      </c>
      <c r="GI265" t="s">
        <v>242</v>
      </c>
      <c r="GJ265" t="s">
        <v>242</v>
      </c>
      <c r="GK265" t="s">
        <v>242</v>
      </c>
      <c r="GM265">
        <v>1</v>
      </c>
      <c r="GP265" s="27">
        <v>0</v>
      </c>
      <c r="GQ265" t="s">
        <v>242</v>
      </c>
      <c r="GR265" t="s">
        <v>242</v>
      </c>
      <c r="GT265" t="s">
        <v>242</v>
      </c>
      <c r="GW265" s="27">
        <v>1</v>
      </c>
      <c r="GX265">
        <v>618</v>
      </c>
      <c r="HA265">
        <v>1</v>
      </c>
      <c r="HD265" s="27">
        <v>1</v>
      </c>
      <c r="HF265" s="27">
        <v>1</v>
      </c>
      <c r="HH265">
        <v>1</v>
      </c>
      <c r="HK265" s="27">
        <v>1</v>
      </c>
      <c r="HL265" t="s">
        <v>5395</v>
      </c>
      <c r="HM265">
        <v>1</v>
      </c>
      <c r="HP265">
        <v>0.33333333300000001</v>
      </c>
      <c r="HQ265">
        <v>1</v>
      </c>
      <c r="HR265">
        <v>1</v>
      </c>
      <c r="HS265">
        <v>1</v>
      </c>
      <c r="HT265">
        <v>0.9</v>
      </c>
      <c r="HU265">
        <v>0</v>
      </c>
      <c r="HV265">
        <v>0.5</v>
      </c>
      <c r="HW265">
        <v>0.66666666699999999</v>
      </c>
      <c r="HX265">
        <v>0</v>
      </c>
      <c r="HY265">
        <v>1</v>
      </c>
      <c r="HZ265">
        <v>1</v>
      </c>
      <c r="IA265">
        <v>1</v>
      </c>
      <c r="IB265">
        <v>1</v>
      </c>
      <c r="IC265">
        <v>0.77777777800000003</v>
      </c>
      <c r="ID265">
        <v>0.6</v>
      </c>
      <c r="IE265">
        <v>0.73333333300000003</v>
      </c>
      <c r="IF265">
        <v>0.70370370400000004</v>
      </c>
      <c r="IG265" t="s">
        <v>5396</v>
      </c>
      <c r="IH265" t="s">
        <v>266</v>
      </c>
      <c r="II265" t="s">
        <v>5380</v>
      </c>
      <c r="IJ265">
        <v>19577</v>
      </c>
      <c r="IK265">
        <v>17729</v>
      </c>
      <c r="IL265">
        <v>16265</v>
      </c>
      <c r="IM265" t="s">
        <v>242</v>
      </c>
      <c r="IN265">
        <v>19577</v>
      </c>
      <c r="IS265">
        <f t="shared" si="65"/>
        <v>0.4</v>
      </c>
      <c r="IT265">
        <f t="shared" si="69"/>
        <v>0.6428571428571429</v>
      </c>
      <c r="IU265">
        <f t="shared" si="58"/>
        <v>0.75</v>
      </c>
      <c r="IV265">
        <f t="shared" si="66"/>
        <v>0.59761904761904761</v>
      </c>
    </row>
    <row r="266" spans="1:256" customFormat="1" ht="14" customHeight="1" x14ac:dyDescent="0.2">
      <c r="A266">
        <v>265</v>
      </c>
      <c r="B266">
        <v>290</v>
      </c>
      <c r="C266" s="1">
        <v>44795.604861111111</v>
      </c>
      <c r="D266" s="1">
        <v>44795.604861111111</v>
      </c>
      <c r="E266">
        <v>4</v>
      </c>
      <c r="G266" t="s">
        <v>242</v>
      </c>
      <c r="H266" t="s">
        <v>242</v>
      </c>
      <c r="I266">
        <v>1</v>
      </c>
      <c r="J266" s="1">
        <v>44795.604861111111</v>
      </c>
      <c r="K266" t="s">
        <v>5397</v>
      </c>
      <c r="L266" t="s">
        <v>242</v>
      </c>
      <c r="M266" t="s">
        <v>242</v>
      </c>
      <c r="P266" t="s">
        <v>242</v>
      </c>
      <c r="Q266" t="s">
        <v>242</v>
      </c>
      <c r="T266" t="s">
        <v>5398</v>
      </c>
      <c r="U266" s="24">
        <v>773840</v>
      </c>
      <c r="V266" t="s">
        <v>5399</v>
      </c>
      <c r="W266">
        <v>438516106</v>
      </c>
      <c r="X266">
        <v>9997</v>
      </c>
      <c r="Y266" t="s">
        <v>476</v>
      </c>
      <c r="Z266" t="s">
        <v>3667</v>
      </c>
      <c r="AA266">
        <v>2020</v>
      </c>
      <c r="AB266" s="24">
        <v>2021</v>
      </c>
      <c r="AC266">
        <v>0.5</v>
      </c>
      <c r="AF266">
        <v>11</v>
      </c>
      <c r="AG266" t="s">
        <v>242</v>
      </c>
      <c r="AJ266" s="27">
        <v>0</v>
      </c>
      <c r="AK266">
        <v>0</v>
      </c>
      <c r="AL266" s="27">
        <v>0</v>
      </c>
      <c r="AM266">
        <v>0</v>
      </c>
      <c r="AN266" s="36">
        <f t="shared" si="61"/>
        <v>0</v>
      </c>
      <c r="AO266" s="27">
        <v>0</v>
      </c>
      <c r="AP266">
        <v>0</v>
      </c>
      <c r="AR266" t="s">
        <v>242</v>
      </c>
      <c r="AU266" s="44">
        <v>1</v>
      </c>
      <c r="AV266" s="24">
        <v>10</v>
      </c>
      <c r="AW266" s="21">
        <f t="shared" si="62"/>
        <v>90.909090909090907</v>
      </c>
      <c r="AX266" t="s">
        <v>242</v>
      </c>
      <c r="BA266" s="44">
        <v>1</v>
      </c>
      <c r="BB266" s="24">
        <v>10</v>
      </c>
      <c r="BC266" s="21">
        <f t="shared" si="63"/>
        <v>90.909090909090907</v>
      </c>
      <c r="BD266" t="s">
        <v>242</v>
      </c>
      <c r="BG266" s="27">
        <v>0</v>
      </c>
      <c r="BJ266" t="s">
        <v>242</v>
      </c>
      <c r="BM266" s="27">
        <v>0</v>
      </c>
      <c r="BN266" t="s">
        <v>242</v>
      </c>
      <c r="BQ266" s="44">
        <v>1</v>
      </c>
      <c r="BR266" s="24">
        <v>3</v>
      </c>
      <c r="BS266" s="98">
        <f t="shared" si="60"/>
        <v>27.27272727272727</v>
      </c>
      <c r="BU266" t="s">
        <v>242</v>
      </c>
      <c r="BX266" s="27">
        <v>0</v>
      </c>
      <c r="BY266" s="24" t="s">
        <v>242</v>
      </c>
      <c r="BZ266" s="21" t="s">
        <v>242</v>
      </c>
      <c r="CA266" t="s">
        <v>242</v>
      </c>
      <c r="CB266" t="s">
        <v>242</v>
      </c>
      <c r="CE266" s="27">
        <v>0</v>
      </c>
      <c r="CG266" t="s">
        <v>242</v>
      </c>
      <c r="CH266" t="s">
        <v>242</v>
      </c>
      <c r="CJ266" s="27">
        <v>0</v>
      </c>
      <c r="CL266" t="s">
        <v>242</v>
      </c>
      <c r="CO266">
        <v>0</v>
      </c>
      <c r="CP266" s="27">
        <v>0</v>
      </c>
      <c r="CQ266" t="s">
        <v>242</v>
      </c>
      <c r="CR266" t="s">
        <v>242</v>
      </c>
      <c r="CS266" t="s">
        <v>242</v>
      </c>
      <c r="CV266" s="27">
        <v>1</v>
      </c>
      <c r="CW266" s="2" t="s">
        <v>5400</v>
      </c>
      <c r="CX266">
        <v>1</v>
      </c>
      <c r="DA266" s="27">
        <v>1</v>
      </c>
      <c r="DB266">
        <v>1090649</v>
      </c>
      <c r="DC266">
        <v>2</v>
      </c>
      <c r="DE266" s="27">
        <v>1</v>
      </c>
      <c r="DF266" s="36" t="s">
        <v>242</v>
      </c>
      <c r="DG266" t="s">
        <v>242</v>
      </c>
      <c r="DH266" s="43" t="s">
        <v>242</v>
      </c>
      <c r="DI266" t="s">
        <v>242</v>
      </c>
      <c r="DJ266" s="36">
        <v>951982</v>
      </c>
      <c r="DK266">
        <v>2</v>
      </c>
      <c r="DM266" s="27">
        <v>0</v>
      </c>
      <c r="DN266" s="36" t="s">
        <v>242</v>
      </c>
      <c r="DO266" t="s">
        <v>242</v>
      </c>
      <c r="DQ266" t="s">
        <v>242</v>
      </c>
      <c r="DT266" s="27">
        <v>1</v>
      </c>
      <c r="DU266" s="2" t="s">
        <v>5401</v>
      </c>
      <c r="DV266" s="27">
        <v>1</v>
      </c>
      <c r="DW266" s="2" t="s">
        <v>5402</v>
      </c>
      <c r="DX266" s="27">
        <v>1</v>
      </c>
      <c r="DY266" t="s">
        <v>5403</v>
      </c>
      <c r="DZ266" s="27">
        <v>1</v>
      </c>
      <c r="EA266" t="s">
        <v>4476</v>
      </c>
      <c r="EB266" s="27">
        <v>1</v>
      </c>
      <c r="EC266" t="s">
        <v>5404</v>
      </c>
      <c r="ED266" s="27">
        <v>1</v>
      </c>
      <c r="EE266" t="s">
        <v>5405</v>
      </c>
      <c r="EF266" s="27">
        <v>1</v>
      </c>
      <c r="EG266" t="s">
        <v>5406</v>
      </c>
      <c r="EH266" s="27">
        <v>1</v>
      </c>
      <c r="EI266" s="2" t="s">
        <v>5407</v>
      </c>
      <c r="EJ266" s="27">
        <v>1</v>
      </c>
      <c r="EK266" t="s">
        <v>5408</v>
      </c>
      <c r="EL266" s="27">
        <v>1</v>
      </c>
      <c r="EN266">
        <v>4</v>
      </c>
      <c r="EP266" s="2"/>
      <c r="EQ266">
        <f t="shared" si="64"/>
        <v>1</v>
      </c>
      <c r="ER266" s="99">
        <v>1</v>
      </c>
      <c r="ES266" s="27">
        <v>0</v>
      </c>
      <c r="ET266" t="s">
        <v>242</v>
      </c>
      <c r="EU266" t="s">
        <v>242</v>
      </c>
      <c r="EX266" t="s">
        <v>242</v>
      </c>
      <c r="EY266" t="s">
        <v>242</v>
      </c>
      <c r="FA266" s="27">
        <v>0</v>
      </c>
      <c r="FB266" t="s">
        <v>242</v>
      </c>
      <c r="FD266" s="27">
        <v>0</v>
      </c>
      <c r="FE266" t="s">
        <v>242</v>
      </c>
      <c r="FG266" s="27">
        <v>0</v>
      </c>
      <c r="FH266" t="s">
        <v>242</v>
      </c>
      <c r="FJ266" s="27">
        <v>0</v>
      </c>
      <c r="FK266" t="s">
        <v>242</v>
      </c>
      <c r="FL266">
        <f t="shared" si="67"/>
        <v>0</v>
      </c>
      <c r="FM266" s="100">
        <v>0</v>
      </c>
      <c r="FN266">
        <f t="shared" si="68"/>
        <v>0</v>
      </c>
      <c r="FO266" s="100">
        <v>0</v>
      </c>
      <c r="FQ266" t="s">
        <v>242</v>
      </c>
      <c r="FT266" s="27">
        <v>0</v>
      </c>
      <c r="FU266" t="s">
        <v>242</v>
      </c>
      <c r="FV266" t="s">
        <v>242</v>
      </c>
      <c r="FW266" t="s">
        <v>242</v>
      </c>
      <c r="FY266" s="27">
        <v>0</v>
      </c>
      <c r="FZ266" t="s">
        <v>242</v>
      </c>
      <c r="GA266" t="s">
        <v>242</v>
      </c>
      <c r="GC266" s="27">
        <v>0</v>
      </c>
      <c r="GD266" t="s">
        <v>242</v>
      </c>
      <c r="GE266" t="s">
        <v>242</v>
      </c>
      <c r="GF266" s="36" t="s">
        <v>242</v>
      </c>
      <c r="GG266" t="s">
        <v>242</v>
      </c>
      <c r="GH266" t="s">
        <v>242</v>
      </c>
      <c r="GI266" t="s">
        <v>242</v>
      </c>
      <c r="GJ266" t="s">
        <v>242</v>
      </c>
      <c r="GK266" t="s">
        <v>242</v>
      </c>
      <c r="GM266" t="s">
        <v>242</v>
      </c>
      <c r="GP266" s="27">
        <v>0</v>
      </c>
      <c r="GQ266" t="s">
        <v>242</v>
      </c>
      <c r="GR266" t="s">
        <v>242</v>
      </c>
      <c r="GT266" t="s">
        <v>242</v>
      </c>
      <c r="GW266" s="44">
        <v>1</v>
      </c>
      <c r="GX266">
        <v>296</v>
      </c>
      <c r="HA266" t="s">
        <v>242</v>
      </c>
      <c r="HD266" s="27">
        <v>0</v>
      </c>
      <c r="HF266" s="27">
        <v>0</v>
      </c>
      <c r="HH266" t="s">
        <v>242</v>
      </c>
      <c r="HK266" s="27">
        <v>0</v>
      </c>
      <c r="HM266">
        <v>1</v>
      </c>
      <c r="HP266">
        <v>0</v>
      </c>
      <c r="HQ266">
        <v>0</v>
      </c>
      <c r="HR266">
        <v>0.5</v>
      </c>
      <c r="HS266">
        <v>0.66666666699999999</v>
      </c>
      <c r="HT266">
        <v>1</v>
      </c>
      <c r="HU266">
        <v>0</v>
      </c>
      <c r="HV266">
        <v>0</v>
      </c>
      <c r="HW266">
        <v>0</v>
      </c>
      <c r="HX266">
        <v>0</v>
      </c>
      <c r="HY266">
        <v>0</v>
      </c>
      <c r="HZ266">
        <v>0</v>
      </c>
      <c r="IA266">
        <v>0</v>
      </c>
      <c r="IB266">
        <v>1</v>
      </c>
      <c r="IC266">
        <v>0.16666666699999999</v>
      </c>
      <c r="ID266">
        <v>0.41666666699999999</v>
      </c>
      <c r="IE266">
        <v>0</v>
      </c>
      <c r="IF266">
        <v>0.19444444399999999</v>
      </c>
      <c r="IG266" t="s">
        <v>5409</v>
      </c>
      <c r="IH266" t="s">
        <v>266</v>
      </c>
      <c r="II266" t="s">
        <v>5398</v>
      </c>
      <c r="IJ266">
        <v>36709</v>
      </c>
      <c r="IK266">
        <v>32637</v>
      </c>
      <c r="IL266">
        <v>34392</v>
      </c>
      <c r="IM266">
        <v>35466</v>
      </c>
      <c r="IN266">
        <v>36709</v>
      </c>
      <c r="IS266">
        <f t="shared" si="65"/>
        <v>0.2</v>
      </c>
      <c r="IT266">
        <f t="shared" si="69"/>
        <v>0.42857142857142855</v>
      </c>
      <c r="IU266">
        <f t="shared" ref="IU266:IU329" si="70">SUM(FT266+FY266+GC266+GW266)/4</f>
        <v>0.25</v>
      </c>
      <c r="IV266">
        <f t="shared" si="66"/>
        <v>0.29285714285714287</v>
      </c>
    </row>
    <row r="267" spans="1:256" customFormat="1" ht="14" customHeight="1" x14ac:dyDescent="0.2">
      <c r="A267">
        <v>266</v>
      </c>
      <c r="B267">
        <v>291</v>
      </c>
      <c r="C267" s="1">
        <v>44795.604861111111</v>
      </c>
      <c r="D267" s="1">
        <v>44795.604861111111</v>
      </c>
      <c r="E267">
        <v>4</v>
      </c>
      <c r="G267" t="s">
        <v>242</v>
      </c>
      <c r="H267" t="s">
        <v>242</v>
      </c>
      <c r="I267">
        <v>1</v>
      </c>
      <c r="J267" s="1">
        <v>44795.604861111111</v>
      </c>
      <c r="K267" t="s">
        <v>5410</v>
      </c>
      <c r="L267" t="s">
        <v>242</v>
      </c>
      <c r="M267" t="s">
        <v>242</v>
      </c>
      <c r="P267" t="s">
        <v>242</v>
      </c>
      <c r="Q267" t="s">
        <v>242</v>
      </c>
      <c r="T267" t="s">
        <v>5411</v>
      </c>
      <c r="V267" t="s">
        <v>5412</v>
      </c>
      <c r="W267" t="s">
        <v>5413</v>
      </c>
      <c r="X267">
        <v>2860</v>
      </c>
      <c r="Y267" t="s">
        <v>418</v>
      </c>
      <c r="Z267" t="s">
        <v>1838</v>
      </c>
      <c r="AA267">
        <v>2020</v>
      </c>
      <c r="AC267">
        <v>0.5</v>
      </c>
      <c r="AD267">
        <v>14</v>
      </c>
      <c r="AF267">
        <v>12</v>
      </c>
      <c r="AG267" t="s">
        <v>242</v>
      </c>
      <c r="AJ267" s="27">
        <v>0</v>
      </c>
      <c r="AK267">
        <v>0</v>
      </c>
      <c r="AL267" s="27">
        <v>0</v>
      </c>
      <c r="AM267">
        <v>0</v>
      </c>
      <c r="AN267" s="36">
        <f t="shared" si="61"/>
        <v>0</v>
      </c>
      <c r="AO267" s="27">
        <v>0</v>
      </c>
      <c r="AP267">
        <v>0</v>
      </c>
      <c r="AR267" t="s">
        <v>242</v>
      </c>
      <c r="AU267" s="27">
        <v>1</v>
      </c>
      <c r="AV267">
        <v>1</v>
      </c>
      <c r="AW267" s="21">
        <f t="shared" si="62"/>
        <v>8.3333333333333321</v>
      </c>
      <c r="AX267">
        <v>2</v>
      </c>
      <c r="BA267" s="27">
        <v>1</v>
      </c>
      <c r="BB267">
        <v>3</v>
      </c>
      <c r="BC267" s="21">
        <f t="shared" si="63"/>
        <v>25</v>
      </c>
      <c r="BD267" t="s">
        <v>242</v>
      </c>
      <c r="BG267" s="27">
        <v>1</v>
      </c>
      <c r="BJ267">
        <v>3</v>
      </c>
      <c r="BM267" s="27">
        <v>1</v>
      </c>
      <c r="BN267">
        <v>3</v>
      </c>
      <c r="BQ267" s="27">
        <v>1</v>
      </c>
      <c r="BR267">
        <v>2</v>
      </c>
      <c r="BS267" s="97">
        <f t="shared" si="60"/>
        <v>16.666666666666664</v>
      </c>
      <c r="BU267">
        <v>1</v>
      </c>
      <c r="BX267" s="27">
        <v>1</v>
      </c>
      <c r="BY267">
        <v>4</v>
      </c>
      <c r="BZ267" s="21">
        <f>BY267/AF267*100</f>
        <v>33.333333333333329</v>
      </c>
      <c r="CA267">
        <v>2</v>
      </c>
      <c r="CB267">
        <v>1</v>
      </c>
      <c r="CE267" s="27">
        <v>0</v>
      </c>
      <c r="CG267" t="s">
        <v>242</v>
      </c>
      <c r="CH267" t="s">
        <v>242</v>
      </c>
      <c r="CJ267" s="27">
        <v>1</v>
      </c>
      <c r="CK267" t="s">
        <v>5414</v>
      </c>
      <c r="CL267">
        <v>1</v>
      </c>
      <c r="CO267">
        <v>0</v>
      </c>
      <c r="CP267" s="27">
        <v>0.5</v>
      </c>
      <c r="CQ267" t="s">
        <v>242</v>
      </c>
      <c r="CR267">
        <v>100</v>
      </c>
      <c r="CS267" t="s">
        <v>242</v>
      </c>
      <c r="CT267" t="s">
        <v>5415</v>
      </c>
      <c r="CV267" s="27">
        <v>1</v>
      </c>
      <c r="CW267" t="s">
        <v>5416</v>
      </c>
      <c r="CX267">
        <v>1</v>
      </c>
      <c r="DA267" s="27">
        <v>1</v>
      </c>
      <c r="DB267">
        <v>3057437</v>
      </c>
      <c r="DC267">
        <v>2</v>
      </c>
      <c r="DE267" s="27">
        <v>1</v>
      </c>
      <c r="DF267" s="36">
        <v>2532756</v>
      </c>
      <c r="DG267">
        <v>2</v>
      </c>
      <c r="DH267" s="36">
        <v>2322922</v>
      </c>
      <c r="DI267">
        <v>2</v>
      </c>
      <c r="DJ267" s="36" t="s">
        <v>242</v>
      </c>
      <c r="DK267" t="s">
        <v>242</v>
      </c>
      <c r="DM267" s="27">
        <v>0</v>
      </c>
      <c r="DN267" s="36" t="s">
        <v>242</v>
      </c>
      <c r="DO267" t="s">
        <v>242</v>
      </c>
      <c r="DQ267">
        <v>4</v>
      </c>
      <c r="DT267" s="27">
        <v>1</v>
      </c>
      <c r="DU267" t="s">
        <v>5417</v>
      </c>
      <c r="DV267" s="27">
        <v>1</v>
      </c>
      <c r="DW267" t="s">
        <v>5418</v>
      </c>
      <c r="DX267" s="27">
        <v>1</v>
      </c>
      <c r="DY267" t="s">
        <v>5419</v>
      </c>
      <c r="DZ267" s="27">
        <v>1</v>
      </c>
      <c r="EA267" t="s">
        <v>5420</v>
      </c>
      <c r="EB267" s="27">
        <v>1</v>
      </c>
      <c r="ED267" s="27">
        <v>1</v>
      </c>
      <c r="EE267" s="2" t="s">
        <v>5421</v>
      </c>
      <c r="EF267" s="27">
        <v>1</v>
      </c>
      <c r="EG267" t="s">
        <v>5422</v>
      </c>
      <c r="EH267" s="27">
        <v>1</v>
      </c>
      <c r="EI267" t="s">
        <v>4037</v>
      </c>
      <c r="EJ267" s="27">
        <v>1</v>
      </c>
      <c r="EK267" t="s">
        <v>5423</v>
      </c>
      <c r="EL267" s="27">
        <v>1</v>
      </c>
      <c r="EN267">
        <v>4</v>
      </c>
      <c r="EP267" s="2"/>
      <c r="EQ267">
        <f t="shared" si="64"/>
        <v>1</v>
      </c>
      <c r="ER267" s="99">
        <v>1</v>
      </c>
      <c r="ES267" s="27">
        <v>0</v>
      </c>
      <c r="ET267" t="s">
        <v>242</v>
      </c>
      <c r="EU267" t="s">
        <v>242</v>
      </c>
      <c r="EX267" t="s">
        <v>242</v>
      </c>
      <c r="EY267" t="s">
        <v>242</v>
      </c>
      <c r="FA267" s="27">
        <v>1</v>
      </c>
      <c r="FB267">
        <v>179350</v>
      </c>
      <c r="FC267" t="s">
        <v>3418</v>
      </c>
      <c r="FD267" s="27">
        <v>1</v>
      </c>
      <c r="FE267">
        <v>3.2</v>
      </c>
      <c r="FG267" s="27">
        <v>1</v>
      </c>
      <c r="FH267">
        <v>57783</v>
      </c>
      <c r="FJ267" s="27">
        <v>0</v>
      </c>
      <c r="FK267" t="s">
        <v>242</v>
      </c>
      <c r="FL267">
        <f t="shared" si="67"/>
        <v>2</v>
      </c>
      <c r="FM267" s="99">
        <v>1</v>
      </c>
      <c r="FN267">
        <f t="shared" si="68"/>
        <v>1</v>
      </c>
      <c r="FO267" s="99">
        <v>1</v>
      </c>
      <c r="FQ267">
        <v>4</v>
      </c>
      <c r="FT267" s="27">
        <v>0</v>
      </c>
      <c r="FU267" t="s">
        <v>242</v>
      </c>
      <c r="FV267" t="s">
        <v>242</v>
      </c>
      <c r="FW267" t="s">
        <v>242</v>
      </c>
      <c r="FY267" s="27">
        <v>1</v>
      </c>
      <c r="FZ267">
        <v>29</v>
      </c>
      <c r="GA267">
        <v>2</v>
      </c>
      <c r="GC267" s="27">
        <v>0.5</v>
      </c>
      <c r="GD267" t="s">
        <v>242</v>
      </c>
      <c r="GE267" t="s">
        <v>242</v>
      </c>
      <c r="GF267" s="36">
        <v>75</v>
      </c>
      <c r="GG267" t="s">
        <v>242</v>
      </c>
      <c r="GH267" t="s">
        <v>242</v>
      </c>
      <c r="GI267" t="s">
        <v>242</v>
      </c>
      <c r="GJ267" t="s">
        <v>242</v>
      </c>
      <c r="GK267">
        <v>2</v>
      </c>
      <c r="GL267" t="s">
        <v>4746</v>
      </c>
      <c r="GM267">
        <v>1</v>
      </c>
      <c r="GP267" s="27">
        <v>0</v>
      </c>
      <c r="GQ267" t="s">
        <v>242</v>
      </c>
      <c r="GR267" t="s">
        <v>242</v>
      </c>
      <c r="GT267" t="s">
        <v>242</v>
      </c>
      <c r="GW267" s="27">
        <v>1</v>
      </c>
      <c r="GX267">
        <v>135</v>
      </c>
      <c r="HA267">
        <v>1</v>
      </c>
      <c r="HD267" s="27">
        <v>0</v>
      </c>
      <c r="HF267" s="27">
        <v>0</v>
      </c>
      <c r="HH267" t="s">
        <v>242</v>
      </c>
      <c r="HK267" s="27">
        <v>1</v>
      </c>
      <c r="HL267" s="2" t="s">
        <v>5424</v>
      </c>
      <c r="HM267">
        <v>1</v>
      </c>
      <c r="HP267">
        <v>0.66666666699999999</v>
      </c>
      <c r="HQ267">
        <v>1</v>
      </c>
      <c r="HR267">
        <v>0.75</v>
      </c>
      <c r="HS267">
        <v>0.66666666699999999</v>
      </c>
      <c r="HT267">
        <v>1</v>
      </c>
      <c r="HU267">
        <v>0</v>
      </c>
      <c r="HV267">
        <v>0.75</v>
      </c>
      <c r="HW267">
        <v>0.5</v>
      </c>
      <c r="HX267">
        <v>0</v>
      </c>
      <c r="HY267">
        <v>1</v>
      </c>
      <c r="HZ267">
        <v>0</v>
      </c>
      <c r="IA267">
        <v>1</v>
      </c>
      <c r="IB267">
        <v>1</v>
      </c>
      <c r="IC267">
        <v>0.80555555599999995</v>
      </c>
      <c r="ID267">
        <v>0.60416666699999999</v>
      </c>
      <c r="IE267">
        <v>0.5</v>
      </c>
      <c r="IF267">
        <v>0.63657407399999999</v>
      </c>
      <c r="IG267" t="s">
        <v>5425</v>
      </c>
      <c r="IH267" t="s">
        <v>266</v>
      </c>
      <c r="II267" t="s">
        <v>5411</v>
      </c>
      <c r="IJ267">
        <v>21512</v>
      </c>
      <c r="IK267">
        <v>20397</v>
      </c>
      <c r="IL267">
        <v>16653</v>
      </c>
      <c r="IM267">
        <v>13017</v>
      </c>
      <c r="IN267">
        <v>21512</v>
      </c>
      <c r="IS267">
        <f t="shared" si="65"/>
        <v>0.6</v>
      </c>
      <c r="IT267">
        <f t="shared" si="69"/>
        <v>0.7142857142857143</v>
      </c>
      <c r="IU267">
        <f t="shared" si="70"/>
        <v>0.625</v>
      </c>
      <c r="IV267">
        <f t="shared" si="66"/>
        <v>0.64642857142857146</v>
      </c>
    </row>
    <row r="268" spans="1:256" customFormat="1" ht="14" customHeight="1" x14ac:dyDescent="0.2">
      <c r="A268">
        <v>267</v>
      </c>
      <c r="B268">
        <v>292</v>
      </c>
      <c r="C268" s="1">
        <v>44795.604861111111</v>
      </c>
      <c r="D268" s="1">
        <v>44795.604861111111</v>
      </c>
      <c r="E268">
        <v>4</v>
      </c>
      <c r="G268" t="s">
        <v>242</v>
      </c>
      <c r="H268" t="s">
        <v>242</v>
      </c>
      <c r="I268">
        <v>1</v>
      </c>
      <c r="J268" s="1">
        <v>44795.604861111111</v>
      </c>
      <c r="K268" t="s">
        <v>5426</v>
      </c>
      <c r="L268" t="s">
        <v>242</v>
      </c>
      <c r="M268" t="s">
        <v>242</v>
      </c>
      <c r="P268" t="s">
        <v>242</v>
      </c>
      <c r="Q268" t="s">
        <v>242</v>
      </c>
      <c r="T268" t="s">
        <v>5427</v>
      </c>
      <c r="V268" t="s">
        <v>5428</v>
      </c>
      <c r="W268" t="s">
        <v>5429</v>
      </c>
      <c r="X268">
        <v>6798</v>
      </c>
      <c r="Y268" t="s">
        <v>659</v>
      </c>
      <c r="Z268" t="s">
        <v>660</v>
      </c>
      <c r="AA268">
        <v>2020</v>
      </c>
      <c r="AC268">
        <v>0</v>
      </c>
      <c r="AF268">
        <v>12</v>
      </c>
      <c r="AG268" t="s">
        <v>242</v>
      </c>
      <c r="AJ268" s="27">
        <v>1</v>
      </c>
      <c r="AK268">
        <v>12</v>
      </c>
      <c r="AL268" s="27">
        <v>0</v>
      </c>
      <c r="AM268">
        <v>0</v>
      </c>
      <c r="AN268" s="36">
        <f t="shared" si="61"/>
        <v>0</v>
      </c>
      <c r="AO268" s="27">
        <v>0</v>
      </c>
      <c r="AP268">
        <v>0</v>
      </c>
      <c r="AQ268" t="s">
        <v>5430</v>
      </c>
      <c r="AR268">
        <v>3</v>
      </c>
      <c r="AU268" s="27">
        <v>1</v>
      </c>
      <c r="AV268">
        <v>1</v>
      </c>
      <c r="AW268" s="21">
        <f t="shared" si="62"/>
        <v>8.3333333333333321</v>
      </c>
      <c r="AX268">
        <v>2</v>
      </c>
      <c r="BA268" s="27">
        <v>1</v>
      </c>
      <c r="BB268">
        <v>3</v>
      </c>
      <c r="BC268" s="21">
        <f t="shared" si="63"/>
        <v>25</v>
      </c>
      <c r="BD268" t="s">
        <v>242</v>
      </c>
      <c r="BG268" s="27">
        <v>1</v>
      </c>
      <c r="BJ268">
        <v>2</v>
      </c>
      <c r="BM268" s="27">
        <v>1</v>
      </c>
      <c r="BN268">
        <v>2</v>
      </c>
      <c r="BQ268" s="27">
        <v>1</v>
      </c>
      <c r="BR268">
        <v>3</v>
      </c>
      <c r="BS268" s="97">
        <f t="shared" si="60"/>
        <v>25</v>
      </c>
      <c r="BT268" t="s">
        <v>3455</v>
      </c>
      <c r="BU268">
        <v>3</v>
      </c>
      <c r="BX268" s="27">
        <v>1</v>
      </c>
      <c r="BY268">
        <v>3</v>
      </c>
      <c r="BZ268" s="21">
        <f>BY268/AF268*100</f>
        <v>25</v>
      </c>
      <c r="CA268">
        <v>2</v>
      </c>
      <c r="CB268">
        <v>3</v>
      </c>
      <c r="CE268" s="27">
        <v>0</v>
      </c>
      <c r="CG268" t="s">
        <v>242</v>
      </c>
      <c r="CH268" t="s">
        <v>242</v>
      </c>
      <c r="CJ268" s="27">
        <v>1</v>
      </c>
      <c r="CK268" t="s">
        <v>5431</v>
      </c>
      <c r="CL268">
        <v>1</v>
      </c>
      <c r="CO268">
        <v>0</v>
      </c>
      <c r="CP268" s="27">
        <v>0</v>
      </c>
      <c r="CQ268" t="s">
        <v>242</v>
      </c>
      <c r="CR268" t="s">
        <v>242</v>
      </c>
      <c r="CS268" t="s">
        <v>242</v>
      </c>
      <c r="CU268" t="s">
        <v>5432</v>
      </c>
      <c r="CV268" s="27">
        <v>1</v>
      </c>
      <c r="CW268" s="2" t="s">
        <v>5433</v>
      </c>
      <c r="CX268">
        <v>1</v>
      </c>
      <c r="DA268" s="27">
        <v>1</v>
      </c>
      <c r="DB268">
        <v>596969</v>
      </c>
      <c r="DC268">
        <v>2</v>
      </c>
      <c r="DE268" s="27">
        <v>1</v>
      </c>
      <c r="DF268" s="36" t="s">
        <v>242</v>
      </c>
      <c r="DG268" t="s">
        <v>242</v>
      </c>
      <c r="DH268" s="43" t="s">
        <v>242</v>
      </c>
      <c r="DI268" t="s">
        <v>242</v>
      </c>
      <c r="DJ268" s="36">
        <v>30736</v>
      </c>
      <c r="DK268">
        <v>2</v>
      </c>
      <c r="DM268" s="27">
        <v>1</v>
      </c>
      <c r="DN268" s="36">
        <v>3581967</v>
      </c>
      <c r="DO268">
        <v>2</v>
      </c>
      <c r="DQ268">
        <v>1</v>
      </c>
      <c r="DT268" s="27">
        <v>1</v>
      </c>
      <c r="DU268" s="2" t="s">
        <v>5434</v>
      </c>
      <c r="DV268" s="27">
        <v>1</v>
      </c>
      <c r="DW268" s="2" t="s">
        <v>5435</v>
      </c>
      <c r="DX268" s="27">
        <v>0.5</v>
      </c>
      <c r="DY268" s="2" t="s">
        <v>5436</v>
      </c>
      <c r="DZ268" s="27">
        <v>1</v>
      </c>
      <c r="EA268" s="2" t="s">
        <v>5437</v>
      </c>
      <c r="EB268" s="27">
        <v>1</v>
      </c>
      <c r="EC268" s="2" t="s">
        <v>5438</v>
      </c>
      <c r="ED268" s="27">
        <v>1</v>
      </c>
      <c r="EE268" s="2" t="s">
        <v>5439</v>
      </c>
      <c r="EF268" s="27">
        <v>1</v>
      </c>
      <c r="EG268" s="2" t="s">
        <v>5440</v>
      </c>
      <c r="EH268" s="27">
        <v>1</v>
      </c>
      <c r="EI268" s="2" t="s">
        <v>5441</v>
      </c>
      <c r="EJ268" s="27">
        <v>1</v>
      </c>
      <c r="EK268" s="2" t="s">
        <v>5442</v>
      </c>
      <c r="EL268" s="27">
        <v>1</v>
      </c>
      <c r="EN268">
        <v>1</v>
      </c>
      <c r="EP268" s="2"/>
      <c r="EQ268">
        <f t="shared" si="64"/>
        <v>0.95</v>
      </c>
      <c r="ER268" s="99">
        <v>0.5</v>
      </c>
      <c r="ES268" s="27">
        <v>0</v>
      </c>
      <c r="ET268" t="s">
        <v>242</v>
      </c>
      <c r="EU268" t="s">
        <v>242</v>
      </c>
      <c r="EW268" t="s">
        <v>5443</v>
      </c>
      <c r="EX268" t="s">
        <v>242</v>
      </c>
      <c r="EY268" t="s">
        <v>242</v>
      </c>
      <c r="FA268" s="27">
        <v>1</v>
      </c>
      <c r="FB268">
        <v>45</v>
      </c>
      <c r="FC268" t="s">
        <v>3434</v>
      </c>
      <c r="FD268" s="27">
        <v>0</v>
      </c>
      <c r="FE268" t="s">
        <v>242</v>
      </c>
      <c r="FG268" s="27">
        <v>0</v>
      </c>
      <c r="FH268" t="s">
        <v>242</v>
      </c>
      <c r="FJ268" s="27">
        <v>0</v>
      </c>
      <c r="FK268" t="s">
        <v>242</v>
      </c>
      <c r="FL268">
        <f t="shared" si="67"/>
        <v>1</v>
      </c>
      <c r="FM268" s="99">
        <v>1</v>
      </c>
      <c r="FN268">
        <f t="shared" si="68"/>
        <v>0</v>
      </c>
      <c r="FO268" s="100">
        <v>0</v>
      </c>
      <c r="FQ268">
        <v>1</v>
      </c>
      <c r="FT268" s="27">
        <v>1</v>
      </c>
      <c r="FU268">
        <v>12.05</v>
      </c>
      <c r="FV268">
        <v>75.23</v>
      </c>
      <c r="FW268">
        <v>12.71</v>
      </c>
      <c r="FY268" s="27">
        <v>1</v>
      </c>
      <c r="FZ268">
        <v>25</v>
      </c>
      <c r="GA268">
        <v>2</v>
      </c>
      <c r="GC268" s="27">
        <v>0</v>
      </c>
      <c r="GD268" t="s">
        <v>242</v>
      </c>
      <c r="GE268" t="s">
        <v>242</v>
      </c>
      <c r="GF268" s="36" t="s">
        <v>242</v>
      </c>
      <c r="GG268" t="s">
        <v>242</v>
      </c>
      <c r="GH268" t="s">
        <v>242</v>
      </c>
      <c r="GI268" t="s">
        <v>242</v>
      </c>
      <c r="GJ268" t="s">
        <v>242</v>
      </c>
      <c r="GK268" t="s">
        <v>242</v>
      </c>
      <c r="GM268">
        <v>1</v>
      </c>
      <c r="GP268" s="27">
        <v>0</v>
      </c>
      <c r="GQ268" t="s">
        <v>242</v>
      </c>
      <c r="GR268" t="s">
        <v>242</v>
      </c>
      <c r="GS268" s="2" t="s">
        <v>5444</v>
      </c>
      <c r="GT268" t="s">
        <v>242</v>
      </c>
      <c r="GW268" s="27">
        <v>1</v>
      </c>
      <c r="GX268">
        <v>386</v>
      </c>
      <c r="HA268">
        <v>1</v>
      </c>
      <c r="HD268" s="27">
        <v>0</v>
      </c>
      <c r="HE268" s="2" t="s">
        <v>5445</v>
      </c>
      <c r="HF268" s="27">
        <v>0</v>
      </c>
      <c r="HG268" s="2" t="s">
        <v>5445</v>
      </c>
      <c r="HH268" t="s">
        <v>242</v>
      </c>
      <c r="HK268" s="27">
        <v>1</v>
      </c>
      <c r="HL268" s="2" t="s">
        <v>5446</v>
      </c>
      <c r="HM268">
        <v>1</v>
      </c>
      <c r="HP268">
        <v>0.66666666699999999</v>
      </c>
      <c r="HQ268">
        <v>1</v>
      </c>
      <c r="HR268">
        <v>0.5</v>
      </c>
      <c r="HS268">
        <v>1</v>
      </c>
      <c r="HT268">
        <v>0.95</v>
      </c>
      <c r="HU268">
        <v>0</v>
      </c>
      <c r="HV268">
        <v>0.25</v>
      </c>
      <c r="HW268">
        <v>0.66666666699999999</v>
      </c>
      <c r="HX268">
        <v>0</v>
      </c>
      <c r="HY268">
        <v>1</v>
      </c>
      <c r="HZ268">
        <v>0</v>
      </c>
      <c r="IA268">
        <v>1</v>
      </c>
      <c r="IB268">
        <v>1</v>
      </c>
      <c r="IC268">
        <v>0.72222222199999997</v>
      </c>
      <c r="ID268">
        <v>0.55000000000000004</v>
      </c>
      <c r="IE268">
        <v>0.53333333299999997</v>
      </c>
      <c r="IF268">
        <v>0.60185185200000002</v>
      </c>
      <c r="IG268" t="s">
        <v>5447</v>
      </c>
      <c r="IH268" t="s">
        <v>266</v>
      </c>
      <c r="II268" t="s">
        <v>5427</v>
      </c>
      <c r="IJ268">
        <v>7580.3</v>
      </c>
      <c r="IK268">
        <v>8081.2</v>
      </c>
      <c r="IL268">
        <v>9963.4</v>
      </c>
      <c r="IM268">
        <v>11216.4</v>
      </c>
      <c r="IN268">
        <v>7580.3</v>
      </c>
      <c r="IS268">
        <f t="shared" si="65"/>
        <v>0.6</v>
      </c>
      <c r="IT268">
        <f t="shared" si="69"/>
        <v>0.6428571428571429</v>
      </c>
      <c r="IU268">
        <f t="shared" si="70"/>
        <v>0.75</v>
      </c>
      <c r="IV268">
        <f t="shared" si="66"/>
        <v>0.66428571428571426</v>
      </c>
    </row>
    <row r="269" spans="1:256" customFormat="1" ht="14" customHeight="1" x14ac:dyDescent="0.2">
      <c r="A269">
        <v>268</v>
      </c>
      <c r="B269">
        <v>293</v>
      </c>
      <c r="C269" s="1">
        <v>44795.604861111111</v>
      </c>
      <c r="D269" s="1">
        <v>44795.604861111111</v>
      </c>
      <c r="E269">
        <v>4</v>
      </c>
      <c r="G269" t="s">
        <v>242</v>
      </c>
      <c r="H269" t="s">
        <v>242</v>
      </c>
      <c r="I269">
        <v>1</v>
      </c>
      <c r="J269" s="1">
        <v>44795.604861111111</v>
      </c>
      <c r="K269" t="s">
        <v>5448</v>
      </c>
      <c r="L269" t="s">
        <v>242</v>
      </c>
      <c r="M269" t="s">
        <v>242</v>
      </c>
      <c r="P269" t="s">
        <v>242</v>
      </c>
      <c r="Q269" t="s">
        <v>242</v>
      </c>
      <c r="T269" t="s">
        <v>5449</v>
      </c>
      <c r="U269" s="24">
        <v>100517</v>
      </c>
      <c r="V269" t="s">
        <v>5450</v>
      </c>
      <c r="W269">
        <v>910047109</v>
      </c>
      <c r="X269">
        <v>4512</v>
      </c>
      <c r="Y269" t="s">
        <v>476</v>
      </c>
      <c r="Z269" t="s">
        <v>4555</v>
      </c>
      <c r="AA269">
        <v>2019</v>
      </c>
      <c r="AB269" s="24">
        <v>2020</v>
      </c>
      <c r="AC269">
        <v>0</v>
      </c>
      <c r="AF269" s="24">
        <v>11</v>
      </c>
      <c r="AG269" t="s">
        <v>242</v>
      </c>
      <c r="AJ269" s="27">
        <v>1</v>
      </c>
      <c r="AK269">
        <v>5</v>
      </c>
      <c r="AL269" s="27">
        <v>0</v>
      </c>
      <c r="AM269">
        <v>0</v>
      </c>
      <c r="AN269" s="36">
        <f t="shared" si="61"/>
        <v>0</v>
      </c>
      <c r="AO269" s="27">
        <v>0</v>
      </c>
      <c r="AP269">
        <v>0</v>
      </c>
      <c r="AR269">
        <v>2</v>
      </c>
      <c r="AU269" s="44">
        <v>1</v>
      </c>
      <c r="AV269" s="24">
        <v>11</v>
      </c>
      <c r="AW269" s="21">
        <f t="shared" si="62"/>
        <v>100</v>
      </c>
      <c r="AX269" t="s">
        <v>242</v>
      </c>
      <c r="BA269" s="27">
        <v>1</v>
      </c>
      <c r="BB269" s="24">
        <v>9</v>
      </c>
      <c r="BC269" s="21">
        <f t="shared" si="63"/>
        <v>81.818181818181827</v>
      </c>
      <c r="BD269" t="s">
        <v>242</v>
      </c>
      <c r="BG269" s="27">
        <v>1</v>
      </c>
      <c r="BH269">
        <v>6</v>
      </c>
      <c r="BJ269">
        <v>2</v>
      </c>
      <c r="BM269" s="27">
        <v>1</v>
      </c>
      <c r="BN269">
        <v>2</v>
      </c>
      <c r="BQ269" s="44">
        <v>1</v>
      </c>
      <c r="BR269" s="24">
        <v>2</v>
      </c>
      <c r="BS269" s="98">
        <f t="shared" si="60"/>
        <v>18.181818181818183</v>
      </c>
      <c r="BU269" t="s">
        <v>242</v>
      </c>
      <c r="BX269" s="27">
        <v>1</v>
      </c>
      <c r="BY269">
        <v>4</v>
      </c>
      <c r="BZ269" s="21">
        <f>BY269/AF269*100</f>
        <v>36.363636363636367</v>
      </c>
      <c r="CA269">
        <v>2</v>
      </c>
      <c r="CB269">
        <v>1</v>
      </c>
      <c r="CE269" s="27">
        <v>0</v>
      </c>
      <c r="CG269" t="s">
        <v>242</v>
      </c>
      <c r="CH269" t="s">
        <v>242</v>
      </c>
      <c r="CJ269" s="27">
        <v>1</v>
      </c>
      <c r="CK269" t="s">
        <v>5451</v>
      </c>
      <c r="CL269">
        <v>1</v>
      </c>
      <c r="CO269">
        <v>0</v>
      </c>
      <c r="CP269" s="27">
        <v>0</v>
      </c>
      <c r="CQ269" t="s">
        <v>242</v>
      </c>
      <c r="CR269" t="s">
        <v>242</v>
      </c>
      <c r="CS269" t="s">
        <v>242</v>
      </c>
      <c r="CV269" s="27">
        <v>1</v>
      </c>
      <c r="CW269" t="s">
        <v>5452</v>
      </c>
      <c r="CX269">
        <v>1</v>
      </c>
      <c r="DA269" s="27">
        <v>1</v>
      </c>
      <c r="DB269">
        <v>33273067</v>
      </c>
      <c r="DC269">
        <v>2</v>
      </c>
      <c r="DE269" s="27">
        <v>1</v>
      </c>
      <c r="DF269" s="36">
        <v>171731</v>
      </c>
      <c r="DG269">
        <v>2</v>
      </c>
      <c r="DH269" s="36">
        <v>193476</v>
      </c>
      <c r="DI269">
        <v>2</v>
      </c>
      <c r="DJ269" s="36" t="s">
        <v>242</v>
      </c>
      <c r="DK269" t="s">
        <v>242</v>
      </c>
      <c r="DM269" s="27">
        <v>1</v>
      </c>
      <c r="DN269" s="36">
        <v>6867174</v>
      </c>
      <c r="DO269">
        <v>2</v>
      </c>
      <c r="DQ269">
        <v>1</v>
      </c>
      <c r="DT269" s="27">
        <v>1</v>
      </c>
      <c r="DU269" t="s">
        <v>5453</v>
      </c>
      <c r="DV269" s="27">
        <v>1</v>
      </c>
      <c r="DW269" t="s">
        <v>5454</v>
      </c>
      <c r="DX269" s="27">
        <v>1</v>
      </c>
      <c r="DY269" t="s">
        <v>4475</v>
      </c>
      <c r="DZ269" s="27">
        <v>1</v>
      </c>
      <c r="EA269" t="s">
        <v>3805</v>
      </c>
      <c r="EB269" s="27">
        <v>1</v>
      </c>
      <c r="ED269" s="27">
        <v>1</v>
      </c>
      <c r="EE269" t="s">
        <v>5455</v>
      </c>
      <c r="EF269" s="27">
        <v>1</v>
      </c>
      <c r="EG269" t="s">
        <v>5456</v>
      </c>
      <c r="EH269" s="27">
        <v>1</v>
      </c>
      <c r="EI269" t="s">
        <v>5457</v>
      </c>
      <c r="EJ269" s="27">
        <v>1</v>
      </c>
      <c r="EK269" t="s">
        <v>5458</v>
      </c>
      <c r="EL269" s="27">
        <v>1</v>
      </c>
      <c r="EM269" t="s">
        <v>5459</v>
      </c>
      <c r="EN269">
        <v>4</v>
      </c>
      <c r="EP269" s="2"/>
      <c r="EQ269">
        <f t="shared" si="64"/>
        <v>1</v>
      </c>
      <c r="ER269" s="99">
        <v>1</v>
      </c>
      <c r="ES269" s="27">
        <v>0</v>
      </c>
      <c r="ET269" t="s">
        <v>242</v>
      </c>
      <c r="EU269" t="s">
        <v>242</v>
      </c>
      <c r="EX269" t="s">
        <v>242</v>
      </c>
      <c r="EY269" t="s">
        <v>242</v>
      </c>
      <c r="FA269" s="27">
        <v>0</v>
      </c>
      <c r="FB269" t="s">
        <v>242</v>
      </c>
      <c r="FD269" s="27">
        <v>0</v>
      </c>
      <c r="FE269" t="s">
        <v>242</v>
      </c>
      <c r="FG269" s="27">
        <v>1</v>
      </c>
      <c r="FH269">
        <v>2418.52</v>
      </c>
      <c r="FJ269" s="27">
        <v>0</v>
      </c>
      <c r="FK269" t="s">
        <v>242</v>
      </c>
      <c r="FL269">
        <f t="shared" si="67"/>
        <v>1</v>
      </c>
      <c r="FM269" s="99">
        <v>1</v>
      </c>
      <c r="FN269">
        <f t="shared" si="68"/>
        <v>0</v>
      </c>
      <c r="FO269" s="100">
        <v>0</v>
      </c>
      <c r="FQ269" t="s">
        <v>242</v>
      </c>
      <c r="FT269" s="27">
        <v>0</v>
      </c>
      <c r="FU269" t="s">
        <v>242</v>
      </c>
      <c r="FV269" t="s">
        <v>242</v>
      </c>
      <c r="FW269" t="s">
        <v>242</v>
      </c>
      <c r="FY269" s="27">
        <v>0</v>
      </c>
      <c r="FZ269" t="s">
        <v>242</v>
      </c>
      <c r="GA269" t="s">
        <v>242</v>
      </c>
      <c r="GC269" s="27">
        <v>0</v>
      </c>
      <c r="GD269" t="s">
        <v>242</v>
      </c>
      <c r="GE269" t="s">
        <v>242</v>
      </c>
      <c r="GF269" s="36" t="s">
        <v>242</v>
      </c>
      <c r="GG269" t="s">
        <v>242</v>
      </c>
      <c r="GH269" t="s">
        <v>242</v>
      </c>
      <c r="GI269" t="s">
        <v>242</v>
      </c>
      <c r="GJ269" t="s">
        <v>242</v>
      </c>
      <c r="GK269" t="s">
        <v>242</v>
      </c>
      <c r="GM269" t="s">
        <v>242</v>
      </c>
      <c r="GP269" s="27">
        <v>0</v>
      </c>
      <c r="GQ269" t="s">
        <v>242</v>
      </c>
      <c r="GR269" t="s">
        <v>242</v>
      </c>
      <c r="GT269" t="s">
        <v>242</v>
      </c>
      <c r="GW269" s="44">
        <v>1</v>
      </c>
      <c r="GX269">
        <v>169</v>
      </c>
      <c r="HA269" t="s">
        <v>242</v>
      </c>
      <c r="HD269" s="27">
        <v>0</v>
      </c>
      <c r="HE269" t="s">
        <v>5460</v>
      </c>
      <c r="HF269" s="27">
        <v>0</v>
      </c>
      <c r="HH269" t="s">
        <v>242</v>
      </c>
      <c r="HK269" s="27">
        <v>0</v>
      </c>
      <c r="HM269">
        <v>1</v>
      </c>
      <c r="HP269">
        <v>0.44444444399999999</v>
      </c>
      <c r="HQ269">
        <v>1</v>
      </c>
      <c r="HR269">
        <v>0.5</v>
      </c>
      <c r="HS269">
        <v>1</v>
      </c>
      <c r="HT269">
        <v>1</v>
      </c>
      <c r="HU269">
        <v>0</v>
      </c>
      <c r="HV269">
        <v>0.25</v>
      </c>
      <c r="HW269">
        <v>0</v>
      </c>
      <c r="HX269">
        <v>0</v>
      </c>
      <c r="HY269">
        <v>0</v>
      </c>
      <c r="HZ269">
        <v>0</v>
      </c>
      <c r="IA269">
        <v>0</v>
      </c>
      <c r="IB269">
        <v>1</v>
      </c>
      <c r="IC269">
        <v>0.64814814799999998</v>
      </c>
      <c r="ID269">
        <v>0.5625</v>
      </c>
      <c r="IE269">
        <v>0</v>
      </c>
      <c r="IF269">
        <v>0.40354938299999998</v>
      </c>
      <c r="IG269" t="s">
        <v>5461</v>
      </c>
      <c r="IH269" t="s">
        <v>266</v>
      </c>
      <c r="II269" t="s">
        <v>5449</v>
      </c>
      <c r="IJ269">
        <v>43259</v>
      </c>
      <c r="IK269">
        <v>15355</v>
      </c>
      <c r="IL269">
        <v>24634</v>
      </c>
      <c r="IM269">
        <v>44955</v>
      </c>
      <c r="IN269">
        <v>43259</v>
      </c>
      <c r="IS269">
        <f t="shared" si="65"/>
        <v>0.6</v>
      </c>
      <c r="IT269">
        <f t="shared" si="69"/>
        <v>0.7142857142857143</v>
      </c>
      <c r="IU269">
        <f t="shared" si="70"/>
        <v>0.25</v>
      </c>
      <c r="IV269">
        <f t="shared" si="66"/>
        <v>0.52142857142857146</v>
      </c>
    </row>
    <row r="270" spans="1:256" customFormat="1" ht="14" customHeight="1" x14ac:dyDescent="0.2">
      <c r="A270">
        <v>269</v>
      </c>
      <c r="B270">
        <v>294</v>
      </c>
      <c r="C270" s="1">
        <v>44795.604861111111</v>
      </c>
      <c r="D270" s="1">
        <v>44795.604861111111</v>
      </c>
      <c r="E270">
        <v>4</v>
      </c>
      <c r="G270" t="s">
        <v>242</v>
      </c>
      <c r="H270" t="s">
        <v>242</v>
      </c>
      <c r="I270">
        <v>1</v>
      </c>
      <c r="J270" s="1">
        <v>44795.604861111111</v>
      </c>
      <c r="K270" t="s">
        <v>5462</v>
      </c>
      <c r="L270" t="s">
        <v>242</v>
      </c>
      <c r="M270" t="s">
        <v>242</v>
      </c>
      <c r="P270" t="s">
        <v>242</v>
      </c>
      <c r="Q270" t="s">
        <v>242</v>
      </c>
      <c r="T270" t="s">
        <v>5463</v>
      </c>
      <c r="V270" t="s">
        <v>5464</v>
      </c>
      <c r="W270" t="s">
        <v>5465</v>
      </c>
      <c r="X270">
        <v>7841</v>
      </c>
      <c r="Y270" t="s">
        <v>1487</v>
      </c>
      <c r="Z270" t="s">
        <v>5466</v>
      </c>
      <c r="AA270">
        <v>2020</v>
      </c>
      <c r="AC270">
        <v>0.5</v>
      </c>
      <c r="AD270">
        <v>10</v>
      </c>
      <c r="AF270">
        <v>12</v>
      </c>
      <c r="AG270" t="s">
        <v>242</v>
      </c>
      <c r="AJ270" s="27">
        <v>1</v>
      </c>
      <c r="AK270">
        <v>9</v>
      </c>
      <c r="AL270" s="27">
        <v>0</v>
      </c>
      <c r="AM270">
        <v>0</v>
      </c>
      <c r="AN270" s="36">
        <f t="shared" si="61"/>
        <v>0</v>
      </c>
      <c r="AO270" s="27">
        <v>0</v>
      </c>
      <c r="AP270">
        <v>0</v>
      </c>
      <c r="AR270">
        <v>3</v>
      </c>
      <c r="AU270" s="27">
        <v>1</v>
      </c>
      <c r="AV270">
        <v>2</v>
      </c>
      <c r="AW270" s="21">
        <f t="shared" si="62"/>
        <v>16.666666666666664</v>
      </c>
      <c r="AX270">
        <v>2</v>
      </c>
      <c r="BA270" s="27">
        <v>1</v>
      </c>
      <c r="BB270">
        <v>3</v>
      </c>
      <c r="BC270" s="21">
        <f t="shared" si="63"/>
        <v>25</v>
      </c>
      <c r="BD270" t="s">
        <v>242</v>
      </c>
      <c r="BG270" s="27">
        <v>1</v>
      </c>
      <c r="BJ270">
        <v>2</v>
      </c>
      <c r="BM270" s="27">
        <v>1</v>
      </c>
      <c r="BN270">
        <v>2</v>
      </c>
      <c r="BQ270" s="27">
        <v>1</v>
      </c>
      <c r="BR270">
        <v>3</v>
      </c>
      <c r="BS270" s="97">
        <f t="shared" si="60"/>
        <v>25</v>
      </c>
      <c r="BU270">
        <v>3</v>
      </c>
      <c r="BX270" s="27">
        <v>0</v>
      </c>
      <c r="BY270" s="24" t="s">
        <v>242</v>
      </c>
      <c r="BZ270" s="21" t="s">
        <v>242</v>
      </c>
      <c r="CA270" t="s">
        <v>242</v>
      </c>
      <c r="CB270" t="s">
        <v>242</v>
      </c>
      <c r="CE270" s="27">
        <v>0</v>
      </c>
      <c r="CG270" t="s">
        <v>242</v>
      </c>
      <c r="CH270" t="s">
        <v>242</v>
      </c>
      <c r="CJ270" s="27">
        <v>0</v>
      </c>
      <c r="CL270" t="s">
        <v>242</v>
      </c>
      <c r="CO270">
        <v>0</v>
      </c>
      <c r="CP270" s="27">
        <v>0</v>
      </c>
      <c r="CQ270" t="s">
        <v>242</v>
      </c>
      <c r="CR270" t="s">
        <v>242</v>
      </c>
      <c r="CS270" t="s">
        <v>242</v>
      </c>
      <c r="CV270" s="27">
        <v>1</v>
      </c>
      <c r="CW270" s="2" t="s">
        <v>5467</v>
      </c>
      <c r="CX270">
        <v>1</v>
      </c>
      <c r="DA270" s="27">
        <v>1</v>
      </c>
      <c r="DB270">
        <v>30883</v>
      </c>
      <c r="DC270">
        <v>2</v>
      </c>
      <c r="DE270" s="27">
        <v>1</v>
      </c>
      <c r="DF270" s="36">
        <v>141</v>
      </c>
      <c r="DG270">
        <v>2</v>
      </c>
      <c r="DH270" s="36">
        <v>28585</v>
      </c>
      <c r="DI270">
        <v>2</v>
      </c>
      <c r="DJ270" s="36" t="s">
        <v>242</v>
      </c>
      <c r="DK270" t="s">
        <v>242</v>
      </c>
      <c r="DM270" s="27">
        <v>1</v>
      </c>
      <c r="DN270" s="36">
        <v>1067778</v>
      </c>
      <c r="DO270">
        <v>2</v>
      </c>
      <c r="DQ270">
        <v>1</v>
      </c>
      <c r="DT270" s="27">
        <v>0</v>
      </c>
      <c r="DV270" s="27">
        <v>0</v>
      </c>
      <c r="DX270" s="27">
        <v>0</v>
      </c>
      <c r="DZ270" s="27">
        <v>1</v>
      </c>
      <c r="EA270" t="s">
        <v>5468</v>
      </c>
      <c r="EB270" s="27">
        <v>1</v>
      </c>
      <c r="EC270" t="s">
        <v>5469</v>
      </c>
      <c r="ED270" s="27">
        <v>0</v>
      </c>
      <c r="EF270" s="27">
        <v>0</v>
      </c>
      <c r="EH270" s="27">
        <v>1</v>
      </c>
      <c r="EI270" t="s">
        <v>5470</v>
      </c>
      <c r="EJ270" s="27">
        <v>1</v>
      </c>
      <c r="EK270" t="s">
        <v>5471</v>
      </c>
      <c r="EL270" s="27">
        <v>1</v>
      </c>
      <c r="EM270" t="s">
        <v>5472</v>
      </c>
      <c r="EN270">
        <v>1</v>
      </c>
      <c r="EP270" s="2"/>
      <c r="EQ270">
        <f t="shared" si="64"/>
        <v>0.5</v>
      </c>
      <c r="ER270" s="99">
        <v>0.5</v>
      </c>
      <c r="ES270" s="27">
        <v>0</v>
      </c>
      <c r="ET270" t="s">
        <v>242</v>
      </c>
      <c r="EU270" t="s">
        <v>242</v>
      </c>
      <c r="EX270" t="s">
        <v>242</v>
      </c>
      <c r="EY270" t="s">
        <v>242</v>
      </c>
      <c r="FA270" s="27">
        <v>0</v>
      </c>
      <c r="FB270" t="s">
        <v>242</v>
      </c>
      <c r="FD270" s="27">
        <v>0</v>
      </c>
      <c r="FE270" t="s">
        <v>242</v>
      </c>
      <c r="FG270" s="27">
        <v>0</v>
      </c>
      <c r="FH270" t="s">
        <v>242</v>
      </c>
      <c r="FJ270" s="27">
        <v>0</v>
      </c>
      <c r="FK270" t="s">
        <v>242</v>
      </c>
      <c r="FL270">
        <f t="shared" si="67"/>
        <v>0</v>
      </c>
      <c r="FM270" s="100">
        <v>0</v>
      </c>
      <c r="FN270">
        <f t="shared" si="68"/>
        <v>0</v>
      </c>
      <c r="FO270" s="100">
        <v>0</v>
      </c>
      <c r="FQ270" t="s">
        <v>242</v>
      </c>
      <c r="FT270" s="27">
        <v>0</v>
      </c>
      <c r="FU270" t="s">
        <v>242</v>
      </c>
      <c r="FV270" t="s">
        <v>242</v>
      </c>
      <c r="FW270" t="s">
        <v>242</v>
      </c>
      <c r="FY270" s="27">
        <v>1</v>
      </c>
      <c r="FZ270">
        <v>47.5</v>
      </c>
      <c r="GA270">
        <v>2</v>
      </c>
      <c r="GC270" s="27">
        <v>1</v>
      </c>
      <c r="GD270">
        <v>9.1</v>
      </c>
      <c r="GE270">
        <v>8.1999999999999993</v>
      </c>
      <c r="GF270" s="36">
        <v>44.5</v>
      </c>
      <c r="GG270">
        <v>24</v>
      </c>
      <c r="GH270" t="s">
        <v>242</v>
      </c>
      <c r="GI270" t="s">
        <v>242</v>
      </c>
      <c r="GJ270" t="s">
        <v>242</v>
      </c>
      <c r="GK270">
        <v>1</v>
      </c>
      <c r="GM270">
        <v>1</v>
      </c>
      <c r="GP270" s="27">
        <v>0</v>
      </c>
      <c r="GQ270" t="s">
        <v>242</v>
      </c>
      <c r="GR270" t="s">
        <v>242</v>
      </c>
      <c r="GT270" t="s">
        <v>242</v>
      </c>
      <c r="GW270" s="27">
        <v>1</v>
      </c>
      <c r="GX270">
        <v>197</v>
      </c>
      <c r="HA270">
        <v>1</v>
      </c>
      <c r="HD270" s="27">
        <v>0</v>
      </c>
      <c r="HF270" s="27">
        <v>0</v>
      </c>
      <c r="HH270" t="s">
        <v>242</v>
      </c>
      <c r="HK270" s="27">
        <v>0</v>
      </c>
      <c r="HM270" t="s">
        <v>242</v>
      </c>
      <c r="HP270">
        <v>0.55555555599999995</v>
      </c>
      <c r="HQ270">
        <v>0</v>
      </c>
      <c r="HR270">
        <v>0.5</v>
      </c>
      <c r="HS270">
        <v>1</v>
      </c>
      <c r="HT270">
        <v>0.5</v>
      </c>
      <c r="HU270">
        <v>0</v>
      </c>
      <c r="HV270">
        <v>0</v>
      </c>
      <c r="HW270">
        <v>0.66666666699999999</v>
      </c>
      <c r="HX270">
        <v>0</v>
      </c>
      <c r="HY270">
        <v>1</v>
      </c>
      <c r="HZ270">
        <v>0</v>
      </c>
      <c r="IA270">
        <v>0</v>
      </c>
      <c r="IB270">
        <v>1</v>
      </c>
      <c r="IC270">
        <v>0.35185185200000002</v>
      </c>
      <c r="ID270">
        <v>0.375</v>
      </c>
      <c r="IE270">
        <v>0.33333333300000001</v>
      </c>
      <c r="IF270">
        <v>0.35339506199999998</v>
      </c>
      <c r="IG270" t="s">
        <v>5473</v>
      </c>
      <c r="IH270" t="s">
        <v>266</v>
      </c>
      <c r="II270" t="s">
        <v>5463</v>
      </c>
      <c r="IJ270">
        <v>20156.447</v>
      </c>
      <c r="IK270">
        <v>24996.056</v>
      </c>
      <c r="IL270">
        <v>29697.844000000001</v>
      </c>
      <c r="IM270">
        <v>31615.55</v>
      </c>
      <c r="IN270">
        <v>20156.447</v>
      </c>
      <c r="IS270">
        <f t="shared" si="65"/>
        <v>0.2</v>
      </c>
      <c r="IT270">
        <f t="shared" si="69"/>
        <v>0.5</v>
      </c>
      <c r="IU270">
        <f t="shared" si="70"/>
        <v>0.75</v>
      </c>
      <c r="IV270">
        <f t="shared" si="66"/>
        <v>0.48333333333333334</v>
      </c>
    </row>
    <row r="271" spans="1:256" customFormat="1" ht="14" customHeight="1" x14ac:dyDescent="0.2">
      <c r="A271">
        <v>270</v>
      </c>
      <c r="B271">
        <v>295</v>
      </c>
      <c r="C271" s="1">
        <v>44795.604861111111</v>
      </c>
      <c r="D271" s="1">
        <v>44795.604861111111</v>
      </c>
      <c r="E271">
        <v>4</v>
      </c>
      <c r="G271" t="s">
        <v>242</v>
      </c>
      <c r="H271" t="s">
        <v>242</v>
      </c>
      <c r="I271">
        <v>1</v>
      </c>
      <c r="J271" s="1">
        <v>44795.604861111111</v>
      </c>
      <c r="K271" t="s">
        <v>5474</v>
      </c>
      <c r="L271" t="s">
        <v>242</v>
      </c>
      <c r="M271" t="s">
        <v>242</v>
      </c>
      <c r="P271" t="s">
        <v>242</v>
      </c>
      <c r="Q271" t="s">
        <v>242</v>
      </c>
      <c r="T271" t="s">
        <v>5475</v>
      </c>
      <c r="V271" t="s">
        <v>5476</v>
      </c>
      <c r="W271">
        <v>816851109</v>
      </c>
      <c r="X271">
        <v>4932</v>
      </c>
      <c r="Y271" t="s">
        <v>490</v>
      </c>
      <c r="Z271" t="s">
        <v>1010</v>
      </c>
      <c r="AA271">
        <v>2020</v>
      </c>
      <c r="AC271">
        <v>0.5</v>
      </c>
      <c r="AD271">
        <v>11</v>
      </c>
      <c r="AF271">
        <v>12</v>
      </c>
      <c r="AG271" t="s">
        <v>242</v>
      </c>
      <c r="AJ271" s="27">
        <v>1</v>
      </c>
      <c r="AK271">
        <v>11</v>
      </c>
      <c r="AL271" s="27">
        <v>1</v>
      </c>
      <c r="AM271">
        <v>10</v>
      </c>
      <c r="AN271" s="36">
        <f t="shared" si="61"/>
        <v>83.333333333333343</v>
      </c>
      <c r="AO271" s="27">
        <v>1</v>
      </c>
      <c r="AP271">
        <v>6</v>
      </c>
      <c r="AR271">
        <v>2</v>
      </c>
      <c r="AU271" s="27">
        <v>1</v>
      </c>
      <c r="AV271">
        <v>1</v>
      </c>
      <c r="AW271" s="21">
        <f t="shared" si="62"/>
        <v>8.3333333333333321</v>
      </c>
      <c r="AX271">
        <v>2</v>
      </c>
      <c r="BA271" s="27">
        <v>1</v>
      </c>
      <c r="BB271">
        <v>2</v>
      </c>
      <c r="BC271" s="21">
        <f t="shared" si="63"/>
        <v>16.666666666666664</v>
      </c>
      <c r="BD271" t="s">
        <v>242</v>
      </c>
      <c r="BG271" s="27">
        <v>0.5</v>
      </c>
      <c r="BJ271">
        <v>2</v>
      </c>
      <c r="BM271" s="27">
        <v>1</v>
      </c>
      <c r="BN271">
        <v>2</v>
      </c>
      <c r="BQ271" s="27">
        <v>1</v>
      </c>
      <c r="BR271">
        <v>4</v>
      </c>
      <c r="BS271" s="97">
        <f t="shared" si="60"/>
        <v>33.333333333333329</v>
      </c>
      <c r="BT271" t="s">
        <v>5477</v>
      </c>
      <c r="BU271">
        <v>1</v>
      </c>
      <c r="BX271" s="27">
        <v>1</v>
      </c>
      <c r="BY271">
        <v>4</v>
      </c>
      <c r="BZ271" s="21">
        <f>BY271/AF271*100</f>
        <v>33.333333333333329</v>
      </c>
      <c r="CA271">
        <v>2</v>
      </c>
      <c r="CB271">
        <v>1</v>
      </c>
      <c r="CE271" s="27">
        <v>0</v>
      </c>
      <c r="CG271" t="s">
        <v>242</v>
      </c>
      <c r="CH271" t="s">
        <v>242</v>
      </c>
      <c r="CJ271" s="27">
        <v>1</v>
      </c>
      <c r="CK271" t="s">
        <v>5478</v>
      </c>
      <c r="CL271">
        <v>1</v>
      </c>
      <c r="CO271">
        <v>0</v>
      </c>
      <c r="CP271" s="27">
        <v>0</v>
      </c>
      <c r="CQ271" t="s">
        <v>242</v>
      </c>
      <c r="CR271" t="s">
        <v>242</v>
      </c>
      <c r="CS271" t="s">
        <v>242</v>
      </c>
      <c r="CU271" s="2" t="s">
        <v>5479</v>
      </c>
      <c r="CV271" s="27">
        <v>1</v>
      </c>
      <c r="CW271" s="2" t="s">
        <v>5480</v>
      </c>
      <c r="CX271">
        <v>1</v>
      </c>
      <c r="DA271" s="27">
        <v>1</v>
      </c>
      <c r="DB271">
        <v>6700000</v>
      </c>
      <c r="DC271">
        <v>2</v>
      </c>
      <c r="DE271" s="27">
        <v>1</v>
      </c>
      <c r="DF271" s="36" t="s">
        <v>242</v>
      </c>
      <c r="DG271" t="s">
        <v>242</v>
      </c>
      <c r="DH271" s="43" t="s">
        <v>242</v>
      </c>
      <c r="DI271" t="s">
        <v>242</v>
      </c>
      <c r="DJ271" s="36">
        <v>151000</v>
      </c>
      <c r="DK271">
        <v>2</v>
      </c>
      <c r="DM271" s="27">
        <v>1</v>
      </c>
      <c r="DN271" s="36">
        <v>66100000</v>
      </c>
      <c r="DO271">
        <v>2</v>
      </c>
      <c r="DQ271">
        <v>1</v>
      </c>
      <c r="DT271" s="27">
        <v>1</v>
      </c>
      <c r="DU271" s="2" t="s">
        <v>5481</v>
      </c>
      <c r="DV271" s="27">
        <v>1</v>
      </c>
      <c r="DW271" s="2" t="s">
        <v>5482</v>
      </c>
      <c r="DX271" s="27">
        <v>1</v>
      </c>
      <c r="DY271" t="s">
        <v>5483</v>
      </c>
      <c r="DZ271" s="27">
        <v>1</v>
      </c>
      <c r="EA271" s="2" t="s">
        <v>5484</v>
      </c>
      <c r="EB271" s="27">
        <v>1</v>
      </c>
      <c r="ED271" s="27">
        <v>1</v>
      </c>
      <c r="EE271" s="2" t="s">
        <v>5485</v>
      </c>
      <c r="EF271" s="27">
        <v>1</v>
      </c>
      <c r="EG271" s="2" t="s">
        <v>5486</v>
      </c>
      <c r="EH271" s="27">
        <v>1</v>
      </c>
      <c r="EI271" s="2" t="s">
        <v>5487</v>
      </c>
      <c r="EJ271" s="27">
        <v>1</v>
      </c>
      <c r="EK271" s="2" t="s">
        <v>5488</v>
      </c>
      <c r="EL271" s="27">
        <v>1</v>
      </c>
      <c r="EM271" s="2" t="s">
        <v>5489</v>
      </c>
      <c r="EN271">
        <v>4</v>
      </c>
      <c r="EP271" s="2"/>
      <c r="EQ271">
        <f t="shared" si="64"/>
        <v>1</v>
      </c>
      <c r="ER271" s="99">
        <v>1</v>
      </c>
      <c r="ES271" s="27">
        <v>0</v>
      </c>
      <c r="ET271" t="s">
        <v>242</v>
      </c>
      <c r="EU271" t="s">
        <v>242</v>
      </c>
      <c r="EV271" t="s">
        <v>5490</v>
      </c>
      <c r="EX271" t="s">
        <v>242</v>
      </c>
      <c r="EY271" t="s">
        <v>242</v>
      </c>
      <c r="FA271" s="27">
        <v>1</v>
      </c>
      <c r="FB271">
        <v>127745.13</v>
      </c>
      <c r="FC271" t="s">
        <v>3418</v>
      </c>
      <c r="FD271" s="27">
        <v>1</v>
      </c>
      <c r="FE271" t="s">
        <v>242</v>
      </c>
      <c r="FF271" t="s">
        <v>5068</v>
      </c>
      <c r="FG271" s="27">
        <v>1</v>
      </c>
      <c r="FH271">
        <v>9546.7900000000009</v>
      </c>
      <c r="FJ271" s="27">
        <v>0</v>
      </c>
      <c r="FK271" t="s">
        <v>242</v>
      </c>
      <c r="FL271">
        <f t="shared" si="67"/>
        <v>2</v>
      </c>
      <c r="FM271" s="99">
        <v>1</v>
      </c>
      <c r="FN271">
        <f t="shared" si="68"/>
        <v>1</v>
      </c>
      <c r="FO271" s="99">
        <v>1</v>
      </c>
      <c r="FQ271">
        <v>4</v>
      </c>
      <c r="FT271" s="27">
        <v>1</v>
      </c>
      <c r="FU271">
        <v>13.88</v>
      </c>
      <c r="FV271">
        <v>55.44</v>
      </c>
      <c r="FW271">
        <v>30.69</v>
      </c>
      <c r="FY271" s="27">
        <v>1</v>
      </c>
      <c r="FZ271">
        <v>28</v>
      </c>
      <c r="GA271">
        <v>2</v>
      </c>
      <c r="GC271" s="27">
        <v>1</v>
      </c>
      <c r="GD271">
        <v>8</v>
      </c>
      <c r="GE271">
        <v>34</v>
      </c>
      <c r="GF271" s="36">
        <v>45</v>
      </c>
      <c r="GG271">
        <v>10</v>
      </c>
      <c r="GH271" t="s">
        <v>242</v>
      </c>
      <c r="GI271" t="s">
        <v>242</v>
      </c>
      <c r="GJ271" t="s">
        <v>242</v>
      </c>
      <c r="GK271">
        <v>1</v>
      </c>
      <c r="GM271">
        <v>1</v>
      </c>
      <c r="GP271" s="27">
        <v>0.5</v>
      </c>
      <c r="GQ271">
        <v>0.91</v>
      </c>
      <c r="GR271" t="s">
        <v>242</v>
      </c>
      <c r="GT271">
        <v>1</v>
      </c>
      <c r="GW271" s="27">
        <v>1</v>
      </c>
      <c r="GX271">
        <v>163</v>
      </c>
      <c r="HA271">
        <v>1</v>
      </c>
      <c r="HD271" s="27">
        <v>0</v>
      </c>
      <c r="HE271" s="2" t="s">
        <v>5491</v>
      </c>
      <c r="HF271" s="27">
        <v>0</v>
      </c>
      <c r="HH271" t="s">
        <v>242</v>
      </c>
      <c r="HK271" s="27">
        <v>0</v>
      </c>
      <c r="HM271">
        <v>1</v>
      </c>
      <c r="HP271">
        <v>0.83333333300000001</v>
      </c>
      <c r="HQ271">
        <v>1</v>
      </c>
      <c r="HR271">
        <v>0.5</v>
      </c>
      <c r="HS271">
        <v>1</v>
      </c>
      <c r="HT271">
        <v>1</v>
      </c>
      <c r="HU271">
        <v>0</v>
      </c>
      <c r="HV271">
        <v>0.75</v>
      </c>
      <c r="HW271">
        <v>1</v>
      </c>
      <c r="HX271">
        <v>0.5</v>
      </c>
      <c r="HY271">
        <v>1</v>
      </c>
      <c r="HZ271">
        <v>0</v>
      </c>
      <c r="IA271">
        <v>0</v>
      </c>
      <c r="IB271">
        <v>1</v>
      </c>
      <c r="IC271">
        <v>0.77777777800000003</v>
      </c>
      <c r="ID271">
        <v>0.6875</v>
      </c>
      <c r="IE271">
        <v>0.5</v>
      </c>
      <c r="IF271">
        <v>0.655092593</v>
      </c>
      <c r="IG271" t="s">
        <v>5475</v>
      </c>
      <c r="IH271" t="s">
        <v>266</v>
      </c>
      <c r="II271" t="s">
        <v>5475</v>
      </c>
      <c r="IJ271">
        <v>10829</v>
      </c>
      <c r="IK271">
        <v>11370</v>
      </c>
      <c r="IL271">
        <v>12857</v>
      </c>
      <c r="IM271">
        <v>14439</v>
      </c>
      <c r="IN271">
        <v>10829</v>
      </c>
      <c r="IS271">
        <f t="shared" si="65"/>
        <v>1</v>
      </c>
      <c r="IT271">
        <f t="shared" si="69"/>
        <v>0.8571428571428571</v>
      </c>
      <c r="IU271">
        <f t="shared" si="70"/>
        <v>1</v>
      </c>
      <c r="IV271">
        <f t="shared" si="66"/>
        <v>0.95238095238095244</v>
      </c>
    </row>
    <row r="272" spans="1:256" customFormat="1" ht="14" customHeight="1" x14ac:dyDescent="0.2">
      <c r="A272">
        <v>271</v>
      </c>
      <c r="B272">
        <v>296</v>
      </c>
      <c r="C272" s="1">
        <v>44795.604861111111</v>
      </c>
      <c r="D272" s="1">
        <v>44795.604861111111</v>
      </c>
      <c r="E272">
        <v>4</v>
      </c>
      <c r="G272" t="s">
        <v>242</v>
      </c>
      <c r="H272" t="s">
        <v>242</v>
      </c>
      <c r="I272">
        <v>1</v>
      </c>
      <c r="J272" s="1">
        <v>44795.604861111111</v>
      </c>
      <c r="K272" t="s">
        <v>5492</v>
      </c>
      <c r="L272" t="s">
        <v>242</v>
      </c>
      <c r="M272" t="s">
        <v>242</v>
      </c>
      <c r="P272" t="s">
        <v>242</v>
      </c>
      <c r="Q272" t="s">
        <v>242</v>
      </c>
      <c r="T272" t="s">
        <v>5493</v>
      </c>
      <c r="V272" t="s">
        <v>5494</v>
      </c>
      <c r="W272" t="s">
        <v>5495</v>
      </c>
      <c r="X272">
        <v>7374</v>
      </c>
      <c r="Y272" t="s">
        <v>297</v>
      </c>
      <c r="Z272" t="s">
        <v>765</v>
      </c>
      <c r="AA272">
        <v>2020</v>
      </c>
      <c r="AC272">
        <v>0.5</v>
      </c>
      <c r="AD272">
        <v>5</v>
      </c>
      <c r="AF272">
        <v>11</v>
      </c>
      <c r="AG272" t="s">
        <v>242</v>
      </c>
      <c r="AJ272" s="27">
        <v>1</v>
      </c>
      <c r="AK272">
        <v>11</v>
      </c>
      <c r="AL272" s="27">
        <v>0</v>
      </c>
      <c r="AM272">
        <v>0</v>
      </c>
      <c r="AN272" s="36">
        <f t="shared" si="61"/>
        <v>0</v>
      </c>
      <c r="AO272" s="27">
        <v>0</v>
      </c>
      <c r="AP272">
        <v>0</v>
      </c>
      <c r="AR272">
        <v>2</v>
      </c>
      <c r="AU272" s="27">
        <v>1</v>
      </c>
      <c r="AV272">
        <v>1</v>
      </c>
      <c r="AW272" s="21">
        <f t="shared" si="62"/>
        <v>9.0909090909090917</v>
      </c>
      <c r="AX272">
        <v>2</v>
      </c>
      <c r="BA272" s="27">
        <v>1</v>
      </c>
      <c r="BB272">
        <v>3</v>
      </c>
      <c r="BC272" s="21">
        <f t="shared" si="63"/>
        <v>27.27272727272727</v>
      </c>
      <c r="BD272" t="s">
        <v>242</v>
      </c>
      <c r="BG272" s="27">
        <v>1</v>
      </c>
      <c r="BJ272">
        <v>2</v>
      </c>
      <c r="BM272" s="27">
        <v>1</v>
      </c>
      <c r="BN272">
        <v>2</v>
      </c>
      <c r="BQ272" s="27">
        <v>1</v>
      </c>
      <c r="BR272">
        <v>4</v>
      </c>
      <c r="BS272" s="97">
        <f t="shared" si="60"/>
        <v>36.363636363636367</v>
      </c>
      <c r="BT272">
        <v>4</v>
      </c>
      <c r="BU272">
        <v>3</v>
      </c>
      <c r="BX272" s="27">
        <v>1</v>
      </c>
      <c r="BY272">
        <v>1</v>
      </c>
      <c r="BZ272" s="21">
        <f>BY272/AF272*100</f>
        <v>9.0909090909090917</v>
      </c>
      <c r="CA272">
        <v>1</v>
      </c>
      <c r="CB272">
        <v>3</v>
      </c>
      <c r="CE272" s="27">
        <v>0</v>
      </c>
      <c r="CG272" t="s">
        <v>242</v>
      </c>
      <c r="CH272" t="s">
        <v>242</v>
      </c>
      <c r="CJ272" s="27">
        <v>1</v>
      </c>
      <c r="CK272" t="s">
        <v>5496</v>
      </c>
      <c r="CL272">
        <v>1</v>
      </c>
      <c r="CO272">
        <v>1</v>
      </c>
      <c r="CP272" s="27">
        <v>0.5</v>
      </c>
      <c r="CQ272" t="s">
        <v>242</v>
      </c>
      <c r="CR272">
        <v>100</v>
      </c>
      <c r="CS272" t="s">
        <v>242</v>
      </c>
      <c r="CT272" t="s">
        <v>5497</v>
      </c>
      <c r="CV272" s="27">
        <v>1</v>
      </c>
      <c r="CW272" s="2" t="s">
        <v>5498</v>
      </c>
      <c r="CX272">
        <v>1</v>
      </c>
      <c r="DA272" s="27">
        <v>1</v>
      </c>
      <c r="DB272">
        <v>3000</v>
      </c>
      <c r="DC272">
        <v>2</v>
      </c>
      <c r="DE272" s="27">
        <v>1</v>
      </c>
      <c r="DF272" s="36">
        <v>22100</v>
      </c>
      <c r="DG272">
        <v>2</v>
      </c>
      <c r="DH272" s="43" t="s">
        <v>242</v>
      </c>
      <c r="DI272" t="s">
        <v>242</v>
      </c>
      <c r="DJ272" s="36" t="s">
        <v>242</v>
      </c>
      <c r="DK272" t="s">
        <v>242</v>
      </c>
      <c r="DM272" s="27">
        <v>1</v>
      </c>
      <c r="DN272" s="36">
        <v>13600</v>
      </c>
      <c r="DO272">
        <v>2</v>
      </c>
      <c r="DQ272">
        <v>1</v>
      </c>
      <c r="DT272" s="27">
        <v>1</v>
      </c>
      <c r="DU272" t="s">
        <v>5499</v>
      </c>
      <c r="DV272" s="27">
        <v>1</v>
      </c>
      <c r="DW272" t="s">
        <v>5500</v>
      </c>
      <c r="DX272" s="27">
        <v>1</v>
      </c>
      <c r="DY272" t="s">
        <v>5501</v>
      </c>
      <c r="DZ272" s="27">
        <v>1</v>
      </c>
      <c r="EA272" t="s">
        <v>5502</v>
      </c>
      <c r="EB272" s="27">
        <v>1</v>
      </c>
      <c r="ED272" s="27">
        <v>1</v>
      </c>
      <c r="EE272" t="s">
        <v>5503</v>
      </c>
      <c r="EF272" s="27">
        <v>1</v>
      </c>
      <c r="EG272" t="s">
        <v>5503</v>
      </c>
      <c r="EH272" s="27">
        <v>1</v>
      </c>
      <c r="EI272" s="2" t="s">
        <v>5504</v>
      </c>
      <c r="EJ272" s="27">
        <v>1</v>
      </c>
      <c r="EK272" t="s">
        <v>5505</v>
      </c>
      <c r="EL272" s="27">
        <v>1</v>
      </c>
      <c r="EM272" s="2" t="s">
        <v>5506</v>
      </c>
      <c r="EN272">
        <v>4</v>
      </c>
      <c r="EP272" s="2"/>
      <c r="EQ272">
        <f t="shared" si="64"/>
        <v>1</v>
      </c>
      <c r="ER272" s="99">
        <v>1</v>
      </c>
      <c r="ES272" s="27">
        <v>0</v>
      </c>
      <c r="ET272" t="s">
        <v>242</v>
      </c>
      <c r="EU272" t="s">
        <v>242</v>
      </c>
      <c r="EX272" t="s">
        <v>242</v>
      </c>
      <c r="EY272" t="s">
        <v>242</v>
      </c>
      <c r="FA272" s="27">
        <v>0</v>
      </c>
      <c r="FB272" t="s">
        <v>242</v>
      </c>
      <c r="FD272" s="27">
        <v>0</v>
      </c>
      <c r="FE272" t="s">
        <v>242</v>
      </c>
      <c r="FG272" s="27">
        <v>0</v>
      </c>
      <c r="FH272" t="s">
        <v>242</v>
      </c>
      <c r="FJ272" s="27">
        <v>0</v>
      </c>
      <c r="FK272" t="s">
        <v>242</v>
      </c>
      <c r="FL272">
        <f t="shared" si="67"/>
        <v>0</v>
      </c>
      <c r="FM272" s="100">
        <v>0</v>
      </c>
      <c r="FN272">
        <f t="shared" si="68"/>
        <v>0</v>
      </c>
      <c r="FO272" s="100">
        <v>0</v>
      </c>
      <c r="FQ272" t="s">
        <v>242</v>
      </c>
      <c r="FT272" s="27">
        <v>0</v>
      </c>
      <c r="FU272" t="s">
        <v>242</v>
      </c>
      <c r="FV272" t="s">
        <v>242</v>
      </c>
      <c r="FW272" t="s">
        <v>242</v>
      </c>
      <c r="FY272" s="27">
        <v>1</v>
      </c>
      <c r="FZ272">
        <v>43</v>
      </c>
      <c r="GA272">
        <v>2</v>
      </c>
      <c r="GC272" s="27">
        <v>1</v>
      </c>
      <c r="GD272">
        <v>6</v>
      </c>
      <c r="GE272">
        <v>8</v>
      </c>
      <c r="GF272" s="36">
        <v>47</v>
      </c>
      <c r="GG272">
        <v>33</v>
      </c>
      <c r="GH272" t="s">
        <v>242</v>
      </c>
      <c r="GI272" t="s">
        <v>242</v>
      </c>
      <c r="GJ272" t="s">
        <v>242</v>
      </c>
      <c r="GK272">
        <v>1</v>
      </c>
      <c r="GM272">
        <v>1</v>
      </c>
      <c r="GP272" s="27">
        <v>1</v>
      </c>
      <c r="GQ272">
        <v>1.0009999999999999</v>
      </c>
      <c r="GR272" t="s">
        <v>242</v>
      </c>
      <c r="GT272">
        <v>1</v>
      </c>
      <c r="GW272" s="27">
        <v>1</v>
      </c>
      <c r="GX272">
        <v>278</v>
      </c>
      <c r="HA272">
        <v>1</v>
      </c>
      <c r="HD272" s="27">
        <v>0</v>
      </c>
      <c r="HF272" s="27">
        <v>0</v>
      </c>
      <c r="HH272" t="s">
        <v>242</v>
      </c>
      <c r="HK272" s="27">
        <v>1</v>
      </c>
      <c r="HM272">
        <v>1</v>
      </c>
      <c r="HP272">
        <v>0.66666666699999999</v>
      </c>
      <c r="HQ272">
        <v>1</v>
      </c>
      <c r="HR272">
        <v>0.75</v>
      </c>
      <c r="HS272">
        <v>1</v>
      </c>
      <c r="HT272">
        <v>1</v>
      </c>
      <c r="HU272">
        <v>0</v>
      </c>
      <c r="HV272">
        <v>0</v>
      </c>
      <c r="HW272">
        <v>0.66666666699999999</v>
      </c>
      <c r="HX272">
        <v>1</v>
      </c>
      <c r="HY272">
        <v>1</v>
      </c>
      <c r="HZ272">
        <v>0</v>
      </c>
      <c r="IA272">
        <v>1</v>
      </c>
      <c r="IB272">
        <v>1</v>
      </c>
      <c r="IC272">
        <v>0.80555555599999995</v>
      </c>
      <c r="ID272">
        <v>0.5</v>
      </c>
      <c r="IE272">
        <v>0.73333333300000003</v>
      </c>
      <c r="IF272">
        <v>0.67962962999999998</v>
      </c>
      <c r="IG272" t="s">
        <v>5507</v>
      </c>
      <c r="IH272" t="s">
        <v>266</v>
      </c>
      <c r="II272" t="s">
        <v>5493</v>
      </c>
      <c r="IJ272">
        <v>17772</v>
      </c>
      <c r="IK272">
        <v>21454</v>
      </c>
      <c r="IL272">
        <v>25371</v>
      </c>
      <c r="IM272">
        <v>27518</v>
      </c>
      <c r="IN272">
        <v>17772</v>
      </c>
      <c r="IS272">
        <f t="shared" si="65"/>
        <v>0.6</v>
      </c>
      <c r="IT272">
        <f t="shared" si="69"/>
        <v>0.5714285714285714</v>
      </c>
      <c r="IU272">
        <f t="shared" si="70"/>
        <v>0.75</v>
      </c>
      <c r="IV272">
        <f t="shared" si="66"/>
        <v>0.64047619047619042</v>
      </c>
    </row>
    <row r="273" spans="1:256" customFormat="1" ht="14" customHeight="1" x14ac:dyDescent="0.2">
      <c r="A273">
        <v>272</v>
      </c>
      <c r="B273">
        <v>297</v>
      </c>
      <c r="C273" s="1">
        <v>44795.604861111111</v>
      </c>
      <c r="D273" s="1">
        <v>44795.604861111111</v>
      </c>
      <c r="E273">
        <v>4</v>
      </c>
      <c r="G273" t="s">
        <v>242</v>
      </c>
      <c r="H273" t="s">
        <v>242</v>
      </c>
      <c r="I273">
        <v>1</v>
      </c>
      <c r="J273" s="1">
        <v>44795.604861111111</v>
      </c>
      <c r="K273" t="s">
        <v>5508</v>
      </c>
      <c r="L273" t="s">
        <v>242</v>
      </c>
      <c r="M273" t="s">
        <v>242</v>
      </c>
      <c r="P273" t="s">
        <v>242</v>
      </c>
      <c r="Q273" t="s">
        <v>242</v>
      </c>
      <c r="T273" t="s">
        <v>5509</v>
      </c>
      <c r="V273" t="s">
        <v>5510</v>
      </c>
      <c r="W273" t="s">
        <v>5511</v>
      </c>
      <c r="X273">
        <v>2810</v>
      </c>
      <c r="Y273" t="s">
        <v>418</v>
      </c>
      <c r="Z273" t="s">
        <v>1838</v>
      </c>
      <c r="AA273">
        <v>2020</v>
      </c>
      <c r="AC273">
        <v>1</v>
      </c>
      <c r="AD273">
        <v>15</v>
      </c>
      <c r="AF273">
        <v>12</v>
      </c>
      <c r="AG273" t="s">
        <v>242</v>
      </c>
      <c r="AJ273" s="27">
        <v>0</v>
      </c>
      <c r="AK273">
        <v>0</v>
      </c>
      <c r="AL273" s="27">
        <v>0</v>
      </c>
      <c r="AM273">
        <v>0</v>
      </c>
      <c r="AN273" s="36">
        <f t="shared" si="61"/>
        <v>0</v>
      </c>
      <c r="AO273" s="27">
        <v>0</v>
      </c>
      <c r="AP273">
        <v>0</v>
      </c>
      <c r="AR273" t="s">
        <v>242</v>
      </c>
      <c r="AU273" s="27">
        <v>1</v>
      </c>
      <c r="AV273">
        <v>2</v>
      </c>
      <c r="AW273" s="21">
        <f t="shared" si="62"/>
        <v>16.666666666666664</v>
      </c>
      <c r="AX273">
        <v>2</v>
      </c>
      <c r="BA273" s="27">
        <v>1</v>
      </c>
      <c r="BB273">
        <v>2</v>
      </c>
      <c r="BC273" s="21">
        <f t="shared" si="63"/>
        <v>16.666666666666664</v>
      </c>
      <c r="BD273" t="s">
        <v>242</v>
      </c>
      <c r="BG273" s="27">
        <v>1</v>
      </c>
      <c r="BJ273">
        <v>2</v>
      </c>
      <c r="BM273" s="27">
        <v>1</v>
      </c>
      <c r="BN273">
        <v>2</v>
      </c>
      <c r="BQ273" s="27">
        <v>1</v>
      </c>
      <c r="BR273">
        <v>3</v>
      </c>
      <c r="BS273" s="97">
        <f t="shared" si="60"/>
        <v>25</v>
      </c>
      <c r="BT273" t="s">
        <v>3547</v>
      </c>
      <c r="BU273">
        <v>3</v>
      </c>
      <c r="BX273" s="27">
        <v>1</v>
      </c>
      <c r="BY273">
        <v>1</v>
      </c>
      <c r="BZ273" s="21">
        <f>BY273/AF273*100</f>
        <v>8.3333333333333321</v>
      </c>
      <c r="CA273">
        <v>2</v>
      </c>
      <c r="CB273">
        <v>3</v>
      </c>
      <c r="CE273" s="27">
        <v>0</v>
      </c>
      <c r="CG273" t="s">
        <v>242</v>
      </c>
      <c r="CH273" t="s">
        <v>242</v>
      </c>
      <c r="CJ273" s="27">
        <v>1</v>
      </c>
      <c r="CK273" t="s">
        <v>5512</v>
      </c>
      <c r="CL273">
        <v>1</v>
      </c>
      <c r="CO273">
        <v>1</v>
      </c>
      <c r="CP273" s="27">
        <v>0</v>
      </c>
      <c r="CQ273" t="s">
        <v>242</v>
      </c>
      <c r="CR273" t="s">
        <v>242</v>
      </c>
      <c r="CS273" t="s">
        <v>242</v>
      </c>
      <c r="CV273" s="27">
        <v>1</v>
      </c>
      <c r="CW273" t="s">
        <v>5513</v>
      </c>
      <c r="CX273">
        <v>1</v>
      </c>
      <c r="DA273" s="27">
        <v>1</v>
      </c>
      <c r="DB273">
        <v>51213</v>
      </c>
      <c r="DC273">
        <v>2</v>
      </c>
      <c r="DE273" s="27">
        <v>1</v>
      </c>
      <c r="DF273" s="36" t="s">
        <v>242</v>
      </c>
      <c r="DG273" t="s">
        <v>242</v>
      </c>
      <c r="DH273" s="43" t="s">
        <v>242</v>
      </c>
      <c r="DI273" t="s">
        <v>242</v>
      </c>
      <c r="DJ273" s="36">
        <v>21364</v>
      </c>
      <c r="DK273">
        <v>2</v>
      </c>
      <c r="DM273" s="27">
        <v>1</v>
      </c>
      <c r="DN273" s="36">
        <v>11464</v>
      </c>
      <c r="DO273">
        <v>2</v>
      </c>
      <c r="DQ273">
        <v>1</v>
      </c>
      <c r="DT273" s="27">
        <v>1</v>
      </c>
      <c r="DU273" t="s">
        <v>5514</v>
      </c>
      <c r="DV273" s="27">
        <v>1</v>
      </c>
      <c r="DW273" t="s">
        <v>5515</v>
      </c>
      <c r="DX273" s="27">
        <v>1</v>
      </c>
      <c r="DY273" t="s">
        <v>5516</v>
      </c>
      <c r="DZ273" s="27">
        <v>1</v>
      </c>
      <c r="EA273" t="s">
        <v>5517</v>
      </c>
      <c r="EB273" s="27">
        <v>1</v>
      </c>
      <c r="EC273" t="s">
        <v>5518</v>
      </c>
      <c r="ED273" s="27">
        <v>1</v>
      </c>
      <c r="EE273" t="s">
        <v>5519</v>
      </c>
      <c r="EF273" s="27">
        <v>1</v>
      </c>
      <c r="EG273" t="s">
        <v>5520</v>
      </c>
      <c r="EH273" s="27">
        <v>1</v>
      </c>
      <c r="EI273" t="s">
        <v>4103</v>
      </c>
      <c r="EJ273" s="27">
        <v>1</v>
      </c>
      <c r="EK273" t="s">
        <v>5521</v>
      </c>
      <c r="EL273" s="27">
        <v>1</v>
      </c>
      <c r="EM273" t="s">
        <v>5522</v>
      </c>
      <c r="EN273">
        <v>4</v>
      </c>
      <c r="EP273" s="2"/>
      <c r="EQ273">
        <f t="shared" si="64"/>
        <v>1</v>
      </c>
      <c r="ER273" s="99">
        <v>1</v>
      </c>
      <c r="ES273" s="27">
        <v>0</v>
      </c>
      <c r="ET273" t="s">
        <v>242</v>
      </c>
      <c r="EU273" t="s">
        <v>242</v>
      </c>
      <c r="EX273" t="s">
        <v>242</v>
      </c>
      <c r="EY273" t="s">
        <v>242</v>
      </c>
      <c r="FA273" s="27">
        <v>1</v>
      </c>
      <c r="FB273">
        <v>105.3</v>
      </c>
      <c r="FC273" t="s">
        <v>3418</v>
      </c>
      <c r="FD273" s="27">
        <v>0</v>
      </c>
      <c r="FE273" t="s">
        <v>242</v>
      </c>
      <c r="FG273" s="27">
        <v>1</v>
      </c>
      <c r="FH273">
        <v>105</v>
      </c>
      <c r="FJ273" s="27">
        <v>0</v>
      </c>
      <c r="FK273" t="s">
        <v>242</v>
      </c>
      <c r="FL273">
        <f t="shared" si="67"/>
        <v>2</v>
      </c>
      <c r="FM273" s="99">
        <v>1</v>
      </c>
      <c r="FN273">
        <f t="shared" si="68"/>
        <v>0</v>
      </c>
      <c r="FO273" s="100">
        <v>0</v>
      </c>
      <c r="FQ273">
        <v>1</v>
      </c>
      <c r="FT273" s="27">
        <v>1</v>
      </c>
      <c r="FU273" t="s">
        <v>242</v>
      </c>
      <c r="FV273" t="s">
        <v>242</v>
      </c>
      <c r="FW273" t="s">
        <v>242</v>
      </c>
      <c r="FX273" t="s">
        <v>5523</v>
      </c>
      <c r="FY273" s="27">
        <v>1</v>
      </c>
      <c r="FZ273">
        <v>16.2</v>
      </c>
      <c r="GA273" t="s">
        <v>242</v>
      </c>
      <c r="GC273" s="27">
        <v>0</v>
      </c>
      <c r="GD273" t="s">
        <v>242</v>
      </c>
      <c r="GE273" t="s">
        <v>242</v>
      </c>
      <c r="GF273" s="36" t="s">
        <v>242</v>
      </c>
      <c r="GG273" t="s">
        <v>242</v>
      </c>
      <c r="GH273" t="s">
        <v>242</v>
      </c>
      <c r="GI273" t="s">
        <v>242</v>
      </c>
      <c r="GJ273" t="s">
        <v>242</v>
      </c>
      <c r="GK273" t="s">
        <v>242</v>
      </c>
      <c r="GM273">
        <v>1</v>
      </c>
      <c r="GP273" s="27">
        <v>0</v>
      </c>
      <c r="GQ273" t="s">
        <v>242</v>
      </c>
      <c r="GR273" t="s">
        <v>242</v>
      </c>
      <c r="GT273" t="s">
        <v>242</v>
      </c>
      <c r="GW273" s="27">
        <v>1</v>
      </c>
      <c r="GX273">
        <v>432</v>
      </c>
      <c r="HA273">
        <v>1</v>
      </c>
      <c r="HD273" s="27">
        <v>0</v>
      </c>
      <c r="HF273" s="27">
        <v>0</v>
      </c>
      <c r="HH273" t="s">
        <v>242</v>
      </c>
      <c r="HK273" s="27">
        <v>1</v>
      </c>
      <c r="HL273" t="s">
        <v>5524</v>
      </c>
      <c r="HM273">
        <v>1</v>
      </c>
      <c r="HP273">
        <v>0.66666666699999999</v>
      </c>
      <c r="HQ273">
        <v>1</v>
      </c>
      <c r="HR273">
        <v>0.5</v>
      </c>
      <c r="HS273">
        <v>1</v>
      </c>
      <c r="HT273">
        <v>1</v>
      </c>
      <c r="HU273">
        <v>0</v>
      </c>
      <c r="HV273">
        <v>0.5</v>
      </c>
      <c r="HW273">
        <v>0.66666666699999999</v>
      </c>
      <c r="HX273">
        <v>0</v>
      </c>
      <c r="HY273">
        <v>1</v>
      </c>
      <c r="HZ273">
        <v>0</v>
      </c>
      <c r="IA273">
        <v>1</v>
      </c>
      <c r="IB273">
        <v>1</v>
      </c>
      <c r="IC273">
        <v>0.72222222199999997</v>
      </c>
      <c r="ID273">
        <v>0.625</v>
      </c>
      <c r="IE273">
        <v>0.53333333299999997</v>
      </c>
      <c r="IF273">
        <v>0.62685185200000004</v>
      </c>
      <c r="IG273" t="s">
        <v>5525</v>
      </c>
      <c r="IH273" t="s">
        <v>266</v>
      </c>
      <c r="II273" t="s">
        <v>5509</v>
      </c>
      <c r="IJ273">
        <v>28228</v>
      </c>
      <c r="IK273">
        <v>27243</v>
      </c>
      <c r="IL273">
        <v>30793</v>
      </c>
      <c r="IM273">
        <v>33364</v>
      </c>
      <c r="IN273">
        <v>28228</v>
      </c>
      <c r="IS273">
        <f t="shared" si="65"/>
        <v>0.6</v>
      </c>
      <c r="IT273">
        <f t="shared" si="69"/>
        <v>0.7142857142857143</v>
      </c>
      <c r="IU273">
        <f t="shared" si="70"/>
        <v>0.75</v>
      </c>
      <c r="IV273">
        <f t="shared" si="66"/>
        <v>0.68809523809523798</v>
      </c>
    </row>
    <row r="274" spans="1:256" customFormat="1" ht="14" customHeight="1" x14ac:dyDescent="0.2">
      <c r="A274">
        <v>273</v>
      </c>
      <c r="B274">
        <v>298</v>
      </c>
      <c r="C274" s="1">
        <v>44795.604861111111</v>
      </c>
      <c r="D274" s="1">
        <v>44795.604861111111</v>
      </c>
      <c r="E274">
        <v>4</v>
      </c>
      <c r="G274" t="s">
        <v>242</v>
      </c>
      <c r="H274" t="s">
        <v>242</v>
      </c>
      <c r="I274">
        <v>1</v>
      </c>
      <c r="J274" s="1">
        <v>44795.604861111111</v>
      </c>
      <c r="K274" t="s">
        <v>5526</v>
      </c>
      <c r="L274" t="s">
        <v>242</v>
      </c>
      <c r="M274" t="s">
        <v>242</v>
      </c>
      <c r="P274" t="s">
        <v>242</v>
      </c>
      <c r="Q274" t="s">
        <v>242</v>
      </c>
      <c r="T274" t="s">
        <v>5527</v>
      </c>
      <c r="U274" s="24">
        <v>858877</v>
      </c>
      <c r="V274" t="s">
        <v>5528</v>
      </c>
      <c r="W274" t="s">
        <v>5529</v>
      </c>
      <c r="X274">
        <v>3576</v>
      </c>
      <c r="Y274" t="s">
        <v>297</v>
      </c>
      <c r="Z274" t="s">
        <v>621</v>
      </c>
      <c r="AA274">
        <v>2020</v>
      </c>
      <c r="AC274">
        <v>0</v>
      </c>
      <c r="AF274">
        <v>9</v>
      </c>
      <c r="AG274" t="s">
        <v>242</v>
      </c>
      <c r="AJ274" s="27">
        <v>1</v>
      </c>
      <c r="AK274">
        <v>6</v>
      </c>
      <c r="AL274" s="27">
        <v>0</v>
      </c>
      <c r="AM274">
        <v>0</v>
      </c>
      <c r="AN274" s="36">
        <f t="shared" si="61"/>
        <v>0</v>
      </c>
      <c r="AO274" s="27">
        <v>0</v>
      </c>
      <c r="AP274">
        <v>0</v>
      </c>
      <c r="AQ274" t="s">
        <v>5530</v>
      </c>
      <c r="AR274">
        <v>2</v>
      </c>
      <c r="AU274" s="27">
        <v>1</v>
      </c>
      <c r="AV274">
        <v>1</v>
      </c>
      <c r="AW274" s="21">
        <f t="shared" si="62"/>
        <v>11.111111111111111</v>
      </c>
      <c r="AX274">
        <v>2</v>
      </c>
      <c r="BA274" s="27">
        <v>1</v>
      </c>
      <c r="BB274">
        <v>2</v>
      </c>
      <c r="BC274" s="21">
        <f t="shared" si="63"/>
        <v>22.222222222222221</v>
      </c>
      <c r="BD274" t="s">
        <v>242</v>
      </c>
      <c r="BG274" s="27">
        <v>1</v>
      </c>
      <c r="BJ274">
        <v>2</v>
      </c>
      <c r="BM274" s="27">
        <v>1</v>
      </c>
      <c r="BN274">
        <v>2</v>
      </c>
      <c r="BQ274" s="27">
        <v>1</v>
      </c>
      <c r="BR274">
        <v>3</v>
      </c>
      <c r="BS274" s="97">
        <f t="shared" si="60"/>
        <v>33.333333333333329</v>
      </c>
      <c r="BU274">
        <v>1</v>
      </c>
      <c r="BX274" s="27">
        <v>1</v>
      </c>
      <c r="BY274">
        <v>2</v>
      </c>
      <c r="BZ274" s="21">
        <f>BY274/AF274*100</f>
        <v>22.222222222222221</v>
      </c>
      <c r="CA274">
        <v>1</v>
      </c>
      <c r="CB274">
        <v>1</v>
      </c>
      <c r="CE274" s="27">
        <v>0</v>
      </c>
      <c r="CG274" t="s">
        <v>242</v>
      </c>
      <c r="CH274" t="s">
        <v>242</v>
      </c>
      <c r="CJ274" s="27">
        <v>1</v>
      </c>
      <c r="CK274" t="s">
        <v>5531</v>
      </c>
      <c r="CL274">
        <v>1</v>
      </c>
      <c r="CO274">
        <v>1</v>
      </c>
      <c r="CP274" s="27">
        <v>0</v>
      </c>
      <c r="CQ274" t="s">
        <v>242</v>
      </c>
      <c r="CR274" t="s">
        <v>242</v>
      </c>
      <c r="CS274" t="s">
        <v>242</v>
      </c>
      <c r="CU274" t="s">
        <v>5532</v>
      </c>
      <c r="CV274" s="27">
        <v>1</v>
      </c>
      <c r="CW274" s="2" t="s">
        <v>5533</v>
      </c>
      <c r="CX274">
        <v>1</v>
      </c>
      <c r="DA274" s="27">
        <v>1</v>
      </c>
      <c r="DB274">
        <v>34777</v>
      </c>
      <c r="DC274">
        <v>2</v>
      </c>
      <c r="DE274" s="27">
        <v>1</v>
      </c>
      <c r="DF274" s="36">
        <v>167381</v>
      </c>
      <c r="DG274">
        <v>2</v>
      </c>
      <c r="DH274" s="36">
        <v>613211</v>
      </c>
      <c r="DI274">
        <v>2</v>
      </c>
      <c r="DJ274" s="36" t="s">
        <v>242</v>
      </c>
      <c r="DK274" t="s">
        <v>242</v>
      </c>
      <c r="DM274" s="27">
        <v>1</v>
      </c>
      <c r="DN274" s="36">
        <v>24905700</v>
      </c>
      <c r="DO274">
        <v>2</v>
      </c>
      <c r="DP274" t="s">
        <v>5534</v>
      </c>
      <c r="DQ274">
        <v>1</v>
      </c>
      <c r="DT274" s="27">
        <v>1</v>
      </c>
      <c r="DU274" t="s">
        <v>5535</v>
      </c>
      <c r="DV274" s="27">
        <v>1</v>
      </c>
      <c r="DW274" s="2" t="s">
        <v>5536</v>
      </c>
      <c r="DX274" s="27">
        <v>1</v>
      </c>
      <c r="DY274" s="2" t="s">
        <v>5537</v>
      </c>
      <c r="DZ274" s="27">
        <v>1</v>
      </c>
      <c r="EA274" s="2" t="s">
        <v>5538</v>
      </c>
      <c r="EB274" s="27">
        <v>1</v>
      </c>
      <c r="ED274" s="27">
        <v>1</v>
      </c>
      <c r="EE274" t="s">
        <v>5539</v>
      </c>
      <c r="EF274" s="27">
        <v>1</v>
      </c>
      <c r="EG274" t="s">
        <v>5540</v>
      </c>
      <c r="EH274" s="27">
        <v>1</v>
      </c>
      <c r="EI274" t="s">
        <v>5539</v>
      </c>
      <c r="EJ274" s="27">
        <v>1</v>
      </c>
      <c r="EK274" s="2" t="s">
        <v>5541</v>
      </c>
      <c r="EL274" s="27">
        <v>1</v>
      </c>
      <c r="EN274">
        <v>4</v>
      </c>
      <c r="EP274" s="2"/>
      <c r="EQ274">
        <f t="shared" si="64"/>
        <v>1</v>
      </c>
      <c r="ER274" s="99">
        <v>1</v>
      </c>
      <c r="ES274" s="27">
        <v>0.5</v>
      </c>
      <c r="ET274" t="s">
        <v>242</v>
      </c>
      <c r="EU274" t="s">
        <v>242</v>
      </c>
      <c r="EV274" t="s">
        <v>5542</v>
      </c>
      <c r="EX274">
        <v>1</v>
      </c>
      <c r="EY274" t="s">
        <v>242</v>
      </c>
      <c r="FA274" s="27">
        <v>1</v>
      </c>
      <c r="FB274">
        <v>3018</v>
      </c>
      <c r="FC274" t="s">
        <v>3434</v>
      </c>
      <c r="FD274" s="27">
        <v>0</v>
      </c>
      <c r="FE274" t="s">
        <v>242</v>
      </c>
      <c r="FG274" s="27">
        <v>1</v>
      </c>
      <c r="FH274">
        <v>358</v>
      </c>
      <c r="FJ274" s="27">
        <v>0</v>
      </c>
      <c r="FK274" t="s">
        <v>242</v>
      </c>
      <c r="FL274">
        <f t="shared" si="67"/>
        <v>2</v>
      </c>
      <c r="FM274" s="99">
        <v>1</v>
      </c>
      <c r="FN274">
        <f t="shared" si="68"/>
        <v>0</v>
      </c>
      <c r="FO274" s="100">
        <v>0</v>
      </c>
      <c r="FQ274">
        <v>1</v>
      </c>
      <c r="FT274" s="27">
        <v>0</v>
      </c>
      <c r="FU274" t="s">
        <v>242</v>
      </c>
      <c r="FV274" t="s">
        <v>242</v>
      </c>
      <c r="FW274" t="s">
        <v>242</v>
      </c>
      <c r="FY274" s="27">
        <v>1</v>
      </c>
      <c r="FZ274">
        <v>27</v>
      </c>
      <c r="GA274">
        <v>2</v>
      </c>
      <c r="GC274" s="27">
        <v>1</v>
      </c>
      <c r="GD274">
        <v>5.8</v>
      </c>
      <c r="GE274">
        <v>4.0999999999999996</v>
      </c>
      <c r="GF274" s="36">
        <v>51.8</v>
      </c>
      <c r="GG274">
        <v>36.5</v>
      </c>
      <c r="GH274" t="s">
        <v>242</v>
      </c>
      <c r="GI274" t="s">
        <v>242</v>
      </c>
      <c r="GJ274" t="s">
        <v>242</v>
      </c>
      <c r="GK274">
        <v>1</v>
      </c>
      <c r="GL274" t="s">
        <v>5543</v>
      </c>
      <c r="GM274">
        <v>1</v>
      </c>
      <c r="GP274" s="27">
        <v>0</v>
      </c>
      <c r="GQ274" t="s">
        <v>242</v>
      </c>
      <c r="GR274" t="s">
        <v>242</v>
      </c>
      <c r="GT274" t="s">
        <v>242</v>
      </c>
      <c r="GW274" s="44">
        <v>1</v>
      </c>
      <c r="GX274">
        <v>182</v>
      </c>
      <c r="HA274" t="s">
        <v>242</v>
      </c>
      <c r="HD274" s="27">
        <v>0.5</v>
      </c>
      <c r="HF274" s="27">
        <v>1</v>
      </c>
      <c r="HH274">
        <v>1</v>
      </c>
      <c r="HK274" s="27">
        <v>1</v>
      </c>
      <c r="HL274" t="s">
        <v>5544</v>
      </c>
      <c r="HM274">
        <v>1</v>
      </c>
      <c r="HP274">
        <v>0.66666666699999999</v>
      </c>
      <c r="HQ274">
        <v>1</v>
      </c>
      <c r="HR274">
        <v>0.5</v>
      </c>
      <c r="HS274">
        <v>1</v>
      </c>
      <c r="HT274">
        <v>1</v>
      </c>
      <c r="HU274">
        <v>0.5</v>
      </c>
      <c r="HV274">
        <v>0.5</v>
      </c>
      <c r="HW274">
        <v>0.66666666699999999</v>
      </c>
      <c r="HX274">
        <v>0</v>
      </c>
      <c r="HY274">
        <v>0</v>
      </c>
      <c r="HZ274">
        <v>0.75</v>
      </c>
      <c r="IA274">
        <v>1</v>
      </c>
      <c r="IB274">
        <v>1</v>
      </c>
      <c r="IC274">
        <v>0.72222222199999997</v>
      </c>
      <c r="ID274">
        <v>0.75</v>
      </c>
      <c r="IE274">
        <v>0.48333333299999998</v>
      </c>
      <c r="IF274">
        <v>0.65185185199999995</v>
      </c>
      <c r="IG274" t="s">
        <v>5545</v>
      </c>
      <c r="IH274" t="s">
        <v>266</v>
      </c>
      <c r="II274" t="s">
        <v>5527</v>
      </c>
      <c r="IJ274">
        <v>51904</v>
      </c>
      <c r="IK274">
        <v>49301</v>
      </c>
      <c r="IL274">
        <v>49818</v>
      </c>
      <c r="IM274">
        <v>51557</v>
      </c>
      <c r="IN274">
        <v>51904</v>
      </c>
      <c r="IS274">
        <f t="shared" si="65"/>
        <v>0.6</v>
      </c>
      <c r="IT274">
        <f t="shared" si="69"/>
        <v>0.7857142857142857</v>
      </c>
      <c r="IU274">
        <f t="shared" si="70"/>
        <v>0.75</v>
      </c>
      <c r="IV274">
        <f t="shared" si="66"/>
        <v>0.71190476190476193</v>
      </c>
    </row>
    <row r="275" spans="1:256" customFormat="1" ht="14" customHeight="1" x14ac:dyDescent="0.2">
      <c r="A275">
        <v>274</v>
      </c>
      <c r="B275">
        <v>299</v>
      </c>
      <c r="C275" s="1">
        <v>44795.604861111111</v>
      </c>
      <c r="D275" s="1">
        <v>44795.604861111111</v>
      </c>
      <c r="E275">
        <v>4</v>
      </c>
      <c r="G275" t="s">
        <v>242</v>
      </c>
      <c r="H275" t="s">
        <v>242</v>
      </c>
      <c r="I275">
        <v>1</v>
      </c>
      <c r="J275" s="1">
        <v>44795.604861111111</v>
      </c>
      <c r="K275" t="s">
        <v>5546</v>
      </c>
      <c r="L275" t="s">
        <v>242</v>
      </c>
      <c r="M275" t="s">
        <v>242</v>
      </c>
      <c r="P275" t="s">
        <v>242</v>
      </c>
      <c r="Q275" t="s">
        <v>242</v>
      </c>
      <c r="T275" t="s">
        <v>5547</v>
      </c>
      <c r="V275" t="s">
        <v>5548</v>
      </c>
      <c r="W275" t="s">
        <v>5549</v>
      </c>
      <c r="X275">
        <v>3674</v>
      </c>
      <c r="Y275" t="s">
        <v>297</v>
      </c>
      <c r="Z275" t="s">
        <v>1864</v>
      </c>
      <c r="AA275">
        <v>2021</v>
      </c>
      <c r="AC275">
        <v>0.5</v>
      </c>
      <c r="AD275">
        <v>15</v>
      </c>
      <c r="AF275">
        <v>13</v>
      </c>
      <c r="AG275" t="s">
        <v>242</v>
      </c>
      <c r="AJ275" s="27">
        <v>1</v>
      </c>
      <c r="AK275">
        <v>9</v>
      </c>
      <c r="AL275" s="27">
        <v>0</v>
      </c>
      <c r="AM275">
        <v>0</v>
      </c>
      <c r="AN275" s="36">
        <f t="shared" si="61"/>
        <v>0</v>
      </c>
      <c r="AO275" s="27">
        <v>0</v>
      </c>
      <c r="AP275">
        <v>0</v>
      </c>
      <c r="AR275">
        <v>3</v>
      </c>
      <c r="AU275" s="27">
        <v>1</v>
      </c>
      <c r="AV275">
        <v>1</v>
      </c>
      <c r="AW275" s="21">
        <f t="shared" si="62"/>
        <v>7.6923076923076925</v>
      </c>
      <c r="AX275">
        <v>2</v>
      </c>
      <c r="BA275" s="27">
        <v>1</v>
      </c>
      <c r="BB275">
        <v>2</v>
      </c>
      <c r="BC275" s="21">
        <f t="shared" si="63"/>
        <v>15.384615384615385</v>
      </c>
      <c r="BD275" t="s">
        <v>242</v>
      </c>
      <c r="BG275" s="27">
        <v>1</v>
      </c>
      <c r="BJ275">
        <v>2</v>
      </c>
      <c r="BM275" s="27">
        <v>1</v>
      </c>
      <c r="BN275">
        <v>2</v>
      </c>
      <c r="BQ275" s="27">
        <v>1</v>
      </c>
      <c r="BR275">
        <v>3</v>
      </c>
      <c r="BS275" s="97">
        <f t="shared" si="60"/>
        <v>23.076923076923077</v>
      </c>
      <c r="BU275">
        <v>1</v>
      </c>
      <c r="BX275" s="27">
        <v>1</v>
      </c>
      <c r="BY275">
        <v>3</v>
      </c>
      <c r="BZ275" s="21">
        <f>BY275/AF275*100</f>
        <v>23.076923076923077</v>
      </c>
      <c r="CA275">
        <v>2</v>
      </c>
      <c r="CB275">
        <v>3</v>
      </c>
      <c r="CE275" s="27">
        <v>0</v>
      </c>
      <c r="CG275" t="s">
        <v>242</v>
      </c>
      <c r="CH275" t="s">
        <v>242</v>
      </c>
      <c r="CJ275" s="27">
        <v>1</v>
      </c>
      <c r="CK275" t="s">
        <v>5550</v>
      </c>
      <c r="CL275">
        <v>1</v>
      </c>
      <c r="CO275">
        <v>1</v>
      </c>
      <c r="CP275" s="27">
        <v>0.5</v>
      </c>
      <c r="CQ275" t="s">
        <v>242</v>
      </c>
      <c r="CR275">
        <v>100</v>
      </c>
      <c r="CS275" t="s">
        <v>242</v>
      </c>
      <c r="CV275" s="27">
        <v>1</v>
      </c>
      <c r="CW275" t="s">
        <v>5551</v>
      </c>
      <c r="CX275">
        <v>1</v>
      </c>
      <c r="DA275" s="27">
        <v>1</v>
      </c>
      <c r="DB275">
        <v>2817</v>
      </c>
      <c r="DC275">
        <v>2</v>
      </c>
      <c r="DE275" s="27">
        <v>1</v>
      </c>
      <c r="DF275" s="36">
        <v>65936</v>
      </c>
      <c r="DG275">
        <v>2</v>
      </c>
      <c r="DH275" s="36">
        <v>74692</v>
      </c>
      <c r="DI275">
        <v>2</v>
      </c>
      <c r="DJ275" s="36" t="s">
        <v>242</v>
      </c>
      <c r="DK275" t="s">
        <v>242</v>
      </c>
      <c r="DM275" s="27">
        <v>1</v>
      </c>
      <c r="DN275" s="36">
        <v>415193</v>
      </c>
      <c r="DO275">
        <v>2</v>
      </c>
      <c r="DQ275">
        <v>4</v>
      </c>
      <c r="DT275" s="27">
        <v>1</v>
      </c>
      <c r="DU275" s="2" t="s">
        <v>5552</v>
      </c>
      <c r="DV275" s="27">
        <v>1</v>
      </c>
      <c r="DW275" t="s">
        <v>5553</v>
      </c>
      <c r="DX275" s="27">
        <v>1</v>
      </c>
      <c r="DY275" t="s">
        <v>5554</v>
      </c>
      <c r="DZ275" s="27">
        <v>1</v>
      </c>
      <c r="EA275" t="s">
        <v>5555</v>
      </c>
      <c r="EB275" s="27">
        <v>1</v>
      </c>
      <c r="EC275" t="s">
        <v>5556</v>
      </c>
      <c r="ED275" s="27">
        <v>1</v>
      </c>
      <c r="EE275" s="2" t="s">
        <v>5557</v>
      </c>
      <c r="EF275" s="27">
        <v>1</v>
      </c>
      <c r="EG275" s="2" t="s">
        <v>5558</v>
      </c>
      <c r="EH275" s="27">
        <v>1</v>
      </c>
      <c r="EI275" t="s">
        <v>4078</v>
      </c>
      <c r="EJ275" s="27">
        <v>1</v>
      </c>
      <c r="EK275" t="s">
        <v>5559</v>
      </c>
      <c r="EL275" s="27">
        <v>1</v>
      </c>
      <c r="EM275" t="s">
        <v>5560</v>
      </c>
      <c r="EN275">
        <v>4</v>
      </c>
      <c r="EP275" s="2"/>
      <c r="EQ275">
        <f t="shared" si="64"/>
        <v>1</v>
      </c>
      <c r="ER275" s="99">
        <v>1</v>
      </c>
      <c r="ES275" s="27">
        <v>0</v>
      </c>
      <c r="ET275" t="s">
        <v>242</v>
      </c>
      <c r="EU275" t="s">
        <v>242</v>
      </c>
      <c r="EX275" t="s">
        <v>242</v>
      </c>
      <c r="EY275" t="s">
        <v>242</v>
      </c>
      <c r="FA275" s="27">
        <v>1</v>
      </c>
      <c r="FB275">
        <v>359.9</v>
      </c>
      <c r="FC275" t="s">
        <v>3434</v>
      </c>
      <c r="FD275" s="27">
        <v>0</v>
      </c>
      <c r="FE275" t="s">
        <v>242</v>
      </c>
      <c r="FG275" s="27">
        <v>1</v>
      </c>
      <c r="FH275">
        <v>97.26</v>
      </c>
      <c r="FJ275" s="27">
        <v>0</v>
      </c>
      <c r="FK275" t="s">
        <v>242</v>
      </c>
      <c r="FL275">
        <f t="shared" si="67"/>
        <v>2</v>
      </c>
      <c r="FM275" s="99">
        <v>1</v>
      </c>
      <c r="FN275">
        <f t="shared" si="68"/>
        <v>0</v>
      </c>
      <c r="FO275" s="100">
        <v>0</v>
      </c>
      <c r="FQ275">
        <v>1</v>
      </c>
      <c r="FT275" s="27">
        <v>1</v>
      </c>
      <c r="FU275">
        <v>21.7</v>
      </c>
      <c r="FV275">
        <v>63.5</v>
      </c>
      <c r="FW275">
        <v>14.8</v>
      </c>
      <c r="FY275" s="27">
        <v>1</v>
      </c>
      <c r="FZ275">
        <v>19.100000000000001</v>
      </c>
      <c r="GA275" t="s">
        <v>242</v>
      </c>
      <c r="GC275" s="27">
        <v>1</v>
      </c>
      <c r="GD275">
        <v>2.5</v>
      </c>
      <c r="GE275">
        <v>3.3</v>
      </c>
      <c r="GF275" s="36">
        <v>38.299999999999997</v>
      </c>
      <c r="GG275">
        <v>47.2</v>
      </c>
      <c r="GH275" t="s">
        <v>242</v>
      </c>
      <c r="GI275" t="s">
        <v>242</v>
      </c>
      <c r="GJ275" t="s">
        <v>242</v>
      </c>
      <c r="GK275">
        <v>1</v>
      </c>
      <c r="GM275">
        <v>1</v>
      </c>
      <c r="GP275" s="27">
        <v>0.5</v>
      </c>
      <c r="GQ275" t="s">
        <v>242</v>
      </c>
      <c r="GR275">
        <v>0.98</v>
      </c>
      <c r="GT275">
        <v>1</v>
      </c>
      <c r="GW275" s="27">
        <v>1</v>
      </c>
      <c r="GX275">
        <v>89</v>
      </c>
      <c r="HA275">
        <v>1</v>
      </c>
      <c r="HD275" s="27">
        <v>0</v>
      </c>
      <c r="HF275" s="27">
        <v>0</v>
      </c>
      <c r="HH275" t="s">
        <v>242</v>
      </c>
      <c r="HK275" s="27">
        <v>1</v>
      </c>
      <c r="HM275">
        <v>1</v>
      </c>
      <c r="HP275">
        <v>0.66666666699999999</v>
      </c>
      <c r="HQ275">
        <v>1</v>
      </c>
      <c r="HR275">
        <v>0.75</v>
      </c>
      <c r="HS275">
        <v>1</v>
      </c>
      <c r="HT275">
        <v>1</v>
      </c>
      <c r="HU275">
        <v>0</v>
      </c>
      <c r="HV275">
        <v>0.5</v>
      </c>
      <c r="HW275">
        <v>1</v>
      </c>
      <c r="HX275">
        <v>0.5</v>
      </c>
      <c r="HY275">
        <v>1</v>
      </c>
      <c r="HZ275">
        <v>0</v>
      </c>
      <c r="IA275">
        <v>1</v>
      </c>
      <c r="IB275">
        <v>1</v>
      </c>
      <c r="IC275">
        <v>0.80555555599999995</v>
      </c>
      <c r="ID275">
        <v>0.625</v>
      </c>
      <c r="IE275">
        <v>0.7</v>
      </c>
      <c r="IF275">
        <v>0.71018518500000005</v>
      </c>
      <c r="IG275" t="s">
        <v>5547</v>
      </c>
      <c r="IH275" t="s">
        <v>266</v>
      </c>
      <c r="II275" t="s">
        <v>5547</v>
      </c>
      <c r="IJ275">
        <v>10918</v>
      </c>
      <c r="IK275">
        <v>16675</v>
      </c>
      <c r="IL275">
        <v>26914</v>
      </c>
      <c r="IM275" t="s">
        <v>242</v>
      </c>
      <c r="IN275">
        <v>10918</v>
      </c>
      <c r="IS275">
        <f t="shared" si="65"/>
        <v>0.6</v>
      </c>
      <c r="IT275">
        <f t="shared" si="69"/>
        <v>0.7142857142857143</v>
      </c>
      <c r="IU275">
        <f t="shared" si="70"/>
        <v>1</v>
      </c>
      <c r="IV275">
        <f t="shared" si="66"/>
        <v>0.77142857142857135</v>
      </c>
    </row>
    <row r="276" spans="1:256" customFormat="1" ht="14" customHeight="1" x14ac:dyDescent="0.2">
      <c r="A276">
        <v>275</v>
      </c>
      <c r="B276">
        <v>300</v>
      </c>
      <c r="C276" s="1">
        <v>44795.604861111111</v>
      </c>
      <c r="D276" s="1">
        <v>44795.604861111111</v>
      </c>
      <c r="E276">
        <v>4</v>
      </c>
      <c r="G276" t="s">
        <v>242</v>
      </c>
      <c r="H276" t="s">
        <v>242</v>
      </c>
      <c r="I276">
        <v>1</v>
      </c>
      <c r="J276" s="1">
        <v>44795.604861111111</v>
      </c>
      <c r="K276" t="s">
        <v>5561</v>
      </c>
      <c r="L276" t="s">
        <v>242</v>
      </c>
      <c r="M276" t="s">
        <v>242</v>
      </c>
      <c r="P276" t="s">
        <v>242</v>
      </c>
      <c r="Q276" t="s">
        <v>242</v>
      </c>
      <c r="T276" t="s">
        <v>5562</v>
      </c>
      <c r="V276" t="s">
        <v>5563</v>
      </c>
      <c r="W276">
        <v>717081103</v>
      </c>
      <c r="X276">
        <v>2834</v>
      </c>
      <c r="Y276" t="s">
        <v>350</v>
      </c>
      <c r="Z276" t="s">
        <v>974</v>
      </c>
      <c r="AA276">
        <v>2019</v>
      </c>
      <c r="AC276">
        <v>0.5</v>
      </c>
      <c r="AD276">
        <v>9</v>
      </c>
      <c r="AF276">
        <v>11</v>
      </c>
      <c r="AG276" t="s">
        <v>242</v>
      </c>
      <c r="AJ276" s="27">
        <v>1</v>
      </c>
      <c r="AK276">
        <v>7</v>
      </c>
      <c r="AL276" s="27">
        <v>0</v>
      </c>
      <c r="AM276">
        <v>0</v>
      </c>
      <c r="AN276" s="36">
        <f t="shared" si="61"/>
        <v>0</v>
      </c>
      <c r="AO276" s="27">
        <v>0</v>
      </c>
      <c r="AP276">
        <v>0</v>
      </c>
      <c r="AQ276" t="s">
        <v>5564</v>
      </c>
      <c r="AR276">
        <v>2</v>
      </c>
      <c r="AU276" s="27">
        <v>1</v>
      </c>
      <c r="AV276">
        <v>2</v>
      </c>
      <c r="AW276" s="21">
        <f t="shared" si="62"/>
        <v>18.181818181818183</v>
      </c>
      <c r="AX276">
        <v>2</v>
      </c>
      <c r="BA276" s="27">
        <v>1</v>
      </c>
      <c r="BB276">
        <v>3</v>
      </c>
      <c r="BC276" s="21">
        <f t="shared" si="63"/>
        <v>27.27272727272727</v>
      </c>
      <c r="BD276" t="s">
        <v>242</v>
      </c>
      <c r="BG276" s="27">
        <v>1</v>
      </c>
      <c r="BH276">
        <v>7</v>
      </c>
      <c r="BJ276">
        <v>2</v>
      </c>
      <c r="BM276" s="27">
        <v>1</v>
      </c>
      <c r="BN276">
        <v>2</v>
      </c>
      <c r="BQ276" s="27">
        <v>1</v>
      </c>
      <c r="BR276">
        <v>2</v>
      </c>
      <c r="BS276" s="97">
        <f t="shared" si="60"/>
        <v>18.181818181818183</v>
      </c>
      <c r="BT276" t="s">
        <v>5565</v>
      </c>
      <c r="BU276">
        <v>3</v>
      </c>
      <c r="BX276" s="27">
        <v>0</v>
      </c>
      <c r="BY276" s="24" t="s">
        <v>242</v>
      </c>
      <c r="BZ276" s="21" t="s">
        <v>242</v>
      </c>
      <c r="CA276" t="s">
        <v>242</v>
      </c>
      <c r="CB276">
        <v>3</v>
      </c>
      <c r="CE276" s="27">
        <v>0</v>
      </c>
      <c r="CG276" t="s">
        <v>242</v>
      </c>
      <c r="CH276" t="s">
        <v>242</v>
      </c>
      <c r="CJ276" s="27">
        <v>1</v>
      </c>
      <c r="CK276" t="s">
        <v>5566</v>
      </c>
      <c r="CL276">
        <v>1</v>
      </c>
      <c r="CO276">
        <v>0</v>
      </c>
      <c r="CP276" s="27">
        <v>0.5</v>
      </c>
      <c r="CQ276">
        <v>100</v>
      </c>
      <c r="CR276">
        <v>100</v>
      </c>
      <c r="CS276" t="s">
        <v>242</v>
      </c>
      <c r="CT276" t="s">
        <v>5567</v>
      </c>
      <c r="CV276" s="27">
        <v>1</v>
      </c>
      <c r="CW276" t="s">
        <v>5568</v>
      </c>
      <c r="CX276">
        <v>1</v>
      </c>
      <c r="DA276" s="27">
        <v>1</v>
      </c>
      <c r="DB276">
        <v>756964</v>
      </c>
      <c r="DC276">
        <v>2</v>
      </c>
      <c r="DE276" s="27">
        <v>1</v>
      </c>
      <c r="DF276" s="36">
        <v>905002</v>
      </c>
      <c r="DG276">
        <v>2</v>
      </c>
      <c r="DH276" s="36">
        <v>919786</v>
      </c>
      <c r="DI276">
        <v>2</v>
      </c>
      <c r="DJ276" s="36" t="s">
        <v>242</v>
      </c>
      <c r="DK276" t="s">
        <v>242</v>
      </c>
      <c r="DM276" s="27">
        <v>1</v>
      </c>
      <c r="DN276" s="36">
        <v>3680555</v>
      </c>
      <c r="DO276">
        <v>2</v>
      </c>
      <c r="DP276" t="s">
        <v>5569</v>
      </c>
      <c r="DQ276">
        <v>4</v>
      </c>
      <c r="DT276" s="27">
        <v>1</v>
      </c>
      <c r="DU276" t="s">
        <v>5570</v>
      </c>
      <c r="DV276" s="27">
        <v>1</v>
      </c>
      <c r="DW276" t="s">
        <v>5571</v>
      </c>
      <c r="DX276" s="27">
        <v>1</v>
      </c>
      <c r="DY276" s="2" t="s">
        <v>5572</v>
      </c>
      <c r="DZ276" s="27">
        <v>1</v>
      </c>
      <c r="EA276" t="s">
        <v>5573</v>
      </c>
      <c r="EB276" s="27">
        <v>1</v>
      </c>
      <c r="ED276" s="27">
        <v>1</v>
      </c>
      <c r="EE276" s="2" t="s">
        <v>5574</v>
      </c>
      <c r="EF276" s="27">
        <v>1</v>
      </c>
      <c r="EG276" s="2" t="s">
        <v>5575</v>
      </c>
      <c r="EH276" s="27">
        <v>1</v>
      </c>
      <c r="EI276" t="s">
        <v>4274</v>
      </c>
      <c r="EJ276" s="27">
        <v>1</v>
      </c>
      <c r="EK276" t="s">
        <v>5576</v>
      </c>
      <c r="EL276" s="27">
        <v>1</v>
      </c>
      <c r="EM276" s="2" t="s">
        <v>5577</v>
      </c>
      <c r="EN276">
        <v>4</v>
      </c>
      <c r="EP276" s="2"/>
      <c r="EQ276">
        <f t="shared" si="64"/>
        <v>1</v>
      </c>
      <c r="ER276" s="99">
        <v>1</v>
      </c>
      <c r="ES276" s="27">
        <v>0</v>
      </c>
      <c r="ET276" t="s">
        <v>242</v>
      </c>
      <c r="EU276" t="s">
        <v>242</v>
      </c>
      <c r="EX276" t="s">
        <v>242</v>
      </c>
      <c r="EY276" t="s">
        <v>242</v>
      </c>
      <c r="FA276" s="27">
        <v>1</v>
      </c>
      <c r="FB276">
        <v>16337</v>
      </c>
      <c r="FC276" t="s">
        <v>3434</v>
      </c>
      <c r="FD276" s="27">
        <v>0</v>
      </c>
      <c r="FE276" t="s">
        <v>242</v>
      </c>
      <c r="FF276" t="s">
        <v>5578</v>
      </c>
      <c r="FG276" s="27">
        <v>0</v>
      </c>
      <c r="FH276" t="s">
        <v>242</v>
      </c>
      <c r="FJ276" s="27">
        <v>0</v>
      </c>
      <c r="FK276" t="s">
        <v>242</v>
      </c>
      <c r="FL276">
        <f t="shared" si="67"/>
        <v>1</v>
      </c>
      <c r="FM276" s="99">
        <v>1</v>
      </c>
      <c r="FN276">
        <f t="shared" si="68"/>
        <v>0</v>
      </c>
      <c r="FO276" s="100">
        <v>0</v>
      </c>
      <c r="FQ276">
        <v>1</v>
      </c>
      <c r="FT276" s="27">
        <v>0</v>
      </c>
      <c r="FU276" t="s">
        <v>242</v>
      </c>
      <c r="FV276" t="s">
        <v>242</v>
      </c>
      <c r="FW276" t="s">
        <v>242</v>
      </c>
      <c r="FY276" s="27">
        <v>0</v>
      </c>
      <c r="FZ276" t="s">
        <v>242</v>
      </c>
      <c r="GA276" t="s">
        <v>242</v>
      </c>
      <c r="GB276" t="s">
        <v>5579</v>
      </c>
      <c r="GC276" s="27">
        <v>0.5</v>
      </c>
      <c r="GD276" t="s">
        <v>242</v>
      </c>
      <c r="GE276" t="s">
        <v>242</v>
      </c>
      <c r="GF276" s="36">
        <v>80</v>
      </c>
      <c r="GG276" t="s">
        <v>242</v>
      </c>
      <c r="GH276" t="s">
        <v>242</v>
      </c>
      <c r="GI276" t="s">
        <v>242</v>
      </c>
      <c r="GJ276" t="s">
        <v>242</v>
      </c>
      <c r="GK276" t="s">
        <v>242</v>
      </c>
      <c r="GL276" t="s">
        <v>5580</v>
      </c>
      <c r="GM276">
        <v>1</v>
      </c>
      <c r="GP276" s="27">
        <v>1</v>
      </c>
      <c r="GQ276" t="s">
        <v>242</v>
      </c>
      <c r="GR276">
        <v>0.99</v>
      </c>
      <c r="GS276" t="s">
        <v>5581</v>
      </c>
      <c r="GT276">
        <v>1</v>
      </c>
      <c r="GW276" s="27">
        <v>1</v>
      </c>
      <c r="GX276">
        <v>181</v>
      </c>
      <c r="GY276" t="s">
        <v>5582</v>
      </c>
      <c r="HA276">
        <v>1</v>
      </c>
      <c r="HD276" s="27">
        <v>0.5</v>
      </c>
      <c r="HF276" s="27">
        <v>0.5</v>
      </c>
      <c r="HH276">
        <v>1</v>
      </c>
      <c r="HK276" s="27">
        <v>1</v>
      </c>
      <c r="HM276">
        <v>1</v>
      </c>
      <c r="HP276">
        <v>0.55555555599999995</v>
      </c>
      <c r="HQ276">
        <v>1</v>
      </c>
      <c r="HR276">
        <v>0.75</v>
      </c>
      <c r="HS276">
        <v>1</v>
      </c>
      <c r="HT276">
        <v>1</v>
      </c>
      <c r="HU276">
        <v>0</v>
      </c>
      <c r="HV276">
        <v>0.25</v>
      </c>
      <c r="HW276">
        <v>0.16666666699999999</v>
      </c>
      <c r="HX276">
        <v>1</v>
      </c>
      <c r="HY276">
        <v>1</v>
      </c>
      <c r="HZ276">
        <v>0.5</v>
      </c>
      <c r="IA276">
        <v>1</v>
      </c>
      <c r="IB276">
        <v>1</v>
      </c>
      <c r="IC276">
        <v>0.76851851900000001</v>
      </c>
      <c r="ID276">
        <v>0.5625</v>
      </c>
      <c r="IE276">
        <v>0.73333333300000003</v>
      </c>
      <c r="IF276">
        <v>0.68811728400000005</v>
      </c>
      <c r="IG276" t="s">
        <v>5583</v>
      </c>
      <c r="IH276" t="s">
        <v>266</v>
      </c>
      <c r="II276" t="s">
        <v>5562</v>
      </c>
      <c r="IJ276">
        <v>51750</v>
      </c>
      <c r="IK276">
        <v>41908</v>
      </c>
      <c r="IL276">
        <v>81288</v>
      </c>
      <c r="IM276">
        <v>100330</v>
      </c>
      <c r="IN276">
        <v>51750</v>
      </c>
      <c r="IS276">
        <f t="shared" si="65"/>
        <v>0.4</v>
      </c>
      <c r="IT276">
        <f t="shared" si="69"/>
        <v>0.7142857142857143</v>
      </c>
      <c r="IU276">
        <f t="shared" si="70"/>
        <v>0.375</v>
      </c>
      <c r="IV276">
        <f t="shared" si="66"/>
        <v>0.49642857142857144</v>
      </c>
    </row>
    <row r="277" spans="1:256" customFormat="1" ht="14" customHeight="1" x14ac:dyDescent="0.2">
      <c r="A277">
        <v>276</v>
      </c>
      <c r="B277">
        <v>301</v>
      </c>
      <c r="C277" s="1">
        <v>44795.604861111111</v>
      </c>
      <c r="D277" s="1">
        <v>44795.604861111111</v>
      </c>
      <c r="E277">
        <v>4</v>
      </c>
      <c r="G277" t="s">
        <v>242</v>
      </c>
      <c r="H277" t="s">
        <v>242</v>
      </c>
      <c r="I277">
        <v>1</v>
      </c>
      <c r="J277" s="1">
        <v>44795.604861111111</v>
      </c>
      <c r="K277" t="s">
        <v>5584</v>
      </c>
      <c r="L277" t="s">
        <v>242</v>
      </c>
      <c r="M277" t="s">
        <v>242</v>
      </c>
      <c r="P277" t="s">
        <v>242</v>
      </c>
      <c r="Q277" t="s">
        <v>242</v>
      </c>
      <c r="T277" t="s">
        <v>5585</v>
      </c>
      <c r="U277" s="24">
        <v>315189</v>
      </c>
      <c r="V277" t="s">
        <v>5586</v>
      </c>
      <c r="W277">
        <v>244199105</v>
      </c>
      <c r="X277">
        <v>3523</v>
      </c>
      <c r="Y277" t="s">
        <v>476</v>
      </c>
      <c r="Z277" t="s">
        <v>1568</v>
      </c>
      <c r="AA277">
        <v>2020</v>
      </c>
      <c r="AC277">
        <v>0.5</v>
      </c>
      <c r="AD277">
        <v>4</v>
      </c>
      <c r="AF277">
        <v>11</v>
      </c>
      <c r="AG277" t="s">
        <v>242</v>
      </c>
      <c r="AJ277" s="27">
        <v>0</v>
      </c>
      <c r="AK277">
        <v>0</v>
      </c>
      <c r="AL277" s="27">
        <v>0</v>
      </c>
      <c r="AM277">
        <v>0</v>
      </c>
      <c r="AN277" s="36">
        <f t="shared" si="61"/>
        <v>0</v>
      </c>
      <c r="AO277" s="27">
        <v>0</v>
      </c>
      <c r="AP277">
        <v>0</v>
      </c>
      <c r="AR277" t="s">
        <v>242</v>
      </c>
      <c r="AU277" s="44">
        <v>1</v>
      </c>
      <c r="AV277" s="24">
        <v>10</v>
      </c>
      <c r="AW277" s="21">
        <f t="shared" si="62"/>
        <v>90.909090909090907</v>
      </c>
      <c r="AX277" t="s">
        <v>242</v>
      </c>
      <c r="BA277" s="27">
        <v>1</v>
      </c>
      <c r="BB277" s="24">
        <v>10</v>
      </c>
      <c r="BC277" s="21">
        <f t="shared" si="63"/>
        <v>90.909090909090907</v>
      </c>
      <c r="BD277" t="s">
        <v>242</v>
      </c>
      <c r="BG277" s="27">
        <v>0</v>
      </c>
      <c r="BJ277" t="s">
        <v>242</v>
      </c>
      <c r="BM277" s="27">
        <v>1</v>
      </c>
      <c r="BN277">
        <v>2</v>
      </c>
      <c r="BQ277" s="27">
        <v>1</v>
      </c>
      <c r="BR277">
        <v>3</v>
      </c>
      <c r="BS277" s="97">
        <f t="shared" si="60"/>
        <v>27.27272727272727</v>
      </c>
      <c r="BT277" t="s">
        <v>5587</v>
      </c>
      <c r="BU277">
        <v>1</v>
      </c>
      <c r="BX277" s="27">
        <v>1</v>
      </c>
      <c r="BY277">
        <v>3</v>
      </c>
      <c r="BZ277" s="21">
        <f t="shared" ref="BZ277:BZ287" si="71">BY277/AF277*100</f>
        <v>27.27272727272727</v>
      </c>
      <c r="CA277">
        <v>2</v>
      </c>
      <c r="CB277" t="s">
        <v>242</v>
      </c>
      <c r="CE277" s="27">
        <v>0.5</v>
      </c>
      <c r="CF277" s="2" t="s">
        <v>5588</v>
      </c>
      <c r="CG277">
        <v>1</v>
      </c>
      <c r="CH277" t="s">
        <v>242</v>
      </c>
      <c r="CJ277" s="27">
        <v>1</v>
      </c>
      <c r="CK277" t="s">
        <v>5589</v>
      </c>
      <c r="CL277">
        <v>1</v>
      </c>
      <c r="CO277">
        <v>0</v>
      </c>
      <c r="CP277" s="27">
        <v>0.5</v>
      </c>
      <c r="CQ277">
        <v>100</v>
      </c>
      <c r="CR277">
        <v>100</v>
      </c>
      <c r="CS277" t="s">
        <v>242</v>
      </c>
      <c r="CT277" t="s">
        <v>5590</v>
      </c>
      <c r="CV277" s="27">
        <v>1</v>
      </c>
      <c r="CW277" t="s">
        <v>5591</v>
      </c>
      <c r="CX277">
        <v>1</v>
      </c>
      <c r="DA277" s="27">
        <v>1</v>
      </c>
      <c r="DB277">
        <v>333000</v>
      </c>
      <c r="DC277">
        <v>2</v>
      </c>
      <c r="DE277" s="27">
        <v>1</v>
      </c>
      <c r="DF277" s="36">
        <v>433000</v>
      </c>
      <c r="DG277">
        <v>2</v>
      </c>
      <c r="DH277" s="43" t="s">
        <v>242</v>
      </c>
      <c r="DI277" t="s">
        <v>242</v>
      </c>
      <c r="DJ277" s="36" t="s">
        <v>242</v>
      </c>
      <c r="DK277" t="s">
        <v>242</v>
      </c>
      <c r="DM277" s="27">
        <v>0</v>
      </c>
      <c r="DN277" s="36" t="s">
        <v>242</v>
      </c>
      <c r="DO277" t="s">
        <v>242</v>
      </c>
      <c r="DP277" t="s">
        <v>5592</v>
      </c>
      <c r="DQ277">
        <v>1</v>
      </c>
      <c r="DT277" s="27">
        <v>1</v>
      </c>
      <c r="DU277" s="2" t="s">
        <v>5593</v>
      </c>
      <c r="DV277" s="27">
        <v>0</v>
      </c>
      <c r="DX277" s="27">
        <v>1</v>
      </c>
      <c r="DY277" t="s">
        <v>5403</v>
      </c>
      <c r="DZ277" s="27">
        <v>1</v>
      </c>
      <c r="EA277" t="s">
        <v>4476</v>
      </c>
      <c r="EB277" s="27">
        <v>0</v>
      </c>
      <c r="EC277" t="s">
        <v>5594</v>
      </c>
      <c r="ED277" s="27">
        <v>1</v>
      </c>
      <c r="EE277" t="s">
        <v>5595</v>
      </c>
      <c r="EF277" s="27">
        <v>1</v>
      </c>
      <c r="EG277" t="s">
        <v>5596</v>
      </c>
      <c r="EH277" s="27">
        <v>1</v>
      </c>
      <c r="EI277" t="s">
        <v>5597</v>
      </c>
      <c r="EJ277" s="27">
        <v>1</v>
      </c>
      <c r="EK277" t="s">
        <v>5598</v>
      </c>
      <c r="EL277" s="27">
        <v>1</v>
      </c>
      <c r="EN277">
        <v>4</v>
      </c>
      <c r="EP277" s="2"/>
      <c r="EQ277">
        <f t="shared" si="64"/>
        <v>0.8</v>
      </c>
      <c r="ER277" s="99">
        <v>0.5</v>
      </c>
      <c r="ES277" s="27">
        <v>0</v>
      </c>
      <c r="ET277" t="s">
        <v>242</v>
      </c>
      <c r="EU277" t="s">
        <v>242</v>
      </c>
      <c r="EX277" t="s">
        <v>242</v>
      </c>
      <c r="EY277" t="s">
        <v>242</v>
      </c>
      <c r="FA277" s="27">
        <v>0</v>
      </c>
      <c r="FB277" t="s">
        <v>242</v>
      </c>
      <c r="FD277" s="27">
        <v>0</v>
      </c>
      <c r="FE277" t="s">
        <v>242</v>
      </c>
      <c r="FF277" s="2" t="s">
        <v>5599</v>
      </c>
      <c r="FG277" s="27">
        <v>1</v>
      </c>
      <c r="FH277">
        <v>20246</v>
      </c>
      <c r="FJ277" s="27">
        <v>0</v>
      </c>
      <c r="FK277" t="s">
        <v>242</v>
      </c>
      <c r="FL277">
        <f t="shared" si="67"/>
        <v>1</v>
      </c>
      <c r="FM277" s="99">
        <v>1</v>
      </c>
      <c r="FN277">
        <f t="shared" si="68"/>
        <v>0</v>
      </c>
      <c r="FO277" s="100">
        <v>0</v>
      </c>
      <c r="FQ277">
        <v>1</v>
      </c>
      <c r="FT277" s="27">
        <v>0</v>
      </c>
      <c r="FU277" t="s">
        <v>242</v>
      </c>
      <c r="FV277" t="s">
        <v>242</v>
      </c>
      <c r="FW277" t="s">
        <v>242</v>
      </c>
      <c r="FY277" s="27">
        <v>1</v>
      </c>
      <c r="FZ277">
        <v>19.2</v>
      </c>
      <c r="GA277">
        <v>2</v>
      </c>
      <c r="GC277" s="27">
        <v>1</v>
      </c>
      <c r="GD277">
        <v>5.7</v>
      </c>
      <c r="GE277">
        <v>3.3</v>
      </c>
      <c r="GF277" s="36">
        <v>86.7</v>
      </c>
      <c r="GG277">
        <v>3.3</v>
      </c>
      <c r="GH277" t="s">
        <v>242</v>
      </c>
      <c r="GI277" t="s">
        <v>242</v>
      </c>
      <c r="GJ277" t="s">
        <v>242</v>
      </c>
      <c r="GK277">
        <v>1</v>
      </c>
      <c r="GL277" s="2" t="s">
        <v>5600</v>
      </c>
      <c r="GM277">
        <v>1</v>
      </c>
      <c r="GP277" s="27">
        <v>0</v>
      </c>
      <c r="GQ277" t="s">
        <v>242</v>
      </c>
      <c r="GR277" t="s">
        <v>242</v>
      </c>
      <c r="GT277" t="s">
        <v>242</v>
      </c>
      <c r="GW277" s="44">
        <v>1</v>
      </c>
      <c r="GX277">
        <v>220</v>
      </c>
      <c r="HA277" t="s">
        <v>242</v>
      </c>
      <c r="HD277" s="27">
        <v>0</v>
      </c>
      <c r="HF277" s="27">
        <v>0</v>
      </c>
      <c r="HH277" t="s">
        <v>242</v>
      </c>
      <c r="HK277" s="27">
        <v>1</v>
      </c>
      <c r="HL277" s="2" t="s">
        <v>5601</v>
      </c>
      <c r="HM277">
        <v>1</v>
      </c>
      <c r="HP277">
        <v>0.5</v>
      </c>
      <c r="HQ277">
        <v>1</v>
      </c>
      <c r="HR277">
        <v>0.75</v>
      </c>
      <c r="HS277">
        <v>0.66666666699999999</v>
      </c>
      <c r="HT277">
        <v>0.8</v>
      </c>
      <c r="HU277">
        <v>0</v>
      </c>
      <c r="HV277">
        <v>0.25</v>
      </c>
      <c r="HW277">
        <v>0.66666666699999999</v>
      </c>
      <c r="HX277">
        <v>0</v>
      </c>
      <c r="HY277">
        <v>0</v>
      </c>
      <c r="HZ277">
        <v>0</v>
      </c>
      <c r="IA277">
        <v>1</v>
      </c>
      <c r="IB277">
        <v>1</v>
      </c>
      <c r="IC277">
        <v>0.75</v>
      </c>
      <c r="ID277">
        <v>0.429166667</v>
      </c>
      <c r="IE277">
        <v>0.33333333300000001</v>
      </c>
      <c r="IF277">
        <v>0.50416666700000001</v>
      </c>
      <c r="IG277" t="s">
        <v>5602</v>
      </c>
      <c r="IH277" t="s">
        <v>266</v>
      </c>
      <c r="II277" t="s">
        <v>5585</v>
      </c>
      <c r="IJ277">
        <v>39258</v>
      </c>
      <c r="IK277">
        <v>35540</v>
      </c>
      <c r="IL277">
        <v>43959</v>
      </c>
      <c r="IM277">
        <v>52179</v>
      </c>
      <c r="IN277">
        <v>39258</v>
      </c>
      <c r="IS277">
        <f t="shared" si="65"/>
        <v>0.6</v>
      </c>
      <c r="IT277">
        <f t="shared" si="69"/>
        <v>0.5</v>
      </c>
      <c r="IU277">
        <f t="shared" si="70"/>
        <v>0.75</v>
      </c>
      <c r="IV277">
        <f t="shared" si="66"/>
        <v>0.6166666666666667</v>
      </c>
    </row>
    <row r="278" spans="1:256" customFormat="1" ht="14" customHeight="1" x14ac:dyDescent="0.2">
      <c r="A278">
        <v>277</v>
      </c>
      <c r="B278">
        <v>302</v>
      </c>
      <c r="C278" s="1">
        <v>44795.604861111111</v>
      </c>
      <c r="D278" s="1">
        <v>44795.604861111111</v>
      </c>
      <c r="E278">
        <v>4</v>
      </c>
      <c r="G278" t="s">
        <v>242</v>
      </c>
      <c r="H278" t="s">
        <v>242</v>
      </c>
      <c r="I278">
        <v>1</v>
      </c>
      <c r="J278" s="1">
        <v>44795.604861111111</v>
      </c>
      <c r="K278" t="s">
        <v>5603</v>
      </c>
      <c r="L278" t="s">
        <v>242</v>
      </c>
      <c r="M278" t="s">
        <v>242</v>
      </c>
      <c r="P278" t="s">
        <v>242</v>
      </c>
      <c r="Q278" t="s">
        <v>242</v>
      </c>
      <c r="T278" t="s">
        <v>5604</v>
      </c>
      <c r="V278" t="s">
        <v>5605</v>
      </c>
      <c r="W278">
        <v>500754106</v>
      </c>
      <c r="X278">
        <v>2030</v>
      </c>
      <c r="Y278" t="s">
        <v>326</v>
      </c>
      <c r="Z278" t="s">
        <v>942</v>
      </c>
      <c r="AA278">
        <v>2020</v>
      </c>
      <c r="AC278">
        <v>0.5</v>
      </c>
      <c r="AD278">
        <v>5</v>
      </c>
      <c r="AF278">
        <v>11</v>
      </c>
      <c r="AG278" t="s">
        <v>242</v>
      </c>
      <c r="AJ278" s="27">
        <v>1</v>
      </c>
      <c r="AK278">
        <v>6</v>
      </c>
      <c r="AL278" s="27">
        <v>0</v>
      </c>
      <c r="AM278">
        <v>0</v>
      </c>
      <c r="AN278" s="36">
        <f t="shared" si="61"/>
        <v>0</v>
      </c>
      <c r="AO278" s="27">
        <v>0</v>
      </c>
      <c r="AP278">
        <v>0</v>
      </c>
      <c r="AR278">
        <v>2</v>
      </c>
      <c r="AU278" s="27">
        <v>1</v>
      </c>
      <c r="AV278">
        <v>1</v>
      </c>
      <c r="AW278" s="21">
        <f t="shared" si="62"/>
        <v>9.0909090909090917</v>
      </c>
      <c r="AX278">
        <v>2</v>
      </c>
      <c r="BA278" s="27">
        <v>1</v>
      </c>
      <c r="BB278">
        <v>3</v>
      </c>
      <c r="BC278" s="21">
        <f t="shared" si="63"/>
        <v>27.27272727272727</v>
      </c>
      <c r="BD278" t="s">
        <v>242</v>
      </c>
      <c r="BG278" s="27">
        <v>1</v>
      </c>
      <c r="BH278">
        <v>2.7</v>
      </c>
      <c r="BJ278">
        <v>2</v>
      </c>
      <c r="BM278" s="27">
        <v>1</v>
      </c>
      <c r="BN278">
        <v>2</v>
      </c>
      <c r="BQ278" s="27">
        <v>1</v>
      </c>
      <c r="BR278">
        <v>2</v>
      </c>
      <c r="BS278" s="97">
        <f t="shared" si="60"/>
        <v>18.181818181818183</v>
      </c>
      <c r="BT278" t="s">
        <v>5606</v>
      </c>
      <c r="BU278">
        <v>3</v>
      </c>
      <c r="BX278" s="27">
        <v>1</v>
      </c>
      <c r="BY278">
        <v>4</v>
      </c>
      <c r="BZ278" s="21">
        <f t="shared" si="71"/>
        <v>36.363636363636367</v>
      </c>
      <c r="CA278">
        <v>2</v>
      </c>
      <c r="CB278">
        <v>3</v>
      </c>
      <c r="CE278" s="27">
        <v>0</v>
      </c>
      <c r="CG278" t="s">
        <v>242</v>
      </c>
      <c r="CH278" t="s">
        <v>242</v>
      </c>
      <c r="CJ278" s="27">
        <v>1</v>
      </c>
      <c r="CK278" t="s">
        <v>5607</v>
      </c>
      <c r="CL278">
        <v>1</v>
      </c>
      <c r="CO278">
        <v>1</v>
      </c>
      <c r="CP278" s="27">
        <v>0</v>
      </c>
      <c r="CQ278" t="s">
        <v>242</v>
      </c>
      <c r="CR278" t="s">
        <v>242</v>
      </c>
      <c r="CS278" t="s">
        <v>242</v>
      </c>
      <c r="CU278" s="2" t="s">
        <v>5608</v>
      </c>
      <c r="CV278" s="27">
        <v>1</v>
      </c>
      <c r="CW278" s="2" t="s">
        <v>5609</v>
      </c>
      <c r="CX278">
        <v>1</v>
      </c>
      <c r="DA278" s="27">
        <v>1</v>
      </c>
      <c r="DB278">
        <v>649256</v>
      </c>
      <c r="DC278">
        <v>2</v>
      </c>
      <c r="DD278" t="s">
        <v>5610</v>
      </c>
      <c r="DE278" s="27">
        <v>1</v>
      </c>
      <c r="DF278" s="36" t="s">
        <v>242</v>
      </c>
      <c r="DG278" t="s">
        <v>242</v>
      </c>
      <c r="DH278" s="36">
        <v>773066</v>
      </c>
      <c r="DI278">
        <v>2</v>
      </c>
      <c r="DJ278" s="36" t="s">
        <v>242</v>
      </c>
      <c r="DK278" t="s">
        <v>242</v>
      </c>
      <c r="DL278" t="s">
        <v>5610</v>
      </c>
      <c r="DM278" s="27">
        <v>1</v>
      </c>
      <c r="DN278" s="36">
        <v>23277533</v>
      </c>
      <c r="DO278">
        <v>2</v>
      </c>
      <c r="DP278" t="s">
        <v>5611</v>
      </c>
      <c r="DQ278">
        <v>4</v>
      </c>
      <c r="DT278" s="27">
        <v>1</v>
      </c>
      <c r="DU278" s="2" t="s">
        <v>5612</v>
      </c>
      <c r="DV278" s="27">
        <v>1</v>
      </c>
      <c r="DW278" s="2" t="s">
        <v>5613</v>
      </c>
      <c r="DX278" s="27">
        <v>0.5</v>
      </c>
      <c r="DY278" t="s">
        <v>5614</v>
      </c>
      <c r="DZ278" s="27">
        <v>1</v>
      </c>
      <c r="EA278" t="s">
        <v>3414</v>
      </c>
      <c r="EB278" s="27">
        <v>1</v>
      </c>
      <c r="EC278" t="s">
        <v>5615</v>
      </c>
      <c r="ED278" s="27">
        <v>1</v>
      </c>
      <c r="EE278" t="s">
        <v>5616</v>
      </c>
      <c r="EF278" s="27">
        <v>1</v>
      </c>
      <c r="EG278" t="s">
        <v>5617</v>
      </c>
      <c r="EH278" s="27">
        <v>0.5</v>
      </c>
      <c r="EI278" s="2" t="s">
        <v>5618</v>
      </c>
      <c r="EJ278" s="27">
        <v>0</v>
      </c>
      <c r="EL278" s="27">
        <v>1</v>
      </c>
      <c r="EM278" t="s">
        <v>5619</v>
      </c>
      <c r="EN278">
        <v>4</v>
      </c>
      <c r="EP278" s="2"/>
      <c r="EQ278">
        <f t="shared" si="64"/>
        <v>0.8</v>
      </c>
      <c r="ER278" s="99">
        <v>0.5</v>
      </c>
      <c r="ES278" s="27">
        <v>0</v>
      </c>
      <c r="ET278" t="s">
        <v>242</v>
      </c>
      <c r="EU278" t="s">
        <v>242</v>
      </c>
      <c r="EW278" t="s">
        <v>5620</v>
      </c>
      <c r="EX278" t="s">
        <v>242</v>
      </c>
      <c r="EY278" t="s">
        <v>242</v>
      </c>
      <c r="FA278" s="27">
        <v>1</v>
      </c>
      <c r="FB278">
        <v>41190.54</v>
      </c>
      <c r="FC278" t="s">
        <v>3418</v>
      </c>
      <c r="FD278" s="27">
        <v>0</v>
      </c>
      <c r="FE278" t="s">
        <v>242</v>
      </c>
      <c r="FF278" s="2" t="s">
        <v>5621</v>
      </c>
      <c r="FG278" s="27">
        <v>1</v>
      </c>
      <c r="FH278">
        <v>14960.38</v>
      </c>
      <c r="FJ278" s="27">
        <v>0</v>
      </c>
      <c r="FK278" t="s">
        <v>242</v>
      </c>
      <c r="FL278">
        <f t="shared" si="67"/>
        <v>2</v>
      </c>
      <c r="FM278" s="99">
        <v>1</v>
      </c>
      <c r="FN278">
        <f t="shared" si="68"/>
        <v>0</v>
      </c>
      <c r="FO278" s="100">
        <v>0</v>
      </c>
      <c r="FP278" s="2" t="s">
        <v>5621</v>
      </c>
      <c r="FQ278">
        <v>4</v>
      </c>
      <c r="FT278" s="27">
        <v>0</v>
      </c>
      <c r="FU278" t="s">
        <v>242</v>
      </c>
      <c r="FV278" t="s">
        <v>242</v>
      </c>
      <c r="FW278" t="s">
        <v>242</v>
      </c>
      <c r="FY278" s="27">
        <v>1</v>
      </c>
      <c r="FZ278">
        <v>37</v>
      </c>
      <c r="GA278">
        <v>2</v>
      </c>
      <c r="GC278" s="27">
        <v>0</v>
      </c>
      <c r="GD278" t="s">
        <v>242</v>
      </c>
      <c r="GE278" t="s">
        <v>242</v>
      </c>
      <c r="GF278" s="36" t="s">
        <v>242</v>
      </c>
      <c r="GG278" t="s">
        <v>242</v>
      </c>
      <c r="GH278" t="s">
        <v>242</v>
      </c>
      <c r="GI278" t="s">
        <v>242</v>
      </c>
      <c r="GJ278" t="s">
        <v>242</v>
      </c>
      <c r="GK278" t="s">
        <v>242</v>
      </c>
      <c r="GM278">
        <v>1</v>
      </c>
      <c r="GP278" s="27">
        <v>0</v>
      </c>
      <c r="GQ278" t="s">
        <v>242</v>
      </c>
      <c r="GR278" t="s">
        <v>242</v>
      </c>
      <c r="GT278" t="s">
        <v>242</v>
      </c>
      <c r="GW278" s="27">
        <v>1</v>
      </c>
      <c r="GX278">
        <v>155</v>
      </c>
      <c r="HA278">
        <v>1</v>
      </c>
      <c r="HD278" s="27">
        <v>0</v>
      </c>
      <c r="HE278" t="s">
        <v>5622</v>
      </c>
      <c r="HF278" s="27">
        <v>0</v>
      </c>
      <c r="HH278" t="s">
        <v>242</v>
      </c>
      <c r="HK278" s="27">
        <v>1</v>
      </c>
      <c r="HL278" t="s">
        <v>5623</v>
      </c>
      <c r="HM278">
        <v>1</v>
      </c>
      <c r="HP278">
        <v>0.66666666699999999</v>
      </c>
      <c r="HQ278">
        <v>1</v>
      </c>
      <c r="HR278">
        <v>0.5</v>
      </c>
      <c r="HS278">
        <v>1</v>
      </c>
      <c r="HT278">
        <v>0.8</v>
      </c>
      <c r="HU278">
        <v>0</v>
      </c>
      <c r="HV278">
        <v>0.5</v>
      </c>
      <c r="HW278">
        <v>0.33333333300000001</v>
      </c>
      <c r="HX278">
        <v>0</v>
      </c>
      <c r="HY278">
        <v>1</v>
      </c>
      <c r="HZ278">
        <v>0</v>
      </c>
      <c r="IA278">
        <v>1</v>
      </c>
      <c r="IB278">
        <v>1</v>
      </c>
      <c r="IC278">
        <v>0.72222222199999997</v>
      </c>
      <c r="ID278">
        <v>0.57499999999999996</v>
      </c>
      <c r="IE278">
        <v>0.46666666699999998</v>
      </c>
      <c r="IF278">
        <v>0.58796296299999995</v>
      </c>
      <c r="IG278" t="s">
        <v>5624</v>
      </c>
      <c r="IH278" t="s">
        <v>266</v>
      </c>
      <c r="II278" t="s">
        <v>5604</v>
      </c>
      <c r="IJ278">
        <v>24977</v>
      </c>
      <c r="IK278">
        <v>26185</v>
      </c>
      <c r="IL278">
        <v>26042</v>
      </c>
      <c r="IM278">
        <v>26485</v>
      </c>
      <c r="IN278">
        <v>24977</v>
      </c>
      <c r="IS278">
        <f t="shared" si="65"/>
        <v>0.6</v>
      </c>
      <c r="IT278">
        <f t="shared" si="69"/>
        <v>0.6428571428571429</v>
      </c>
      <c r="IU278">
        <f t="shared" si="70"/>
        <v>0.5</v>
      </c>
      <c r="IV278">
        <f t="shared" si="66"/>
        <v>0.580952380952381</v>
      </c>
    </row>
    <row r="279" spans="1:256" customFormat="1" ht="14" customHeight="1" x14ac:dyDescent="0.2">
      <c r="A279">
        <v>278</v>
      </c>
      <c r="B279">
        <v>304</v>
      </c>
      <c r="C279" s="1">
        <v>44795.604861111111</v>
      </c>
      <c r="D279" s="1">
        <v>44795.604861111111</v>
      </c>
      <c r="E279">
        <v>4</v>
      </c>
      <c r="G279" t="s">
        <v>242</v>
      </c>
      <c r="H279" t="s">
        <v>242</v>
      </c>
      <c r="I279">
        <v>1</v>
      </c>
      <c r="J279" s="1">
        <v>44795.604861111111</v>
      </c>
      <c r="K279" t="s">
        <v>5625</v>
      </c>
      <c r="L279" t="s">
        <v>242</v>
      </c>
      <c r="M279" t="s">
        <v>242</v>
      </c>
      <c r="P279" t="s">
        <v>242</v>
      </c>
      <c r="Q279" t="s">
        <v>242</v>
      </c>
      <c r="T279" t="s">
        <v>5626</v>
      </c>
      <c r="V279" t="s">
        <v>5627</v>
      </c>
      <c r="W279">
        <v>23608102</v>
      </c>
      <c r="X279">
        <v>4931</v>
      </c>
      <c r="Y279" t="s">
        <v>490</v>
      </c>
      <c r="Z279" t="s">
        <v>1010</v>
      </c>
      <c r="AA279">
        <v>2021</v>
      </c>
      <c r="AC279">
        <v>0</v>
      </c>
      <c r="AF279">
        <v>13</v>
      </c>
      <c r="AG279" t="s">
        <v>242</v>
      </c>
      <c r="AJ279" s="27">
        <v>1</v>
      </c>
      <c r="AK279">
        <v>10</v>
      </c>
      <c r="AL279" s="27">
        <v>1</v>
      </c>
      <c r="AM279">
        <v>10</v>
      </c>
      <c r="AN279" s="36">
        <f t="shared" si="61"/>
        <v>76.923076923076934</v>
      </c>
      <c r="AO279" s="27">
        <v>1</v>
      </c>
      <c r="AP279">
        <v>8</v>
      </c>
      <c r="AR279">
        <v>2</v>
      </c>
      <c r="AU279" s="27">
        <v>1</v>
      </c>
      <c r="AV279">
        <v>1</v>
      </c>
      <c r="AW279" s="21">
        <f t="shared" si="62"/>
        <v>7.6923076923076925</v>
      </c>
      <c r="AX279">
        <v>2</v>
      </c>
      <c r="BA279" s="27">
        <v>1</v>
      </c>
      <c r="BB279">
        <v>2</v>
      </c>
      <c r="BC279" s="21">
        <f t="shared" si="63"/>
        <v>15.384615384615385</v>
      </c>
      <c r="BD279" t="s">
        <v>242</v>
      </c>
      <c r="BG279" s="27">
        <v>1</v>
      </c>
      <c r="BH279">
        <v>6.77</v>
      </c>
      <c r="BJ279">
        <v>2</v>
      </c>
      <c r="BM279" s="27">
        <v>1</v>
      </c>
      <c r="BN279">
        <v>3</v>
      </c>
      <c r="BQ279" s="27">
        <v>1</v>
      </c>
      <c r="BR279">
        <v>4</v>
      </c>
      <c r="BS279" s="97">
        <f t="shared" si="60"/>
        <v>30.76923076923077</v>
      </c>
      <c r="BT279" t="s">
        <v>5477</v>
      </c>
      <c r="BU279">
        <v>1</v>
      </c>
      <c r="BX279" s="27">
        <v>1</v>
      </c>
      <c r="BY279">
        <v>4</v>
      </c>
      <c r="BZ279" s="21">
        <f t="shared" si="71"/>
        <v>30.76923076923077</v>
      </c>
      <c r="CA279">
        <v>2</v>
      </c>
      <c r="CB279">
        <v>1</v>
      </c>
      <c r="CE279" s="27">
        <v>0</v>
      </c>
      <c r="CG279" t="s">
        <v>242</v>
      </c>
      <c r="CH279" t="s">
        <v>242</v>
      </c>
      <c r="CJ279" s="27">
        <v>0</v>
      </c>
      <c r="CL279" t="s">
        <v>242</v>
      </c>
      <c r="CO279">
        <v>0</v>
      </c>
      <c r="CP279" s="27">
        <v>0</v>
      </c>
      <c r="CQ279" t="s">
        <v>242</v>
      </c>
      <c r="CR279" t="s">
        <v>242</v>
      </c>
      <c r="CS279" t="s">
        <v>242</v>
      </c>
      <c r="CV279" s="27">
        <v>0</v>
      </c>
      <c r="CX279" t="s">
        <v>242</v>
      </c>
      <c r="DA279" s="27">
        <v>1</v>
      </c>
      <c r="DB279">
        <v>25967235</v>
      </c>
      <c r="DC279">
        <v>2</v>
      </c>
      <c r="DE279" s="27">
        <v>1</v>
      </c>
      <c r="DF279" s="36">
        <v>58106</v>
      </c>
      <c r="DG279">
        <v>2</v>
      </c>
      <c r="DH279" s="36">
        <v>58106</v>
      </c>
      <c r="DI279">
        <v>2</v>
      </c>
      <c r="DJ279" s="36" t="s">
        <v>242</v>
      </c>
      <c r="DK279" t="s">
        <v>242</v>
      </c>
      <c r="DM279" s="27">
        <v>1</v>
      </c>
      <c r="DN279" s="36">
        <v>13769662</v>
      </c>
      <c r="DO279">
        <v>2</v>
      </c>
      <c r="DQ279">
        <v>4</v>
      </c>
      <c r="DT279" s="27">
        <v>1</v>
      </c>
      <c r="DU279" s="2" t="s">
        <v>5628</v>
      </c>
      <c r="DV279" s="27">
        <v>1</v>
      </c>
      <c r="DW279" s="2" t="s">
        <v>5629</v>
      </c>
      <c r="DX279" s="27">
        <v>1</v>
      </c>
      <c r="DY279" t="s">
        <v>5630</v>
      </c>
      <c r="DZ279" s="27">
        <v>1</v>
      </c>
      <c r="EA279" t="s">
        <v>5631</v>
      </c>
      <c r="EB279" s="27">
        <v>1</v>
      </c>
      <c r="EC279" s="2" t="s">
        <v>5632</v>
      </c>
      <c r="ED279" s="27">
        <v>1</v>
      </c>
      <c r="EE279" s="2" t="s">
        <v>5633</v>
      </c>
      <c r="EF279" s="27">
        <v>1</v>
      </c>
      <c r="EG279" s="2" t="s">
        <v>5634</v>
      </c>
      <c r="EH279" s="27">
        <v>1</v>
      </c>
      <c r="EI279" s="2" t="s">
        <v>5635</v>
      </c>
      <c r="EJ279" s="27">
        <v>1</v>
      </c>
      <c r="EK279" t="s">
        <v>5636</v>
      </c>
      <c r="EL279" s="27">
        <v>1</v>
      </c>
      <c r="EN279">
        <v>4</v>
      </c>
      <c r="EP279" s="2"/>
      <c r="EQ279">
        <f t="shared" si="64"/>
        <v>1</v>
      </c>
      <c r="ER279" s="99">
        <v>1</v>
      </c>
      <c r="ES279" s="27">
        <v>1</v>
      </c>
      <c r="ET279" t="s">
        <v>242</v>
      </c>
      <c r="EU279" t="s">
        <v>242</v>
      </c>
      <c r="EW279" t="s">
        <v>5637</v>
      </c>
      <c r="EX279">
        <v>1</v>
      </c>
      <c r="EY279" t="s">
        <v>242</v>
      </c>
      <c r="FA279" s="27">
        <v>1</v>
      </c>
      <c r="FB279">
        <v>71178516</v>
      </c>
      <c r="FC279" t="s">
        <v>3418</v>
      </c>
      <c r="FD279" s="27">
        <v>0</v>
      </c>
      <c r="FE279">
        <v>0</v>
      </c>
      <c r="FF279" s="2" t="s">
        <v>5638</v>
      </c>
      <c r="FG279" s="27">
        <v>1</v>
      </c>
      <c r="FH279">
        <v>23597</v>
      </c>
      <c r="FJ279" s="27">
        <v>1</v>
      </c>
      <c r="FK279">
        <v>0</v>
      </c>
      <c r="FL279">
        <f t="shared" si="67"/>
        <v>2</v>
      </c>
      <c r="FM279" s="99">
        <v>1</v>
      </c>
      <c r="FN279">
        <f t="shared" si="68"/>
        <v>1</v>
      </c>
      <c r="FO279" s="99">
        <v>1</v>
      </c>
      <c r="FQ279">
        <v>4</v>
      </c>
      <c r="FT279" s="27">
        <v>0.5</v>
      </c>
      <c r="FU279" t="s">
        <v>242</v>
      </c>
      <c r="FV279" t="s">
        <v>242</v>
      </c>
      <c r="FW279" t="s">
        <v>242</v>
      </c>
      <c r="FX279" t="s">
        <v>5639</v>
      </c>
      <c r="FY279" s="27">
        <v>1</v>
      </c>
      <c r="FZ279">
        <v>25</v>
      </c>
      <c r="GA279">
        <v>2</v>
      </c>
      <c r="GC279" s="27">
        <v>0.5</v>
      </c>
      <c r="GD279" t="s">
        <v>242</v>
      </c>
      <c r="GE279" t="s">
        <v>242</v>
      </c>
      <c r="GF279" s="36">
        <v>85</v>
      </c>
      <c r="GG279" t="s">
        <v>242</v>
      </c>
      <c r="GH279" t="s">
        <v>242</v>
      </c>
      <c r="GI279" t="s">
        <v>242</v>
      </c>
      <c r="GJ279" t="s">
        <v>242</v>
      </c>
      <c r="GK279" t="s">
        <v>242</v>
      </c>
      <c r="GL279" t="s">
        <v>5640</v>
      </c>
      <c r="GM279">
        <v>1</v>
      </c>
      <c r="GP279" s="27">
        <v>0</v>
      </c>
      <c r="GQ279" t="s">
        <v>242</v>
      </c>
      <c r="GR279" t="s">
        <v>242</v>
      </c>
      <c r="GT279" t="s">
        <v>242</v>
      </c>
      <c r="GW279" s="27">
        <v>1</v>
      </c>
      <c r="GX279">
        <v>71</v>
      </c>
      <c r="HA279">
        <v>1</v>
      </c>
      <c r="HD279" s="27">
        <v>0</v>
      </c>
      <c r="HF279" s="27">
        <v>0</v>
      </c>
      <c r="HH279" t="s">
        <v>242</v>
      </c>
      <c r="HK279" s="27">
        <v>1</v>
      </c>
      <c r="HL279" t="s">
        <v>5641</v>
      </c>
      <c r="HM279">
        <v>1</v>
      </c>
      <c r="HP279">
        <v>0.88888888899999996</v>
      </c>
      <c r="HQ279">
        <v>0</v>
      </c>
      <c r="HR279">
        <v>0</v>
      </c>
      <c r="HS279">
        <v>1</v>
      </c>
      <c r="HT279">
        <v>1</v>
      </c>
      <c r="HU279">
        <v>1</v>
      </c>
      <c r="HV279">
        <v>0.75</v>
      </c>
      <c r="HW279">
        <v>0.66666666699999999</v>
      </c>
      <c r="HX279">
        <v>0</v>
      </c>
      <c r="HY279">
        <v>1</v>
      </c>
      <c r="HZ279">
        <v>0</v>
      </c>
      <c r="IA279">
        <v>1</v>
      </c>
      <c r="IB279">
        <v>1</v>
      </c>
      <c r="IC279">
        <v>0.29629629600000001</v>
      </c>
      <c r="ID279">
        <v>0.9375</v>
      </c>
      <c r="IE279">
        <v>0.53333333299999997</v>
      </c>
      <c r="IF279">
        <v>0.58904321000000004</v>
      </c>
      <c r="IG279" t="s">
        <v>5642</v>
      </c>
      <c r="IH279" t="s">
        <v>266</v>
      </c>
      <c r="II279" t="s">
        <v>5626</v>
      </c>
      <c r="IJ279">
        <v>5910</v>
      </c>
      <c r="IK279">
        <v>5794</v>
      </c>
      <c r="IL279">
        <v>6394</v>
      </c>
      <c r="IM279">
        <v>7957</v>
      </c>
      <c r="IN279">
        <v>5910</v>
      </c>
      <c r="IS279">
        <f t="shared" si="65"/>
        <v>0.8</v>
      </c>
      <c r="IT279">
        <f t="shared" si="69"/>
        <v>1</v>
      </c>
      <c r="IU279">
        <f t="shared" si="70"/>
        <v>0.75</v>
      </c>
      <c r="IV279">
        <f t="shared" si="66"/>
        <v>0.85</v>
      </c>
    </row>
    <row r="280" spans="1:256" customFormat="1" ht="14" customHeight="1" x14ac:dyDescent="0.2">
      <c r="A280">
        <v>279</v>
      </c>
      <c r="B280">
        <v>305</v>
      </c>
      <c r="C280" s="1">
        <v>44795.604861111111</v>
      </c>
      <c r="D280" s="1">
        <v>44795.604861111111</v>
      </c>
      <c r="E280">
        <v>4</v>
      </c>
      <c r="G280" t="s">
        <v>242</v>
      </c>
      <c r="H280" t="s">
        <v>242</v>
      </c>
      <c r="I280">
        <v>1</v>
      </c>
      <c r="J280" s="1">
        <v>44795.604861111111</v>
      </c>
      <c r="K280" t="s">
        <v>5643</v>
      </c>
      <c r="L280" t="s">
        <v>242</v>
      </c>
      <c r="M280" t="s">
        <v>242</v>
      </c>
      <c r="P280" t="s">
        <v>242</v>
      </c>
      <c r="Q280" t="s">
        <v>242</v>
      </c>
      <c r="T280" t="s">
        <v>5644</v>
      </c>
      <c r="V280" t="s">
        <v>5645</v>
      </c>
      <c r="W280" t="s">
        <v>5646</v>
      </c>
      <c r="X280">
        <v>4911</v>
      </c>
      <c r="Y280" t="s">
        <v>490</v>
      </c>
      <c r="Z280" t="s">
        <v>491</v>
      </c>
      <c r="AA280">
        <v>2019</v>
      </c>
      <c r="AC280">
        <v>0.5</v>
      </c>
      <c r="AD280">
        <v>11</v>
      </c>
      <c r="AF280">
        <v>14</v>
      </c>
      <c r="AG280" t="s">
        <v>242</v>
      </c>
      <c r="AJ280" s="27">
        <v>0</v>
      </c>
      <c r="AK280">
        <v>0</v>
      </c>
      <c r="AL280" s="27">
        <v>0</v>
      </c>
      <c r="AM280">
        <v>0</v>
      </c>
      <c r="AN280" s="36">
        <f t="shared" si="61"/>
        <v>0</v>
      </c>
      <c r="AO280" s="27">
        <v>0</v>
      </c>
      <c r="AP280">
        <v>0</v>
      </c>
      <c r="AR280" t="s">
        <v>242</v>
      </c>
      <c r="AU280" s="27">
        <v>1</v>
      </c>
      <c r="AV280">
        <v>1</v>
      </c>
      <c r="AW280" s="21">
        <f t="shared" si="62"/>
        <v>7.1428571428571423</v>
      </c>
      <c r="AX280">
        <v>2</v>
      </c>
      <c r="BA280" s="27">
        <v>1</v>
      </c>
      <c r="BB280">
        <v>2</v>
      </c>
      <c r="BC280" s="21">
        <f t="shared" si="63"/>
        <v>14.285714285714285</v>
      </c>
      <c r="BD280" t="s">
        <v>242</v>
      </c>
      <c r="BG280" s="27">
        <v>1</v>
      </c>
      <c r="BH280">
        <v>7.3</v>
      </c>
      <c r="BJ280">
        <v>2</v>
      </c>
      <c r="BM280" s="27">
        <v>1</v>
      </c>
      <c r="BN280">
        <v>2</v>
      </c>
      <c r="BQ280" s="27">
        <v>1</v>
      </c>
      <c r="BR280">
        <v>4</v>
      </c>
      <c r="BS280" s="97">
        <f t="shared" si="60"/>
        <v>28.571428571428569</v>
      </c>
      <c r="BT280" t="s">
        <v>5647</v>
      </c>
      <c r="BU280">
        <v>1</v>
      </c>
      <c r="BX280" s="27">
        <v>1</v>
      </c>
      <c r="BY280">
        <v>1</v>
      </c>
      <c r="BZ280" s="21">
        <f t="shared" si="71"/>
        <v>7.1428571428571423</v>
      </c>
      <c r="CA280">
        <v>2</v>
      </c>
      <c r="CB280">
        <v>1</v>
      </c>
      <c r="CE280" s="27">
        <v>0</v>
      </c>
      <c r="CG280" t="s">
        <v>242</v>
      </c>
      <c r="CH280" t="s">
        <v>242</v>
      </c>
      <c r="CJ280" s="27">
        <v>1</v>
      </c>
      <c r="CK280" t="s">
        <v>5648</v>
      </c>
      <c r="CL280">
        <v>1</v>
      </c>
      <c r="CO280">
        <v>0</v>
      </c>
      <c r="CP280" s="27">
        <v>0</v>
      </c>
      <c r="CQ280" t="s">
        <v>242</v>
      </c>
      <c r="CR280" t="s">
        <v>242</v>
      </c>
      <c r="CS280" t="s">
        <v>242</v>
      </c>
      <c r="CU280" s="2" t="s">
        <v>5649</v>
      </c>
      <c r="CV280" s="27">
        <v>1</v>
      </c>
      <c r="CW280" s="2" t="s">
        <v>5650</v>
      </c>
      <c r="CX280">
        <v>1</v>
      </c>
      <c r="DA280" s="27">
        <v>1</v>
      </c>
      <c r="DB280">
        <v>9395</v>
      </c>
      <c r="DC280">
        <v>2</v>
      </c>
      <c r="DE280" s="27">
        <v>1</v>
      </c>
      <c r="DF280" s="36">
        <v>5746</v>
      </c>
      <c r="DG280">
        <v>2</v>
      </c>
      <c r="DH280" s="36">
        <v>6103</v>
      </c>
      <c r="DI280">
        <v>2</v>
      </c>
      <c r="DJ280" s="36" t="s">
        <v>242</v>
      </c>
      <c r="DK280" t="s">
        <v>242</v>
      </c>
      <c r="DM280" s="27">
        <v>1</v>
      </c>
      <c r="DN280" s="36">
        <v>180732</v>
      </c>
      <c r="DO280">
        <v>2</v>
      </c>
      <c r="DQ280">
        <v>1</v>
      </c>
      <c r="DT280" s="27">
        <v>1</v>
      </c>
      <c r="DU280" t="s">
        <v>5651</v>
      </c>
      <c r="DV280" s="27">
        <v>1</v>
      </c>
      <c r="DW280" t="s">
        <v>5652</v>
      </c>
      <c r="DX280" s="27">
        <v>1</v>
      </c>
      <c r="DY280" t="s">
        <v>5653</v>
      </c>
      <c r="DZ280" s="27">
        <v>1</v>
      </c>
      <c r="EA280" t="s">
        <v>5654</v>
      </c>
      <c r="EB280" s="27">
        <v>1</v>
      </c>
      <c r="EC280" t="s">
        <v>5655</v>
      </c>
      <c r="ED280" s="27">
        <v>1</v>
      </c>
      <c r="EE280" t="s">
        <v>5656</v>
      </c>
      <c r="EF280" s="27">
        <v>1</v>
      </c>
      <c r="EG280" t="s">
        <v>5657</v>
      </c>
      <c r="EH280" s="27">
        <v>1</v>
      </c>
      <c r="EI280" t="s">
        <v>5658</v>
      </c>
      <c r="EJ280" s="27">
        <v>1</v>
      </c>
      <c r="EK280" t="s">
        <v>5659</v>
      </c>
      <c r="EL280" s="27">
        <v>1</v>
      </c>
      <c r="EN280">
        <v>4</v>
      </c>
      <c r="EP280" s="2"/>
      <c r="EQ280">
        <f t="shared" si="64"/>
        <v>1</v>
      </c>
      <c r="ER280" s="99">
        <v>1</v>
      </c>
      <c r="ES280" s="27">
        <v>0.5</v>
      </c>
      <c r="ET280" t="s">
        <v>242</v>
      </c>
      <c r="EU280" t="s">
        <v>242</v>
      </c>
      <c r="EV280" t="s">
        <v>5660</v>
      </c>
      <c r="EX280">
        <v>1</v>
      </c>
      <c r="EY280" t="s">
        <v>242</v>
      </c>
      <c r="FA280" s="27">
        <v>1</v>
      </c>
      <c r="FB280">
        <v>60021510</v>
      </c>
      <c r="FC280" t="s">
        <v>3418</v>
      </c>
      <c r="FD280" s="27">
        <v>1</v>
      </c>
      <c r="FE280" t="s">
        <v>242</v>
      </c>
      <c r="FF280" s="2" t="s">
        <v>5661</v>
      </c>
      <c r="FG280" s="27">
        <v>1</v>
      </c>
      <c r="FH280">
        <v>940354</v>
      </c>
      <c r="FJ280" s="27">
        <v>0.5</v>
      </c>
      <c r="FK280" t="s">
        <v>242</v>
      </c>
      <c r="FL280">
        <f t="shared" si="67"/>
        <v>2</v>
      </c>
      <c r="FM280" s="99">
        <v>1</v>
      </c>
      <c r="FN280">
        <f t="shared" si="68"/>
        <v>1.5</v>
      </c>
      <c r="FO280" s="99">
        <v>1</v>
      </c>
      <c r="FP280" s="2" t="s">
        <v>5662</v>
      </c>
      <c r="FQ280">
        <v>4</v>
      </c>
      <c r="FT280" s="27">
        <v>1</v>
      </c>
      <c r="FU280">
        <v>11.3</v>
      </c>
      <c r="FV280">
        <v>51.1</v>
      </c>
      <c r="FW280">
        <v>37.6</v>
      </c>
      <c r="FY280" s="27">
        <v>1</v>
      </c>
      <c r="FZ280">
        <v>24.4</v>
      </c>
      <c r="GA280" t="s">
        <v>242</v>
      </c>
      <c r="GC280" s="27">
        <v>0.5</v>
      </c>
      <c r="GD280" t="s">
        <v>242</v>
      </c>
      <c r="GE280" t="s">
        <v>242</v>
      </c>
      <c r="GF280" s="36">
        <v>72.2</v>
      </c>
      <c r="GG280" t="s">
        <v>242</v>
      </c>
      <c r="GH280" t="s">
        <v>242</v>
      </c>
      <c r="GI280" t="s">
        <v>242</v>
      </c>
      <c r="GJ280" t="s">
        <v>242</v>
      </c>
      <c r="GK280" t="s">
        <v>242</v>
      </c>
      <c r="GL280" t="s">
        <v>5663</v>
      </c>
      <c r="GM280">
        <v>1</v>
      </c>
      <c r="GP280" s="27">
        <v>0.5</v>
      </c>
      <c r="GQ280" t="s">
        <v>242</v>
      </c>
      <c r="GR280" t="s">
        <v>242</v>
      </c>
      <c r="GS280" s="2" t="s">
        <v>5664</v>
      </c>
      <c r="GT280">
        <v>1</v>
      </c>
      <c r="GW280" s="27">
        <v>1</v>
      </c>
      <c r="GX280">
        <v>126</v>
      </c>
      <c r="HA280">
        <v>1</v>
      </c>
      <c r="HD280" s="27">
        <v>0</v>
      </c>
      <c r="HF280" s="27">
        <v>0</v>
      </c>
      <c r="HH280" t="s">
        <v>242</v>
      </c>
      <c r="HK280" s="27">
        <v>1</v>
      </c>
      <c r="HL280" s="2" t="s">
        <v>5665</v>
      </c>
      <c r="HM280">
        <v>1</v>
      </c>
      <c r="HP280">
        <v>0.66666666699999999</v>
      </c>
      <c r="HQ280">
        <v>1</v>
      </c>
      <c r="HR280">
        <v>0.5</v>
      </c>
      <c r="HS280">
        <v>1</v>
      </c>
      <c r="HT280">
        <v>1</v>
      </c>
      <c r="HU280">
        <v>0.5</v>
      </c>
      <c r="HV280">
        <v>0.875</v>
      </c>
      <c r="HW280">
        <v>0.83333333300000001</v>
      </c>
      <c r="HX280">
        <v>0.5</v>
      </c>
      <c r="HY280">
        <v>1</v>
      </c>
      <c r="HZ280">
        <v>0</v>
      </c>
      <c r="IA280">
        <v>1</v>
      </c>
      <c r="IB280">
        <v>1</v>
      </c>
      <c r="IC280">
        <v>0.72222222199999997</v>
      </c>
      <c r="ID280">
        <v>0.84375</v>
      </c>
      <c r="IE280">
        <v>0.66666666699999999</v>
      </c>
      <c r="IF280">
        <v>0.74421296299999995</v>
      </c>
      <c r="IG280" t="s">
        <v>5666</v>
      </c>
      <c r="IH280" t="s">
        <v>266</v>
      </c>
      <c r="II280" t="s">
        <v>5644</v>
      </c>
      <c r="IJ280">
        <v>34438</v>
      </c>
      <c r="IK280">
        <v>33039</v>
      </c>
      <c r="IL280">
        <v>36347</v>
      </c>
      <c r="IM280">
        <v>19078</v>
      </c>
      <c r="IN280">
        <v>34438</v>
      </c>
      <c r="IS280">
        <f t="shared" si="65"/>
        <v>0.6</v>
      </c>
      <c r="IT280">
        <f t="shared" si="69"/>
        <v>0.9285714285714286</v>
      </c>
      <c r="IU280">
        <f t="shared" si="70"/>
        <v>0.875</v>
      </c>
      <c r="IV280">
        <f t="shared" si="66"/>
        <v>0.80119047619047612</v>
      </c>
    </row>
    <row r="281" spans="1:256" customFormat="1" ht="14" customHeight="1" x14ac:dyDescent="0.2">
      <c r="A281">
        <v>280</v>
      </c>
      <c r="B281">
        <v>306</v>
      </c>
      <c r="C281" s="1">
        <v>44795.604861111111</v>
      </c>
      <c r="D281" s="1">
        <v>44795.604861111111</v>
      </c>
      <c r="E281">
        <v>4</v>
      </c>
      <c r="G281" t="s">
        <v>242</v>
      </c>
      <c r="H281" t="s">
        <v>242</v>
      </c>
      <c r="I281">
        <v>1</v>
      </c>
      <c r="J281" s="1">
        <v>44795.604861111111</v>
      </c>
      <c r="K281" t="s">
        <v>5667</v>
      </c>
      <c r="L281" t="s">
        <v>242</v>
      </c>
      <c r="M281" t="s">
        <v>242</v>
      </c>
      <c r="P281" t="s">
        <v>242</v>
      </c>
      <c r="Q281" t="s">
        <v>242</v>
      </c>
      <c r="T281" t="s">
        <v>5668</v>
      </c>
      <c r="U281" s="24">
        <v>1601712</v>
      </c>
      <c r="V281" t="s">
        <v>5669</v>
      </c>
      <c r="W281" t="s">
        <v>5670</v>
      </c>
      <c r="X281">
        <v>6141</v>
      </c>
      <c r="Y281" t="s">
        <v>319</v>
      </c>
      <c r="Z281" t="s">
        <v>5671</v>
      </c>
      <c r="AA281">
        <v>2020</v>
      </c>
      <c r="AC281">
        <v>0</v>
      </c>
      <c r="AF281">
        <v>12</v>
      </c>
      <c r="AG281" t="s">
        <v>242</v>
      </c>
      <c r="AJ281" s="27">
        <v>0</v>
      </c>
      <c r="AK281">
        <v>0</v>
      </c>
      <c r="AL281" s="27">
        <v>0</v>
      </c>
      <c r="AM281">
        <v>0</v>
      </c>
      <c r="AN281" s="36">
        <f t="shared" si="61"/>
        <v>0</v>
      </c>
      <c r="AO281" s="27">
        <v>0</v>
      </c>
      <c r="AP281">
        <v>0</v>
      </c>
      <c r="AR281" t="s">
        <v>242</v>
      </c>
      <c r="AU281" s="27">
        <v>1</v>
      </c>
      <c r="AV281">
        <v>1</v>
      </c>
      <c r="AW281" s="21">
        <f t="shared" si="62"/>
        <v>8.3333333333333321</v>
      </c>
      <c r="AX281">
        <v>2</v>
      </c>
      <c r="BA281" s="27">
        <v>1</v>
      </c>
      <c r="BB281">
        <v>2</v>
      </c>
      <c r="BC281" s="21">
        <f t="shared" si="63"/>
        <v>16.666666666666664</v>
      </c>
      <c r="BD281" t="s">
        <v>242</v>
      </c>
      <c r="BG281" s="27">
        <v>0</v>
      </c>
      <c r="BJ281" t="s">
        <v>242</v>
      </c>
      <c r="BM281" s="27">
        <v>1</v>
      </c>
      <c r="BN281">
        <v>2</v>
      </c>
      <c r="BQ281" s="27">
        <v>1</v>
      </c>
      <c r="BR281">
        <v>4</v>
      </c>
      <c r="BS281" s="97">
        <f t="shared" si="60"/>
        <v>33.333333333333329</v>
      </c>
      <c r="BT281" t="s">
        <v>3471</v>
      </c>
      <c r="BU281">
        <v>1</v>
      </c>
      <c r="BX281" s="27">
        <v>1</v>
      </c>
      <c r="BY281">
        <v>4</v>
      </c>
      <c r="BZ281" s="21">
        <f t="shared" si="71"/>
        <v>33.333333333333329</v>
      </c>
      <c r="CA281">
        <v>2</v>
      </c>
      <c r="CB281">
        <v>1</v>
      </c>
      <c r="CE281" s="27">
        <v>0</v>
      </c>
      <c r="CG281" t="s">
        <v>242</v>
      </c>
      <c r="CH281" t="s">
        <v>242</v>
      </c>
      <c r="CJ281" s="27">
        <v>1</v>
      </c>
      <c r="CK281" t="s">
        <v>5672</v>
      </c>
      <c r="CL281">
        <v>1</v>
      </c>
      <c r="CO281">
        <v>0</v>
      </c>
      <c r="CP281" s="27">
        <v>0.5</v>
      </c>
      <c r="CQ281" t="s">
        <v>242</v>
      </c>
      <c r="CR281">
        <v>100</v>
      </c>
      <c r="CS281" t="s">
        <v>242</v>
      </c>
      <c r="CT281" t="s">
        <v>5673</v>
      </c>
      <c r="CV281" s="27">
        <v>1</v>
      </c>
      <c r="CW281" t="s">
        <v>5674</v>
      </c>
      <c r="CX281">
        <v>1</v>
      </c>
      <c r="DA281" s="27">
        <v>1</v>
      </c>
      <c r="DB281">
        <v>1167</v>
      </c>
      <c r="DC281">
        <v>2</v>
      </c>
      <c r="DE281" s="27">
        <v>1</v>
      </c>
      <c r="DF281" s="36" t="s">
        <v>242</v>
      </c>
      <c r="DG281" t="s">
        <v>242</v>
      </c>
      <c r="DH281" s="43" t="s">
        <v>242</v>
      </c>
      <c r="DI281" t="s">
        <v>242</v>
      </c>
      <c r="DJ281" s="36">
        <v>16218</v>
      </c>
      <c r="DK281">
        <v>2</v>
      </c>
      <c r="DM281" s="27">
        <v>1</v>
      </c>
      <c r="DN281" s="36">
        <v>3582</v>
      </c>
      <c r="DO281">
        <v>2</v>
      </c>
      <c r="DQ281">
        <v>1</v>
      </c>
      <c r="DT281" s="27">
        <v>0</v>
      </c>
      <c r="DV281" s="27">
        <v>0</v>
      </c>
      <c r="DX281" s="27">
        <v>1</v>
      </c>
      <c r="DZ281" s="27">
        <v>1</v>
      </c>
      <c r="EA281" t="s">
        <v>5675</v>
      </c>
      <c r="EB281" s="27">
        <v>0</v>
      </c>
      <c r="ED281" s="27">
        <v>0</v>
      </c>
      <c r="EF281" s="27">
        <v>0</v>
      </c>
      <c r="EH281" s="27">
        <v>0</v>
      </c>
      <c r="EJ281" s="27">
        <v>1</v>
      </c>
      <c r="EK281" t="s">
        <v>5676</v>
      </c>
      <c r="EL281" s="27">
        <v>1</v>
      </c>
      <c r="EN281">
        <v>1</v>
      </c>
      <c r="EP281" s="2"/>
      <c r="EQ281">
        <f t="shared" si="64"/>
        <v>0.4</v>
      </c>
      <c r="ER281" s="99">
        <v>0.5</v>
      </c>
      <c r="ES281" s="27">
        <v>0</v>
      </c>
      <c r="ET281" t="s">
        <v>242</v>
      </c>
      <c r="EU281" t="s">
        <v>242</v>
      </c>
      <c r="EX281" t="s">
        <v>242</v>
      </c>
      <c r="EY281" t="s">
        <v>242</v>
      </c>
      <c r="FA281" s="27">
        <v>0</v>
      </c>
      <c r="FB281" t="s">
        <v>242</v>
      </c>
      <c r="FD281" s="27">
        <v>0</v>
      </c>
      <c r="FE281" t="s">
        <v>242</v>
      </c>
      <c r="FG281" s="27">
        <v>0</v>
      </c>
      <c r="FH281" t="s">
        <v>242</v>
      </c>
      <c r="FJ281" s="27">
        <v>0</v>
      </c>
      <c r="FK281" t="s">
        <v>242</v>
      </c>
      <c r="FL281">
        <f t="shared" si="67"/>
        <v>0</v>
      </c>
      <c r="FM281" s="100">
        <v>0</v>
      </c>
      <c r="FN281">
        <f t="shared" si="68"/>
        <v>0</v>
      </c>
      <c r="FO281" s="100">
        <v>0</v>
      </c>
      <c r="FQ281" t="s">
        <v>242</v>
      </c>
      <c r="FT281" s="27">
        <v>1</v>
      </c>
      <c r="FU281" t="s">
        <v>242</v>
      </c>
      <c r="FV281" t="s">
        <v>242</v>
      </c>
      <c r="FW281" t="s">
        <v>242</v>
      </c>
      <c r="FX281" t="s">
        <v>5677</v>
      </c>
      <c r="FY281" s="27">
        <v>1</v>
      </c>
      <c r="FZ281">
        <v>57</v>
      </c>
      <c r="GA281">
        <v>2</v>
      </c>
      <c r="GC281" s="27">
        <v>1</v>
      </c>
      <c r="GD281">
        <v>20</v>
      </c>
      <c r="GE281">
        <v>12</v>
      </c>
      <c r="GF281" s="36">
        <v>56</v>
      </c>
      <c r="GG281">
        <v>8</v>
      </c>
      <c r="GH281" t="s">
        <v>242</v>
      </c>
      <c r="GI281" t="s">
        <v>242</v>
      </c>
      <c r="GJ281" t="s">
        <v>242</v>
      </c>
      <c r="GK281">
        <v>1</v>
      </c>
      <c r="GL281" t="s">
        <v>5678</v>
      </c>
      <c r="GM281">
        <v>1</v>
      </c>
      <c r="GP281" s="27">
        <v>0</v>
      </c>
      <c r="GQ281" t="s">
        <v>242</v>
      </c>
      <c r="GR281" t="s">
        <v>242</v>
      </c>
      <c r="GT281" t="s">
        <v>242</v>
      </c>
      <c r="GW281" s="44">
        <v>1</v>
      </c>
      <c r="GX281">
        <v>282</v>
      </c>
      <c r="HA281" t="s">
        <v>242</v>
      </c>
      <c r="HD281" s="27">
        <v>0</v>
      </c>
      <c r="HF281" s="27">
        <v>0</v>
      </c>
      <c r="HH281" t="s">
        <v>242</v>
      </c>
      <c r="HK281" s="27">
        <v>1</v>
      </c>
      <c r="HL281" t="s">
        <v>5679</v>
      </c>
      <c r="HM281">
        <v>1</v>
      </c>
      <c r="HP281">
        <v>0.55555555599999995</v>
      </c>
      <c r="HQ281">
        <v>1</v>
      </c>
      <c r="HR281">
        <v>0.75</v>
      </c>
      <c r="HS281">
        <v>1</v>
      </c>
      <c r="HT281">
        <v>0.4</v>
      </c>
      <c r="HU281">
        <v>0</v>
      </c>
      <c r="HV281">
        <v>0</v>
      </c>
      <c r="HW281">
        <v>1</v>
      </c>
      <c r="HX281">
        <v>0</v>
      </c>
      <c r="HY281">
        <v>0</v>
      </c>
      <c r="HZ281">
        <v>0</v>
      </c>
      <c r="IA281">
        <v>1</v>
      </c>
      <c r="IB281">
        <v>1</v>
      </c>
      <c r="IC281">
        <v>0.76851851900000001</v>
      </c>
      <c r="ID281">
        <v>0.35</v>
      </c>
      <c r="IE281">
        <v>0.4</v>
      </c>
      <c r="IF281">
        <v>0.50617283999999996</v>
      </c>
      <c r="IG281" t="s">
        <v>5668</v>
      </c>
      <c r="IH281" t="s">
        <v>266</v>
      </c>
      <c r="II281" t="s">
        <v>5668</v>
      </c>
      <c r="IJ281">
        <v>19461</v>
      </c>
      <c r="IK281">
        <v>16472</v>
      </c>
      <c r="IL281">
        <v>15752</v>
      </c>
      <c r="IM281">
        <v>17526</v>
      </c>
      <c r="IN281">
        <v>19461</v>
      </c>
      <c r="IS281">
        <f t="shared" si="65"/>
        <v>0.6</v>
      </c>
      <c r="IT281">
        <f t="shared" si="69"/>
        <v>0.5</v>
      </c>
      <c r="IU281">
        <f t="shared" si="70"/>
        <v>1</v>
      </c>
      <c r="IV281">
        <f t="shared" si="66"/>
        <v>0.70000000000000007</v>
      </c>
    </row>
    <row r="282" spans="1:256" customFormat="1" ht="14" customHeight="1" x14ac:dyDescent="0.2">
      <c r="A282">
        <v>281</v>
      </c>
      <c r="B282">
        <v>307</v>
      </c>
      <c r="C282" s="1">
        <v>44795.604861111111</v>
      </c>
      <c r="D282" s="1">
        <v>44795.604861111111</v>
      </c>
      <c r="E282">
        <v>4</v>
      </c>
      <c r="G282" t="s">
        <v>242</v>
      </c>
      <c r="H282" t="s">
        <v>242</v>
      </c>
      <c r="I282">
        <v>1</v>
      </c>
      <c r="J282" s="1">
        <v>44795.604861111111</v>
      </c>
      <c r="K282" t="s">
        <v>5680</v>
      </c>
      <c r="L282" t="s">
        <v>242</v>
      </c>
      <c r="M282" t="s">
        <v>242</v>
      </c>
      <c r="P282" t="s">
        <v>242</v>
      </c>
      <c r="Q282" t="s">
        <v>242</v>
      </c>
      <c r="T282" t="s">
        <v>5681</v>
      </c>
      <c r="V282" t="s">
        <v>5682</v>
      </c>
      <c r="W282" t="s">
        <v>5683</v>
      </c>
      <c r="X282">
        <v>6021</v>
      </c>
      <c r="Y282" t="s">
        <v>319</v>
      </c>
      <c r="Z282" t="s">
        <v>913</v>
      </c>
      <c r="AA282">
        <v>2020</v>
      </c>
      <c r="AB282" s="24">
        <v>2021</v>
      </c>
      <c r="AC282">
        <v>0.5</v>
      </c>
      <c r="AD282">
        <v>15</v>
      </c>
      <c r="AF282">
        <v>22</v>
      </c>
      <c r="AG282" t="s">
        <v>242</v>
      </c>
      <c r="AJ282" s="27">
        <v>1</v>
      </c>
      <c r="AK282">
        <v>19</v>
      </c>
      <c r="AL282" s="27">
        <v>0</v>
      </c>
      <c r="AM282">
        <v>0</v>
      </c>
      <c r="AN282" s="36">
        <f t="shared" si="61"/>
        <v>0</v>
      </c>
      <c r="AO282" s="27">
        <v>0</v>
      </c>
      <c r="AP282">
        <v>0</v>
      </c>
      <c r="AQ282" t="s">
        <v>5684</v>
      </c>
      <c r="AR282">
        <v>3</v>
      </c>
      <c r="AU282" s="27">
        <v>1</v>
      </c>
      <c r="AV282">
        <v>2</v>
      </c>
      <c r="AW282" s="21">
        <f t="shared" si="62"/>
        <v>9.0909090909090917</v>
      </c>
      <c r="AX282">
        <v>3</v>
      </c>
      <c r="BA282" s="27">
        <v>1</v>
      </c>
      <c r="BB282">
        <v>3</v>
      </c>
      <c r="BC282" s="21">
        <f t="shared" si="63"/>
        <v>13.636363636363635</v>
      </c>
      <c r="BD282" t="s">
        <v>242</v>
      </c>
      <c r="BG282" s="27">
        <v>1</v>
      </c>
      <c r="BJ282">
        <v>3</v>
      </c>
      <c r="BM282" s="27">
        <v>1</v>
      </c>
      <c r="BN282">
        <v>2</v>
      </c>
      <c r="BQ282" s="44">
        <v>1</v>
      </c>
      <c r="BR282" s="24">
        <v>7</v>
      </c>
      <c r="BS282" s="98">
        <f t="shared" si="60"/>
        <v>31.818181818181817</v>
      </c>
      <c r="BT282" t="s">
        <v>5685</v>
      </c>
      <c r="BU282">
        <v>3</v>
      </c>
      <c r="BX282" s="27">
        <v>1</v>
      </c>
      <c r="BY282">
        <v>10</v>
      </c>
      <c r="BZ282" s="21">
        <f t="shared" si="71"/>
        <v>45.454545454545453</v>
      </c>
      <c r="CA282">
        <v>2</v>
      </c>
      <c r="CB282">
        <v>3</v>
      </c>
      <c r="CE282" s="27">
        <v>0</v>
      </c>
      <c r="CG282" t="s">
        <v>242</v>
      </c>
      <c r="CH282" t="s">
        <v>242</v>
      </c>
      <c r="CJ282" s="27">
        <v>1</v>
      </c>
      <c r="CK282" t="s">
        <v>5686</v>
      </c>
      <c r="CL282">
        <v>1</v>
      </c>
      <c r="CO282">
        <v>1</v>
      </c>
      <c r="CP282" s="27">
        <v>0</v>
      </c>
      <c r="CQ282" t="s">
        <v>242</v>
      </c>
      <c r="CR282" t="s">
        <v>242</v>
      </c>
      <c r="CS282" t="s">
        <v>242</v>
      </c>
      <c r="CV282" s="27">
        <v>1</v>
      </c>
      <c r="CW282" t="s">
        <v>5687</v>
      </c>
      <c r="CX282">
        <v>1</v>
      </c>
      <c r="DA282" s="27">
        <v>1</v>
      </c>
      <c r="DB282">
        <v>26027.13</v>
      </c>
      <c r="DC282">
        <v>2</v>
      </c>
      <c r="DE282" s="44">
        <v>0</v>
      </c>
      <c r="DF282" s="36" t="s">
        <v>242</v>
      </c>
      <c r="DG282" t="s">
        <v>242</v>
      </c>
      <c r="DH282" s="43" t="s">
        <v>242</v>
      </c>
      <c r="DI282" t="s">
        <v>242</v>
      </c>
      <c r="DJ282" s="36" t="s">
        <v>242</v>
      </c>
      <c r="DK282" t="s">
        <v>242</v>
      </c>
      <c r="DL282" t="s">
        <v>5688</v>
      </c>
      <c r="DM282" s="27">
        <v>1</v>
      </c>
      <c r="DN282" s="36">
        <v>146675.01</v>
      </c>
      <c r="DO282">
        <v>2</v>
      </c>
      <c r="DQ282">
        <v>1</v>
      </c>
      <c r="DT282" s="27">
        <v>1</v>
      </c>
      <c r="DU282" t="s">
        <v>5689</v>
      </c>
      <c r="DV282" s="27">
        <v>1</v>
      </c>
      <c r="DW282" t="s">
        <v>5690</v>
      </c>
      <c r="DX282" s="27">
        <v>1</v>
      </c>
      <c r="DY282" t="s">
        <v>5691</v>
      </c>
      <c r="DZ282" s="27">
        <v>1</v>
      </c>
      <c r="EA282" t="s">
        <v>5692</v>
      </c>
      <c r="EB282" s="27">
        <v>1</v>
      </c>
      <c r="ED282" s="27">
        <v>1</v>
      </c>
      <c r="EE282" t="s">
        <v>5693</v>
      </c>
      <c r="EF282" s="27">
        <v>1</v>
      </c>
      <c r="EG282" t="s">
        <v>5694</v>
      </c>
      <c r="EH282" s="27">
        <v>1</v>
      </c>
      <c r="EI282" s="2" t="s">
        <v>5695</v>
      </c>
      <c r="EJ282" s="27">
        <v>1</v>
      </c>
      <c r="EK282" t="s">
        <v>3791</v>
      </c>
      <c r="EL282" s="27">
        <v>1</v>
      </c>
      <c r="EM282" t="s">
        <v>5696</v>
      </c>
      <c r="EN282">
        <v>1</v>
      </c>
      <c r="EP282" s="2"/>
      <c r="EQ282">
        <f t="shared" si="64"/>
        <v>1</v>
      </c>
      <c r="ER282" s="99">
        <v>1</v>
      </c>
      <c r="ES282" s="27">
        <v>0</v>
      </c>
      <c r="ET282" t="s">
        <v>242</v>
      </c>
      <c r="EU282" t="s">
        <v>242</v>
      </c>
      <c r="EX282" t="s">
        <v>242</v>
      </c>
      <c r="EY282" t="s">
        <v>242</v>
      </c>
      <c r="FA282" s="27">
        <v>0</v>
      </c>
      <c r="FB282" t="s">
        <v>242</v>
      </c>
      <c r="FD282" s="27">
        <v>0</v>
      </c>
      <c r="FE282" t="s">
        <v>242</v>
      </c>
      <c r="FG282" s="27">
        <v>1</v>
      </c>
      <c r="FH282">
        <v>905.98</v>
      </c>
      <c r="FJ282" s="27">
        <v>0</v>
      </c>
      <c r="FK282" t="s">
        <v>242</v>
      </c>
      <c r="FL282">
        <f t="shared" si="67"/>
        <v>1</v>
      </c>
      <c r="FM282" s="99">
        <v>1</v>
      </c>
      <c r="FN282">
        <f t="shared" si="68"/>
        <v>0</v>
      </c>
      <c r="FO282" s="100">
        <v>0</v>
      </c>
      <c r="FQ282" t="s">
        <v>242</v>
      </c>
      <c r="FT282" s="27">
        <v>1</v>
      </c>
      <c r="FU282">
        <v>13.19</v>
      </c>
      <c r="FV282">
        <v>52.82</v>
      </c>
      <c r="FW282">
        <v>34</v>
      </c>
      <c r="FY282" s="27">
        <v>1</v>
      </c>
      <c r="FZ282">
        <v>64.3</v>
      </c>
      <c r="GA282">
        <v>1</v>
      </c>
      <c r="GC282" s="27">
        <v>1</v>
      </c>
      <c r="GD282">
        <v>18.2</v>
      </c>
      <c r="GE282">
        <v>9.5</v>
      </c>
      <c r="GF282" s="36">
        <v>64.099999999999994</v>
      </c>
      <c r="GG282">
        <v>5.4</v>
      </c>
      <c r="GH282" t="s">
        <v>242</v>
      </c>
      <c r="GI282" t="s">
        <v>242</v>
      </c>
      <c r="GJ282" t="s">
        <v>242</v>
      </c>
      <c r="GK282">
        <v>1</v>
      </c>
      <c r="GM282">
        <v>1</v>
      </c>
      <c r="GP282" s="27">
        <v>0</v>
      </c>
      <c r="GQ282" t="s">
        <v>242</v>
      </c>
      <c r="GR282" t="s">
        <v>242</v>
      </c>
      <c r="GT282" t="s">
        <v>242</v>
      </c>
      <c r="GW282" s="27">
        <v>1</v>
      </c>
      <c r="GX282">
        <v>122</v>
      </c>
      <c r="HA282">
        <v>1</v>
      </c>
      <c r="HD282" s="27">
        <v>0</v>
      </c>
      <c r="HF282" s="27">
        <v>0</v>
      </c>
      <c r="HH282" t="s">
        <v>242</v>
      </c>
      <c r="HK282" s="27">
        <v>1</v>
      </c>
      <c r="HL282" t="s">
        <v>5697</v>
      </c>
      <c r="HM282">
        <v>1</v>
      </c>
      <c r="HP282">
        <v>0.61111111100000004</v>
      </c>
      <c r="HQ282">
        <v>1</v>
      </c>
      <c r="HR282">
        <v>0.5</v>
      </c>
      <c r="HS282">
        <v>1</v>
      </c>
      <c r="HT282">
        <v>1</v>
      </c>
      <c r="HU282">
        <v>0</v>
      </c>
      <c r="HV282">
        <v>0.25</v>
      </c>
      <c r="HW282">
        <v>1</v>
      </c>
      <c r="HX282">
        <v>0</v>
      </c>
      <c r="HY282">
        <v>1</v>
      </c>
      <c r="HZ282">
        <v>0</v>
      </c>
      <c r="IA282">
        <v>1</v>
      </c>
      <c r="IB282">
        <v>1</v>
      </c>
      <c r="IC282">
        <v>0.70370370400000004</v>
      </c>
      <c r="ID282">
        <v>0.5625</v>
      </c>
      <c r="IE282">
        <v>0.6</v>
      </c>
      <c r="IF282">
        <v>0.62206790099999998</v>
      </c>
      <c r="IG282" t="s">
        <v>5681</v>
      </c>
      <c r="IH282" t="s">
        <v>266</v>
      </c>
      <c r="II282" t="s">
        <v>5681</v>
      </c>
      <c r="IJ282">
        <v>14682</v>
      </c>
      <c r="IK282">
        <v>24433</v>
      </c>
      <c r="IL282">
        <v>23027</v>
      </c>
      <c r="IM282">
        <v>25282</v>
      </c>
      <c r="IN282">
        <v>14682</v>
      </c>
      <c r="IS282">
        <f t="shared" si="65"/>
        <v>0.6</v>
      </c>
      <c r="IT282">
        <f t="shared" si="69"/>
        <v>0.5714285714285714</v>
      </c>
      <c r="IU282">
        <f t="shared" si="70"/>
        <v>1</v>
      </c>
      <c r="IV282">
        <f t="shared" si="66"/>
        <v>0.72380952380952379</v>
      </c>
    </row>
    <row r="283" spans="1:256" customFormat="1" ht="14" customHeight="1" x14ac:dyDescent="0.2">
      <c r="A283">
        <v>282</v>
      </c>
      <c r="B283">
        <v>308</v>
      </c>
      <c r="C283" s="1">
        <v>44795.604861111111</v>
      </c>
      <c r="D283" s="1">
        <v>44795.604861111111</v>
      </c>
      <c r="E283">
        <v>4</v>
      </c>
      <c r="G283" t="s">
        <v>242</v>
      </c>
      <c r="H283" t="s">
        <v>242</v>
      </c>
      <c r="I283">
        <v>1</v>
      </c>
      <c r="J283" s="1">
        <v>44795.604861111111</v>
      </c>
      <c r="K283" t="s">
        <v>5698</v>
      </c>
      <c r="L283" t="s">
        <v>242</v>
      </c>
      <c r="M283" t="s">
        <v>242</v>
      </c>
      <c r="P283" t="s">
        <v>242</v>
      </c>
      <c r="Q283" t="s">
        <v>242</v>
      </c>
      <c r="T283" t="s">
        <v>5699</v>
      </c>
      <c r="V283" t="s">
        <v>5700</v>
      </c>
      <c r="W283">
        <v>125523100</v>
      </c>
      <c r="X283">
        <v>6324</v>
      </c>
      <c r="Y283" t="s">
        <v>350</v>
      </c>
      <c r="Z283" t="s">
        <v>351</v>
      </c>
      <c r="AA283">
        <v>2019</v>
      </c>
      <c r="AC283">
        <v>0.5</v>
      </c>
      <c r="AD283">
        <v>15</v>
      </c>
      <c r="AF283">
        <v>13</v>
      </c>
      <c r="AG283" t="s">
        <v>242</v>
      </c>
      <c r="AJ283" s="27">
        <v>1</v>
      </c>
      <c r="AK283">
        <v>10</v>
      </c>
      <c r="AL283" s="27">
        <v>0</v>
      </c>
      <c r="AM283">
        <v>0</v>
      </c>
      <c r="AN283" s="36">
        <f t="shared" si="61"/>
        <v>0</v>
      </c>
      <c r="AO283" s="27">
        <v>0</v>
      </c>
      <c r="AP283">
        <v>0</v>
      </c>
      <c r="AQ283" t="s">
        <v>5701</v>
      </c>
      <c r="AR283">
        <v>3</v>
      </c>
      <c r="AU283" s="27">
        <v>1</v>
      </c>
      <c r="AV283">
        <v>1</v>
      </c>
      <c r="AW283" s="21">
        <f t="shared" si="62"/>
        <v>7.6923076923076925</v>
      </c>
      <c r="AX283">
        <v>2</v>
      </c>
      <c r="BA283" s="27">
        <v>1</v>
      </c>
      <c r="BB283">
        <v>2</v>
      </c>
      <c r="BC283" s="21">
        <f t="shared" si="63"/>
        <v>15.384615384615385</v>
      </c>
      <c r="BD283" t="s">
        <v>242</v>
      </c>
      <c r="BG283" s="27">
        <v>1</v>
      </c>
      <c r="BJ283">
        <v>2</v>
      </c>
      <c r="BM283" s="27">
        <v>1</v>
      </c>
      <c r="BN283">
        <v>2</v>
      </c>
      <c r="BQ283" s="27">
        <v>1</v>
      </c>
      <c r="BR283">
        <v>3</v>
      </c>
      <c r="BS283" s="97">
        <f t="shared" si="60"/>
        <v>23.076923076923077</v>
      </c>
      <c r="BT283" t="s">
        <v>4440</v>
      </c>
      <c r="BU283">
        <v>3</v>
      </c>
      <c r="BX283" s="27">
        <v>1</v>
      </c>
      <c r="BY283">
        <v>6</v>
      </c>
      <c r="BZ283" s="21">
        <f t="shared" si="71"/>
        <v>46.153846153846153</v>
      </c>
      <c r="CA283">
        <v>2</v>
      </c>
      <c r="CB283">
        <v>3</v>
      </c>
      <c r="CE283" s="27">
        <v>0</v>
      </c>
      <c r="CG283" t="s">
        <v>242</v>
      </c>
      <c r="CH283" t="s">
        <v>242</v>
      </c>
      <c r="CJ283" s="27">
        <v>1</v>
      </c>
      <c r="CK283" t="s">
        <v>5702</v>
      </c>
      <c r="CL283">
        <v>1</v>
      </c>
      <c r="CO283">
        <v>0</v>
      </c>
      <c r="CP283" s="27">
        <v>0.5</v>
      </c>
      <c r="CQ283">
        <v>100</v>
      </c>
      <c r="CR283">
        <v>100</v>
      </c>
      <c r="CS283" t="s">
        <v>242</v>
      </c>
      <c r="CT283" s="2" t="s">
        <v>5703</v>
      </c>
      <c r="CV283" s="27">
        <v>1</v>
      </c>
      <c r="CW283" t="s">
        <v>5704</v>
      </c>
      <c r="CX283">
        <v>1</v>
      </c>
      <c r="DA283" s="27">
        <v>1</v>
      </c>
      <c r="DB283">
        <v>16894</v>
      </c>
      <c r="DC283">
        <v>2</v>
      </c>
      <c r="DD283" t="s">
        <v>5705</v>
      </c>
      <c r="DE283" s="27">
        <v>1</v>
      </c>
      <c r="DF283" s="36" t="s">
        <v>242</v>
      </c>
      <c r="DG283" t="s">
        <v>242</v>
      </c>
      <c r="DH283" s="43" t="s">
        <v>242</v>
      </c>
      <c r="DI283" t="s">
        <v>242</v>
      </c>
      <c r="DJ283" s="36">
        <v>119427</v>
      </c>
      <c r="DK283">
        <v>2</v>
      </c>
      <c r="DL283" t="s">
        <v>5706</v>
      </c>
      <c r="DM283" s="27">
        <v>1</v>
      </c>
      <c r="DN283" s="36">
        <v>23693</v>
      </c>
      <c r="DO283">
        <v>2</v>
      </c>
      <c r="DP283" t="s">
        <v>5707</v>
      </c>
      <c r="DQ283">
        <v>1</v>
      </c>
      <c r="DT283" s="27">
        <v>1</v>
      </c>
      <c r="DU283" t="s">
        <v>5708</v>
      </c>
      <c r="DV283" s="27">
        <v>1</v>
      </c>
      <c r="DW283" s="2" t="s">
        <v>5709</v>
      </c>
      <c r="DX283" s="27">
        <v>0.5</v>
      </c>
      <c r="DY283" t="s">
        <v>5710</v>
      </c>
      <c r="DZ283" s="27">
        <v>0.5</v>
      </c>
      <c r="EA283" s="2" t="s">
        <v>5711</v>
      </c>
      <c r="EB283" s="27">
        <v>0</v>
      </c>
      <c r="ED283" s="27">
        <v>1</v>
      </c>
      <c r="EE283" t="s">
        <v>5712</v>
      </c>
      <c r="EF283" s="27">
        <v>1</v>
      </c>
      <c r="EG283" t="s">
        <v>5713</v>
      </c>
      <c r="EH283" s="27">
        <v>1</v>
      </c>
      <c r="EI283" t="s">
        <v>5714</v>
      </c>
      <c r="EJ283" s="27">
        <v>0</v>
      </c>
      <c r="EL283" s="27">
        <v>1</v>
      </c>
      <c r="EN283">
        <v>1</v>
      </c>
      <c r="EP283" s="2"/>
      <c r="EQ283">
        <f t="shared" si="64"/>
        <v>0.7</v>
      </c>
      <c r="ER283" s="99">
        <v>0.5</v>
      </c>
      <c r="ES283" s="27">
        <v>0</v>
      </c>
      <c r="ET283" t="s">
        <v>242</v>
      </c>
      <c r="EU283" t="s">
        <v>242</v>
      </c>
      <c r="EX283" t="s">
        <v>242</v>
      </c>
      <c r="EY283" t="s">
        <v>242</v>
      </c>
      <c r="FA283" s="27">
        <v>1</v>
      </c>
      <c r="FB283">
        <v>2041.64</v>
      </c>
      <c r="FC283" t="s">
        <v>3418</v>
      </c>
      <c r="FD283" s="27">
        <v>0</v>
      </c>
      <c r="FE283" t="s">
        <v>242</v>
      </c>
      <c r="FF283" s="2" t="s">
        <v>5715</v>
      </c>
      <c r="FG283" s="27">
        <v>0</v>
      </c>
      <c r="FH283" t="s">
        <v>242</v>
      </c>
      <c r="FJ283" s="27">
        <v>0</v>
      </c>
      <c r="FK283" t="s">
        <v>242</v>
      </c>
      <c r="FL283">
        <f t="shared" si="67"/>
        <v>1</v>
      </c>
      <c r="FM283" s="99">
        <v>1</v>
      </c>
      <c r="FN283">
        <f t="shared" si="68"/>
        <v>0</v>
      </c>
      <c r="FO283" s="100">
        <v>0</v>
      </c>
      <c r="FP283" s="2" t="s">
        <v>5715</v>
      </c>
      <c r="FQ283">
        <v>1</v>
      </c>
      <c r="FT283" s="27">
        <v>1</v>
      </c>
      <c r="FU283">
        <v>12.9</v>
      </c>
      <c r="FV283">
        <v>55.8</v>
      </c>
      <c r="FW283">
        <v>31.3</v>
      </c>
      <c r="FX283" t="s">
        <v>5716</v>
      </c>
      <c r="FY283" s="27">
        <v>1</v>
      </c>
      <c r="FZ283">
        <v>70.099999999999994</v>
      </c>
      <c r="GA283">
        <v>2</v>
      </c>
      <c r="GB283" t="s">
        <v>5717</v>
      </c>
      <c r="GC283" s="27">
        <v>0.5</v>
      </c>
      <c r="GD283" t="s">
        <v>242</v>
      </c>
      <c r="GE283" t="s">
        <v>242</v>
      </c>
      <c r="GF283" s="36">
        <v>66</v>
      </c>
      <c r="GG283" t="s">
        <v>242</v>
      </c>
      <c r="GH283" t="s">
        <v>242</v>
      </c>
      <c r="GI283" t="s">
        <v>242</v>
      </c>
      <c r="GJ283" t="s">
        <v>242</v>
      </c>
      <c r="GK283">
        <v>1</v>
      </c>
      <c r="GL283" t="s">
        <v>5718</v>
      </c>
      <c r="GM283">
        <v>1</v>
      </c>
      <c r="GP283" s="27">
        <v>0</v>
      </c>
      <c r="GQ283" t="s">
        <v>242</v>
      </c>
      <c r="GR283" t="s">
        <v>242</v>
      </c>
      <c r="GS283" t="s">
        <v>5719</v>
      </c>
      <c r="GT283" t="s">
        <v>242</v>
      </c>
      <c r="GW283" s="27">
        <v>1</v>
      </c>
      <c r="GX283">
        <v>306.7</v>
      </c>
      <c r="GY283" t="s">
        <v>5720</v>
      </c>
      <c r="HA283">
        <v>1</v>
      </c>
      <c r="HD283" s="27">
        <v>0</v>
      </c>
      <c r="HE283" t="s">
        <v>5721</v>
      </c>
      <c r="HF283" s="27">
        <v>0</v>
      </c>
      <c r="HG283" t="s">
        <v>5721</v>
      </c>
      <c r="HH283" t="s">
        <v>242</v>
      </c>
      <c r="HK283" s="27">
        <v>1</v>
      </c>
      <c r="HL283" t="s">
        <v>5722</v>
      </c>
      <c r="HM283">
        <v>1</v>
      </c>
      <c r="HP283">
        <v>0.66666666699999999</v>
      </c>
      <c r="HQ283">
        <v>1</v>
      </c>
      <c r="HR283">
        <v>0.75</v>
      </c>
      <c r="HS283">
        <v>1</v>
      </c>
      <c r="HT283">
        <v>0.7</v>
      </c>
      <c r="HU283">
        <v>0</v>
      </c>
      <c r="HV283">
        <v>0.25</v>
      </c>
      <c r="HW283">
        <v>0.83333333300000001</v>
      </c>
      <c r="HX283">
        <v>0</v>
      </c>
      <c r="HY283">
        <v>1</v>
      </c>
      <c r="HZ283">
        <v>0</v>
      </c>
      <c r="IA283">
        <v>1</v>
      </c>
      <c r="IB283">
        <v>1</v>
      </c>
      <c r="IC283">
        <v>0.80555555599999995</v>
      </c>
      <c r="ID283">
        <v>0.48749999999999999</v>
      </c>
      <c r="IE283">
        <v>0.56666666700000001</v>
      </c>
      <c r="IF283">
        <v>0.61990740700000002</v>
      </c>
      <c r="IG283" t="s">
        <v>5723</v>
      </c>
      <c r="IH283" t="s">
        <v>266</v>
      </c>
      <c r="II283" t="s">
        <v>5699</v>
      </c>
      <c r="IJ283">
        <v>153796</v>
      </c>
      <c r="IK283">
        <v>160398</v>
      </c>
      <c r="IL283">
        <v>174333</v>
      </c>
      <c r="IM283">
        <v>180075</v>
      </c>
      <c r="IN283">
        <v>153796</v>
      </c>
      <c r="IS283">
        <f t="shared" si="65"/>
        <v>0.6</v>
      </c>
      <c r="IT283">
        <f t="shared" si="69"/>
        <v>0.6428571428571429</v>
      </c>
      <c r="IU283">
        <f t="shared" si="70"/>
        <v>0.875</v>
      </c>
      <c r="IV283">
        <f t="shared" si="66"/>
        <v>0.705952380952381</v>
      </c>
    </row>
    <row r="284" spans="1:256" customFormat="1" ht="14" customHeight="1" x14ac:dyDescent="0.2">
      <c r="A284">
        <v>283</v>
      </c>
      <c r="B284">
        <v>309</v>
      </c>
      <c r="C284" s="1">
        <v>44795.604861111111</v>
      </c>
      <c r="D284" s="1">
        <v>44795.604861111111</v>
      </c>
      <c r="E284">
        <v>4</v>
      </c>
      <c r="G284" t="s">
        <v>242</v>
      </c>
      <c r="H284" t="s">
        <v>242</v>
      </c>
      <c r="I284">
        <v>1</v>
      </c>
      <c r="J284" s="1">
        <v>44795.604861111111</v>
      </c>
      <c r="K284" t="s">
        <v>5724</v>
      </c>
      <c r="L284" t="s">
        <v>242</v>
      </c>
      <c r="M284" t="s">
        <v>242</v>
      </c>
      <c r="P284" t="s">
        <v>242</v>
      </c>
      <c r="Q284" t="s">
        <v>242</v>
      </c>
      <c r="T284" t="s">
        <v>5725</v>
      </c>
      <c r="V284" t="s">
        <v>5726</v>
      </c>
      <c r="W284" t="s">
        <v>5727</v>
      </c>
      <c r="X284">
        <v>7389</v>
      </c>
      <c r="Y284" t="s">
        <v>297</v>
      </c>
      <c r="Z284" t="s">
        <v>765</v>
      </c>
      <c r="AA284">
        <v>2021</v>
      </c>
      <c r="AC284">
        <v>0</v>
      </c>
      <c r="AF284">
        <v>12</v>
      </c>
      <c r="AG284" t="s">
        <v>242</v>
      </c>
      <c r="AJ284" s="27">
        <v>1</v>
      </c>
      <c r="AK284">
        <v>9</v>
      </c>
      <c r="AL284" s="27">
        <v>0</v>
      </c>
      <c r="AM284">
        <v>0</v>
      </c>
      <c r="AN284" s="36">
        <f t="shared" si="61"/>
        <v>0</v>
      </c>
      <c r="AO284" s="27">
        <v>0</v>
      </c>
      <c r="AP284">
        <v>0</v>
      </c>
      <c r="AR284">
        <v>2</v>
      </c>
      <c r="AU284" s="27">
        <v>1</v>
      </c>
      <c r="AV284">
        <v>1</v>
      </c>
      <c r="AW284" s="21">
        <f t="shared" si="62"/>
        <v>8.3333333333333321</v>
      </c>
      <c r="AX284">
        <v>2</v>
      </c>
      <c r="BA284" s="27">
        <v>1</v>
      </c>
      <c r="BB284">
        <v>3</v>
      </c>
      <c r="BC284" s="21">
        <f t="shared" si="63"/>
        <v>25</v>
      </c>
      <c r="BD284" t="s">
        <v>242</v>
      </c>
      <c r="BG284" s="27">
        <v>1</v>
      </c>
      <c r="BH284">
        <v>5</v>
      </c>
      <c r="BJ284">
        <v>2</v>
      </c>
      <c r="BM284" s="27">
        <v>1</v>
      </c>
      <c r="BN284">
        <v>2</v>
      </c>
      <c r="BQ284" s="27">
        <v>1</v>
      </c>
      <c r="BR284">
        <v>3</v>
      </c>
      <c r="BS284" s="97">
        <f t="shared" si="60"/>
        <v>25</v>
      </c>
      <c r="BU284">
        <v>1</v>
      </c>
      <c r="BX284" s="27">
        <v>1</v>
      </c>
      <c r="BY284">
        <v>3</v>
      </c>
      <c r="BZ284" s="21">
        <f t="shared" si="71"/>
        <v>25</v>
      </c>
      <c r="CA284">
        <v>2</v>
      </c>
      <c r="CB284">
        <v>1</v>
      </c>
      <c r="CE284" s="27">
        <v>0</v>
      </c>
      <c r="CG284" t="s">
        <v>242</v>
      </c>
      <c r="CH284" t="s">
        <v>242</v>
      </c>
      <c r="CJ284" s="27">
        <v>0</v>
      </c>
      <c r="CL284" t="s">
        <v>242</v>
      </c>
      <c r="CO284">
        <v>0</v>
      </c>
      <c r="CP284" s="27">
        <v>0.5</v>
      </c>
      <c r="CQ284" t="s">
        <v>242</v>
      </c>
      <c r="CR284">
        <v>100</v>
      </c>
      <c r="CS284" t="s">
        <v>242</v>
      </c>
      <c r="CT284" s="2" t="s">
        <v>5728</v>
      </c>
      <c r="CV284" s="27">
        <v>1</v>
      </c>
      <c r="CW284" t="s">
        <v>5729</v>
      </c>
      <c r="CX284">
        <v>1</v>
      </c>
      <c r="DA284" s="27">
        <v>1</v>
      </c>
      <c r="DB284">
        <v>2721</v>
      </c>
      <c r="DC284">
        <v>2</v>
      </c>
      <c r="DE284" s="27">
        <v>1</v>
      </c>
      <c r="DF284" s="36" t="s">
        <v>242</v>
      </c>
      <c r="DG284" t="s">
        <v>242</v>
      </c>
      <c r="DH284" s="43" t="s">
        <v>242</v>
      </c>
      <c r="DI284" t="s">
        <v>242</v>
      </c>
      <c r="DJ284" s="36">
        <v>43111</v>
      </c>
      <c r="DK284">
        <v>2</v>
      </c>
      <c r="DM284" s="27">
        <v>0</v>
      </c>
      <c r="DN284" s="36" t="s">
        <v>242</v>
      </c>
      <c r="DO284" t="s">
        <v>242</v>
      </c>
      <c r="DQ284">
        <v>1</v>
      </c>
      <c r="DT284" s="27">
        <v>1</v>
      </c>
      <c r="DU284" t="s">
        <v>5730</v>
      </c>
      <c r="DV284" s="27">
        <v>1</v>
      </c>
      <c r="DW284" t="s">
        <v>5731</v>
      </c>
      <c r="DX284" s="27">
        <v>0</v>
      </c>
      <c r="DZ284" s="27">
        <v>1</v>
      </c>
      <c r="EA284" t="s">
        <v>5732</v>
      </c>
      <c r="EB284" s="27">
        <v>0</v>
      </c>
      <c r="ED284" s="27">
        <v>1</v>
      </c>
      <c r="EE284" t="s">
        <v>5733</v>
      </c>
      <c r="EF284" s="27">
        <v>1</v>
      </c>
      <c r="EG284" s="2" t="s">
        <v>5734</v>
      </c>
      <c r="EH284" s="27">
        <v>0</v>
      </c>
      <c r="EJ284" s="27">
        <v>1</v>
      </c>
      <c r="EK284" t="s">
        <v>5735</v>
      </c>
      <c r="EL284" s="27">
        <v>1</v>
      </c>
      <c r="EN284">
        <v>1</v>
      </c>
      <c r="EP284" s="2"/>
      <c r="EQ284">
        <f t="shared" si="64"/>
        <v>0.7</v>
      </c>
      <c r="ER284" s="99">
        <v>0.5</v>
      </c>
      <c r="ES284" s="27">
        <v>0</v>
      </c>
      <c r="ET284" t="s">
        <v>242</v>
      </c>
      <c r="EU284" t="s">
        <v>242</v>
      </c>
      <c r="EX284" t="s">
        <v>242</v>
      </c>
      <c r="EY284" t="s">
        <v>242</v>
      </c>
      <c r="FA284" s="27">
        <v>0</v>
      </c>
      <c r="FB284" t="s">
        <v>242</v>
      </c>
      <c r="FD284" s="27">
        <v>0</v>
      </c>
      <c r="FE284" t="s">
        <v>242</v>
      </c>
      <c r="FG284" s="27">
        <v>0</v>
      </c>
      <c r="FH284" t="s">
        <v>242</v>
      </c>
      <c r="FJ284" s="27">
        <v>0</v>
      </c>
      <c r="FK284" t="s">
        <v>242</v>
      </c>
      <c r="FL284">
        <f t="shared" si="67"/>
        <v>0</v>
      </c>
      <c r="FM284" s="100">
        <v>0</v>
      </c>
      <c r="FN284">
        <f t="shared" si="68"/>
        <v>0</v>
      </c>
      <c r="FO284" s="100">
        <v>0</v>
      </c>
      <c r="FQ284" t="s">
        <v>242</v>
      </c>
      <c r="FT284" s="27">
        <v>0</v>
      </c>
      <c r="FU284" t="s">
        <v>242</v>
      </c>
      <c r="FV284" t="s">
        <v>242</v>
      </c>
      <c r="FW284" t="s">
        <v>242</v>
      </c>
      <c r="FY284" s="27">
        <v>1</v>
      </c>
      <c r="FZ284">
        <v>44</v>
      </c>
      <c r="GA284">
        <v>2</v>
      </c>
      <c r="GC284" s="27">
        <v>1</v>
      </c>
      <c r="GD284">
        <v>14</v>
      </c>
      <c r="GE284">
        <v>6</v>
      </c>
      <c r="GF284" s="36">
        <v>59</v>
      </c>
      <c r="GG284">
        <v>8</v>
      </c>
      <c r="GH284" t="s">
        <v>242</v>
      </c>
      <c r="GI284" t="s">
        <v>242</v>
      </c>
      <c r="GJ284" t="s">
        <v>242</v>
      </c>
      <c r="GK284">
        <v>1</v>
      </c>
      <c r="GM284">
        <v>1</v>
      </c>
      <c r="GP284" s="27">
        <v>0</v>
      </c>
      <c r="GQ284" t="s">
        <v>242</v>
      </c>
      <c r="GR284" t="s">
        <v>242</v>
      </c>
      <c r="GT284" t="s">
        <v>242</v>
      </c>
      <c r="GW284" s="27">
        <v>1</v>
      </c>
      <c r="GX284">
        <v>367</v>
      </c>
      <c r="HA284">
        <v>1</v>
      </c>
      <c r="HD284" s="27">
        <v>0</v>
      </c>
      <c r="HF284" s="27">
        <v>0</v>
      </c>
      <c r="HH284" t="s">
        <v>242</v>
      </c>
      <c r="HK284" s="27">
        <v>1</v>
      </c>
      <c r="HL284" s="2" t="s">
        <v>5736</v>
      </c>
      <c r="HM284">
        <v>1</v>
      </c>
      <c r="HP284">
        <v>0.66666666699999999</v>
      </c>
      <c r="HQ284">
        <v>0</v>
      </c>
      <c r="HR284">
        <v>0.75</v>
      </c>
      <c r="HS284">
        <v>0.66666666699999999</v>
      </c>
      <c r="HT284">
        <v>0.7</v>
      </c>
      <c r="HU284">
        <v>0</v>
      </c>
      <c r="HV284">
        <v>0</v>
      </c>
      <c r="HW284">
        <v>0.66666666699999999</v>
      </c>
      <c r="HX284">
        <v>0</v>
      </c>
      <c r="HY284">
        <v>1</v>
      </c>
      <c r="HZ284">
        <v>0</v>
      </c>
      <c r="IA284">
        <v>1</v>
      </c>
      <c r="IB284">
        <v>1</v>
      </c>
      <c r="IC284">
        <v>0.47222222200000002</v>
      </c>
      <c r="ID284">
        <v>0.34166666699999998</v>
      </c>
      <c r="IE284">
        <v>0.53333333299999997</v>
      </c>
      <c r="IF284">
        <v>0.44907407399999999</v>
      </c>
      <c r="IG284" t="s">
        <v>5725</v>
      </c>
      <c r="IH284" t="s">
        <v>266</v>
      </c>
      <c r="II284" t="s">
        <v>5725</v>
      </c>
      <c r="IJ284">
        <v>4911.8919999999998</v>
      </c>
      <c r="IK284">
        <v>7423.558</v>
      </c>
      <c r="IL284">
        <v>8523.7620000000006</v>
      </c>
      <c r="IM284">
        <v>8975.5149999999994</v>
      </c>
      <c r="IN284">
        <v>4911.8919999999998</v>
      </c>
      <c r="IS284">
        <f t="shared" si="65"/>
        <v>0.4</v>
      </c>
      <c r="IT284">
        <f t="shared" si="69"/>
        <v>0.35714285714285715</v>
      </c>
      <c r="IU284">
        <f t="shared" si="70"/>
        <v>0.75</v>
      </c>
      <c r="IV284">
        <f t="shared" si="66"/>
        <v>0.50238095238095237</v>
      </c>
    </row>
    <row r="285" spans="1:256" customFormat="1" ht="14" customHeight="1" x14ac:dyDescent="0.2">
      <c r="A285">
        <v>284</v>
      </c>
      <c r="B285">
        <v>310</v>
      </c>
      <c r="C285" s="1">
        <v>44795.604861111111</v>
      </c>
      <c r="D285" s="1">
        <v>44795.604861111111</v>
      </c>
      <c r="E285">
        <v>4</v>
      </c>
      <c r="G285" t="s">
        <v>242</v>
      </c>
      <c r="H285" t="s">
        <v>242</v>
      </c>
      <c r="I285">
        <v>1</v>
      </c>
      <c r="J285" s="1">
        <v>44795.604861111111</v>
      </c>
      <c r="K285" t="s">
        <v>5737</v>
      </c>
      <c r="L285" t="s">
        <v>242</v>
      </c>
      <c r="M285" t="s">
        <v>242</v>
      </c>
      <c r="P285" t="s">
        <v>242</v>
      </c>
      <c r="Q285" t="s">
        <v>242</v>
      </c>
      <c r="T285" t="s">
        <v>5738</v>
      </c>
      <c r="V285" t="s">
        <v>5739</v>
      </c>
      <c r="W285" t="s">
        <v>5740</v>
      </c>
      <c r="X285">
        <v>4931</v>
      </c>
      <c r="Y285" t="s">
        <v>490</v>
      </c>
      <c r="Z285" t="s">
        <v>491</v>
      </c>
      <c r="AA285">
        <v>2020</v>
      </c>
      <c r="AC285">
        <v>0</v>
      </c>
      <c r="AF285">
        <v>13</v>
      </c>
      <c r="AG285" t="s">
        <v>242</v>
      </c>
      <c r="AJ285" s="27">
        <v>0</v>
      </c>
      <c r="AK285">
        <v>0</v>
      </c>
      <c r="AL285" s="27">
        <v>0</v>
      </c>
      <c r="AM285">
        <v>0</v>
      </c>
      <c r="AN285" s="36">
        <f t="shared" si="61"/>
        <v>0</v>
      </c>
      <c r="AO285" s="27">
        <v>0</v>
      </c>
      <c r="AP285">
        <v>0</v>
      </c>
      <c r="AR285" t="s">
        <v>242</v>
      </c>
      <c r="AU285" s="27">
        <v>1</v>
      </c>
      <c r="AV285">
        <v>1</v>
      </c>
      <c r="AW285" s="21">
        <f t="shared" si="62"/>
        <v>7.6923076923076925</v>
      </c>
      <c r="AX285">
        <v>2</v>
      </c>
      <c r="BA285" s="27">
        <v>1</v>
      </c>
      <c r="BB285">
        <v>2</v>
      </c>
      <c r="BC285" s="21">
        <f t="shared" si="63"/>
        <v>15.384615384615385</v>
      </c>
      <c r="BD285" t="s">
        <v>242</v>
      </c>
      <c r="BG285" s="27">
        <v>1</v>
      </c>
      <c r="BH285">
        <v>4.7</v>
      </c>
      <c r="BJ285">
        <v>2</v>
      </c>
      <c r="BM285" s="27">
        <v>1</v>
      </c>
      <c r="BN285">
        <v>2</v>
      </c>
      <c r="BQ285" s="27">
        <v>1</v>
      </c>
      <c r="BR285">
        <v>4</v>
      </c>
      <c r="BS285" s="97">
        <f t="shared" si="60"/>
        <v>30.76923076923077</v>
      </c>
      <c r="BT285" t="s">
        <v>4977</v>
      </c>
      <c r="BU285">
        <v>1</v>
      </c>
      <c r="BX285" s="27">
        <v>1</v>
      </c>
      <c r="BY285">
        <v>1</v>
      </c>
      <c r="BZ285" s="21">
        <f t="shared" si="71"/>
        <v>7.6923076923076925</v>
      </c>
      <c r="CA285">
        <v>1</v>
      </c>
      <c r="CB285">
        <v>1</v>
      </c>
      <c r="CE285" s="27">
        <v>0.5</v>
      </c>
      <c r="CF285" s="2" t="s">
        <v>5741</v>
      </c>
      <c r="CG285">
        <v>1</v>
      </c>
      <c r="CH285" t="s">
        <v>242</v>
      </c>
      <c r="CJ285" s="27">
        <v>1</v>
      </c>
      <c r="CK285" t="s">
        <v>5742</v>
      </c>
      <c r="CL285">
        <v>1</v>
      </c>
      <c r="CO285">
        <v>1</v>
      </c>
      <c r="CP285" s="27">
        <v>0</v>
      </c>
      <c r="CQ285" t="s">
        <v>242</v>
      </c>
      <c r="CR285" t="s">
        <v>242</v>
      </c>
      <c r="CS285" t="s">
        <v>242</v>
      </c>
      <c r="CU285" s="2" t="s">
        <v>5743</v>
      </c>
      <c r="CV285" s="27">
        <v>0.5</v>
      </c>
      <c r="CW285" t="s">
        <v>5744</v>
      </c>
      <c r="CX285">
        <v>1</v>
      </c>
      <c r="DA285" s="27">
        <v>1</v>
      </c>
      <c r="DB285">
        <v>93000</v>
      </c>
      <c r="DC285">
        <v>1</v>
      </c>
      <c r="DE285" s="27">
        <v>1</v>
      </c>
      <c r="DF285" s="36" t="s">
        <v>242</v>
      </c>
      <c r="DG285" t="s">
        <v>242</v>
      </c>
      <c r="DH285" s="43" t="s">
        <v>242</v>
      </c>
      <c r="DI285" t="s">
        <v>242</v>
      </c>
      <c r="DJ285" s="36">
        <v>3719.46</v>
      </c>
      <c r="DK285">
        <v>1</v>
      </c>
      <c r="DM285" s="27">
        <v>1</v>
      </c>
      <c r="DN285" s="36">
        <v>29851276.739999998</v>
      </c>
      <c r="DO285">
        <v>1</v>
      </c>
      <c r="DQ285">
        <v>1</v>
      </c>
      <c r="DT285" s="27">
        <v>1</v>
      </c>
      <c r="DU285" s="2" t="s">
        <v>5745</v>
      </c>
      <c r="DV285" s="27">
        <v>1</v>
      </c>
      <c r="DW285" s="2" t="s">
        <v>5746</v>
      </c>
      <c r="DX285" s="27">
        <v>1</v>
      </c>
      <c r="DY285" t="s">
        <v>5747</v>
      </c>
      <c r="DZ285" s="27">
        <v>1</v>
      </c>
      <c r="EA285" t="s">
        <v>5748</v>
      </c>
      <c r="EB285" s="27">
        <v>1</v>
      </c>
      <c r="ED285" s="27">
        <v>1</v>
      </c>
      <c r="EE285" s="2" t="s">
        <v>5749</v>
      </c>
      <c r="EF285" s="27">
        <v>1</v>
      </c>
      <c r="EG285" s="2" t="s">
        <v>5750</v>
      </c>
      <c r="EH285" s="27">
        <v>1</v>
      </c>
      <c r="EI285" s="2" t="s">
        <v>5751</v>
      </c>
      <c r="EJ285" s="27">
        <v>1</v>
      </c>
      <c r="EK285" t="s">
        <v>5752</v>
      </c>
      <c r="EL285" s="27">
        <v>1</v>
      </c>
      <c r="EN285">
        <v>1</v>
      </c>
      <c r="EP285" s="2"/>
      <c r="EQ285">
        <f t="shared" si="64"/>
        <v>1</v>
      </c>
      <c r="ER285" s="99">
        <v>1</v>
      </c>
      <c r="ES285" s="27">
        <v>0</v>
      </c>
      <c r="ET285" t="s">
        <v>242</v>
      </c>
      <c r="EU285" t="s">
        <v>242</v>
      </c>
      <c r="EX285" t="s">
        <v>242</v>
      </c>
      <c r="EY285" t="s">
        <v>242</v>
      </c>
      <c r="FA285" s="27">
        <v>1</v>
      </c>
      <c r="FB285">
        <v>22271294.91</v>
      </c>
      <c r="FC285" t="s">
        <v>3418</v>
      </c>
      <c r="FD285" s="27">
        <v>0</v>
      </c>
      <c r="FE285" t="s">
        <v>242</v>
      </c>
      <c r="FG285" s="27">
        <v>1</v>
      </c>
      <c r="FH285">
        <v>309134.12</v>
      </c>
      <c r="FJ285" s="27">
        <v>0</v>
      </c>
      <c r="FK285" t="s">
        <v>242</v>
      </c>
      <c r="FL285">
        <f t="shared" si="67"/>
        <v>2</v>
      </c>
      <c r="FM285" s="99">
        <v>1</v>
      </c>
      <c r="FN285">
        <f t="shared" si="68"/>
        <v>0</v>
      </c>
      <c r="FO285" s="100">
        <v>0</v>
      </c>
      <c r="FQ285">
        <v>1</v>
      </c>
      <c r="FT285" s="27">
        <v>1</v>
      </c>
      <c r="FU285" t="s">
        <v>242</v>
      </c>
      <c r="FV285" t="s">
        <v>242</v>
      </c>
      <c r="FW285" t="s">
        <v>242</v>
      </c>
      <c r="FX285" t="s">
        <v>5753</v>
      </c>
      <c r="FY285" s="27">
        <v>1</v>
      </c>
      <c r="FZ285">
        <v>23.3</v>
      </c>
      <c r="GA285" t="s">
        <v>242</v>
      </c>
      <c r="GC285" s="27">
        <v>1</v>
      </c>
      <c r="GD285">
        <v>12</v>
      </c>
      <c r="GE285">
        <v>3</v>
      </c>
      <c r="GF285" s="36">
        <v>81.25</v>
      </c>
      <c r="GG285">
        <v>1.8</v>
      </c>
      <c r="GH285" t="s">
        <v>242</v>
      </c>
      <c r="GI285" t="s">
        <v>242</v>
      </c>
      <c r="GJ285" t="s">
        <v>242</v>
      </c>
      <c r="GK285" t="s">
        <v>242</v>
      </c>
      <c r="GM285">
        <v>1</v>
      </c>
      <c r="GP285" s="27">
        <v>0</v>
      </c>
      <c r="GQ285" t="s">
        <v>242</v>
      </c>
      <c r="GR285" t="s">
        <v>242</v>
      </c>
      <c r="GT285" t="s">
        <v>242</v>
      </c>
      <c r="GW285" s="27">
        <v>1</v>
      </c>
      <c r="GX285">
        <v>116</v>
      </c>
      <c r="HA285">
        <v>1</v>
      </c>
      <c r="HD285" s="27">
        <v>0</v>
      </c>
      <c r="HE285" s="2" t="s">
        <v>5754</v>
      </c>
      <c r="HF285" s="27">
        <v>0</v>
      </c>
      <c r="HH285" t="s">
        <v>242</v>
      </c>
      <c r="HK285" s="27">
        <v>1</v>
      </c>
      <c r="HL285" s="2" t="s">
        <v>5755</v>
      </c>
      <c r="HM285">
        <v>1</v>
      </c>
      <c r="HP285">
        <v>0.72222222199999997</v>
      </c>
      <c r="HQ285">
        <v>1</v>
      </c>
      <c r="HR285">
        <v>0.25</v>
      </c>
      <c r="HS285">
        <v>1</v>
      </c>
      <c r="HT285">
        <v>1</v>
      </c>
      <c r="HU285">
        <v>0</v>
      </c>
      <c r="HV285">
        <v>0.5</v>
      </c>
      <c r="HW285">
        <v>1</v>
      </c>
      <c r="HX285">
        <v>0</v>
      </c>
      <c r="HY285">
        <v>1</v>
      </c>
      <c r="HZ285">
        <v>0</v>
      </c>
      <c r="IA285">
        <v>1</v>
      </c>
      <c r="IB285">
        <v>1</v>
      </c>
      <c r="IC285">
        <v>0.657407407</v>
      </c>
      <c r="ID285">
        <v>0.625</v>
      </c>
      <c r="IE285">
        <v>0.6</v>
      </c>
      <c r="IF285">
        <v>0.62746913599999998</v>
      </c>
      <c r="IG285" t="s">
        <v>5756</v>
      </c>
      <c r="IH285" t="s">
        <v>266</v>
      </c>
      <c r="II285" t="s">
        <v>5738</v>
      </c>
      <c r="IJ285">
        <v>25079</v>
      </c>
      <c r="IK285">
        <v>24020</v>
      </c>
      <c r="IL285">
        <v>25069</v>
      </c>
      <c r="IM285">
        <v>28814</v>
      </c>
      <c r="IN285">
        <v>25079</v>
      </c>
      <c r="IS285">
        <f t="shared" si="65"/>
        <v>0.6</v>
      </c>
      <c r="IT285">
        <f t="shared" si="69"/>
        <v>0.7142857142857143</v>
      </c>
      <c r="IU285">
        <f t="shared" si="70"/>
        <v>1</v>
      </c>
      <c r="IV285">
        <f t="shared" si="66"/>
        <v>0.77142857142857135</v>
      </c>
    </row>
    <row r="286" spans="1:256" customFormat="1" ht="14" customHeight="1" x14ac:dyDescent="0.2">
      <c r="A286">
        <v>285</v>
      </c>
      <c r="B286">
        <v>311</v>
      </c>
      <c r="C286" s="1">
        <v>44795.604861111111</v>
      </c>
      <c r="D286" s="1">
        <v>44795.604861111111</v>
      </c>
      <c r="E286">
        <v>4</v>
      </c>
      <c r="G286" t="s">
        <v>242</v>
      </c>
      <c r="H286" t="s">
        <v>242</v>
      </c>
      <c r="I286">
        <v>1</v>
      </c>
      <c r="J286" s="1">
        <v>44795.604861111111</v>
      </c>
      <c r="K286" t="s">
        <v>5757</v>
      </c>
      <c r="L286" t="s">
        <v>242</v>
      </c>
      <c r="M286" t="s">
        <v>242</v>
      </c>
      <c r="P286" t="s">
        <v>242</v>
      </c>
      <c r="Q286" t="s">
        <v>242</v>
      </c>
      <c r="T286" t="s">
        <v>5758</v>
      </c>
      <c r="V286" t="s">
        <v>5759</v>
      </c>
      <c r="W286">
        <v>594918104</v>
      </c>
      <c r="X286">
        <v>7372</v>
      </c>
      <c r="Y286" t="s">
        <v>297</v>
      </c>
      <c r="Z286" t="s">
        <v>1077</v>
      </c>
      <c r="AA286">
        <v>2020</v>
      </c>
      <c r="AC286">
        <v>0.5</v>
      </c>
      <c r="AD286">
        <v>4</v>
      </c>
      <c r="AF286">
        <v>12</v>
      </c>
      <c r="AG286" t="s">
        <v>242</v>
      </c>
      <c r="AJ286" s="27">
        <v>1</v>
      </c>
      <c r="AK286">
        <v>6</v>
      </c>
      <c r="AL286" s="27">
        <v>0</v>
      </c>
      <c r="AM286">
        <v>0</v>
      </c>
      <c r="AN286" s="36">
        <f t="shared" si="61"/>
        <v>0</v>
      </c>
      <c r="AO286" s="27">
        <v>0</v>
      </c>
      <c r="AP286">
        <v>0</v>
      </c>
      <c r="AQ286" t="s">
        <v>5760</v>
      </c>
      <c r="AR286">
        <v>3</v>
      </c>
      <c r="AU286" s="27">
        <v>1</v>
      </c>
      <c r="AV286">
        <v>1</v>
      </c>
      <c r="AW286" s="21">
        <f t="shared" si="62"/>
        <v>8.3333333333333321</v>
      </c>
      <c r="AX286">
        <v>3</v>
      </c>
      <c r="BA286" s="27">
        <v>1</v>
      </c>
      <c r="BB286">
        <v>3</v>
      </c>
      <c r="BC286" s="21">
        <f t="shared" si="63"/>
        <v>25</v>
      </c>
      <c r="BD286" t="s">
        <v>242</v>
      </c>
      <c r="BG286" s="27">
        <v>0.5</v>
      </c>
      <c r="BJ286">
        <v>3</v>
      </c>
      <c r="BM286" s="27">
        <v>1</v>
      </c>
      <c r="BN286">
        <v>2</v>
      </c>
      <c r="BQ286" s="27">
        <v>1</v>
      </c>
      <c r="BR286">
        <v>5</v>
      </c>
      <c r="BS286" s="97">
        <f t="shared" si="60"/>
        <v>41.666666666666671</v>
      </c>
      <c r="BT286" t="s">
        <v>5761</v>
      </c>
      <c r="BU286">
        <v>3</v>
      </c>
      <c r="BX286" s="27">
        <v>1</v>
      </c>
      <c r="BY286">
        <v>7</v>
      </c>
      <c r="BZ286" s="21">
        <f t="shared" si="71"/>
        <v>58.333333333333336</v>
      </c>
      <c r="CA286">
        <v>1</v>
      </c>
      <c r="CB286">
        <v>3</v>
      </c>
      <c r="CE286" s="27">
        <v>0</v>
      </c>
      <c r="CG286" t="s">
        <v>242</v>
      </c>
      <c r="CH286" t="s">
        <v>242</v>
      </c>
      <c r="CJ286" s="27">
        <v>1</v>
      </c>
      <c r="CK286" t="s">
        <v>5762</v>
      </c>
      <c r="CL286">
        <v>1</v>
      </c>
      <c r="CO286">
        <v>1</v>
      </c>
      <c r="CP286" s="27">
        <v>0</v>
      </c>
      <c r="CQ286" t="s">
        <v>242</v>
      </c>
      <c r="CR286" t="s">
        <v>242</v>
      </c>
      <c r="CS286" t="s">
        <v>242</v>
      </c>
      <c r="CU286" t="s">
        <v>5763</v>
      </c>
      <c r="CV286" s="27">
        <v>1</v>
      </c>
      <c r="CW286" t="s">
        <v>5764</v>
      </c>
      <c r="CX286">
        <v>1</v>
      </c>
      <c r="DA286" s="27">
        <v>1</v>
      </c>
      <c r="DB286">
        <v>118100</v>
      </c>
      <c r="DC286">
        <v>2</v>
      </c>
      <c r="DD286" t="s">
        <v>5765</v>
      </c>
      <c r="DE286" s="27">
        <v>1</v>
      </c>
      <c r="DF286" s="36">
        <v>228194</v>
      </c>
      <c r="DG286">
        <v>2</v>
      </c>
      <c r="DH286" s="36">
        <v>4102445</v>
      </c>
      <c r="DI286">
        <v>2</v>
      </c>
      <c r="DJ286" s="36" t="s">
        <v>242</v>
      </c>
      <c r="DK286" t="s">
        <v>242</v>
      </c>
      <c r="DL286" t="s">
        <v>5766</v>
      </c>
      <c r="DM286" s="27">
        <v>1</v>
      </c>
      <c r="DN286" s="36">
        <v>10817706</v>
      </c>
      <c r="DO286">
        <v>2</v>
      </c>
      <c r="DP286" t="s">
        <v>5767</v>
      </c>
      <c r="DQ286">
        <v>1</v>
      </c>
      <c r="DT286" s="27">
        <v>1</v>
      </c>
      <c r="DU286" t="s">
        <v>5768</v>
      </c>
      <c r="DV286" s="27">
        <v>1</v>
      </c>
      <c r="DW286" s="2" t="s">
        <v>5769</v>
      </c>
      <c r="DX286" s="27">
        <v>1</v>
      </c>
      <c r="DY286" s="2" t="s">
        <v>5770</v>
      </c>
      <c r="DZ286" s="27">
        <v>1</v>
      </c>
      <c r="EA286" t="s">
        <v>5771</v>
      </c>
      <c r="EB286" s="27">
        <v>1</v>
      </c>
      <c r="EC286" t="s">
        <v>5772</v>
      </c>
      <c r="ED286" s="27">
        <v>1</v>
      </c>
      <c r="EE286" t="s">
        <v>5773</v>
      </c>
      <c r="EF286" s="27">
        <v>1</v>
      </c>
      <c r="EG286" t="s">
        <v>5774</v>
      </c>
      <c r="EH286" s="27">
        <v>1</v>
      </c>
      <c r="EI286" t="s">
        <v>5775</v>
      </c>
      <c r="EJ286" s="27">
        <v>1</v>
      </c>
      <c r="EK286" t="s">
        <v>5776</v>
      </c>
      <c r="EL286" s="27">
        <v>1</v>
      </c>
      <c r="EM286" t="s">
        <v>5777</v>
      </c>
      <c r="EN286">
        <v>4</v>
      </c>
      <c r="EP286" s="2"/>
      <c r="EQ286">
        <f t="shared" si="64"/>
        <v>1</v>
      </c>
      <c r="ER286" s="99">
        <v>1</v>
      </c>
      <c r="ES286" s="27">
        <v>0</v>
      </c>
      <c r="ET286" t="s">
        <v>242</v>
      </c>
      <c r="EU286" t="s">
        <v>242</v>
      </c>
      <c r="EW286" t="s">
        <v>5778</v>
      </c>
      <c r="EX286" t="s">
        <v>242</v>
      </c>
      <c r="EY286" t="s">
        <v>242</v>
      </c>
      <c r="FA286" s="27">
        <v>1</v>
      </c>
      <c r="FB286">
        <v>7618.09</v>
      </c>
      <c r="FC286" t="s">
        <v>3434</v>
      </c>
      <c r="FD286" s="27">
        <v>0</v>
      </c>
      <c r="FE286" t="s">
        <v>242</v>
      </c>
      <c r="FF286" t="s">
        <v>5779</v>
      </c>
      <c r="FG286" s="27">
        <v>1</v>
      </c>
      <c r="FH286">
        <v>3966.64</v>
      </c>
      <c r="FJ286" s="27">
        <v>0</v>
      </c>
      <c r="FK286" t="s">
        <v>242</v>
      </c>
      <c r="FL286">
        <f t="shared" si="67"/>
        <v>2</v>
      </c>
      <c r="FM286" s="99">
        <v>1</v>
      </c>
      <c r="FN286">
        <f t="shared" si="68"/>
        <v>0</v>
      </c>
      <c r="FO286" s="100">
        <v>0</v>
      </c>
      <c r="FP286" t="s">
        <v>5780</v>
      </c>
      <c r="FQ286">
        <v>1</v>
      </c>
      <c r="FT286" s="27">
        <v>0</v>
      </c>
      <c r="FU286" t="s">
        <v>242</v>
      </c>
      <c r="FV286" t="s">
        <v>242</v>
      </c>
      <c r="FW286" t="s">
        <v>242</v>
      </c>
      <c r="FY286" s="27">
        <v>1</v>
      </c>
      <c r="FZ286">
        <v>30.2</v>
      </c>
      <c r="GA286">
        <v>2</v>
      </c>
      <c r="GB286" t="s">
        <v>5781</v>
      </c>
      <c r="GC286" s="27">
        <v>1</v>
      </c>
      <c r="GD286">
        <v>4.7</v>
      </c>
      <c r="GE286">
        <v>6.4</v>
      </c>
      <c r="GF286" s="36">
        <v>49.2</v>
      </c>
      <c r="GG286">
        <v>34.9</v>
      </c>
      <c r="GH286" t="s">
        <v>242</v>
      </c>
      <c r="GI286" t="s">
        <v>242</v>
      </c>
      <c r="GJ286" t="s">
        <v>242</v>
      </c>
      <c r="GK286">
        <v>1</v>
      </c>
      <c r="GL286" t="s">
        <v>5782</v>
      </c>
      <c r="GM286">
        <v>1</v>
      </c>
      <c r="GP286" s="27">
        <v>1</v>
      </c>
      <c r="GQ286">
        <v>1.0009999999999999</v>
      </c>
      <c r="GR286">
        <v>1</v>
      </c>
      <c r="GS286" t="s">
        <v>5783</v>
      </c>
      <c r="GT286">
        <v>1</v>
      </c>
      <c r="GW286" s="27">
        <v>1</v>
      </c>
      <c r="GX286">
        <v>257</v>
      </c>
      <c r="GY286" s="9">
        <v>10.709027777777777</v>
      </c>
      <c r="HA286">
        <v>1</v>
      </c>
      <c r="HD286" s="27">
        <v>0</v>
      </c>
      <c r="HE286" t="s">
        <v>5784</v>
      </c>
      <c r="HF286" s="27">
        <v>0</v>
      </c>
      <c r="HG286" t="s">
        <v>5785</v>
      </c>
      <c r="HH286" t="s">
        <v>242</v>
      </c>
      <c r="HK286" s="27">
        <v>1</v>
      </c>
      <c r="HL286" t="s">
        <v>5786</v>
      </c>
      <c r="HM286">
        <v>1</v>
      </c>
      <c r="HP286">
        <v>0.61111111100000004</v>
      </c>
      <c r="HQ286">
        <v>1</v>
      </c>
      <c r="HR286">
        <v>0.5</v>
      </c>
      <c r="HS286">
        <v>1</v>
      </c>
      <c r="HT286">
        <v>1</v>
      </c>
      <c r="HU286">
        <v>0</v>
      </c>
      <c r="HV286">
        <v>0.5</v>
      </c>
      <c r="HW286">
        <v>0.66666666699999999</v>
      </c>
      <c r="HX286">
        <v>1</v>
      </c>
      <c r="HY286">
        <v>1</v>
      </c>
      <c r="HZ286">
        <v>0</v>
      </c>
      <c r="IA286">
        <v>1</v>
      </c>
      <c r="IB286">
        <v>1</v>
      </c>
      <c r="IC286">
        <v>0.70370370400000004</v>
      </c>
      <c r="ID286">
        <v>0.625</v>
      </c>
      <c r="IE286">
        <v>0.73333333300000003</v>
      </c>
      <c r="IF286">
        <v>0.68734567899999999</v>
      </c>
      <c r="IG286" t="s">
        <v>5787</v>
      </c>
      <c r="IH286" t="s">
        <v>266</v>
      </c>
      <c r="II286" t="s">
        <v>5758</v>
      </c>
      <c r="IJ286">
        <v>125843</v>
      </c>
      <c r="IK286">
        <v>143015</v>
      </c>
      <c r="IL286">
        <v>168088</v>
      </c>
      <c r="IM286">
        <v>198270</v>
      </c>
      <c r="IN286">
        <v>125843</v>
      </c>
      <c r="IS286">
        <f t="shared" si="65"/>
        <v>0.6</v>
      </c>
      <c r="IT286">
        <f t="shared" si="69"/>
        <v>0.7142857142857143</v>
      </c>
      <c r="IU286">
        <f t="shared" si="70"/>
        <v>0.75</v>
      </c>
      <c r="IV286">
        <f t="shared" si="66"/>
        <v>0.68809523809523798</v>
      </c>
    </row>
    <row r="287" spans="1:256" customFormat="1" ht="14" customHeight="1" x14ac:dyDescent="0.2">
      <c r="A287">
        <v>286</v>
      </c>
      <c r="B287">
        <v>312</v>
      </c>
      <c r="C287" s="1">
        <v>44795.604861111111</v>
      </c>
      <c r="D287" s="1">
        <v>44795.604861111111</v>
      </c>
      <c r="E287">
        <v>4</v>
      </c>
      <c r="G287" t="s">
        <v>242</v>
      </c>
      <c r="H287" t="s">
        <v>242</v>
      </c>
      <c r="I287">
        <v>1</v>
      </c>
      <c r="J287" s="1">
        <v>44795.604861111111</v>
      </c>
      <c r="K287" t="s">
        <v>5788</v>
      </c>
      <c r="L287" t="s">
        <v>242</v>
      </c>
      <c r="M287" t="s">
        <v>242</v>
      </c>
      <c r="P287" t="s">
        <v>242</v>
      </c>
      <c r="Q287" t="s">
        <v>242</v>
      </c>
      <c r="T287" t="s">
        <v>5789</v>
      </c>
      <c r="V287" t="s">
        <v>5790</v>
      </c>
      <c r="W287">
        <v>655844108</v>
      </c>
      <c r="X287">
        <v>4011</v>
      </c>
      <c r="Y287" t="s">
        <v>476</v>
      </c>
      <c r="Z287" t="s">
        <v>4369</v>
      </c>
      <c r="AA287">
        <v>2021</v>
      </c>
      <c r="AC287">
        <v>0.5</v>
      </c>
      <c r="AF287">
        <v>13</v>
      </c>
      <c r="AG287" t="s">
        <v>242</v>
      </c>
      <c r="AJ287" s="27">
        <v>1</v>
      </c>
      <c r="AK287">
        <v>10</v>
      </c>
      <c r="AL287" s="27">
        <v>1</v>
      </c>
      <c r="AM287">
        <v>5</v>
      </c>
      <c r="AN287" s="36">
        <f t="shared" si="61"/>
        <v>38.461538461538467</v>
      </c>
      <c r="AO287" s="27">
        <v>0</v>
      </c>
      <c r="AP287">
        <v>0</v>
      </c>
      <c r="AQ287" t="s">
        <v>5791</v>
      </c>
      <c r="AR287">
        <v>2</v>
      </c>
      <c r="AU287" s="27">
        <v>1</v>
      </c>
      <c r="AV287">
        <v>1</v>
      </c>
      <c r="AW287" s="21">
        <f t="shared" si="62"/>
        <v>7.6923076923076925</v>
      </c>
      <c r="AX287">
        <v>2</v>
      </c>
      <c r="BA287" s="27">
        <v>1</v>
      </c>
      <c r="BB287">
        <v>2</v>
      </c>
      <c r="BC287" s="21">
        <f t="shared" si="63"/>
        <v>15.384615384615385</v>
      </c>
      <c r="BD287" t="s">
        <v>242</v>
      </c>
      <c r="BG287" s="27">
        <v>1</v>
      </c>
      <c r="BH287">
        <v>6.6</v>
      </c>
      <c r="BJ287">
        <v>2</v>
      </c>
      <c r="BM287" s="27">
        <v>1</v>
      </c>
      <c r="BN287">
        <v>2</v>
      </c>
      <c r="BQ287" s="27">
        <v>1</v>
      </c>
      <c r="BR287">
        <v>3</v>
      </c>
      <c r="BS287" s="97">
        <f t="shared" si="60"/>
        <v>23.076923076923077</v>
      </c>
      <c r="BT287" t="s">
        <v>3455</v>
      </c>
      <c r="BU287">
        <v>3</v>
      </c>
      <c r="BX287" s="27">
        <v>1</v>
      </c>
      <c r="BY287">
        <v>3</v>
      </c>
      <c r="BZ287" s="21">
        <f t="shared" si="71"/>
        <v>23.076923076923077</v>
      </c>
      <c r="CA287">
        <v>2</v>
      </c>
      <c r="CB287">
        <v>1</v>
      </c>
      <c r="CE287" s="27">
        <v>0</v>
      </c>
      <c r="CG287" t="s">
        <v>242</v>
      </c>
      <c r="CH287" t="s">
        <v>242</v>
      </c>
      <c r="CJ287" s="27">
        <v>0</v>
      </c>
      <c r="CL287" t="s">
        <v>242</v>
      </c>
      <c r="CO287">
        <v>0</v>
      </c>
      <c r="CP287" s="27">
        <v>0</v>
      </c>
      <c r="CQ287" t="s">
        <v>242</v>
      </c>
      <c r="CR287" t="s">
        <v>242</v>
      </c>
      <c r="CS287" t="s">
        <v>242</v>
      </c>
      <c r="CV287" s="27">
        <v>1</v>
      </c>
      <c r="CW287" t="s">
        <v>5792</v>
      </c>
      <c r="CX287">
        <v>1</v>
      </c>
      <c r="DA287" s="27">
        <v>1</v>
      </c>
      <c r="DB287">
        <v>3786837</v>
      </c>
      <c r="DC287">
        <v>2</v>
      </c>
      <c r="DE287" s="27">
        <v>1</v>
      </c>
      <c r="DF287" s="36" t="s">
        <v>242</v>
      </c>
      <c r="DG287" t="s">
        <v>242</v>
      </c>
      <c r="DH287" s="43" t="s">
        <v>242</v>
      </c>
      <c r="DI287" t="s">
        <v>242</v>
      </c>
      <c r="DJ287" s="36">
        <v>193097</v>
      </c>
      <c r="DK287">
        <v>2</v>
      </c>
      <c r="DM287" s="27">
        <v>1</v>
      </c>
      <c r="DN287" s="36">
        <v>163826</v>
      </c>
      <c r="DO287">
        <v>2</v>
      </c>
      <c r="DQ287">
        <v>4</v>
      </c>
      <c r="DT287" s="27">
        <v>1</v>
      </c>
      <c r="DU287" t="s">
        <v>5793</v>
      </c>
      <c r="DV287" s="27">
        <v>1</v>
      </c>
      <c r="DW287" t="s">
        <v>5794</v>
      </c>
      <c r="DX287" s="27">
        <v>1</v>
      </c>
      <c r="DY287" t="s">
        <v>5795</v>
      </c>
      <c r="DZ287" s="27">
        <v>1</v>
      </c>
      <c r="EA287" t="s">
        <v>5796</v>
      </c>
      <c r="EB287" s="27">
        <v>1</v>
      </c>
      <c r="EC287" s="2" t="s">
        <v>5797</v>
      </c>
      <c r="ED287" s="27">
        <v>1</v>
      </c>
      <c r="EE287" s="2" t="s">
        <v>5798</v>
      </c>
      <c r="EF287" s="27">
        <v>1</v>
      </c>
      <c r="EG287" t="s">
        <v>5799</v>
      </c>
      <c r="EH287" s="27">
        <v>1</v>
      </c>
      <c r="EI287" t="s">
        <v>5800</v>
      </c>
      <c r="EJ287" s="27">
        <v>1</v>
      </c>
      <c r="EK287" t="s">
        <v>5801</v>
      </c>
      <c r="EL287" s="27">
        <v>1</v>
      </c>
      <c r="EM287" t="s">
        <v>5802</v>
      </c>
      <c r="EN287">
        <v>4</v>
      </c>
      <c r="EP287" s="2"/>
      <c r="EQ287">
        <f t="shared" si="64"/>
        <v>1</v>
      </c>
      <c r="ER287" s="99">
        <v>1</v>
      </c>
      <c r="ES287" s="27">
        <v>0</v>
      </c>
      <c r="ET287" t="s">
        <v>242</v>
      </c>
      <c r="EU287" t="s">
        <v>242</v>
      </c>
      <c r="EX287" t="s">
        <v>242</v>
      </c>
      <c r="EY287" t="s">
        <v>242</v>
      </c>
      <c r="FA287" s="27">
        <v>0</v>
      </c>
      <c r="FB287" t="s">
        <v>242</v>
      </c>
      <c r="FD287" s="27">
        <v>0</v>
      </c>
      <c r="FE287" t="s">
        <v>242</v>
      </c>
      <c r="FG287" s="27">
        <v>0</v>
      </c>
      <c r="FH287" t="s">
        <v>242</v>
      </c>
      <c r="FJ287" s="27">
        <v>0</v>
      </c>
      <c r="FK287" t="s">
        <v>242</v>
      </c>
      <c r="FL287">
        <f t="shared" si="67"/>
        <v>0</v>
      </c>
      <c r="FM287" s="100">
        <v>0</v>
      </c>
      <c r="FN287">
        <f t="shared" si="68"/>
        <v>0</v>
      </c>
      <c r="FO287" s="100">
        <v>0</v>
      </c>
      <c r="FQ287" t="s">
        <v>242</v>
      </c>
      <c r="FT287" s="27">
        <v>1</v>
      </c>
      <c r="FU287">
        <v>7.3</v>
      </c>
      <c r="FV287">
        <v>63.2</v>
      </c>
      <c r="FW287">
        <v>29.5</v>
      </c>
      <c r="FX287" t="s">
        <v>5803</v>
      </c>
      <c r="FY287" s="27">
        <v>1</v>
      </c>
      <c r="FZ287">
        <v>4.4000000000000004</v>
      </c>
      <c r="GA287">
        <v>1</v>
      </c>
      <c r="GB287" t="s">
        <v>5803</v>
      </c>
      <c r="GC287" s="27">
        <v>1</v>
      </c>
      <c r="GD287">
        <v>13.3</v>
      </c>
      <c r="GE287">
        <v>1.7</v>
      </c>
      <c r="GF287" s="36">
        <v>83.6</v>
      </c>
      <c r="GG287">
        <v>0.2</v>
      </c>
      <c r="GH287" t="s">
        <v>242</v>
      </c>
      <c r="GI287" t="s">
        <v>242</v>
      </c>
      <c r="GJ287" t="s">
        <v>242</v>
      </c>
      <c r="GK287">
        <v>1</v>
      </c>
      <c r="GL287" t="s">
        <v>5803</v>
      </c>
      <c r="GM287">
        <v>1</v>
      </c>
      <c r="GP287" s="27">
        <v>0</v>
      </c>
      <c r="GQ287" t="s">
        <v>242</v>
      </c>
      <c r="GR287" t="s">
        <v>242</v>
      </c>
      <c r="GT287" t="s">
        <v>242</v>
      </c>
      <c r="GW287" s="27">
        <v>1</v>
      </c>
      <c r="GX287">
        <v>138</v>
      </c>
      <c r="HA287">
        <v>1</v>
      </c>
      <c r="HD287" s="27">
        <v>0</v>
      </c>
      <c r="HF287" s="27">
        <v>0</v>
      </c>
      <c r="HH287" t="s">
        <v>242</v>
      </c>
      <c r="HK287" s="27">
        <v>1</v>
      </c>
      <c r="HM287">
        <v>1</v>
      </c>
      <c r="HP287">
        <v>0.77777777800000003</v>
      </c>
      <c r="HQ287">
        <v>0</v>
      </c>
      <c r="HR287">
        <v>0.5</v>
      </c>
      <c r="HS287">
        <v>1</v>
      </c>
      <c r="HT287">
        <v>1</v>
      </c>
      <c r="HU287">
        <v>0</v>
      </c>
      <c r="HV287">
        <v>0</v>
      </c>
      <c r="HW287">
        <v>1</v>
      </c>
      <c r="HX287">
        <v>0</v>
      </c>
      <c r="HY287">
        <v>1</v>
      </c>
      <c r="HZ287">
        <v>0</v>
      </c>
      <c r="IA287">
        <v>1</v>
      </c>
      <c r="IB287">
        <v>1</v>
      </c>
      <c r="IC287">
        <v>0.42592592600000001</v>
      </c>
      <c r="ID287">
        <v>0.5</v>
      </c>
      <c r="IE287">
        <v>0.6</v>
      </c>
      <c r="IF287">
        <v>0.50864197499999997</v>
      </c>
      <c r="IG287" t="s">
        <v>5789</v>
      </c>
      <c r="IH287" t="s">
        <v>266</v>
      </c>
      <c r="II287" t="s">
        <v>5789</v>
      </c>
      <c r="IJ287">
        <v>11296</v>
      </c>
      <c r="IK287">
        <v>9789</v>
      </c>
      <c r="IL287">
        <v>11142</v>
      </c>
      <c r="IM287">
        <v>12745</v>
      </c>
      <c r="IN287">
        <v>11296</v>
      </c>
      <c r="IS287">
        <f t="shared" si="65"/>
        <v>0.6</v>
      </c>
      <c r="IT287">
        <f t="shared" si="69"/>
        <v>0.5714285714285714</v>
      </c>
      <c r="IU287">
        <f t="shared" si="70"/>
        <v>1</v>
      </c>
      <c r="IV287">
        <f t="shared" si="66"/>
        <v>0.72380952380952379</v>
      </c>
    </row>
    <row r="288" spans="1:256" customFormat="1" ht="14" customHeight="1" x14ac:dyDescent="0.2">
      <c r="A288">
        <v>287</v>
      </c>
      <c r="B288">
        <v>313</v>
      </c>
      <c r="C288" s="1">
        <v>44795.604861111111</v>
      </c>
      <c r="D288" s="1">
        <v>44795.604861111111</v>
      </c>
      <c r="E288">
        <v>4</v>
      </c>
      <c r="G288" t="s">
        <v>242</v>
      </c>
      <c r="H288" t="s">
        <v>242</v>
      </c>
      <c r="I288">
        <v>1</v>
      </c>
      <c r="J288" s="1">
        <v>44795.604861111111</v>
      </c>
      <c r="K288" t="s">
        <v>5804</v>
      </c>
      <c r="L288" t="s">
        <v>242</v>
      </c>
      <c r="M288" t="s">
        <v>242</v>
      </c>
      <c r="P288" t="s">
        <v>242</v>
      </c>
      <c r="Q288" t="s">
        <v>242</v>
      </c>
      <c r="T288" t="s">
        <v>5805</v>
      </c>
      <c r="V288" t="s">
        <v>5806</v>
      </c>
      <c r="W288" s="3">
        <v>3.5000000000000001E+113</v>
      </c>
      <c r="X288">
        <v>3577</v>
      </c>
      <c r="Y288" t="s">
        <v>297</v>
      </c>
      <c r="Z288" t="s">
        <v>1077</v>
      </c>
      <c r="AA288">
        <v>2021</v>
      </c>
      <c r="AC288">
        <v>0</v>
      </c>
      <c r="AF288">
        <v>8</v>
      </c>
      <c r="AG288" t="s">
        <v>242</v>
      </c>
      <c r="AJ288" s="27">
        <v>1</v>
      </c>
      <c r="AK288">
        <v>1</v>
      </c>
      <c r="AL288" s="27">
        <v>0</v>
      </c>
      <c r="AM288">
        <v>0</v>
      </c>
      <c r="AN288" s="36">
        <f t="shared" si="61"/>
        <v>0</v>
      </c>
      <c r="AO288" s="27">
        <v>0</v>
      </c>
      <c r="AP288">
        <v>0</v>
      </c>
      <c r="AR288">
        <v>2</v>
      </c>
      <c r="AU288" s="27">
        <v>1</v>
      </c>
      <c r="AV288">
        <v>3</v>
      </c>
      <c r="AW288" s="21">
        <f t="shared" si="62"/>
        <v>37.5</v>
      </c>
      <c r="AX288">
        <v>2</v>
      </c>
      <c r="BA288" s="27">
        <v>1</v>
      </c>
      <c r="BB288">
        <v>3</v>
      </c>
      <c r="BC288" s="21">
        <f t="shared" si="63"/>
        <v>37.5</v>
      </c>
      <c r="BD288" t="s">
        <v>242</v>
      </c>
      <c r="BG288" s="27">
        <v>1</v>
      </c>
      <c r="BJ288">
        <v>2</v>
      </c>
      <c r="BM288" s="27">
        <v>1</v>
      </c>
      <c r="BN288">
        <v>2</v>
      </c>
      <c r="BQ288" s="27">
        <v>1</v>
      </c>
      <c r="BR288">
        <v>3</v>
      </c>
      <c r="BS288" s="97">
        <f t="shared" si="60"/>
        <v>37.5</v>
      </c>
      <c r="BT288" t="s">
        <v>3547</v>
      </c>
      <c r="BU288">
        <v>3</v>
      </c>
      <c r="BX288" s="27">
        <v>0</v>
      </c>
      <c r="BY288" s="24" t="s">
        <v>242</v>
      </c>
      <c r="BZ288" s="21" t="s">
        <v>242</v>
      </c>
      <c r="CA288" t="s">
        <v>242</v>
      </c>
      <c r="CB288" t="s">
        <v>242</v>
      </c>
      <c r="CE288" s="27">
        <v>0</v>
      </c>
      <c r="CG288" t="s">
        <v>242</v>
      </c>
      <c r="CH288" t="s">
        <v>242</v>
      </c>
      <c r="CJ288" s="27">
        <v>0</v>
      </c>
      <c r="CL288" t="s">
        <v>242</v>
      </c>
      <c r="CO288">
        <v>0</v>
      </c>
      <c r="CP288" s="27">
        <v>0</v>
      </c>
      <c r="CQ288" t="s">
        <v>242</v>
      </c>
      <c r="CR288" t="s">
        <v>242</v>
      </c>
      <c r="CS288" t="s">
        <v>242</v>
      </c>
      <c r="CV288" s="27">
        <v>0</v>
      </c>
      <c r="CX288" t="s">
        <v>242</v>
      </c>
      <c r="DA288" s="27">
        <v>0</v>
      </c>
      <c r="DB288" t="s">
        <v>242</v>
      </c>
      <c r="DC288" t="s">
        <v>242</v>
      </c>
      <c r="DE288" s="27">
        <v>0</v>
      </c>
      <c r="DF288" s="36" t="s">
        <v>242</v>
      </c>
      <c r="DG288" t="s">
        <v>242</v>
      </c>
      <c r="DH288" s="43" t="s">
        <v>242</v>
      </c>
      <c r="DI288" t="s">
        <v>242</v>
      </c>
      <c r="DJ288" s="36" t="s">
        <v>242</v>
      </c>
      <c r="DK288" t="s">
        <v>242</v>
      </c>
      <c r="DM288" s="27">
        <v>0</v>
      </c>
      <c r="DN288" s="36" t="s">
        <v>242</v>
      </c>
      <c r="DO288" t="s">
        <v>242</v>
      </c>
      <c r="DQ288" t="s">
        <v>242</v>
      </c>
      <c r="DT288" s="27">
        <v>1</v>
      </c>
      <c r="DU288" t="s">
        <v>5807</v>
      </c>
      <c r="DV288" s="27">
        <v>0</v>
      </c>
      <c r="DX288" s="27">
        <v>0</v>
      </c>
      <c r="DZ288" s="27">
        <v>1</v>
      </c>
      <c r="EA288" t="s">
        <v>5808</v>
      </c>
      <c r="EB288" s="27">
        <v>0</v>
      </c>
      <c r="ED288" s="27">
        <v>0</v>
      </c>
      <c r="EF288" s="27">
        <v>0</v>
      </c>
      <c r="EH288" s="27">
        <v>0</v>
      </c>
      <c r="EJ288" s="27">
        <v>0</v>
      </c>
      <c r="EL288" s="27">
        <v>0</v>
      </c>
      <c r="EN288">
        <v>1</v>
      </c>
      <c r="EP288" s="2"/>
      <c r="EQ288">
        <f t="shared" si="64"/>
        <v>0.2</v>
      </c>
      <c r="ER288" s="99">
        <v>0.5</v>
      </c>
      <c r="ES288" s="27">
        <v>0</v>
      </c>
      <c r="ET288" t="s">
        <v>242</v>
      </c>
      <c r="EU288" t="s">
        <v>242</v>
      </c>
      <c r="EX288" t="s">
        <v>242</v>
      </c>
      <c r="EY288" t="s">
        <v>242</v>
      </c>
      <c r="FA288" s="27">
        <v>0</v>
      </c>
      <c r="FB288" t="s">
        <v>242</v>
      </c>
      <c r="FD288" s="27">
        <v>0</v>
      </c>
      <c r="FE288" t="s">
        <v>242</v>
      </c>
      <c r="FG288" s="27">
        <v>0</v>
      </c>
      <c r="FH288" t="s">
        <v>242</v>
      </c>
      <c r="FJ288" s="27">
        <v>0</v>
      </c>
      <c r="FK288" t="s">
        <v>242</v>
      </c>
      <c r="FL288">
        <f t="shared" si="67"/>
        <v>0</v>
      </c>
      <c r="FM288" s="100">
        <v>0</v>
      </c>
      <c r="FN288">
        <f t="shared" si="68"/>
        <v>0</v>
      </c>
      <c r="FO288" s="100">
        <v>0</v>
      </c>
      <c r="FQ288" t="s">
        <v>242</v>
      </c>
      <c r="FT288" s="27">
        <v>0</v>
      </c>
      <c r="FU288" t="s">
        <v>242</v>
      </c>
      <c r="FV288" t="s">
        <v>242</v>
      </c>
      <c r="FW288" t="s">
        <v>242</v>
      </c>
      <c r="FY288" s="27">
        <v>1</v>
      </c>
      <c r="FZ288">
        <v>19</v>
      </c>
      <c r="GA288">
        <v>2</v>
      </c>
      <c r="GC288" s="27">
        <v>1</v>
      </c>
      <c r="GD288">
        <v>2.5</v>
      </c>
      <c r="GE288">
        <v>9.1999999999999993</v>
      </c>
      <c r="GF288" s="36">
        <v>47.7</v>
      </c>
      <c r="GG288">
        <v>38.700000000000003</v>
      </c>
      <c r="GH288" t="s">
        <v>242</v>
      </c>
      <c r="GI288" t="s">
        <v>242</v>
      </c>
      <c r="GJ288" t="s">
        <v>242</v>
      </c>
      <c r="GK288">
        <v>1</v>
      </c>
      <c r="GM288">
        <v>1</v>
      </c>
      <c r="GP288" s="27">
        <v>0</v>
      </c>
      <c r="GQ288" t="s">
        <v>242</v>
      </c>
      <c r="GR288" t="s">
        <v>242</v>
      </c>
      <c r="GT288" t="s">
        <v>242</v>
      </c>
      <c r="GW288" s="27">
        <v>1</v>
      </c>
      <c r="GX288">
        <v>71</v>
      </c>
      <c r="HA288">
        <v>1</v>
      </c>
      <c r="HD288" s="27">
        <v>0</v>
      </c>
      <c r="HF288" s="27">
        <v>0</v>
      </c>
      <c r="HH288" t="s">
        <v>242</v>
      </c>
      <c r="HK288" s="27">
        <v>0</v>
      </c>
      <c r="HM288" t="s">
        <v>242</v>
      </c>
      <c r="HP288">
        <v>0.55555555599999995</v>
      </c>
      <c r="HQ288">
        <v>0</v>
      </c>
      <c r="HR288">
        <v>0</v>
      </c>
      <c r="HS288">
        <v>0</v>
      </c>
      <c r="HT288">
        <v>0.2</v>
      </c>
      <c r="HU288">
        <v>0</v>
      </c>
      <c r="HV288">
        <v>0</v>
      </c>
      <c r="HW288">
        <v>0.66666666699999999</v>
      </c>
      <c r="HX288">
        <v>0</v>
      </c>
      <c r="HY288">
        <v>1</v>
      </c>
      <c r="HZ288">
        <v>0</v>
      </c>
      <c r="IA288">
        <v>0</v>
      </c>
      <c r="IB288">
        <v>1</v>
      </c>
      <c r="IC288">
        <v>0.185185185</v>
      </c>
      <c r="ID288">
        <v>0.05</v>
      </c>
      <c r="IE288">
        <v>0.33333333300000001</v>
      </c>
      <c r="IF288">
        <v>0.189506173</v>
      </c>
      <c r="IG288" t="s">
        <v>5809</v>
      </c>
      <c r="IH288" t="s">
        <v>266</v>
      </c>
      <c r="II288" t="s">
        <v>5805</v>
      </c>
      <c r="IJ288">
        <v>2156.1999999999998</v>
      </c>
      <c r="IK288">
        <v>2594.4</v>
      </c>
      <c r="IL288">
        <v>3342.2</v>
      </c>
      <c r="IM288">
        <v>4417.3999999999996</v>
      </c>
      <c r="IN288">
        <v>2156.1999999999998</v>
      </c>
      <c r="IS288">
        <f t="shared" si="65"/>
        <v>0.2</v>
      </c>
      <c r="IT288">
        <f t="shared" si="69"/>
        <v>7.1428571428571425E-2</v>
      </c>
      <c r="IU288">
        <f t="shared" si="70"/>
        <v>0.75</v>
      </c>
      <c r="IV288">
        <f t="shared" si="66"/>
        <v>0.34047619047619043</v>
      </c>
    </row>
    <row r="289" spans="1:256" customFormat="1" ht="14" customHeight="1" x14ac:dyDescent="0.2">
      <c r="A289">
        <v>288</v>
      </c>
      <c r="B289">
        <v>314</v>
      </c>
      <c r="C289" s="1">
        <v>44795.604861111111</v>
      </c>
      <c r="D289" s="1">
        <v>44795.604861111111</v>
      </c>
      <c r="E289">
        <v>4</v>
      </c>
      <c r="G289" t="s">
        <v>242</v>
      </c>
      <c r="H289" t="s">
        <v>242</v>
      </c>
      <c r="I289">
        <v>1</v>
      </c>
      <c r="J289" s="1">
        <v>44795.604861111111</v>
      </c>
      <c r="K289" t="s">
        <v>5810</v>
      </c>
      <c r="L289" t="s">
        <v>242</v>
      </c>
      <c r="M289" t="s">
        <v>242</v>
      </c>
      <c r="P289" t="s">
        <v>242</v>
      </c>
      <c r="Q289" t="s">
        <v>242</v>
      </c>
      <c r="T289" t="s">
        <v>5811</v>
      </c>
      <c r="V289" t="s">
        <v>5812</v>
      </c>
      <c r="W289">
        <v>540424108</v>
      </c>
      <c r="X289">
        <v>6331</v>
      </c>
      <c r="Y289" t="s">
        <v>319</v>
      </c>
      <c r="Z289" t="s">
        <v>890</v>
      </c>
      <c r="AA289">
        <v>2019</v>
      </c>
      <c r="AB289" s="24">
        <v>2020</v>
      </c>
      <c r="AC289">
        <v>0</v>
      </c>
      <c r="AF289">
        <v>12</v>
      </c>
      <c r="AG289" t="s">
        <v>242</v>
      </c>
      <c r="AJ289" s="27">
        <v>1</v>
      </c>
      <c r="AK289">
        <v>3</v>
      </c>
      <c r="AL289" s="27">
        <v>0</v>
      </c>
      <c r="AM289">
        <v>0</v>
      </c>
      <c r="AN289" s="36">
        <f t="shared" si="61"/>
        <v>0</v>
      </c>
      <c r="AO289" s="27">
        <v>0</v>
      </c>
      <c r="AP289">
        <v>0</v>
      </c>
      <c r="AR289">
        <v>3</v>
      </c>
      <c r="AU289" s="27">
        <v>1</v>
      </c>
      <c r="AV289">
        <v>4</v>
      </c>
      <c r="AW289" s="21">
        <f t="shared" si="62"/>
        <v>33.333333333333329</v>
      </c>
      <c r="AX289">
        <v>3</v>
      </c>
      <c r="BA289" s="27">
        <v>1</v>
      </c>
      <c r="BB289">
        <v>3</v>
      </c>
      <c r="BC289" s="21">
        <f t="shared" si="63"/>
        <v>25</v>
      </c>
      <c r="BD289" t="s">
        <v>242</v>
      </c>
      <c r="BG289" s="27">
        <v>1</v>
      </c>
      <c r="BJ289">
        <v>3</v>
      </c>
      <c r="BM289" s="27">
        <v>1</v>
      </c>
      <c r="BN289">
        <v>3</v>
      </c>
      <c r="BQ289" s="44">
        <v>1</v>
      </c>
      <c r="BR289" s="24">
        <v>2</v>
      </c>
      <c r="BS289" s="98">
        <f t="shared" si="60"/>
        <v>16.666666666666664</v>
      </c>
      <c r="BU289" t="s">
        <v>242</v>
      </c>
      <c r="BX289" s="27">
        <v>0</v>
      </c>
      <c r="BY289" s="24" t="s">
        <v>242</v>
      </c>
      <c r="BZ289" s="21" t="s">
        <v>242</v>
      </c>
      <c r="CA289" t="s">
        <v>242</v>
      </c>
      <c r="CB289" t="s">
        <v>242</v>
      </c>
      <c r="CE289" s="27">
        <v>0</v>
      </c>
      <c r="CG289" t="s">
        <v>242</v>
      </c>
      <c r="CH289" t="s">
        <v>242</v>
      </c>
      <c r="CJ289" s="27">
        <v>1</v>
      </c>
      <c r="CK289" s="2" t="s">
        <v>5813</v>
      </c>
      <c r="CL289">
        <v>1</v>
      </c>
      <c r="CO289">
        <v>0</v>
      </c>
      <c r="CP289" s="27">
        <v>0</v>
      </c>
      <c r="CQ289" t="s">
        <v>242</v>
      </c>
      <c r="CR289" t="s">
        <v>242</v>
      </c>
      <c r="CS289" t="s">
        <v>242</v>
      </c>
      <c r="CV289" s="27">
        <v>1</v>
      </c>
      <c r="CW289" t="s">
        <v>5814</v>
      </c>
      <c r="CX289">
        <v>1</v>
      </c>
      <c r="DA289" s="27">
        <v>0</v>
      </c>
      <c r="DB289" t="s">
        <v>242</v>
      </c>
      <c r="DC289" t="s">
        <v>242</v>
      </c>
      <c r="DE289" s="27">
        <v>0</v>
      </c>
      <c r="DF289" s="36" t="s">
        <v>242</v>
      </c>
      <c r="DG289" t="s">
        <v>242</v>
      </c>
      <c r="DH289" s="43" t="s">
        <v>242</v>
      </c>
      <c r="DI289" t="s">
        <v>242</v>
      </c>
      <c r="DJ289" s="36" t="s">
        <v>242</v>
      </c>
      <c r="DK289" t="s">
        <v>242</v>
      </c>
      <c r="DM289" s="27">
        <v>0</v>
      </c>
      <c r="DN289" s="36" t="s">
        <v>242</v>
      </c>
      <c r="DO289" t="s">
        <v>242</v>
      </c>
      <c r="DQ289" t="s">
        <v>242</v>
      </c>
      <c r="DT289" s="27">
        <v>0</v>
      </c>
      <c r="DV289" s="27">
        <v>0</v>
      </c>
      <c r="DX289" s="27">
        <v>0</v>
      </c>
      <c r="DZ289" s="27">
        <v>1</v>
      </c>
      <c r="EA289" s="2" t="s">
        <v>5815</v>
      </c>
      <c r="EB289" s="27">
        <v>0</v>
      </c>
      <c r="ED289" s="27">
        <v>0</v>
      </c>
      <c r="EF289" s="27">
        <v>0</v>
      </c>
      <c r="EH289" s="27">
        <v>0</v>
      </c>
      <c r="EJ289" s="27">
        <v>0</v>
      </c>
      <c r="EL289" s="27">
        <v>1</v>
      </c>
      <c r="EM289" t="s">
        <v>5816</v>
      </c>
      <c r="EN289">
        <v>1</v>
      </c>
      <c r="EP289" s="2"/>
      <c r="EQ289">
        <f t="shared" si="64"/>
        <v>0.2</v>
      </c>
      <c r="ER289" s="99">
        <v>0.5</v>
      </c>
      <c r="ES289" s="27">
        <v>0</v>
      </c>
      <c r="ET289" t="s">
        <v>242</v>
      </c>
      <c r="EU289" t="s">
        <v>242</v>
      </c>
      <c r="EX289" t="s">
        <v>242</v>
      </c>
      <c r="EY289" t="s">
        <v>242</v>
      </c>
      <c r="FA289" s="27">
        <v>0</v>
      </c>
      <c r="FB289" t="s">
        <v>242</v>
      </c>
      <c r="FD289" s="27">
        <v>0</v>
      </c>
      <c r="FE289" t="s">
        <v>242</v>
      </c>
      <c r="FG289" s="27">
        <v>0</v>
      </c>
      <c r="FH289" t="s">
        <v>242</v>
      </c>
      <c r="FJ289" s="27">
        <v>0</v>
      </c>
      <c r="FK289" t="s">
        <v>242</v>
      </c>
      <c r="FL289">
        <f t="shared" si="67"/>
        <v>0</v>
      </c>
      <c r="FM289" s="100">
        <v>0</v>
      </c>
      <c r="FN289">
        <f t="shared" si="68"/>
        <v>0</v>
      </c>
      <c r="FO289" s="100">
        <v>0</v>
      </c>
      <c r="FQ289" t="s">
        <v>242</v>
      </c>
      <c r="FT289" s="27">
        <v>0</v>
      </c>
      <c r="FU289" t="s">
        <v>242</v>
      </c>
      <c r="FV289" t="s">
        <v>242</v>
      </c>
      <c r="FW289" t="s">
        <v>242</v>
      </c>
      <c r="FY289" s="27">
        <v>0</v>
      </c>
      <c r="FZ289" t="s">
        <v>242</v>
      </c>
      <c r="GA289" t="s">
        <v>242</v>
      </c>
      <c r="GC289" s="27">
        <v>0</v>
      </c>
      <c r="GD289" t="s">
        <v>242</v>
      </c>
      <c r="GE289" t="s">
        <v>242</v>
      </c>
      <c r="GF289" s="36" t="s">
        <v>242</v>
      </c>
      <c r="GG289" t="s">
        <v>242</v>
      </c>
      <c r="GH289" t="s">
        <v>242</v>
      </c>
      <c r="GI289" t="s">
        <v>242</v>
      </c>
      <c r="GJ289" t="s">
        <v>242</v>
      </c>
      <c r="GK289" t="s">
        <v>242</v>
      </c>
      <c r="GM289" t="s">
        <v>242</v>
      </c>
      <c r="GP289" s="27">
        <v>0</v>
      </c>
      <c r="GQ289" t="s">
        <v>242</v>
      </c>
      <c r="GR289" t="s">
        <v>242</v>
      </c>
      <c r="GT289" t="s">
        <v>242</v>
      </c>
      <c r="GW289" s="27">
        <v>1</v>
      </c>
      <c r="GX289">
        <v>79</v>
      </c>
      <c r="HA289">
        <v>1</v>
      </c>
      <c r="HD289" s="27">
        <v>0</v>
      </c>
      <c r="HF289" s="27">
        <v>0</v>
      </c>
      <c r="HH289" t="s">
        <v>242</v>
      </c>
      <c r="HK289" s="27">
        <v>0</v>
      </c>
      <c r="HM289" t="s">
        <v>242</v>
      </c>
      <c r="HP289">
        <v>0.44444444399999999</v>
      </c>
      <c r="HQ289">
        <v>1</v>
      </c>
      <c r="HR289">
        <v>0.5</v>
      </c>
      <c r="HS289">
        <v>0</v>
      </c>
      <c r="HT289">
        <v>0.2</v>
      </c>
      <c r="HU289">
        <v>0</v>
      </c>
      <c r="HV289">
        <v>0</v>
      </c>
      <c r="HW289">
        <v>0</v>
      </c>
      <c r="HX289">
        <v>0</v>
      </c>
      <c r="HY289">
        <v>1</v>
      </c>
      <c r="HZ289">
        <v>0</v>
      </c>
      <c r="IA289">
        <v>0</v>
      </c>
      <c r="IB289">
        <v>1</v>
      </c>
      <c r="IC289">
        <v>0.64814814799999998</v>
      </c>
      <c r="ID289">
        <v>0.05</v>
      </c>
      <c r="IE289">
        <v>0.2</v>
      </c>
      <c r="IF289">
        <v>0.29938271599999999</v>
      </c>
      <c r="IG289" t="s">
        <v>5817</v>
      </c>
      <c r="IH289" t="s">
        <v>266</v>
      </c>
      <c r="II289" t="s">
        <v>5811</v>
      </c>
      <c r="IJ289">
        <v>15067</v>
      </c>
      <c r="IK289">
        <v>13777</v>
      </c>
      <c r="IL289">
        <v>14176</v>
      </c>
      <c r="IM289">
        <v>14284</v>
      </c>
      <c r="IN289">
        <v>15067</v>
      </c>
      <c r="IS289">
        <f t="shared" si="65"/>
        <v>0.4</v>
      </c>
      <c r="IT289">
        <f t="shared" si="69"/>
        <v>7.1428571428571425E-2</v>
      </c>
      <c r="IU289">
        <f t="shared" si="70"/>
        <v>0.25</v>
      </c>
      <c r="IV289">
        <f t="shared" si="66"/>
        <v>0.24047619047619048</v>
      </c>
    </row>
    <row r="290" spans="1:256" customFormat="1" ht="14" customHeight="1" x14ac:dyDescent="0.2">
      <c r="A290">
        <v>289</v>
      </c>
      <c r="B290">
        <v>316</v>
      </c>
      <c r="C290" s="1">
        <v>44795.604861111111</v>
      </c>
      <c r="D290" s="1">
        <v>44795.604861111111</v>
      </c>
      <c r="E290">
        <v>4</v>
      </c>
      <c r="G290" t="s">
        <v>242</v>
      </c>
      <c r="H290" t="s">
        <v>242</v>
      </c>
      <c r="I290">
        <v>1</v>
      </c>
      <c r="J290" s="1">
        <v>44795.604861111111</v>
      </c>
      <c r="K290" t="s">
        <v>5818</v>
      </c>
      <c r="L290" t="s">
        <v>242</v>
      </c>
      <c r="M290" t="s">
        <v>242</v>
      </c>
      <c r="P290" t="s">
        <v>242</v>
      </c>
      <c r="Q290" t="s">
        <v>242</v>
      </c>
      <c r="T290" t="s">
        <v>5819</v>
      </c>
      <c r="V290" t="s">
        <v>5820</v>
      </c>
      <c r="W290" t="s">
        <v>5821</v>
      </c>
      <c r="X290">
        <v>6141</v>
      </c>
      <c r="Y290" t="s">
        <v>319</v>
      </c>
      <c r="Z290" t="s">
        <v>5671</v>
      </c>
      <c r="AA290">
        <v>2019</v>
      </c>
      <c r="AC290">
        <v>0.5</v>
      </c>
      <c r="AD290">
        <v>5</v>
      </c>
      <c r="AF290">
        <v>13</v>
      </c>
      <c r="AG290" t="s">
        <v>242</v>
      </c>
      <c r="AJ290" s="27">
        <v>0</v>
      </c>
      <c r="AK290">
        <v>0</v>
      </c>
      <c r="AL290" s="27">
        <v>0</v>
      </c>
      <c r="AM290">
        <v>0</v>
      </c>
      <c r="AN290" s="36">
        <f t="shared" si="61"/>
        <v>0</v>
      </c>
      <c r="AO290" s="27">
        <v>0</v>
      </c>
      <c r="AP290">
        <v>0</v>
      </c>
      <c r="AR290" t="s">
        <v>242</v>
      </c>
      <c r="AU290" s="27">
        <v>1</v>
      </c>
      <c r="AV290">
        <v>1</v>
      </c>
      <c r="AW290" s="21">
        <f t="shared" si="62"/>
        <v>7.6923076923076925</v>
      </c>
      <c r="AX290">
        <v>2</v>
      </c>
      <c r="BA290" s="27">
        <v>1</v>
      </c>
      <c r="BB290">
        <v>2</v>
      </c>
      <c r="BC290" s="21">
        <f t="shared" si="63"/>
        <v>15.384615384615385</v>
      </c>
      <c r="BD290" t="s">
        <v>242</v>
      </c>
      <c r="BG290" s="27">
        <v>0</v>
      </c>
      <c r="BJ290" t="s">
        <v>242</v>
      </c>
      <c r="BM290" s="27">
        <v>1</v>
      </c>
      <c r="BN290">
        <v>2</v>
      </c>
      <c r="BQ290" s="27">
        <v>1</v>
      </c>
      <c r="BR290">
        <v>3</v>
      </c>
      <c r="BS290" s="97">
        <f t="shared" si="60"/>
        <v>23.076923076923077</v>
      </c>
      <c r="BT290" t="s">
        <v>5822</v>
      </c>
      <c r="BU290">
        <v>1</v>
      </c>
      <c r="BX290" s="27">
        <v>0</v>
      </c>
      <c r="BY290" s="24" t="s">
        <v>242</v>
      </c>
      <c r="BZ290" s="21" t="s">
        <v>242</v>
      </c>
      <c r="CA290" t="s">
        <v>242</v>
      </c>
      <c r="CB290" t="s">
        <v>242</v>
      </c>
      <c r="CE290" s="27">
        <v>0</v>
      </c>
      <c r="CG290" t="s">
        <v>242</v>
      </c>
      <c r="CH290" t="s">
        <v>242</v>
      </c>
      <c r="CJ290" s="27">
        <v>1</v>
      </c>
      <c r="CK290" t="s">
        <v>5823</v>
      </c>
      <c r="CL290">
        <v>1</v>
      </c>
      <c r="CO290">
        <v>0</v>
      </c>
      <c r="CP290" s="27">
        <v>0</v>
      </c>
      <c r="CQ290" t="s">
        <v>242</v>
      </c>
      <c r="CR290" t="s">
        <v>242</v>
      </c>
      <c r="CS290" t="s">
        <v>242</v>
      </c>
      <c r="CV290" s="27">
        <v>0</v>
      </c>
      <c r="CX290" t="s">
        <v>242</v>
      </c>
      <c r="DA290" s="27">
        <v>1</v>
      </c>
      <c r="DB290">
        <v>9495</v>
      </c>
      <c r="DC290">
        <v>2</v>
      </c>
      <c r="DD290" t="s">
        <v>5824</v>
      </c>
      <c r="DE290" s="27">
        <v>1</v>
      </c>
      <c r="DF290" s="36">
        <v>135</v>
      </c>
      <c r="DG290">
        <v>2</v>
      </c>
      <c r="DH290" s="36">
        <v>146671</v>
      </c>
      <c r="DI290">
        <v>2</v>
      </c>
      <c r="DJ290" s="36" t="s">
        <v>242</v>
      </c>
      <c r="DK290" t="s">
        <v>242</v>
      </c>
      <c r="DM290" s="27">
        <v>1</v>
      </c>
      <c r="DN290" s="36">
        <v>390975.51</v>
      </c>
      <c r="DO290">
        <v>2</v>
      </c>
      <c r="DP290" t="s">
        <v>5824</v>
      </c>
      <c r="DQ290">
        <v>4</v>
      </c>
      <c r="DT290" s="27">
        <v>1</v>
      </c>
      <c r="DU290" t="s">
        <v>5825</v>
      </c>
      <c r="DV290" s="27">
        <v>1</v>
      </c>
      <c r="DW290" t="s">
        <v>5826</v>
      </c>
      <c r="DX290" s="27">
        <v>1</v>
      </c>
      <c r="DY290" t="s">
        <v>5827</v>
      </c>
      <c r="DZ290" s="27">
        <v>1</v>
      </c>
      <c r="EA290" t="s">
        <v>5828</v>
      </c>
      <c r="EB290" s="27">
        <v>0</v>
      </c>
      <c r="ED290" s="27">
        <v>1</v>
      </c>
      <c r="EE290" t="s">
        <v>5829</v>
      </c>
      <c r="EF290" s="27">
        <v>1</v>
      </c>
      <c r="EG290" t="s">
        <v>5830</v>
      </c>
      <c r="EH290" s="27">
        <v>1</v>
      </c>
      <c r="EI290" t="s">
        <v>5831</v>
      </c>
      <c r="EJ290" s="27">
        <v>1</v>
      </c>
      <c r="EK290" t="s">
        <v>5832</v>
      </c>
      <c r="EL290" s="27">
        <v>1</v>
      </c>
      <c r="EN290">
        <v>4</v>
      </c>
      <c r="EP290" s="2"/>
      <c r="EQ290">
        <f t="shared" si="64"/>
        <v>0.9</v>
      </c>
      <c r="ER290" s="99">
        <v>0.5</v>
      </c>
      <c r="ES290" s="27">
        <v>0</v>
      </c>
      <c r="ET290" t="s">
        <v>242</v>
      </c>
      <c r="EU290" t="s">
        <v>242</v>
      </c>
      <c r="EX290" t="s">
        <v>242</v>
      </c>
      <c r="EY290" t="s">
        <v>242</v>
      </c>
      <c r="FA290" s="27">
        <v>0</v>
      </c>
      <c r="FB290" t="s">
        <v>242</v>
      </c>
      <c r="FD290" s="27">
        <v>0</v>
      </c>
      <c r="FE290" t="s">
        <v>242</v>
      </c>
      <c r="FG290" s="27">
        <v>1</v>
      </c>
      <c r="FH290">
        <v>1749.56</v>
      </c>
      <c r="FJ290" s="27">
        <v>0</v>
      </c>
      <c r="FK290" t="s">
        <v>242</v>
      </c>
      <c r="FL290">
        <f t="shared" si="67"/>
        <v>1</v>
      </c>
      <c r="FM290" s="99">
        <v>1</v>
      </c>
      <c r="FN290">
        <f t="shared" si="68"/>
        <v>0</v>
      </c>
      <c r="FO290" s="100">
        <v>0</v>
      </c>
      <c r="FQ290">
        <v>1</v>
      </c>
      <c r="FT290" s="27">
        <v>0</v>
      </c>
      <c r="FU290" t="s">
        <v>242</v>
      </c>
      <c r="FV290" t="s">
        <v>242</v>
      </c>
      <c r="FW290" t="s">
        <v>242</v>
      </c>
      <c r="FY290" s="27">
        <v>1</v>
      </c>
      <c r="FZ290">
        <v>52.7</v>
      </c>
      <c r="GA290">
        <v>2</v>
      </c>
      <c r="GC290" s="27">
        <v>1</v>
      </c>
      <c r="GD290">
        <v>20.399999999999999</v>
      </c>
      <c r="GE290">
        <v>9.8000000000000007</v>
      </c>
      <c r="GF290" s="36">
        <v>49.7</v>
      </c>
      <c r="GG290">
        <v>16.7</v>
      </c>
      <c r="GH290" t="s">
        <v>242</v>
      </c>
      <c r="GI290" t="s">
        <v>242</v>
      </c>
      <c r="GJ290" t="s">
        <v>242</v>
      </c>
      <c r="GK290">
        <v>1</v>
      </c>
      <c r="GM290">
        <v>1</v>
      </c>
      <c r="GP290" s="27">
        <v>1</v>
      </c>
      <c r="GQ290">
        <v>1</v>
      </c>
      <c r="GR290">
        <v>1</v>
      </c>
      <c r="GT290">
        <v>1</v>
      </c>
      <c r="GW290" s="27">
        <v>1</v>
      </c>
      <c r="GX290">
        <v>258</v>
      </c>
      <c r="HA290">
        <v>1</v>
      </c>
      <c r="HD290" s="27">
        <v>0</v>
      </c>
      <c r="HF290" s="27">
        <v>0</v>
      </c>
      <c r="HH290" t="s">
        <v>242</v>
      </c>
      <c r="HK290" s="27">
        <v>1</v>
      </c>
      <c r="HL290" t="s">
        <v>5833</v>
      </c>
      <c r="HM290">
        <v>1</v>
      </c>
      <c r="HP290">
        <v>0.44444444399999999</v>
      </c>
      <c r="HQ290">
        <v>1</v>
      </c>
      <c r="HR290">
        <v>0</v>
      </c>
      <c r="HS290">
        <v>1</v>
      </c>
      <c r="HT290">
        <v>0.9</v>
      </c>
      <c r="HU290">
        <v>0</v>
      </c>
      <c r="HV290">
        <v>0.25</v>
      </c>
      <c r="HW290">
        <v>0.66666666699999999</v>
      </c>
      <c r="HX290">
        <v>1</v>
      </c>
      <c r="HY290">
        <v>1</v>
      </c>
      <c r="HZ290">
        <v>0</v>
      </c>
      <c r="IA290">
        <v>1</v>
      </c>
      <c r="IB290">
        <v>1</v>
      </c>
      <c r="IC290">
        <v>0.48148148099999999</v>
      </c>
      <c r="ID290">
        <v>0.53749999999999998</v>
      </c>
      <c r="IE290">
        <v>0.73333333300000003</v>
      </c>
      <c r="IF290">
        <v>0.58410493799999996</v>
      </c>
      <c r="IG290" t="s">
        <v>5834</v>
      </c>
      <c r="IH290" t="s">
        <v>266</v>
      </c>
      <c r="II290" t="s">
        <v>5819</v>
      </c>
      <c r="IJ290">
        <v>33907</v>
      </c>
      <c r="IK290">
        <v>31607</v>
      </c>
      <c r="IL290">
        <v>32033</v>
      </c>
      <c r="IM290">
        <v>38373</v>
      </c>
      <c r="IN290">
        <v>33907</v>
      </c>
      <c r="IS290">
        <f t="shared" si="65"/>
        <v>0.4</v>
      </c>
      <c r="IT290">
        <f t="shared" si="69"/>
        <v>0.6428571428571429</v>
      </c>
      <c r="IU290">
        <f t="shared" si="70"/>
        <v>0.75</v>
      </c>
      <c r="IV290">
        <f t="shared" si="66"/>
        <v>0.59761904761904761</v>
      </c>
    </row>
    <row r="291" spans="1:256" customFormat="1" ht="14" customHeight="1" x14ac:dyDescent="0.2">
      <c r="A291">
        <v>290</v>
      </c>
      <c r="B291">
        <v>317</v>
      </c>
      <c r="C291" s="1">
        <v>44795.604861111111</v>
      </c>
      <c r="D291" s="1">
        <v>44795.604861111111</v>
      </c>
      <c r="E291">
        <v>4</v>
      </c>
      <c r="G291" t="s">
        <v>242</v>
      </c>
      <c r="H291" t="s">
        <v>242</v>
      </c>
      <c r="I291">
        <v>1</v>
      </c>
      <c r="J291" s="1">
        <v>44795.604861111111</v>
      </c>
      <c r="K291" t="s">
        <v>5835</v>
      </c>
      <c r="L291" t="s">
        <v>242</v>
      </c>
      <c r="M291" t="s">
        <v>242</v>
      </c>
      <c r="P291" t="s">
        <v>242</v>
      </c>
      <c r="Q291" t="s">
        <v>242</v>
      </c>
      <c r="T291" t="s">
        <v>5836</v>
      </c>
      <c r="U291" s="24">
        <v>886982</v>
      </c>
      <c r="V291" t="s">
        <v>5837</v>
      </c>
      <c r="W291" t="s">
        <v>5838</v>
      </c>
      <c r="X291">
        <v>6211</v>
      </c>
      <c r="Y291" t="s">
        <v>319</v>
      </c>
      <c r="Z291" t="s">
        <v>1051</v>
      </c>
      <c r="AA291">
        <v>2019</v>
      </c>
      <c r="AC291">
        <v>0</v>
      </c>
      <c r="AF291">
        <v>11</v>
      </c>
      <c r="AG291" t="s">
        <v>242</v>
      </c>
      <c r="AJ291" s="27">
        <v>0</v>
      </c>
      <c r="AK291">
        <v>0</v>
      </c>
      <c r="AL291" s="27">
        <v>0</v>
      </c>
      <c r="AM291">
        <v>0</v>
      </c>
      <c r="AN291" s="36">
        <f t="shared" si="61"/>
        <v>0</v>
      </c>
      <c r="AO291" s="27">
        <v>0</v>
      </c>
      <c r="AP291">
        <v>0</v>
      </c>
      <c r="AR291" t="s">
        <v>242</v>
      </c>
      <c r="AU291" s="44">
        <v>1</v>
      </c>
      <c r="AV291" s="24">
        <v>10</v>
      </c>
      <c r="AW291" s="21">
        <f t="shared" si="62"/>
        <v>90.909090909090907</v>
      </c>
      <c r="AX291" t="s">
        <v>242</v>
      </c>
      <c r="BA291" s="27">
        <v>1</v>
      </c>
      <c r="BB291" s="24">
        <v>9</v>
      </c>
      <c r="BC291" s="21">
        <f t="shared" si="63"/>
        <v>81.818181818181827</v>
      </c>
      <c r="BD291" t="s">
        <v>242</v>
      </c>
      <c r="BG291" s="27">
        <v>1</v>
      </c>
      <c r="BH291">
        <v>5.3</v>
      </c>
      <c r="BJ291">
        <v>2</v>
      </c>
      <c r="BM291" s="27">
        <v>1</v>
      </c>
      <c r="BN291">
        <v>2</v>
      </c>
      <c r="BQ291" s="27">
        <v>1</v>
      </c>
      <c r="BR291">
        <v>4</v>
      </c>
      <c r="BS291" s="97">
        <f t="shared" si="60"/>
        <v>36.363636363636367</v>
      </c>
      <c r="BT291" t="s">
        <v>5839</v>
      </c>
      <c r="BU291">
        <v>1</v>
      </c>
      <c r="BX291" s="27">
        <v>1</v>
      </c>
      <c r="BY291">
        <v>2</v>
      </c>
      <c r="BZ291" s="21">
        <f t="shared" ref="BZ291:BZ299" si="72">BY291/AF291*100</f>
        <v>18.181818181818183</v>
      </c>
      <c r="CA291" t="s">
        <v>242</v>
      </c>
      <c r="CB291">
        <v>1</v>
      </c>
      <c r="CE291" s="27">
        <v>0.5</v>
      </c>
      <c r="CF291" t="s">
        <v>5840</v>
      </c>
      <c r="CG291">
        <v>1</v>
      </c>
      <c r="CH291" t="s">
        <v>242</v>
      </c>
      <c r="CJ291" s="27">
        <v>1</v>
      </c>
      <c r="CK291" t="s">
        <v>5841</v>
      </c>
      <c r="CL291">
        <v>1</v>
      </c>
      <c r="CO291">
        <v>0</v>
      </c>
      <c r="CP291" s="27">
        <v>0</v>
      </c>
      <c r="CQ291" t="s">
        <v>242</v>
      </c>
      <c r="CR291" t="s">
        <v>242</v>
      </c>
      <c r="CS291" t="s">
        <v>242</v>
      </c>
      <c r="CV291" s="27">
        <v>1</v>
      </c>
      <c r="CW291" t="s">
        <v>5842</v>
      </c>
      <c r="CX291">
        <v>1</v>
      </c>
      <c r="DA291" s="27">
        <v>1</v>
      </c>
      <c r="DB291">
        <v>12673</v>
      </c>
      <c r="DC291">
        <v>2</v>
      </c>
      <c r="DD291" t="s">
        <v>5843</v>
      </c>
      <c r="DE291" s="27">
        <v>1</v>
      </c>
      <c r="DF291" s="36">
        <v>9109</v>
      </c>
      <c r="DG291">
        <v>2</v>
      </c>
      <c r="DH291" s="36">
        <v>166249</v>
      </c>
      <c r="DI291">
        <v>2</v>
      </c>
      <c r="DJ291" s="36" t="s">
        <v>242</v>
      </c>
      <c r="DK291" t="s">
        <v>242</v>
      </c>
      <c r="DL291" s="2" t="s">
        <v>5844</v>
      </c>
      <c r="DM291" s="27">
        <v>1</v>
      </c>
      <c r="DN291" s="36">
        <v>135473</v>
      </c>
      <c r="DO291">
        <v>2</v>
      </c>
      <c r="DP291" t="s">
        <v>5845</v>
      </c>
      <c r="DQ291">
        <v>1</v>
      </c>
      <c r="DT291" s="27">
        <v>1</v>
      </c>
      <c r="DU291" s="2" t="s">
        <v>5846</v>
      </c>
      <c r="DV291" s="27">
        <v>0.5</v>
      </c>
      <c r="DW291" t="s">
        <v>5847</v>
      </c>
      <c r="DX291" s="27">
        <v>0</v>
      </c>
      <c r="DY291" s="2" t="s">
        <v>5848</v>
      </c>
      <c r="DZ291" s="27">
        <v>0.5</v>
      </c>
      <c r="EA291" t="s">
        <v>5849</v>
      </c>
      <c r="EB291" s="27">
        <v>0.5</v>
      </c>
      <c r="EC291" s="2" t="s">
        <v>5850</v>
      </c>
      <c r="ED291" s="27">
        <v>1</v>
      </c>
      <c r="EE291" t="s">
        <v>5851</v>
      </c>
      <c r="EF291" s="27">
        <v>1</v>
      </c>
      <c r="EG291" t="s">
        <v>5852</v>
      </c>
      <c r="EH291" s="27">
        <v>1</v>
      </c>
      <c r="EI291" t="s">
        <v>5853</v>
      </c>
      <c r="EJ291" s="27">
        <v>1</v>
      </c>
      <c r="EK291" t="s">
        <v>5854</v>
      </c>
      <c r="EL291" s="27">
        <v>1</v>
      </c>
      <c r="EN291">
        <v>1</v>
      </c>
      <c r="EP291" s="2"/>
      <c r="EQ291">
        <f t="shared" si="64"/>
        <v>0.75</v>
      </c>
      <c r="ER291" s="99">
        <v>0.5</v>
      </c>
      <c r="ES291" s="27">
        <v>0</v>
      </c>
      <c r="ET291" t="s">
        <v>242</v>
      </c>
      <c r="EU291" t="s">
        <v>242</v>
      </c>
      <c r="EX291" t="s">
        <v>242</v>
      </c>
      <c r="EY291" t="s">
        <v>242</v>
      </c>
      <c r="FA291" s="27">
        <v>1</v>
      </c>
      <c r="FB291">
        <v>1093979</v>
      </c>
      <c r="FC291" t="s">
        <v>3418</v>
      </c>
      <c r="FD291" s="27">
        <v>0</v>
      </c>
      <c r="FE291" t="s">
        <v>242</v>
      </c>
      <c r="FF291" s="2" t="s">
        <v>5855</v>
      </c>
      <c r="FG291" s="27">
        <v>0</v>
      </c>
      <c r="FH291" t="s">
        <v>242</v>
      </c>
      <c r="FJ291" s="27">
        <v>0</v>
      </c>
      <c r="FK291" t="s">
        <v>242</v>
      </c>
      <c r="FL291">
        <f t="shared" si="67"/>
        <v>1</v>
      </c>
      <c r="FM291" s="99">
        <v>1</v>
      </c>
      <c r="FN291">
        <f t="shared" si="68"/>
        <v>0</v>
      </c>
      <c r="FO291" s="100">
        <v>0</v>
      </c>
      <c r="FQ291">
        <v>1</v>
      </c>
      <c r="FT291" s="27">
        <v>0</v>
      </c>
      <c r="FU291" t="s">
        <v>242</v>
      </c>
      <c r="FV291" t="s">
        <v>242</v>
      </c>
      <c r="FW291" t="s">
        <v>242</v>
      </c>
      <c r="FY291" s="27">
        <v>1</v>
      </c>
      <c r="FZ291">
        <v>39.799999999999997</v>
      </c>
      <c r="GA291">
        <v>2</v>
      </c>
      <c r="GB291" t="s">
        <v>5856</v>
      </c>
      <c r="GC291" s="27">
        <v>1</v>
      </c>
      <c r="GD291">
        <v>6.6</v>
      </c>
      <c r="GE291">
        <v>9.6</v>
      </c>
      <c r="GF291" s="36">
        <v>55.6</v>
      </c>
      <c r="GG291">
        <v>25.6</v>
      </c>
      <c r="GH291" t="s">
        <v>242</v>
      </c>
      <c r="GI291" t="s">
        <v>242</v>
      </c>
      <c r="GJ291" t="s">
        <v>242</v>
      </c>
      <c r="GK291" t="s">
        <v>242</v>
      </c>
      <c r="GL291" s="2" t="s">
        <v>5857</v>
      </c>
      <c r="GM291">
        <v>1</v>
      </c>
      <c r="GP291" s="27">
        <v>0</v>
      </c>
      <c r="GQ291" t="s">
        <v>242</v>
      </c>
      <c r="GR291" t="s">
        <v>242</v>
      </c>
      <c r="GT291" t="s">
        <v>242</v>
      </c>
      <c r="GW291" s="44">
        <v>1</v>
      </c>
      <c r="GX291">
        <v>178</v>
      </c>
      <c r="HA291" t="s">
        <v>242</v>
      </c>
      <c r="HD291" s="27">
        <v>0</v>
      </c>
      <c r="HE291" t="s">
        <v>5858</v>
      </c>
      <c r="HF291" s="27">
        <v>0</v>
      </c>
      <c r="HG291" t="s">
        <v>5859</v>
      </c>
      <c r="HH291" t="s">
        <v>242</v>
      </c>
      <c r="HK291" s="27">
        <v>0</v>
      </c>
      <c r="HM291" t="s">
        <v>242</v>
      </c>
      <c r="HP291">
        <v>0.61111111100000004</v>
      </c>
      <c r="HQ291">
        <v>1</v>
      </c>
      <c r="HR291">
        <v>0.5</v>
      </c>
      <c r="HS291">
        <v>1</v>
      </c>
      <c r="HT291">
        <v>0.75</v>
      </c>
      <c r="HU291">
        <v>0</v>
      </c>
      <c r="HV291">
        <v>0.25</v>
      </c>
      <c r="HW291">
        <v>0.66666666699999999</v>
      </c>
      <c r="HX291">
        <v>0</v>
      </c>
      <c r="HY291">
        <v>0</v>
      </c>
      <c r="HZ291">
        <v>0</v>
      </c>
      <c r="IA291">
        <v>0</v>
      </c>
      <c r="IB291">
        <v>1</v>
      </c>
      <c r="IC291">
        <v>0.70370370400000004</v>
      </c>
      <c r="ID291">
        <v>0.5</v>
      </c>
      <c r="IE291">
        <v>0.133333333</v>
      </c>
      <c r="IF291">
        <v>0.44567901199999999</v>
      </c>
      <c r="IG291" t="s">
        <v>5860</v>
      </c>
      <c r="IH291" t="s">
        <v>266</v>
      </c>
      <c r="II291" t="s">
        <v>5836</v>
      </c>
      <c r="IJ291">
        <v>53922</v>
      </c>
      <c r="IK291">
        <v>53498</v>
      </c>
      <c r="IL291">
        <v>64989</v>
      </c>
      <c r="IM291">
        <v>68711</v>
      </c>
      <c r="IN291">
        <v>53922</v>
      </c>
      <c r="IS291">
        <f t="shared" si="65"/>
        <v>0.6</v>
      </c>
      <c r="IT291">
        <f t="shared" si="69"/>
        <v>0.6428571428571429</v>
      </c>
      <c r="IU291">
        <f t="shared" si="70"/>
        <v>0.75</v>
      </c>
      <c r="IV291">
        <f t="shared" si="66"/>
        <v>0.66428571428571426</v>
      </c>
    </row>
    <row r="292" spans="1:256" customFormat="1" ht="14" customHeight="1" x14ac:dyDescent="0.2">
      <c r="A292">
        <v>291</v>
      </c>
      <c r="B292">
        <v>318</v>
      </c>
      <c r="C292" s="1">
        <v>44795.604861111111</v>
      </c>
      <c r="D292" s="1">
        <v>44795.604861111111</v>
      </c>
      <c r="E292">
        <v>4</v>
      </c>
      <c r="G292" t="s">
        <v>242</v>
      </c>
      <c r="H292" t="s">
        <v>242</v>
      </c>
      <c r="I292">
        <v>1</v>
      </c>
      <c r="J292" s="1">
        <v>44795.604861111111</v>
      </c>
      <c r="K292" t="s">
        <v>5861</v>
      </c>
      <c r="L292" t="s">
        <v>242</v>
      </c>
      <c r="M292" t="s">
        <v>242</v>
      </c>
      <c r="P292" t="s">
        <v>242</v>
      </c>
      <c r="Q292" t="s">
        <v>242</v>
      </c>
      <c r="T292" t="s">
        <v>5862</v>
      </c>
      <c r="V292" t="s">
        <v>5863</v>
      </c>
      <c r="W292">
        <v>64058100</v>
      </c>
      <c r="X292">
        <v>6020</v>
      </c>
      <c r="Y292" t="s">
        <v>319</v>
      </c>
      <c r="Z292" t="s">
        <v>1051</v>
      </c>
      <c r="AA292">
        <v>2019</v>
      </c>
      <c r="AC292">
        <v>0</v>
      </c>
      <c r="AF292">
        <v>12</v>
      </c>
      <c r="AG292" t="s">
        <v>242</v>
      </c>
      <c r="AJ292" s="27">
        <v>1</v>
      </c>
      <c r="AK292">
        <v>12</v>
      </c>
      <c r="AL292" s="27">
        <v>0</v>
      </c>
      <c r="AM292">
        <v>0</v>
      </c>
      <c r="AN292" s="36">
        <f t="shared" si="61"/>
        <v>0</v>
      </c>
      <c r="AO292" s="27">
        <v>0</v>
      </c>
      <c r="AP292">
        <v>0</v>
      </c>
      <c r="AR292">
        <v>3</v>
      </c>
      <c r="AU292" s="27">
        <v>1</v>
      </c>
      <c r="AV292">
        <v>1</v>
      </c>
      <c r="AW292" s="21">
        <f t="shared" si="62"/>
        <v>8.3333333333333321</v>
      </c>
      <c r="AX292">
        <v>2</v>
      </c>
      <c r="BA292" s="27">
        <v>1</v>
      </c>
      <c r="BB292">
        <v>2</v>
      </c>
      <c r="BC292" s="21">
        <f t="shared" si="63"/>
        <v>16.666666666666664</v>
      </c>
      <c r="BD292" t="s">
        <v>242</v>
      </c>
      <c r="BG292" s="27">
        <v>1</v>
      </c>
      <c r="BH292">
        <v>5.6</v>
      </c>
      <c r="BJ292">
        <v>3</v>
      </c>
      <c r="BM292" s="27">
        <v>1</v>
      </c>
      <c r="BN292">
        <v>2</v>
      </c>
      <c r="BQ292" s="27">
        <v>1</v>
      </c>
      <c r="BR292">
        <v>4</v>
      </c>
      <c r="BS292" s="97">
        <f t="shared" si="60"/>
        <v>33.333333333333329</v>
      </c>
      <c r="BU292">
        <v>1</v>
      </c>
      <c r="BX292" s="27">
        <v>1</v>
      </c>
      <c r="BY292">
        <v>4</v>
      </c>
      <c r="BZ292" s="21">
        <f t="shared" si="72"/>
        <v>33.333333333333329</v>
      </c>
      <c r="CA292">
        <v>2</v>
      </c>
      <c r="CB292">
        <v>1</v>
      </c>
      <c r="CE292" s="27">
        <v>0</v>
      </c>
      <c r="CG292" t="s">
        <v>242</v>
      </c>
      <c r="CH292" t="s">
        <v>242</v>
      </c>
      <c r="CJ292" s="27">
        <v>1</v>
      </c>
      <c r="CK292" t="s">
        <v>5864</v>
      </c>
      <c r="CL292">
        <v>1</v>
      </c>
      <c r="CO292">
        <v>0</v>
      </c>
      <c r="CP292" s="27">
        <v>0.5</v>
      </c>
      <c r="CQ292" t="s">
        <v>242</v>
      </c>
      <c r="CR292">
        <v>100</v>
      </c>
      <c r="CS292" t="s">
        <v>242</v>
      </c>
      <c r="CT292" s="2" t="s">
        <v>5865</v>
      </c>
      <c r="CV292" s="27">
        <v>1</v>
      </c>
      <c r="CW292" t="s">
        <v>5866</v>
      </c>
      <c r="CX292">
        <v>1</v>
      </c>
      <c r="DA292" s="27">
        <v>1</v>
      </c>
      <c r="DB292">
        <v>8102</v>
      </c>
      <c r="DC292">
        <v>2</v>
      </c>
      <c r="DE292" s="27">
        <v>1</v>
      </c>
      <c r="DF292" s="36">
        <v>3397</v>
      </c>
      <c r="DG292">
        <v>2</v>
      </c>
      <c r="DH292" s="36">
        <v>130205</v>
      </c>
      <c r="DI292">
        <v>2</v>
      </c>
      <c r="DJ292" s="36" t="s">
        <v>242</v>
      </c>
      <c r="DK292" t="s">
        <v>242</v>
      </c>
      <c r="DM292" s="27">
        <v>1</v>
      </c>
      <c r="DN292" s="36">
        <v>14605</v>
      </c>
      <c r="DO292">
        <v>2</v>
      </c>
      <c r="DQ292">
        <v>1</v>
      </c>
      <c r="DT292" s="27">
        <v>1</v>
      </c>
      <c r="DU292" t="s">
        <v>5867</v>
      </c>
      <c r="DV292" s="27">
        <v>1</v>
      </c>
      <c r="DW292" s="2" t="s">
        <v>5868</v>
      </c>
      <c r="DX292" s="27">
        <v>0</v>
      </c>
      <c r="DZ292" s="27">
        <v>1</v>
      </c>
      <c r="EA292" s="2" t="s">
        <v>5869</v>
      </c>
      <c r="EB292" s="27">
        <v>1</v>
      </c>
      <c r="EC292" s="2" t="s">
        <v>5870</v>
      </c>
      <c r="ED292" s="27">
        <v>1</v>
      </c>
      <c r="EE292" s="2" t="s">
        <v>5871</v>
      </c>
      <c r="EF292" s="27">
        <v>1</v>
      </c>
      <c r="EG292" t="s">
        <v>5872</v>
      </c>
      <c r="EH292" s="27">
        <v>1</v>
      </c>
      <c r="EI292" t="s">
        <v>5873</v>
      </c>
      <c r="EJ292" s="27">
        <v>1</v>
      </c>
      <c r="EK292" t="s">
        <v>5874</v>
      </c>
      <c r="EL292" s="27">
        <v>1</v>
      </c>
      <c r="EN292">
        <v>1</v>
      </c>
      <c r="EP292" s="2"/>
      <c r="EQ292">
        <f t="shared" si="64"/>
        <v>0.9</v>
      </c>
      <c r="ER292" s="99">
        <v>0.5</v>
      </c>
      <c r="ES292" s="27">
        <v>0</v>
      </c>
      <c r="ET292" t="s">
        <v>242</v>
      </c>
      <c r="EU292" t="s">
        <v>242</v>
      </c>
      <c r="EX292" t="s">
        <v>242</v>
      </c>
      <c r="EY292" t="s">
        <v>242</v>
      </c>
      <c r="FA292" s="27">
        <v>0</v>
      </c>
      <c r="FB292" t="s">
        <v>242</v>
      </c>
      <c r="FD292" s="27">
        <v>0</v>
      </c>
      <c r="FE292" t="s">
        <v>242</v>
      </c>
      <c r="FG292" s="27">
        <v>0</v>
      </c>
      <c r="FH292" t="s">
        <v>242</v>
      </c>
      <c r="FJ292" s="27">
        <v>0</v>
      </c>
      <c r="FK292" t="s">
        <v>242</v>
      </c>
      <c r="FL292">
        <f t="shared" si="67"/>
        <v>0</v>
      </c>
      <c r="FM292" s="100">
        <v>0</v>
      </c>
      <c r="FN292">
        <f t="shared" si="68"/>
        <v>0</v>
      </c>
      <c r="FO292" s="100">
        <v>0</v>
      </c>
      <c r="FQ292" t="s">
        <v>242</v>
      </c>
      <c r="FT292" s="27">
        <v>0</v>
      </c>
      <c r="FU292" t="s">
        <v>242</v>
      </c>
      <c r="FV292" t="s">
        <v>242</v>
      </c>
      <c r="FW292" t="s">
        <v>242</v>
      </c>
      <c r="FY292" s="27">
        <v>1</v>
      </c>
      <c r="FZ292">
        <v>41</v>
      </c>
      <c r="GA292">
        <v>2</v>
      </c>
      <c r="GB292" t="s">
        <v>5875</v>
      </c>
      <c r="GC292" s="27">
        <v>1</v>
      </c>
      <c r="GD292">
        <v>11.1</v>
      </c>
      <c r="GE292">
        <v>6.73</v>
      </c>
      <c r="GF292" s="36">
        <v>64.709999999999994</v>
      </c>
      <c r="GG292">
        <v>15.2</v>
      </c>
      <c r="GH292" t="s">
        <v>242</v>
      </c>
      <c r="GI292" t="s">
        <v>242</v>
      </c>
      <c r="GJ292" t="s">
        <v>242</v>
      </c>
      <c r="GK292">
        <v>1</v>
      </c>
      <c r="GL292" t="s">
        <v>5876</v>
      </c>
      <c r="GM292">
        <v>1</v>
      </c>
      <c r="GP292" s="27">
        <v>1</v>
      </c>
      <c r="GQ292">
        <v>0.99</v>
      </c>
      <c r="GR292" t="s">
        <v>242</v>
      </c>
      <c r="GS292" s="2" t="s">
        <v>5877</v>
      </c>
      <c r="GT292">
        <v>1</v>
      </c>
      <c r="GW292" s="27">
        <v>1</v>
      </c>
      <c r="GX292">
        <v>121</v>
      </c>
      <c r="HA292">
        <v>1</v>
      </c>
      <c r="HD292" s="27">
        <v>0</v>
      </c>
      <c r="HF292" s="27">
        <v>0</v>
      </c>
      <c r="HH292" t="s">
        <v>242</v>
      </c>
      <c r="HK292" s="27">
        <v>1</v>
      </c>
      <c r="HL292" s="2" t="s">
        <v>5878</v>
      </c>
      <c r="HM292">
        <v>1</v>
      </c>
      <c r="HP292">
        <v>0.66666666699999999</v>
      </c>
      <c r="HQ292">
        <v>1</v>
      </c>
      <c r="HR292">
        <v>0.75</v>
      </c>
      <c r="HS292">
        <v>1</v>
      </c>
      <c r="HT292">
        <v>0.9</v>
      </c>
      <c r="HU292">
        <v>0</v>
      </c>
      <c r="HV292">
        <v>0</v>
      </c>
      <c r="HW292">
        <v>0.66666666699999999</v>
      </c>
      <c r="HX292">
        <v>1</v>
      </c>
      <c r="HY292">
        <v>1</v>
      </c>
      <c r="HZ292">
        <v>0</v>
      </c>
      <c r="IA292">
        <v>1</v>
      </c>
      <c r="IB292">
        <v>1</v>
      </c>
      <c r="IC292">
        <v>0.80555555599999995</v>
      </c>
      <c r="ID292">
        <v>0.47499999999999998</v>
      </c>
      <c r="IE292">
        <v>0.73333333300000003</v>
      </c>
      <c r="IF292">
        <v>0.67129629599999996</v>
      </c>
      <c r="IG292" t="s">
        <v>5879</v>
      </c>
      <c r="IH292" t="s">
        <v>266</v>
      </c>
      <c r="II292" t="s">
        <v>5862</v>
      </c>
      <c r="IJ292">
        <v>19353</v>
      </c>
      <c r="IK292">
        <v>16151</v>
      </c>
      <c r="IL292">
        <v>15359</v>
      </c>
      <c r="IM292">
        <v>19169</v>
      </c>
      <c r="IN292">
        <v>19353</v>
      </c>
      <c r="IS292">
        <f t="shared" si="65"/>
        <v>0.6</v>
      </c>
      <c r="IT292">
        <f t="shared" si="69"/>
        <v>0.5</v>
      </c>
      <c r="IU292">
        <f t="shared" si="70"/>
        <v>0.75</v>
      </c>
      <c r="IV292">
        <f t="shared" si="66"/>
        <v>0.6166666666666667</v>
      </c>
    </row>
    <row r="293" spans="1:256" customFormat="1" ht="14" customHeight="1" x14ac:dyDescent="0.2">
      <c r="A293">
        <v>292</v>
      </c>
      <c r="B293">
        <v>319</v>
      </c>
      <c r="C293" s="1">
        <v>44795.604861111111</v>
      </c>
      <c r="D293" s="1">
        <v>44795.604861111111</v>
      </c>
      <c r="E293">
        <v>4</v>
      </c>
      <c r="G293" t="s">
        <v>242</v>
      </c>
      <c r="H293" t="s">
        <v>242</v>
      </c>
      <c r="I293">
        <v>1</v>
      </c>
      <c r="J293" s="1">
        <v>44795.604861111111</v>
      </c>
      <c r="K293" t="s">
        <v>5880</v>
      </c>
      <c r="L293" t="s">
        <v>242</v>
      </c>
      <c r="M293" t="s">
        <v>242</v>
      </c>
      <c r="P293" t="s">
        <v>242</v>
      </c>
      <c r="Q293" t="s">
        <v>242</v>
      </c>
      <c r="T293" t="s">
        <v>5881</v>
      </c>
      <c r="V293" t="s">
        <v>5882</v>
      </c>
      <c r="W293">
        <v>172967424</v>
      </c>
      <c r="X293">
        <v>6199</v>
      </c>
      <c r="Y293" t="s">
        <v>319</v>
      </c>
      <c r="Z293" t="s">
        <v>913</v>
      </c>
      <c r="AA293">
        <v>2019</v>
      </c>
      <c r="AC293">
        <v>1</v>
      </c>
      <c r="AD293">
        <v>15</v>
      </c>
      <c r="AF293">
        <v>16</v>
      </c>
      <c r="AG293" t="s">
        <v>242</v>
      </c>
      <c r="AJ293" s="27">
        <v>0</v>
      </c>
      <c r="AK293">
        <v>0</v>
      </c>
      <c r="AL293" s="27">
        <v>0</v>
      </c>
      <c r="AM293">
        <v>0</v>
      </c>
      <c r="AN293" s="36">
        <f t="shared" si="61"/>
        <v>0</v>
      </c>
      <c r="AO293" s="27">
        <v>0</v>
      </c>
      <c r="AP293">
        <v>0</v>
      </c>
      <c r="AR293" t="s">
        <v>242</v>
      </c>
      <c r="AU293" s="27">
        <v>1</v>
      </c>
      <c r="AV293">
        <v>1</v>
      </c>
      <c r="AW293" s="21">
        <f t="shared" si="62"/>
        <v>6.25</v>
      </c>
      <c r="AX293">
        <v>3</v>
      </c>
      <c r="BA293" s="27">
        <v>1</v>
      </c>
      <c r="BB293">
        <v>3</v>
      </c>
      <c r="BC293" s="21">
        <f t="shared" si="63"/>
        <v>18.75</v>
      </c>
      <c r="BD293" t="s">
        <v>242</v>
      </c>
      <c r="BG293" s="27">
        <v>1</v>
      </c>
      <c r="BH293">
        <v>5</v>
      </c>
      <c r="BJ293">
        <v>3</v>
      </c>
      <c r="BM293" s="27">
        <v>1</v>
      </c>
      <c r="BN293">
        <v>2</v>
      </c>
      <c r="BQ293" s="27">
        <v>1</v>
      </c>
      <c r="BR293">
        <v>7</v>
      </c>
      <c r="BS293" s="97">
        <f t="shared" si="60"/>
        <v>43.75</v>
      </c>
      <c r="BT293" t="s">
        <v>5883</v>
      </c>
      <c r="BU293">
        <v>3</v>
      </c>
      <c r="BX293" s="27">
        <v>1</v>
      </c>
      <c r="BY293">
        <v>3</v>
      </c>
      <c r="BZ293" s="21">
        <f t="shared" si="72"/>
        <v>18.75</v>
      </c>
      <c r="CA293">
        <v>1</v>
      </c>
      <c r="CB293">
        <v>3</v>
      </c>
      <c r="CE293" s="27">
        <v>0</v>
      </c>
      <c r="CG293" t="s">
        <v>242</v>
      </c>
      <c r="CH293" t="s">
        <v>242</v>
      </c>
      <c r="CJ293" s="27">
        <v>1</v>
      </c>
      <c r="CK293" t="s">
        <v>5884</v>
      </c>
      <c r="CL293">
        <v>1</v>
      </c>
      <c r="CO293">
        <v>1</v>
      </c>
      <c r="CP293" s="27">
        <v>0.5</v>
      </c>
      <c r="CQ293" t="s">
        <v>242</v>
      </c>
      <c r="CR293">
        <v>94.5</v>
      </c>
      <c r="CS293" t="s">
        <v>242</v>
      </c>
      <c r="CT293" t="s">
        <v>5885</v>
      </c>
      <c r="CV293" s="27">
        <v>1</v>
      </c>
      <c r="CW293" t="s">
        <v>5886</v>
      </c>
      <c r="CX293">
        <v>1</v>
      </c>
      <c r="DA293" s="27">
        <v>1</v>
      </c>
      <c r="DB293">
        <v>23290</v>
      </c>
      <c r="DC293">
        <v>2</v>
      </c>
      <c r="DD293" t="s">
        <v>5887</v>
      </c>
      <c r="DE293" s="27">
        <v>1</v>
      </c>
      <c r="DF293" s="36">
        <v>359748</v>
      </c>
      <c r="DG293">
        <v>2</v>
      </c>
      <c r="DH293" s="36">
        <v>593611</v>
      </c>
      <c r="DI293">
        <v>2</v>
      </c>
      <c r="DJ293" s="36" t="s">
        <v>242</v>
      </c>
      <c r="DK293" t="s">
        <v>242</v>
      </c>
      <c r="DL293" t="s">
        <v>5888</v>
      </c>
      <c r="DM293" s="27">
        <v>1</v>
      </c>
      <c r="DN293" s="36">
        <v>126229</v>
      </c>
      <c r="DO293">
        <v>2</v>
      </c>
      <c r="DP293" t="s">
        <v>5889</v>
      </c>
      <c r="DQ293">
        <v>1</v>
      </c>
      <c r="DT293" s="27">
        <v>1</v>
      </c>
      <c r="DU293" t="s">
        <v>5890</v>
      </c>
      <c r="DV293" s="27">
        <v>1</v>
      </c>
      <c r="DW293" t="s">
        <v>5891</v>
      </c>
      <c r="DX293" s="27">
        <v>1</v>
      </c>
      <c r="DY293" t="s">
        <v>5892</v>
      </c>
      <c r="DZ293" s="27">
        <v>1</v>
      </c>
      <c r="EA293" t="s">
        <v>5893</v>
      </c>
      <c r="EB293" s="27">
        <v>1</v>
      </c>
      <c r="ED293" s="27">
        <v>1</v>
      </c>
      <c r="EE293" t="s">
        <v>5894</v>
      </c>
      <c r="EF293" s="27">
        <v>1</v>
      </c>
      <c r="EG293" t="s">
        <v>5895</v>
      </c>
      <c r="EH293" s="27">
        <v>1</v>
      </c>
      <c r="EI293" t="s">
        <v>5896</v>
      </c>
      <c r="EJ293" s="27">
        <v>1</v>
      </c>
      <c r="EK293" t="s">
        <v>5897</v>
      </c>
      <c r="EL293" s="27">
        <v>1</v>
      </c>
      <c r="EN293">
        <v>1</v>
      </c>
      <c r="EP293" s="2"/>
      <c r="EQ293">
        <f t="shared" si="64"/>
        <v>1</v>
      </c>
      <c r="ER293" s="99">
        <v>1</v>
      </c>
      <c r="ES293" s="27">
        <v>0</v>
      </c>
      <c r="ET293" t="s">
        <v>242</v>
      </c>
      <c r="EU293" t="s">
        <v>242</v>
      </c>
      <c r="EW293" t="s">
        <v>5898</v>
      </c>
      <c r="EX293" t="s">
        <v>242</v>
      </c>
      <c r="EY293" t="s">
        <v>242</v>
      </c>
      <c r="FA293" s="27">
        <v>0</v>
      </c>
      <c r="FB293" t="s">
        <v>242</v>
      </c>
      <c r="FD293" s="27">
        <v>0</v>
      </c>
      <c r="FE293" t="s">
        <v>242</v>
      </c>
      <c r="FG293" s="27">
        <v>1</v>
      </c>
      <c r="FH293">
        <v>4336.08</v>
      </c>
      <c r="FJ293" s="27">
        <v>0</v>
      </c>
      <c r="FK293" t="s">
        <v>242</v>
      </c>
      <c r="FL293">
        <f t="shared" si="67"/>
        <v>1</v>
      </c>
      <c r="FM293" s="99">
        <v>1</v>
      </c>
      <c r="FN293">
        <f t="shared" si="68"/>
        <v>0</v>
      </c>
      <c r="FO293" s="100">
        <v>0</v>
      </c>
      <c r="FQ293">
        <v>1</v>
      </c>
      <c r="FT293" s="27">
        <v>0</v>
      </c>
      <c r="FU293" t="s">
        <v>242</v>
      </c>
      <c r="FV293" t="s">
        <v>242</v>
      </c>
      <c r="FW293" t="s">
        <v>242</v>
      </c>
      <c r="FY293" s="27">
        <v>1</v>
      </c>
      <c r="FZ293">
        <v>50.6</v>
      </c>
      <c r="GA293">
        <v>2</v>
      </c>
      <c r="GB293" t="s">
        <v>5899</v>
      </c>
      <c r="GC293" s="27">
        <v>1</v>
      </c>
      <c r="GD293">
        <v>10.199999999999999</v>
      </c>
      <c r="GE293">
        <v>18</v>
      </c>
      <c r="GF293" s="36">
        <v>53.2</v>
      </c>
      <c r="GG293">
        <v>16.899999999999999</v>
      </c>
      <c r="GH293" t="s">
        <v>242</v>
      </c>
      <c r="GI293" t="s">
        <v>242</v>
      </c>
      <c r="GJ293" t="s">
        <v>242</v>
      </c>
      <c r="GK293">
        <v>1</v>
      </c>
      <c r="GL293" t="s">
        <v>5900</v>
      </c>
      <c r="GM293">
        <v>1</v>
      </c>
      <c r="GP293" s="27">
        <v>1</v>
      </c>
      <c r="GQ293">
        <v>0.99</v>
      </c>
      <c r="GR293" t="s">
        <v>242</v>
      </c>
      <c r="GT293">
        <v>1</v>
      </c>
      <c r="GW293" s="27">
        <v>1</v>
      </c>
      <c r="GX293">
        <v>482</v>
      </c>
      <c r="HA293">
        <v>1</v>
      </c>
      <c r="HD293" s="27">
        <v>1</v>
      </c>
      <c r="HF293" s="27">
        <v>1</v>
      </c>
      <c r="HH293">
        <v>1</v>
      </c>
      <c r="HK293" s="27">
        <v>1</v>
      </c>
      <c r="HL293" t="s">
        <v>5901</v>
      </c>
      <c r="HM293">
        <v>1</v>
      </c>
      <c r="HP293">
        <v>0.66666666699999999</v>
      </c>
      <c r="HQ293">
        <v>1</v>
      </c>
      <c r="HR293">
        <v>0.75</v>
      </c>
      <c r="HS293">
        <v>1</v>
      </c>
      <c r="HT293">
        <v>1</v>
      </c>
      <c r="HU293">
        <v>0</v>
      </c>
      <c r="HV293">
        <v>0.25</v>
      </c>
      <c r="HW293">
        <v>0.66666666699999999</v>
      </c>
      <c r="HX293">
        <v>1</v>
      </c>
      <c r="HY293">
        <v>1</v>
      </c>
      <c r="HZ293">
        <v>1</v>
      </c>
      <c r="IA293">
        <v>1</v>
      </c>
      <c r="IB293">
        <v>1</v>
      </c>
      <c r="IC293">
        <v>0.80555555599999995</v>
      </c>
      <c r="ID293">
        <v>0.5625</v>
      </c>
      <c r="IE293">
        <v>0.93333333299999999</v>
      </c>
      <c r="IF293">
        <v>0.76712963000000001</v>
      </c>
      <c r="IG293" t="s">
        <v>5902</v>
      </c>
      <c r="IH293" t="s">
        <v>266</v>
      </c>
      <c r="II293" t="s">
        <v>5881</v>
      </c>
      <c r="IJ293">
        <v>103449</v>
      </c>
      <c r="IK293">
        <v>88842</v>
      </c>
      <c r="IL293">
        <v>80565</v>
      </c>
      <c r="IM293">
        <v>101013</v>
      </c>
      <c r="IN293">
        <v>103449</v>
      </c>
      <c r="IS293">
        <f t="shared" si="65"/>
        <v>0.6</v>
      </c>
      <c r="IT293">
        <f t="shared" si="69"/>
        <v>0.7142857142857143</v>
      </c>
      <c r="IU293">
        <f t="shared" si="70"/>
        <v>0.75</v>
      </c>
      <c r="IV293">
        <f t="shared" si="66"/>
        <v>0.68809523809523798</v>
      </c>
    </row>
    <row r="294" spans="1:256" customFormat="1" ht="14" customHeight="1" x14ac:dyDescent="0.2">
      <c r="A294">
        <v>293</v>
      </c>
      <c r="B294">
        <v>320</v>
      </c>
      <c r="C294" s="1">
        <v>44795.604861111111</v>
      </c>
      <c r="D294" s="1">
        <v>44795.604861111111</v>
      </c>
      <c r="E294">
        <v>4</v>
      </c>
      <c r="G294" t="s">
        <v>242</v>
      </c>
      <c r="H294" t="s">
        <v>242</v>
      </c>
      <c r="I294">
        <v>1</v>
      </c>
      <c r="J294" s="1">
        <v>44795.604861111111</v>
      </c>
      <c r="K294" t="s">
        <v>5903</v>
      </c>
      <c r="L294" t="s">
        <v>242</v>
      </c>
      <c r="M294" t="s">
        <v>242</v>
      </c>
      <c r="P294" t="s">
        <v>242</v>
      </c>
      <c r="Q294" t="s">
        <v>242</v>
      </c>
      <c r="T294" t="s">
        <v>5904</v>
      </c>
      <c r="V294" t="s">
        <v>5905</v>
      </c>
      <c r="W294">
        <v>713448108</v>
      </c>
      <c r="X294">
        <v>2080</v>
      </c>
      <c r="Y294" t="s">
        <v>326</v>
      </c>
      <c r="Z294" t="s">
        <v>1332</v>
      </c>
      <c r="AA294">
        <v>2019</v>
      </c>
      <c r="AC294">
        <v>0.5</v>
      </c>
      <c r="AD294">
        <v>4</v>
      </c>
      <c r="AF294">
        <v>14</v>
      </c>
      <c r="AG294" t="s">
        <v>242</v>
      </c>
      <c r="AJ294" s="27">
        <v>0</v>
      </c>
      <c r="AK294">
        <v>0</v>
      </c>
      <c r="AL294" s="27">
        <v>0</v>
      </c>
      <c r="AM294">
        <v>0</v>
      </c>
      <c r="AN294" s="36">
        <f t="shared" si="61"/>
        <v>0</v>
      </c>
      <c r="AO294" s="27">
        <v>0</v>
      </c>
      <c r="AP294">
        <v>0</v>
      </c>
      <c r="AR294" t="s">
        <v>242</v>
      </c>
      <c r="AU294" s="27">
        <v>1</v>
      </c>
      <c r="AV294">
        <v>1</v>
      </c>
      <c r="AW294" s="21">
        <f t="shared" si="62"/>
        <v>7.1428571428571423</v>
      </c>
      <c r="AX294">
        <v>2</v>
      </c>
      <c r="BA294" s="27">
        <v>1</v>
      </c>
      <c r="BB294">
        <v>3</v>
      </c>
      <c r="BC294" s="21">
        <f t="shared" si="63"/>
        <v>21.428571428571427</v>
      </c>
      <c r="BD294" t="s">
        <v>242</v>
      </c>
      <c r="BG294" s="27">
        <v>1</v>
      </c>
      <c r="BH294">
        <v>7.3</v>
      </c>
      <c r="BJ294">
        <v>2</v>
      </c>
      <c r="BM294" s="27">
        <v>1</v>
      </c>
      <c r="BN294">
        <v>2</v>
      </c>
      <c r="BQ294" s="27">
        <v>1</v>
      </c>
      <c r="BR294">
        <v>4</v>
      </c>
      <c r="BS294" s="97">
        <f t="shared" si="60"/>
        <v>28.571428571428569</v>
      </c>
      <c r="BT294" t="s">
        <v>3547</v>
      </c>
      <c r="BU294">
        <v>3</v>
      </c>
      <c r="BX294" s="27">
        <v>1</v>
      </c>
      <c r="BY294">
        <v>5</v>
      </c>
      <c r="BZ294" s="21">
        <f t="shared" si="72"/>
        <v>35.714285714285715</v>
      </c>
      <c r="CA294">
        <v>2</v>
      </c>
      <c r="CB294">
        <v>3</v>
      </c>
      <c r="CE294" s="27">
        <v>0</v>
      </c>
      <c r="CG294" t="s">
        <v>242</v>
      </c>
      <c r="CH294" t="s">
        <v>242</v>
      </c>
      <c r="CJ294" s="27">
        <v>0</v>
      </c>
      <c r="CL294" t="s">
        <v>242</v>
      </c>
      <c r="CO294">
        <v>0</v>
      </c>
      <c r="CP294" s="27">
        <v>0.5</v>
      </c>
      <c r="CQ294" t="s">
        <v>242</v>
      </c>
      <c r="CR294" t="s">
        <v>242</v>
      </c>
      <c r="CS294" t="s">
        <v>242</v>
      </c>
      <c r="CT294" t="s">
        <v>5906</v>
      </c>
      <c r="CV294" s="27">
        <v>1</v>
      </c>
      <c r="CW294" t="s">
        <v>5907</v>
      </c>
      <c r="CX294">
        <v>1</v>
      </c>
      <c r="DA294" s="27">
        <v>1</v>
      </c>
      <c r="DB294">
        <v>3552415</v>
      </c>
      <c r="DC294">
        <v>2</v>
      </c>
      <c r="DE294" s="27">
        <v>1</v>
      </c>
      <c r="DF294" s="36">
        <v>1425255</v>
      </c>
      <c r="DG294">
        <v>2</v>
      </c>
      <c r="DH294" s="36">
        <v>1556523</v>
      </c>
      <c r="DI294">
        <v>2</v>
      </c>
      <c r="DJ294" s="36" t="s">
        <v>242</v>
      </c>
      <c r="DK294" t="s">
        <v>242</v>
      </c>
      <c r="DM294" s="27">
        <v>1</v>
      </c>
      <c r="DN294" s="36">
        <v>50465066</v>
      </c>
      <c r="DO294">
        <v>2</v>
      </c>
      <c r="DQ294">
        <v>4</v>
      </c>
      <c r="DT294" s="27">
        <v>1</v>
      </c>
      <c r="DU294" t="s">
        <v>5908</v>
      </c>
      <c r="DV294" s="27">
        <v>1</v>
      </c>
      <c r="DW294" s="2" t="s">
        <v>5909</v>
      </c>
      <c r="DX294" s="27">
        <v>1</v>
      </c>
      <c r="DY294" t="s">
        <v>5910</v>
      </c>
      <c r="DZ294" s="27">
        <v>1</v>
      </c>
      <c r="EA294" s="2" t="s">
        <v>5911</v>
      </c>
      <c r="EB294" s="27">
        <v>1</v>
      </c>
      <c r="ED294" s="27">
        <v>1</v>
      </c>
      <c r="EE294" t="s">
        <v>5912</v>
      </c>
      <c r="EF294" s="27">
        <v>1</v>
      </c>
      <c r="EG294" t="s">
        <v>5913</v>
      </c>
      <c r="EH294" s="27">
        <v>1</v>
      </c>
      <c r="EI294" t="s">
        <v>5914</v>
      </c>
      <c r="EJ294" s="27">
        <v>0</v>
      </c>
      <c r="EL294" s="27">
        <v>1</v>
      </c>
      <c r="EM294" s="2" t="s">
        <v>5915</v>
      </c>
      <c r="EN294">
        <v>4</v>
      </c>
      <c r="EP294" s="2"/>
      <c r="EQ294">
        <f t="shared" si="64"/>
        <v>0.9</v>
      </c>
      <c r="ER294" s="99">
        <v>0.5</v>
      </c>
      <c r="ES294" s="27">
        <v>0</v>
      </c>
      <c r="ET294" t="s">
        <v>242</v>
      </c>
      <c r="EU294" t="s">
        <v>242</v>
      </c>
      <c r="EX294" t="s">
        <v>242</v>
      </c>
      <c r="EY294" t="s">
        <v>242</v>
      </c>
      <c r="FA294" s="27">
        <v>1</v>
      </c>
      <c r="FB294">
        <v>82596</v>
      </c>
      <c r="FC294" t="s">
        <v>3418</v>
      </c>
      <c r="FD294" s="27">
        <v>0.5</v>
      </c>
      <c r="FE294">
        <v>44525</v>
      </c>
      <c r="FG294" s="27">
        <v>1</v>
      </c>
      <c r="FH294">
        <v>27399</v>
      </c>
      <c r="FJ294" s="27">
        <v>0</v>
      </c>
      <c r="FK294" t="s">
        <v>242</v>
      </c>
      <c r="FL294">
        <f t="shared" si="67"/>
        <v>2</v>
      </c>
      <c r="FM294" s="99">
        <v>1</v>
      </c>
      <c r="FN294">
        <f t="shared" si="68"/>
        <v>0.5</v>
      </c>
      <c r="FO294" s="99">
        <v>0.5</v>
      </c>
      <c r="FQ294">
        <v>4</v>
      </c>
      <c r="FT294" s="27">
        <v>0</v>
      </c>
      <c r="FU294" t="s">
        <v>242</v>
      </c>
      <c r="FV294" t="s">
        <v>242</v>
      </c>
      <c r="FW294" t="s">
        <v>242</v>
      </c>
      <c r="FY294" s="27">
        <v>1</v>
      </c>
      <c r="FZ294">
        <v>20</v>
      </c>
      <c r="GA294">
        <v>2</v>
      </c>
      <c r="GB294" t="s">
        <v>5916</v>
      </c>
      <c r="GC294" s="27">
        <v>1</v>
      </c>
      <c r="GD294">
        <v>21</v>
      </c>
      <c r="GE294">
        <v>16</v>
      </c>
      <c r="GF294" s="36">
        <v>56</v>
      </c>
      <c r="GG294">
        <v>3</v>
      </c>
      <c r="GH294" t="s">
        <v>242</v>
      </c>
      <c r="GI294" t="s">
        <v>242</v>
      </c>
      <c r="GJ294" t="s">
        <v>242</v>
      </c>
      <c r="GK294">
        <v>1</v>
      </c>
      <c r="GL294" t="s">
        <v>5917</v>
      </c>
      <c r="GM294">
        <v>1</v>
      </c>
      <c r="GP294" s="27">
        <v>1</v>
      </c>
      <c r="GQ294" t="s">
        <v>242</v>
      </c>
      <c r="GR294">
        <v>0.99</v>
      </c>
      <c r="GS294" t="s">
        <v>5918</v>
      </c>
      <c r="GT294">
        <v>1</v>
      </c>
      <c r="GW294" s="27">
        <v>1</v>
      </c>
      <c r="GX294">
        <v>368</v>
      </c>
      <c r="HA294">
        <v>1</v>
      </c>
      <c r="HD294" s="27">
        <v>1</v>
      </c>
      <c r="HF294" s="27">
        <v>1</v>
      </c>
      <c r="HH294">
        <v>1</v>
      </c>
      <c r="HK294" s="27">
        <v>1</v>
      </c>
      <c r="HM294">
        <v>1</v>
      </c>
      <c r="HP294">
        <v>0.66666666699999999</v>
      </c>
      <c r="HQ294">
        <v>0</v>
      </c>
      <c r="HR294">
        <v>0.75</v>
      </c>
      <c r="HS294">
        <v>1</v>
      </c>
      <c r="HT294">
        <v>0.9</v>
      </c>
      <c r="HU294">
        <v>0</v>
      </c>
      <c r="HV294">
        <v>0.625</v>
      </c>
      <c r="HW294">
        <v>0.66666666699999999</v>
      </c>
      <c r="HX294">
        <v>1</v>
      </c>
      <c r="HY294">
        <v>1</v>
      </c>
      <c r="HZ294">
        <v>1</v>
      </c>
      <c r="IA294">
        <v>1</v>
      </c>
      <c r="IB294">
        <v>1</v>
      </c>
      <c r="IC294">
        <v>0.47222222200000002</v>
      </c>
      <c r="ID294">
        <v>0.63124999999999998</v>
      </c>
      <c r="IE294">
        <v>0.93333333299999999</v>
      </c>
      <c r="IF294">
        <v>0.67893518500000005</v>
      </c>
      <c r="IG294" t="s">
        <v>5919</v>
      </c>
      <c r="IH294" t="s">
        <v>266</v>
      </c>
      <c r="II294" t="s">
        <v>5904</v>
      </c>
      <c r="IJ294">
        <v>67161</v>
      </c>
      <c r="IK294">
        <v>70372</v>
      </c>
      <c r="IL294">
        <v>79474</v>
      </c>
      <c r="IM294">
        <v>86392</v>
      </c>
      <c r="IN294">
        <v>67161</v>
      </c>
      <c r="IS294">
        <f t="shared" si="65"/>
        <v>0.4</v>
      </c>
      <c r="IT294">
        <f t="shared" si="69"/>
        <v>0.7142857142857143</v>
      </c>
      <c r="IU294">
        <f t="shared" si="70"/>
        <v>0.75</v>
      </c>
      <c r="IV294">
        <f t="shared" si="66"/>
        <v>0.62142857142857144</v>
      </c>
    </row>
    <row r="295" spans="1:256" customFormat="1" ht="14" customHeight="1" x14ac:dyDescent="0.2">
      <c r="A295">
        <v>294</v>
      </c>
      <c r="B295">
        <v>321</v>
      </c>
      <c r="C295" s="1">
        <v>44795.604861111111</v>
      </c>
      <c r="D295" s="1">
        <v>44795.604861111111</v>
      </c>
      <c r="E295">
        <v>4</v>
      </c>
      <c r="G295" t="s">
        <v>242</v>
      </c>
      <c r="H295" t="s">
        <v>242</v>
      </c>
      <c r="I295">
        <v>1</v>
      </c>
      <c r="J295" s="1">
        <v>44795.604861111111</v>
      </c>
      <c r="K295" t="s">
        <v>5920</v>
      </c>
      <c r="L295" t="s">
        <v>242</v>
      </c>
      <c r="M295" t="s">
        <v>242</v>
      </c>
      <c r="P295" t="s">
        <v>242</v>
      </c>
      <c r="Q295" t="s">
        <v>242</v>
      </c>
      <c r="T295" t="s">
        <v>5921</v>
      </c>
      <c r="V295" t="s">
        <v>5922</v>
      </c>
      <c r="W295">
        <v>369604301</v>
      </c>
      <c r="X295">
        <v>9997</v>
      </c>
      <c r="Y295" t="s">
        <v>297</v>
      </c>
      <c r="Z295" t="s">
        <v>3667</v>
      </c>
      <c r="AA295">
        <v>2019</v>
      </c>
      <c r="AC295">
        <v>0</v>
      </c>
      <c r="AF295">
        <v>11</v>
      </c>
      <c r="AG295" t="s">
        <v>242</v>
      </c>
      <c r="AJ295" s="27">
        <v>1</v>
      </c>
      <c r="AK295">
        <v>9</v>
      </c>
      <c r="AL295" s="27">
        <v>0</v>
      </c>
      <c r="AM295">
        <v>0</v>
      </c>
      <c r="AN295" s="36">
        <f t="shared" si="61"/>
        <v>0</v>
      </c>
      <c r="AO295" s="27">
        <v>0</v>
      </c>
      <c r="AP295">
        <v>0</v>
      </c>
      <c r="AQ295" t="s">
        <v>5923</v>
      </c>
      <c r="AR295">
        <v>2</v>
      </c>
      <c r="AU295" s="27">
        <v>1</v>
      </c>
      <c r="AV295">
        <v>1</v>
      </c>
      <c r="AW295" s="21">
        <f t="shared" si="62"/>
        <v>9.0909090909090917</v>
      </c>
      <c r="AX295">
        <v>2</v>
      </c>
      <c r="BA295" s="27">
        <v>1</v>
      </c>
      <c r="BB295">
        <v>2</v>
      </c>
      <c r="BC295" s="21">
        <f t="shared" si="63"/>
        <v>18.181818181818183</v>
      </c>
      <c r="BD295" t="s">
        <v>242</v>
      </c>
      <c r="BG295" s="27">
        <v>1</v>
      </c>
      <c r="BH295">
        <v>3.2</v>
      </c>
      <c r="BJ295">
        <v>2</v>
      </c>
      <c r="BM295" s="27">
        <v>1</v>
      </c>
      <c r="BN295">
        <v>2</v>
      </c>
      <c r="BQ295" s="27">
        <v>1</v>
      </c>
      <c r="BR295">
        <v>4</v>
      </c>
      <c r="BS295" s="97">
        <f t="shared" si="60"/>
        <v>36.363636363636367</v>
      </c>
      <c r="BT295" t="s">
        <v>5924</v>
      </c>
      <c r="BU295">
        <v>3</v>
      </c>
      <c r="BX295" s="27">
        <v>1</v>
      </c>
      <c r="BY295">
        <v>2</v>
      </c>
      <c r="BZ295" s="21">
        <f t="shared" si="72"/>
        <v>18.181818181818183</v>
      </c>
      <c r="CA295">
        <v>2</v>
      </c>
      <c r="CB295">
        <v>1</v>
      </c>
      <c r="CE295" s="27">
        <v>0</v>
      </c>
      <c r="CG295" t="s">
        <v>242</v>
      </c>
      <c r="CH295" t="s">
        <v>242</v>
      </c>
      <c r="CJ295" s="27">
        <v>1</v>
      </c>
      <c r="CK295" t="s">
        <v>5925</v>
      </c>
      <c r="CL295">
        <v>1</v>
      </c>
      <c r="CO295">
        <v>0</v>
      </c>
      <c r="CP295" s="27">
        <v>0</v>
      </c>
      <c r="CQ295" t="s">
        <v>242</v>
      </c>
      <c r="CR295" t="s">
        <v>242</v>
      </c>
      <c r="CS295" t="s">
        <v>242</v>
      </c>
      <c r="CU295" t="s">
        <v>5926</v>
      </c>
      <c r="CV295" s="27">
        <v>1</v>
      </c>
      <c r="CW295" s="2" t="s">
        <v>5927</v>
      </c>
      <c r="CX295">
        <v>1</v>
      </c>
      <c r="DA295" s="27">
        <v>1</v>
      </c>
      <c r="DB295">
        <v>997409.52</v>
      </c>
      <c r="DC295">
        <v>2</v>
      </c>
      <c r="DE295" s="27">
        <v>1</v>
      </c>
      <c r="DF295" s="36">
        <v>1387615.02</v>
      </c>
      <c r="DG295">
        <v>2</v>
      </c>
      <c r="DH295" s="36">
        <v>1416578.88</v>
      </c>
      <c r="DI295">
        <v>2</v>
      </c>
      <c r="DJ295" s="36" t="s">
        <v>242</v>
      </c>
      <c r="DK295" t="s">
        <v>242</v>
      </c>
      <c r="DM295" s="27">
        <v>0.5</v>
      </c>
      <c r="DN295" s="36">
        <v>865714.08</v>
      </c>
      <c r="DO295">
        <v>2</v>
      </c>
      <c r="DP295" t="s">
        <v>5928</v>
      </c>
      <c r="DQ295">
        <v>4</v>
      </c>
      <c r="DT295" s="27">
        <v>1</v>
      </c>
      <c r="DU295" t="s">
        <v>5929</v>
      </c>
      <c r="DV295" s="27">
        <v>1</v>
      </c>
      <c r="DW295" t="s">
        <v>5930</v>
      </c>
      <c r="DX295" s="27">
        <v>0.5</v>
      </c>
      <c r="DY295" t="s">
        <v>5931</v>
      </c>
      <c r="DZ295" s="27">
        <v>0.5</v>
      </c>
      <c r="EA295" t="s">
        <v>5932</v>
      </c>
      <c r="EB295" s="27">
        <v>0.5</v>
      </c>
      <c r="EC295" t="s">
        <v>5933</v>
      </c>
      <c r="ED295" s="27">
        <v>1</v>
      </c>
      <c r="EE295" s="2" t="s">
        <v>5934</v>
      </c>
      <c r="EF295" s="27">
        <v>1</v>
      </c>
      <c r="EG295" s="2" t="s">
        <v>5935</v>
      </c>
      <c r="EH295" s="27">
        <v>1</v>
      </c>
      <c r="EI295" t="s">
        <v>5936</v>
      </c>
      <c r="EJ295" s="27">
        <v>1</v>
      </c>
      <c r="EK295" t="s">
        <v>5937</v>
      </c>
      <c r="EL295" s="27">
        <v>1</v>
      </c>
      <c r="EN295">
        <v>4</v>
      </c>
      <c r="EP295" s="2"/>
      <c r="EQ295">
        <f t="shared" si="64"/>
        <v>0.85</v>
      </c>
      <c r="ER295" s="99">
        <v>0.5</v>
      </c>
      <c r="ES295" s="27">
        <v>0</v>
      </c>
      <c r="ET295" t="s">
        <v>242</v>
      </c>
      <c r="EU295" t="s">
        <v>242</v>
      </c>
      <c r="EX295" t="s">
        <v>242</v>
      </c>
      <c r="EY295" t="s">
        <v>242</v>
      </c>
      <c r="FA295" s="27">
        <v>0</v>
      </c>
      <c r="FB295" t="s">
        <v>242</v>
      </c>
      <c r="FD295" s="27">
        <v>0</v>
      </c>
      <c r="FE295" t="s">
        <v>242</v>
      </c>
      <c r="FG295" s="27">
        <v>1</v>
      </c>
      <c r="FH295">
        <v>22412.22</v>
      </c>
      <c r="FJ295" s="27">
        <v>0</v>
      </c>
      <c r="FK295" t="s">
        <v>242</v>
      </c>
      <c r="FL295">
        <f t="shared" si="67"/>
        <v>1</v>
      </c>
      <c r="FM295" s="99">
        <v>1</v>
      </c>
      <c r="FN295">
        <f t="shared" si="68"/>
        <v>0</v>
      </c>
      <c r="FO295" s="100">
        <v>0</v>
      </c>
      <c r="FQ295">
        <v>1</v>
      </c>
      <c r="FT295" s="27">
        <v>0</v>
      </c>
      <c r="FU295" t="s">
        <v>242</v>
      </c>
      <c r="FV295" t="s">
        <v>242</v>
      </c>
      <c r="FW295" t="s">
        <v>242</v>
      </c>
      <c r="FY295" s="27">
        <v>1</v>
      </c>
      <c r="FZ295">
        <v>21.9</v>
      </c>
      <c r="GA295">
        <v>2</v>
      </c>
      <c r="GC295" s="27">
        <v>1</v>
      </c>
      <c r="GD295">
        <v>6.8</v>
      </c>
      <c r="GE295">
        <v>6.5</v>
      </c>
      <c r="GF295" s="36">
        <v>75.900000000000006</v>
      </c>
      <c r="GG295">
        <v>8.6999999999999993</v>
      </c>
      <c r="GH295" t="s">
        <v>242</v>
      </c>
      <c r="GI295" t="s">
        <v>242</v>
      </c>
      <c r="GJ295" t="s">
        <v>242</v>
      </c>
      <c r="GK295">
        <v>1</v>
      </c>
      <c r="GL295" t="s">
        <v>5938</v>
      </c>
      <c r="GM295">
        <v>1</v>
      </c>
      <c r="GP295" s="27">
        <v>0</v>
      </c>
      <c r="GQ295" t="s">
        <v>242</v>
      </c>
      <c r="GR295" t="s">
        <v>242</v>
      </c>
      <c r="GT295" t="s">
        <v>242</v>
      </c>
      <c r="GW295" s="27">
        <v>1</v>
      </c>
      <c r="GX295">
        <v>486</v>
      </c>
      <c r="HA295">
        <v>1</v>
      </c>
      <c r="HD295" s="27">
        <v>0.5</v>
      </c>
      <c r="HF295" s="27">
        <v>0.5</v>
      </c>
      <c r="HH295">
        <v>1</v>
      </c>
      <c r="HK295" s="27">
        <v>1</v>
      </c>
      <c r="HL295" t="s">
        <v>5939</v>
      </c>
      <c r="HM295">
        <v>1</v>
      </c>
      <c r="HP295">
        <v>0.66666666699999999</v>
      </c>
      <c r="HQ295">
        <v>1</v>
      </c>
      <c r="HR295">
        <v>0.5</v>
      </c>
      <c r="HS295">
        <v>0.83333333300000001</v>
      </c>
      <c r="HT295">
        <v>0.85</v>
      </c>
      <c r="HU295">
        <v>0</v>
      </c>
      <c r="HV295">
        <v>0.25</v>
      </c>
      <c r="HW295">
        <v>0.66666666699999999</v>
      </c>
      <c r="HX295">
        <v>0</v>
      </c>
      <c r="HY295">
        <v>1</v>
      </c>
      <c r="HZ295">
        <v>0.5</v>
      </c>
      <c r="IA295">
        <v>1</v>
      </c>
      <c r="IB295">
        <v>1</v>
      </c>
      <c r="IC295">
        <v>0.72222222199999997</v>
      </c>
      <c r="ID295">
        <v>0.48333333299999998</v>
      </c>
      <c r="IE295">
        <v>0.63333333300000005</v>
      </c>
      <c r="IF295">
        <v>0.61296296299999997</v>
      </c>
      <c r="IG295" t="s">
        <v>5940</v>
      </c>
      <c r="IH295" t="s">
        <v>266</v>
      </c>
      <c r="II295" t="s">
        <v>5921</v>
      </c>
      <c r="IJ295">
        <v>95214</v>
      </c>
      <c r="IK295">
        <v>79619</v>
      </c>
      <c r="IL295">
        <v>74196</v>
      </c>
      <c r="IM295">
        <v>76555</v>
      </c>
      <c r="IN295">
        <v>95214</v>
      </c>
      <c r="IS295">
        <f t="shared" si="65"/>
        <v>0.6</v>
      </c>
      <c r="IT295">
        <f t="shared" si="69"/>
        <v>0.5714285714285714</v>
      </c>
      <c r="IU295">
        <f t="shared" si="70"/>
        <v>0.75</v>
      </c>
      <c r="IV295">
        <f t="shared" si="66"/>
        <v>0.64047619047619042</v>
      </c>
    </row>
    <row r="296" spans="1:256" customFormat="1" ht="14" customHeight="1" x14ac:dyDescent="0.2">
      <c r="A296">
        <v>295</v>
      </c>
      <c r="B296">
        <v>322</v>
      </c>
      <c r="C296" s="1">
        <v>44795.604861111111</v>
      </c>
      <c r="D296" s="1">
        <v>44795.604861111111</v>
      </c>
      <c r="E296">
        <v>4</v>
      </c>
      <c r="G296" t="s">
        <v>242</v>
      </c>
      <c r="H296" t="s">
        <v>242</v>
      </c>
      <c r="I296">
        <v>1</v>
      </c>
      <c r="J296" s="1">
        <v>44795.604861111111</v>
      </c>
      <c r="K296" t="s">
        <v>5941</v>
      </c>
      <c r="L296" t="s">
        <v>242</v>
      </c>
      <c r="M296" t="s">
        <v>242</v>
      </c>
      <c r="P296" t="s">
        <v>242</v>
      </c>
      <c r="Q296" t="s">
        <v>242</v>
      </c>
      <c r="T296" t="s">
        <v>5942</v>
      </c>
      <c r="U296" s="24">
        <v>200406</v>
      </c>
      <c r="V296" t="s">
        <v>5943</v>
      </c>
      <c r="W296">
        <v>478160104</v>
      </c>
      <c r="X296">
        <v>2834</v>
      </c>
      <c r="Y296" t="s">
        <v>350</v>
      </c>
      <c r="Z296" t="s">
        <v>974</v>
      </c>
      <c r="AA296">
        <v>2019</v>
      </c>
      <c r="AC296">
        <v>0.5</v>
      </c>
      <c r="AD296">
        <v>9</v>
      </c>
      <c r="AF296">
        <v>14</v>
      </c>
      <c r="AG296" t="s">
        <v>242</v>
      </c>
      <c r="AJ296" s="27">
        <v>1</v>
      </c>
      <c r="AK296">
        <v>6</v>
      </c>
      <c r="AL296" s="27">
        <v>0</v>
      </c>
      <c r="AM296">
        <v>0</v>
      </c>
      <c r="AN296" s="36">
        <f t="shared" si="61"/>
        <v>0</v>
      </c>
      <c r="AO296" s="27">
        <v>0</v>
      </c>
      <c r="AP296">
        <v>0</v>
      </c>
      <c r="AQ296" t="s">
        <v>5530</v>
      </c>
      <c r="AR296">
        <v>2</v>
      </c>
      <c r="AU296" s="27">
        <v>1</v>
      </c>
      <c r="AV296">
        <v>1</v>
      </c>
      <c r="AW296" s="21">
        <f t="shared" si="62"/>
        <v>7.1428571428571423</v>
      </c>
      <c r="AX296">
        <v>2</v>
      </c>
      <c r="BA296" s="27">
        <v>1</v>
      </c>
      <c r="BB296">
        <v>2</v>
      </c>
      <c r="BC296" s="21">
        <f t="shared" si="63"/>
        <v>14.285714285714285</v>
      </c>
      <c r="BD296" t="s">
        <v>242</v>
      </c>
      <c r="BG296" s="27">
        <v>1</v>
      </c>
      <c r="BJ296">
        <v>2</v>
      </c>
      <c r="BM296" s="27">
        <v>1</v>
      </c>
      <c r="BN296">
        <v>2</v>
      </c>
      <c r="BQ296" s="27">
        <v>1</v>
      </c>
      <c r="BR296">
        <v>4</v>
      </c>
      <c r="BS296" s="97">
        <f t="shared" si="60"/>
        <v>28.571428571428569</v>
      </c>
      <c r="BT296" t="s">
        <v>5944</v>
      </c>
      <c r="BU296">
        <v>1</v>
      </c>
      <c r="BX296" s="27">
        <v>1</v>
      </c>
      <c r="BY296">
        <v>3</v>
      </c>
      <c r="BZ296" s="21">
        <f t="shared" si="72"/>
        <v>21.428571428571427</v>
      </c>
      <c r="CA296">
        <v>2</v>
      </c>
      <c r="CB296">
        <v>1</v>
      </c>
      <c r="CE296" s="27">
        <v>0</v>
      </c>
      <c r="CG296" t="s">
        <v>242</v>
      </c>
      <c r="CH296" t="s">
        <v>242</v>
      </c>
      <c r="CJ296" s="27">
        <v>1</v>
      </c>
      <c r="CK296" t="s">
        <v>5945</v>
      </c>
      <c r="CL296">
        <v>1</v>
      </c>
      <c r="CO296">
        <v>1</v>
      </c>
      <c r="CP296" s="27">
        <v>0.5</v>
      </c>
      <c r="CQ296">
        <v>100</v>
      </c>
      <c r="CR296">
        <v>97</v>
      </c>
      <c r="CS296" t="s">
        <v>242</v>
      </c>
      <c r="CT296" t="s">
        <v>5946</v>
      </c>
      <c r="CV296" s="27">
        <v>1</v>
      </c>
      <c r="CW296" t="s">
        <v>5947</v>
      </c>
      <c r="CX296">
        <v>1</v>
      </c>
      <c r="DA296" s="27">
        <v>1</v>
      </c>
      <c r="DB296">
        <v>415094</v>
      </c>
      <c r="DC296">
        <v>2</v>
      </c>
      <c r="DD296" t="s">
        <v>5948</v>
      </c>
      <c r="DE296" s="27">
        <v>1</v>
      </c>
      <c r="DF296" s="36">
        <v>518542</v>
      </c>
      <c r="DG296">
        <v>2</v>
      </c>
      <c r="DH296" s="36">
        <v>648598</v>
      </c>
      <c r="DI296">
        <v>2</v>
      </c>
      <c r="DJ296" s="36" t="s">
        <v>242</v>
      </c>
      <c r="DK296" t="s">
        <v>242</v>
      </c>
      <c r="DL296" t="s">
        <v>5949</v>
      </c>
      <c r="DM296" s="27">
        <v>1</v>
      </c>
      <c r="DN296" s="36">
        <v>20300054</v>
      </c>
      <c r="DO296">
        <v>2</v>
      </c>
      <c r="DP296" t="s">
        <v>5950</v>
      </c>
      <c r="DQ296">
        <v>1</v>
      </c>
      <c r="DT296" s="27">
        <v>1</v>
      </c>
      <c r="DU296" t="s">
        <v>5951</v>
      </c>
      <c r="DV296" s="27">
        <v>1</v>
      </c>
      <c r="DW296" t="s">
        <v>5952</v>
      </c>
      <c r="DX296" s="27">
        <v>0.5</v>
      </c>
      <c r="DY296" t="s">
        <v>5953</v>
      </c>
      <c r="DZ296" s="27">
        <v>1</v>
      </c>
      <c r="EA296" t="s">
        <v>5954</v>
      </c>
      <c r="EB296" s="27">
        <v>0</v>
      </c>
      <c r="ED296" s="27">
        <v>1</v>
      </c>
      <c r="EE296" t="s">
        <v>5955</v>
      </c>
      <c r="EF296" s="27">
        <v>1</v>
      </c>
      <c r="EG296" t="s">
        <v>5955</v>
      </c>
      <c r="EH296" s="27">
        <v>1</v>
      </c>
      <c r="EI296" t="s">
        <v>5956</v>
      </c>
      <c r="EJ296" s="27">
        <v>1</v>
      </c>
      <c r="EK296" t="s">
        <v>5957</v>
      </c>
      <c r="EL296" s="27">
        <v>1</v>
      </c>
      <c r="EN296">
        <v>1</v>
      </c>
      <c r="EP296" s="2"/>
      <c r="EQ296">
        <f t="shared" si="64"/>
        <v>0.85</v>
      </c>
      <c r="ER296" s="99">
        <v>0.5</v>
      </c>
      <c r="ES296" s="27">
        <v>0</v>
      </c>
      <c r="ET296" t="s">
        <v>242</v>
      </c>
      <c r="EU296" t="s">
        <v>242</v>
      </c>
      <c r="EX296" t="s">
        <v>242</v>
      </c>
      <c r="EY296" t="s">
        <v>242</v>
      </c>
      <c r="FA296" s="27">
        <v>1</v>
      </c>
      <c r="FB296">
        <v>1171</v>
      </c>
      <c r="FC296" t="s">
        <v>3434</v>
      </c>
      <c r="FD296" s="27">
        <v>1</v>
      </c>
      <c r="FE296">
        <v>39</v>
      </c>
      <c r="FF296" s="4">
        <v>0.39</v>
      </c>
      <c r="FG296" s="27">
        <v>1</v>
      </c>
      <c r="FH296">
        <v>4570</v>
      </c>
      <c r="FJ296" s="27">
        <v>1</v>
      </c>
      <c r="FK296">
        <v>48</v>
      </c>
      <c r="FL296">
        <f t="shared" si="67"/>
        <v>2</v>
      </c>
      <c r="FM296" s="99">
        <v>1</v>
      </c>
      <c r="FN296">
        <f t="shared" si="68"/>
        <v>2</v>
      </c>
      <c r="FO296" s="99">
        <v>1</v>
      </c>
      <c r="FP296" s="4">
        <v>0.48</v>
      </c>
      <c r="FQ296">
        <v>1</v>
      </c>
      <c r="FT296" s="27">
        <v>1</v>
      </c>
      <c r="FU296" t="s">
        <v>242</v>
      </c>
      <c r="FV296" t="s">
        <v>242</v>
      </c>
      <c r="FW296" t="s">
        <v>242</v>
      </c>
      <c r="FX296" s="2" t="s">
        <v>5958</v>
      </c>
      <c r="FY296" s="27">
        <v>1</v>
      </c>
      <c r="FZ296">
        <v>52.2</v>
      </c>
      <c r="GA296">
        <v>2</v>
      </c>
      <c r="GB296" t="s">
        <v>5959</v>
      </c>
      <c r="GC296" s="27">
        <v>1</v>
      </c>
      <c r="GD296" t="s">
        <v>242</v>
      </c>
      <c r="GE296" t="s">
        <v>242</v>
      </c>
      <c r="GF296" s="36" t="s">
        <v>242</v>
      </c>
      <c r="GG296" t="s">
        <v>242</v>
      </c>
      <c r="GH296" t="s">
        <v>242</v>
      </c>
      <c r="GI296" t="s">
        <v>242</v>
      </c>
      <c r="GJ296" t="s">
        <v>242</v>
      </c>
      <c r="GK296">
        <v>1</v>
      </c>
      <c r="GL296" s="2" t="s">
        <v>5960</v>
      </c>
      <c r="GM296">
        <v>1</v>
      </c>
      <c r="GP296" s="27">
        <v>0</v>
      </c>
      <c r="GQ296" t="s">
        <v>242</v>
      </c>
      <c r="GR296" t="s">
        <v>242</v>
      </c>
      <c r="GS296" t="s">
        <v>5961</v>
      </c>
      <c r="GT296" t="s">
        <v>242</v>
      </c>
      <c r="GW296" s="44">
        <v>1</v>
      </c>
      <c r="GX296">
        <v>334</v>
      </c>
      <c r="HA296" t="s">
        <v>242</v>
      </c>
      <c r="HD296" s="27">
        <v>0.5</v>
      </c>
      <c r="HF296" s="27">
        <v>0.5</v>
      </c>
      <c r="HG296" t="s">
        <v>5962</v>
      </c>
      <c r="HH296">
        <v>1</v>
      </c>
      <c r="HK296" s="27">
        <v>1</v>
      </c>
      <c r="HL296" t="s">
        <v>5963</v>
      </c>
      <c r="HM296">
        <v>1</v>
      </c>
      <c r="HP296">
        <v>0.66666666699999999</v>
      </c>
      <c r="HQ296">
        <v>1</v>
      </c>
      <c r="HR296">
        <v>0.75</v>
      </c>
      <c r="HS296">
        <v>1</v>
      </c>
      <c r="HT296">
        <v>0.85</v>
      </c>
      <c r="HU296">
        <v>0</v>
      </c>
      <c r="HV296">
        <v>1</v>
      </c>
      <c r="HW296">
        <v>1</v>
      </c>
      <c r="HX296">
        <v>0</v>
      </c>
      <c r="HY296">
        <v>0</v>
      </c>
      <c r="HZ296">
        <v>0.5</v>
      </c>
      <c r="IA296">
        <v>1</v>
      </c>
      <c r="IB296">
        <v>1</v>
      </c>
      <c r="IC296">
        <v>0.80555555599999995</v>
      </c>
      <c r="ID296">
        <v>0.71250000000000002</v>
      </c>
      <c r="IE296">
        <v>0.5</v>
      </c>
      <c r="IF296">
        <v>0.67268518499999996</v>
      </c>
      <c r="IG296" t="s">
        <v>5942</v>
      </c>
      <c r="IH296" t="s">
        <v>266</v>
      </c>
      <c r="II296" t="s">
        <v>5942</v>
      </c>
      <c r="IJ296">
        <v>82059</v>
      </c>
      <c r="IK296">
        <v>82584</v>
      </c>
      <c r="IL296">
        <v>93775</v>
      </c>
      <c r="IM296">
        <v>94943</v>
      </c>
      <c r="IN296">
        <v>82059</v>
      </c>
      <c r="IS296">
        <f t="shared" si="65"/>
        <v>0.6</v>
      </c>
      <c r="IT296">
        <f t="shared" si="69"/>
        <v>0.7857142857142857</v>
      </c>
      <c r="IU296">
        <f t="shared" si="70"/>
        <v>1</v>
      </c>
      <c r="IV296">
        <f t="shared" si="66"/>
        <v>0.79523809523809519</v>
      </c>
    </row>
    <row r="297" spans="1:256" customFormat="1" ht="14" customHeight="1" x14ac:dyDescent="0.2">
      <c r="A297">
        <v>296</v>
      </c>
      <c r="B297">
        <v>323</v>
      </c>
      <c r="C297" s="1">
        <v>44795.604861111111</v>
      </c>
      <c r="D297" s="1">
        <v>44795.604861111111</v>
      </c>
      <c r="E297">
        <v>4</v>
      </c>
      <c r="G297" t="s">
        <v>242</v>
      </c>
      <c r="H297" t="s">
        <v>242</v>
      </c>
      <c r="I297">
        <v>1</v>
      </c>
      <c r="J297" s="1">
        <v>44795.604861111111</v>
      </c>
      <c r="K297" t="s">
        <v>5964</v>
      </c>
      <c r="L297" t="s">
        <v>242</v>
      </c>
      <c r="M297" t="s">
        <v>242</v>
      </c>
      <c r="P297" t="s">
        <v>242</v>
      </c>
      <c r="Q297" t="s">
        <v>242</v>
      </c>
      <c r="T297" t="s">
        <v>5965</v>
      </c>
      <c r="V297" t="s">
        <v>5966</v>
      </c>
      <c r="W297" t="s">
        <v>5967</v>
      </c>
      <c r="X297">
        <v>3585</v>
      </c>
      <c r="Y297" t="s">
        <v>476</v>
      </c>
      <c r="Z297" t="s">
        <v>477</v>
      </c>
      <c r="AA297">
        <v>2021</v>
      </c>
      <c r="AC297">
        <v>0</v>
      </c>
      <c r="AF297">
        <v>9</v>
      </c>
      <c r="AG297" t="s">
        <v>242</v>
      </c>
      <c r="AJ297" s="27">
        <v>1</v>
      </c>
      <c r="AK297">
        <v>6</v>
      </c>
      <c r="AL297" s="27">
        <v>0</v>
      </c>
      <c r="AM297">
        <v>0</v>
      </c>
      <c r="AN297" s="36">
        <f t="shared" si="61"/>
        <v>0</v>
      </c>
      <c r="AO297" s="27">
        <v>0</v>
      </c>
      <c r="AP297">
        <v>0</v>
      </c>
      <c r="AQ297" t="s">
        <v>5968</v>
      </c>
      <c r="AR297">
        <v>3</v>
      </c>
      <c r="AU297" s="27">
        <v>1</v>
      </c>
      <c r="AV297">
        <v>1</v>
      </c>
      <c r="AW297" s="21">
        <f t="shared" si="62"/>
        <v>11.111111111111111</v>
      </c>
      <c r="AX297">
        <v>2</v>
      </c>
      <c r="BA297" s="27">
        <v>1</v>
      </c>
      <c r="BB297">
        <v>2</v>
      </c>
      <c r="BC297" s="21">
        <f t="shared" si="63"/>
        <v>22.222222222222221</v>
      </c>
      <c r="BD297" t="s">
        <v>242</v>
      </c>
      <c r="BG297" s="27">
        <v>0</v>
      </c>
      <c r="BJ297" t="s">
        <v>242</v>
      </c>
      <c r="BM297" s="27">
        <v>1</v>
      </c>
      <c r="BN297">
        <v>2</v>
      </c>
      <c r="BQ297" s="27">
        <v>1</v>
      </c>
      <c r="BR297">
        <v>2</v>
      </c>
      <c r="BS297" s="97">
        <f t="shared" si="60"/>
        <v>22.222222222222221</v>
      </c>
      <c r="BT297" t="s">
        <v>3930</v>
      </c>
      <c r="BU297">
        <v>3</v>
      </c>
      <c r="BX297" s="27">
        <v>1</v>
      </c>
      <c r="BY297">
        <v>3</v>
      </c>
      <c r="BZ297" s="21">
        <f t="shared" si="72"/>
        <v>33.333333333333329</v>
      </c>
      <c r="CA297">
        <v>1</v>
      </c>
      <c r="CB297">
        <v>1</v>
      </c>
      <c r="CE297" s="27">
        <v>0</v>
      </c>
      <c r="CG297" t="s">
        <v>242</v>
      </c>
      <c r="CH297" t="s">
        <v>242</v>
      </c>
      <c r="CJ297" s="27">
        <v>1</v>
      </c>
      <c r="CK297" t="s">
        <v>5969</v>
      </c>
      <c r="CL297">
        <v>1</v>
      </c>
      <c r="CO297">
        <v>0</v>
      </c>
      <c r="CP297" s="27">
        <v>0</v>
      </c>
      <c r="CQ297" t="s">
        <v>242</v>
      </c>
      <c r="CR297" t="s">
        <v>242</v>
      </c>
      <c r="CS297" t="s">
        <v>242</v>
      </c>
      <c r="CU297" s="2" t="s">
        <v>5970</v>
      </c>
      <c r="CV297" s="27">
        <v>1</v>
      </c>
      <c r="CW297" s="2" t="s">
        <v>5971</v>
      </c>
      <c r="CX297">
        <v>1</v>
      </c>
      <c r="DA297" s="27">
        <v>1</v>
      </c>
      <c r="DB297">
        <v>193774</v>
      </c>
      <c r="DC297">
        <v>2</v>
      </c>
      <c r="DE297" s="27">
        <v>1</v>
      </c>
      <c r="DF297" s="36" t="s">
        <v>242</v>
      </c>
      <c r="DG297" t="s">
        <v>242</v>
      </c>
      <c r="DH297" s="43" t="s">
        <v>242</v>
      </c>
      <c r="DI297" t="s">
        <v>242</v>
      </c>
      <c r="DJ297" s="36">
        <v>197976</v>
      </c>
      <c r="DK297">
        <v>2</v>
      </c>
      <c r="DM297" s="27">
        <v>0</v>
      </c>
      <c r="DN297" s="36" t="s">
        <v>242</v>
      </c>
      <c r="DO297" t="s">
        <v>242</v>
      </c>
      <c r="DQ297">
        <v>1</v>
      </c>
      <c r="DT297" s="27">
        <v>1</v>
      </c>
      <c r="DU297" t="s">
        <v>5972</v>
      </c>
      <c r="DV297" s="27">
        <v>1</v>
      </c>
      <c r="DW297" s="2" t="s">
        <v>5973</v>
      </c>
      <c r="DX297" s="27">
        <v>1</v>
      </c>
      <c r="DY297" s="2" t="s">
        <v>5974</v>
      </c>
      <c r="DZ297" s="27">
        <v>1</v>
      </c>
      <c r="EA297" s="2" t="s">
        <v>5975</v>
      </c>
      <c r="EB297" s="27">
        <v>1</v>
      </c>
      <c r="ED297" s="27">
        <v>1</v>
      </c>
      <c r="EE297" s="2" t="s">
        <v>5976</v>
      </c>
      <c r="EF297" s="27">
        <v>1</v>
      </c>
      <c r="EG297" s="2" t="s">
        <v>5977</v>
      </c>
      <c r="EH297" s="27">
        <v>1</v>
      </c>
      <c r="EI297" s="2" t="s">
        <v>5978</v>
      </c>
      <c r="EJ297" s="27">
        <v>1</v>
      </c>
      <c r="EK297" t="s">
        <v>5979</v>
      </c>
      <c r="EL297" s="27">
        <v>1</v>
      </c>
      <c r="EN297">
        <v>1</v>
      </c>
      <c r="EP297" s="2"/>
      <c r="EQ297">
        <f t="shared" si="64"/>
        <v>1</v>
      </c>
      <c r="ER297" s="99">
        <v>1</v>
      </c>
      <c r="ES297" s="27">
        <v>0</v>
      </c>
      <c r="ET297" t="s">
        <v>242</v>
      </c>
      <c r="EU297" t="s">
        <v>242</v>
      </c>
      <c r="EX297" t="s">
        <v>242</v>
      </c>
      <c r="EY297" t="s">
        <v>242</v>
      </c>
      <c r="FA297" s="27">
        <v>1</v>
      </c>
      <c r="FB297">
        <v>965</v>
      </c>
      <c r="FC297" t="s">
        <v>3434</v>
      </c>
      <c r="FD297" s="27">
        <v>0</v>
      </c>
      <c r="FE297" t="s">
        <v>242</v>
      </c>
      <c r="FG297" s="27">
        <v>1</v>
      </c>
      <c r="FH297">
        <v>163</v>
      </c>
      <c r="FJ297" s="27">
        <v>0</v>
      </c>
      <c r="FK297" t="s">
        <v>242</v>
      </c>
      <c r="FL297">
        <f t="shared" si="67"/>
        <v>2</v>
      </c>
      <c r="FM297" s="99">
        <v>1</v>
      </c>
      <c r="FN297">
        <f t="shared" si="68"/>
        <v>0</v>
      </c>
      <c r="FO297" s="100">
        <v>0</v>
      </c>
      <c r="FQ297">
        <v>1</v>
      </c>
      <c r="FT297" s="27">
        <v>0</v>
      </c>
      <c r="FU297" t="s">
        <v>242</v>
      </c>
      <c r="FV297" t="s">
        <v>242</v>
      </c>
      <c r="FW297" t="s">
        <v>242</v>
      </c>
      <c r="FY297" s="27">
        <v>1</v>
      </c>
      <c r="FZ297">
        <v>27</v>
      </c>
      <c r="GA297">
        <v>2</v>
      </c>
      <c r="GC297" s="27">
        <v>0</v>
      </c>
      <c r="GD297" t="s">
        <v>242</v>
      </c>
      <c r="GE297" t="s">
        <v>242</v>
      </c>
      <c r="GF297" s="36" t="s">
        <v>242</v>
      </c>
      <c r="GG297" t="s">
        <v>242</v>
      </c>
      <c r="GH297" t="s">
        <v>242</v>
      </c>
      <c r="GI297" t="s">
        <v>242</v>
      </c>
      <c r="GJ297" t="s">
        <v>242</v>
      </c>
      <c r="GK297" t="s">
        <v>242</v>
      </c>
      <c r="GL297" t="s">
        <v>5980</v>
      </c>
      <c r="GM297">
        <v>1</v>
      </c>
      <c r="GP297" s="27">
        <v>0</v>
      </c>
      <c r="GQ297" t="s">
        <v>242</v>
      </c>
      <c r="GR297" t="s">
        <v>242</v>
      </c>
      <c r="GT297" t="s">
        <v>242</v>
      </c>
      <c r="GW297" s="27">
        <v>1</v>
      </c>
      <c r="GX297">
        <v>244</v>
      </c>
      <c r="HA297">
        <v>1</v>
      </c>
      <c r="HD297" s="27">
        <v>0</v>
      </c>
      <c r="HE297" s="2" t="s">
        <v>5981</v>
      </c>
      <c r="HF297" s="27">
        <v>0</v>
      </c>
      <c r="HH297" t="s">
        <v>242</v>
      </c>
      <c r="HK297" s="27">
        <v>1</v>
      </c>
      <c r="HL297" t="s">
        <v>5982</v>
      </c>
      <c r="HM297">
        <v>1</v>
      </c>
      <c r="HP297">
        <v>0.55555555599999995</v>
      </c>
      <c r="HQ297">
        <v>1</v>
      </c>
      <c r="HR297">
        <v>0.5</v>
      </c>
      <c r="HS297">
        <v>0.66666666699999999</v>
      </c>
      <c r="HT297">
        <v>1</v>
      </c>
      <c r="HU297">
        <v>0</v>
      </c>
      <c r="HV297">
        <v>0.5</v>
      </c>
      <c r="HW297">
        <v>0.33333333300000001</v>
      </c>
      <c r="HX297">
        <v>0</v>
      </c>
      <c r="HY297">
        <v>1</v>
      </c>
      <c r="HZ297">
        <v>0</v>
      </c>
      <c r="IA297">
        <v>1</v>
      </c>
      <c r="IB297">
        <v>1</v>
      </c>
      <c r="IC297">
        <v>0.68518518500000003</v>
      </c>
      <c r="ID297">
        <v>0.54166666699999999</v>
      </c>
      <c r="IE297">
        <v>0.46666666699999998</v>
      </c>
      <c r="IF297">
        <v>0.56450617300000006</v>
      </c>
      <c r="IG297" t="s">
        <v>5983</v>
      </c>
      <c r="IH297" t="s">
        <v>266</v>
      </c>
      <c r="II297" t="s">
        <v>5965</v>
      </c>
      <c r="IJ297">
        <v>18608</v>
      </c>
      <c r="IK297">
        <v>17456</v>
      </c>
      <c r="IL297">
        <v>20613</v>
      </c>
      <c r="IM297">
        <v>20421</v>
      </c>
      <c r="IN297">
        <v>18608</v>
      </c>
      <c r="IS297">
        <f t="shared" si="65"/>
        <v>0.6</v>
      </c>
      <c r="IT297">
        <f t="shared" si="69"/>
        <v>0.5714285714285714</v>
      </c>
      <c r="IU297">
        <f t="shared" si="70"/>
        <v>0.5</v>
      </c>
      <c r="IV297">
        <f t="shared" si="66"/>
        <v>0.55714285714285705</v>
      </c>
    </row>
    <row r="298" spans="1:256" customFormat="1" ht="14" customHeight="1" x14ac:dyDescent="0.2">
      <c r="A298">
        <v>297</v>
      </c>
      <c r="B298">
        <v>324</v>
      </c>
      <c r="C298" s="1">
        <v>44795.604861111111</v>
      </c>
      <c r="D298" s="1">
        <v>44795.604861111111</v>
      </c>
      <c r="E298">
        <v>4</v>
      </c>
      <c r="G298" t="s">
        <v>242</v>
      </c>
      <c r="H298" t="s">
        <v>242</v>
      </c>
      <c r="I298">
        <v>1</v>
      </c>
      <c r="J298" s="1">
        <v>44795.604861111111</v>
      </c>
      <c r="K298" t="s">
        <v>5984</v>
      </c>
      <c r="L298" t="s">
        <v>242</v>
      </c>
      <c r="M298" t="s">
        <v>242</v>
      </c>
      <c r="P298" t="s">
        <v>242</v>
      </c>
      <c r="Q298" t="s">
        <v>242</v>
      </c>
      <c r="T298" t="s">
        <v>5985</v>
      </c>
      <c r="V298" t="s">
        <v>5986</v>
      </c>
      <c r="W298" t="s">
        <v>5987</v>
      </c>
      <c r="X298">
        <v>6311</v>
      </c>
      <c r="Y298" t="s">
        <v>319</v>
      </c>
      <c r="Z298" t="s">
        <v>890</v>
      </c>
      <c r="AA298">
        <v>2019</v>
      </c>
      <c r="AC298">
        <v>0.5</v>
      </c>
      <c r="AF298">
        <v>12</v>
      </c>
      <c r="AG298" t="s">
        <v>242</v>
      </c>
      <c r="AJ298" s="27">
        <v>0</v>
      </c>
      <c r="AK298">
        <v>0</v>
      </c>
      <c r="AL298" s="27">
        <v>0</v>
      </c>
      <c r="AM298">
        <v>0</v>
      </c>
      <c r="AN298" s="36">
        <f t="shared" si="61"/>
        <v>0</v>
      </c>
      <c r="AO298" s="27">
        <v>0</v>
      </c>
      <c r="AP298">
        <v>0</v>
      </c>
      <c r="AR298" t="s">
        <v>242</v>
      </c>
      <c r="AU298" s="27">
        <v>1</v>
      </c>
      <c r="AV298">
        <v>1</v>
      </c>
      <c r="AW298" s="21">
        <f t="shared" si="62"/>
        <v>8.3333333333333321</v>
      </c>
      <c r="AX298">
        <v>2</v>
      </c>
      <c r="BA298" s="27">
        <v>1</v>
      </c>
      <c r="BB298">
        <v>3</v>
      </c>
      <c r="BC298" s="21">
        <f t="shared" si="63"/>
        <v>25</v>
      </c>
      <c r="BD298" t="s">
        <v>242</v>
      </c>
      <c r="BG298" s="27">
        <v>1</v>
      </c>
      <c r="BH298">
        <v>6.2</v>
      </c>
      <c r="BJ298">
        <v>2</v>
      </c>
      <c r="BM298" s="27">
        <v>1</v>
      </c>
      <c r="BN298">
        <v>2</v>
      </c>
      <c r="BQ298" s="27">
        <v>1</v>
      </c>
      <c r="BR298">
        <v>4</v>
      </c>
      <c r="BS298" s="97">
        <f t="shared" si="60"/>
        <v>33.333333333333329</v>
      </c>
      <c r="BT298" t="s">
        <v>4261</v>
      </c>
      <c r="BU298">
        <v>1</v>
      </c>
      <c r="BX298" s="27">
        <v>1</v>
      </c>
      <c r="BY298">
        <v>2</v>
      </c>
      <c r="BZ298" s="21">
        <f t="shared" si="72"/>
        <v>16.666666666666664</v>
      </c>
      <c r="CA298">
        <v>2</v>
      </c>
      <c r="CB298">
        <v>1</v>
      </c>
      <c r="CE298" s="27">
        <v>0</v>
      </c>
      <c r="CG298" t="s">
        <v>242</v>
      </c>
      <c r="CH298" t="s">
        <v>242</v>
      </c>
      <c r="CJ298" s="27">
        <v>1</v>
      </c>
      <c r="CK298" s="2" t="s">
        <v>5988</v>
      </c>
      <c r="CL298">
        <v>1</v>
      </c>
      <c r="CO298">
        <v>0</v>
      </c>
      <c r="CP298" s="27">
        <v>0</v>
      </c>
      <c r="CQ298" t="s">
        <v>242</v>
      </c>
      <c r="CR298" t="s">
        <v>242</v>
      </c>
      <c r="CS298" t="s">
        <v>242</v>
      </c>
      <c r="CV298" s="27">
        <v>1</v>
      </c>
      <c r="CW298" t="s">
        <v>5989</v>
      </c>
      <c r="CX298">
        <v>1</v>
      </c>
      <c r="DA298" s="27">
        <v>1</v>
      </c>
      <c r="DB298">
        <v>13613</v>
      </c>
      <c r="DC298">
        <v>2</v>
      </c>
      <c r="DD298" t="s">
        <v>5990</v>
      </c>
      <c r="DE298" s="44">
        <v>1</v>
      </c>
      <c r="DF298" s="36" t="s">
        <v>242</v>
      </c>
      <c r="DG298" t="s">
        <v>242</v>
      </c>
      <c r="DH298" s="36">
        <v>90280</v>
      </c>
      <c r="DI298">
        <v>2</v>
      </c>
      <c r="DJ298" s="36" t="s">
        <v>242</v>
      </c>
      <c r="DK298" t="s">
        <v>242</v>
      </c>
      <c r="DL298" t="s">
        <v>5991</v>
      </c>
      <c r="DM298" s="27">
        <v>1</v>
      </c>
      <c r="DN298" s="36">
        <v>25959</v>
      </c>
      <c r="DO298">
        <v>2</v>
      </c>
      <c r="DP298" t="s">
        <v>5992</v>
      </c>
      <c r="DQ298">
        <v>1</v>
      </c>
      <c r="DT298" s="27">
        <v>1</v>
      </c>
      <c r="DU298" t="s">
        <v>5993</v>
      </c>
      <c r="DV298" s="27">
        <v>1</v>
      </c>
      <c r="DW298" t="s">
        <v>5994</v>
      </c>
      <c r="DX298" s="27">
        <v>0.5</v>
      </c>
      <c r="DY298" t="s">
        <v>5995</v>
      </c>
      <c r="DZ298" s="27">
        <v>1</v>
      </c>
      <c r="EA298" t="s">
        <v>5996</v>
      </c>
      <c r="EB298" s="27">
        <v>1</v>
      </c>
      <c r="EC298" t="s">
        <v>5997</v>
      </c>
      <c r="ED298" s="27">
        <v>1</v>
      </c>
      <c r="EE298" t="s">
        <v>5998</v>
      </c>
      <c r="EF298" s="27">
        <v>1</v>
      </c>
      <c r="EG298" s="2" t="s">
        <v>5999</v>
      </c>
      <c r="EH298" s="27">
        <v>1</v>
      </c>
      <c r="EI298" t="s">
        <v>6000</v>
      </c>
      <c r="EJ298" s="27">
        <v>1</v>
      </c>
      <c r="EK298" t="s">
        <v>6001</v>
      </c>
      <c r="EL298" s="27">
        <v>1</v>
      </c>
      <c r="EM298" t="s">
        <v>6002</v>
      </c>
      <c r="EN298">
        <v>1</v>
      </c>
      <c r="EP298" s="2"/>
      <c r="EQ298">
        <f t="shared" si="64"/>
        <v>0.95</v>
      </c>
      <c r="ER298" s="99">
        <v>0.5</v>
      </c>
      <c r="ES298" s="27">
        <v>0</v>
      </c>
      <c r="ET298" t="s">
        <v>242</v>
      </c>
      <c r="EU298" t="s">
        <v>242</v>
      </c>
      <c r="EX298" t="s">
        <v>242</v>
      </c>
      <c r="EY298" t="s">
        <v>242</v>
      </c>
      <c r="FA298" s="27">
        <v>0</v>
      </c>
      <c r="FB298" t="s">
        <v>242</v>
      </c>
      <c r="FD298" s="27">
        <v>0</v>
      </c>
      <c r="FE298" t="s">
        <v>242</v>
      </c>
      <c r="FG298" s="27">
        <v>1</v>
      </c>
      <c r="FH298">
        <v>265.52999999999997</v>
      </c>
      <c r="FJ298" s="27">
        <v>0</v>
      </c>
      <c r="FK298" t="s">
        <v>242</v>
      </c>
      <c r="FL298">
        <f t="shared" si="67"/>
        <v>1</v>
      </c>
      <c r="FM298" s="99">
        <v>1</v>
      </c>
      <c r="FN298">
        <f t="shared" si="68"/>
        <v>0</v>
      </c>
      <c r="FO298" s="100">
        <v>0</v>
      </c>
      <c r="FQ298">
        <v>1</v>
      </c>
      <c r="FT298" s="27">
        <v>1</v>
      </c>
      <c r="FU298" t="s">
        <v>242</v>
      </c>
      <c r="FV298" t="s">
        <v>242</v>
      </c>
      <c r="FW298" t="s">
        <v>242</v>
      </c>
      <c r="FX298" t="s">
        <v>6003</v>
      </c>
      <c r="FY298" s="27">
        <v>1</v>
      </c>
      <c r="FZ298">
        <v>52.5</v>
      </c>
      <c r="GA298">
        <v>2</v>
      </c>
      <c r="GB298" t="s">
        <v>6004</v>
      </c>
      <c r="GC298" s="27">
        <v>1</v>
      </c>
      <c r="GD298" t="s">
        <v>242</v>
      </c>
      <c r="GE298" t="s">
        <v>242</v>
      </c>
      <c r="GF298" s="36">
        <v>71</v>
      </c>
      <c r="GG298" t="s">
        <v>242</v>
      </c>
      <c r="GH298" t="s">
        <v>242</v>
      </c>
      <c r="GI298" t="s">
        <v>242</v>
      </c>
      <c r="GJ298" t="s">
        <v>242</v>
      </c>
      <c r="GK298" t="s">
        <v>242</v>
      </c>
      <c r="GL298" t="s">
        <v>6005</v>
      </c>
      <c r="GM298">
        <v>1</v>
      </c>
      <c r="GP298" s="27">
        <v>0</v>
      </c>
      <c r="GQ298" t="s">
        <v>242</v>
      </c>
      <c r="GR298" t="s">
        <v>242</v>
      </c>
      <c r="GS298" t="s">
        <v>6006</v>
      </c>
      <c r="GT298" t="s">
        <v>242</v>
      </c>
      <c r="GW298" s="27">
        <v>1</v>
      </c>
      <c r="GX298">
        <v>190</v>
      </c>
      <c r="HA298">
        <v>1</v>
      </c>
      <c r="HD298" s="27">
        <v>0</v>
      </c>
      <c r="HF298" s="27">
        <v>0</v>
      </c>
      <c r="HH298" t="s">
        <v>242</v>
      </c>
      <c r="HK298" s="27">
        <v>1</v>
      </c>
      <c r="HL298" t="s">
        <v>6007</v>
      </c>
      <c r="HM298">
        <v>1</v>
      </c>
      <c r="HP298">
        <v>0.66666666699999999</v>
      </c>
      <c r="HQ298">
        <v>1</v>
      </c>
      <c r="HR298">
        <v>0.5</v>
      </c>
      <c r="HS298">
        <v>0.83333333300000001</v>
      </c>
      <c r="HT298">
        <v>0.95</v>
      </c>
      <c r="HU298">
        <v>0</v>
      </c>
      <c r="HV298">
        <v>0.25</v>
      </c>
      <c r="HW298">
        <v>1</v>
      </c>
      <c r="HX298">
        <v>0</v>
      </c>
      <c r="HY298">
        <v>1</v>
      </c>
      <c r="HZ298">
        <v>0</v>
      </c>
      <c r="IA298">
        <v>1</v>
      </c>
      <c r="IB298">
        <v>1</v>
      </c>
      <c r="IC298">
        <v>0.72222222199999997</v>
      </c>
      <c r="ID298">
        <v>0.50833333300000005</v>
      </c>
      <c r="IE298">
        <v>0.6</v>
      </c>
      <c r="IF298">
        <v>0.61018518499999996</v>
      </c>
      <c r="IG298" t="s">
        <v>6008</v>
      </c>
      <c r="IH298" t="s">
        <v>266</v>
      </c>
      <c r="II298" t="s">
        <v>5985</v>
      </c>
      <c r="IJ298">
        <v>71042</v>
      </c>
      <c r="IK298">
        <v>69039</v>
      </c>
      <c r="IL298">
        <v>70629</v>
      </c>
      <c r="IM298">
        <v>71182</v>
      </c>
      <c r="IN298">
        <v>71042</v>
      </c>
      <c r="IS298">
        <f t="shared" si="65"/>
        <v>0.6</v>
      </c>
      <c r="IT298">
        <f t="shared" si="69"/>
        <v>0.6428571428571429</v>
      </c>
      <c r="IU298">
        <f t="shared" si="70"/>
        <v>1</v>
      </c>
      <c r="IV298">
        <f t="shared" si="66"/>
        <v>0.74761904761904763</v>
      </c>
    </row>
    <row r="299" spans="1:256" ht="14" customHeight="1" x14ac:dyDescent="0.2">
      <c r="A299" s="10">
        <v>298</v>
      </c>
      <c r="B299">
        <v>325</v>
      </c>
      <c r="C299" s="1">
        <v>44795.604861111111</v>
      </c>
      <c r="D299" s="1">
        <v>44795.604861111111</v>
      </c>
      <c r="E299">
        <v>4</v>
      </c>
      <c r="G299" t="s">
        <v>242</v>
      </c>
      <c r="H299" t="s">
        <v>242</v>
      </c>
      <c r="I299">
        <v>1</v>
      </c>
      <c r="J299" s="1">
        <v>44795.604861111111</v>
      </c>
      <c r="K299" t="s">
        <v>6009</v>
      </c>
      <c r="L299" t="s">
        <v>242</v>
      </c>
      <c r="M299" t="s">
        <v>242</v>
      </c>
      <c r="P299" t="s">
        <v>242</v>
      </c>
      <c r="Q299" t="s">
        <v>242</v>
      </c>
      <c r="T299" s="10" t="s">
        <v>6010</v>
      </c>
      <c r="V299" t="s">
        <v>6011</v>
      </c>
      <c r="W299" t="s">
        <v>6012</v>
      </c>
      <c r="X299">
        <v>3711</v>
      </c>
      <c r="Y299" s="10" t="s">
        <v>271</v>
      </c>
      <c r="Z299" s="10" t="s">
        <v>4286</v>
      </c>
      <c r="AA299" s="10">
        <v>2019</v>
      </c>
      <c r="AC299" s="10">
        <v>0.5</v>
      </c>
      <c r="AD299">
        <v>15</v>
      </c>
      <c r="AF299" s="10">
        <v>11</v>
      </c>
      <c r="AG299" t="s">
        <v>242</v>
      </c>
      <c r="AJ299" s="22">
        <v>1</v>
      </c>
      <c r="AK299" s="10">
        <v>10</v>
      </c>
      <c r="AL299" s="22">
        <v>0</v>
      </c>
      <c r="AM299" s="10">
        <v>0</v>
      </c>
      <c r="AN299" s="36">
        <f t="shared" si="61"/>
        <v>0</v>
      </c>
      <c r="AO299" s="22">
        <v>0</v>
      </c>
      <c r="AP299" s="10">
        <v>0</v>
      </c>
      <c r="AR299">
        <v>3</v>
      </c>
      <c r="AU299" s="22">
        <v>1</v>
      </c>
      <c r="AV299" s="10">
        <v>1</v>
      </c>
      <c r="AW299" s="21">
        <f t="shared" si="62"/>
        <v>9.0909090909090917</v>
      </c>
      <c r="AX299">
        <v>2</v>
      </c>
      <c r="BA299" s="22">
        <v>1</v>
      </c>
      <c r="BB299" s="10">
        <v>2</v>
      </c>
      <c r="BC299" s="21">
        <f t="shared" si="63"/>
        <v>18.181818181818183</v>
      </c>
      <c r="BD299" t="s">
        <v>242</v>
      </c>
      <c r="BG299" s="22">
        <v>1</v>
      </c>
      <c r="BH299" s="10">
        <v>4.8</v>
      </c>
      <c r="BJ299">
        <v>2</v>
      </c>
      <c r="BM299" s="22">
        <v>1</v>
      </c>
      <c r="BN299">
        <v>2</v>
      </c>
      <c r="BQ299" s="22">
        <v>1</v>
      </c>
      <c r="BR299" s="10">
        <v>6</v>
      </c>
      <c r="BS299" s="97">
        <f t="shared" si="60"/>
        <v>54.54545454545454</v>
      </c>
      <c r="BT299" s="10" t="s">
        <v>6013</v>
      </c>
      <c r="BU299" s="10">
        <v>1</v>
      </c>
      <c r="BX299" s="22">
        <v>1</v>
      </c>
      <c r="BY299" s="10">
        <v>1</v>
      </c>
      <c r="BZ299" s="21">
        <f t="shared" si="72"/>
        <v>9.0909090909090917</v>
      </c>
      <c r="CA299" s="10">
        <v>2</v>
      </c>
      <c r="CB299" s="10">
        <v>1</v>
      </c>
      <c r="CE299" s="22">
        <v>0</v>
      </c>
      <c r="CG299" s="10" t="s">
        <v>242</v>
      </c>
      <c r="CH299" s="10" t="s">
        <v>242</v>
      </c>
      <c r="CJ299" s="22">
        <v>1</v>
      </c>
      <c r="CK299" s="10" t="s">
        <v>6014</v>
      </c>
      <c r="CL299" s="10">
        <v>1</v>
      </c>
      <c r="CO299" s="10">
        <v>1</v>
      </c>
      <c r="CP299" s="22">
        <v>0.5</v>
      </c>
      <c r="CQ299" s="10" t="s">
        <v>242</v>
      </c>
      <c r="CR299" s="10">
        <v>100</v>
      </c>
      <c r="CS299" s="10">
        <v>100</v>
      </c>
      <c r="CT299" s="11" t="s">
        <v>6015</v>
      </c>
      <c r="CU299" s="11" t="s">
        <v>6016</v>
      </c>
      <c r="CV299" s="22">
        <v>1</v>
      </c>
      <c r="CW299" s="10" t="s">
        <v>6017</v>
      </c>
      <c r="CX299" s="10">
        <v>1</v>
      </c>
      <c r="DA299" s="22">
        <v>1</v>
      </c>
      <c r="DB299" s="10">
        <v>1589700</v>
      </c>
      <c r="DC299" s="10">
        <v>2</v>
      </c>
      <c r="DD299" s="10" t="s">
        <v>6018</v>
      </c>
      <c r="DE299" s="22">
        <v>1</v>
      </c>
      <c r="DF299" s="50">
        <v>4381970</v>
      </c>
      <c r="DG299" s="10">
        <v>2</v>
      </c>
      <c r="DH299" s="50">
        <v>3721875</v>
      </c>
      <c r="DI299" s="10">
        <v>2</v>
      </c>
      <c r="DJ299" s="50" t="s">
        <v>242</v>
      </c>
      <c r="DK299" s="10" t="s">
        <v>242</v>
      </c>
      <c r="DL299" s="11" t="s">
        <v>6019</v>
      </c>
      <c r="DM299" s="22">
        <v>1</v>
      </c>
      <c r="DN299" s="50">
        <v>249384317</v>
      </c>
      <c r="DO299" s="10">
        <v>2</v>
      </c>
      <c r="DP299" s="10" t="s">
        <v>6020</v>
      </c>
      <c r="DQ299" s="10">
        <v>1</v>
      </c>
      <c r="DT299" s="27">
        <v>1</v>
      </c>
      <c r="DU299" t="s">
        <v>6021</v>
      </c>
      <c r="DV299" s="27">
        <v>1</v>
      </c>
      <c r="DW299" t="s">
        <v>6022</v>
      </c>
      <c r="DX299" s="27">
        <v>1</v>
      </c>
      <c r="DY299" t="s">
        <v>6023</v>
      </c>
      <c r="DZ299" s="27">
        <v>1</v>
      </c>
      <c r="EA299" t="s">
        <v>6024</v>
      </c>
      <c r="EB299" s="27">
        <v>1</v>
      </c>
      <c r="EC299" t="s">
        <v>6025</v>
      </c>
      <c r="ED299" s="27">
        <v>1</v>
      </c>
      <c r="EE299" t="s">
        <v>6026</v>
      </c>
      <c r="EF299" s="27">
        <v>1</v>
      </c>
      <c r="EG299" t="s">
        <v>6027</v>
      </c>
      <c r="EH299" s="27">
        <v>1</v>
      </c>
      <c r="EI299" t="s">
        <v>6028</v>
      </c>
      <c r="EJ299" s="27">
        <v>1</v>
      </c>
      <c r="EK299" t="s">
        <v>6029</v>
      </c>
      <c r="EL299" s="27">
        <v>1</v>
      </c>
      <c r="EN299">
        <v>4</v>
      </c>
      <c r="EQ299">
        <f t="shared" si="64"/>
        <v>1</v>
      </c>
      <c r="ER299" s="99">
        <v>1</v>
      </c>
      <c r="ES299" s="22">
        <v>0</v>
      </c>
      <c r="ET299" s="10" t="s">
        <v>242</v>
      </c>
      <c r="EU299" s="10" t="s">
        <v>242</v>
      </c>
      <c r="EW299" s="10" t="s">
        <v>6030</v>
      </c>
      <c r="EX299" s="10" t="s">
        <v>242</v>
      </c>
      <c r="EY299" s="10" t="s">
        <v>242</v>
      </c>
      <c r="FA299" s="22">
        <v>1</v>
      </c>
      <c r="FB299" s="10">
        <v>35792</v>
      </c>
      <c r="FC299" s="10" t="s">
        <v>3418</v>
      </c>
      <c r="FD299" s="22">
        <v>1</v>
      </c>
      <c r="FE299" s="10">
        <v>14</v>
      </c>
      <c r="FG299" s="22">
        <v>1</v>
      </c>
      <c r="FH299" s="10">
        <v>10737.8</v>
      </c>
      <c r="FJ299" s="22">
        <v>0</v>
      </c>
      <c r="FK299" s="10" t="s">
        <v>242</v>
      </c>
      <c r="FL299">
        <f t="shared" si="67"/>
        <v>2</v>
      </c>
      <c r="FM299" s="99">
        <v>1</v>
      </c>
      <c r="FN299">
        <f t="shared" si="68"/>
        <v>1</v>
      </c>
      <c r="FO299" s="99">
        <v>1</v>
      </c>
      <c r="FP299" s="10" t="s">
        <v>6031</v>
      </c>
      <c r="FQ299" s="10">
        <v>4</v>
      </c>
      <c r="FT299" s="22">
        <v>1</v>
      </c>
      <c r="FU299" s="10">
        <v>11.8</v>
      </c>
      <c r="FV299" s="10">
        <v>45</v>
      </c>
      <c r="FW299" s="10">
        <v>43.2</v>
      </c>
      <c r="FX299" s="11" t="s">
        <v>6032</v>
      </c>
      <c r="FY299" s="22">
        <v>1</v>
      </c>
      <c r="FZ299" s="10">
        <v>21.8</v>
      </c>
      <c r="GA299" s="10">
        <v>2</v>
      </c>
      <c r="GB299" s="11" t="s">
        <v>6033</v>
      </c>
      <c r="GC299" s="22">
        <v>1</v>
      </c>
      <c r="GD299" s="10">
        <v>18.399999999999999</v>
      </c>
      <c r="GE299" s="10">
        <v>5.5</v>
      </c>
      <c r="GF299" s="50">
        <v>68.3</v>
      </c>
      <c r="GG299" s="10">
        <v>6.8</v>
      </c>
      <c r="GH299" s="10" t="s">
        <v>242</v>
      </c>
      <c r="GI299" s="10" t="s">
        <v>242</v>
      </c>
      <c r="GJ299" s="10" t="s">
        <v>242</v>
      </c>
      <c r="GK299" s="10">
        <v>1</v>
      </c>
      <c r="GL299" s="11" t="s">
        <v>6034</v>
      </c>
      <c r="GM299" s="10">
        <v>1</v>
      </c>
      <c r="GP299" s="22">
        <v>1</v>
      </c>
      <c r="GQ299" s="10">
        <v>1</v>
      </c>
      <c r="GR299" s="10">
        <v>1</v>
      </c>
      <c r="GS299" s="11" t="s">
        <v>6035</v>
      </c>
      <c r="GT299" s="10">
        <v>1</v>
      </c>
      <c r="GW299" s="22">
        <v>1</v>
      </c>
      <c r="GX299" s="10">
        <v>281</v>
      </c>
      <c r="HA299" s="10">
        <v>1</v>
      </c>
      <c r="HD299" s="22">
        <v>0.5</v>
      </c>
      <c r="HF299" s="22">
        <v>0.5</v>
      </c>
      <c r="HH299" s="10">
        <v>1</v>
      </c>
      <c r="HK299" s="22">
        <v>1</v>
      </c>
      <c r="HL299" s="11" t="s">
        <v>6036</v>
      </c>
      <c r="HM299" s="10">
        <v>1</v>
      </c>
      <c r="HP299" s="10">
        <v>0.66666666699999999</v>
      </c>
      <c r="HQ299" s="10">
        <v>1</v>
      </c>
      <c r="HR299" s="10">
        <v>0.75</v>
      </c>
      <c r="HS299" s="10">
        <v>1</v>
      </c>
      <c r="HT299" s="10">
        <v>1</v>
      </c>
      <c r="HU299" s="10">
        <v>0</v>
      </c>
      <c r="HV299" s="10">
        <v>0.75</v>
      </c>
      <c r="HW299" s="10">
        <v>1</v>
      </c>
      <c r="HX299" s="10">
        <v>1</v>
      </c>
      <c r="HY299" s="10">
        <v>1</v>
      </c>
      <c r="HZ299" s="10">
        <v>0.5</v>
      </c>
      <c r="IA299" s="10">
        <v>1</v>
      </c>
      <c r="IB299" s="10">
        <v>1</v>
      </c>
      <c r="IC299" s="10">
        <v>0.80555555599999995</v>
      </c>
      <c r="ID299" s="10">
        <v>0.6875</v>
      </c>
      <c r="IE299" s="10">
        <v>0.9</v>
      </c>
      <c r="IF299" s="10">
        <v>0.79768518499999996</v>
      </c>
      <c r="IG299" s="10" t="s">
        <v>6037</v>
      </c>
      <c r="IH299" s="10" t="s">
        <v>266</v>
      </c>
      <c r="II299" s="10" t="s">
        <v>6010</v>
      </c>
      <c r="IJ299" s="10">
        <v>137237</v>
      </c>
      <c r="IK299" s="10">
        <v>122485</v>
      </c>
      <c r="IL299" s="10">
        <v>127004</v>
      </c>
      <c r="IM299" s="10">
        <v>156735</v>
      </c>
      <c r="IN299" s="10">
        <v>137237</v>
      </c>
      <c r="IS299">
        <f t="shared" si="65"/>
        <v>0.6</v>
      </c>
      <c r="IT299">
        <f t="shared" si="69"/>
        <v>0.8571428571428571</v>
      </c>
      <c r="IU299">
        <f t="shared" si="70"/>
        <v>1</v>
      </c>
      <c r="IV299">
        <f t="shared" si="66"/>
        <v>0.81904761904761914</v>
      </c>
    </row>
    <row r="300" spans="1:256" customFormat="1" ht="14" customHeight="1" x14ac:dyDescent="0.2">
      <c r="A300">
        <v>299</v>
      </c>
      <c r="B300">
        <v>326</v>
      </c>
      <c r="C300" s="1">
        <v>44795.604861111111</v>
      </c>
      <c r="D300" s="1">
        <v>44795.604861111111</v>
      </c>
      <c r="E300">
        <v>4</v>
      </c>
      <c r="G300" t="s">
        <v>242</v>
      </c>
      <c r="H300" t="s">
        <v>242</v>
      </c>
      <c r="I300">
        <v>1</v>
      </c>
      <c r="J300" s="1">
        <v>44795.604861111111</v>
      </c>
      <c r="K300" t="s">
        <v>6038</v>
      </c>
      <c r="L300" t="s">
        <v>242</v>
      </c>
      <c r="M300" t="s">
        <v>242</v>
      </c>
      <c r="P300" t="s">
        <v>242</v>
      </c>
      <c r="Q300" t="s">
        <v>242</v>
      </c>
      <c r="T300" t="s">
        <v>6039</v>
      </c>
      <c r="V300" t="s">
        <v>6040</v>
      </c>
      <c r="W300">
        <v>452327109</v>
      </c>
      <c r="X300">
        <v>3826</v>
      </c>
      <c r="Y300" t="s">
        <v>350</v>
      </c>
      <c r="Z300" t="s">
        <v>1032</v>
      </c>
      <c r="AA300">
        <v>2021</v>
      </c>
      <c r="AC300">
        <v>0.5</v>
      </c>
      <c r="AD300">
        <v>15</v>
      </c>
      <c r="AF300">
        <v>10</v>
      </c>
      <c r="AG300" t="s">
        <v>242</v>
      </c>
      <c r="AJ300" s="27">
        <v>0</v>
      </c>
      <c r="AK300">
        <v>0</v>
      </c>
      <c r="AL300" s="27">
        <v>0</v>
      </c>
      <c r="AM300">
        <v>0</v>
      </c>
      <c r="AN300" s="36">
        <f t="shared" si="61"/>
        <v>0</v>
      </c>
      <c r="AO300" s="27">
        <v>0</v>
      </c>
      <c r="AP300">
        <v>0</v>
      </c>
      <c r="AR300" t="s">
        <v>242</v>
      </c>
      <c r="AU300" s="27">
        <v>1</v>
      </c>
      <c r="AV300">
        <v>3</v>
      </c>
      <c r="AW300" s="21">
        <f t="shared" si="62"/>
        <v>30</v>
      </c>
      <c r="AX300">
        <v>2</v>
      </c>
      <c r="BA300" s="27">
        <v>1</v>
      </c>
      <c r="BB300">
        <v>2</v>
      </c>
      <c r="BC300" s="21">
        <f t="shared" si="63"/>
        <v>20</v>
      </c>
      <c r="BD300" t="s">
        <v>242</v>
      </c>
      <c r="BG300" s="27">
        <v>1</v>
      </c>
      <c r="BJ300">
        <v>2</v>
      </c>
      <c r="BM300" s="27">
        <v>1</v>
      </c>
      <c r="BN300">
        <v>2</v>
      </c>
      <c r="BQ300" s="27">
        <v>1</v>
      </c>
      <c r="BR300">
        <v>3</v>
      </c>
      <c r="BS300" s="97">
        <f t="shared" si="60"/>
        <v>30</v>
      </c>
      <c r="BU300">
        <v>1</v>
      </c>
      <c r="BX300" s="27">
        <v>0</v>
      </c>
      <c r="BY300" s="24" t="s">
        <v>242</v>
      </c>
      <c r="BZ300" s="21" t="s">
        <v>242</v>
      </c>
      <c r="CA300" t="s">
        <v>242</v>
      </c>
      <c r="CB300" t="s">
        <v>242</v>
      </c>
      <c r="CE300" s="27">
        <v>0</v>
      </c>
      <c r="CG300" t="s">
        <v>242</v>
      </c>
      <c r="CH300" t="s">
        <v>242</v>
      </c>
      <c r="CJ300" s="27">
        <v>1</v>
      </c>
      <c r="CK300" t="s">
        <v>6041</v>
      </c>
      <c r="CL300">
        <v>1</v>
      </c>
      <c r="CO300">
        <v>1</v>
      </c>
      <c r="CP300" s="27">
        <v>0</v>
      </c>
      <c r="CQ300" t="s">
        <v>242</v>
      </c>
      <c r="CR300" t="s">
        <v>242</v>
      </c>
      <c r="CS300" t="s">
        <v>242</v>
      </c>
      <c r="CV300" s="27">
        <v>1</v>
      </c>
      <c r="CW300" t="s">
        <v>6042</v>
      </c>
      <c r="CX300">
        <v>1</v>
      </c>
      <c r="DA300" s="27">
        <v>1</v>
      </c>
      <c r="DB300">
        <v>19701</v>
      </c>
      <c r="DC300">
        <v>2</v>
      </c>
      <c r="DE300" s="27">
        <v>1</v>
      </c>
      <c r="DF300" s="36">
        <v>16872</v>
      </c>
      <c r="DG300">
        <v>2</v>
      </c>
      <c r="DH300" s="36">
        <v>16872</v>
      </c>
      <c r="DI300">
        <v>2</v>
      </c>
      <c r="DJ300" s="36" t="s">
        <v>242</v>
      </c>
      <c r="DK300" t="s">
        <v>242</v>
      </c>
      <c r="DM300" s="27">
        <v>0</v>
      </c>
      <c r="DN300" s="36" t="s">
        <v>242</v>
      </c>
      <c r="DO300" t="s">
        <v>242</v>
      </c>
      <c r="DQ300">
        <v>1</v>
      </c>
      <c r="DT300" s="27">
        <v>1</v>
      </c>
      <c r="DU300" s="2" t="s">
        <v>6043</v>
      </c>
      <c r="DV300" s="27">
        <v>1</v>
      </c>
      <c r="DW300" s="2" t="s">
        <v>6044</v>
      </c>
      <c r="DX300" s="27">
        <v>1</v>
      </c>
      <c r="DY300" t="s">
        <v>6045</v>
      </c>
      <c r="DZ300" s="27">
        <v>1</v>
      </c>
      <c r="EA300" t="s">
        <v>6046</v>
      </c>
      <c r="EB300" s="27">
        <v>1</v>
      </c>
      <c r="EC300" s="2" t="s">
        <v>6047</v>
      </c>
      <c r="ED300" s="27">
        <v>1</v>
      </c>
      <c r="EE300" t="s">
        <v>6048</v>
      </c>
      <c r="EF300" s="27">
        <v>1</v>
      </c>
      <c r="EG300" t="s">
        <v>6048</v>
      </c>
      <c r="EH300" s="27">
        <v>1</v>
      </c>
      <c r="EI300" t="s">
        <v>6049</v>
      </c>
      <c r="EJ300" s="27">
        <v>1</v>
      </c>
      <c r="EK300" t="s">
        <v>6050</v>
      </c>
      <c r="EL300" s="27">
        <v>1</v>
      </c>
      <c r="EN300">
        <v>1</v>
      </c>
      <c r="EP300" s="2"/>
      <c r="EQ300">
        <f t="shared" si="64"/>
        <v>1</v>
      </c>
      <c r="ER300" s="99">
        <v>1</v>
      </c>
      <c r="ES300" s="27">
        <v>0</v>
      </c>
      <c r="ET300" t="s">
        <v>242</v>
      </c>
      <c r="EU300" t="s">
        <v>242</v>
      </c>
      <c r="EX300" t="s">
        <v>242</v>
      </c>
      <c r="EY300" t="s">
        <v>242</v>
      </c>
      <c r="FA300" s="27">
        <v>1</v>
      </c>
      <c r="FB300">
        <v>315</v>
      </c>
      <c r="FC300" t="s">
        <v>3418</v>
      </c>
      <c r="FD300" s="27">
        <v>0</v>
      </c>
      <c r="FE300" t="s">
        <v>242</v>
      </c>
      <c r="FG300" s="27">
        <v>0</v>
      </c>
      <c r="FH300" t="s">
        <v>242</v>
      </c>
      <c r="FJ300" s="27">
        <v>0</v>
      </c>
      <c r="FK300" t="s">
        <v>242</v>
      </c>
      <c r="FL300">
        <f t="shared" si="67"/>
        <v>1</v>
      </c>
      <c r="FM300" s="99">
        <v>1</v>
      </c>
      <c r="FN300">
        <f t="shared" si="68"/>
        <v>0</v>
      </c>
      <c r="FO300" s="100">
        <v>0</v>
      </c>
      <c r="FQ300">
        <v>1</v>
      </c>
      <c r="FT300" s="27">
        <v>1</v>
      </c>
      <c r="FU300">
        <v>17</v>
      </c>
      <c r="FV300">
        <v>67</v>
      </c>
      <c r="FW300">
        <v>16</v>
      </c>
      <c r="FY300" s="27">
        <v>1</v>
      </c>
      <c r="FZ300">
        <v>43</v>
      </c>
      <c r="GA300">
        <v>2</v>
      </c>
      <c r="GC300" s="27">
        <v>1</v>
      </c>
      <c r="GD300">
        <v>2</v>
      </c>
      <c r="GE300">
        <v>9</v>
      </c>
      <c r="GF300" s="36">
        <v>46</v>
      </c>
      <c r="GG300">
        <v>33</v>
      </c>
      <c r="GH300" t="s">
        <v>242</v>
      </c>
      <c r="GI300" t="s">
        <v>242</v>
      </c>
      <c r="GJ300" t="s">
        <v>242</v>
      </c>
      <c r="GK300">
        <v>1</v>
      </c>
      <c r="GM300">
        <v>1</v>
      </c>
      <c r="GP300" s="27">
        <v>0</v>
      </c>
      <c r="GQ300" t="s">
        <v>242</v>
      </c>
      <c r="GR300" t="s">
        <v>242</v>
      </c>
      <c r="GT300" t="s">
        <v>242</v>
      </c>
      <c r="GW300" s="27">
        <v>1</v>
      </c>
      <c r="GX300">
        <v>15</v>
      </c>
      <c r="HA300">
        <v>1</v>
      </c>
      <c r="HD300" s="27">
        <v>0</v>
      </c>
      <c r="HF300" s="27">
        <v>0</v>
      </c>
      <c r="HH300" t="s">
        <v>242</v>
      </c>
      <c r="HK300" s="27">
        <v>1</v>
      </c>
      <c r="HL300" t="s">
        <v>6051</v>
      </c>
      <c r="HM300">
        <v>1</v>
      </c>
      <c r="HP300">
        <v>0.55555555599999995</v>
      </c>
      <c r="HQ300">
        <v>1</v>
      </c>
      <c r="HR300">
        <v>0.5</v>
      </c>
      <c r="HS300">
        <v>0.66666666699999999</v>
      </c>
      <c r="HT300">
        <v>1</v>
      </c>
      <c r="HU300">
        <v>0</v>
      </c>
      <c r="HV300">
        <v>0.25</v>
      </c>
      <c r="HW300">
        <v>1</v>
      </c>
      <c r="HX300">
        <v>0</v>
      </c>
      <c r="HY300">
        <v>1</v>
      </c>
      <c r="HZ300">
        <v>0</v>
      </c>
      <c r="IA300">
        <v>1</v>
      </c>
      <c r="IB300">
        <v>1</v>
      </c>
      <c r="IC300">
        <v>0.68518518500000003</v>
      </c>
      <c r="ID300">
        <v>0.47916666699999999</v>
      </c>
      <c r="IE300">
        <v>0.6</v>
      </c>
      <c r="IF300">
        <v>0.58811728399999996</v>
      </c>
      <c r="IG300" t="s">
        <v>6052</v>
      </c>
      <c r="IH300" t="s">
        <v>266</v>
      </c>
      <c r="II300" t="s">
        <v>6039</v>
      </c>
      <c r="IJ300">
        <v>3543</v>
      </c>
      <c r="IK300">
        <v>3239</v>
      </c>
      <c r="IL300">
        <v>4526</v>
      </c>
      <c r="IM300">
        <v>4584</v>
      </c>
      <c r="IN300">
        <v>3543</v>
      </c>
      <c r="IS300">
        <f t="shared" si="65"/>
        <v>0.4</v>
      </c>
      <c r="IT300">
        <f t="shared" si="69"/>
        <v>0.5714285714285714</v>
      </c>
      <c r="IU300">
        <f t="shared" si="70"/>
        <v>1</v>
      </c>
      <c r="IV300">
        <f t="shared" si="66"/>
        <v>0.65714285714285714</v>
      </c>
    </row>
    <row r="301" spans="1:256" customFormat="1" ht="14" customHeight="1" x14ac:dyDescent="0.2">
      <c r="A301">
        <v>300</v>
      </c>
      <c r="B301">
        <v>327</v>
      </c>
      <c r="C301" s="1">
        <v>44795.604861111111</v>
      </c>
      <c r="D301" s="1">
        <v>44795.604861111111</v>
      </c>
      <c r="E301">
        <v>4</v>
      </c>
      <c r="G301" t="s">
        <v>242</v>
      </c>
      <c r="H301" t="s">
        <v>242</v>
      </c>
      <c r="I301">
        <v>1</v>
      </c>
      <c r="J301" s="1">
        <v>44795.604861111111</v>
      </c>
      <c r="K301" t="s">
        <v>6053</v>
      </c>
      <c r="L301" t="s">
        <v>242</v>
      </c>
      <c r="M301" t="s">
        <v>242</v>
      </c>
      <c r="P301" t="s">
        <v>242</v>
      </c>
      <c r="Q301" t="s">
        <v>242</v>
      </c>
      <c r="T301" t="s">
        <v>6054</v>
      </c>
      <c r="V301" t="s">
        <v>6055</v>
      </c>
      <c r="W301" t="s">
        <v>6056</v>
      </c>
      <c r="X301">
        <v>7389</v>
      </c>
      <c r="Y301" t="s">
        <v>297</v>
      </c>
      <c r="Z301" t="s">
        <v>765</v>
      </c>
      <c r="AA301">
        <v>2020</v>
      </c>
      <c r="AC301">
        <v>0</v>
      </c>
      <c r="AF301">
        <v>10</v>
      </c>
      <c r="AG301" t="s">
        <v>242</v>
      </c>
      <c r="AJ301" s="27">
        <v>1</v>
      </c>
      <c r="AK301">
        <v>9</v>
      </c>
      <c r="AL301" s="27">
        <v>0</v>
      </c>
      <c r="AM301">
        <v>0</v>
      </c>
      <c r="AN301" s="36">
        <f t="shared" si="61"/>
        <v>0</v>
      </c>
      <c r="AO301" s="27">
        <v>0</v>
      </c>
      <c r="AP301">
        <v>0</v>
      </c>
      <c r="AR301">
        <v>3</v>
      </c>
      <c r="AU301" s="27">
        <v>1</v>
      </c>
      <c r="AV301">
        <v>1</v>
      </c>
      <c r="AW301" s="21">
        <f t="shared" si="62"/>
        <v>10</v>
      </c>
      <c r="AX301">
        <v>3</v>
      </c>
      <c r="BA301" s="27">
        <v>1</v>
      </c>
      <c r="BB301">
        <v>3</v>
      </c>
      <c r="BC301" s="21">
        <f t="shared" si="63"/>
        <v>30</v>
      </c>
      <c r="BD301" t="s">
        <v>242</v>
      </c>
      <c r="BG301" s="27">
        <v>1</v>
      </c>
      <c r="BJ301">
        <v>3</v>
      </c>
      <c r="BM301" s="27">
        <v>1</v>
      </c>
      <c r="BN301">
        <v>3</v>
      </c>
      <c r="BQ301" s="27">
        <v>1</v>
      </c>
      <c r="BR301">
        <v>3</v>
      </c>
      <c r="BS301" s="97">
        <f t="shared" si="60"/>
        <v>30</v>
      </c>
      <c r="BT301" t="s">
        <v>3547</v>
      </c>
      <c r="BU301">
        <v>3</v>
      </c>
      <c r="BX301" s="27">
        <v>1</v>
      </c>
      <c r="BY301">
        <v>1</v>
      </c>
      <c r="BZ301" s="21">
        <f>BY301/AF301*100</f>
        <v>10</v>
      </c>
      <c r="CA301">
        <v>2</v>
      </c>
      <c r="CB301">
        <v>3</v>
      </c>
      <c r="CE301" s="27">
        <v>0</v>
      </c>
      <c r="CG301" t="s">
        <v>242</v>
      </c>
      <c r="CH301" t="s">
        <v>242</v>
      </c>
      <c r="CJ301" s="27">
        <v>1</v>
      </c>
      <c r="CK301" t="s">
        <v>6057</v>
      </c>
      <c r="CL301">
        <v>1</v>
      </c>
      <c r="CO301">
        <v>1</v>
      </c>
      <c r="CP301" s="27">
        <v>1</v>
      </c>
      <c r="CQ301">
        <v>100</v>
      </c>
      <c r="CR301">
        <v>100</v>
      </c>
      <c r="CS301">
        <v>100</v>
      </c>
      <c r="CT301" t="s">
        <v>6058</v>
      </c>
      <c r="CV301" s="27">
        <v>1</v>
      </c>
      <c r="CW301" t="s">
        <v>6059</v>
      </c>
      <c r="CX301">
        <v>1</v>
      </c>
      <c r="DA301" s="27">
        <v>1</v>
      </c>
      <c r="DB301">
        <v>15049.32</v>
      </c>
      <c r="DC301">
        <v>2</v>
      </c>
      <c r="DE301" s="27">
        <v>1</v>
      </c>
      <c r="DF301" s="36" t="s">
        <v>242</v>
      </c>
      <c r="DG301" t="s">
        <v>242</v>
      </c>
      <c r="DH301" s="43" t="s">
        <v>242</v>
      </c>
      <c r="DI301" t="s">
        <v>242</v>
      </c>
      <c r="DJ301" s="36">
        <v>74379.38</v>
      </c>
      <c r="DK301">
        <v>2</v>
      </c>
      <c r="DM301" s="27">
        <v>1</v>
      </c>
      <c r="DN301" s="36">
        <v>540134.82999999996</v>
      </c>
      <c r="DO301">
        <v>2</v>
      </c>
      <c r="DQ301">
        <v>1</v>
      </c>
      <c r="DT301" s="27">
        <v>1</v>
      </c>
      <c r="DU301" t="s">
        <v>6060</v>
      </c>
      <c r="DV301" s="27">
        <v>1</v>
      </c>
      <c r="DW301" s="2" t="s">
        <v>6061</v>
      </c>
      <c r="DX301" s="27">
        <v>1</v>
      </c>
      <c r="DY301" t="s">
        <v>6062</v>
      </c>
      <c r="DZ301" s="27">
        <v>1</v>
      </c>
      <c r="EA301" s="2" t="s">
        <v>6063</v>
      </c>
      <c r="EB301" s="27">
        <v>0</v>
      </c>
      <c r="ED301" s="27">
        <v>1</v>
      </c>
      <c r="EE301" s="2" t="s">
        <v>6064</v>
      </c>
      <c r="EF301" s="27">
        <v>1</v>
      </c>
      <c r="EG301" s="2" t="s">
        <v>6065</v>
      </c>
      <c r="EH301" s="27">
        <v>1</v>
      </c>
      <c r="EI301" t="s">
        <v>6066</v>
      </c>
      <c r="EJ301" s="27">
        <v>1</v>
      </c>
      <c r="EK301" t="s">
        <v>6067</v>
      </c>
      <c r="EL301" s="27">
        <v>1</v>
      </c>
      <c r="EN301">
        <v>1</v>
      </c>
      <c r="EP301" s="2"/>
      <c r="EQ301">
        <f t="shared" si="64"/>
        <v>0.9</v>
      </c>
      <c r="ER301" s="99">
        <v>0.5</v>
      </c>
      <c r="ES301" s="27">
        <v>0</v>
      </c>
      <c r="ET301" t="s">
        <v>242</v>
      </c>
      <c r="EU301" t="s">
        <v>242</v>
      </c>
      <c r="EX301" t="s">
        <v>242</v>
      </c>
      <c r="EY301" t="s">
        <v>242</v>
      </c>
      <c r="FA301" s="27">
        <v>1</v>
      </c>
      <c r="FB301">
        <v>271</v>
      </c>
      <c r="FC301" t="s">
        <v>3434</v>
      </c>
      <c r="FD301" s="27">
        <v>1</v>
      </c>
      <c r="FE301">
        <v>43.75</v>
      </c>
      <c r="FG301" s="27">
        <v>0</v>
      </c>
      <c r="FH301" t="s">
        <v>242</v>
      </c>
      <c r="FJ301" s="27">
        <v>0</v>
      </c>
      <c r="FK301" t="s">
        <v>242</v>
      </c>
      <c r="FL301">
        <f t="shared" si="67"/>
        <v>1</v>
      </c>
      <c r="FM301" s="99">
        <v>1</v>
      </c>
      <c r="FN301">
        <f t="shared" si="68"/>
        <v>1</v>
      </c>
      <c r="FO301" s="99">
        <v>1</v>
      </c>
      <c r="FQ301">
        <v>1</v>
      </c>
      <c r="FT301" s="27">
        <v>0</v>
      </c>
      <c r="FU301" t="s">
        <v>242</v>
      </c>
      <c r="FV301" t="s">
        <v>242</v>
      </c>
      <c r="FW301" t="s">
        <v>242</v>
      </c>
      <c r="FY301" s="27">
        <v>1</v>
      </c>
      <c r="FZ301">
        <v>40</v>
      </c>
      <c r="GA301">
        <v>2</v>
      </c>
      <c r="GB301" t="s">
        <v>6068</v>
      </c>
      <c r="GC301" s="27">
        <v>1</v>
      </c>
      <c r="GD301">
        <v>14</v>
      </c>
      <c r="GE301">
        <v>8</v>
      </c>
      <c r="GF301" s="36">
        <v>65</v>
      </c>
      <c r="GG301">
        <v>11</v>
      </c>
      <c r="GH301" t="s">
        <v>242</v>
      </c>
      <c r="GI301" t="s">
        <v>242</v>
      </c>
      <c r="GJ301" t="s">
        <v>242</v>
      </c>
      <c r="GK301">
        <v>1</v>
      </c>
      <c r="GM301">
        <v>1</v>
      </c>
      <c r="GP301" s="27">
        <v>0</v>
      </c>
      <c r="GQ301" t="s">
        <v>242</v>
      </c>
      <c r="GR301" t="s">
        <v>242</v>
      </c>
      <c r="GT301" t="s">
        <v>242</v>
      </c>
      <c r="GW301" s="27">
        <v>1</v>
      </c>
      <c r="GX301">
        <v>467</v>
      </c>
      <c r="HA301">
        <v>1</v>
      </c>
      <c r="HD301" s="27">
        <v>0</v>
      </c>
      <c r="HF301" s="27">
        <v>0</v>
      </c>
      <c r="HH301" t="s">
        <v>242</v>
      </c>
      <c r="HK301" s="27">
        <v>1</v>
      </c>
      <c r="HL301" s="2" t="s">
        <v>6069</v>
      </c>
      <c r="HM301">
        <v>1</v>
      </c>
      <c r="HP301">
        <v>0.66666666699999999</v>
      </c>
      <c r="HQ301">
        <v>1</v>
      </c>
      <c r="HR301">
        <v>1</v>
      </c>
      <c r="HS301">
        <v>1</v>
      </c>
      <c r="HT301">
        <v>0.9</v>
      </c>
      <c r="HU301">
        <v>0</v>
      </c>
      <c r="HV301">
        <v>0.5</v>
      </c>
      <c r="HW301">
        <v>0.66666666699999999</v>
      </c>
      <c r="HX301">
        <v>0</v>
      </c>
      <c r="HY301">
        <v>1</v>
      </c>
      <c r="HZ301">
        <v>0</v>
      </c>
      <c r="IA301">
        <v>1</v>
      </c>
      <c r="IB301">
        <v>1</v>
      </c>
      <c r="IC301">
        <v>0.88888888899999996</v>
      </c>
      <c r="ID301">
        <v>0.6</v>
      </c>
      <c r="IE301">
        <v>0.53333333299999997</v>
      </c>
      <c r="IF301">
        <v>0.67407407399999997</v>
      </c>
      <c r="IG301" t="s">
        <v>6070</v>
      </c>
      <c r="IH301" t="s">
        <v>266</v>
      </c>
      <c r="II301" t="s">
        <v>6054</v>
      </c>
      <c r="IJ301">
        <v>10333</v>
      </c>
      <c r="IK301">
        <v>12552</v>
      </c>
      <c r="IL301">
        <v>13877</v>
      </c>
      <c r="IM301">
        <v>14528</v>
      </c>
      <c r="IN301">
        <v>10333</v>
      </c>
      <c r="IS301">
        <f t="shared" si="65"/>
        <v>0.6</v>
      </c>
      <c r="IT301">
        <f t="shared" si="69"/>
        <v>0.7857142857142857</v>
      </c>
      <c r="IU301">
        <f t="shared" si="70"/>
        <v>0.75</v>
      </c>
      <c r="IV301">
        <f t="shared" si="66"/>
        <v>0.71190476190476193</v>
      </c>
    </row>
    <row r="302" spans="1:256" customFormat="1" ht="14" customHeight="1" x14ac:dyDescent="0.2">
      <c r="A302">
        <v>301</v>
      </c>
      <c r="B302">
        <v>328</v>
      </c>
      <c r="C302" s="1">
        <v>44795.604861111111</v>
      </c>
      <c r="D302" s="1">
        <v>44795.604861111111</v>
      </c>
      <c r="E302">
        <v>4</v>
      </c>
      <c r="G302" t="s">
        <v>242</v>
      </c>
      <c r="H302" t="s">
        <v>242</v>
      </c>
      <c r="I302">
        <v>1</v>
      </c>
      <c r="J302" s="1">
        <v>44795.604861111111</v>
      </c>
      <c r="K302" t="s">
        <v>6071</v>
      </c>
      <c r="L302" t="s">
        <v>242</v>
      </c>
      <c r="M302" t="s">
        <v>242</v>
      </c>
      <c r="P302" t="s">
        <v>242</v>
      </c>
      <c r="Q302" t="s">
        <v>242</v>
      </c>
      <c r="T302" t="s">
        <v>6072</v>
      </c>
      <c r="U302" s="24">
        <v>18230</v>
      </c>
      <c r="V302" t="s">
        <v>6073</v>
      </c>
      <c r="W302">
        <v>149123101</v>
      </c>
      <c r="X302">
        <v>3531</v>
      </c>
      <c r="Y302" t="s">
        <v>476</v>
      </c>
      <c r="Z302" t="s">
        <v>1568</v>
      </c>
      <c r="AA302">
        <v>2019</v>
      </c>
      <c r="AC302">
        <v>0.5</v>
      </c>
      <c r="AD302">
        <v>9</v>
      </c>
      <c r="AF302">
        <v>11</v>
      </c>
      <c r="AG302" t="s">
        <v>242</v>
      </c>
      <c r="AJ302" s="27">
        <v>0</v>
      </c>
      <c r="AK302">
        <v>0</v>
      </c>
      <c r="AL302" s="27">
        <v>0</v>
      </c>
      <c r="AM302">
        <v>0</v>
      </c>
      <c r="AN302" s="36">
        <f t="shared" si="61"/>
        <v>0</v>
      </c>
      <c r="AO302" s="27">
        <v>0</v>
      </c>
      <c r="AP302">
        <v>0</v>
      </c>
      <c r="AR302" t="s">
        <v>242</v>
      </c>
      <c r="AU302" s="27">
        <v>1</v>
      </c>
      <c r="AV302">
        <v>1</v>
      </c>
      <c r="AW302" s="21">
        <f t="shared" si="62"/>
        <v>9.0909090909090917</v>
      </c>
      <c r="AX302">
        <v>2</v>
      </c>
      <c r="BA302" s="27">
        <v>1</v>
      </c>
      <c r="BB302">
        <v>2</v>
      </c>
      <c r="BC302" s="21">
        <f t="shared" si="63"/>
        <v>18.181818181818183</v>
      </c>
      <c r="BD302" t="s">
        <v>242</v>
      </c>
      <c r="BG302" s="27">
        <v>1</v>
      </c>
      <c r="BH302">
        <v>11</v>
      </c>
      <c r="BJ302">
        <v>2</v>
      </c>
      <c r="BM302" s="27">
        <v>1</v>
      </c>
      <c r="BN302">
        <v>2</v>
      </c>
      <c r="BQ302" s="27">
        <v>1</v>
      </c>
      <c r="BR302">
        <v>3</v>
      </c>
      <c r="BS302" s="97">
        <f t="shared" si="60"/>
        <v>27.27272727272727</v>
      </c>
      <c r="BT302" s="8">
        <v>44996</v>
      </c>
      <c r="BU302">
        <v>1</v>
      </c>
      <c r="BX302" s="27">
        <v>1</v>
      </c>
      <c r="BY302">
        <v>5</v>
      </c>
      <c r="BZ302" s="21">
        <f>BY302/AF302*100</f>
        <v>45.454545454545453</v>
      </c>
      <c r="CA302">
        <v>2</v>
      </c>
      <c r="CB302">
        <v>1</v>
      </c>
      <c r="CE302" s="27">
        <v>0</v>
      </c>
      <c r="CG302" t="s">
        <v>242</v>
      </c>
      <c r="CH302" t="s">
        <v>242</v>
      </c>
      <c r="CJ302" s="27">
        <v>0</v>
      </c>
      <c r="CL302" t="s">
        <v>242</v>
      </c>
      <c r="CO302">
        <v>0</v>
      </c>
      <c r="CP302" s="27">
        <v>0</v>
      </c>
      <c r="CQ302" t="s">
        <v>242</v>
      </c>
      <c r="CR302" t="s">
        <v>242</v>
      </c>
      <c r="CS302" t="s">
        <v>242</v>
      </c>
      <c r="CU302" t="s">
        <v>6074</v>
      </c>
      <c r="CV302" s="27">
        <v>0.5</v>
      </c>
      <c r="CW302" t="s">
        <v>6075</v>
      </c>
      <c r="CX302">
        <v>1</v>
      </c>
      <c r="DA302" s="27">
        <v>1</v>
      </c>
      <c r="DB302">
        <v>905000</v>
      </c>
      <c r="DC302">
        <v>2</v>
      </c>
      <c r="DE302" s="27">
        <v>1</v>
      </c>
      <c r="DF302" s="36">
        <v>869000</v>
      </c>
      <c r="DG302">
        <v>2</v>
      </c>
      <c r="DH302" s="36">
        <v>926000</v>
      </c>
      <c r="DI302">
        <v>2</v>
      </c>
      <c r="DJ302" s="36" t="s">
        <v>242</v>
      </c>
      <c r="DK302" t="s">
        <v>242</v>
      </c>
      <c r="DM302" s="27">
        <v>0</v>
      </c>
      <c r="DN302" s="36" t="s">
        <v>242</v>
      </c>
      <c r="DO302" t="s">
        <v>242</v>
      </c>
      <c r="DQ302">
        <v>1</v>
      </c>
      <c r="DT302" s="27">
        <v>1</v>
      </c>
      <c r="DU302" t="s">
        <v>6076</v>
      </c>
      <c r="DV302" s="27">
        <v>1</v>
      </c>
      <c r="DW302" t="s">
        <v>6077</v>
      </c>
      <c r="DX302" s="27">
        <v>1</v>
      </c>
      <c r="DY302" t="s">
        <v>6078</v>
      </c>
      <c r="DZ302" s="27">
        <v>1</v>
      </c>
      <c r="EA302" t="s">
        <v>6079</v>
      </c>
      <c r="EB302" s="27">
        <v>0</v>
      </c>
      <c r="ED302" s="27">
        <v>1</v>
      </c>
      <c r="EE302" t="s">
        <v>6080</v>
      </c>
      <c r="EF302" s="27">
        <v>1</v>
      </c>
      <c r="EG302" t="s">
        <v>6076</v>
      </c>
      <c r="EH302" s="27">
        <v>0</v>
      </c>
      <c r="EI302" t="s">
        <v>6081</v>
      </c>
      <c r="EJ302" s="27">
        <v>1</v>
      </c>
      <c r="EK302" t="s">
        <v>6082</v>
      </c>
      <c r="EL302" s="27">
        <v>1</v>
      </c>
      <c r="EN302">
        <v>1</v>
      </c>
      <c r="EP302" s="2"/>
      <c r="EQ302">
        <f t="shared" si="64"/>
        <v>0.8</v>
      </c>
      <c r="ER302" s="99">
        <v>0.5</v>
      </c>
      <c r="ES302" s="27">
        <v>0</v>
      </c>
      <c r="ET302" t="s">
        <v>242</v>
      </c>
      <c r="EU302" t="s">
        <v>242</v>
      </c>
      <c r="EX302" t="s">
        <v>242</v>
      </c>
      <c r="EY302" t="s">
        <v>242</v>
      </c>
      <c r="FA302" s="27">
        <v>0</v>
      </c>
      <c r="FB302" t="s">
        <v>242</v>
      </c>
      <c r="FD302" s="27">
        <v>0</v>
      </c>
      <c r="FE302" t="s">
        <v>242</v>
      </c>
      <c r="FG302" s="27">
        <v>1</v>
      </c>
      <c r="FH302">
        <v>17002.38</v>
      </c>
      <c r="FJ302" s="27">
        <v>0</v>
      </c>
      <c r="FK302" t="s">
        <v>242</v>
      </c>
      <c r="FL302">
        <f t="shared" si="67"/>
        <v>1</v>
      </c>
      <c r="FM302" s="99">
        <v>1</v>
      </c>
      <c r="FN302">
        <f t="shared" si="68"/>
        <v>0</v>
      </c>
      <c r="FO302" s="100">
        <v>0</v>
      </c>
      <c r="FQ302">
        <v>1</v>
      </c>
      <c r="FT302" s="27">
        <v>0</v>
      </c>
      <c r="FU302" t="s">
        <v>242</v>
      </c>
      <c r="FV302" t="s">
        <v>242</v>
      </c>
      <c r="FW302" t="s">
        <v>242</v>
      </c>
      <c r="FY302" s="27">
        <v>1</v>
      </c>
      <c r="FZ302">
        <v>20</v>
      </c>
      <c r="GA302">
        <v>2</v>
      </c>
      <c r="GC302" s="27">
        <v>0</v>
      </c>
      <c r="GD302" t="s">
        <v>242</v>
      </c>
      <c r="GE302" t="s">
        <v>242</v>
      </c>
      <c r="GF302" s="36" t="s">
        <v>242</v>
      </c>
      <c r="GG302" t="s">
        <v>242</v>
      </c>
      <c r="GH302" t="s">
        <v>242</v>
      </c>
      <c r="GI302" t="s">
        <v>242</v>
      </c>
      <c r="GJ302" t="s">
        <v>242</v>
      </c>
      <c r="GK302" t="s">
        <v>242</v>
      </c>
      <c r="GM302">
        <v>1</v>
      </c>
      <c r="GP302" s="27">
        <v>0</v>
      </c>
      <c r="GQ302" t="s">
        <v>242</v>
      </c>
      <c r="GR302" t="s">
        <v>242</v>
      </c>
      <c r="GT302" t="s">
        <v>242</v>
      </c>
      <c r="GW302" s="44">
        <v>1</v>
      </c>
      <c r="GX302">
        <v>530</v>
      </c>
      <c r="HA302" t="s">
        <v>242</v>
      </c>
      <c r="HD302" s="27">
        <v>0</v>
      </c>
      <c r="HE302" t="s">
        <v>6083</v>
      </c>
      <c r="HF302" s="27">
        <v>0</v>
      </c>
      <c r="HG302" t="s">
        <v>6083</v>
      </c>
      <c r="HH302" t="s">
        <v>242</v>
      </c>
      <c r="HK302" s="27">
        <v>0</v>
      </c>
      <c r="HM302">
        <v>1</v>
      </c>
      <c r="HP302">
        <v>0.66666666699999999</v>
      </c>
      <c r="HQ302">
        <v>0</v>
      </c>
      <c r="HR302">
        <v>0.25</v>
      </c>
      <c r="HS302">
        <v>0.66666666699999999</v>
      </c>
      <c r="HT302">
        <v>0.8</v>
      </c>
      <c r="HU302">
        <v>0</v>
      </c>
      <c r="HV302">
        <v>0.25</v>
      </c>
      <c r="HW302">
        <v>0.33333333300000001</v>
      </c>
      <c r="HX302">
        <v>0</v>
      </c>
      <c r="HY302">
        <v>0</v>
      </c>
      <c r="HZ302">
        <v>0</v>
      </c>
      <c r="IA302">
        <v>0</v>
      </c>
      <c r="IB302">
        <v>1</v>
      </c>
      <c r="IC302">
        <v>0.30555555600000001</v>
      </c>
      <c r="ID302">
        <v>0.429166667</v>
      </c>
      <c r="IE302">
        <v>6.6666666999999999E-2</v>
      </c>
      <c r="IF302">
        <v>0.26712963000000001</v>
      </c>
      <c r="IG302" t="s">
        <v>6084</v>
      </c>
      <c r="IH302" t="s">
        <v>266</v>
      </c>
      <c r="II302" t="s">
        <v>6072</v>
      </c>
      <c r="IJ302">
        <v>53800</v>
      </c>
      <c r="IK302">
        <v>41748</v>
      </c>
      <c r="IL302">
        <v>50971</v>
      </c>
      <c r="IM302">
        <v>59427</v>
      </c>
      <c r="IN302">
        <v>53800</v>
      </c>
      <c r="IS302">
        <f t="shared" si="65"/>
        <v>0.4</v>
      </c>
      <c r="IT302">
        <f t="shared" si="69"/>
        <v>0.5</v>
      </c>
      <c r="IU302">
        <f t="shared" si="70"/>
        <v>0.5</v>
      </c>
      <c r="IV302">
        <f t="shared" si="66"/>
        <v>0.46666666666666662</v>
      </c>
    </row>
    <row r="303" spans="1:256" customFormat="1" ht="14" customHeight="1" x14ac:dyDescent="0.2">
      <c r="A303">
        <v>302</v>
      </c>
      <c r="B303">
        <v>329</v>
      </c>
      <c r="C303" s="1">
        <v>44795.604861111111</v>
      </c>
      <c r="D303" s="1">
        <v>44795.604861111111</v>
      </c>
      <c r="E303">
        <v>4</v>
      </c>
      <c r="G303" t="s">
        <v>242</v>
      </c>
      <c r="H303" t="s">
        <v>242</v>
      </c>
      <c r="I303">
        <v>1</v>
      </c>
      <c r="J303" s="1">
        <v>44795.604861111111</v>
      </c>
      <c r="K303" t="s">
        <v>6085</v>
      </c>
      <c r="L303" t="s">
        <v>242</v>
      </c>
      <c r="M303" t="s">
        <v>242</v>
      </c>
      <c r="P303" t="s">
        <v>242</v>
      </c>
      <c r="Q303" t="s">
        <v>242</v>
      </c>
      <c r="T303" t="s">
        <v>6086</v>
      </c>
      <c r="U303" s="24">
        <v>93410</v>
      </c>
      <c r="V303" t="s">
        <v>6087</v>
      </c>
      <c r="W303">
        <v>166764100</v>
      </c>
      <c r="X303">
        <v>2911</v>
      </c>
      <c r="Y303" t="s">
        <v>248</v>
      </c>
      <c r="Z303" t="s">
        <v>249</v>
      </c>
      <c r="AA303">
        <v>2019</v>
      </c>
      <c r="AB303">
        <v>2020</v>
      </c>
      <c r="AC303">
        <v>0.5</v>
      </c>
      <c r="AD303">
        <v>11</v>
      </c>
      <c r="AF303" s="24">
        <v>10</v>
      </c>
      <c r="AG303" t="s">
        <v>242</v>
      </c>
      <c r="AJ303" s="27">
        <v>1</v>
      </c>
      <c r="AK303">
        <v>12</v>
      </c>
      <c r="AL303" s="27">
        <v>1</v>
      </c>
      <c r="AM303">
        <v>9</v>
      </c>
      <c r="AN303" s="36">
        <f t="shared" si="61"/>
        <v>90</v>
      </c>
      <c r="AO303" s="27">
        <v>1</v>
      </c>
      <c r="AP303">
        <v>10</v>
      </c>
      <c r="AQ303" t="s">
        <v>6088</v>
      </c>
      <c r="AR303">
        <v>2</v>
      </c>
      <c r="AU303" s="27">
        <v>1</v>
      </c>
      <c r="AV303" s="24">
        <v>9</v>
      </c>
      <c r="AW303" s="21">
        <f t="shared" si="62"/>
        <v>90</v>
      </c>
      <c r="AX303">
        <v>2</v>
      </c>
      <c r="BA303" s="44">
        <v>1</v>
      </c>
      <c r="BB303" s="24">
        <v>9</v>
      </c>
      <c r="BC303" s="21">
        <f t="shared" si="63"/>
        <v>90</v>
      </c>
      <c r="BD303" t="s">
        <v>242</v>
      </c>
      <c r="BG303" s="27">
        <v>1</v>
      </c>
      <c r="BJ303">
        <v>2</v>
      </c>
      <c r="BM303" s="27">
        <v>1</v>
      </c>
      <c r="BN303">
        <v>2</v>
      </c>
      <c r="BQ303" s="27">
        <v>1</v>
      </c>
      <c r="BR303">
        <v>5</v>
      </c>
      <c r="BS303" s="97">
        <f t="shared" si="60"/>
        <v>50</v>
      </c>
      <c r="BT303" t="s">
        <v>6089</v>
      </c>
      <c r="BU303">
        <v>1</v>
      </c>
      <c r="BX303" s="27">
        <v>0</v>
      </c>
      <c r="BY303" s="24" t="s">
        <v>242</v>
      </c>
      <c r="BZ303" s="21" t="s">
        <v>242</v>
      </c>
      <c r="CA303" t="s">
        <v>242</v>
      </c>
      <c r="CB303" t="s">
        <v>242</v>
      </c>
      <c r="CE303" s="27">
        <v>0</v>
      </c>
      <c r="CG303" t="s">
        <v>242</v>
      </c>
      <c r="CH303" t="s">
        <v>242</v>
      </c>
      <c r="CJ303" s="27">
        <v>0</v>
      </c>
      <c r="CL303" t="s">
        <v>242</v>
      </c>
      <c r="CO303">
        <v>0</v>
      </c>
      <c r="CP303" s="27">
        <v>0.5</v>
      </c>
      <c r="CQ303" t="s">
        <v>242</v>
      </c>
      <c r="CR303">
        <v>100</v>
      </c>
      <c r="CS303" t="s">
        <v>242</v>
      </c>
      <c r="CT303" t="s">
        <v>6090</v>
      </c>
      <c r="CV303" s="27">
        <v>1</v>
      </c>
      <c r="CW303" t="s">
        <v>6091</v>
      </c>
      <c r="CX303">
        <v>1</v>
      </c>
      <c r="DA303" s="27">
        <v>1</v>
      </c>
      <c r="DB303" s="3">
        <v>55000000</v>
      </c>
      <c r="DC303">
        <v>2</v>
      </c>
      <c r="DD303" t="s">
        <v>6092</v>
      </c>
      <c r="DE303" s="44">
        <v>0</v>
      </c>
      <c r="DF303" s="36" t="s">
        <v>242</v>
      </c>
      <c r="DG303">
        <v>2</v>
      </c>
      <c r="DH303" s="43" t="s">
        <v>242</v>
      </c>
      <c r="DI303">
        <v>2</v>
      </c>
      <c r="DJ303" s="36" t="s">
        <v>242</v>
      </c>
      <c r="DK303" t="s">
        <v>242</v>
      </c>
      <c r="DL303" t="s">
        <v>6093</v>
      </c>
      <c r="DM303" s="27">
        <v>1</v>
      </c>
      <c r="DN303" s="54">
        <v>1440000000</v>
      </c>
      <c r="DO303">
        <v>2</v>
      </c>
      <c r="DP303" t="s">
        <v>6094</v>
      </c>
      <c r="DQ303">
        <v>1</v>
      </c>
      <c r="DT303" s="27">
        <v>1</v>
      </c>
      <c r="DU303" t="s">
        <v>6095</v>
      </c>
      <c r="DV303" s="27">
        <v>1</v>
      </c>
      <c r="DW303" s="2" t="s">
        <v>6096</v>
      </c>
      <c r="DX303" s="27">
        <v>1</v>
      </c>
      <c r="DY303" t="s">
        <v>6097</v>
      </c>
      <c r="DZ303" s="27">
        <v>1</v>
      </c>
      <c r="EA303" s="2" t="s">
        <v>6098</v>
      </c>
      <c r="EB303" s="27">
        <v>1</v>
      </c>
      <c r="ED303" s="27">
        <v>1</v>
      </c>
      <c r="EE303" s="2" t="s">
        <v>6099</v>
      </c>
      <c r="EF303" s="27">
        <v>1</v>
      </c>
      <c r="EG303" t="s">
        <v>6100</v>
      </c>
      <c r="EH303" s="27">
        <v>1</v>
      </c>
      <c r="EI303" s="2" t="s">
        <v>6101</v>
      </c>
      <c r="EJ303" s="27">
        <v>1</v>
      </c>
      <c r="EK303" t="s">
        <v>6102</v>
      </c>
      <c r="EL303" s="27">
        <v>1</v>
      </c>
      <c r="EN303">
        <v>1</v>
      </c>
      <c r="EP303" s="2"/>
      <c r="EQ303">
        <f t="shared" si="64"/>
        <v>1</v>
      </c>
      <c r="ER303" s="99">
        <v>1</v>
      </c>
      <c r="ES303" s="27">
        <v>0</v>
      </c>
      <c r="ET303" t="s">
        <v>242</v>
      </c>
      <c r="EU303" t="s">
        <v>242</v>
      </c>
      <c r="EX303" t="s">
        <v>242</v>
      </c>
      <c r="EY303" t="s">
        <v>242</v>
      </c>
      <c r="FA303" s="27">
        <v>1</v>
      </c>
      <c r="FB303">
        <v>116000</v>
      </c>
      <c r="FC303" t="s">
        <v>3434</v>
      </c>
      <c r="FD303" s="27">
        <v>0</v>
      </c>
      <c r="FE303" t="s">
        <v>242</v>
      </c>
      <c r="FG303" s="27">
        <v>1</v>
      </c>
      <c r="FH303">
        <v>70000</v>
      </c>
      <c r="FJ303" s="27">
        <v>0</v>
      </c>
      <c r="FK303" t="s">
        <v>242</v>
      </c>
      <c r="FL303">
        <f t="shared" si="67"/>
        <v>2</v>
      </c>
      <c r="FM303" s="99">
        <v>1</v>
      </c>
      <c r="FN303">
        <f t="shared" si="68"/>
        <v>0</v>
      </c>
      <c r="FO303" s="100">
        <v>0</v>
      </c>
      <c r="FQ303">
        <v>1</v>
      </c>
      <c r="FT303" s="27">
        <v>0</v>
      </c>
      <c r="FU303" t="s">
        <v>242</v>
      </c>
      <c r="FV303" t="s">
        <v>242</v>
      </c>
      <c r="FW303" t="s">
        <v>242</v>
      </c>
      <c r="FY303" s="27">
        <v>1</v>
      </c>
      <c r="FZ303">
        <v>25</v>
      </c>
      <c r="GA303">
        <v>2</v>
      </c>
      <c r="GB303" t="s">
        <v>6103</v>
      </c>
      <c r="GC303" s="27">
        <v>1</v>
      </c>
      <c r="GD303">
        <v>8</v>
      </c>
      <c r="GE303">
        <v>16</v>
      </c>
      <c r="GF303" s="36">
        <v>59</v>
      </c>
      <c r="GG303">
        <v>14</v>
      </c>
      <c r="GH303" t="s">
        <v>242</v>
      </c>
      <c r="GI303" t="s">
        <v>242</v>
      </c>
      <c r="GJ303" t="s">
        <v>242</v>
      </c>
      <c r="GK303">
        <v>1</v>
      </c>
      <c r="GL303" t="s">
        <v>6104</v>
      </c>
      <c r="GM303">
        <v>1</v>
      </c>
      <c r="GP303" s="27">
        <v>0.5</v>
      </c>
      <c r="GQ303" t="s">
        <v>242</v>
      </c>
      <c r="GR303" t="s">
        <v>242</v>
      </c>
      <c r="GS303" s="2" t="s">
        <v>6105</v>
      </c>
      <c r="GT303">
        <v>1</v>
      </c>
      <c r="GW303" s="27">
        <v>1</v>
      </c>
      <c r="GX303" s="24">
        <v>236</v>
      </c>
      <c r="GY303" s="9">
        <v>236</v>
      </c>
      <c r="HA303">
        <v>1</v>
      </c>
      <c r="HD303" s="27">
        <v>0.5</v>
      </c>
      <c r="HE303" t="s">
        <v>6106</v>
      </c>
      <c r="HF303" s="27">
        <v>0.5</v>
      </c>
      <c r="HG303" t="s">
        <v>6106</v>
      </c>
      <c r="HH303">
        <v>1</v>
      </c>
      <c r="HK303" s="27">
        <v>1</v>
      </c>
      <c r="HL303" t="s">
        <v>6107</v>
      </c>
      <c r="HM303">
        <v>1</v>
      </c>
      <c r="HP303">
        <v>0.66666666699999999</v>
      </c>
      <c r="HQ303">
        <v>0</v>
      </c>
      <c r="HR303">
        <v>0.75</v>
      </c>
      <c r="HS303">
        <v>1</v>
      </c>
      <c r="HT303">
        <v>1</v>
      </c>
      <c r="HU303">
        <v>0</v>
      </c>
      <c r="HV303">
        <v>0.5</v>
      </c>
      <c r="HW303">
        <v>0.66666666699999999</v>
      </c>
      <c r="HX303">
        <v>0.5</v>
      </c>
      <c r="HY303">
        <v>1</v>
      </c>
      <c r="HZ303">
        <v>0.5</v>
      </c>
      <c r="IA303">
        <v>1</v>
      </c>
      <c r="IB303">
        <v>1</v>
      </c>
      <c r="IC303">
        <v>0.47222222200000002</v>
      </c>
      <c r="ID303">
        <v>0.625</v>
      </c>
      <c r="IE303">
        <v>0.73333333300000003</v>
      </c>
      <c r="IF303">
        <v>0.61018518499999996</v>
      </c>
      <c r="IG303" t="s">
        <v>6108</v>
      </c>
      <c r="IH303" t="s">
        <v>266</v>
      </c>
      <c r="II303" t="s">
        <v>6086</v>
      </c>
      <c r="IJ303">
        <v>139865</v>
      </c>
      <c r="IK303">
        <v>94471</v>
      </c>
      <c r="IL303">
        <v>155606</v>
      </c>
      <c r="IM303">
        <v>235717</v>
      </c>
      <c r="IN303">
        <v>139865</v>
      </c>
      <c r="IS303">
        <f t="shared" si="65"/>
        <v>0.6</v>
      </c>
      <c r="IT303">
        <f t="shared" si="69"/>
        <v>0.5714285714285714</v>
      </c>
      <c r="IU303">
        <f t="shared" si="70"/>
        <v>0.75</v>
      </c>
      <c r="IV303">
        <f t="shared" si="66"/>
        <v>0.64047619047619042</v>
      </c>
    </row>
    <row r="304" spans="1:256" customFormat="1" ht="14" customHeight="1" x14ac:dyDescent="0.2">
      <c r="A304">
        <v>303</v>
      </c>
      <c r="B304">
        <v>330</v>
      </c>
      <c r="C304" s="1">
        <v>44795.604861111111</v>
      </c>
      <c r="D304" s="1">
        <v>44795.604861111111</v>
      </c>
      <c r="E304">
        <v>4</v>
      </c>
      <c r="G304" t="s">
        <v>242</v>
      </c>
      <c r="H304" t="s">
        <v>242</v>
      </c>
      <c r="I304">
        <v>1</v>
      </c>
      <c r="J304" s="1">
        <v>44795.604861111111</v>
      </c>
      <c r="K304" t="s">
        <v>6109</v>
      </c>
      <c r="L304" t="s">
        <v>242</v>
      </c>
      <c r="M304" t="s">
        <v>242</v>
      </c>
      <c r="P304" t="s">
        <v>242</v>
      </c>
      <c r="Q304" t="s">
        <v>242</v>
      </c>
      <c r="T304" t="s">
        <v>6110</v>
      </c>
      <c r="V304" t="s">
        <v>6111</v>
      </c>
      <c r="W304">
        <v>842587107</v>
      </c>
      <c r="X304">
        <v>4911</v>
      </c>
      <c r="Y304" t="s">
        <v>490</v>
      </c>
      <c r="Z304" t="s">
        <v>491</v>
      </c>
      <c r="AA304">
        <v>2020</v>
      </c>
      <c r="AC304">
        <v>0</v>
      </c>
      <c r="AF304">
        <v>15</v>
      </c>
      <c r="AG304" t="s">
        <v>242</v>
      </c>
      <c r="AJ304" s="27">
        <v>0</v>
      </c>
      <c r="AK304">
        <v>0</v>
      </c>
      <c r="AL304" s="27">
        <v>0</v>
      </c>
      <c r="AM304">
        <v>0</v>
      </c>
      <c r="AN304" s="36">
        <f t="shared" si="61"/>
        <v>0</v>
      </c>
      <c r="AO304" s="27">
        <v>0</v>
      </c>
      <c r="AP304">
        <v>0</v>
      </c>
      <c r="AR304" t="s">
        <v>242</v>
      </c>
      <c r="AU304" s="27">
        <v>1</v>
      </c>
      <c r="AV304">
        <v>1</v>
      </c>
      <c r="AW304" s="21">
        <f t="shared" si="62"/>
        <v>6.666666666666667</v>
      </c>
      <c r="AX304">
        <v>2</v>
      </c>
      <c r="BA304" s="27">
        <v>1</v>
      </c>
      <c r="BB304">
        <v>2</v>
      </c>
      <c r="BC304" s="21">
        <f t="shared" si="63"/>
        <v>13.333333333333334</v>
      </c>
      <c r="BD304" t="s">
        <v>242</v>
      </c>
      <c r="BG304" s="27">
        <v>1</v>
      </c>
      <c r="BJ304">
        <v>2</v>
      </c>
      <c r="BM304" s="27">
        <v>1</v>
      </c>
      <c r="BN304">
        <v>2</v>
      </c>
      <c r="BQ304" s="27">
        <v>1</v>
      </c>
      <c r="BR304">
        <v>2</v>
      </c>
      <c r="BS304" s="97">
        <f t="shared" si="60"/>
        <v>13.333333333333334</v>
      </c>
      <c r="BT304" t="s">
        <v>6112</v>
      </c>
      <c r="BU304">
        <v>1</v>
      </c>
      <c r="BX304" s="27">
        <v>1</v>
      </c>
      <c r="BY304">
        <v>4</v>
      </c>
      <c r="BZ304" s="21">
        <f>BY304/AF304*100</f>
        <v>26.666666666666668</v>
      </c>
      <c r="CA304">
        <v>2</v>
      </c>
      <c r="CB304">
        <v>1</v>
      </c>
      <c r="CE304" s="27">
        <v>0.5</v>
      </c>
      <c r="CF304" s="2" t="s">
        <v>6113</v>
      </c>
      <c r="CG304">
        <v>1</v>
      </c>
      <c r="CH304" t="s">
        <v>242</v>
      </c>
      <c r="CJ304" s="27">
        <v>0</v>
      </c>
      <c r="CL304" t="s">
        <v>242</v>
      </c>
      <c r="CO304">
        <v>0</v>
      </c>
      <c r="CP304" s="27">
        <v>0</v>
      </c>
      <c r="CQ304" t="s">
        <v>242</v>
      </c>
      <c r="CR304" t="s">
        <v>242</v>
      </c>
      <c r="CS304" t="s">
        <v>242</v>
      </c>
      <c r="CV304" s="27">
        <v>1</v>
      </c>
      <c r="CX304" t="s">
        <v>242</v>
      </c>
      <c r="DA304" s="27">
        <v>1</v>
      </c>
      <c r="DB304">
        <v>88213565</v>
      </c>
      <c r="DC304">
        <v>2</v>
      </c>
      <c r="DE304" s="27">
        <v>1</v>
      </c>
      <c r="DF304" s="36">
        <v>35568</v>
      </c>
      <c r="DG304">
        <v>2</v>
      </c>
      <c r="DH304" s="36">
        <v>36845</v>
      </c>
      <c r="DI304">
        <v>2</v>
      </c>
      <c r="DJ304" s="36" t="s">
        <v>242</v>
      </c>
      <c r="DK304" t="s">
        <v>242</v>
      </c>
      <c r="DM304" s="27">
        <v>1</v>
      </c>
      <c r="DN304" s="36">
        <v>38800000</v>
      </c>
      <c r="DO304">
        <v>2</v>
      </c>
      <c r="DQ304">
        <v>4</v>
      </c>
      <c r="DT304" s="27">
        <v>1</v>
      </c>
      <c r="DU304" s="2" t="s">
        <v>6114</v>
      </c>
      <c r="DV304" s="27">
        <v>1</v>
      </c>
      <c r="DW304" s="2" t="s">
        <v>6115</v>
      </c>
      <c r="DX304" s="27">
        <v>1</v>
      </c>
      <c r="DY304" t="s">
        <v>6116</v>
      </c>
      <c r="DZ304" s="27">
        <v>1</v>
      </c>
      <c r="EA304" t="s">
        <v>6117</v>
      </c>
      <c r="EB304" s="27">
        <v>1</v>
      </c>
      <c r="ED304" s="27">
        <v>1</v>
      </c>
      <c r="EE304" s="2" t="s">
        <v>6118</v>
      </c>
      <c r="EF304" s="27">
        <v>1</v>
      </c>
      <c r="EG304" s="2" t="s">
        <v>6118</v>
      </c>
      <c r="EH304" s="27">
        <v>1</v>
      </c>
      <c r="EI304" t="s">
        <v>6119</v>
      </c>
      <c r="EJ304" s="27">
        <v>1</v>
      </c>
      <c r="EK304" t="s">
        <v>6120</v>
      </c>
      <c r="EL304" s="27">
        <v>1</v>
      </c>
      <c r="EM304" t="s">
        <v>6121</v>
      </c>
      <c r="EN304">
        <v>4</v>
      </c>
      <c r="EP304" s="2"/>
      <c r="EQ304">
        <f t="shared" si="64"/>
        <v>1</v>
      </c>
      <c r="ER304" s="99">
        <v>1</v>
      </c>
      <c r="ES304" s="27">
        <v>0</v>
      </c>
      <c r="ET304" t="s">
        <v>242</v>
      </c>
      <c r="EU304" t="s">
        <v>242</v>
      </c>
      <c r="EX304" t="s">
        <v>242</v>
      </c>
      <c r="EY304" t="s">
        <v>242</v>
      </c>
      <c r="FA304" s="27">
        <v>1</v>
      </c>
      <c r="FB304">
        <v>3957485</v>
      </c>
      <c r="FC304" t="s">
        <v>3418</v>
      </c>
      <c r="FD304" s="27">
        <v>1</v>
      </c>
      <c r="FE304">
        <v>0</v>
      </c>
      <c r="FG304" s="27">
        <v>1</v>
      </c>
      <c r="FH304">
        <v>345139.15</v>
      </c>
      <c r="FJ304" s="27">
        <v>1</v>
      </c>
      <c r="FK304">
        <v>0</v>
      </c>
      <c r="FL304">
        <f t="shared" si="67"/>
        <v>2</v>
      </c>
      <c r="FM304" s="99">
        <v>1</v>
      </c>
      <c r="FN304">
        <f t="shared" si="68"/>
        <v>2</v>
      </c>
      <c r="FO304" s="99">
        <v>1</v>
      </c>
      <c r="FQ304">
        <v>1</v>
      </c>
      <c r="FT304" s="27">
        <v>0</v>
      </c>
      <c r="FU304" t="s">
        <v>242</v>
      </c>
      <c r="FV304" t="s">
        <v>242</v>
      </c>
      <c r="FW304" t="s">
        <v>242</v>
      </c>
      <c r="FY304" s="27">
        <v>1</v>
      </c>
      <c r="FZ304">
        <v>26</v>
      </c>
      <c r="GA304" t="s">
        <v>242</v>
      </c>
      <c r="GC304" s="27">
        <v>0.5</v>
      </c>
      <c r="GD304" t="s">
        <v>242</v>
      </c>
      <c r="GE304" t="s">
        <v>242</v>
      </c>
      <c r="GF304" s="36">
        <v>72</v>
      </c>
      <c r="GG304" t="s">
        <v>242</v>
      </c>
      <c r="GH304" t="s">
        <v>242</v>
      </c>
      <c r="GI304" t="s">
        <v>242</v>
      </c>
      <c r="GJ304" t="s">
        <v>242</v>
      </c>
      <c r="GK304" t="s">
        <v>242</v>
      </c>
      <c r="GL304" t="s">
        <v>6122</v>
      </c>
      <c r="GM304">
        <v>1</v>
      </c>
      <c r="GP304" s="27">
        <v>0</v>
      </c>
      <c r="GQ304" t="s">
        <v>242</v>
      </c>
      <c r="GR304" t="s">
        <v>242</v>
      </c>
      <c r="GT304" t="s">
        <v>242</v>
      </c>
      <c r="GW304" s="27">
        <v>1</v>
      </c>
      <c r="GX304">
        <v>134</v>
      </c>
      <c r="HA304">
        <v>1</v>
      </c>
      <c r="HD304" s="27">
        <v>0</v>
      </c>
      <c r="HF304" s="27">
        <v>0</v>
      </c>
      <c r="HH304" t="s">
        <v>242</v>
      </c>
      <c r="HK304" s="27">
        <v>0</v>
      </c>
      <c r="HM304">
        <v>1</v>
      </c>
      <c r="HP304">
        <v>0.72222222199999997</v>
      </c>
      <c r="HQ304">
        <v>0</v>
      </c>
      <c r="HR304">
        <v>0.5</v>
      </c>
      <c r="HS304">
        <v>1</v>
      </c>
      <c r="HT304">
        <v>1</v>
      </c>
      <c r="HU304">
        <v>0</v>
      </c>
      <c r="HV304">
        <v>1</v>
      </c>
      <c r="HW304">
        <v>0.5</v>
      </c>
      <c r="HX304">
        <v>0</v>
      </c>
      <c r="HY304">
        <v>1</v>
      </c>
      <c r="HZ304">
        <v>0</v>
      </c>
      <c r="IA304">
        <v>0</v>
      </c>
      <c r="IB304">
        <v>1</v>
      </c>
      <c r="IC304">
        <v>0.407407407</v>
      </c>
      <c r="ID304">
        <v>0.75</v>
      </c>
      <c r="IE304">
        <v>0.3</v>
      </c>
      <c r="IF304">
        <v>0.48580246900000001</v>
      </c>
      <c r="IG304" t="s">
        <v>6123</v>
      </c>
      <c r="IH304" t="s">
        <v>266</v>
      </c>
      <c r="II304" t="s">
        <v>6110</v>
      </c>
      <c r="IJ304">
        <v>21419</v>
      </c>
      <c r="IK304">
        <v>20375</v>
      </c>
      <c r="IL304">
        <v>23113</v>
      </c>
      <c r="IM304">
        <v>29279</v>
      </c>
      <c r="IN304">
        <v>21419</v>
      </c>
      <c r="IS304">
        <f t="shared" si="65"/>
        <v>0.4</v>
      </c>
      <c r="IT304">
        <f t="shared" si="69"/>
        <v>0.8571428571428571</v>
      </c>
      <c r="IU304">
        <f t="shared" si="70"/>
        <v>0.625</v>
      </c>
      <c r="IV304">
        <f t="shared" si="66"/>
        <v>0.62738095238095237</v>
      </c>
    </row>
    <row r="305" spans="1:256" customFormat="1" ht="14" customHeight="1" x14ac:dyDescent="0.2">
      <c r="A305">
        <v>304</v>
      </c>
      <c r="B305">
        <v>331</v>
      </c>
      <c r="C305" s="1">
        <v>44795.604861111111</v>
      </c>
      <c r="D305" s="1">
        <v>44795.604861111111</v>
      </c>
      <c r="E305">
        <v>4</v>
      </c>
      <c r="G305" t="s">
        <v>242</v>
      </c>
      <c r="H305" t="s">
        <v>242</v>
      </c>
      <c r="I305">
        <v>1</v>
      </c>
      <c r="J305" s="1">
        <v>44795.604861111111</v>
      </c>
      <c r="K305" t="s">
        <v>6124</v>
      </c>
      <c r="L305" t="s">
        <v>242</v>
      </c>
      <c r="M305" t="s">
        <v>242</v>
      </c>
      <c r="P305" t="s">
        <v>242</v>
      </c>
      <c r="Q305" t="s">
        <v>242</v>
      </c>
      <c r="T305" t="s">
        <v>6125</v>
      </c>
      <c r="V305" t="s">
        <v>6126</v>
      </c>
      <c r="W305">
        <v>534187109</v>
      </c>
      <c r="X305">
        <v>6311</v>
      </c>
      <c r="Y305" t="s">
        <v>319</v>
      </c>
      <c r="Z305" t="s">
        <v>890</v>
      </c>
      <c r="AA305">
        <v>2019</v>
      </c>
      <c r="AC305">
        <v>0.5</v>
      </c>
      <c r="AD305">
        <v>15</v>
      </c>
      <c r="AF305">
        <v>11</v>
      </c>
      <c r="AG305" t="s">
        <v>242</v>
      </c>
      <c r="AJ305" s="27">
        <v>1</v>
      </c>
      <c r="AK305">
        <v>9</v>
      </c>
      <c r="AL305" s="27">
        <v>0</v>
      </c>
      <c r="AM305">
        <v>0</v>
      </c>
      <c r="AN305" s="36">
        <f t="shared" si="61"/>
        <v>0</v>
      </c>
      <c r="AO305" s="27">
        <v>0</v>
      </c>
      <c r="AP305">
        <v>0</v>
      </c>
      <c r="AQ305" t="s">
        <v>6127</v>
      </c>
      <c r="AR305">
        <v>2</v>
      </c>
      <c r="AU305" s="27">
        <v>1</v>
      </c>
      <c r="AV305">
        <v>1</v>
      </c>
      <c r="AW305" s="21">
        <f t="shared" si="62"/>
        <v>9.0909090909090917</v>
      </c>
      <c r="AX305">
        <v>2</v>
      </c>
      <c r="BA305" s="27">
        <v>1</v>
      </c>
      <c r="BB305">
        <v>2</v>
      </c>
      <c r="BC305" s="21">
        <f t="shared" si="63"/>
        <v>18.181818181818183</v>
      </c>
      <c r="BD305" t="s">
        <v>242</v>
      </c>
      <c r="BG305" s="27">
        <v>1</v>
      </c>
      <c r="BJ305">
        <v>2</v>
      </c>
      <c r="BM305" s="27">
        <v>1</v>
      </c>
      <c r="BN305">
        <v>2</v>
      </c>
      <c r="BQ305" s="27">
        <v>1</v>
      </c>
      <c r="BR305">
        <v>3</v>
      </c>
      <c r="BS305" s="97">
        <f t="shared" si="60"/>
        <v>27.27272727272727</v>
      </c>
      <c r="BU305">
        <v>1</v>
      </c>
      <c r="BX305" s="27">
        <v>0</v>
      </c>
      <c r="BY305" s="24" t="s">
        <v>242</v>
      </c>
      <c r="BZ305" s="21" t="s">
        <v>242</v>
      </c>
      <c r="CA305" t="s">
        <v>242</v>
      </c>
      <c r="CB305" t="s">
        <v>242</v>
      </c>
      <c r="CE305" s="27">
        <v>0</v>
      </c>
      <c r="CG305" t="s">
        <v>242</v>
      </c>
      <c r="CH305" t="s">
        <v>242</v>
      </c>
      <c r="CJ305" s="27">
        <v>0</v>
      </c>
      <c r="CL305" t="s">
        <v>242</v>
      </c>
      <c r="CO305">
        <v>0</v>
      </c>
      <c r="CP305" s="27">
        <v>0.5</v>
      </c>
      <c r="CQ305" t="s">
        <v>242</v>
      </c>
      <c r="CR305">
        <v>100</v>
      </c>
      <c r="CS305" t="s">
        <v>242</v>
      </c>
      <c r="CV305" s="27">
        <v>1</v>
      </c>
      <c r="CW305" t="s">
        <v>6128</v>
      </c>
      <c r="CX305">
        <v>1</v>
      </c>
      <c r="DA305" s="27">
        <v>1</v>
      </c>
      <c r="DB305">
        <v>3173</v>
      </c>
      <c r="DC305">
        <v>2</v>
      </c>
      <c r="DE305" s="27">
        <v>1</v>
      </c>
      <c r="DF305" s="36">
        <v>8919.25</v>
      </c>
      <c r="DG305">
        <v>2</v>
      </c>
      <c r="DH305" s="36">
        <v>9013.1200000000008</v>
      </c>
      <c r="DI305">
        <v>2</v>
      </c>
      <c r="DJ305" s="36" t="s">
        <v>242</v>
      </c>
      <c r="DK305" t="s">
        <v>242</v>
      </c>
      <c r="DM305" s="27">
        <v>1</v>
      </c>
      <c r="DN305" s="36">
        <v>28089</v>
      </c>
      <c r="DO305">
        <v>2</v>
      </c>
      <c r="DQ305">
        <v>4</v>
      </c>
      <c r="DT305" s="27">
        <v>1</v>
      </c>
      <c r="DU305" t="s">
        <v>6129</v>
      </c>
      <c r="DV305" s="27">
        <v>1</v>
      </c>
      <c r="DW305" t="s">
        <v>6130</v>
      </c>
      <c r="DX305" s="27">
        <v>1</v>
      </c>
      <c r="DY305" t="s">
        <v>6131</v>
      </c>
      <c r="DZ305" s="27">
        <v>1</v>
      </c>
      <c r="EA305" t="s">
        <v>6132</v>
      </c>
      <c r="EB305" s="27">
        <v>0.5</v>
      </c>
      <c r="EC305" t="s">
        <v>6133</v>
      </c>
      <c r="ED305" s="27">
        <v>1</v>
      </c>
      <c r="EE305" t="s">
        <v>6134</v>
      </c>
      <c r="EF305" s="27">
        <v>1</v>
      </c>
      <c r="EG305" t="s">
        <v>6135</v>
      </c>
      <c r="EH305" s="27">
        <v>1</v>
      </c>
      <c r="EI305" s="2" t="s">
        <v>6136</v>
      </c>
      <c r="EJ305" s="27">
        <v>1</v>
      </c>
      <c r="EK305" t="s">
        <v>6137</v>
      </c>
      <c r="EL305" s="27">
        <v>1</v>
      </c>
      <c r="EM305" t="s">
        <v>6138</v>
      </c>
      <c r="EN305">
        <v>4</v>
      </c>
      <c r="EP305" s="2"/>
      <c r="EQ305">
        <f t="shared" si="64"/>
        <v>0.95</v>
      </c>
      <c r="ER305" s="99">
        <v>0.5</v>
      </c>
      <c r="ES305" s="27">
        <v>0</v>
      </c>
      <c r="ET305" t="s">
        <v>242</v>
      </c>
      <c r="EU305" t="s">
        <v>242</v>
      </c>
      <c r="EX305" t="s">
        <v>242</v>
      </c>
      <c r="EY305" t="s">
        <v>242</v>
      </c>
      <c r="FA305" s="27">
        <v>0</v>
      </c>
      <c r="FB305" t="s">
        <v>242</v>
      </c>
      <c r="FD305" s="27">
        <v>0</v>
      </c>
      <c r="FE305" t="s">
        <v>242</v>
      </c>
      <c r="FG305" s="27">
        <v>1</v>
      </c>
      <c r="FH305">
        <v>237.59</v>
      </c>
      <c r="FJ305" s="27">
        <v>0</v>
      </c>
      <c r="FK305" t="s">
        <v>242</v>
      </c>
      <c r="FL305">
        <f t="shared" si="67"/>
        <v>1</v>
      </c>
      <c r="FM305" s="99">
        <v>1</v>
      </c>
      <c r="FN305">
        <f t="shared" si="68"/>
        <v>0</v>
      </c>
      <c r="FO305" s="100">
        <v>0</v>
      </c>
      <c r="FQ305" t="s">
        <v>242</v>
      </c>
      <c r="FT305" s="27">
        <v>0</v>
      </c>
      <c r="FU305" t="s">
        <v>242</v>
      </c>
      <c r="FV305" t="s">
        <v>242</v>
      </c>
      <c r="FW305" t="s">
        <v>242</v>
      </c>
      <c r="FY305" s="27">
        <v>1</v>
      </c>
      <c r="FZ305">
        <v>61</v>
      </c>
      <c r="GA305">
        <v>1</v>
      </c>
      <c r="GC305" s="27">
        <v>0</v>
      </c>
      <c r="GD305" t="s">
        <v>242</v>
      </c>
      <c r="GE305" t="s">
        <v>242</v>
      </c>
      <c r="GF305" s="36" t="s">
        <v>242</v>
      </c>
      <c r="GG305" t="s">
        <v>242</v>
      </c>
      <c r="GH305" t="s">
        <v>242</v>
      </c>
      <c r="GI305" t="s">
        <v>242</v>
      </c>
      <c r="GJ305" t="s">
        <v>242</v>
      </c>
      <c r="GK305" t="s">
        <v>242</v>
      </c>
      <c r="GM305">
        <v>1</v>
      </c>
      <c r="GP305" s="27">
        <v>1</v>
      </c>
      <c r="GQ305" t="s">
        <v>242</v>
      </c>
      <c r="GR305">
        <v>1</v>
      </c>
      <c r="GS305" t="s">
        <v>6139</v>
      </c>
      <c r="GT305">
        <v>1</v>
      </c>
      <c r="GW305" s="27">
        <v>1</v>
      </c>
      <c r="GX305">
        <v>204</v>
      </c>
      <c r="HA305">
        <v>1</v>
      </c>
      <c r="HD305" s="27">
        <v>0</v>
      </c>
      <c r="HF305" s="27">
        <v>0</v>
      </c>
      <c r="HH305" t="s">
        <v>242</v>
      </c>
      <c r="HK305" s="27">
        <v>1</v>
      </c>
      <c r="HL305" t="s">
        <v>6140</v>
      </c>
      <c r="HM305">
        <v>1</v>
      </c>
      <c r="HP305">
        <v>0.55555555599999995</v>
      </c>
      <c r="HQ305">
        <v>0</v>
      </c>
      <c r="HR305">
        <v>0.75</v>
      </c>
      <c r="HS305">
        <v>1</v>
      </c>
      <c r="HT305">
        <v>0.95</v>
      </c>
      <c r="HU305">
        <v>0</v>
      </c>
      <c r="HV305">
        <v>0.25</v>
      </c>
      <c r="HW305">
        <v>0.33333333300000001</v>
      </c>
      <c r="HX305">
        <v>1</v>
      </c>
      <c r="HY305">
        <v>1</v>
      </c>
      <c r="HZ305">
        <v>0</v>
      </c>
      <c r="IA305">
        <v>1</v>
      </c>
      <c r="IB305">
        <v>1</v>
      </c>
      <c r="IC305">
        <v>0.43518518499999997</v>
      </c>
      <c r="ID305">
        <v>0.55000000000000004</v>
      </c>
      <c r="IE305">
        <v>0.66666666699999999</v>
      </c>
      <c r="IF305">
        <v>0.55061728399999998</v>
      </c>
      <c r="IG305" t="s">
        <v>6141</v>
      </c>
      <c r="IH305" t="s">
        <v>266</v>
      </c>
      <c r="II305" t="s">
        <v>6125</v>
      </c>
      <c r="IJ305">
        <v>17489</v>
      </c>
      <c r="IK305">
        <v>17614</v>
      </c>
      <c r="IL305">
        <v>19383</v>
      </c>
      <c r="IM305">
        <v>18996</v>
      </c>
      <c r="IN305">
        <v>17489</v>
      </c>
      <c r="IS305">
        <f t="shared" si="65"/>
        <v>0.2</v>
      </c>
      <c r="IT305">
        <f t="shared" si="69"/>
        <v>0.6428571428571429</v>
      </c>
      <c r="IU305">
        <f t="shared" si="70"/>
        <v>0.5</v>
      </c>
      <c r="IV305">
        <f t="shared" si="66"/>
        <v>0.44761904761904764</v>
      </c>
    </row>
    <row r="306" spans="1:256" customFormat="1" ht="14" customHeight="1" x14ac:dyDescent="0.2">
      <c r="A306">
        <v>305</v>
      </c>
      <c r="B306">
        <v>332</v>
      </c>
      <c r="C306" s="1">
        <v>44795.604861111111</v>
      </c>
      <c r="D306" s="1">
        <v>44795.604861111111</v>
      </c>
      <c r="E306">
        <v>4</v>
      </c>
      <c r="G306" t="s">
        <v>242</v>
      </c>
      <c r="H306" t="s">
        <v>242</v>
      </c>
      <c r="I306">
        <v>1</v>
      </c>
      <c r="J306" s="1">
        <v>44795.604861111111</v>
      </c>
      <c r="K306" t="s">
        <v>6142</v>
      </c>
      <c r="L306" t="s">
        <v>242</v>
      </c>
      <c r="M306" t="s">
        <v>242</v>
      </c>
      <c r="P306" t="s">
        <v>242</v>
      </c>
      <c r="Q306" t="s">
        <v>242</v>
      </c>
      <c r="T306" t="s">
        <v>6143</v>
      </c>
      <c r="V306" t="s">
        <v>6144</v>
      </c>
      <c r="W306" t="s">
        <v>6145</v>
      </c>
      <c r="X306">
        <v>2834</v>
      </c>
      <c r="Y306" t="s">
        <v>350</v>
      </c>
      <c r="Z306" t="s">
        <v>974</v>
      </c>
      <c r="AA306">
        <v>2019</v>
      </c>
      <c r="AC306">
        <v>0.5</v>
      </c>
      <c r="AD306">
        <v>14</v>
      </c>
      <c r="AF306">
        <v>13</v>
      </c>
      <c r="AG306" t="s">
        <v>242</v>
      </c>
      <c r="AJ306" s="27">
        <v>1</v>
      </c>
      <c r="AK306">
        <v>7</v>
      </c>
      <c r="AL306" s="27">
        <v>0</v>
      </c>
      <c r="AM306">
        <v>0</v>
      </c>
      <c r="AN306" s="36">
        <f t="shared" si="61"/>
        <v>0</v>
      </c>
      <c r="AO306" s="27">
        <v>0</v>
      </c>
      <c r="AP306">
        <v>0</v>
      </c>
      <c r="AR306">
        <v>3</v>
      </c>
      <c r="AU306" s="27">
        <v>1</v>
      </c>
      <c r="AV306">
        <v>1</v>
      </c>
      <c r="AW306" s="21">
        <f t="shared" si="62"/>
        <v>7.6923076923076925</v>
      </c>
      <c r="AX306">
        <v>2</v>
      </c>
      <c r="BA306" s="27">
        <v>1</v>
      </c>
      <c r="BB306">
        <v>2</v>
      </c>
      <c r="BC306" s="21">
        <f t="shared" si="63"/>
        <v>15.384615384615385</v>
      </c>
      <c r="BD306" t="s">
        <v>242</v>
      </c>
      <c r="BG306" s="27">
        <v>1</v>
      </c>
      <c r="BH306">
        <v>8</v>
      </c>
      <c r="BJ306">
        <v>2</v>
      </c>
      <c r="BM306" s="27">
        <v>1</v>
      </c>
      <c r="BN306">
        <v>2</v>
      </c>
      <c r="BQ306" s="27">
        <v>1</v>
      </c>
      <c r="BR306">
        <v>6</v>
      </c>
      <c r="BS306" s="97">
        <f t="shared" si="60"/>
        <v>46.153846153846153</v>
      </c>
      <c r="BT306" t="s">
        <v>6146</v>
      </c>
      <c r="BU306">
        <v>3</v>
      </c>
      <c r="BX306" s="27">
        <v>1</v>
      </c>
      <c r="BY306">
        <v>2</v>
      </c>
      <c r="BZ306" s="21">
        <f>BY306/AF306*100</f>
        <v>15.384615384615385</v>
      </c>
      <c r="CA306">
        <v>1</v>
      </c>
      <c r="CB306">
        <v>1</v>
      </c>
      <c r="CE306" s="27">
        <v>0</v>
      </c>
      <c r="CG306" t="s">
        <v>242</v>
      </c>
      <c r="CH306" t="s">
        <v>242</v>
      </c>
      <c r="CJ306" s="27">
        <v>1</v>
      </c>
      <c r="CK306" t="s">
        <v>6147</v>
      </c>
      <c r="CL306">
        <v>1</v>
      </c>
      <c r="CO306">
        <v>1</v>
      </c>
      <c r="CP306" s="27">
        <v>0.5</v>
      </c>
      <c r="CQ306" t="s">
        <v>242</v>
      </c>
      <c r="CR306">
        <v>99</v>
      </c>
      <c r="CS306" t="s">
        <v>242</v>
      </c>
      <c r="CT306" t="s">
        <v>6148</v>
      </c>
      <c r="CU306" t="s">
        <v>6149</v>
      </c>
      <c r="CV306" s="27">
        <v>1</v>
      </c>
      <c r="CW306" s="2" t="s">
        <v>6150</v>
      </c>
      <c r="CX306">
        <v>1</v>
      </c>
      <c r="DA306" s="27">
        <v>1</v>
      </c>
      <c r="DB306">
        <v>755340</v>
      </c>
      <c r="DC306">
        <v>2</v>
      </c>
      <c r="DD306" t="s">
        <v>6151</v>
      </c>
      <c r="DE306" s="44">
        <v>0</v>
      </c>
      <c r="DF306" s="36" t="s">
        <v>242</v>
      </c>
      <c r="DG306" t="s">
        <v>242</v>
      </c>
      <c r="DH306" s="43" t="s">
        <v>242</v>
      </c>
      <c r="DI306" t="s">
        <v>242</v>
      </c>
      <c r="DJ306" s="36" t="s">
        <v>242</v>
      </c>
      <c r="DK306" t="s">
        <v>242</v>
      </c>
      <c r="DL306" t="s">
        <v>6152</v>
      </c>
      <c r="DM306" s="27">
        <v>1</v>
      </c>
      <c r="DN306" s="36">
        <v>6965600</v>
      </c>
      <c r="DO306">
        <v>2</v>
      </c>
      <c r="DP306" t="s">
        <v>6153</v>
      </c>
      <c r="DQ306">
        <v>1</v>
      </c>
      <c r="DT306" s="27">
        <v>1</v>
      </c>
      <c r="DU306" t="s">
        <v>6154</v>
      </c>
      <c r="DV306" s="27">
        <v>1</v>
      </c>
      <c r="DW306" t="s">
        <v>6155</v>
      </c>
      <c r="DX306" s="27">
        <v>1</v>
      </c>
      <c r="DY306" t="s">
        <v>6156</v>
      </c>
      <c r="DZ306" s="27">
        <v>1</v>
      </c>
      <c r="EA306" s="2" t="s">
        <v>6157</v>
      </c>
      <c r="EB306" s="27">
        <v>0</v>
      </c>
      <c r="EC306" s="2" t="s">
        <v>6158</v>
      </c>
      <c r="ED306" s="27">
        <v>0.5</v>
      </c>
      <c r="EE306" t="s">
        <v>6159</v>
      </c>
      <c r="EF306" s="27">
        <v>1</v>
      </c>
      <c r="EG306" t="s">
        <v>6160</v>
      </c>
      <c r="EH306" s="27">
        <v>1</v>
      </c>
      <c r="EI306" t="s">
        <v>6161</v>
      </c>
      <c r="EJ306" s="27">
        <v>1</v>
      </c>
      <c r="EK306" t="s">
        <v>6162</v>
      </c>
      <c r="EL306" s="27">
        <v>1</v>
      </c>
      <c r="EM306" s="2" t="s">
        <v>6163</v>
      </c>
      <c r="EN306">
        <v>1</v>
      </c>
      <c r="EP306" s="2"/>
      <c r="EQ306">
        <f t="shared" si="64"/>
        <v>0.85</v>
      </c>
      <c r="ER306" s="99">
        <v>0.5</v>
      </c>
      <c r="ES306" s="27">
        <v>0</v>
      </c>
      <c r="ET306" t="s">
        <v>242</v>
      </c>
      <c r="EU306" t="s">
        <v>242</v>
      </c>
      <c r="EX306" t="s">
        <v>242</v>
      </c>
      <c r="EY306" t="s">
        <v>242</v>
      </c>
      <c r="FA306" s="27">
        <v>0</v>
      </c>
      <c r="FB306" t="s">
        <v>242</v>
      </c>
      <c r="FD306" s="27">
        <v>0</v>
      </c>
      <c r="FE306" t="s">
        <v>242</v>
      </c>
      <c r="FG306" s="27">
        <v>1</v>
      </c>
      <c r="FH306">
        <v>20300</v>
      </c>
      <c r="FJ306" s="27">
        <v>1</v>
      </c>
      <c r="FK306">
        <v>19</v>
      </c>
      <c r="FL306">
        <f t="shared" si="67"/>
        <v>1</v>
      </c>
      <c r="FM306" s="99">
        <v>1</v>
      </c>
      <c r="FN306">
        <f t="shared" si="68"/>
        <v>1</v>
      </c>
      <c r="FO306" s="99">
        <v>1</v>
      </c>
      <c r="FP306" t="s">
        <v>6164</v>
      </c>
      <c r="FQ306">
        <v>1</v>
      </c>
      <c r="FT306" s="27">
        <v>0</v>
      </c>
      <c r="FU306" t="s">
        <v>242</v>
      </c>
      <c r="FV306" t="s">
        <v>242</v>
      </c>
      <c r="FW306" t="s">
        <v>242</v>
      </c>
      <c r="FY306" s="27">
        <v>1</v>
      </c>
      <c r="FZ306">
        <v>49</v>
      </c>
      <c r="GA306">
        <v>2</v>
      </c>
      <c r="GB306" t="s">
        <v>6165</v>
      </c>
      <c r="GC306" s="27">
        <v>0.5</v>
      </c>
      <c r="GD306" t="s">
        <v>242</v>
      </c>
      <c r="GE306" t="s">
        <v>242</v>
      </c>
      <c r="GF306" s="36">
        <v>71</v>
      </c>
      <c r="GG306" t="s">
        <v>242</v>
      </c>
      <c r="GH306" t="s">
        <v>242</v>
      </c>
      <c r="GI306" t="s">
        <v>242</v>
      </c>
      <c r="GJ306" t="s">
        <v>242</v>
      </c>
      <c r="GK306">
        <v>1</v>
      </c>
      <c r="GL306" t="s">
        <v>6166</v>
      </c>
      <c r="GM306">
        <v>1</v>
      </c>
      <c r="GP306" s="27">
        <v>0</v>
      </c>
      <c r="GQ306" t="s">
        <v>242</v>
      </c>
      <c r="GR306" t="s">
        <v>242</v>
      </c>
      <c r="GS306" t="s">
        <v>6167</v>
      </c>
      <c r="GT306" t="s">
        <v>242</v>
      </c>
      <c r="GW306" s="27">
        <v>1</v>
      </c>
      <c r="GX306">
        <v>289</v>
      </c>
      <c r="GY306" t="s">
        <v>6168</v>
      </c>
      <c r="HA306">
        <v>1</v>
      </c>
      <c r="HD306" s="27">
        <v>0</v>
      </c>
      <c r="HE306" t="s">
        <v>6169</v>
      </c>
      <c r="HF306" s="27">
        <v>0</v>
      </c>
      <c r="HG306" t="s">
        <v>6170</v>
      </c>
      <c r="HH306" t="s">
        <v>242</v>
      </c>
      <c r="HK306" s="27">
        <v>1</v>
      </c>
      <c r="HL306" t="s">
        <v>6171</v>
      </c>
      <c r="HM306">
        <v>1</v>
      </c>
      <c r="HP306">
        <v>0.66666666699999999</v>
      </c>
      <c r="HQ306">
        <v>1</v>
      </c>
      <c r="HR306">
        <v>0.75</v>
      </c>
      <c r="HS306">
        <v>1</v>
      </c>
      <c r="HT306">
        <v>0.85</v>
      </c>
      <c r="HU306">
        <v>0</v>
      </c>
      <c r="HV306">
        <v>0.5</v>
      </c>
      <c r="HW306">
        <v>0.5</v>
      </c>
      <c r="HX306">
        <v>0</v>
      </c>
      <c r="HY306">
        <v>1</v>
      </c>
      <c r="HZ306">
        <v>0</v>
      </c>
      <c r="IA306">
        <v>1</v>
      </c>
      <c r="IB306">
        <v>1</v>
      </c>
      <c r="IC306">
        <v>0.80555555599999995</v>
      </c>
      <c r="ID306">
        <v>0.58750000000000002</v>
      </c>
      <c r="IE306">
        <v>0.5</v>
      </c>
      <c r="IF306">
        <v>0.63101851900000006</v>
      </c>
      <c r="IG306" t="s">
        <v>6172</v>
      </c>
      <c r="IH306" t="s">
        <v>266</v>
      </c>
      <c r="II306" t="s">
        <v>6143</v>
      </c>
      <c r="IJ306">
        <v>46840</v>
      </c>
      <c r="IK306">
        <v>47994</v>
      </c>
      <c r="IL306">
        <v>48704</v>
      </c>
      <c r="IM306">
        <v>59283</v>
      </c>
      <c r="IN306">
        <v>46840</v>
      </c>
      <c r="IS306">
        <f t="shared" si="65"/>
        <v>0.6</v>
      </c>
      <c r="IT306">
        <f t="shared" si="69"/>
        <v>0.6428571428571429</v>
      </c>
      <c r="IU306">
        <f t="shared" si="70"/>
        <v>0.625</v>
      </c>
      <c r="IV306">
        <f t="shared" si="66"/>
        <v>0.62261904761904763</v>
      </c>
    </row>
    <row r="307" spans="1:256" customFormat="1" ht="14" customHeight="1" x14ac:dyDescent="0.2">
      <c r="A307">
        <v>306</v>
      </c>
      <c r="B307">
        <v>333</v>
      </c>
      <c r="C307" s="1">
        <v>44795.604861111111</v>
      </c>
      <c r="D307" s="1">
        <v>44795.604861111111</v>
      </c>
      <c r="E307">
        <v>4</v>
      </c>
      <c r="G307" t="s">
        <v>242</v>
      </c>
      <c r="H307" t="s">
        <v>242</v>
      </c>
      <c r="I307">
        <v>1</v>
      </c>
      <c r="J307" s="1">
        <v>44795.604861111111</v>
      </c>
      <c r="K307" t="s">
        <v>6173</v>
      </c>
      <c r="L307" t="s">
        <v>242</v>
      </c>
      <c r="M307" t="s">
        <v>242</v>
      </c>
      <c r="P307" t="s">
        <v>242</v>
      </c>
      <c r="Q307" t="s">
        <v>242</v>
      </c>
      <c r="T307" t="s">
        <v>6174</v>
      </c>
      <c r="U307" s="24">
        <v>1137774</v>
      </c>
      <c r="V307" t="s">
        <v>6175</v>
      </c>
      <c r="W307">
        <v>744320102</v>
      </c>
      <c r="X307">
        <v>6311</v>
      </c>
      <c r="Y307" t="s">
        <v>319</v>
      </c>
      <c r="Z307" t="s">
        <v>890</v>
      </c>
      <c r="AA307">
        <v>2019</v>
      </c>
      <c r="AC307">
        <v>0.5</v>
      </c>
      <c r="AF307">
        <v>13</v>
      </c>
      <c r="AG307" t="s">
        <v>242</v>
      </c>
      <c r="AJ307" s="27">
        <v>1</v>
      </c>
      <c r="AK307">
        <v>13</v>
      </c>
      <c r="AL307" s="27">
        <v>1</v>
      </c>
      <c r="AM307">
        <v>4</v>
      </c>
      <c r="AN307" s="36">
        <f t="shared" si="61"/>
        <v>30.76923076923077</v>
      </c>
      <c r="AO307" s="27">
        <v>0</v>
      </c>
      <c r="AP307">
        <v>0</v>
      </c>
      <c r="AQ307" t="s">
        <v>6176</v>
      </c>
      <c r="AR307">
        <v>2</v>
      </c>
      <c r="AU307" s="27">
        <v>1</v>
      </c>
      <c r="AV307">
        <v>2</v>
      </c>
      <c r="AW307" s="21">
        <f t="shared" si="62"/>
        <v>15.384615384615385</v>
      </c>
      <c r="AX307">
        <v>2</v>
      </c>
      <c r="BA307" s="27">
        <v>1</v>
      </c>
      <c r="BB307">
        <v>2</v>
      </c>
      <c r="BC307" s="21">
        <f t="shared" si="63"/>
        <v>15.384615384615385</v>
      </c>
      <c r="BD307" t="s">
        <v>242</v>
      </c>
      <c r="BG307" s="27">
        <v>1</v>
      </c>
      <c r="BH307">
        <v>7.7</v>
      </c>
      <c r="BJ307">
        <v>2</v>
      </c>
      <c r="BM307" s="27">
        <v>1</v>
      </c>
      <c r="BN307">
        <v>2</v>
      </c>
      <c r="BQ307" s="27">
        <v>1</v>
      </c>
      <c r="BR307">
        <v>4</v>
      </c>
      <c r="BS307" s="97">
        <f t="shared" si="60"/>
        <v>30.76923076923077</v>
      </c>
      <c r="BT307" t="s">
        <v>3471</v>
      </c>
      <c r="BU307">
        <v>1</v>
      </c>
      <c r="BX307" s="27">
        <v>1</v>
      </c>
      <c r="BY307">
        <v>5</v>
      </c>
      <c r="BZ307" s="21">
        <f>BY307/AF307*100</f>
        <v>38.461538461538467</v>
      </c>
      <c r="CA307">
        <v>1</v>
      </c>
      <c r="CB307">
        <v>1</v>
      </c>
      <c r="CE307" s="27">
        <v>0</v>
      </c>
      <c r="CG307" t="s">
        <v>242</v>
      </c>
      <c r="CH307" t="s">
        <v>242</v>
      </c>
      <c r="CJ307" s="27">
        <v>1</v>
      </c>
      <c r="CK307" t="s">
        <v>6177</v>
      </c>
      <c r="CL307">
        <v>1</v>
      </c>
      <c r="CO307">
        <v>1</v>
      </c>
      <c r="CP307" s="27">
        <v>0</v>
      </c>
      <c r="CQ307" t="s">
        <v>242</v>
      </c>
      <c r="CR307" t="s">
        <v>242</v>
      </c>
      <c r="CS307" t="s">
        <v>242</v>
      </c>
      <c r="CU307" t="s">
        <v>6178</v>
      </c>
      <c r="CV307" s="27">
        <v>0</v>
      </c>
      <c r="CW307" t="s">
        <v>6179</v>
      </c>
      <c r="CX307" t="s">
        <v>242</v>
      </c>
      <c r="DA307" s="27">
        <v>1</v>
      </c>
      <c r="DB307">
        <v>17247</v>
      </c>
      <c r="DC307">
        <v>2</v>
      </c>
      <c r="DE307" s="27">
        <v>1</v>
      </c>
      <c r="DF307" s="36">
        <v>57120</v>
      </c>
      <c r="DG307">
        <v>2</v>
      </c>
      <c r="DH307" s="36">
        <v>54652</v>
      </c>
      <c r="DI307">
        <v>2</v>
      </c>
      <c r="DJ307" s="36" t="s">
        <v>242</v>
      </c>
      <c r="DK307" t="s">
        <v>242</v>
      </c>
      <c r="DM307" s="27">
        <v>1</v>
      </c>
      <c r="DN307" s="36">
        <v>25598</v>
      </c>
      <c r="DO307">
        <v>2</v>
      </c>
      <c r="DQ307">
        <v>1</v>
      </c>
      <c r="DT307" s="27">
        <v>1</v>
      </c>
      <c r="DU307" t="s">
        <v>6180</v>
      </c>
      <c r="DV307" s="27">
        <v>1</v>
      </c>
      <c r="DW307" t="s">
        <v>6181</v>
      </c>
      <c r="DX307" s="27">
        <v>1</v>
      </c>
      <c r="DY307" t="s">
        <v>6182</v>
      </c>
      <c r="DZ307" s="27">
        <v>1</v>
      </c>
      <c r="EA307" t="s">
        <v>6183</v>
      </c>
      <c r="EB307" s="27">
        <v>1</v>
      </c>
      <c r="ED307" s="27">
        <v>1</v>
      </c>
      <c r="EE307" s="2" t="s">
        <v>6184</v>
      </c>
      <c r="EF307" s="27">
        <v>1</v>
      </c>
      <c r="EG307" t="s">
        <v>6185</v>
      </c>
      <c r="EH307" s="27">
        <v>1</v>
      </c>
      <c r="EI307" t="s">
        <v>6186</v>
      </c>
      <c r="EJ307" s="27">
        <v>1</v>
      </c>
      <c r="EK307" t="s">
        <v>6187</v>
      </c>
      <c r="EL307" s="27">
        <v>1</v>
      </c>
      <c r="EM307" t="s">
        <v>6188</v>
      </c>
      <c r="EN307">
        <v>4</v>
      </c>
      <c r="EP307" s="2"/>
      <c r="EQ307">
        <f t="shared" si="64"/>
        <v>1</v>
      </c>
      <c r="ER307" s="99">
        <v>1</v>
      </c>
      <c r="ES307" s="27">
        <v>0</v>
      </c>
      <c r="ET307" t="s">
        <v>242</v>
      </c>
      <c r="EU307" t="s">
        <v>242</v>
      </c>
      <c r="EW307" t="s">
        <v>6189</v>
      </c>
      <c r="EX307" t="s">
        <v>242</v>
      </c>
      <c r="EY307" t="s">
        <v>242</v>
      </c>
      <c r="FA307" s="27">
        <v>0</v>
      </c>
      <c r="FB307" t="s">
        <v>242</v>
      </c>
      <c r="FD307" s="27">
        <v>0</v>
      </c>
      <c r="FE307" t="s">
        <v>242</v>
      </c>
      <c r="FG307" s="27">
        <v>1</v>
      </c>
      <c r="FH307">
        <v>484.59</v>
      </c>
      <c r="FJ307" s="27">
        <v>0</v>
      </c>
      <c r="FK307" t="s">
        <v>242</v>
      </c>
      <c r="FL307">
        <f t="shared" si="67"/>
        <v>1</v>
      </c>
      <c r="FM307" s="99">
        <v>1</v>
      </c>
      <c r="FN307">
        <f t="shared" si="68"/>
        <v>0</v>
      </c>
      <c r="FO307" s="100">
        <v>0</v>
      </c>
      <c r="FQ307">
        <v>1</v>
      </c>
      <c r="FT307" s="27">
        <v>0</v>
      </c>
      <c r="FU307" t="s">
        <v>242</v>
      </c>
      <c r="FV307" t="s">
        <v>242</v>
      </c>
      <c r="FW307" t="s">
        <v>242</v>
      </c>
      <c r="FY307" s="27">
        <v>1</v>
      </c>
      <c r="FZ307">
        <v>52</v>
      </c>
      <c r="GA307">
        <v>1</v>
      </c>
      <c r="GB307" t="s">
        <v>6190</v>
      </c>
      <c r="GC307" s="27">
        <v>0.5</v>
      </c>
      <c r="GD307" t="s">
        <v>242</v>
      </c>
      <c r="GE307" t="s">
        <v>242</v>
      </c>
      <c r="GF307" s="36" t="s">
        <v>242</v>
      </c>
      <c r="GG307" t="s">
        <v>242</v>
      </c>
      <c r="GH307" t="s">
        <v>242</v>
      </c>
      <c r="GI307" t="s">
        <v>242</v>
      </c>
      <c r="GJ307" t="s">
        <v>242</v>
      </c>
      <c r="GK307">
        <v>1</v>
      </c>
      <c r="GL307" t="s">
        <v>6191</v>
      </c>
      <c r="GM307">
        <v>1</v>
      </c>
      <c r="GP307" s="27">
        <v>0</v>
      </c>
      <c r="GQ307" t="s">
        <v>242</v>
      </c>
      <c r="GR307" t="s">
        <v>242</v>
      </c>
      <c r="GT307" t="s">
        <v>242</v>
      </c>
      <c r="GW307" s="44">
        <v>1</v>
      </c>
      <c r="GX307">
        <v>136</v>
      </c>
      <c r="HA307" t="s">
        <v>242</v>
      </c>
      <c r="HD307" s="27">
        <v>0</v>
      </c>
      <c r="HF307" s="27">
        <v>0</v>
      </c>
      <c r="HH307" t="s">
        <v>242</v>
      </c>
      <c r="HK307" s="27">
        <v>1</v>
      </c>
      <c r="HM307">
        <v>1</v>
      </c>
      <c r="HP307">
        <v>0.77777777800000003</v>
      </c>
      <c r="HQ307">
        <v>1</v>
      </c>
      <c r="HR307">
        <v>0</v>
      </c>
      <c r="HS307">
        <v>1</v>
      </c>
      <c r="HT307">
        <v>1</v>
      </c>
      <c r="HU307">
        <v>0</v>
      </c>
      <c r="HV307">
        <v>0.25</v>
      </c>
      <c r="HW307">
        <v>0.5</v>
      </c>
      <c r="HX307">
        <v>0</v>
      </c>
      <c r="HY307">
        <v>0</v>
      </c>
      <c r="HZ307">
        <v>0</v>
      </c>
      <c r="IA307">
        <v>1</v>
      </c>
      <c r="IB307">
        <v>1</v>
      </c>
      <c r="IC307">
        <v>0.592592593</v>
      </c>
      <c r="ID307">
        <v>0.5625</v>
      </c>
      <c r="IE307">
        <v>0.3</v>
      </c>
      <c r="IF307">
        <v>0.48503086400000001</v>
      </c>
      <c r="IG307" t="s">
        <v>6192</v>
      </c>
      <c r="IH307" t="s">
        <v>266</v>
      </c>
      <c r="II307" t="s">
        <v>6174</v>
      </c>
      <c r="IJ307">
        <v>65799</v>
      </c>
      <c r="IK307">
        <v>57769</v>
      </c>
      <c r="IL307">
        <v>71593</v>
      </c>
      <c r="IM307">
        <v>59378</v>
      </c>
      <c r="IN307">
        <v>65799</v>
      </c>
      <c r="IS307">
        <f t="shared" si="65"/>
        <v>0.8</v>
      </c>
      <c r="IT307">
        <f t="shared" si="69"/>
        <v>0.7142857142857143</v>
      </c>
      <c r="IU307">
        <f t="shared" si="70"/>
        <v>0.625</v>
      </c>
      <c r="IV307">
        <f t="shared" si="66"/>
        <v>0.71309523809523812</v>
      </c>
    </row>
    <row r="308" spans="1:256" customFormat="1" ht="14" customHeight="1" x14ac:dyDescent="0.2">
      <c r="A308">
        <v>307</v>
      </c>
      <c r="B308">
        <v>334</v>
      </c>
      <c r="C308" s="1">
        <v>44795.604861111111</v>
      </c>
      <c r="D308" s="1">
        <v>44795.604861111111</v>
      </c>
      <c r="E308">
        <v>4</v>
      </c>
      <c r="G308" t="s">
        <v>242</v>
      </c>
      <c r="H308" t="s">
        <v>242</v>
      </c>
      <c r="I308">
        <v>1</v>
      </c>
      <c r="J308" s="1">
        <v>44795.604861111111</v>
      </c>
      <c r="K308" t="s">
        <v>6193</v>
      </c>
      <c r="L308" t="s">
        <v>242</v>
      </c>
      <c r="M308" t="s">
        <v>242</v>
      </c>
      <c r="P308" t="s">
        <v>242</v>
      </c>
      <c r="Q308" t="s">
        <v>242</v>
      </c>
      <c r="T308" t="s">
        <v>6194</v>
      </c>
      <c r="V308" t="s">
        <v>6195</v>
      </c>
      <c r="W308" t="s">
        <v>6196</v>
      </c>
      <c r="X308">
        <v>6200</v>
      </c>
      <c r="Y308" t="s">
        <v>319</v>
      </c>
      <c r="Z308" t="s">
        <v>1051</v>
      </c>
      <c r="AA308">
        <v>2020</v>
      </c>
      <c r="AC308">
        <v>0</v>
      </c>
      <c r="AF308">
        <v>12</v>
      </c>
      <c r="AG308" t="s">
        <v>242</v>
      </c>
      <c r="AJ308" s="27">
        <v>1</v>
      </c>
      <c r="AK308">
        <v>6</v>
      </c>
      <c r="AL308" s="27">
        <v>0</v>
      </c>
      <c r="AM308">
        <v>0</v>
      </c>
      <c r="AN308" s="36">
        <f t="shared" si="61"/>
        <v>0</v>
      </c>
      <c r="AO308" s="27">
        <v>0</v>
      </c>
      <c r="AP308">
        <v>0</v>
      </c>
      <c r="AR308">
        <v>3</v>
      </c>
      <c r="AU308" s="27">
        <v>1</v>
      </c>
      <c r="AV308">
        <v>1</v>
      </c>
      <c r="AW308" s="21">
        <f t="shared" si="62"/>
        <v>8.3333333333333321</v>
      </c>
      <c r="AX308">
        <v>2</v>
      </c>
      <c r="BA308" s="27">
        <v>1</v>
      </c>
      <c r="BB308">
        <v>2</v>
      </c>
      <c r="BC308" s="21">
        <f t="shared" si="63"/>
        <v>16.666666666666664</v>
      </c>
      <c r="BD308" t="s">
        <v>242</v>
      </c>
      <c r="BG308" s="27">
        <v>1</v>
      </c>
      <c r="BH308">
        <v>6</v>
      </c>
      <c r="BJ308">
        <v>2</v>
      </c>
      <c r="BM308" s="27">
        <v>1</v>
      </c>
      <c r="BN308">
        <v>2</v>
      </c>
      <c r="BQ308" s="27">
        <v>1</v>
      </c>
      <c r="BR308">
        <v>5</v>
      </c>
      <c r="BS308" s="97">
        <f t="shared" si="60"/>
        <v>41.666666666666671</v>
      </c>
      <c r="BT308" t="s">
        <v>6197</v>
      </c>
      <c r="BU308">
        <v>3</v>
      </c>
      <c r="BX308" s="27">
        <v>1</v>
      </c>
      <c r="BY308">
        <v>3</v>
      </c>
      <c r="BZ308" s="21">
        <f>BY308/AF308*100</f>
        <v>25</v>
      </c>
      <c r="CA308">
        <v>2</v>
      </c>
      <c r="CB308">
        <v>1</v>
      </c>
      <c r="CE308" s="27">
        <v>0</v>
      </c>
      <c r="CG308" t="s">
        <v>242</v>
      </c>
      <c r="CH308" t="s">
        <v>242</v>
      </c>
      <c r="CJ308" s="27">
        <v>1</v>
      </c>
      <c r="CK308" s="2" t="s">
        <v>6198</v>
      </c>
      <c r="CL308">
        <v>1</v>
      </c>
      <c r="CO308">
        <v>0</v>
      </c>
      <c r="CP308" s="27">
        <v>0</v>
      </c>
      <c r="CQ308" t="s">
        <v>242</v>
      </c>
      <c r="CR308" t="s">
        <v>242</v>
      </c>
      <c r="CS308" t="s">
        <v>242</v>
      </c>
      <c r="CV308" s="27">
        <v>1</v>
      </c>
      <c r="CW308" s="2" t="s">
        <v>6199</v>
      </c>
      <c r="CX308">
        <v>1</v>
      </c>
      <c r="DA308" s="27">
        <v>1</v>
      </c>
      <c r="DB308">
        <v>4568</v>
      </c>
      <c r="DC308">
        <v>2</v>
      </c>
      <c r="DE308" s="27">
        <v>1</v>
      </c>
      <c r="DF308" s="36">
        <v>42954</v>
      </c>
      <c r="DG308">
        <v>2</v>
      </c>
      <c r="DH308" s="36">
        <v>50452</v>
      </c>
      <c r="DI308">
        <v>2</v>
      </c>
      <c r="DJ308" s="36" t="s">
        <v>242</v>
      </c>
      <c r="DK308" t="s">
        <v>242</v>
      </c>
      <c r="DM308" s="27">
        <v>1</v>
      </c>
      <c r="DN308" s="36">
        <v>19061</v>
      </c>
      <c r="DO308">
        <v>2</v>
      </c>
      <c r="DQ308">
        <v>1</v>
      </c>
      <c r="DT308" s="27">
        <v>1</v>
      </c>
      <c r="DU308" s="2" t="s">
        <v>6200</v>
      </c>
      <c r="DV308" s="27">
        <v>1</v>
      </c>
      <c r="DW308" s="2" t="s">
        <v>6201</v>
      </c>
      <c r="DX308" s="27">
        <v>1</v>
      </c>
      <c r="DY308" t="s">
        <v>6202</v>
      </c>
      <c r="DZ308" s="27">
        <v>0</v>
      </c>
      <c r="EB308" s="27">
        <v>1</v>
      </c>
      <c r="EC308" t="s">
        <v>6203</v>
      </c>
      <c r="ED308" s="27">
        <v>1</v>
      </c>
      <c r="EE308" s="2" t="s">
        <v>6204</v>
      </c>
      <c r="EF308" s="27">
        <v>1</v>
      </c>
      <c r="EG308" s="2" t="s">
        <v>6205</v>
      </c>
      <c r="EH308" s="27">
        <v>1</v>
      </c>
      <c r="EI308" s="2" t="s">
        <v>6206</v>
      </c>
      <c r="EJ308" s="27">
        <v>1</v>
      </c>
      <c r="EK308" t="s">
        <v>6207</v>
      </c>
      <c r="EL308" s="27">
        <v>1</v>
      </c>
      <c r="EM308" t="s">
        <v>6208</v>
      </c>
      <c r="EN308">
        <v>1</v>
      </c>
      <c r="EP308" s="2"/>
      <c r="EQ308">
        <f t="shared" si="64"/>
        <v>0.9</v>
      </c>
      <c r="ER308" s="99">
        <v>0.5</v>
      </c>
      <c r="ES308" s="27">
        <v>0</v>
      </c>
      <c r="ET308" t="s">
        <v>242</v>
      </c>
      <c r="EU308" t="s">
        <v>242</v>
      </c>
      <c r="EX308" t="s">
        <v>242</v>
      </c>
      <c r="EY308" t="s">
        <v>242</v>
      </c>
      <c r="FA308" s="27">
        <v>0</v>
      </c>
      <c r="FB308" t="s">
        <v>242</v>
      </c>
      <c r="FD308" s="27">
        <v>0</v>
      </c>
      <c r="FE308" t="s">
        <v>242</v>
      </c>
      <c r="FG308" s="27">
        <v>0</v>
      </c>
      <c r="FH308" t="s">
        <v>242</v>
      </c>
      <c r="FJ308" s="27">
        <v>0</v>
      </c>
      <c r="FK308" t="s">
        <v>242</v>
      </c>
      <c r="FL308">
        <f t="shared" si="67"/>
        <v>0</v>
      </c>
      <c r="FM308" s="100">
        <v>0</v>
      </c>
      <c r="FN308">
        <f t="shared" si="68"/>
        <v>0</v>
      </c>
      <c r="FO308" s="100">
        <v>0</v>
      </c>
      <c r="FQ308" t="s">
        <v>242</v>
      </c>
      <c r="FT308" s="27">
        <v>0</v>
      </c>
      <c r="FU308" t="s">
        <v>242</v>
      </c>
      <c r="FV308" t="s">
        <v>242</v>
      </c>
      <c r="FW308" t="s">
        <v>242</v>
      </c>
      <c r="FY308" s="27">
        <v>1</v>
      </c>
      <c r="FZ308">
        <v>31</v>
      </c>
      <c r="GA308">
        <v>1</v>
      </c>
      <c r="GC308" s="27">
        <v>1</v>
      </c>
      <c r="GD308">
        <v>8</v>
      </c>
      <c r="GE308">
        <v>6</v>
      </c>
      <c r="GF308" s="36">
        <v>50</v>
      </c>
      <c r="GG308">
        <v>34</v>
      </c>
      <c r="GH308" t="s">
        <v>242</v>
      </c>
      <c r="GI308" t="s">
        <v>242</v>
      </c>
      <c r="GJ308" t="s">
        <v>242</v>
      </c>
      <c r="GK308">
        <v>1</v>
      </c>
      <c r="GM308">
        <v>1</v>
      </c>
      <c r="GP308" s="27">
        <v>0</v>
      </c>
      <c r="GQ308" t="s">
        <v>242</v>
      </c>
      <c r="GR308" t="s">
        <v>242</v>
      </c>
      <c r="GT308" t="s">
        <v>242</v>
      </c>
      <c r="GW308" s="27">
        <v>1</v>
      </c>
      <c r="GX308">
        <v>114</v>
      </c>
      <c r="HA308">
        <v>1</v>
      </c>
      <c r="HD308" s="27">
        <v>0</v>
      </c>
      <c r="HF308" s="27">
        <v>0</v>
      </c>
      <c r="HH308" t="s">
        <v>242</v>
      </c>
      <c r="HK308" s="27">
        <v>1</v>
      </c>
      <c r="HL308" s="2" t="s">
        <v>6209</v>
      </c>
      <c r="HM308">
        <v>1</v>
      </c>
      <c r="HP308">
        <v>0.66666666699999999</v>
      </c>
      <c r="HQ308">
        <v>1</v>
      </c>
      <c r="HR308">
        <v>0.5</v>
      </c>
      <c r="HS308">
        <v>1</v>
      </c>
      <c r="HT308">
        <v>0.9</v>
      </c>
      <c r="HU308">
        <v>0</v>
      </c>
      <c r="HV308">
        <v>0</v>
      </c>
      <c r="HW308">
        <v>0.66666666699999999</v>
      </c>
      <c r="HX308">
        <v>0</v>
      </c>
      <c r="HY308">
        <v>1</v>
      </c>
      <c r="HZ308">
        <v>0</v>
      </c>
      <c r="IA308">
        <v>1</v>
      </c>
      <c r="IB308">
        <v>1</v>
      </c>
      <c r="IC308">
        <v>0.72222222199999997</v>
      </c>
      <c r="ID308">
        <v>0.47499999999999998</v>
      </c>
      <c r="IE308">
        <v>0.53333333299999997</v>
      </c>
      <c r="IF308">
        <v>0.576851852</v>
      </c>
      <c r="IG308" t="s">
        <v>6210</v>
      </c>
      <c r="IH308" t="s">
        <v>266</v>
      </c>
      <c r="II308" t="s">
        <v>6194</v>
      </c>
      <c r="IJ308">
        <v>6661</v>
      </c>
      <c r="IK308">
        <v>8316</v>
      </c>
      <c r="IL308">
        <v>9182</v>
      </c>
      <c r="IM308">
        <v>8480</v>
      </c>
      <c r="IN308">
        <v>6661</v>
      </c>
      <c r="IS308">
        <f t="shared" si="65"/>
        <v>0.6</v>
      </c>
      <c r="IT308">
        <f t="shared" si="69"/>
        <v>0.5</v>
      </c>
      <c r="IU308">
        <f t="shared" si="70"/>
        <v>0.75</v>
      </c>
      <c r="IV308">
        <f t="shared" si="66"/>
        <v>0.6166666666666667</v>
      </c>
    </row>
    <row r="309" spans="1:256" customFormat="1" ht="14" customHeight="1" x14ac:dyDescent="0.2">
      <c r="A309">
        <v>308</v>
      </c>
      <c r="B309">
        <v>335</v>
      </c>
      <c r="C309" s="1">
        <v>44795.604861111111</v>
      </c>
      <c r="D309" s="1">
        <v>44795.604861111111</v>
      </c>
      <c r="E309">
        <v>4</v>
      </c>
      <c r="G309" t="s">
        <v>242</v>
      </c>
      <c r="H309" t="s">
        <v>242</v>
      </c>
      <c r="I309">
        <v>1</v>
      </c>
      <c r="J309" s="1">
        <v>44795.604861111111</v>
      </c>
      <c r="K309" t="s">
        <v>6211</v>
      </c>
      <c r="L309" t="s">
        <v>242</v>
      </c>
      <c r="M309" t="s">
        <v>242</v>
      </c>
      <c r="P309" t="s">
        <v>242</v>
      </c>
      <c r="Q309" t="s">
        <v>242</v>
      </c>
      <c r="T309" t="s">
        <v>6212</v>
      </c>
      <c r="V309" t="s">
        <v>6213</v>
      </c>
      <c r="W309" t="s">
        <v>6214</v>
      </c>
      <c r="X309">
        <v>7372</v>
      </c>
      <c r="Y309" t="s">
        <v>297</v>
      </c>
      <c r="Z309" t="s">
        <v>1077</v>
      </c>
      <c r="AA309">
        <v>2021</v>
      </c>
      <c r="AC309">
        <v>0</v>
      </c>
      <c r="AF309">
        <v>10</v>
      </c>
      <c r="AG309" t="s">
        <v>242</v>
      </c>
      <c r="AJ309" s="27">
        <v>1</v>
      </c>
      <c r="AK309">
        <v>6</v>
      </c>
      <c r="AL309" s="27">
        <v>0</v>
      </c>
      <c r="AM309">
        <v>0</v>
      </c>
      <c r="AN309" s="36">
        <f t="shared" si="61"/>
        <v>0</v>
      </c>
      <c r="AO309" s="27">
        <v>0</v>
      </c>
      <c r="AP309">
        <v>0</v>
      </c>
      <c r="AQ309" t="s">
        <v>6215</v>
      </c>
      <c r="AR309">
        <v>3</v>
      </c>
      <c r="AU309" s="27">
        <v>1</v>
      </c>
      <c r="AV309">
        <v>1</v>
      </c>
      <c r="AW309" s="21">
        <f t="shared" si="62"/>
        <v>10</v>
      </c>
      <c r="AX309">
        <v>2</v>
      </c>
      <c r="BA309" s="27">
        <v>1</v>
      </c>
      <c r="BB309">
        <v>3</v>
      </c>
      <c r="BC309" s="21">
        <f t="shared" si="63"/>
        <v>30</v>
      </c>
      <c r="BD309" t="s">
        <v>242</v>
      </c>
      <c r="BG309" s="27">
        <v>1</v>
      </c>
      <c r="BH309">
        <v>6</v>
      </c>
      <c r="BJ309">
        <v>2</v>
      </c>
      <c r="BM309" s="27">
        <v>1</v>
      </c>
      <c r="BN309">
        <v>2</v>
      </c>
      <c r="BQ309" s="27">
        <v>1</v>
      </c>
      <c r="BR309">
        <v>3</v>
      </c>
      <c r="BS309" s="97">
        <f t="shared" si="60"/>
        <v>30</v>
      </c>
      <c r="BU309">
        <v>3</v>
      </c>
      <c r="BX309" s="27">
        <v>1</v>
      </c>
      <c r="BY309">
        <v>1</v>
      </c>
      <c r="BZ309" s="21">
        <f>BY309/AF309*100</f>
        <v>10</v>
      </c>
      <c r="CA309">
        <v>2</v>
      </c>
      <c r="CB309">
        <v>3</v>
      </c>
      <c r="CE309" s="27">
        <v>0</v>
      </c>
      <c r="CG309" t="s">
        <v>242</v>
      </c>
      <c r="CH309" t="s">
        <v>242</v>
      </c>
      <c r="CJ309" s="27">
        <v>1</v>
      </c>
      <c r="CK309" t="s">
        <v>6216</v>
      </c>
      <c r="CL309">
        <v>1</v>
      </c>
      <c r="CO309">
        <v>1</v>
      </c>
      <c r="CP309" s="27">
        <v>0</v>
      </c>
      <c r="CQ309" t="s">
        <v>242</v>
      </c>
      <c r="CR309" t="s">
        <v>242</v>
      </c>
      <c r="CS309" t="s">
        <v>242</v>
      </c>
      <c r="CU309" s="2" t="s">
        <v>6217</v>
      </c>
      <c r="CV309" s="27">
        <v>1</v>
      </c>
      <c r="CW309" s="2" t="s">
        <v>6218</v>
      </c>
      <c r="CX309">
        <v>1</v>
      </c>
      <c r="DA309" s="27">
        <v>1</v>
      </c>
      <c r="DB309">
        <v>1018.23</v>
      </c>
      <c r="DC309">
        <v>2</v>
      </c>
      <c r="DE309" s="27">
        <v>1</v>
      </c>
      <c r="DF309" s="36">
        <v>19391.509999999998</v>
      </c>
      <c r="DG309">
        <v>2</v>
      </c>
      <c r="DH309" s="36">
        <v>26457.85</v>
      </c>
      <c r="DI309">
        <v>2</v>
      </c>
      <c r="DJ309" s="36" t="s">
        <v>242</v>
      </c>
      <c r="DK309" t="s">
        <v>242</v>
      </c>
      <c r="DM309" s="27">
        <v>1</v>
      </c>
      <c r="DN309" s="36">
        <v>3928</v>
      </c>
      <c r="DO309">
        <v>2</v>
      </c>
      <c r="DQ309">
        <v>1</v>
      </c>
      <c r="DT309" s="27">
        <v>0</v>
      </c>
      <c r="DV309" s="27">
        <v>0</v>
      </c>
      <c r="DX309" s="27">
        <v>0</v>
      </c>
      <c r="DZ309" s="27">
        <v>0.5</v>
      </c>
      <c r="EA309" t="s">
        <v>6219</v>
      </c>
      <c r="EB309" s="27">
        <v>0</v>
      </c>
      <c r="ED309" s="27">
        <v>0</v>
      </c>
      <c r="EF309" s="27">
        <v>0</v>
      </c>
      <c r="EH309" s="27">
        <v>0</v>
      </c>
      <c r="EJ309" s="27">
        <v>1</v>
      </c>
      <c r="EK309" t="s">
        <v>6220</v>
      </c>
      <c r="EL309" s="27">
        <v>1</v>
      </c>
      <c r="EM309" s="2" t="s">
        <v>6221</v>
      </c>
      <c r="EN309">
        <v>1</v>
      </c>
      <c r="EP309" s="2"/>
      <c r="EQ309">
        <f t="shared" si="64"/>
        <v>0.25</v>
      </c>
      <c r="ER309" s="99">
        <v>0.5</v>
      </c>
      <c r="ES309" s="27">
        <v>0</v>
      </c>
      <c r="ET309" t="s">
        <v>242</v>
      </c>
      <c r="EU309" t="s">
        <v>242</v>
      </c>
      <c r="EX309" t="s">
        <v>242</v>
      </c>
      <c r="EY309" t="s">
        <v>242</v>
      </c>
      <c r="FA309" s="27">
        <v>0</v>
      </c>
      <c r="FB309" t="s">
        <v>242</v>
      </c>
      <c r="FD309" s="27">
        <v>0</v>
      </c>
      <c r="FE309" t="s">
        <v>242</v>
      </c>
      <c r="FG309" s="27">
        <v>0</v>
      </c>
      <c r="FH309" t="s">
        <v>242</v>
      </c>
      <c r="FJ309" s="27">
        <v>0</v>
      </c>
      <c r="FK309" t="s">
        <v>242</v>
      </c>
      <c r="FL309">
        <f t="shared" si="67"/>
        <v>0</v>
      </c>
      <c r="FM309" s="100">
        <v>0</v>
      </c>
      <c r="FN309">
        <f t="shared" si="68"/>
        <v>0</v>
      </c>
      <c r="FO309" s="100">
        <v>0</v>
      </c>
      <c r="FQ309" t="s">
        <v>242</v>
      </c>
      <c r="FT309" s="27">
        <v>0</v>
      </c>
      <c r="FU309" t="s">
        <v>242</v>
      </c>
      <c r="FV309" t="s">
        <v>242</v>
      </c>
      <c r="FW309" t="s">
        <v>242</v>
      </c>
      <c r="FY309" s="27">
        <v>1</v>
      </c>
      <c r="FZ309">
        <v>29.2</v>
      </c>
      <c r="GA309">
        <v>2</v>
      </c>
      <c r="GC309" s="27">
        <v>1</v>
      </c>
      <c r="GD309">
        <v>2.7</v>
      </c>
      <c r="GE309">
        <v>6.2</v>
      </c>
      <c r="GF309" s="36">
        <v>55.8</v>
      </c>
      <c r="GG309">
        <v>32.299999999999997</v>
      </c>
      <c r="GH309" t="s">
        <v>242</v>
      </c>
      <c r="GI309" t="s">
        <v>242</v>
      </c>
      <c r="GJ309" t="s">
        <v>242</v>
      </c>
      <c r="GK309">
        <v>1</v>
      </c>
      <c r="GM309">
        <v>1</v>
      </c>
      <c r="GP309" s="27">
        <v>0</v>
      </c>
      <c r="GQ309" t="s">
        <v>242</v>
      </c>
      <c r="GR309" t="s">
        <v>242</v>
      </c>
      <c r="GS309" s="2" t="s">
        <v>6222</v>
      </c>
      <c r="GT309" t="s">
        <v>242</v>
      </c>
      <c r="GW309" s="27">
        <v>1</v>
      </c>
      <c r="GX309">
        <v>120</v>
      </c>
      <c r="HA309">
        <v>1</v>
      </c>
      <c r="HD309" s="27">
        <v>0</v>
      </c>
      <c r="HF309" s="27">
        <v>0</v>
      </c>
      <c r="HH309" t="s">
        <v>242</v>
      </c>
      <c r="HK309" s="27">
        <v>1</v>
      </c>
      <c r="HM309">
        <v>1</v>
      </c>
      <c r="HP309">
        <v>0.66666666699999999</v>
      </c>
      <c r="HQ309">
        <v>1</v>
      </c>
      <c r="HR309">
        <v>0.5</v>
      </c>
      <c r="HS309">
        <v>1</v>
      </c>
      <c r="HT309">
        <v>0.25</v>
      </c>
      <c r="HU309">
        <v>0</v>
      </c>
      <c r="HV309">
        <v>0</v>
      </c>
      <c r="HW309">
        <v>0.66666666699999999</v>
      </c>
      <c r="HX309">
        <v>0</v>
      </c>
      <c r="HY309">
        <v>1</v>
      </c>
      <c r="HZ309">
        <v>0</v>
      </c>
      <c r="IA309">
        <v>1</v>
      </c>
      <c r="IB309">
        <v>1</v>
      </c>
      <c r="IC309">
        <v>0.72222222199999997</v>
      </c>
      <c r="ID309">
        <v>0.3125</v>
      </c>
      <c r="IE309">
        <v>0.53333333299999997</v>
      </c>
      <c r="IF309">
        <v>0.52268518500000005</v>
      </c>
      <c r="IG309" t="s">
        <v>6223</v>
      </c>
      <c r="IH309" t="s">
        <v>266</v>
      </c>
      <c r="II309" t="s">
        <v>6212</v>
      </c>
      <c r="IJ309">
        <v>3460.4369999999999</v>
      </c>
      <c r="IK309">
        <v>4519.4840000000004</v>
      </c>
      <c r="IL309">
        <v>5896</v>
      </c>
      <c r="IM309">
        <v>7245</v>
      </c>
      <c r="IN309">
        <v>3460.4369999999999</v>
      </c>
      <c r="IS309">
        <f t="shared" si="65"/>
        <v>0.6</v>
      </c>
      <c r="IT309">
        <f t="shared" si="69"/>
        <v>0.5</v>
      </c>
      <c r="IU309">
        <f t="shared" si="70"/>
        <v>0.75</v>
      </c>
      <c r="IV309">
        <f t="shared" si="66"/>
        <v>0.6166666666666667</v>
      </c>
    </row>
    <row r="310" spans="1:256" customFormat="1" ht="14" customHeight="1" x14ac:dyDescent="0.2">
      <c r="A310">
        <v>309</v>
      </c>
      <c r="B310">
        <v>337</v>
      </c>
      <c r="C310" s="1">
        <v>44795.604861111111</v>
      </c>
      <c r="D310" s="1">
        <v>44795.604861111111</v>
      </c>
      <c r="E310">
        <v>4</v>
      </c>
      <c r="G310" t="s">
        <v>242</v>
      </c>
      <c r="H310" t="s">
        <v>242</v>
      </c>
      <c r="I310">
        <v>1</v>
      </c>
      <c r="J310" s="1">
        <v>44795.604861111111</v>
      </c>
      <c r="K310" t="s">
        <v>6224</v>
      </c>
      <c r="L310" t="s">
        <v>242</v>
      </c>
      <c r="M310" t="s">
        <v>242</v>
      </c>
      <c r="P310" t="s">
        <v>242</v>
      </c>
      <c r="Q310" t="s">
        <v>242</v>
      </c>
      <c r="T310" t="s">
        <v>6225</v>
      </c>
      <c r="V310" t="s">
        <v>6226</v>
      </c>
      <c r="W310" t="s">
        <v>6227</v>
      </c>
      <c r="X310">
        <v>6798</v>
      </c>
      <c r="Y310" t="s">
        <v>659</v>
      </c>
      <c r="Z310" t="s">
        <v>660</v>
      </c>
      <c r="AA310">
        <v>2021</v>
      </c>
      <c r="AC310">
        <v>0</v>
      </c>
      <c r="AF310">
        <v>12</v>
      </c>
      <c r="AG310" t="s">
        <v>242</v>
      </c>
      <c r="AJ310" s="27">
        <v>1</v>
      </c>
      <c r="AK310">
        <v>8</v>
      </c>
      <c r="AL310" s="27">
        <v>0</v>
      </c>
      <c r="AM310">
        <v>0</v>
      </c>
      <c r="AN310" s="36">
        <f t="shared" si="61"/>
        <v>0</v>
      </c>
      <c r="AO310" s="27">
        <v>0</v>
      </c>
      <c r="AP310">
        <v>0</v>
      </c>
      <c r="AR310">
        <v>3</v>
      </c>
      <c r="AU310" s="27">
        <v>1</v>
      </c>
      <c r="AV310">
        <v>4</v>
      </c>
      <c r="AW310" s="21">
        <f t="shared" si="62"/>
        <v>33.333333333333329</v>
      </c>
      <c r="AX310">
        <v>2</v>
      </c>
      <c r="BA310" s="27">
        <v>1</v>
      </c>
      <c r="BB310">
        <v>3</v>
      </c>
      <c r="BC310" s="21">
        <f t="shared" si="63"/>
        <v>25</v>
      </c>
      <c r="BD310" t="s">
        <v>242</v>
      </c>
      <c r="BG310" s="27">
        <v>1</v>
      </c>
      <c r="BJ310">
        <v>3</v>
      </c>
      <c r="BM310" s="27">
        <v>1</v>
      </c>
      <c r="BN310">
        <v>2</v>
      </c>
      <c r="BQ310" s="27">
        <v>1</v>
      </c>
      <c r="BR310">
        <v>2</v>
      </c>
      <c r="BS310" s="97">
        <f t="shared" si="60"/>
        <v>16.666666666666664</v>
      </c>
      <c r="BU310">
        <v>3</v>
      </c>
      <c r="BX310" s="27">
        <v>0</v>
      </c>
      <c r="BY310" s="24" t="s">
        <v>242</v>
      </c>
      <c r="BZ310" s="21" t="s">
        <v>242</v>
      </c>
      <c r="CA310" t="s">
        <v>242</v>
      </c>
      <c r="CB310" t="s">
        <v>242</v>
      </c>
      <c r="CE310" s="27">
        <v>0</v>
      </c>
      <c r="CG310" t="s">
        <v>242</v>
      </c>
      <c r="CH310" t="s">
        <v>242</v>
      </c>
      <c r="CJ310" s="27">
        <v>0</v>
      </c>
      <c r="CL310" t="s">
        <v>242</v>
      </c>
      <c r="CO310">
        <v>0</v>
      </c>
      <c r="CP310" s="27">
        <v>0</v>
      </c>
      <c r="CQ310" t="s">
        <v>242</v>
      </c>
      <c r="CR310" t="s">
        <v>242</v>
      </c>
      <c r="CS310" t="s">
        <v>242</v>
      </c>
      <c r="CV310" s="27">
        <v>0</v>
      </c>
      <c r="CX310" t="s">
        <v>242</v>
      </c>
      <c r="DA310" s="27">
        <v>1</v>
      </c>
      <c r="DB310">
        <v>12297</v>
      </c>
      <c r="DC310">
        <v>2</v>
      </c>
      <c r="DE310" s="27">
        <v>1</v>
      </c>
      <c r="DF310" s="36">
        <v>86160</v>
      </c>
      <c r="DG310">
        <v>2</v>
      </c>
      <c r="DH310" s="43" t="s">
        <v>242</v>
      </c>
      <c r="DI310" t="s">
        <v>242</v>
      </c>
      <c r="DJ310" s="36" t="s">
        <v>242</v>
      </c>
      <c r="DK310" t="s">
        <v>242</v>
      </c>
      <c r="DM310" s="27">
        <v>0</v>
      </c>
      <c r="DN310" s="36" t="s">
        <v>242</v>
      </c>
      <c r="DO310" t="s">
        <v>242</v>
      </c>
      <c r="DQ310">
        <v>1</v>
      </c>
      <c r="DT310" s="27">
        <v>1</v>
      </c>
      <c r="DU310" t="s">
        <v>6228</v>
      </c>
      <c r="DV310" s="27">
        <v>1</v>
      </c>
      <c r="DW310" s="2" t="s">
        <v>6229</v>
      </c>
      <c r="DX310" s="27">
        <v>0</v>
      </c>
      <c r="DZ310" s="27">
        <v>1</v>
      </c>
      <c r="EA310" s="2" t="s">
        <v>6230</v>
      </c>
      <c r="EB310" s="27">
        <v>0</v>
      </c>
      <c r="ED310" s="27">
        <v>1</v>
      </c>
      <c r="EE310" t="s">
        <v>6231</v>
      </c>
      <c r="EF310" s="27">
        <v>1</v>
      </c>
      <c r="EG310" t="s">
        <v>6232</v>
      </c>
      <c r="EH310" s="27">
        <v>1</v>
      </c>
      <c r="EI310" t="s">
        <v>6233</v>
      </c>
      <c r="EJ310" s="27">
        <v>1</v>
      </c>
      <c r="EK310" t="s">
        <v>6234</v>
      </c>
      <c r="EL310" s="27">
        <v>1</v>
      </c>
      <c r="EM310" t="s">
        <v>6235</v>
      </c>
      <c r="EN310">
        <v>1</v>
      </c>
      <c r="EP310" s="2"/>
      <c r="EQ310">
        <f t="shared" si="64"/>
        <v>0.8</v>
      </c>
      <c r="ER310" s="99">
        <v>0.5</v>
      </c>
      <c r="ES310" s="27">
        <v>0</v>
      </c>
      <c r="ET310" t="s">
        <v>242</v>
      </c>
      <c r="EU310" t="s">
        <v>242</v>
      </c>
      <c r="EX310" t="s">
        <v>242</v>
      </c>
      <c r="EY310" t="s">
        <v>242</v>
      </c>
      <c r="FA310" s="27">
        <v>0</v>
      </c>
      <c r="FB310" t="s">
        <v>242</v>
      </c>
      <c r="FD310" s="27">
        <v>0</v>
      </c>
      <c r="FE310" t="s">
        <v>242</v>
      </c>
      <c r="FG310" s="27">
        <v>1</v>
      </c>
      <c r="FH310">
        <v>1306.05</v>
      </c>
      <c r="FJ310" s="27">
        <v>0</v>
      </c>
      <c r="FK310" t="s">
        <v>242</v>
      </c>
      <c r="FL310">
        <f t="shared" si="67"/>
        <v>1</v>
      </c>
      <c r="FM310" s="99">
        <v>1</v>
      </c>
      <c r="FN310">
        <f t="shared" si="68"/>
        <v>0</v>
      </c>
      <c r="FO310" s="100">
        <v>0</v>
      </c>
      <c r="FQ310" t="s">
        <v>242</v>
      </c>
      <c r="FT310" s="27">
        <v>0.5</v>
      </c>
      <c r="FU310" t="s">
        <v>242</v>
      </c>
      <c r="FV310" t="s">
        <v>242</v>
      </c>
      <c r="FW310" t="s">
        <v>242</v>
      </c>
      <c r="FX310" t="s">
        <v>6236</v>
      </c>
      <c r="FY310" s="27">
        <v>1</v>
      </c>
      <c r="FZ310">
        <v>69</v>
      </c>
      <c r="GA310" t="s">
        <v>242</v>
      </c>
      <c r="GC310" s="27">
        <v>1</v>
      </c>
      <c r="GD310">
        <v>25</v>
      </c>
      <c r="GE310">
        <v>19</v>
      </c>
      <c r="GF310" s="36">
        <v>47</v>
      </c>
      <c r="GG310">
        <v>4</v>
      </c>
      <c r="GH310" t="s">
        <v>242</v>
      </c>
      <c r="GI310" t="s">
        <v>242</v>
      </c>
      <c r="GJ310" t="s">
        <v>242</v>
      </c>
      <c r="GK310" t="s">
        <v>242</v>
      </c>
      <c r="GM310">
        <v>1</v>
      </c>
      <c r="GP310" s="27">
        <v>0</v>
      </c>
      <c r="GQ310" t="s">
        <v>242</v>
      </c>
      <c r="GR310" t="s">
        <v>242</v>
      </c>
      <c r="GT310" t="s">
        <v>242</v>
      </c>
      <c r="GW310" s="27">
        <v>1</v>
      </c>
      <c r="GX310">
        <v>165</v>
      </c>
      <c r="HA310">
        <v>1</v>
      </c>
      <c r="HD310" s="27">
        <v>0</v>
      </c>
      <c r="HF310" s="27">
        <v>0</v>
      </c>
      <c r="HH310" t="s">
        <v>242</v>
      </c>
      <c r="HK310" s="27">
        <v>1</v>
      </c>
      <c r="HM310">
        <v>1</v>
      </c>
      <c r="HP310">
        <v>0.55555555599999995</v>
      </c>
      <c r="HQ310">
        <v>0</v>
      </c>
      <c r="HR310">
        <v>0</v>
      </c>
      <c r="HS310">
        <v>0.66666666699999999</v>
      </c>
      <c r="HT310">
        <v>0.8</v>
      </c>
      <c r="HU310">
        <v>0</v>
      </c>
      <c r="HV310">
        <v>0.25</v>
      </c>
      <c r="HW310">
        <v>0.83333333300000001</v>
      </c>
      <c r="HX310">
        <v>0</v>
      </c>
      <c r="HY310">
        <v>1</v>
      </c>
      <c r="HZ310">
        <v>0</v>
      </c>
      <c r="IA310">
        <v>1</v>
      </c>
      <c r="IB310">
        <v>1</v>
      </c>
      <c r="IC310">
        <v>0.185185185</v>
      </c>
      <c r="ID310">
        <v>0.429166667</v>
      </c>
      <c r="IE310">
        <v>0.56666666700000001</v>
      </c>
      <c r="IF310">
        <v>0.39367284000000002</v>
      </c>
      <c r="IG310" t="s">
        <v>6225</v>
      </c>
      <c r="IH310" t="s">
        <v>266</v>
      </c>
      <c r="II310" t="s">
        <v>6225</v>
      </c>
      <c r="IJ310">
        <v>2949.047</v>
      </c>
      <c r="IK310">
        <v>3022.7809999999999</v>
      </c>
      <c r="IL310">
        <v>3677.4059999999999</v>
      </c>
      <c r="IM310">
        <v>4337.2139999999999</v>
      </c>
      <c r="IN310">
        <v>2949.047</v>
      </c>
      <c r="IS310">
        <f t="shared" si="65"/>
        <v>0.2</v>
      </c>
      <c r="IT310">
        <f t="shared" si="69"/>
        <v>0.5</v>
      </c>
      <c r="IU310">
        <f t="shared" si="70"/>
        <v>0.875</v>
      </c>
      <c r="IV310">
        <f t="shared" si="66"/>
        <v>0.52500000000000002</v>
      </c>
    </row>
    <row r="311" spans="1:256" customFormat="1" ht="14" customHeight="1" x14ac:dyDescent="0.2">
      <c r="A311">
        <v>310</v>
      </c>
      <c r="B311">
        <v>338</v>
      </c>
      <c r="C311" s="1">
        <v>44795.604861111111</v>
      </c>
      <c r="D311" s="1">
        <v>44795.604861111111</v>
      </c>
      <c r="E311">
        <v>4</v>
      </c>
      <c r="G311" t="s">
        <v>242</v>
      </c>
      <c r="H311" t="s">
        <v>242</v>
      </c>
      <c r="I311">
        <v>1</v>
      </c>
      <c r="J311" s="1">
        <v>44795.604861111111</v>
      </c>
      <c r="K311" t="s">
        <v>6237</v>
      </c>
      <c r="L311" t="s">
        <v>242</v>
      </c>
      <c r="M311" t="s">
        <v>242</v>
      </c>
      <c r="P311" t="s">
        <v>242</v>
      </c>
      <c r="Q311" t="s">
        <v>242</v>
      </c>
      <c r="T311" t="s">
        <v>6238</v>
      </c>
      <c r="V311" t="s">
        <v>6239</v>
      </c>
      <c r="W311">
        <v>191216100</v>
      </c>
      <c r="X311">
        <v>2086</v>
      </c>
      <c r="Y311" t="s">
        <v>326</v>
      </c>
      <c r="Z311" t="s">
        <v>1332</v>
      </c>
      <c r="AA311">
        <v>2019</v>
      </c>
      <c r="AC311">
        <v>1</v>
      </c>
      <c r="AD311">
        <v>10</v>
      </c>
      <c r="AF311">
        <v>12</v>
      </c>
      <c r="AG311" t="s">
        <v>242</v>
      </c>
      <c r="AJ311" s="27">
        <v>0</v>
      </c>
      <c r="AK311">
        <v>0</v>
      </c>
      <c r="AL311" s="27">
        <v>0</v>
      </c>
      <c r="AM311">
        <v>0</v>
      </c>
      <c r="AN311" s="36">
        <f t="shared" si="61"/>
        <v>0</v>
      </c>
      <c r="AO311" s="27">
        <v>0</v>
      </c>
      <c r="AP311">
        <v>0</v>
      </c>
      <c r="AR311" t="s">
        <v>242</v>
      </c>
      <c r="AU311" s="27">
        <v>1</v>
      </c>
      <c r="AV311">
        <v>1</v>
      </c>
      <c r="AW311" s="21">
        <f t="shared" si="62"/>
        <v>8.3333333333333321</v>
      </c>
      <c r="AX311">
        <v>3</v>
      </c>
      <c r="BA311" s="27">
        <v>1</v>
      </c>
      <c r="BB311">
        <v>3</v>
      </c>
      <c r="BC311" s="21">
        <f t="shared" si="63"/>
        <v>25</v>
      </c>
      <c r="BD311" t="s">
        <v>242</v>
      </c>
      <c r="BG311" s="27">
        <v>1</v>
      </c>
      <c r="BH311">
        <v>10.8</v>
      </c>
      <c r="BJ311">
        <v>2</v>
      </c>
      <c r="BM311" s="27">
        <v>1</v>
      </c>
      <c r="BN311">
        <v>2</v>
      </c>
      <c r="BQ311" s="27">
        <v>1</v>
      </c>
      <c r="BR311">
        <v>5</v>
      </c>
      <c r="BS311" s="97">
        <f t="shared" si="60"/>
        <v>41.666666666666671</v>
      </c>
      <c r="BT311" t="s">
        <v>6240</v>
      </c>
      <c r="BU311">
        <v>1</v>
      </c>
      <c r="BX311" s="27">
        <v>1</v>
      </c>
      <c r="BY311">
        <v>4</v>
      </c>
      <c r="BZ311" s="21">
        <f t="shared" ref="BZ311:BZ317" si="73">BY311/AF311*100</f>
        <v>33.333333333333329</v>
      </c>
      <c r="CA311">
        <v>1</v>
      </c>
      <c r="CB311">
        <v>3</v>
      </c>
      <c r="CE311" s="27">
        <v>0</v>
      </c>
      <c r="CG311" t="s">
        <v>242</v>
      </c>
      <c r="CH311" t="s">
        <v>242</v>
      </c>
      <c r="CJ311" s="27">
        <v>1</v>
      </c>
      <c r="CK311" t="s">
        <v>6241</v>
      </c>
      <c r="CL311">
        <v>1</v>
      </c>
      <c r="CO311">
        <v>1</v>
      </c>
      <c r="CP311" s="27">
        <v>0</v>
      </c>
      <c r="CQ311" t="s">
        <v>242</v>
      </c>
      <c r="CR311" t="s">
        <v>242</v>
      </c>
      <c r="CS311" t="s">
        <v>242</v>
      </c>
      <c r="CU311" t="s">
        <v>6242</v>
      </c>
      <c r="CV311" s="27">
        <v>1</v>
      </c>
      <c r="CW311" t="s">
        <v>6243</v>
      </c>
      <c r="CX311">
        <v>1</v>
      </c>
      <c r="DA311" s="27">
        <v>1</v>
      </c>
      <c r="DB311">
        <v>707152</v>
      </c>
      <c r="DC311">
        <v>2</v>
      </c>
      <c r="DD311" t="s">
        <v>6244</v>
      </c>
      <c r="DE311" s="27">
        <v>1</v>
      </c>
      <c r="DF311" s="36">
        <v>765603</v>
      </c>
      <c r="DG311">
        <v>2</v>
      </c>
      <c r="DH311" s="36">
        <v>800918</v>
      </c>
      <c r="DI311">
        <v>2</v>
      </c>
      <c r="DJ311" s="36" t="s">
        <v>242</v>
      </c>
      <c r="DK311" t="s">
        <v>242</v>
      </c>
      <c r="DL311" t="s">
        <v>6245</v>
      </c>
      <c r="DM311" s="27">
        <v>1</v>
      </c>
      <c r="DN311" s="36">
        <v>24580947</v>
      </c>
      <c r="DO311">
        <v>2</v>
      </c>
      <c r="DP311" t="s">
        <v>6246</v>
      </c>
      <c r="DQ311">
        <v>4</v>
      </c>
      <c r="DT311" s="27">
        <v>1</v>
      </c>
      <c r="DU311" s="2" t="s">
        <v>6247</v>
      </c>
      <c r="DV311" s="27">
        <v>1</v>
      </c>
      <c r="DW311" t="s">
        <v>6248</v>
      </c>
      <c r="DX311" s="27">
        <v>1</v>
      </c>
      <c r="DY311" t="s">
        <v>6249</v>
      </c>
      <c r="DZ311" s="27">
        <v>1</v>
      </c>
      <c r="EA311" t="s">
        <v>6250</v>
      </c>
      <c r="EB311" s="27">
        <v>1</v>
      </c>
      <c r="ED311" s="27">
        <v>1</v>
      </c>
      <c r="EE311" t="s">
        <v>6251</v>
      </c>
      <c r="EF311" s="27">
        <v>1</v>
      </c>
      <c r="EG311" t="s">
        <v>6252</v>
      </c>
      <c r="EH311" s="27">
        <v>1</v>
      </c>
      <c r="EI311" s="2" t="s">
        <v>6253</v>
      </c>
      <c r="EJ311" s="27">
        <v>1</v>
      </c>
      <c r="EK311" t="s">
        <v>6254</v>
      </c>
      <c r="EL311" s="27">
        <v>1</v>
      </c>
      <c r="EN311">
        <v>4</v>
      </c>
      <c r="EP311" s="2"/>
      <c r="EQ311">
        <f t="shared" si="64"/>
        <v>1</v>
      </c>
      <c r="ER311" s="99">
        <v>1</v>
      </c>
      <c r="ES311" s="27">
        <v>0</v>
      </c>
      <c r="ET311" t="s">
        <v>242</v>
      </c>
      <c r="EU311" t="s">
        <v>242</v>
      </c>
      <c r="EX311" t="s">
        <v>242</v>
      </c>
      <c r="EY311" t="s">
        <v>242</v>
      </c>
      <c r="FA311" s="27">
        <v>1</v>
      </c>
      <c r="FB311">
        <v>295014</v>
      </c>
      <c r="FC311" t="s">
        <v>3418</v>
      </c>
      <c r="FD311" s="27">
        <v>1</v>
      </c>
      <c r="FE311">
        <v>2.6</v>
      </c>
      <c r="FF311" t="s">
        <v>6255</v>
      </c>
      <c r="FG311" s="27">
        <v>0.5</v>
      </c>
      <c r="FH311" t="s">
        <v>242</v>
      </c>
      <c r="FJ311" s="27">
        <v>0.5</v>
      </c>
      <c r="FK311" t="s">
        <v>242</v>
      </c>
      <c r="FL311">
        <f t="shared" si="67"/>
        <v>1.5</v>
      </c>
      <c r="FM311" s="99">
        <v>1</v>
      </c>
      <c r="FN311">
        <f t="shared" si="68"/>
        <v>1.5</v>
      </c>
      <c r="FO311" s="99">
        <v>1</v>
      </c>
      <c r="FP311" t="s">
        <v>6256</v>
      </c>
      <c r="FQ311">
        <v>4</v>
      </c>
      <c r="FT311" s="27">
        <v>0</v>
      </c>
      <c r="FU311" t="s">
        <v>242</v>
      </c>
      <c r="FV311" t="s">
        <v>242</v>
      </c>
      <c r="FW311" t="s">
        <v>242</v>
      </c>
      <c r="FY311" s="27">
        <v>1</v>
      </c>
      <c r="FZ311">
        <v>47.5</v>
      </c>
      <c r="GA311" t="s">
        <v>242</v>
      </c>
      <c r="GB311" t="s">
        <v>6257</v>
      </c>
      <c r="GC311" s="27">
        <v>0</v>
      </c>
      <c r="GD311" t="s">
        <v>242</v>
      </c>
      <c r="GE311" t="s">
        <v>242</v>
      </c>
      <c r="GF311" s="36" t="s">
        <v>242</v>
      </c>
      <c r="GG311" t="s">
        <v>242</v>
      </c>
      <c r="GH311" t="s">
        <v>242</v>
      </c>
      <c r="GI311" t="s">
        <v>242</v>
      </c>
      <c r="GJ311" t="s">
        <v>242</v>
      </c>
      <c r="GK311" t="s">
        <v>242</v>
      </c>
      <c r="GM311">
        <v>1</v>
      </c>
      <c r="GP311" s="27">
        <v>0.5</v>
      </c>
      <c r="GQ311" t="s">
        <v>242</v>
      </c>
      <c r="GR311" t="s">
        <v>242</v>
      </c>
      <c r="GS311" t="s">
        <v>6258</v>
      </c>
      <c r="GT311">
        <v>1</v>
      </c>
      <c r="GW311" s="27">
        <v>1</v>
      </c>
      <c r="GX311">
        <v>1657</v>
      </c>
      <c r="GY311" t="s">
        <v>6259</v>
      </c>
      <c r="HA311">
        <v>1</v>
      </c>
      <c r="HD311" s="27">
        <v>1</v>
      </c>
      <c r="HF311" s="27">
        <v>1</v>
      </c>
      <c r="HH311">
        <v>1</v>
      </c>
      <c r="HK311" s="27">
        <v>1</v>
      </c>
      <c r="HL311" t="s">
        <v>6260</v>
      </c>
      <c r="HM311">
        <v>1</v>
      </c>
      <c r="HP311">
        <v>0.66666666699999999</v>
      </c>
      <c r="HQ311">
        <v>1</v>
      </c>
      <c r="HR311">
        <v>0.5</v>
      </c>
      <c r="HS311">
        <v>1</v>
      </c>
      <c r="HT311">
        <v>1</v>
      </c>
      <c r="HU311">
        <v>0</v>
      </c>
      <c r="HV311">
        <v>0.75</v>
      </c>
      <c r="HW311">
        <v>0.33333333300000001</v>
      </c>
      <c r="HX311">
        <v>0.5</v>
      </c>
      <c r="HY311">
        <v>1</v>
      </c>
      <c r="HZ311">
        <v>1</v>
      </c>
      <c r="IA311">
        <v>1</v>
      </c>
      <c r="IB311">
        <v>1</v>
      </c>
      <c r="IC311">
        <v>0.72222222199999997</v>
      </c>
      <c r="ID311">
        <v>0.6875</v>
      </c>
      <c r="IE311">
        <v>0.76666666699999997</v>
      </c>
      <c r="IF311">
        <v>0.72546296300000002</v>
      </c>
      <c r="IG311" t="s">
        <v>6261</v>
      </c>
      <c r="IH311" t="s">
        <v>266</v>
      </c>
      <c r="II311" t="s">
        <v>6238</v>
      </c>
      <c r="IJ311">
        <v>37266</v>
      </c>
      <c r="IK311">
        <v>33014</v>
      </c>
      <c r="IL311">
        <v>38655</v>
      </c>
      <c r="IM311">
        <v>43004</v>
      </c>
      <c r="IN311">
        <v>37266</v>
      </c>
      <c r="IS311">
        <f t="shared" si="65"/>
        <v>0.6</v>
      </c>
      <c r="IT311">
        <f t="shared" si="69"/>
        <v>0.8571428571428571</v>
      </c>
      <c r="IU311">
        <f t="shared" si="70"/>
        <v>0.5</v>
      </c>
      <c r="IV311">
        <f t="shared" si="66"/>
        <v>0.65238095238095239</v>
      </c>
    </row>
    <row r="312" spans="1:256" customFormat="1" ht="14" customHeight="1" x14ac:dyDescent="0.2">
      <c r="A312">
        <v>311</v>
      </c>
      <c r="B312">
        <v>339</v>
      </c>
      <c r="C312" s="1">
        <v>44795.604861111111</v>
      </c>
      <c r="D312" s="1">
        <v>44795.604861111111</v>
      </c>
      <c r="E312">
        <v>4</v>
      </c>
      <c r="G312" t="s">
        <v>242</v>
      </c>
      <c r="H312" t="s">
        <v>242</v>
      </c>
      <c r="I312">
        <v>1</v>
      </c>
      <c r="J312" s="1">
        <v>44795.604861111111</v>
      </c>
      <c r="K312" t="s">
        <v>6262</v>
      </c>
      <c r="L312" t="s">
        <v>242</v>
      </c>
      <c r="M312" t="s">
        <v>242</v>
      </c>
      <c r="P312" t="s">
        <v>242</v>
      </c>
      <c r="Q312" t="s">
        <v>242</v>
      </c>
      <c r="T312" t="s">
        <v>6263</v>
      </c>
      <c r="V312" t="s">
        <v>6264</v>
      </c>
      <c r="W312" t="s">
        <v>6265</v>
      </c>
      <c r="X312">
        <v>3845</v>
      </c>
      <c r="Y312" t="s">
        <v>350</v>
      </c>
      <c r="Z312" t="s">
        <v>992</v>
      </c>
      <c r="AA312">
        <v>2020</v>
      </c>
      <c r="AC312">
        <v>0.5</v>
      </c>
      <c r="AD312">
        <v>9</v>
      </c>
      <c r="AF312">
        <v>12</v>
      </c>
      <c r="AG312" t="s">
        <v>242</v>
      </c>
      <c r="AJ312" s="27">
        <v>0</v>
      </c>
      <c r="AK312">
        <v>0</v>
      </c>
      <c r="AL312" s="27">
        <v>0</v>
      </c>
      <c r="AM312">
        <v>0</v>
      </c>
      <c r="AN312" s="36">
        <f t="shared" si="61"/>
        <v>0</v>
      </c>
      <c r="AO312" s="27">
        <v>0</v>
      </c>
      <c r="AP312">
        <v>0</v>
      </c>
      <c r="AR312" t="s">
        <v>242</v>
      </c>
      <c r="AU312" s="27">
        <v>1</v>
      </c>
      <c r="AV312">
        <v>1</v>
      </c>
      <c r="AW312" s="21">
        <f t="shared" si="62"/>
        <v>8.3333333333333321</v>
      </c>
      <c r="AX312">
        <v>3</v>
      </c>
      <c r="BA312" s="27">
        <v>1</v>
      </c>
      <c r="BB312">
        <v>3</v>
      </c>
      <c r="BC312" s="21">
        <f t="shared" si="63"/>
        <v>25</v>
      </c>
      <c r="BD312" t="s">
        <v>242</v>
      </c>
      <c r="BG312" s="27">
        <v>1</v>
      </c>
      <c r="BH312">
        <v>8.1999999999999993</v>
      </c>
      <c r="BJ312">
        <v>2</v>
      </c>
      <c r="BM312" s="27">
        <v>1</v>
      </c>
      <c r="BN312">
        <v>2</v>
      </c>
      <c r="BQ312" s="27">
        <v>1</v>
      </c>
      <c r="BR312">
        <v>3</v>
      </c>
      <c r="BS312" s="97">
        <f t="shared" si="60"/>
        <v>25</v>
      </c>
      <c r="BU312">
        <v>1</v>
      </c>
      <c r="BX312" s="27">
        <v>1</v>
      </c>
      <c r="BY312">
        <v>2</v>
      </c>
      <c r="BZ312" s="21">
        <f t="shared" si="73"/>
        <v>16.666666666666664</v>
      </c>
      <c r="CA312">
        <v>2</v>
      </c>
      <c r="CB312">
        <v>1</v>
      </c>
      <c r="CE312" s="27">
        <v>0</v>
      </c>
      <c r="CG312" t="s">
        <v>242</v>
      </c>
      <c r="CH312" t="s">
        <v>242</v>
      </c>
      <c r="CJ312" s="27">
        <v>1</v>
      </c>
      <c r="CK312" t="s">
        <v>6266</v>
      </c>
      <c r="CL312">
        <v>1</v>
      </c>
      <c r="CO312">
        <v>0</v>
      </c>
      <c r="CP312" s="27">
        <v>0.5</v>
      </c>
      <c r="CQ312" t="s">
        <v>242</v>
      </c>
      <c r="CR312">
        <v>90</v>
      </c>
      <c r="CS312" t="s">
        <v>242</v>
      </c>
      <c r="CV312" s="27">
        <v>1</v>
      </c>
      <c r="CW312" t="s">
        <v>6267</v>
      </c>
      <c r="CX312">
        <v>1</v>
      </c>
      <c r="DA312" s="27">
        <v>1</v>
      </c>
      <c r="DB312">
        <v>61800</v>
      </c>
      <c r="DC312">
        <v>2</v>
      </c>
      <c r="DE312" s="27">
        <v>1</v>
      </c>
      <c r="DF312" s="36" t="s">
        <v>242</v>
      </c>
      <c r="DG312" t="s">
        <v>242</v>
      </c>
      <c r="DH312" s="43" t="s">
        <v>242</v>
      </c>
      <c r="DI312" t="s">
        <v>242</v>
      </c>
      <c r="DJ312" s="36">
        <v>218700</v>
      </c>
      <c r="DK312">
        <v>2</v>
      </c>
      <c r="DM312" s="27">
        <v>0</v>
      </c>
      <c r="DN312" s="36" t="s">
        <v>242</v>
      </c>
      <c r="DO312" t="s">
        <v>242</v>
      </c>
      <c r="DQ312">
        <v>1</v>
      </c>
      <c r="DT312" s="27">
        <v>1</v>
      </c>
      <c r="DU312" t="s">
        <v>6268</v>
      </c>
      <c r="DV312" s="27">
        <v>1</v>
      </c>
      <c r="DW312" t="s">
        <v>6269</v>
      </c>
      <c r="DX312" s="27">
        <v>1</v>
      </c>
      <c r="DY312" t="s">
        <v>6270</v>
      </c>
      <c r="DZ312" s="27">
        <v>1</v>
      </c>
      <c r="EA312" t="s">
        <v>6271</v>
      </c>
      <c r="EB312" s="27">
        <v>1</v>
      </c>
      <c r="EC312" t="s">
        <v>6272</v>
      </c>
      <c r="ED312" s="27">
        <v>1</v>
      </c>
      <c r="EE312" t="s">
        <v>6273</v>
      </c>
      <c r="EF312" s="27">
        <v>0</v>
      </c>
      <c r="EH312" s="27">
        <v>1</v>
      </c>
      <c r="EI312" t="s">
        <v>6274</v>
      </c>
      <c r="EJ312" s="27">
        <v>1</v>
      </c>
      <c r="EK312" t="s">
        <v>6275</v>
      </c>
      <c r="EL312" s="27">
        <v>1</v>
      </c>
      <c r="EM312" t="s">
        <v>6276</v>
      </c>
      <c r="EN312">
        <v>1</v>
      </c>
      <c r="EP312" s="2"/>
      <c r="EQ312">
        <f t="shared" si="64"/>
        <v>0.9</v>
      </c>
      <c r="ER312" s="99">
        <v>0.5</v>
      </c>
      <c r="ES312" s="27">
        <v>0</v>
      </c>
      <c r="ET312" t="s">
        <v>242</v>
      </c>
      <c r="EU312" t="s">
        <v>242</v>
      </c>
      <c r="EX312" t="s">
        <v>242</v>
      </c>
      <c r="EY312" t="s">
        <v>242</v>
      </c>
      <c r="FA312" s="27">
        <v>0</v>
      </c>
      <c r="FB312" t="s">
        <v>242</v>
      </c>
      <c r="FD312" s="27">
        <v>0</v>
      </c>
      <c r="FE312" t="s">
        <v>242</v>
      </c>
      <c r="FG312" s="27">
        <v>0</v>
      </c>
      <c r="FH312" t="s">
        <v>242</v>
      </c>
      <c r="FJ312" s="27">
        <v>0</v>
      </c>
      <c r="FK312" t="s">
        <v>242</v>
      </c>
      <c r="FL312">
        <f t="shared" si="67"/>
        <v>0</v>
      </c>
      <c r="FM312" s="100">
        <v>0</v>
      </c>
      <c r="FN312">
        <f t="shared" si="68"/>
        <v>0</v>
      </c>
      <c r="FO312" s="100">
        <v>0</v>
      </c>
      <c r="FQ312">
        <v>1</v>
      </c>
      <c r="FT312" s="27">
        <v>1</v>
      </c>
      <c r="FU312" t="s">
        <v>242</v>
      </c>
      <c r="FV312" t="s">
        <v>242</v>
      </c>
      <c r="FW312" t="s">
        <v>242</v>
      </c>
      <c r="FX312" t="s">
        <v>6277</v>
      </c>
      <c r="FY312" s="27">
        <v>1</v>
      </c>
      <c r="FZ312">
        <v>49.66</v>
      </c>
      <c r="GA312">
        <v>2</v>
      </c>
      <c r="GC312" s="27">
        <v>1</v>
      </c>
      <c r="GD312">
        <v>5.04</v>
      </c>
      <c r="GE312">
        <v>7.34</v>
      </c>
      <c r="GF312" s="36">
        <v>50.22</v>
      </c>
      <c r="GG312">
        <v>13.35</v>
      </c>
      <c r="GH312" t="s">
        <v>242</v>
      </c>
      <c r="GI312" t="s">
        <v>242</v>
      </c>
      <c r="GJ312" t="s">
        <v>242</v>
      </c>
      <c r="GK312">
        <v>1</v>
      </c>
      <c r="GM312">
        <v>1</v>
      </c>
      <c r="GP312" s="27">
        <v>1</v>
      </c>
      <c r="GQ312">
        <v>1</v>
      </c>
      <c r="GR312">
        <v>0.99</v>
      </c>
      <c r="GT312">
        <v>1</v>
      </c>
      <c r="GW312" s="27">
        <v>1</v>
      </c>
      <c r="GX312">
        <v>238</v>
      </c>
      <c r="HA312">
        <v>1</v>
      </c>
      <c r="HD312" s="27">
        <v>0</v>
      </c>
      <c r="HF312" s="27">
        <v>0</v>
      </c>
      <c r="HH312" t="s">
        <v>242</v>
      </c>
      <c r="HK312" s="27">
        <v>1</v>
      </c>
      <c r="HL312" t="s">
        <v>6278</v>
      </c>
      <c r="HM312">
        <v>1</v>
      </c>
      <c r="HP312">
        <v>0.66666666699999999</v>
      </c>
      <c r="HQ312">
        <v>1</v>
      </c>
      <c r="HR312">
        <v>0.75</v>
      </c>
      <c r="HS312">
        <v>0.66666666699999999</v>
      </c>
      <c r="HT312">
        <v>0.9</v>
      </c>
      <c r="HU312">
        <v>0</v>
      </c>
      <c r="HV312">
        <v>0</v>
      </c>
      <c r="HW312">
        <v>1</v>
      </c>
      <c r="HX312">
        <v>1</v>
      </c>
      <c r="HY312">
        <v>1</v>
      </c>
      <c r="HZ312">
        <v>0</v>
      </c>
      <c r="IA312">
        <v>1</v>
      </c>
      <c r="IB312">
        <v>1</v>
      </c>
      <c r="IC312">
        <v>0.80555555599999995</v>
      </c>
      <c r="ID312">
        <v>0.39166666700000002</v>
      </c>
      <c r="IE312">
        <v>0.8</v>
      </c>
      <c r="IF312">
        <v>0.66574074100000002</v>
      </c>
      <c r="IG312" t="s">
        <v>6279</v>
      </c>
      <c r="IH312" t="s">
        <v>266</v>
      </c>
      <c r="II312" t="s">
        <v>6263</v>
      </c>
      <c r="IJ312">
        <v>28913</v>
      </c>
      <c r="IK312">
        <v>30117</v>
      </c>
      <c r="IL312">
        <v>31686</v>
      </c>
      <c r="IM312" t="s">
        <v>242</v>
      </c>
      <c r="IN312">
        <v>28913</v>
      </c>
      <c r="IS312">
        <f t="shared" si="65"/>
        <v>0.6</v>
      </c>
      <c r="IT312">
        <f t="shared" si="69"/>
        <v>0.35714285714285715</v>
      </c>
      <c r="IU312">
        <f t="shared" si="70"/>
        <v>1</v>
      </c>
      <c r="IV312">
        <f t="shared" si="66"/>
        <v>0.65238095238095239</v>
      </c>
    </row>
    <row r="313" spans="1:256" customFormat="1" ht="14" customHeight="1" x14ac:dyDescent="0.2">
      <c r="A313">
        <v>312</v>
      </c>
      <c r="B313">
        <v>340</v>
      </c>
      <c r="C313" s="1">
        <v>44795.604861111111</v>
      </c>
      <c r="D313" s="1">
        <v>44795.604861111111</v>
      </c>
      <c r="E313">
        <v>4</v>
      </c>
      <c r="G313" t="s">
        <v>242</v>
      </c>
      <c r="H313" t="s">
        <v>242</v>
      </c>
      <c r="I313">
        <v>1</v>
      </c>
      <c r="J313" s="1">
        <v>44795.604861111111</v>
      </c>
      <c r="K313" t="s">
        <v>6280</v>
      </c>
      <c r="L313" t="s">
        <v>242</v>
      </c>
      <c r="M313" t="s">
        <v>242</v>
      </c>
      <c r="P313" t="s">
        <v>242</v>
      </c>
      <c r="Q313" t="s">
        <v>242</v>
      </c>
      <c r="T313" t="s">
        <v>6281</v>
      </c>
      <c r="V313" t="s">
        <v>6282</v>
      </c>
      <c r="W313">
        <v>52769106</v>
      </c>
      <c r="X313">
        <v>7372</v>
      </c>
      <c r="Y313" t="s">
        <v>297</v>
      </c>
      <c r="Z313" t="s">
        <v>1077</v>
      </c>
      <c r="AA313">
        <v>2021</v>
      </c>
      <c r="AC313">
        <v>0</v>
      </c>
      <c r="AF313">
        <v>10</v>
      </c>
      <c r="AG313" t="s">
        <v>242</v>
      </c>
      <c r="AJ313" s="27">
        <v>1</v>
      </c>
      <c r="AK313">
        <v>10</v>
      </c>
      <c r="AL313" s="27">
        <v>0</v>
      </c>
      <c r="AM313">
        <v>0</v>
      </c>
      <c r="AN313" s="36">
        <f t="shared" si="61"/>
        <v>0</v>
      </c>
      <c r="AO313" s="27">
        <v>0</v>
      </c>
      <c r="AP313">
        <v>0</v>
      </c>
      <c r="AR313">
        <v>3</v>
      </c>
      <c r="AU313" s="27">
        <v>1</v>
      </c>
      <c r="AV313">
        <v>1</v>
      </c>
      <c r="AW313" s="21">
        <f t="shared" si="62"/>
        <v>10</v>
      </c>
      <c r="AX313">
        <v>2</v>
      </c>
      <c r="BA313" s="27">
        <v>1</v>
      </c>
      <c r="BB313">
        <v>2</v>
      </c>
      <c r="BC313" s="21">
        <f t="shared" si="63"/>
        <v>20</v>
      </c>
      <c r="BD313" t="s">
        <v>242</v>
      </c>
      <c r="BG313" s="27">
        <v>1</v>
      </c>
      <c r="BH313">
        <v>5.4</v>
      </c>
      <c r="BJ313">
        <v>2</v>
      </c>
      <c r="BM313" s="27">
        <v>1</v>
      </c>
      <c r="BN313">
        <v>2</v>
      </c>
      <c r="BQ313" s="27">
        <v>1</v>
      </c>
      <c r="BR313">
        <v>5</v>
      </c>
      <c r="BS313" s="97">
        <f t="shared" si="60"/>
        <v>50</v>
      </c>
      <c r="BT313" t="s">
        <v>6197</v>
      </c>
      <c r="BU313">
        <v>3</v>
      </c>
      <c r="BX313" s="27">
        <v>1</v>
      </c>
      <c r="BY313">
        <v>2</v>
      </c>
      <c r="BZ313" s="21">
        <f t="shared" si="73"/>
        <v>20</v>
      </c>
      <c r="CA313">
        <v>1</v>
      </c>
      <c r="CB313">
        <v>3</v>
      </c>
      <c r="CE313" s="27">
        <v>0</v>
      </c>
      <c r="CG313" t="s">
        <v>242</v>
      </c>
      <c r="CH313" t="s">
        <v>242</v>
      </c>
      <c r="CJ313" s="27">
        <v>1</v>
      </c>
      <c r="CK313" t="s">
        <v>6283</v>
      </c>
      <c r="CL313">
        <v>1</v>
      </c>
      <c r="CO313">
        <v>0</v>
      </c>
      <c r="CP313" s="27">
        <v>0.5</v>
      </c>
      <c r="CQ313" t="s">
        <v>242</v>
      </c>
      <c r="CR313">
        <v>100</v>
      </c>
      <c r="CS313" t="s">
        <v>242</v>
      </c>
      <c r="CT313" t="s">
        <v>6284</v>
      </c>
      <c r="CV313" s="27">
        <v>1</v>
      </c>
      <c r="CW313" t="s">
        <v>6285</v>
      </c>
      <c r="CX313">
        <v>1</v>
      </c>
      <c r="DA313" s="27">
        <v>1</v>
      </c>
      <c r="DB313">
        <v>867</v>
      </c>
      <c r="DC313">
        <v>2</v>
      </c>
      <c r="DE313" s="27">
        <v>1</v>
      </c>
      <c r="DF313" s="36">
        <v>102</v>
      </c>
      <c r="DG313">
        <v>2</v>
      </c>
      <c r="DH313" s="36">
        <v>10200</v>
      </c>
      <c r="DI313">
        <v>2</v>
      </c>
      <c r="DJ313" s="36" t="s">
        <v>242</v>
      </c>
      <c r="DK313" t="s">
        <v>242</v>
      </c>
      <c r="DM313" s="27">
        <v>1</v>
      </c>
      <c r="DN313" s="36">
        <v>125002</v>
      </c>
      <c r="DO313">
        <v>2</v>
      </c>
      <c r="DP313" t="s">
        <v>6286</v>
      </c>
      <c r="DQ313">
        <v>1</v>
      </c>
      <c r="DT313" s="27">
        <v>1</v>
      </c>
      <c r="DU313" t="s">
        <v>6287</v>
      </c>
      <c r="DV313" s="27">
        <v>1</v>
      </c>
      <c r="DW313" t="s">
        <v>6288</v>
      </c>
      <c r="DX313" s="27">
        <v>0</v>
      </c>
      <c r="DZ313" s="27">
        <v>1</v>
      </c>
      <c r="EA313" t="s">
        <v>6289</v>
      </c>
      <c r="EB313" s="27">
        <v>0</v>
      </c>
      <c r="ED313" s="27">
        <v>0</v>
      </c>
      <c r="EF313" s="27">
        <v>0</v>
      </c>
      <c r="EH313" s="27">
        <v>0</v>
      </c>
      <c r="EJ313" s="27">
        <v>1</v>
      </c>
      <c r="EK313" t="s">
        <v>6290</v>
      </c>
      <c r="EL313" s="27">
        <v>1</v>
      </c>
      <c r="EN313">
        <v>1</v>
      </c>
      <c r="EP313" s="2"/>
      <c r="EQ313">
        <f t="shared" si="64"/>
        <v>0.5</v>
      </c>
      <c r="ER313" s="99">
        <v>0.5</v>
      </c>
      <c r="ES313" s="27">
        <v>0</v>
      </c>
      <c r="ET313" t="s">
        <v>242</v>
      </c>
      <c r="EU313" t="s">
        <v>242</v>
      </c>
      <c r="EX313" t="s">
        <v>242</v>
      </c>
      <c r="EY313" t="s">
        <v>242</v>
      </c>
      <c r="FA313" s="27">
        <v>0</v>
      </c>
      <c r="FB313" t="s">
        <v>242</v>
      </c>
      <c r="FD313" s="27">
        <v>0</v>
      </c>
      <c r="FE313" t="s">
        <v>242</v>
      </c>
      <c r="FG313" s="27">
        <v>0</v>
      </c>
      <c r="FH313" t="s">
        <v>242</v>
      </c>
      <c r="FJ313" s="27">
        <v>0</v>
      </c>
      <c r="FK313" t="s">
        <v>242</v>
      </c>
      <c r="FL313">
        <f t="shared" si="67"/>
        <v>0</v>
      </c>
      <c r="FM313" s="100">
        <v>0</v>
      </c>
      <c r="FN313">
        <f t="shared" si="68"/>
        <v>0</v>
      </c>
      <c r="FO313" s="100">
        <v>0</v>
      </c>
      <c r="FQ313" t="s">
        <v>242</v>
      </c>
      <c r="FT313" s="27">
        <v>0</v>
      </c>
      <c r="FU313" t="s">
        <v>242</v>
      </c>
      <c r="FV313" t="s">
        <v>242</v>
      </c>
      <c r="FW313" t="s">
        <v>242</v>
      </c>
      <c r="FY313" s="27">
        <v>1</v>
      </c>
      <c r="FZ313">
        <v>34.5</v>
      </c>
      <c r="GA313">
        <v>2</v>
      </c>
      <c r="GC313" s="27">
        <v>1</v>
      </c>
      <c r="GD313">
        <v>2.4</v>
      </c>
      <c r="GE313">
        <v>6.6</v>
      </c>
      <c r="GF313" s="36">
        <v>63.7</v>
      </c>
      <c r="GG313">
        <v>24.2</v>
      </c>
      <c r="GH313" t="s">
        <v>242</v>
      </c>
      <c r="GI313" t="s">
        <v>242</v>
      </c>
      <c r="GJ313" t="s">
        <v>242</v>
      </c>
      <c r="GK313">
        <v>1</v>
      </c>
      <c r="GM313">
        <v>1</v>
      </c>
      <c r="GP313" s="27">
        <v>0</v>
      </c>
      <c r="GQ313" t="s">
        <v>242</v>
      </c>
      <c r="GR313" t="s">
        <v>242</v>
      </c>
      <c r="GS313" t="s">
        <v>6291</v>
      </c>
      <c r="GT313" t="s">
        <v>242</v>
      </c>
      <c r="GW313" s="27">
        <v>1</v>
      </c>
      <c r="GX313">
        <v>115.8</v>
      </c>
      <c r="HA313">
        <v>1</v>
      </c>
      <c r="HD313" s="27">
        <v>0</v>
      </c>
      <c r="HF313" s="27">
        <v>0</v>
      </c>
      <c r="HH313" t="s">
        <v>242</v>
      </c>
      <c r="HK313" s="27">
        <v>1</v>
      </c>
      <c r="HL313" t="s">
        <v>6292</v>
      </c>
      <c r="HM313">
        <v>1</v>
      </c>
      <c r="HP313">
        <v>0.66666666699999999</v>
      </c>
      <c r="HQ313">
        <v>1</v>
      </c>
      <c r="HR313">
        <v>0.75</v>
      </c>
      <c r="HS313">
        <v>1</v>
      </c>
      <c r="HT313">
        <v>0.5</v>
      </c>
      <c r="HU313">
        <v>0</v>
      </c>
      <c r="HV313">
        <v>0</v>
      </c>
      <c r="HW313">
        <v>0.66666666699999999</v>
      </c>
      <c r="HX313">
        <v>0</v>
      </c>
      <c r="HY313">
        <v>1</v>
      </c>
      <c r="HZ313">
        <v>0</v>
      </c>
      <c r="IA313">
        <v>1</v>
      </c>
      <c r="IB313">
        <v>1</v>
      </c>
      <c r="IC313">
        <v>0.80555555599999995</v>
      </c>
      <c r="ID313">
        <v>0.375</v>
      </c>
      <c r="IE313">
        <v>0.53333333299999997</v>
      </c>
      <c r="IF313">
        <v>0.57129629599999998</v>
      </c>
      <c r="IG313" t="s">
        <v>6293</v>
      </c>
      <c r="IH313" t="s">
        <v>266</v>
      </c>
      <c r="II313" t="s">
        <v>6281</v>
      </c>
      <c r="IJ313">
        <v>3274.3</v>
      </c>
      <c r="IK313">
        <v>3790.4</v>
      </c>
      <c r="IL313">
        <v>4386.3999999999996</v>
      </c>
      <c r="IM313" t="s">
        <v>242</v>
      </c>
      <c r="IN313">
        <v>3274.3</v>
      </c>
      <c r="IS313">
        <f t="shared" si="65"/>
        <v>0.6</v>
      </c>
      <c r="IT313">
        <f t="shared" si="69"/>
        <v>0.5</v>
      </c>
      <c r="IU313">
        <f t="shared" si="70"/>
        <v>0.75</v>
      </c>
      <c r="IV313">
        <f t="shared" si="66"/>
        <v>0.6166666666666667</v>
      </c>
    </row>
    <row r="314" spans="1:256" customFormat="1" ht="14" customHeight="1" x14ac:dyDescent="0.2">
      <c r="A314">
        <v>313</v>
      </c>
      <c r="B314">
        <v>341</v>
      </c>
      <c r="C314" s="1">
        <v>44795.604861111111</v>
      </c>
      <c r="D314" s="1">
        <v>44795.604861111111</v>
      </c>
      <c r="E314">
        <v>4</v>
      </c>
      <c r="G314" t="s">
        <v>242</v>
      </c>
      <c r="H314" t="s">
        <v>242</v>
      </c>
      <c r="I314">
        <v>1</v>
      </c>
      <c r="J314" s="1">
        <v>44795.604861111111</v>
      </c>
      <c r="K314" t="s">
        <v>6294</v>
      </c>
      <c r="L314" t="s">
        <v>242</v>
      </c>
      <c r="M314" t="s">
        <v>242</v>
      </c>
      <c r="P314" t="s">
        <v>242</v>
      </c>
      <c r="Q314" t="s">
        <v>242</v>
      </c>
      <c r="T314" t="s">
        <v>6295</v>
      </c>
      <c r="V314" t="s">
        <v>6296</v>
      </c>
      <c r="W314">
        <v>235851102</v>
      </c>
      <c r="X314">
        <v>3826</v>
      </c>
      <c r="Y314" t="s">
        <v>350</v>
      </c>
      <c r="Z314" t="s">
        <v>992</v>
      </c>
      <c r="AA314">
        <v>2020</v>
      </c>
      <c r="AC314">
        <v>0</v>
      </c>
      <c r="AF314">
        <v>12</v>
      </c>
      <c r="AG314" t="s">
        <v>242</v>
      </c>
      <c r="AJ314" s="27">
        <v>1</v>
      </c>
      <c r="AK314">
        <v>3</v>
      </c>
      <c r="AL314" s="27">
        <v>0</v>
      </c>
      <c r="AM314">
        <v>0</v>
      </c>
      <c r="AN314" s="36">
        <f t="shared" si="61"/>
        <v>0</v>
      </c>
      <c r="AO314" s="27">
        <v>0</v>
      </c>
      <c r="AP314">
        <v>0</v>
      </c>
      <c r="AR314">
        <v>3</v>
      </c>
      <c r="AU314" s="27">
        <v>1</v>
      </c>
      <c r="AV314">
        <v>0</v>
      </c>
      <c r="AW314" s="21">
        <f t="shared" si="62"/>
        <v>0</v>
      </c>
      <c r="AX314">
        <v>3</v>
      </c>
      <c r="BA314" s="27">
        <v>1</v>
      </c>
      <c r="BB314">
        <v>3</v>
      </c>
      <c r="BC314" s="21">
        <f t="shared" si="63"/>
        <v>25</v>
      </c>
      <c r="BD314" t="s">
        <v>242</v>
      </c>
      <c r="BG314" s="27">
        <v>1</v>
      </c>
      <c r="BJ314">
        <v>3</v>
      </c>
      <c r="BM314" s="27">
        <v>1</v>
      </c>
      <c r="BN314">
        <v>2</v>
      </c>
      <c r="BQ314" s="27">
        <v>1</v>
      </c>
      <c r="BR314">
        <v>4</v>
      </c>
      <c r="BS314" s="97">
        <f t="shared" si="60"/>
        <v>33.333333333333329</v>
      </c>
      <c r="BU314">
        <v>3</v>
      </c>
      <c r="BX314" s="27">
        <v>1</v>
      </c>
      <c r="BY314">
        <v>0</v>
      </c>
      <c r="BZ314" s="21">
        <f t="shared" si="73"/>
        <v>0</v>
      </c>
      <c r="CA314">
        <v>1</v>
      </c>
      <c r="CB314">
        <v>3</v>
      </c>
      <c r="CE314" s="27">
        <v>0</v>
      </c>
      <c r="CG314" t="s">
        <v>242</v>
      </c>
      <c r="CH314" t="s">
        <v>242</v>
      </c>
      <c r="CJ314" s="27">
        <v>0</v>
      </c>
      <c r="CL314" t="s">
        <v>242</v>
      </c>
      <c r="CO314">
        <v>0</v>
      </c>
      <c r="CP314" s="27">
        <v>0.5</v>
      </c>
      <c r="CQ314" t="s">
        <v>242</v>
      </c>
      <c r="CR314">
        <v>98</v>
      </c>
      <c r="CS314" t="s">
        <v>242</v>
      </c>
      <c r="CT314" s="2" t="s">
        <v>6297</v>
      </c>
      <c r="CV314" s="27">
        <v>1</v>
      </c>
      <c r="CW314" s="2" t="s">
        <v>6298</v>
      </c>
      <c r="CX314">
        <v>1</v>
      </c>
      <c r="DA314" s="27">
        <v>1</v>
      </c>
      <c r="DB314">
        <v>6110000</v>
      </c>
      <c r="DC314">
        <v>2</v>
      </c>
      <c r="DE314" s="44">
        <v>1</v>
      </c>
      <c r="DF314" s="36" t="s">
        <v>242</v>
      </c>
      <c r="DG314" t="s">
        <v>242</v>
      </c>
      <c r="DH314" s="43" t="s">
        <v>242</v>
      </c>
      <c r="DI314" t="s">
        <v>242</v>
      </c>
      <c r="DJ314" s="36">
        <v>22820000</v>
      </c>
      <c r="DK314">
        <v>2</v>
      </c>
      <c r="DM314" s="27">
        <v>0</v>
      </c>
      <c r="DN314" s="36" t="s">
        <v>242</v>
      </c>
      <c r="DO314" t="s">
        <v>242</v>
      </c>
      <c r="DQ314">
        <v>1</v>
      </c>
      <c r="DT314" s="27">
        <v>1</v>
      </c>
      <c r="DU314" s="2" t="s">
        <v>6299</v>
      </c>
      <c r="DV314" s="27">
        <v>1</v>
      </c>
      <c r="DW314" s="2" t="s">
        <v>6300</v>
      </c>
      <c r="DX314" s="27">
        <v>1</v>
      </c>
      <c r="DY314" s="2" t="s">
        <v>6301</v>
      </c>
      <c r="DZ314" s="27">
        <v>1</v>
      </c>
      <c r="EA314" s="2" t="s">
        <v>6302</v>
      </c>
      <c r="EB314" s="27">
        <v>0</v>
      </c>
      <c r="ED314" s="27">
        <v>1</v>
      </c>
      <c r="EE314" t="s">
        <v>6303</v>
      </c>
      <c r="EF314" s="27">
        <v>1</v>
      </c>
      <c r="EG314" t="s">
        <v>6304</v>
      </c>
      <c r="EH314" s="27">
        <v>1</v>
      </c>
      <c r="EI314" t="s">
        <v>6305</v>
      </c>
      <c r="EJ314" s="27">
        <v>1</v>
      </c>
      <c r="EK314" t="s">
        <v>6306</v>
      </c>
      <c r="EL314" s="27">
        <v>1</v>
      </c>
      <c r="EN314">
        <v>1</v>
      </c>
      <c r="EP314" s="2"/>
      <c r="EQ314">
        <f t="shared" si="64"/>
        <v>0.9</v>
      </c>
      <c r="ER314" s="99">
        <v>0.5</v>
      </c>
      <c r="ES314" s="27">
        <v>0</v>
      </c>
      <c r="ET314" t="s">
        <v>242</v>
      </c>
      <c r="EU314" t="s">
        <v>242</v>
      </c>
      <c r="EX314" t="s">
        <v>242</v>
      </c>
      <c r="EY314" t="s">
        <v>242</v>
      </c>
      <c r="FA314" s="27">
        <v>0</v>
      </c>
      <c r="FB314" t="s">
        <v>242</v>
      </c>
      <c r="FD314" s="27">
        <v>0</v>
      </c>
      <c r="FE314" t="s">
        <v>242</v>
      </c>
      <c r="FG314" s="27">
        <v>0</v>
      </c>
      <c r="FH314" t="s">
        <v>242</v>
      </c>
      <c r="FJ314" s="27">
        <v>0</v>
      </c>
      <c r="FK314" t="s">
        <v>242</v>
      </c>
      <c r="FL314">
        <f t="shared" si="67"/>
        <v>0</v>
      </c>
      <c r="FM314" s="100">
        <v>0</v>
      </c>
      <c r="FN314">
        <f t="shared" si="68"/>
        <v>0</v>
      </c>
      <c r="FO314" s="100">
        <v>0</v>
      </c>
      <c r="FQ314" t="s">
        <v>242</v>
      </c>
      <c r="FT314" s="27">
        <v>0</v>
      </c>
      <c r="FU314" t="s">
        <v>242</v>
      </c>
      <c r="FV314" t="s">
        <v>242</v>
      </c>
      <c r="FW314" t="s">
        <v>242</v>
      </c>
      <c r="FY314" s="27">
        <v>1</v>
      </c>
      <c r="FZ314">
        <v>35</v>
      </c>
      <c r="GA314" t="s">
        <v>242</v>
      </c>
      <c r="GC314" s="27">
        <v>0</v>
      </c>
      <c r="GD314" t="s">
        <v>242</v>
      </c>
      <c r="GE314" t="s">
        <v>242</v>
      </c>
      <c r="GF314" s="36" t="s">
        <v>242</v>
      </c>
      <c r="GG314" t="s">
        <v>242</v>
      </c>
      <c r="GH314" t="s">
        <v>242</v>
      </c>
      <c r="GI314" t="s">
        <v>242</v>
      </c>
      <c r="GJ314" t="s">
        <v>242</v>
      </c>
      <c r="GK314" t="s">
        <v>242</v>
      </c>
      <c r="GL314" t="s">
        <v>6307</v>
      </c>
      <c r="GM314">
        <v>1</v>
      </c>
      <c r="GP314" s="27">
        <v>0</v>
      </c>
      <c r="GQ314" t="s">
        <v>242</v>
      </c>
      <c r="GR314" t="s">
        <v>242</v>
      </c>
      <c r="GT314" t="s">
        <v>242</v>
      </c>
      <c r="GW314" s="27">
        <v>1</v>
      </c>
      <c r="GX314">
        <v>243</v>
      </c>
      <c r="HA314">
        <v>1</v>
      </c>
      <c r="HD314" s="27">
        <v>0</v>
      </c>
      <c r="HF314" s="27">
        <v>0</v>
      </c>
      <c r="HH314" t="s">
        <v>242</v>
      </c>
      <c r="HK314" s="27">
        <v>0</v>
      </c>
      <c r="HM314">
        <v>1</v>
      </c>
      <c r="HP314">
        <v>0.66666666699999999</v>
      </c>
      <c r="HQ314">
        <v>0</v>
      </c>
      <c r="HR314">
        <v>0.75</v>
      </c>
      <c r="HS314">
        <v>0.5</v>
      </c>
      <c r="HT314">
        <v>0.9</v>
      </c>
      <c r="HU314">
        <v>0</v>
      </c>
      <c r="HV314">
        <v>0</v>
      </c>
      <c r="HW314">
        <v>0.33333333300000001</v>
      </c>
      <c r="HX314">
        <v>0</v>
      </c>
      <c r="HY314">
        <v>1</v>
      </c>
      <c r="HZ314">
        <v>0</v>
      </c>
      <c r="IA314">
        <v>0</v>
      </c>
      <c r="IB314">
        <v>1</v>
      </c>
      <c r="IC314">
        <v>0.47222222200000002</v>
      </c>
      <c r="ID314">
        <v>0.35</v>
      </c>
      <c r="IE314">
        <v>0.26666666700000002</v>
      </c>
      <c r="IF314">
        <v>0.36296296300000003</v>
      </c>
      <c r="IG314" t="s">
        <v>6308</v>
      </c>
      <c r="IH314" t="s">
        <v>266</v>
      </c>
      <c r="II314" t="s">
        <v>6295</v>
      </c>
      <c r="IJ314">
        <v>17911.099999999999</v>
      </c>
      <c r="IK314">
        <v>22284</v>
      </c>
      <c r="IL314">
        <v>29453</v>
      </c>
      <c r="IM314">
        <v>31471</v>
      </c>
      <c r="IN314">
        <v>17911.099999999999</v>
      </c>
      <c r="IS314">
        <f t="shared" si="65"/>
        <v>0.4</v>
      </c>
      <c r="IT314">
        <f t="shared" si="69"/>
        <v>0.35714285714285715</v>
      </c>
      <c r="IU314">
        <f t="shared" si="70"/>
        <v>0.5</v>
      </c>
      <c r="IV314">
        <f t="shared" si="66"/>
        <v>0.41904761904761906</v>
      </c>
    </row>
    <row r="315" spans="1:256" customFormat="1" ht="14" customHeight="1" x14ac:dyDescent="0.2">
      <c r="A315">
        <v>314</v>
      </c>
      <c r="B315">
        <v>342</v>
      </c>
      <c r="C315" s="1">
        <v>44795.604861111111</v>
      </c>
      <c r="D315" s="1">
        <v>44795.604861111111</v>
      </c>
      <c r="E315">
        <v>4</v>
      </c>
      <c r="G315" t="s">
        <v>242</v>
      </c>
      <c r="H315" t="s">
        <v>242</v>
      </c>
      <c r="I315">
        <v>1</v>
      </c>
      <c r="J315" s="1">
        <v>44795.604861111111</v>
      </c>
      <c r="K315" t="s">
        <v>6309</v>
      </c>
      <c r="L315" t="s">
        <v>242</v>
      </c>
      <c r="M315" t="s">
        <v>242</v>
      </c>
      <c r="P315" t="s">
        <v>242</v>
      </c>
      <c r="Q315" t="s">
        <v>242</v>
      </c>
      <c r="T315" t="s">
        <v>6310</v>
      </c>
      <c r="V315" t="s">
        <v>6311</v>
      </c>
      <c r="W315">
        <v>25816109</v>
      </c>
      <c r="X315">
        <v>6141</v>
      </c>
      <c r="Y315" t="s">
        <v>319</v>
      </c>
      <c r="Z315" t="s">
        <v>5671</v>
      </c>
      <c r="AA315">
        <v>2019</v>
      </c>
      <c r="AC315">
        <v>0.5</v>
      </c>
      <c r="AD315">
        <v>4</v>
      </c>
      <c r="AF315">
        <v>15</v>
      </c>
      <c r="AG315" t="s">
        <v>242</v>
      </c>
      <c r="AJ315" s="27">
        <v>0</v>
      </c>
      <c r="AK315">
        <v>0</v>
      </c>
      <c r="AL315" s="27">
        <v>0</v>
      </c>
      <c r="AM315">
        <v>0</v>
      </c>
      <c r="AN315" s="36">
        <f t="shared" si="61"/>
        <v>0</v>
      </c>
      <c r="AO315" s="27">
        <v>0</v>
      </c>
      <c r="AP315">
        <v>0</v>
      </c>
      <c r="AR315" t="s">
        <v>242</v>
      </c>
      <c r="AU315" s="27">
        <v>1</v>
      </c>
      <c r="AV315">
        <v>1</v>
      </c>
      <c r="AW315" s="21">
        <f t="shared" si="62"/>
        <v>6.666666666666667</v>
      </c>
      <c r="AX315">
        <v>2</v>
      </c>
      <c r="BA315" s="27">
        <v>1</v>
      </c>
      <c r="BB315">
        <v>2</v>
      </c>
      <c r="BC315" s="21">
        <f t="shared" si="63"/>
        <v>13.333333333333334</v>
      </c>
      <c r="BD315" t="s">
        <v>242</v>
      </c>
      <c r="BG315" s="27">
        <v>1</v>
      </c>
      <c r="BH315">
        <v>6.3</v>
      </c>
      <c r="BJ315">
        <v>2</v>
      </c>
      <c r="BM315" s="27">
        <v>1</v>
      </c>
      <c r="BN315">
        <v>2</v>
      </c>
      <c r="BQ315" s="27">
        <v>1</v>
      </c>
      <c r="BR315">
        <v>5</v>
      </c>
      <c r="BS315" s="97">
        <f t="shared" si="60"/>
        <v>33.333333333333329</v>
      </c>
      <c r="BU315">
        <v>1</v>
      </c>
      <c r="BX315" s="27">
        <v>1</v>
      </c>
      <c r="BY315">
        <v>3</v>
      </c>
      <c r="BZ315" s="21">
        <f t="shared" si="73"/>
        <v>20</v>
      </c>
      <c r="CA315">
        <v>2</v>
      </c>
      <c r="CB315">
        <v>1</v>
      </c>
      <c r="CE315" s="27">
        <v>0</v>
      </c>
      <c r="CG315" t="s">
        <v>242</v>
      </c>
      <c r="CH315" t="s">
        <v>242</v>
      </c>
      <c r="CJ315" s="27">
        <v>1</v>
      </c>
      <c r="CK315" t="s">
        <v>6312</v>
      </c>
      <c r="CL315">
        <v>1</v>
      </c>
      <c r="CO315">
        <v>1</v>
      </c>
      <c r="CP315" s="27">
        <v>0</v>
      </c>
      <c r="CQ315" t="s">
        <v>242</v>
      </c>
      <c r="CR315" t="s">
        <v>242</v>
      </c>
      <c r="CS315" t="s">
        <v>242</v>
      </c>
      <c r="CV315" s="27">
        <v>1</v>
      </c>
      <c r="CW315" t="s">
        <v>6313</v>
      </c>
      <c r="CX315">
        <v>1</v>
      </c>
      <c r="DA315" s="27">
        <v>1</v>
      </c>
      <c r="DB315">
        <v>24363</v>
      </c>
      <c r="DC315">
        <v>2</v>
      </c>
      <c r="DE315" s="27">
        <v>1</v>
      </c>
      <c r="DF315" s="36">
        <v>3153</v>
      </c>
      <c r="DG315">
        <v>2</v>
      </c>
      <c r="DH315" s="36">
        <v>113964</v>
      </c>
      <c r="DI315">
        <v>2</v>
      </c>
      <c r="DJ315" s="36" t="s">
        <v>242</v>
      </c>
      <c r="DK315" t="s">
        <v>242</v>
      </c>
      <c r="DM315" s="27">
        <v>1</v>
      </c>
      <c r="DN315" s="36">
        <v>51679</v>
      </c>
      <c r="DO315">
        <v>2</v>
      </c>
      <c r="DQ315">
        <v>1</v>
      </c>
      <c r="DT315" s="27">
        <v>1</v>
      </c>
      <c r="DU315" t="s">
        <v>6314</v>
      </c>
      <c r="DV315" s="27">
        <v>1</v>
      </c>
      <c r="DW315" t="s">
        <v>6315</v>
      </c>
      <c r="DX315" s="27">
        <v>0.5</v>
      </c>
      <c r="DY315" s="2" t="s">
        <v>6316</v>
      </c>
      <c r="DZ315" s="27">
        <v>1</v>
      </c>
      <c r="EA315" t="s">
        <v>6317</v>
      </c>
      <c r="EB315" s="27">
        <v>0.5</v>
      </c>
      <c r="EC315" t="s">
        <v>6318</v>
      </c>
      <c r="ED315" s="27">
        <v>1</v>
      </c>
      <c r="EE315" s="2" t="s">
        <v>6319</v>
      </c>
      <c r="EF315" s="27">
        <v>1</v>
      </c>
      <c r="EG315" s="2" t="s">
        <v>6320</v>
      </c>
      <c r="EH315" s="27">
        <v>1</v>
      </c>
      <c r="EI315" s="2" t="s">
        <v>6321</v>
      </c>
      <c r="EJ315" s="27">
        <v>1</v>
      </c>
      <c r="EK315" t="s">
        <v>6322</v>
      </c>
      <c r="EL315" s="27">
        <v>1</v>
      </c>
      <c r="EN315">
        <v>1</v>
      </c>
      <c r="EP315" s="2"/>
      <c r="EQ315">
        <f t="shared" si="64"/>
        <v>0.9</v>
      </c>
      <c r="ER315" s="99">
        <v>0.5</v>
      </c>
      <c r="ES315" s="27">
        <v>0</v>
      </c>
      <c r="ET315" t="s">
        <v>242</v>
      </c>
      <c r="EU315" t="s">
        <v>242</v>
      </c>
      <c r="EX315" t="s">
        <v>242</v>
      </c>
      <c r="EY315" t="s">
        <v>242</v>
      </c>
      <c r="FA315" s="27">
        <v>0</v>
      </c>
      <c r="FB315" t="s">
        <v>242</v>
      </c>
      <c r="FD315" s="27">
        <v>0</v>
      </c>
      <c r="FE315" t="s">
        <v>242</v>
      </c>
      <c r="FG315" s="27">
        <v>1</v>
      </c>
      <c r="FH315">
        <v>591.22</v>
      </c>
      <c r="FJ315" s="27">
        <v>0</v>
      </c>
      <c r="FK315" t="s">
        <v>242</v>
      </c>
      <c r="FL315">
        <f t="shared" si="67"/>
        <v>1</v>
      </c>
      <c r="FM315" s="99">
        <v>1</v>
      </c>
      <c r="FN315">
        <f t="shared" si="68"/>
        <v>0</v>
      </c>
      <c r="FO315" s="100">
        <v>0</v>
      </c>
      <c r="FQ315">
        <v>1</v>
      </c>
      <c r="FT315" s="27">
        <v>0</v>
      </c>
      <c r="FU315" t="s">
        <v>242</v>
      </c>
      <c r="FV315" t="s">
        <v>242</v>
      </c>
      <c r="FW315" t="s">
        <v>242</v>
      </c>
      <c r="FY315" s="27">
        <v>1</v>
      </c>
      <c r="FZ315">
        <v>52.1</v>
      </c>
      <c r="GA315">
        <v>2</v>
      </c>
      <c r="GB315" t="s">
        <v>6323</v>
      </c>
      <c r="GC315" s="27">
        <v>1</v>
      </c>
      <c r="GD315">
        <v>12.5</v>
      </c>
      <c r="GE315">
        <v>12.9</v>
      </c>
      <c r="GF315" s="36">
        <v>52.1</v>
      </c>
      <c r="GG315">
        <v>19.2</v>
      </c>
      <c r="GH315" t="s">
        <v>242</v>
      </c>
      <c r="GI315" t="s">
        <v>242</v>
      </c>
      <c r="GJ315" t="s">
        <v>242</v>
      </c>
      <c r="GK315">
        <v>1</v>
      </c>
      <c r="GM315">
        <v>1</v>
      </c>
      <c r="GP315" s="27">
        <v>1</v>
      </c>
      <c r="GQ315" t="s">
        <v>242</v>
      </c>
      <c r="GR315">
        <v>1</v>
      </c>
      <c r="GS315" s="2" t="s">
        <v>6324</v>
      </c>
      <c r="GT315">
        <v>1</v>
      </c>
      <c r="GW315" s="27">
        <v>1</v>
      </c>
      <c r="GX315">
        <v>367</v>
      </c>
      <c r="HA315">
        <v>1</v>
      </c>
      <c r="HD315" s="27">
        <v>0</v>
      </c>
      <c r="HF315" s="27">
        <v>0</v>
      </c>
      <c r="HH315" t="s">
        <v>242</v>
      </c>
      <c r="HK315" s="27">
        <v>1</v>
      </c>
      <c r="HL315" s="2" t="s">
        <v>6325</v>
      </c>
      <c r="HM315">
        <v>1</v>
      </c>
      <c r="HP315">
        <v>0.66666666699999999</v>
      </c>
      <c r="HQ315">
        <v>1</v>
      </c>
      <c r="HR315">
        <v>0.5</v>
      </c>
      <c r="HS315">
        <v>1</v>
      </c>
      <c r="HT315">
        <v>0.9</v>
      </c>
      <c r="HU315">
        <v>0</v>
      </c>
      <c r="HV315">
        <v>0.25</v>
      </c>
      <c r="HW315">
        <v>0.66666666699999999</v>
      </c>
      <c r="HX315">
        <v>1</v>
      </c>
      <c r="HY315">
        <v>1</v>
      </c>
      <c r="HZ315">
        <v>0</v>
      </c>
      <c r="IA315">
        <v>1</v>
      </c>
      <c r="IB315">
        <v>1</v>
      </c>
      <c r="IC315">
        <v>0.72222222199999997</v>
      </c>
      <c r="ID315">
        <v>0.53749999999999998</v>
      </c>
      <c r="IE315">
        <v>0.73333333300000003</v>
      </c>
      <c r="IF315">
        <v>0.66435185200000002</v>
      </c>
      <c r="IG315" t="s">
        <v>6326</v>
      </c>
      <c r="IH315" t="s">
        <v>266</v>
      </c>
      <c r="II315" t="s">
        <v>6310</v>
      </c>
      <c r="IJ315">
        <v>47020</v>
      </c>
      <c r="IK315">
        <v>38185</v>
      </c>
      <c r="IL315">
        <v>44430</v>
      </c>
      <c r="IM315">
        <v>55323</v>
      </c>
      <c r="IN315">
        <v>47020</v>
      </c>
      <c r="IS315">
        <f t="shared" si="65"/>
        <v>0.6</v>
      </c>
      <c r="IT315">
        <f t="shared" si="69"/>
        <v>0.6428571428571429</v>
      </c>
      <c r="IU315">
        <f t="shared" si="70"/>
        <v>0.75</v>
      </c>
      <c r="IV315">
        <f t="shared" si="66"/>
        <v>0.66428571428571426</v>
      </c>
    </row>
    <row r="316" spans="1:256" customFormat="1" ht="14" customHeight="1" x14ac:dyDescent="0.2">
      <c r="A316">
        <v>315</v>
      </c>
      <c r="B316">
        <v>343</v>
      </c>
      <c r="C316" s="1">
        <v>44795.604861111111</v>
      </c>
      <c r="D316" s="1">
        <v>44795.604861111111</v>
      </c>
      <c r="E316">
        <v>4</v>
      </c>
      <c r="G316" t="s">
        <v>242</v>
      </c>
      <c r="H316" t="s">
        <v>242</v>
      </c>
      <c r="I316">
        <v>1</v>
      </c>
      <c r="J316" s="1">
        <v>44795.604861111111</v>
      </c>
      <c r="K316" t="s">
        <v>6327</v>
      </c>
      <c r="L316" t="s">
        <v>242</v>
      </c>
      <c r="M316" t="s">
        <v>242</v>
      </c>
      <c r="P316" t="s">
        <v>242</v>
      </c>
      <c r="Q316" t="s">
        <v>242</v>
      </c>
      <c r="T316" t="s">
        <v>6328</v>
      </c>
      <c r="V316" t="s">
        <v>6329</v>
      </c>
      <c r="W316" t="s">
        <v>6330</v>
      </c>
      <c r="X316">
        <v>4841</v>
      </c>
      <c r="Y316" t="s">
        <v>1487</v>
      </c>
      <c r="Z316" t="s">
        <v>1488</v>
      </c>
      <c r="AA316">
        <v>2019</v>
      </c>
      <c r="AC316">
        <v>0</v>
      </c>
      <c r="AF316">
        <v>13</v>
      </c>
      <c r="AG316" t="s">
        <v>242</v>
      </c>
      <c r="AJ316" s="27">
        <v>1</v>
      </c>
      <c r="AK316">
        <v>0</v>
      </c>
      <c r="AL316" s="27">
        <v>1</v>
      </c>
      <c r="AM316">
        <v>0</v>
      </c>
      <c r="AN316" s="36">
        <f t="shared" si="61"/>
        <v>0</v>
      </c>
      <c r="AO316" s="27">
        <v>1</v>
      </c>
      <c r="AP316">
        <v>0</v>
      </c>
      <c r="AQ316" t="s">
        <v>6331</v>
      </c>
      <c r="AR316">
        <v>3</v>
      </c>
      <c r="AU316" s="27">
        <v>1</v>
      </c>
      <c r="AV316">
        <v>1</v>
      </c>
      <c r="AW316" s="21">
        <f t="shared" si="62"/>
        <v>7.6923076923076925</v>
      </c>
      <c r="AX316">
        <v>2</v>
      </c>
      <c r="BA316" s="27">
        <v>1</v>
      </c>
      <c r="BB316">
        <v>2</v>
      </c>
      <c r="BC316" s="21">
        <f t="shared" si="63"/>
        <v>15.384615384615385</v>
      </c>
      <c r="BD316" t="s">
        <v>242</v>
      </c>
      <c r="BG316" s="27">
        <v>1</v>
      </c>
      <c r="BJ316">
        <v>2</v>
      </c>
      <c r="BM316" s="27">
        <v>1</v>
      </c>
      <c r="BN316">
        <v>2</v>
      </c>
      <c r="BQ316" s="27">
        <v>1</v>
      </c>
      <c r="BR316">
        <v>1</v>
      </c>
      <c r="BS316" s="97">
        <f t="shared" ref="BS316:BS355" si="74">BR316/AF316*100</f>
        <v>7.6923076923076925</v>
      </c>
      <c r="BT316" t="s">
        <v>6332</v>
      </c>
      <c r="BU316">
        <v>3</v>
      </c>
      <c r="BX316" s="27">
        <v>1</v>
      </c>
      <c r="BY316">
        <v>3</v>
      </c>
      <c r="BZ316" s="21">
        <f t="shared" si="73"/>
        <v>23.076923076923077</v>
      </c>
      <c r="CA316">
        <v>2</v>
      </c>
      <c r="CB316">
        <v>3</v>
      </c>
      <c r="CE316" s="27">
        <v>0</v>
      </c>
      <c r="CG316" t="s">
        <v>242</v>
      </c>
      <c r="CH316" t="s">
        <v>242</v>
      </c>
      <c r="CJ316" s="27">
        <v>0</v>
      </c>
      <c r="CL316" t="s">
        <v>242</v>
      </c>
      <c r="CO316">
        <v>0</v>
      </c>
      <c r="CP316" s="27">
        <v>0</v>
      </c>
      <c r="CQ316" t="s">
        <v>242</v>
      </c>
      <c r="CR316" t="s">
        <v>242</v>
      </c>
      <c r="CS316" t="s">
        <v>242</v>
      </c>
      <c r="CV316" s="27">
        <v>0.5</v>
      </c>
      <c r="CW316" s="2" t="s">
        <v>6333</v>
      </c>
      <c r="CX316">
        <v>1</v>
      </c>
      <c r="DA316" s="27">
        <v>0</v>
      </c>
      <c r="DB316" t="s">
        <v>242</v>
      </c>
      <c r="DC316" t="s">
        <v>242</v>
      </c>
      <c r="DE316" s="27">
        <v>0</v>
      </c>
      <c r="DF316" s="36" t="s">
        <v>242</v>
      </c>
      <c r="DG316" t="s">
        <v>242</v>
      </c>
      <c r="DH316" s="43" t="s">
        <v>242</v>
      </c>
      <c r="DI316" t="s">
        <v>242</v>
      </c>
      <c r="DJ316" s="36" t="s">
        <v>242</v>
      </c>
      <c r="DK316" t="s">
        <v>242</v>
      </c>
      <c r="DM316" s="27">
        <v>0</v>
      </c>
      <c r="DN316" s="36" t="s">
        <v>242</v>
      </c>
      <c r="DO316" t="s">
        <v>242</v>
      </c>
      <c r="DQ316" t="s">
        <v>242</v>
      </c>
      <c r="DT316" s="27">
        <v>0</v>
      </c>
      <c r="DV316" s="27">
        <v>0</v>
      </c>
      <c r="DX316" s="27">
        <v>0</v>
      </c>
      <c r="DZ316" s="27">
        <v>0</v>
      </c>
      <c r="EB316" s="27">
        <v>0</v>
      </c>
      <c r="ED316" s="27">
        <v>0</v>
      </c>
      <c r="EF316" s="27">
        <v>0</v>
      </c>
      <c r="EH316" s="27">
        <v>0</v>
      </c>
      <c r="EJ316" s="27">
        <v>0</v>
      </c>
      <c r="EL316" s="27">
        <v>0</v>
      </c>
      <c r="EN316" t="s">
        <v>242</v>
      </c>
      <c r="EP316" s="2"/>
      <c r="EQ316">
        <f t="shared" si="64"/>
        <v>0</v>
      </c>
      <c r="ER316" s="99">
        <v>0</v>
      </c>
      <c r="ES316" s="27">
        <v>0</v>
      </c>
      <c r="ET316" t="s">
        <v>242</v>
      </c>
      <c r="EU316" t="s">
        <v>242</v>
      </c>
      <c r="EX316" t="s">
        <v>242</v>
      </c>
      <c r="EY316" t="s">
        <v>242</v>
      </c>
      <c r="FA316" s="27">
        <v>0</v>
      </c>
      <c r="FB316" t="s">
        <v>242</v>
      </c>
      <c r="FD316" s="27">
        <v>0</v>
      </c>
      <c r="FE316" t="s">
        <v>242</v>
      </c>
      <c r="FG316" s="27">
        <v>0</v>
      </c>
      <c r="FH316" t="s">
        <v>242</v>
      </c>
      <c r="FJ316" s="27">
        <v>0</v>
      </c>
      <c r="FK316" t="s">
        <v>242</v>
      </c>
      <c r="FL316">
        <f t="shared" si="67"/>
        <v>0</v>
      </c>
      <c r="FM316" s="100">
        <v>0</v>
      </c>
      <c r="FN316">
        <f t="shared" si="68"/>
        <v>0</v>
      </c>
      <c r="FO316" s="100">
        <v>0</v>
      </c>
      <c r="FQ316" t="s">
        <v>242</v>
      </c>
      <c r="FT316" s="27">
        <v>0</v>
      </c>
      <c r="FU316" t="s">
        <v>242</v>
      </c>
      <c r="FV316" t="s">
        <v>242</v>
      </c>
      <c r="FW316" t="s">
        <v>242</v>
      </c>
      <c r="FY316" s="27">
        <v>1</v>
      </c>
      <c r="FZ316">
        <v>32</v>
      </c>
      <c r="GA316" t="s">
        <v>242</v>
      </c>
      <c r="GC316" s="27">
        <v>0.5</v>
      </c>
      <c r="GD316" t="s">
        <v>242</v>
      </c>
      <c r="GE316" t="s">
        <v>242</v>
      </c>
      <c r="GF316" s="36">
        <v>54</v>
      </c>
      <c r="GG316" t="s">
        <v>242</v>
      </c>
      <c r="GH316" t="s">
        <v>242</v>
      </c>
      <c r="GI316" t="s">
        <v>242</v>
      </c>
      <c r="GJ316" t="s">
        <v>242</v>
      </c>
      <c r="GK316" t="s">
        <v>242</v>
      </c>
      <c r="GL316" t="s">
        <v>6334</v>
      </c>
      <c r="GM316">
        <v>1</v>
      </c>
      <c r="GP316" s="27">
        <v>0</v>
      </c>
      <c r="GQ316" t="s">
        <v>242</v>
      </c>
      <c r="GR316" t="s">
        <v>242</v>
      </c>
      <c r="GT316" t="s">
        <v>242</v>
      </c>
      <c r="GW316" s="27">
        <v>1</v>
      </c>
      <c r="GX316">
        <v>686.7</v>
      </c>
      <c r="HA316">
        <v>1</v>
      </c>
      <c r="HD316" s="27">
        <v>0</v>
      </c>
      <c r="HF316" s="27">
        <v>0</v>
      </c>
      <c r="HH316" t="s">
        <v>242</v>
      </c>
      <c r="HK316" s="27">
        <v>1</v>
      </c>
      <c r="HL316" s="2" t="s">
        <v>6335</v>
      </c>
      <c r="HM316">
        <v>1</v>
      </c>
      <c r="HP316">
        <v>0.88888888899999996</v>
      </c>
      <c r="HQ316">
        <v>0</v>
      </c>
      <c r="HR316">
        <v>0.25</v>
      </c>
      <c r="HS316">
        <v>0</v>
      </c>
      <c r="HT316">
        <v>0</v>
      </c>
      <c r="HU316">
        <v>0</v>
      </c>
      <c r="HV316">
        <v>0</v>
      </c>
      <c r="HW316">
        <v>0.5</v>
      </c>
      <c r="HX316">
        <v>0</v>
      </c>
      <c r="HY316">
        <v>1</v>
      </c>
      <c r="HZ316">
        <v>0</v>
      </c>
      <c r="IA316">
        <v>1</v>
      </c>
      <c r="IB316">
        <v>1</v>
      </c>
      <c r="IC316">
        <v>0.37962963</v>
      </c>
      <c r="ID316">
        <v>0</v>
      </c>
      <c r="IE316">
        <v>0.5</v>
      </c>
      <c r="IF316">
        <v>0.29320987700000001</v>
      </c>
      <c r="IG316" t="s">
        <v>6336</v>
      </c>
      <c r="IH316" t="s">
        <v>266</v>
      </c>
      <c r="II316" t="s">
        <v>6328</v>
      </c>
      <c r="IJ316">
        <v>45764</v>
      </c>
      <c r="IK316">
        <v>48417</v>
      </c>
      <c r="IL316">
        <v>51682</v>
      </c>
      <c r="IM316">
        <v>54022</v>
      </c>
      <c r="IN316">
        <v>45764</v>
      </c>
      <c r="IS316">
        <f t="shared" si="65"/>
        <v>0.8</v>
      </c>
      <c r="IT316">
        <f t="shared" si="69"/>
        <v>0</v>
      </c>
      <c r="IU316">
        <f t="shared" si="70"/>
        <v>0.625</v>
      </c>
      <c r="IV316">
        <f t="shared" si="66"/>
        <v>0.47500000000000003</v>
      </c>
    </row>
    <row r="317" spans="1:256" customFormat="1" ht="14" customHeight="1" x14ac:dyDescent="0.2">
      <c r="A317">
        <v>316</v>
      </c>
      <c r="B317">
        <v>344</v>
      </c>
      <c r="C317" s="1">
        <v>44795.604861111111</v>
      </c>
      <c r="D317" s="1">
        <v>44795.604861111111</v>
      </c>
      <c r="E317">
        <v>4</v>
      </c>
      <c r="G317" t="s">
        <v>242</v>
      </c>
      <c r="H317" t="s">
        <v>242</v>
      </c>
      <c r="I317">
        <v>1</v>
      </c>
      <c r="J317" s="1">
        <v>44795.604861111111</v>
      </c>
      <c r="K317" t="s">
        <v>6337</v>
      </c>
      <c r="L317" t="s">
        <v>242</v>
      </c>
      <c r="M317" t="s">
        <v>242</v>
      </c>
      <c r="P317" t="s">
        <v>242</v>
      </c>
      <c r="Q317" t="s">
        <v>242</v>
      </c>
      <c r="T317" t="s">
        <v>6338</v>
      </c>
      <c r="V317" t="s">
        <v>6339</v>
      </c>
      <c r="W317" t="s">
        <v>6340</v>
      </c>
      <c r="X317">
        <v>6200</v>
      </c>
      <c r="Y317" t="s">
        <v>319</v>
      </c>
      <c r="Z317" t="s">
        <v>1051</v>
      </c>
      <c r="AA317">
        <v>2020</v>
      </c>
      <c r="AC317">
        <v>0</v>
      </c>
      <c r="AF317">
        <v>25</v>
      </c>
      <c r="AG317" t="s">
        <v>242</v>
      </c>
      <c r="AJ317" s="27">
        <v>1</v>
      </c>
      <c r="AK317">
        <v>6</v>
      </c>
      <c r="AL317" s="27">
        <v>0</v>
      </c>
      <c r="AM317">
        <v>0</v>
      </c>
      <c r="AN317" s="36">
        <f t="shared" si="61"/>
        <v>0</v>
      </c>
      <c r="AO317" s="27">
        <v>0</v>
      </c>
      <c r="AP317">
        <v>0</v>
      </c>
      <c r="AR317">
        <v>3</v>
      </c>
      <c r="AU317" s="27">
        <v>1</v>
      </c>
      <c r="AV317">
        <v>1</v>
      </c>
      <c r="AW317" s="21">
        <f t="shared" si="62"/>
        <v>4</v>
      </c>
      <c r="AX317">
        <v>2</v>
      </c>
      <c r="BA317" s="27">
        <v>1</v>
      </c>
      <c r="BB317">
        <v>3</v>
      </c>
      <c r="BC317" s="21">
        <f t="shared" si="63"/>
        <v>12</v>
      </c>
      <c r="BD317" t="s">
        <v>242</v>
      </c>
      <c r="BG317" s="27">
        <v>1</v>
      </c>
      <c r="BH317">
        <v>9</v>
      </c>
      <c r="BJ317">
        <v>2</v>
      </c>
      <c r="BM317" s="27">
        <v>1</v>
      </c>
      <c r="BN317">
        <v>2</v>
      </c>
      <c r="BQ317" s="27">
        <v>1</v>
      </c>
      <c r="BR317">
        <v>7</v>
      </c>
      <c r="BS317" s="97">
        <f t="shared" si="74"/>
        <v>28.000000000000004</v>
      </c>
      <c r="BU317">
        <v>3</v>
      </c>
      <c r="BX317" s="27">
        <v>1</v>
      </c>
      <c r="BY317">
        <v>3</v>
      </c>
      <c r="BZ317" s="21">
        <f t="shared" si="73"/>
        <v>12</v>
      </c>
      <c r="CA317">
        <v>2</v>
      </c>
      <c r="CB317">
        <v>1</v>
      </c>
      <c r="CE317" s="27">
        <v>0</v>
      </c>
      <c r="CG317" t="s">
        <v>242</v>
      </c>
      <c r="CH317" t="s">
        <v>242</v>
      </c>
      <c r="CJ317" s="27">
        <v>0</v>
      </c>
      <c r="CL317" t="s">
        <v>242</v>
      </c>
      <c r="CO317">
        <v>0</v>
      </c>
      <c r="CP317" s="27">
        <v>0</v>
      </c>
      <c r="CQ317" t="s">
        <v>242</v>
      </c>
      <c r="CR317" t="s">
        <v>242</v>
      </c>
      <c r="CS317" t="s">
        <v>242</v>
      </c>
      <c r="CV317" s="27">
        <v>1</v>
      </c>
      <c r="CW317" t="s">
        <v>6341</v>
      </c>
      <c r="CX317">
        <v>1</v>
      </c>
      <c r="DA317" s="27">
        <v>1</v>
      </c>
      <c r="DB317">
        <v>635.69000000000005</v>
      </c>
      <c r="DC317">
        <v>2</v>
      </c>
      <c r="DD317" t="s">
        <v>6342</v>
      </c>
      <c r="DE317" s="27">
        <v>1</v>
      </c>
      <c r="DF317" s="36" t="s">
        <v>242</v>
      </c>
      <c r="DG317" t="s">
        <v>242</v>
      </c>
      <c r="DH317" s="43" t="s">
        <v>242</v>
      </c>
      <c r="DI317" t="s">
        <v>242</v>
      </c>
      <c r="DJ317" s="36">
        <v>34327.26</v>
      </c>
      <c r="DK317">
        <v>2</v>
      </c>
      <c r="DL317" t="s">
        <v>6343</v>
      </c>
      <c r="DM317" s="27">
        <v>1</v>
      </c>
      <c r="DN317" s="36">
        <v>12078.11</v>
      </c>
      <c r="DO317">
        <v>2</v>
      </c>
      <c r="DP317" t="s">
        <v>6344</v>
      </c>
      <c r="DQ317">
        <v>1</v>
      </c>
      <c r="DT317" s="27">
        <v>1</v>
      </c>
      <c r="DU317" t="s">
        <v>6345</v>
      </c>
      <c r="DV317" s="27">
        <v>0</v>
      </c>
      <c r="DX317" s="27">
        <v>0</v>
      </c>
      <c r="DZ317" s="27">
        <v>0</v>
      </c>
      <c r="EB317" s="27">
        <v>0</v>
      </c>
      <c r="ED317" s="27">
        <v>0</v>
      </c>
      <c r="EF317" s="27">
        <v>0</v>
      </c>
      <c r="EH317" s="27">
        <v>1</v>
      </c>
      <c r="EI317" t="s">
        <v>6346</v>
      </c>
      <c r="EJ317" s="27">
        <v>1</v>
      </c>
      <c r="EK317" t="s">
        <v>950</v>
      </c>
      <c r="EL317" s="27">
        <v>1</v>
      </c>
      <c r="EN317">
        <v>1</v>
      </c>
      <c r="EP317" s="2"/>
      <c r="EQ317">
        <f t="shared" si="64"/>
        <v>0.4</v>
      </c>
      <c r="ER317" s="99">
        <v>0.5</v>
      </c>
      <c r="ES317" s="27">
        <v>0</v>
      </c>
      <c r="ET317" t="s">
        <v>242</v>
      </c>
      <c r="EU317" t="s">
        <v>242</v>
      </c>
      <c r="EX317" t="s">
        <v>242</v>
      </c>
      <c r="EY317" t="s">
        <v>242</v>
      </c>
      <c r="FA317" s="27">
        <v>0</v>
      </c>
      <c r="FB317" t="s">
        <v>242</v>
      </c>
      <c r="FD317" s="27">
        <v>0</v>
      </c>
      <c r="FE317" t="s">
        <v>242</v>
      </c>
      <c r="FG317" s="27">
        <v>0</v>
      </c>
      <c r="FH317" t="s">
        <v>242</v>
      </c>
      <c r="FJ317" s="27">
        <v>0</v>
      </c>
      <c r="FK317" t="s">
        <v>242</v>
      </c>
      <c r="FL317">
        <f t="shared" si="67"/>
        <v>0</v>
      </c>
      <c r="FM317" s="100">
        <v>0</v>
      </c>
      <c r="FN317">
        <f t="shared" si="68"/>
        <v>0</v>
      </c>
      <c r="FO317" s="100">
        <v>0</v>
      </c>
      <c r="FQ317" t="s">
        <v>242</v>
      </c>
      <c r="FT317" s="27">
        <v>0</v>
      </c>
      <c r="FU317" t="s">
        <v>242</v>
      </c>
      <c r="FV317" t="s">
        <v>242</v>
      </c>
      <c r="FW317" t="s">
        <v>242</v>
      </c>
      <c r="FY317" s="27">
        <v>1</v>
      </c>
      <c r="FZ317">
        <v>30</v>
      </c>
      <c r="GA317">
        <v>2</v>
      </c>
      <c r="GC317" s="27">
        <v>1</v>
      </c>
      <c r="GD317">
        <v>6.55</v>
      </c>
      <c r="GE317">
        <v>5.57</v>
      </c>
      <c r="GF317" s="36">
        <v>56.71</v>
      </c>
      <c r="GG317">
        <v>22</v>
      </c>
      <c r="GH317" t="s">
        <v>242</v>
      </c>
      <c r="GI317" t="s">
        <v>242</v>
      </c>
      <c r="GJ317" t="s">
        <v>242</v>
      </c>
      <c r="GK317">
        <v>1</v>
      </c>
      <c r="GM317">
        <v>1</v>
      </c>
      <c r="GP317" s="27">
        <v>0</v>
      </c>
      <c r="GQ317" t="s">
        <v>242</v>
      </c>
      <c r="GR317" t="s">
        <v>242</v>
      </c>
      <c r="GT317" t="s">
        <v>242</v>
      </c>
      <c r="GW317" s="27">
        <v>1</v>
      </c>
      <c r="GX317">
        <v>109</v>
      </c>
      <c r="HA317">
        <v>1</v>
      </c>
      <c r="HD317" s="27">
        <v>0</v>
      </c>
      <c r="HF317" s="27">
        <v>0</v>
      </c>
      <c r="HH317" t="s">
        <v>242</v>
      </c>
      <c r="HK317" s="27">
        <v>1</v>
      </c>
      <c r="HL317" s="2" t="s">
        <v>6347</v>
      </c>
      <c r="HM317">
        <v>1</v>
      </c>
      <c r="HP317">
        <v>0.66666666699999999</v>
      </c>
      <c r="HQ317">
        <v>0</v>
      </c>
      <c r="HR317">
        <v>0.5</v>
      </c>
      <c r="HS317">
        <v>1</v>
      </c>
      <c r="HT317">
        <v>0.4</v>
      </c>
      <c r="HU317">
        <v>0</v>
      </c>
      <c r="HV317">
        <v>0</v>
      </c>
      <c r="HW317">
        <v>0.66666666699999999</v>
      </c>
      <c r="HX317">
        <v>0</v>
      </c>
      <c r="HY317">
        <v>1</v>
      </c>
      <c r="HZ317">
        <v>0</v>
      </c>
      <c r="IA317">
        <v>1</v>
      </c>
      <c r="IB317">
        <v>1</v>
      </c>
      <c r="IC317">
        <v>0.38888888900000002</v>
      </c>
      <c r="ID317">
        <v>0.35</v>
      </c>
      <c r="IE317">
        <v>0.53333333299999997</v>
      </c>
      <c r="IF317">
        <v>0.42407407400000002</v>
      </c>
      <c r="IG317" t="s">
        <v>6348</v>
      </c>
      <c r="IH317" t="s">
        <v>266</v>
      </c>
      <c r="II317" t="s">
        <v>6338</v>
      </c>
      <c r="IJ317">
        <v>5147.8</v>
      </c>
      <c r="IK317">
        <v>5134.5</v>
      </c>
      <c r="IL317">
        <v>5135.1000000000004</v>
      </c>
      <c r="IM317">
        <v>5656.5</v>
      </c>
      <c r="IN317">
        <v>5147.8</v>
      </c>
      <c r="IS317">
        <f t="shared" si="65"/>
        <v>0.4</v>
      </c>
      <c r="IT317">
        <f t="shared" si="69"/>
        <v>0.5</v>
      </c>
      <c r="IU317">
        <f t="shared" si="70"/>
        <v>0.75</v>
      </c>
      <c r="IV317">
        <f t="shared" si="66"/>
        <v>0.54999999999999993</v>
      </c>
    </row>
    <row r="318" spans="1:256" customFormat="1" ht="14" customHeight="1" x14ac:dyDescent="0.2">
      <c r="A318">
        <v>317</v>
      </c>
      <c r="B318">
        <v>345</v>
      </c>
      <c r="C318" s="1">
        <v>44795.604861111111</v>
      </c>
      <c r="D318" s="1">
        <v>44795.604861111111</v>
      </c>
      <c r="E318">
        <v>4</v>
      </c>
      <c r="G318" t="s">
        <v>242</v>
      </c>
      <c r="H318" t="s">
        <v>242</v>
      </c>
      <c r="I318">
        <v>1</v>
      </c>
      <c r="J318" s="1">
        <v>44795.604861111111</v>
      </c>
      <c r="K318" t="s">
        <v>6349</v>
      </c>
      <c r="L318" t="s">
        <v>242</v>
      </c>
      <c r="M318" t="s">
        <v>242</v>
      </c>
      <c r="P318" t="s">
        <v>242</v>
      </c>
      <c r="Q318" t="s">
        <v>242</v>
      </c>
      <c r="T318" t="s">
        <v>6350</v>
      </c>
      <c r="V318" t="s">
        <v>6351</v>
      </c>
      <c r="W318">
        <v>808513105</v>
      </c>
      <c r="X318">
        <v>6211</v>
      </c>
      <c r="Y318" t="s">
        <v>319</v>
      </c>
      <c r="Z318" t="s">
        <v>1051</v>
      </c>
      <c r="AA318">
        <v>2021</v>
      </c>
      <c r="AC318">
        <v>0</v>
      </c>
      <c r="AF318">
        <v>17</v>
      </c>
      <c r="AG318" t="s">
        <v>242</v>
      </c>
      <c r="AJ318" s="27">
        <v>1</v>
      </c>
      <c r="AK318">
        <v>12</v>
      </c>
      <c r="AL318" s="27">
        <v>1</v>
      </c>
      <c r="AM318">
        <v>12</v>
      </c>
      <c r="AN318" s="36">
        <f t="shared" si="61"/>
        <v>70.588235294117652</v>
      </c>
      <c r="AO318" s="27">
        <v>1</v>
      </c>
      <c r="AP318">
        <v>12</v>
      </c>
      <c r="AR318">
        <v>3</v>
      </c>
      <c r="AU318" s="27">
        <v>1</v>
      </c>
      <c r="AV318">
        <v>1</v>
      </c>
      <c r="AW318" s="21">
        <f t="shared" si="62"/>
        <v>5.8823529411764701</v>
      </c>
      <c r="AX318">
        <v>2</v>
      </c>
      <c r="BA318" s="27">
        <v>1</v>
      </c>
      <c r="BB318">
        <v>3</v>
      </c>
      <c r="BC318" s="21">
        <f t="shared" si="63"/>
        <v>17.647058823529413</v>
      </c>
      <c r="BD318" t="s">
        <v>242</v>
      </c>
      <c r="BG318" s="27">
        <v>1</v>
      </c>
      <c r="BJ318">
        <v>2</v>
      </c>
      <c r="BM318" s="27">
        <v>1</v>
      </c>
      <c r="BN318">
        <v>2</v>
      </c>
      <c r="BQ318" s="27">
        <v>1</v>
      </c>
      <c r="BR318">
        <v>4</v>
      </c>
      <c r="BS318" s="97">
        <f t="shared" si="74"/>
        <v>23.52941176470588</v>
      </c>
      <c r="BT318" t="s">
        <v>3471</v>
      </c>
      <c r="BU318">
        <v>1</v>
      </c>
      <c r="BX318" s="27">
        <v>0</v>
      </c>
      <c r="BY318" s="24" t="s">
        <v>242</v>
      </c>
      <c r="BZ318" s="21" t="s">
        <v>242</v>
      </c>
      <c r="CA318" t="s">
        <v>242</v>
      </c>
      <c r="CB318" t="s">
        <v>242</v>
      </c>
      <c r="CE318" s="27">
        <v>0</v>
      </c>
      <c r="CG318" t="s">
        <v>242</v>
      </c>
      <c r="CH318" t="s">
        <v>242</v>
      </c>
      <c r="CJ318" s="27">
        <v>1</v>
      </c>
      <c r="CK318" t="s">
        <v>6352</v>
      </c>
      <c r="CL318">
        <v>1</v>
      </c>
      <c r="CO318">
        <v>0</v>
      </c>
      <c r="CP318" s="27">
        <v>0</v>
      </c>
      <c r="CQ318" t="s">
        <v>242</v>
      </c>
      <c r="CR318" t="s">
        <v>242</v>
      </c>
      <c r="CS318" t="s">
        <v>242</v>
      </c>
      <c r="CV318" s="27">
        <v>0.5</v>
      </c>
      <c r="CW318" s="2" t="s">
        <v>6353</v>
      </c>
      <c r="CX318">
        <v>1</v>
      </c>
      <c r="DA318" s="27">
        <v>0</v>
      </c>
      <c r="DB318" t="s">
        <v>242</v>
      </c>
      <c r="DC318" t="s">
        <v>242</v>
      </c>
      <c r="DD318" t="s">
        <v>6354</v>
      </c>
      <c r="DE318" s="27">
        <v>0</v>
      </c>
      <c r="DF318" s="36" t="s">
        <v>242</v>
      </c>
      <c r="DG318" t="s">
        <v>242</v>
      </c>
      <c r="DH318" s="43" t="s">
        <v>242</v>
      </c>
      <c r="DI318" t="s">
        <v>242</v>
      </c>
      <c r="DJ318" s="36" t="s">
        <v>242</v>
      </c>
      <c r="DK318" t="s">
        <v>242</v>
      </c>
      <c r="DM318" s="27">
        <v>0</v>
      </c>
      <c r="DN318" s="36" t="s">
        <v>242</v>
      </c>
      <c r="DO318" t="s">
        <v>242</v>
      </c>
      <c r="DQ318" t="s">
        <v>242</v>
      </c>
      <c r="DT318" s="27">
        <v>0</v>
      </c>
      <c r="DV318" s="27">
        <v>0</v>
      </c>
      <c r="DX318" s="27">
        <v>0</v>
      </c>
      <c r="DZ318" s="27">
        <v>0</v>
      </c>
      <c r="EB318" s="27">
        <v>0</v>
      </c>
      <c r="ED318" s="27">
        <v>0</v>
      </c>
      <c r="EF318" s="27">
        <v>0</v>
      </c>
      <c r="EH318" s="27">
        <v>0</v>
      </c>
      <c r="EJ318" s="27">
        <v>0</v>
      </c>
      <c r="EL318" s="27">
        <v>0</v>
      </c>
      <c r="EN318" t="s">
        <v>242</v>
      </c>
      <c r="EP318" s="2"/>
      <c r="EQ318">
        <f t="shared" si="64"/>
        <v>0</v>
      </c>
      <c r="ER318" s="99">
        <v>0</v>
      </c>
      <c r="ES318" s="27">
        <v>0</v>
      </c>
      <c r="ET318" t="s">
        <v>242</v>
      </c>
      <c r="EU318" t="s">
        <v>242</v>
      </c>
      <c r="EX318" t="s">
        <v>242</v>
      </c>
      <c r="EY318" t="s">
        <v>242</v>
      </c>
      <c r="FA318" s="27">
        <v>0</v>
      </c>
      <c r="FB318" t="s">
        <v>242</v>
      </c>
      <c r="FD318" s="27">
        <v>0</v>
      </c>
      <c r="FE318" t="s">
        <v>242</v>
      </c>
      <c r="FG318" s="27">
        <v>0</v>
      </c>
      <c r="FH318" t="s">
        <v>242</v>
      </c>
      <c r="FJ318" s="27">
        <v>0</v>
      </c>
      <c r="FK318" t="s">
        <v>242</v>
      </c>
      <c r="FL318">
        <f t="shared" si="67"/>
        <v>0</v>
      </c>
      <c r="FM318" s="100">
        <v>0</v>
      </c>
      <c r="FN318">
        <f t="shared" si="68"/>
        <v>0</v>
      </c>
      <c r="FO318" s="100">
        <v>0</v>
      </c>
      <c r="FQ318" t="s">
        <v>242</v>
      </c>
      <c r="FT318" s="27">
        <v>0</v>
      </c>
      <c r="FU318" t="s">
        <v>242</v>
      </c>
      <c r="FV318" t="s">
        <v>242</v>
      </c>
      <c r="FW318" t="s">
        <v>242</v>
      </c>
      <c r="FY318" s="27">
        <v>0.5</v>
      </c>
      <c r="FZ318">
        <v>37.979999999999997</v>
      </c>
      <c r="GA318" t="s">
        <v>242</v>
      </c>
      <c r="GB318" t="s">
        <v>6355</v>
      </c>
      <c r="GC318" s="27">
        <v>0.5</v>
      </c>
      <c r="GD318">
        <v>0.06</v>
      </c>
      <c r="GE318">
        <v>0.1</v>
      </c>
      <c r="GF318" s="36">
        <v>68.16</v>
      </c>
      <c r="GG318">
        <v>13.05</v>
      </c>
      <c r="GH318" t="s">
        <v>242</v>
      </c>
      <c r="GI318" t="s">
        <v>242</v>
      </c>
      <c r="GJ318" t="s">
        <v>242</v>
      </c>
      <c r="GK318" t="s">
        <v>242</v>
      </c>
      <c r="GL318" t="s">
        <v>6356</v>
      </c>
      <c r="GM318">
        <v>1</v>
      </c>
      <c r="GP318" s="27">
        <v>0</v>
      </c>
      <c r="GQ318" t="s">
        <v>242</v>
      </c>
      <c r="GR318" t="s">
        <v>242</v>
      </c>
      <c r="GT318" t="s">
        <v>242</v>
      </c>
      <c r="GW318" s="27">
        <v>1</v>
      </c>
      <c r="GX318">
        <v>140</v>
      </c>
      <c r="HA318">
        <v>1</v>
      </c>
      <c r="HD318" s="27">
        <v>0</v>
      </c>
      <c r="HF318" s="27">
        <v>0</v>
      </c>
      <c r="HH318" t="s">
        <v>242</v>
      </c>
      <c r="HK318" s="27">
        <v>1</v>
      </c>
      <c r="HL318" t="s">
        <v>6357</v>
      </c>
      <c r="HM318">
        <v>1</v>
      </c>
      <c r="HP318">
        <v>0.77777777800000003</v>
      </c>
      <c r="HQ318">
        <v>1</v>
      </c>
      <c r="HR318">
        <v>0.25</v>
      </c>
      <c r="HS318">
        <v>0</v>
      </c>
      <c r="HT318">
        <v>0</v>
      </c>
      <c r="HU318">
        <v>0</v>
      </c>
      <c r="HV318">
        <v>0</v>
      </c>
      <c r="HW318">
        <v>0.33333333300000001</v>
      </c>
      <c r="HX318">
        <v>0</v>
      </c>
      <c r="HY318">
        <v>1</v>
      </c>
      <c r="HZ318">
        <v>0</v>
      </c>
      <c r="IA318">
        <v>1</v>
      </c>
      <c r="IB318">
        <v>1</v>
      </c>
      <c r="IC318">
        <v>0.67592592600000001</v>
      </c>
      <c r="ID318">
        <v>0</v>
      </c>
      <c r="IE318">
        <v>0.46666666699999998</v>
      </c>
      <c r="IF318">
        <v>0.38086419799999999</v>
      </c>
      <c r="IG318" t="s">
        <v>6358</v>
      </c>
      <c r="IH318" t="s">
        <v>266</v>
      </c>
      <c r="II318" t="s">
        <v>6350</v>
      </c>
      <c r="IJ318">
        <v>11785</v>
      </c>
      <c r="IK318">
        <v>12109</v>
      </c>
      <c r="IL318">
        <v>18996</v>
      </c>
      <c r="IM318">
        <v>22307</v>
      </c>
      <c r="IN318">
        <v>11785</v>
      </c>
      <c r="IS318">
        <f t="shared" si="65"/>
        <v>0.8</v>
      </c>
      <c r="IT318">
        <f t="shared" si="69"/>
        <v>0</v>
      </c>
      <c r="IU318">
        <f t="shared" si="70"/>
        <v>0.5</v>
      </c>
      <c r="IV318">
        <f t="shared" si="66"/>
        <v>0.43333333333333335</v>
      </c>
    </row>
    <row r="319" spans="1:256" customFormat="1" ht="14" customHeight="1" x14ac:dyDescent="0.2">
      <c r="A319">
        <v>318</v>
      </c>
      <c r="B319">
        <v>346</v>
      </c>
      <c r="C319" s="1">
        <v>44795.604861111111</v>
      </c>
      <c r="D319" s="1">
        <v>44795.604861111111</v>
      </c>
      <c r="E319">
        <v>4</v>
      </c>
      <c r="G319" t="s">
        <v>242</v>
      </c>
      <c r="H319" t="s">
        <v>242</v>
      </c>
      <c r="I319">
        <v>1</v>
      </c>
      <c r="J319" s="1">
        <v>44795.604861111111</v>
      </c>
      <c r="K319" t="s">
        <v>6359</v>
      </c>
      <c r="L319" t="s">
        <v>242</v>
      </c>
      <c r="M319" t="s">
        <v>242</v>
      </c>
      <c r="P319" t="s">
        <v>242</v>
      </c>
      <c r="Q319" t="s">
        <v>242</v>
      </c>
      <c r="T319" t="s">
        <v>6360</v>
      </c>
      <c r="V319" t="s">
        <v>6361</v>
      </c>
      <c r="W319">
        <v>674599105</v>
      </c>
      <c r="X319">
        <v>1311</v>
      </c>
      <c r="Y319" t="s">
        <v>248</v>
      </c>
      <c r="Z319" t="s">
        <v>249</v>
      </c>
      <c r="AA319">
        <v>2020</v>
      </c>
      <c r="AC319">
        <v>0</v>
      </c>
      <c r="AF319">
        <v>11</v>
      </c>
      <c r="AG319" t="s">
        <v>242</v>
      </c>
      <c r="AJ319" s="27">
        <v>1</v>
      </c>
      <c r="AK319">
        <v>10</v>
      </c>
      <c r="AL319" s="27">
        <v>1</v>
      </c>
      <c r="AM319">
        <v>5</v>
      </c>
      <c r="AN319" s="36">
        <f t="shared" si="61"/>
        <v>45.454545454545453</v>
      </c>
      <c r="AO319" s="27">
        <v>0</v>
      </c>
      <c r="AP319">
        <v>0</v>
      </c>
      <c r="AR319">
        <v>3</v>
      </c>
      <c r="AU319" s="27">
        <v>1</v>
      </c>
      <c r="AV319">
        <v>1</v>
      </c>
      <c r="AW319" s="21">
        <f t="shared" si="62"/>
        <v>9.0909090909090917</v>
      </c>
      <c r="AX319">
        <v>2</v>
      </c>
      <c r="BA319" s="27">
        <v>1</v>
      </c>
      <c r="BB319">
        <v>3</v>
      </c>
      <c r="BC319" s="21">
        <f t="shared" si="63"/>
        <v>27.27272727272727</v>
      </c>
      <c r="BD319" t="s">
        <v>242</v>
      </c>
      <c r="BG319" s="27">
        <v>1</v>
      </c>
      <c r="BH319">
        <v>5</v>
      </c>
      <c r="BJ319">
        <v>3</v>
      </c>
      <c r="BM319" s="27">
        <v>1</v>
      </c>
      <c r="BN319">
        <v>2</v>
      </c>
      <c r="BQ319" s="27">
        <v>1</v>
      </c>
      <c r="BR319">
        <v>2</v>
      </c>
      <c r="BS319" s="97">
        <f t="shared" si="74"/>
        <v>18.181818181818183</v>
      </c>
      <c r="BT319" t="s">
        <v>6362</v>
      </c>
      <c r="BU319">
        <v>3</v>
      </c>
      <c r="BX319" s="27">
        <v>1</v>
      </c>
      <c r="BY319">
        <v>3</v>
      </c>
      <c r="BZ319" s="21">
        <f>BY319/AF319*100</f>
        <v>27.27272727272727</v>
      </c>
      <c r="CA319">
        <v>1</v>
      </c>
      <c r="CB319">
        <v>3</v>
      </c>
      <c r="CE319" s="27">
        <v>0</v>
      </c>
      <c r="CG319" t="s">
        <v>242</v>
      </c>
      <c r="CH319" t="s">
        <v>242</v>
      </c>
      <c r="CJ319" s="27">
        <v>0</v>
      </c>
      <c r="CL319" t="s">
        <v>242</v>
      </c>
      <c r="CO319">
        <v>0</v>
      </c>
      <c r="CP319" s="27">
        <v>0</v>
      </c>
      <c r="CQ319" t="s">
        <v>242</v>
      </c>
      <c r="CR319" t="s">
        <v>242</v>
      </c>
      <c r="CS319" t="s">
        <v>242</v>
      </c>
      <c r="CV319" s="27">
        <v>0</v>
      </c>
      <c r="CX319" t="s">
        <v>242</v>
      </c>
      <c r="DA319" s="27">
        <v>1</v>
      </c>
      <c r="DB319">
        <v>16980000</v>
      </c>
      <c r="DC319">
        <v>2</v>
      </c>
      <c r="DE319" s="44">
        <v>1</v>
      </c>
      <c r="DF319" s="36" t="s">
        <v>242</v>
      </c>
      <c r="DG319" t="s">
        <v>242</v>
      </c>
      <c r="DH319" s="43" t="s">
        <v>242</v>
      </c>
      <c r="DI319" t="s">
        <v>242</v>
      </c>
      <c r="DJ319" s="36">
        <v>6040000</v>
      </c>
      <c r="DK319">
        <v>2</v>
      </c>
      <c r="DM319" s="27">
        <v>0</v>
      </c>
      <c r="DN319" s="36" t="s">
        <v>242</v>
      </c>
      <c r="DO319" t="s">
        <v>242</v>
      </c>
      <c r="DQ319">
        <v>1</v>
      </c>
      <c r="DT319" s="27">
        <v>1</v>
      </c>
      <c r="DU319" s="2" t="s">
        <v>6363</v>
      </c>
      <c r="DV319" s="27">
        <v>1</v>
      </c>
      <c r="DW319" t="s">
        <v>6364</v>
      </c>
      <c r="DX319" s="27">
        <v>1</v>
      </c>
      <c r="DY319" t="s">
        <v>6365</v>
      </c>
      <c r="DZ319" s="27">
        <v>1</v>
      </c>
      <c r="EA319" s="2" t="s">
        <v>6366</v>
      </c>
      <c r="EB319" s="27">
        <v>1</v>
      </c>
      <c r="EC319" s="2" t="s">
        <v>6367</v>
      </c>
      <c r="ED319" s="27">
        <v>1</v>
      </c>
      <c r="EE319" s="2" t="s">
        <v>6368</v>
      </c>
      <c r="EF319" s="27">
        <v>1</v>
      </c>
      <c r="EG319" t="s">
        <v>6369</v>
      </c>
      <c r="EH319" s="27">
        <v>1</v>
      </c>
      <c r="EI319" t="s">
        <v>4037</v>
      </c>
      <c r="EJ319" s="27">
        <v>1</v>
      </c>
      <c r="EK319" t="s">
        <v>6370</v>
      </c>
      <c r="EL319" s="27">
        <v>1</v>
      </c>
      <c r="EM319" t="s">
        <v>6371</v>
      </c>
      <c r="EN319">
        <v>4</v>
      </c>
      <c r="EP319" s="2"/>
      <c r="EQ319">
        <f t="shared" si="64"/>
        <v>1</v>
      </c>
      <c r="ER319" s="99">
        <v>1</v>
      </c>
      <c r="ES319" s="27">
        <v>0</v>
      </c>
      <c r="ET319" t="s">
        <v>242</v>
      </c>
      <c r="EU319" t="s">
        <v>242</v>
      </c>
      <c r="EW319" t="s">
        <v>6372</v>
      </c>
      <c r="EX319" t="s">
        <v>242</v>
      </c>
      <c r="EY319" t="s">
        <v>242</v>
      </c>
      <c r="FA319" s="27">
        <v>1</v>
      </c>
      <c r="FB319">
        <v>610579</v>
      </c>
      <c r="FC319" t="s">
        <v>3418</v>
      </c>
      <c r="FD319" s="27">
        <v>0.5</v>
      </c>
      <c r="FE319" t="s">
        <v>242</v>
      </c>
      <c r="FF319" t="s">
        <v>6373</v>
      </c>
      <c r="FG319" s="27">
        <v>1</v>
      </c>
      <c r="FH319">
        <v>309753</v>
      </c>
      <c r="FJ319" s="27">
        <v>0</v>
      </c>
      <c r="FK319" t="s">
        <v>242</v>
      </c>
      <c r="FL319">
        <f t="shared" si="67"/>
        <v>2</v>
      </c>
      <c r="FM319" s="99">
        <v>1</v>
      </c>
      <c r="FN319">
        <f t="shared" si="68"/>
        <v>0.5</v>
      </c>
      <c r="FO319" s="99">
        <v>0.5</v>
      </c>
      <c r="FQ319">
        <v>4</v>
      </c>
      <c r="FT319" s="27">
        <v>0</v>
      </c>
      <c r="FU319" t="s">
        <v>242</v>
      </c>
      <c r="FV319" t="s">
        <v>242</v>
      </c>
      <c r="FW319" t="s">
        <v>242</v>
      </c>
      <c r="FY319" s="27">
        <v>0</v>
      </c>
      <c r="FZ319" t="s">
        <v>242</v>
      </c>
      <c r="GA319" t="s">
        <v>242</v>
      </c>
      <c r="GC319" s="27">
        <v>0</v>
      </c>
      <c r="GD319" t="s">
        <v>242</v>
      </c>
      <c r="GE319" t="s">
        <v>242</v>
      </c>
      <c r="GF319" s="36" t="s">
        <v>242</v>
      </c>
      <c r="GG319" t="s">
        <v>242</v>
      </c>
      <c r="GH319" t="s">
        <v>242</v>
      </c>
      <c r="GI319" t="s">
        <v>242</v>
      </c>
      <c r="GJ319" t="s">
        <v>242</v>
      </c>
      <c r="GK319" t="s">
        <v>242</v>
      </c>
      <c r="GM319" t="s">
        <v>242</v>
      </c>
      <c r="GP319" s="27">
        <v>0</v>
      </c>
      <c r="GQ319" t="s">
        <v>242</v>
      </c>
      <c r="GR319" t="s">
        <v>242</v>
      </c>
      <c r="GT319" t="s">
        <v>242</v>
      </c>
      <c r="GW319" s="27">
        <v>1</v>
      </c>
      <c r="GX319">
        <v>104</v>
      </c>
      <c r="HA319">
        <v>1</v>
      </c>
      <c r="HD319" s="27">
        <v>0</v>
      </c>
      <c r="HF319" s="27">
        <v>0</v>
      </c>
      <c r="HH319" t="s">
        <v>242</v>
      </c>
      <c r="HK319" s="27">
        <v>1</v>
      </c>
      <c r="HM319">
        <v>1</v>
      </c>
      <c r="HP319">
        <v>0.77777777800000003</v>
      </c>
      <c r="HQ319">
        <v>0</v>
      </c>
      <c r="HR319">
        <v>0</v>
      </c>
      <c r="HS319">
        <v>0.5</v>
      </c>
      <c r="HT319">
        <v>1</v>
      </c>
      <c r="HU319">
        <v>0</v>
      </c>
      <c r="HV319">
        <v>0.625</v>
      </c>
      <c r="HW319">
        <v>0</v>
      </c>
      <c r="HX319">
        <v>0</v>
      </c>
      <c r="HY319">
        <v>1</v>
      </c>
      <c r="HZ319">
        <v>0</v>
      </c>
      <c r="IA319">
        <v>1</v>
      </c>
      <c r="IB319">
        <v>1</v>
      </c>
      <c r="IC319">
        <v>0.25925925900000002</v>
      </c>
      <c r="ID319">
        <v>0.53125</v>
      </c>
      <c r="IE319">
        <v>0.4</v>
      </c>
      <c r="IF319">
        <v>0.39683642000000002</v>
      </c>
      <c r="IG319" t="s">
        <v>6374</v>
      </c>
      <c r="IH319" t="s">
        <v>266</v>
      </c>
      <c r="II319" t="s">
        <v>6360</v>
      </c>
      <c r="IJ319">
        <v>20393</v>
      </c>
      <c r="IK319">
        <v>17809</v>
      </c>
      <c r="IL319">
        <v>25956</v>
      </c>
      <c r="IM319">
        <v>36634</v>
      </c>
      <c r="IN319">
        <v>20393</v>
      </c>
      <c r="IS319">
        <f t="shared" si="65"/>
        <v>0.6</v>
      </c>
      <c r="IT319">
        <f t="shared" si="69"/>
        <v>0.6428571428571429</v>
      </c>
      <c r="IU319">
        <f t="shared" si="70"/>
        <v>0.25</v>
      </c>
      <c r="IV319">
        <f t="shared" si="66"/>
        <v>0.49761904761904763</v>
      </c>
    </row>
    <row r="320" spans="1:256" customFormat="1" ht="14" customHeight="1" x14ac:dyDescent="0.2">
      <c r="A320">
        <v>319</v>
      </c>
      <c r="B320">
        <v>347</v>
      </c>
      <c r="C320" s="1">
        <v>44795.604861111111</v>
      </c>
      <c r="D320" s="1">
        <v>44795.604861111111</v>
      </c>
      <c r="E320">
        <v>4</v>
      </c>
      <c r="G320" t="s">
        <v>242</v>
      </c>
      <c r="H320" t="s">
        <v>242</v>
      </c>
      <c r="I320">
        <v>1</v>
      </c>
      <c r="J320" s="1">
        <v>44795.604861111111</v>
      </c>
      <c r="K320" t="s">
        <v>6375</v>
      </c>
      <c r="L320" t="s">
        <v>242</v>
      </c>
      <c r="M320" t="s">
        <v>242</v>
      </c>
      <c r="P320" t="s">
        <v>242</v>
      </c>
      <c r="Q320" t="s">
        <v>242</v>
      </c>
      <c r="T320" t="s">
        <v>6376</v>
      </c>
      <c r="V320" t="s">
        <v>6377</v>
      </c>
      <c r="W320">
        <v>252131107</v>
      </c>
      <c r="X320">
        <v>3841</v>
      </c>
      <c r="Y320" t="s">
        <v>350</v>
      </c>
      <c r="Z320" t="s">
        <v>992</v>
      </c>
      <c r="AA320">
        <v>2021</v>
      </c>
      <c r="AC320">
        <v>0</v>
      </c>
      <c r="AF320">
        <v>11</v>
      </c>
      <c r="AG320" t="s">
        <v>242</v>
      </c>
      <c r="AJ320" s="27">
        <v>0</v>
      </c>
      <c r="AK320">
        <v>0</v>
      </c>
      <c r="AL320" s="27">
        <v>0</v>
      </c>
      <c r="AM320">
        <v>0</v>
      </c>
      <c r="AN320" s="36">
        <f t="shared" si="61"/>
        <v>0</v>
      </c>
      <c r="AO320" s="27">
        <v>0</v>
      </c>
      <c r="AP320">
        <v>0</v>
      </c>
      <c r="AR320" t="s">
        <v>242</v>
      </c>
      <c r="AU320" s="27">
        <v>1</v>
      </c>
      <c r="AV320">
        <v>1</v>
      </c>
      <c r="AW320" s="21">
        <f t="shared" si="62"/>
        <v>9.0909090909090917</v>
      </c>
      <c r="AX320">
        <v>2</v>
      </c>
      <c r="BA320" s="27">
        <v>1</v>
      </c>
      <c r="BB320">
        <v>2</v>
      </c>
      <c r="BC320" s="21">
        <f t="shared" si="63"/>
        <v>18.181818181818183</v>
      </c>
      <c r="BD320" t="s">
        <v>242</v>
      </c>
      <c r="BG320" s="27">
        <v>1</v>
      </c>
      <c r="BJ320">
        <v>2</v>
      </c>
      <c r="BM320" s="27">
        <v>1</v>
      </c>
      <c r="BN320">
        <v>2</v>
      </c>
      <c r="BQ320" s="27">
        <v>1</v>
      </c>
      <c r="BR320">
        <v>3</v>
      </c>
      <c r="BS320" s="97">
        <f t="shared" si="74"/>
        <v>27.27272727272727</v>
      </c>
      <c r="BU320">
        <v>1</v>
      </c>
      <c r="BX320" s="27">
        <v>1</v>
      </c>
      <c r="BY320">
        <v>2</v>
      </c>
      <c r="BZ320" s="21">
        <f>BY320/AF320*100</f>
        <v>18.181818181818183</v>
      </c>
      <c r="CA320">
        <v>1</v>
      </c>
      <c r="CB320">
        <v>1</v>
      </c>
      <c r="CE320" s="27">
        <v>0</v>
      </c>
      <c r="CG320" t="s">
        <v>242</v>
      </c>
      <c r="CH320" t="s">
        <v>242</v>
      </c>
      <c r="CJ320" s="27">
        <v>0</v>
      </c>
      <c r="CL320" t="s">
        <v>242</v>
      </c>
      <c r="CO320">
        <v>0</v>
      </c>
      <c r="CP320" s="27">
        <v>0.5</v>
      </c>
      <c r="CQ320" t="s">
        <v>242</v>
      </c>
      <c r="CR320">
        <v>100</v>
      </c>
      <c r="CS320" t="s">
        <v>242</v>
      </c>
      <c r="CT320" s="2" t="s">
        <v>6378</v>
      </c>
      <c r="CV320" s="27">
        <v>1</v>
      </c>
      <c r="CW320" t="s">
        <v>6379</v>
      </c>
      <c r="CX320">
        <v>1</v>
      </c>
      <c r="DA320" s="27">
        <v>0</v>
      </c>
      <c r="DB320" t="s">
        <v>242</v>
      </c>
      <c r="DC320" t="s">
        <v>242</v>
      </c>
      <c r="DE320" s="27">
        <v>0</v>
      </c>
      <c r="DF320" s="36" t="s">
        <v>242</v>
      </c>
      <c r="DG320" t="s">
        <v>242</v>
      </c>
      <c r="DH320" s="43" t="s">
        <v>242</v>
      </c>
      <c r="DI320" t="s">
        <v>242</v>
      </c>
      <c r="DJ320" s="36" t="s">
        <v>242</v>
      </c>
      <c r="DK320" t="s">
        <v>242</v>
      </c>
      <c r="DM320" s="27">
        <v>0</v>
      </c>
      <c r="DN320" s="36" t="s">
        <v>242</v>
      </c>
      <c r="DO320" t="s">
        <v>242</v>
      </c>
      <c r="DQ320" t="s">
        <v>242</v>
      </c>
      <c r="DT320" s="27">
        <v>1</v>
      </c>
      <c r="DU320" t="s">
        <v>6380</v>
      </c>
      <c r="DV320" s="27">
        <v>0</v>
      </c>
      <c r="DX320" s="27">
        <v>0</v>
      </c>
      <c r="DZ320" s="27">
        <v>1</v>
      </c>
      <c r="EA320" t="s">
        <v>6381</v>
      </c>
      <c r="EB320" s="27">
        <v>0</v>
      </c>
      <c r="ED320" s="27">
        <v>0</v>
      </c>
      <c r="EF320" s="27">
        <v>0</v>
      </c>
      <c r="EH320" s="27">
        <v>0</v>
      </c>
      <c r="EJ320" s="27">
        <v>0</v>
      </c>
      <c r="EL320" s="27">
        <v>0</v>
      </c>
      <c r="EN320">
        <v>1</v>
      </c>
      <c r="EP320" s="2"/>
      <c r="EQ320">
        <f t="shared" si="64"/>
        <v>0.2</v>
      </c>
      <c r="ER320" s="99">
        <v>0.5</v>
      </c>
      <c r="ES320" s="27">
        <v>0</v>
      </c>
      <c r="ET320" t="s">
        <v>242</v>
      </c>
      <c r="EU320" t="s">
        <v>242</v>
      </c>
      <c r="EX320" t="s">
        <v>242</v>
      </c>
      <c r="EY320" t="s">
        <v>242</v>
      </c>
      <c r="FA320" s="27">
        <v>0</v>
      </c>
      <c r="FB320" t="s">
        <v>242</v>
      </c>
      <c r="FD320" s="27">
        <v>0</v>
      </c>
      <c r="FE320" t="s">
        <v>242</v>
      </c>
      <c r="FG320" s="27">
        <v>0</v>
      </c>
      <c r="FH320" t="s">
        <v>242</v>
      </c>
      <c r="FJ320" s="27">
        <v>0</v>
      </c>
      <c r="FK320" t="s">
        <v>242</v>
      </c>
      <c r="FL320">
        <f t="shared" si="67"/>
        <v>0</v>
      </c>
      <c r="FM320" s="100">
        <v>0</v>
      </c>
      <c r="FN320">
        <f t="shared" si="68"/>
        <v>0</v>
      </c>
      <c r="FO320" s="100">
        <v>0</v>
      </c>
      <c r="FQ320" t="s">
        <v>242</v>
      </c>
      <c r="FT320" s="27">
        <v>0</v>
      </c>
      <c r="FU320" t="s">
        <v>242</v>
      </c>
      <c r="FV320" t="s">
        <v>242</v>
      </c>
      <c r="FW320" t="s">
        <v>242</v>
      </c>
      <c r="FY320" s="27">
        <v>1</v>
      </c>
      <c r="FZ320">
        <v>45</v>
      </c>
      <c r="GA320">
        <v>2</v>
      </c>
      <c r="GB320" t="s">
        <v>6382</v>
      </c>
      <c r="GC320" s="27">
        <v>0</v>
      </c>
      <c r="GD320" t="s">
        <v>242</v>
      </c>
      <c r="GE320" t="s">
        <v>242</v>
      </c>
      <c r="GF320" s="36" t="s">
        <v>242</v>
      </c>
      <c r="GG320" t="s">
        <v>242</v>
      </c>
      <c r="GH320" t="s">
        <v>242</v>
      </c>
      <c r="GI320" t="s">
        <v>242</v>
      </c>
      <c r="GJ320" t="s">
        <v>242</v>
      </c>
      <c r="GK320" t="s">
        <v>242</v>
      </c>
      <c r="GM320">
        <v>1</v>
      </c>
      <c r="GP320" s="27">
        <v>0</v>
      </c>
      <c r="GQ320" t="s">
        <v>242</v>
      </c>
      <c r="GR320" t="s">
        <v>242</v>
      </c>
      <c r="GT320" t="s">
        <v>242</v>
      </c>
      <c r="GW320" s="27">
        <v>1</v>
      </c>
      <c r="GX320">
        <v>197</v>
      </c>
      <c r="HA320">
        <v>1</v>
      </c>
      <c r="HD320" s="27">
        <v>0</v>
      </c>
      <c r="HF320" s="27">
        <v>0</v>
      </c>
      <c r="HH320" t="s">
        <v>242</v>
      </c>
      <c r="HK320" s="27">
        <v>0</v>
      </c>
      <c r="HM320" t="s">
        <v>242</v>
      </c>
      <c r="HP320">
        <v>0.66666666699999999</v>
      </c>
      <c r="HQ320">
        <v>0</v>
      </c>
      <c r="HR320">
        <v>0.75</v>
      </c>
      <c r="HS320">
        <v>0</v>
      </c>
      <c r="HT320">
        <v>0.2</v>
      </c>
      <c r="HU320">
        <v>0</v>
      </c>
      <c r="HV320">
        <v>0</v>
      </c>
      <c r="HW320">
        <v>0.33333333300000001</v>
      </c>
      <c r="HX320">
        <v>0</v>
      </c>
      <c r="HY320">
        <v>1</v>
      </c>
      <c r="HZ320">
        <v>0</v>
      </c>
      <c r="IA320">
        <v>0</v>
      </c>
      <c r="IB320">
        <v>1</v>
      </c>
      <c r="IC320">
        <v>0.47222222200000002</v>
      </c>
      <c r="ID320">
        <v>0.05</v>
      </c>
      <c r="IE320">
        <v>0.26666666700000002</v>
      </c>
      <c r="IF320">
        <v>0.26296296299999999</v>
      </c>
      <c r="IG320" t="s">
        <v>6383</v>
      </c>
      <c r="IH320" t="s">
        <v>266</v>
      </c>
      <c r="II320" t="s">
        <v>6376</v>
      </c>
      <c r="IJ320">
        <v>1476</v>
      </c>
      <c r="IK320">
        <v>1926.7</v>
      </c>
      <c r="IL320">
        <v>2448.5</v>
      </c>
      <c r="IM320">
        <v>2909.8</v>
      </c>
      <c r="IN320">
        <v>1476</v>
      </c>
      <c r="IS320">
        <f t="shared" si="65"/>
        <v>0.4</v>
      </c>
      <c r="IT320">
        <f t="shared" si="69"/>
        <v>7.1428571428571425E-2</v>
      </c>
      <c r="IU320">
        <f t="shared" si="70"/>
        <v>0.5</v>
      </c>
      <c r="IV320">
        <f t="shared" si="66"/>
        <v>0.32380952380952382</v>
      </c>
    </row>
    <row r="321" spans="1:256" customFormat="1" ht="14" customHeight="1" x14ac:dyDescent="0.2">
      <c r="A321">
        <v>320</v>
      </c>
      <c r="B321">
        <v>348</v>
      </c>
      <c r="C321" s="1">
        <v>44795.604861111111</v>
      </c>
      <c r="D321" s="1">
        <v>44795.604861111111</v>
      </c>
      <c r="E321">
        <v>4</v>
      </c>
      <c r="G321" t="s">
        <v>242</v>
      </c>
      <c r="H321" t="s">
        <v>242</v>
      </c>
      <c r="I321">
        <v>1</v>
      </c>
      <c r="J321" s="1">
        <v>44795.604861111111</v>
      </c>
      <c r="K321" t="s">
        <v>6384</v>
      </c>
      <c r="L321" t="s">
        <v>242</v>
      </c>
      <c r="M321" t="s">
        <v>242</v>
      </c>
      <c r="P321" t="s">
        <v>242</v>
      </c>
      <c r="Q321" t="s">
        <v>242</v>
      </c>
      <c r="T321" t="s">
        <v>6385</v>
      </c>
      <c r="U321" s="24">
        <v>14272</v>
      </c>
      <c r="V321" t="s">
        <v>6386</v>
      </c>
      <c r="W321">
        <v>110122108</v>
      </c>
      <c r="X321">
        <v>2834</v>
      </c>
      <c r="Y321" t="s">
        <v>350</v>
      </c>
      <c r="Z321" t="s">
        <v>974</v>
      </c>
      <c r="AA321">
        <v>2020</v>
      </c>
      <c r="AC321">
        <v>1</v>
      </c>
      <c r="AD321">
        <v>4</v>
      </c>
      <c r="AF321">
        <v>14</v>
      </c>
      <c r="AG321" t="s">
        <v>242</v>
      </c>
      <c r="AJ321" s="27">
        <v>0</v>
      </c>
      <c r="AK321">
        <v>0</v>
      </c>
      <c r="AL321" s="27">
        <v>0</v>
      </c>
      <c r="AM321">
        <v>0</v>
      </c>
      <c r="AN321" s="36">
        <f t="shared" si="61"/>
        <v>0</v>
      </c>
      <c r="AO321" s="27">
        <v>0</v>
      </c>
      <c r="AP321">
        <v>0</v>
      </c>
      <c r="AR321" t="s">
        <v>242</v>
      </c>
      <c r="AU321" s="27">
        <v>1</v>
      </c>
      <c r="AV321">
        <v>1</v>
      </c>
      <c r="AW321" s="21">
        <f t="shared" si="62"/>
        <v>7.1428571428571423</v>
      </c>
      <c r="AX321">
        <v>2</v>
      </c>
      <c r="BA321" s="27">
        <v>1</v>
      </c>
      <c r="BB321">
        <v>2</v>
      </c>
      <c r="BC321" s="21">
        <f t="shared" si="63"/>
        <v>14.285714285714285</v>
      </c>
      <c r="BD321" t="s">
        <v>242</v>
      </c>
      <c r="BG321" s="27">
        <v>0</v>
      </c>
      <c r="BJ321" t="s">
        <v>242</v>
      </c>
      <c r="BM321" s="27">
        <v>1</v>
      </c>
      <c r="BN321">
        <v>2</v>
      </c>
      <c r="BQ321" s="27">
        <v>1</v>
      </c>
      <c r="BR321">
        <v>5</v>
      </c>
      <c r="BS321" s="97">
        <f t="shared" si="74"/>
        <v>35.714285714285715</v>
      </c>
      <c r="BU321">
        <v>1</v>
      </c>
      <c r="BX321" s="27">
        <v>1</v>
      </c>
      <c r="BY321">
        <v>4</v>
      </c>
      <c r="BZ321" s="21">
        <f>BY321/AF321*100</f>
        <v>28.571428571428569</v>
      </c>
      <c r="CA321">
        <v>1</v>
      </c>
      <c r="CB321">
        <v>1</v>
      </c>
      <c r="CE321" s="27">
        <v>0</v>
      </c>
      <c r="CG321" t="s">
        <v>242</v>
      </c>
      <c r="CH321" t="s">
        <v>242</v>
      </c>
      <c r="CJ321" s="27">
        <v>0.5</v>
      </c>
      <c r="CK321" t="s">
        <v>6387</v>
      </c>
      <c r="CL321">
        <v>1</v>
      </c>
      <c r="CO321">
        <v>1</v>
      </c>
      <c r="CP321" s="27">
        <v>0</v>
      </c>
      <c r="CQ321" t="s">
        <v>242</v>
      </c>
      <c r="CR321" t="s">
        <v>242</v>
      </c>
      <c r="CS321" t="s">
        <v>242</v>
      </c>
      <c r="CV321" s="27">
        <v>0</v>
      </c>
      <c r="CX321" t="s">
        <v>242</v>
      </c>
      <c r="DA321" s="27">
        <v>1</v>
      </c>
      <c r="DB321">
        <v>173000</v>
      </c>
      <c r="DC321">
        <v>2</v>
      </c>
      <c r="DE321" s="27">
        <v>1</v>
      </c>
      <c r="DF321" s="36" t="s">
        <v>242</v>
      </c>
      <c r="DG321" t="s">
        <v>242</v>
      </c>
      <c r="DH321" s="43" t="s">
        <v>242</v>
      </c>
      <c r="DI321" t="s">
        <v>242</v>
      </c>
      <c r="DJ321" s="36">
        <v>111000</v>
      </c>
      <c r="DK321">
        <v>2</v>
      </c>
      <c r="DM321" s="27">
        <v>1</v>
      </c>
      <c r="DN321" s="36">
        <v>55800</v>
      </c>
      <c r="DO321">
        <v>2</v>
      </c>
      <c r="DQ321">
        <v>1</v>
      </c>
      <c r="DT321" s="27">
        <v>0</v>
      </c>
      <c r="DV321" s="27">
        <v>0</v>
      </c>
      <c r="DX321" s="27">
        <v>1</v>
      </c>
      <c r="DY321" t="s">
        <v>6388</v>
      </c>
      <c r="DZ321" s="27">
        <v>1</v>
      </c>
      <c r="EA321" s="2" t="s">
        <v>6389</v>
      </c>
      <c r="EB321" s="27">
        <v>0</v>
      </c>
      <c r="ED321" s="27">
        <v>0</v>
      </c>
      <c r="EF321" s="27">
        <v>0</v>
      </c>
      <c r="EH321" s="27">
        <v>0.5</v>
      </c>
      <c r="EI321" t="s">
        <v>6390</v>
      </c>
      <c r="EJ321" s="27">
        <v>1</v>
      </c>
      <c r="EK321" t="s">
        <v>6391</v>
      </c>
      <c r="EL321" s="27">
        <v>1</v>
      </c>
      <c r="EN321">
        <v>1</v>
      </c>
      <c r="EP321" s="2"/>
      <c r="EQ321">
        <f t="shared" si="64"/>
        <v>0.45</v>
      </c>
      <c r="ER321" s="99">
        <v>0.5</v>
      </c>
      <c r="ES321" s="27">
        <v>0</v>
      </c>
      <c r="ET321" t="s">
        <v>242</v>
      </c>
      <c r="EU321" t="s">
        <v>242</v>
      </c>
      <c r="EW321" t="s">
        <v>6392</v>
      </c>
      <c r="EX321" t="s">
        <v>242</v>
      </c>
      <c r="EY321" t="s">
        <v>242</v>
      </c>
      <c r="FA321" s="27">
        <v>0</v>
      </c>
      <c r="FB321" t="s">
        <v>242</v>
      </c>
      <c r="FD321" s="27">
        <v>0</v>
      </c>
      <c r="FE321" t="s">
        <v>242</v>
      </c>
      <c r="FG321" s="27">
        <v>1</v>
      </c>
      <c r="FH321">
        <v>2592</v>
      </c>
      <c r="FJ321" s="27">
        <v>0</v>
      </c>
      <c r="FK321" t="s">
        <v>242</v>
      </c>
      <c r="FL321">
        <f t="shared" si="67"/>
        <v>1</v>
      </c>
      <c r="FM321" s="99">
        <v>1</v>
      </c>
      <c r="FN321">
        <f t="shared" si="68"/>
        <v>0</v>
      </c>
      <c r="FO321" s="100">
        <v>0</v>
      </c>
      <c r="FQ321" t="s">
        <v>242</v>
      </c>
      <c r="FT321" s="27">
        <v>1</v>
      </c>
      <c r="FU321" t="s">
        <v>242</v>
      </c>
      <c r="FV321" t="s">
        <v>242</v>
      </c>
      <c r="FW321" t="s">
        <v>242</v>
      </c>
      <c r="FX321" t="s">
        <v>6393</v>
      </c>
      <c r="FY321" s="27">
        <v>1</v>
      </c>
      <c r="FZ321">
        <v>50.6</v>
      </c>
      <c r="GA321" t="s">
        <v>242</v>
      </c>
      <c r="GB321" t="s">
        <v>6394</v>
      </c>
      <c r="GC321" s="27">
        <v>0.5</v>
      </c>
      <c r="GD321" t="s">
        <v>242</v>
      </c>
      <c r="GE321" t="s">
        <v>242</v>
      </c>
      <c r="GF321" s="36" t="s">
        <v>242</v>
      </c>
      <c r="GG321" t="s">
        <v>242</v>
      </c>
      <c r="GH321" t="s">
        <v>242</v>
      </c>
      <c r="GI321" t="s">
        <v>242</v>
      </c>
      <c r="GJ321" t="s">
        <v>242</v>
      </c>
      <c r="GK321" t="s">
        <v>242</v>
      </c>
      <c r="GL321" t="s">
        <v>6395</v>
      </c>
      <c r="GM321">
        <v>1</v>
      </c>
      <c r="GP321" s="27">
        <v>0</v>
      </c>
      <c r="GQ321" t="s">
        <v>242</v>
      </c>
      <c r="GR321" t="s">
        <v>242</v>
      </c>
      <c r="GT321" t="s">
        <v>242</v>
      </c>
      <c r="GW321" s="44">
        <v>1</v>
      </c>
      <c r="GX321">
        <v>137</v>
      </c>
      <c r="HA321" t="s">
        <v>242</v>
      </c>
      <c r="HD321" s="27">
        <v>1</v>
      </c>
      <c r="HF321" s="27">
        <v>1</v>
      </c>
      <c r="HG321" t="s">
        <v>6396</v>
      </c>
      <c r="HH321">
        <v>1</v>
      </c>
      <c r="HK321" s="27">
        <v>1</v>
      </c>
      <c r="HL321" t="s">
        <v>6397</v>
      </c>
      <c r="HM321">
        <v>1</v>
      </c>
      <c r="HP321">
        <v>0.55555555599999995</v>
      </c>
      <c r="HQ321">
        <v>0.5</v>
      </c>
      <c r="HR321">
        <v>0</v>
      </c>
      <c r="HS321">
        <v>1</v>
      </c>
      <c r="HT321">
        <v>0.45</v>
      </c>
      <c r="HU321">
        <v>0</v>
      </c>
      <c r="HV321">
        <v>0.25</v>
      </c>
      <c r="HW321">
        <v>0.83333333300000001</v>
      </c>
      <c r="HX321">
        <v>0</v>
      </c>
      <c r="HY321">
        <v>0</v>
      </c>
      <c r="HZ321">
        <v>1</v>
      </c>
      <c r="IA321">
        <v>1</v>
      </c>
      <c r="IB321">
        <v>1</v>
      </c>
      <c r="IC321">
        <v>0.35185185200000002</v>
      </c>
      <c r="ID321">
        <v>0.42499999999999999</v>
      </c>
      <c r="IE321">
        <v>0.56666666700000001</v>
      </c>
      <c r="IF321">
        <v>0.447839506</v>
      </c>
      <c r="IG321" t="s">
        <v>6398</v>
      </c>
      <c r="IH321" t="s">
        <v>266</v>
      </c>
      <c r="II321" t="s">
        <v>6385</v>
      </c>
      <c r="IJ321">
        <v>26145</v>
      </c>
      <c r="IK321">
        <v>42518</v>
      </c>
      <c r="IL321">
        <v>46385</v>
      </c>
      <c r="IM321">
        <v>46159</v>
      </c>
      <c r="IN321">
        <v>26145</v>
      </c>
      <c r="IS321">
        <f t="shared" si="65"/>
        <v>0.5</v>
      </c>
      <c r="IT321">
        <f t="shared" si="69"/>
        <v>0.6428571428571429</v>
      </c>
      <c r="IU321">
        <f t="shared" si="70"/>
        <v>0.875</v>
      </c>
      <c r="IV321">
        <f t="shared" si="66"/>
        <v>0.67261904761904756</v>
      </c>
    </row>
    <row r="322" spans="1:256" customFormat="1" ht="14" customHeight="1" x14ac:dyDescent="0.2">
      <c r="A322">
        <v>321</v>
      </c>
      <c r="B322">
        <v>349</v>
      </c>
      <c r="C322" s="1">
        <v>44795.604861111111</v>
      </c>
      <c r="D322" s="1">
        <v>44795.604861111111</v>
      </c>
      <c r="E322">
        <v>4</v>
      </c>
      <c r="G322" t="s">
        <v>242</v>
      </c>
      <c r="H322" t="s">
        <v>242</v>
      </c>
      <c r="I322">
        <v>1</v>
      </c>
      <c r="J322" s="1">
        <v>44795.604861111111</v>
      </c>
      <c r="K322" t="s">
        <v>6399</v>
      </c>
      <c r="L322" t="s">
        <v>242</v>
      </c>
      <c r="M322" t="s">
        <v>242</v>
      </c>
      <c r="P322" t="s">
        <v>242</v>
      </c>
      <c r="Q322" t="s">
        <v>242</v>
      </c>
      <c r="T322" t="s">
        <v>6400</v>
      </c>
      <c r="U322" s="24">
        <v>86312</v>
      </c>
      <c r="V322" t="s">
        <v>6401</v>
      </c>
      <c r="W322" s="3">
        <v>8.9400000000000006E+113</v>
      </c>
      <c r="X322">
        <v>6331</v>
      </c>
      <c r="Y322" t="s">
        <v>319</v>
      </c>
      <c r="Z322" t="s">
        <v>890</v>
      </c>
      <c r="AA322">
        <v>2019</v>
      </c>
      <c r="AC322">
        <v>0.5</v>
      </c>
      <c r="AD322">
        <v>11</v>
      </c>
      <c r="AF322">
        <v>11</v>
      </c>
      <c r="AG322" t="s">
        <v>242</v>
      </c>
      <c r="AJ322" s="27">
        <v>0</v>
      </c>
      <c r="AK322">
        <v>0</v>
      </c>
      <c r="AL322" s="27">
        <v>0</v>
      </c>
      <c r="AM322">
        <v>0</v>
      </c>
      <c r="AN322" s="36">
        <f t="shared" ref="AN322:AN385" si="75">AM322/AF322*100</f>
        <v>0</v>
      </c>
      <c r="AO322" s="27">
        <v>0</v>
      </c>
      <c r="AP322">
        <v>0</v>
      </c>
      <c r="AR322" t="s">
        <v>242</v>
      </c>
      <c r="AU322" s="27">
        <v>1</v>
      </c>
      <c r="AV322">
        <v>1</v>
      </c>
      <c r="AW322" s="21">
        <f t="shared" ref="AW322:AW367" si="76">AV322/AF322*100</f>
        <v>9.0909090909090917</v>
      </c>
      <c r="AX322">
        <v>2</v>
      </c>
      <c r="BA322" s="27">
        <v>1</v>
      </c>
      <c r="BB322">
        <v>2</v>
      </c>
      <c r="BC322" s="21">
        <f t="shared" ref="BC322:BC385" si="77">BB322/AF322*100</f>
        <v>18.181818181818183</v>
      </c>
      <c r="BD322" t="s">
        <v>242</v>
      </c>
      <c r="BG322" s="27">
        <v>1</v>
      </c>
      <c r="BH322">
        <v>9</v>
      </c>
      <c r="BJ322">
        <v>2</v>
      </c>
      <c r="BM322" s="27">
        <v>1</v>
      </c>
      <c r="BN322">
        <v>2</v>
      </c>
      <c r="BQ322" s="27">
        <v>1</v>
      </c>
      <c r="BR322">
        <v>4</v>
      </c>
      <c r="BS322" s="97">
        <f t="shared" si="74"/>
        <v>36.363636363636367</v>
      </c>
      <c r="BU322">
        <v>1</v>
      </c>
      <c r="BX322" s="27">
        <v>0</v>
      </c>
      <c r="BY322" s="24" t="s">
        <v>242</v>
      </c>
      <c r="BZ322" s="21" t="s">
        <v>242</v>
      </c>
      <c r="CA322" t="s">
        <v>242</v>
      </c>
      <c r="CB322" t="s">
        <v>242</v>
      </c>
      <c r="CE322" s="27">
        <v>0</v>
      </c>
      <c r="CG322" t="s">
        <v>242</v>
      </c>
      <c r="CH322" t="s">
        <v>242</v>
      </c>
      <c r="CJ322" s="27">
        <v>1</v>
      </c>
      <c r="CK322" t="s">
        <v>6402</v>
      </c>
      <c r="CL322">
        <v>1</v>
      </c>
      <c r="CO322">
        <v>0</v>
      </c>
      <c r="CP322" s="27">
        <v>0</v>
      </c>
      <c r="CQ322" t="s">
        <v>242</v>
      </c>
      <c r="CR322" t="s">
        <v>242</v>
      </c>
      <c r="CS322" t="s">
        <v>242</v>
      </c>
      <c r="CU322" t="s">
        <v>6403</v>
      </c>
      <c r="CV322" s="27">
        <v>1</v>
      </c>
      <c r="CW322" t="s">
        <v>6404</v>
      </c>
      <c r="CX322">
        <v>1</v>
      </c>
      <c r="DA322" s="27">
        <v>1</v>
      </c>
      <c r="DB322">
        <v>23746</v>
      </c>
      <c r="DC322">
        <v>2</v>
      </c>
      <c r="DE322" s="27">
        <v>1</v>
      </c>
      <c r="DF322" s="36" t="s">
        <v>242</v>
      </c>
      <c r="DG322" t="s">
        <v>242</v>
      </c>
      <c r="DH322" s="43" t="s">
        <v>242</v>
      </c>
      <c r="DI322" t="s">
        <v>242</v>
      </c>
      <c r="DJ322" s="36">
        <v>27970</v>
      </c>
      <c r="DK322">
        <v>2</v>
      </c>
      <c r="DM322" s="27">
        <v>1</v>
      </c>
      <c r="DN322" s="36">
        <v>17819</v>
      </c>
      <c r="DO322">
        <v>2</v>
      </c>
      <c r="DP322" t="s">
        <v>6405</v>
      </c>
      <c r="DQ322">
        <v>1</v>
      </c>
      <c r="DT322" s="27">
        <v>1</v>
      </c>
      <c r="DU322" s="2" t="s">
        <v>6406</v>
      </c>
      <c r="DV322" s="27">
        <v>1</v>
      </c>
      <c r="DW322" t="s">
        <v>6407</v>
      </c>
      <c r="DX322" s="27">
        <v>1</v>
      </c>
      <c r="DY322" s="2" t="s">
        <v>6408</v>
      </c>
      <c r="DZ322" s="27">
        <v>1</v>
      </c>
      <c r="EA322" t="s">
        <v>6409</v>
      </c>
      <c r="EB322" s="27">
        <v>0</v>
      </c>
      <c r="ED322" s="27">
        <v>1</v>
      </c>
      <c r="EE322" t="s">
        <v>6410</v>
      </c>
      <c r="EF322" s="27">
        <v>1</v>
      </c>
      <c r="EG322" t="s">
        <v>6411</v>
      </c>
      <c r="EH322" s="27">
        <v>1</v>
      </c>
      <c r="EI322" t="s">
        <v>6412</v>
      </c>
      <c r="EJ322" s="27">
        <v>1</v>
      </c>
      <c r="EK322" t="s">
        <v>6413</v>
      </c>
      <c r="EL322" s="27">
        <v>1</v>
      </c>
      <c r="EM322" t="s">
        <v>6414</v>
      </c>
      <c r="EN322">
        <v>1</v>
      </c>
      <c r="EP322" s="2"/>
      <c r="EQ322">
        <f t="shared" ref="EQ322:EQ385" si="78">SUM(DT322+DV322+DX322+DZ322+EB322+ED322+EF322+EH322+EJ322+EL322)/10</f>
        <v>0.9</v>
      </c>
      <c r="ER322" s="99">
        <v>0.5</v>
      </c>
      <c r="ES322" s="27">
        <v>0</v>
      </c>
      <c r="ET322" t="s">
        <v>242</v>
      </c>
      <c r="EU322" t="s">
        <v>242</v>
      </c>
      <c r="EX322" t="s">
        <v>242</v>
      </c>
      <c r="EY322" t="s">
        <v>242</v>
      </c>
      <c r="FA322" s="27">
        <v>0</v>
      </c>
      <c r="FB322" t="s">
        <v>242</v>
      </c>
      <c r="FD322" s="27">
        <v>0</v>
      </c>
      <c r="FE322" t="s">
        <v>242</v>
      </c>
      <c r="FG322" s="27">
        <v>0</v>
      </c>
      <c r="FH322" t="s">
        <v>242</v>
      </c>
      <c r="FJ322" s="27">
        <v>0</v>
      </c>
      <c r="FK322" t="s">
        <v>242</v>
      </c>
      <c r="FL322">
        <f t="shared" si="67"/>
        <v>0</v>
      </c>
      <c r="FM322" s="100">
        <v>0</v>
      </c>
      <c r="FN322">
        <f t="shared" si="68"/>
        <v>0</v>
      </c>
      <c r="FO322" s="100">
        <v>0</v>
      </c>
      <c r="FQ322" t="s">
        <v>242</v>
      </c>
      <c r="FT322" s="27">
        <v>0</v>
      </c>
      <c r="FU322" t="s">
        <v>242</v>
      </c>
      <c r="FV322" t="s">
        <v>242</v>
      </c>
      <c r="FW322" t="s">
        <v>242</v>
      </c>
      <c r="FY322" s="27">
        <v>1</v>
      </c>
      <c r="FZ322">
        <v>55</v>
      </c>
      <c r="GA322">
        <v>1</v>
      </c>
      <c r="GC322" s="27">
        <v>0.5</v>
      </c>
      <c r="GD322" t="s">
        <v>242</v>
      </c>
      <c r="GE322" t="s">
        <v>242</v>
      </c>
      <c r="GF322" s="36" t="s">
        <v>242</v>
      </c>
      <c r="GG322" t="s">
        <v>242</v>
      </c>
      <c r="GH322" t="s">
        <v>242</v>
      </c>
      <c r="GI322" t="s">
        <v>242</v>
      </c>
      <c r="GJ322" t="s">
        <v>242</v>
      </c>
      <c r="GK322">
        <v>1</v>
      </c>
      <c r="GL322" t="s">
        <v>6415</v>
      </c>
      <c r="GM322">
        <v>1</v>
      </c>
      <c r="GP322" s="27">
        <v>0</v>
      </c>
      <c r="GQ322" t="s">
        <v>242</v>
      </c>
      <c r="GR322" t="s">
        <v>242</v>
      </c>
      <c r="GT322" t="s">
        <v>242</v>
      </c>
      <c r="GW322" s="44">
        <v>1</v>
      </c>
      <c r="GX322">
        <v>151</v>
      </c>
      <c r="HA322" t="s">
        <v>242</v>
      </c>
      <c r="HD322" s="27">
        <v>0</v>
      </c>
      <c r="HF322" s="27">
        <v>0</v>
      </c>
      <c r="HH322" t="s">
        <v>242</v>
      </c>
      <c r="HK322" s="27">
        <v>1</v>
      </c>
      <c r="HL322" t="s">
        <v>6416</v>
      </c>
      <c r="HM322">
        <v>1</v>
      </c>
      <c r="HP322">
        <v>0.55555555599999995</v>
      </c>
      <c r="HQ322">
        <v>1</v>
      </c>
      <c r="HR322">
        <v>0.5</v>
      </c>
      <c r="HS322">
        <v>1</v>
      </c>
      <c r="HT322">
        <v>0.9</v>
      </c>
      <c r="HU322">
        <v>0</v>
      </c>
      <c r="HV322">
        <v>0</v>
      </c>
      <c r="HW322">
        <v>0.5</v>
      </c>
      <c r="HX322">
        <v>0</v>
      </c>
      <c r="HY322">
        <v>0</v>
      </c>
      <c r="HZ322">
        <v>0</v>
      </c>
      <c r="IA322">
        <v>1</v>
      </c>
      <c r="IB322">
        <v>1</v>
      </c>
      <c r="IC322">
        <v>0.68518518500000003</v>
      </c>
      <c r="ID322">
        <v>0.47499999999999998</v>
      </c>
      <c r="IE322">
        <v>0.3</v>
      </c>
      <c r="IF322">
        <v>0.48672839499999998</v>
      </c>
      <c r="IG322" t="s">
        <v>6417</v>
      </c>
      <c r="IH322" t="s">
        <v>266</v>
      </c>
      <c r="II322" t="s">
        <v>6400</v>
      </c>
      <c r="IJ322">
        <v>31621</v>
      </c>
      <c r="IK322">
        <v>32018</v>
      </c>
      <c r="IL322">
        <v>34856</v>
      </c>
      <c r="IM322">
        <v>36927</v>
      </c>
      <c r="IN322">
        <v>31621</v>
      </c>
      <c r="IS322">
        <f t="shared" ref="IS322:IS385" si="79">SUM(AL322+AO322+BQ322+BX322+CJ322)/5</f>
        <v>0.4</v>
      </c>
      <c r="IT322">
        <f t="shared" si="69"/>
        <v>0.5</v>
      </c>
      <c r="IU322">
        <f t="shared" si="70"/>
        <v>0.625</v>
      </c>
      <c r="IV322">
        <f t="shared" ref="IV322:IV385" si="80">(IS322+IT322+IU322)/3</f>
        <v>0.5083333333333333</v>
      </c>
    </row>
    <row r="323" spans="1:256" customFormat="1" ht="14" customHeight="1" x14ac:dyDescent="0.2">
      <c r="A323">
        <v>322</v>
      </c>
      <c r="B323">
        <v>350</v>
      </c>
      <c r="C323" s="1">
        <v>44795.604861111111</v>
      </c>
      <c r="D323" s="1">
        <v>44795.604861111111</v>
      </c>
      <c r="E323">
        <v>4</v>
      </c>
      <c r="G323" t="s">
        <v>242</v>
      </c>
      <c r="H323" t="s">
        <v>242</v>
      </c>
      <c r="I323">
        <v>1</v>
      </c>
      <c r="J323" s="1">
        <v>44795.604861111111</v>
      </c>
      <c r="K323" t="s">
        <v>6418</v>
      </c>
      <c r="L323" t="s">
        <v>242</v>
      </c>
      <c r="M323" t="s">
        <v>242</v>
      </c>
      <c r="P323" t="s">
        <v>242</v>
      </c>
      <c r="Q323" t="s">
        <v>242</v>
      </c>
      <c r="T323" t="s">
        <v>6419</v>
      </c>
      <c r="V323" t="s">
        <v>6420</v>
      </c>
      <c r="W323">
        <v>742718109</v>
      </c>
      <c r="X323">
        <v>2840</v>
      </c>
      <c r="Y323" t="s">
        <v>326</v>
      </c>
      <c r="Z323" t="s">
        <v>865</v>
      </c>
      <c r="AA323">
        <v>2020</v>
      </c>
      <c r="AC323">
        <v>0.5</v>
      </c>
      <c r="AF323">
        <v>13</v>
      </c>
      <c r="AG323" t="s">
        <v>242</v>
      </c>
      <c r="AJ323" s="27">
        <v>0</v>
      </c>
      <c r="AK323">
        <v>0</v>
      </c>
      <c r="AL323" s="27">
        <v>0</v>
      </c>
      <c r="AM323">
        <v>0</v>
      </c>
      <c r="AN323" s="36">
        <f t="shared" si="75"/>
        <v>0</v>
      </c>
      <c r="AO323" s="27">
        <v>0</v>
      </c>
      <c r="AP323">
        <v>0</v>
      </c>
      <c r="AR323" t="s">
        <v>242</v>
      </c>
      <c r="AU323" s="27">
        <v>1</v>
      </c>
      <c r="AV323">
        <v>1</v>
      </c>
      <c r="AW323" s="21">
        <f t="shared" si="76"/>
        <v>7.6923076923076925</v>
      </c>
      <c r="AX323">
        <v>2</v>
      </c>
      <c r="BA323" s="27">
        <v>1</v>
      </c>
      <c r="BB323">
        <v>3</v>
      </c>
      <c r="BC323" s="21">
        <f t="shared" si="77"/>
        <v>23.076923076923077</v>
      </c>
      <c r="BD323" t="s">
        <v>242</v>
      </c>
      <c r="BG323" s="27">
        <v>1</v>
      </c>
      <c r="BJ323">
        <v>2</v>
      </c>
      <c r="BM323" s="27">
        <v>1</v>
      </c>
      <c r="BN323">
        <v>2</v>
      </c>
      <c r="BQ323" s="27">
        <v>1</v>
      </c>
      <c r="BR323">
        <v>7</v>
      </c>
      <c r="BS323" s="97">
        <f t="shared" si="74"/>
        <v>53.846153846153847</v>
      </c>
      <c r="BU323">
        <v>1</v>
      </c>
      <c r="BX323" s="27">
        <v>1</v>
      </c>
      <c r="BY323">
        <v>3</v>
      </c>
      <c r="BZ323" s="21">
        <f>BY323/AF323*100</f>
        <v>23.076923076923077</v>
      </c>
      <c r="CA323">
        <v>2</v>
      </c>
      <c r="CB323">
        <v>1</v>
      </c>
      <c r="CE323" s="27">
        <v>0</v>
      </c>
      <c r="CG323" t="s">
        <v>242</v>
      </c>
      <c r="CH323" t="s">
        <v>242</v>
      </c>
      <c r="CJ323" s="27">
        <v>0</v>
      </c>
      <c r="CL323" t="s">
        <v>242</v>
      </c>
      <c r="CO323">
        <v>0</v>
      </c>
      <c r="CP323" s="27">
        <v>0.5</v>
      </c>
      <c r="CQ323" t="s">
        <v>242</v>
      </c>
      <c r="CR323">
        <v>100</v>
      </c>
      <c r="CS323" t="s">
        <v>242</v>
      </c>
      <c r="CT323" s="2" t="s">
        <v>6421</v>
      </c>
      <c r="CV323" s="27">
        <v>1</v>
      </c>
      <c r="CW323" t="s">
        <v>6422</v>
      </c>
      <c r="CX323">
        <v>1</v>
      </c>
      <c r="DA323" s="27">
        <v>1</v>
      </c>
      <c r="DB323">
        <v>2218000</v>
      </c>
      <c r="DC323">
        <v>2</v>
      </c>
      <c r="DE323" s="27">
        <v>1</v>
      </c>
      <c r="DF323" s="36">
        <v>402000</v>
      </c>
      <c r="DG323">
        <v>2</v>
      </c>
      <c r="DH323" s="36">
        <v>2566617</v>
      </c>
      <c r="DI323">
        <v>2</v>
      </c>
      <c r="DJ323" s="36" t="s">
        <v>242</v>
      </c>
      <c r="DK323" t="s">
        <v>242</v>
      </c>
      <c r="DM323" s="27">
        <v>0</v>
      </c>
      <c r="DN323" s="36" t="s">
        <v>242</v>
      </c>
      <c r="DO323" t="s">
        <v>242</v>
      </c>
      <c r="DP323" s="2" t="s">
        <v>6423</v>
      </c>
      <c r="DQ323">
        <v>1</v>
      </c>
      <c r="DT323" s="27">
        <v>1</v>
      </c>
      <c r="DU323" t="s">
        <v>6424</v>
      </c>
      <c r="DV323" s="27">
        <v>1</v>
      </c>
      <c r="DW323" t="s">
        <v>6425</v>
      </c>
      <c r="DX323" s="27">
        <v>1</v>
      </c>
      <c r="DY323" s="2" t="s">
        <v>6426</v>
      </c>
      <c r="DZ323" s="27">
        <v>0</v>
      </c>
      <c r="EB323" s="27">
        <v>1</v>
      </c>
      <c r="ED323" s="27">
        <v>1</v>
      </c>
      <c r="EE323" s="2" t="s">
        <v>6427</v>
      </c>
      <c r="EF323" s="27">
        <v>1</v>
      </c>
      <c r="EG323" s="2" t="s">
        <v>6428</v>
      </c>
      <c r="EH323" s="27">
        <v>1</v>
      </c>
      <c r="EI323" t="s">
        <v>6429</v>
      </c>
      <c r="EJ323" s="27">
        <v>1</v>
      </c>
      <c r="EK323" t="s">
        <v>6430</v>
      </c>
      <c r="EL323" s="27">
        <v>1</v>
      </c>
      <c r="EM323" s="2" t="s">
        <v>6431</v>
      </c>
      <c r="EN323">
        <v>4</v>
      </c>
      <c r="EP323" s="2"/>
      <c r="EQ323">
        <f t="shared" si="78"/>
        <v>0.9</v>
      </c>
      <c r="ER323" s="99">
        <v>0.5</v>
      </c>
      <c r="ES323" s="27">
        <v>0</v>
      </c>
      <c r="ET323" t="s">
        <v>242</v>
      </c>
      <c r="EU323" t="s">
        <v>242</v>
      </c>
      <c r="EX323" t="s">
        <v>242</v>
      </c>
      <c r="EY323" t="s">
        <v>242</v>
      </c>
      <c r="FA323" s="27">
        <v>0</v>
      </c>
      <c r="FB323" t="s">
        <v>242</v>
      </c>
      <c r="FD323" s="27">
        <v>0</v>
      </c>
      <c r="FE323" t="s">
        <v>242</v>
      </c>
      <c r="FG323" s="27">
        <v>1</v>
      </c>
      <c r="FH323">
        <v>67000</v>
      </c>
      <c r="FJ323" s="27">
        <v>0</v>
      </c>
      <c r="FK323" t="s">
        <v>242</v>
      </c>
      <c r="FL323">
        <f t="shared" ref="FL323:FL386" si="81">SUM(FA323+FG323)</f>
        <v>1</v>
      </c>
      <c r="FM323" s="99">
        <v>1</v>
      </c>
      <c r="FN323">
        <f t="shared" ref="FN323:FN386" si="82">SUM(FD323+FJ323)</f>
        <v>0</v>
      </c>
      <c r="FO323" s="100">
        <v>0</v>
      </c>
      <c r="FQ323">
        <v>1</v>
      </c>
      <c r="FT323" s="27">
        <v>0</v>
      </c>
      <c r="FU323" t="s">
        <v>242</v>
      </c>
      <c r="FV323" t="s">
        <v>242</v>
      </c>
      <c r="FW323" t="s">
        <v>242</v>
      </c>
      <c r="FY323" s="27">
        <v>1</v>
      </c>
      <c r="FZ323">
        <v>40</v>
      </c>
      <c r="GA323">
        <v>2</v>
      </c>
      <c r="GC323" s="27">
        <v>1</v>
      </c>
      <c r="GD323">
        <v>10</v>
      </c>
      <c r="GE323">
        <v>7</v>
      </c>
      <c r="GF323" s="36">
        <v>76</v>
      </c>
      <c r="GG323">
        <v>5</v>
      </c>
      <c r="GH323" t="s">
        <v>242</v>
      </c>
      <c r="GI323" t="s">
        <v>242</v>
      </c>
      <c r="GJ323" t="s">
        <v>242</v>
      </c>
      <c r="GK323">
        <v>1</v>
      </c>
      <c r="GL323" t="s">
        <v>6432</v>
      </c>
      <c r="GM323">
        <v>1</v>
      </c>
      <c r="GP323" s="27">
        <v>0.5</v>
      </c>
      <c r="GQ323" t="s">
        <v>242</v>
      </c>
      <c r="GR323" t="s">
        <v>242</v>
      </c>
      <c r="GS323" t="s">
        <v>6433</v>
      </c>
      <c r="GT323">
        <v>1</v>
      </c>
      <c r="GW323" s="27">
        <v>1</v>
      </c>
      <c r="GX323">
        <v>333</v>
      </c>
      <c r="HA323">
        <v>1</v>
      </c>
      <c r="HD323" s="27">
        <v>0</v>
      </c>
      <c r="HF323" s="27">
        <v>0</v>
      </c>
      <c r="HH323" t="s">
        <v>242</v>
      </c>
      <c r="HK323" s="27">
        <v>1</v>
      </c>
      <c r="HM323">
        <v>1</v>
      </c>
      <c r="HP323">
        <v>0.66666666699999999</v>
      </c>
      <c r="HQ323">
        <v>0</v>
      </c>
      <c r="HR323">
        <v>0.75</v>
      </c>
      <c r="HS323">
        <v>0.66666666699999999</v>
      </c>
      <c r="HT323">
        <v>0.9</v>
      </c>
      <c r="HU323">
        <v>0</v>
      </c>
      <c r="HV323">
        <v>0.25</v>
      </c>
      <c r="HW323">
        <v>0.66666666699999999</v>
      </c>
      <c r="HX323">
        <v>0.5</v>
      </c>
      <c r="HY323">
        <v>1</v>
      </c>
      <c r="HZ323">
        <v>0</v>
      </c>
      <c r="IA323">
        <v>1</v>
      </c>
      <c r="IB323">
        <v>1</v>
      </c>
      <c r="IC323">
        <v>0.47222222200000002</v>
      </c>
      <c r="ID323">
        <v>0.45416666700000002</v>
      </c>
      <c r="IE323">
        <v>0.63333333300000005</v>
      </c>
      <c r="IF323">
        <v>0.51990740700000004</v>
      </c>
      <c r="IG323" t="s">
        <v>6434</v>
      </c>
      <c r="IH323" t="s">
        <v>266</v>
      </c>
      <c r="II323" t="s">
        <v>6419</v>
      </c>
      <c r="IJ323">
        <v>67684</v>
      </c>
      <c r="IK323">
        <v>70950</v>
      </c>
      <c r="IL323">
        <v>76118</v>
      </c>
      <c r="IM323">
        <v>80187</v>
      </c>
      <c r="IN323">
        <v>67684</v>
      </c>
      <c r="IS323">
        <f t="shared" si="79"/>
        <v>0.4</v>
      </c>
      <c r="IT323">
        <f t="shared" ref="IT323:IT386" si="83">SUM(DA323+DE323+DM323+ER323+ES323+FM323+FO323)/7</f>
        <v>0.5</v>
      </c>
      <c r="IU323">
        <f t="shared" si="70"/>
        <v>0.75</v>
      </c>
      <c r="IV323">
        <f t="shared" si="80"/>
        <v>0.54999999999999993</v>
      </c>
    </row>
    <row r="324" spans="1:256" customFormat="1" ht="14" customHeight="1" x14ac:dyDescent="0.2">
      <c r="A324">
        <v>323</v>
      </c>
      <c r="B324">
        <v>351</v>
      </c>
      <c r="C324" s="1">
        <v>44795.604861111111</v>
      </c>
      <c r="D324" s="1">
        <v>44795.604861111111</v>
      </c>
      <c r="E324">
        <v>4</v>
      </c>
      <c r="G324" t="s">
        <v>242</v>
      </c>
      <c r="H324" t="s">
        <v>242</v>
      </c>
      <c r="I324">
        <v>1</v>
      </c>
      <c r="J324" s="1">
        <v>44795.604861111111</v>
      </c>
      <c r="K324" t="s">
        <v>6435</v>
      </c>
      <c r="L324" t="s">
        <v>242</v>
      </c>
      <c r="M324" t="s">
        <v>242</v>
      </c>
      <c r="P324" t="s">
        <v>242</v>
      </c>
      <c r="Q324" t="s">
        <v>242</v>
      </c>
      <c r="T324" t="s">
        <v>6436</v>
      </c>
      <c r="V324" t="s">
        <v>6437</v>
      </c>
      <c r="W324">
        <v>36752103</v>
      </c>
      <c r="X324">
        <v>6324</v>
      </c>
      <c r="Y324" t="s">
        <v>350</v>
      </c>
      <c r="Z324" t="s">
        <v>351</v>
      </c>
      <c r="AA324">
        <v>2019</v>
      </c>
      <c r="AC324">
        <v>0</v>
      </c>
      <c r="AF324">
        <v>10</v>
      </c>
      <c r="AG324" t="s">
        <v>242</v>
      </c>
      <c r="AJ324" s="27">
        <v>1</v>
      </c>
      <c r="AK324">
        <v>9</v>
      </c>
      <c r="AL324" s="27">
        <v>1</v>
      </c>
      <c r="AM324">
        <v>5</v>
      </c>
      <c r="AN324" s="36">
        <f t="shared" si="75"/>
        <v>50</v>
      </c>
      <c r="AO324" s="27">
        <v>1</v>
      </c>
      <c r="AP324">
        <v>5</v>
      </c>
      <c r="AQ324" t="s">
        <v>6438</v>
      </c>
      <c r="AR324">
        <v>2</v>
      </c>
      <c r="AU324" s="27">
        <v>1</v>
      </c>
      <c r="AV324">
        <v>1</v>
      </c>
      <c r="AW324" s="21">
        <f t="shared" si="76"/>
        <v>10</v>
      </c>
      <c r="AX324">
        <v>2</v>
      </c>
      <c r="BA324" s="27">
        <v>1</v>
      </c>
      <c r="BB324">
        <v>2</v>
      </c>
      <c r="BC324" s="21">
        <f t="shared" si="77"/>
        <v>20</v>
      </c>
      <c r="BD324" t="s">
        <v>242</v>
      </c>
      <c r="BG324" s="27">
        <v>1</v>
      </c>
      <c r="BH324">
        <v>7</v>
      </c>
      <c r="BJ324">
        <v>2</v>
      </c>
      <c r="BM324" s="27">
        <v>1</v>
      </c>
      <c r="BN324">
        <v>2</v>
      </c>
      <c r="BQ324" s="27">
        <v>1</v>
      </c>
      <c r="BR324">
        <v>4</v>
      </c>
      <c r="BS324" s="97">
        <f t="shared" si="74"/>
        <v>40</v>
      </c>
      <c r="BT324" t="s">
        <v>6439</v>
      </c>
      <c r="BU324">
        <v>3</v>
      </c>
      <c r="BX324" s="27">
        <v>1</v>
      </c>
      <c r="BY324">
        <v>4</v>
      </c>
      <c r="BZ324" s="21">
        <f>BY324/AF324*100</f>
        <v>40</v>
      </c>
      <c r="CA324">
        <v>2</v>
      </c>
      <c r="CB324">
        <v>1</v>
      </c>
      <c r="CE324" s="27">
        <v>0</v>
      </c>
      <c r="CG324" t="s">
        <v>242</v>
      </c>
      <c r="CH324" t="s">
        <v>242</v>
      </c>
      <c r="CJ324" s="27">
        <v>0</v>
      </c>
      <c r="CL324" t="s">
        <v>242</v>
      </c>
      <c r="CO324">
        <v>0</v>
      </c>
      <c r="CP324" s="27">
        <v>0.5</v>
      </c>
      <c r="CQ324" t="s">
        <v>242</v>
      </c>
      <c r="CR324">
        <v>100</v>
      </c>
      <c r="CS324" t="s">
        <v>242</v>
      </c>
      <c r="CT324" t="s">
        <v>6440</v>
      </c>
      <c r="CV324" s="27">
        <v>1</v>
      </c>
      <c r="CW324" t="s">
        <v>6441</v>
      </c>
      <c r="CX324">
        <v>1</v>
      </c>
      <c r="DA324" s="27">
        <v>1</v>
      </c>
      <c r="DB324">
        <v>16952</v>
      </c>
      <c r="DC324">
        <v>2</v>
      </c>
      <c r="DD324" t="s">
        <v>6442</v>
      </c>
      <c r="DE324" s="27">
        <v>1</v>
      </c>
      <c r="DF324" s="36">
        <v>99169</v>
      </c>
      <c r="DG324">
        <v>2</v>
      </c>
      <c r="DH324" s="36">
        <v>99169</v>
      </c>
      <c r="DI324">
        <v>2</v>
      </c>
      <c r="DJ324" s="36" t="s">
        <v>242</v>
      </c>
      <c r="DK324" t="s">
        <v>242</v>
      </c>
      <c r="DL324" t="s">
        <v>6443</v>
      </c>
      <c r="DM324" s="27">
        <v>1</v>
      </c>
      <c r="DN324" s="36">
        <v>1191207</v>
      </c>
      <c r="DO324">
        <v>2</v>
      </c>
      <c r="DP324" t="s">
        <v>6444</v>
      </c>
      <c r="DQ324">
        <v>4</v>
      </c>
      <c r="DT324" s="27">
        <v>1</v>
      </c>
      <c r="DU324" t="s">
        <v>6445</v>
      </c>
      <c r="DV324" s="27">
        <v>1</v>
      </c>
      <c r="DW324" t="s">
        <v>6446</v>
      </c>
      <c r="DX324" s="27">
        <v>1</v>
      </c>
      <c r="DY324" t="s">
        <v>6447</v>
      </c>
      <c r="DZ324" s="27">
        <v>1</v>
      </c>
      <c r="EA324" t="s">
        <v>6448</v>
      </c>
      <c r="EB324" s="27">
        <v>0</v>
      </c>
      <c r="EC324" t="s">
        <v>6449</v>
      </c>
      <c r="ED324" s="27">
        <v>1</v>
      </c>
      <c r="EE324" t="s">
        <v>6450</v>
      </c>
      <c r="EF324" s="27">
        <v>1</v>
      </c>
      <c r="EG324" t="s">
        <v>6451</v>
      </c>
      <c r="EH324" s="27">
        <v>1</v>
      </c>
      <c r="EI324" t="s">
        <v>6452</v>
      </c>
      <c r="EJ324" s="27">
        <v>1</v>
      </c>
      <c r="EK324" t="s">
        <v>6453</v>
      </c>
      <c r="EL324" s="27">
        <v>1</v>
      </c>
      <c r="EN324">
        <v>4</v>
      </c>
      <c r="EP324" s="2"/>
      <c r="EQ324">
        <f t="shared" si="78"/>
        <v>0.9</v>
      </c>
      <c r="ER324" s="99">
        <v>0.5</v>
      </c>
      <c r="ES324" s="27">
        <v>0</v>
      </c>
      <c r="ET324" t="s">
        <v>242</v>
      </c>
      <c r="EU324" t="s">
        <v>242</v>
      </c>
      <c r="EX324" t="s">
        <v>242</v>
      </c>
      <c r="EY324" t="s">
        <v>242</v>
      </c>
      <c r="FA324" s="27">
        <v>0</v>
      </c>
      <c r="FB324" t="s">
        <v>242</v>
      </c>
      <c r="FD324" s="27">
        <v>0</v>
      </c>
      <c r="FE324" t="s">
        <v>242</v>
      </c>
      <c r="FG324" s="27">
        <v>1</v>
      </c>
      <c r="FH324">
        <v>659.18</v>
      </c>
      <c r="FJ324" s="27">
        <v>0</v>
      </c>
      <c r="FK324" t="s">
        <v>242</v>
      </c>
      <c r="FL324">
        <f t="shared" si="81"/>
        <v>1</v>
      </c>
      <c r="FM324" s="99">
        <v>1</v>
      </c>
      <c r="FN324">
        <f t="shared" si="82"/>
        <v>0</v>
      </c>
      <c r="FO324" s="100">
        <v>0</v>
      </c>
      <c r="FP324" t="s">
        <v>6454</v>
      </c>
      <c r="FQ324">
        <v>1</v>
      </c>
      <c r="FT324" s="27">
        <v>1</v>
      </c>
      <c r="FU324">
        <v>10.5</v>
      </c>
      <c r="FV324">
        <v>54.8</v>
      </c>
      <c r="FW324">
        <v>34.700000000000003</v>
      </c>
      <c r="FX324" t="s">
        <v>6455</v>
      </c>
      <c r="FY324" s="27">
        <v>1</v>
      </c>
      <c r="FZ324">
        <v>75.5</v>
      </c>
      <c r="GA324">
        <v>1</v>
      </c>
      <c r="GB324" t="s">
        <v>6456</v>
      </c>
      <c r="GC324" s="27">
        <v>1</v>
      </c>
      <c r="GD324">
        <v>23.9</v>
      </c>
      <c r="GE324">
        <v>13.6</v>
      </c>
      <c r="GF324" s="36">
        <v>51.2</v>
      </c>
      <c r="GG324">
        <v>8.8000000000000007</v>
      </c>
      <c r="GH324" t="s">
        <v>242</v>
      </c>
      <c r="GI324" t="s">
        <v>242</v>
      </c>
      <c r="GJ324" t="s">
        <v>242</v>
      </c>
      <c r="GK324">
        <v>1</v>
      </c>
      <c r="GL324" t="s">
        <v>6457</v>
      </c>
      <c r="GM324">
        <v>1</v>
      </c>
      <c r="GP324" s="27">
        <v>0</v>
      </c>
      <c r="GQ324" t="s">
        <v>242</v>
      </c>
      <c r="GR324" t="s">
        <v>242</v>
      </c>
      <c r="GS324" t="s">
        <v>6458</v>
      </c>
      <c r="GT324" t="s">
        <v>242</v>
      </c>
      <c r="GW324" s="27">
        <v>1</v>
      </c>
      <c r="GX324">
        <v>247</v>
      </c>
      <c r="GY324" s="9">
        <v>10.292361111111111</v>
      </c>
      <c r="HA324">
        <v>1</v>
      </c>
      <c r="HD324" s="27">
        <v>0</v>
      </c>
      <c r="HE324" t="s">
        <v>6459</v>
      </c>
      <c r="HF324" s="27">
        <v>0</v>
      </c>
      <c r="HH324" t="s">
        <v>242</v>
      </c>
      <c r="HK324" s="27">
        <v>1</v>
      </c>
      <c r="HL324" t="s">
        <v>6460</v>
      </c>
      <c r="HM324">
        <v>1</v>
      </c>
      <c r="HP324">
        <v>0.88888888899999996</v>
      </c>
      <c r="HQ324">
        <v>0</v>
      </c>
      <c r="HR324">
        <v>0.75</v>
      </c>
      <c r="HS324">
        <v>1</v>
      </c>
      <c r="HT324">
        <v>0.9</v>
      </c>
      <c r="HU324">
        <v>0</v>
      </c>
      <c r="HV324">
        <v>0.25</v>
      </c>
      <c r="HW324">
        <v>1</v>
      </c>
      <c r="HX324">
        <v>0</v>
      </c>
      <c r="HY324">
        <v>1</v>
      </c>
      <c r="HZ324">
        <v>0</v>
      </c>
      <c r="IA324">
        <v>1</v>
      </c>
      <c r="IB324">
        <v>1</v>
      </c>
      <c r="IC324">
        <v>0.54629629599999996</v>
      </c>
      <c r="ID324">
        <v>0.53749999999999998</v>
      </c>
      <c r="IE324">
        <v>0.6</v>
      </c>
      <c r="IF324">
        <v>0.56126543200000001</v>
      </c>
      <c r="IG324" t="s">
        <v>6461</v>
      </c>
      <c r="IH324" t="s">
        <v>266</v>
      </c>
      <c r="II324" t="s">
        <v>6436</v>
      </c>
      <c r="IJ324">
        <v>104213</v>
      </c>
      <c r="IK324">
        <v>121867</v>
      </c>
      <c r="IL324">
        <v>138639</v>
      </c>
      <c r="IM324">
        <v>156595</v>
      </c>
      <c r="IN324">
        <v>104213</v>
      </c>
      <c r="IS324">
        <f t="shared" si="79"/>
        <v>0.8</v>
      </c>
      <c r="IT324">
        <f t="shared" si="83"/>
        <v>0.6428571428571429</v>
      </c>
      <c r="IU324">
        <f t="shared" si="70"/>
        <v>1</v>
      </c>
      <c r="IV324">
        <f t="shared" si="80"/>
        <v>0.81428571428571439</v>
      </c>
    </row>
    <row r="325" spans="1:256" customFormat="1" ht="14" customHeight="1" x14ac:dyDescent="0.2">
      <c r="A325">
        <v>324</v>
      </c>
      <c r="B325">
        <v>352</v>
      </c>
      <c r="C325" s="1">
        <v>44795.604861111111</v>
      </c>
      <c r="D325" s="1">
        <v>44795.604861111111</v>
      </c>
      <c r="E325">
        <v>4</v>
      </c>
      <c r="G325" t="s">
        <v>242</v>
      </c>
      <c r="H325" t="s">
        <v>242</v>
      </c>
      <c r="I325">
        <v>1</v>
      </c>
      <c r="J325" s="1">
        <v>44795.604861111111</v>
      </c>
      <c r="K325" t="s">
        <v>6462</v>
      </c>
      <c r="L325" t="s">
        <v>242</v>
      </c>
      <c r="M325" t="s">
        <v>242</v>
      </c>
      <c r="P325" t="s">
        <v>242</v>
      </c>
      <c r="Q325" t="s">
        <v>242</v>
      </c>
      <c r="T325" t="s">
        <v>6463</v>
      </c>
      <c r="V325" t="s">
        <v>6464</v>
      </c>
      <c r="W325">
        <v>595017104</v>
      </c>
      <c r="X325">
        <v>3674</v>
      </c>
      <c r="Y325" t="s">
        <v>297</v>
      </c>
      <c r="Z325" t="s">
        <v>1864</v>
      </c>
      <c r="AA325">
        <v>2021</v>
      </c>
      <c r="AC325">
        <v>1</v>
      </c>
      <c r="AD325">
        <v>15</v>
      </c>
      <c r="AF325">
        <v>7</v>
      </c>
      <c r="AG325" t="s">
        <v>242</v>
      </c>
      <c r="AJ325" s="27">
        <v>0</v>
      </c>
      <c r="AK325">
        <v>0</v>
      </c>
      <c r="AL325" s="27">
        <v>1</v>
      </c>
      <c r="AM325">
        <v>1</v>
      </c>
      <c r="AN325" s="36">
        <f t="shared" si="75"/>
        <v>14.285714285714285</v>
      </c>
      <c r="AO325" s="27">
        <v>0</v>
      </c>
      <c r="AP325">
        <v>0</v>
      </c>
      <c r="AR325">
        <v>2</v>
      </c>
      <c r="AU325" s="27">
        <v>1</v>
      </c>
      <c r="AV325">
        <v>3</v>
      </c>
      <c r="AW325" s="21">
        <f t="shared" si="76"/>
        <v>42.857142857142854</v>
      </c>
      <c r="AX325">
        <v>2</v>
      </c>
      <c r="BA325" s="27">
        <v>1</v>
      </c>
      <c r="BB325">
        <v>2</v>
      </c>
      <c r="BC325" s="21">
        <f t="shared" si="77"/>
        <v>28.571428571428569</v>
      </c>
      <c r="BD325" t="s">
        <v>242</v>
      </c>
      <c r="BG325" s="27">
        <v>1</v>
      </c>
      <c r="BJ325">
        <v>2</v>
      </c>
      <c r="BM325" s="27">
        <v>1</v>
      </c>
      <c r="BN325">
        <v>2</v>
      </c>
      <c r="BQ325" s="27">
        <v>1</v>
      </c>
      <c r="BR325">
        <v>2</v>
      </c>
      <c r="BS325" s="97">
        <f t="shared" si="74"/>
        <v>28.571428571428569</v>
      </c>
      <c r="BT325" t="s">
        <v>3930</v>
      </c>
      <c r="BU325">
        <v>3</v>
      </c>
      <c r="BX325" s="27">
        <v>1</v>
      </c>
      <c r="BY325">
        <v>3</v>
      </c>
      <c r="BZ325" s="21">
        <f>BY325/AF325*100</f>
        <v>42.857142857142854</v>
      </c>
      <c r="CA325">
        <v>2</v>
      </c>
      <c r="CB325">
        <v>1</v>
      </c>
      <c r="CE325" s="27">
        <v>0</v>
      </c>
      <c r="CG325" t="s">
        <v>242</v>
      </c>
      <c r="CH325" t="s">
        <v>242</v>
      </c>
      <c r="CJ325" s="27">
        <v>1</v>
      </c>
      <c r="CK325" t="s">
        <v>6465</v>
      </c>
      <c r="CL325">
        <v>1</v>
      </c>
      <c r="CO325">
        <v>0</v>
      </c>
      <c r="CP325" s="27">
        <v>0</v>
      </c>
      <c r="CQ325" t="s">
        <v>242</v>
      </c>
      <c r="CR325" t="s">
        <v>242</v>
      </c>
      <c r="CS325" t="s">
        <v>242</v>
      </c>
      <c r="CV325" s="27">
        <v>1</v>
      </c>
      <c r="CW325" t="s">
        <v>6466</v>
      </c>
      <c r="CX325">
        <v>1</v>
      </c>
      <c r="DA325" s="27">
        <v>1</v>
      </c>
      <c r="DB325">
        <v>425973</v>
      </c>
      <c r="DC325">
        <v>2</v>
      </c>
      <c r="DE325" s="44">
        <v>1</v>
      </c>
      <c r="DF325" s="36" t="s">
        <v>242</v>
      </c>
      <c r="DG325" t="s">
        <v>242</v>
      </c>
      <c r="DH325" s="43" t="s">
        <v>242</v>
      </c>
      <c r="DI325" t="s">
        <v>242</v>
      </c>
      <c r="DJ325" s="36">
        <v>311490</v>
      </c>
      <c r="DK325">
        <v>2</v>
      </c>
      <c r="DM325" s="27">
        <v>0</v>
      </c>
      <c r="DN325" s="36" t="s">
        <v>242</v>
      </c>
      <c r="DO325" t="s">
        <v>242</v>
      </c>
      <c r="DQ325">
        <v>1</v>
      </c>
      <c r="DT325" s="27">
        <v>1</v>
      </c>
      <c r="DU325" t="s">
        <v>6467</v>
      </c>
      <c r="DV325" s="27">
        <v>1</v>
      </c>
      <c r="DW325" t="s">
        <v>6468</v>
      </c>
      <c r="DX325" s="27">
        <v>1</v>
      </c>
      <c r="DY325" t="s">
        <v>6469</v>
      </c>
      <c r="DZ325" s="27">
        <v>1</v>
      </c>
      <c r="EA325" t="s">
        <v>6469</v>
      </c>
      <c r="EB325" s="27">
        <v>0</v>
      </c>
      <c r="ED325" s="27">
        <v>1</v>
      </c>
      <c r="EE325" s="2" t="s">
        <v>6470</v>
      </c>
      <c r="EF325" s="27">
        <v>1</v>
      </c>
      <c r="EG325" s="2" t="s">
        <v>6470</v>
      </c>
      <c r="EH325" s="27">
        <v>1</v>
      </c>
      <c r="EI325" t="s">
        <v>6471</v>
      </c>
      <c r="EJ325" s="27">
        <v>1</v>
      </c>
      <c r="EK325" t="s">
        <v>614</v>
      </c>
      <c r="EL325" s="27">
        <v>1</v>
      </c>
      <c r="EM325" t="s">
        <v>6472</v>
      </c>
      <c r="EN325">
        <v>1</v>
      </c>
      <c r="EP325" s="2"/>
      <c r="EQ325">
        <f t="shared" si="78"/>
        <v>0.9</v>
      </c>
      <c r="ER325" s="99">
        <v>0.5</v>
      </c>
      <c r="ES325" s="27">
        <v>0</v>
      </c>
      <c r="ET325" t="s">
        <v>242</v>
      </c>
      <c r="EU325" t="s">
        <v>242</v>
      </c>
      <c r="EX325" t="s">
        <v>242</v>
      </c>
      <c r="EY325" t="s">
        <v>242</v>
      </c>
      <c r="FA325" s="27">
        <v>0</v>
      </c>
      <c r="FB325" t="s">
        <v>242</v>
      </c>
      <c r="FD325" s="27">
        <v>0</v>
      </c>
      <c r="FE325" t="s">
        <v>242</v>
      </c>
      <c r="FG325" s="27">
        <v>1</v>
      </c>
      <c r="FH325">
        <v>6585.78</v>
      </c>
      <c r="FJ325" s="27">
        <v>0</v>
      </c>
      <c r="FK325" t="s">
        <v>242</v>
      </c>
      <c r="FL325">
        <f t="shared" si="81"/>
        <v>1</v>
      </c>
      <c r="FM325" s="99">
        <v>1</v>
      </c>
      <c r="FN325">
        <f t="shared" si="82"/>
        <v>0</v>
      </c>
      <c r="FO325" s="100">
        <v>0</v>
      </c>
      <c r="FQ325">
        <v>1</v>
      </c>
      <c r="FT325" s="27">
        <v>0</v>
      </c>
      <c r="FU325" t="s">
        <v>242</v>
      </c>
      <c r="FV325" t="s">
        <v>242</v>
      </c>
      <c r="FW325" t="s">
        <v>242</v>
      </c>
      <c r="FY325" s="27">
        <v>1</v>
      </c>
      <c r="FZ325">
        <v>29</v>
      </c>
      <c r="GA325" t="s">
        <v>242</v>
      </c>
      <c r="GC325" s="27">
        <v>0.5</v>
      </c>
      <c r="GD325" t="s">
        <v>242</v>
      </c>
      <c r="GE325" t="s">
        <v>242</v>
      </c>
      <c r="GF325" s="36" t="s">
        <v>242</v>
      </c>
      <c r="GG325" t="s">
        <v>242</v>
      </c>
      <c r="GH325" t="s">
        <v>242</v>
      </c>
      <c r="GI325" t="s">
        <v>242</v>
      </c>
      <c r="GJ325" t="s">
        <v>242</v>
      </c>
      <c r="GK325" t="s">
        <v>242</v>
      </c>
      <c r="GL325" t="s">
        <v>6473</v>
      </c>
      <c r="GM325">
        <v>1</v>
      </c>
      <c r="GP325" s="27">
        <v>0</v>
      </c>
      <c r="GQ325" t="s">
        <v>242</v>
      </c>
      <c r="GR325" t="s">
        <v>242</v>
      </c>
      <c r="GT325" t="s">
        <v>242</v>
      </c>
      <c r="GW325" s="27">
        <v>1</v>
      </c>
      <c r="GX325">
        <v>217</v>
      </c>
      <c r="GY325" t="s">
        <v>6474</v>
      </c>
      <c r="HA325">
        <v>1</v>
      </c>
      <c r="HD325" s="27">
        <v>0</v>
      </c>
      <c r="HF325" s="27">
        <v>0</v>
      </c>
      <c r="HH325" t="s">
        <v>242</v>
      </c>
      <c r="HK325" s="27">
        <v>1</v>
      </c>
      <c r="HL325" t="s">
        <v>6475</v>
      </c>
      <c r="HM325">
        <v>1</v>
      </c>
      <c r="HP325">
        <v>0.77777777800000003</v>
      </c>
      <c r="HQ325">
        <v>1</v>
      </c>
      <c r="HR325">
        <v>0.5</v>
      </c>
      <c r="HS325">
        <v>0.5</v>
      </c>
      <c r="HT325">
        <v>0.9</v>
      </c>
      <c r="HU325">
        <v>0</v>
      </c>
      <c r="HV325">
        <v>0.25</v>
      </c>
      <c r="HW325">
        <v>0.5</v>
      </c>
      <c r="HX325">
        <v>0</v>
      </c>
      <c r="HY325">
        <v>1</v>
      </c>
      <c r="HZ325">
        <v>0</v>
      </c>
      <c r="IA325">
        <v>1</v>
      </c>
      <c r="IB325">
        <v>1</v>
      </c>
      <c r="IC325">
        <v>0.75925925900000002</v>
      </c>
      <c r="ID325">
        <v>0.41249999999999998</v>
      </c>
      <c r="IE325">
        <v>0.5</v>
      </c>
      <c r="IF325">
        <v>0.55725308600000001</v>
      </c>
      <c r="IG325" t="s">
        <v>6463</v>
      </c>
      <c r="IH325" t="s">
        <v>266</v>
      </c>
      <c r="II325" t="s">
        <v>6463</v>
      </c>
      <c r="IJ325">
        <v>5274.2</v>
      </c>
      <c r="IK325">
        <v>5438.4</v>
      </c>
      <c r="IL325">
        <v>6820.9</v>
      </c>
      <c r="IM325" t="s">
        <v>242</v>
      </c>
      <c r="IN325">
        <v>5274.2</v>
      </c>
      <c r="IS325">
        <f t="shared" si="79"/>
        <v>0.8</v>
      </c>
      <c r="IT325">
        <f t="shared" si="83"/>
        <v>0.5</v>
      </c>
      <c r="IU325">
        <f t="shared" si="70"/>
        <v>0.625</v>
      </c>
      <c r="IV325">
        <f t="shared" si="80"/>
        <v>0.64166666666666672</v>
      </c>
    </row>
    <row r="326" spans="1:256" customFormat="1" ht="14" customHeight="1" x14ac:dyDescent="0.2">
      <c r="A326">
        <v>325</v>
      </c>
      <c r="B326">
        <v>353</v>
      </c>
      <c r="C326" s="1">
        <v>44795.604861111111</v>
      </c>
      <c r="D326" s="1">
        <v>44795.604861111111</v>
      </c>
      <c r="E326">
        <v>4</v>
      </c>
      <c r="G326" t="s">
        <v>242</v>
      </c>
      <c r="H326" t="s">
        <v>242</v>
      </c>
      <c r="I326">
        <v>1</v>
      </c>
      <c r="J326" s="1">
        <v>44795.604861111111</v>
      </c>
      <c r="K326" t="s">
        <v>6476</v>
      </c>
      <c r="L326" t="s">
        <v>242</v>
      </c>
      <c r="M326" t="s">
        <v>242</v>
      </c>
      <c r="P326" t="s">
        <v>242</v>
      </c>
      <c r="Q326" t="s">
        <v>242</v>
      </c>
      <c r="T326" t="s">
        <v>6477</v>
      </c>
      <c r="U326" s="24">
        <v>1341439</v>
      </c>
      <c r="V326" t="s">
        <v>6478</v>
      </c>
      <c r="W326" t="s">
        <v>6479</v>
      </c>
      <c r="X326">
        <v>7370</v>
      </c>
      <c r="Y326" t="s">
        <v>297</v>
      </c>
      <c r="Z326" t="s">
        <v>1077</v>
      </c>
      <c r="AA326">
        <v>2019</v>
      </c>
      <c r="AB326">
        <v>2019</v>
      </c>
      <c r="AC326">
        <v>0</v>
      </c>
      <c r="AF326" s="24">
        <v>15</v>
      </c>
      <c r="AG326" t="s">
        <v>242</v>
      </c>
      <c r="AJ326" s="27">
        <v>0</v>
      </c>
      <c r="AK326">
        <v>0</v>
      </c>
      <c r="AL326" s="27">
        <v>0</v>
      </c>
      <c r="AM326">
        <v>0</v>
      </c>
      <c r="AN326" s="36">
        <f t="shared" si="75"/>
        <v>0</v>
      </c>
      <c r="AO326" s="27">
        <v>0</v>
      </c>
      <c r="AP326">
        <v>0</v>
      </c>
      <c r="AR326" t="s">
        <v>242</v>
      </c>
      <c r="AU326" s="44">
        <v>1</v>
      </c>
      <c r="AV326" s="24">
        <v>11</v>
      </c>
      <c r="AW326" s="21">
        <f t="shared" si="76"/>
        <v>73.333333333333329</v>
      </c>
      <c r="AX326" t="s">
        <v>242</v>
      </c>
      <c r="BA326" s="27">
        <v>1</v>
      </c>
      <c r="BB326" s="24">
        <v>10</v>
      </c>
      <c r="BC326" s="21">
        <f t="shared" si="77"/>
        <v>66.666666666666657</v>
      </c>
      <c r="BD326" t="s">
        <v>242</v>
      </c>
      <c r="BG326" s="27">
        <v>0</v>
      </c>
      <c r="BJ326" t="s">
        <v>242</v>
      </c>
      <c r="BM326" s="27">
        <v>1</v>
      </c>
      <c r="BN326">
        <v>2</v>
      </c>
      <c r="BQ326" s="44">
        <v>1</v>
      </c>
      <c r="BR326" s="24">
        <v>4</v>
      </c>
      <c r="BS326" s="98">
        <f t="shared" si="74"/>
        <v>26.666666666666668</v>
      </c>
      <c r="BT326" s="2" t="s">
        <v>6480</v>
      </c>
      <c r="BU326">
        <v>1</v>
      </c>
      <c r="BX326" s="27">
        <v>1</v>
      </c>
      <c r="BY326">
        <v>5</v>
      </c>
      <c r="BZ326" s="21">
        <f>BY326/AF326*100</f>
        <v>33.333333333333329</v>
      </c>
      <c r="CA326">
        <v>1</v>
      </c>
      <c r="CB326">
        <v>1</v>
      </c>
      <c r="CE326" s="27">
        <v>0</v>
      </c>
      <c r="CG326" t="s">
        <v>242</v>
      </c>
      <c r="CH326" t="s">
        <v>242</v>
      </c>
      <c r="CJ326" s="27">
        <v>1</v>
      </c>
      <c r="CK326" t="s">
        <v>6481</v>
      </c>
      <c r="CL326">
        <v>1</v>
      </c>
      <c r="CO326">
        <v>0</v>
      </c>
      <c r="CP326" s="27">
        <v>0</v>
      </c>
      <c r="CQ326" t="s">
        <v>242</v>
      </c>
      <c r="CR326" t="s">
        <v>242</v>
      </c>
      <c r="CS326" t="s">
        <v>242</v>
      </c>
      <c r="CV326" s="27">
        <v>0.5</v>
      </c>
      <c r="CW326" s="2" t="s">
        <v>6482</v>
      </c>
      <c r="CX326">
        <v>1</v>
      </c>
      <c r="DA326" s="27">
        <v>1</v>
      </c>
      <c r="DB326">
        <v>17084</v>
      </c>
      <c r="DC326">
        <v>2</v>
      </c>
      <c r="DD326" s="2" t="s">
        <v>6483</v>
      </c>
      <c r="DE326" s="27">
        <v>1</v>
      </c>
      <c r="DF326" s="36">
        <v>362448</v>
      </c>
      <c r="DG326">
        <v>2</v>
      </c>
      <c r="DH326" s="36">
        <v>489917</v>
      </c>
      <c r="DI326">
        <v>2</v>
      </c>
      <c r="DJ326" s="36" t="s">
        <v>242</v>
      </c>
      <c r="DK326" t="s">
        <v>242</v>
      </c>
      <c r="DM326" s="27">
        <v>1</v>
      </c>
      <c r="DN326" s="36">
        <v>1355224</v>
      </c>
      <c r="DO326">
        <v>2</v>
      </c>
      <c r="DQ326">
        <v>4</v>
      </c>
      <c r="DT326" s="27">
        <v>1</v>
      </c>
      <c r="DU326" s="2" t="s">
        <v>6484</v>
      </c>
      <c r="DV326" s="27">
        <v>1</v>
      </c>
      <c r="DW326" t="s">
        <v>6485</v>
      </c>
      <c r="DX326" s="27">
        <v>1</v>
      </c>
      <c r="DY326" t="s">
        <v>4475</v>
      </c>
      <c r="DZ326" s="27">
        <v>1</v>
      </c>
      <c r="EA326" t="s">
        <v>4476</v>
      </c>
      <c r="EB326" s="27">
        <v>0</v>
      </c>
      <c r="EC326" s="2" t="s">
        <v>6486</v>
      </c>
      <c r="ED326" s="27">
        <v>1</v>
      </c>
      <c r="EE326" s="2" t="s">
        <v>6487</v>
      </c>
      <c r="EF326" s="27">
        <v>1</v>
      </c>
      <c r="EG326" s="2" t="s">
        <v>6488</v>
      </c>
      <c r="EH326" s="27">
        <v>1</v>
      </c>
      <c r="EI326" t="s">
        <v>5658</v>
      </c>
      <c r="EJ326" s="27">
        <v>1</v>
      </c>
      <c r="EK326" s="2" t="s">
        <v>6489</v>
      </c>
      <c r="EL326" s="27">
        <v>1</v>
      </c>
      <c r="EN326">
        <v>4</v>
      </c>
      <c r="EP326" s="2"/>
      <c r="EQ326">
        <f t="shared" si="78"/>
        <v>0.9</v>
      </c>
      <c r="ER326" s="99">
        <v>0.5</v>
      </c>
      <c r="ES326" s="27">
        <v>0</v>
      </c>
      <c r="ET326" t="s">
        <v>242</v>
      </c>
      <c r="EU326" t="s">
        <v>242</v>
      </c>
      <c r="EX326" t="s">
        <v>242</v>
      </c>
      <c r="EY326" t="s">
        <v>242</v>
      </c>
      <c r="FA326" s="27">
        <v>0</v>
      </c>
      <c r="FB326" t="s">
        <v>242</v>
      </c>
      <c r="FD326" s="27">
        <v>0</v>
      </c>
      <c r="FE326" t="s">
        <v>242</v>
      </c>
      <c r="FG326" s="27">
        <v>0.5</v>
      </c>
      <c r="FH326">
        <v>1154.45</v>
      </c>
      <c r="FJ326" s="27">
        <v>0</v>
      </c>
      <c r="FK326" t="s">
        <v>242</v>
      </c>
      <c r="FL326">
        <f t="shared" si="81"/>
        <v>0.5</v>
      </c>
      <c r="FM326" s="100">
        <v>0.5</v>
      </c>
      <c r="FN326">
        <f t="shared" si="82"/>
        <v>0</v>
      </c>
      <c r="FO326" s="100">
        <v>0</v>
      </c>
      <c r="FQ326" t="s">
        <v>242</v>
      </c>
      <c r="FT326" s="27">
        <v>0</v>
      </c>
      <c r="FU326" t="s">
        <v>242</v>
      </c>
      <c r="FV326" t="s">
        <v>242</v>
      </c>
      <c r="FW326" t="s">
        <v>242</v>
      </c>
      <c r="FY326" s="27">
        <v>1</v>
      </c>
      <c r="FZ326">
        <v>30.2</v>
      </c>
      <c r="GA326">
        <v>2</v>
      </c>
      <c r="GB326" t="s">
        <v>6490</v>
      </c>
      <c r="GC326" s="27">
        <v>1</v>
      </c>
      <c r="GD326">
        <v>3.7</v>
      </c>
      <c r="GE326">
        <v>6.5</v>
      </c>
      <c r="GF326" s="36">
        <v>59.8</v>
      </c>
      <c r="GG326">
        <v>26.9</v>
      </c>
      <c r="GH326" t="s">
        <v>242</v>
      </c>
      <c r="GI326" t="s">
        <v>242</v>
      </c>
      <c r="GJ326" t="s">
        <v>242</v>
      </c>
      <c r="GK326">
        <v>1</v>
      </c>
      <c r="GL326" t="s">
        <v>6491</v>
      </c>
      <c r="GM326">
        <v>1</v>
      </c>
      <c r="GP326" s="27">
        <v>0</v>
      </c>
      <c r="GQ326" t="s">
        <v>242</v>
      </c>
      <c r="GR326" t="s">
        <v>242</v>
      </c>
      <c r="GT326" t="s">
        <v>242</v>
      </c>
      <c r="GW326" s="44">
        <v>1</v>
      </c>
      <c r="GX326">
        <v>30</v>
      </c>
      <c r="HA326" t="s">
        <v>242</v>
      </c>
      <c r="HD326" s="27">
        <v>0</v>
      </c>
      <c r="HF326" s="27">
        <v>0</v>
      </c>
      <c r="HH326" t="s">
        <v>242</v>
      </c>
      <c r="HK326" s="27">
        <v>1</v>
      </c>
      <c r="HM326">
        <v>1</v>
      </c>
      <c r="HP326">
        <v>0.38888888900000002</v>
      </c>
      <c r="HQ326">
        <v>1</v>
      </c>
      <c r="HR326">
        <v>0.25</v>
      </c>
      <c r="HS326">
        <v>1</v>
      </c>
      <c r="HT326">
        <v>0.9</v>
      </c>
      <c r="HU326">
        <v>0</v>
      </c>
      <c r="HV326">
        <v>0.125</v>
      </c>
      <c r="HW326">
        <v>0.66666666699999999</v>
      </c>
      <c r="HX326">
        <v>0</v>
      </c>
      <c r="HY326">
        <v>0</v>
      </c>
      <c r="HZ326">
        <v>0</v>
      </c>
      <c r="IA326">
        <v>1</v>
      </c>
      <c r="IB326">
        <v>1</v>
      </c>
      <c r="IC326">
        <v>0.54629629599999996</v>
      </c>
      <c r="ID326">
        <v>0.50624999999999998</v>
      </c>
      <c r="IE326">
        <v>0.33333333300000001</v>
      </c>
      <c r="IF326">
        <v>0.46195987700000002</v>
      </c>
      <c r="IG326" t="s">
        <v>6492</v>
      </c>
      <c r="IH326" t="s">
        <v>266</v>
      </c>
      <c r="II326" t="s">
        <v>6477</v>
      </c>
      <c r="IJ326">
        <v>39068</v>
      </c>
      <c r="IK326">
        <v>40479</v>
      </c>
      <c r="IL326">
        <v>42440</v>
      </c>
      <c r="IM326" t="s">
        <v>242</v>
      </c>
      <c r="IN326">
        <v>39068</v>
      </c>
      <c r="IS326">
        <f t="shared" si="79"/>
        <v>0.6</v>
      </c>
      <c r="IT326">
        <f t="shared" si="83"/>
        <v>0.5714285714285714</v>
      </c>
      <c r="IU326">
        <f t="shared" si="70"/>
        <v>0.75</v>
      </c>
      <c r="IV326">
        <f t="shared" si="80"/>
        <v>0.64047619047619042</v>
      </c>
    </row>
    <row r="327" spans="1:256" customFormat="1" ht="14" customHeight="1" x14ac:dyDescent="0.2">
      <c r="A327">
        <v>326</v>
      </c>
      <c r="B327">
        <v>354</v>
      </c>
      <c r="C327" s="1">
        <v>44795.604861111111</v>
      </c>
      <c r="D327" s="1">
        <v>44795.604861111111</v>
      </c>
      <c r="E327">
        <v>4</v>
      </c>
      <c r="G327" t="s">
        <v>242</v>
      </c>
      <c r="H327" t="s">
        <v>242</v>
      </c>
      <c r="I327">
        <v>1</v>
      </c>
      <c r="J327" s="1">
        <v>44795.604861111111</v>
      </c>
      <c r="K327" t="s">
        <v>6493</v>
      </c>
      <c r="L327" t="s">
        <v>242</v>
      </c>
      <c r="M327" t="s">
        <v>242</v>
      </c>
      <c r="P327" t="s">
        <v>242</v>
      </c>
      <c r="Q327" t="s">
        <v>242</v>
      </c>
      <c r="T327" t="s">
        <v>6494</v>
      </c>
      <c r="V327" t="s">
        <v>6495</v>
      </c>
      <c r="W327">
        <v>617446448</v>
      </c>
      <c r="X327">
        <v>6211</v>
      </c>
      <c r="Y327" t="s">
        <v>319</v>
      </c>
      <c r="Z327" t="s">
        <v>1051</v>
      </c>
      <c r="AA327">
        <v>2019</v>
      </c>
      <c r="AC327">
        <v>0</v>
      </c>
      <c r="AF327">
        <v>14</v>
      </c>
      <c r="AG327" t="s">
        <v>242</v>
      </c>
      <c r="AJ327" s="27">
        <v>1</v>
      </c>
      <c r="AK327">
        <v>11</v>
      </c>
      <c r="AL327" s="27">
        <v>1</v>
      </c>
      <c r="AM327">
        <v>6</v>
      </c>
      <c r="AN327" s="36">
        <f t="shared" si="75"/>
        <v>42.857142857142854</v>
      </c>
      <c r="AO327" s="27">
        <v>0</v>
      </c>
      <c r="AP327">
        <v>0</v>
      </c>
      <c r="AR327">
        <v>3</v>
      </c>
      <c r="AU327" s="27">
        <v>1</v>
      </c>
      <c r="AV327">
        <v>1</v>
      </c>
      <c r="AW327" s="21">
        <f t="shared" si="76"/>
        <v>7.1428571428571423</v>
      </c>
      <c r="AX327">
        <v>2</v>
      </c>
      <c r="BA327" s="27">
        <v>1</v>
      </c>
      <c r="BB327">
        <v>2</v>
      </c>
      <c r="BC327" s="21">
        <f t="shared" si="77"/>
        <v>14.285714285714285</v>
      </c>
      <c r="BD327" t="s">
        <v>242</v>
      </c>
      <c r="BG327" s="27">
        <v>1</v>
      </c>
      <c r="BH327">
        <v>5.4</v>
      </c>
      <c r="BJ327">
        <v>2</v>
      </c>
      <c r="BM327" s="27">
        <v>1</v>
      </c>
      <c r="BN327">
        <v>2</v>
      </c>
      <c r="BQ327" s="27">
        <v>1</v>
      </c>
      <c r="BR327">
        <v>4</v>
      </c>
      <c r="BS327" s="97">
        <f t="shared" si="74"/>
        <v>28.571428571428569</v>
      </c>
      <c r="BT327" s="8">
        <v>45030</v>
      </c>
      <c r="BU327">
        <v>3</v>
      </c>
      <c r="BX327" s="27">
        <v>0</v>
      </c>
      <c r="BY327" s="24" t="s">
        <v>242</v>
      </c>
      <c r="BZ327" s="21" t="s">
        <v>242</v>
      </c>
      <c r="CA327" t="s">
        <v>242</v>
      </c>
      <c r="CB327" t="s">
        <v>242</v>
      </c>
      <c r="CE327" s="27">
        <v>0</v>
      </c>
      <c r="CG327" t="s">
        <v>242</v>
      </c>
      <c r="CH327" t="s">
        <v>242</v>
      </c>
      <c r="CJ327" s="27">
        <v>0</v>
      </c>
      <c r="CL327" t="s">
        <v>242</v>
      </c>
      <c r="CO327">
        <v>0</v>
      </c>
      <c r="CP327" s="27">
        <v>0.5</v>
      </c>
      <c r="CQ327" t="s">
        <v>242</v>
      </c>
      <c r="CR327">
        <v>100</v>
      </c>
      <c r="CS327" t="s">
        <v>242</v>
      </c>
      <c r="CV327" s="27">
        <v>1</v>
      </c>
      <c r="CW327" t="s">
        <v>6496</v>
      </c>
      <c r="CX327">
        <v>1</v>
      </c>
      <c r="DA327" s="27">
        <v>1</v>
      </c>
      <c r="DB327">
        <v>29800</v>
      </c>
      <c r="DC327">
        <v>2</v>
      </c>
      <c r="DE327" s="27">
        <v>1</v>
      </c>
      <c r="DF327" s="36">
        <v>183900</v>
      </c>
      <c r="DG327">
        <v>2</v>
      </c>
      <c r="DH327" s="36">
        <v>209300</v>
      </c>
      <c r="DI327">
        <v>2</v>
      </c>
      <c r="DJ327" s="36" t="s">
        <v>242</v>
      </c>
      <c r="DK327" t="s">
        <v>242</v>
      </c>
      <c r="DM327" s="27">
        <v>1</v>
      </c>
      <c r="DN327" s="36">
        <v>1790720</v>
      </c>
      <c r="DO327">
        <v>2</v>
      </c>
      <c r="DQ327">
        <v>4</v>
      </c>
      <c r="DT327" s="27">
        <v>1</v>
      </c>
      <c r="DU327" t="s">
        <v>6497</v>
      </c>
      <c r="DV327" s="27">
        <v>1</v>
      </c>
      <c r="DW327" t="s">
        <v>6498</v>
      </c>
      <c r="DX327" s="27">
        <v>0.5</v>
      </c>
      <c r="DY327" t="s">
        <v>6499</v>
      </c>
      <c r="DZ327" s="27">
        <v>1</v>
      </c>
      <c r="EA327" t="s">
        <v>6500</v>
      </c>
      <c r="EB327" s="27">
        <v>1</v>
      </c>
      <c r="EC327" t="s">
        <v>6501</v>
      </c>
      <c r="ED327" s="27">
        <v>1</v>
      </c>
      <c r="EE327" t="s">
        <v>6502</v>
      </c>
      <c r="EF327" s="27">
        <v>1</v>
      </c>
      <c r="EG327" t="s">
        <v>6503</v>
      </c>
      <c r="EH327" s="27">
        <v>1</v>
      </c>
      <c r="EI327" t="s">
        <v>6504</v>
      </c>
      <c r="EJ327" s="27">
        <v>1</v>
      </c>
      <c r="EK327" t="s">
        <v>6505</v>
      </c>
      <c r="EL327" s="27">
        <v>1</v>
      </c>
      <c r="EM327" t="s">
        <v>6506</v>
      </c>
      <c r="EN327">
        <v>4</v>
      </c>
      <c r="EP327" s="2"/>
      <c r="EQ327">
        <f t="shared" si="78"/>
        <v>0.95</v>
      </c>
      <c r="ER327" s="99">
        <v>0.5</v>
      </c>
      <c r="ES327" s="27">
        <v>0</v>
      </c>
      <c r="ET327" t="s">
        <v>242</v>
      </c>
      <c r="EU327" t="s">
        <v>242</v>
      </c>
      <c r="EX327" t="s">
        <v>242</v>
      </c>
      <c r="EY327" t="s">
        <v>242</v>
      </c>
      <c r="FA327" s="27">
        <v>0</v>
      </c>
      <c r="FB327" t="s">
        <v>242</v>
      </c>
      <c r="FD327" s="27">
        <v>0</v>
      </c>
      <c r="FE327" t="s">
        <v>242</v>
      </c>
      <c r="FG327" s="27">
        <v>0</v>
      </c>
      <c r="FH327" t="s">
        <v>242</v>
      </c>
      <c r="FJ327" s="27">
        <v>0</v>
      </c>
      <c r="FK327" t="s">
        <v>242</v>
      </c>
      <c r="FL327">
        <f t="shared" si="81"/>
        <v>0</v>
      </c>
      <c r="FM327" s="100">
        <v>0</v>
      </c>
      <c r="FN327">
        <f t="shared" si="82"/>
        <v>0</v>
      </c>
      <c r="FO327" s="100">
        <v>0</v>
      </c>
      <c r="FQ327" t="s">
        <v>242</v>
      </c>
      <c r="FT327" s="27">
        <v>0</v>
      </c>
      <c r="FU327" t="s">
        <v>242</v>
      </c>
      <c r="FV327" t="s">
        <v>242</v>
      </c>
      <c r="FW327" t="s">
        <v>242</v>
      </c>
      <c r="FY327" s="27">
        <v>1</v>
      </c>
      <c r="FZ327">
        <v>39</v>
      </c>
      <c r="GA327">
        <v>2</v>
      </c>
      <c r="GC327" s="27">
        <v>1</v>
      </c>
      <c r="GD327">
        <v>6</v>
      </c>
      <c r="GE327">
        <v>8</v>
      </c>
      <c r="GF327" s="36">
        <v>71</v>
      </c>
      <c r="GG327">
        <v>14</v>
      </c>
      <c r="GH327" t="s">
        <v>242</v>
      </c>
      <c r="GI327" t="s">
        <v>242</v>
      </c>
      <c r="GJ327" t="s">
        <v>242</v>
      </c>
      <c r="GK327">
        <v>1</v>
      </c>
      <c r="GM327">
        <v>1</v>
      </c>
      <c r="GP327" s="27">
        <v>0.5</v>
      </c>
      <c r="GQ327" t="s">
        <v>242</v>
      </c>
      <c r="GR327" t="s">
        <v>242</v>
      </c>
      <c r="GS327" s="2" t="s">
        <v>6507</v>
      </c>
      <c r="GT327">
        <v>1</v>
      </c>
      <c r="GW327" s="27">
        <v>1</v>
      </c>
      <c r="GX327">
        <v>248</v>
      </c>
      <c r="HA327">
        <v>1</v>
      </c>
      <c r="HD327" s="27">
        <v>0.5</v>
      </c>
      <c r="HF327" s="27">
        <v>0.5</v>
      </c>
      <c r="HH327">
        <v>1</v>
      </c>
      <c r="HK327" s="27">
        <v>1</v>
      </c>
      <c r="HL327" t="s">
        <v>6508</v>
      </c>
      <c r="HM327">
        <v>1</v>
      </c>
      <c r="HP327">
        <v>0.66666666699999999</v>
      </c>
      <c r="HQ327">
        <v>0</v>
      </c>
      <c r="HR327">
        <v>0.75</v>
      </c>
      <c r="HS327">
        <v>1</v>
      </c>
      <c r="HT327">
        <v>0.95</v>
      </c>
      <c r="HU327">
        <v>0</v>
      </c>
      <c r="HV327">
        <v>0</v>
      </c>
      <c r="HW327">
        <v>0.66666666699999999</v>
      </c>
      <c r="HX327">
        <v>0.5</v>
      </c>
      <c r="HY327">
        <v>1</v>
      </c>
      <c r="HZ327">
        <v>0.5</v>
      </c>
      <c r="IA327">
        <v>1</v>
      </c>
      <c r="IB327">
        <v>1</v>
      </c>
      <c r="IC327">
        <v>0.47222222200000002</v>
      </c>
      <c r="ID327">
        <v>0.48749999999999999</v>
      </c>
      <c r="IE327">
        <v>0.73333333300000003</v>
      </c>
      <c r="IF327">
        <v>0.56435185200000004</v>
      </c>
      <c r="IG327" t="s">
        <v>6494</v>
      </c>
      <c r="IH327" t="s">
        <v>266</v>
      </c>
      <c r="II327" t="s">
        <v>6494</v>
      </c>
      <c r="IJ327">
        <v>53823</v>
      </c>
      <c r="IK327">
        <v>52047</v>
      </c>
      <c r="IL327">
        <v>61121</v>
      </c>
      <c r="IM327">
        <v>65936</v>
      </c>
      <c r="IN327">
        <v>53823</v>
      </c>
      <c r="IS327">
        <f t="shared" si="79"/>
        <v>0.4</v>
      </c>
      <c r="IT327">
        <f t="shared" si="83"/>
        <v>0.5</v>
      </c>
      <c r="IU327">
        <f t="shared" si="70"/>
        <v>0.75</v>
      </c>
      <c r="IV327">
        <f t="shared" si="80"/>
        <v>0.54999999999999993</v>
      </c>
    </row>
    <row r="328" spans="1:256" customFormat="1" ht="14" customHeight="1" x14ac:dyDescent="0.2">
      <c r="A328">
        <v>327</v>
      </c>
      <c r="B328">
        <v>355</v>
      </c>
      <c r="C328" s="1">
        <v>44795.604861111111</v>
      </c>
      <c r="D328" s="1">
        <v>44795.604861111111</v>
      </c>
      <c r="E328">
        <v>4</v>
      </c>
      <c r="G328" t="s">
        <v>242</v>
      </c>
      <c r="H328" t="s">
        <v>242</v>
      </c>
      <c r="I328">
        <v>1</v>
      </c>
      <c r="J328" s="1">
        <v>44795.604861111111</v>
      </c>
      <c r="K328" t="s">
        <v>6509</v>
      </c>
      <c r="L328" t="s">
        <v>242</v>
      </c>
      <c r="M328" t="s">
        <v>242</v>
      </c>
      <c r="P328" t="s">
        <v>242</v>
      </c>
      <c r="Q328" t="s">
        <v>242</v>
      </c>
      <c r="T328" t="s">
        <v>6510</v>
      </c>
      <c r="V328" t="s">
        <v>6511</v>
      </c>
      <c r="W328" t="s">
        <v>6512</v>
      </c>
      <c r="X328">
        <v>4911</v>
      </c>
      <c r="Y328" t="s">
        <v>490</v>
      </c>
      <c r="Z328" t="s">
        <v>491</v>
      </c>
      <c r="AA328">
        <v>2020</v>
      </c>
      <c r="AC328">
        <v>0</v>
      </c>
      <c r="AF328">
        <v>13</v>
      </c>
      <c r="AG328" t="s">
        <v>242</v>
      </c>
      <c r="AJ328" s="27">
        <v>1</v>
      </c>
      <c r="AK328">
        <v>6</v>
      </c>
      <c r="AL328" s="27">
        <v>0</v>
      </c>
      <c r="AM328">
        <v>0</v>
      </c>
      <c r="AN328" s="36">
        <f t="shared" si="75"/>
        <v>0</v>
      </c>
      <c r="AO328" s="27">
        <v>0</v>
      </c>
      <c r="AP328">
        <v>0</v>
      </c>
      <c r="AQ328" t="s">
        <v>3672</v>
      </c>
      <c r="AR328">
        <v>2</v>
      </c>
      <c r="AU328" s="27">
        <v>1</v>
      </c>
      <c r="AV328">
        <v>1</v>
      </c>
      <c r="AW328" s="21">
        <f t="shared" si="76"/>
        <v>7.6923076923076925</v>
      </c>
      <c r="AX328">
        <v>2</v>
      </c>
      <c r="BA328" s="27">
        <v>1</v>
      </c>
      <c r="BB328">
        <v>2</v>
      </c>
      <c r="BC328" s="21">
        <f t="shared" si="77"/>
        <v>15.384615384615385</v>
      </c>
      <c r="BD328" t="s">
        <v>242</v>
      </c>
      <c r="BG328" s="27">
        <v>1</v>
      </c>
      <c r="BJ328">
        <v>2</v>
      </c>
      <c r="BM328" s="27">
        <v>1</v>
      </c>
      <c r="BN328">
        <v>2</v>
      </c>
      <c r="BQ328" s="27">
        <v>1</v>
      </c>
      <c r="BR328">
        <v>3</v>
      </c>
      <c r="BS328" s="97">
        <f t="shared" si="74"/>
        <v>23.076923076923077</v>
      </c>
      <c r="BU328">
        <v>1</v>
      </c>
      <c r="BX328" s="27">
        <v>1</v>
      </c>
      <c r="BY328">
        <v>3</v>
      </c>
      <c r="BZ328" s="21">
        <f>BY328/AF328*100</f>
        <v>23.076923076923077</v>
      </c>
      <c r="CA328">
        <v>1</v>
      </c>
      <c r="CB328">
        <v>1</v>
      </c>
      <c r="CE328" s="27">
        <v>0</v>
      </c>
      <c r="CG328" t="s">
        <v>242</v>
      </c>
      <c r="CH328" t="s">
        <v>242</v>
      </c>
      <c r="CJ328" s="27">
        <v>1</v>
      </c>
      <c r="CK328" t="s">
        <v>6513</v>
      </c>
      <c r="CL328">
        <v>1</v>
      </c>
      <c r="CO328">
        <v>0</v>
      </c>
      <c r="CP328" s="27">
        <v>0.5</v>
      </c>
      <c r="CQ328" t="s">
        <v>242</v>
      </c>
      <c r="CR328">
        <v>100</v>
      </c>
      <c r="CS328" t="s">
        <v>242</v>
      </c>
      <c r="CT328" s="2" t="s">
        <v>6514</v>
      </c>
      <c r="CV328" s="27">
        <v>0.5</v>
      </c>
      <c r="CW328" t="s">
        <v>6515</v>
      </c>
      <c r="CX328">
        <v>1</v>
      </c>
      <c r="DA328" s="27">
        <v>1</v>
      </c>
      <c r="DB328">
        <v>45645691</v>
      </c>
      <c r="DC328">
        <v>2</v>
      </c>
      <c r="DE328" s="27">
        <v>0</v>
      </c>
      <c r="DF328" s="36" t="s">
        <v>242</v>
      </c>
      <c r="DG328" t="s">
        <v>242</v>
      </c>
      <c r="DH328" s="43" t="s">
        <v>242</v>
      </c>
      <c r="DI328" t="s">
        <v>242</v>
      </c>
      <c r="DJ328" s="36" t="s">
        <v>242</v>
      </c>
      <c r="DK328" t="s">
        <v>242</v>
      </c>
      <c r="DM328" s="27">
        <v>0</v>
      </c>
      <c r="DN328" s="36" t="s">
        <v>242</v>
      </c>
      <c r="DO328" t="s">
        <v>242</v>
      </c>
      <c r="DQ328">
        <v>1</v>
      </c>
      <c r="DT328" s="27">
        <v>1</v>
      </c>
      <c r="DU328" s="2" t="s">
        <v>6516</v>
      </c>
      <c r="DV328" s="27">
        <v>1</v>
      </c>
      <c r="DW328" t="s">
        <v>6517</v>
      </c>
      <c r="DX328" s="27">
        <v>1</v>
      </c>
      <c r="DY328" t="s">
        <v>6518</v>
      </c>
      <c r="DZ328" s="27">
        <v>1</v>
      </c>
      <c r="EA328" t="s">
        <v>6519</v>
      </c>
      <c r="EB328" s="27">
        <v>1</v>
      </c>
      <c r="EC328" t="s">
        <v>6520</v>
      </c>
      <c r="ED328" s="27">
        <v>1</v>
      </c>
      <c r="EE328" t="s">
        <v>6521</v>
      </c>
      <c r="EF328" s="27">
        <v>1</v>
      </c>
      <c r="EG328" t="s">
        <v>6522</v>
      </c>
      <c r="EH328" s="27">
        <v>1</v>
      </c>
      <c r="EI328" t="s">
        <v>6523</v>
      </c>
      <c r="EJ328" s="27">
        <v>1</v>
      </c>
      <c r="EK328" t="s">
        <v>6524</v>
      </c>
      <c r="EL328" s="27">
        <v>1</v>
      </c>
      <c r="EM328" t="s">
        <v>6525</v>
      </c>
      <c r="EN328">
        <v>1</v>
      </c>
      <c r="EP328" s="2"/>
      <c r="EQ328">
        <f t="shared" si="78"/>
        <v>1</v>
      </c>
      <c r="ER328" s="99">
        <v>1</v>
      </c>
      <c r="ES328" s="27">
        <v>0</v>
      </c>
      <c r="ET328" t="s">
        <v>242</v>
      </c>
      <c r="EU328" t="s">
        <v>242</v>
      </c>
      <c r="EX328" t="s">
        <v>242</v>
      </c>
      <c r="EY328" t="s">
        <v>242</v>
      </c>
      <c r="FA328" s="27">
        <v>1</v>
      </c>
      <c r="FB328">
        <v>7757443</v>
      </c>
      <c r="FC328" t="s">
        <v>3434</v>
      </c>
      <c r="FD328" s="27">
        <v>1</v>
      </c>
      <c r="FE328">
        <v>0.01</v>
      </c>
      <c r="FG328" s="27">
        <v>1</v>
      </c>
      <c r="FH328">
        <v>140857</v>
      </c>
      <c r="FJ328" s="27">
        <v>1</v>
      </c>
      <c r="FK328">
        <v>0.28000000000000003</v>
      </c>
      <c r="FL328">
        <f t="shared" si="81"/>
        <v>2</v>
      </c>
      <c r="FM328" s="99">
        <v>1</v>
      </c>
      <c r="FN328">
        <f t="shared" si="82"/>
        <v>2</v>
      </c>
      <c r="FO328" s="99">
        <v>1</v>
      </c>
      <c r="FQ328">
        <v>1</v>
      </c>
      <c r="FT328" s="27">
        <v>0</v>
      </c>
      <c r="FU328" t="s">
        <v>242</v>
      </c>
      <c r="FV328" t="s">
        <v>242</v>
      </c>
      <c r="FW328" t="s">
        <v>242</v>
      </c>
      <c r="FY328" s="27">
        <v>1</v>
      </c>
      <c r="FZ328">
        <v>23</v>
      </c>
      <c r="GA328" t="s">
        <v>242</v>
      </c>
      <c r="GC328" s="27">
        <v>0.5</v>
      </c>
      <c r="GD328" t="s">
        <v>242</v>
      </c>
      <c r="GE328" t="s">
        <v>242</v>
      </c>
      <c r="GF328" s="36" t="s">
        <v>242</v>
      </c>
      <c r="GG328" t="s">
        <v>242</v>
      </c>
      <c r="GH328" t="s">
        <v>242</v>
      </c>
      <c r="GI328" t="s">
        <v>242</v>
      </c>
      <c r="GJ328" t="s">
        <v>242</v>
      </c>
      <c r="GK328" t="s">
        <v>242</v>
      </c>
      <c r="GL328" t="s">
        <v>6526</v>
      </c>
      <c r="GM328">
        <v>1</v>
      </c>
      <c r="GP328" s="27">
        <v>0</v>
      </c>
      <c r="GQ328" t="s">
        <v>242</v>
      </c>
      <c r="GR328" t="s">
        <v>242</v>
      </c>
      <c r="GT328" t="s">
        <v>242</v>
      </c>
      <c r="GW328" s="27">
        <v>1</v>
      </c>
      <c r="GX328">
        <v>168</v>
      </c>
      <c r="HA328">
        <v>1</v>
      </c>
      <c r="HD328" s="27">
        <v>0</v>
      </c>
      <c r="HF328" s="27">
        <v>0</v>
      </c>
      <c r="HH328" t="s">
        <v>242</v>
      </c>
      <c r="HK328" s="27">
        <v>1</v>
      </c>
      <c r="HL328" t="s">
        <v>6527</v>
      </c>
      <c r="HM328">
        <v>1</v>
      </c>
      <c r="HP328">
        <v>0.66666666699999999</v>
      </c>
      <c r="HQ328">
        <v>1</v>
      </c>
      <c r="HR328">
        <v>0.5</v>
      </c>
      <c r="HS328">
        <v>0.33333333300000001</v>
      </c>
      <c r="HT328">
        <v>1</v>
      </c>
      <c r="HU328">
        <v>0</v>
      </c>
      <c r="HV328">
        <v>1</v>
      </c>
      <c r="HW328">
        <v>0.5</v>
      </c>
      <c r="HX328">
        <v>0</v>
      </c>
      <c r="HY328">
        <v>1</v>
      </c>
      <c r="HZ328">
        <v>0</v>
      </c>
      <c r="IA328">
        <v>1</v>
      </c>
      <c r="IB328">
        <v>1</v>
      </c>
      <c r="IC328">
        <v>0.72222222199999997</v>
      </c>
      <c r="ID328">
        <v>0.58333333300000001</v>
      </c>
      <c r="IE328">
        <v>0.5</v>
      </c>
      <c r="IF328">
        <v>0.60185185200000002</v>
      </c>
      <c r="IG328" t="s">
        <v>6528</v>
      </c>
      <c r="IH328" t="s">
        <v>266</v>
      </c>
      <c r="II328" t="s">
        <v>6510</v>
      </c>
      <c r="IJ328">
        <v>19204</v>
      </c>
      <c r="IK328">
        <v>17997</v>
      </c>
      <c r="IL328">
        <v>17069</v>
      </c>
      <c r="IM328">
        <v>20956</v>
      </c>
      <c r="IN328">
        <v>19204</v>
      </c>
      <c r="IS328">
        <f t="shared" si="79"/>
        <v>0.6</v>
      </c>
      <c r="IT328">
        <f t="shared" si="83"/>
        <v>0.5714285714285714</v>
      </c>
      <c r="IU328">
        <f t="shared" si="70"/>
        <v>0.625</v>
      </c>
      <c r="IV328">
        <f t="shared" si="80"/>
        <v>0.59880952380952379</v>
      </c>
    </row>
    <row r="329" spans="1:256" customFormat="1" ht="14" customHeight="1" x14ac:dyDescent="0.2">
      <c r="A329">
        <v>328</v>
      </c>
      <c r="B329">
        <v>356</v>
      </c>
      <c r="C329" s="1">
        <v>44795.604861111111</v>
      </c>
      <c r="D329" s="1">
        <v>44795.604861111111</v>
      </c>
      <c r="E329">
        <v>4</v>
      </c>
      <c r="G329" t="s">
        <v>242</v>
      </c>
      <c r="H329" t="s">
        <v>242</v>
      </c>
      <c r="I329">
        <v>1</v>
      </c>
      <c r="J329" s="1">
        <v>44795.604861111111</v>
      </c>
      <c r="K329" t="s">
        <v>6529</v>
      </c>
      <c r="L329" t="s">
        <v>242</v>
      </c>
      <c r="M329" t="s">
        <v>242</v>
      </c>
      <c r="P329" t="s">
        <v>242</v>
      </c>
      <c r="Q329" t="s">
        <v>242</v>
      </c>
      <c r="T329" t="s">
        <v>6530</v>
      </c>
      <c r="V329" t="s">
        <v>6531</v>
      </c>
      <c r="W329" t="s">
        <v>6532</v>
      </c>
      <c r="X329">
        <v>6282</v>
      </c>
      <c r="Y329" t="s">
        <v>319</v>
      </c>
      <c r="Z329" t="s">
        <v>890</v>
      </c>
      <c r="AA329">
        <v>2020</v>
      </c>
      <c r="AC329">
        <v>0</v>
      </c>
      <c r="AF329">
        <v>12</v>
      </c>
      <c r="AG329" t="s">
        <v>242</v>
      </c>
      <c r="AJ329" s="27">
        <v>0</v>
      </c>
      <c r="AK329">
        <v>0</v>
      </c>
      <c r="AL329" s="27">
        <v>0</v>
      </c>
      <c r="AM329">
        <v>0</v>
      </c>
      <c r="AN329" s="36">
        <f t="shared" si="75"/>
        <v>0</v>
      </c>
      <c r="AO329" s="27">
        <v>0</v>
      </c>
      <c r="AP329">
        <v>0</v>
      </c>
      <c r="AR329" t="s">
        <v>242</v>
      </c>
      <c r="AU329" s="27">
        <v>1</v>
      </c>
      <c r="AV329">
        <v>1</v>
      </c>
      <c r="AW329" s="21">
        <f t="shared" si="76"/>
        <v>8.3333333333333321</v>
      </c>
      <c r="AX329">
        <v>2</v>
      </c>
      <c r="BA329" s="27">
        <v>1</v>
      </c>
      <c r="BB329">
        <v>2</v>
      </c>
      <c r="BC329" s="21">
        <f t="shared" si="77"/>
        <v>16.666666666666664</v>
      </c>
      <c r="BD329" t="s">
        <v>242</v>
      </c>
      <c r="BG329" s="27">
        <v>1</v>
      </c>
      <c r="BH329">
        <v>7.27</v>
      </c>
      <c r="BJ329">
        <v>3</v>
      </c>
      <c r="BM329" s="27">
        <v>1</v>
      </c>
      <c r="BN329">
        <v>2</v>
      </c>
      <c r="BQ329" s="27">
        <v>1</v>
      </c>
      <c r="BR329">
        <v>5</v>
      </c>
      <c r="BS329" s="97">
        <f t="shared" si="74"/>
        <v>41.666666666666671</v>
      </c>
      <c r="BT329" t="s">
        <v>6533</v>
      </c>
      <c r="BU329">
        <v>1</v>
      </c>
      <c r="BX329" s="27">
        <v>1</v>
      </c>
      <c r="BY329">
        <v>2</v>
      </c>
      <c r="BZ329" s="21">
        <f>BY329/AF329*100</f>
        <v>16.666666666666664</v>
      </c>
      <c r="CA329">
        <v>2</v>
      </c>
      <c r="CB329">
        <v>1</v>
      </c>
      <c r="CE329" s="27">
        <v>0</v>
      </c>
      <c r="CG329" t="s">
        <v>242</v>
      </c>
      <c r="CH329" t="s">
        <v>242</v>
      </c>
      <c r="CJ329" s="27">
        <v>1</v>
      </c>
      <c r="CK329" t="s">
        <v>6534</v>
      </c>
      <c r="CL329">
        <v>1</v>
      </c>
      <c r="CO329">
        <v>1</v>
      </c>
      <c r="CP329" s="27">
        <v>0</v>
      </c>
      <c r="CQ329" t="s">
        <v>242</v>
      </c>
      <c r="CR329" t="s">
        <v>242</v>
      </c>
      <c r="CS329" t="s">
        <v>242</v>
      </c>
      <c r="CV329" s="27">
        <v>1</v>
      </c>
      <c r="CW329" s="2" t="s">
        <v>6535</v>
      </c>
      <c r="CX329">
        <v>1</v>
      </c>
      <c r="DA329" s="27">
        <v>1</v>
      </c>
      <c r="DB329">
        <v>4402</v>
      </c>
      <c r="DC329">
        <v>2</v>
      </c>
      <c r="DE329" s="27">
        <v>1</v>
      </c>
      <c r="DF329" s="36" t="s">
        <v>242</v>
      </c>
      <c r="DG329" t="s">
        <v>242</v>
      </c>
      <c r="DH329" s="36">
        <v>30860</v>
      </c>
      <c r="DI329">
        <v>2</v>
      </c>
      <c r="DJ329" s="36" t="s">
        <v>242</v>
      </c>
      <c r="DK329" t="s">
        <v>242</v>
      </c>
      <c r="DM329" s="27">
        <v>0</v>
      </c>
      <c r="DN329" s="36" t="s">
        <v>242</v>
      </c>
      <c r="DO329" t="s">
        <v>242</v>
      </c>
      <c r="DP329" t="s">
        <v>6536</v>
      </c>
      <c r="DQ329">
        <v>1</v>
      </c>
      <c r="DT329" s="27">
        <v>1</v>
      </c>
      <c r="DU329" s="2" t="s">
        <v>6537</v>
      </c>
      <c r="DV329" s="27">
        <v>1</v>
      </c>
      <c r="DW329" s="2" t="s">
        <v>6538</v>
      </c>
      <c r="DX329" s="27">
        <v>1</v>
      </c>
      <c r="DY329" t="s">
        <v>6539</v>
      </c>
      <c r="DZ329" s="27">
        <v>1</v>
      </c>
      <c r="EA329" t="s">
        <v>6540</v>
      </c>
      <c r="EB329" s="27">
        <v>1</v>
      </c>
      <c r="ED329" s="27">
        <v>1</v>
      </c>
      <c r="EE329" s="2" t="s">
        <v>6541</v>
      </c>
      <c r="EF329" s="27">
        <v>1</v>
      </c>
      <c r="EG329" s="2" t="s">
        <v>6542</v>
      </c>
      <c r="EH329" s="27">
        <v>1</v>
      </c>
      <c r="EI329" t="s">
        <v>6543</v>
      </c>
      <c r="EJ329" s="27">
        <v>1</v>
      </c>
      <c r="EK329" t="s">
        <v>6544</v>
      </c>
      <c r="EL329" s="27">
        <v>1</v>
      </c>
      <c r="EM329" t="s">
        <v>6545</v>
      </c>
      <c r="EN329">
        <v>4</v>
      </c>
      <c r="EP329" s="2"/>
      <c r="EQ329">
        <f t="shared" si="78"/>
        <v>1</v>
      </c>
      <c r="ER329" s="99">
        <v>1</v>
      </c>
      <c r="ES329" s="27">
        <v>0</v>
      </c>
      <c r="ET329" t="s">
        <v>242</v>
      </c>
      <c r="EU329" t="s">
        <v>242</v>
      </c>
      <c r="EX329" t="s">
        <v>242</v>
      </c>
      <c r="EY329" t="s">
        <v>242</v>
      </c>
      <c r="FA329" s="27">
        <v>0</v>
      </c>
      <c r="FB329" t="s">
        <v>242</v>
      </c>
      <c r="FD329" s="27">
        <v>0</v>
      </c>
      <c r="FE329" t="s">
        <v>242</v>
      </c>
      <c r="FG329" s="27">
        <v>0</v>
      </c>
      <c r="FH329" t="s">
        <v>242</v>
      </c>
      <c r="FJ329" s="27">
        <v>0</v>
      </c>
      <c r="FK329" t="s">
        <v>242</v>
      </c>
      <c r="FL329">
        <f t="shared" si="81"/>
        <v>0</v>
      </c>
      <c r="FM329" s="100">
        <v>0</v>
      </c>
      <c r="FN329">
        <f t="shared" si="82"/>
        <v>0</v>
      </c>
      <c r="FO329" s="100">
        <v>0</v>
      </c>
      <c r="FQ329" t="s">
        <v>242</v>
      </c>
      <c r="FT329" s="27">
        <v>0</v>
      </c>
      <c r="FU329" t="s">
        <v>242</v>
      </c>
      <c r="FV329" t="s">
        <v>242</v>
      </c>
      <c r="FW329" t="s">
        <v>242</v>
      </c>
      <c r="FY329" s="27">
        <v>1</v>
      </c>
      <c r="FZ329">
        <v>54.7</v>
      </c>
      <c r="GA329">
        <v>2</v>
      </c>
      <c r="GC329" s="27">
        <v>0.5</v>
      </c>
      <c r="GD329" t="s">
        <v>242</v>
      </c>
      <c r="GE329" t="s">
        <v>242</v>
      </c>
      <c r="GF329" s="36">
        <v>88.1</v>
      </c>
      <c r="GG329" t="s">
        <v>242</v>
      </c>
      <c r="GH329" t="s">
        <v>242</v>
      </c>
      <c r="GI329" t="s">
        <v>242</v>
      </c>
      <c r="GJ329" t="s">
        <v>242</v>
      </c>
      <c r="GK329">
        <v>1</v>
      </c>
      <c r="GL329" t="s">
        <v>6546</v>
      </c>
      <c r="GM329">
        <v>1</v>
      </c>
      <c r="GP329" s="27">
        <v>0</v>
      </c>
      <c r="GQ329" t="s">
        <v>242</v>
      </c>
      <c r="GR329" t="s">
        <v>242</v>
      </c>
      <c r="GS329" t="s">
        <v>6547</v>
      </c>
      <c r="GT329" t="s">
        <v>242</v>
      </c>
      <c r="GW329" s="27">
        <v>1</v>
      </c>
      <c r="GX329">
        <v>193</v>
      </c>
      <c r="HA329">
        <v>1</v>
      </c>
      <c r="HD329" s="27">
        <v>0</v>
      </c>
      <c r="HF329" s="27">
        <v>0</v>
      </c>
      <c r="HH329" t="s">
        <v>242</v>
      </c>
      <c r="HK329" s="27">
        <v>1</v>
      </c>
      <c r="HM329">
        <v>1</v>
      </c>
      <c r="HP329">
        <v>0.66666666699999999</v>
      </c>
      <c r="HQ329">
        <v>1</v>
      </c>
      <c r="HR329">
        <v>0.5</v>
      </c>
      <c r="HS329">
        <v>0.66666666699999999</v>
      </c>
      <c r="HT329">
        <v>1</v>
      </c>
      <c r="HU329">
        <v>0</v>
      </c>
      <c r="HV329">
        <v>0</v>
      </c>
      <c r="HW329">
        <v>0.5</v>
      </c>
      <c r="HX329">
        <v>0</v>
      </c>
      <c r="HY329">
        <v>1</v>
      </c>
      <c r="HZ329">
        <v>0</v>
      </c>
      <c r="IA329">
        <v>1</v>
      </c>
      <c r="IB329">
        <v>1</v>
      </c>
      <c r="IC329">
        <v>0.72222222199999997</v>
      </c>
      <c r="ID329">
        <v>0.41666666699999999</v>
      </c>
      <c r="IE329">
        <v>0.5</v>
      </c>
      <c r="IF329">
        <v>0.54629629599999996</v>
      </c>
      <c r="IG329" t="s">
        <v>6548</v>
      </c>
      <c r="IH329" t="s">
        <v>266</v>
      </c>
      <c r="II329" t="s">
        <v>6530</v>
      </c>
      <c r="IJ329">
        <v>16340.2</v>
      </c>
      <c r="IK329">
        <v>14852.3</v>
      </c>
      <c r="IL329">
        <v>14377.8</v>
      </c>
      <c r="IM329">
        <v>17631.400000000001</v>
      </c>
      <c r="IN329">
        <v>16340.2</v>
      </c>
      <c r="IS329">
        <f t="shared" si="79"/>
        <v>0.6</v>
      </c>
      <c r="IT329">
        <f t="shared" si="83"/>
        <v>0.42857142857142855</v>
      </c>
      <c r="IU329">
        <f t="shared" si="70"/>
        <v>0.625</v>
      </c>
      <c r="IV329">
        <f t="shared" si="80"/>
        <v>0.55119047619047612</v>
      </c>
    </row>
    <row r="330" spans="1:256" customFormat="1" ht="14" customHeight="1" x14ac:dyDescent="0.2">
      <c r="A330">
        <v>329</v>
      </c>
      <c r="B330">
        <v>357</v>
      </c>
      <c r="C330" s="1">
        <v>44795.604861111111</v>
      </c>
      <c r="D330" s="1">
        <v>44795.604861111111</v>
      </c>
      <c r="E330">
        <v>4</v>
      </c>
      <c r="G330" t="s">
        <v>242</v>
      </c>
      <c r="H330" t="s">
        <v>242</v>
      </c>
      <c r="I330">
        <v>1</v>
      </c>
      <c r="J330" s="1">
        <v>44795.604861111111</v>
      </c>
      <c r="K330" t="s">
        <v>6549</v>
      </c>
      <c r="L330" t="s">
        <v>242</v>
      </c>
      <c r="M330" t="s">
        <v>242</v>
      </c>
      <c r="P330" t="s">
        <v>242</v>
      </c>
      <c r="Q330" t="s">
        <v>242</v>
      </c>
      <c r="T330" t="s">
        <v>6550</v>
      </c>
      <c r="V330" t="s">
        <v>6551</v>
      </c>
      <c r="W330">
        <v>902973304</v>
      </c>
      <c r="X330">
        <v>6020</v>
      </c>
      <c r="Y330" t="s">
        <v>319</v>
      </c>
      <c r="Z330" t="s">
        <v>913</v>
      </c>
      <c r="AA330">
        <v>2020</v>
      </c>
      <c r="AC330">
        <v>0</v>
      </c>
      <c r="AF330">
        <v>14</v>
      </c>
      <c r="AG330" t="s">
        <v>242</v>
      </c>
      <c r="AJ330" s="27">
        <v>1</v>
      </c>
      <c r="AK330">
        <v>4</v>
      </c>
      <c r="AL330" s="27">
        <v>0</v>
      </c>
      <c r="AM330">
        <v>0</v>
      </c>
      <c r="AN330" s="36">
        <f t="shared" si="75"/>
        <v>0</v>
      </c>
      <c r="AO330" s="27">
        <v>0</v>
      </c>
      <c r="AP330">
        <v>0</v>
      </c>
      <c r="AR330">
        <v>2</v>
      </c>
      <c r="AU330" s="27">
        <v>1</v>
      </c>
      <c r="AV330">
        <v>1</v>
      </c>
      <c r="AW330" s="21">
        <f t="shared" si="76"/>
        <v>7.1428571428571423</v>
      </c>
      <c r="AX330">
        <v>2</v>
      </c>
      <c r="BA330" s="27">
        <v>1</v>
      </c>
      <c r="BB330">
        <v>2</v>
      </c>
      <c r="BC330" s="21">
        <f t="shared" si="77"/>
        <v>14.285714285714285</v>
      </c>
      <c r="BD330" t="s">
        <v>242</v>
      </c>
      <c r="BG330" s="27">
        <v>1</v>
      </c>
      <c r="BJ330">
        <v>2</v>
      </c>
      <c r="BM330" s="27">
        <v>1</v>
      </c>
      <c r="BN330">
        <v>2</v>
      </c>
      <c r="BQ330" s="27">
        <v>1</v>
      </c>
      <c r="BR330">
        <v>6</v>
      </c>
      <c r="BS330" s="97">
        <f t="shared" si="74"/>
        <v>42.857142857142854</v>
      </c>
      <c r="BT330" t="s">
        <v>3799</v>
      </c>
      <c r="BU330">
        <v>1</v>
      </c>
      <c r="BX330" s="27">
        <v>0</v>
      </c>
      <c r="BY330" s="24" t="s">
        <v>242</v>
      </c>
      <c r="BZ330" s="21" t="s">
        <v>242</v>
      </c>
      <c r="CA330" t="s">
        <v>242</v>
      </c>
      <c r="CB330" t="s">
        <v>242</v>
      </c>
      <c r="CE330" s="27">
        <v>0</v>
      </c>
      <c r="CG330" t="s">
        <v>242</v>
      </c>
      <c r="CH330" t="s">
        <v>242</v>
      </c>
      <c r="CJ330" s="27">
        <v>1</v>
      </c>
      <c r="CK330" t="s">
        <v>6552</v>
      </c>
      <c r="CL330">
        <v>1</v>
      </c>
      <c r="CO330">
        <v>0</v>
      </c>
      <c r="CP330" s="27">
        <v>0.5</v>
      </c>
      <c r="CQ330" t="s">
        <v>242</v>
      </c>
      <c r="CR330">
        <v>100</v>
      </c>
      <c r="CS330" t="s">
        <v>242</v>
      </c>
      <c r="CU330" s="2" t="s">
        <v>6553</v>
      </c>
      <c r="CV330" s="27">
        <v>1</v>
      </c>
      <c r="CW330" s="2" t="s">
        <v>6554</v>
      </c>
      <c r="CX330">
        <v>1</v>
      </c>
      <c r="DA330" s="27">
        <v>1</v>
      </c>
      <c r="DB330">
        <v>56482</v>
      </c>
      <c r="DC330">
        <v>2</v>
      </c>
      <c r="DD330" t="s">
        <v>6555</v>
      </c>
      <c r="DE330" s="27">
        <v>1</v>
      </c>
      <c r="DF330" s="36">
        <v>176447</v>
      </c>
      <c r="DG330">
        <v>2</v>
      </c>
      <c r="DH330" s="36">
        <v>255929</v>
      </c>
      <c r="DI330">
        <v>2</v>
      </c>
      <c r="DJ330" s="36" t="s">
        <v>242</v>
      </c>
      <c r="DK330" t="s">
        <v>242</v>
      </c>
      <c r="DM330" s="27">
        <v>1</v>
      </c>
      <c r="DN330" s="36">
        <v>170573</v>
      </c>
      <c r="DO330">
        <v>2</v>
      </c>
      <c r="DQ330">
        <v>4</v>
      </c>
      <c r="DT330" s="27">
        <v>1</v>
      </c>
      <c r="DU330" s="2" t="s">
        <v>6556</v>
      </c>
      <c r="DV330" s="27">
        <v>1</v>
      </c>
      <c r="DW330" s="2" t="s">
        <v>6557</v>
      </c>
      <c r="DX330" s="27">
        <v>1</v>
      </c>
      <c r="DY330" t="s">
        <v>6558</v>
      </c>
      <c r="DZ330" s="27">
        <v>1</v>
      </c>
      <c r="EA330" s="2" t="s">
        <v>6559</v>
      </c>
      <c r="EB330" s="27">
        <v>1</v>
      </c>
      <c r="ED330" s="27">
        <v>1</v>
      </c>
      <c r="EE330" s="2" t="s">
        <v>6560</v>
      </c>
      <c r="EF330" s="27">
        <v>1</v>
      </c>
      <c r="EG330" s="2" t="s">
        <v>6561</v>
      </c>
      <c r="EH330" s="27">
        <v>1</v>
      </c>
      <c r="EI330" s="2" t="s">
        <v>6562</v>
      </c>
      <c r="EJ330" s="27">
        <v>0.5</v>
      </c>
      <c r="EK330" t="s">
        <v>6563</v>
      </c>
      <c r="EL330" s="27">
        <v>1</v>
      </c>
      <c r="EM330" t="s">
        <v>6564</v>
      </c>
      <c r="EN330">
        <v>4</v>
      </c>
      <c r="EP330" s="2"/>
      <c r="EQ330">
        <f t="shared" si="78"/>
        <v>0.95</v>
      </c>
      <c r="ER330" s="99">
        <v>0.5</v>
      </c>
      <c r="ES330" s="27">
        <v>0</v>
      </c>
      <c r="ET330" t="s">
        <v>242</v>
      </c>
      <c r="EU330" t="s">
        <v>242</v>
      </c>
      <c r="EX330" t="s">
        <v>242</v>
      </c>
      <c r="EY330" t="s">
        <v>242</v>
      </c>
      <c r="FA330" s="27">
        <v>0</v>
      </c>
      <c r="FB330" t="s">
        <v>242</v>
      </c>
      <c r="FD330" s="27">
        <v>0</v>
      </c>
      <c r="FE330" t="s">
        <v>242</v>
      </c>
      <c r="FG330" s="27">
        <v>0</v>
      </c>
      <c r="FH330" t="s">
        <v>242</v>
      </c>
      <c r="FJ330" s="27">
        <v>0</v>
      </c>
      <c r="FK330" t="s">
        <v>242</v>
      </c>
      <c r="FL330">
        <f t="shared" si="81"/>
        <v>0</v>
      </c>
      <c r="FM330" s="100">
        <v>0</v>
      </c>
      <c r="FN330">
        <f t="shared" si="82"/>
        <v>0</v>
      </c>
      <c r="FO330" s="100">
        <v>0</v>
      </c>
      <c r="FQ330" t="s">
        <v>242</v>
      </c>
      <c r="FT330" s="27">
        <v>0</v>
      </c>
      <c r="FU330" t="s">
        <v>242</v>
      </c>
      <c r="FV330" t="s">
        <v>242</v>
      </c>
      <c r="FW330" t="s">
        <v>242</v>
      </c>
      <c r="FY330" s="27">
        <v>1</v>
      </c>
      <c r="FZ330">
        <v>57.3</v>
      </c>
      <c r="GA330">
        <v>1</v>
      </c>
      <c r="GC330" s="27">
        <v>1</v>
      </c>
      <c r="GD330">
        <v>9.5</v>
      </c>
      <c r="GE330">
        <v>9</v>
      </c>
      <c r="GF330" s="36">
        <v>68.7</v>
      </c>
      <c r="GG330">
        <v>9.5</v>
      </c>
      <c r="GH330" t="s">
        <v>242</v>
      </c>
      <c r="GI330" t="s">
        <v>242</v>
      </c>
      <c r="GJ330" t="s">
        <v>242</v>
      </c>
      <c r="GK330">
        <v>1</v>
      </c>
      <c r="GL330" t="s">
        <v>6565</v>
      </c>
      <c r="GM330">
        <v>1</v>
      </c>
      <c r="GP330" s="27">
        <v>0</v>
      </c>
      <c r="GQ330" t="s">
        <v>242</v>
      </c>
      <c r="GR330" t="s">
        <v>242</v>
      </c>
      <c r="GS330" s="2" t="s">
        <v>6566</v>
      </c>
      <c r="GT330" t="s">
        <v>242</v>
      </c>
      <c r="GW330" s="27">
        <v>1</v>
      </c>
      <c r="GX330">
        <v>218</v>
      </c>
      <c r="HA330">
        <v>1</v>
      </c>
      <c r="HD330" s="27">
        <v>0</v>
      </c>
      <c r="HE330" s="2" t="s">
        <v>6567</v>
      </c>
      <c r="HF330" s="27">
        <v>0</v>
      </c>
      <c r="HH330" t="s">
        <v>242</v>
      </c>
      <c r="HK330" s="27">
        <v>1</v>
      </c>
      <c r="HL330" s="2" t="s">
        <v>6568</v>
      </c>
      <c r="HM330">
        <v>1</v>
      </c>
      <c r="HP330">
        <v>0.55555555599999995</v>
      </c>
      <c r="HQ330">
        <v>1</v>
      </c>
      <c r="HR330">
        <v>0.75</v>
      </c>
      <c r="HS330">
        <v>1</v>
      </c>
      <c r="HT330">
        <v>0.95</v>
      </c>
      <c r="HU330">
        <v>0</v>
      </c>
      <c r="HV330">
        <v>0</v>
      </c>
      <c r="HW330">
        <v>0.66666666699999999</v>
      </c>
      <c r="HX330">
        <v>0</v>
      </c>
      <c r="HY330">
        <v>1</v>
      </c>
      <c r="HZ330">
        <v>0</v>
      </c>
      <c r="IA330">
        <v>1</v>
      </c>
      <c r="IB330">
        <v>1</v>
      </c>
      <c r="IC330">
        <v>0.76851851900000001</v>
      </c>
      <c r="ID330">
        <v>0.48749999999999999</v>
      </c>
      <c r="IE330">
        <v>0.53333333299999997</v>
      </c>
      <c r="IF330">
        <v>0.59645061700000002</v>
      </c>
      <c r="IG330" t="s">
        <v>6550</v>
      </c>
      <c r="IH330" t="s">
        <v>266</v>
      </c>
      <c r="II330" t="s">
        <v>6550</v>
      </c>
      <c r="IJ330">
        <v>27325</v>
      </c>
      <c r="IK330">
        <v>25241</v>
      </c>
      <c r="IL330">
        <v>23714</v>
      </c>
      <c r="IM330">
        <v>27401</v>
      </c>
      <c r="IN330">
        <v>27325</v>
      </c>
      <c r="IS330">
        <f t="shared" si="79"/>
        <v>0.4</v>
      </c>
      <c r="IT330">
        <f t="shared" si="83"/>
        <v>0.5</v>
      </c>
      <c r="IU330">
        <f t="shared" ref="IU330:IU393" si="84">SUM(FT330+FY330+GC330+GW330)/4</f>
        <v>0.75</v>
      </c>
      <c r="IV330">
        <f t="shared" si="80"/>
        <v>0.54999999999999993</v>
      </c>
    </row>
    <row r="331" spans="1:256" customFormat="1" ht="14" customHeight="1" x14ac:dyDescent="0.2">
      <c r="A331">
        <v>330</v>
      </c>
      <c r="B331">
        <v>358</v>
      </c>
      <c r="C331" s="1">
        <v>44795.604861111111</v>
      </c>
      <c r="D331" s="1">
        <v>44795.604861111111</v>
      </c>
      <c r="E331">
        <v>4</v>
      </c>
      <c r="G331" t="s">
        <v>242</v>
      </c>
      <c r="H331" t="s">
        <v>242</v>
      </c>
      <c r="I331">
        <v>1</v>
      </c>
      <c r="J331" s="1">
        <v>44795.604861111111</v>
      </c>
      <c r="K331" t="s">
        <v>6569</v>
      </c>
      <c r="L331" t="s">
        <v>242</v>
      </c>
      <c r="M331" t="s">
        <v>242</v>
      </c>
      <c r="P331" t="s">
        <v>242</v>
      </c>
      <c r="Q331" t="s">
        <v>242</v>
      </c>
      <c r="T331" t="s">
        <v>6570</v>
      </c>
      <c r="V331" t="s">
        <v>6571</v>
      </c>
      <c r="W331" t="s">
        <v>6572</v>
      </c>
      <c r="X331">
        <v>6211</v>
      </c>
      <c r="Y331" t="s">
        <v>319</v>
      </c>
      <c r="Z331" t="s">
        <v>1051</v>
      </c>
      <c r="AA331">
        <v>2020</v>
      </c>
      <c r="AC331">
        <v>0.5</v>
      </c>
      <c r="AD331">
        <v>7</v>
      </c>
      <c r="AF331">
        <v>17</v>
      </c>
      <c r="AG331" t="s">
        <v>242</v>
      </c>
      <c r="AJ331" s="27">
        <v>1</v>
      </c>
      <c r="AK331">
        <v>12</v>
      </c>
      <c r="AL331" s="27">
        <v>0</v>
      </c>
      <c r="AM331">
        <v>0</v>
      </c>
      <c r="AN331" s="36">
        <f t="shared" si="75"/>
        <v>0</v>
      </c>
      <c r="AO331" s="27">
        <v>0</v>
      </c>
      <c r="AP331">
        <v>0</v>
      </c>
      <c r="AR331">
        <v>3</v>
      </c>
      <c r="AU331" s="27">
        <v>1</v>
      </c>
      <c r="AV331">
        <v>4</v>
      </c>
      <c r="AW331" s="21">
        <f t="shared" si="76"/>
        <v>23.52941176470588</v>
      </c>
      <c r="AX331">
        <v>3</v>
      </c>
      <c r="BA331" s="27">
        <v>1</v>
      </c>
      <c r="BB331">
        <v>3</v>
      </c>
      <c r="BC331" s="21">
        <f t="shared" si="77"/>
        <v>17.647058823529413</v>
      </c>
      <c r="BD331" t="s">
        <v>242</v>
      </c>
      <c r="BG331" s="27">
        <v>1</v>
      </c>
      <c r="BH331">
        <v>8</v>
      </c>
      <c r="BJ331">
        <v>2</v>
      </c>
      <c r="BM331" s="27">
        <v>1</v>
      </c>
      <c r="BN331">
        <v>3</v>
      </c>
      <c r="BQ331" s="27">
        <v>1</v>
      </c>
      <c r="BR331">
        <v>5</v>
      </c>
      <c r="BS331" s="97">
        <f t="shared" si="74"/>
        <v>29.411764705882355</v>
      </c>
      <c r="BT331" t="s">
        <v>3711</v>
      </c>
      <c r="BU331">
        <v>3</v>
      </c>
      <c r="BX331" s="27">
        <v>0</v>
      </c>
      <c r="BY331" s="24" t="s">
        <v>242</v>
      </c>
      <c r="BZ331" s="21" t="s">
        <v>242</v>
      </c>
      <c r="CA331" t="s">
        <v>242</v>
      </c>
      <c r="CB331" t="s">
        <v>242</v>
      </c>
      <c r="CE331" s="27">
        <v>0</v>
      </c>
      <c r="CG331" t="s">
        <v>242</v>
      </c>
      <c r="CH331" t="s">
        <v>242</v>
      </c>
      <c r="CJ331" s="27">
        <v>0</v>
      </c>
      <c r="CL331" t="s">
        <v>242</v>
      </c>
      <c r="CO331">
        <v>0</v>
      </c>
      <c r="CP331" s="27">
        <v>0.5</v>
      </c>
      <c r="CQ331" t="s">
        <v>242</v>
      </c>
      <c r="CR331">
        <v>100</v>
      </c>
      <c r="CS331" t="s">
        <v>242</v>
      </c>
      <c r="CT331" s="2" t="s">
        <v>6573</v>
      </c>
      <c r="CV331" s="27">
        <v>1</v>
      </c>
      <c r="CW331" t="s">
        <v>6574</v>
      </c>
      <c r="CX331">
        <v>1</v>
      </c>
      <c r="DA331" s="27">
        <v>1</v>
      </c>
      <c r="DB331">
        <v>5589</v>
      </c>
      <c r="DC331">
        <v>2</v>
      </c>
      <c r="DE331" s="27">
        <v>1</v>
      </c>
      <c r="DF331" s="36">
        <v>0</v>
      </c>
      <c r="DG331">
        <v>2</v>
      </c>
      <c r="DH331" s="36">
        <v>20369</v>
      </c>
      <c r="DI331">
        <v>2</v>
      </c>
      <c r="DJ331" s="36" t="s">
        <v>242</v>
      </c>
      <c r="DK331" t="s">
        <v>242</v>
      </c>
      <c r="DM331" s="27">
        <v>0</v>
      </c>
      <c r="DN331" s="36" t="s">
        <v>242</v>
      </c>
      <c r="DO331" t="s">
        <v>242</v>
      </c>
      <c r="DQ331">
        <v>1</v>
      </c>
      <c r="DT331" s="27">
        <v>1</v>
      </c>
      <c r="DU331" t="s">
        <v>6575</v>
      </c>
      <c r="DV331" s="27">
        <v>1</v>
      </c>
      <c r="DW331" t="s">
        <v>6576</v>
      </c>
      <c r="DX331" s="27">
        <v>1</v>
      </c>
      <c r="DY331" t="s">
        <v>6577</v>
      </c>
      <c r="DZ331" s="27">
        <v>1</v>
      </c>
      <c r="EA331" t="s">
        <v>6578</v>
      </c>
      <c r="EB331" s="27">
        <v>1</v>
      </c>
      <c r="EC331" s="2" t="s">
        <v>6579</v>
      </c>
      <c r="ED331" s="27">
        <v>1</v>
      </c>
      <c r="EE331" s="2" t="s">
        <v>6580</v>
      </c>
      <c r="EF331" s="27">
        <v>1</v>
      </c>
      <c r="EG331" s="2" t="s">
        <v>6581</v>
      </c>
      <c r="EH331" s="27">
        <v>1</v>
      </c>
      <c r="EI331" s="2" t="s">
        <v>6582</v>
      </c>
      <c r="EJ331" s="27">
        <v>1</v>
      </c>
      <c r="EK331" t="s">
        <v>6583</v>
      </c>
      <c r="EL331" s="27">
        <v>1</v>
      </c>
      <c r="EN331">
        <v>1</v>
      </c>
      <c r="EP331" s="2"/>
      <c r="EQ331">
        <f t="shared" si="78"/>
        <v>1</v>
      </c>
      <c r="ER331" s="99">
        <v>1</v>
      </c>
      <c r="ES331" s="27">
        <v>0</v>
      </c>
      <c r="ET331" t="s">
        <v>242</v>
      </c>
      <c r="EU331" t="s">
        <v>242</v>
      </c>
      <c r="EX331" t="s">
        <v>242</v>
      </c>
      <c r="EY331" t="s">
        <v>242</v>
      </c>
      <c r="FA331" s="27">
        <v>0</v>
      </c>
      <c r="FB331" t="s">
        <v>242</v>
      </c>
      <c r="FD331" s="27">
        <v>0</v>
      </c>
      <c r="FE331" t="s">
        <v>242</v>
      </c>
      <c r="FG331" s="27">
        <v>0</v>
      </c>
      <c r="FH331" t="s">
        <v>242</v>
      </c>
      <c r="FJ331" s="27">
        <v>0</v>
      </c>
      <c r="FK331" t="s">
        <v>242</v>
      </c>
      <c r="FL331">
        <f t="shared" si="81"/>
        <v>0</v>
      </c>
      <c r="FM331" s="100">
        <v>0</v>
      </c>
      <c r="FN331">
        <f t="shared" si="82"/>
        <v>0</v>
      </c>
      <c r="FO331" s="100">
        <v>0</v>
      </c>
      <c r="FQ331" t="s">
        <v>242</v>
      </c>
      <c r="FT331" s="27">
        <v>0</v>
      </c>
      <c r="FU331" t="s">
        <v>242</v>
      </c>
      <c r="FV331" t="s">
        <v>242</v>
      </c>
      <c r="FW331" t="s">
        <v>242</v>
      </c>
      <c r="FY331" s="27">
        <v>1</v>
      </c>
      <c r="FZ331">
        <v>42.7</v>
      </c>
      <c r="GA331">
        <v>2</v>
      </c>
      <c r="GC331" s="27">
        <v>1</v>
      </c>
      <c r="GD331">
        <v>5.6</v>
      </c>
      <c r="GE331">
        <v>6.2</v>
      </c>
      <c r="GF331" s="36">
        <v>57.5</v>
      </c>
      <c r="GG331">
        <v>26.3</v>
      </c>
      <c r="GH331" t="s">
        <v>242</v>
      </c>
      <c r="GI331" t="s">
        <v>242</v>
      </c>
      <c r="GJ331" t="s">
        <v>242</v>
      </c>
      <c r="GK331">
        <v>1</v>
      </c>
      <c r="GM331">
        <v>1</v>
      </c>
      <c r="GP331" s="27">
        <v>0</v>
      </c>
      <c r="GQ331" t="s">
        <v>242</v>
      </c>
      <c r="GR331" t="s">
        <v>242</v>
      </c>
      <c r="GT331" t="s">
        <v>242</v>
      </c>
      <c r="GW331" s="27">
        <v>1</v>
      </c>
      <c r="GX331">
        <v>182</v>
      </c>
      <c r="HA331">
        <v>1</v>
      </c>
      <c r="HD331" s="27">
        <v>0</v>
      </c>
      <c r="HF331" s="27">
        <v>0</v>
      </c>
      <c r="HH331" t="s">
        <v>242</v>
      </c>
      <c r="HK331" s="27">
        <v>1</v>
      </c>
      <c r="HL331" s="2" t="s">
        <v>6584</v>
      </c>
      <c r="HM331">
        <v>1</v>
      </c>
      <c r="HP331">
        <v>0.55555555599999995</v>
      </c>
      <c r="HQ331">
        <v>0</v>
      </c>
      <c r="HR331">
        <v>0.75</v>
      </c>
      <c r="HS331">
        <v>0.66666666699999999</v>
      </c>
      <c r="HT331">
        <v>1</v>
      </c>
      <c r="HU331">
        <v>0</v>
      </c>
      <c r="HV331">
        <v>0</v>
      </c>
      <c r="HW331">
        <v>0.66666666699999999</v>
      </c>
      <c r="HX331">
        <v>0</v>
      </c>
      <c r="HY331">
        <v>1</v>
      </c>
      <c r="HZ331">
        <v>0</v>
      </c>
      <c r="IA331">
        <v>1</v>
      </c>
      <c r="IB331">
        <v>1</v>
      </c>
      <c r="IC331">
        <v>0.43518518499999997</v>
      </c>
      <c r="ID331">
        <v>0.41666666699999999</v>
      </c>
      <c r="IE331">
        <v>0.53333333299999997</v>
      </c>
      <c r="IF331">
        <v>0.46172839500000001</v>
      </c>
      <c r="IG331" t="s">
        <v>6585</v>
      </c>
      <c r="IH331" t="s">
        <v>266</v>
      </c>
      <c r="II331" t="s">
        <v>6570</v>
      </c>
      <c r="IJ331">
        <v>14978</v>
      </c>
      <c r="IK331">
        <v>16877</v>
      </c>
      <c r="IL331">
        <v>20302</v>
      </c>
      <c r="IM331">
        <v>17990</v>
      </c>
      <c r="IN331">
        <v>14978</v>
      </c>
      <c r="IS331">
        <f t="shared" si="79"/>
        <v>0.2</v>
      </c>
      <c r="IT331">
        <f t="shared" si="83"/>
        <v>0.42857142857142855</v>
      </c>
      <c r="IU331">
        <f t="shared" si="84"/>
        <v>0.75</v>
      </c>
      <c r="IV331">
        <f t="shared" si="80"/>
        <v>0.4595238095238095</v>
      </c>
    </row>
    <row r="332" spans="1:256" customFormat="1" ht="14" customHeight="1" x14ac:dyDescent="0.2">
      <c r="A332">
        <v>331</v>
      </c>
      <c r="B332">
        <v>359</v>
      </c>
      <c r="C332" s="1">
        <v>44795.604861111111</v>
      </c>
      <c r="D332" s="1">
        <v>44795.604861111111</v>
      </c>
      <c r="E332">
        <v>4</v>
      </c>
      <c r="G332" t="s">
        <v>242</v>
      </c>
      <c r="H332" t="s">
        <v>242</v>
      </c>
      <c r="I332">
        <v>1</v>
      </c>
      <c r="J332" s="1">
        <v>44795.604861111111</v>
      </c>
      <c r="K332" t="s">
        <v>6586</v>
      </c>
      <c r="L332" t="s">
        <v>242</v>
      </c>
      <c r="M332" t="s">
        <v>242</v>
      </c>
      <c r="P332" t="s">
        <v>242</v>
      </c>
      <c r="Q332" t="s">
        <v>242</v>
      </c>
      <c r="T332" t="s">
        <v>6587</v>
      </c>
      <c r="V332" t="s">
        <v>6588</v>
      </c>
      <c r="W332" t="s">
        <v>6589</v>
      </c>
      <c r="X332">
        <v>3674</v>
      </c>
      <c r="Y332" t="s">
        <v>297</v>
      </c>
      <c r="Z332" t="s">
        <v>1864</v>
      </c>
      <c r="AA332">
        <v>2020</v>
      </c>
      <c r="AC332">
        <v>0</v>
      </c>
      <c r="AF332">
        <v>9</v>
      </c>
      <c r="AG332" t="s">
        <v>242</v>
      </c>
      <c r="AJ332" s="27">
        <v>0</v>
      </c>
      <c r="AK332">
        <v>0</v>
      </c>
      <c r="AL332" s="27">
        <v>0</v>
      </c>
      <c r="AM332">
        <v>0</v>
      </c>
      <c r="AN332" s="36">
        <f t="shared" si="75"/>
        <v>0</v>
      </c>
      <c r="AO332" s="27">
        <v>0</v>
      </c>
      <c r="AP332">
        <v>0</v>
      </c>
      <c r="AR332" t="s">
        <v>242</v>
      </c>
      <c r="AU332" s="27">
        <v>1</v>
      </c>
      <c r="AV332">
        <v>1</v>
      </c>
      <c r="AW332" s="21">
        <f t="shared" si="76"/>
        <v>11.111111111111111</v>
      </c>
      <c r="AX332">
        <v>2</v>
      </c>
      <c r="BA332" s="27">
        <v>1</v>
      </c>
      <c r="BB332">
        <v>2</v>
      </c>
      <c r="BC332" s="21">
        <f t="shared" si="77"/>
        <v>22.222222222222221</v>
      </c>
      <c r="BD332" t="s">
        <v>242</v>
      </c>
      <c r="BG332" s="27">
        <v>0</v>
      </c>
      <c r="BJ332" t="s">
        <v>242</v>
      </c>
      <c r="BM332" s="27">
        <v>1</v>
      </c>
      <c r="BN332">
        <v>2</v>
      </c>
      <c r="BQ332" s="27">
        <v>1</v>
      </c>
      <c r="BR332">
        <v>3</v>
      </c>
      <c r="BS332" s="97">
        <f t="shared" si="74"/>
        <v>33.333333333333329</v>
      </c>
      <c r="BT332" t="s">
        <v>3455</v>
      </c>
      <c r="BU332">
        <v>1</v>
      </c>
      <c r="BX332" s="27">
        <v>1</v>
      </c>
      <c r="BY332">
        <v>4</v>
      </c>
      <c r="BZ332" s="21">
        <f>BY332/AF332*100</f>
        <v>44.444444444444443</v>
      </c>
      <c r="CA332">
        <v>1</v>
      </c>
      <c r="CB332">
        <v>1</v>
      </c>
      <c r="CE332" s="27">
        <v>0</v>
      </c>
      <c r="CG332" t="s">
        <v>242</v>
      </c>
      <c r="CH332" t="s">
        <v>242</v>
      </c>
      <c r="CJ332" s="27">
        <v>1</v>
      </c>
      <c r="CK332" t="s">
        <v>6590</v>
      </c>
      <c r="CL332">
        <v>1</v>
      </c>
      <c r="CO332">
        <v>1</v>
      </c>
      <c r="CP332" s="27">
        <v>0.5</v>
      </c>
      <c r="CQ332">
        <v>100</v>
      </c>
      <c r="CR332">
        <v>99</v>
      </c>
      <c r="CS332" t="s">
        <v>242</v>
      </c>
      <c r="CT332" t="s">
        <v>6591</v>
      </c>
      <c r="CV332" s="27">
        <v>1</v>
      </c>
      <c r="CW332" s="2" t="s">
        <v>6592</v>
      </c>
      <c r="CX332">
        <v>1</v>
      </c>
      <c r="DA332" s="27">
        <v>1</v>
      </c>
      <c r="DB332">
        <v>112646</v>
      </c>
      <c r="DC332">
        <v>2</v>
      </c>
      <c r="DE332" s="27">
        <v>1</v>
      </c>
      <c r="DF332" s="36" t="s">
        <v>242</v>
      </c>
      <c r="DG332" t="s">
        <v>242</v>
      </c>
      <c r="DH332" s="36">
        <v>128076</v>
      </c>
      <c r="DI332">
        <v>2</v>
      </c>
      <c r="DJ332" s="36" t="s">
        <v>242</v>
      </c>
      <c r="DK332" t="s">
        <v>242</v>
      </c>
      <c r="DM332" s="27">
        <v>0</v>
      </c>
      <c r="DN332" s="36" t="s">
        <v>242</v>
      </c>
      <c r="DO332" t="s">
        <v>242</v>
      </c>
      <c r="DQ332">
        <v>1</v>
      </c>
      <c r="DT332" s="27">
        <v>1</v>
      </c>
      <c r="DU332" s="2" t="s">
        <v>6593</v>
      </c>
      <c r="DV332" s="27">
        <v>0.5</v>
      </c>
      <c r="DW332" s="2" t="s">
        <v>6594</v>
      </c>
      <c r="DX332" s="27">
        <v>0</v>
      </c>
      <c r="DZ332" s="27">
        <v>0</v>
      </c>
      <c r="EB332" s="27">
        <v>0</v>
      </c>
      <c r="EC332" s="2" t="s">
        <v>6595</v>
      </c>
      <c r="ED332" s="27">
        <v>0</v>
      </c>
      <c r="EF332" s="27">
        <v>0</v>
      </c>
      <c r="EH332" s="27">
        <v>0.5</v>
      </c>
      <c r="EI332" s="2" t="s">
        <v>6596</v>
      </c>
      <c r="EJ332" s="27">
        <v>1</v>
      </c>
      <c r="EK332" t="s">
        <v>6597</v>
      </c>
      <c r="EL332" s="27">
        <v>0</v>
      </c>
      <c r="EN332">
        <v>1</v>
      </c>
      <c r="EP332" s="2"/>
      <c r="EQ332">
        <f t="shared" si="78"/>
        <v>0.3</v>
      </c>
      <c r="ER332" s="99">
        <v>0.5</v>
      </c>
      <c r="ES332" s="27">
        <v>0</v>
      </c>
      <c r="ET332" t="s">
        <v>242</v>
      </c>
      <c r="EU332" t="s">
        <v>242</v>
      </c>
      <c r="EX332" t="s">
        <v>242</v>
      </c>
      <c r="EY332" t="s">
        <v>242</v>
      </c>
      <c r="FA332" s="27">
        <v>1</v>
      </c>
      <c r="FB332">
        <v>2347.4699999999998</v>
      </c>
      <c r="FC332" t="s">
        <v>3418</v>
      </c>
      <c r="FD332" s="27">
        <v>0</v>
      </c>
      <c r="FE332" t="s">
        <v>242</v>
      </c>
      <c r="FG332" s="27">
        <v>0</v>
      </c>
      <c r="FH332" t="s">
        <v>242</v>
      </c>
      <c r="FJ332" s="27">
        <v>0</v>
      </c>
      <c r="FK332" t="s">
        <v>242</v>
      </c>
      <c r="FL332">
        <f t="shared" si="81"/>
        <v>1</v>
      </c>
      <c r="FM332" s="99">
        <v>1</v>
      </c>
      <c r="FN332">
        <f t="shared" si="82"/>
        <v>0</v>
      </c>
      <c r="FO332" s="100">
        <v>0</v>
      </c>
      <c r="FQ332">
        <v>1</v>
      </c>
      <c r="FT332" s="27">
        <v>0</v>
      </c>
      <c r="FU332" t="s">
        <v>242</v>
      </c>
      <c r="FV332" t="s">
        <v>242</v>
      </c>
      <c r="FW332" t="s">
        <v>242</v>
      </c>
      <c r="FY332" s="27">
        <v>1</v>
      </c>
      <c r="FZ332">
        <v>21</v>
      </c>
      <c r="GA332">
        <v>2</v>
      </c>
      <c r="GC332" s="27">
        <v>1</v>
      </c>
      <c r="GD332">
        <v>1</v>
      </c>
      <c r="GE332">
        <v>3</v>
      </c>
      <c r="GF332" s="36">
        <v>48</v>
      </c>
      <c r="GG332">
        <v>39</v>
      </c>
      <c r="GH332" t="s">
        <v>242</v>
      </c>
      <c r="GI332" t="s">
        <v>242</v>
      </c>
      <c r="GJ332" t="s">
        <v>242</v>
      </c>
      <c r="GK332">
        <v>1</v>
      </c>
      <c r="GM332">
        <v>1</v>
      </c>
      <c r="GP332" s="27">
        <v>0</v>
      </c>
      <c r="GQ332" t="s">
        <v>242</v>
      </c>
      <c r="GR332" t="s">
        <v>242</v>
      </c>
      <c r="GS332" s="2" t="s">
        <v>6598</v>
      </c>
      <c r="GT332" t="s">
        <v>242</v>
      </c>
      <c r="GW332" s="27">
        <v>1</v>
      </c>
      <c r="GX332">
        <v>15</v>
      </c>
      <c r="HA332">
        <v>1</v>
      </c>
      <c r="HD332" s="27">
        <v>1</v>
      </c>
      <c r="HF332" s="27">
        <v>1</v>
      </c>
      <c r="HG332" s="2" t="s">
        <v>6599</v>
      </c>
      <c r="HH332">
        <v>1</v>
      </c>
      <c r="HK332" s="27">
        <v>1</v>
      </c>
      <c r="HL332" t="s">
        <v>6600</v>
      </c>
      <c r="HM332">
        <v>1</v>
      </c>
      <c r="HP332">
        <v>0.55555555599999995</v>
      </c>
      <c r="HQ332">
        <v>1</v>
      </c>
      <c r="HR332">
        <v>0.75</v>
      </c>
      <c r="HS332">
        <v>0.66666666699999999</v>
      </c>
      <c r="HT332">
        <v>0.3</v>
      </c>
      <c r="HU332">
        <v>0</v>
      </c>
      <c r="HV332">
        <v>0.25</v>
      </c>
      <c r="HW332">
        <v>0.66666666699999999</v>
      </c>
      <c r="HX332">
        <v>0</v>
      </c>
      <c r="HY332">
        <v>1</v>
      </c>
      <c r="HZ332">
        <v>1</v>
      </c>
      <c r="IA332">
        <v>1</v>
      </c>
      <c r="IB332">
        <v>1</v>
      </c>
      <c r="IC332">
        <v>0.76851851900000001</v>
      </c>
      <c r="ID332">
        <v>0.304166667</v>
      </c>
      <c r="IE332">
        <v>0.73333333300000003</v>
      </c>
      <c r="IF332">
        <v>0.60200617300000003</v>
      </c>
      <c r="IG332" t="s">
        <v>6601</v>
      </c>
      <c r="IH332" t="s">
        <v>266</v>
      </c>
      <c r="II332" t="s">
        <v>6587</v>
      </c>
      <c r="IJ332">
        <v>22597</v>
      </c>
      <c r="IK332">
        <v>23888</v>
      </c>
      <c r="IL332">
        <v>27450</v>
      </c>
      <c r="IM332">
        <v>33203</v>
      </c>
      <c r="IN332">
        <v>22597</v>
      </c>
      <c r="IS332">
        <f t="shared" si="79"/>
        <v>0.6</v>
      </c>
      <c r="IT332">
        <f t="shared" si="83"/>
        <v>0.5</v>
      </c>
      <c r="IU332">
        <f t="shared" si="84"/>
        <v>0.75</v>
      </c>
      <c r="IV332">
        <f t="shared" si="80"/>
        <v>0.6166666666666667</v>
      </c>
    </row>
    <row r="333" spans="1:256" customFormat="1" ht="14" customHeight="1" x14ac:dyDescent="0.2">
      <c r="A333">
        <v>332</v>
      </c>
      <c r="B333">
        <v>360</v>
      </c>
      <c r="C333" s="1">
        <v>44795.604861111111</v>
      </c>
      <c r="D333" s="1">
        <v>44795.604861111111</v>
      </c>
      <c r="E333">
        <v>4</v>
      </c>
      <c r="G333" t="s">
        <v>242</v>
      </c>
      <c r="H333" t="s">
        <v>242</v>
      </c>
      <c r="I333">
        <v>1</v>
      </c>
      <c r="J333" s="1">
        <v>44795.604861111111</v>
      </c>
      <c r="K333" t="s">
        <v>6602</v>
      </c>
      <c r="L333" t="s">
        <v>242</v>
      </c>
      <c r="M333" t="s">
        <v>242</v>
      </c>
      <c r="P333" t="s">
        <v>242</v>
      </c>
      <c r="Q333" t="s">
        <v>242</v>
      </c>
      <c r="T333" t="s">
        <v>6603</v>
      </c>
      <c r="V333" t="s">
        <v>6604</v>
      </c>
      <c r="W333" t="s">
        <v>6605</v>
      </c>
      <c r="X333">
        <v>4911</v>
      </c>
      <c r="Y333" t="s">
        <v>490</v>
      </c>
      <c r="Z333" t="s">
        <v>1010</v>
      </c>
      <c r="AA333">
        <v>2019</v>
      </c>
      <c r="AC333">
        <v>0.5</v>
      </c>
      <c r="AF333">
        <v>13</v>
      </c>
      <c r="AG333" t="s">
        <v>242</v>
      </c>
      <c r="AJ333" s="27">
        <v>1</v>
      </c>
      <c r="AK333">
        <v>13</v>
      </c>
      <c r="AL333" s="27">
        <v>1</v>
      </c>
      <c r="AM333">
        <v>8</v>
      </c>
      <c r="AN333" s="36">
        <f t="shared" si="75"/>
        <v>61.53846153846154</v>
      </c>
      <c r="AO333" s="27">
        <v>0</v>
      </c>
      <c r="AP333">
        <v>0</v>
      </c>
      <c r="AQ333" t="s">
        <v>6606</v>
      </c>
      <c r="AR333">
        <v>2</v>
      </c>
      <c r="AU333" s="27">
        <v>1</v>
      </c>
      <c r="AV333">
        <v>1</v>
      </c>
      <c r="AW333" s="21">
        <f t="shared" si="76"/>
        <v>7.6923076923076925</v>
      </c>
      <c r="AX333">
        <v>2</v>
      </c>
      <c r="BA333" s="27">
        <v>1</v>
      </c>
      <c r="BB333">
        <v>2</v>
      </c>
      <c r="BC333" s="21">
        <f t="shared" si="77"/>
        <v>15.384615384615385</v>
      </c>
      <c r="BD333" t="s">
        <v>242</v>
      </c>
      <c r="BG333" s="27">
        <v>1</v>
      </c>
      <c r="BH333">
        <v>7.9</v>
      </c>
      <c r="BJ333">
        <v>2</v>
      </c>
      <c r="BM333" s="27">
        <v>1</v>
      </c>
      <c r="BN333">
        <v>2</v>
      </c>
      <c r="BQ333" s="27">
        <v>1</v>
      </c>
      <c r="BR333">
        <v>3</v>
      </c>
      <c r="BS333" s="97">
        <f t="shared" si="74"/>
        <v>23.076923076923077</v>
      </c>
      <c r="BT333" t="s">
        <v>4440</v>
      </c>
      <c r="BU333">
        <v>3</v>
      </c>
      <c r="BX333" s="27">
        <v>1</v>
      </c>
      <c r="BY333">
        <v>2</v>
      </c>
      <c r="BZ333" s="21">
        <f>BY333/AF333*100</f>
        <v>15.384615384615385</v>
      </c>
      <c r="CA333">
        <v>2</v>
      </c>
      <c r="CB333">
        <v>1</v>
      </c>
      <c r="CE333" s="27">
        <v>0</v>
      </c>
      <c r="CG333" t="s">
        <v>242</v>
      </c>
      <c r="CH333" t="s">
        <v>242</v>
      </c>
      <c r="CJ333" s="27">
        <v>1</v>
      </c>
      <c r="CK333" t="s">
        <v>6607</v>
      </c>
      <c r="CL333">
        <v>1</v>
      </c>
      <c r="CO333">
        <v>1</v>
      </c>
      <c r="CP333" s="27">
        <v>0.5</v>
      </c>
      <c r="CQ333">
        <v>100</v>
      </c>
      <c r="CR333">
        <v>100</v>
      </c>
      <c r="CS333" t="s">
        <v>242</v>
      </c>
      <c r="CT333" s="2" t="s">
        <v>6608</v>
      </c>
      <c r="CV333" s="27">
        <v>1</v>
      </c>
      <c r="CW333" s="2" t="s">
        <v>6609</v>
      </c>
      <c r="CX333">
        <v>1</v>
      </c>
      <c r="DA333" s="27">
        <v>1</v>
      </c>
      <c r="DB333">
        <v>27816676</v>
      </c>
      <c r="DC333">
        <v>2</v>
      </c>
      <c r="DE333" s="27">
        <v>1</v>
      </c>
      <c r="DF333" s="36">
        <v>53898</v>
      </c>
      <c r="DG333">
        <v>2</v>
      </c>
      <c r="DH333" s="36">
        <v>53898</v>
      </c>
      <c r="DI333">
        <v>2</v>
      </c>
      <c r="DJ333" s="36" t="s">
        <v>242</v>
      </c>
      <c r="DK333" t="s">
        <v>242</v>
      </c>
      <c r="DM333" s="27">
        <v>0</v>
      </c>
      <c r="DN333" s="36" t="s">
        <v>242</v>
      </c>
      <c r="DO333" t="s">
        <v>242</v>
      </c>
      <c r="DQ333">
        <v>4</v>
      </c>
      <c r="DT333" s="27">
        <v>1</v>
      </c>
      <c r="DU333" t="s">
        <v>6610</v>
      </c>
      <c r="DV333" s="27">
        <v>1</v>
      </c>
      <c r="DW333" t="s">
        <v>6611</v>
      </c>
      <c r="DX333" s="27">
        <v>1</v>
      </c>
      <c r="DY333" t="s">
        <v>6612</v>
      </c>
      <c r="DZ333" s="27">
        <v>1</v>
      </c>
      <c r="EA333" t="s">
        <v>6613</v>
      </c>
      <c r="EB333" s="27">
        <v>1</v>
      </c>
      <c r="ED333" s="27">
        <v>1</v>
      </c>
      <c r="EE333" t="s">
        <v>6614</v>
      </c>
      <c r="EF333" s="27">
        <v>1</v>
      </c>
      <c r="EG333" t="s">
        <v>6615</v>
      </c>
      <c r="EH333" s="27">
        <v>1</v>
      </c>
      <c r="EI333" t="s">
        <v>6616</v>
      </c>
      <c r="EJ333" s="27">
        <v>1</v>
      </c>
      <c r="EK333" t="s">
        <v>6617</v>
      </c>
      <c r="EL333" s="27">
        <v>1</v>
      </c>
      <c r="EN333">
        <v>4</v>
      </c>
      <c r="EP333" s="2"/>
      <c r="EQ333">
        <f t="shared" si="78"/>
        <v>1</v>
      </c>
      <c r="ER333" s="99">
        <v>1</v>
      </c>
      <c r="ES333" s="27">
        <v>0</v>
      </c>
      <c r="ET333" t="s">
        <v>242</v>
      </c>
      <c r="EU333" t="s">
        <v>242</v>
      </c>
      <c r="EX333" t="s">
        <v>242</v>
      </c>
      <c r="EY333" t="s">
        <v>242</v>
      </c>
      <c r="FA333" s="27">
        <v>1</v>
      </c>
      <c r="FB333">
        <v>10172595</v>
      </c>
      <c r="FC333" t="s">
        <v>3418</v>
      </c>
      <c r="FD333" s="27">
        <v>1</v>
      </c>
      <c r="FE333">
        <v>0.1</v>
      </c>
      <c r="FG333" s="27">
        <v>1</v>
      </c>
      <c r="FH333">
        <v>11421</v>
      </c>
      <c r="FJ333" s="27">
        <v>0</v>
      </c>
      <c r="FK333" t="s">
        <v>242</v>
      </c>
      <c r="FL333">
        <f t="shared" si="81"/>
        <v>2</v>
      </c>
      <c r="FM333" s="99">
        <v>1</v>
      </c>
      <c r="FN333">
        <f t="shared" si="82"/>
        <v>1</v>
      </c>
      <c r="FO333" s="99">
        <v>1</v>
      </c>
      <c r="FQ333">
        <v>4</v>
      </c>
      <c r="FT333" s="27">
        <v>0</v>
      </c>
      <c r="FU333" t="s">
        <v>242</v>
      </c>
      <c r="FV333" t="s">
        <v>242</v>
      </c>
      <c r="FW333" t="s">
        <v>242</v>
      </c>
      <c r="FY333" s="27">
        <v>1</v>
      </c>
      <c r="FZ333">
        <v>21</v>
      </c>
      <c r="GA333">
        <v>1</v>
      </c>
      <c r="GC333" s="27">
        <v>0.5</v>
      </c>
      <c r="GD333" t="s">
        <v>242</v>
      </c>
      <c r="GE333" t="s">
        <v>242</v>
      </c>
      <c r="GF333" s="36" t="s">
        <v>242</v>
      </c>
      <c r="GG333" t="s">
        <v>242</v>
      </c>
      <c r="GH333" t="s">
        <v>242</v>
      </c>
      <c r="GI333" t="s">
        <v>242</v>
      </c>
      <c r="GJ333" t="s">
        <v>242</v>
      </c>
      <c r="GK333">
        <v>1</v>
      </c>
      <c r="GL333" t="s">
        <v>6618</v>
      </c>
      <c r="GM333">
        <v>1</v>
      </c>
      <c r="GP333" s="27">
        <v>0</v>
      </c>
      <c r="GQ333" t="s">
        <v>242</v>
      </c>
      <c r="GR333" t="s">
        <v>242</v>
      </c>
      <c r="GT333" t="s">
        <v>242</v>
      </c>
      <c r="GW333" s="27">
        <v>1</v>
      </c>
      <c r="GX333">
        <v>119</v>
      </c>
      <c r="GY333" t="s">
        <v>6619</v>
      </c>
      <c r="HA333">
        <v>1</v>
      </c>
      <c r="HD333" s="27">
        <v>1</v>
      </c>
      <c r="HF333" s="27">
        <v>1</v>
      </c>
      <c r="HH333">
        <v>1</v>
      </c>
      <c r="HK333" s="27">
        <v>1</v>
      </c>
      <c r="HL333" s="2" t="s">
        <v>6620</v>
      </c>
      <c r="HM333">
        <v>1</v>
      </c>
      <c r="HP333">
        <v>0.77777777800000003</v>
      </c>
      <c r="HQ333">
        <v>1</v>
      </c>
      <c r="HR333">
        <v>0.75</v>
      </c>
      <c r="HS333">
        <v>0.66666666699999999</v>
      </c>
      <c r="HT333">
        <v>1</v>
      </c>
      <c r="HU333">
        <v>0</v>
      </c>
      <c r="HV333">
        <v>0.75</v>
      </c>
      <c r="HW333">
        <v>0.5</v>
      </c>
      <c r="HX333">
        <v>0</v>
      </c>
      <c r="HY333">
        <v>1</v>
      </c>
      <c r="HZ333">
        <v>1</v>
      </c>
      <c r="IA333">
        <v>1</v>
      </c>
      <c r="IB333">
        <v>1</v>
      </c>
      <c r="IC333">
        <v>0.842592593</v>
      </c>
      <c r="ID333">
        <v>0.60416666699999999</v>
      </c>
      <c r="IE333">
        <v>0.7</v>
      </c>
      <c r="IF333">
        <v>0.71558641999999995</v>
      </c>
      <c r="IG333" t="s">
        <v>6621</v>
      </c>
      <c r="IH333" t="s">
        <v>266</v>
      </c>
      <c r="II333" t="s">
        <v>6603</v>
      </c>
      <c r="IJ333">
        <v>16572</v>
      </c>
      <c r="IK333">
        <v>14172</v>
      </c>
      <c r="IL333">
        <v>13964</v>
      </c>
      <c r="IM333">
        <v>17174</v>
      </c>
      <c r="IN333">
        <v>16572</v>
      </c>
      <c r="IS333">
        <f t="shared" si="79"/>
        <v>0.8</v>
      </c>
      <c r="IT333">
        <f t="shared" si="83"/>
        <v>0.7142857142857143</v>
      </c>
      <c r="IU333">
        <f t="shared" si="84"/>
        <v>0.625</v>
      </c>
      <c r="IV333">
        <f t="shared" si="80"/>
        <v>0.71309523809523812</v>
      </c>
    </row>
    <row r="334" spans="1:256" customFormat="1" ht="14" customHeight="1" x14ac:dyDescent="0.2">
      <c r="A334">
        <v>333</v>
      </c>
      <c r="B334">
        <v>361</v>
      </c>
      <c r="C334" s="1">
        <v>44795.604861111111</v>
      </c>
      <c r="D334" s="1">
        <v>44795.604861111111</v>
      </c>
      <c r="E334">
        <v>4</v>
      </c>
      <c r="G334" t="s">
        <v>242</v>
      </c>
      <c r="H334" t="s">
        <v>242</v>
      </c>
      <c r="I334">
        <v>1</v>
      </c>
      <c r="J334" s="1">
        <v>44795.604861111111</v>
      </c>
      <c r="K334" t="s">
        <v>6622</v>
      </c>
      <c r="L334" t="s">
        <v>242</v>
      </c>
      <c r="M334" t="s">
        <v>242</v>
      </c>
      <c r="P334" t="s">
        <v>242</v>
      </c>
      <c r="Q334" t="s">
        <v>242</v>
      </c>
      <c r="T334" t="s">
        <v>6623</v>
      </c>
      <c r="U334" s="24">
        <v>1326801</v>
      </c>
      <c r="V334" t="s">
        <v>6624</v>
      </c>
      <c r="W334" t="s">
        <v>6625</v>
      </c>
      <c r="X334">
        <v>7370</v>
      </c>
      <c r="Y334" t="s">
        <v>1487</v>
      </c>
      <c r="Z334" t="s">
        <v>4153</v>
      </c>
      <c r="AA334">
        <v>2019</v>
      </c>
      <c r="AC334">
        <v>0.5</v>
      </c>
      <c r="AF334">
        <v>9</v>
      </c>
      <c r="AG334" t="s">
        <v>242</v>
      </c>
      <c r="AJ334" s="27">
        <v>0</v>
      </c>
      <c r="AK334">
        <v>0</v>
      </c>
      <c r="AL334" s="27">
        <v>0</v>
      </c>
      <c r="AM334">
        <v>0</v>
      </c>
      <c r="AN334" s="36">
        <f t="shared" si="75"/>
        <v>0</v>
      </c>
      <c r="AO334" s="27">
        <v>0</v>
      </c>
      <c r="AP334">
        <v>0</v>
      </c>
      <c r="AR334" t="s">
        <v>242</v>
      </c>
      <c r="AU334" s="27">
        <v>1</v>
      </c>
      <c r="AV334">
        <v>3</v>
      </c>
      <c r="AW334" s="21">
        <f t="shared" si="76"/>
        <v>33.333333333333329</v>
      </c>
      <c r="AX334">
        <v>2</v>
      </c>
      <c r="BA334" s="27">
        <v>1</v>
      </c>
      <c r="BB334">
        <v>2</v>
      </c>
      <c r="BC334" s="21">
        <f t="shared" si="77"/>
        <v>22.222222222222221</v>
      </c>
      <c r="BD334" t="s">
        <v>242</v>
      </c>
      <c r="BG334" s="27">
        <v>1</v>
      </c>
      <c r="BJ334">
        <v>2</v>
      </c>
      <c r="BM334" s="27">
        <v>1</v>
      </c>
      <c r="BN334">
        <v>2</v>
      </c>
      <c r="BQ334" s="27">
        <v>1</v>
      </c>
      <c r="BR334">
        <v>4</v>
      </c>
      <c r="BS334" s="97">
        <f t="shared" si="74"/>
        <v>44.444444444444443</v>
      </c>
      <c r="BT334" t="s">
        <v>6626</v>
      </c>
      <c r="BU334">
        <v>1</v>
      </c>
      <c r="BX334" s="27">
        <v>0</v>
      </c>
      <c r="BY334" s="24" t="s">
        <v>242</v>
      </c>
      <c r="BZ334" s="21" t="s">
        <v>242</v>
      </c>
      <c r="CA334" t="s">
        <v>242</v>
      </c>
      <c r="CB334" t="s">
        <v>242</v>
      </c>
      <c r="CE334" s="27">
        <v>0</v>
      </c>
      <c r="CG334" t="s">
        <v>242</v>
      </c>
      <c r="CH334" t="s">
        <v>242</v>
      </c>
      <c r="CJ334" s="27">
        <v>0</v>
      </c>
      <c r="CL334" t="s">
        <v>242</v>
      </c>
      <c r="CO334">
        <v>0</v>
      </c>
      <c r="CP334" s="27">
        <v>0</v>
      </c>
      <c r="CQ334" t="s">
        <v>242</v>
      </c>
      <c r="CR334" t="s">
        <v>242</v>
      </c>
      <c r="CS334" t="s">
        <v>242</v>
      </c>
      <c r="CU334" t="s">
        <v>6627</v>
      </c>
      <c r="CV334" s="27">
        <v>0.5</v>
      </c>
      <c r="CW334" t="s">
        <v>6627</v>
      </c>
      <c r="CX334">
        <v>1</v>
      </c>
      <c r="DA334" s="27">
        <v>1</v>
      </c>
      <c r="DB334">
        <v>44000</v>
      </c>
      <c r="DC334">
        <v>2</v>
      </c>
      <c r="DE334" s="27">
        <v>1</v>
      </c>
      <c r="DF334" s="36">
        <v>208000</v>
      </c>
      <c r="DG334">
        <v>2</v>
      </c>
      <c r="DH334" s="43" t="s">
        <v>242</v>
      </c>
      <c r="DI334" t="s">
        <v>242</v>
      </c>
      <c r="DJ334" s="36" t="s">
        <v>242</v>
      </c>
      <c r="DK334" t="s">
        <v>242</v>
      </c>
      <c r="DM334" s="27">
        <v>1</v>
      </c>
      <c r="DN334" s="36">
        <v>5702000</v>
      </c>
      <c r="DO334">
        <v>2</v>
      </c>
      <c r="DQ334">
        <v>1</v>
      </c>
      <c r="DT334" s="27">
        <v>1</v>
      </c>
      <c r="DU334" t="s">
        <v>6628</v>
      </c>
      <c r="DV334" s="27">
        <v>1</v>
      </c>
      <c r="DW334" t="s">
        <v>6629</v>
      </c>
      <c r="DX334" s="27">
        <v>1</v>
      </c>
      <c r="DY334" t="s">
        <v>6630</v>
      </c>
      <c r="DZ334" s="27">
        <v>1</v>
      </c>
      <c r="EA334" t="s">
        <v>6631</v>
      </c>
      <c r="EB334" s="27">
        <v>1</v>
      </c>
      <c r="EC334" t="s">
        <v>6632</v>
      </c>
      <c r="ED334" s="27">
        <v>1</v>
      </c>
      <c r="EE334" t="s">
        <v>6633</v>
      </c>
      <c r="EF334" s="27">
        <v>1</v>
      </c>
      <c r="EG334" t="s">
        <v>6634</v>
      </c>
      <c r="EH334" s="27">
        <v>0</v>
      </c>
      <c r="EJ334" s="27">
        <v>1</v>
      </c>
      <c r="EK334" t="s">
        <v>6635</v>
      </c>
      <c r="EL334" s="27">
        <v>1</v>
      </c>
      <c r="EN334">
        <v>1</v>
      </c>
      <c r="EP334" s="2"/>
      <c r="EQ334">
        <f t="shared" si="78"/>
        <v>0.9</v>
      </c>
      <c r="ER334" s="99">
        <v>0.5</v>
      </c>
      <c r="ES334" s="27">
        <v>0</v>
      </c>
      <c r="ET334" t="s">
        <v>242</v>
      </c>
      <c r="EU334" t="s">
        <v>242</v>
      </c>
      <c r="EX334" t="s">
        <v>242</v>
      </c>
      <c r="EY334" t="s">
        <v>242</v>
      </c>
      <c r="FA334" s="27">
        <v>1</v>
      </c>
      <c r="FB334">
        <v>3430</v>
      </c>
      <c r="FC334" t="s">
        <v>3434</v>
      </c>
      <c r="FD334" s="27">
        <v>0</v>
      </c>
      <c r="FE334" t="s">
        <v>242</v>
      </c>
      <c r="FG334" s="27">
        <v>1</v>
      </c>
      <c r="FH334">
        <v>1971</v>
      </c>
      <c r="FJ334" s="27">
        <v>0</v>
      </c>
      <c r="FK334" t="s">
        <v>242</v>
      </c>
      <c r="FL334">
        <f t="shared" si="81"/>
        <v>2</v>
      </c>
      <c r="FM334" s="99">
        <v>1</v>
      </c>
      <c r="FN334">
        <f t="shared" si="82"/>
        <v>0</v>
      </c>
      <c r="FO334" s="100">
        <v>0</v>
      </c>
      <c r="FQ334">
        <v>1</v>
      </c>
      <c r="FT334" s="27">
        <v>0</v>
      </c>
      <c r="FU334" t="s">
        <v>242</v>
      </c>
      <c r="FV334" t="s">
        <v>242</v>
      </c>
      <c r="FW334" t="s">
        <v>242</v>
      </c>
      <c r="FY334" s="27">
        <v>1</v>
      </c>
      <c r="FZ334">
        <v>37</v>
      </c>
      <c r="GA334">
        <v>2</v>
      </c>
      <c r="GB334" t="s">
        <v>6636</v>
      </c>
      <c r="GC334" s="27">
        <v>1</v>
      </c>
      <c r="GD334">
        <v>3.9</v>
      </c>
      <c r="GE334">
        <v>6.3</v>
      </c>
      <c r="GF334" s="36">
        <v>41</v>
      </c>
      <c r="GG334">
        <v>44.4</v>
      </c>
      <c r="GH334" t="s">
        <v>242</v>
      </c>
      <c r="GI334" t="s">
        <v>242</v>
      </c>
      <c r="GJ334" t="s">
        <v>242</v>
      </c>
      <c r="GK334">
        <v>1</v>
      </c>
      <c r="GL334" t="s">
        <v>6637</v>
      </c>
      <c r="GM334">
        <v>1</v>
      </c>
      <c r="GP334" s="27">
        <v>0.5</v>
      </c>
      <c r="GQ334" t="s">
        <v>242</v>
      </c>
      <c r="GR334" t="s">
        <v>242</v>
      </c>
      <c r="GS334" t="s">
        <v>6638</v>
      </c>
      <c r="GT334">
        <v>1</v>
      </c>
      <c r="GW334" s="44">
        <v>1</v>
      </c>
      <c r="GX334">
        <v>94</v>
      </c>
      <c r="HA334" t="s">
        <v>242</v>
      </c>
      <c r="HD334" s="27">
        <v>0</v>
      </c>
      <c r="HF334" s="27">
        <v>0</v>
      </c>
      <c r="HH334" t="s">
        <v>242</v>
      </c>
      <c r="HK334" s="27">
        <v>1</v>
      </c>
      <c r="HL334" t="s">
        <v>6639</v>
      </c>
      <c r="HM334">
        <v>1</v>
      </c>
      <c r="HP334">
        <v>0.55555555599999995</v>
      </c>
      <c r="HQ334">
        <v>0</v>
      </c>
      <c r="HR334">
        <v>0.25</v>
      </c>
      <c r="HS334">
        <v>1</v>
      </c>
      <c r="HT334">
        <v>0.9</v>
      </c>
      <c r="HU334">
        <v>0</v>
      </c>
      <c r="HV334">
        <v>0.5</v>
      </c>
      <c r="HW334">
        <v>0.66666666699999999</v>
      </c>
      <c r="HX334">
        <v>0.5</v>
      </c>
      <c r="HY334">
        <v>0</v>
      </c>
      <c r="HZ334">
        <v>0</v>
      </c>
      <c r="IA334">
        <v>1</v>
      </c>
      <c r="IB334">
        <v>1</v>
      </c>
      <c r="IC334">
        <v>0.26851851900000001</v>
      </c>
      <c r="ID334">
        <v>0.6</v>
      </c>
      <c r="IE334">
        <v>0.43333333299999999</v>
      </c>
      <c r="IF334">
        <v>0.43395061699999998</v>
      </c>
      <c r="IG334" t="s">
        <v>6640</v>
      </c>
      <c r="IH334" t="s">
        <v>266</v>
      </c>
      <c r="II334" t="s">
        <v>6623</v>
      </c>
      <c r="IJ334">
        <v>70697</v>
      </c>
      <c r="IK334">
        <v>85965</v>
      </c>
      <c r="IL334">
        <v>117929</v>
      </c>
      <c r="IM334">
        <v>116609</v>
      </c>
      <c r="IN334">
        <v>70697</v>
      </c>
      <c r="IS334">
        <f t="shared" si="79"/>
        <v>0.2</v>
      </c>
      <c r="IT334">
        <f t="shared" si="83"/>
        <v>0.6428571428571429</v>
      </c>
      <c r="IU334">
        <f t="shared" si="84"/>
        <v>0.75</v>
      </c>
      <c r="IV334">
        <f t="shared" si="80"/>
        <v>0.53095238095238095</v>
      </c>
    </row>
    <row r="335" spans="1:256" ht="14" customHeight="1" x14ac:dyDescent="0.2">
      <c r="A335" s="10">
        <v>334</v>
      </c>
      <c r="B335">
        <v>362</v>
      </c>
      <c r="C335" s="1">
        <v>44795.604861111111</v>
      </c>
      <c r="D335" s="1">
        <v>44795.604861111111</v>
      </c>
      <c r="E335">
        <v>4</v>
      </c>
      <c r="G335" t="s">
        <v>242</v>
      </c>
      <c r="H335" t="s">
        <v>242</v>
      </c>
      <c r="I335">
        <v>1</v>
      </c>
      <c r="J335" s="1">
        <v>44795.604861111111</v>
      </c>
      <c r="K335" t="s">
        <v>6641</v>
      </c>
      <c r="L335" t="s">
        <v>242</v>
      </c>
      <c r="M335" t="s">
        <v>242</v>
      </c>
      <c r="P335" t="s">
        <v>242</v>
      </c>
      <c r="Q335" t="s">
        <v>242</v>
      </c>
      <c r="T335" s="10" t="s">
        <v>6642</v>
      </c>
      <c r="V335" t="s">
        <v>6643</v>
      </c>
      <c r="W335" t="s">
        <v>6644</v>
      </c>
      <c r="X335">
        <v>3714</v>
      </c>
      <c r="Y335" s="10" t="s">
        <v>271</v>
      </c>
      <c r="Z335" s="10" t="s">
        <v>808</v>
      </c>
      <c r="AA335" s="10">
        <v>2021</v>
      </c>
      <c r="AC335" s="10">
        <v>0</v>
      </c>
      <c r="AF335" s="10">
        <v>12</v>
      </c>
      <c r="AG335" t="s">
        <v>242</v>
      </c>
      <c r="AJ335" s="22">
        <v>1</v>
      </c>
      <c r="AK335" s="10">
        <v>8</v>
      </c>
      <c r="AL335" s="22">
        <v>0</v>
      </c>
      <c r="AM335" s="10">
        <v>0</v>
      </c>
      <c r="AN335" s="36">
        <f t="shared" si="75"/>
        <v>0</v>
      </c>
      <c r="AO335" s="22">
        <v>0</v>
      </c>
      <c r="AP335" s="10">
        <v>0</v>
      </c>
      <c r="AR335">
        <v>3</v>
      </c>
      <c r="AU335" s="22">
        <v>1</v>
      </c>
      <c r="AV335" s="10">
        <v>1</v>
      </c>
      <c r="AW335" s="21">
        <f t="shared" si="76"/>
        <v>8.3333333333333321</v>
      </c>
      <c r="AX335">
        <v>2</v>
      </c>
      <c r="BA335" s="22">
        <v>1</v>
      </c>
      <c r="BB335" s="10">
        <v>2</v>
      </c>
      <c r="BC335" s="21">
        <f t="shared" si="77"/>
        <v>16.666666666666664</v>
      </c>
      <c r="BD335" t="s">
        <v>242</v>
      </c>
      <c r="BG335" s="22">
        <v>1</v>
      </c>
      <c r="BJ335">
        <v>2</v>
      </c>
      <c r="BM335" s="22">
        <v>1</v>
      </c>
      <c r="BN335">
        <v>2</v>
      </c>
      <c r="BQ335" s="22">
        <v>1</v>
      </c>
      <c r="BR335" s="10">
        <v>3</v>
      </c>
      <c r="BS335" s="97">
        <f t="shared" si="74"/>
        <v>25</v>
      </c>
      <c r="BU335" s="10">
        <v>3</v>
      </c>
      <c r="BX335" s="22">
        <v>1</v>
      </c>
      <c r="BY335" s="10">
        <v>5</v>
      </c>
      <c r="BZ335" s="21">
        <f t="shared" ref="BZ335:BZ344" si="85">BY335/AF335*100</f>
        <v>41.666666666666671</v>
      </c>
      <c r="CA335" s="10">
        <v>2</v>
      </c>
      <c r="CB335" s="10">
        <v>1</v>
      </c>
      <c r="CE335" s="22">
        <v>0</v>
      </c>
      <c r="CG335" s="10" t="s">
        <v>242</v>
      </c>
      <c r="CH335" s="10" t="s">
        <v>242</v>
      </c>
      <c r="CJ335" s="22">
        <v>1</v>
      </c>
      <c r="CK335" s="11" t="s">
        <v>6645</v>
      </c>
      <c r="CL335" s="10">
        <v>1</v>
      </c>
      <c r="CO335" s="10">
        <v>1</v>
      </c>
      <c r="CP335" s="22">
        <v>0</v>
      </c>
      <c r="CQ335" s="10" t="s">
        <v>242</v>
      </c>
      <c r="CR335" s="10" t="s">
        <v>242</v>
      </c>
      <c r="CS335" s="10" t="s">
        <v>242</v>
      </c>
      <c r="CU335" s="10" t="s">
        <v>6646</v>
      </c>
      <c r="CV335" s="22">
        <v>0.5</v>
      </c>
      <c r="CW335" s="10" t="s">
        <v>6646</v>
      </c>
      <c r="CX335" s="10">
        <v>1</v>
      </c>
      <c r="DA335" s="22">
        <v>0.5</v>
      </c>
      <c r="DB335" s="10" t="s">
        <v>242</v>
      </c>
      <c r="DC335" s="10">
        <v>2</v>
      </c>
      <c r="DD335" s="10" t="s">
        <v>6647</v>
      </c>
      <c r="DE335" s="22">
        <v>0.5</v>
      </c>
      <c r="DF335" s="50" t="s">
        <v>242</v>
      </c>
      <c r="DG335" s="10" t="s">
        <v>242</v>
      </c>
      <c r="DH335" s="43" t="s">
        <v>242</v>
      </c>
      <c r="DI335" s="10" t="s">
        <v>242</v>
      </c>
      <c r="DJ335" s="50" t="s">
        <v>242</v>
      </c>
      <c r="DK335" s="10" t="s">
        <v>242</v>
      </c>
      <c r="DL335" s="10" t="s">
        <v>6647</v>
      </c>
      <c r="DM335" s="22">
        <v>1</v>
      </c>
      <c r="DN335" s="50">
        <v>7300000</v>
      </c>
      <c r="DO335" s="10">
        <v>2</v>
      </c>
      <c r="DQ335" s="10">
        <v>1</v>
      </c>
      <c r="DT335" s="27">
        <v>1</v>
      </c>
      <c r="DU335" t="s">
        <v>6648</v>
      </c>
      <c r="DV335" s="27">
        <v>1</v>
      </c>
      <c r="DW335" s="2" t="s">
        <v>6649</v>
      </c>
      <c r="DX335" s="27">
        <v>0</v>
      </c>
      <c r="DZ335" s="27">
        <v>0</v>
      </c>
      <c r="EB335" s="27">
        <v>1</v>
      </c>
      <c r="EC335" t="s">
        <v>6650</v>
      </c>
      <c r="ED335" s="27">
        <v>0</v>
      </c>
      <c r="EF335" s="27">
        <v>0</v>
      </c>
      <c r="EH335" s="27">
        <v>0</v>
      </c>
      <c r="EJ335" s="27">
        <v>1</v>
      </c>
      <c r="EK335" t="s">
        <v>6651</v>
      </c>
      <c r="EL335" s="27">
        <v>1</v>
      </c>
      <c r="EN335">
        <v>1</v>
      </c>
      <c r="EQ335">
        <f t="shared" si="78"/>
        <v>0.5</v>
      </c>
      <c r="ER335" s="99">
        <v>0.5</v>
      </c>
      <c r="ES335" s="22">
        <v>0</v>
      </c>
      <c r="ET335" s="10" t="s">
        <v>242</v>
      </c>
      <c r="EU335" s="10" t="s">
        <v>242</v>
      </c>
      <c r="EX335" s="10" t="s">
        <v>242</v>
      </c>
      <c r="EY335" s="10" t="s">
        <v>242</v>
      </c>
      <c r="FA335" s="22">
        <v>0</v>
      </c>
      <c r="FB335" s="10" t="s">
        <v>242</v>
      </c>
      <c r="FD335" s="22">
        <v>0</v>
      </c>
      <c r="FE335" s="10" t="s">
        <v>242</v>
      </c>
      <c r="FG335" s="22">
        <v>1</v>
      </c>
      <c r="FH335" s="10">
        <v>1900</v>
      </c>
      <c r="FJ335" s="22">
        <v>1</v>
      </c>
      <c r="FK335" s="10">
        <v>55.5</v>
      </c>
      <c r="FL335">
        <f t="shared" si="81"/>
        <v>1</v>
      </c>
      <c r="FM335" s="99">
        <v>1</v>
      </c>
      <c r="FN335">
        <f t="shared" si="82"/>
        <v>1</v>
      </c>
      <c r="FO335" s="99">
        <v>1</v>
      </c>
      <c r="FP335" s="10" t="s">
        <v>6652</v>
      </c>
      <c r="FQ335" s="10">
        <v>1</v>
      </c>
      <c r="FT335" s="22">
        <v>0</v>
      </c>
      <c r="FU335" s="10" t="s">
        <v>242</v>
      </c>
      <c r="FV335" s="10" t="s">
        <v>242</v>
      </c>
      <c r="FW335" s="10" t="s">
        <v>242</v>
      </c>
      <c r="FY335" s="22">
        <v>1</v>
      </c>
      <c r="FZ335" s="10">
        <v>49</v>
      </c>
      <c r="GA335" s="10">
        <v>2</v>
      </c>
      <c r="GC335" s="22">
        <v>0.5</v>
      </c>
      <c r="GD335" s="10" t="s">
        <v>242</v>
      </c>
      <c r="GE335" s="10" t="s">
        <v>242</v>
      </c>
      <c r="GF335" s="50" t="s">
        <v>242</v>
      </c>
      <c r="GG335" s="10" t="s">
        <v>242</v>
      </c>
      <c r="GH335" s="10" t="s">
        <v>242</v>
      </c>
      <c r="GI335" s="10" t="s">
        <v>242</v>
      </c>
      <c r="GJ335" s="10" t="s">
        <v>242</v>
      </c>
      <c r="GK335" s="10">
        <v>1</v>
      </c>
      <c r="GL335" s="10" t="s">
        <v>6653</v>
      </c>
      <c r="GM335" s="10">
        <v>1</v>
      </c>
      <c r="GP335" s="22">
        <v>0</v>
      </c>
      <c r="GQ335" s="10" t="s">
        <v>242</v>
      </c>
      <c r="GR335" s="10" t="s">
        <v>242</v>
      </c>
      <c r="GS335" s="11" t="s">
        <v>6654</v>
      </c>
      <c r="GT335" s="10" t="s">
        <v>242</v>
      </c>
      <c r="GW335" s="22">
        <v>1</v>
      </c>
      <c r="GX335" s="10">
        <v>5294</v>
      </c>
      <c r="GZ335" s="10" t="s">
        <v>6655</v>
      </c>
      <c r="HA335" s="10">
        <v>1</v>
      </c>
      <c r="HD335" s="22">
        <v>0</v>
      </c>
      <c r="HF335" s="22">
        <v>0</v>
      </c>
      <c r="HH335" s="10" t="s">
        <v>242</v>
      </c>
      <c r="HK335" s="22">
        <v>0</v>
      </c>
      <c r="HM335" s="10" t="s">
        <v>242</v>
      </c>
      <c r="HP335" s="10">
        <v>0.66666666699999999</v>
      </c>
      <c r="HQ335" s="10">
        <v>1</v>
      </c>
      <c r="HR335" s="10">
        <v>0.25</v>
      </c>
      <c r="HS335" s="10">
        <v>0.66666666699999999</v>
      </c>
      <c r="HT335" s="10">
        <v>0.5</v>
      </c>
      <c r="HU335" s="10">
        <v>0</v>
      </c>
      <c r="HV335" s="10">
        <v>0.5</v>
      </c>
      <c r="HW335" s="10">
        <v>0.5</v>
      </c>
      <c r="HX335" s="10">
        <v>0</v>
      </c>
      <c r="HY335" s="10">
        <v>1</v>
      </c>
      <c r="HZ335" s="10">
        <v>0</v>
      </c>
      <c r="IA335" s="10">
        <v>0</v>
      </c>
      <c r="IB335" s="10">
        <v>1</v>
      </c>
      <c r="IC335" s="10">
        <v>0.63888888899999996</v>
      </c>
      <c r="ID335" s="10">
        <v>0.41666666699999999</v>
      </c>
      <c r="IE335" s="10">
        <v>0.3</v>
      </c>
      <c r="IF335" s="10">
        <v>0.451851852</v>
      </c>
      <c r="IG335" s="10" t="s">
        <v>6642</v>
      </c>
      <c r="IH335" s="10" t="s">
        <v>266</v>
      </c>
      <c r="II335" s="10" t="s">
        <v>6642</v>
      </c>
      <c r="IJ335" s="10">
        <v>14357</v>
      </c>
      <c r="IK335" s="10">
        <v>13066</v>
      </c>
      <c r="IL335" s="10">
        <v>15618</v>
      </c>
      <c r="IM335" s="10">
        <v>17489</v>
      </c>
      <c r="IN335" s="10">
        <v>14357</v>
      </c>
      <c r="IS335">
        <f t="shared" si="79"/>
        <v>0.6</v>
      </c>
      <c r="IT335">
        <f t="shared" si="83"/>
        <v>0.6428571428571429</v>
      </c>
      <c r="IU335">
        <f t="shared" si="84"/>
        <v>0.625</v>
      </c>
      <c r="IV335">
        <f t="shared" si="80"/>
        <v>0.62261904761904763</v>
      </c>
    </row>
    <row r="336" spans="1:256" customFormat="1" ht="14" customHeight="1" x14ac:dyDescent="0.2">
      <c r="A336">
        <v>335</v>
      </c>
      <c r="B336">
        <v>363</v>
      </c>
      <c r="C336" s="1">
        <v>44795.604861111111</v>
      </c>
      <c r="D336" s="1">
        <v>44795.604861111111</v>
      </c>
      <c r="E336">
        <v>4</v>
      </c>
      <c r="G336" t="s">
        <v>242</v>
      </c>
      <c r="H336" t="s">
        <v>242</v>
      </c>
      <c r="I336">
        <v>1</v>
      </c>
      <c r="J336" s="1">
        <v>44795.604861111111</v>
      </c>
      <c r="K336" t="s">
        <v>6656</v>
      </c>
      <c r="L336" t="s">
        <v>242</v>
      </c>
      <c r="M336" t="s">
        <v>242</v>
      </c>
      <c r="P336" t="s">
        <v>242</v>
      </c>
      <c r="Q336" t="s">
        <v>242</v>
      </c>
      <c r="T336" t="s">
        <v>6657</v>
      </c>
      <c r="V336" t="s">
        <v>6658</v>
      </c>
      <c r="W336" t="s">
        <v>6659</v>
      </c>
      <c r="X336">
        <v>6331</v>
      </c>
      <c r="Y336" t="s">
        <v>319</v>
      </c>
      <c r="Z336" t="s">
        <v>890</v>
      </c>
      <c r="AA336">
        <v>2021</v>
      </c>
      <c r="AC336">
        <v>0.5</v>
      </c>
      <c r="AF336">
        <v>13</v>
      </c>
      <c r="AG336" t="s">
        <v>242</v>
      </c>
      <c r="AJ336" s="27">
        <v>1</v>
      </c>
      <c r="AK336">
        <v>8</v>
      </c>
      <c r="AL336" s="27">
        <v>0</v>
      </c>
      <c r="AM336">
        <v>0</v>
      </c>
      <c r="AN336" s="36">
        <f t="shared" si="75"/>
        <v>0</v>
      </c>
      <c r="AO336" s="27">
        <v>0</v>
      </c>
      <c r="AP336">
        <v>0</v>
      </c>
      <c r="AR336">
        <v>2</v>
      </c>
      <c r="AU336" s="27">
        <v>1</v>
      </c>
      <c r="AV336">
        <v>1</v>
      </c>
      <c r="AW336" s="21">
        <f t="shared" si="76"/>
        <v>7.6923076923076925</v>
      </c>
      <c r="AX336">
        <v>3</v>
      </c>
      <c r="BA336" s="27">
        <v>1</v>
      </c>
      <c r="BB336">
        <v>3</v>
      </c>
      <c r="BC336" s="21">
        <f t="shared" si="77"/>
        <v>23.076923076923077</v>
      </c>
      <c r="BD336" t="s">
        <v>242</v>
      </c>
      <c r="BG336" s="27">
        <v>1</v>
      </c>
      <c r="BJ336">
        <v>3</v>
      </c>
      <c r="BM336" s="27">
        <v>1</v>
      </c>
      <c r="BN336">
        <v>2</v>
      </c>
      <c r="BQ336" s="27">
        <v>1</v>
      </c>
      <c r="BR336">
        <v>3</v>
      </c>
      <c r="BS336" s="97">
        <f t="shared" si="74"/>
        <v>23.076923076923077</v>
      </c>
      <c r="BT336" t="s">
        <v>3455</v>
      </c>
      <c r="BU336">
        <v>3</v>
      </c>
      <c r="BX336" s="27">
        <v>1</v>
      </c>
      <c r="BY336">
        <v>1</v>
      </c>
      <c r="BZ336" s="21">
        <f t="shared" si="85"/>
        <v>7.6923076923076925</v>
      </c>
      <c r="CA336">
        <v>2</v>
      </c>
      <c r="CB336">
        <v>3</v>
      </c>
      <c r="CE336" s="27">
        <v>0</v>
      </c>
      <c r="CG336" t="s">
        <v>242</v>
      </c>
      <c r="CH336" t="s">
        <v>242</v>
      </c>
      <c r="CJ336" s="27">
        <v>0</v>
      </c>
      <c r="CL336" t="s">
        <v>242</v>
      </c>
      <c r="CO336">
        <v>0</v>
      </c>
      <c r="CP336" s="27">
        <v>0</v>
      </c>
      <c r="CQ336" t="s">
        <v>242</v>
      </c>
      <c r="CR336" t="s">
        <v>242</v>
      </c>
      <c r="CS336" t="s">
        <v>242</v>
      </c>
      <c r="CU336" t="s">
        <v>6660</v>
      </c>
      <c r="CV336" s="27">
        <v>1</v>
      </c>
      <c r="CW336" t="s">
        <v>6661</v>
      </c>
      <c r="CX336">
        <v>1</v>
      </c>
      <c r="DA336" s="27">
        <v>1</v>
      </c>
      <c r="DB336">
        <v>16313</v>
      </c>
      <c r="DC336">
        <v>2</v>
      </c>
      <c r="DE336" s="27">
        <v>1</v>
      </c>
      <c r="DF336" s="36">
        <v>35388</v>
      </c>
      <c r="DG336">
        <v>2</v>
      </c>
      <c r="DH336" s="43" t="s">
        <v>242</v>
      </c>
      <c r="DI336" t="s">
        <v>242</v>
      </c>
      <c r="DJ336" s="36" t="s">
        <v>242</v>
      </c>
      <c r="DK336" t="s">
        <v>242</v>
      </c>
      <c r="DM336" s="27">
        <v>0</v>
      </c>
      <c r="DN336" s="36" t="s">
        <v>242</v>
      </c>
      <c r="DO336" t="s">
        <v>242</v>
      </c>
      <c r="DQ336">
        <v>1</v>
      </c>
      <c r="DT336" s="27">
        <v>1</v>
      </c>
      <c r="DU336" t="s">
        <v>6662</v>
      </c>
      <c r="DV336" s="27">
        <v>1</v>
      </c>
      <c r="DW336" t="s">
        <v>6663</v>
      </c>
      <c r="DX336" s="27">
        <v>1</v>
      </c>
      <c r="DY336" s="2" t="s">
        <v>6664</v>
      </c>
      <c r="DZ336" s="27">
        <v>1</v>
      </c>
      <c r="EA336" t="s">
        <v>6665</v>
      </c>
      <c r="EB336" s="27">
        <v>1</v>
      </c>
      <c r="ED336" s="27">
        <v>1</v>
      </c>
      <c r="EE336" t="s">
        <v>6666</v>
      </c>
      <c r="EF336" s="27">
        <v>1</v>
      </c>
      <c r="EG336" t="s">
        <v>6667</v>
      </c>
      <c r="EH336" s="27">
        <v>1</v>
      </c>
      <c r="EI336" t="s">
        <v>6668</v>
      </c>
      <c r="EJ336" s="27">
        <v>1</v>
      </c>
      <c r="EK336" t="s">
        <v>6669</v>
      </c>
      <c r="EL336" s="27">
        <v>1</v>
      </c>
      <c r="EN336">
        <v>1</v>
      </c>
      <c r="EP336" s="2"/>
      <c r="EQ336">
        <f t="shared" si="78"/>
        <v>1</v>
      </c>
      <c r="ER336" s="99">
        <v>1</v>
      </c>
      <c r="ES336" s="27">
        <v>0</v>
      </c>
      <c r="ET336" t="s">
        <v>242</v>
      </c>
      <c r="EU336" t="s">
        <v>242</v>
      </c>
      <c r="EX336" t="s">
        <v>242</v>
      </c>
      <c r="EY336" t="s">
        <v>242</v>
      </c>
      <c r="FA336" s="27">
        <v>0</v>
      </c>
      <c r="FB336" t="s">
        <v>242</v>
      </c>
      <c r="FD336" s="27">
        <v>0</v>
      </c>
      <c r="FE336" t="s">
        <v>242</v>
      </c>
      <c r="FG336" s="27">
        <v>1</v>
      </c>
      <c r="FH336">
        <v>88</v>
      </c>
      <c r="FJ336" s="27">
        <v>0</v>
      </c>
      <c r="FK336" t="s">
        <v>242</v>
      </c>
      <c r="FL336">
        <f t="shared" si="81"/>
        <v>1</v>
      </c>
      <c r="FM336" s="99">
        <v>1</v>
      </c>
      <c r="FN336">
        <f t="shared" si="82"/>
        <v>0</v>
      </c>
      <c r="FO336" s="100">
        <v>0</v>
      </c>
      <c r="FQ336">
        <v>1</v>
      </c>
      <c r="FT336" s="27">
        <v>0</v>
      </c>
      <c r="FU336" t="s">
        <v>242</v>
      </c>
      <c r="FV336" t="s">
        <v>242</v>
      </c>
      <c r="FW336" t="s">
        <v>242</v>
      </c>
      <c r="FY336" s="27">
        <v>0</v>
      </c>
      <c r="FZ336" t="s">
        <v>242</v>
      </c>
      <c r="GA336" t="s">
        <v>242</v>
      </c>
      <c r="GC336" s="27">
        <v>0</v>
      </c>
      <c r="GD336" t="s">
        <v>242</v>
      </c>
      <c r="GE336" t="s">
        <v>242</v>
      </c>
      <c r="GF336" s="36" t="s">
        <v>242</v>
      </c>
      <c r="GG336" t="s">
        <v>242</v>
      </c>
      <c r="GH336" t="s">
        <v>242</v>
      </c>
      <c r="GI336" t="s">
        <v>242</v>
      </c>
      <c r="GJ336" t="s">
        <v>242</v>
      </c>
      <c r="GK336" t="s">
        <v>242</v>
      </c>
      <c r="GM336" t="s">
        <v>242</v>
      </c>
      <c r="GP336" s="27">
        <v>0</v>
      </c>
      <c r="GQ336" t="s">
        <v>242</v>
      </c>
      <c r="GR336" t="s">
        <v>242</v>
      </c>
      <c r="GT336" t="s">
        <v>242</v>
      </c>
      <c r="GW336" s="27">
        <v>1</v>
      </c>
      <c r="GX336">
        <v>281.5</v>
      </c>
      <c r="HA336">
        <v>1</v>
      </c>
      <c r="HD336" s="27">
        <v>0</v>
      </c>
      <c r="HF336" s="27">
        <v>0</v>
      </c>
      <c r="HH336" t="s">
        <v>242</v>
      </c>
      <c r="HK336" s="27">
        <v>0</v>
      </c>
      <c r="HM336" t="s">
        <v>242</v>
      </c>
      <c r="HP336">
        <v>0.66666666699999999</v>
      </c>
      <c r="HQ336">
        <v>0</v>
      </c>
      <c r="HR336">
        <v>0.5</v>
      </c>
      <c r="HS336">
        <v>0.66666666699999999</v>
      </c>
      <c r="HT336">
        <v>1</v>
      </c>
      <c r="HU336">
        <v>0</v>
      </c>
      <c r="HV336">
        <v>0.25</v>
      </c>
      <c r="HW336">
        <v>0</v>
      </c>
      <c r="HX336">
        <v>0</v>
      </c>
      <c r="HY336">
        <v>1</v>
      </c>
      <c r="HZ336">
        <v>0</v>
      </c>
      <c r="IA336">
        <v>0</v>
      </c>
      <c r="IB336">
        <v>1</v>
      </c>
      <c r="IC336">
        <v>0.38888888900000002</v>
      </c>
      <c r="ID336">
        <v>0.47916666699999999</v>
      </c>
      <c r="IE336">
        <v>0.2</v>
      </c>
      <c r="IF336">
        <v>0.35601851899999998</v>
      </c>
      <c r="IG336" t="s">
        <v>6657</v>
      </c>
      <c r="IH336" t="s">
        <v>266</v>
      </c>
      <c r="II336" t="s">
        <v>6657</v>
      </c>
      <c r="IJ336">
        <v>34975</v>
      </c>
      <c r="IK336">
        <v>37189</v>
      </c>
      <c r="IL336">
        <v>43583</v>
      </c>
      <c r="IM336">
        <v>43360</v>
      </c>
      <c r="IN336">
        <v>34975</v>
      </c>
      <c r="IS336">
        <f t="shared" si="79"/>
        <v>0.4</v>
      </c>
      <c r="IT336">
        <f t="shared" si="83"/>
        <v>0.5714285714285714</v>
      </c>
      <c r="IU336">
        <f t="shared" si="84"/>
        <v>0.25</v>
      </c>
      <c r="IV336">
        <f t="shared" si="80"/>
        <v>0.4071428571428572</v>
      </c>
    </row>
    <row r="337" spans="1:256" customFormat="1" ht="14" customHeight="1" x14ac:dyDescent="0.2">
      <c r="A337">
        <v>336</v>
      </c>
      <c r="B337">
        <v>364</v>
      </c>
      <c r="C337" s="1">
        <v>44795.604861111111</v>
      </c>
      <c r="D337" s="1">
        <v>44795.604861111111</v>
      </c>
      <c r="E337">
        <v>4</v>
      </c>
      <c r="G337" t="s">
        <v>242</v>
      </c>
      <c r="H337" t="s">
        <v>242</v>
      </c>
      <c r="I337">
        <v>1</v>
      </c>
      <c r="J337" s="1">
        <v>44795.604861111111</v>
      </c>
      <c r="K337" t="s">
        <v>6670</v>
      </c>
      <c r="L337" t="s">
        <v>242</v>
      </c>
      <c r="M337" t="s">
        <v>242</v>
      </c>
      <c r="P337" t="s">
        <v>242</v>
      </c>
      <c r="Q337" t="s">
        <v>242</v>
      </c>
      <c r="T337" t="s">
        <v>6671</v>
      </c>
      <c r="U337" s="24">
        <v>12927</v>
      </c>
      <c r="V337" t="s">
        <v>6672</v>
      </c>
      <c r="W337">
        <v>97023105</v>
      </c>
      <c r="X337">
        <v>3721</v>
      </c>
      <c r="Y337" t="s">
        <v>476</v>
      </c>
      <c r="Z337" t="s">
        <v>2504</v>
      </c>
      <c r="AA337">
        <v>2020</v>
      </c>
      <c r="AC337">
        <v>0</v>
      </c>
      <c r="AF337">
        <v>10</v>
      </c>
      <c r="AG337" t="s">
        <v>242</v>
      </c>
      <c r="AJ337" s="27">
        <v>0</v>
      </c>
      <c r="AK337">
        <v>0</v>
      </c>
      <c r="AL337" s="27">
        <v>0</v>
      </c>
      <c r="AM337">
        <v>0</v>
      </c>
      <c r="AN337" s="36">
        <f t="shared" si="75"/>
        <v>0</v>
      </c>
      <c r="AO337" s="27">
        <v>0</v>
      </c>
      <c r="AP337">
        <v>0</v>
      </c>
      <c r="AR337" t="s">
        <v>242</v>
      </c>
      <c r="AU337" s="27">
        <v>1</v>
      </c>
      <c r="AV337">
        <v>10</v>
      </c>
      <c r="AW337" s="21">
        <f t="shared" si="76"/>
        <v>100</v>
      </c>
      <c r="AX337">
        <v>2</v>
      </c>
      <c r="BA337" s="27">
        <v>1</v>
      </c>
      <c r="BB337">
        <v>2</v>
      </c>
      <c r="BC337" s="21">
        <f t="shared" si="77"/>
        <v>20</v>
      </c>
      <c r="BD337" t="s">
        <v>242</v>
      </c>
      <c r="BG337" s="27">
        <v>1</v>
      </c>
      <c r="BH337">
        <v>5</v>
      </c>
      <c r="BJ337">
        <v>2</v>
      </c>
      <c r="BM337" s="27">
        <v>1</v>
      </c>
      <c r="BN337">
        <v>2</v>
      </c>
      <c r="BQ337" s="27">
        <v>1</v>
      </c>
      <c r="BR337">
        <v>3</v>
      </c>
      <c r="BS337" s="97">
        <f t="shared" si="74"/>
        <v>30</v>
      </c>
      <c r="BT337" t="s">
        <v>6673</v>
      </c>
      <c r="BU337">
        <v>1</v>
      </c>
      <c r="BX337" s="27">
        <v>1</v>
      </c>
      <c r="BY337">
        <v>3</v>
      </c>
      <c r="BZ337" s="21">
        <f t="shared" si="85"/>
        <v>30</v>
      </c>
      <c r="CA337">
        <v>2</v>
      </c>
      <c r="CB337">
        <v>1</v>
      </c>
      <c r="CE337" s="27">
        <v>0</v>
      </c>
      <c r="CG337" t="s">
        <v>242</v>
      </c>
      <c r="CH337" t="s">
        <v>242</v>
      </c>
      <c r="CJ337" s="27">
        <v>1</v>
      </c>
      <c r="CK337" t="s">
        <v>6674</v>
      </c>
      <c r="CL337" t="s">
        <v>242</v>
      </c>
      <c r="CO337">
        <v>0</v>
      </c>
      <c r="CP337" s="27">
        <v>0</v>
      </c>
      <c r="CQ337" t="s">
        <v>242</v>
      </c>
      <c r="CR337" t="s">
        <v>242</v>
      </c>
      <c r="CS337" t="s">
        <v>242</v>
      </c>
      <c r="CV337" s="27">
        <v>1</v>
      </c>
      <c r="CW337" t="s">
        <v>6675</v>
      </c>
      <c r="CX337">
        <v>1</v>
      </c>
      <c r="DA337" s="27">
        <v>1</v>
      </c>
      <c r="DB337">
        <v>613256.88</v>
      </c>
      <c r="DC337">
        <v>2</v>
      </c>
      <c r="DD337" t="s">
        <v>6676</v>
      </c>
      <c r="DE337" s="27">
        <v>1</v>
      </c>
      <c r="DF337" s="36">
        <v>733005.27</v>
      </c>
      <c r="DG337">
        <v>2</v>
      </c>
      <c r="DH337" s="36">
        <v>870897.35</v>
      </c>
      <c r="DI337">
        <v>2</v>
      </c>
      <c r="DJ337" s="36" t="s">
        <v>242</v>
      </c>
      <c r="DK337" t="s">
        <v>242</v>
      </c>
      <c r="DL337" s="2" t="s">
        <v>6677</v>
      </c>
      <c r="DM337" s="27">
        <v>1</v>
      </c>
      <c r="DN337" s="36">
        <v>290299.12</v>
      </c>
      <c r="DO337">
        <v>2</v>
      </c>
      <c r="DP337" t="s">
        <v>6678</v>
      </c>
      <c r="DQ337">
        <v>1</v>
      </c>
      <c r="DT337" s="27">
        <v>1</v>
      </c>
      <c r="DU337" t="s">
        <v>6679</v>
      </c>
      <c r="DV337" s="27">
        <v>1</v>
      </c>
      <c r="DW337" t="s">
        <v>6680</v>
      </c>
      <c r="DX337" s="27">
        <v>0</v>
      </c>
      <c r="DZ337" s="27">
        <v>0.5</v>
      </c>
      <c r="EA337" t="s">
        <v>6681</v>
      </c>
      <c r="EB337" s="27">
        <v>0</v>
      </c>
      <c r="ED337" s="27">
        <v>1</v>
      </c>
      <c r="EE337" t="s">
        <v>6682</v>
      </c>
      <c r="EF337" s="27">
        <v>1</v>
      </c>
      <c r="EG337" t="s">
        <v>6683</v>
      </c>
      <c r="EH337" s="27">
        <v>1</v>
      </c>
      <c r="EI337" t="s">
        <v>6684</v>
      </c>
      <c r="EJ337" s="27">
        <v>1</v>
      </c>
      <c r="EK337" s="2" t="s">
        <v>6685</v>
      </c>
      <c r="EL337" s="27">
        <v>1</v>
      </c>
      <c r="EN337">
        <v>1</v>
      </c>
      <c r="EP337" s="2"/>
      <c r="EQ337">
        <f t="shared" si="78"/>
        <v>0.75</v>
      </c>
      <c r="ER337" s="99">
        <v>0.5</v>
      </c>
      <c r="ES337" s="27">
        <v>0</v>
      </c>
      <c r="ET337" t="s">
        <v>242</v>
      </c>
      <c r="EU337" t="s">
        <v>242</v>
      </c>
      <c r="EX337" t="s">
        <v>242</v>
      </c>
      <c r="EY337" t="s">
        <v>242</v>
      </c>
      <c r="FA337" s="27">
        <v>0</v>
      </c>
      <c r="FB337" t="s">
        <v>242</v>
      </c>
      <c r="FD337" s="27">
        <v>0</v>
      </c>
      <c r="FE337" t="s">
        <v>242</v>
      </c>
      <c r="FG337" s="27">
        <v>0</v>
      </c>
      <c r="FH337" t="s">
        <v>242</v>
      </c>
      <c r="FJ337" s="27">
        <v>0</v>
      </c>
      <c r="FK337" t="s">
        <v>242</v>
      </c>
      <c r="FL337">
        <f t="shared" si="81"/>
        <v>0</v>
      </c>
      <c r="FM337" s="100">
        <v>0</v>
      </c>
      <c r="FN337">
        <f t="shared" si="82"/>
        <v>0</v>
      </c>
      <c r="FO337" s="100">
        <v>0</v>
      </c>
      <c r="FQ337" t="s">
        <v>242</v>
      </c>
      <c r="FT337" s="27">
        <v>0</v>
      </c>
      <c r="FU337" t="s">
        <v>242</v>
      </c>
      <c r="FV337" t="s">
        <v>242</v>
      </c>
      <c r="FW337" t="s">
        <v>242</v>
      </c>
      <c r="FY337" s="27">
        <v>0</v>
      </c>
      <c r="FZ337" t="s">
        <v>242</v>
      </c>
      <c r="GA337" t="s">
        <v>242</v>
      </c>
      <c r="GB337" t="s">
        <v>6686</v>
      </c>
      <c r="GC337" s="27">
        <v>0</v>
      </c>
      <c r="GD337" t="s">
        <v>242</v>
      </c>
      <c r="GE337" t="s">
        <v>242</v>
      </c>
      <c r="GF337" s="36" t="s">
        <v>242</v>
      </c>
      <c r="GG337" t="s">
        <v>242</v>
      </c>
      <c r="GH337" t="s">
        <v>242</v>
      </c>
      <c r="GI337" t="s">
        <v>242</v>
      </c>
      <c r="GJ337" t="s">
        <v>242</v>
      </c>
      <c r="GK337" t="s">
        <v>242</v>
      </c>
      <c r="GL337" t="s">
        <v>6686</v>
      </c>
      <c r="GM337" t="s">
        <v>242</v>
      </c>
      <c r="GP337" s="27">
        <v>0</v>
      </c>
      <c r="GQ337" t="s">
        <v>242</v>
      </c>
      <c r="GR337" t="s">
        <v>242</v>
      </c>
      <c r="GS337" t="s">
        <v>6687</v>
      </c>
      <c r="GT337" t="s">
        <v>242</v>
      </c>
      <c r="GW337" s="44">
        <v>1</v>
      </c>
      <c r="GX337">
        <v>158</v>
      </c>
      <c r="HA337" t="s">
        <v>242</v>
      </c>
      <c r="HD337" s="27">
        <v>0</v>
      </c>
      <c r="HF337" s="27">
        <v>0</v>
      </c>
      <c r="HH337" t="s">
        <v>242</v>
      </c>
      <c r="HK337" s="27">
        <v>0</v>
      </c>
      <c r="HM337" t="s">
        <v>242</v>
      </c>
      <c r="HP337">
        <v>0.66666666699999999</v>
      </c>
      <c r="HQ337">
        <v>1</v>
      </c>
      <c r="HR337">
        <v>0.5</v>
      </c>
      <c r="HS337">
        <v>1</v>
      </c>
      <c r="HT337">
        <v>0.75</v>
      </c>
      <c r="HU337">
        <v>0</v>
      </c>
      <c r="HV337">
        <v>0</v>
      </c>
      <c r="HW337">
        <v>0</v>
      </c>
      <c r="HX337">
        <v>0</v>
      </c>
      <c r="HY337">
        <v>0</v>
      </c>
      <c r="HZ337">
        <v>0</v>
      </c>
      <c r="IA337">
        <v>0</v>
      </c>
      <c r="IB337">
        <v>1</v>
      </c>
      <c r="IC337">
        <v>0.72222222199999997</v>
      </c>
      <c r="ID337">
        <v>0.4375</v>
      </c>
      <c r="IE337">
        <v>0</v>
      </c>
      <c r="IF337">
        <v>0.38657407399999999</v>
      </c>
      <c r="IG337" t="s">
        <v>6688</v>
      </c>
      <c r="IH337" t="s">
        <v>266</v>
      </c>
      <c r="II337" t="s">
        <v>6671</v>
      </c>
      <c r="IJ337">
        <v>84818</v>
      </c>
      <c r="IK337">
        <v>58656</v>
      </c>
      <c r="IL337">
        <v>62272</v>
      </c>
      <c r="IM337">
        <v>66608</v>
      </c>
      <c r="IN337">
        <v>84818</v>
      </c>
      <c r="IS337">
        <f t="shared" si="79"/>
        <v>0.6</v>
      </c>
      <c r="IT337">
        <f t="shared" si="83"/>
        <v>0.5</v>
      </c>
      <c r="IU337">
        <f t="shared" si="84"/>
        <v>0.25</v>
      </c>
      <c r="IV337">
        <f t="shared" si="80"/>
        <v>0.45</v>
      </c>
    </row>
    <row r="338" spans="1:256" customFormat="1" ht="14" customHeight="1" x14ac:dyDescent="0.2">
      <c r="A338">
        <v>337</v>
      </c>
      <c r="B338">
        <v>365</v>
      </c>
      <c r="C338" s="1">
        <v>44795.604861111111</v>
      </c>
      <c r="D338" s="1">
        <v>44795.604861111111</v>
      </c>
      <c r="E338">
        <v>4</v>
      </c>
      <c r="G338" t="s">
        <v>242</v>
      </c>
      <c r="H338" t="s">
        <v>242</v>
      </c>
      <c r="I338">
        <v>1</v>
      </c>
      <c r="J338" s="1">
        <v>44795.604861111111</v>
      </c>
      <c r="K338" t="s">
        <v>6689</v>
      </c>
      <c r="L338" t="s">
        <v>242</v>
      </c>
      <c r="M338" t="s">
        <v>242</v>
      </c>
      <c r="P338" t="s">
        <v>242</v>
      </c>
      <c r="Q338" t="s">
        <v>242</v>
      </c>
      <c r="T338" t="s">
        <v>6690</v>
      </c>
      <c r="V338" t="s">
        <v>6691</v>
      </c>
      <c r="W338">
        <v>872590104</v>
      </c>
      <c r="X338">
        <v>4812</v>
      </c>
      <c r="Y338" t="s">
        <v>1487</v>
      </c>
      <c r="Z338" t="s">
        <v>6692</v>
      </c>
      <c r="AA338">
        <v>2020</v>
      </c>
      <c r="AC338">
        <v>0</v>
      </c>
      <c r="AF338">
        <v>14</v>
      </c>
      <c r="AG338" t="s">
        <v>242</v>
      </c>
      <c r="AJ338" s="27">
        <v>1</v>
      </c>
      <c r="AK338">
        <v>6</v>
      </c>
      <c r="AL338" s="27">
        <v>0</v>
      </c>
      <c r="AM338">
        <v>0</v>
      </c>
      <c r="AN338" s="36">
        <f t="shared" si="75"/>
        <v>0</v>
      </c>
      <c r="AO338" s="27">
        <v>0</v>
      </c>
      <c r="AP338">
        <v>0</v>
      </c>
      <c r="AR338">
        <v>3</v>
      </c>
      <c r="AU338" s="27">
        <v>1</v>
      </c>
      <c r="AV338">
        <v>1</v>
      </c>
      <c r="AW338" s="21">
        <f t="shared" si="76"/>
        <v>7.1428571428571423</v>
      </c>
      <c r="AX338">
        <v>2</v>
      </c>
      <c r="BA338" s="27">
        <v>1</v>
      </c>
      <c r="BB338">
        <v>3</v>
      </c>
      <c r="BC338" s="21">
        <f t="shared" si="77"/>
        <v>21.428571428571427</v>
      </c>
      <c r="BD338" t="s">
        <v>242</v>
      </c>
      <c r="BG338" s="27">
        <v>1</v>
      </c>
      <c r="BJ338">
        <v>2</v>
      </c>
      <c r="BM338" s="27">
        <v>1</v>
      </c>
      <c r="BN338">
        <v>2</v>
      </c>
      <c r="BQ338" s="27">
        <v>1</v>
      </c>
      <c r="BR338">
        <v>3</v>
      </c>
      <c r="BS338" s="97">
        <f t="shared" si="74"/>
        <v>21.428571428571427</v>
      </c>
      <c r="BT338" t="s">
        <v>3547</v>
      </c>
      <c r="BU338">
        <v>3</v>
      </c>
      <c r="BX338" s="27">
        <v>1</v>
      </c>
      <c r="BY338">
        <v>4</v>
      </c>
      <c r="BZ338" s="21">
        <f t="shared" si="85"/>
        <v>28.571428571428569</v>
      </c>
      <c r="CA338">
        <v>2</v>
      </c>
      <c r="CB338">
        <v>1</v>
      </c>
      <c r="CE338" s="27">
        <v>0</v>
      </c>
      <c r="CG338" t="s">
        <v>242</v>
      </c>
      <c r="CH338" t="s">
        <v>242</v>
      </c>
      <c r="CJ338" s="27">
        <v>1</v>
      </c>
      <c r="CK338" s="2" t="s">
        <v>6693</v>
      </c>
      <c r="CL338">
        <v>1</v>
      </c>
      <c r="CO338">
        <v>1</v>
      </c>
      <c r="CP338" s="27">
        <v>0.5</v>
      </c>
      <c r="CQ338" t="s">
        <v>242</v>
      </c>
      <c r="CR338">
        <v>100</v>
      </c>
      <c r="CS338" t="s">
        <v>242</v>
      </c>
      <c r="CT338" s="2" t="s">
        <v>6694</v>
      </c>
      <c r="CV338" s="27">
        <v>1</v>
      </c>
      <c r="CW338" t="s">
        <v>6695</v>
      </c>
      <c r="CX338">
        <v>1</v>
      </c>
      <c r="DA338" s="27">
        <v>1</v>
      </c>
      <c r="DB338">
        <v>53180</v>
      </c>
      <c r="DC338">
        <v>2</v>
      </c>
      <c r="DE338" s="27">
        <v>1</v>
      </c>
      <c r="DF338" s="36">
        <v>1858206</v>
      </c>
      <c r="DG338">
        <v>2</v>
      </c>
      <c r="DH338" s="36">
        <v>2755796</v>
      </c>
      <c r="DI338">
        <v>2</v>
      </c>
      <c r="DJ338" s="36" t="s">
        <v>242</v>
      </c>
      <c r="DK338" t="s">
        <v>242</v>
      </c>
      <c r="DM338" s="27">
        <v>1</v>
      </c>
      <c r="DN338" s="36">
        <v>7033821</v>
      </c>
      <c r="DO338">
        <v>2</v>
      </c>
      <c r="DQ338">
        <v>1</v>
      </c>
      <c r="DT338" s="27">
        <v>1</v>
      </c>
      <c r="DU338" t="s">
        <v>6696</v>
      </c>
      <c r="DV338" s="27">
        <v>1</v>
      </c>
      <c r="DW338" t="s">
        <v>6697</v>
      </c>
      <c r="DX338" s="27">
        <v>1</v>
      </c>
      <c r="DY338" t="s">
        <v>6698</v>
      </c>
      <c r="DZ338" s="27">
        <v>1</v>
      </c>
      <c r="EA338" t="s">
        <v>6699</v>
      </c>
      <c r="EB338" s="27">
        <v>1</v>
      </c>
      <c r="ED338" s="27">
        <v>1</v>
      </c>
      <c r="EE338" s="2" t="s">
        <v>6700</v>
      </c>
      <c r="EF338" s="27">
        <v>1</v>
      </c>
      <c r="EG338" t="s">
        <v>6701</v>
      </c>
      <c r="EH338" s="27">
        <v>1</v>
      </c>
      <c r="EI338" t="s">
        <v>6066</v>
      </c>
      <c r="EJ338" s="27">
        <v>1</v>
      </c>
      <c r="EK338" t="s">
        <v>6702</v>
      </c>
      <c r="EL338" s="27">
        <v>1</v>
      </c>
      <c r="EM338" t="s">
        <v>6703</v>
      </c>
      <c r="EN338">
        <v>4</v>
      </c>
      <c r="EP338" s="2"/>
      <c r="EQ338">
        <f t="shared" si="78"/>
        <v>1</v>
      </c>
      <c r="ER338" s="99">
        <v>1</v>
      </c>
      <c r="ES338" s="27">
        <v>0</v>
      </c>
      <c r="ET338" t="s">
        <v>242</v>
      </c>
      <c r="EU338" t="s">
        <v>242</v>
      </c>
      <c r="EX338" t="s">
        <v>242</v>
      </c>
      <c r="EY338" t="s">
        <v>242</v>
      </c>
      <c r="FA338" s="27">
        <v>0</v>
      </c>
      <c r="FB338" t="s">
        <v>242</v>
      </c>
      <c r="FD338" s="27">
        <v>0</v>
      </c>
      <c r="FE338" t="s">
        <v>242</v>
      </c>
      <c r="FG338" s="27">
        <v>0</v>
      </c>
      <c r="FH338" t="s">
        <v>242</v>
      </c>
      <c r="FJ338" s="27">
        <v>0</v>
      </c>
      <c r="FK338" t="s">
        <v>242</v>
      </c>
      <c r="FL338">
        <f t="shared" si="81"/>
        <v>0</v>
      </c>
      <c r="FM338" s="100">
        <v>0</v>
      </c>
      <c r="FN338">
        <f t="shared" si="82"/>
        <v>0</v>
      </c>
      <c r="FO338" s="100">
        <v>0</v>
      </c>
      <c r="FQ338" t="s">
        <v>242</v>
      </c>
      <c r="FT338" s="27">
        <v>0</v>
      </c>
      <c r="FU338" t="s">
        <v>242</v>
      </c>
      <c r="FV338" t="s">
        <v>242</v>
      </c>
      <c r="FW338" t="s">
        <v>242</v>
      </c>
      <c r="FY338" s="27">
        <v>1</v>
      </c>
      <c r="FZ338">
        <v>40.6</v>
      </c>
      <c r="GA338">
        <v>1</v>
      </c>
      <c r="GC338" s="27">
        <v>1</v>
      </c>
      <c r="GD338">
        <v>17.600000000000001</v>
      </c>
      <c r="GE338">
        <v>27.6</v>
      </c>
      <c r="GF338" s="36">
        <v>39.9</v>
      </c>
      <c r="GG338">
        <v>9.4</v>
      </c>
      <c r="GH338" t="s">
        <v>242</v>
      </c>
      <c r="GI338" t="s">
        <v>242</v>
      </c>
      <c r="GJ338" t="s">
        <v>242</v>
      </c>
      <c r="GK338">
        <v>1</v>
      </c>
      <c r="GM338">
        <v>1</v>
      </c>
      <c r="GP338" s="27">
        <v>0</v>
      </c>
      <c r="GQ338" t="s">
        <v>242</v>
      </c>
      <c r="GR338" t="s">
        <v>242</v>
      </c>
      <c r="GT338" t="s">
        <v>242</v>
      </c>
      <c r="GW338" s="27">
        <v>1</v>
      </c>
      <c r="GX338">
        <v>859</v>
      </c>
      <c r="GY338" t="s">
        <v>6704</v>
      </c>
      <c r="HA338">
        <v>1</v>
      </c>
      <c r="HC338" t="s">
        <v>6705</v>
      </c>
      <c r="HD338" s="27">
        <v>0</v>
      </c>
      <c r="HF338" s="27">
        <v>0</v>
      </c>
      <c r="HH338" t="s">
        <v>242</v>
      </c>
      <c r="HK338" s="27">
        <v>1</v>
      </c>
      <c r="HL338" t="s">
        <v>6706</v>
      </c>
      <c r="HM338">
        <v>1</v>
      </c>
      <c r="HP338">
        <v>0.66666666699999999</v>
      </c>
      <c r="HQ338">
        <v>1</v>
      </c>
      <c r="HR338">
        <v>0.75</v>
      </c>
      <c r="HS338">
        <v>1</v>
      </c>
      <c r="HT338">
        <v>1</v>
      </c>
      <c r="HU338">
        <v>0</v>
      </c>
      <c r="HV338">
        <v>0</v>
      </c>
      <c r="HW338">
        <v>0.66666666699999999</v>
      </c>
      <c r="HX338">
        <v>0</v>
      </c>
      <c r="HY338">
        <v>1</v>
      </c>
      <c r="HZ338">
        <v>0</v>
      </c>
      <c r="IA338">
        <v>1</v>
      </c>
      <c r="IB338">
        <v>1</v>
      </c>
      <c r="IC338">
        <v>0.80555555599999995</v>
      </c>
      <c r="ID338">
        <v>0.5</v>
      </c>
      <c r="IE338">
        <v>0.53333333299999997</v>
      </c>
      <c r="IF338">
        <v>0.61296296299999997</v>
      </c>
      <c r="IG338" t="s">
        <v>6707</v>
      </c>
      <c r="IH338" t="s">
        <v>266</v>
      </c>
      <c r="II338" t="s">
        <v>6690</v>
      </c>
      <c r="IJ338">
        <v>44998</v>
      </c>
      <c r="IK338">
        <v>68397</v>
      </c>
      <c r="IL338">
        <v>80118</v>
      </c>
      <c r="IM338">
        <v>79571</v>
      </c>
      <c r="IN338">
        <v>44998</v>
      </c>
      <c r="IS338">
        <f t="shared" si="79"/>
        <v>0.6</v>
      </c>
      <c r="IT338">
        <f t="shared" si="83"/>
        <v>0.5714285714285714</v>
      </c>
      <c r="IU338">
        <f t="shared" si="84"/>
        <v>0.75</v>
      </c>
      <c r="IV338">
        <f t="shared" si="80"/>
        <v>0.64047619047619042</v>
      </c>
    </row>
    <row r="339" spans="1:256" customFormat="1" ht="14" customHeight="1" x14ac:dyDescent="0.2">
      <c r="A339">
        <v>338</v>
      </c>
      <c r="B339">
        <v>367</v>
      </c>
      <c r="C339" s="1">
        <v>44795.604861111111</v>
      </c>
      <c r="D339" s="1">
        <v>44795.604861111111</v>
      </c>
      <c r="E339">
        <v>4</v>
      </c>
      <c r="G339" t="s">
        <v>242</v>
      </c>
      <c r="H339" t="s">
        <v>242</v>
      </c>
      <c r="I339">
        <v>1</v>
      </c>
      <c r="J339" s="1">
        <v>44795.604861111111</v>
      </c>
      <c r="K339" t="s">
        <v>6708</v>
      </c>
      <c r="L339" t="s">
        <v>242</v>
      </c>
      <c r="M339" t="s">
        <v>242</v>
      </c>
      <c r="P339" t="s">
        <v>242</v>
      </c>
      <c r="Q339" t="s">
        <v>242</v>
      </c>
      <c r="T339" t="s">
        <v>6709</v>
      </c>
      <c r="V339" t="s">
        <v>6710</v>
      </c>
      <c r="W339" t="s">
        <v>6711</v>
      </c>
      <c r="X339">
        <v>7389</v>
      </c>
      <c r="Y339" t="s">
        <v>319</v>
      </c>
      <c r="Z339" t="s">
        <v>1051</v>
      </c>
      <c r="AA339">
        <v>2021</v>
      </c>
      <c r="AC339">
        <v>0</v>
      </c>
      <c r="AF339">
        <v>9</v>
      </c>
      <c r="AG339" t="s">
        <v>242</v>
      </c>
      <c r="AJ339" s="27">
        <v>1</v>
      </c>
      <c r="AK339">
        <v>9</v>
      </c>
      <c r="AL339" s="27">
        <v>0</v>
      </c>
      <c r="AM339">
        <v>0</v>
      </c>
      <c r="AN339" s="36">
        <f t="shared" si="75"/>
        <v>0</v>
      </c>
      <c r="AO339" s="27">
        <v>0</v>
      </c>
      <c r="AP339">
        <v>0</v>
      </c>
      <c r="AR339">
        <v>3</v>
      </c>
      <c r="AU339" s="27">
        <v>1</v>
      </c>
      <c r="AV339">
        <v>1</v>
      </c>
      <c r="AW339" s="21">
        <f t="shared" si="76"/>
        <v>11.111111111111111</v>
      </c>
      <c r="AX339">
        <v>2</v>
      </c>
      <c r="BA339" s="27">
        <v>1</v>
      </c>
      <c r="BB339">
        <v>2</v>
      </c>
      <c r="BC339" s="21">
        <f t="shared" si="77"/>
        <v>22.222222222222221</v>
      </c>
      <c r="BD339" t="s">
        <v>242</v>
      </c>
      <c r="BG339" s="27">
        <v>1</v>
      </c>
      <c r="BJ339">
        <v>2</v>
      </c>
      <c r="BM339" s="27">
        <v>1</v>
      </c>
      <c r="BN339">
        <v>2</v>
      </c>
      <c r="BQ339" s="27">
        <v>1</v>
      </c>
      <c r="BR339">
        <v>3</v>
      </c>
      <c r="BS339" s="97">
        <f t="shared" si="74"/>
        <v>33.333333333333329</v>
      </c>
      <c r="BT339" t="s">
        <v>3455</v>
      </c>
      <c r="BU339">
        <v>3</v>
      </c>
      <c r="BX339" s="27">
        <v>1</v>
      </c>
      <c r="BY339">
        <v>2</v>
      </c>
      <c r="BZ339" s="21">
        <f t="shared" si="85"/>
        <v>22.222222222222221</v>
      </c>
      <c r="CA339">
        <v>2</v>
      </c>
      <c r="CB339">
        <v>3</v>
      </c>
      <c r="CE339" s="27">
        <v>0</v>
      </c>
      <c r="CG339" t="s">
        <v>242</v>
      </c>
      <c r="CH339" t="s">
        <v>242</v>
      </c>
      <c r="CJ339" s="27">
        <v>0</v>
      </c>
      <c r="CL339" t="s">
        <v>242</v>
      </c>
      <c r="CO339">
        <v>0</v>
      </c>
      <c r="CP339" s="27">
        <v>0</v>
      </c>
      <c r="CQ339" t="s">
        <v>242</v>
      </c>
      <c r="CR339" t="s">
        <v>242</v>
      </c>
      <c r="CS339" t="s">
        <v>242</v>
      </c>
      <c r="CV339" s="27">
        <v>1</v>
      </c>
      <c r="CW339" t="s">
        <v>6712</v>
      </c>
      <c r="CX339">
        <v>1</v>
      </c>
      <c r="DA339" s="27">
        <v>1</v>
      </c>
      <c r="DB339">
        <v>230.24</v>
      </c>
      <c r="DC339">
        <v>2</v>
      </c>
      <c r="DE339" s="27">
        <v>1</v>
      </c>
      <c r="DF339" s="36">
        <v>3394.34</v>
      </c>
      <c r="DG339">
        <v>2</v>
      </c>
      <c r="DH339" s="36">
        <v>7244.05</v>
      </c>
      <c r="DI339">
        <v>2</v>
      </c>
      <c r="DJ339" s="36" t="s">
        <v>242</v>
      </c>
      <c r="DK339" t="s">
        <v>242</v>
      </c>
      <c r="DM339" s="27">
        <v>1</v>
      </c>
      <c r="DN339" s="36">
        <v>35235.120000000003</v>
      </c>
      <c r="DO339">
        <v>2</v>
      </c>
      <c r="DQ339">
        <v>4</v>
      </c>
      <c r="DT339" s="27">
        <v>1</v>
      </c>
      <c r="DU339" t="s">
        <v>6713</v>
      </c>
      <c r="DV339" s="27">
        <v>1</v>
      </c>
      <c r="DW339" t="s">
        <v>6714</v>
      </c>
      <c r="DX339" s="27">
        <v>1</v>
      </c>
      <c r="DY339" t="s">
        <v>6715</v>
      </c>
      <c r="DZ339" s="27">
        <v>1</v>
      </c>
      <c r="EA339" t="s">
        <v>6716</v>
      </c>
      <c r="EB339" s="27">
        <v>1</v>
      </c>
      <c r="EC339" t="s">
        <v>6717</v>
      </c>
      <c r="ED339" s="27">
        <v>1</v>
      </c>
      <c r="EE339" t="s">
        <v>6718</v>
      </c>
      <c r="EF339" s="27">
        <v>1</v>
      </c>
      <c r="EG339" t="s">
        <v>6719</v>
      </c>
      <c r="EH339" s="27">
        <v>1</v>
      </c>
      <c r="EI339" t="s">
        <v>6720</v>
      </c>
      <c r="EJ339" s="27">
        <v>1</v>
      </c>
      <c r="EK339" t="s">
        <v>4310</v>
      </c>
      <c r="EL339" s="27">
        <v>1</v>
      </c>
      <c r="EM339" t="s">
        <v>6721</v>
      </c>
      <c r="EN339">
        <v>4</v>
      </c>
      <c r="EP339" s="2"/>
      <c r="EQ339">
        <f t="shared" si="78"/>
        <v>1</v>
      </c>
      <c r="ER339" s="99">
        <v>1</v>
      </c>
      <c r="ES339" s="27">
        <v>0</v>
      </c>
      <c r="ET339" t="s">
        <v>242</v>
      </c>
      <c r="EU339" t="s">
        <v>242</v>
      </c>
      <c r="EX339" t="s">
        <v>242</v>
      </c>
      <c r="EY339" t="s">
        <v>242</v>
      </c>
      <c r="FA339" s="27">
        <v>0</v>
      </c>
      <c r="FB339" t="s">
        <v>242</v>
      </c>
      <c r="FD339" s="27">
        <v>0</v>
      </c>
      <c r="FE339" t="s">
        <v>242</v>
      </c>
      <c r="FG339" s="27">
        <v>0</v>
      </c>
      <c r="FH339" t="s">
        <v>242</v>
      </c>
      <c r="FJ339" s="27">
        <v>0</v>
      </c>
      <c r="FK339" t="s">
        <v>242</v>
      </c>
      <c r="FL339">
        <f t="shared" si="81"/>
        <v>0</v>
      </c>
      <c r="FM339" s="100">
        <v>0</v>
      </c>
      <c r="FN339">
        <f t="shared" si="82"/>
        <v>0</v>
      </c>
      <c r="FO339" s="100">
        <v>0</v>
      </c>
      <c r="FQ339" t="s">
        <v>242</v>
      </c>
      <c r="FT339" s="27">
        <v>0</v>
      </c>
      <c r="FU339" t="s">
        <v>242</v>
      </c>
      <c r="FV339" t="s">
        <v>242</v>
      </c>
      <c r="FW339" t="s">
        <v>242</v>
      </c>
      <c r="FY339" s="27">
        <v>1</v>
      </c>
      <c r="FZ339">
        <v>33</v>
      </c>
      <c r="GA339">
        <v>2</v>
      </c>
      <c r="GC339" s="27">
        <v>1</v>
      </c>
      <c r="GD339">
        <v>3</v>
      </c>
      <c r="GE339">
        <v>9</v>
      </c>
      <c r="GF339" s="36">
        <v>50</v>
      </c>
      <c r="GG339">
        <v>26</v>
      </c>
      <c r="GH339" t="s">
        <v>242</v>
      </c>
      <c r="GI339" t="s">
        <v>242</v>
      </c>
      <c r="GJ339" t="s">
        <v>242</v>
      </c>
      <c r="GK339">
        <v>1</v>
      </c>
      <c r="GM339">
        <v>1</v>
      </c>
      <c r="GP339" s="27">
        <v>0</v>
      </c>
      <c r="GQ339" t="s">
        <v>242</v>
      </c>
      <c r="GR339" t="s">
        <v>242</v>
      </c>
      <c r="GT339" t="s">
        <v>242</v>
      </c>
      <c r="GW339" s="27">
        <v>1</v>
      </c>
      <c r="GX339">
        <v>163</v>
      </c>
      <c r="GY339" t="s">
        <v>6722</v>
      </c>
      <c r="HA339">
        <v>1</v>
      </c>
      <c r="HD339" s="27">
        <v>1</v>
      </c>
      <c r="HE339" t="s">
        <v>6723</v>
      </c>
      <c r="HF339" s="27">
        <v>1</v>
      </c>
      <c r="HH339">
        <v>1</v>
      </c>
      <c r="HK339" s="27">
        <v>1</v>
      </c>
      <c r="HL339" t="s">
        <v>6724</v>
      </c>
      <c r="HM339">
        <v>1</v>
      </c>
      <c r="HP339">
        <v>0.66666666699999999</v>
      </c>
      <c r="HQ339">
        <v>0</v>
      </c>
      <c r="HR339">
        <v>0.5</v>
      </c>
      <c r="HS339">
        <v>1</v>
      </c>
      <c r="HT339">
        <v>1</v>
      </c>
      <c r="HU339">
        <v>0</v>
      </c>
      <c r="HV339">
        <v>0</v>
      </c>
      <c r="HW339">
        <v>0.66666666699999999</v>
      </c>
      <c r="HX339">
        <v>0</v>
      </c>
      <c r="HY339">
        <v>1</v>
      </c>
      <c r="HZ339">
        <v>1</v>
      </c>
      <c r="IA339">
        <v>1</v>
      </c>
      <c r="IB339">
        <v>1</v>
      </c>
      <c r="IC339">
        <v>0.38888888900000002</v>
      </c>
      <c r="ID339">
        <v>0.5</v>
      </c>
      <c r="IE339">
        <v>0.73333333300000003</v>
      </c>
      <c r="IF339">
        <v>0.54074074100000002</v>
      </c>
      <c r="IG339" t="s">
        <v>6725</v>
      </c>
      <c r="IH339" t="s">
        <v>266</v>
      </c>
      <c r="II339" t="s">
        <v>6709</v>
      </c>
      <c r="IJ339">
        <v>1557.796</v>
      </c>
      <c r="IK339">
        <v>1695.39</v>
      </c>
      <c r="IL339">
        <v>2043.5440000000001</v>
      </c>
      <c r="IM339">
        <v>2248.598</v>
      </c>
      <c r="IN339">
        <v>1557.796</v>
      </c>
      <c r="IS339">
        <f t="shared" si="79"/>
        <v>0.4</v>
      </c>
      <c r="IT339">
        <f t="shared" si="83"/>
        <v>0.5714285714285714</v>
      </c>
      <c r="IU339">
        <f t="shared" si="84"/>
        <v>0.75</v>
      </c>
      <c r="IV339">
        <f t="shared" si="80"/>
        <v>0.57380952380952388</v>
      </c>
    </row>
    <row r="340" spans="1:256" customFormat="1" ht="14" customHeight="1" x14ac:dyDescent="0.2">
      <c r="A340">
        <v>339</v>
      </c>
      <c r="B340">
        <v>368</v>
      </c>
      <c r="C340" s="1">
        <v>44795.604861111111</v>
      </c>
      <c r="D340" s="1">
        <v>44795.604861111111</v>
      </c>
      <c r="E340">
        <v>4</v>
      </c>
      <c r="G340" t="s">
        <v>242</v>
      </c>
      <c r="H340" t="s">
        <v>242</v>
      </c>
      <c r="I340">
        <v>1</v>
      </c>
      <c r="J340" s="1">
        <v>44795.604861111111</v>
      </c>
      <c r="K340" t="s">
        <v>6726</v>
      </c>
      <c r="L340" t="s">
        <v>242</v>
      </c>
      <c r="M340" t="s">
        <v>242</v>
      </c>
      <c r="P340" t="s">
        <v>242</v>
      </c>
      <c r="Q340" t="s">
        <v>242</v>
      </c>
      <c r="T340" t="s">
        <v>6727</v>
      </c>
      <c r="V340" t="s">
        <v>6728</v>
      </c>
      <c r="W340" t="s">
        <v>6729</v>
      </c>
      <c r="X340">
        <v>4841</v>
      </c>
      <c r="Y340" t="s">
        <v>1487</v>
      </c>
      <c r="Z340" t="s">
        <v>1488</v>
      </c>
      <c r="AA340">
        <v>2020</v>
      </c>
      <c r="AC340">
        <v>0</v>
      </c>
      <c r="AF340">
        <v>10</v>
      </c>
      <c r="AG340" t="s">
        <v>242</v>
      </c>
      <c r="AJ340" s="27">
        <v>1</v>
      </c>
      <c r="AK340">
        <v>5</v>
      </c>
      <c r="AL340" s="27">
        <v>0</v>
      </c>
      <c r="AM340">
        <v>0</v>
      </c>
      <c r="AN340" s="36">
        <f t="shared" si="75"/>
        <v>0</v>
      </c>
      <c r="AO340" s="27">
        <v>0</v>
      </c>
      <c r="AP340">
        <v>0</v>
      </c>
      <c r="AR340">
        <v>3</v>
      </c>
      <c r="AU340" s="27">
        <v>1</v>
      </c>
      <c r="AV340">
        <v>1</v>
      </c>
      <c r="AW340" s="21">
        <f t="shared" si="76"/>
        <v>10</v>
      </c>
      <c r="AX340">
        <v>2</v>
      </c>
      <c r="BA340" s="27">
        <v>1</v>
      </c>
      <c r="BB340">
        <v>2</v>
      </c>
      <c r="BC340" s="21">
        <f t="shared" si="77"/>
        <v>20</v>
      </c>
      <c r="BD340" t="s">
        <v>242</v>
      </c>
      <c r="BG340" s="27">
        <v>1</v>
      </c>
      <c r="BH340">
        <v>7</v>
      </c>
      <c r="BJ340">
        <v>2</v>
      </c>
      <c r="BM340" s="27">
        <v>1</v>
      </c>
      <c r="BN340">
        <v>2</v>
      </c>
      <c r="BQ340" s="27">
        <v>1</v>
      </c>
      <c r="BR340">
        <v>3</v>
      </c>
      <c r="BS340" s="97">
        <f t="shared" si="74"/>
        <v>30</v>
      </c>
      <c r="BT340" t="s">
        <v>6730</v>
      </c>
      <c r="BU340">
        <v>3</v>
      </c>
      <c r="BX340" s="27">
        <v>1</v>
      </c>
      <c r="BY340">
        <v>5</v>
      </c>
      <c r="BZ340" s="21">
        <f t="shared" si="85"/>
        <v>50</v>
      </c>
      <c r="CA340">
        <v>1</v>
      </c>
      <c r="CB340">
        <v>1</v>
      </c>
      <c r="CE340" s="27">
        <v>0</v>
      </c>
      <c r="CG340" t="s">
        <v>242</v>
      </c>
      <c r="CH340" t="s">
        <v>242</v>
      </c>
      <c r="CJ340" s="27">
        <v>0</v>
      </c>
      <c r="CL340" t="s">
        <v>242</v>
      </c>
      <c r="CO340">
        <v>0</v>
      </c>
      <c r="CP340" s="27">
        <v>0.5</v>
      </c>
      <c r="CQ340" t="s">
        <v>242</v>
      </c>
      <c r="CR340">
        <v>100</v>
      </c>
      <c r="CS340" t="s">
        <v>242</v>
      </c>
      <c r="CT340" t="s">
        <v>6731</v>
      </c>
      <c r="CV340" s="27">
        <v>1</v>
      </c>
      <c r="CW340" s="2" t="s">
        <v>6732</v>
      </c>
      <c r="CX340">
        <v>1</v>
      </c>
      <c r="DA340" s="27">
        <v>0</v>
      </c>
      <c r="DB340" t="s">
        <v>242</v>
      </c>
      <c r="DC340" t="s">
        <v>242</v>
      </c>
      <c r="DE340" s="27">
        <v>0</v>
      </c>
      <c r="DF340" s="36" t="s">
        <v>242</v>
      </c>
      <c r="DG340" t="s">
        <v>242</v>
      </c>
      <c r="DH340" s="43" t="s">
        <v>242</v>
      </c>
      <c r="DI340" t="s">
        <v>242</v>
      </c>
      <c r="DJ340" s="36" t="s">
        <v>242</v>
      </c>
      <c r="DK340" t="s">
        <v>242</v>
      </c>
      <c r="DM340" s="27">
        <v>0</v>
      </c>
      <c r="DN340" s="36" t="s">
        <v>242</v>
      </c>
      <c r="DO340" t="s">
        <v>242</v>
      </c>
      <c r="DQ340" t="s">
        <v>242</v>
      </c>
      <c r="DT340" s="27">
        <v>0</v>
      </c>
      <c r="DV340" s="27">
        <v>0</v>
      </c>
      <c r="DX340" s="27">
        <v>0</v>
      </c>
      <c r="DZ340" s="27">
        <v>0</v>
      </c>
      <c r="EB340" s="27">
        <v>0</v>
      </c>
      <c r="EC340" t="s">
        <v>6733</v>
      </c>
      <c r="ED340" s="27">
        <v>0</v>
      </c>
      <c r="EF340" s="27">
        <v>0</v>
      </c>
      <c r="EH340" s="27">
        <v>0</v>
      </c>
      <c r="EJ340" s="27">
        <v>0</v>
      </c>
      <c r="EL340" s="27">
        <v>0</v>
      </c>
      <c r="EM340" t="s">
        <v>6734</v>
      </c>
      <c r="EN340" t="s">
        <v>242</v>
      </c>
      <c r="EP340" s="2"/>
      <c r="EQ340">
        <f t="shared" si="78"/>
        <v>0</v>
      </c>
      <c r="ER340" s="99">
        <v>0</v>
      </c>
      <c r="ES340" s="27">
        <v>0</v>
      </c>
      <c r="ET340" t="s">
        <v>242</v>
      </c>
      <c r="EU340" t="s">
        <v>242</v>
      </c>
      <c r="EX340" t="s">
        <v>242</v>
      </c>
      <c r="EY340" t="s">
        <v>242</v>
      </c>
      <c r="FA340" s="27">
        <v>0</v>
      </c>
      <c r="FB340" t="s">
        <v>242</v>
      </c>
      <c r="FD340" s="27">
        <v>0</v>
      </c>
      <c r="FE340" t="s">
        <v>242</v>
      </c>
      <c r="FG340" s="27">
        <v>0</v>
      </c>
      <c r="FH340" t="s">
        <v>242</v>
      </c>
      <c r="FJ340" s="27">
        <v>0</v>
      </c>
      <c r="FK340" t="s">
        <v>242</v>
      </c>
      <c r="FL340">
        <f t="shared" si="81"/>
        <v>0</v>
      </c>
      <c r="FM340" s="100">
        <v>0</v>
      </c>
      <c r="FN340">
        <f t="shared" si="82"/>
        <v>0</v>
      </c>
      <c r="FO340" s="100">
        <v>0</v>
      </c>
      <c r="FQ340" t="s">
        <v>242</v>
      </c>
      <c r="FT340" s="27">
        <v>0</v>
      </c>
      <c r="FU340" t="s">
        <v>242</v>
      </c>
      <c r="FV340" t="s">
        <v>242</v>
      </c>
      <c r="FW340" t="s">
        <v>242</v>
      </c>
      <c r="FY340" s="27">
        <v>1</v>
      </c>
      <c r="FZ340">
        <v>35</v>
      </c>
      <c r="GA340">
        <v>1</v>
      </c>
      <c r="GB340" t="s">
        <v>6735</v>
      </c>
      <c r="GC340" s="27">
        <v>1</v>
      </c>
      <c r="GD340">
        <v>19</v>
      </c>
      <c r="GE340">
        <v>15</v>
      </c>
      <c r="GF340" s="36">
        <v>56</v>
      </c>
      <c r="GG340">
        <v>7</v>
      </c>
      <c r="GH340" t="s">
        <v>242</v>
      </c>
      <c r="GI340" t="s">
        <v>242</v>
      </c>
      <c r="GJ340" t="s">
        <v>242</v>
      </c>
      <c r="GK340">
        <v>1</v>
      </c>
      <c r="GL340" t="s">
        <v>6736</v>
      </c>
      <c r="GM340">
        <v>1</v>
      </c>
      <c r="GP340" s="27">
        <v>0</v>
      </c>
      <c r="GQ340" t="s">
        <v>242</v>
      </c>
      <c r="GR340" t="s">
        <v>242</v>
      </c>
      <c r="GT340" t="s">
        <v>242</v>
      </c>
      <c r="GW340" s="27">
        <v>1</v>
      </c>
      <c r="GX340">
        <v>461</v>
      </c>
      <c r="GY340" s="9">
        <v>19.209027777777777</v>
      </c>
      <c r="HA340">
        <v>1</v>
      </c>
      <c r="HD340" s="27">
        <v>0</v>
      </c>
      <c r="HE340" t="s">
        <v>6737</v>
      </c>
      <c r="HF340" s="27">
        <v>0</v>
      </c>
      <c r="HH340" t="s">
        <v>242</v>
      </c>
      <c r="HK340" s="27">
        <v>0</v>
      </c>
      <c r="HM340" t="s">
        <v>242</v>
      </c>
      <c r="HP340">
        <v>0.66666666699999999</v>
      </c>
      <c r="HQ340">
        <v>0</v>
      </c>
      <c r="HR340">
        <v>0.75</v>
      </c>
      <c r="HS340">
        <v>0</v>
      </c>
      <c r="HT340">
        <v>0</v>
      </c>
      <c r="HU340">
        <v>0</v>
      </c>
      <c r="HV340">
        <v>0</v>
      </c>
      <c r="HW340">
        <v>0.66666666699999999</v>
      </c>
      <c r="HX340">
        <v>0</v>
      </c>
      <c r="HY340">
        <v>1</v>
      </c>
      <c r="HZ340">
        <v>0</v>
      </c>
      <c r="IA340">
        <v>0</v>
      </c>
      <c r="IB340">
        <v>1</v>
      </c>
      <c r="IC340">
        <v>0.47222222200000002</v>
      </c>
      <c r="ID340">
        <v>0</v>
      </c>
      <c r="IE340">
        <v>0.33333333300000001</v>
      </c>
      <c r="IF340">
        <v>0.26851851900000001</v>
      </c>
      <c r="IG340" t="s">
        <v>6738</v>
      </c>
      <c r="IH340" t="s">
        <v>266</v>
      </c>
      <c r="II340" t="s">
        <v>6727</v>
      </c>
      <c r="IJ340">
        <v>108942</v>
      </c>
      <c r="IK340">
        <v>103564</v>
      </c>
      <c r="IL340">
        <v>116385</v>
      </c>
      <c r="IM340">
        <v>121427</v>
      </c>
      <c r="IN340">
        <v>108942</v>
      </c>
      <c r="IS340">
        <f t="shared" si="79"/>
        <v>0.4</v>
      </c>
      <c r="IT340">
        <f t="shared" si="83"/>
        <v>0</v>
      </c>
      <c r="IU340">
        <f t="shared" si="84"/>
        <v>0.75</v>
      </c>
      <c r="IV340">
        <f t="shared" si="80"/>
        <v>0.3833333333333333</v>
      </c>
    </row>
    <row r="341" spans="1:256" customFormat="1" ht="14" customHeight="1" x14ac:dyDescent="0.2">
      <c r="A341">
        <v>340</v>
      </c>
      <c r="B341">
        <v>369</v>
      </c>
      <c r="C341" s="1">
        <v>44795.604861111111</v>
      </c>
      <c r="D341" s="1">
        <v>44795.604861111111</v>
      </c>
      <c r="E341">
        <v>4</v>
      </c>
      <c r="G341" t="s">
        <v>242</v>
      </c>
      <c r="H341" t="s">
        <v>242</v>
      </c>
      <c r="I341">
        <v>1</v>
      </c>
      <c r="J341" s="1">
        <v>44795.604861111111</v>
      </c>
      <c r="K341" t="s">
        <v>6739</v>
      </c>
      <c r="L341" t="s">
        <v>242</v>
      </c>
      <c r="M341" t="s">
        <v>242</v>
      </c>
      <c r="P341" t="s">
        <v>242</v>
      </c>
      <c r="Q341" t="s">
        <v>242</v>
      </c>
      <c r="T341" t="s">
        <v>6740</v>
      </c>
      <c r="V341" t="s">
        <v>6741</v>
      </c>
      <c r="W341">
        <v>693475105</v>
      </c>
      <c r="X341">
        <v>6020</v>
      </c>
      <c r="Y341" t="s">
        <v>319</v>
      </c>
      <c r="Z341" t="s">
        <v>913</v>
      </c>
      <c r="AA341">
        <v>2019</v>
      </c>
      <c r="AC341">
        <v>0</v>
      </c>
      <c r="AF341">
        <v>13</v>
      </c>
      <c r="AG341" t="s">
        <v>242</v>
      </c>
      <c r="AJ341" s="27">
        <v>1</v>
      </c>
      <c r="AK341">
        <v>7</v>
      </c>
      <c r="AL341" s="27">
        <v>0</v>
      </c>
      <c r="AM341">
        <v>0</v>
      </c>
      <c r="AN341" s="36">
        <f t="shared" si="75"/>
        <v>0</v>
      </c>
      <c r="AO341" s="27">
        <v>0</v>
      </c>
      <c r="AP341">
        <v>0</v>
      </c>
      <c r="AR341">
        <v>3</v>
      </c>
      <c r="AU341" s="27">
        <v>1</v>
      </c>
      <c r="AV341">
        <v>1</v>
      </c>
      <c r="AW341" s="21">
        <f t="shared" si="76"/>
        <v>7.6923076923076925</v>
      </c>
      <c r="AX341">
        <v>2</v>
      </c>
      <c r="BA341" s="27">
        <v>1</v>
      </c>
      <c r="BB341">
        <v>2</v>
      </c>
      <c r="BC341" s="21">
        <f t="shared" si="77"/>
        <v>15.384615384615385</v>
      </c>
      <c r="BD341" t="s">
        <v>242</v>
      </c>
      <c r="BG341" s="27">
        <v>1</v>
      </c>
      <c r="BH341">
        <v>5</v>
      </c>
      <c r="BJ341">
        <v>3</v>
      </c>
      <c r="BM341" s="27">
        <v>1</v>
      </c>
      <c r="BN341">
        <v>2</v>
      </c>
      <c r="BQ341" s="27">
        <v>1</v>
      </c>
      <c r="BR341">
        <v>4</v>
      </c>
      <c r="BS341" s="97">
        <f t="shared" si="74"/>
        <v>30.76923076923077</v>
      </c>
      <c r="BT341" t="s">
        <v>6742</v>
      </c>
      <c r="BU341">
        <v>1</v>
      </c>
      <c r="BX341" s="27">
        <v>1</v>
      </c>
      <c r="BY341">
        <v>3</v>
      </c>
      <c r="BZ341" s="21">
        <f t="shared" si="85"/>
        <v>23.076923076923077</v>
      </c>
      <c r="CA341">
        <v>2</v>
      </c>
      <c r="CB341">
        <v>1</v>
      </c>
      <c r="CE341" s="27">
        <v>0</v>
      </c>
      <c r="CG341" t="s">
        <v>242</v>
      </c>
      <c r="CH341" t="s">
        <v>242</v>
      </c>
      <c r="CJ341" s="27">
        <v>1</v>
      </c>
      <c r="CK341" t="s">
        <v>6743</v>
      </c>
      <c r="CL341">
        <v>1</v>
      </c>
      <c r="CO341">
        <v>0</v>
      </c>
      <c r="CP341" s="27">
        <v>0.5</v>
      </c>
      <c r="CQ341" t="s">
        <v>242</v>
      </c>
      <c r="CR341">
        <v>100</v>
      </c>
      <c r="CS341" t="s">
        <v>242</v>
      </c>
      <c r="CV341" s="27">
        <v>0</v>
      </c>
      <c r="CX341" t="s">
        <v>242</v>
      </c>
      <c r="DA341" s="27">
        <v>1</v>
      </c>
      <c r="DB341">
        <v>35299</v>
      </c>
      <c r="DC341">
        <v>2</v>
      </c>
      <c r="DE341" s="27">
        <v>1</v>
      </c>
      <c r="DF341" s="36">
        <v>211209</v>
      </c>
      <c r="DG341">
        <v>2</v>
      </c>
      <c r="DH341" s="36">
        <v>214097</v>
      </c>
      <c r="DI341">
        <v>2</v>
      </c>
      <c r="DJ341" s="36" t="s">
        <v>242</v>
      </c>
      <c r="DK341" t="s">
        <v>242</v>
      </c>
      <c r="DM341" s="27">
        <v>1</v>
      </c>
      <c r="DN341" s="36">
        <v>3361</v>
      </c>
      <c r="DO341">
        <v>2</v>
      </c>
      <c r="DQ341">
        <v>4</v>
      </c>
      <c r="DT341" s="27">
        <v>1</v>
      </c>
      <c r="DU341" s="2" t="s">
        <v>6744</v>
      </c>
      <c r="DV341" s="27">
        <v>1</v>
      </c>
      <c r="DW341" s="2" t="s">
        <v>6745</v>
      </c>
      <c r="DX341" s="27">
        <v>1</v>
      </c>
      <c r="DY341" t="s">
        <v>6746</v>
      </c>
      <c r="DZ341" s="27">
        <v>1</v>
      </c>
      <c r="EA341" t="s">
        <v>6747</v>
      </c>
      <c r="EB341" s="27">
        <v>1</v>
      </c>
      <c r="ED341" s="27">
        <v>1</v>
      </c>
      <c r="EE341" s="2" t="s">
        <v>6748</v>
      </c>
      <c r="EF341" s="27">
        <v>1</v>
      </c>
      <c r="EG341" s="2" t="s">
        <v>6749</v>
      </c>
      <c r="EH341" s="27">
        <v>1</v>
      </c>
      <c r="EI341" t="s">
        <v>4274</v>
      </c>
      <c r="EJ341" s="27">
        <v>1</v>
      </c>
      <c r="EK341" t="s">
        <v>6750</v>
      </c>
      <c r="EL341" s="27">
        <v>1</v>
      </c>
      <c r="EM341" t="s">
        <v>6751</v>
      </c>
      <c r="EN341">
        <v>4</v>
      </c>
      <c r="EP341" s="2"/>
      <c r="EQ341">
        <f t="shared" si="78"/>
        <v>1</v>
      </c>
      <c r="ER341" s="99">
        <v>1</v>
      </c>
      <c r="ES341" s="27">
        <v>0</v>
      </c>
      <c r="ET341" t="s">
        <v>242</v>
      </c>
      <c r="EU341" t="s">
        <v>242</v>
      </c>
      <c r="EX341" t="s">
        <v>242</v>
      </c>
      <c r="EY341" t="s">
        <v>242</v>
      </c>
      <c r="FA341" s="27">
        <v>0</v>
      </c>
      <c r="FB341" t="s">
        <v>242</v>
      </c>
      <c r="FD341" s="27">
        <v>0</v>
      </c>
      <c r="FE341" t="s">
        <v>242</v>
      </c>
      <c r="FG341" s="27">
        <v>0</v>
      </c>
      <c r="FH341" t="s">
        <v>242</v>
      </c>
      <c r="FJ341" s="27">
        <v>0</v>
      </c>
      <c r="FK341" t="s">
        <v>242</v>
      </c>
      <c r="FL341">
        <f t="shared" si="81"/>
        <v>0</v>
      </c>
      <c r="FM341" s="100">
        <v>0</v>
      </c>
      <c r="FN341">
        <f t="shared" si="82"/>
        <v>0</v>
      </c>
      <c r="FO341" s="100">
        <v>0</v>
      </c>
      <c r="FQ341" t="s">
        <v>242</v>
      </c>
      <c r="FT341" s="27">
        <v>0</v>
      </c>
      <c r="FU341" t="s">
        <v>242</v>
      </c>
      <c r="FV341" t="s">
        <v>242</v>
      </c>
      <c r="FW341" t="s">
        <v>242</v>
      </c>
      <c r="FY341" s="27">
        <v>1</v>
      </c>
      <c r="FZ341">
        <v>40.5</v>
      </c>
      <c r="GA341" t="s">
        <v>242</v>
      </c>
      <c r="GC341" s="27">
        <v>1</v>
      </c>
      <c r="GD341">
        <v>13.7</v>
      </c>
      <c r="GE341">
        <v>6.5</v>
      </c>
      <c r="GF341" s="36">
        <v>72.2</v>
      </c>
      <c r="GG341">
        <v>5.8</v>
      </c>
      <c r="GH341" t="s">
        <v>242</v>
      </c>
      <c r="GI341" t="s">
        <v>242</v>
      </c>
      <c r="GJ341" t="s">
        <v>242</v>
      </c>
      <c r="GK341" t="s">
        <v>242</v>
      </c>
      <c r="GM341">
        <v>1</v>
      </c>
      <c r="GP341" s="27">
        <v>1</v>
      </c>
      <c r="GQ341" t="s">
        <v>242</v>
      </c>
      <c r="GR341">
        <v>0.99</v>
      </c>
      <c r="GS341" s="2" t="s">
        <v>6752</v>
      </c>
      <c r="GT341">
        <v>1</v>
      </c>
      <c r="GW341" s="27">
        <v>1</v>
      </c>
      <c r="GX341">
        <v>198</v>
      </c>
      <c r="HA341">
        <v>1</v>
      </c>
      <c r="HD341" s="27">
        <v>0</v>
      </c>
      <c r="HF341" s="27">
        <v>0</v>
      </c>
      <c r="HH341" t="s">
        <v>242</v>
      </c>
      <c r="HK341" s="27">
        <v>1</v>
      </c>
      <c r="HM341">
        <v>1</v>
      </c>
      <c r="HP341">
        <v>0.66666666699999999</v>
      </c>
      <c r="HQ341">
        <v>1</v>
      </c>
      <c r="HR341">
        <v>0.25</v>
      </c>
      <c r="HS341">
        <v>1</v>
      </c>
      <c r="HT341">
        <v>1</v>
      </c>
      <c r="HU341">
        <v>0</v>
      </c>
      <c r="HV341">
        <v>0</v>
      </c>
      <c r="HW341">
        <v>0.66666666699999999</v>
      </c>
      <c r="HX341">
        <v>1</v>
      </c>
      <c r="HY341">
        <v>1</v>
      </c>
      <c r="HZ341">
        <v>0</v>
      </c>
      <c r="IA341">
        <v>1</v>
      </c>
      <c r="IB341">
        <v>1</v>
      </c>
      <c r="IC341">
        <v>0.63888888899999996</v>
      </c>
      <c r="ID341">
        <v>0.5</v>
      </c>
      <c r="IE341">
        <v>0.73333333300000003</v>
      </c>
      <c r="IF341">
        <v>0.62407407400000003</v>
      </c>
      <c r="IG341" t="s">
        <v>6753</v>
      </c>
      <c r="IH341" t="s">
        <v>266</v>
      </c>
      <c r="II341" t="s">
        <v>6740</v>
      </c>
      <c r="IJ341">
        <v>21624</v>
      </c>
      <c r="IK341">
        <v>18262</v>
      </c>
      <c r="IL341">
        <v>19763</v>
      </c>
      <c r="IM341">
        <v>23569</v>
      </c>
      <c r="IN341">
        <v>21624</v>
      </c>
      <c r="IS341">
        <f t="shared" si="79"/>
        <v>0.6</v>
      </c>
      <c r="IT341">
        <f t="shared" si="83"/>
        <v>0.5714285714285714</v>
      </c>
      <c r="IU341">
        <f t="shared" si="84"/>
        <v>0.75</v>
      </c>
      <c r="IV341">
        <f t="shared" si="80"/>
        <v>0.64047619047619042</v>
      </c>
    </row>
    <row r="342" spans="1:256" customFormat="1" ht="14" customHeight="1" x14ac:dyDescent="0.2">
      <c r="A342">
        <v>341</v>
      </c>
      <c r="B342">
        <v>370</v>
      </c>
      <c r="C342" s="1">
        <v>44795.604861111111</v>
      </c>
      <c r="D342" s="1">
        <v>44795.604861111111</v>
      </c>
      <c r="E342">
        <v>4</v>
      </c>
      <c r="G342" t="s">
        <v>242</v>
      </c>
      <c r="H342" t="s">
        <v>242</v>
      </c>
      <c r="I342">
        <v>1</v>
      </c>
      <c r="J342" s="1">
        <v>44795.604861111111</v>
      </c>
      <c r="K342" t="s">
        <v>6754</v>
      </c>
      <c r="L342" t="s">
        <v>242</v>
      </c>
      <c r="M342" t="s">
        <v>242</v>
      </c>
      <c r="P342" t="s">
        <v>242</v>
      </c>
      <c r="Q342" t="s">
        <v>242</v>
      </c>
      <c r="T342" t="s">
        <v>6755</v>
      </c>
      <c r="V342" t="s">
        <v>6756</v>
      </c>
      <c r="W342" t="s">
        <v>6757</v>
      </c>
      <c r="X342">
        <v>6020</v>
      </c>
      <c r="Y342" t="s">
        <v>319</v>
      </c>
      <c r="Z342" t="s">
        <v>913</v>
      </c>
      <c r="AA342">
        <v>2019</v>
      </c>
      <c r="AC342">
        <v>0</v>
      </c>
      <c r="AF342">
        <v>10</v>
      </c>
      <c r="AG342" t="s">
        <v>242</v>
      </c>
      <c r="AJ342" s="27">
        <v>1</v>
      </c>
      <c r="AK342">
        <v>10</v>
      </c>
      <c r="AL342" s="27">
        <v>0</v>
      </c>
      <c r="AM342">
        <v>0</v>
      </c>
      <c r="AN342" s="36">
        <f t="shared" si="75"/>
        <v>0</v>
      </c>
      <c r="AO342" s="27">
        <v>0</v>
      </c>
      <c r="AP342">
        <v>0</v>
      </c>
      <c r="AQ342" t="s">
        <v>6758</v>
      </c>
      <c r="AR342">
        <v>3</v>
      </c>
      <c r="AU342" s="27">
        <v>1</v>
      </c>
      <c r="AV342">
        <v>3</v>
      </c>
      <c r="AW342" s="21">
        <f t="shared" si="76"/>
        <v>30</v>
      </c>
      <c r="AX342">
        <v>3</v>
      </c>
      <c r="BA342" s="27">
        <v>1</v>
      </c>
      <c r="BB342">
        <v>3</v>
      </c>
      <c r="BC342" s="21">
        <f t="shared" si="77"/>
        <v>30</v>
      </c>
      <c r="BD342" t="s">
        <v>242</v>
      </c>
      <c r="BG342" s="27">
        <v>1</v>
      </c>
      <c r="BH342">
        <v>9.5</v>
      </c>
      <c r="BJ342">
        <v>3</v>
      </c>
      <c r="BM342" s="27">
        <v>1</v>
      </c>
      <c r="BN342">
        <v>2</v>
      </c>
      <c r="BQ342" s="27">
        <v>1</v>
      </c>
      <c r="BR342">
        <v>3</v>
      </c>
      <c r="BS342" s="97">
        <f t="shared" si="74"/>
        <v>30</v>
      </c>
      <c r="BT342" t="s">
        <v>6730</v>
      </c>
      <c r="BU342">
        <v>3</v>
      </c>
      <c r="BX342" s="27">
        <v>1</v>
      </c>
      <c r="BY342">
        <v>1</v>
      </c>
      <c r="BZ342" s="21">
        <f t="shared" si="85"/>
        <v>10</v>
      </c>
      <c r="CA342">
        <v>2</v>
      </c>
      <c r="CB342">
        <v>1</v>
      </c>
      <c r="CE342" s="27">
        <v>0</v>
      </c>
      <c r="CG342" t="s">
        <v>242</v>
      </c>
      <c r="CH342" t="s">
        <v>242</v>
      </c>
      <c r="CJ342" s="27">
        <v>1</v>
      </c>
      <c r="CK342" t="s">
        <v>6759</v>
      </c>
      <c r="CL342">
        <v>1</v>
      </c>
      <c r="CO342">
        <v>0</v>
      </c>
      <c r="CP342" s="27">
        <v>0</v>
      </c>
      <c r="CQ342" t="s">
        <v>242</v>
      </c>
      <c r="CR342" t="s">
        <v>242</v>
      </c>
      <c r="CS342" t="s">
        <v>242</v>
      </c>
      <c r="CU342" t="s">
        <v>6760</v>
      </c>
      <c r="CV342" s="27">
        <v>1</v>
      </c>
      <c r="CW342" t="s">
        <v>6761</v>
      </c>
      <c r="CX342">
        <v>1</v>
      </c>
      <c r="DA342" s="27">
        <v>1</v>
      </c>
      <c r="DB342">
        <v>81655</v>
      </c>
      <c r="DC342">
        <v>2</v>
      </c>
      <c r="DD342" t="s">
        <v>6762</v>
      </c>
      <c r="DE342" s="27">
        <v>1</v>
      </c>
      <c r="DF342" s="36">
        <v>556142</v>
      </c>
      <c r="DG342">
        <v>2</v>
      </c>
      <c r="DH342" s="36">
        <v>692299</v>
      </c>
      <c r="DI342">
        <v>2</v>
      </c>
      <c r="DJ342" s="36" t="s">
        <v>242</v>
      </c>
      <c r="DK342" t="s">
        <v>242</v>
      </c>
      <c r="DL342" t="s">
        <v>6763</v>
      </c>
      <c r="DM342" s="27">
        <v>1</v>
      </c>
      <c r="DN342" s="36">
        <v>181004</v>
      </c>
      <c r="DO342">
        <v>2</v>
      </c>
      <c r="DP342" t="s">
        <v>6764</v>
      </c>
      <c r="DQ342">
        <v>1</v>
      </c>
      <c r="DT342" s="27">
        <v>1</v>
      </c>
      <c r="DU342" t="s">
        <v>6765</v>
      </c>
      <c r="DV342" s="27">
        <v>1</v>
      </c>
      <c r="DW342" t="s">
        <v>6766</v>
      </c>
      <c r="DX342" s="27">
        <v>1</v>
      </c>
      <c r="DY342" t="s">
        <v>6767</v>
      </c>
      <c r="DZ342" s="27">
        <v>1</v>
      </c>
      <c r="EA342" t="s">
        <v>6768</v>
      </c>
      <c r="EB342" s="27">
        <v>1</v>
      </c>
      <c r="EC342" t="s">
        <v>6769</v>
      </c>
      <c r="ED342" s="27">
        <v>1</v>
      </c>
      <c r="EE342" t="s">
        <v>6770</v>
      </c>
      <c r="EF342" s="27">
        <v>1</v>
      </c>
      <c r="EG342" t="s">
        <v>6771</v>
      </c>
      <c r="EH342" s="27">
        <v>1</v>
      </c>
      <c r="EI342" t="s">
        <v>6772</v>
      </c>
      <c r="EJ342" s="27">
        <v>1</v>
      </c>
      <c r="EK342" t="s">
        <v>6773</v>
      </c>
      <c r="EL342" s="27">
        <v>1</v>
      </c>
      <c r="EN342">
        <v>1</v>
      </c>
      <c r="EP342" s="2"/>
      <c r="EQ342">
        <f t="shared" si="78"/>
        <v>1</v>
      </c>
      <c r="ER342" s="99">
        <v>1</v>
      </c>
      <c r="ES342" s="27">
        <v>0</v>
      </c>
      <c r="ET342" t="s">
        <v>242</v>
      </c>
      <c r="EU342" t="s">
        <v>242</v>
      </c>
      <c r="EW342" t="s">
        <v>6774</v>
      </c>
      <c r="EX342" t="s">
        <v>242</v>
      </c>
      <c r="EY342" t="s">
        <v>242</v>
      </c>
      <c r="FA342" s="27">
        <v>0</v>
      </c>
      <c r="FB342" t="s">
        <v>242</v>
      </c>
      <c r="FD342" s="27">
        <v>0</v>
      </c>
      <c r="FE342" t="s">
        <v>242</v>
      </c>
      <c r="FG342" s="27">
        <v>1</v>
      </c>
      <c r="FH342">
        <v>5091.87</v>
      </c>
      <c r="FJ342" s="27">
        <v>0</v>
      </c>
      <c r="FK342" t="s">
        <v>242</v>
      </c>
      <c r="FL342">
        <f t="shared" si="81"/>
        <v>1</v>
      </c>
      <c r="FM342" s="99">
        <v>1</v>
      </c>
      <c r="FN342">
        <f t="shared" si="82"/>
        <v>0</v>
      </c>
      <c r="FO342" s="100">
        <v>0</v>
      </c>
      <c r="FQ342">
        <v>1</v>
      </c>
      <c r="FT342" s="27">
        <v>0</v>
      </c>
      <c r="FU342" t="s">
        <v>242</v>
      </c>
      <c r="FV342" t="s">
        <v>242</v>
      </c>
      <c r="FW342" t="s">
        <v>242</v>
      </c>
      <c r="FY342" s="27">
        <v>1</v>
      </c>
      <c r="FZ342">
        <v>49</v>
      </c>
      <c r="GA342">
        <v>2</v>
      </c>
      <c r="GB342" t="s">
        <v>6775</v>
      </c>
      <c r="GC342" s="27">
        <v>1</v>
      </c>
      <c r="GD342">
        <v>13</v>
      </c>
      <c r="GE342">
        <v>20</v>
      </c>
      <c r="GF342" s="36">
        <v>49</v>
      </c>
      <c r="GG342">
        <v>16</v>
      </c>
      <c r="GH342" t="s">
        <v>242</v>
      </c>
      <c r="GI342" t="s">
        <v>242</v>
      </c>
      <c r="GJ342" t="s">
        <v>242</v>
      </c>
      <c r="GK342">
        <v>1</v>
      </c>
      <c r="GL342" t="s">
        <v>6776</v>
      </c>
      <c r="GM342">
        <v>1</v>
      </c>
      <c r="GP342" s="27">
        <v>1</v>
      </c>
      <c r="GQ342" t="s">
        <v>242</v>
      </c>
      <c r="GR342">
        <v>0.99</v>
      </c>
      <c r="GS342" t="s">
        <v>6777</v>
      </c>
      <c r="GT342">
        <v>1</v>
      </c>
      <c r="GW342" s="27">
        <v>1</v>
      </c>
      <c r="GX342">
        <v>393</v>
      </c>
      <c r="GY342" t="s">
        <v>6778</v>
      </c>
      <c r="HA342">
        <v>1</v>
      </c>
      <c r="HD342" s="27">
        <v>0</v>
      </c>
      <c r="HF342" s="27">
        <v>0</v>
      </c>
      <c r="HH342" t="s">
        <v>242</v>
      </c>
      <c r="HK342" s="27">
        <v>1</v>
      </c>
      <c r="HL342" t="s">
        <v>6779</v>
      </c>
      <c r="HM342">
        <v>1</v>
      </c>
      <c r="HP342">
        <v>0.66666666699999999</v>
      </c>
      <c r="HQ342">
        <v>1</v>
      </c>
      <c r="HR342">
        <v>0.5</v>
      </c>
      <c r="HS342">
        <v>1</v>
      </c>
      <c r="HT342">
        <v>1</v>
      </c>
      <c r="HU342">
        <v>0</v>
      </c>
      <c r="HV342">
        <v>0.25</v>
      </c>
      <c r="HW342">
        <v>0.66666666699999999</v>
      </c>
      <c r="HX342">
        <v>1</v>
      </c>
      <c r="HY342">
        <v>1</v>
      </c>
      <c r="HZ342">
        <v>0</v>
      </c>
      <c r="IA342">
        <v>1</v>
      </c>
      <c r="IB342">
        <v>1</v>
      </c>
      <c r="IC342">
        <v>0.72222222199999997</v>
      </c>
      <c r="ID342">
        <v>0.5625</v>
      </c>
      <c r="IE342">
        <v>0.73333333300000003</v>
      </c>
      <c r="IF342">
        <v>0.67268518499999996</v>
      </c>
      <c r="IG342" t="s">
        <v>6780</v>
      </c>
      <c r="IH342" t="s">
        <v>266</v>
      </c>
      <c r="II342" t="s">
        <v>6755</v>
      </c>
      <c r="IJ342">
        <v>142422</v>
      </c>
      <c r="IK342">
        <v>129503</v>
      </c>
      <c r="IL342">
        <v>127202</v>
      </c>
      <c r="IM342">
        <v>154792</v>
      </c>
      <c r="IN342">
        <v>142422</v>
      </c>
      <c r="IS342">
        <f t="shared" si="79"/>
        <v>0.6</v>
      </c>
      <c r="IT342">
        <f t="shared" si="83"/>
        <v>0.7142857142857143</v>
      </c>
      <c r="IU342">
        <f t="shared" si="84"/>
        <v>0.75</v>
      </c>
      <c r="IV342">
        <f t="shared" si="80"/>
        <v>0.68809523809523798</v>
      </c>
    </row>
    <row r="343" spans="1:256" customFormat="1" ht="14" customHeight="1" x14ac:dyDescent="0.2">
      <c r="A343">
        <v>342</v>
      </c>
      <c r="B343">
        <v>371</v>
      </c>
      <c r="C343" s="1">
        <v>44795.604861111111</v>
      </c>
      <c r="D343" s="1">
        <v>44795.604861111111</v>
      </c>
      <c r="E343">
        <v>4</v>
      </c>
      <c r="G343" t="s">
        <v>242</v>
      </c>
      <c r="H343" t="s">
        <v>242</v>
      </c>
      <c r="I343">
        <v>1</v>
      </c>
      <c r="J343" s="1">
        <v>44795.604861111111</v>
      </c>
      <c r="K343" t="s">
        <v>6781</v>
      </c>
      <c r="L343" t="s">
        <v>242</v>
      </c>
      <c r="M343" t="s">
        <v>242</v>
      </c>
      <c r="P343" t="s">
        <v>242</v>
      </c>
      <c r="Q343" t="s">
        <v>242</v>
      </c>
      <c r="T343" t="s">
        <v>6782</v>
      </c>
      <c r="V343" t="s">
        <v>6783</v>
      </c>
      <c r="W343">
        <v>25537101</v>
      </c>
      <c r="X343">
        <v>4911</v>
      </c>
      <c r="Y343" t="s">
        <v>490</v>
      </c>
      <c r="Z343" t="s">
        <v>491</v>
      </c>
      <c r="AA343">
        <v>2021</v>
      </c>
      <c r="AC343">
        <v>0</v>
      </c>
      <c r="AF343">
        <v>12</v>
      </c>
      <c r="AG343" t="s">
        <v>242</v>
      </c>
      <c r="AJ343" s="27">
        <v>0</v>
      </c>
      <c r="AK343">
        <v>0</v>
      </c>
      <c r="AL343" s="27">
        <v>0</v>
      </c>
      <c r="AM343">
        <v>0</v>
      </c>
      <c r="AN343" s="36">
        <f t="shared" si="75"/>
        <v>0</v>
      </c>
      <c r="AO343" s="27">
        <v>0</v>
      </c>
      <c r="AP343">
        <v>0</v>
      </c>
      <c r="AR343" t="s">
        <v>242</v>
      </c>
      <c r="AU343" s="27">
        <v>1</v>
      </c>
      <c r="AV343">
        <v>1</v>
      </c>
      <c r="AW343" s="21">
        <f t="shared" si="76"/>
        <v>8.3333333333333321</v>
      </c>
      <c r="AX343">
        <v>2</v>
      </c>
      <c r="BA343" s="27">
        <v>1</v>
      </c>
      <c r="BB343">
        <v>3</v>
      </c>
      <c r="BC343" s="21">
        <f t="shared" si="77"/>
        <v>25</v>
      </c>
      <c r="BD343" t="s">
        <v>242</v>
      </c>
      <c r="BG343" s="27">
        <v>1</v>
      </c>
      <c r="BH343">
        <v>8</v>
      </c>
      <c r="BJ343">
        <v>3</v>
      </c>
      <c r="BM343" s="27">
        <v>1</v>
      </c>
      <c r="BN343">
        <v>2</v>
      </c>
      <c r="BQ343" s="27">
        <v>1</v>
      </c>
      <c r="BR343">
        <v>4</v>
      </c>
      <c r="BS343" s="97">
        <f t="shared" si="74"/>
        <v>33.333333333333329</v>
      </c>
      <c r="BT343" s="8">
        <v>45028</v>
      </c>
      <c r="BU343">
        <v>3</v>
      </c>
      <c r="BX343" s="27">
        <v>1</v>
      </c>
      <c r="BY343">
        <v>3</v>
      </c>
      <c r="BZ343" s="21">
        <f t="shared" si="85"/>
        <v>25</v>
      </c>
      <c r="CA343">
        <v>2</v>
      </c>
      <c r="CB343">
        <v>3</v>
      </c>
      <c r="CE343" s="27">
        <v>0</v>
      </c>
      <c r="CG343" t="s">
        <v>242</v>
      </c>
      <c r="CH343" t="s">
        <v>242</v>
      </c>
      <c r="CJ343" s="27">
        <v>1</v>
      </c>
      <c r="CK343" t="s">
        <v>6784</v>
      </c>
      <c r="CL343">
        <v>1</v>
      </c>
      <c r="CO343">
        <v>0</v>
      </c>
      <c r="CP343" s="27">
        <v>0.5</v>
      </c>
      <c r="CQ343">
        <v>100</v>
      </c>
      <c r="CR343" t="s">
        <v>242</v>
      </c>
      <c r="CS343" t="s">
        <v>242</v>
      </c>
      <c r="CV343" s="27">
        <v>1</v>
      </c>
      <c r="CW343" t="s">
        <v>6785</v>
      </c>
      <c r="CX343">
        <v>1</v>
      </c>
      <c r="DA343" s="27">
        <v>1</v>
      </c>
      <c r="DB343">
        <v>49271372</v>
      </c>
      <c r="DC343">
        <v>2</v>
      </c>
      <c r="DE343" s="27">
        <v>1</v>
      </c>
      <c r="DF343" s="36">
        <v>441928</v>
      </c>
      <c r="DG343">
        <v>2</v>
      </c>
      <c r="DH343" s="36">
        <v>409225</v>
      </c>
      <c r="DI343">
        <v>2</v>
      </c>
      <c r="DJ343" s="36" t="s">
        <v>242</v>
      </c>
      <c r="DK343" t="s">
        <v>242</v>
      </c>
      <c r="DM343" s="27">
        <v>1</v>
      </c>
      <c r="DN343" s="36">
        <v>438812</v>
      </c>
      <c r="DO343">
        <v>2</v>
      </c>
      <c r="DQ343">
        <v>4</v>
      </c>
      <c r="DT343" s="27">
        <v>1</v>
      </c>
      <c r="DU343" s="2" t="s">
        <v>6786</v>
      </c>
      <c r="DV343" s="27">
        <v>1</v>
      </c>
      <c r="DW343" t="s">
        <v>6787</v>
      </c>
      <c r="DX343" s="27">
        <v>1</v>
      </c>
      <c r="DY343" t="s">
        <v>6788</v>
      </c>
      <c r="DZ343" s="27">
        <v>1</v>
      </c>
      <c r="EA343" t="s">
        <v>6789</v>
      </c>
      <c r="EB343" s="27">
        <v>1</v>
      </c>
      <c r="EC343" s="2" t="s">
        <v>6790</v>
      </c>
      <c r="ED343" s="27">
        <v>1</v>
      </c>
      <c r="EE343" s="2" t="s">
        <v>6791</v>
      </c>
      <c r="EF343" s="27">
        <v>1</v>
      </c>
      <c r="EG343" s="2" t="s">
        <v>6792</v>
      </c>
      <c r="EH343" s="27">
        <v>1</v>
      </c>
      <c r="EI343" t="s">
        <v>6793</v>
      </c>
      <c r="EJ343" s="27">
        <v>1</v>
      </c>
      <c r="EK343" t="s">
        <v>6794</v>
      </c>
      <c r="EL343" s="27">
        <v>1</v>
      </c>
      <c r="EN343">
        <v>4</v>
      </c>
      <c r="EP343" s="2"/>
      <c r="EQ343">
        <f t="shared" si="78"/>
        <v>1</v>
      </c>
      <c r="ER343" s="99">
        <v>1</v>
      </c>
      <c r="ES343" s="27">
        <v>0</v>
      </c>
      <c r="ET343" t="s">
        <v>242</v>
      </c>
      <c r="EU343" t="s">
        <v>242</v>
      </c>
      <c r="EX343" t="s">
        <v>242</v>
      </c>
      <c r="EY343" t="s">
        <v>242</v>
      </c>
      <c r="FA343" s="27">
        <v>1</v>
      </c>
      <c r="FB343">
        <v>6688216.7000000002</v>
      </c>
      <c r="FC343" t="s">
        <v>3418</v>
      </c>
      <c r="FD343" s="27">
        <v>0.5</v>
      </c>
      <c r="FE343" t="s">
        <v>242</v>
      </c>
      <c r="FF343" t="s">
        <v>6795</v>
      </c>
      <c r="FG343" s="27">
        <v>1</v>
      </c>
      <c r="FH343">
        <v>233691.76</v>
      </c>
      <c r="FJ343" s="27">
        <v>0</v>
      </c>
      <c r="FK343" t="s">
        <v>242</v>
      </c>
      <c r="FL343">
        <f t="shared" si="81"/>
        <v>2</v>
      </c>
      <c r="FM343" s="99">
        <v>1</v>
      </c>
      <c r="FN343">
        <f t="shared" si="82"/>
        <v>0.5</v>
      </c>
      <c r="FO343" s="99">
        <v>0.5</v>
      </c>
      <c r="FQ343">
        <v>4</v>
      </c>
      <c r="FT343" s="27">
        <v>0</v>
      </c>
      <c r="FU343" t="s">
        <v>242</v>
      </c>
      <c r="FV343" t="s">
        <v>242</v>
      </c>
      <c r="FW343" t="s">
        <v>242</v>
      </c>
      <c r="FY343" s="27">
        <v>1</v>
      </c>
      <c r="FZ343">
        <v>20</v>
      </c>
      <c r="GA343" t="s">
        <v>242</v>
      </c>
      <c r="GC343" s="27">
        <v>0</v>
      </c>
      <c r="GD343" t="s">
        <v>242</v>
      </c>
      <c r="GE343" t="s">
        <v>242</v>
      </c>
      <c r="GF343" s="36" t="s">
        <v>242</v>
      </c>
      <c r="GG343" t="s">
        <v>242</v>
      </c>
      <c r="GH343" t="s">
        <v>242</v>
      </c>
      <c r="GI343" t="s">
        <v>242</v>
      </c>
      <c r="GJ343" t="s">
        <v>242</v>
      </c>
      <c r="GK343" t="s">
        <v>242</v>
      </c>
      <c r="GL343" t="s">
        <v>6796</v>
      </c>
      <c r="GM343">
        <v>1</v>
      </c>
      <c r="GP343" s="27">
        <v>0</v>
      </c>
      <c r="GQ343" t="s">
        <v>242</v>
      </c>
      <c r="GR343" t="s">
        <v>242</v>
      </c>
      <c r="GT343" t="s">
        <v>242</v>
      </c>
      <c r="GW343" s="27">
        <v>1</v>
      </c>
      <c r="GX343">
        <v>110</v>
      </c>
      <c r="HA343">
        <v>1</v>
      </c>
      <c r="HD343" s="27">
        <v>0</v>
      </c>
      <c r="HF343" s="27">
        <v>0</v>
      </c>
      <c r="HH343" t="s">
        <v>242</v>
      </c>
      <c r="HK343" s="27">
        <v>0</v>
      </c>
      <c r="HM343">
        <v>1</v>
      </c>
      <c r="HP343">
        <v>0.66666666699999999</v>
      </c>
      <c r="HQ343">
        <v>1</v>
      </c>
      <c r="HR343">
        <v>0.75</v>
      </c>
      <c r="HS343">
        <v>1</v>
      </c>
      <c r="HT343">
        <v>1</v>
      </c>
      <c r="HU343">
        <v>0</v>
      </c>
      <c r="HV343">
        <v>0.625</v>
      </c>
      <c r="HW343">
        <v>0.33333333300000001</v>
      </c>
      <c r="HX343">
        <v>0</v>
      </c>
      <c r="HY343">
        <v>1</v>
      </c>
      <c r="HZ343">
        <v>0</v>
      </c>
      <c r="IA343">
        <v>0</v>
      </c>
      <c r="IB343">
        <v>1</v>
      </c>
      <c r="IC343">
        <v>0.80555555599999995</v>
      </c>
      <c r="ID343">
        <v>0.65625</v>
      </c>
      <c r="IE343">
        <v>0.26666666700000002</v>
      </c>
      <c r="IF343">
        <v>0.57615740699999995</v>
      </c>
      <c r="IG343" t="s">
        <v>6797</v>
      </c>
      <c r="IH343" t="s">
        <v>266</v>
      </c>
      <c r="II343" t="s">
        <v>6782</v>
      </c>
      <c r="IJ343">
        <v>15561.4</v>
      </c>
      <c r="IK343">
        <v>14918.5</v>
      </c>
      <c r="IL343">
        <v>16792</v>
      </c>
      <c r="IM343">
        <v>19639.5</v>
      </c>
      <c r="IN343">
        <v>15561.4</v>
      </c>
      <c r="IS343">
        <f t="shared" si="79"/>
        <v>0.6</v>
      </c>
      <c r="IT343">
        <f t="shared" si="83"/>
        <v>0.7857142857142857</v>
      </c>
      <c r="IU343">
        <f t="shared" si="84"/>
        <v>0.5</v>
      </c>
      <c r="IV343">
        <f t="shared" si="80"/>
        <v>0.62857142857142856</v>
      </c>
    </row>
    <row r="344" spans="1:256" customFormat="1" ht="14" customHeight="1" x14ac:dyDescent="0.2">
      <c r="A344">
        <v>343</v>
      </c>
      <c r="B344">
        <v>372</v>
      </c>
      <c r="C344" s="1">
        <v>44795.604861111111</v>
      </c>
      <c r="D344" s="1">
        <v>44795.604861111111</v>
      </c>
      <c r="E344">
        <v>4</v>
      </c>
      <c r="G344" t="s">
        <v>242</v>
      </c>
      <c r="H344" t="s">
        <v>242</v>
      </c>
      <c r="I344">
        <v>1</v>
      </c>
      <c r="J344" s="1">
        <v>44795.604861111111</v>
      </c>
      <c r="K344" t="s">
        <v>6798</v>
      </c>
      <c r="L344" t="s">
        <v>242</v>
      </c>
      <c r="M344" t="s">
        <v>242</v>
      </c>
      <c r="P344" t="s">
        <v>242</v>
      </c>
      <c r="Q344" t="s">
        <v>242</v>
      </c>
      <c r="T344" t="s">
        <v>6799</v>
      </c>
      <c r="V344" t="s">
        <v>6800</v>
      </c>
      <c r="W344">
        <v>458140100</v>
      </c>
      <c r="X344">
        <v>3674</v>
      </c>
      <c r="Y344" t="s">
        <v>297</v>
      </c>
      <c r="Z344" t="s">
        <v>1864</v>
      </c>
      <c r="AA344">
        <v>2019</v>
      </c>
      <c r="AC344">
        <v>0.5</v>
      </c>
      <c r="AD344">
        <v>4</v>
      </c>
      <c r="AF344">
        <v>10</v>
      </c>
      <c r="AG344" t="s">
        <v>242</v>
      </c>
      <c r="AJ344" s="27">
        <v>0</v>
      </c>
      <c r="AK344">
        <v>0</v>
      </c>
      <c r="AL344" s="27">
        <v>0</v>
      </c>
      <c r="AM344">
        <v>0</v>
      </c>
      <c r="AN344" s="36">
        <f t="shared" si="75"/>
        <v>0</v>
      </c>
      <c r="AO344" s="27">
        <v>0</v>
      </c>
      <c r="AP344">
        <v>0</v>
      </c>
      <c r="AR344" t="s">
        <v>242</v>
      </c>
      <c r="AU344" s="27">
        <v>1</v>
      </c>
      <c r="AV344">
        <v>1</v>
      </c>
      <c r="AW344" s="21">
        <f t="shared" si="76"/>
        <v>10</v>
      </c>
      <c r="AX344">
        <v>2</v>
      </c>
      <c r="BA344" s="27">
        <v>1</v>
      </c>
      <c r="BB344">
        <v>2</v>
      </c>
      <c r="BC344" s="21">
        <f t="shared" si="77"/>
        <v>20</v>
      </c>
      <c r="BD344" t="s">
        <v>242</v>
      </c>
      <c r="BG344" s="27">
        <v>1</v>
      </c>
      <c r="BH344">
        <v>3</v>
      </c>
      <c r="BJ344">
        <v>2</v>
      </c>
      <c r="BM344" s="27">
        <v>1</v>
      </c>
      <c r="BN344">
        <v>2</v>
      </c>
      <c r="BQ344" s="27">
        <v>1</v>
      </c>
      <c r="BR344">
        <v>2</v>
      </c>
      <c r="BS344" s="97">
        <f t="shared" si="74"/>
        <v>20</v>
      </c>
      <c r="BT344" t="s">
        <v>6801</v>
      </c>
      <c r="BU344">
        <v>3</v>
      </c>
      <c r="BX344" s="27">
        <v>1</v>
      </c>
      <c r="BY344">
        <v>3</v>
      </c>
      <c r="BZ344" s="21">
        <f t="shared" si="85"/>
        <v>30</v>
      </c>
      <c r="CA344">
        <v>2</v>
      </c>
      <c r="CB344">
        <v>3</v>
      </c>
      <c r="CE344" s="27">
        <v>0</v>
      </c>
      <c r="CG344" t="s">
        <v>242</v>
      </c>
      <c r="CH344" t="s">
        <v>242</v>
      </c>
      <c r="CJ344" s="27">
        <v>1</v>
      </c>
      <c r="CK344" t="s">
        <v>6802</v>
      </c>
      <c r="CL344">
        <v>1</v>
      </c>
      <c r="CO344">
        <v>1</v>
      </c>
      <c r="CP344" s="27">
        <v>0.5</v>
      </c>
      <c r="CQ344" t="s">
        <v>242</v>
      </c>
      <c r="CR344">
        <v>97</v>
      </c>
      <c r="CS344" t="s">
        <v>242</v>
      </c>
      <c r="CT344" t="s">
        <v>6803</v>
      </c>
      <c r="CV344" s="27">
        <v>1</v>
      </c>
      <c r="CW344" t="s">
        <v>6804</v>
      </c>
      <c r="CX344">
        <v>1</v>
      </c>
      <c r="DA344" s="27">
        <v>1</v>
      </c>
      <c r="DB344">
        <v>1489000</v>
      </c>
      <c r="DC344">
        <v>2</v>
      </c>
      <c r="DD344" t="s">
        <v>6805</v>
      </c>
      <c r="DE344" s="27">
        <v>1</v>
      </c>
      <c r="DF344" s="36">
        <v>1299000</v>
      </c>
      <c r="DG344">
        <v>2</v>
      </c>
      <c r="DH344" s="36">
        <v>3345000</v>
      </c>
      <c r="DI344">
        <v>2</v>
      </c>
      <c r="DJ344" s="36" t="s">
        <v>242</v>
      </c>
      <c r="DK344" t="s">
        <v>242</v>
      </c>
      <c r="DL344" t="s">
        <v>6806</v>
      </c>
      <c r="DM344" s="27">
        <v>1</v>
      </c>
      <c r="DN344" s="36">
        <v>20342000</v>
      </c>
      <c r="DO344">
        <v>2</v>
      </c>
      <c r="DP344" t="s">
        <v>6807</v>
      </c>
      <c r="DQ344">
        <v>1</v>
      </c>
      <c r="DT344" s="27">
        <v>1</v>
      </c>
      <c r="DU344" t="s">
        <v>6808</v>
      </c>
      <c r="DV344" s="27">
        <v>1</v>
      </c>
      <c r="DW344" t="s">
        <v>6809</v>
      </c>
      <c r="DX344" s="27">
        <v>1</v>
      </c>
      <c r="DY344" t="s">
        <v>6810</v>
      </c>
      <c r="DZ344" s="27">
        <v>1</v>
      </c>
      <c r="EA344" s="2" t="s">
        <v>6811</v>
      </c>
      <c r="EB344" s="27">
        <v>1</v>
      </c>
      <c r="EC344" t="s">
        <v>6812</v>
      </c>
      <c r="ED344" s="27">
        <v>1</v>
      </c>
      <c r="EE344" t="s">
        <v>6813</v>
      </c>
      <c r="EF344" s="27">
        <v>1</v>
      </c>
      <c r="EG344" t="s">
        <v>6814</v>
      </c>
      <c r="EH344" s="27">
        <v>1</v>
      </c>
      <c r="EI344" t="s">
        <v>6815</v>
      </c>
      <c r="EJ344" s="27">
        <v>1</v>
      </c>
      <c r="EK344" t="s">
        <v>6816</v>
      </c>
      <c r="EL344" s="27">
        <v>1</v>
      </c>
      <c r="EN344">
        <v>4</v>
      </c>
      <c r="EP344" s="2"/>
      <c r="EQ344">
        <f t="shared" si="78"/>
        <v>1</v>
      </c>
      <c r="ER344" s="99">
        <v>1</v>
      </c>
      <c r="ES344" s="27">
        <v>0</v>
      </c>
      <c r="ET344" t="s">
        <v>242</v>
      </c>
      <c r="EU344" t="s">
        <v>242</v>
      </c>
      <c r="EX344" t="s">
        <v>242</v>
      </c>
      <c r="EY344" t="s">
        <v>242</v>
      </c>
      <c r="FA344" s="27">
        <v>1</v>
      </c>
      <c r="FB344">
        <v>54651</v>
      </c>
      <c r="FC344" t="s">
        <v>3418</v>
      </c>
      <c r="FD344" s="27">
        <v>1</v>
      </c>
      <c r="FE344">
        <v>42</v>
      </c>
      <c r="FF344" t="s">
        <v>6817</v>
      </c>
      <c r="FG344" s="27">
        <v>1</v>
      </c>
      <c r="FH344">
        <v>11028</v>
      </c>
      <c r="FJ344" s="27">
        <v>1</v>
      </c>
      <c r="FK344">
        <v>47</v>
      </c>
      <c r="FL344">
        <f t="shared" si="81"/>
        <v>2</v>
      </c>
      <c r="FM344" s="99">
        <v>1</v>
      </c>
      <c r="FN344">
        <f t="shared" si="82"/>
        <v>2</v>
      </c>
      <c r="FO344" s="99">
        <v>1</v>
      </c>
      <c r="FP344" t="s">
        <v>6818</v>
      </c>
      <c r="FQ344">
        <v>1</v>
      </c>
      <c r="FT344" s="27">
        <v>0</v>
      </c>
      <c r="FU344" t="s">
        <v>242</v>
      </c>
      <c r="FV344" t="s">
        <v>242</v>
      </c>
      <c r="FW344" t="s">
        <v>242</v>
      </c>
      <c r="FY344" s="27">
        <v>1</v>
      </c>
      <c r="FZ344">
        <v>26.3</v>
      </c>
      <c r="GA344">
        <v>1</v>
      </c>
      <c r="GC344" s="27">
        <v>1</v>
      </c>
      <c r="GD344">
        <v>4.9000000000000004</v>
      </c>
      <c r="GE344">
        <v>10.5</v>
      </c>
      <c r="GF344" s="36">
        <v>45.8</v>
      </c>
      <c r="GG344">
        <v>37.6</v>
      </c>
      <c r="GH344" t="s">
        <v>242</v>
      </c>
      <c r="GI344" t="s">
        <v>242</v>
      </c>
      <c r="GJ344" t="s">
        <v>242</v>
      </c>
      <c r="GK344">
        <v>1</v>
      </c>
      <c r="GM344">
        <v>1</v>
      </c>
      <c r="GP344" s="27">
        <v>0.5</v>
      </c>
      <c r="GQ344" t="s">
        <v>242</v>
      </c>
      <c r="GR344" t="s">
        <v>242</v>
      </c>
      <c r="GS344" t="s">
        <v>6819</v>
      </c>
      <c r="GT344">
        <v>1</v>
      </c>
      <c r="GW344" s="27">
        <v>1</v>
      </c>
      <c r="GX344">
        <v>695</v>
      </c>
      <c r="HA344">
        <v>1</v>
      </c>
      <c r="HD344" s="27">
        <v>1</v>
      </c>
      <c r="HE344" t="s">
        <v>6820</v>
      </c>
      <c r="HF344" s="27">
        <v>1</v>
      </c>
      <c r="HG344" t="s">
        <v>6821</v>
      </c>
      <c r="HH344">
        <v>1</v>
      </c>
      <c r="HK344" s="27">
        <v>1</v>
      </c>
      <c r="HL344" s="2" t="s">
        <v>6822</v>
      </c>
      <c r="HM344">
        <v>1</v>
      </c>
      <c r="HP344">
        <v>0.66666666699999999</v>
      </c>
      <c r="HQ344">
        <v>1</v>
      </c>
      <c r="HR344">
        <v>0.75</v>
      </c>
      <c r="HS344">
        <v>1</v>
      </c>
      <c r="HT344">
        <v>1</v>
      </c>
      <c r="HU344">
        <v>0</v>
      </c>
      <c r="HV344">
        <v>1</v>
      </c>
      <c r="HW344">
        <v>0.66666666699999999</v>
      </c>
      <c r="HX344">
        <v>0.5</v>
      </c>
      <c r="HY344">
        <v>1</v>
      </c>
      <c r="HZ344">
        <v>1</v>
      </c>
      <c r="IA344">
        <v>1</v>
      </c>
      <c r="IB344">
        <v>1</v>
      </c>
      <c r="IC344">
        <v>0.80555555599999995</v>
      </c>
      <c r="ID344">
        <v>0.75</v>
      </c>
      <c r="IE344">
        <v>0.83333333300000001</v>
      </c>
      <c r="IF344">
        <v>0.79629629599999996</v>
      </c>
      <c r="IG344" t="s">
        <v>6823</v>
      </c>
      <c r="IH344" t="s">
        <v>266</v>
      </c>
      <c r="II344" t="s">
        <v>6799</v>
      </c>
      <c r="IJ344">
        <v>71965</v>
      </c>
      <c r="IK344">
        <v>77867</v>
      </c>
      <c r="IL344">
        <v>79024</v>
      </c>
      <c r="IM344">
        <v>63054</v>
      </c>
      <c r="IN344">
        <v>71965</v>
      </c>
      <c r="IS344">
        <f t="shared" si="79"/>
        <v>0.6</v>
      </c>
      <c r="IT344">
        <f t="shared" si="83"/>
        <v>0.8571428571428571</v>
      </c>
      <c r="IU344">
        <f t="shared" si="84"/>
        <v>0.75</v>
      </c>
      <c r="IV344">
        <f t="shared" si="80"/>
        <v>0.73571428571428577</v>
      </c>
    </row>
    <row r="345" spans="1:256" customFormat="1" ht="14" customHeight="1" x14ac:dyDescent="0.2">
      <c r="A345">
        <v>344</v>
      </c>
      <c r="B345">
        <v>373</v>
      </c>
      <c r="C345" s="1">
        <v>44752.802777777775</v>
      </c>
      <c r="D345" s="1">
        <v>44796.692361111112</v>
      </c>
      <c r="E345">
        <v>0</v>
      </c>
      <c r="F345" t="s">
        <v>6824</v>
      </c>
      <c r="G345">
        <v>100</v>
      </c>
      <c r="H345">
        <v>3792099</v>
      </c>
      <c r="I345">
        <v>1</v>
      </c>
      <c r="J345" s="1">
        <v>44796.693055555559</v>
      </c>
      <c r="K345" t="s">
        <v>6825</v>
      </c>
      <c r="L345" t="s">
        <v>242</v>
      </c>
      <c r="M345" t="s">
        <v>242</v>
      </c>
      <c r="N345" t="s">
        <v>6826</v>
      </c>
      <c r="O345" t="s">
        <v>6827</v>
      </c>
      <c r="P345">
        <v>34.064799999999998</v>
      </c>
      <c r="Q345">
        <v>-118.4414</v>
      </c>
      <c r="R345" t="s">
        <v>245</v>
      </c>
      <c r="S345" t="s">
        <v>246</v>
      </c>
      <c r="T345" t="s">
        <v>6828</v>
      </c>
      <c r="V345" t="s">
        <v>6829</v>
      </c>
      <c r="W345" t="s">
        <v>6830</v>
      </c>
      <c r="X345">
        <v>6798</v>
      </c>
      <c r="Y345" t="s">
        <v>659</v>
      </c>
      <c r="Z345" t="s">
        <v>6831</v>
      </c>
      <c r="AA345">
        <v>2020</v>
      </c>
      <c r="AC345">
        <v>0</v>
      </c>
      <c r="AF345">
        <v>12</v>
      </c>
      <c r="AG345">
        <v>3</v>
      </c>
      <c r="AI345" t="s">
        <v>6832</v>
      </c>
      <c r="AJ345" s="27">
        <v>1</v>
      </c>
      <c r="AK345">
        <v>9</v>
      </c>
      <c r="AL345" s="27">
        <v>0</v>
      </c>
      <c r="AM345" s="24">
        <v>0</v>
      </c>
      <c r="AN345" s="36">
        <f t="shared" si="75"/>
        <v>0</v>
      </c>
      <c r="AO345" s="27">
        <v>0</v>
      </c>
      <c r="AP345" s="24">
        <v>0</v>
      </c>
      <c r="AQ345" s="2" t="s">
        <v>6833</v>
      </c>
      <c r="AR345">
        <v>3</v>
      </c>
      <c r="AT345" t="s">
        <v>6832</v>
      </c>
      <c r="AU345" s="27">
        <v>1</v>
      </c>
      <c r="AV345">
        <v>10</v>
      </c>
      <c r="AW345" s="21">
        <f t="shared" si="76"/>
        <v>83.333333333333343</v>
      </c>
      <c r="AX345">
        <v>3</v>
      </c>
      <c r="AZ345" t="s">
        <v>6832</v>
      </c>
      <c r="BA345" s="27">
        <v>1</v>
      </c>
      <c r="BB345">
        <v>10</v>
      </c>
      <c r="BC345" s="21">
        <f t="shared" si="77"/>
        <v>83.333333333333343</v>
      </c>
      <c r="BD345">
        <v>3</v>
      </c>
      <c r="BF345" t="s">
        <v>6832</v>
      </c>
      <c r="BG345" s="27">
        <v>1</v>
      </c>
      <c r="BH345">
        <v>9</v>
      </c>
      <c r="BJ345">
        <v>3</v>
      </c>
      <c r="BL345" t="s">
        <v>6832</v>
      </c>
      <c r="BM345" s="27">
        <v>1</v>
      </c>
      <c r="BN345">
        <v>3</v>
      </c>
      <c r="BP345" t="s">
        <v>6832</v>
      </c>
      <c r="BQ345" s="27">
        <v>1</v>
      </c>
      <c r="BR345">
        <v>2</v>
      </c>
      <c r="BS345" s="97">
        <f t="shared" si="74"/>
        <v>16.666666666666664</v>
      </c>
      <c r="BU345">
        <v>3</v>
      </c>
      <c r="BW345" t="s">
        <v>6832</v>
      </c>
      <c r="BX345" s="27">
        <v>0</v>
      </c>
      <c r="BY345" s="24" t="s">
        <v>242</v>
      </c>
      <c r="BZ345" s="21" t="s">
        <v>242</v>
      </c>
      <c r="CA345" t="s">
        <v>242</v>
      </c>
      <c r="CB345" t="s">
        <v>242</v>
      </c>
      <c r="CE345" s="27">
        <v>0</v>
      </c>
      <c r="CG345" t="s">
        <v>242</v>
      </c>
      <c r="CH345" t="s">
        <v>242</v>
      </c>
      <c r="CJ345" s="27">
        <v>1</v>
      </c>
      <c r="CK345" t="s">
        <v>6834</v>
      </c>
      <c r="CL345">
        <v>1</v>
      </c>
      <c r="CN345" t="s">
        <v>6835</v>
      </c>
      <c r="CO345">
        <v>1</v>
      </c>
      <c r="CP345" s="27">
        <v>0</v>
      </c>
      <c r="CQ345" t="s">
        <v>242</v>
      </c>
      <c r="CR345" t="s">
        <v>242</v>
      </c>
      <c r="CS345" t="s">
        <v>242</v>
      </c>
      <c r="CV345" s="27">
        <v>1</v>
      </c>
      <c r="CW345" t="s">
        <v>6836</v>
      </c>
      <c r="CX345">
        <v>1</v>
      </c>
      <c r="DA345" s="27">
        <v>1</v>
      </c>
      <c r="DB345">
        <v>6988</v>
      </c>
      <c r="DC345">
        <v>2</v>
      </c>
      <c r="DE345" s="27">
        <v>1</v>
      </c>
      <c r="DF345" s="36" t="s">
        <v>242</v>
      </c>
      <c r="DG345" t="s">
        <v>242</v>
      </c>
      <c r="DH345" s="51">
        <v>102013</v>
      </c>
      <c r="DI345">
        <v>2</v>
      </c>
      <c r="DJ345" s="36" t="s">
        <v>242</v>
      </c>
      <c r="DK345" t="s">
        <v>242</v>
      </c>
      <c r="DM345" s="27">
        <v>0</v>
      </c>
      <c r="DN345" s="36" t="s">
        <v>242</v>
      </c>
      <c r="DO345" t="s">
        <v>242</v>
      </c>
      <c r="DQ345">
        <v>1</v>
      </c>
      <c r="DS345" t="s">
        <v>6835</v>
      </c>
      <c r="DT345" s="27">
        <v>1</v>
      </c>
      <c r="DU345" t="s">
        <v>6837</v>
      </c>
      <c r="DV345" s="27">
        <v>1</v>
      </c>
      <c r="DW345" s="2" t="s">
        <v>6838</v>
      </c>
      <c r="DX345" s="27">
        <v>1</v>
      </c>
      <c r="DY345" s="2" t="s">
        <v>6839</v>
      </c>
      <c r="DZ345" s="27">
        <v>1</v>
      </c>
      <c r="EA345" s="2" t="s">
        <v>6840</v>
      </c>
      <c r="EB345" s="27">
        <v>1</v>
      </c>
      <c r="EC345" s="2" t="s">
        <v>6841</v>
      </c>
      <c r="ED345" s="27">
        <v>1</v>
      </c>
      <c r="EE345" s="2" t="s">
        <v>6842</v>
      </c>
      <c r="EF345" s="27">
        <v>1</v>
      </c>
      <c r="EG345" s="2" t="s">
        <v>6843</v>
      </c>
      <c r="EH345" s="27">
        <v>1</v>
      </c>
      <c r="EI345" s="2" t="s">
        <v>6843</v>
      </c>
      <c r="EJ345" s="27">
        <v>1</v>
      </c>
      <c r="EK345" s="2" t="s">
        <v>6844</v>
      </c>
      <c r="EL345" s="27">
        <v>1</v>
      </c>
      <c r="EM345" s="2" t="s">
        <v>6845</v>
      </c>
      <c r="EN345">
        <v>1</v>
      </c>
      <c r="EP345" s="2" t="s">
        <v>6835</v>
      </c>
      <c r="EQ345">
        <f t="shared" si="78"/>
        <v>1</v>
      </c>
      <c r="ER345" s="99">
        <v>1</v>
      </c>
      <c r="ES345" s="27">
        <v>0</v>
      </c>
      <c r="ET345" t="s">
        <v>242</v>
      </c>
      <c r="EU345" t="s">
        <v>242</v>
      </c>
      <c r="EX345" t="s">
        <v>242</v>
      </c>
      <c r="EY345" t="s">
        <v>242</v>
      </c>
      <c r="FA345" s="27">
        <v>0</v>
      </c>
      <c r="FB345" t="s">
        <v>242</v>
      </c>
      <c r="FD345" s="27">
        <v>0</v>
      </c>
      <c r="FE345" t="s">
        <v>242</v>
      </c>
      <c r="FG345" s="27">
        <v>1</v>
      </c>
      <c r="FH345">
        <v>17551.559000000001</v>
      </c>
      <c r="FI345" t="s">
        <v>6846</v>
      </c>
      <c r="FJ345" s="27">
        <v>0</v>
      </c>
      <c r="FK345" t="s">
        <v>242</v>
      </c>
      <c r="FL345">
        <f t="shared" si="81"/>
        <v>1</v>
      </c>
      <c r="FM345" s="99">
        <v>1</v>
      </c>
      <c r="FN345">
        <f t="shared" si="82"/>
        <v>0</v>
      </c>
      <c r="FO345" s="100">
        <v>0</v>
      </c>
      <c r="FQ345">
        <v>1</v>
      </c>
      <c r="FS345" t="s">
        <v>6835</v>
      </c>
      <c r="FT345" s="27">
        <v>0</v>
      </c>
      <c r="FU345" t="s">
        <v>242</v>
      </c>
      <c r="FV345" t="s">
        <v>242</v>
      </c>
      <c r="FW345" t="s">
        <v>242</v>
      </c>
      <c r="FY345" s="27">
        <v>1</v>
      </c>
      <c r="FZ345">
        <v>46</v>
      </c>
      <c r="GA345">
        <v>3</v>
      </c>
      <c r="GB345" s="2" t="s">
        <v>6847</v>
      </c>
      <c r="GC345" s="27">
        <v>0.5</v>
      </c>
      <c r="GD345" t="s">
        <v>242</v>
      </c>
      <c r="GE345" t="s">
        <v>242</v>
      </c>
      <c r="GF345" s="36" t="s">
        <v>242</v>
      </c>
      <c r="GG345" t="s">
        <v>242</v>
      </c>
      <c r="GH345" t="s">
        <v>242</v>
      </c>
      <c r="GI345" t="s">
        <v>242</v>
      </c>
      <c r="GJ345" t="s">
        <v>242</v>
      </c>
      <c r="GK345">
        <v>3</v>
      </c>
      <c r="GL345" s="2" t="s">
        <v>6848</v>
      </c>
      <c r="GM345">
        <v>1</v>
      </c>
      <c r="GO345" t="s">
        <v>6835</v>
      </c>
      <c r="GP345" s="27">
        <v>0.5</v>
      </c>
      <c r="GQ345" t="s">
        <v>242</v>
      </c>
      <c r="GR345" t="s">
        <v>242</v>
      </c>
      <c r="GS345" s="2" t="s">
        <v>6849</v>
      </c>
      <c r="GT345">
        <v>1</v>
      </c>
      <c r="GV345" t="s">
        <v>6835</v>
      </c>
      <c r="GW345" s="27">
        <v>1</v>
      </c>
      <c r="GX345">
        <v>100</v>
      </c>
      <c r="GY345" t="s">
        <v>6850</v>
      </c>
      <c r="HA345">
        <v>3</v>
      </c>
      <c r="HC345" t="s">
        <v>6851</v>
      </c>
      <c r="HD345" s="27">
        <v>0</v>
      </c>
      <c r="HF345" s="27">
        <v>0</v>
      </c>
      <c r="HH345" t="s">
        <v>242</v>
      </c>
      <c r="HK345" s="27">
        <v>1</v>
      </c>
      <c r="HL345" s="2" t="s">
        <v>6852</v>
      </c>
      <c r="HM345">
        <v>1</v>
      </c>
      <c r="HO345" t="s">
        <v>6835</v>
      </c>
      <c r="HP345">
        <v>0.55555555599999995</v>
      </c>
      <c r="HQ345">
        <v>1</v>
      </c>
      <c r="HR345">
        <v>0.5</v>
      </c>
      <c r="HS345">
        <v>0.66666666699999999</v>
      </c>
      <c r="HT345">
        <v>1</v>
      </c>
      <c r="HU345">
        <v>0</v>
      </c>
      <c r="HV345">
        <v>0.25</v>
      </c>
      <c r="HW345">
        <v>0.5</v>
      </c>
      <c r="HX345">
        <v>0.5</v>
      </c>
      <c r="HY345">
        <v>1</v>
      </c>
      <c r="HZ345">
        <v>0</v>
      </c>
      <c r="IA345">
        <v>1</v>
      </c>
      <c r="IB345">
        <v>1</v>
      </c>
      <c r="IC345">
        <v>0.68518518500000003</v>
      </c>
      <c r="ID345">
        <v>0.47916666699999999</v>
      </c>
      <c r="IE345">
        <v>0.6</v>
      </c>
      <c r="IF345">
        <v>0.58811728399999996</v>
      </c>
      <c r="IG345" t="s">
        <v>6853</v>
      </c>
      <c r="IH345" t="s">
        <v>266</v>
      </c>
      <c r="II345" t="s">
        <v>6828</v>
      </c>
      <c r="IJ345">
        <v>1760.7329999999999</v>
      </c>
      <c r="IK345">
        <v>1696.6510000000001</v>
      </c>
      <c r="IL345">
        <v>2060.37</v>
      </c>
      <c r="IM345">
        <v>2173.723</v>
      </c>
      <c r="IN345">
        <v>1760.7329999999999</v>
      </c>
      <c r="IS345">
        <f t="shared" si="79"/>
        <v>0.4</v>
      </c>
      <c r="IT345">
        <f t="shared" si="83"/>
        <v>0.5714285714285714</v>
      </c>
      <c r="IU345">
        <f t="shared" si="84"/>
        <v>0.625</v>
      </c>
      <c r="IV345">
        <f t="shared" si="80"/>
        <v>0.53214285714285714</v>
      </c>
    </row>
    <row r="346" spans="1:256" customFormat="1" ht="14" customHeight="1" x14ac:dyDescent="0.2">
      <c r="A346">
        <v>345</v>
      </c>
      <c r="B346">
        <v>374</v>
      </c>
      <c r="C346" s="1">
        <v>44774.661111111112</v>
      </c>
      <c r="D346" s="1">
        <v>44797.424305555556</v>
      </c>
      <c r="E346">
        <v>0</v>
      </c>
      <c r="F346" t="s">
        <v>6824</v>
      </c>
      <c r="G346">
        <v>100</v>
      </c>
      <c r="H346">
        <v>1966790</v>
      </c>
      <c r="I346">
        <v>1</v>
      </c>
      <c r="J346" s="1">
        <v>44797.424305555556</v>
      </c>
      <c r="K346" t="s">
        <v>6854</v>
      </c>
      <c r="L346" t="s">
        <v>242</v>
      </c>
      <c r="M346" t="s">
        <v>242</v>
      </c>
      <c r="N346" t="s">
        <v>6855</v>
      </c>
      <c r="O346" t="s">
        <v>6856</v>
      </c>
      <c r="P346">
        <v>34.064799999999998</v>
      </c>
      <c r="Q346">
        <v>-118.4414</v>
      </c>
      <c r="R346" t="s">
        <v>245</v>
      </c>
      <c r="S346" t="s">
        <v>246</v>
      </c>
      <c r="T346" t="s">
        <v>6857</v>
      </c>
      <c r="V346" t="s">
        <v>6858</v>
      </c>
      <c r="W346">
        <v>631103108</v>
      </c>
      <c r="X346">
        <v>6200</v>
      </c>
      <c r="Y346" t="s">
        <v>319</v>
      </c>
      <c r="Z346" t="s">
        <v>1051</v>
      </c>
      <c r="AA346">
        <v>2021</v>
      </c>
      <c r="AC346">
        <v>0.5</v>
      </c>
      <c r="AD346">
        <v>15</v>
      </c>
      <c r="AF346">
        <v>11</v>
      </c>
      <c r="AG346">
        <v>3</v>
      </c>
      <c r="AI346" t="s">
        <v>6859</v>
      </c>
      <c r="AJ346" s="27">
        <v>1</v>
      </c>
      <c r="AK346">
        <v>7</v>
      </c>
      <c r="AL346" s="27">
        <v>1</v>
      </c>
      <c r="AM346">
        <v>4</v>
      </c>
      <c r="AN346" s="36">
        <f t="shared" si="75"/>
        <v>36.363636363636367</v>
      </c>
      <c r="AO346" s="27">
        <v>1</v>
      </c>
      <c r="AP346">
        <v>4</v>
      </c>
      <c r="AQ346" t="s">
        <v>6860</v>
      </c>
      <c r="AR346">
        <v>3</v>
      </c>
      <c r="AT346" t="s">
        <v>6859</v>
      </c>
      <c r="AU346" s="27">
        <v>1</v>
      </c>
      <c r="AV346">
        <v>10</v>
      </c>
      <c r="AW346" s="21">
        <f t="shared" si="76"/>
        <v>90.909090909090907</v>
      </c>
      <c r="AX346">
        <v>3</v>
      </c>
      <c r="AZ346" t="s">
        <v>6859</v>
      </c>
      <c r="BA346" s="27">
        <v>1</v>
      </c>
      <c r="BB346">
        <v>10</v>
      </c>
      <c r="BC346" s="21">
        <f t="shared" si="77"/>
        <v>90.909090909090907</v>
      </c>
      <c r="BD346">
        <v>3</v>
      </c>
      <c r="BF346" t="s">
        <v>6859</v>
      </c>
      <c r="BG346" s="27">
        <v>1</v>
      </c>
      <c r="BH346">
        <v>7</v>
      </c>
      <c r="BJ346">
        <v>3</v>
      </c>
      <c r="BL346" t="s">
        <v>6859</v>
      </c>
      <c r="BM346" s="27">
        <v>1</v>
      </c>
      <c r="BN346">
        <v>3</v>
      </c>
      <c r="BP346" t="s">
        <v>6859</v>
      </c>
      <c r="BQ346" s="27">
        <v>1</v>
      </c>
      <c r="BR346">
        <v>4</v>
      </c>
      <c r="BS346" s="97">
        <f t="shared" si="74"/>
        <v>36.363636363636367</v>
      </c>
      <c r="BU346">
        <v>3</v>
      </c>
      <c r="BW346" t="s">
        <v>6859</v>
      </c>
      <c r="BX346" s="27">
        <v>1</v>
      </c>
      <c r="BY346">
        <v>3</v>
      </c>
      <c r="BZ346" s="21">
        <f>BY346/AF346*100</f>
        <v>27.27272727272727</v>
      </c>
      <c r="CA346">
        <v>2</v>
      </c>
      <c r="CB346">
        <v>3</v>
      </c>
      <c r="CD346" t="s">
        <v>6859</v>
      </c>
      <c r="CE346" s="27">
        <v>0</v>
      </c>
      <c r="CG346" t="s">
        <v>242</v>
      </c>
      <c r="CH346" t="s">
        <v>242</v>
      </c>
      <c r="CJ346" s="27">
        <v>1</v>
      </c>
      <c r="CK346" s="2" t="s">
        <v>6861</v>
      </c>
      <c r="CL346">
        <v>1</v>
      </c>
      <c r="CN346" t="s">
        <v>6862</v>
      </c>
      <c r="CO346">
        <v>1</v>
      </c>
      <c r="CP346" s="27">
        <v>1</v>
      </c>
      <c r="CQ346">
        <v>0</v>
      </c>
      <c r="CR346">
        <v>100</v>
      </c>
      <c r="CS346" t="s">
        <v>242</v>
      </c>
      <c r="CT346" s="2" t="s">
        <v>6863</v>
      </c>
      <c r="CU346" t="s">
        <v>6864</v>
      </c>
      <c r="CV346" s="27">
        <v>1</v>
      </c>
      <c r="CW346" s="2" t="s">
        <v>6865</v>
      </c>
      <c r="CX346">
        <v>1</v>
      </c>
      <c r="CZ346" t="s">
        <v>6862</v>
      </c>
      <c r="DA346" s="27">
        <v>1</v>
      </c>
      <c r="DB346">
        <v>0.5</v>
      </c>
      <c r="DC346">
        <v>2</v>
      </c>
      <c r="DE346" s="27">
        <v>1</v>
      </c>
      <c r="DF346" s="36" t="s">
        <v>242</v>
      </c>
      <c r="DG346" t="s">
        <v>242</v>
      </c>
      <c r="DH346" s="51">
        <v>25292</v>
      </c>
      <c r="DI346">
        <v>2</v>
      </c>
      <c r="DJ346" s="36" t="s">
        <v>242</v>
      </c>
      <c r="DK346" t="s">
        <v>242</v>
      </c>
      <c r="DM346" s="27">
        <v>1</v>
      </c>
      <c r="DN346" s="36">
        <v>76678</v>
      </c>
      <c r="DO346">
        <v>2</v>
      </c>
      <c r="DQ346">
        <v>1</v>
      </c>
      <c r="DS346" t="s">
        <v>6862</v>
      </c>
      <c r="DT346" s="27">
        <v>1</v>
      </c>
      <c r="DU346" t="s">
        <v>6866</v>
      </c>
      <c r="DV346" s="27">
        <v>1</v>
      </c>
      <c r="DW346" s="2" t="s">
        <v>6867</v>
      </c>
      <c r="DX346" s="27">
        <v>1</v>
      </c>
      <c r="DY346" s="2" t="s">
        <v>6868</v>
      </c>
      <c r="DZ346" s="27">
        <v>1</v>
      </c>
      <c r="EA346" s="2" t="s">
        <v>6869</v>
      </c>
      <c r="EB346" s="27">
        <v>1</v>
      </c>
      <c r="EC346" s="2" t="s">
        <v>6870</v>
      </c>
      <c r="ED346" s="27">
        <v>1</v>
      </c>
      <c r="EE346" s="2" t="s">
        <v>6871</v>
      </c>
      <c r="EF346" s="27">
        <v>1</v>
      </c>
      <c r="EG346" s="2" t="s">
        <v>6872</v>
      </c>
      <c r="EH346" s="27">
        <v>0.5</v>
      </c>
      <c r="EI346" t="s">
        <v>6873</v>
      </c>
      <c r="EJ346" s="27">
        <v>1</v>
      </c>
      <c r="EK346" s="2" t="s">
        <v>6874</v>
      </c>
      <c r="EL346" s="27">
        <v>0.5</v>
      </c>
      <c r="EM346" t="s">
        <v>6875</v>
      </c>
      <c r="EN346">
        <v>5</v>
      </c>
      <c r="EO346" t="s">
        <v>6876</v>
      </c>
      <c r="EP346" s="2" t="s">
        <v>6877</v>
      </c>
      <c r="EQ346">
        <f t="shared" si="78"/>
        <v>0.9</v>
      </c>
      <c r="ER346" s="99">
        <v>0.5</v>
      </c>
      <c r="ES346" s="27">
        <v>0</v>
      </c>
      <c r="ET346" t="s">
        <v>242</v>
      </c>
      <c r="EU346" t="s">
        <v>242</v>
      </c>
      <c r="EX346" t="s">
        <v>242</v>
      </c>
      <c r="EY346" t="s">
        <v>242</v>
      </c>
      <c r="FA346" s="27">
        <v>0</v>
      </c>
      <c r="FB346" t="s">
        <v>242</v>
      </c>
      <c r="FD346" s="27">
        <v>0</v>
      </c>
      <c r="FE346" t="s">
        <v>242</v>
      </c>
      <c r="FG346" s="27">
        <v>1</v>
      </c>
      <c r="FH346">
        <v>51.74</v>
      </c>
      <c r="FJ346" s="27">
        <v>0</v>
      </c>
      <c r="FK346" t="s">
        <v>242</v>
      </c>
      <c r="FL346">
        <f t="shared" si="81"/>
        <v>1</v>
      </c>
      <c r="FM346" s="99">
        <v>1</v>
      </c>
      <c r="FN346">
        <f t="shared" si="82"/>
        <v>0</v>
      </c>
      <c r="FO346" s="100">
        <v>0</v>
      </c>
      <c r="FQ346">
        <v>5</v>
      </c>
      <c r="FR346" t="s">
        <v>6878</v>
      </c>
      <c r="FS346" t="s">
        <v>6879</v>
      </c>
      <c r="FT346" s="27">
        <v>1</v>
      </c>
      <c r="FU346" t="s">
        <v>242</v>
      </c>
      <c r="FV346" t="s">
        <v>242</v>
      </c>
      <c r="FW346" t="s">
        <v>242</v>
      </c>
      <c r="FX346" t="s">
        <v>6880</v>
      </c>
      <c r="FY346" s="27">
        <v>1</v>
      </c>
      <c r="FZ346">
        <v>35.299999999999997</v>
      </c>
      <c r="GA346">
        <v>2</v>
      </c>
      <c r="GB346" s="2" t="s">
        <v>6881</v>
      </c>
      <c r="GC346" s="27">
        <v>1</v>
      </c>
      <c r="GD346">
        <v>7.5</v>
      </c>
      <c r="GE346">
        <v>5.8</v>
      </c>
      <c r="GF346" s="36">
        <v>65.400000000000006</v>
      </c>
      <c r="GG346">
        <v>16.5</v>
      </c>
      <c r="GH346" t="s">
        <v>242</v>
      </c>
      <c r="GI346" t="s">
        <v>242</v>
      </c>
      <c r="GJ346" t="s">
        <v>242</v>
      </c>
      <c r="GK346">
        <v>1</v>
      </c>
      <c r="GL346" s="2" t="s">
        <v>6882</v>
      </c>
      <c r="GM346">
        <v>1</v>
      </c>
      <c r="GO346" t="s">
        <v>6862</v>
      </c>
      <c r="GP346" s="27">
        <v>0</v>
      </c>
      <c r="GQ346" t="s">
        <v>242</v>
      </c>
      <c r="GR346" t="s">
        <v>242</v>
      </c>
      <c r="GT346" t="s">
        <v>242</v>
      </c>
      <c r="GW346" s="27">
        <v>1</v>
      </c>
      <c r="GX346">
        <v>5733</v>
      </c>
      <c r="GY346" t="s">
        <v>6883</v>
      </c>
      <c r="HA346">
        <v>5</v>
      </c>
      <c r="HB346" t="s">
        <v>6884</v>
      </c>
      <c r="HC346" t="s">
        <v>6885</v>
      </c>
      <c r="HD346" s="27">
        <v>1</v>
      </c>
      <c r="HE346" t="s">
        <v>6886</v>
      </c>
      <c r="HF346" s="27">
        <v>0</v>
      </c>
      <c r="HH346">
        <v>5</v>
      </c>
      <c r="HI346" t="s">
        <v>6878</v>
      </c>
      <c r="HJ346" t="s">
        <v>6879</v>
      </c>
      <c r="HK346" s="27">
        <v>1</v>
      </c>
      <c r="HL346" s="2" t="s">
        <v>6887</v>
      </c>
      <c r="HM346">
        <v>5</v>
      </c>
      <c r="HN346" t="s">
        <v>6878</v>
      </c>
      <c r="HO346" t="s">
        <v>6879</v>
      </c>
      <c r="HP346">
        <v>0.88888888899999996</v>
      </c>
      <c r="HQ346">
        <v>1</v>
      </c>
      <c r="HR346">
        <v>1</v>
      </c>
      <c r="HS346">
        <v>1</v>
      </c>
      <c r="HT346">
        <v>0.9</v>
      </c>
      <c r="HU346">
        <v>0</v>
      </c>
      <c r="HV346">
        <v>0.25</v>
      </c>
      <c r="HW346">
        <v>1</v>
      </c>
      <c r="HX346">
        <v>0</v>
      </c>
      <c r="HY346">
        <v>1</v>
      </c>
      <c r="HZ346">
        <v>0.5</v>
      </c>
      <c r="IA346">
        <v>1</v>
      </c>
      <c r="IB346">
        <v>1</v>
      </c>
      <c r="IC346">
        <v>0.96296296299999995</v>
      </c>
      <c r="ID346">
        <v>0.53749999999999998</v>
      </c>
      <c r="IE346">
        <v>0.7</v>
      </c>
      <c r="IF346">
        <v>0.73348765400000004</v>
      </c>
      <c r="IG346" t="s">
        <v>6888</v>
      </c>
      <c r="IH346" t="s">
        <v>266</v>
      </c>
      <c r="II346" t="s">
        <v>6857</v>
      </c>
      <c r="IJ346">
        <v>4361</v>
      </c>
      <c r="IK346">
        <v>5706</v>
      </c>
      <c r="IL346">
        <v>6020</v>
      </c>
      <c r="IM346">
        <v>6266</v>
      </c>
      <c r="IN346">
        <v>4361</v>
      </c>
      <c r="IS346">
        <f t="shared" si="79"/>
        <v>1</v>
      </c>
      <c r="IT346">
        <f t="shared" si="83"/>
        <v>0.6428571428571429</v>
      </c>
      <c r="IU346">
        <f t="shared" si="84"/>
        <v>1</v>
      </c>
      <c r="IV346">
        <f t="shared" si="80"/>
        <v>0.88095238095238093</v>
      </c>
    </row>
    <row r="347" spans="1:256" customFormat="1" ht="14" customHeight="1" x14ac:dyDescent="0.2">
      <c r="A347">
        <v>346</v>
      </c>
      <c r="B347">
        <v>375</v>
      </c>
      <c r="C347" s="1">
        <v>44797.425000000003</v>
      </c>
      <c r="D347" s="1">
        <v>44798.870138888888</v>
      </c>
      <c r="E347">
        <v>0</v>
      </c>
      <c r="F347" t="s">
        <v>6889</v>
      </c>
      <c r="G347">
        <v>100</v>
      </c>
      <c r="H347">
        <v>124862</v>
      </c>
      <c r="I347">
        <v>1</v>
      </c>
      <c r="J347" s="1">
        <v>44798.870138888888</v>
      </c>
      <c r="K347" t="s">
        <v>6890</v>
      </c>
      <c r="L347" t="s">
        <v>242</v>
      </c>
      <c r="M347" t="s">
        <v>242</v>
      </c>
      <c r="N347" t="s">
        <v>6891</v>
      </c>
      <c r="O347" t="s">
        <v>6892</v>
      </c>
      <c r="P347">
        <v>34.064799999999998</v>
      </c>
      <c r="Q347">
        <v>-118.4414</v>
      </c>
      <c r="R347" t="s">
        <v>245</v>
      </c>
      <c r="S347" t="s">
        <v>246</v>
      </c>
      <c r="T347" t="s">
        <v>6893</v>
      </c>
      <c r="V347" t="s">
        <v>6894</v>
      </c>
      <c r="W347">
        <v>629377508</v>
      </c>
      <c r="X347">
        <v>4911</v>
      </c>
      <c r="Y347" t="s">
        <v>490</v>
      </c>
      <c r="Z347" t="s">
        <v>491</v>
      </c>
      <c r="AA347">
        <v>2021</v>
      </c>
      <c r="AC347">
        <v>0</v>
      </c>
      <c r="AF347">
        <v>11</v>
      </c>
      <c r="AG347">
        <v>1</v>
      </c>
      <c r="AI347" t="s">
        <v>6895</v>
      </c>
      <c r="AJ347" s="27">
        <v>1</v>
      </c>
      <c r="AK347">
        <v>5</v>
      </c>
      <c r="AL347" s="27">
        <v>0</v>
      </c>
      <c r="AM347" s="24">
        <v>0</v>
      </c>
      <c r="AN347" s="36">
        <f t="shared" si="75"/>
        <v>0</v>
      </c>
      <c r="AO347" s="27">
        <v>1</v>
      </c>
      <c r="AP347">
        <v>1</v>
      </c>
      <c r="AR347">
        <v>3</v>
      </c>
      <c r="AT347" t="s">
        <v>6896</v>
      </c>
      <c r="AU347" s="27">
        <v>1</v>
      </c>
      <c r="AV347">
        <v>10</v>
      </c>
      <c r="AW347" s="21">
        <f t="shared" si="76"/>
        <v>90.909090909090907</v>
      </c>
      <c r="AX347">
        <v>1</v>
      </c>
      <c r="AZ347" t="s">
        <v>6895</v>
      </c>
      <c r="BA347" s="27">
        <v>1</v>
      </c>
      <c r="BB347">
        <v>10</v>
      </c>
      <c r="BC347" s="21">
        <f t="shared" si="77"/>
        <v>90.909090909090907</v>
      </c>
      <c r="BD347">
        <v>1</v>
      </c>
      <c r="BF347" t="s">
        <v>6895</v>
      </c>
      <c r="BG347" s="27">
        <v>1</v>
      </c>
      <c r="BH347">
        <v>7.1</v>
      </c>
      <c r="BJ347">
        <v>3</v>
      </c>
      <c r="BL347" t="s">
        <v>6896</v>
      </c>
      <c r="BM347" s="27">
        <v>0.5</v>
      </c>
      <c r="BN347">
        <v>3</v>
      </c>
      <c r="BP347" t="s">
        <v>6896</v>
      </c>
      <c r="BQ347" s="27">
        <v>1</v>
      </c>
      <c r="BR347">
        <v>4</v>
      </c>
      <c r="BS347" s="97">
        <f t="shared" si="74"/>
        <v>36.363636363636367</v>
      </c>
      <c r="BU347">
        <v>3</v>
      </c>
      <c r="BW347" t="s">
        <v>6896</v>
      </c>
      <c r="BX347" s="27">
        <v>1</v>
      </c>
      <c r="BY347">
        <v>3</v>
      </c>
      <c r="BZ347" s="21">
        <f>BY347/AF347*100</f>
        <v>27.27272727272727</v>
      </c>
      <c r="CA347">
        <v>2</v>
      </c>
      <c r="CB347">
        <v>1</v>
      </c>
      <c r="CD347" t="s">
        <v>6895</v>
      </c>
      <c r="CE347" s="27">
        <v>0</v>
      </c>
      <c r="CG347" t="s">
        <v>242</v>
      </c>
      <c r="CH347" t="s">
        <v>242</v>
      </c>
      <c r="CJ347" s="27">
        <v>0</v>
      </c>
      <c r="CL347" t="s">
        <v>242</v>
      </c>
      <c r="CO347">
        <v>0</v>
      </c>
      <c r="CP347" s="27">
        <v>0</v>
      </c>
      <c r="CQ347" t="s">
        <v>242</v>
      </c>
      <c r="CR347" t="s">
        <v>242</v>
      </c>
      <c r="CS347" t="s">
        <v>242</v>
      </c>
      <c r="CV347" s="27">
        <v>1</v>
      </c>
      <c r="CW347" s="2" t="s">
        <v>6897</v>
      </c>
      <c r="CX347">
        <v>5</v>
      </c>
      <c r="CY347" t="s">
        <v>6898</v>
      </c>
      <c r="CZ347" t="s">
        <v>6899</v>
      </c>
      <c r="DA347" s="27">
        <v>1</v>
      </c>
      <c r="DB347">
        <v>36557416</v>
      </c>
      <c r="DC347">
        <v>2</v>
      </c>
      <c r="DE347" s="27">
        <v>0</v>
      </c>
      <c r="DF347" s="36" t="s">
        <v>242</v>
      </c>
      <c r="DG347" t="s">
        <v>242</v>
      </c>
      <c r="DH347" s="43" t="s">
        <v>242</v>
      </c>
      <c r="DI347" t="s">
        <v>242</v>
      </c>
      <c r="DJ347" s="36" t="s">
        <v>242</v>
      </c>
      <c r="DK347" t="s">
        <v>242</v>
      </c>
      <c r="DM347" s="27">
        <v>0</v>
      </c>
      <c r="DN347" s="36" t="s">
        <v>242</v>
      </c>
      <c r="DO347" t="s">
        <v>242</v>
      </c>
      <c r="DQ347">
        <v>1</v>
      </c>
      <c r="DS347" t="s">
        <v>6895</v>
      </c>
      <c r="DT347" s="27">
        <v>1</v>
      </c>
      <c r="DU347" t="s">
        <v>6900</v>
      </c>
      <c r="DV347" s="27">
        <v>1</v>
      </c>
      <c r="DW347" s="2" t="s">
        <v>6901</v>
      </c>
      <c r="DX347" s="27">
        <v>1</v>
      </c>
      <c r="DY347" s="2" t="s">
        <v>6902</v>
      </c>
      <c r="DZ347" s="27">
        <v>1</v>
      </c>
      <c r="EA347" s="2" t="s">
        <v>6903</v>
      </c>
      <c r="EB347" s="27">
        <v>1</v>
      </c>
      <c r="EC347" s="2" t="s">
        <v>6904</v>
      </c>
      <c r="ED347" s="27">
        <v>1</v>
      </c>
      <c r="EE347" s="2" t="s">
        <v>6905</v>
      </c>
      <c r="EF347" s="27">
        <v>1</v>
      </c>
      <c r="EG347" t="s">
        <v>6906</v>
      </c>
      <c r="EH347" s="27">
        <v>0</v>
      </c>
      <c r="EJ347" s="27">
        <v>1</v>
      </c>
      <c r="EK347" s="2" t="s">
        <v>6907</v>
      </c>
      <c r="EL347" s="27">
        <v>1</v>
      </c>
      <c r="EM347" s="2" t="s">
        <v>6908</v>
      </c>
      <c r="EN347">
        <v>5</v>
      </c>
      <c r="EO347" t="s">
        <v>6876</v>
      </c>
      <c r="EP347" s="2" t="s">
        <v>6909</v>
      </c>
      <c r="EQ347">
        <f t="shared" si="78"/>
        <v>0.9</v>
      </c>
      <c r="ER347" s="99">
        <v>0.5</v>
      </c>
      <c r="ES347" s="27">
        <v>0</v>
      </c>
      <c r="ET347" t="s">
        <v>242</v>
      </c>
      <c r="EU347" t="s">
        <v>242</v>
      </c>
      <c r="EX347" t="s">
        <v>242</v>
      </c>
      <c r="EY347" t="s">
        <v>242</v>
      </c>
      <c r="FA347" s="27">
        <v>1</v>
      </c>
      <c r="FB347">
        <v>2937669</v>
      </c>
      <c r="FC347" t="s">
        <v>6910</v>
      </c>
      <c r="FD347" s="27">
        <v>1</v>
      </c>
      <c r="FE347">
        <v>2</v>
      </c>
      <c r="FG347" s="27">
        <v>1</v>
      </c>
      <c r="FH347">
        <v>151647</v>
      </c>
      <c r="FI347" t="s">
        <v>6911</v>
      </c>
      <c r="FJ347" s="27">
        <v>1</v>
      </c>
      <c r="FK347">
        <v>36</v>
      </c>
      <c r="FL347">
        <f t="shared" si="81"/>
        <v>2</v>
      </c>
      <c r="FM347" s="99">
        <v>1</v>
      </c>
      <c r="FN347">
        <f t="shared" si="82"/>
        <v>2</v>
      </c>
      <c r="FO347" s="99">
        <v>1</v>
      </c>
      <c r="FQ347">
        <v>1</v>
      </c>
      <c r="FS347" t="s">
        <v>6895</v>
      </c>
      <c r="FT347" s="27">
        <v>0</v>
      </c>
      <c r="FU347" t="s">
        <v>242</v>
      </c>
      <c r="FV347" t="s">
        <v>242</v>
      </c>
      <c r="FW347" t="s">
        <v>242</v>
      </c>
      <c r="FY347" s="27">
        <v>1</v>
      </c>
      <c r="FZ347">
        <v>32</v>
      </c>
      <c r="GA347">
        <v>1</v>
      </c>
      <c r="GC347" s="27">
        <v>1</v>
      </c>
      <c r="GD347">
        <v>10</v>
      </c>
      <c r="GE347">
        <v>16</v>
      </c>
      <c r="GF347" s="36">
        <v>59</v>
      </c>
      <c r="GG347">
        <v>8</v>
      </c>
      <c r="GH347" t="s">
        <v>242</v>
      </c>
      <c r="GI347" t="s">
        <v>242</v>
      </c>
      <c r="GJ347" t="s">
        <v>242</v>
      </c>
      <c r="GK347">
        <v>1</v>
      </c>
      <c r="GL347" s="2" t="s">
        <v>6912</v>
      </c>
      <c r="GM347">
        <v>1</v>
      </c>
      <c r="GO347" t="s">
        <v>6895</v>
      </c>
      <c r="GP347" s="27">
        <v>0</v>
      </c>
      <c r="GQ347" t="s">
        <v>242</v>
      </c>
      <c r="GR347" t="s">
        <v>242</v>
      </c>
      <c r="GT347" t="s">
        <v>242</v>
      </c>
      <c r="GW347" s="27">
        <v>1</v>
      </c>
      <c r="GX347">
        <v>86</v>
      </c>
      <c r="GY347" t="s">
        <v>6913</v>
      </c>
      <c r="HA347">
        <v>3</v>
      </c>
      <c r="HC347" t="s">
        <v>6896</v>
      </c>
      <c r="HD347" s="27">
        <v>0</v>
      </c>
      <c r="HF347" s="27">
        <v>0</v>
      </c>
      <c r="HH347" t="s">
        <v>242</v>
      </c>
      <c r="HK347" s="27">
        <v>0</v>
      </c>
      <c r="HM347">
        <v>1</v>
      </c>
      <c r="HP347">
        <v>0.72222222199999997</v>
      </c>
      <c r="HQ347">
        <v>0</v>
      </c>
      <c r="HR347">
        <v>0.5</v>
      </c>
      <c r="HS347">
        <v>0.33333333300000001</v>
      </c>
      <c r="HT347">
        <v>0.9</v>
      </c>
      <c r="HU347">
        <v>0</v>
      </c>
      <c r="HV347">
        <v>1</v>
      </c>
      <c r="HW347">
        <v>0.66666666699999999</v>
      </c>
      <c r="HX347">
        <v>0</v>
      </c>
      <c r="HY347">
        <v>1</v>
      </c>
      <c r="HZ347">
        <v>0</v>
      </c>
      <c r="IA347">
        <v>0</v>
      </c>
      <c r="IB347">
        <v>1</v>
      </c>
      <c r="IC347">
        <v>0.407407407</v>
      </c>
      <c r="ID347">
        <v>0.55833333299999999</v>
      </c>
      <c r="IE347">
        <v>0.33333333300000001</v>
      </c>
      <c r="IF347">
        <v>0.43302469100000002</v>
      </c>
      <c r="IG347" t="s">
        <v>6893</v>
      </c>
      <c r="IH347" t="s">
        <v>266</v>
      </c>
      <c r="II347" t="s">
        <v>6893</v>
      </c>
      <c r="IJ347">
        <v>9821</v>
      </c>
      <c r="IK347">
        <v>9093</v>
      </c>
      <c r="IL347">
        <v>24379</v>
      </c>
      <c r="IM347">
        <v>31543</v>
      </c>
      <c r="IN347">
        <v>9821</v>
      </c>
      <c r="IS347">
        <f t="shared" si="79"/>
        <v>0.6</v>
      </c>
      <c r="IT347">
        <f t="shared" si="83"/>
        <v>0.5</v>
      </c>
      <c r="IU347">
        <f t="shared" si="84"/>
        <v>0.75</v>
      </c>
      <c r="IV347">
        <f t="shared" si="80"/>
        <v>0.6166666666666667</v>
      </c>
    </row>
    <row r="348" spans="1:256" customFormat="1" ht="14" customHeight="1" x14ac:dyDescent="0.2">
      <c r="A348">
        <v>347</v>
      </c>
      <c r="B348">
        <v>376</v>
      </c>
      <c r="C348" s="1">
        <v>44781.490972222222</v>
      </c>
      <c r="D348" s="1">
        <v>44801.405555555553</v>
      </c>
      <c r="E348">
        <v>0</v>
      </c>
      <c r="F348" t="s">
        <v>2300</v>
      </c>
      <c r="G348">
        <v>100</v>
      </c>
      <c r="H348">
        <v>1720619</v>
      </c>
      <c r="I348">
        <v>1</v>
      </c>
      <c r="J348" s="1">
        <v>44801.405555555553</v>
      </c>
      <c r="K348" t="s">
        <v>6914</v>
      </c>
      <c r="L348" t="s">
        <v>242</v>
      </c>
      <c r="M348" t="s">
        <v>242</v>
      </c>
      <c r="N348" t="s">
        <v>6915</v>
      </c>
      <c r="O348" s="8">
        <v>45251</v>
      </c>
      <c r="P348">
        <v>39.994700000000002</v>
      </c>
      <c r="Q348">
        <v>-105.2366</v>
      </c>
      <c r="R348" t="s">
        <v>245</v>
      </c>
      <c r="S348" t="s">
        <v>246</v>
      </c>
      <c r="T348" t="s">
        <v>6916</v>
      </c>
      <c r="V348" t="s">
        <v>6917</v>
      </c>
      <c r="W348" t="s">
        <v>6918</v>
      </c>
      <c r="X348">
        <v>3533</v>
      </c>
      <c r="Y348" t="s">
        <v>248</v>
      </c>
      <c r="Z348" t="s">
        <v>4218</v>
      </c>
      <c r="AA348">
        <v>2021</v>
      </c>
      <c r="AC348">
        <v>0</v>
      </c>
      <c r="AF348">
        <v>10</v>
      </c>
      <c r="AG348">
        <v>3</v>
      </c>
      <c r="AI348" t="s">
        <v>6919</v>
      </c>
      <c r="AJ348" s="27">
        <v>1</v>
      </c>
      <c r="AK348">
        <v>10</v>
      </c>
      <c r="AL348" s="27">
        <v>0</v>
      </c>
      <c r="AM348" s="24">
        <v>0</v>
      </c>
      <c r="AN348" s="36">
        <f t="shared" si="75"/>
        <v>0</v>
      </c>
      <c r="AO348" s="27">
        <v>0</v>
      </c>
      <c r="AP348" s="24">
        <v>0</v>
      </c>
      <c r="AQ348" t="s">
        <v>6920</v>
      </c>
      <c r="AR348">
        <v>3</v>
      </c>
      <c r="AT348" t="s">
        <v>6919</v>
      </c>
      <c r="AU348" s="27">
        <v>1</v>
      </c>
      <c r="AV348">
        <v>9</v>
      </c>
      <c r="AW348" s="21">
        <f t="shared" si="76"/>
        <v>90</v>
      </c>
      <c r="AX348">
        <v>3</v>
      </c>
      <c r="AZ348" t="s">
        <v>6919</v>
      </c>
      <c r="BA348" s="27">
        <v>1</v>
      </c>
      <c r="BB348">
        <v>9</v>
      </c>
      <c r="BC348" s="21">
        <f t="shared" si="77"/>
        <v>90</v>
      </c>
      <c r="BD348">
        <v>3</v>
      </c>
      <c r="BF348" t="s">
        <v>6919</v>
      </c>
      <c r="BG348" s="27">
        <v>1</v>
      </c>
      <c r="BH348">
        <v>11.2</v>
      </c>
      <c r="BJ348">
        <v>3</v>
      </c>
      <c r="BL348" t="s">
        <v>6919</v>
      </c>
      <c r="BM348" s="27">
        <v>1</v>
      </c>
      <c r="BN348">
        <v>3</v>
      </c>
      <c r="BP348" t="s">
        <v>6919</v>
      </c>
      <c r="BQ348" s="27">
        <v>1</v>
      </c>
      <c r="BR348">
        <v>2</v>
      </c>
      <c r="BS348" s="97">
        <f t="shared" si="74"/>
        <v>20</v>
      </c>
      <c r="BU348">
        <v>3</v>
      </c>
      <c r="BW348" t="s">
        <v>6919</v>
      </c>
      <c r="BX348" s="27">
        <v>1</v>
      </c>
      <c r="BY348">
        <v>2</v>
      </c>
      <c r="BZ348" s="21">
        <f>BY348/AF348*100</f>
        <v>20</v>
      </c>
      <c r="CA348">
        <v>2</v>
      </c>
      <c r="CB348">
        <v>3</v>
      </c>
      <c r="CD348" t="s">
        <v>6919</v>
      </c>
      <c r="CE348" s="27">
        <v>0</v>
      </c>
      <c r="CG348" t="s">
        <v>242</v>
      </c>
      <c r="CH348" t="s">
        <v>242</v>
      </c>
      <c r="CJ348" s="27">
        <v>1</v>
      </c>
      <c r="CK348" s="2" t="s">
        <v>6921</v>
      </c>
      <c r="CL348">
        <v>1</v>
      </c>
      <c r="CO348">
        <v>0</v>
      </c>
      <c r="CP348" s="27">
        <v>0.5</v>
      </c>
      <c r="CQ348" t="s">
        <v>242</v>
      </c>
      <c r="CR348">
        <v>92</v>
      </c>
      <c r="CS348" t="s">
        <v>242</v>
      </c>
      <c r="CT348" s="2" t="s">
        <v>6922</v>
      </c>
      <c r="CV348" s="27">
        <v>1</v>
      </c>
      <c r="CW348" s="2" t="s">
        <v>6923</v>
      </c>
      <c r="CX348">
        <v>1</v>
      </c>
      <c r="CZ348" t="s">
        <v>6924</v>
      </c>
      <c r="DA348" s="27">
        <v>1</v>
      </c>
      <c r="DB348">
        <v>177336</v>
      </c>
      <c r="DC348">
        <v>2</v>
      </c>
      <c r="DE348" s="27">
        <v>1</v>
      </c>
      <c r="DF348" s="36">
        <v>200112</v>
      </c>
      <c r="DG348">
        <v>2</v>
      </c>
      <c r="DH348" s="36">
        <v>206878</v>
      </c>
      <c r="DI348">
        <v>2</v>
      </c>
      <c r="DJ348" s="36" t="s">
        <v>242</v>
      </c>
      <c r="DK348" t="s">
        <v>242</v>
      </c>
      <c r="DM348" s="27">
        <v>0</v>
      </c>
      <c r="DN348" s="36" t="s">
        <v>242</v>
      </c>
      <c r="DO348" t="s">
        <v>242</v>
      </c>
      <c r="DQ348">
        <v>1</v>
      </c>
      <c r="DS348" t="s">
        <v>6924</v>
      </c>
      <c r="DT348" s="27">
        <v>0</v>
      </c>
      <c r="DV348" s="27">
        <v>0</v>
      </c>
      <c r="DX348" s="27">
        <v>0</v>
      </c>
      <c r="DZ348" s="27">
        <v>1</v>
      </c>
      <c r="EA348" s="2" t="s">
        <v>6925</v>
      </c>
      <c r="EB348" s="27">
        <v>0</v>
      </c>
      <c r="ED348" s="27">
        <v>0</v>
      </c>
      <c r="EF348" s="27">
        <v>0</v>
      </c>
      <c r="EH348" s="27">
        <v>0</v>
      </c>
      <c r="EJ348" s="27">
        <v>1</v>
      </c>
      <c r="EK348" t="s">
        <v>6926</v>
      </c>
      <c r="EL348" s="27">
        <v>0</v>
      </c>
      <c r="EN348">
        <v>1</v>
      </c>
      <c r="EP348" s="2" t="s">
        <v>6924</v>
      </c>
      <c r="EQ348">
        <f t="shared" si="78"/>
        <v>0.2</v>
      </c>
      <c r="ER348" s="99">
        <v>0.5</v>
      </c>
      <c r="ES348" s="27">
        <v>0</v>
      </c>
      <c r="ET348" t="s">
        <v>242</v>
      </c>
      <c r="EU348" t="s">
        <v>242</v>
      </c>
      <c r="EX348" t="s">
        <v>242</v>
      </c>
      <c r="EY348" t="s">
        <v>242</v>
      </c>
      <c r="FA348" s="27">
        <v>0</v>
      </c>
      <c r="FB348" t="s">
        <v>242</v>
      </c>
      <c r="FD348" s="27">
        <v>0</v>
      </c>
      <c r="FE348" t="s">
        <v>242</v>
      </c>
      <c r="FG348" s="27">
        <v>1</v>
      </c>
      <c r="FH348">
        <v>1282</v>
      </c>
      <c r="FI348" t="s">
        <v>6927</v>
      </c>
      <c r="FJ348" s="27">
        <v>0</v>
      </c>
      <c r="FK348" t="s">
        <v>242</v>
      </c>
      <c r="FL348">
        <f t="shared" si="81"/>
        <v>1</v>
      </c>
      <c r="FM348" s="99">
        <v>1</v>
      </c>
      <c r="FN348">
        <f t="shared" si="82"/>
        <v>0</v>
      </c>
      <c r="FO348" s="100">
        <v>0</v>
      </c>
      <c r="FQ348">
        <v>1</v>
      </c>
      <c r="FS348" t="s">
        <v>6924</v>
      </c>
      <c r="FT348" s="27">
        <v>0</v>
      </c>
      <c r="FU348" t="s">
        <v>242</v>
      </c>
      <c r="FV348" t="s">
        <v>242</v>
      </c>
      <c r="FW348" t="s">
        <v>242</v>
      </c>
      <c r="FY348" s="27">
        <v>1</v>
      </c>
      <c r="FZ348">
        <v>18.2</v>
      </c>
      <c r="GA348">
        <v>1</v>
      </c>
      <c r="GC348" s="27">
        <v>1</v>
      </c>
      <c r="GD348">
        <v>8</v>
      </c>
      <c r="GE348">
        <v>27.8</v>
      </c>
      <c r="GF348" s="36">
        <v>53.4</v>
      </c>
      <c r="GG348">
        <v>8.5</v>
      </c>
      <c r="GH348" t="s">
        <v>242</v>
      </c>
      <c r="GI348" t="s">
        <v>242</v>
      </c>
      <c r="GJ348" t="s">
        <v>242</v>
      </c>
      <c r="GK348">
        <v>1</v>
      </c>
      <c r="GM348">
        <v>1</v>
      </c>
      <c r="GO348" t="s">
        <v>6924</v>
      </c>
      <c r="GP348" s="27">
        <v>0</v>
      </c>
      <c r="GQ348" t="s">
        <v>242</v>
      </c>
      <c r="GR348" t="s">
        <v>242</v>
      </c>
      <c r="GT348" t="s">
        <v>242</v>
      </c>
      <c r="GW348" s="27">
        <v>1</v>
      </c>
      <c r="GX348">
        <v>85</v>
      </c>
      <c r="GY348" t="s">
        <v>6928</v>
      </c>
      <c r="HA348">
        <v>3</v>
      </c>
      <c r="HC348" t="s">
        <v>6919</v>
      </c>
      <c r="HD348" s="27">
        <v>0</v>
      </c>
      <c r="HF348" s="27">
        <v>0</v>
      </c>
      <c r="HH348" t="s">
        <v>242</v>
      </c>
      <c r="HK348" s="27">
        <v>1</v>
      </c>
      <c r="HL348" s="2" t="s">
        <v>6929</v>
      </c>
      <c r="HM348">
        <v>1</v>
      </c>
      <c r="HO348" t="s">
        <v>6924</v>
      </c>
      <c r="HP348">
        <v>0.66666666699999999</v>
      </c>
      <c r="HQ348">
        <v>1</v>
      </c>
      <c r="HR348">
        <v>0.75</v>
      </c>
      <c r="HS348">
        <v>0.66666666699999999</v>
      </c>
      <c r="HT348">
        <v>0.2</v>
      </c>
      <c r="HU348">
        <v>0</v>
      </c>
      <c r="HV348">
        <v>0.25</v>
      </c>
      <c r="HW348">
        <v>0.66666666699999999</v>
      </c>
      <c r="HX348">
        <v>0</v>
      </c>
      <c r="HY348">
        <v>1</v>
      </c>
      <c r="HZ348">
        <v>0</v>
      </c>
      <c r="IA348">
        <v>1</v>
      </c>
      <c r="IB348">
        <v>1</v>
      </c>
      <c r="IC348">
        <v>0.80555555599999995</v>
      </c>
      <c r="ID348">
        <v>0.27916666699999998</v>
      </c>
      <c r="IE348">
        <v>0.53333333299999997</v>
      </c>
      <c r="IF348">
        <v>0.53935185200000002</v>
      </c>
      <c r="IG348" t="s">
        <v>6930</v>
      </c>
      <c r="IH348" t="s">
        <v>266</v>
      </c>
      <c r="II348" t="s">
        <v>6916</v>
      </c>
      <c r="IJ348">
        <v>8479</v>
      </c>
      <c r="IK348">
        <v>6090</v>
      </c>
      <c r="IL348">
        <v>5524</v>
      </c>
      <c r="IM348">
        <v>7237</v>
      </c>
      <c r="IN348">
        <v>8479</v>
      </c>
      <c r="IS348">
        <f t="shared" si="79"/>
        <v>0.6</v>
      </c>
      <c r="IT348">
        <f t="shared" si="83"/>
        <v>0.5</v>
      </c>
      <c r="IU348">
        <f t="shared" si="84"/>
        <v>0.75</v>
      </c>
      <c r="IV348">
        <f t="shared" si="80"/>
        <v>0.6166666666666667</v>
      </c>
    </row>
    <row r="349" spans="1:256" customFormat="1" ht="14" customHeight="1" x14ac:dyDescent="0.2">
      <c r="A349">
        <v>348</v>
      </c>
      <c r="B349">
        <v>377</v>
      </c>
      <c r="C349" s="1">
        <v>44801.407638888886</v>
      </c>
      <c r="D349" s="1">
        <v>44801.450694444444</v>
      </c>
      <c r="E349">
        <v>0</v>
      </c>
      <c r="F349" t="s">
        <v>2300</v>
      </c>
      <c r="G349">
        <v>100</v>
      </c>
      <c r="H349">
        <v>3769</v>
      </c>
      <c r="I349">
        <v>1</v>
      </c>
      <c r="J349" s="1">
        <v>44801.450694444444</v>
      </c>
      <c r="K349" t="s">
        <v>6931</v>
      </c>
      <c r="L349" t="s">
        <v>242</v>
      </c>
      <c r="M349" t="s">
        <v>242</v>
      </c>
      <c r="N349" t="s">
        <v>6932</v>
      </c>
      <c r="O349" t="s">
        <v>6933</v>
      </c>
      <c r="P349">
        <v>39.994700000000002</v>
      </c>
      <c r="Q349">
        <v>-105.2366</v>
      </c>
      <c r="R349" t="s">
        <v>245</v>
      </c>
      <c r="S349" t="s">
        <v>246</v>
      </c>
      <c r="T349" t="s">
        <v>6934</v>
      </c>
      <c r="V349" t="s">
        <v>6935</v>
      </c>
      <c r="W349" t="s">
        <v>6936</v>
      </c>
      <c r="X349">
        <v>3572</v>
      </c>
      <c r="Y349" t="s">
        <v>297</v>
      </c>
      <c r="Z349" t="s">
        <v>298</v>
      </c>
      <c r="AA349">
        <v>2021</v>
      </c>
      <c r="AC349">
        <v>0</v>
      </c>
      <c r="AF349">
        <v>9</v>
      </c>
      <c r="AG349">
        <v>3</v>
      </c>
      <c r="AI349" t="s">
        <v>6937</v>
      </c>
      <c r="AJ349" s="27">
        <v>1</v>
      </c>
      <c r="AK349">
        <v>7</v>
      </c>
      <c r="AL349" s="27">
        <v>0</v>
      </c>
      <c r="AM349" s="24">
        <v>0</v>
      </c>
      <c r="AN349" s="36">
        <f t="shared" si="75"/>
        <v>0</v>
      </c>
      <c r="AO349" s="27">
        <v>0</v>
      </c>
      <c r="AP349" s="24">
        <v>0</v>
      </c>
      <c r="AQ349" t="s">
        <v>6938</v>
      </c>
      <c r="AR349">
        <v>3</v>
      </c>
      <c r="AT349" t="s">
        <v>6937</v>
      </c>
      <c r="AU349" s="27">
        <v>1</v>
      </c>
      <c r="AV349">
        <v>8</v>
      </c>
      <c r="AW349" s="21">
        <f t="shared" si="76"/>
        <v>88.888888888888886</v>
      </c>
      <c r="AX349">
        <v>3</v>
      </c>
      <c r="AZ349" t="s">
        <v>6937</v>
      </c>
      <c r="BA349" s="27">
        <v>1</v>
      </c>
      <c r="BB349">
        <v>8</v>
      </c>
      <c r="BC349" s="21">
        <f t="shared" si="77"/>
        <v>88.888888888888886</v>
      </c>
      <c r="BD349">
        <v>3</v>
      </c>
      <c r="BF349" t="s">
        <v>6937</v>
      </c>
      <c r="BG349" s="27">
        <v>1</v>
      </c>
      <c r="BH349">
        <v>6.7</v>
      </c>
      <c r="BJ349">
        <v>3</v>
      </c>
      <c r="BL349" t="s">
        <v>6937</v>
      </c>
      <c r="BM349" s="27">
        <v>1</v>
      </c>
      <c r="BN349">
        <v>3</v>
      </c>
      <c r="BP349" t="s">
        <v>6937</v>
      </c>
      <c r="BQ349" s="27">
        <v>1</v>
      </c>
      <c r="BR349">
        <v>3</v>
      </c>
      <c r="BS349" s="97">
        <f t="shared" si="74"/>
        <v>33.333333333333329</v>
      </c>
      <c r="BU349">
        <v>3</v>
      </c>
      <c r="BW349" t="s">
        <v>6937</v>
      </c>
      <c r="BX349" s="27">
        <v>1</v>
      </c>
      <c r="BY349">
        <v>2</v>
      </c>
      <c r="BZ349" s="21">
        <f>BY349/AF349*100</f>
        <v>22.222222222222221</v>
      </c>
      <c r="CA349">
        <v>2</v>
      </c>
      <c r="CB349">
        <v>3</v>
      </c>
      <c r="CD349" t="s">
        <v>6937</v>
      </c>
      <c r="CE349" s="27">
        <v>0</v>
      </c>
      <c r="CG349" t="s">
        <v>242</v>
      </c>
      <c r="CH349" t="s">
        <v>242</v>
      </c>
      <c r="CJ349" s="27">
        <v>0</v>
      </c>
      <c r="CL349" t="s">
        <v>242</v>
      </c>
      <c r="CO349">
        <v>0</v>
      </c>
      <c r="CP349" s="27">
        <v>0</v>
      </c>
      <c r="CQ349" t="s">
        <v>242</v>
      </c>
      <c r="CR349" t="s">
        <v>242</v>
      </c>
      <c r="CS349" t="s">
        <v>242</v>
      </c>
      <c r="CV349" s="27">
        <v>1</v>
      </c>
      <c r="CW349" s="2" t="s">
        <v>6939</v>
      </c>
      <c r="CX349">
        <v>1</v>
      </c>
      <c r="CZ349" t="s">
        <v>6940</v>
      </c>
      <c r="DA349" s="27">
        <v>1</v>
      </c>
      <c r="DB349">
        <v>2358.9</v>
      </c>
      <c r="DC349">
        <v>2</v>
      </c>
      <c r="DE349" s="27">
        <v>1</v>
      </c>
      <c r="DF349" s="36" t="s">
        <v>242</v>
      </c>
      <c r="DG349" t="s">
        <v>242</v>
      </c>
      <c r="DH349" s="43" t="s">
        <v>242</v>
      </c>
      <c r="DI349" t="s">
        <v>242</v>
      </c>
      <c r="DJ349" s="36">
        <v>61145.8</v>
      </c>
      <c r="DK349">
        <v>2</v>
      </c>
      <c r="DM349" s="27">
        <v>1</v>
      </c>
      <c r="DN349" s="36">
        <v>60780.3</v>
      </c>
      <c r="DO349">
        <v>2</v>
      </c>
      <c r="DQ349">
        <v>1</v>
      </c>
      <c r="DS349" t="s">
        <v>6940</v>
      </c>
      <c r="DT349" s="27">
        <v>1</v>
      </c>
      <c r="DU349" s="2" t="s">
        <v>6941</v>
      </c>
      <c r="DV349" s="27">
        <v>1</v>
      </c>
      <c r="DW349" s="2" t="s">
        <v>6942</v>
      </c>
      <c r="DX349" s="27">
        <v>1</v>
      </c>
      <c r="DY349" s="2" t="s">
        <v>6943</v>
      </c>
      <c r="DZ349" s="27">
        <v>1</v>
      </c>
      <c r="EA349" s="2" t="s">
        <v>6944</v>
      </c>
      <c r="EB349" s="27">
        <v>1</v>
      </c>
      <c r="EC349" s="2" t="s">
        <v>6945</v>
      </c>
      <c r="ED349" s="27">
        <v>1</v>
      </c>
      <c r="EE349" s="2" t="s">
        <v>6946</v>
      </c>
      <c r="EF349" s="27">
        <v>1</v>
      </c>
      <c r="EG349" s="2" t="s">
        <v>6947</v>
      </c>
      <c r="EH349" s="27">
        <v>1</v>
      </c>
      <c r="EI349" s="2" t="s">
        <v>6948</v>
      </c>
      <c r="EJ349" s="27">
        <v>1</v>
      </c>
      <c r="EK349" s="2" t="s">
        <v>6949</v>
      </c>
      <c r="EL349" s="27">
        <v>1</v>
      </c>
      <c r="EM349" s="2" t="s">
        <v>6950</v>
      </c>
      <c r="EN349">
        <v>1</v>
      </c>
      <c r="EP349" s="2" t="s">
        <v>6940</v>
      </c>
      <c r="EQ349">
        <f t="shared" si="78"/>
        <v>1</v>
      </c>
      <c r="ER349" s="99">
        <v>1</v>
      </c>
      <c r="ES349" s="27">
        <v>0</v>
      </c>
      <c r="ET349" t="s">
        <v>242</v>
      </c>
      <c r="EU349" t="s">
        <v>242</v>
      </c>
      <c r="EX349" t="s">
        <v>242</v>
      </c>
      <c r="EY349" t="s">
        <v>242</v>
      </c>
      <c r="FA349" s="27">
        <v>1</v>
      </c>
      <c r="FB349">
        <v>194</v>
      </c>
      <c r="FD349" s="27">
        <v>0</v>
      </c>
      <c r="FE349" t="s">
        <v>242</v>
      </c>
      <c r="FG349" s="27">
        <v>1</v>
      </c>
      <c r="FH349">
        <v>30</v>
      </c>
      <c r="FJ349" s="27">
        <v>0</v>
      </c>
      <c r="FK349" t="s">
        <v>242</v>
      </c>
      <c r="FL349">
        <f t="shared" si="81"/>
        <v>2</v>
      </c>
      <c r="FM349" s="99">
        <v>1</v>
      </c>
      <c r="FN349">
        <f t="shared" si="82"/>
        <v>0</v>
      </c>
      <c r="FO349" s="100">
        <v>0</v>
      </c>
      <c r="FQ349">
        <v>1</v>
      </c>
      <c r="FS349" t="s">
        <v>6940</v>
      </c>
      <c r="FT349" s="27">
        <v>0</v>
      </c>
      <c r="FU349" t="s">
        <v>242</v>
      </c>
      <c r="FV349" t="s">
        <v>242</v>
      </c>
      <c r="FW349" t="s">
        <v>242</v>
      </c>
      <c r="FY349" s="27">
        <v>1</v>
      </c>
      <c r="FZ349">
        <v>24.3</v>
      </c>
      <c r="GA349">
        <v>2</v>
      </c>
      <c r="GC349" s="27">
        <v>1</v>
      </c>
      <c r="GD349">
        <v>4</v>
      </c>
      <c r="GE349">
        <v>5</v>
      </c>
      <c r="GF349" s="36">
        <v>65</v>
      </c>
      <c r="GG349">
        <v>25</v>
      </c>
      <c r="GH349" t="s">
        <v>242</v>
      </c>
      <c r="GI349" t="s">
        <v>242</v>
      </c>
      <c r="GJ349" t="s">
        <v>242</v>
      </c>
      <c r="GK349">
        <v>1</v>
      </c>
      <c r="GM349">
        <v>1</v>
      </c>
      <c r="GO349" t="s">
        <v>6940</v>
      </c>
      <c r="GP349" s="27">
        <v>0</v>
      </c>
      <c r="GQ349" t="s">
        <v>242</v>
      </c>
      <c r="GR349" t="s">
        <v>242</v>
      </c>
      <c r="GT349" t="s">
        <v>242</v>
      </c>
      <c r="GW349" s="27">
        <v>1</v>
      </c>
      <c r="GX349">
        <v>76</v>
      </c>
      <c r="GY349" t="s">
        <v>6951</v>
      </c>
      <c r="HA349">
        <v>3</v>
      </c>
      <c r="HC349" t="s">
        <v>6937</v>
      </c>
      <c r="HD349" s="27">
        <v>0</v>
      </c>
      <c r="HF349" s="27">
        <v>0</v>
      </c>
      <c r="HH349" t="s">
        <v>242</v>
      </c>
      <c r="HK349" s="27">
        <v>1</v>
      </c>
      <c r="HL349" s="2" t="s">
        <v>6952</v>
      </c>
      <c r="HM349">
        <v>2</v>
      </c>
      <c r="HO349" t="s">
        <v>6953</v>
      </c>
      <c r="HP349">
        <v>0.66666666699999999</v>
      </c>
      <c r="HQ349">
        <v>0</v>
      </c>
      <c r="HR349">
        <v>0.5</v>
      </c>
      <c r="HS349">
        <v>1</v>
      </c>
      <c r="HT349">
        <v>1</v>
      </c>
      <c r="HU349">
        <v>0</v>
      </c>
      <c r="HV349">
        <v>0.5</v>
      </c>
      <c r="HW349">
        <v>0.66666666699999999</v>
      </c>
      <c r="HX349">
        <v>0</v>
      </c>
      <c r="HY349">
        <v>1</v>
      </c>
      <c r="HZ349">
        <v>0</v>
      </c>
      <c r="IA349">
        <v>1</v>
      </c>
      <c r="IB349">
        <v>1</v>
      </c>
      <c r="IC349">
        <v>0.38888888900000002</v>
      </c>
      <c r="ID349">
        <v>0.625</v>
      </c>
      <c r="IE349">
        <v>0.53333333299999997</v>
      </c>
      <c r="IF349">
        <v>0.515740741</v>
      </c>
      <c r="IG349" t="s">
        <v>6954</v>
      </c>
      <c r="IH349" t="s">
        <v>266</v>
      </c>
      <c r="II349" t="s">
        <v>6934</v>
      </c>
      <c r="IJ349">
        <v>5412</v>
      </c>
      <c r="IK349">
        <v>5744</v>
      </c>
      <c r="IL349">
        <v>6318</v>
      </c>
      <c r="IM349" t="s">
        <v>242</v>
      </c>
      <c r="IN349">
        <v>5412</v>
      </c>
      <c r="IS349">
        <f t="shared" si="79"/>
        <v>0.4</v>
      </c>
      <c r="IT349">
        <f t="shared" si="83"/>
        <v>0.7142857142857143</v>
      </c>
      <c r="IU349">
        <f t="shared" si="84"/>
        <v>0.75</v>
      </c>
      <c r="IV349">
        <f t="shared" si="80"/>
        <v>0.62142857142857144</v>
      </c>
    </row>
    <row r="350" spans="1:256" customFormat="1" ht="14" customHeight="1" x14ac:dyDescent="0.2">
      <c r="A350">
        <v>349</v>
      </c>
      <c r="B350">
        <v>378</v>
      </c>
      <c r="C350" s="1">
        <v>44801.604861111111</v>
      </c>
      <c r="D350" s="1">
        <v>44801.60833333333</v>
      </c>
      <c r="E350">
        <v>0</v>
      </c>
      <c r="F350" t="s">
        <v>240</v>
      </c>
      <c r="G350">
        <v>100</v>
      </c>
      <c r="H350">
        <v>329</v>
      </c>
      <c r="I350">
        <v>1</v>
      </c>
      <c r="J350" s="1">
        <v>44801.60833333333</v>
      </c>
      <c r="K350" t="s">
        <v>6955</v>
      </c>
      <c r="L350" t="s">
        <v>242</v>
      </c>
      <c r="M350" t="s">
        <v>242</v>
      </c>
      <c r="N350" t="s">
        <v>6956</v>
      </c>
      <c r="O350" t="s">
        <v>6957</v>
      </c>
      <c r="P350">
        <v>34.029000000000003</v>
      </c>
      <c r="Q350">
        <v>-118.40049999999999</v>
      </c>
      <c r="R350" t="s">
        <v>245</v>
      </c>
      <c r="S350" t="s">
        <v>246</v>
      </c>
      <c r="T350" t="s">
        <v>6958</v>
      </c>
      <c r="V350" t="s">
        <v>6959</v>
      </c>
      <c r="W350" t="s">
        <v>6960</v>
      </c>
      <c r="X350">
        <v>2670</v>
      </c>
      <c r="Y350" t="s">
        <v>476</v>
      </c>
      <c r="Z350" t="s">
        <v>3667</v>
      </c>
      <c r="AA350">
        <v>2020</v>
      </c>
      <c r="AC350">
        <v>1</v>
      </c>
      <c r="AD350">
        <v>4</v>
      </c>
      <c r="AF350">
        <v>12</v>
      </c>
      <c r="AG350" t="s">
        <v>242</v>
      </c>
      <c r="AJ350" s="27">
        <v>0</v>
      </c>
      <c r="AK350" s="24">
        <v>0</v>
      </c>
      <c r="AL350" s="27">
        <v>0</v>
      </c>
      <c r="AM350" s="24">
        <v>0</v>
      </c>
      <c r="AN350" s="36">
        <f t="shared" si="75"/>
        <v>0</v>
      </c>
      <c r="AO350" s="27">
        <v>0</v>
      </c>
      <c r="AP350" s="24">
        <v>0</v>
      </c>
      <c r="AR350" t="s">
        <v>242</v>
      </c>
      <c r="AU350" s="27">
        <v>1</v>
      </c>
      <c r="AV350">
        <v>1</v>
      </c>
      <c r="AW350" s="21">
        <f t="shared" si="76"/>
        <v>8.3333333333333321</v>
      </c>
      <c r="AX350">
        <v>2</v>
      </c>
      <c r="BA350" s="27">
        <v>1</v>
      </c>
      <c r="BB350">
        <v>2</v>
      </c>
      <c r="BC350" s="21">
        <f t="shared" si="77"/>
        <v>16.666666666666664</v>
      </c>
      <c r="BD350" t="s">
        <v>242</v>
      </c>
      <c r="BG350" s="27">
        <v>1</v>
      </c>
      <c r="BH350">
        <v>7</v>
      </c>
      <c r="BJ350">
        <v>2</v>
      </c>
      <c r="BM350" s="27">
        <v>1</v>
      </c>
      <c r="BN350">
        <v>2</v>
      </c>
      <c r="BQ350" s="27">
        <v>1</v>
      </c>
      <c r="BR350">
        <v>4</v>
      </c>
      <c r="BS350" s="97">
        <f t="shared" si="74"/>
        <v>33.333333333333329</v>
      </c>
      <c r="BU350">
        <v>1</v>
      </c>
      <c r="BX350" s="27">
        <v>0</v>
      </c>
      <c r="BY350" s="24" t="s">
        <v>242</v>
      </c>
      <c r="BZ350" s="21" t="s">
        <v>242</v>
      </c>
      <c r="CA350" t="s">
        <v>242</v>
      </c>
      <c r="CB350" t="s">
        <v>242</v>
      </c>
      <c r="CE350" s="27">
        <v>0.5</v>
      </c>
      <c r="CF350" s="2" t="s">
        <v>6961</v>
      </c>
      <c r="CG350">
        <v>1</v>
      </c>
      <c r="CH350" t="s">
        <v>242</v>
      </c>
      <c r="CJ350" s="27">
        <v>1</v>
      </c>
      <c r="CK350" t="s">
        <v>6962</v>
      </c>
      <c r="CL350">
        <v>1</v>
      </c>
      <c r="CO350">
        <v>1</v>
      </c>
      <c r="CP350" s="27">
        <v>0.5</v>
      </c>
      <c r="CQ350" t="s">
        <v>242</v>
      </c>
      <c r="CR350" t="s">
        <v>242</v>
      </c>
      <c r="CS350" t="s">
        <v>242</v>
      </c>
      <c r="CT350" s="2" t="s">
        <v>6963</v>
      </c>
      <c r="CV350" s="27">
        <v>1</v>
      </c>
      <c r="CW350" s="2" t="s">
        <v>6964</v>
      </c>
      <c r="CX350">
        <v>1</v>
      </c>
      <c r="DA350" s="27">
        <v>1</v>
      </c>
      <c r="DB350">
        <v>4050000</v>
      </c>
      <c r="DC350">
        <v>2</v>
      </c>
      <c r="DE350" s="27">
        <v>1</v>
      </c>
      <c r="DF350" s="36">
        <v>1320000</v>
      </c>
      <c r="DG350">
        <v>2</v>
      </c>
      <c r="DH350" s="36">
        <v>1780000</v>
      </c>
      <c r="DI350">
        <v>2</v>
      </c>
      <c r="DJ350" s="36" t="s">
        <v>242</v>
      </c>
      <c r="DK350" t="s">
        <v>242</v>
      </c>
      <c r="DM350" s="27">
        <v>1</v>
      </c>
      <c r="DN350" s="36">
        <v>8920000</v>
      </c>
      <c r="DO350">
        <v>2</v>
      </c>
      <c r="DQ350">
        <v>1</v>
      </c>
      <c r="DT350" s="27">
        <v>1</v>
      </c>
      <c r="DU350" s="2" t="s">
        <v>6965</v>
      </c>
      <c r="DV350" s="27">
        <v>1</v>
      </c>
      <c r="DW350" s="2" t="s">
        <v>6966</v>
      </c>
      <c r="DX350" s="27">
        <v>0.5</v>
      </c>
      <c r="DY350" t="s">
        <v>6967</v>
      </c>
      <c r="DZ350" s="27">
        <v>1</v>
      </c>
      <c r="EA350" s="2" t="s">
        <v>6968</v>
      </c>
      <c r="EB350" s="27">
        <v>1</v>
      </c>
      <c r="EC350" s="2" t="s">
        <v>6969</v>
      </c>
      <c r="ED350" s="27">
        <v>1</v>
      </c>
      <c r="EE350" s="2" t="s">
        <v>6970</v>
      </c>
      <c r="EF350" s="27">
        <v>1</v>
      </c>
      <c r="EG350" s="2" t="s">
        <v>6971</v>
      </c>
      <c r="EH350" s="27">
        <v>1</v>
      </c>
      <c r="EI350" s="2" t="s">
        <v>6972</v>
      </c>
      <c r="EJ350" s="27">
        <v>1</v>
      </c>
      <c r="EK350" s="2" t="s">
        <v>6973</v>
      </c>
      <c r="EL350" s="27">
        <v>1</v>
      </c>
      <c r="EM350" t="s">
        <v>6974</v>
      </c>
      <c r="EN350">
        <v>1</v>
      </c>
      <c r="EP350" s="2"/>
      <c r="EQ350">
        <f t="shared" si="78"/>
        <v>0.95</v>
      </c>
      <c r="ER350" s="99">
        <v>0.5</v>
      </c>
      <c r="ES350" s="27">
        <v>0.5</v>
      </c>
      <c r="ET350" t="s">
        <v>242</v>
      </c>
      <c r="EU350" t="s">
        <v>242</v>
      </c>
      <c r="EV350" t="s">
        <v>6975</v>
      </c>
      <c r="EX350">
        <v>1</v>
      </c>
      <c r="EY350" t="s">
        <v>242</v>
      </c>
      <c r="FA350" s="27">
        <v>0</v>
      </c>
      <c r="FB350" t="s">
        <v>242</v>
      </c>
      <c r="FD350" s="27">
        <v>0</v>
      </c>
      <c r="FE350" t="s">
        <v>242</v>
      </c>
      <c r="FG350" s="27">
        <v>1</v>
      </c>
      <c r="FH350">
        <v>41900</v>
      </c>
      <c r="FJ350" s="27">
        <v>0.5</v>
      </c>
      <c r="FK350" t="s">
        <v>242</v>
      </c>
      <c r="FL350">
        <f t="shared" si="81"/>
        <v>1</v>
      </c>
      <c r="FM350" s="99">
        <v>1</v>
      </c>
      <c r="FN350">
        <f t="shared" si="82"/>
        <v>0.5</v>
      </c>
      <c r="FO350" s="99">
        <v>0.5</v>
      </c>
      <c r="FP350" t="s">
        <v>6976</v>
      </c>
      <c r="FQ350">
        <v>1</v>
      </c>
      <c r="FT350" s="27">
        <v>0.5</v>
      </c>
      <c r="FU350" t="s">
        <v>242</v>
      </c>
      <c r="FV350" t="s">
        <v>242</v>
      </c>
      <c r="FW350" t="s">
        <v>242</v>
      </c>
      <c r="FX350" t="s">
        <v>6977</v>
      </c>
      <c r="FY350" s="27">
        <v>1</v>
      </c>
      <c r="FZ350">
        <v>36</v>
      </c>
      <c r="GA350">
        <v>2</v>
      </c>
      <c r="GC350" s="27">
        <v>0.5</v>
      </c>
      <c r="GD350" t="s">
        <v>242</v>
      </c>
      <c r="GE350" t="s">
        <v>242</v>
      </c>
      <c r="GF350" s="36">
        <v>82</v>
      </c>
      <c r="GG350" t="s">
        <v>242</v>
      </c>
      <c r="GH350" t="s">
        <v>242</v>
      </c>
      <c r="GI350" t="s">
        <v>242</v>
      </c>
      <c r="GJ350" t="s">
        <v>242</v>
      </c>
      <c r="GK350">
        <v>1</v>
      </c>
      <c r="GL350" t="s">
        <v>6978</v>
      </c>
      <c r="GM350">
        <v>1</v>
      </c>
      <c r="GP350" s="27">
        <v>0</v>
      </c>
      <c r="GQ350" t="s">
        <v>242</v>
      </c>
      <c r="GR350" t="s">
        <v>242</v>
      </c>
      <c r="GT350" t="s">
        <v>242</v>
      </c>
      <c r="GW350" s="27">
        <v>1</v>
      </c>
      <c r="GX350">
        <v>319</v>
      </c>
      <c r="HA350">
        <v>1</v>
      </c>
      <c r="HD350" s="27">
        <v>0.5</v>
      </c>
      <c r="HE350" s="2" t="s">
        <v>6979</v>
      </c>
      <c r="HF350" s="27">
        <v>0.5</v>
      </c>
      <c r="HG350" t="s">
        <v>6980</v>
      </c>
      <c r="HH350">
        <v>1</v>
      </c>
      <c r="HK350" s="27">
        <v>1</v>
      </c>
      <c r="HL350" s="2" t="s">
        <v>6981</v>
      </c>
      <c r="HM350">
        <v>1</v>
      </c>
      <c r="HP350">
        <v>0.61111111100000004</v>
      </c>
      <c r="HQ350">
        <v>1</v>
      </c>
      <c r="HR350">
        <v>0.75</v>
      </c>
      <c r="HS350">
        <v>1</v>
      </c>
      <c r="HT350">
        <v>0.95</v>
      </c>
      <c r="HU350">
        <v>0.5</v>
      </c>
      <c r="HV350">
        <v>0.375</v>
      </c>
      <c r="HW350">
        <v>0.66666666699999999</v>
      </c>
      <c r="HX350">
        <v>0</v>
      </c>
      <c r="HY350">
        <v>1</v>
      </c>
      <c r="HZ350">
        <v>0.5</v>
      </c>
      <c r="IA350">
        <v>1</v>
      </c>
      <c r="IB350">
        <v>1</v>
      </c>
      <c r="IC350">
        <v>0.78703703700000005</v>
      </c>
      <c r="ID350">
        <v>0.70625000000000004</v>
      </c>
      <c r="IE350">
        <v>0.63333333300000005</v>
      </c>
      <c r="IF350">
        <v>0.70887345700000004</v>
      </c>
      <c r="IG350" t="s">
        <v>6982</v>
      </c>
      <c r="IH350" t="s">
        <v>266</v>
      </c>
      <c r="II350" t="s">
        <v>6958</v>
      </c>
      <c r="IJ350">
        <v>32136</v>
      </c>
      <c r="IK350">
        <v>32184</v>
      </c>
      <c r="IL350">
        <v>35355</v>
      </c>
      <c r="IM350">
        <v>34229</v>
      </c>
      <c r="IN350">
        <v>32136</v>
      </c>
      <c r="IS350">
        <f t="shared" si="79"/>
        <v>0.4</v>
      </c>
      <c r="IT350">
        <f t="shared" si="83"/>
        <v>0.7857142857142857</v>
      </c>
      <c r="IU350">
        <f t="shared" si="84"/>
        <v>0.75</v>
      </c>
      <c r="IV350">
        <f t="shared" si="80"/>
        <v>0.64523809523809528</v>
      </c>
    </row>
    <row r="351" spans="1:256" customFormat="1" ht="14" customHeight="1" x14ac:dyDescent="0.2">
      <c r="A351">
        <v>350</v>
      </c>
      <c r="B351">
        <v>379</v>
      </c>
      <c r="C351" s="1">
        <v>44801.605555555558</v>
      </c>
      <c r="D351" s="1">
        <v>44801.609027777777</v>
      </c>
      <c r="E351">
        <v>0</v>
      </c>
      <c r="F351" t="s">
        <v>240</v>
      </c>
      <c r="G351">
        <v>100</v>
      </c>
      <c r="H351">
        <v>321</v>
      </c>
      <c r="I351">
        <v>1</v>
      </c>
      <c r="J351" s="1">
        <v>44801.609027777777</v>
      </c>
      <c r="K351" t="s">
        <v>6983</v>
      </c>
      <c r="L351" t="s">
        <v>242</v>
      </c>
      <c r="M351" t="s">
        <v>242</v>
      </c>
      <c r="N351" t="s">
        <v>6984</v>
      </c>
      <c r="O351" t="s">
        <v>6985</v>
      </c>
      <c r="P351">
        <v>34.029000000000003</v>
      </c>
      <c r="Q351">
        <v>-118.40049999999999</v>
      </c>
      <c r="R351" t="s">
        <v>245</v>
      </c>
      <c r="S351" t="s">
        <v>246</v>
      </c>
      <c r="T351" t="s">
        <v>6986</v>
      </c>
      <c r="V351" t="s">
        <v>6987</v>
      </c>
      <c r="W351">
        <v>831865209</v>
      </c>
      <c r="X351">
        <v>3630</v>
      </c>
      <c r="Y351" t="s">
        <v>476</v>
      </c>
      <c r="Z351" t="s">
        <v>477</v>
      </c>
      <c r="AA351">
        <v>2020</v>
      </c>
      <c r="AC351">
        <v>0</v>
      </c>
      <c r="AF351">
        <v>10</v>
      </c>
      <c r="AG351" t="s">
        <v>242</v>
      </c>
      <c r="AJ351" s="27">
        <v>1</v>
      </c>
      <c r="AK351">
        <v>3</v>
      </c>
      <c r="AL351" s="27">
        <v>0</v>
      </c>
      <c r="AM351" s="24">
        <v>0</v>
      </c>
      <c r="AN351" s="36">
        <f t="shared" si="75"/>
        <v>0</v>
      </c>
      <c r="AO351" s="27">
        <v>0</v>
      </c>
      <c r="AP351" s="24">
        <v>0</v>
      </c>
      <c r="AR351">
        <v>2</v>
      </c>
      <c r="AU351" s="27">
        <v>1</v>
      </c>
      <c r="AV351">
        <v>4</v>
      </c>
      <c r="AW351" s="21">
        <f t="shared" si="76"/>
        <v>40</v>
      </c>
      <c r="AX351">
        <v>2</v>
      </c>
      <c r="BA351" s="27">
        <v>1</v>
      </c>
      <c r="BB351">
        <v>3</v>
      </c>
      <c r="BC351" s="21">
        <f t="shared" si="77"/>
        <v>30</v>
      </c>
      <c r="BD351" t="s">
        <v>242</v>
      </c>
      <c r="BG351" s="27">
        <v>1</v>
      </c>
      <c r="BJ351">
        <v>2</v>
      </c>
      <c r="BM351" s="27">
        <v>1</v>
      </c>
      <c r="BN351">
        <v>2</v>
      </c>
      <c r="BQ351" s="27">
        <v>1</v>
      </c>
      <c r="BR351">
        <v>2</v>
      </c>
      <c r="BS351" s="97">
        <f t="shared" si="74"/>
        <v>20</v>
      </c>
      <c r="BT351" t="s">
        <v>3930</v>
      </c>
      <c r="BU351">
        <v>3</v>
      </c>
      <c r="BX351" s="27">
        <v>0</v>
      </c>
      <c r="BY351" s="24" t="s">
        <v>242</v>
      </c>
      <c r="BZ351" s="21" t="s">
        <v>242</v>
      </c>
      <c r="CA351" t="s">
        <v>242</v>
      </c>
      <c r="CB351" t="s">
        <v>242</v>
      </c>
      <c r="CE351" s="27">
        <v>0</v>
      </c>
      <c r="CG351" t="s">
        <v>242</v>
      </c>
      <c r="CH351" t="s">
        <v>242</v>
      </c>
      <c r="CJ351" s="27">
        <v>0</v>
      </c>
      <c r="CL351" t="s">
        <v>242</v>
      </c>
      <c r="CO351">
        <v>0</v>
      </c>
      <c r="CP351" s="27">
        <v>0</v>
      </c>
      <c r="CQ351" t="s">
        <v>242</v>
      </c>
      <c r="CR351" t="s">
        <v>242</v>
      </c>
      <c r="CS351" t="s">
        <v>242</v>
      </c>
      <c r="CV351" s="27">
        <v>1</v>
      </c>
      <c r="CW351" t="s">
        <v>6988</v>
      </c>
      <c r="CX351">
        <v>1</v>
      </c>
      <c r="DA351" s="27">
        <v>1</v>
      </c>
      <c r="DB351">
        <v>71824</v>
      </c>
      <c r="DC351">
        <v>2</v>
      </c>
      <c r="DE351" s="27">
        <v>1</v>
      </c>
      <c r="DF351" s="36" t="s">
        <v>242</v>
      </c>
      <c r="DG351" t="s">
        <v>242</v>
      </c>
      <c r="DH351" s="43" t="s">
        <v>242</v>
      </c>
      <c r="DI351" t="s">
        <v>242</v>
      </c>
      <c r="DJ351" s="36">
        <v>98326</v>
      </c>
      <c r="DK351">
        <v>2</v>
      </c>
      <c r="DM351" s="27">
        <v>0</v>
      </c>
      <c r="DN351" s="36" t="s">
        <v>242</v>
      </c>
      <c r="DO351" t="s">
        <v>242</v>
      </c>
      <c r="DQ351">
        <v>1</v>
      </c>
      <c r="DT351" s="27">
        <v>0</v>
      </c>
      <c r="DV351" s="27">
        <v>0</v>
      </c>
      <c r="DX351" s="27">
        <v>0</v>
      </c>
      <c r="DZ351" s="27">
        <v>1</v>
      </c>
      <c r="EA351" t="s">
        <v>6989</v>
      </c>
      <c r="EB351" s="27">
        <v>0</v>
      </c>
      <c r="ED351" s="27">
        <v>0</v>
      </c>
      <c r="EF351" s="27">
        <v>0</v>
      </c>
      <c r="EH351" s="27">
        <v>0</v>
      </c>
      <c r="EJ351" s="27">
        <v>1</v>
      </c>
      <c r="EK351" t="s">
        <v>6990</v>
      </c>
      <c r="EL351" s="27">
        <v>1</v>
      </c>
      <c r="EM351" t="s">
        <v>6991</v>
      </c>
      <c r="EN351">
        <v>1</v>
      </c>
      <c r="EP351" s="2"/>
      <c r="EQ351">
        <f t="shared" si="78"/>
        <v>0.3</v>
      </c>
      <c r="ER351" s="99">
        <v>0.5</v>
      </c>
      <c r="ES351" s="27">
        <v>0</v>
      </c>
      <c r="ET351" t="s">
        <v>242</v>
      </c>
      <c r="EU351" t="s">
        <v>242</v>
      </c>
      <c r="EX351" t="s">
        <v>242</v>
      </c>
      <c r="EY351" t="s">
        <v>242</v>
      </c>
      <c r="FA351" s="27">
        <v>0</v>
      </c>
      <c r="FB351" t="s">
        <v>242</v>
      </c>
      <c r="FD351" s="27">
        <v>0</v>
      </c>
      <c r="FE351" t="s">
        <v>242</v>
      </c>
      <c r="FG351" s="27">
        <v>0</v>
      </c>
      <c r="FH351" t="s">
        <v>242</v>
      </c>
      <c r="FJ351" s="27">
        <v>0</v>
      </c>
      <c r="FK351" t="s">
        <v>242</v>
      </c>
      <c r="FL351">
        <f t="shared" si="81"/>
        <v>0</v>
      </c>
      <c r="FM351" s="100">
        <v>0</v>
      </c>
      <c r="FN351">
        <f t="shared" si="82"/>
        <v>0</v>
      </c>
      <c r="FO351" s="100">
        <v>0</v>
      </c>
      <c r="FQ351" t="s">
        <v>242</v>
      </c>
      <c r="FT351" s="27">
        <v>0</v>
      </c>
      <c r="FU351" t="s">
        <v>242</v>
      </c>
      <c r="FV351" t="s">
        <v>242</v>
      </c>
      <c r="FW351" t="s">
        <v>242</v>
      </c>
      <c r="FY351" s="27">
        <v>1</v>
      </c>
      <c r="FZ351">
        <v>42</v>
      </c>
      <c r="GA351">
        <v>2</v>
      </c>
      <c r="GB351" t="s">
        <v>6992</v>
      </c>
      <c r="GC351" s="27">
        <v>0</v>
      </c>
      <c r="GD351" t="s">
        <v>242</v>
      </c>
      <c r="GE351" t="s">
        <v>242</v>
      </c>
      <c r="GF351" s="36" t="s">
        <v>242</v>
      </c>
      <c r="GG351" t="s">
        <v>242</v>
      </c>
      <c r="GH351" t="s">
        <v>242</v>
      </c>
      <c r="GI351" t="s">
        <v>242</v>
      </c>
      <c r="GJ351" t="s">
        <v>242</v>
      </c>
      <c r="GK351" t="s">
        <v>242</v>
      </c>
      <c r="GM351">
        <v>1</v>
      </c>
      <c r="GP351" s="27">
        <v>0</v>
      </c>
      <c r="GQ351" t="s">
        <v>242</v>
      </c>
      <c r="GR351" t="s">
        <v>242</v>
      </c>
      <c r="GT351" t="s">
        <v>242</v>
      </c>
      <c r="GW351" s="27">
        <v>1</v>
      </c>
      <c r="GX351">
        <v>178</v>
      </c>
      <c r="HA351">
        <v>1</v>
      </c>
      <c r="HD351" s="27">
        <v>0</v>
      </c>
      <c r="HF351" s="27">
        <v>0</v>
      </c>
      <c r="HH351" t="s">
        <v>242</v>
      </c>
      <c r="HK351" s="27">
        <v>1</v>
      </c>
      <c r="HL351" t="s">
        <v>6993</v>
      </c>
      <c r="HM351">
        <v>1</v>
      </c>
      <c r="HP351">
        <v>0.55555555599999995</v>
      </c>
      <c r="HQ351">
        <v>0</v>
      </c>
      <c r="HR351">
        <v>0.5</v>
      </c>
      <c r="HS351">
        <v>0.66666666699999999</v>
      </c>
      <c r="HT351">
        <v>0.3</v>
      </c>
      <c r="HU351">
        <v>0</v>
      </c>
      <c r="HV351">
        <v>0</v>
      </c>
      <c r="HW351">
        <v>0.33333333300000001</v>
      </c>
      <c r="HX351">
        <v>0</v>
      </c>
      <c r="HY351">
        <v>1</v>
      </c>
      <c r="HZ351">
        <v>0</v>
      </c>
      <c r="IA351">
        <v>1</v>
      </c>
      <c r="IB351">
        <v>1</v>
      </c>
      <c r="IC351">
        <v>0.35185185200000002</v>
      </c>
      <c r="ID351">
        <v>0.241666667</v>
      </c>
      <c r="IE351">
        <v>0.46666666699999998</v>
      </c>
      <c r="IF351">
        <v>0.35339506199999998</v>
      </c>
      <c r="IG351" t="s">
        <v>6994</v>
      </c>
      <c r="IH351" t="s">
        <v>266</v>
      </c>
      <c r="II351" t="s">
        <v>6986</v>
      </c>
      <c r="IJ351">
        <v>2992.7</v>
      </c>
      <c r="IK351">
        <v>2895.3</v>
      </c>
      <c r="IL351">
        <v>3538.9</v>
      </c>
      <c r="IM351">
        <v>3753.9</v>
      </c>
      <c r="IN351">
        <v>2992.7</v>
      </c>
      <c r="IS351">
        <f t="shared" si="79"/>
        <v>0.2</v>
      </c>
      <c r="IT351">
        <f t="shared" si="83"/>
        <v>0.35714285714285715</v>
      </c>
      <c r="IU351">
        <f t="shared" si="84"/>
        <v>0.5</v>
      </c>
      <c r="IV351">
        <f t="shared" si="80"/>
        <v>0.35238095238095241</v>
      </c>
    </row>
    <row r="352" spans="1:256" customFormat="1" ht="14" customHeight="1" x14ac:dyDescent="0.2">
      <c r="A352">
        <v>351</v>
      </c>
      <c r="B352">
        <v>380</v>
      </c>
      <c r="C352" s="1">
        <v>44801.605555555558</v>
      </c>
      <c r="D352" s="1">
        <v>44802.377083333333</v>
      </c>
      <c r="E352">
        <v>0</v>
      </c>
      <c r="F352" t="s">
        <v>240</v>
      </c>
      <c r="G352">
        <v>100</v>
      </c>
      <c r="H352">
        <v>66610</v>
      </c>
      <c r="I352">
        <v>1</v>
      </c>
      <c r="J352" s="1">
        <v>44802.377083333333</v>
      </c>
      <c r="K352" t="s">
        <v>6995</v>
      </c>
      <c r="L352" t="s">
        <v>242</v>
      </c>
      <c r="M352" t="s">
        <v>242</v>
      </c>
      <c r="N352" t="s">
        <v>6996</v>
      </c>
      <c r="O352" t="s">
        <v>6997</v>
      </c>
      <c r="P352">
        <v>34.029000000000003</v>
      </c>
      <c r="Q352">
        <v>-118.40049999999999</v>
      </c>
      <c r="R352" t="s">
        <v>245</v>
      </c>
      <c r="S352" t="s">
        <v>246</v>
      </c>
      <c r="T352" t="s">
        <v>6998</v>
      </c>
      <c r="V352" t="s">
        <v>6999</v>
      </c>
      <c r="W352" t="s">
        <v>7000</v>
      </c>
      <c r="X352">
        <v>7389</v>
      </c>
      <c r="Y352" t="s">
        <v>297</v>
      </c>
      <c r="Z352" t="s">
        <v>765</v>
      </c>
      <c r="AA352">
        <v>2020</v>
      </c>
      <c r="AC352">
        <v>0</v>
      </c>
      <c r="AF352">
        <v>12</v>
      </c>
      <c r="AG352" t="s">
        <v>242</v>
      </c>
      <c r="AJ352" s="27">
        <v>1</v>
      </c>
      <c r="AK352">
        <v>9</v>
      </c>
      <c r="AL352" s="27">
        <v>0</v>
      </c>
      <c r="AM352" s="24">
        <v>0</v>
      </c>
      <c r="AN352" s="36">
        <f t="shared" si="75"/>
        <v>0</v>
      </c>
      <c r="AO352" s="27">
        <v>0</v>
      </c>
      <c r="AP352" s="24">
        <v>0</v>
      </c>
      <c r="AQ352" t="s">
        <v>6127</v>
      </c>
      <c r="AR352">
        <v>3</v>
      </c>
      <c r="AU352" s="27">
        <v>1</v>
      </c>
      <c r="AV352">
        <v>1</v>
      </c>
      <c r="AW352" s="21">
        <f t="shared" si="76"/>
        <v>8.3333333333333321</v>
      </c>
      <c r="AX352">
        <v>2</v>
      </c>
      <c r="BA352" s="27">
        <v>1</v>
      </c>
      <c r="BB352">
        <v>3</v>
      </c>
      <c r="BC352" s="21">
        <f t="shared" si="77"/>
        <v>25</v>
      </c>
      <c r="BD352" t="s">
        <v>242</v>
      </c>
      <c r="BG352" s="27">
        <v>1</v>
      </c>
      <c r="BH352">
        <v>4.3</v>
      </c>
      <c r="BJ352">
        <v>2</v>
      </c>
      <c r="BM352" s="27">
        <v>1</v>
      </c>
      <c r="BN352">
        <v>2</v>
      </c>
      <c r="BQ352" s="27">
        <v>1</v>
      </c>
      <c r="BR352">
        <v>5</v>
      </c>
      <c r="BS352" s="97">
        <f t="shared" si="74"/>
        <v>41.666666666666671</v>
      </c>
      <c r="BT352" t="s">
        <v>6197</v>
      </c>
      <c r="BU352">
        <v>3</v>
      </c>
      <c r="BX352" s="27">
        <v>1</v>
      </c>
      <c r="BY352">
        <v>6</v>
      </c>
      <c r="BZ352" s="21">
        <f>BY352/AF352*100</f>
        <v>50</v>
      </c>
      <c r="CA352">
        <v>2</v>
      </c>
      <c r="CB352">
        <v>1</v>
      </c>
      <c r="CE352" s="27">
        <v>0</v>
      </c>
      <c r="CG352" t="s">
        <v>242</v>
      </c>
      <c r="CH352" t="s">
        <v>242</v>
      </c>
      <c r="CJ352" s="27">
        <v>1</v>
      </c>
      <c r="CK352" t="s">
        <v>7001</v>
      </c>
      <c r="CL352">
        <v>1</v>
      </c>
      <c r="CO352">
        <v>1</v>
      </c>
      <c r="CP352" s="27">
        <v>0.5</v>
      </c>
      <c r="CQ352" t="s">
        <v>242</v>
      </c>
      <c r="CR352">
        <v>99</v>
      </c>
      <c r="CS352" t="s">
        <v>242</v>
      </c>
      <c r="CV352" s="27">
        <v>1</v>
      </c>
      <c r="CW352" t="s">
        <v>7002</v>
      </c>
      <c r="CX352">
        <v>1</v>
      </c>
      <c r="DA352" s="27">
        <v>1</v>
      </c>
      <c r="DB352">
        <v>13945</v>
      </c>
      <c r="DC352">
        <v>2</v>
      </c>
      <c r="DE352" s="27">
        <v>1</v>
      </c>
      <c r="DF352" s="36">
        <v>162983</v>
      </c>
      <c r="DG352">
        <v>1</v>
      </c>
      <c r="DH352" s="36">
        <v>228373</v>
      </c>
      <c r="DI352">
        <v>1</v>
      </c>
      <c r="DJ352" s="36" t="s">
        <v>242</v>
      </c>
      <c r="DK352" t="s">
        <v>242</v>
      </c>
      <c r="DM352" s="27">
        <v>1</v>
      </c>
      <c r="DN352" s="36">
        <v>677994</v>
      </c>
      <c r="DO352">
        <v>1</v>
      </c>
      <c r="DQ352">
        <v>1</v>
      </c>
      <c r="DT352" s="27">
        <v>1</v>
      </c>
      <c r="DU352" t="s">
        <v>7003</v>
      </c>
      <c r="DV352" s="27">
        <v>1</v>
      </c>
      <c r="DW352" s="2" t="s">
        <v>7004</v>
      </c>
      <c r="DX352" s="27">
        <v>1</v>
      </c>
      <c r="DY352" t="s">
        <v>7005</v>
      </c>
      <c r="DZ352" s="27">
        <v>1</v>
      </c>
      <c r="EA352" t="s">
        <v>7006</v>
      </c>
      <c r="EB352" s="27">
        <v>1</v>
      </c>
      <c r="EC352" s="2" t="s">
        <v>7007</v>
      </c>
      <c r="ED352" s="27">
        <v>1</v>
      </c>
      <c r="EE352" t="s">
        <v>7008</v>
      </c>
      <c r="EF352" s="27">
        <v>1</v>
      </c>
      <c r="EG352" t="s">
        <v>7009</v>
      </c>
      <c r="EH352" s="27">
        <v>1</v>
      </c>
      <c r="EI352" t="s">
        <v>7010</v>
      </c>
      <c r="EJ352" s="27">
        <v>1</v>
      </c>
      <c r="EK352" t="s">
        <v>7011</v>
      </c>
      <c r="EL352" s="27">
        <v>1</v>
      </c>
      <c r="EM352" t="s">
        <v>7012</v>
      </c>
      <c r="EN352">
        <v>4</v>
      </c>
      <c r="EP352" s="2"/>
      <c r="EQ352">
        <f t="shared" si="78"/>
        <v>1</v>
      </c>
      <c r="ER352" s="99">
        <v>1</v>
      </c>
      <c r="ES352" s="27">
        <v>0</v>
      </c>
      <c r="ET352" t="s">
        <v>242</v>
      </c>
      <c r="EU352" t="s">
        <v>242</v>
      </c>
      <c r="EX352" t="s">
        <v>242</v>
      </c>
      <c r="EY352" t="s">
        <v>242</v>
      </c>
      <c r="FA352" s="27">
        <v>0</v>
      </c>
      <c r="FB352" t="s">
        <v>242</v>
      </c>
      <c r="FD352" s="27">
        <v>0</v>
      </c>
      <c r="FE352" t="s">
        <v>242</v>
      </c>
      <c r="FG352" s="27">
        <v>1</v>
      </c>
      <c r="FH352">
        <v>1997.04</v>
      </c>
      <c r="FJ352" s="27">
        <v>0</v>
      </c>
      <c r="FK352" t="s">
        <v>242</v>
      </c>
      <c r="FL352">
        <f t="shared" si="81"/>
        <v>1</v>
      </c>
      <c r="FM352" s="99">
        <v>1</v>
      </c>
      <c r="FN352">
        <f t="shared" si="82"/>
        <v>0</v>
      </c>
      <c r="FO352" s="100">
        <v>0</v>
      </c>
      <c r="FQ352">
        <v>1</v>
      </c>
      <c r="FT352" s="27">
        <v>0</v>
      </c>
      <c r="FU352" t="s">
        <v>242</v>
      </c>
      <c r="FV352" t="s">
        <v>242</v>
      </c>
      <c r="FW352" t="s">
        <v>242</v>
      </c>
      <c r="FY352" s="27">
        <v>1</v>
      </c>
      <c r="FZ352">
        <v>45</v>
      </c>
      <c r="GA352">
        <v>2</v>
      </c>
      <c r="GC352" s="27">
        <v>0</v>
      </c>
      <c r="GD352" t="s">
        <v>242</v>
      </c>
      <c r="GE352" t="s">
        <v>242</v>
      </c>
      <c r="GF352" s="36" t="s">
        <v>242</v>
      </c>
      <c r="GG352" t="s">
        <v>242</v>
      </c>
      <c r="GH352" t="s">
        <v>242</v>
      </c>
      <c r="GI352" t="s">
        <v>242</v>
      </c>
      <c r="GJ352" t="s">
        <v>242</v>
      </c>
      <c r="GK352" t="s">
        <v>242</v>
      </c>
      <c r="GM352">
        <v>1</v>
      </c>
      <c r="GP352" s="27">
        <v>0</v>
      </c>
      <c r="GQ352" t="s">
        <v>242</v>
      </c>
      <c r="GR352" t="s">
        <v>242</v>
      </c>
      <c r="GT352" t="s">
        <v>242</v>
      </c>
      <c r="GW352" s="27">
        <v>1</v>
      </c>
      <c r="GX352">
        <v>402</v>
      </c>
      <c r="GZ352" t="s">
        <v>7013</v>
      </c>
      <c r="HA352">
        <v>1</v>
      </c>
      <c r="HD352" s="27">
        <v>1</v>
      </c>
      <c r="HF352" s="27">
        <v>1</v>
      </c>
      <c r="HH352">
        <v>1</v>
      </c>
      <c r="HK352" s="27">
        <v>1</v>
      </c>
      <c r="HL352" s="2" t="s">
        <v>7014</v>
      </c>
      <c r="HM352">
        <v>1</v>
      </c>
      <c r="HP352">
        <v>0.66666666699999999</v>
      </c>
      <c r="HQ352">
        <v>1</v>
      </c>
      <c r="HR352">
        <v>0.75</v>
      </c>
      <c r="HS352">
        <v>1</v>
      </c>
      <c r="HT352">
        <v>1</v>
      </c>
      <c r="HU352">
        <v>0</v>
      </c>
      <c r="HV352">
        <v>0.25</v>
      </c>
      <c r="HW352">
        <v>0.33333333300000001</v>
      </c>
      <c r="HX352">
        <v>0</v>
      </c>
      <c r="HY352">
        <v>1</v>
      </c>
      <c r="HZ352">
        <v>1</v>
      </c>
      <c r="IA352">
        <v>1</v>
      </c>
      <c r="IB352">
        <v>1</v>
      </c>
      <c r="IC352">
        <v>0.80555555599999995</v>
      </c>
      <c r="ID352">
        <v>0.5625</v>
      </c>
      <c r="IE352">
        <v>0.66666666699999999</v>
      </c>
      <c r="IF352">
        <v>0.67824074099999998</v>
      </c>
      <c r="IG352" t="s">
        <v>7015</v>
      </c>
      <c r="IH352" t="s">
        <v>266</v>
      </c>
      <c r="II352" t="s">
        <v>6998</v>
      </c>
      <c r="IJ352">
        <v>43215.012999999999</v>
      </c>
      <c r="IK352">
        <v>44327.038999999997</v>
      </c>
      <c r="IL352">
        <v>50533.389000000003</v>
      </c>
      <c r="IM352">
        <v>61594.305</v>
      </c>
      <c r="IN352">
        <v>43215.012999999999</v>
      </c>
      <c r="IS352">
        <f t="shared" si="79"/>
        <v>0.6</v>
      </c>
      <c r="IT352">
        <f t="shared" si="83"/>
        <v>0.7142857142857143</v>
      </c>
      <c r="IU352">
        <f t="shared" si="84"/>
        <v>0.5</v>
      </c>
      <c r="IV352">
        <f t="shared" si="80"/>
        <v>0.60476190476190472</v>
      </c>
    </row>
    <row r="353" spans="1:256" customFormat="1" ht="14" customHeight="1" x14ac:dyDescent="0.2">
      <c r="A353">
        <v>352</v>
      </c>
      <c r="B353">
        <v>381</v>
      </c>
      <c r="C353" s="1">
        <v>44802.377083333333</v>
      </c>
      <c r="D353" s="1">
        <v>44802.37777777778</v>
      </c>
      <c r="E353">
        <v>0</v>
      </c>
      <c r="F353" t="s">
        <v>240</v>
      </c>
      <c r="G353">
        <v>100</v>
      </c>
      <c r="H353">
        <v>65</v>
      </c>
      <c r="I353">
        <v>1</v>
      </c>
      <c r="J353" s="1">
        <v>44802.37777777778</v>
      </c>
      <c r="K353" t="s">
        <v>7016</v>
      </c>
      <c r="L353" t="s">
        <v>242</v>
      </c>
      <c r="M353" t="s">
        <v>242</v>
      </c>
      <c r="N353" t="s">
        <v>7017</v>
      </c>
      <c r="O353" t="s">
        <v>7018</v>
      </c>
      <c r="P353">
        <v>34.029000000000003</v>
      </c>
      <c r="Q353">
        <v>-118.40049999999999</v>
      </c>
      <c r="R353" t="s">
        <v>245</v>
      </c>
      <c r="S353" t="s">
        <v>246</v>
      </c>
      <c r="T353" t="s">
        <v>7019</v>
      </c>
      <c r="V353" t="s">
        <v>7020</v>
      </c>
      <c r="W353" t="s">
        <v>7021</v>
      </c>
      <c r="X353">
        <v>7372</v>
      </c>
      <c r="Y353" t="s">
        <v>1487</v>
      </c>
      <c r="Z353" t="s">
        <v>4195</v>
      </c>
      <c r="AA353">
        <v>2020</v>
      </c>
      <c r="AC353">
        <v>0</v>
      </c>
      <c r="AF353">
        <v>10</v>
      </c>
      <c r="AG353" t="s">
        <v>242</v>
      </c>
      <c r="AJ353" s="27">
        <v>0</v>
      </c>
      <c r="AK353" s="24">
        <v>0</v>
      </c>
      <c r="AL353" s="27">
        <v>0</v>
      </c>
      <c r="AM353" s="24">
        <v>0</v>
      </c>
      <c r="AN353" s="36">
        <f t="shared" si="75"/>
        <v>0</v>
      </c>
      <c r="AO353" s="27">
        <v>0</v>
      </c>
      <c r="AP353" s="24">
        <v>0</v>
      </c>
      <c r="AR353" t="s">
        <v>242</v>
      </c>
      <c r="AU353" s="27">
        <v>1</v>
      </c>
      <c r="AV353">
        <v>1</v>
      </c>
      <c r="AW353" s="21">
        <f t="shared" si="76"/>
        <v>10</v>
      </c>
      <c r="AX353">
        <v>2</v>
      </c>
      <c r="BA353" s="27">
        <v>1</v>
      </c>
      <c r="BB353">
        <v>2</v>
      </c>
      <c r="BC353" s="21">
        <f t="shared" si="77"/>
        <v>20</v>
      </c>
      <c r="BD353" t="s">
        <v>242</v>
      </c>
      <c r="BG353" s="27">
        <v>1</v>
      </c>
      <c r="BJ353">
        <v>2</v>
      </c>
      <c r="BM353" s="27">
        <v>1</v>
      </c>
      <c r="BN353">
        <v>2</v>
      </c>
      <c r="BQ353" s="27">
        <v>1</v>
      </c>
      <c r="BR353">
        <v>2</v>
      </c>
      <c r="BS353" s="97">
        <f t="shared" si="74"/>
        <v>20</v>
      </c>
      <c r="BT353" t="s">
        <v>4736</v>
      </c>
      <c r="BU353">
        <v>3</v>
      </c>
      <c r="BX353" s="27">
        <v>1</v>
      </c>
      <c r="BY353">
        <v>2</v>
      </c>
      <c r="BZ353" s="21">
        <f>BY353/AF353*100</f>
        <v>20</v>
      </c>
      <c r="CA353">
        <v>1</v>
      </c>
      <c r="CB353">
        <v>1</v>
      </c>
      <c r="CE353" s="27">
        <v>0</v>
      </c>
      <c r="CG353" t="s">
        <v>242</v>
      </c>
      <c r="CH353" t="s">
        <v>242</v>
      </c>
      <c r="CJ353" s="27">
        <v>0</v>
      </c>
      <c r="CL353" t="s">
        <v>242</v>
      </c>
      <c r="CO353">
        <v>0</v>
      </c>
      <c r="CP353" s="27">
        <v>0</v>
      </c>
      <c r="CQ353" t="s">
        <v>242</v>
      </c>
      <c r="CR353" t="s">
        <v>242</v>
      </c>
      <c r="CS353" t="s">
        <v>242</v>
      </c>
      <c r="CV353" s="27">
        <v>1</v>
      </c>
      <c r="CW353" s="2" t="s">
        <v>7022</v>
      </c>
      <c r="CX353">
        <v>1</v>
      </c>
      <c r="DA353" s="27">
        <v>0</v>
      </c>
      <c r="DB353" t="s">
        <v>242</v>
      </c>
      <c r="DC353" t="s">
        <v>242</v>
      </c>
      <c r="DE353" s="27">
        <v>0</v>
      </c>
      <c r="DF353" s="36" t="s">
        <v>242</v>
      </c>
      <c r="DG353" t="s">
        <v>242</v>
      </c>
      <c r="DH353" s="43" t="s">
        <v>242</v>
      </c>
      <c r="DI353" t="s">
        <v>242</v>
      </c>
      <c r="DJ353" s="36" t="s">
        <v>242</v>
      </c>
      <c r="DK353" t="s">
        <v>242</v>
      </c>
      <c r="DM353" s="27">
        <v>0</v>
      </c>
      <c r="DN353" s="36" t="s">
        <v>242</v>
      </c>
      <c r="DO353" t="s">
        <v>242</v>
      </c>
      <c r="DQ353" t="s">
        <v>242</v>
      </c>
      <c r="DT353" s="27">
        <v>1</v>
      </c>
      <c r="DU353" t="s">
        <v>7023</v>
      </c>
      <c r="DV353" s="27">
        <v>1</v>
      </c>
      <c r="DW353" s="2" t="s">
        <v>7024</v>
      </c>
      <c r="DX353" s="27">
        <v>0</v>
      </c>
      <c r="DZ353" s="27">
        <v>0.5</v>
      </c>
      <c r="EA353" s="2" t="s">
        <v>7025</v>
      </c>
      <c r="EB353" s="27">
        <v>0</v>
      </c>
      <c r="ED353" s="27">
        <v>1</v>
      </c>
      <c r="EE353" t="s">
        <v>7026</v>
      </c>
      <c r="EF353" s="27">
        <v>1</v>
      </c>
      <c r="EG353" t="s">
        <v>7027</v>
      </c>
      <c r="EH353" s="27">
        <v>0</v>
      </c>
      <c r="EJ353" s="27">
        <v>0</v>
      </c>
      <c r="EL353" s="27">
        <v>1</v>
      </c>
      <c r="EM353" t="s">
        <v>7028</v>
      </c>
      <c r="EN353">
        <v>1</v>
      </c>
      <c r="EP353" s="2"/>
      <c r="EQ353">
        <f t="shared" si="78"/>
        <v>0.55000000000000004</v>
      </c>
      <c r="ER353" s="99">
        <v>0.5</v>
      </c>
      <c r="ES353" s="27">
        <v>0</v>
      </c>
      <c r="ET353" t="s">
        <v>242</v>
      </c>
      <c r="EU353" t="s">
        <v>242</v>
      </c>
      <c r="EX353" t="s">
        <v>242</v>
      </c>
      <c r="EY353" t="s">
        <v>242</v>
      </c>
      <c r="FA353" s="27">
        <v>0</v>
      </c>
      <c r="FB353" t="s">
        <v>242</v>
      </c>
      <c r="FD353" s="27">
        <v>0</v>
      </c>
      <c r="FE353" t="s">
        <v>242</v>
      </c>
      <c r="FG353" s="27">
        <v>0</v>
      </c>
      <c r="FH353" t="s">
        <v>242</v>
      </c>
      <c r="FJ353" s="27">
        <v>0</v>
      </c>
      <c r="FK353" t="s">
        <v>242</v>
      </c>
      <c r="FL353">
        <f t="shared" si="81"/>
        <v>0</v>
      </c>
      <c r="FM353" s="100">
        <v>0</v>
      </c>
      <c r="FN353">
        <f t="shared" si="82"/>
        <v>0</v>
      </c>
      <c r="FO353" s="100">
        <v>0</v>
      </c>
      <c r="FQ353" t="s">
        <v>242</v>
      </c>
      <c r="FT353" s="27">
        <v>0</v>
      </c>
      <c r="FU353" t="s">
        <v>242</v>
      </c>
      <c r="FV353" t="s">
        <v>242</v>
      </c>
      <c r="FW353" t="s">
        <v>242</v>
      </c>
      <c r="FY353" s="27">
        <v>1</v>
      </c>
      <c r="FZ353">
        <v>24</v>
      </c>
      <c r="GA353">
        <v>2</v>
      </c>
      <c r="GC353" s="27">
        <v>0.5</v>
      </c>
      <c r="GD353" t="s">
        <v>242</v>
      </c>
      <c r="GE353" t="s">
        <v>242</v>
      </c>
      <c r="GF353" s="36">
        <v>66</v>
      </c>
      <c r="GG353" t="s">
        <v>242</v>
      </c>
      <c r="GH353" t="s">
        <v>242</v>
      </c>
      <c r="GI353" t="s">
        <v>242</v>
      </c>
      <c r="GJ353" t="s">
        <v>242</v>
      </c>
      <c r="GK353">
        <v>1</v>
      </c>
      <c r="GL353" t="s">
        <v>7029</v>
      </c>
      <c r="GM353">
        <v>1</v>
      </c>
      <c r="GP353" s="27">
        <v>0</v>
      </c>
      <c r="GQ353" t="s">
        <v>242</v>
      </c>
      <c r="GR353" t="s">
        <v>242</v>
      </c>
      <c r="GT353" t="s">
        <v>242</v>
      </c>
      <c r="GW353" s="27">
        <v>1</v>
      </c>
      <c r="GX353">
        <v>549</v>
      </c>
      <c r="HA353">
        <v>1</v>
      </c>
      <c r="HD353" s="27">
        <v>0</v>
      </c>
      <c r="HF353" s="27">
        <v>0</v>
      </c>
      <c r="HH353" t="s">
        <v>242</v>
      </c>
      <c r="HK353" s="27">
        <v>1</v>
      </c>
      <c r="HL353" s="2" t="s">
        <v>7030</v>
      </c>
      <c r="HM353">
        <v>1</v>
      </c>
      <c r="HP353">
        <v>0.66666666699999999</v>
      </c>
      <c r="HQ353">
        <v>0</v>
      </c>
      <c r="HR353">
        <v>0.5</v>
      </c>
      <c r="HS353">
        <v>0</v>
      </c>
      <c r="HT353">
        <v>0.55000000000000004</v>
      </c>
      <c r="HU353">
        <v>0</v>
      </c>
      <c r="HV353">
        <v>0</v>
      </c>
      <c r="HW353">
        <v>0.5</v>
      </c>
      <c r="HX353">
        <v>0</v>
      </c>
      <c r="HY353">
        <v>1</v>
      </c>
      <c r="HZ353">
        <v>0</v>
      </c>
      <c r="IA353">
        <v>1</v>
      </c>
      <c r="IB353">
        <v>1</v>
      </c>
      <c r="IC353">
        <v>0.38888888900000002</v>
      </c>
      <c r="ID353">
        <v>0.13750000000000001</v>
      </c>
      <c r="IE353">
        <v>0.5</v>
      </c>
      <c r="IF353">
        <v>0.34212963000000002</v>
      </c>
      <c r="IG353" t="s">
        <v>7031</v>
      </c>
      <c r="IH353" t="s">
        <v>266</v>
      </c>
      <c r="II353" t="s">
        <v>7019</v>
      </c>
      <c r="IJ353">
        <v>6489</v>
      </c>
      <c r="IK353">
        <v>8086</v>
      </c>
      <c r="IL353">
        <v>8803</v>
      </c>
      <c r="IM353">
        <v>7528</v>
      </c>
      <c r="IN353">
        <v>6489</v>
      </c>
      <c r="IS353">
        <f t="shared" si="79"/>
        <v>0.4</v>
      </c>
      <c r="IT353">
        <f t="shared" si="83"/>
        <v>7.1428571428571425E-2</v>
      </c>
      <c r="IU353">
        <f t="shared" si="84"/>
        <v>0.625</v>
      </c>
      <c r="IV353">
        <f t="shared" si="80"/>
        <v>0.36547619047619051</v>
      </c>
    </row>
    <row r="354" spans="1:256" customFormat="1" ht="14" customHeight="1" x14ac:dyDescent="0.2">
      <c r="A354">
        <v>353</v>
      </c>
      <c r="B354">
        <v>382</v>
      </c>
      <c r="C354" s="1">
        <v>44802.378472222219</v>
      </c>
      <c r="D354" s="1">
        <v>44802.379861111112</v>
      </c>
      <c r="E354">
        <v>0</v>
      </c>
      <c r="F354" t="s">
        <v>240</v>
      </c>
      <c r="G354">
        <v>100</v>
      </c>
      <c r="H354">
        <v>108</v>
      </c>
      <c r="I354">
        <v>1</v>
      </c>
      <c r="J354" s="1">
        <v>44802.379861111112</v>
      </c>
      <c r="K354" t="s">
        <v>7032</v>
      </c>
      <c r="L354" t="s">
        <v>242</v>
      </c>
      <c r="M354" t="s">
        <v>242</v>
      </c>
      <c r="N354" t="s">
        <v>7033</v>
      </c>
      <c r="O354" t="s">
        <v>7034</v>
      </c>
      <c r="P354">
        <v>34.029000000000003</v>
      </c>
      <c r="Q354">
        <v>-118.40049999999999</v>
      </c>
      <c r="R354" t="s">
        <v>245</v>
      </c>
      <c r="S354" t="s">
        <v>246</v>
      </c>
      <c r="T354" t="s">
        <v>7035</v>
      </c>
      <c r="V354" t="s">
        <v>7036</v>
      </c>
      <c r="W354" t="s">
        <v>7037</v>
      </c>
      <c r="X354">
        <v>7372</v>
      </c>
      <c r="Y354" t="s">
        <v>297</v>
      </c>
      <c r="Z354" t="s">
        <v>1077</v>
      </c>
      <c r="AA354">
        <v>2020</v>
      </c>
      <c r="AC354">
        <v>0.5</v>
      </c>
      <c r="AD354">
        <v>14</v>
      </c>
      <c r="AF354">
        <v>11</v>
      </c>
      <c r="AG354" t="s">
        <v>242</v>
      </c>
      <c r="AJ354" s="27">
        <v>1</v>
      </c>
      <c r="AK354">
        <v>10</v>
      </c>
      <c r="AL354" s="27">
        <v>0</v>
      </c>
      <c r="AM354" s="24">
        <v>0</v>
      </c>
      <c r="AN354" s="36">
        <f t="shared" si="75"/>
        <v>0</v>
      </c>
      <c r="AO354" s="27">
        <v>0</v>
      </c>
      <c r="AP354" s="24">
        <v>0</v>
      </c>
      <c r="AQ354" t="s">
        <v>7038</v>
      </c>
      <c r="AR354">
        <v>3</v>
      </c>
      <c r="AU354" s="27">
        <v>1</v>
      </c>
      <c r="AV354">
        <v>1</v>
      </c>
      <c r="AW354" s="21">
        <f t="shared" si="76"/>
        <v>9.0909090909090917</v>
      </c>
      <c r="AX354">
        <v>3</v>
      </c>
      <c r="BA354" s="27">
        <v>1</v>
      </c>
      <c r="BB354">
        <v>2</v>
      </c>
      <c r="BC354" s="21">
        <f t="shared" si="77"/>
        <v>18.181818181818183</v>
      </c>
      <c r="BD354" t="s">
        <v>242</v>
      </c>
      <c r="BG354" s="27">
        <v>1</v>
      </c>
      <c r="BH354">
        <v>10.8</v>
      </c>
      <c r="BJ354">
        <v>3</v>
      </c>
      <c r="BM354" s="27">
        <v>1</v>
      </c>
      <c r="BN354">
        <v>2</v>
      </c>
      <c r="BQ354" s="27">
        <v>1</v>
      </c>
      <c r="BR354">
        <v>4</v>
      </c>
      <c r="BS354" s="97">
        <f t="shared" si="74"/>
        <v>36.363636363636367</v>
      </c>
      <c r="BT354" t="s">
        <v>5477</v>
      </c>
      <c r="BU354">
        <v>3</v>
      </c>
      <c r="BX354" s="27">
        <v>1</v>
      </c>
      <c r="BY354">
        <v>4</v>
      </c>
      <c r="BZ354" s="21">
        <f>BY354/AF354*100</f>
        <v>36.363636363636367</v>
      </c>
      <c r="CA354">
        <v>1</v>
      </c>
      <c r="CB354">
        <v>3</v>
      </c>
      <c r="CE354" s="27">
        <v>0</v>
      </c>
      <c r="CG354" t="s">
        <v>242</v>
      </c>
      <c r="CH354" t="s">
        <v>242</v>
      </c>
      <c r="CJ354" s="27">
        <v>1</v>
      </c>
      <c r="CK354" t="s">
        <v>7039</v>
      </c>
      <c r="CL354">
        <v>1</v>
      </c>
      <c r="CO354">
        <v>1</v>
      </c>
      <c r="CP354" s="27">
        <v>0</v>
      </c>
      <c r="CQ354" t="s">
        <v>242</v>
      </c>
      <c r="CR354" t="s">
        <v>242</v>
      </c>
      <c r="CS354" t="s">
        <v>242</v>
      </c>
      <c r="CV354" s="27">
        <v>1</v>
      </c>
      <c r="CW354" t="s">
        <v>7040</v>
      </c>
      <c r="CX354">
        <v>1</v>
      </c>
      <c r="DA354" s="27">
        <v>1</v>
      </c>
      <c r="DB354">
        <v>9842</v>
      </c>
      <c r="DC354">
        <v>2</v>
      </c>
      <c r="DE354" s="27">
        <v>1</v>
      </c>
      <c r="DF354" s="36">
        <v>34540</v>
      </c>
      <c r="DG354">
        <v>2</v>
      </c>
      <c r="DH354" s="36">
        <v>51176</v>
      </c>
      <c r="DI354">
        <v>2</v>
      </c>
      <c r="DJ354" s="36" t="s">
        <v>242</v>
      </c>
      <c r="DK354" t="s">
        <v>242</v>
      </c>
      <c r="DM354" s="27">
        <v>1</v>
      </c>
      <c r="DN354" s="36">
        <v>438210</v>
      </c>
      <c r="DO354">
        <v>2</v>
      </c>
      <c r="DQ354">
        <v>4</v>
      </c>
      <c r="DT354" s="27">
        <v>1</v>
      </c>
      <c r="DU354" s="2" t="s">
        <v>7041</v>
      </c>
      <c r="DV354" s="27">
        <v>1</v>
      </c>
      <c r="DW354" t="s">
        <v>7042</v>
      </c>
      <c r="DX354" s="27">
        <v>1</v>
      </c>
      <c r="DY354" s="2" t="s">
        <v>7043</v>
      </c>
      <c r="DZ354" s="27">
        <v>1</v>
      </c>
      <c r="EA354" t="s">
        <v>7044</v>
      </c>
      <c r="EB354" s="27">
        <v>1</v>
      </c>
      <c r="EC354" s="2" t="s">
        <v>7045</v>
      </c>
      <c r="ED354" s="27">
        <v>1</v>
      </c>
      <c r="EE354" s="2" t="s">
        <v>7046</v>
      </c>
      <c r="EF354" s="27">
        <v>1</v>
      </c>
      <c r="EG354" s="2" t="s">
        <v>7047</v>
      </c>
      <c r="EH354" s="27">
        <v>1</v>
      </c>
      <c r="EI354" t="s">
        <v>7048</v>
      </c>
      <c r="EJ354" s="27">
        <v>1</v>
      </c>
      <c r="EK354" t="s">
        <v>7049</v>
      </c>
      <c r="EL354" s="27">
        <v>1</v>
      </c>
      <c r="EN354">
        <v>4</v>
      </c>
      <c r="EP354" s="2"/>
      <c r="EQ354">
        <f t="shared" si="78"/>
        <v>1</v>
      </c>
      <c r="ER354" s="99">
        <v>1</v>
      </c>
      <c r="ES354" s="27">
        <v>0</v>
      </c>
      <c r="ET354" t="s">
        <v>242</v>
      </c>
      <c r="EU354" t="s">
        <v>242</v>
      </c>
      <c r="EX354" t="s">
        <v>242</v>
      </c>
      <c r="EY354" t="s">
        <v>242</v>
      </c>
      <c r="FA354" s="27">
        <v>0</v>
      </c>
      <c r="FB354" t="s">
        <v>242</v>
      </c>
      <c r="FD354" s="27">
        <v>0</v>
      </c>
      <c r="FE354" t="s">
        <v>242</v>
      </c>
      <c r="FG354" s="27">
        <v>1</v>
      </c>
      <c r="FH354">
        <v>260.14999999999998</v>
      </c>
      <c r="FJ354" s="27">
        <v>1</v>
      </c>
      <c r="FK354">
        <v>17</v>
      </c>
      <c r="FL354">
        <f t="shared" si="81"/>
        <v>1</v>
      </c>
      <c r="FM354" s="99">
        <v>1</v>
      </c>
      <c r="FN354">
        <f t="shared" si="82"/>
        <v>1</v>
      </c>
      <c r="FO354" s="99">
        <v>1</v>
      </c>
      <c r="FQ354">
        <v>1</v>
      </c>
      <c r="FT354" s="27">
        <v>0</v>
      </c>
      <c r="FU354" t="s">
        <v>242</v>
      </c>
      <c r="FV354" t="s">
        <v>242</v>
      </c>
      <c r="FW354" t="s">
        <v>242</v>
      </c>
      <c r="FY354" s="27">
        <v>1</v>
      </c>
      <c r="FZ354">
        <v>33.5</v>
      </c>
      <c r="GA354">
        <v>2</v>
      </c>
      <c r="GC354" s="27">
        <v>1</v>
      </c>
      <c r="GD354">
        <v>2.5</v>
      </c>
      <c r="GE354">
        <v>5.3</v>
      </c>
      <c r="GF354" s="36">
        <v>58.1</v>
      </c>
      <c r="GG354">
        <v>31.2</v>
      </c>
      <c r="GH354" t="s">
        <v>242</v>
      </c>
      <c r="GI354" t="s">
        <v>242</v>
      </c>
      <c r="GJ354" t="s">
        <v>242</v>
      </c>
      <c r="GK354">
        <v>1</v>
      </c>
      <c r="GM354">
        <v>1</v>
      </c>
      <c r="GP354" s="27">
        <v>1</v>
      </c>
      <c r="GQ354">
        <v>1</v>
      </c>
      <c r="GR354">
        <v>1</v>
      </c>
      <c r="GT354">
        <v>1</v>
      </c>
      <c r="GW354" s="27">
        <v>1</v>
      </c>
      <c r="GX354">
        <v>298</v>
      </c>
      <c r="HA354">
        <v>1</v>
      </c>
      <c r="HD354" s="27">
        <v>0</v>
      </c>
      <c r="HF354" s="27">
        <v>0</v>
      </c>
      <c r="HH354" t="s">
        <v>242</v>
      </c>
      <c r="HK354" s="27">
        <v>1</v>
      </c>
      <c r="HL354" t="s">
        <v>7050</v>
      </c>
      <c r="HM354">
        <v>1</v>
      </c>
      <c r="HP354">
        <v>0.66666666699999999</v>
      </c>
      <c r="HQ354">
        <v>1</v>
      </c>
      <c r="HR354">
        <v>0.5</v>
      </c>
      <c r="HS354">
        <v>1</v>
      </c>
      <c r="HT354">
        <v>1</v>
      </c>
      <c r="HU354">
        <v>0</v>
      </c>
      <c r="HV354">
        <v>0.5</v>
      </c>
      <c r="HW354">
        <v>0.66666666699999999</v>
      </c>
      <c r="HX354">
        <v>1</v>
      </c>
      <c r="HY354">
        <v>1</v>
      </c>
      <c r="HZ354">
        <v>0</v>
      </c>
      <c r="IA354">
        <v>1</v>
      </c>
      <c r="IB354">
        <v>1</v>
      </c>
      <c r="IC354">
        <v>0.72222222199999997</v>
      </c>
      <c r="ID354">
        <v>0.625</v>
      </c>
      <c r="IE354">
        <v>0.73333333300000003</v>
      </c>
      <c r="IF354">
        <v>0.69351851900000006</v>
      </c>
      <c r="IG354" t="s">
        <v>7035</v>
      </c>
      <c r="IH354" t="s">
        <v>266</v>
      </c>
      <c r="II354" t="s">
        <v>7035</v>
      </c>
      <c r="IJ354">
        <v>11171.297</v>
      </c>
      <c r="IK354">
        <v>12868</v>
      </c>
      <c r="IL354">
        <v>15785</v>
      </c>
      <c r="IM354">
        <v>17606</v>
      </c>
      <c r="IN354">
        <v>11171.297</v>
      </c>
      <c r="IS354">
        <f t="shared" si="79"/>
        <v>0.6</v>
      </c>
      <c r="IT354">
        <f t="shared" si="83"/>
        <v>0.8571428571428571</v>
      </c>
      <c r="IU354">
        <f t="shared" si="84"/>
        <v>0.75</v>
      </c>
      <c r="IV354">
        <f t="shared" si="80"/>
        <v>0.73571428571428577</v>
      </c>
    </row>
    <row r="355" spans="1:256" ht="14" customHeight="1" x14ac:dyDescent="0.2">
      <c r="A355" s="10">
        <v>354</v>
      </c>
      <c r="B355">
        <v>383</v>
      </c>
      <c r="C355" s="1">
        <v>44802.379861111112</v>
      </c>
      <c r="D355" s="1">
        <v>44802.380555555559</v>
      </c>
      <c r="E355">
        <v>0</v>
      </c>
      <c r="F355" t="s">
        <v>240</v>
      </c>
      <c r="G355">
        <v>100</v>
      </c>
      <c r="H355">
        <v>60</v>
      </c>
      <c r="I355">
        <v>1</v>
      </c>
      <c r="J355" s="1">
        <v>44802.380555555559</v>
      </c>
      <c r="K355" t="s">
        <v>7051</v>
      </c>
      <c r="L355" t="s">
        <v>242</v>
      </c>
      <c r="M355" t="s">
        <v>242</v>
      </c>
      <c r="N355" t="s">
        <v>7052</v>
      </c>
      <c r="O355" t="s">
        <v>7053</v>
      </c>
      <c r="P355">
        <v>34.029000000000003</v>
      </c>
      <c r="Q355">
        <v>-118.40049999999999</v>
      </c>
      <c r="R355" t="s">
        <v>245</v>
      </c>
      <c r="S355" t="s">
        <v>246</v>
      </c>
      <c r="T355" s="10" t="s">
        <v>7054</v>
      </c>
      <c r="V355" t="s">
        <v>7055</v>
      </c>
      <c r="W355" t="s">
        <v>7056</v>
      </c>
      <c r="X355">
        <v>5531</v>
      </c>
      <c r="Y355" s="10" t="s">
        <v>271</v>
      </c>
      <c r="Z355" s="10" t="s">
        <v>7057</v>
      </c>
      <c r="AA355" s="10">
        <v>2020</v>
      </c>
      <c r="AC355" s="10">
        <v>0</v>
      </c>
      <c r="AF355" s="10">
        <v>9</v>
      </c>
      <c r="AG355" t="s">
        <v>242</v>
      </c>
      <c r="AJ355" s="22">
        <v>1</v>
      </c>
      <c r="AK355" s="10">
        <v>5</v>
      </c>
      <c r="AL355" s="22">
        <v>0</v>
      </c>
      <c r="AM355" s="19">
        <v>0</v>
      </c>
      <c r="AN355" s="36">
        <f t="shared" si="75"/>
        <v>0</v>
      </c>
      <c r="AO355" s="22">
        <v>0</v>
      </c>
      <c r="AP355" s="19">
        <v>0</v>
      </c>
      <c r="AQ355" t="s">
        <v>7058</v>
      </c>
      <c r="AR355">
        <v>3</v>
      </c>
      <c r="AU355" s="22">
        <v>1</v>
      </c>
      <c r="AV355" s="10">
        <v>1</v>
      </c>
      <c r="AW355" s="21">
        <f t="shared" si="76"/>
        <v>11.111111111111111</v>
      </c>
      <c r="AX355">
        <v>2</v>
      </c>
      <c r="BA355" s="22">
        <v>1</v>
      </c>
      <c r="BB355" s="10">
        <v>2</v>
      </c>
      <c r="BC355" s="21">
        <f t="shared" si="77"/>
        <v>22.222222222222221</v>
      </c>
      <c r="BD355" t="s">
        <v>242</v>
      </c>
      <c r="BG355" s="22">
        <v>1</v>
      </c>
      <c r="BH355" s="10">
        <v>3.1</v>
      </c>
      <c r="BJ355">
        <v>2</v>
      </c>
      <c r="BM355" s="22">
        <v>1</v>
      </c>
      <c r="BN355">
        <v>2</v>
      </c>
      <c r="BQ355" s="22">
        <v>1</v>
      </c>
      <c r="BR355" s="10">
        <v>2</v>
      </c>
      <c r="BS355" s="97">
        <f t="shared" si="74"/>
        <v>22.222222222222221</v>
      </c>
      <c r="BT355" s="10" t="s">
        <v>4736</v>
      </c>
      <c r="BU355" s="10">
        <v>3</v>
      </c>
      <c r="BX355" s="22">
        <v>1</v>
      </c>
      <c r="BY355" s="10">
        <v>1</v>
      </c>
      <c r="BZ355" s="21">
        <f>BY355/AF355*100</f>
        <v>11.111111111111111</v>
      </c>
      <c r="CA355" s="10">
        <v>2</v>
      </c>
      <c r="CB355" s="10">
        <v>3</v>
      </c>
      <c r="CE355" s="22">
        <v>0</v>
      </c>
      <c r="CG355" s="10" t="s">
        <v>242</v>
      </c>
      <c r="CH355" s="10" t="s">
        <v>242</v>
      </c>
      <c r="CJ355" s="22">
        <v>0</v>
      </c>
      <c r="CL355" s="10" t="s">
        <v>242</v>
      </c>
      <c r="CO355" s="10">
        <v>0</v>
      </c>
      <c r="CP355" s="22">
        <v>0</v>
      </c>
      <c r="CQ355" s="10" t="s">
        <v>242</v>
      </c>
      <c r="CR355" s="10" t="s">
        <v>242</v>
      </c>
      <c r="CS355" s="10" t="s">
        <v>242</v>
      </c>
      <c r="CV355" s="22">
        <v>1</v>
      </c>
      <c r="CW355" s="11" t="s">
        <v>7059</v>
      </c>
      <c r="CX355" s="10">
        <v>1</v>
      </c>
      <c r="DA355" s="22">
        <v>1</v>
      </c>
      <c r="DB355" s="10">
        <v>78926</v>
      </c>
      <c r="DC355" s="10">
        <v>2</v>
      </c>
      <c r="DE355" s="22">
        <v>0</v>
      </c>
      <c r="DF355" s="50" t="s">
        <v>242</v>
      </c>
      <c r="DG355" s="10" t="s">
        <v>242</v>
      </c>
      <c r="DH355" s="43" t="s">
        <v>242</v>
      </c>
      <c r="DI355" s="10" t="s">
        <v>242</v>
      </c>
      <c r="DJ355" s="50" t="s">
        <v>242</v>
      </c>
      <c r="DK355" s="10" t="s">
        <v>242</v>
      </c>
      <c r="DM355" s="22">
        <v>0</v>
      </c>
      <c r="DN355" s="50" t="s">
        <v>242</v>
      </c>
      <c r="DO355" s="10" t="s">
        <v>242</v>
      </c>
      <c r="DQ355" s="10">
        <v>1</v>
      </c>
      <c r="DT355" s="27">
        <v>1</v>
      </c>
      <c r="DU355" s="2" t="s">
        <v>7060</v>
      </c>
      <c r="DV355" s="27">
        <v>1</v>
      </c>
      <c r="DW355" s="2" t="s">
        <v>7061</v>
      </c>
      <c r="DX355" s="27">
        <v>0</v>
      </c>
      <c r="DZ355" s="27">
        <v>0.5</v>
      </c>
      <c r="EA355" t="s">
        <v>7062</v>
      </c>
      <c r="EB355" s="27">
        <v>0</v>
      </c>
      <c r="ED355" s="27">
        <v>0</v>
      </c>
      <c r="EF355" s="27">
        <v>0</v>
      </c>
      <c r="EH355" s="27">
        <v>0</v>
      </c>
      <c r="EJ355" s="27">
        <v>1</v>
      </c>
      <c r="EK355" t="s">
        <v>7063</v>
      </c>
      <c r="EL355" s="27">
        <v>0</v>
      </c>
      <c r="EN355">
        <v>1</v>
      </c>
      <c r="EQ355">
        <f t="shared" si="78"/>
        <v>0.35</v>
      </c>
      <c r="ER355" s="99">
        <v>0.5</v>
      </c>
      <c r="ES355" s="22">
        <v>0</v>
      </c>
      <c r="ET355" s="10" t="s">
        <v>242</v>
      </c>
      <c r="EU355" s="10" t="s">
        <v>242</v>
      </c>
      <c r="EX355" s="10" t="s">
        <v>242</v>
      </c>
      <c r="EY355" s="10" t="s">
        <v>242</v>
      </c>
      <c r="FA355" s="22">
        <v>0</v>
      </c>
      <c r="FB355" s="10" t="s">
        <v>242</v>
      </c>
      <c r="FD355" s="22">
        <v>0</v>
      </c>
      <c r="FE355" s="10" t="s">
        <v>242</v>
      </c>
      <c r="FG355" s="22">
        <v>0</v>
      </c>
      <c r="FH355" s="10" t="s">
        <v>242</v>
      </c>
      <c r="FJ355" s="22">
        <v>0</v>
      </c>
      <c r="FK355" s="10" t="s">
        <v>242</v>
      </c>
      <c r="FL355">
        <f t="shared" si="81"/>
        <v>0</v>
      </c>
      <c r="FM355" s="100">
        <v>0</v>
      </c>
      <c r="FN355">
        <f t="shared" si="82"/>
        <v>0</v>
      </c>
      <c r="FO355" s="100">
        <v>0</v>
      </c>
      <c r="FQ355" s="10" t="s">
        <v>242</v>
      </c>
      <c r="FT355" s="22">
        <v>0</v>
      </c>
      <c r="FU355" s="10" t="s">
        <v>242</v>
      </c>
      <c r="FV355" s="10" t="s">
        <v>242</v>
      </c>
      <c r="FW355" s="10" t="s">
        <v>242</v>
      </c>
      <c r="FY355" s="22">
        <v>1</v>
      </c>
      <c r="FZ355" s="10">
        <v>22.3</v>
      </c>
      <c r="GA355" s="10">
        <v>1</v>
      </c>
      <c r="GC355" s="22">
        <v>0.5</v>
      </c>
      <c r="GD355" s="10" t="s">
        <v>242</v>
      </c>
      <c r="GE355" s="10" t="s">
        <v>242</v>
      </c>
      <c r="GF355" s="50">
        <v>63.9</v>
      </c>
      <c r="GG355" s="10" t="s">
        <v>242</v>
      </c>
      <c r="GH355" s="10" t="s">
        <v>242</v>
      </c>
      <c r="GI355" s="10" t="s">
        <v>242</v>
      </c>
      <c r="GJ355" s="10" t="s">
        <v>242</v>
      </c>
      <c r="GK355" s="10">
        <v>1</v>
      </c>
      <c r="GL355" s="10" t="s">
        <v>7064</v>
      </c>
      <c r="GM355" s="10">
        <v>1</v>
      </c>
      <c r="GP355" s="22">
        <v>0</v>
      </c>
      <c r="GQ355" s="10" t="s">
        <v>242</v>
      </c>
      <c r="GR355" s="10" t="s">
        <v>242</v>
      </c>
      <c r="GT355" s="10" t="s">
        <v>242</v>
      </c>
      <c r="GW355" s="22">
        <v>1</v>
      </c>
      <c r="GX355" s="10">
        <v>323</v>
      </c>
      <c r="HA355" s="10">
        <v>1</v>
      </c>
      <c r="HD355" s="22">
        <v>0</v>
      </c>
      <c r="HF355" s="22">
        <v>0</v>
      </c>
      <c r="HH355" s="10" t="s">
        <v>242</v>
      </c>
      <c r="HK355" s="22">
        <v>0</v>
      </c>
      <c r="HM355" s="10">
        <v>1</v>
      </c>
      <c r="HP355" s="10">
        <v>0.66666666699999999</v>
      </c>
      <c r="HQ355" s="10">
        <v>0</v>
      </c>
      <c r="HR355" s="10">
        <v>0.5</v>
      </c>
      <c r="HS355" s="10">
        <v>0.33333333300000001</v>
      </c>
      <c r="HT355" s="10">
        <v>0.35</v>
      </c>
      <c r="HU355" s="10">
        <v>0</v>
      </c>
      <c r="HV355" s="10">
        <v>0</v>
      </c>
      <c r="HW355" s="10">
        <v>0.5</v>
      </c>
      <c r="HX355" s="10">
        <v>0</v>
      </c>
      <c r="HY355" s="10">
        <v>1</v>
      </c>
      <c r="HZ355" s="10">
        <v>0</v>
      </c>
      <c r="IA355" s="10">
        <v>0</v>
      </c>
      <c r="IB355" s="10">
        <v>1</v>
      </c>
      <c r="IC355" s="10">
        <v>0.38888888900000002</v>
      </c>
      <c r="ID355" s="10">
        <v>0.170833333</v>
      </c>
      <c r="IE355" s="10">
        <v>0.3</v>
      </c>
      <c r="IF355" s="10">
        <v>0.28657407400000001</v>
      </c>
      <c r="IG355" s="10" t="s">
        <v>7065</v>
      </c>
      <c r="IH355" s="10" t="s">
        <v>266</v>
      </c>
      <c r="II355" s="10" t="s">
        <v>7054</v>
      </c>
      <c r="IJ355" s="10">
        <v>9709.0030000000006</v>
      </c>
      <c r="IK355" s="10">
        <v>10106.321</v>
      </c>
      <c r="IL355" s="10">
        <v>10997.989</v>
      </c>
      <c r="IM355" s="10">
        <v>11154.722</v>
      </c>
      <c r="IN355" s="10">
        <v>9709.0030000000006</v>
      </c>
      <c r="IS355">
        <f t="shared" si="79"/>
        <v>0.4</v>
      </c>
      <c r="IT355">
        <f t="shared" si="83"/>
        <v>0.21428571428571427</v>
      </c>
      <c r="IU355">
        <f t="shared" si="84"/>
        <v>0.625</v>
      </c>
      <c r="IV355">
        <f t="shared" si="80"/>
        <v>0.41309523809523813</v>
      </c>
    </row>
    <row r="356" spans="1:256" customFormat="1" ht="14" customHeight="1" x14ac:dyDescent="0.2">
      <c r="A356">
        <v>355</v>
      </c>
      <c r="B356">
        <v>384</v>
      </c>
      <c r="C356" s="1">
        <v>44802.380555555559</v>
      </c>
      <c r="D356" s="1">
        <v>44802.381249999999</v>
      </c>
      <c r="E356">
        <v>0</v>
      </c>
      <c r="F356" t="s">
        <v>240</v>
      </c>
      <c r="G356">
        <v>100</v>
      </c>
      <c r="H356">
        <v>58</v>
      </c>
      <c r="I356">
        <v>1</v>
      </c>
      <c r="J356" s="1">
        <v>44802.381249999999</v>
      </c>
      <c r="K356" t="s">
        <v>7066</v>
      </c>
      <c r="L356" t="s">
        <v>242</v>
      </c>
      <c r="M356" t="s">
        <v>242</v>
      </c>
      <c r="N356" t="s">
        <v>7067</v>
      </c>
      <c r="O356" t="s">
        <v>7068</v>
      </c>
      <c r="P356">
        <v>34.029000000000003</v>
      </c>
      <c r="Q356">
        <v>-118.40049999999999</v>
      </c>
      <c r="R356" t="s">
        <v>245</v>
      </c>
      <c r="S356" t="s">
        <v>246</v>
      </c>
      <c r="T356" t="s">
        <v>7069</v>
      </c>
      <c r="V356" t="s">
        <v>7070</v>
      </c>
      <c r="W356">
        <v>7903107</v>
      </c>
      <c r="X356">
        <v>3674</v>
      </c>
      <c r="Y356" t="s">
        <v>297</v>
      </c>
      <c r="Z356" t="s">
        <v>1864</v>
      </c>
      <c r="AA356">
        <v>2020</v>
      </c>
      <c r="AB356" s="24">
        <v>2021</v>
      </c>
      <c r="AC356">
        <v>0.5</v>
      </c>
      <c r="AF356">
        <v>8</v>
      </c>
      <c r="AG356" t="s">
        <v>242</v>
      </c>
      <c r="AJ356" s="27">
        <v>1</v>
      </c>
      <c r="AK356">
        <v>5</v>
      </c>
      <c r="AL356" s="27">
        <v>0</v>
      </c>
      <c r="AM356" s="24">
        <v>0</v>
      </c>
      <c r="AN356" s="36">
        <f t="shared" si="75"/>
        <v>0</v>
      </c>
      <c r="AO356" s="27">
        <v>0</v>
      </c>
      <c r="AP356" s="24">
        <v>0</v>
      </c>
      <c r="AQ356" t="s">
        <v>7071</v>
      </c>
      <c r="AR356">
        <v>2</v>
      </c>
      <c r="AU356" s="27">
        <v>1</v>
      </c>
      <c r="AV356">
        <v>1</v>
      </c>
      <c r="AW356" s="21">
        <f t="shared" si="76"/>
        <v>12.5</v>
      </c>
      <c r="AX356">
        <v>3</v>
      </c>
      <c r="BA356" s="27">
        <v>1</v>
      </c>
      <c r="BB356">
        <v>3</v>
      </c>
      <c r="BC356" s="21">
        <f t="shared" si="77"/>
        <v>37.5</v>
      </c>
      <c r="BD356" t="s">
        <v>242</v>
      </c>
      <c r="BG356" s="27">
        <v>1</v>
      </c>
      <c r="BJ356">
        <v>3</v>
      </c>
      <c r="BM356" s="27">
        <v>1</v>
      </c>
      <c r="BN356">
        <v>2</v>
      </c>
      <c r="BQ356" s="44">
        <v>1</v>
      </c>
      <c r="BR356" s="24">
        <v>2</v>
      </c>
      <c r="BS356" s="98">
        <f>BR356/AF356*100</f>
        <v>25</v>
      </c>
      <c r="BU356" t="s">
        <v>242</v>
      </c>
      <c r="BX356" s="27">
        <v>0</v>
      </c>
      <c r="BY356" s="24" t="s">
        <v>242</v>
      </c>
      <c r="BZ356" s="21" t="s">
        <v>242</v>
      </c>
      <c r="CA356" t="s">
        <v>242</v>
      </c>
      <c r="CB356" t="s">
        <v>242</v>
      </c>
      <c r="CE356" s="27">
        <v>0</v>
      </c>
      <c r="CG356" t="s">
        <v>242</v>
      </c>
      <c r="CH356" t="s">
        <v>242</v>
      </c>
      <c r="CJ356" s="27">
        <v>1</v>
      </c>
      <c r="CK356" t="s">
        <v>7072</v>
      </c>
      <c r="CL356">
        <v>1</v>
      </c>
      <c r="CO356">
        <v>1</v>
      </c>
      <c r="CP356" s="27">
        <v>0</v>
      </c>
      <c r="CQ356" t="s">
        <v>242</v>
      </c>
      <c r="CR356" t="s">
        <v>242</v>
      </c>
      <c r="CS356" t="s">
        <v>242</v>
      </c>
      <c r="CV356" s="27">
        <v>1</v>
      </c>
      <c r="CW356" t="s">
        <v>7073</v>
      </c>
      <c r="CX356">
        <v>1</v>
      </c>
      <c r="DA356" s="27">
        <v>1</v>
      </c>
      <c r="DB356">
        <v>2335</v>
      </c>
      <c r="DC356">
        <v>2</v>
      </c>
      <c r="DE356" s="27">
        <v>1</v>
      </c>
      <c r="DF356" s="36" t="s">
        <v>242</v>
      </c>
      <c r="DG356" t="s">
        <v>242</v>
      </c>
      <c r="DH356" s="43" t="s">
        <v>242</v>
      </c>
      <c r="DI356" t="s">
        <v>242</v>
      </c>
      <c r="DJ356" s="36">
        <v>29916</v>
      </c>
      <c r="DK356">
        <v>2</v>
      </c>
      <c r="DM356" s="27">
        <v>1</v>
      </c>
      <c r="DN356" s="36">
        <v>5554692</v>
      </c>
      <c r="DO356">
        <v>2</v>
      </c>
      <c r="DQ356">
        <v>1</v>
      </c>
      <c r="DT356" s="27">
        <v>1</v>
      </c>
      <c r="DU356" t="s">
        <v>7074</v>
      </c>
      <c r="DV356" s="27">
        <v>1</v>
      </c>
      <c r="DW356" t="s">
        <v>7075</v>
      </c>
      <c r="DX356" s="27">
        <v>1</v>
      </c>
      <c r="DY356" t="s">
        <v>7076</v>
      </c>
      <c r="DZ356" s="27">
        <v>1</v>
      </c>
      <c r="EA356" t="s">
        <v>7077</v>
      </c>
      <c r="EB356" s="27">
        <v>1</v>
      </c>
      <c r="EC356" s="2" t="s">
        <v>7078</v>
      </c>
      <c r="ED356" s="27">
        <v>1</v>
      </c>
      <c r="EE356" s="2" t="s">
        <v>7079</v>
      </c>
      <c r="EF356" s="27">
        <v>1</v>
      </c>
      <c r="EG356" s="2" t="s">
        <v>7080</v>
      </c>
      <c r="EH356" s="27">
        <v>1</v>
      </c>
      <c r="EI356" t="s">
        <v>7081</v>
      </c>
      <c r="EJ356" s="27">
        <v>1</v>
      </c>
      <c r="EK356" t="s">
        <v>7082</v>
      </c>
      <c r="EL356" s="27">
        <v>1</v>
      </c>
      <c r="EN356">
        <v>4</v>
      </c>
      <c r="EP356" s="2"/>
      <c r="EQ356">
        <f t="shared" si="78"/>
        <v>1</v>
      </c>
      <c r="ER356" s="99">
        <v>1</v>
      </c>
      <c r="ES356" s="27">
        <v>0</v>
      </c>
      <c r="ET356" t="s">
        <v>242</v>
      </c>
      <c r="EU356" t="s">
        <v>242</v>
      </c>
      <c r="EX356" t="s">
        <v>242</v>
      </c>
      <c r="EY356" t="s">
        <v>242</v>
      </c>
      <c r="FA356" s="27">
        <v>1</v>
      </c>
      <c r="FB356">
        <v>151</v>
      </c>
      <c r="FC356" t="s">
        <v>3418</v>
      </c>
      <c r="FD356" s="27">
        <v>1</v>
      </c>
      <c r="FE356" t="s">
        <v>242</v>
      </c>
      <c r="FF356" t="s">
        <v>6373</v>
      </c>
      <c r="FG356" s="27">
        <v>1</v>
      </c>
      <c r="FH356">
        <v>0</v>
      </c>
      <c r="FJ356" s="27">
        <v>0</v>
      </c>
      <c r="FK356" t="s">
        <v>242</v>
      </c>
      <c r="FL356">
        <f t="shared" si="81"/>
        <v>2</v>
      </c>
      <c r="FM356" s="99">
        <v>1</v>
      </c>
      <c r="FN356">
        <f t="shared" si="82"/>
        <v>1</v>
      </c>
      <c r="FO356" s="99">
        <v>1</v>
      </c>
      <c r="FQ356">
        <v>4</v>
      </c>
      <c r="FT356" s="27">
        <v>1</v>
      </c>
      <c r="FU356" t="s">
        <v>242</v>
      </c>
      <c r="FV356" t="s">
        <v>242</v>
      </c>
      <c r="FW356" t="s">
        <v>242</v>
      </c>
      <c r="FX356" t="s">
        <v>7083</v>
      </c>
      <c r="FY356" s="27">
        <v>1</v>
      </c>
      <c r="FZ356">
        <v>24</v>
      </c>
      <c r="GA356">
        <v>2</v>
      </c>
      <c r="GC356" s="27">
        <v>1</v>
      </c>
      <c r="GD356">
        <v>1</v>
      </c>
      <c r="GE356">
        <v>5</v>
      </c>
      <c r="GF356" s="36">
        <v>50</v>
      </c>
      <c r="GG356">
        <v>43</v>
      </c>
      <c r="GH356" t="s">
        <v>242</v>
      </c>
      <c r="GI356" t="s">
        <v>242</v>
      </c>
      <c r="GJ356" t="s">
        <v>242</v>
      </c>
      <c r="GK356">
        <v>1</v>
      </c>
      <c r="GM356">
        <v>1</v>
      </c>
      <c r="GP356" s="27">
        <v>0</v>
      </c>
      <c r="GQ356" t="s">
        <v>242</v>
      </c>
      <c r="GR356" t="s">
        <v>242</v>
      </c>
      <c r="GT356" t="s">
        <v>242</v>
      </c>
      <c r="GW356" s="27">
        <v>1</v>
      </c>
      <c r="GX356">
        <v>228</v>
      </c>
      <c r="HA356">
        <v>1</v>
      </c>
      <c r="HD356" s="27">
        <v>0.5</v>
      </c>
      <c r="HF356" s="27">
        <v>1</v>
      </c>
      <c r="HH356">
        <v>1</v>
      </c>
      <c r="HK356" s="27">
        <v>1</v>
      </c>
      <c r="HL356" t="s">
        <v>7084</v>
      </c>
      <c r="HM356">
        <v>1</v>
      </c>
      <c r="HP356">
        <v>0.44444444399999999</v>
      </c>
      <c r="HQ356">
        <v>1</v>
      </c>
      <c r="HR356">
        <v>0.5</v>
      </c>
      <c r="HS356">
        <v>1</v>
      </c>
      <c r="HT356">
        <v>1</v>
      </c>
      <c r="HU356">
        <v>0</v>
      </c>
      <c r="HV356">
        <v>0.75</v>
      </c>
      <c r="HW356">
        <v>1</v>
      </c>
      <c r="HX356">
        <v>0</v>
      </c>
      <c r="HY356">
        <v>1</v>
      </c>
      <c r="HZ356">
        <v>0.75</v>
      </c>
      <c r="IA356">
        <v>1</v>
      </c>
      <c r="IB356">
        <v>1</v>
      </c>
      <c r="IC356">
        <v>0.64814814799999998</v>
      </c>
      <c r="ID356">
        <v>0.6875</v>
      </c>
      <c r="IE356">
        <v>0.75</v>
      </c>
      <c r="IF356">
        <v>0.695216049</v>
      </c>
      <c r="IG356" t="s">
        <v>7085</v>
      </c>
      <c r="IH356" t="s">
        <v>266</v>
      </c>
      <c r="II356" t="s">
        <v>7069</v>
      </c>
      <c r="IJ356">
        <v>6731</v>
      </c>
      <c r="IK356">
        <v>9763</v>
      </c>
      <c r="IL356">
        <v>16434</v>
      </c>
      <c r="IM356">
        <v>23601</v>
      </c>
      <c r="IN356">
        <v>6731</v>
      </c>
      <c r="IS356">
        <f t="shared" si="79"/>
        <v>0.4</v>
      </c>
      <c r="IT356">
        <f t="shared" si="83"/>
        <v>0.8571428571428571</v>
      </c>
      <c r="IU356">
        <f t="shared" si="84"/>
        <v>1</v>
      </c>
      <c r="IV356">
        <f t="shared" si="80"/>
        <v>0.75238095238095237</v>
      </c>
    </row>
    <row r="357" spans="1:256" customFormat="1" ht="14" customHeight="1" x14ac:dyDescent="0.2">
      <c r="A357">
        <v>356</v>
      </c>
      <c r="B357">
        <v>386</v>
      </c>
      <c r="C357" s="1">
        <v>44802.382638888892</v>
      </c>
      <c r="D357" s="1">
        <v>44802.382638888892</v>
      </c>
      <c r="E357">
        <v>0</v>
      </c>
      <c r="F357" t="s">
        <v>240</v>
      </c>
      <c r="G357">
        <v>100</v>
      </c>
      <c r="H357">
        <v>49</v>
      </c>
      <c r="I357">
        <v>1</v>
      </c>
      <c r="J357" s="1">
        <v>44802.383333333331</v>
      </c>
      <c r="K357" t="s">
        <v>7086</v>
      </c>
      <c r="L357" t="s">
        <v>242</v>
      </c>
      <c r="M357" t="s">
        <v>242</v>
      </c>
      <c r="N357" t="s">
        <v>7087</v>
      </c>
      <c r="O357" t="s">
        <v>7088</v>
      </c>
      <c r="P357">
        <v>34.029000000000003</v>
      </c>
      <c r="Q357">
        <v>-118.40049999999999</v>
      </c>
      <c r="R357" t="s">
        <v>245</v>
      </c>
      <c r="S357" t="s">
        <v>246</v>
      </c>
      <c r="T357" t="s">
        <v>7089</v>
      </c>
      <c r="V357" t="s">
        <v>7090</v>
      </c>
      <c r="W357">
        <v>1055102</v>
      </c>
      <c r="X357">
        <v>6321</v>
      </c>
      <c r="Y357" t="s">
        <v>319</v>
      </c>
      <c r="Z357" t="s">
        <v>890</v>
      </c>
      <c r="AA357">
        <v>2020</v>
      </c>
      <c r="AC357">
        <v>0</v>
      </c>
      <c r="AF357">
        <v>11</v>
      </c>
      <c r="AG357" t="s">
        <v>242</v>
      </c>
      <c r="AJ357" s="27">
        <v>1</v>
      </c>
      <c r="AK357">
        <v>10</v>
      </c>
      <c r="AL357" s="27">
        <v>0</v>
      </c>
      <c r="AM357" s="24">
        <v>0</v>
      </c>
      <c r="AN357" s="36">
        <f t="shared" si="75"/>
        <v>0</v>
      </c>
      <c r="AO357" s="27">
        <v>0</v>
      </c>
      <c r="AP357" s="24">
        <v>0</v>
      </c>
      <c r="AQ357" t="s">
        <v>7091</v>
      </c>
      <c r="AR357">
        <v>3</v>
      </c>
      <c r="AU357" s="27">
        <v>1</v>
      </c>
      <c r="AV357">
        <v>1</v>
      </c>
      <c r="AW357" s="21">
        <f t="shared" si="76"/>
        <v>9.0909090909090917</v>
      </c>
      <c r="AX357">
        <v>2</v>
      </c>
      <c r="BA357" s="27">
        <v>1</v>
      </c>
      <c r="BB357">
        <v>2</v>
      </c>
      <c r="BC357" s="21">
        <f t="shared" si="77"/>
        <v>18.181818181818183</v>
      </c>
      <c r="BD357" t="s">
        <v>242</v>
      </c>
      <c r="BG357" s="27">
        <v>0.5</v>
      </c>
      <c r="BJ357">
        <v>2</v>
      </c>
      <c r="BM357" s="27">
        <v>1</v>
      </c>
      <c r="BN357">
        <v>2</v>
      </c>
      <c r="BQ357" s="27">
        <v>1</v>
      </c>
      <c r="BR357">
        <v>4</v>
      </c>
      <c r="BS357" s="97">
        <f t="shared" ref="BS357:BS388" si="86">BR357/AF357*100</f>
        <v>36.363636363636367</v>
      </c>
      <c r="BT357" t="s">
        <v>7092</v>
      </c>
      <c r="BU357">
        <v>1</v>
      </c>
      <c r="BX357" s="27">
        <v>1</v>
      </c>
      <c r="BY357">
        <v>4</v>
      </c>
      <c r="BZ357" s="21">
        <f>BY357/AF357*100</f>
        <v>36.363636363636367</v>
      </c>
      <c r="CA357">
        <v>2</v>
      </c>
      <c r="CB357">
        <v>1</v>
      </c>
      <c r="CE357" s="27">
        <v>0</v>
      </c>
      <c r="CG357" t="s">
        <v>242</v>
      </c>
      <c r="CH357" t="s">
        <v>242</v>
      </c>
      <c r="CJ357" s="27">
        <v>0</v>
      </c>
      <c r="CL357" t="s">
        <v>242</v>
      </c>
      <c r="CO357">
        <v>0</v>
      </c>
      <c r="CP357" s="27">
        <v>0</v>
      </c>
      <c r="CQ357" t="s">
        <v>242</v>
      </c>
      <c r="CR357" t="s">
        <v>242</v>
      </c>
      <c r="CS357" t="s">
        <v>242</v>
      </c>
      <c r="CV357" s="27">
        <v>0</v>
      </c>
      <c r="CX357" t="s">
        <v>242</v>
      </c>
      <c r="DA357" s="27">
        <v>1</v>
      </c>
      <c r="DB357">
        <v>4050</v>
      </c>
      <c r="DC357">
        <v>2</v>
      </c>
      <c r="DE357" s="27">
        <v>1</v>
      </c>
      <c r="DF357" s="36">
        <v>12843</v>
      </c>
      <c r="DG357">
        <v>2</v>
      </c>
      <c r="DH357" s="36">
        <v>13009</v>
      </c>
      <c r="DI357">
        <v>2</v>
      </c>
      <c r="DJ357" s="36" t="s">
        <v>242</v>
      </c>
      <c r="DK357" t="s">
        <v>242</v>
      </c>
      <c r="DM357" s="27">
        <v>1</v>
      </c>
      <c r="DN357" s="36">
        <v>19767</v>
      </c>
      <c r="DO357">
        <v>2</v>
      </c>
      <c r="DQ357">
        <v>4</v>
      </c>
      <c r="DT357" s="27">
        <v>1</v>
      </c>
      <c r="DU357" s="2" t="s">
        <v>7093</v>
      </c>
      <c r="DV357" s="27">
        <v>1</v>
      </c>
      <c r="DW357" s="2" t="s">
        <v>7094</v>
      </c>
      <c r="DX357" s="27">
        <v>0.5</v>
      </c>
      <c r="DY357" t="s">
        <v>7095</v>
      </c>
      <c r="DZ357" s="27">
        <v>0</v>
      </c>
      <c r="EB357" s="27">
        <v>0</v>
      </c>
      <c r="ED357" s="27">
        <v>1</v>
      </c>
      <c r="EE357" s="2" t="s">
        <v>7096</v>
      </c>
      <c r="EF357" s="27">
        <v>1</v>
      </c>
      <c r="EG357" s="2" t="s">
        <v>7097</v>
      </c>
      <c r="EH357" s="27">
        <v>1</v>
      </c>
      <c r="EI357" t="s">
        <v>7098</v>
      </c>
      <c r="EJ357" s="27">
        <v>1</v>
      </c>
      <c r="EK357" t="s">
        <v>7099</v>
      </c>
      <c r="EL357" s="27">
        <v>1</v>
      </c>
      <c r="EN357">
        <v>4</v>
      </c>
      <c r="EP357" s="2"/>
      <c r="EQ357">
        <f t="shared" si="78"/>
        <v>0.75</v>
      </c>
      <c r="ER357" s="99">
        <v>0.5</v>
      </c>
      <c r="ES357" s="27">
        <v>0</v>
      </c>
      <c r="ET357" t="s">
        <v>242</v>
      </c>
      <c r="EU357" t="s">
        <v>242</v>
      </c>
      <c r="EX357" t="s">
        <v>242</v>
      </c>
      <c r="EY357" t="s">
        <v>242</v>
      </c>
      <c r="FA357" s="27">
        <v>0</v>
      </c>
      <c r="FB357" t="s">
        <v>242</v>
      </c>
      <c r="FD357" s="27">
        <v>0</v>
      </c>
      <c r="FE357" t="s">
        <v>242</v>
      </c>
      <c r="FG357" s="27">
        <v>0</v>
      </c>
      <c r="FH357" t="s">
        <v>242</v>
      </c>
      <c r="FJ357" s="27">
        <v>0</v>
      </c>
      <c r="FK357" t="s">
        <v>242</v>
      </c>
      <c r="FL357">
        <f t="shared" si="81"/>
        <v>0</v>
      </c>
      <c r="FM357" s="100">
        <v>0</v>
      </c>
      <c r="FN357">
        <f t="shared" si="82"/>
        <v>0</v>
      </c>
      <c r="FO357" s="100">
        <v>0</v>
      </c>
      <c r="FQ357" t="s">
        <v>242</v>
      </c>
      <c r="FT357" s="27">
        <v>0</v>
      </c>
      <c r="FU357" t="s">
        <v>242</v>
      </c>
      <c r="FV357" t="s">
        <v>242</v>
      </c>
      <c r="FW357" t="s">
        <v>242</v>
      </c>
      <c r="FY357" s="27">
        <v>1</v>
      </c>
      <c r="FZ357">
        <v>65.099999999999994</v>
      </c>
      <c r="GA357">
        <v>1</v>
      </c>
      <c r="GC357" s="27">
        <v>1</v>
      </c>
      <c r="GD357">
        <v>33.5</v>
      </c>
      <c r="GE357">
        <v>6.1</v>
      </c>
      <c r="GF357" s="36">
        <v>57.3</v>
      </c>
      <c r="GG357">
        <v>3.7</v>
      </c>
      <c r="GH357" t="s">
        <v>242</v>
      </c>
      <c r="GI357" t="s">
        <v>242</v>
      </c>
      <c r="GJ357" t="s">
        <v>242</v>
      </c>
      <c r="GK357">
        <v>1</v>
      </c>
      <c r="GM357">
        <v>1</v>
      </c>
      <c r="GP357" s="27">
        <v>1</v>
      </c>
      <c r="GQ357">
        <v>0.99</v>
      </c>
      <c r="GR357" t="s">
        <v>242</v>
      </c>
      <c r="GT357">
        <v>1</v>
      </c>
      <c r="GW357" s="27">
        <v>1</v>
      </c>
      <c r="GX357">
        <v>355</v>
      </c>
      <c r="HA357">
        <v>1</v>
      </c>
      <c r="HD357" s="27">
        <v>0</v>
      </c>
      <c r="HF357" s="27">
        <v>0</v>
      </c>
      <c r="HH357" t="s">
        <v>242</v>
      </c>
      <c r="HK357" s="27">
        <v>0</v>
      </c>
      <c r="HM357" t="s">
        <v>242</v>
      </c>
      <c r="HP357">
        <v>0.61111111100000004</v>
      </c>
      <c r="HQ357">
        <v>0</v>
      </c>
      <c r="HR357">
        <v>0</v>
      </c>
      <c r="HS357">
        <v>1</v>
      </c>
      <c r="HT357">
        <v>0.75</v>
      </c>
      <c r="HU357">
        <v>0</v>
      </c>
      <c r="HV357">
        <v>0</v>
      </c>
      <c r="HW357">
        <v>0.66666666699999999</v>
      </c>
      <c r="HX357">
        <v>1</v>
      </c>
      <c r="HY357">
        <v>1</v>
      </c>
      <c r="HZ357">
        <v>0</v>
      </c>
      <c r="IA357">
        <v>0</v>
      </c>
      <c r="IB357">
        <v>1</v>
      </c>
      <c r="IC357">
        <v>0.20370370400000001</v>
      </c>
      <c r="ID357">
        <v>0.4375</v>
      </c>
      <c r="IE357">
        <v>0.53333333299999997</v>
      </c>
      <c r="IF357">
        <v>0.39151234600000001</v>
      </c>
      <c r="IG357" t="s">
        <v>7100</v>
      </c>
      <c r="IH357" t="s">
        <v>266</v>
      </c>
      <c r="II357" t="s">
        <v>7089</v>
      </c>
      <c r="IJ357">
        <v>22484</v>
      </c>
      <c r="IK357">
        <v>22359</v>
      </c>
      <c r="IL357">
        <v>22324</v>
      </c>
      <c r="IM357">
        <v>19728</v>
      </c>
      <c r="IN357">
        <v>22484</v>
      </c>
      <c r="IS357">
        <f t="shared" si="79"/>
        <v>0.4</v>
      </c>
      <c r="IT357">
        <f t="shared" si="83"/>
        <v>0.5</v>
      </c>
      <c r="IU357">
        <f t="shared" si="84"/>
        <v>0.75</v>
      </c>
      <c r="IV357">
        <f t="shared" si="80"/>
        <v>0.54999999999999993</v>
      </c>
    </row>
    <row r="358" spans="1:256" customFormat="1" ht="14" customHeight="1" x14ac:dyDescent="0.2">
      <c r="A358">
        <v>357</v>
      </c>
      <c r="B358">
        <v>387</v>
      </c>
      <c r="C358" s="1">
        <v>44802.383333333331</v>
      </c>
      <c r="D358" s="1">
        <v>44802.384027777778</v>
      </c>
      <c r="E358">
        <v>0</v>
      </c>
      <c r="F358" t="s">
        <v>240</v>
      </c>
      <c r="G358">
        <v>100</v>
      </c>
      <c r="H358">
        <v>59</v>
      </c>
      <c r="I358">
        <v>1</v>
      </c>
      <c r="J358" s="1">
        <v>44802.384027777778</v>
      </c>
      <c r="K358" t="s">
        <v>7101</v>
      </c>
      <c r="L358" t="s">
        <v>242</v>
      </c>
      <c r="M358" t="s">
        <v>242</v>
      </c>
      <c r="N358" t="s">
        <v>7102</v>
      </c>
      <c r="O358" t="s">
        <v>7103</v>
      </c>
      <c r="P358">
        <v>34.029000000000003</v>
      </c>
      <c r="Q358">
        <v>-118.40049999999999</v>
      </c>
      <c r="R358" t="s">
        <v>245</v>
      </c>
      <c r="S358" t="s">
        <v>246</v>
      </c>
      <c r="T358" t="s">
        <v>7104</v>
      </c>
      <c r="V358" t="s">
        <v>7105</v>
      </c>
      <c r="W358" t="s">
        <v>7106</v>
      </c>
      <c r="X358">
        <v>3826</v>
      </c>
      <c r="Y358" t="s">
        <v>350</v>
      </c>
      <c r="Z358" t="s">
        <v>1032</v>
      </c>
      <c r="AA358">
        <v>2020</v>
      </c>
      <c r="AC358">
        <v>1</v>
      </c>
      <c r="AD358">
        <v>15</v>
      </c>
      <c r="AF358">
        <v>10</v>
      </c>
      <c r="AG358" t="s">
        <v>242</v>
      </c>
      <c r="AJ358" s="27">
        <v>1</v>
      </c>
      <c r="AK358">
        <v>2</v>
      </c>
      <c r="AL358" s="27">
        <v>0</v>
      </c>
      <c r="AM358" s="24">
        <v>0</v>
      </c>
      <c r="AN358" s="36">
        <f t="shared" si="75"/>
        <v>0</v>
      </c>
      <c r="AO358" s="27">
        <v>0</v>
      </c>
      <c r="AP358" s="24">
        <v>0</v>
      </c>
      <c r="AQ358" t="s">
        <v>7107</v>
      </c>
      <c r="AR358">
        <v>3</v>
      </c>
      <c r="AU358" s="27">
        <v>1</v>
      </c>
      <c r="AV358">
        <v>1</v>
      </c>
      <c r="AW358" s="21">
        <f t="shared" si="76"/>
        <v>10</v>
      </c>
      <c r="AX358">
        <v>2</v>
      </c>
      <c r="BA358" s="27">
        <v>1</v>
      </c>
      <c r="BB358">
        <v>2</v>
      </c>
      <c r="BC358" s="21">
        <f t="shared" si="77"/>
        <v>20</v>
      </c>
      <c r="BD358" t="s">
        <v>242</v>
      </c>
      <c r="BG358" s="27">
        <v>1</v>
      </c>
      <c r="BJ358">
        <v>2</v>
      </c>
      <c r="BM358" s="27">
        <v>1</v>
      </c>
      <c r="BN358">
        <v>2</v>
      </c>
      <c r="BQ358" s="27">
        <v>1</v>
      </c>
      <c r="BR358">
        <v>3</v>
      </c>
      <c r="BS358" s="97">
        <f t="shared" si="86"/>
        <v>30</v>
      </c>
      <c r="BT358" t="s">
        <v>3455</v>
      </c>
      <c r="BU358">
        <v>3</v>
      </c>
      <c r="BX358" s="27">
        <v>0</v>
      </c>
      <c r="BY358" s="24" t="s">
        <v>242</v>
      </c>
      <c r="BZ358" s="21" t="s">
        <v>242</v>
      </c>
      <c r="CA358" t="s">
        <v>242</v>
      </c>
      <c r="CB358" t="s">
        <v>242</v>
      </c>
      <c r="CE358" s="27">
        <v>0</v>
      </c>
      <c r="CG358" t="s">
        <v>242</v>
      </c>
      <c r="CH358" t="s">
        <v>242</v>
      </c>
      <c r="CJ358" s="27">
        <v>1</v>
      </c>
      <c r="CK358" t="s">
        <v>7108</v>
      </c>
      <c r="CL358">
        <v>1</v>
      </c>
      <c r="CO358">
        <v>1</v>
      </c>
      <c r="CP358" s="27">
        <v>0.5</v>
      </c>
      <c r="CQ358" t="s">
        <v>242</v>
      </c>
      <c r="CR358">
        <v>100</v>
      </c>
      <c r="CS358" t="s">
        <v>242</v>
      </c>
      <c r="CT358" s="2" t="s">
        <v>7109</v>
      </c>
      <c r="CV358" s="27">
        <v>1</v>
      </c>
      <c r="CW358" t="s">
        <v>7110</v>
      </c>
      <c r="CX358">
        <v>1</v>
      </c>
      <c r="DA358" s="27">
        <v>1</v>
      </c>
      <c r="DB358">
        <v>10961</v>
      </c>
      <c r="DC358">
        <v>2</v>
      </c>
      <c r="DE358" s="27">
        <v>1</v>
      </c>
      <c r="DF358" s="36" t="s">
        <v>242</v>
      </c>
      <c r="DG358" t="s">
        <v>242</v>
      </c>
      <c r="DH358" s="43" t="s">
        <v>242</v>
      </c>
      <c r="DI358" t="s">
        <v>242</v>
      </c>
      <c r="DJ358" s="36">
        <v>41705</v>
      </c>
      <c r="DK358">
        <v>2</v>
      </c>
      <c r="DM358" s="27">
        <v>1</v>
      </c>
      <c r="DN358" s="36">
        <v>115270</v>
      </c>
      <c r="DO358">
        <v>2</v>
      </c>
      <c r="DQ358">
        <v>1</v>
      </c>
      <c r="DT358" s="27">
        <v>0</v>
      </c>
      <c r="DV358" s="27">
        <v>1</v>
      </c>
      <c r="DW358" t="s">
        <v>7111</v>
      </c>
      <c r="DX358" s="27">
        <v>1</v>
      </c>
      <c r="DY358" t="s">
        <v>7112</v>
      </c>
      <c r="DZ358" s="27">
        <v>1</v>
      </c>
      <c r="EA358" t="s">
        <v>7113</v>
      </c>
      <c r="EB358" s="27">
        <v>0</v>
      </c>
      <c r="ED358" s="27">
        <v>1</v>
      </c>
      <c r="EE358" t="s">
        <v>7114</v>
      </c>
      <c r="EF358" s="27">
        <v>1</v>
      </c>
      <c r="EG358" t="s">
        <v>7114</v>
      </c>
      <c r="EH358" s="27">
        <v>0</v>
      </c>
      <c r="EJ358" s="27">
        <v>1</v>
      </c>
      <c r="EK358" t="s">
        <v>7115</v>
      </c>
      <c r="EL358" s="27">
        <v>1</v>
      </c>
      <c r="EN358">
        <v>1</v>
      </c>
      <c r="EP358" s="2"/>
      <c r="EQ358">
        <f t="shared" si="78"/>
        <v>0.7</v>
      </c>
      <c r="ER358" s="99">
        <v>0.5</v>
      </c>
      <c r="ES358" s="27">
        <v>0</v>
      </c>
      <c r="ET358" t="s">
        <v>242</v>
      </c>
      <c r="EU358" t="s">
        <v>242</v>
      </c>
      <c r="EX358" t="s">
        <v>242</v>
      </c>
      <c r="EY358" t="s">
        <v>242</v>
      </c>
      <c r="FA358" s="27">
        <v>0.5</v>
      </c>
      <c r="FB358">
        <v>426</v>
      </c>
      <c r="FC358" t="s">
        <v>3434</v>
      </c>
      <c r="FD358" s="27">
        <v>0</v>
      </c>
      <c r="FE358" t="s">
        <v>242</v>
      </c>
      <c r="FG358" s="27">
        <v>0.5</v>
      </c>
      <c r="FH358">
        <v>426</v>
      </c>
      <c r="FJ358" s="27">
        <v>0</v>
      </c>
      <c r="FK358" t="s">
        <v>242</v>
      </c>
      <c r="FL358">
        <f t="shared" si="81"/>
        <v>1</v>
      </c>
      <c r="FM358" s="99">
        <v>0.5</v>
      </c>
      <c r="FN358">
        <f t="shared" si="82"/>
        <v>0</v>
      </c>
      <c r="FO358" s="100">
        <v>0</v>
      </c>
      <c r="FQ358">
        <v>1</v>
      </c>
      <c r="FT358" s="27">
        <v>1</v>
      </c>
      <c r="FU358">
        <v>10.199999999999999</v>
      </c>
      <c r="FV358">
        <v>65.3</v>
      </c>
      <c r="FW358">
        <v>24.6</v>
      </c>
      <c r="FY358" s="27">
        <v>1</v>
      </c>
      <c r="FZ358">
        <v>39.799999999999997</v>
      </c>
      <c r="GA358">
        <v>2</v>
      </c>
      <c r="GC358" s="27">
        <v>1</v>
      </c>
      <c r="GD358" t="s">
        <v>242</v>
      </c>
      <c r="GE358" t="s">
        <v>242</v>
      </c>
      <c r="GF358" s="36" t="s">
        <v>242</v>
      </c>
      <c r="GG358" t="s">
        <v>242</v>
      </c>
      <c r="GH358" t="s">
        <v>242</v>
      </c>
      <c r="GI358" t="s">
        <v>242</v>
      </c>
      <c r="GJ358" t="s">
        <v>242</v>
      </c>
      <c r="GK358">
        <v>1</v>
      </c>
      <c r="GL358" t="s">
        <v>7116</v>
      </c>
      <c r="GM358">
        <v>1</v>
      </c>
      <c r="GP358" s="27">
        <v>0.5</v>
      </c>
      <c r="GQ358" t="s">
        <v>242</v>
      </c>
      <c r="GR358">
        <v>1</v>
      </c>
      <c r="GT358">
        <v>1</v>
      </c>
      <c r="GW358" s="27">
        <v>1</v>
      </c>
      <c r="GX358">
        <v>183</v>
      </c>
      <c r="HA358">
        <v>1</v>
      </c>
      <c r="HD358" s="27">
        <v>1</v>
      </c>
      <c r="HF358" s="27">
        <v>1</v>
      </c>
      <c r="HH358">
        <v>1</v>
      </c>
      <c r="HK358" s="27">
        <v>1</v>
      </c>
      <c r="HL358" t="s">
        <v>7117</v>
      </c>
      <c r="HM358">
        <v>1</v>
      </c>
      <c r="HP358">
        <v>0.55555555599999995</v>
      </c>
      <c r="HQ358">
        <v>1</v>
      </c>
      <c r="HR358">
        <v>0.75</v>
      </c>
      <c r="HS358">
        <v>1</v>
      </c>
      <c r="HT358">
        <v>0.7</v>
      </c>
      <c r="HU358">
        <v>0</v>
      </c>
      <c r="HV358">
        <v>0.25</v>
      </c>
      <c r="HW358">
        <v>1</v>
      </c>
      <c r="HX358">
        <v>0.5</v>
      </c>
      <c r="HY358">
        <v>1</v>
      </c>
      <c r="HZ358">
        <v>1</v>
      </c>
      <c r="IA358">
        <v>1</v>
      </c>
      <c r="IB358">
        <v>1</v>
      </c>
      <c r="IC358">
        <v>0.76851851900000001</v>
      </c>
      <c r="ID358">
        <v>0.48749999999999999</v>
      </c>
      <c r="IE358">
        <v>0.9</v>
      </c>
      <c r="IF358">
        <v>0.71867283999999998</v>
      </c>
      <c r="IG358" t="s">
        <v>7118</v>
      </c>
      <c r="IH358" t="s">
        <v>266</v>
      </c>
      <c r="II358" t="s">
        <v>7104</v>
      </c>
      <c r="IJ358">
        <v>5163</v>
      </c>
      <c r="IK358">
        <v>5339</v>
      </c>
      <c r="IL358">
        <v>6319</v>
      </c>
      <c r="IM358">
        <v>6848</v>
      </c>
      <c r="IN358">
        <v>5163</v>
      </c>
      <c r="IS358">
        <f t="shared" si="79"/>
        <v>0.4</v>
      </c>
      <c r="IT358">
        <f t="shared" si="83"/>
        <v>0.5714285714285714</v>
      </c>
      <c r="IU358">
        <f t="shared" si="84"/>
        <v>1</v>
      </c>
      <c r="IV358">
        <f t="shared" si="80"/>
        <v>0.65714285714285714</v>
      </c>
    </row>
    <row r="359" spans="1:256" customFormat="1" ht="14" customHeight="1" x14ac:dyDescent="0.2">
      <c r="A359">
        <v>358</v>
      </c>
      <c r="B359">
        <v>388</v>
      </c>
      <c r="C359" s="1">
        <v>44802.384722222225</v>
      </c>
      <c r="D359" s="1">
        <v>44802.385416666664</v>
      </c>
      <c r="E359">
        <v>0</v>
      </c>
      <c r="F359" t="s">
        <v>240</v>
      </c>
      <c r="G359">
        <v>100</v>
      </c>
      <c r="H359">
        <v>60</v>
      </c>
      <c r="I359">
        <v>1</v>
      </c>
      <c r="J359" s="1">
        <v>44802.385416666664</v>
      </c>
      <c r="K359" t="s">
        <v>7119</v>
      </c>
      <c r="L359" t="s">
        <v>242</v>
      </c>
      <c r="M359" t="s">
        <v>242</v>
      </c>
      <c r="N359" t="s">
        <v>7120</v>
      </c>
      <c r="O359" t="s">
        <v>7121</v>
      </c>
      <c r="P359">
        <v>34.029000000000003</v>
      </c>
      <c r="Q359">
        <v>-118.40049999999999</v>
      </c>
      <c r="R359" t="s">
        <v>245</v>
      </c>
      <c r="S359" t="s">
        <v>246</v>
      </c>
      <c r="T359" t="s">
        <v>7122</v>
      </c>
      <c r="V359" t="s">
        <v>7123</v>
      </c>
      <c r="W359">
        <v>9158106</v>
      </c>
      <c r="X359">
        <v>2810</v>
      </c>
      <c r="Y359" t="s">
        <v>418</v>
      </c>
      <c r="Z359" t="s">
        <v>1838</v>
      </c>
      <c r="AA359">
        <v>2021</v>
      </c>
      <c r="AC359">
        <v>0.5</v>
      </c>
      <c r="AD359">
        <v>14</v>
      </c>
      <c r="AF359">
        <v>8</v>
      </c>
      <c r="AG359" t="s">
        <v>242</v>
      </c>
      <c r="AJ359" s="27">
        <v>1</v>
      </c>
      <c r="AK359">
        <v>2</v>
      </c>
      <c r="AL359" s="27">
        <v>0</v>
      </c>
      <c r="AM359" s="24">
        <v>0</v>
      </c>
      <c r="AN359" s="36">
        <f t="shared" si="75"/>
        <v>0</v>
      </c>
      <c r="AO359" s="27">
        <v>0</v>
      </c>
      <c r="AP359" s="24">
        <v>0</v>
      </c>
      <c r="AR359">
        <v>3</v>
      </c>
      <c r="AU359" s="27">
        <v>1</v>
      </c>
      <c r="AV359">
        <v>1</v>
      </c>
      <c r="AW359" s="21">
        <f t="shared" si="76"/>
        <v>12.5</v>
      </c>
      <c r="AX359">
        <v>2</v>
      </c>
      <c r="BA359" s="27">
        <v>1</v>
      </c>
      <c r="BB359">
        <v>3</v>
      </c>
      <c r="BC359" s="21">
        <f t="shared" si="77"/>
        <v>37.5</v>
      </c>
      <c r="BD359" t="s">
        <v>242</v>
      </c>
      <c r="BG359" s="27">
        <v>1</v>
      </c>
      <c r="BH359">
        <v>7.4</v>
      </c>
      <c r="BJ359">
        <v>2</v>
      </c>
      <c r="BM359" s="27">
        <v>1</v>
      </c>
      <c r="BN359">
        <v>2</v>
      </c>
      <c r="BQ359" s="27">
        <v>1</v>
      </c>
      <c r="BR359">
        <v>2</v>
      </c>
      <c r="BS359" s="97">
        <f t="shared" si="86"/>
        <v>25</v>
      </c>
      <c r="BT359" t="s">
        <v>4736</v>
      </c>
      <c r="BU359">
        <v>3</v>
      </c>
      <c r="BX359" s="27">
        <v>1</v>
      </c>
      <c r="BY359">
        <v>2</v>
      </c>
      <c r="BZ359" s="21">
        <f>BY359/AF359*100</f>
        <v>25</v>
      </c>
      <c r="CA359">
        <v>2</v>
      </c>
      <c r="CB359">
        <v>3</v>
      </c>
      <c r="CE359" s="27">
        <v>0</v>
      </c>
      <c r="CG359" t="s">
        <v>242</v>
      </c>
      <c r="CH359" t="s">
        <v>242</v>
      </c>
      <c r="CJ359" s="27">
        <v>1</v>
      </c>
      <c r="CK359" t="s">
        <v>7124</v>
      </c>
      <c r="CL359">
        <v>1</v>
      </c>
      <c r="CO359">
        <v>1</v>
      </c>
      <c r="CP359" s="27">
        <v>0.5</v>
      </c>
      <c r="CQ359" t="s">
        <v>242</v>
      </c>
      <c r="CR359">
        <v>100</v>
      </c>
      <c r="CS359" t="s">
        <v>242</v>
      </c>
      <c r="CT359" t="s">
        <v>7125</v>
      </c>
      <c r="CV359" s="27">
        <v>1</v>
      </c>
      <c r="CW359" s="2" t="s">
        <v>7126</v>
      </c>
      <c r="CX359">
        <v>1</v>
      </c>
      <c r="DA359" s="27">
        <v>1</v>
      </c>
      <c r="DB359">
        <v>15024643</v>
      </c>
      <c r="DC359">
        <v>2</v>
      </c>
      <c r="DE359" s="27">
        <v>1</v>
      </c>
      <c r="DF359" s="36" t="s">
        <v>242</v>
      </c>
      <c r="DG359" t="s">
        <v>242</v>
      </c>
      <c r="DH359" s="36">
        <v>9159243</v>
      </c>
      <c r="DI359">
        <v>2</v>
      </c>
      <c r="DJ359" s="36" t="s">
        <v>242</v>
      </c>
      <c r="DK359" t="s">
        <v>242</v>
      </c>
      <c r="DM359" s="27">
        <v>1</v>
      </c>
      <c r="DN359" s="36">
        <v>8400000</v>
      </c>
      <c r="DO359">
        <v>2</v>
      </c>
      <c r="DQ359">
        <v>4</v>
      </c>
      <c r="DT359" s="27">
        <v>1</v>
      </c>
      <c r="DU359" t="s">
        <v>7127</v>
      </c>
      <c r="DV359" s="27">
        <v>1</v>
      </c>
      <c r="DW359" t="s">
        <v>7128</v>
      </c>
      <c r="DX359" s="27">
        <v>1</v>
      </c>
      <c r="DY359" t="s">
        <v>7129</v>
      </c>
      <c r="DZ359" s="27">
        <v>1</v>
      </c>
      <c r="EA359" s="2" t="s">
        <v>7130</v>
      </c>
      <c r="EB359" s="27">
        <v>1</v>
      </c>
      <c r="EC359" s="2" t="s">
        <v>7131</v>
      </c>
      <c r="ED359" s="27">
        <v>1</v>
      </c>
      <c r="EE359" t="s">
        <v>7132</v>
      </c>
      <c r="EF359" s="27">
        <v>1</v>
      </c>
      <c r="EG359" t="s">
        <v>7133</v>
      </c>
      <c r="EH359" s="27">
        <v>1</v>
      </c>
      <c r="EI359" t="s">
        <v>7134</v>
      </c>
      <c r="EJ359" s="27">
        <v>1</v>
      </c>
      <c r="EK359" t="s">
        <v>7135</v>
      </c>
      <c r="EL359" s="27">
        <v>1</v>
      </c>
      <c r="EN359">
        <v>4</v>
      </c>
      <c r="EP359" s="2"/>
      <c r="EQ359">
        <f t="shared" si="78"/>
        <v>1</v>
      </c>
      <c r="ER359" s="99">
        <v>1</v>
      </c>
      <c r="ES359" s="27">
        <v>0</v>
      </c>
      <c r="ET359" t="s">
        <v>242</v>
      </c>
      <c r="EU359" t="s">
        <v>242</v>
      </c>
      <c r="EX359" t="s">
        <v>242</v>
      </c>
      <c r="EY359" t="s">
        <v>242</v>
      </c>
      <c r="FA359" s="27">
        <v>1</v>
      </c>
      <c r="FB359">
        <v>80920.399999999994</v>
      </c>
      <c r="FC359" t="s">
        <v>3434</v>
      </c>
      <c r="FD359" s="27">
        <v>0</v>
      </c>
      <c r="FE359" t="s">
        <v>242</v>
      </c>
      <c r="FG359" s="27">
        <v>1</v>
      </c>
      <c r="FH359">
        <v>65463.7</v>
      </c>
      <c r="FJ359" s="27">
        <v>0</v>
      </c>
      <c r="FK359" t="s">
        <v>242</v>
      </c>
      <c r="FL359">
        <f t="shared" si="81"/>
        <v>2</v>
      </c>
      <c r="FM359" s="99">
        <v>1</v>
      </c>
      <c r="FN359">
        <f t="shared" si="82"/>
        <v>0</v>
      </c>
      <c r="FO359" s="100">
        <v>0</v>
      </c>
      <c r="FQ359">
        <v>1</v>
      </c>
      <c r="FT359" s="27">
        <v>1</v>
      </c>
      <c r="FU359">
        <v>12</v>
      </c>
      <c r="FV359">
        <v>62</v>
      </c>
      <c r="FW359">
        <v>26</v>
      </c>
      <c r="FY359" s="27">
        <v>1</v>
      </c>
      <c r="FZ359">
        <v>21</v>
      </c>
      <c r="GA359">
        <v>2</v>
      </c>
      <c r="GC359" s="27">
        <v>0.5</v>
      </c>
      <c r="GD359" t="s">
        <v>242</v>
      </c>
      <c r="GE359" t="s">
        <v>242</v>
      </c>
      <c r="GF359" s="36">
        <v>76</v>
      </c>
      <c r="GG359" t="s">
        <v>242</v>
      </c>
      <c r="GH359" t="s">
        <v>242</v>
      </c>
      <c r="GI359" t="s">
        <v>242</v>
      </c>
      <c r="GJ359" t="s">
        <v>242</v>
      </c>
      <c r="GK359">
        <v>1</v>
      </c>
      <c r="GL359" t="s">
        <v>7136</v>
      </c>
      <c r="GM359">
        <v>1</v>
      </c>
      <c r="GP359" s="27">
        <v>1</v>
      </c>
      <c r="GQ359">
        <v>1</v>
      </c>
      <c r="GR359">
        <v>1</v>
      </c>
      <c r="GS359" t="s">
        <v>7137</v>
      </c>
      <c r="GT359">
        <v>1</v>
      </c>
      <c r="GW359" s="27">
        <v>1</v>
      </c>
      <c r="GX359">
        <v>279</v>
      </c>
      <c r="HA359">
        <v>1</v>
      </c>
      <c r="HD359" s="27">
        <v>0</v>
      </c>
      <c r="HF359" s="27">
        <v>0</v>
      </c>
      <c r="HH359" t="s">
        <v>242</v>
      </c>
      <c r="HK359" s="27">
        <v>1</v>
      </c>
      <c r="HL359" t="s">
        <v>7138</v>
      </c>
      <c r="HM359">
        <v>1</v>
      </c>
      <c r="HP359">
        <v>0.66666666699999999</v>
      </c>
      <c r="HQ359">
        <v>1</v>
      </c>
      <c r="HR359">
        <v>0.75</v>
      </c>
      <c r="HS359">
        <v>1</v>
      </c>
      <c r="HT359">
        <v>1</v>
      </c>
      <c r="HU359">
        <v>0</v>
      </c>
      <c r="HV359">
        <v>0.5</v>
      </c>
      <c r="HW359">
        <v>0.83333333300000001</v>
      </c>
      <c r="HX359">
        <v>1</v>
      </c>
      <c r="HY359">
        <v>1</v>
      </c>
      <c r="HZ359">
        <v>0</v>
      </c>
      <c r="IA359">
        <v>1</v>
      </c>
      <c r="IB359">
        <v>1</v>
      </c>
      <c r="IC359">
        <v>0.80555555599999995</v>
      </c>
      <c r="ID359">
        <v>0.625</v>
      </c>
      <c r="IE359">
        <v>0.76666666699999997</v>
      </c>
      <c r="IF359">
        <v>0.73240740699999995</v>
      </c>
      <c r="IG359" t="s">
        <v>7139</v>
      </c>
      <c r="IH359" t="s">
        <v>266</v>
      </c>
      <c r="II359" t="s">
        <v>7122</v>
      </c>
      <c r="IJ359">
        <v>8918.9</v>
      </c>
      <c r="IK359">
        <v>8856.2999999999993</v>
      </c>
      <c r="IL359">
        <v>10323</v>
      </c>
      <c r="IM359">
        <v>12698.6</v>
      </c>
      <c r="IN359">
        <v>8918.9</v>
      </c>
      <c r="IS359">
        <f t="shared" si="79"/>
        <v>0.6</v>
      </c>
      <c r="IT359">
        <f t="shared" si="83"/>
        <v>0.7142857142857143</v>
      </c>
      <c r="IU359">
        <f t="shared" si="84"/>
        <v>0.875</v>
      </c>
      <c r="IV359">
        <f t="shared" si="80"/>
        <v>0.72976190476190472</v>
      </c>
    </row>
    <row r="360" spans="1:256" customFormat="1" ht="14" customHeight="1" x14ac:dyDescent="0.2">
      <c r="A360">
        <v>359</v>
      </c>
      <c r="B360">
        <v>389</v>
      </c>
      <c r="C360" s="1">
        <v>44802.394444444442</v>
      </c>
      <c r="D360" s="1">
        <v>44802.395138888889</v>
      </c>
      <c r="E360">
        <v>0</v>
      </c>
      <c r="F360" t="s">
        <v>240</v>
      </c>
      <c r="G360">
        <v>100</v>
      </c>
      <c r="H360">
        <v>48</v>
      </c>
      <c r="I360">
        <v>1</v>
      </c>
      <c r="J360" s="1">
        <v>44802.395138888889</v>
      </c>
      <c r="K360" t="s">
        <v>7140</v>
      </c>
      <c r="L360" t="s">
        <v>242</v>
      </c>
      <c r="M360" t="s">
        <v>242</v>
      </c>
      <c r="N360" t="s">
        <v>7141</v>
      </c>
      <c r="O360" t="s">
        <v>7142</v>
      </c>
      <c r="P360">
        <v>34.029000000000003</v>
      </c>
      <c r="Q360">
        <v>-118.40049999999999</v>
      </c>
      <c r="R360" t="s">
        <v>245</v>
      </c>
      <c r="S360" t="s">
        <v>246</v>
      </c>
      <c r="T360" t="s">
        <v>7143</v>
      </c>
      <c r="U360" s="24">
        <v>6201</v>
      </c>
      <c r="V360" t="s">
        <v>7144</v>
      </c>
      <c r="W360" t="s">
        <v>7145</v>
      </c>
      <c r="X360">
        <v>4512</v>
      </c>
      <c r="Y360" t="s">
        <v>476</v>
      </c>
      <c r="Z360" t="s">
        <v>4555</v>
      </c>
      <c r="AA360">
        <v>2019</v>
      </c>
      <c r="AC360">
        <v>0.5</v>
      </c>
      <c r="AD360">
        <v>15</v>
      </c>
      <c r="AF360">
        <v>10</v>
      </c>
      <c r="AG360" t="s">
        <v>242</v>
      </c>
      <c r="AJ360" s="27">
        <v>0</v>
      </c>
      <c r="AK360" s="24">
        <v>0</v>
      </c>
      <c r="AL360" s="27">
        <v>0</v>
      </c>
      <c r="AM360" s="24">
        <v>0</v>
      </c>
      <c r="AN360" s="36">
        <f t="shared" si="75"/>
        <v>0</v>
      </c>
      <c r="AO360" s="27">
        <v>0</v>
      </c>
      <c r="AP360" s="24">
        <v>0</v>
      </c>
      <c r="AR360" t="s">
        <v>242</v>
      </c>
      <c r="AU360" s="27">
        <v>1</v>
      </c>
      <c r="AV360">
        <v>1</v>
      </c>
      <c r="AW360" s="21">
        <f t="shared" si="76"/>
        <v>10</v>
      </c>
      <c r="AX360">
        <v>2</v>
      </c>
      <c r="BA360" s="27">
        <v>1</v>
      </c>
      <c r="BB360">
        <v>2</v>
      </c>
      <c r="BC360" s="21">
        <f t="shared" si="77"/>
        <v>20</v>
      </c>
      <c r="BD360" t="s">
        <v>242</v>
      </c>
      <c r="BG360" s="27">
        <v>0</v>
      </c>
      <c r="BJ360" t="s">
        <v>242</v>
      </c>
      <c r="BM360" s="27">
        <v>1</v>
      </c>
      <c r="BN360">
        <v>2</v>
      </c>
      <c r="BQ360" s="27">
        <v>1</v>
      </c>
      <c r="BR360">
        <v>2</v>
      </c>
      <c r="BS360" s="97">
        <f t="shared" si="86"/>
        <v>20</v>
      </c>
      <c r="BU360">
        <v>1</v>
      </c>
      <c r="BX360" s="27">
        <v>1</v>
      </c>
      <c r="BY360">
        <v>2</v>
      </c>
      <c r="BZ360" s="21">
        <f>BY360/AF360*100</f>
        <v>20</v>
      </c>
      <c r="CA360">
        <v>1</v>
      </c>
      <c r="CB360">
        <v>1</v>
      </c>
      <c r="CE360" s="27">
        <v>0</v>
      </c>
      <c r="CG360" t="s">
        <v>242</v>
      </c>
      <c r="CH360" t="s">
        <v>242</v>
      </c>
      <c r="CJ360" s="27">
        <v>1</v>
      </c>
      <c r="CK360" t="s">
        <v>7146</v>
      </c>
      <c r="CL360">
        <v>1</v>
      </c>
      <c r="CO360">
        <v>0</v>
      </c>
      <c r="CP360" s="27">
        <v>0</v>
      </c>
      <c r="CQ360" t="s">
        <v>242</v>
      </c>
      <c r="CR360" t="s">
        <v>242</v>
      </c>
      <c r="CS360" t="s">
        <v>242</v>
      </c>
      <c r="CV360" s="27">
        <v>0</v>
      </c>
      <c r="CX360" t="s">
        <v>242</v>
      </c>
      <c r="DA360" s="27">
        <v>1</v>
      </c>
      <c r="DB360">
        <v>41143000</v>
      </c>
      <c r="DC360">
        <v>2</v>
      </c>
      <c r="DD360" t="s">
        <v>7147</v>
      </c>
      <c r="DE360" s="27">
        <v>1</v>
      </c>
      <c r="DF360" s="36">
        <v>274000</v>
      </c>
      <c r="DG360">
        <v>2</v>
      </c>
      <c r="DH360" s="36">
        <v>296000</v>
      </c>
      <c r="DI360">
        <v>2</v>
      </c>
      <c r="DJ360" s="36" t="s">
        <v>242</v>
      </c>
      <c r="DK360" t="s">
        <v>242</v>
      </c>
      <c r="DL360" t="s">
        <v>7148</v>
      </c>
      <c r="DM360" s="27">
        <v>1</v>
      </c>
      <c r="DN360" s="36">
        <v>22042000</v>
      </c>
      <c r="DO360">
        <v>2</v>
      </c>
      <c r="DP360" t="s">
        <v>7149</v>
      </c>
      <c r="DQ360">
        <v>1</v>
      </c>
      <c r="DT360" s="27">
        <v>1</v>
      </c>
      <c r="DU360" t="s">
        <v>7150</v>
      </c>
      <c r="DV360" s="27">
        <v>1</v>
      </c>
      <c r="DW360" t="s">
        <v>7151</v>
      </c>
      <c r="DX360" s="27">
        <v>1</v>
      </c>
      <c r="DY360" s="2" t="s">
        <v>7152</v>
      </c>
      <c r="DZ360" s="27">
        <v>1</v>
      </c>
      <c r="EA360" t="s">
        <v>7153</v>
      </c>
      <c r="EB360" s="27">
        <v>1</v>
      </c>
      <c r="EC360" t="s">
        <v>7154</v>
      </c>
      <c r="ED360" s="27">
        <v>1</v>
      </c>
      <c r="EE360" t="s">
        <v>7155</v>
      </c>
      <c r="EF360" s="27">
        <v>1</v>
      </c>
      <c r="EG360" s="2" t="s">
        <v>7156</v>
      </c>
      <c r="EH360" s="27">
        <v>1</v>
      </c>
      <c r="EI360" t="s">
        <v>7157</v>
      </c>
      <c r="EJ360" s="27">
        <v>1</v>
      </c>
      <c r="EK360" t="s">
        <v>7158</v>
      </c>
      <c r="EL360" s="27">
        <v>1</v>
      </c>
      <c r="EN360">
        <v>1</v>
      </c>
      <c r="EP360" s="2"/>
      <c r="EQ360">
        <f t="shared" si="78"/>
        <v>1</v>
      </c>
      <c r="ER360" s="99">
        <v>1</v>
      </c>
      <c r="ES360" s="27">
        <v>0</v>
      </c>
      <c r="ET360" t="s">
        <v>242</v>
      </c>
      <c r="EU360" t="s">
        <v>242</v>
      </c>
      <c r="EX360" t="s">
        <v>242</v>
      </c>
      <c r="EY360" t="s">
        <v>242</v>
      </c>
      <c r="FA360" s="27">
        <v>0</v>
      </c>
      <c r="FB360" t="s">
        <v>242</v>
      </c>
      <c r="FD360" s="27">
        <v>0</v>
      </c>
      <c r="FE360" t="s">
        <v>242</v>
      </c>
      <c r="FG360" s="27">
        <v>1</v>
      </c>
      <c r="FH360">
        <v>2250.31</v>
      </c>
      <c r="FJ360" s="27">
        <v>0</v>
      </c>
      <c r="FK360" t="s">
        <v>242</v>
      </c>
      <c r="FL360">
        <f t="shared" si="81"/>
        <v>1</v>
      </c>
      <c r="FM360" s="99">
        <v>1</v>
      </c>
      <c r="FN360">
        <f t="shared" si="82"/>
        <v>0</v>
      </c>
      <c r="FO360" s="100">
        <v>0</v>
      </c>
      <c r="FQ360">
        <v>1</v>
      </c>
      <c r="FT360" s="27">
        <v>1</v>
      </c>
      <c r="FU360">
        <v>10</v>
      </c>
      <c r="FV360">
        <v>33</v>
      </c>
      <c r="FW360">
        <v>57</v>
      </c>
      <c r="FX360" t="s">
        <v>7159</v>
      </c>
      <c r="FY360" s="27">
        <v>1</v>
      </c>
      <c r="FZ360">
        <v>41</v>
      </c>
      <c r="GA360">
        <v>2</v>
      </c>
      <c r="GC360" s="27">
        <v>1</v>
      </c>
      <c r="GD360">
        <v>16.600000000000001</v>
      </c>
      <c r="GE360">
        <v>14.5</v>
      </c>
      <c r="GF360" s="36">
        <v>54.3</v>
      </c>
      <c r="GG360">
        <v>5.6</v>
      </c>
      <c r="GH360" t="s">
        <v>242</v>
      </c>
      <c r="GI360" t="s">
        <v>242</v>
      </c>
      <c r="GJ360" t="s">
        <v>242</v>
      </c>
      <c r="GK360">
        <v>1</v>
      </c>
      <c r="GL360" t="s">
        <v>7160</v>
      </c>
      <c r="GM360">
        <v>1</v>
      </c>
      <c r="GP360" s="27">
        <v>0</v>
      </c>
      <c r="GQ360" t="s">
        <v>242</v>
      </c>
      <c r="GR360" t="s">
        <v>242</v>
      </c>
      <c r="GT360" t="s">
        <v>242</v>
      </c>
      <c r="GW360" s="44">
        <v>1</v>
      </c>
      <c r="GX360">
        <v>189</v>
      </c>
      <c r="HA360" t="s">
        <v>242</v>
      </c>
      <c r="HD360" s="27">
        <v>0</v>
      </c>
      <c r="HF360" s="27">
        <v>0</v>
      </c>
      <c r="HH360" t="s">
        <v>242</v>
      </c>
      <c r="HK360" s="27">
        <v>1</v>
      </c>
      <c r="HL360" t="s">
        <v>7161</v>
      </c>
      <c r="HM360">
        <v>1</v>
      </c>
      <c r="HP360">
        <v>0.55555555599999995</v>
      </c>
      <c r="HQ360">
        <v>1</v>
      </c>
      <c r="HR360">
        <v>0</v>
      </c>
      <c r="HS360">
        <v>1</v>
      </c>
      <c r="HT360">
        <v>1</v>
      </c>
      <c r="HU360">
        <v>0</v>
      </c>
      <c r="HV360">
        <v>0.25</v>
      </c>
      <c r="HW360">
        <v>1</v>
      </c>
      <c r="HX360">
        <v>0</v>
      </c>
      <c r="HY360">
        <v>0</v>
      </c>
      <c r="HZ360">
        <v>0</v>
      </c>
      <c r="IA360">
        <v>1</v>
      </c>
      <c r="IB360">
        <v>1</v>
      </c>
      <c r="IC360">
        <v>0.51851851900000001</v>
      </c>
      <c r="ID360">
        <v>0.5625</v>
      </c>
      <c r="IE360">
        <v>0.4</v>
      </c>
      <c r="IF360">
        <v>0.49367284</v>
      </c>
      <c r="IG360" t="s">
        <v>7162</v>
      </c>
      <c r="IH360" t="s">
        <v>266</v>
      </c>
      <c r="II360" t="s">
        <v>7143</v>
      </c>
      <c r="IJ360">
        <v>45768</v>
      </c>
      <c r="IK360">
        <v>17337</v>
      </c>
      <c r="IL360">
        <v>29882</v>
      </c>
      <c r="IM360">
        <v>48971</v>
      </c>
      <c r="IN360">
        <v>45768</v>
      </c>
      <c r="IS360">
        <f t="shared" si="79"/>
        <v>0.6</v>
      </c>
      <c r="IT360">
        <f t="shared" si="83"/>
        <v>0.7142857142857143</v>
      </c>
      <c r="IU360">
        <f t="shared" si="84"/>
        <v>1</v>
      </c>
      <c r="IV360">
        <f t="shared" si="80"/>
        <v>0.77142857142857135</v>
      </c>
    </row>
    <row r="361" spans="1:256" customFormat="1" ht="14" customHeight="1" x14ac:dyDescent="0.2">
      <c r="A361">
        <v>360</v>
      </c>
      <c r="B361">
        <v>391</v>
      </c>
      <c r="C361" s="1">
        <v>44802.395833333336</v>
      </c>
      <c r="D361" s="1">
        <v>44802.396527777775</v>
      </c>
      <c r="E361">
        <v>0</v>
      </c>
      <c r="F361" t="s">
        <v>240</v>
      </c>
      <c r="G361">
        <v>100</v>
      </c>
      <c r="H361">
        <v>46</v>
      </c>
      <c r="I361">
        <v>1</v>
      </c>
      <c r="J361" s="1">
        <v>44802.396527777775</v>
      </c>
      <c r="K361" t="s">
        <v>7163</v>
      </c>
      <c r="L361" t="s">
        <v>242</v>
      </c>
      <c r="M361" t="s">
        <v>242</v>
      </c>
      <c r="N361" t="s">
        <v>7164</v>
      </c>
      <c r="O361" t="s">
        <v>7165</v>
      </c>
      <c r="P361">
        <v>34.029000000000003</v>
      </c>
      <c r="Q361">
        <v>-118.40049999999999</v>
      </c>
      <c r="R361" t="s">
        <v>245</v>
      </c>
      <c r="S361" t="s">
        <v>246</v>
      </c>
      <c r="T361" t="s">
        <v>7166</v>
      </c>
      <c r="V361" t="s">
        <v>7167</v>
      </c>
      <c r="W361">
        <v>16255101</v>
      </c>
      <c r="X361">
        <v>3842</v>
      </c>
      <c r="Y361" t="s">
        <v>350</v>
      </c>
      <c r="Z361" t="s">
        <v>992</v>
      </c>
      <c r="AA361">
        <v>2020</v>
      </c>
      <c r="AC361">
        <v>0</v>
      </c>
      <c r="AF361">
        <v>10</v>
      </c>
      <c r="AG361" t="s">
        <v>242</v>
      </c>
      <c r="AJ361" s="27">
        <v>1</v>
      </c>
      <c r="AK361">
        <v>4</v>
      </c>
      <c r="AL361" s="27">
        <v>0</v>
      </c>
      <c r="AM361" s="24">
        <v>0</v>
      </c>
      <c r="AN361" s="36">
        <f t="shared" si="75"/>
        <v>0</v>
      </c>
      <c r="AO361" s="27">
        <v>1</v>
      </c>
      <c r="AP361">
        <v>1</v>
      </c>
      <c r="AQ361" t="s">
        <v>7168</v>
      </c>
      <c r="AR361">
        <v>3</v>
      </c>
      <c r="AU361" s="27">
        <v>1</v>
      </c>
      <c r="AV361">
        <v>1</v>
      </c>
      <c r="AW361" s="21">
        <f t="shared" si="76"/>
        <v>10</v>
      </c>
      <c r="AX361">
        <v>2</v>
      </c>
      <c r="BA361" s="27">
        <v>1</v>
      </c>
      <c r="BB361">
        <v>2</v>
      </c>
      <c r="BC361" s="21">
        <f t="shared" si="77"/>
        <v>20</v>
      </c>
      <c r="BD361" t="s">
        <v>242</v>
      </c>
      <c r="BG361" s="27">
        <v>1</v>
      </c>
      <c r="BJ361">
        <v>2</v>
      </c>
      <c r="BM361" s="27">
        <v>1</v>
      </c>
      <c r="BN361">
        <v>2</v>
      </c>
      <c r="BQ361" s="27">
        <v>1</v>
      </c>
      <c r="BR361">
        <v>3</v>
      </c>
      <c r="BS361" s="97">
        <f t="shared" si="86"/>
        <v>30</v>
      </c>
      <c r="BT361" t="s">
        <v>3455</v>
      </c>
      <c r="BU361">
        <v>3</v>
      </c>
      <c r="BX361" s="27">
        <v>1</v>
      </c>
      <c r="BY361">
        <v>3</v>
      </c>
      <c r="BZ361" s="21">
        <f>BY361/AF361*100</f>
        <v>30</v>
      </c>
      <c r="CA361">
        <v>2</v>
      </c>
      <c r="CB361">
        <v>3</v>
      </c>
      <c r="CE361" s="27">
        <v>0</v>
      </c>
      <c r="CG361" t="s">
        <v>242</v>
      </c>
      <c r="CH361" t="s">
        <v>242</v>
      </c>
      <c r="CJ361" s="27">
        <v>0</v>
      </c>
      <c r="CL361" t="s">
        <v>242</v>
      </c>
      <c r="CO361">
        <v>0</v>
      </c>
      <c r="CP361" s="27">
        <v>0</v>
      </c>
      <c r="CQ361" t="s">
        <v>242</v>
      </c>
      <c r="CR361" t="s">
        <v>242</v>
      </c>
      <c r="CS361" t="s">
        <v>242</v>
      </c>
      <c r="CV361" s="27">
        <v>0</v>
      </c>
      <c r="CX361" t="s">
        <v>242</v>
      </c>
      <c r="DA361" s="27">
        <v>0</v>
      </c>
      <c r="DB361" t="s">
        <v>242</v>
      </c>
      <c r="DC361" t="s">
        <v>242</v>
      </c>
      <c r="DE361" s="27">
        <v>0</v>
      </c>
      <c r="DF361" s="36" t="s">
        <v>242</v>
      </c>
      <c r="DG361" t="s">
        <v>242</v>
      </c>
      <c r="DH361" s="43" t="s">
        <v>242</v>
      </c>
      <c r="DI361" t="s">
        <v>242</v>
      </c>
      <c r="DJ361" s="36" t="s">
        <v>242</v>
      </c>
      <c r="DK361" t="s">
        <v>242</v>
      </c>
      <c r="DM361" s="27">
        <v>0</v>
      </c>
      <c r="DN361" s="36" t="s">
        <v>242</v>
      </c>
      <c r="DO361" t="s">
        <v>242</v>
      </c>
      <c r="DQ361" t="s">
        <v>242</v>
      </c>
      <c r="DT361" s="27">
        <v>1</v>
      </c>
      <c r="DU361" t="s">
        <v>7169</v>
      </c>
      <c r="DV361" s="27">
        <v>0</v>
      </c>
      <c r="DX361" s="27">
        <v>0</v>
      </c>
      <c r="DZ361" s="27">
        <v>1</v>
      </c>
      <c r="EA361" t="s">
        <v>7170</v>
      </c>
      <c r="EB361" s="27">
        <v>0</v>
      </c>
      <c r="ED361" s="27">
        <v>0</v>
      </c>
      <c r="EF361" s="27">
        <v>0</v>
      </c>
      <c r="EH361" s="27">
        <v>0</v>
      </c>
      <c r="EJ361" s="27">
        <v>0</v>
      </c>
      <c r="EL361" s="27">
        <v>0</v>
      </c>
      <c r="EN361">
        <v>1</v>
      </c>
      <c r="EP361" s="2"/>
      <c r="EQ361">
        <f t="shared" si="78"/>
        <v>0.2</v>
      </c>
      <c r="ER361" s="99">
        <v>0.5</v>
      </c>
      <c r="ES361" s="27">
        <v>0</v>
      </c>
      <c r="ET361" t="s">
        <v>242</v>
      </c>
      <c r="EU361" t="s">
        <v>242</v>
      </c>
      <c r="EX361" t="s">
        <v>242</v>
      </c>
      <c r="EY361" t="s">
        <v>242</v>
      </c>
      <c r="FA361" s="27">
        <v>0</v>
      </c>
      <c r="FB361" t="s">
        <v>242</v>
      </c>
      <c r="FD361" s="27">
        <v>0</v>
      </c>
      <c r="FE361" t="s">
        <v>242</v>
      </c>
      <c r="FG361" s="27">
        <v>0</v>
      </c>
      <c r="FH361" t="s">
        <v>242</v>
      </c>
      <c r="FJ361" s="27">
        <v>0</v>
      </c>
      <c r="FK361" t="s">
        <v>242</v>
      </c>
      <c r="FL361">
        <f t="shared" si="81"/>
        <v>0</v>
      </c>
      <c r="FM361" s="100">
        <v>0</v>
      </c>
      <c r="FN361">
        <f t="shared" si="82"/>
        <v>0</v>
      </c>
      <c r="FO361" s="100">
        <v>0</v>
      </c>
      <c r="FQ361" t="s">
        <v>242</v>
      </c>
      <c r="FT361" s="27">
        <v>0</v>
      </c>
      <c r="FU361" t="s">
        <v>242</v>
      </c>
      <c r="FV361" t="s">
        <v>242</v>
      </c>
      <c r="FW361" t="s">
        <v>242</v>
      </c>
      <c r="FY361" s="27">
        <v>0</v>
      </c>
      <c r="FZ361" t="s">
        <v>242</v>
      </c>
      <c r="GA361" t="s">
        <v>242</v>
      </c>
      <c r="GC361" s="27">
        <v>0</v>
      </c>
      <c r="GD361" t="s">
        <v>242</v>
      </c>
      <c r="GE361" t="s">
        <v>242</v>
      </c>
      <c r="GF361" s="36" t="s">
        <v>242</v>
      </c>
      <c r="GG361" t="s">
        <v>242</v>
      </c>
      <c r="GH361" t="s">
        <v>242</v>
      </c>
      <c r="GI361" t="s">
        <v>242</v>
      </c>
      <c r="GJ361" t="s">
        <v>242</v>
      </c>
      <c r="GK361" t="s">
        <v>242</v>
      </c>
      <c r="GM361" t="s">
        <v>242</v>
      </c>
      <c r="GP361" s="27">
        <v>0</v>
      </c>
      <c r="GQ361" t="s">
        <v>242</v>
      </c>
      <c r="GR361" t="s">
        <v>242</v>
      </c>
      <c r="GT361" t="s">
        <v>242</v>
      </c>
      <c r="GW361" s="27">
        <v>1</v>
      </c>
      <c r="GX361">
        <v>1298</v>
      </c>
      <c r="HA361">
        <v>1</v>
      </c>
      <c r="HD361" s="27">
        <v>0</v>
      </c>
      <c r="HF361" s="27">
        <v>0</v>
      </c>
      <c r="HH361" t="s">
        <v>242</v>
      </c>
      <c r="HK361" s="27">
        <v>1</v>
      </c>
      <c r="HL361" t="s">
        <v>7171</v>
      </c>
      <c r="HM361">
        <v>1</v>
      </c>
      <c r="HP361">
        <v>0.77777777800000003</v>
      </c>
      <c r="HQ361">
        <v>0</v>
      </c>
      <c r="HR361">
        <v>0</v>
      </c>
      <c r="HS361">
        <v>0</v>
      </c>
      <c r="HT361">
        <v>0.2</v>
      </c>
      <c r="HU361">
        <v>0</v>
      </c>
      <c r="HV361">
        <v>0</v>
      </c>
      <c r="HW361">
        <v>0</v>
      </c>
      <c r="HX361">
        <v>0</v>
      </c>
      <c r="HY361">
        <v>1</v>
      </c>
      <c r="HZ361">
        <v>0</v>
      </c>
      <c r="IA361">
        <v>1</v>
      </c>
      <c r="IB361">
        <v>1</v>
      </c>
      <c r="IC361">
        <v>0.25925925900000002</v>
      </c>
      <c r="ID361">
        <v>0.05</v>
      </c>
      <c r="IE361">
        <v>0.4</v>
      </c>
      <c r="IF361">
        <v>0.23641975300000001</v>
      </c>
      <c r="IG361" t="s">
        <v>7172</v>
      </c>
      <c r="IH361" t="s">
        <v>266</v>
      </c>
      <c r="II361" t="s">
        <v>7166</v>
      </c>
      <c r="IJ361">
        <v>2406.7959999999998</v>
      </c>
      <c r="IK361">
        <v>2471.9409999999998</v>
      </c>
      <c r="IL361">
        <v>3952.5839999999998</v>
      </c>
      <c r="IM361">
        <v>3734.6350000000002</v>
      </c>
      <c r="IN361">
        <v>2406.7959999999998</v>
      </c>
      <c r="IS361">
        <f t="shared" si="79"/>
        <v>0.6</v>
      </c>
      <c r="IT361">
        <f t="shared" si="83"/>
        <v>7.1428571428571425E-2</v>
      </c>
      <c r="IU361">
        <f t="shared" si="84"/>
        <v>0.25</v>
      </c>
      <c r="IV361">
        <f t="shared" si="80"/>
        <v>0.30714285714285711</v>
      </c>
    </row>
    <row r="362" spans="1:256" customFormat="1" ht="14" customHeight="1" x14ac:dyDescent="0.2">
      <c r="A362">
        <v>361</v>
      </c>
      <c r="B362">
        <v>392</v>
      </c>
      <c r="C362" s="1">
        <v>44802.397916666669</v>
      </c>
      <c r="D362" s="1">
        <v>44802.398611111108</v>
      </c>
      <c r="E362">
        <v>0</v>
      </c>
      <c r="F362" t="s">
        <v>240</v>
      </c>
      <c r="G362">
        <v>100</v>
      </c>
      <c r="H362">
        <v>55</v>
      </c>
      <c r="I362">
        <v>1</v>
      </c>
      <c r="J362" s="1">
        <v>44802.398611111108</v>
      </c>
      <c r="K362" t="s">
        <v>7173</v>
      </c>
      <c r="L362" t="s">
        <v>242</v>
      </c>
      <c r="M362" t="s">
        <v>242</v>
      </c>
      <c r="N362" t="s">
        <v>7174</v>
      </c>
      <c r="O362" t="s">
        <v>7175</v>
      </c>
      <c r="P362">
        <v>34.029000000000003</v>
      </c>
      <c r="Q362">
        <v>-118.40049999999999</v>
      </c>
      <c r="R362" t="s">
        <v>245</v>
      </c>
      <c r="S362" t="s">
        <v>246</v>
      </c>
      <c r="T362" t="s">
        <v>7176</v>
      </c>
      <c r="V362" t="s">
        <v>7177</v>
      </c>
      <c r="W362" t="s">
        <v>7178</v>
      </c>
      <c r="X362">
        <v>2834</v>
      </c>
      <c r="Y362" t="s">
        <v>350</v>
      </c>
      <c r="Z362" t="s">
        <v>974</v>
      </c>
      <c r="AA362">
        <v>2020</v>
      </c>
      <c r="AC362">
        <v>0</v>
      </c>
      <c r="AF362">
        <v>11</v>
      </c>
      <c r="AG362" t="s">
        <v>242</v>
      </c>
      <c r="AJ362" s="27">
        <v>1</v>
      </c>
      <c r="AK362">
        <v>4</v>
      </c>
      <c r="AL362" s="27">
        <v>0</v>
      </c>
      <c r="AM362" s="24">
        <v>0</v>
      </c>
      <c r="AN362" s="36">
        <f t="shared" si="75"/>
        <v>0</v>
      </c>
      <c r="AO362" s="27">
        <v>0</v>
      </c>
      <c r="AP362" s="24">
        <v>0</v>
      </c>
      <c r="AR362">
        <v>3</v>
      </c>
      <c r="AU362" s="27">
        <v>1</v>
      </c>
      <c r="AV362">
        <v>1</v>
      </c>
      <c r="AW362" s="21">
        <f t="shared" si="76"/>
        <v>9.0909090909090917</v>
      </c>
      <c r="AX362">
        <v>3</v>
      </c>
      <c r="BA362" s="27">
        <v>1</v>
      </c>
      <c r="BB362">
        <v>3</v>
      </c>
      <c r="BC362" s="21">
        <f t="shared" si="77"/>
        <v>27.27272727272727</v>
      </c>
      <c r="BD362" t="s">
        <v>242</v>
      </c>
      <c r="BG362" s="27">
        <v>1</v>
      </c>
      <c r="BJ362">
        <v>2</v>
      </c>
      <c r="BM362" s="27">
        <v>1</v>
      </c>
      <c r="BN362">
        <v>2</v>
      </c>
      <c r="BQ362" s="27">
        <v>1</v>
      </c>
      <c r="BR362">
        <v>4</v>
      </c>
      <c r="BS362" s="97">
        <f t="shared" si="86"/>
        <v>36.363636363636367</v>
      </c>
      <c r="BT362" t="s">
        <v>3471</v>
      </c>
      <c r="BU362">
        <v>3</v>
      </c>
      <c r="BX362" s="27">
        <v>1</v>
      </c>
      <c r="BY362">
        <v>3</v>
      </c>
      <c r="BZ362" s="21">
        <f>BY362/AF362*100</f>
        <v>27.27272727272727</v>
      </c>
      <c r="CA362">
        <v>2</v>
      </c>
      <c r="CB362">
        <v>1</v>
      </c>
      <c r="CE362" s="27">
        <v>0</v>
      </c>
      <c r="CG362" t="s">
        <v>242</v>
      </c>
      <c r="CH362" t="s">
        <v>242</v>
      </c>
      <c r="CJ362" s="27">
        <v>1</v>
      </c>
      <c r="CK362" s="2" t="s">
        <v>7179</v>
      </c>
      <c r="CL362">
        <v>1</v>
      </c>
      <c r="CO362">
        <v>1</v>
      </c>
      <c r="CP362" s="27">
        <v>0</v>
      </c>
      <c r="CQ362" t="s">
        <v>242</v>
      </c>
      <c r="CR362" t="s">
        <v>242</v>
      </c>
      <c r="CS362" t="s">
        <v>242</v>
      </c>
      <c r="CV362" s="27">
        <v>1</v>
      </c>
      <c r="CW362" t="s">
        <v>7180</v>
      </c>
      <c r="CX362">
        <v>1</v>
      </c>
      <c r="DA362" s="27">
        <v>1</v>
      </c>
      <c r="DB362">
        <v>76134</v>
      </c>
      <c r="DC362">
        <v>2</v>
      </c>
      <c r="DE362" s="27">
        <v>1</v>
      </c>
      <c r="DF362" s="36" t="s">
        <v>242</v>
      </c>
      <c r="DG362" t="s">
        <v>242</v>
      </c>
      <c r="DH362" s="43" t="s">
        <v>242</v>
      </c>
      <c r="DI362" t="s">
        <v>242</v>
      </c>
      <c r="DJ362" s="36">
        <v>222072</v>
      </c>
      <c r="DK362">
        <v>2</v>
      </c>
      <c r="DM362" s="27">
        <v>0</v>
      </c>
      <c r="DN362" s="36" t="s">
        <v>242</v>
      </c>
      <c r="DO362" t="s">
        <v>242</v>
      </c>
      <c r="DQ362">
        <v>1</v>
      </c>
      <c r="DT362" s="27">
        <v>1</v>
      </c>
      <c r="DU362" t="s">
        <v>7181</v>
      </c>
      <c r="DV362" s="27">
        <v>1</v>
      </c>
      <c r="DW362" s="2" t="s">
        <v>7182</v>
      </c>
      <c r="DX362" s="27">
        <v>1</v>
      </c>
      <c r="DY362" t="s">
        <v>7183</v>
      </c>
      <c r="DZ362" s="27">
        <v>1</v>
      </c>
      <c r="EA362" t="s">
        <v>7184</v>
      </c>
      <c r="EB362" s="27">
        <v>1</v>
      </c>
      <c r="EC362" s="2" t="s">
        <v>7185</v>
      </c>
      <c r="ED362" s="27">
        <v>1</v>
      </c>
      <c r="EE362" t="s">
        <v>7186</v>
      </c>
      <c r="EF362" s="27">
        <v>1</v>
      </c>
      <c r="EG362" t="s">
        <v>7186</v>
      </c>
      <c r="EH362" s="27">
        <v>1</v>
      </c>
      <c r="EI362" s="2" t="s">
        <v>7187</v>
      </c>
      <c r="EJ362" s="27">
        <v>1</v>
      </c>
      <c r="EK362" t="s">
        <v>7188</v>
      </c>
      <c r="EL362" s="27">
        <v>1</v>
      </c>
      <c r="EM362" t="s">
        <v>7189</v>
      </c>
      <c r="EN362">
        <v>1</v>
      </c>
      <c r="EP362" s="2"/>
      <c r="EQ362">
        <f t="shared" si="78"/>
        <v>1</v>
      </c>
      <c r="ER362" s="99">
        <v>1</v>
      </c>
      <c r="ES362" s="27">
        <v>0</v>
      </c>
      <c r="ET362" t="s">
        <v>242</v>
      </c>
      <c r="EU362" t="s">
        <v>242</v>
      </c>
      <c r="EX362" t="s">
        <v>242</v>
      </c>
      <c r="EY362" t="s">
        <v>242</v>
      </c>
      <c r="FA362" s="27">
        <v>1</v>
      </c>
      <c r="FB362">
        <v>2906.87</v>
      </c>
      <c r="FC362" t="s">
        <v>3434</v>
      </c>
      <c r="FD362" s="27">
        <v>0</v>
      </c>
      <c r="FE362" t="s">
        <v>242</v>
      </c>
      <c r="FG362" s="27">
        <v>0</v>
      </c>
      <c r="FH362" t="s">
        <v>242</v>
      </c>
      <c r="FJ362" s="27">
        <v>0</v>
      </c>
      <c r="FK362" t="s">
        <v>242</v>
      </c>
      <c r="FL362">
        <f t="shared" si="81"/>
        <v>1</v>
      </c>
      <c r="FM362" s="99">
        <v>1</v>
      </c>
      <c r="FN362">
        <f t="shared" si="82"/>
        <v>0</v>
      </c>
      <c r="FO362" s="100">
        <v>0</v>
      </c>
      <c r="FQ362">
        <v>1</v>
      </c>
      <c r="FT362" s="27">
        <v>0</v>
      </c>
      <c r="FU362" t="s">
        <v>242</v>
      </c>
      <c r="FV362" t="s">
        <v>242</v>
      </c>
      <c r="FW362" t="s">
        <v>242</v>
      </c>
      <c r="FY362" s="27">
        <v>1</v>
      </c>
      <c r="FZ362">
        <v>45</v>
      </c>
      <c r="GA362">
        <v>2</v>
      </c>
      <c r="GC362" s="27">
        <v>1</v>
      </c>
      <c r="GD362">
        <v>4.2</v>
      </c>
      <c r="GE362">
        <v>5.2</v>
      </c>
      <c r="GF362" s="36">
        <v>78.7</v>
      </c>
      <c r="GG362">
        <v>9.4</v>
      </c>
      <c r="GH362" t="s">
        <v>242</v>
      </c>
      <c r="GI362" t="s">
        <v>242</v>
      </c>
      <c r="GJ362" t="s">
        <v>242</v>
      </c>
      <c r="GK362">
        <v>1</v>
      </c>
      <c r="GM362">
        <v>1</v>
      </c>
      <c r="GP362" s="27">
        <v>1</v>
      </c>
      <c r="GQ362">
        <v>1</v>
      </c>
      <c r="GR362">
        <v>1</v>
      </c>
      <c r="GS362" s="2" t="s">
        <v>7190</v>
      </c>
      <c r="GT362">
        <v>1</v>
      </c>
      <c r="GW362" s="27">
        <v>1</v>
      </c>
      <c r="GX362">
        <v>139</v>
      </c>
      <c r="HA362">
        <v>1</v>
      </c>
      <c r="HD362" s="27">
        <v>0</v>
      </c>
      <c r="HF362" s="27">
        <v>0</v>
      </c>
      <c r="HH362" t="s">
        <v>242</v>
      </c>
      <c r="HK362" s="27">
        <v>1</v>
      </c>
      <c r="HL362" s="2" t="s">
        <v>7191</v>
      </c>
      <c r="HM362">
        <v>1</v>
      </c>
      <c r="HP362">
        <v>0.66666666699999999</v>
      </c>
      <c r="HQ362">
        <v>1</v>
      </c>
      <c r="HR362">
        <v>0.5</v>
      </c>
      <c r="HS362">
        <v>0.66666666699999999</v>
      </c>
      <c r="HT362">
        <v>1</v>
      </c>
      <c r="HU362">
        <v>0</v>
      </c>
      <c r="HV362">
        <v>0.25</v>
      </c>
      <c r="HW362">
        <v>0.66666666699999999</v>
      </c>
      <c r="HX362">
        <v>1</v>
      </c>
      <c r="HY362">
        <v>1</v>
      </c>
      <c r="HZ362">
        <v>0</v>
      </c>
      <c r="IA362">
        <v>1</v>
      </c>
      <c r="IB362">
        <v>1</v>
      </c>
      <c r="IC362">
        <v>0.72222222199999997</v>
      </c>
      <c r="ID362">
        <v>0.47916666699999999</v>
      </c>
      <c r="IE362">
        <v>0.73333333300000003</v>
      </c>
      <c r="IF362">
        <v>0.64490740700000004</v>
      </c>
      <c r="IG362" t="s">
        <v>7192</v>
      </c>
      <c r="IH362" t="s">
        <v>266</v>
      </c>
      <c r="II362" t="s">
        <v>7176</v>
      </c>
      <c r="IJ362">
        <v>6276</v>
      </c>
      <c r="IK362">
        <v>6687</v>
      </c>
      <c r="IL362">
        <v>7786</v>
      </c>
      <c r="IM362">
        <v>8084</v>
      </c>
      <c r="IN362">
        <v>6276</v>
      </c>
      <c r="IS362">
        <f t="shared" si="79"/>
        <v>0.6</v>
      </c>
      <c r="IT362">
        <f t="shared" si="83"/>
        <v>0.5714285714285714</v>
      </c>
      <c r="IU362">
        <f t="shared" si="84"/>
        <v>0.75</v>
      </c>
      <c r="IV362">
        <f t="shared" si="80"/>
        <v>0.64047619047619042</v>
      </c>
    </row>
    <row r="363" spans="1:256" ht="14" customHeight="1" x14ac:dyDescent="0.2">
      <c r="A363" s="10">
        <v>362</v>
      </c>
      <c r="B363">
        <v>395</v>
      </c>
      <c r="C363" s="1">
        <v>44802.400000000001</v>
      </c>
      <c r="D363" s="1">
        <v>44802.400694444441</v>
      </c>
      <c r="E363">
        <v>0</v>
      </c>
      <c r="F363" t="s">
        <v>240</v>
      </c>
      <c r="G363">
        <v>100</v>
      </c>
      <c r="H363">
        <v>64</v>
      </c>
      <c r="I363">
        <v>1</v>
      </c>
      <c r="J363" s="1">
        <v>44802.400694444441</v>
      </c>
      <c r="K363" t="s">
        <v>7193</v>
      </c>
      <c r="L363" t="s">
        <v>242</v>
      </c>
      <c r="M363" t="s">
        <v>242</v>
      </c>
      <c r="N363" t="s">
        <v>7194</v>
      </c>
      <c r="O363" t="s">
        <v>7195</v>
      </c>
      <c r="P363">
        <v>34.029000000000003</v>
      </c>
      <c r="Q363">
        <v>-118.40049999999999</v>
      </c>
      <c r="R363" t="s">
        <v>245</v>
      </c>
      <c r="S363" t="s">
        <v>246</v>
      </c>
      <c r="T363" s="10" t="s">
        <v>7196</v>
      </c>
      <c r="V363" t="s">
        <v>7197</v>
      </c>
      <c r="W363">
        <v>963320106</v>
      </c>
      <c r="X363">
        <v>3630</v>
      </c>
      <c r="Y363" s="10" t="s">
        <v>271</v>
      </c>
      <c r="Z363" s="10" t="s">
        <v>2346</v>
      </c>
      <c r="AA363" s="10">
        <v>2020</v>
      </c>
      <c r="AC363" s="10">
        <v>0.5</v>
      </c>
      <c r="AD363">
        <v>10</v>
      </c>
      <c r="AF363" s="10">
        <v>13</v>
      </c>
      <c r="AG363" t="s">
        <v>242</v>
      </c>
      <c r="AJ363" s="22">
        <v>1</v>
      </c>
      <c r="AK363" s="10">
        <v>9</v>
      </c>
      <c r="AL363" s="22">
        <v>0</v>
      </c>
      <c r="AM363" s="19">
        <v>0</v>
      </c>
      <c r="AN363" s="36">
        <f t="shared" si="75"/>
        <v>0</v>
      </c>
      <c r="AO363" s="22">
        <v>0</v>
      </c>
      <c r="AP363" s="19">
        <v>0</v>
      </c>
      <c r="AQ363" t="s">
        <v>7198</v>
      </c>
      <c r="AR363">
        <v>2</v>
      </c>
      <c r="AU363" s="22">
        <v>1</v>
      </c>
      <c r="AV363" s="10">
        <v>1</v>
      </c>
      <c r="AW363" s="21">
        <f t="shared" si="76"/>
        <v>7.6923076923076925</v>
      </c>
      <c r="AX363">
        <v>2</v>
      </c>
      <c r="BA363" s="22">
        <v>1</v>
      </c>
      <c r="BB363" s="10">
        <v>2</v>
      </c>
      <c r="BC363" s="21">
        <f t="shared" si="77"/>
        <v>15.384615384615385</v>
      </c>
      <c r="BD363" t="s">
        <v>242</v>
      </c>
      <c r="BG363" s="22">
        <v>0.5</v>
      </c>
      <c r="BJ363">
        <v>2</v>
      </c>
      <c r="BM363" s="22">
        <v>1</v>
      </c>
      <c r="BN363">
        <v>2</v>
      </c>
      <c r="BQ363" s="22">
        <v>1</v>
      </c>
      <c r="BR363" s="10">
        <v>4</v>
      </c>
      <c r="BS363" s="97">
        <f t="shared" si="86"/>
        <v>30.76923076923077</v>
      </c>
      <c r="BT363" s="10" t="s">
        <v>7199</v>
      </c>
      <c r="BU363" s="10">
        <v>1</v>
      </c>
      <c r="BX363" s="22">
        <v>1</v>
      </c>
      <c r="BY363" s="10">
        <v>3</v>
      </c>
      <c r="BZ363" s="21">
        <f>BY363/AF363*100</f>
        <v>23.076923076923077</v>
      </c>
      <c r="CA363" s="10">
        <v>2</v>
      </c>
      <c r="CB363" s="10">
        <v>1</v>
      </c>
      <c r="CE363" s="22">
        <v>0.5</v>
      </c>
      <c r="CF363" s="11" t="s">
        <v>7200</v>
      </c>
      <c r="CG363" s="10">
        <v>1</v>
      </c>
      <c r="CH363" s="10" t="s">
        <v>242</v>
      </c>
      <c r="CJ363" s="22">
        <v>1</v>
      </c>
      <c r="CK363" s="10" t="s">
        <v>7201</v>
      </c>
      <c r="CL363" s="10">
        <v>1</v>
      </c>
      <c r="CO363" s="10">
        <v>0</v>
      </c>
      <c r="CP363" s="22">
        <v>0.5</v>
      </c>
      <c r="CQ363" s="10" t="s">
        <v>242</v>
      </c>
      <c r="CR363" s="10" t="s">
        <v>242</v>
      </c>
      <c r="CS363" s="10" t="s">
        <v>242</v>
      </c>
      <c r="CT363" s="11" t="s">
        <v>7202</v>
      </c>
      <c r="CV363" s="22">
        <v>0</v>
      </c>
      <c r="CX363" s="10">
        <v>1</v>
      </c>
      <c r="DA363" s="22">
        <v>1</v>
      </c>
      <c r="DB363" s="10">
        <v>191234</v>
      </c>
      <c r="DC363" s="10">
        <v>2</v>
      </c>
      <c r="DE363" s="22">
        <v>1</v>
      </c>
      <c r="DF363" s="50" t="s">
        <v>242</v>
      </c>
      <c r="DG363" s="10" t="s">
        <v>242</v>
      </c>
      <c r="DH363" s="50">
        <v>471938</v>
      </c>
      <c r="DI363" s="10">
        <v>2</v>
      </c>
      <c r="DJ363" s="50" t="s">
        <v>242</v>
      </c>
      <c r="DK363" s="10" t="s">
        <v>242</v>
      </c>
      <c r="DM363" s="22">
        <v>1</v>
      </c>
      <c r="DN363" s="50">
        <v>61400000</v>
      </c>
      <c r="DO363" s="10">
        <v>2</v>
      </c>
      <c r="DQ363" s="10">
        <v>1</v>
      </c>
      <c r="DT363" s="27">
        <v>1</v>
      </c>
      <c r="DU363" s="2" t="s">
        <v>7203</v>
      </c>
      <c r="DV363" s="27">
        <v>1</v>
      </c>
      <c r="DW363" s="2" t="s">
        <v>7204</v>
      </c>
      <c r="DX363" s="27">
        <v>1</v>
      </c>
      <c r="DY363" t="s">
        <v>7205</v>
      </c>
      <c r="DZ363" s="27">
        <v>1</v>
      </c>
      <c r="EA363" t="s">
        <v>7206</v>
      </c>
      <c r="EB363" s="27">
        <v>1</v>
      </c>
      <c r="EC363" s="2" t="s">
        <v>7207</v>
      </c>
      <c r="ED363" s="27">
        <v>1</v>
      </c>
      <c r="EE363" s="2" t="s">
        <v>7208</v>
      </c>
      <c r="EF363" s="27">
        <v>1</v>
      </c>
      <c r="EG363" s="2" t="s">
        <v>7209</v>
      </c>
      <c r="EH363" s="27">
        <v>1</v>
      </c>
      <c r="EI363" s="2" t="s">
        <v>7210</v>
      </c>
      <c r="EJ363" s="27">
        <v>1</v>
      </c>
      <c r="EK363" t="s">
        <v>7211</v>
      </c>
      <c r="EL363" s="27">
        <v>1</v>
      </c>
      <c r="EM363" s="2" t="s">
        <v>7212</v>
      </c>
      <c r="EN363">
        <v>1</v>
      </c>
      <c r="EQ363">
        <f t="shared" si="78"/>
        <v>1</v>
      </c>
      <c r="ER363" s="99">
        <v>1</v>
      </c>
      <c r="ES363" s="22">
        <v>0</v>
      </c>
      <c r="ET363" s="10" t="s">
        <v>242</v>
      </c>
      <c r="EU363" s="10" t="s">
        <v>242</v>
      </c>
      <c r="EX363" s="10" t="s">
        <v>242</v>
      </c>
      <c r="EY363" s="10" t="s">
        <v>242</v>
      </c>
      <c r="FA363" s="22">
        <v>0</v>
      </c>
      <c r="FB363" s="10" t="s">
        <v>242</v>
      </c>
      <c r="FD363" s="22">
        <v>0</v>
      </c>
      <c r="FE363" s="10" t="s">
        <v>242</v>
      </c>
      <c r="FG363" s="22">
        <v>1</v>
      </c>
      <c r="FH363" s="10">
        <v>4249.38</v>
      </c>
      <c r="FJ363" s="22">
        <v>0</v>
      </c>
      <c r="FK363" s="10" t="s">
        <v>242</v>
      </c>
      <c r="FL363">
        <f t="shared" si="81"/>
        <v>1</v>
      </c>
      <c r="FM363" s="99">
        <v>1</v>
      </c>
      <c r="FN363">
        <f t="shared" si="82"/>
        <v>0</v>
      </c>
      <c r="FO363" s="100">
        <v>0</v>
      </c>
      <c r="FQ363" s="10">
        <v>1</v>
      </c>
      <c r="FT363" s="22">
        <v>1</v>
      </c>
      <c r="FU363" s="10">
        <v>25</v>
      </c>
      <c r="FV363" s="10">
        <v>57</v>
      </c>
      <c r="FW363" s="10">
        <v>18</v>
      </c>
      <c r="FY363" s="22">
        <v>1</v>
      </c>
      <c r="FZ363" s="10">
        <v>41</v>
      </c>
      <c r="GA363" s="10">
        <v>2</v>
      </c>
      <c r="GB363" s="10" t="s">
        <v>7213</v>
      </c>
      <c r="GC363" s="22">
        <v>0.5</v>
      </c>
      <c r="GD363" s="10" t="s">
        <v>242</v>
      </c>
      <c r="GE363" s="10" t="s">
        <v>242</v>
      </c>
      <c r="GF363" s="50">
        <v>79</v>
      </c>
      <c r="GG363" s="10" t="s">
        <v>242</v>
      </c>
      <c r="GH363" s="10" t="s">
        <v>242</v>
      </c>
      <c r="GI363" s="10" t="s">
        <v>242</v>
      </c>
      <c r="GJ363" s="10" t="s">
        <v>242</v>
      </c>
      <c r="GK363" s="10">
        <v>1</v>
      </c>
      <c r="GL363" s="10" t="s">
        <v>7214</v>
      </c>
      <c r="GM363" s="10">
        <v>1</v>
      </c>
      <c r="GP363" s="22">
        <v>0</v>
      </c>
      <c r="GQ363" s="10" t="s">
        <v>242</v>
      </c>
      <c r="GR363" s="10" t="s">
        <v>242</v>
      </c>
      <c r="GT363" s="10" t="s">
        <v>242</v>
      </c>
      <c r="GW363" s="22">
        <v>1</v>
      </c>
      <c r="GX363" s="10">
        <v>297</v>
      </c>
      <c r="GY363" s="10" t="s">
        <v>7215</v>
      </c>
      <c r="HA363" s="10">
        <v>1</v>
      </c>
      <c r="HD363" s="22">
        <v>1</v>
      </c>
      <c r="HE363" s="11" t="s">
        <v>7216</v>
      </c>
      <c r="HF363" s="22">
        <v>1</v>
      </c>
      <c r="HG363" s="11" t="s">
        <v>7216</v>
      </c>
      <c r="HH363" s="10">
        <v>1</v>
      </c>
      <c r="HK363" s="22">
        <v>1</v>
      </c>
      <c r="HL363" s="11" t="s">
        <v>7217</v>
      </c>
      <c r="HM363" s="10">
        <v>1</v>
      </c>
      <c r="HP363" s="10">
        <v>0.66666666699999999</v>
      </c>
      <c r="HQ363" s="10">
        <v>1</v>
      </c>
      <c r="HR363" s="10">
        <v>0.25</v>
      </c>
      <c r="HS363" s="10">
        <v>1</v>
      </c>
      <c r="HT363" s="10">
        <v>1</v>
      </c>
      <c r="HU363" s="10">
        <v>0</v>
      </c>
      <c r="HV363" s="10">
        <v>0.25</v>
      </c>
      <c r="HW363" s="10">
        <v>0.83333333300000001</v>
      </c>
      <c r="HX363" s="10">
        <v>0</v>
      </c>
      <c r="HY363" s="10">
        <v>1</v>
      </c>
      <c r="HZ363" s="10">
        <v>1</v>
      </c>
      <c r="IA363" s="10">
        <v>1</v>
      </c>
      <c r="IB363" s="10">
        <v>1</v>
      </c>
      <c r="IC363" s="10">
        <v>0.63888888899999996</v>
      </c>
      <c r="ID363" s="10">
        <v>0.5625</v>
      </c>
      <c r="IE363" s="10">
        <v>0.76666666699999997</v>
      </c>
      <c r="IF363" s="10">
        <v>0.65601851899999997</v>
      </c>
      <c r="IG363" s="10" t="s">
        <v>7218</v>
      </c>
      <c r="IH363" s="10" t="s">
        <v>266</v>
      </c>
      <c r="II363" s="10" t="s">
        <v>7196</v>
      </c>
      <c r="IJ363" s="10">
        <v>20419</v>
      </c>
      <c r="IK363" s="10">
        <v>19456</v>
      </c>
      <c r="IL363" s="10">
        <v>21985</v>
      </c>
      <c r="IM363" s="10">
        <v>19724</v>
      </c>
      <c r="IN363" s="10">
        <v>20419</v>
      </c>
      <c r="IS363">
        <f t="shared" si="79"/>
        <v>0.6</v>
      </c>
      <c r="IT363">
        <f t="shared" si="83"/>
        <v>0.7142857142857143</v>
      </c>
      <c r="IU363">
        <f t="shared" si="84"/>
        <v>0.875</v>
      </c>
      <c r="IV363">
        <f t="shared" si="80"/>
        <v>0.72976190476190472</v>
      </c>
    </row>
    <row r="364" spans="1:256" customFormat="1" ht="14" customHeight="1" x14ac:dyDescent="0.2">
      <c r="A364">
        <v>363</v>
      </c>
      <c r="B364">
        <v>396</v>
      </c>
      <c r="C364" s="1">
        <v>44802.401388888888</v>
      </c>
      <c r="D364" s="1">
        <v>44802.401388888888</v>
      </c>
      <c r="E364">
        <v>0</v>
      </c>
      <c r="F364" t="s">
        <v>240</v>
      </c>
      <c r="G364">
        <v>100</v>
      </c>
      <c r="H364">
        <v>51</v>
      </c>
      <c r="I364">
        <v>1</v>
      </c>
      <c r="J364" s="1">
        <v>44802.401388888888</v>
      </c>
      <c r="K364" t="s">
        <v>7219</v>
      </c>
      <c r="L364" t="s">
        <v>242</v>
      </c>
      <c r="M364" t="s">
        <v>242</v>
      </c>
      <c r="N364" t="s">
        <v>7220</v>
      </c>
      <c r="O364" t="s">
        <v>7221</v>
      </c>
      <c r="P364">
        <v>34.029000000000003</v>
      </c>
      <c r="Q364">
        <v>-118.40049999999999</v>
      </c>
      <c r="R364" t="s">
        <v>245</v>
      </c>
      <c r="S364" t="s">
        <v>246</v>
      </c>
      <c r="T364" t="s">
        <v>7222</v>
      </c>
      <c r="V364" t="s">
        <v>7223</v>
      </c>
      <c r="W364" t="s">
        <v>7224</v>
      </c>
      <c r="X364">
        <v>2650</v>
      </c>
      <c r="Y364" t="s">
        <v>418</v>
      </c>
      <c r="Z364" t="s">
        <v>687</v>
      </c>
      <c r="AA364">
        <v>2019</v>
      </c>
      <c r="AC364">
        <v>0.5</v>
      </c>
      <c r="AD364">
        <v>10</v>
      </c>
      <c r="AF364">
        <v>13</v>
      </c>
      <c r="AG364" t="s">
        <v>242</v>
      </c>
      <c r="AJ364" s="27">
        <v>1</v>
      </c>
      <c r="AK364">
        <v>11</v>
      </c>
      <c r="AL364" s="27">
        <v>1</v>
      </c>
      <c r="AM364">
        <v>4</v>
      </c>
      <c r="AN364" s="36">
        <f t="shared" si="75"/>
        <v>30.76923076923077</v>
      </c>
      <c r="AO364" s="27">
        <v>0</v>
      </c>
      <c r="AP364" s="24">
        <v>0</v>
      </c>
      <c r="AQ364" t="s">
        <v>7225</v>
      </c>
      <c r="AR364">
        <v>2</v>
      </c>
      <c r="AU364" s="27">
        <v>1</v>
      </c>
      <c r="AV364">
        <v>1</v>
      </c>
      <c r="AW364" s="21">
        <f t="shared" si="76"/>
        <v>7.6923076923076925</v>
      </c>
      <c r="AX364">
        <v>2</v>
      </c>
      <c r="BA364" s="27">
        <v>1</v>
      </c>
      <c r="BB364">
        <v>2</v>
      </c>
      <c r="BC364" s="21">
        <f t="shared" si="77"/>
        <v>15.384615384615385</v>
      </c>
      <c r="BD364" t="s">
        <v>242</v>
      </c>
      <c r="BG364" s="27">
        <v>1</v>
      </c>
      <c r="BJ364">
        <v>2</v>
      </c>
      <c r="BM364" s="27">
        <v>1</v>
      </c>
      <c r="BN364">
        <v>2</v>
      </c>
      <c r="BQ364" s="27">
        <v>1</v>
      </c>
      <c r="BR364">
        <v>3</v>
      </c>
      <c r="BS364" s="97">
        <f t="shared" si="86"/>
        <v>23.076923076923077</v>
      </c>
      <c r="BU364">
        <v>1</v>
      </c>
      <c r="BX364" s="27">
        <v>0</v>
      </c>
      <c r="BY364" s="24" t="s">
        <v>242</v>
      </c>
      <c r="BZ364" s="21" t="s">
        <v>242</v>
      </c>
      <c r="CA364" t="s">
        <v>242</v>
      </c>
      <c r="CB364" t="s">
        <v>242</v>
      </c>
      <c r="CE364" s="27">
        <v>0</v>
      </c>
      <c r="CG364" t="s">
        <v>242</v>
      </c>
      <c r="CH364" t="s">
        <v>242</v>
      </c>
      <c r="CJ364" s="27">
        <v>1</v>
      </c>
      <c r="CK364" t="s">
        <v>7226</v>
      </c>
      <c r="CL364">
        <v>1</v>
      </c>
      <c r="CO364">
        <v>0</v>
      </c>
      <c r="CP364" s="27">
        <v>0.5</v>
      </c>
      <c r="CQ364">
        <v>100</v>
      </c>
      <c r="CR364">
        <v>100</v>
      </c>
      <c r="CS364" t="s">
        <v>242</v>
      </c>
      <c r="CT364" t="s">
        <v>7227</v>
      </c>
      <c r="CV364" s="27">
        <v>0.5</v>
      </c>
      <c r="CW364" t="s">
        <v>7228</v>
      </c>
      <c r="CX364">
        <v>1</v>
      </c>
      <c r="DA364" s="27">
        <v>1</v>
      </c>
      <c r="DB364">
        <v>6200598</v>
      </c>
      <c r="DC364">
        <v>2</v>
      </c>
      <c r="DE364" s="27">
        <v>1</v>
      </c>
      <c r="DF364" s="36">
        <v>3166058</v>
      </c>
      <c r="DG364">
        <v>2</v>
      </c>
      <c r="DH364" s="36">
        <v>2319368</v>
      </c>
      <c r="DI364">
        <v>2</v>
      </c>
      <c r="DJ364" s="36" t="s">
        <v>242</v>
      </c>
      <c r="DK364" t="s">
        <v>242</v>
      </c>
      <c r="DM364" s="27">
        <v>0</v>
      </c>
      <c r="DN364" s="36" t="s">
        <v>242</v>
      </c>
      <c r="DO364" t="s">
        <v>242</v>
      </c>
      <c r="DQ364">
        <v>1</v>
      </c>
      <c r="DT364" s="27">
        <v>0</v>
      </c>
      <c r="DV364" s="27">
        <v>0</v>
      </c>
      <c r="DX364" s="27">
        <v>1</v>
      </c>
      <c r="DY364" t="s">
        <v>7229</v>
      </c>
      <c r="DZ364" s="27">
        <v>0</v>
      </c>
      <c r="EB364" s="27">
        <v>0</v>
      </c>
      <c r="ED364" s="27">
        <v>0</v>
      </c>
      <c r="EF364" s="27">
        <v>0</v>
      </c>
      <c r="EH364" s="27">
        <v>0</v>
      </c>
      <c r="EJ364" s="27">
        <v>0</v>
      </c>
      <c r="EL364" s="27">
        <v>0</v>
      </c>
      <c r="EN364">
        <v>1</v>
      </c>
      <c r="EP364" s="2"/>
      <c r="EQ364">
        <f t="shared" si="78"/>
        <v>0.1</v>
      </c>
      <c r="ER364" s="99">
        <v>0.5</v>
      </c>
      <c r="ES364" s="27">
        <v>0.5</v>
      </c>
      <c r="ET364" t="s">
        <v>242</v>
      </c>
      <c r="EU364">
        <v>54600</v>
      </c>
      <c r="EX364">
        <v>1</v>
      </c>
      <c r="EY364" t="s">
        <v>242</v>
      </c>
      <c r="FA364" s="27">
        <v>0</v>
      </c>
      <c r="FB364" t="s">
        <v>242</v>
      </c>
      <c r="FD364" s="27">
        <v>0</v>
      </c>
      <c r="FE364" t="s">
        <v>242</v>
      </c>
      <c r="FG364" s="27">
        <v>0</v>
      </c>
      <c r="FH364" t="s">
        <v>242</v>
      </c>
      <c r="FJ364" s="27">
        <v>0</v>
      </c>
      <c r="FK364" t="s">
        <v>242</v>
      </c>
      <c r="FL364">
        <f t="shared" si="81"/>
        <v>0</v>
      </c>
      <c r="FM364" s="100">
        <v>0</v>
      </c>
      <c r="FN364">
        <f t="shared" si="82"/>
        <v>0</v>
      </c>
      <c r="FO364" s="100">
        <v>0</v>
      </c>
      <c r="FQ364" t="s">
        <v>242</v>
      </c>
      <c r="FT364" s="27">
        <v>1</v>
      </c>
      <c r="FU364">
        <v>16</v>
      </c>
      <c r="FV364">
        <v>52</v>
      </c>
      <c r="FW364">
        <v>32</v>
      </c>
      <c r="FY364" s="27">
        <v>1</v>
      </c>
      <c r="FZ364">
        <v>21</v>
      </c>
      <c r="GA364">
        <v>2</v>
      </c>
      <c r="GC364" s="27">
        <v>0</v>
      </c>
      <c r="GD364" t="s">
        <v>242</v>
      </c>
      <c r="GE364" t="s">
        <v>242</v>
      </c>
      <c r="GF364" s="36" t="s">
        <v>242</v>
      </c>
      <c r="GG364" t="s">
        <v>242</v>
      </c>
      <c r="GH364" t="s">
        <v>242</v>
      </c>
      <c r="GI364" t="s">
        <v>242</v>
      </c>
      <c r="GJ364" t="s">
        <v>242</v>
      </c>
      <c r="GK364" t="s">
        <v>242</v>
      </c>
      <c r="GM364">
        <v>1</v>
      </c>
      <c r="GP364" s="27">
        <v>0</v>
      </c>
      <c r="GQ364" t="s">
        <v>242</v>
      </c>
      <c r="GR364" t="s">
        <v>242</v>
      </c>
      <c r="GT364" t="s">
        <v>242</v>
      </c>
      <c r="GW364" s="27">
        <v>1</v>
      </c>
      <c r="GX364">
        <v>200</v>
      </c>
      <c r="HA364">
        <v>1</v>
      </c>
      <c r="HD364" s="27">
        <v>0</v>
      </c>
      <c r="HF364" s="27">
        <v>0</v>
      </c>
      <c r="HH364" t="s">
        <v>242</v>
      </c>
      <c r="HK364" s="27">
        <v>1</v>
      </c>
      <c r="HL364" t="s">
        <v>7230</v>
      </c>
      <c r="HM364">
        <v>1</v>
      </c>
      <c r="HP364">
        <v>0.66666666699999999</v>
      </c>
      <c r="HQ364">
        <v>1</v>
      </c>
      <c r="HR364">
        <v>0.5</v>
      </c>
      <c r="HS364">
        <v>0.66666666699999999</v>
      </c>
      <c r="HT364">
        <v>0.1</v>
      </c>
      <c r="HU364">
        <v>0.5</v>
      </c>
      <c r="HV364">
        <v>0</v>
      </c>
      <c r="HW364">
        <v>0.66666666699999999</v>
      </c>
      <c r="HX364">
        <v>0</v>
      </c>
      <c r="HY364">
        <v>1</v>
      </c>
      <c r="HZ364">
        <v>0</v>
      </c>
      <c r="IA364">
        <v>1</v>
      </c>
      <c r="IB364">
        <v>1</v>
      </c>
      <c r="IC364">
        <v>0.72222222199999997</v>
      </c>
      <c r="ID364">
        <v>0.31666666700000001</v>
      </c>
      <c r="IE364">
        <v>0.53333333299999997</v>
      </c>
      <c r="IF364">
        <v>0.52407407399999995</v>
      </c>
      <c r="IG364" t="s">
        <v>7231</v>
      </c>
      <c r="IH364" t="s">
        <v>266</v>
      </c>
      <c r="II364" t="s">
        <v>7222</v>
      </c>
      <c r="IJ364">
        <v>18289</v>
      </c>
      <c r="IK364">
        <v>17578.8</v>
      </c>
      <c r="IL364">
        <v>18746.099999999999</v>
      </c>
      <c r="IM364">
        <v>21256.5</v>
      </c>
      <c r="IN364">
        <v>18289</v>
      </c>
      <c r="IS364">
        <f t="shared" si="79"/>
        <v>0.6</v>
      </c>
      <c r="IT364">
        <f t="shared" si="83"/>
        <v>0.42857142857142855</v>
      </c>
      <c r="IU364">
        <f t="shared" si="84"/>
        <v>0.75</v>
      </c>
      <c r="IV364">
        <f t="shared" si="80"/>
        <v>0.59285714285714286</v>
      </c>
    </row>
    <row r="365" spans="1:256" customFormat="1" ht="14" customHeight="1" x14ac:dyDescent="0.2">
      <c r="A365">
        <v>364</v>
      </c>
      <c r="B365">
        <v>397</v>
      </c>
      <c r="C365" s="1">
        <v>44802.402083333334</v>
      </c>
      <c r="D365" s="1">
        <v>44802.402777777781</v>
      </c>
      <c r="E365">
        <v>0</v>
      </c>
      <c r="F365" t="s">
        <v>240</v>
      </c>
      <c r="G365">
        <v>100</v>
      </c>
      <c r="H365">
        <v>60</v>
      </c>
      <c r="I365">
        <v>1</v>
      </c>
      <c r="J365" s="1">
        <v>44802.402777777781</v>
      </c>
      <c r="K365" t="s">
        <v>7232</v>
      </c>
      <c r="L365" t="s">
        <v>242</v>
      </c>
      <c r="M365" t="s">
        <v>242</v>
      </c>
      <c r="N365" t="s">
        <v>7233</v>
      </c>
      <c r="O365" t="s">
        <v>7234</v>
      </c>
      <c r="P365">
        <v>34.029000000000003</v>
      </c>
      <c r="Q365">
        <v>-118.40049999999999</v>
      </c>
      <c r="R365" t="s">
        <v>245</v>
      </c>
      <c r="S365" t="s">
        <v>246</v>
      </c>
      <c r="T365" t="s">
        <v>7235</v>
      </c>
      <c r="V365" t="s">
        <v>7236</v>
      </c>
      <c r="W365">
        <v>958102105</v>
      </c>
      <c r="X365">
        <v>3572</v>
      </c>
      <c r="Y365" t="s">
        <v>297</v>
      </c>
      <c r="Z365" t="s">
        <v>4620</v>
      </c>
      <c r="AA365">
        <v>2020</v>
      </c>
      <c r="AC365">
        <v>0.5</v>
      </c>
      <c r="AD365">
        <v>15</v>
      </c>
      <c r="AF365">
        <v>8</v>
      </c>
      <c r="AG365" t="s">
        <v>242</v>
      </c>
      <c r="AJ365" s="27">
        <v>0</v>
      </c>
      <c r="AK365" s="24">
        <v>0</v>
      </c>
      <c r="AL365" s="27">
        <v>0</v>
      </c>
      <c r="AM365" s="24">
        <v>0</v>
      </c>
      <c r="AN365" s="36">
        <f t="shared" si="75"/>
        <v>0</v>
      </c>
      <c r="AO365" s="27">
        <v>0</v>
      </c>
      <c r="AP365" s="24">
        <v>0</v>
      </c>
      <c r="AR365" t="s">
        <v>242</v>
      </c>
      <c r="AU365" s="27">
        <v>1</v>
      </c>
      <c r="AV365">
        <v>1</v>
      </c>
      <c r="AW365" s="21">
        <f t="shared" si="76"/>
        <v>12.5</v>
      </c>
      <c r="AX365">
        <v>2</v>
      </c>
      <c r="BA365" s="27">
        <v>1</v>
      </c>
      <c r="BB365">
        <v>2</v>
      </c>
      <c r="BC365" s="21">
        <f t="shared" si="77"/>
        <v>25</v>
      </c>
      <c r="BD365" t="s">
        <v>242</v>
      </c>
      <c r="BG365" s="27">
        <v>1</v>
      </c>
      <c r="BJ365">
        <v>2</v>
      </c>
      <c r="BM365" s="27">
        <v>1</v>
      </c>
      <c r="BN365">
        <v>2</v>
      </c>
      <c r="BQ365" s="27">
        <v>1</v>
      </c>
      <c r="BR365">
        <v>4</v>
      </c>
      <c r="BS365" s="97">
        <f t="shared" si="86"/>
        <v>50</v>
      </c>
      <c r="BU365">
        <v>1</v>
      </c>
      <c r="BX365" s="27">
        <v>0</v>
      </c>
      <c r="BY365" s="24" t="s">
        <v>242</v>
      </c>
      <c r="BZ365" s="21" t="s">
        <v>242</v>
      </c>
      <c r="CA365" t="s">
        <v>242</v>
      </c>
      <c r="CB365" t="s">
        <v>242</v>
      </c>
      <c r="CE365" s="27">
        <v>0</v>
      </c>
      <c r="CG365" t="s">
        <v>242</v>
      </c>
      <c r="CH365" t="s">
        <v>242</v>
      </c>
      <c r="CJ365" s="27">
        <v>1</v>
      </c>
      <c r="CK365" t="s">
        <v>7237</v>
      </c>
      <c r="CL365">
        <v>1</v>
      </c>
      <c r="CO365">
        <v>0</v>
      </c>
      <c r="CP365" s="27">
        <v>0.5</v>
      </c>
      <c r="CQ365" t="s">
        <v>242</v>
      </c>
      <c r="CR365" t="s">
        <v>242</v>
      </c>
      <c r="CS365" t="s">
        <v>242</v>
      </c>
      <c r="CT365" s="2" t="s">
        <v>7238</v>
      </c>
      <c r="CV365" s="27">
        <v>1</v>
      </c>
      <c r="CW365" t="s">
        <v>7239</v>
      </c>
      <c r="CX365">
        <v>1</v>
      </c>
      <c r="DA365" s="27">
        <v>1</v>
      </c>
      <c r="DB365">
        <v>44643.4</v>
      </c>
      <c r="DC365">
        <v>2</v>
      </c>
      <c r="DE365" s="27">
        <v>1</v>
      </c>
      <c r="DF365" s="36" t="s">
        <v>242</v>
      </c>
      <c r="DG365" t="s">
        <v>242</v>
      </c>
      <c r="DH365" s="43" t="s">
        <v>242</v>
      </c>
      <c r="DI365" t="s">
        <v>242</v>
      </c>
      <c r="DJ365" s="36">
        <v>958051.6</v>
      </c>
      <c r="DK365">
        <v>2</v>
      </c>
      <c r="DM365" s="27">
        <v>1</v>
      </c>
      <c r="DN365" s="36">
        <v>27680</v>
      </c>
      <c r="DO365">
        <v>2</v>
      </c>
      <c r="DQ365">
        <v>1</v>
      </c>
      <c r="DT365" s="27">
        <v>1</v>
      </c>
      <c r="DU365" t="s">
        <v>7240</v>
      </c>
      <c r="DV365" s="27">
        <v>1</v>
      </c>
      <c r="DW365" t="s">
        <v>7241</v>
      </c>
      <c r="DX365" s="27">
        <v>1</v>
      </c>
      <c r="DY365" t="s">
        <v>7242</v>
      </c>
      <c r="DZ365" s="27">
        <v>1</v>
      </c>
      <c r="EA365" t="s">
        <v>7243</v>
      </c>
      <c r="EB365" s="27">
        <v>1</v>
      </c>
      <c r="EC365" t="s">
        <v>7244</v>
      </c>
      <c r="ED365" s="27">
        <v>1</v>
      </c>
      <c r="EE365" t="s">
        <v>7245</v>
      </c>
      <c r="EF365" s="27">
        <v>1</v>
      </c>
      <c r="EG365" t="s">
        <v>7246</v>
      </c>
      <c r="EH365" s="27">
        <v>1</v>
      </c>
      <c r="EI365" s="2" t="s">
        <v>7247</v>
      </c>
      <c r="EJ365" s="27">
        <v>1</v>
      </c>
      <c r="EK365" t="s">
        <v>7248</v>
      </c>
      <c r="EL365" s="27">
        <v>1</v>
      </c>
      <c r="EM365" t="s">
        <v>7249</v>
      </c>
      <c r="EN365">
        <v>4</v>
      </c>
      <c r="EP365" s="2"/>
      <c r="EQ365">
        <f t="shared" si="78"/>
        <v>1</v>
      </c>
      <c r="ER365" s="99">
        <v>1</v>
      </c>
      <c r="ES365" s="27">
        <v>0</v>
      </c>
      <c r="ET365" t="s">
        <v>242</v>
      </c>
      <c r="EU365" t="s">
        <v>242</v>
      </c>
      <c r="EX365" t="s">
        <v>242</v>
      </c>
      <c r="EY365" t="s">
        <v>242</v>
      </c>
      <c r="FA365" s="27">
        <v>1</v>
      </c>
      <c r="FB365">
        <v>17131.55</v>
      </c>
      <c r="FC365" t="s">
        <v>3434</v>
      </c>
      <c r="FD365" s="27">
        <v>0</v>
      </c>
      <c r="FE365" t="s">
        <v>242</v>
      </c>
      <c r="FG365" s="27">
        <v>0</v>
      </c>
      <c r="FH365" t="s">
        <v>242</v>
      </c>
      <c r="FJ365" s="27">
        <v>0</v>
      </c>
      <c r="FK365" t="s">
        <v>242</v>
      </c>
      <c r="FL365">
        <f t="shared" si="81"/>
        <v>1</v>
      </c>
      <c r="FM365" s="99">
        <v>1</v>
      </c>
      <c r="FN365">
        <f t="shared" si="82"/>
        <v>0</v>
      </c>
      <c r="FO365" s="100">
        <v>0</v>
      </c>
      <c r="FQ365">
        <v>1</v>
      </c>
      <c r="FT365" s="27">
        <v>1</v>
      </c>
      <c r="FU365">
        <v>28.8</v>
      </c>
      <c r="FV365">
        <v>66</v>
      </c>
      <c r="FW365">
        <v>5.2</v>
      </c>
      <c r="FY365" s="27">
        <v>1</v>
      </c>
      <c r="FZ365">
        <v>69.599999999999994</v>
      </c>
      <c r="GA365">
        <v>2</v>
      </c>
      <c r="GC365" s="27">
        <v>1</v>
      </c>
      <c r="GD365">
        <v>2.6</v>
      </c>
      <c r="GE365">
        <v>13.1</v>
      </c>
      <c r="GF365" s="36">
        <v>26.1</v>
      </c>
      <c r="GG365">
        <v>54.6</v>
      </c>
      <c r="GH365" t="s">
        <v>242</v>
      </c>
      <c r="GI365" t="s">
        <v>242</v>
      </c>
      <c r="GJ365" t="s">
        <v>242</v>
      </c>
      <c r="GK365">
        <v>1</v>
      </c>
      <c r="GM365">
        <v>1</v>
      </c>
      <c r="GP365" s="27">
        <v>0</v>
      </c>
      <c r="GQ365" t="s">
        <v>242</v>
      </c>
      <c r="GR365" t="s">
        <v>242</v>
      </c>
      <c r="GT365" t="s">
        <v>242</v>
      </c>
      <c r="GW365" s="27">
        <v>1</v>
      </c>
      <c r="GX365">
        <v>4934</v>
      </c>
      <c r="HA365">
        <v>1</v>
      </c>
      <c r="HD365" s="27">
        <v>0.5</v>
      </c>
      <c r="HE365" s="2" t="s">
        <v>7250</v>
      </c>
      <c r="HF365" s="27">
        <v>1</v>
      </c>
      <c r="HG365" t="s">
        <v>7251</v>
      </c>
      <c r="HH365">
        <v>1</v>
      </c>
      <c r="HK365" s="27">
        <v>1</v>
      </c>
      <c r="HL365" t="s">
        <v>7252</v>
      </c>
      <c r="HM365">
        <v>1</v>
      </c>
      <c r="HP365">
        <v>0.55555555599999995</v>
      </c>
      <c r="HQ365">
        <v>1</v>
      </c>
      <c r="HR365">
        <v>0.75</v>
      </c>
      <c r="HS365">
        <v>1</v>
      </c>
      <c r="HT365">
        <v>1</v>
      </c>
      <c r="HU365">
        <v>0</v>
      </c>
      <c r="HV365">
        <v>0.25</v>
      </c>
      <c r="HW365">
        <v>1</v>
      </c>
      <c r="HX365">
        <v>0</v>
      </c>
      <c r="HY365">
        <v>1</v>
      </c>
      <c r="HZ365">
        <v>0.75</v>
      </c>
      <c r="IA365">
        <v>1</v>
      </c>
      <c r="IB365">
        <v>1</v>
      </c>
      <c r="IC365">
        <v>0.76851851900000001</v>
      </c>
      <c r="ID365">
        <v>0.5625</v>
      </c>
      <c r="IE365">
        <v>0.75</v>
      </c>
      <c r="IF365">
        <v>0.69367283999999996</v>
      </c>
      <c r="IG365" t="s">
        <v>7253</v>
      </c>
      <c r="IH365" t="s">
        <v>266</v>
      </c>
      <c r="II365" t="s">
        <v>7235</v>
      </c>
      <c r="IJ365">
        <v>16569</v>
      </c>
      <c r="IK365">
        <v>16736</v>
      </c>
      <c r="IL365">
        <v>16922</v>
      </c>
      <c r="IM365">
        <v>18793</v>
      </c>
      <c r="IN365">
        <v>16569</v>
      </c>
      <c r="IS365">
        <f t="shared" si="79"/>
        <v>0.4</v>
      </c>
      <c r="IT365">
        <f t="shared" si="83"/>
        <v>0.7142857142857143</v>
      </c>
      <c r="IU365">
        <f t="shared" si="84"/>
        <v>1</v>
      </c>
      <c r="IV365">
        <f t="shared" si="80"/>
        <v>0.70476190476190481</v>
      </c>
    </row>
    <row r="366" spans="1:256" customFormat="1" ht="14" customHeight="1" x14ac:dyDescent="0.2">
      <c r="A366">
        <v>365</v>
      </c>
      <c r="B366">
        <v>398</v>
      </c>
      <c r="C366" s="1">
        <v>44802.402777777781</v>
      </c>
      <c r="D366" s="1">
        <v>44802.40347222222</v>
      </c>
      <c r="E366">
        <v>0</v>
      </c>
      <c r="F366" t="s">
        <v>240</v>
      </c>
      <c r="G366">
        <v>100</v>
      </c>
      <c r="H366">
        <v>66</v>
      </c>
      <c r="I366">
        <v>1</v>
      </c>
      <c r="J366" s="1">
        <v>44802.40347222222</v>
      </c>
      <c r="K366" t="s">
        <v>7254</v>
      </c>
      <c r="L366" t="s">
        <v>242</v>
      </c>
      <c r="M366" t="s">
        <v>242</v>
      </c>
      <c r="N366" t="s">
        <v>7255</v>
      </c>
      <c r="O366" t="s">
        <v>7256</v>
      </c>
      <c r="P366">
        <v>34.029000000000003</v>
      </c>
      <c r="Q366">
        <v>-118.40049999999999</v>
      </c>
      <c r="R366" t="s">
        <v>245</v>
      </c>
      <c r="S366" t="s">
        <v>246</v>
      </c>
      <c r="T366" t="s">
        <v>7257</v>
      </c>
      <c r="V366" t="s">
        <v>7258</v>
      </c>
      <c r="W366" t="s">
        <v>7259</v>
      </c>
      <c r="X366">
        <v>6798</v>
      </c>
      <c r="Y366" t="s">
        <v>659</v>
      </c>
      <c r="Z366" t="s">
        <v>660</v>
      </c>
      <c r="AA366">
        <v>2020</v>
      </c>
      <c r="AC366">
        <v>1</v>
      </c>
      <c r="AD366">
        <v>11</v>
      </c>
      <c r="AF366">
        <v>11</v>
      </c>
      <c r="AG366" t="s">
        <v>242</v>
      </c>
      <c r="AJ366" s="27">
        <v>1</v>
      </c>
      <c r="AK366">
        <v>6</v>
      </c>
      <c r="AL366" s="27">
        <v>0</v>
      </c>
      <c r="AM366" s="24">
        <v>0</v>
      </c>
      <c r="AN366" s="36">
        <f t="shared" si="75"/>
        <v>0</v>
      </c>
      <c r="AO366" s="27">
        <v>0</v>
      </c>
      <c r="AP366" s="24">
        <v>0</v>
      </c>
      <c r="AQ366" t="s">
        <v>7260</v>
      </c>
      <c r="AR366">
        <v>3</v>
      </c>
      <c r="AU366" s="27">
        <v>1</v>
      </c>
      <c r="AV366">
        <v>1</v>
      </c>
      <c r="AW366" s="21">
        <f t="shared" si="76"/>
        <v>9.0909090909090917</v>
      </c>
      <c r="AX366">
        <v>2</v>
      </c>
      <c r="BA366" s="27">
        <v>1</v>
      </c>
      <c r="BB366">
        <v>2</v>
      </c>
      <c r="BC366" s="21">
        <f t="shared" si="77"/>
        <v>18.181818181818183</v>
      </c>
      <c r="BD366" t="s">
        <v>242</v>
      </c>
      <c r="BG366" s="27">
        <v>1</v>
      </c>
      <c r="BH366">
        <v>4.3</v>
      </c>
      <c r="BJ366">
        <v>2</v>
      </c>
      <c r="BM366" s="27">
        <v>1</v>
      </c>
      <c r="BN366">
        <v>2</v>
      </c>
      <c r="BQ366" s="27">
        <v>1</v>
      </c>
      <c r="BR366">
        <v>4</v>
      </c>
      <c r="BS366" s="97">
        <f t="shared" si="86"/>
        <v>36.363636363636367</v>
      </c>
      <c r="BT366" t="s">
        <v>3471</v>
      </c>
      <c r="BU366">
        <v>3</v>
      </c>
      <c r="BX366" s="27">
        <v>1</v>
      </c>
      <c r="BY366">
        <v>5</v>
      </c>
      <c r="BZ366" s="21">
        <f>BY366/AF366*100</f>
        <v>45.454545454545453</v>
      </c>
      <c r="CA366">
        <v>2</v>
      </c>
      <c r="CB366">
        <v>1</v>
      </c>
      <c r="CE366" s="27">
        <v>0</v>
      </c>
      <c r="CG366" t="s">
        <v>242</v>
      </c>
      <c r="CH366" t="s">
        <v>242</v>
      </c>
      <c r="CJ366" s="27">
        <v>1</v>
      </c>
      <c r="CK366" t="s">
        <v>7261</v>
      </c>
      <c r="CL366">
        <v>1</v>
      </c>
      <c r="CO366">
        <v>0</v>
      </c>
      <c r="CP366" s="27">
        <v>0</v>
      </c>
      <c r="CQ366" t="s">
        <v>242</v>
      </c>
      <c r="CR366" t="s">
        <v>242</v>
      </c>
      <c r="CS366" t="s">
        <v>242</v>
      </c>
      <c r="CV366" s="27">
        <v>1</v>
      </c>
      <c r="CW366" s="2" t="s">
        <v>7262</v>
      </c>
      <c r="CX366">
        <v>1</v>
      </c>
      <c r="DA366" s="27">
        <v>1</v>
      </c>
      <c r="DB366">
        <v>126656</v>
      </c>
      <c r="DC366">
        <v>2</v>
      </c>
      <c r="DE366" s="27">
        <v>1</v>
      </c>
      <c r="DF366" s="36">
        <v>342355</v>
      </c>
      <c r="DG366">
        <v>2</v>
      </c>
      <c r="DH366" s="36">
        <v>352188</v>
      </c>
      <c r="DI366">
        <v>2</v>
      </c>
      <c r="DJ366" s="36" t="s">
        <v>242</v>
      </c>
      <c r="DK366" t="s">
        <v>242</v>
      </c>
      <c r="DM366" s="27">
        <v>1</v>
      </c>
      <c r="DN366" s="36">
        <v>378061</v>
      </c>
      <c r="DO366">
        <v>2</v>
      </c>
      <c r="DQ366">
        <v>1</v>
      </c>
      <c r="DT366" s="27">
        <v>1</v>
      </c>
      <c r="DU366" s="2" t="s">
        <v>7263</v>
      </c>
      <c r="DV366" s="27">
        <v>1</v>
      </c>
      <c r="DW366" s="2" t="s">
        <v>7264</v>
      </c>
      <c r="DX366" s="27">
        <v>0.5</v>
      </c>
      <c r="DY366" s="2" t="s">
        <v>7265</v>
      </c>
      <c r="DZ366" s="27">
        <v>1</v>
      </c>
      <c r="EA366" t="s">
        <v>7266</v>
      </c>
      <c r="EB366" s="27">
        <v>0</v>
      </c>
      <c r="ED366" s="27">
        <v>1</v>
      </c>
      <c r="EE366" t="s">
        <v>7267</v>
      </c>
      <c r="EF366" s="27">
        <v>1</v>
      </c>
      <c r="EG366" t="s">
        <v>7268</v>
      </c>
      <c r="EH366" s="27">
        <v>1</v>
      </c>
      <c r="EI366" t="s">
        <v>4687</v>
      </c>
      <c r="EJ366" s="27">
        <v>1</v>
      </c>
      <c r="EK366" t="s">
        <v>7269</v>
      </c>
      <c r="EL366" s="27">
        <v>1</v>
      </c>
      <c r="EM366" s="2" t="s">
        <v>7270</v>
      </c>
      <c r="EN366">
        <v>1</v>
      </c>
      <c r="EP366" s="2"/>
      <c r="EQ366">
        <f t="shared" si="78"/>
        <v>0.85</v>
      </c>
      <c r="ER366" s="99">
        <v>0.5</v>
      </c>
      <c r="ES366" s="27">
        <v>0</v>
      </c>
      <c r="ET366" t="s">
        <v>242</v>
      </c>
      <c r="EU366" t="s">
        <v>242</v>
      </c>
      <c r="EX366" t="s">
        <v>242</v>
      </c>
      <c r="EY366" t="s">
        <v>242</v>
      </c>
      <c r="FA366" s="27">
        <v>1</v>
      </c>
      <c r="FB366">
        <v>11804.71</v>
      </c>
      <c r="FC366" t="s">
        <v>3434</v>
      </c>
      <c r="FD366" s="27">
        <v>0</v>
      </c>
      <c r="FE366" t="s">
        <v>242</v>
      </c>
      <c r="FG366" s="27">
        <v>0</v>
      </c>
      <c r="FH366" t="s">
        <v>242</v>
      </c>
      <c r="FJ366" s="27">
        <v>0</v>
      </c>
      <c r="FK366" t="s">
        <v>242</v>
      </c>
      <c r="FL366">
        <f t="shared" si="81"/>
        <v>1</v>
      </c>
      <c r="FM366" s="99">
        <v>1</v>
      </c>
      <c r="FN366">
        <f t="shared" si="82"/>
        <v>0</v>
      </c>
      <c r="FO366" s="100">
        <v>0</v>
      </c>
      <c r="FQ366">
        <v>1</v>
      </c>
      <c r="FT366" s="27">
        <v>1</v>
      </c>
      <c r="FU366">
        <v>12.6</v>
      </c>
      <c r="FV366">
        <v>58</v>
      </c>
      <c r="FW366">
        <v>29.4</v>
      </c>
      <c r="FY366" s="27">
        <v>1</v>
      </c>
      <c r="FZ366">
        <v>48.6</v>
      </c>
      <c r="GA366">
        <v>2</v>
      </c>
      <c r="GC366" s="27">
        <v>1</v>
      </c>
      <c r="GD366">
        <v>7.3</v>
      </c>
      <c r="GE366">
        <v>7.05</v>
      </c>
      <c r="GF366" s="36">
        <v>79.849999999999994</v>
      </c>
      <c r="GG366">
        <v>4.53</v>
      </c>
      <c r="GH366" t="s">
        <v>242</v>
      </c>
      <c r="GI366" t="s">
        <v>242</v>
      </c>
      <c r="GJ366" t="s">
        <v>242</v>
      </c>
      <c r="GK366">
        <v>1</v>
      </c>
      <c r="GM366">
        <v>1</v>
      </c>
      <c r="GP366" s="27">
        <v>0</v>
      </c>
      <c r="GQ366" t="s">
        <v>242</v>
      </c>
      <c r="GR366" t="s">
        <v>242</v>
      </c>
      <c r="GT366" t="s">
        <v>242</v>
      </c>
      <c r="GW366" s="27">
        <v>1</v>
      </c>
      <c r="GX366">
        <v>103</v>
      </c>
      <c r="HA366">
        <v>1</v>
      </c>
      <c r="HD366" s="27">
        <v>0</v>
      </c>
      <c r="HF366" s="27">
        <v>0</v>
      </c>
      <c r="HH366" t="s">
        <v>242</v>
      </c>
      <c r="HK366" s="27">
        <v>1</v>
      </c>
      <c r="HL366" s="2" t="s">
        <v>7271</v>
      </c>
      <c r="HM366">
        <v>1</v>
      </c>
      <c r="HP366">
        <v>0.66666666699999999</v>
      </c>
      <c r="HQ366">
        <v>1</v>
      </c>
      <c r="HR366">
        <v>0.5</v>
      </c>
      <c r="HS366">
        <v>1</v>
      </c>
      <c r="HT366">
        <v>0.85</v>
      </c>
      <c r="HU366">
        <v>0</v>
      </c>
      <c r="HV366">
        <v>0.25</v>
      </c>
      <c r="HW366">
        <v>1</v>
      </c>
      <c r="HX366">
        <v>0</v>
      </c>
      <c r="HY366">
        <v>1</v>
      </c>
      <c r="HZ366">
        <v>0</v>
      </c>
      <c r="IA366">
        <v>1</v>
      </c>
      <c r="IB366">
        <v>1</v>
      </c>
      <c r="IC366">
        <v>0.72222222199999997</v>
      </c>
      <c r="ID366">
        <v>0.52500000000000002</v>
      </c>
      <c r="IE366">
        <v>0.6</v>
      </c>
      <c r="IF366">
        <v>0.61574074099999998</v>
      </c>
      <c r="IG366" t="s">
        <v>7272</v>
      </c>
      <c r="IH366" t="s">
        <v>266</v>
      </c>
      <c r="II366" t="s">
        <v>7257</v>
      </c>
      <c r="IJ366">
        <v>5140.9769999999999</v>
      </c>
      <c r="IK366">
        <v>4612.3900000000003</v>
      </c>
      <c r="IL366">
        <v>4768.8</v>
      </c>
      <c r="IM366">
        <v>5882.7719999999999</v>
      </c>
      <c r="IN366">
        <v>5140.9769999999999</v>
      </c>
      <c r="IS366">
        <f t="shared" si="79"/>
        <v>0.6</v>
      </c>
      <c r="IT366">
        <f t="shared" si="83"/>
        <v>0.6428571428571429</v>
      </c>
      <c r="IU366">
        <f t="shared" si="84"/>
        <v>1</v>
      </c>
      <c r="IV366">
        <f t="shared" si="80"/>
        <v>0.74761904761904763</v>
      </c>
    </row>
    <row r="367" spans="1:256" customFormat="1" ht="14" customHeight="1" x14ac:dyDescent="0.2">
      <c r="A367">
        <v>366</v>
      </c>
      <c r="B367">
        <v>399</v>
      </c>
      <c r="C367" s="1">
        <v>44802.40347222222</v>
      </c>
      <c r="D367" s="1">
        <v>44802.404166666667</v>
      </c>
      <c r="E367">
        <v>0</v>
      </c>
      <c r="F367" t="s">
        <v>240</v>
      </c>
      <c r="G367">
        <v>100</v>
      </c>
      <c r="H367">
        <v>58</v>
      </c>
      <c r="I367">
        <v>1</v>
      </c>
      <c r="J367" s="1">
        <v>44802.404166666667</v>
      </c>
      <c r="K367" t="s">
        <v>7273</v>
      </c>
      <c r="L367" t="s">
        <v>242</v>
      </c>
      <c r="M367" t="s">
        <v>242</v>
      </c>
      <c r="N367" t="s">
        <v>7274</v>
      </c>
      <c r="O367" t="s">
        <v>7275</v>
      </c>
      <c r="P367">
        <v>34.029000000000003</v>
      </c>
      <c r="Q367">
        <v>-118.40049999999999</v>
      </c>
      <c r="R367" t="s">
        <v>245</v>
      </c>
      <c r="S367" t="s">
        <v>246</v>
      </c>
      <c r="T367" t="s">
        <v>7276</v>
      </c>
      <c r="V367" t="s">
        <v>7277</v>
      </c>
      <c r="W367">
        <v>949746101</v>
      </c>
      <c r="X367">
        <v>6020</v>
      </c>
      <c r="Y367" t="s">
        <v>319</v>
      </c>
      <c r="Z367" t="s">
        <v>913</v>
      </c>
      <c r="AA367">
        <v>2020</v>
      </c>
      <c r="AC367">
        <v>0.5</v>
      </c>
      <c r="AD367">
        <v>4</v>
      </c>
      <c r="AF367">
        <v>12</v>
      </c>
      <c r="AG367" t="s">
        <v>242</v>
      </c>
      <c r="AJ367" s="27">
        <v>1</v>
      </c>
      <c r="AK367">
        <v>5</v>
      </c>
      <c r="AL367" s="27">
        <v>1</v>
      </c>
      <c r="AM367">
        <v>1</v>
      </c>
      <c r="AN367" s="36">
        <f t="shared" si="75"/>
        <v>8.3333333333333321</v>
      </c>
      <c r="AO367" s="27">
        <v>1</v>
      </c>
      <c r="AP367">
        <v>1</v>
      </c>
      <c r="AQ367" t="s">
        <v>7278</v>
      </c>
      <c r="AR367" t="s">
        <v>242</v>
      </c>
      <c r="AU367" s="27">
        <v>1</v>
      </c>
      <c r="AV367">
        <v>1</v>
      </c>
      <c r="AW367" s="21">
        <f t="shared" si="76"/>
        <v>8.3333333333333321</v>
      </c>
      <c r="AX367">
        <v>2</v>
      </c>
      <c r="BA367" s="27">
        <v>1</v>
      </c>
      <c r="BB367">
        <v>3</v>
      </c>
      <c r="BC367" s="21">
        <f t="shared" si="77"/>
        <v>25</v>
      </c>
      <c r="BD367" t="s">
        <v>242</v>
      </c>
      <c r="BG367" s="27">
        <v>1</v>
      </c>
      <c r="BH367">
        <v>2.6</v>
      </c>
      <c r="BJ367">
        <v>2</v>
      </c>
      <c r="BM367" s="27">
        <v>1</v>
      </c>
      <c r="BN367">
        <v>2</v>
      </c>
      <c r="BQ367" s="27">
        <v>1</v>
      </c>
      <c r="BR367">
        <v>3</v>
      </c>
      <c r="BS367" s="97">
        <f t="shared" si="86"/>
        <v>25</v>
      </c>
      <c r="BT367" t="s">
        <v>7279</v>
      </c>
      <c r="BU367">
        <v>1</v>
      </c>
      <c r="BX367" s="27">
        <v>1</v>
      </c>
      <c r="BY367">
        <v>3</v>
      </c>
      <c r="BZ367" s="21">
        <f>BY367/AF367*100</f>
        <v>25</v>
      </c>
      <c r="CA367">
        <v>2</v>
      </c>
      <c r="CB367">
        <v>1</v>
      </c>
      <c r="CE367" s="27">
        <v>0</v>
      </c>
      <c r="CG367" t="s">
        <v>242</v>
      </c>
      <c r="CH367" t="s">
        <v>242</v>
      </c>
      <c r="CJ367" s="27">
        <v>1</v>
      </c>
      <c r="CK367" t="s">
        <v>7280</v>
      </c>
      <c r="CL367">
        <v>1</v>
      </c>
      <c r="CO367">
        <v>0</v>
      </c>
      <c r="CP367" s="27">
        <v>0.5</v>
      </c>
      <c r="CQ367" t="s">
        <v>242</v>
      </c>
      <c r="CR367">
        <v>99.8</v>
      </c>
      <c r="CS367" t="s">
        <v>242</v>
      </c>
      <c r="CT367" t="s">
        <v>7281</v>
      </c>
      <c r="CV367" s="27">
        <v>0.5</v>
      </c>
      <c r="CW367" t="s">
        <v>7282</v>
      </c>
      <c r="CX367">
        <v>1</v>
      </c>
      <c r="DA367" s="27">
        <v>1</v>
      </c>
      <c r="DB367">
        <v>91933</v>
      </c>
      <c r="DC367">
        <v>2</v>
      </c>
      <c r="DD367" t="s">
        <v>7283</v>
      </c>
      <c r="DE367" s="27">
        <v>1</v>
      </c>
      <c r="DF367" s="36">
        <v>4988</v>
      </c>
      <c r="DG367">
        <v>2</v>
      </c>
      <c r="DH367" s="36">
        <v>771327</v>
      </c>
      <c r="DI367">
        <v>2</v>
      </c>
      <c r="DJ367" s="36" t="s">
        <v>242</v>
      </c>
      <c r="DK367" t="s">
        <v>242</v>
      </c>
      <c r="DL367" t="s">
        <v>7284</v>
      </c>
      <c r="DM367" s="27">
        <v>1</v>
      </c>
      <c r="DN367" s="36">
        <v>3610451</v>
      </c>
      <c r="DO367">
        <v>2</v>
      </c>
      <c r="DP367" t="s">
        <v>7285</v>
      </c>
      <c r="DQ367">
        <v>4</v>
      </c>
      <c r="DT367" s="27">
        <v>1</v>
      </c>
      <c r="DU367" t="s">
        <v>7286</v>
      </c>
      <c r="DV367" s="27">
        <v>1</v>
      </c>
      <c r="DW367" t="s">
        <v>7287</v>
      </c>
      <c r="DX367" s="27">
        <v>1</v>
      </c>
      <c r="DY367" t="s">
        <v>7288</v>
      </c>
      <c r="DZ367" s="27">
        <v>1</v>
      </c>
      <c r="EA367" t="s">
        <v>7289</v>
      </c>
      <c r="EB367" s="27">
        <v>1</v>
      </c>
      <c r="EC367" s="2" t="s">
        <v>7290</v>
      </c>
      <c r="ED367" s="27">
        <v>1</v>
      </c>
      <c r="EE367" t="s">
        <v>7291</v>
      </c>
      <c r="EF367" s="27">
        <v>1</v>
      </c>
      <c r="EG367" t="s">
        <v>7292</v>
      </c>
      <c r="EH367" s="27">
        <v>1</v>
      </c>
      <c r="EI367" t="s">
        <v>7293</v>
      </c>
      <c r="EJ367" s="27">
        <v>1</v>
      </c>
      <c r="EK367" t="s">
        <v>7294</v>
      </c>
      <c r="EL367" s="27">
        <v>1</v>
      </c>
      <c r="EM367" t="s">
        <v>7295</v>
      </c>
      <c r="EN367">
        <v>4</v>
      </c>
      <c r="EP367" s="2"/>
      <c r="EQ367">
        <f t="shared" si="78"/>
        <v>1</v>
      </c>
      <c r="ER367" s="99">
        <v>1</v>
      </c>
      <c r="ES367" s="27">
        <v>0</v>
      </c>
      <c r="ET367" t="s">
        <v>242</v>
      </c>
      <c r="EU367" t="s">
        <v>242</v>
      </c>
      <c r="EX367" t="s">
        <v>242</v>
      </c>
      <c r="EY367" t="s">
        <v>242</v>
      </c>
      <c r="FA367" s="27">
        <v>0</v>
      </c>
      <c r="FB367" t="s">
        <v>242</v>
      </c>
      <c r="FD367" s="27">
        <v>0</v>
      </c>
      <c r="FE367" t="s">
        <v>242</v>
      </c>
      <c r="FG367" s="27">
        <v>1</v>
      </c>
      <c r="FH367">
        <v>7729.75</v>
      </c>
      <c r="FJ367" s="27">
        <v>0</v>
      </c>
      <c r="FK367" t="s">
        <v>242</v>
      </c>
      <c r="FL367">
        <f t="shared" si="81"/>
        <v>1</v>
      </c>
      <c r="FM367" s="99">
        <v>1</v>
      </c>
      <c r="FN367">
        <f t="shared" si="82"/>
        <v>0</v>
      </c>
      <c r="FO367" s="100">
        <v>0</v>
      </c>
      <c r="FQ367">
        <v>1</v>
      </c>
      <c r="FT367" s="27">
        <v>1</v>
      </c>
      <c r="FU367" t="s">
        <v>242</v>
      </c>
      <c r="FV367" t="s">
        <v>242</v>
      </c>
      <c r="FW367" t="s">
        <v>242</v>
      </c>
      <c r="FX367" t="s">
        <v>7296</v>
      </c>
      <c r="FY367" s="27">
        <v>1</v>
      </c>
      <c r="FZ367">
        <v>55.2</v>
      </c>
      <c r="GA367">
        <v>2</v>
      </c>
      <c r="GB367" t="s">
        <v>7297</v>
      </c>
      <c r="GC367" s="27">
        <v>1</v>
      </c>
      <c r="GD367">
        <v>12.9</v>
      </c>
      <c r="GE367">
        <v>18.100000000000001</v>
      </c>
      <c r="GF367" s="36">
        <v>55.4</v>
      </c>
      <c r="GG367">
        <v>9.5</v>
      </c>
      <c r="GH367" t="s">
        <v>242</v>
      </c>
      <c r="GI367" t="s">
        <v>242</v>
      </c>
      <c r="GJ367" t="s">
        <v>242</v>
      </c>
      <c r="GK367">
        <v>1</v>
      </c>
      <c r="GL367" t="s">
        <v>7298</v>
      </c>
      <c r="GM367">
        <v>1</v>
      </c>
      <c r="GP367" s="27">
        <v>1</v>
      </c>
      <c r="GQ367" t="s">
        <v>242</v>
      </c>
      <c r="GR367">
        <v>0.99</v>
      </c>
      <c r="GS367" t="s">
        <v>7299</v>
      </c>
      <c r="GT367">
        <v>1</v>
      </c>
      <c r="GW367" s="27">
        <v>1</v>
      </c>
      <c r="GX367">
        <v>550</v>
      </c>
      <c r="GY367" s="9">
        <v>22.917361111111109</v>
      </c>
      <c r="HA367">
        <v>1</v>
      </c>
      <c r="HD367" s="27">
        <v>0</v>
      </c>
      <c r="HF367" s="27">
        <v>0</v>
      </c>
      <c r="HH367" t="s">
        <v>242</v>
      </c>
      <c r="HK367" s="27">
        <v>1</v>
      </c>
      <c r="HL367" t="s">
        <v>7300</v>
      </c>
      <c r="HM367">
        <v>1</v>
      </c>
      <c r="HP367">
        <v>0.88888888899999996</v>
      </c>
      <c r="HQ367">
        <v>1</v>
      </c>
      <c r="HR367">
        <v>0.5</v>
      </c>
      <c r="HS367">
        <v>1</v>
      </c>
      <c r="HT367">
        <v>1</v>
      </c>
      <c r="HU367">
        <v>0</v>
      </c>
      <c r="HV367">
        <v>0.25</v>
      </c>
      <c r="HW367">
        <v>1</v>
      </c>
      <c r="HX367">
        <v>1</v>
      </c>
      <c r="HY367">
        <v>1</v>
      </c>
      <c r="HZ367">
        <v>0</v>
      </c>
      <c r="IA367">
        <v>1</v>
      </c>
      <c r="IB367">
        <v>1</v>
      </c>
      <c r="IC367">
        <v>0.79629629599999996</v>
      </c>
      <c r="ID367">
        <v>0.5625</v>
      </c>
      <c r="IE367">
        <v>0.8</v>
      </c>
      <c r="IF367">
        <v>0.71959876499999997</v>
      </c>
      <c r="IG367" t="s">
        <v>7301</v>
      </c>
      <c r="IH367" t="s">
        <v>266</v>
      </c>
      <c r="II367" t="s">
        <v>7276</v>
      </c>
      <c r="IJ367">
        <v>102453</v>
      </c>
      <c r="IK367">
        <v>80303</v>
      </c>
      <c r="IL367">
        <v>81732</v>
      </c>
      <c r="IM367">
        <v>82859</v>
      </c>
      <c r="IN367">
        <v>102453</v>
      </c>
      <c r="IS367">
        <f t="shared" si="79"/>
        <v>1</v>
      </c>
      <c r="IT367">
        <f t="shared" si="83"/>
        <v>0.7142857142857143</v>
      </c>
      <c r="IU367">
        <f t="shared" si="84"/>
        <v>1</v>
      </c>
      <c r="IV367">
        <f t="shared" si="80"/>
        <v>0.90476190476190477</v>
      </c>
    </row>
    <row r="368" spans="1:256" customFormat="1" ht="14" customHeight="1" x14ac:dyDescent="0.2">
      <c r="A368">
        <v>367</v>
      </c>
      <c r="B368">
        <v>400</v>
      </c>
      <c r="C368" s="1">
        <v>44802.404166666667</v>
      </c>
      <c r="D368" s="1">
        <v>44802.404861111114</v>
      </c>
      <c r="E368">
        <v>0</v>
      </c>
      <c r="F368" t="s">
        <v>240</v>
      </c>
      <c r="G368">
        <v>100</v>
      </c>
      <c r="H368">
        <v>52</v>
      </c>
      <c r="I368">
        <v>1</v>
      </c>
      <c r="J368" s="1">
        <v>44802.404861111114</v>
      </c>
      <c r="K368" t="s">
        <v>7302</v>
      </c>
      <c r="L368" t="s">
        <v>242</v>
      </c>
      <c r="M368" t="s">
        <v>242</v>
      </c>
      <c r="N368" t="s">
        <v>7303</v>
      </c>
      <c r="O368" t="s">
        <v>7304</v>
      </c>
      <c r="P368">
        <v>34.029000000000003</v>
      </c>
      <c r="Q368">
        <v>-118.40049999999999</v>
      </c>
      <c r="R368" t="s">
        <v>245</v>
      </c>
      <c r="S368" t="s">
        <v>246</v>
      </c>
      <c r="T368" t="s">
        <v>7305</v>
      </c>
      <c r="U368" s="24">
        <v>1744489</v>
      </c>
      <c r="V368" t="s">
        <v>7306</v>
      </c>
      <c r="W368">
        <v>254687106</v>
      </c>
      <c r="X368">
        <v>4888</v>
      </c>
      <c r="Y368" t="s">
        <v>1487</v>
      </c>
      <c r="Z368" t="s">
        <v>5466</v>
      </c>
      <c r="AA368">
        <v>2020</v>
      </c>
      <c r="AC368">
        <v>0</v>
      </c>
      <c r="AF368">
        <v>10</v>
      </c>
      <c r="AG368" t="s">
        <v>242</v>
      </c>
      <c r="AJ368" s="27">
        <v>0</v>
      </c>
      <c r="AK368" s="24">
        <v>0</v>
      </c>
      <c r="AL368" s="27">
        <v>0</v>
      </c>
      <c r="AM368" s="24">
        <v>0</v>
      </c>
      <c r="AN368" s="36">
        <f t="shared" si="75"/>
        <v>0</v>
      </c>
      <c r="AO368" s="27">
        <v>0</v>
      </c>
      <c r="AP368" s="24">
        <v>0</v>
      </c>
      <c r="AR368" t="s">
        <v>242</v>
      </c>
      <c r="AU368" s="44">
        <v>1</v>
      </c>
      <c r="AV368" s="24">
        <v>8</v>
      </c>
      <c r="AW368" s="21">
        <f>AV368/AF368*10</f>
        <v>8</v>
      </c>
      <c r="AX368" t="s">
        <v>242</v>
      </c>
      <c r="BA368" s="44">
        <v>1</v>
      </c>
      <c r="BB368" s="24">
        <v>8</v>
      </c>
      <c r="BC368" s="21">
        <f t="shared" si="77"/>
        <v>80</v>
      </c>
      <c r="BD368" t="s">
        <v>242</v>
      </c>
      <c r="BG368" s="27">
        <v>0</v>
      </c>
      <c r="BJ368" t="s">
        <v>242</v>
      </c>
      <c r="BM368" s="27">
        <v>1</v>
      </c>
      <c r="BN368">
        <v>2</v>
      </c>
      <c r="BQ368" s="27">
        <v>1</v>
      </c>
      <c r="BR368">
        <v>4</v>
      </c>
      <c r="BS368" s="97">
        <f t="shared" si="86"/>
        <v>40</v>
      </c>
      <c r="BT368" t="s">
        <v>7307</v>
      </c>
      <c r="BU368">
        <v>1</v>
      </c>
      <c r="BX368" s="27">
        <v>1</v>
      </c>
      <c r="BY368">
        <v>3</v>
      </c>
      <c r="BZ368" s="21">
        <f>BY368/AF368*100</f>
        <v>30</v>
      </c>
      <c r="CA368">
        <v>2</v>
      </c>
      <c r="CB368">
        <v>1</v>
      </c>
      <c r="CE368" s="27">
        <v>0</v>
      </c>
      <c r="CG368" t="s">
        <v>242</v>
      </c>
      <c r="CH368" t="s">
        <v>242</v>
      </c>
      <c r="CJ368" s="27">
        <v>1</v>
      </c>
      <c r="CK368" t="s">
        <v>7308</v>
      </c>
      <c r="CL368">
        <v>1</v>
      </c>
      <c r="CO368">
        <v>0</v>
      </c>
      <c r="CP368" s="27">
        <v>0</v>
      </c>
      <c r="CQ368" t="s">
        <v>242</v>
      </c>
      <c r="CR368" t="s">
        <v>242</v>
      </c>
      <c r="CS368" t="s">
        <v>242</v>
      </c>
      <c r="CV368" s="27">
        <v>1</v>
      </c>
      <c r="CW368" s="2" t="s">
        <v>7309</v>
      </c>
      <c r="CX368">
        <v>1</v>
      </c>
      <c r="DA368" s="27">
        <v>1</v>
      </c>
      <c r="DB368">
        <v>597067</v>
      </c>
      <c r="DC368">
        <v>2</v>
      </c>
      <c r="DE368" s="27">
        <v>1</v>
      </c>
      <c r="DF368" s="36">
        <v>745582</v>
      </c>
      <c r="DG368">
        <v>2</v>
      </c>
      <c r="DH368" s="36">
        <v>851029</v>
      </c>
      <c r="DI368">
        <v>2</v>
      </c>
      <c r="DJ368" s="36" t="s">
        <v>242</v>
      </c>
      <c r="DK368" t="s">
        <v>242</v>
      </c>
      <c r="DM368" s="27">
        <v>0</v>
      </c>
      <c r="DN368" s="36" t="s">
        <v>242</v>
      </c>
      <c r="DO368" t="s">
        <v>242</v>
      </c>
      <c r="DQ368">
        <v>1</v>
      </c>
      <c r="DT368" s="27">
        <v>1</v>
      </c>
      <c r="DU368" t="s">
        <v>7310</v>
      </c>
      <c r="DV368" s="27">
        <v>1</v>
      </c>
      <c r="DW368" s="2" t="s">
        <v>7311</v>
      </c>
      <c r="DX368" s="27">
        <v>1</v>
      </c>
      <c r="DY368" t="s">
        <v>7312</v>
      </c>
      <c r="DZ368" s="27">
        <v>1</v>
      </c>
      <c r="EA368" t="s">
        <v>4476</v>
      </c>
      <c r="EB368" s="27">
        <v>1</v>
      </c>
      <c r="EC368" t="s">
        <v>7313</v>
      </c>
      <c r="ED368" s="27">
        <v>1</v>
      </c>
      <c r="EE368" t="s">
        <v>7314</v>
      </c>
      <c r="EF368" s="27">
        <v>1</v>
      </c>
      <c r="EG368" t="s">
        <v>7315</v>
      </c>
      <c r="EH368" s="27">
        <v>1</v>
      </c>
      <c r="EI368" t="s">
        <v>5658</v>
      </c>
      <c r="EJ368" s="27">
        <v>1</v>
      </c>
      <c r="EK368" t="s">
        <v>7316</v>
      </c>
      <c r="EL368" s="27">
        <v>1</v>
      </c>
      <c r="EM368" s="2" t="s">
        <v>7317</v>
      </c>
      <c r="EN368">
        <v>4</v>
      </c>
      <c r="EP368" s="2"/>
      <c r="EQ368">
        <f t="shared" si="78"/>
        <v>1</v>
      </c>
      <c r="ER368" s="99">
        <v>1</v>
      </c>
      <c r="ES368" s="27">
        <v>0</v>
      </c>
      <c r="ET368" t="s">
        <v>242</v>
      </c>
      <c r="EU368" t="s">
        <v>242</v>
      </c>
      <c r="EX368" t="s">
        <v>242</v>
      </c>
      <c r="EY368" t="s">
        <v>242</v>
      </c>
      <c r="FA368" s="27">
        <v>0</v>
      </c>
      <c r="FB368" t="s">
        <v>242</v>
      </c>
      <c r="FD368" s="27">
        <v>0</v>
      </c>
      <c r="FE368" t="s">
        <v>242</v>
      </c>
      <c r="FG368" s="27">
        <v>1</v>
      </c>
      <c r="FH368">
        <v>222758.41</v>
      </c>
      <c r="FJ368" s="27">
        <v>0</v>
      </c>
      <c r="FK368" t="s">
        <v>242</v>
      </c>
      <c r="FL368">
        <f t="shared" si="81"/>
        <v>1</v>
      </c>
      <c r="FM368" s="99">
        <v>1</v>
      </c>
      <c r="FN368">
        <f t="shared" si="82"/>
        <v>0</v>
      </c>
      <c r="FO368" s="100">
        <v>0</v>
      </c>
      <c r="FQ368">
        <v>1</v>
      </c>
      <c r="FT368" s="27">
        <v>0</v>
      </c>
      <c r="FU368" t="s">
        <v>242</v>
      </c>
      <c r="FV368" t="s">
        <v>242</v>
      </c>
      <c r="FW368" t="s">
        <v>242</v>
      </c>
      <c r="FY368" s="27">
        <v>1</v>
      </c>
      <c r="FZ368">
        <v>51</v>
      </c>
      <c r="GA368">
        <v>2</v>
      </c>
      <c r="GB368" s="2" t="s">
        <v>7318</v>
      </c>
      <c r="GC368" s="27">
        <v>0.5</v>
      </c>
      <c r="GD368" t="s">
        <v>242</v>
      </c>
      <c r="GE368" t="s">
        <v>242</v>
      </c>
      <c r="GF368" s="36" t="s">
        <v>242</v>
      </c>
      <c r="GG368" t="s">
        <v>242</v>
      </c>
      <c r="GH368" t="s">
        <v>242</v>
      </c>
      <c r="GI368" t="s">
        <v>242</v>
      </c>
      <c r="GJ368" t="s">
        <v>242</v>
      </c>
      <c r="GK368">
        <v>1</v>
      </c>
      <c r="GL368" s="2" t="s">
        <v>7319</v>
      </c>
      <c r="GM368">
        <v>1</v>
      </c>
      <c r="GP368" s="27">
        <v>0</v>
      </c>
      <c r="GQ368" t="s">
        <v>242</v>
      </c>
      <c r="GR368" t="s">
        <v>242</v>
      </c>
      <c r="GT368" t="s">
        <v>242</v>
      </c>
      <c r="GW368" s="44">
        <v>1</v>
      </c>
      <c r="GX368">
        <v>293</v>
      </c>
      <c r="HA368" t="s">
        <v>242</v>
      </c>
      <c r="HD368" s="27">
        <v>1</v>
      </c>
      <c r="HF368" s="27">
        <v>1</v>
      </c>
      <c r="HG368" s="2" t="s">
        <v>7320</v>
      </c>
      <c r="HH368">
        <v>1</v>
      </c>
      <c r="HK368" s="27">
        <v>1</v>
      </c>
      <c r="HL368" s="2" t="s">
        <v>7321</v>
      </c>
      <c r="HM368">
        <v>1</v>
      </c>
      <c r="HP368">
        <v>0.33333333300000001</v>
      </c>
      <c r="HQ368">
        <v>1</v>
      </c>
      <c r="HR368">
        <v>0.5</v>
      </c>
      <c r="HS368">
        <v>0.66666666699999999</v>
      </c>
      <c r="HT368">
        <v>1</v>
      </c>
      <c r="HU368">
        <v>0</v>
      </c>
      <c r="HV368">
        <v>0.25</v>
      </c>
      <c r="HW368">
        <v>0.5</v>
      </c>
      <c r="HX368">
        <v>0</v>
      </c>
      <c r="HY368">
        <v>0</v>
      </c>
      <c r="HZ368">
        <v>1</v>
      </c>
      <c r="IA368">
        <v>1</v>
      </c>
      <c r="IB368">
        <v>1</v>
      </c>
      <c r="IC368">
        <v>0.61111111100000004</v>
      </c>
      <c r="ID368">
        <v>0.47916666699999999</v>
      </c>
      <c r="IE368">
        <v>0.5</v>
      </c>
      <c r="IF368">
        <v>0.530092593</v>
      </c>
      <c r="IG368" t="s">
        <v>7322</v>
      </c>
      <c r="IH368" t="s">
        <v>266</v>
      </c>
      <c r="II368" t="s">
        <v>7305</v>
      </c>
      <c r="IJ368">
        <v>69570</v>
      </c>
      <c r="IK368">
        <v>65388</v>
      </c>
      <c r="IL368">
        <v>67418</v>
      </c>
      <c r="IM368">
        <v>83745</v>
      </c>
      <c r="IN368">
        <v>69570</v>
      </c>
      <c r="IS368">
        <f t="shared" si="79"/>
        <v>0.6</v>
      </c>
      <c r="IT368">
        <f t="shared" si="83"/>
        <v>0.5714285714285714</v>
      </c>
      <c r="IU368">
        <f t="shared" si="84"/>
        <v>0.625</v>
      </c>
      <c r="IV368">
        <f t="shared" si="80"/>
        <v>0.59880952380952379</v>
      </c>
    </row>
    <row r="369" spans="1:256" customFormat="1" ht="14" customHeight="1" x14ac:dyDescent="0.2">
      <c r="A369">
        <v>368</v>
      </c>
      <c r="B369">
        <v>401</v>
      </c>
      <c r="C369" s="1">
        <v>44802.404861111114</v>
      </c>
      <c r="D369" s="1">
        <v>44802.405555555553</v>
      </c>
      <c r="E369">
        <v>0</v>
      </c>
      <c r="F369" t="s">
        <v>240</v>
      </c>
      <c r="G369">
        <v>100</v>
      </c>
      <c r="H369">
        <v>55</v>
      </c>
      <c r="I369">
        <v>1</v>
      </c>
      <c r="J369" s="1">
        <v>44802.405555555553</v>
      </c>
      <c r="K369" t="s">
        <v>7323</v>
      </c>
      <c r="L369" t="s">
        <v>242</v>
      </c>
      <c r="M369" t="s">
        <v>242</v>
      </c>
      <c r="N369" t="s">
        <v>7324</v>
      </c>
      <c r="O369" t="s">
        <v>7325</v>
      </c>
      <c r="P369">
        <v>34.029000000000003</v>
      </c>
      <c r="Q369">
        <v>-118.40049999999999</v>
      </c>
      <c r="R369" t="s">
        <v>245</v>
      </c>
      <c r="S369" t="s">
        <v>246</v>
      </c>
      <c r="T369" t="s">
        <v>7326</v>
      </c>
      <c r="V369" t="s">
        <v>7327</v>
      </c>
      <c r="W369">
        <v>931427108</v>
      </c>
      <c r="X369">
        <v>5912</v>
      </c>
      <c r="Y369" t="s">
        <v>326</v>
      </c>
      <c r="Z369" t="s">
        <v>327</v>
      </c>
      <c r="AA369">
        <v>2020</v>
      </c>
      <c r="AC369">
        <v>1</v>
      </c>
      <c r="AD369">
        <v>7</v>
      </c>
      <c r="AF369">
        <v>12</v>
      </c>
      <c r="AG369" t="s">
        <v>242</v>
      </c>
      <c r="AJ369" s="27">
        <v>0</v>
      </c>
      <c r="AK369" s="24">
        <v>0</v>
      </c>
      <c r="AL369" s="27">
        <v>0</v>
      </c>
      <c r="AM369" s="24">
        <v>0</v>
      </c>
      <c r="AN369" s="36">
        <f t="shared" si="75"/>
        <v>0</v>
      </c>
      <c r="AO369" s="27">
        <v>0</v>
      </c>
      <c r="AP369" s="24">
        <v>0</v>
      </c>
      <c r="AR369" t="s">
        <v>242</v>
      </c>
      <c r="AU369" s="27">
        <v>1</v>
      </c>
      <c r="AV369">
        <v>1</v>
      </c>
      <c r="AW369" s="21">
        <f t="shared" ref="AW369:AW400" si="87">AV369/AF369*100</f>
        <v>8.3333333333333321</v>
      </c>
      <c r="AX369">
        <v>2</v>
      </c>
      <c r="BA369" s="27">
        <v>1</v>
      </c>
      <c r="BB369">
        <v>2</v>
      </c>
      <c r="BC369" s="21">
        <f t="shared" si="77"/>
        <v>16.666666666666664</v>
      </c>
      <c r="BD369" t="s">
        <v>242</v>
      </c>
      <c r="BG369" s="27">
        <v>1</v>
      </c>
      <c r="BH369">
        <v>9.9</v>
      </c>
      <c r="BJ369">
        <v>2</v>
      </c>
      <c r="BM369" s="27">
        <v>1</v>
      </c>
      <c r="BN369">
        <v>2</v>
      </c>
      <c r="BQ369" s="27">
        <v>1</v>
      </c>
      <c r="BR369">
        <v>5</v>
      </c>
      <c r="BS369" s="97">
        <f t="shared" si="86"/>
        <v>41.666666666666671</v>
      </c>
      <c r="BT369" t="s">
        <v>7328</v>
      </c>
      <c r="BU369">
        <v>3</v>
      </c>
      <c r="BX369" s="27">
        <v>1</v>
      </c>
      <c r="BY369">
        <v>4</v>
      </c>
      <c r="BZ369" s="21">
        <f>BY369/AF369*100</f>
        <v>33.333333333333329</v>
      </c>
      <c r="CA369">
        <v>1</v>
      </c>
      <c r="CB369">
        <v>3</v>
      </c>
      <c r="CE369" s="27">
        <v>0</v>
      </c>
      <c r="CG369" t="s">
        <v>242</v>
      </c>
      <c r="CH369" t="s">
        <v>242</v>
      </c>
      <c r="CJ369" s="27">
        <v>1</v>
      </c>
      <c r="CK369" t="s">
        <v>7329</v>
      </c>
      <c r="CL369">
        <v>1</v>
      </c>
      <c r="CO369">
        <v>1</v>
      </c>
      <c r="CP369" s="27">
        <v>0</v>
      </c>
      <c r="CQ369" t="s">
        <v>242</v>
      </c>
      <c r="CR369" t="s">
        <v>242</v>
      </c>
      <c r="CS369" t="s">
        <v>242</v>
      </c>
      <c r="CV369" s="27">
        <v>1</v>
      </c>
      <c r="CW369" t="s">
        <v>7330</v>
      </c>
      <c r="CX369">
        <v>1</v>
      </c>
      <c r="DA369" s="27">
        <v>1</v>
      </c>
      <c r="DB369">
        <v>375000</v>
      </c>
      <c r="DC369">
        <v>2</v>
      </c>
      <c r="DD369" t="s">
        <v>7331</v>
      </c>
      <c r="DE369" s="44">
        <v>0</v>
      </c>
      <c r="DF369" s="36" t="s">
        <v>242</v>
      </c>
      <c r="DG369" t="s">
        <v>242</v>
      </c>
      <c r="DH369" s="43" t="s">
        <v>242</v>
      </c>
      <c r="DI369" t="s">
        <v>242</v>
      </c>
      <c r="DJ369" s="36" t="s">
        <v>242</v>
      </c>
      <c r="DK369" t="s">
        <v>242</v>
      </c>
      <c r="DL369" t="s">
        <v>7332</v>
      </c>
      <c r="DM369" s="27">
        <v>1</v>
      </c>
      <c r="DN369" s="36">
        <v>89000</v>
      </c>
      <c r="DO369">
        <v>2</v>
      </c>
      <c r="DP369" t="s">
        <v>7333</v>
      </c>
      <c r="DQ369">
        <v>1</v>
      </c>
      <c r="DT369" s="27">
        <v>0.5</v>
      </c>
      <c r="DU369" s="2" t="s">
        <v>7334</v>
      </c>
      <c r="DV369" s="27">
        <v>1</v>
      </c>
      <c r="DW369" s="2" t="s">
        <v>7335</v>
      </c>
      <c r="DX369" s="27">
        <v>0</v>
      </c>
      <c r="DZ369" s="27">
        <v>0.5</v>
      </c>
      <c r="EA369" t="s">
        <v>7336</v>
      </c>
      <c r="EB369" s="27">
        <v>0</v>
      </c>
      <c r="ED369" s="27">
        <v>0.5</v>
      </c>
      <c r="EE369" s="2" t="s">
        <v>7337</v>
      </c>
      <c r="EF369" s="27">
        <v>0.5</v>
      </c>
      <c r="EG369" t="s">
        <v>7338</v>
      </c>
      <c r="EH369" s="27">
        <v>1</v>
      </c>
      <c r="EI369" t="s">
        <v>7339</v>
      </c>
      <c r="EJ369" s="27">
        <v>1</v>
      </c>
      <c r="EK369" t="s">
        <v>7340</v>
      </c>
      <c r="EL369" s="27">
        <v>1</v>
      </c>
      <c r="EM369" t="s">
        <v>7341</v>
      </c>
      <c r="EN369">
        <v>1</v>
      </c>
      <c r="EP369" s="2"/>
      <c r="EQ369">
        <f t="shared" si="78"/>
        <v>0.6</v>
      </c>
      <c r="ER369" s="99">
        <v>0.5</v>
      </c>
      <c r="ES369" s="27">
        <v>0</v>
      </c>
      <c r="ET369" t="s">
        <v>242</v>
      </c>
      <c r="EU369" t="s">
        <v>242</v>
      </c>
      <c r="EX369" t="s">
        <v>242</v>
      </c>
      <c r="EY369" t="s">
        <v>242</v>
      </c>
      <c r="FA369" s="27">
        <v>0</v>
      </c>
      <c r="FB369" t="s">
        <v>242</v>
      </c>
      <c r="FD369" s="27">
        <v>0</v>
      </c>
      <c r="FE369" t="s">
        <v>242</v>
      </c>
      <c r="FG369" s="27">
        <v>0</v>
      </c>
      <c r="FH369" t="s">
        <v>242</v>
      </c>
      <c r="FJ369" s="27">
        <v>0</v>
      </c>
      <c r="FK369" t="s">
        <v>242</v>
      </c>
      <c r="FL369">
        <f t="shared" si="81"/>
        <v>0</v>
      </c>
      <c r="FM369" s="100">
        <v>0</v>
      </c>
      <c r="FN369">
        <f t="shared" si="82"/>
        <v>0</v>
      </c>
      <c r="FO369" s="100">
        <v>0</v>
      </c>
      <c r="FQ369" t="s">
        <v>242</v>
      </c>
      <c r="FT369" s="27">
        <v>1</v>
      </c>
      <c r="FU369">
        <v>37</v>
      </c>
      <c r="FV369">
        <v>42</v>
      </c>
      <c r="FW369">
        <v>21</v>
      </c>
      <c r="FX369" t="s">
        <v>7342</v>
      </c>
      <c r="FY369" s="27">
        <v>1</v>
      </c>
      <c r="FZ369">
        <v>68</v>
      </c>
      <c r="GA369">
        <v>2</v>
      </c>
      <c r="GB369" t="s">
        <v>7343</v>
      </c>
      <c r="GC369" s="27">
        <v>0.5</v>
      </c>
      <c r="GD369" t="s">
        <v>242</v>
      </c>
      <c r="GE369" t="s">
        <v>242</v>
      </c>
      <c r="GF369" s="36">
        <v>50</v>
      </c>
      <c r="GG369" t="s">
        <v>242</v>
      </c>
      <c r="GH369" t="s">
        <v>242</v>
      </c>
      <c r="GI369" t="s">
        <v>242</v>
      </c>
      <c r="GJ369" t="s">
        <v>242</v>
      </c>
      <c r="GK369">
        <v>1</v>
      </c>
      <c r="GL369" t="s">
        <v>7344</v>
      </c>
      <c r="GM369">
        <v>1</v>
      </c>
      <c r="GP369" s="27">
        <v>0.5</v>
      </c>
      <c r="GQ369" t="s">
        <v>242</v>
      </c>
      <c r="GR369" t="s">
        <v>242</v>
      </c>
      <c r="GS369" t="s">
        <v>7345</v>
      </c>
      <c r="GT369">
        <v>1</v>
      </c>
      <c r="GW369" s="27">
        <v>1</v>
      </c>
      <c r="GX369">
        <v>524</v>
      </c>
      <c r="GY369" s="9">
        <v>21.834027777777777</v>
      </c>
      <c r="HA369">
        <v>1</v>
      </c>
      <c r="HD369" s="27">
        <v>1</v>
      </c>
      <c r="HF369" s="27">
        <v>0.5</v>
      </c>
      <c r="HG369" s="2" t="s">
        <v>7346</v>
      </c>
      <c r="HH369">
        <v>1</v>
      </c>
      <c r="HK369" s="27">
        <v>1</v>
      </c>
      <c r="HL369" t="s">
        <v>7347</v>
      </c>
      <c r="HM369">
        <v>1</v>
      </c>
      <c r="HP369">
        <v>0.66666666699999999</v>
      </c>
      <c r="HQ369">
        <v>1</v>
      </c>
      <c r="HR369">
        <v>0.5</v>
      </c>
      <c r="HS369">
        <v>1</v>
      </c>
      <c r="HT369">
        <v>0.6</v>
      </c>
      <c r="HU369">
        <v>0</v>
      </c>
      <c r="HV369">
        <v>0</v>
      </c>
      <c r="HW369">
        <v>0.83333333300000001</v>
      </c>
      <c r="HX369">
        <v>0.5</v>
      </c>
      <c r="HY369">
        <v>1</v>
      </c>
      <c r="HZ369">
        <v>0.75</v>
      </c>
      <c r="IA369">
        <v>1</v>
      </c>
      <c r="IB369">
        <v>1</v>
      </c>
      <c r="IC369">
        <v>0.72222222199999997</v>
      </c>
      <c r="ID369">
        <v>0.4</v>
      </c>
      <c r="IE369">
        <v>0.81666666700000001</v>
      </c>
      <c r="IF369">
        <v>0.64629629600000005</v>
      </c>
      <c r="IG369" t="s">
        <v>7348</v>
      </c>
      <c r="IH369" t="s">
        <v>266</v>
      </c>
      <c r="II369" t="s">
        <v>7326</v>
      </c>
      <c r="IJ369">
        <v>136866</v>
      </c>
      <c r="IK369">
        <v>139537</v>
      </c>
      <c r="IL369">
        <v>132509</v>
      </c>
      <c r="IM369">
        <v>132703</v>
      </c>
      <c r="IN369">
        <v>136866</v>
      </c>
      <c r="IS369">
        <f t="shared" si="79"/>
        <v>0.6</v>
      </c>
      <c r="IT369">
        <f t="shared" si="83"/>
        <v>0.35714285714285715</v>
      </c>
      <c r="IU369">
        <f t="shared" si="84"/>
        <v>0.875</v>
      </c>
      <c r="IV369">
        <f t="shared" si="80"/>
        <v>0.61071428571428565</v>
      </c>
    </row>
    <row r="370" spans="1:256" customFormat="1" ht="14" customHeight="1" x14ac:dyDescent="0.2">
      <c r="A370">
        <v>369</v>
      </c>
      <c r="B370">
        <v>402</v>
      </c>
      <c r="C370" s="1">
        <v>44802.40625</v>
      </c>
      <c r="D370" s="1">
        <v>44802.40625</v>
      </c>
      <c r="E370">
        <v>0</v>
      </c>
      <c r="F370" t="s">
        <v>240</v>
      </c>
      <c r="G370">
        <v>100</v>
      </c>
      <c r="H370">
        <v>52</v>
      </c>
      <c r="I370">
        <v>1</v>
      </c>
      <c r="J370" s="1">
        <v>44802.40625</v>
      </c>
      <c r="K370" t="s">
        <v>7349</v>
      </c>
      <c r="L370" t="s">
        <v>242</v>
      </c>
      <c r="M370" t="s">
        <v>242</v>
      </c>
      <c r="N370" t="s">
        <v>7350</v>
      </c>
      <c r="O370" t="s">
        <v>7351</v>
      </c>
      <c r="P370">
        <v>34.029000000000003</v>
      </c>
      <c r="Q370">
        <v>-118.40049999999999</v>
      </c>
      <c r="R370" t="s">
        <v>245</v>
      </c>
      <c r="S370" t="s">
        <v>246</v>
      </c>
      <c r="T370" t="s">
        <v>7352</v>
      </c>
      <c r="V370" t="s">
        <v>7353</v>
      </c>
      <c r="W370" t="s">
        <v>7354</v>
      </c>
      <c r="X370">
        <v>6099</v>
      </c>
      <c r="Y370" t="s">
        <v>297</v>
      </c>
      <c r="Z370" t="s">
        <v>765</v>
      </c>
      <c r="AA370">
        <v>2020</v>
      </c>
      <c r="AC370">
        <v>0.5</v>
      </c>
      <c r="AF370">
        <v>12</v>
      </c>
      <c r="AG370" t="s">
        <v>242</v>
      </c>
      <c r="AJ370" s="27">
        <v>0</v>
      </c>
      <c r="AK370" s="24">
        <v>0</v>
      </c>
      <c r="AL370" s="27">
        <v>0</v>
      </c>
      <c r="AM370" s="24">
        <v>0</v>
      </c>
      <c r="AN370" s="36">
        <f t="shared" si="75"/>
        <v>0</v>
      </c>
      <c r="AO370" s="27">
        <v>0</v>
      </c>
      <c r="AP370" s="24">
        <v>0</v>
      </c>
      <c r="AR370" t="s">
        <v>242</v>
      </c>
      <c r="AU370" s="27">
        <v>1</v>
      </c>
      <c r="AV370">
        <v>1</v>
      </c>
      <c r="AW370" s="21">
        <f t="shared" si="87"/>
        <v>8.3333333333333321</v>
      </c>
      <c r="AX370">
        <v>2</v>
      </c>
      <c r="BA370" s="27">
        <v>1</v>
      </c>
      <c r="BB370">
        <v>2</v>
      </c>
      <c r="BC370" s="21">
        <f t="shared" si="77"/>
        <v>16.666666666666664</v>
      </c>
      <c r="BD370" t="s">
        <v>242</v>
      </c>
      <c r="BG370" s="27">
        <v>1</v>
      </c>
      <c r="BH370">
        <v>7.3</v>
      </c>
      <c r="BJ370">
        <v>2</v>
      </c>
      <c r="BM370" s="27">
        <v>1</v>
      </c>
      <c r="BN370">
        <v>2</v>
      </c>
      <c r="BQ370" s="27">
        <v>1</v>
      </c>
      <c r="BR370">
        <v>4</v>
      </c>
      <c r="BS370" s="97">
        <f t="shared" si="86"/>
        <v>33.333333333333329</v>
      </c>
      <c r="BU370">
        <v>1</v>
      </c>
      <c r="BX370" s="27">
        <v>1</v>
      </c>
      <c r="BY370">
        <v>3</v>
      </c>
      <c r="BZ370" s="21">
        <f>BY370/AF370*100</f>
        <v>25</v>
      </c>
      <c r="CA370">
        <v>2</v>
      </c>
      <c r="CB370">
        <v>1</v>
      </c>
      <c r="CE370" s="27">
        <v>0</v>
      </c>
      <c r="CG370" t="s">
        <v>242</v>
      </c>
      <c r="CH370" t="s">
        <v>242</v>
      </c>
      <c r="CJ370" s="27">
        <v>1</v>
      </c>
      <c r="CK370" s="2" t="s">
        <v>7355</v>
      </c>
      <c r="CL370">
        <v>1</v>
      </c>
      <c r="CO370">
        <v>0</v>
      </c>
      <c r="CP370" s="27">
        <v>0.5</v>
      </c>
      <c r="CQ370" t="s">
        <v>242</v>
      </c>
      <c r="CR370">
        <v>100</v>
      </c>
      <c r="CS370" t="s">
        <v>242</v>
      </c>
      <c r="CT370" t="s">
        <v>7356</v>
      </c>
      <c r="CV370" s="27">
        <v>1</v>
      </c>
      <c r="CW370" s="2" t="s">
        <v>7357</v>
      </c>
      <c r="CX370">
        <v>1</v>
      </c>
      <c r="DA370" s="27">
        <v>0.5</v>
      </c>
      <c r="DB370">
        <v>10000</v>
      </c>
      <c r="DC370">
        <v>2</v>
      </c>
      <c r="DD370" t="s">
        <v>7358</v>
      </c>
      <c r="DE370" s="44">
        <v>1</v>
      </c>
      <c r="DF370" s="36" t="s">
        <v>242</v>
      </c>
      <c r="DG370" t="s">
        <v>242</v>
      </c>
      <c r="DH370" s="43" t="s">
        <v>242</v>
      </c>
      <c r="DI370" t="s">
        <v>242</v>
      </c>
      <c r="DJ370" s="36">
        <v>50000</v>
      </c>
      <c r="DK370">
        <v>2</v>
      </c>
      <c r="DL370" t="s">
        <v>7359</v>
      </c>
      <c r="DM370" s="27">
        <v>0.5</v>
      </c>
      <c r="DN370" s="36">
        <v>520000</v>
      </c>
      <c r="DO370">
        <v>2</v>
      </c>
      <c r="DQ370">
        <v>1</v>
      </c>
      <c r="DT370" s="27">
        <v>1</v>
      </c>
      <c r="DU370" t="s">
        <v>7360</v>
      </c>
      <c r="DV370" s="27">
        <v>1</v>
      </c>
      <c r="DW370" t="s">
        <v>7361</v>
      </c>
      <c r="DX370" s="27">
        <v>0</v>
      </c>
      <c r="DZ370" s="27">
        <v>1</v>
      </c>
      <c r="EA370" t="s">
        <v>7362</v>
      </c>
      <c r="EB370" s="27">
        <v>1</v>
      </c>
      <c r="EC370" t="s">
        <v>7363</v>
      </c>
      <c r="ED370" s="27">
        <v>0</v>
      </c>
      <c r="EF370" s="27">
        <v>1</v>
      </c>
      <c r="EG370" s="2" t="s">
        <v>7364</v>
      </c>
      <c r="EH370" s="27">
        <v>0</v>
      </c>
      <c r="EJ370" s="27">
        <v>1</v>
      </c>
      <c r="EK370" t="s">
        <v>7365</v>
      </c>
      <c r="EL370" s="27">
        <v>0</v>
      </c>
      <c r="EN370">
        <v>1</v>
      </c>
      <c r="EP370" s="2"/>
      <c r="EQ370">
        <f t="shared" si="78"/>
        <v>0.6</v>
      </c>
      <c r="ER370" s="99">
        <v>0.5</v>
      </c>
      <c r="ES370" s="27">
        <v>0</v>
      </c>
      <c r="ET370" t="s">
        <v>242</v>
      </c>
      <c r="EU370" t="s">
        <v>242</v>
      </c>
      <c r="EX370" t="s">
        <v>242</v>
      </c>
      <c r="EY370" t="s">
        <v>242</v>
      </c>
      <c r="FA370" s="27">
        <v>0</v>
      </c>
      <c r="FB370" t="s">
        <v>242</v>
      </c>
      <c r="FD370" s="27">
        <v>0</v>
      </c>
      <c r="FE370" t="s">
        <v>242</v>
      </c>
      <c r="FG370" s="27">
        <v>0</v>
      </c>
      <c r="FH370" t="s">
        <v>242</v>
      </c>
      <c r="FJ370" s="27">
        <v>0</v>
      </c>
      <c r="FK370" t="s">
        <v>242</v>
      </c>
      <c r="FL370">
        <f t="shared" si="81"/>
        <v>0</v>
      </c>
      <c r="FM370" s="100">
        <v>0</v>
      </c>
      <c r="FN370">
        <f t="shared" si="82"/>
        <v>0</v>
      </c>
      <c r="FO370" s="100">
        <v>0</v>
      </c>
      <c r="FQ370" t="s">
        <v>242</v>
      </c>
      <c r="FT370" s="27">
        <v>0</v>
      </c>
      <c r="FU370" t="s">
        <v>242</v>
      </c>
      <c r="FV370" t="s">
        <v>242</v>
      </c>
      <c r="FW370" t="s">
        <v>242</v>
      </c>
      <c r="FY370" s="27">
        <v>1</v>
      </c>
      <c r="FZ370">
        <v>41</v>
      </c>
      <c r="GA370">
        <v>2</v>
      </c>
      <c r="GB370" t="s">
        <v>7366</v>
      </c>
      <c r="GC370" s="27">
        <v>1</v>
      </c>
      <c r="GD370">
        <v>6</v>
      </c>
      <c r="GE370">
        <v>11</v>
      </c>
      <c r="GF370" s="36">
        <v>38</v>
      </c>
      <c r="GG370">
        <v>42</v>
      </c>
      <c r="GH370" t="s">
        <v>242</v>
      </c>
      <c r="GI370" t="s">
        <v>242</v>
      </c>
      <c r="GJ370" t="s">
        <v>242</v>
      </c>
      <c r="GK370">
        <v>1</v>
      </c>
      <c r="GM370">
        <v>1</v>
      </c>
      <c r="GP370" s="27">
        <v>1</v>
      </c>
      <c r="GQ370" t="s">
        <v>242</v>
      </c>
      <c r="GR370">
        <v>1</v>
      </c>
      <c r="GS370" s="2" t="s">
        <v>7367</v>
      </c>
      <c r="GT370">
        <v>1</v>
      </c>
      <c r="GW370" s="27">
        <v>1</v>
      </c>
      <c r="GX370">
        <v>195</v>
      </c>
      <c r="HA370">
        <v>1</v>
      </c>
      <c r="HD370" s="27">
        <v>0</v>
      </c>
      <c r="HF370" s="27">
        <v>0</v>
      </c>
      <c r="HH370" t="s">
        <v>242</v>
      </c>
      <c r="HK370" s="27">
        <v>0</v>
      </c>
      <c r="HM370" t="s">
        <v>242</v>
      </c>
      <c r="HP370">
        <v>0.66666666699999999</v>
      </c>
      <c r="HQ370">
        <v>1</v>
      </c>
      <c r="HR370">
        <v>0.75</v>
      </c>
      <c r="HS370">
        <v>0.5</v>
      </c>
      <c r="HT370">
        <v>0.6</v>
      </c>
      <c r="HU370">
        <v>0</v>
      </c>
      <c r="HV370">
        <v>0</v>
      </c>
      <c r="HW370">
        <v>0.66666666699999999</v>
      </c>
      <c r="HX370">
        <v>1</v>
      </c>
      <c r="HY370">
        <v>1</v>
      </c>
      <c r="HZ370">
        <v>0</v>
      </c>
      <c r="IA370">
        <v>0</v>
      </c>
      <c r="IB370">
        <v>1</v>
      </c>
      <c r="IC370">
        <v>0.80555555599999995</v>
      </c>
      <c r="ID370">
        <v>0.27500000000000002</v>
      </c>
      <c r="IE370">
        <v>0.53333333299999997</v>
      </c>
      <c r="IF370">
        <v>0.53796296300000002</v>
      </c>
      <c r="IG370" t="s">
        <v>7368</v>
      </c>
      <c r="IH370" t="s">
        <v>266</v>
      </c>
      <c r="II370" t="s">
        <v>7352</v>
      </c>
      <c r="IJ370">
        <v>23393</v>
      </c>
      <c r="IK370">
        <v>22071</v>
      </c>
      <c r="IL370">
        <v>24877</v>
      </c>
      <c r="IM370">
        <v>29171</v>
      </c>
      <c r="IN370">
        <v>23393</v>
      </c>
      <c r="IS370">
        <f t="shared" si="79"/>
        <v>0.6</v>
      </c>
      <c r="IT370">
        <f t="shared" si="83"/>
        <v>0.35714285714285715</v>
      </c>
      <c r="IU370">
        <f t="shared" si="84"/>
        <v>0.75</v>
      </c>
      <c r="IV370">
        <f t="shared" si="80"/>
        <v>0.56904761904761902</v>
      </c>
    </row>
    <row r="371" spans="1:256" customFormat="1" ht="14" customHeight="1" x14ac:dyDescent="0.2">
      <c r="A371">
        <v>370</v>
      </c>
      <c r="B371">
        <v>403</v>
      </c>
      <c r="C371" s="1">
        <v>44802.40902777778</v>
      </c>
      <c r="D371" s="1">
        <v>44802.409722222219</v>
      </c>
      <c r="E371">
        <v>0</v>
      </c>
      <c r="F371" t="s">
        <v>240</v>
      </c>
      <c r="G371">
        <v>100</v>
      </c>
      <c r="H371">
        <v>51</v>
      </c>
      <c r="I371">
        <v>1</v>
      </c>
      <c r="J371" s="1">
        <v>44802.409722222219</v>
      </c>
      <c r="K371" t="s">
        <v>7369</v>
      </c>
      <c r="L371" t="s">
        <v>242</v>
      </c>
      <c r="M371" t="s">
        <v>242</v>
      </c>
      <c r="N371" t="s">
        <v>7370</v>
      </c>
      <c r="O371" t="s">
        <v>7371</v>
      </c>
      <c r="P371">
        <v>34.029000000000003</v>
      </c>
      <c r="Q371">
        <v>-118.40049999999999</v>
      </c>
      <c r="R371" t="s">
        <v>245</v>
      </c>
      <c r="S371" t="s">
        <v>246</v>
      </c>
      <c r="T371" t="s">
        <v>7372</v>
      </c>
      <c r="V371" t="s">
        <v>7373</v>
      </c>
      <c r="W371" t="s">
        <v>7374</v>
      </c>
      <c r="X371">
        <v>4888</v>
      </c>
      <c r="Y371" t="s">
        <v>1487</v>
      </c>
      <c r="Z371" t="s">
        <v>1488</v>
      </c>
      <c r="AA371">
        <v>2019</v>
      </c>
      <c r="AC371">
        <v>0</v>
      </c>
      <c r="AF371">
        <v>13</v>
      </c>
      <c r="AG371" t="s">
        <v>242</v>
      </c>
      <c r="AJ371" s="27">
        <v>0</v>
      </c>
      <c r="AK371" s="24">
        <v>0</v>
      </c>
      <c r="AL371" s="27">
        <v>0</v>
      </c>
      <c r="AM371" s="24">
        <v>0</v>
      </c>
      <c r="AN371" s="36">
        <f t="shared" si="75"/>
        <v>0</v>
      </c>
      <c r="AO371" s="27">
        <v>0</v>
      </c>
      <c r="AP371" s="24">
        <v>0</v>
      </c>
      <c r="AR371" t="s">
        <v>242</v>
      </c>
      <c r="AU371" s="27">
        <v>1</v>
      </c>
      <c r="AV371">
        <v>1</v>
      </c>
      <c r="AW371" s="21">
        <f t="shared" si="87"/>
        <v>7.6923076923076925</v>
      </c>
      <c r="AX371">
        <v>2</v>
      </c>
      <c r="BA371" s="27">
        <v>1</v>
      </c>
      <c r="BB371">
        <v>2</v>
      </c>
      <c r="BC371" s="21">
        <f t="shared" si="77"/>
        <v>15.384615384615385</v>
      </c>
      <c r="BD371" t="s">
        <v>242</v>
      </c>
      <c r="BG371" s="27">
        <v>1</v>
      </c>
      <c r="BJ371">
        <v>2</v>
      </c>
      <c r="BM371" s="27">
        <v>1</v>
      </c>
      <c r="BN371">
        <v>2</v>
      </c>
      <c r="BQ371" s="27">
        <v>1</v>
      </c>
      <c r="BR371">
        <v>7</v>
      </c>
      <c r="BS371" s="97">
        <f t="shared" si="86"/>
        <v>53.846153846153847</v>
      </c>
      <c r="BU371">
        <v>1</v>
      </c>
      <c r="BX371" s="27">
        <v>0</v>
      </c>
      <c r="BY371" s="24" t="s">
        <v>242</v>
      </c>
      <c r="BZ371" s="21" t="s">
        <v>242</v>
      </c>
      <c r="CA371" t="s">
        <v>242</v>
      </c>
      <c r="CB371" t="s">
        <v>242</v>
      </c>
      <c r="CE371" s="27">
        <v>0</v>
      </c>
      <c r="CG371" t="s">
        <v>242</v>
      </c>
      <c r="CH371" t="s">
        <v>242</v>
      </c>
      <c r="CJ371" s="27">
        <v>1</v>
      </c>
      <c r="CK371" t="s">
        <v>7375</v>
      </c>
      <c r="CL371">
        <v>1</v>
      </c>
      <c r="CO371">
        <v>1</v>
      </c>
      <c r="CP371" s="27">
        <v>0</v>
      </c>
      <c r="CQ371" t="s">
        <v>242</v>
      </c>
      <c r="CR371" t="s">
        <v>242</v>
      </c>
      <c r="CS371" t="s">
        <v>242</v>
      </c>
      <c r="CV371" s="27">
        <v>0</v>
      </c>
      <c r="CX371" t="s">
        <v>242</v>
      </c>
      <c r="DA371" s="27">
        <v>1</v>
      </c>
      <c r="DB371">
        <v>38240</v>
      </c>
      <c r="DC371">
        <v>2</v>
      </c>
      <c r="DE371" s="27">
        <v>1</v>
      </c>
      <c r="DF371" s="36">
        <v>123106</v>
      </c>
      <c r="DG371">
        <v>2</v>
      </c>
      <c r="DH371" s="36">
        <v>144268</v>
      </c>
      <c r="DI371">
        <v>2</v>
      </c>
      <c r="DJ371" s="36" t="s">
        <v>242</v>
      </c>
      <c r="DK371" t="s">
        <v>242</v>
      </c>
      <c r="DM371" s="27">
        <v>1</v>
      </c>
      <c r="DN371" s="36">
        <v>819682</v>
      </c>
      <c r="DO371">
        <v>2</v>
      </c>
      <c r="DQ371">
        <v>1</v>
      </c>
      <c r="DT371" s="27">
        <v>1</v>
      </c>
      <c r="DU371" t="s">
        <v>7376</v>
      </c>
      <c r="DV371" s="27">
        <v>1</v>
      </c>
      <c r="DW371" s="2" t="s">
        <v>7377</v>
      </c>
      <c r="DX371" s="27">
        <v>1</v>
      </c>
      <c r="DY371" t="s">
        <v>7378</v>
      </c>
      <c r="DZ371" s="27">
        <v>1</v>
      </c>
      <c r="EA371" t="s">
        <v>7379</v>
      </c>
      <c r="EB371" s="27">
        <v>0</v>
      </c>
      <c r="ED371" s="27">
        <v>1</v>
      </c>
      <c r="EE371" t="s">
        <v>7380</v>
      </c>
      <c r="EF371" s="27">
        <v>1</v>
      </c>
      <c r="EG371" t="s">
        <v>7381</v>
      </c>
      <c r="EH371" s="27">
        <v>1</v>
      </c>
      <c r="EI371" s="2" t="s">
        <v>7382</v>
      </c>
      <c r="EJ371" s="27">
        <v>1</v>
      </c>
      <c r="EK371" t="s">
        <v>7383</v>
      </c>
      <c r="EL371" s="27">
        <v>1</v>
      </c>
      <c r="EN371">
        <v>4</v>
      </c>
      <c r="EP371" s="2"/>
      <c r="EQ371">
        <f t="shared" si="78"/>
        <v>0.9</v>
      </c>
      <c r="ER371" s="99">
        <v>0.5</v>
      </c>
      <c r="ES371" s="27">
        <v>0</v>
      </c>
      <c r="ET371" t="s">
        <v>242</v>
      </c>
      <c r="EU371" t="s">
        <v>242</v>
      </c>
      <c r="EX371" t="s">
        <v>242</v>
      </c>
      <c r="EY371" t="s">
        <v>242</v>
      </c>
      <c r="FA371" s="27">
        <v>0</v>
      </c>
      <c r="FB371" t="s">
        <v>242</v>
      </c>
      <c r="FD371" s="27">
        <v>0</v>
      </c>
      <c r="FE371" t="s">
        <v>242</v>
      </c>
      <c r="FG371" s="27">
        <v>0</v>
      </c>
      <c r="FH371" t="s">
        <v>242</v>
      </c>
      <c r="FJ371" s="27">
        <v>0</v>
      </c>
      <c r="FK371" t="s">
        <v>242</v>
      </c>
      <c r="FL371">
        <f t="shared" si="81"/>
        <v>0</v>
      </c>
      <c r="FM371" s="100">
        <v>0</v>
      </c>
      <c r="FN371">
        <f t="shared" si="82"/>
        <v>0</v>
      </c>
      <c r="FO371" s="100">
        <v>0</v>
      </c>
      <c r="FQ371" t="s">
        <v>242</v>
      </c>
      <c r="FT371" s="27">
        <v>0</v>
      </c>
      <c r="FU371" t="s">
        <v>242</v>
      </c>
      <c r="FV371" t="s">
        <v>242</v>
      </c>
      <c r="FW371" t="s">
        <v>242</v>
      </c>
      <c r="FY371" s="27">
        <v>1</v>
      </c>
      <c r="FZ371">
        <v>47.8</v>
      </c>
      <c r="GA371">
        <v>2</v>
      </c>
      <c r="GB371" t="s">
        <v>7384</v>
      </c>
      <c r="GC371" s="27">
        <v>1</v>
      </c>
      <c r="GD371">
        <v>11.3</v>
      </c>
      <c r="GE371">
        <v>11.6</v>
      </c>
      <c r="GF371" s="36">
        <v>63.8</v>
      </c>
      <c r="GG371">
        <v>10.3</v>
      </c>
      <c r="GH371" t="s">
        <v>242</v>
      </c>
      <c r="GI371" t="s">
        <v>242</v>
      </c>
      <c r="GJ371" t="s">
        <v>242</v>
      </c>
      <c r="GK371">
        <v>1</v>
      </c>
      <c r="GL371" t="s">
        <v>7385</v>
      </c>
      <c r="GM371">
        <v>1</v>
      </c>
      <c r="GP371" s="27">
        <v>0</v>
      </c>
      <c r="GQ371" t="s">
        <v>242</v>
      </c>
      <c r="GR371" t="s">
        <v>242</v>
      </c>
      <c r="GT371" t="s">
        <v>242</v>
      </c>
      <c r="GW371" s="27">
        <v>1</v>
      </c>
      <c r="GX371">
        <v>349</v>
      </c>
      <c r="HA371">
        <v>1</v>
      </c>
      <c r="HD371" s="27">
        <v>0.5</v>
      </c>
      <c r="HF371" s="27">
        <v>0.5</v>
      </c>
      <c r="HG371" s="2" t="s">
        <v>7386</v>
      </c>
      <c r="HH371">
        <v>1</v>
      </c>
      <c r="HK371" s="27">
        <v>1</v>
      </c>
      <c r="HL371" s="2" t="s">
        <v>7387</v>
      </c>
      <c r="HM371">
        <v>1</v>
      </c>
      <c r="HP371">
        <v>0.55555555599999995</v>
      </c>
      <c r="HQ371">
        <v>1</v>
      </c>
      <c r="HR371">
        <v>0</v>
      </c>
      <c r="HS371">
        <v>1</v>
      </c>
      <c r="HT371">
        <v>0.9</v>
      </c>
      <c r="HU371">
        <v>0</v>
      </c>
      <c r="HV371">
        <v>0</v>
      </c>
      <c r="HW371">
        <v>0.66666666699999999</v>
      </c>
      <c r="HX371">
        <v>0</v>
      </c>
      <c r="HY371">
        <v>1</v>
      </c>
      <c r="HZ371">
        <v>0.5</v>
      </c>
      <c r="IA371">
        <v>1</v>
      </c>
      <c r="IB371">
        <v>1</v>
      </c>
      <c r="IC371">
        <v>0.51851851900000001</v>
      </c>
      <c r="ID371">
        <v>0.47499999999999998</v>
      </c>
      <c r="IE371">
        <v>0.63333333300000005</v>
      </c>
      <c r="IF371">
        <v>0.54228395100000004</v>
      </c>
      <c r="IG371" t="s">
        <v>7388</v>
      </c>
      <c r="IH371" t="s">
        <v>266</v>
      </c>
      <c r="II371" t="s">
        <v>7372</v>
      </c>
      <c r="IJ371">
        <v>27812</v>
      </c>
      <c r="IK371">
        <v>25285</v>
      </c>
      <c r="IL371">
        <v>28586</v>
      </c>
      <c r="IM371">
        <v>30154</v>
      </c>
      <c r="IN371">
        <v>27812</v>
      </c>
      <c r="IS371">
        <f t="shared" si="79"/>
        <v>0.4</v>
      </c>
      <c r="IT371">
        <f t="shared" si="83"/>
        <v>0.5</v>
      </c>
      <c r="IU371">
        <f t="shared" si="84"/>
        <v>0.75</v>
      </c>
      <c r="IV371">
        <f t="shared" si="80"/>
        <v>0.54999999999999993</v>
      </c>
    </row>
    <row r="372" spans="1:256" customFormat="1" ht="14" customHeight="1" x14ac:dyDescent="0.2">
      <c r="A372">
        <v>371</v>
      </c>
      <c r="B372">
        <v>404</v>
      </c>
      <c r="C372" s="1">
        <v>44802.409722222219</v>
      </c>
      <c r="D372" s="1">
        <v>44802.410416666666</v>
      </c>
      <c r="E372">
        <v>0</v>
      </c>
      <c r="F372" t="s">
        <v>240</v>
      </c>
      <c r="G372">
        <v>100</v>
      </c>
      <c r="H372">
        <v>58</v>
      </c>
      <c r="I372">
        <v>1</v>
      </c>
      <c r="J372" s="1">
        <v>44802.410416666666</v>
      </c>
      <c r="K372" t="s">
        <v>7389</v>
      </c>
      <c r="L372" t="s">
        <v>242</v>
      </c>
      <c r="M372" t="s">
        <v>242</v>
      </c>
      <c r="N372" t="s">
        <v>7390</v>
      </c>
      <c r="O372" t="s">
        <v>7391</v>
      </c>
      <c r="P372">
        <v>34.029000000000003</v>
      </c>
      <c r="Q372">
        <v>-118.40049999999999</v>
      </c>
      <c r="R372" t="s">
        <v>245</v>
      </c>
      <c r="S372" t="s">
        <v>246</v>
      </c>
      <c r="T372" t="s">
        <v>7392</v>
      </c>
      <c r="V372" t="s">
        <v>7393</v>
      </c>
      <c r="W372" t="s">
        <v>7394</v>
      </c>
      <c r="X372">
        <v>2834</v>
      </c>
      <c r="Y372" t="s">
        <v>350</v>
      </c>
      <c r="Z372" t="s">
        <v>2570</v>
      </c>
      <c r="AA372">
        <v>2020</v>
      </c>
      <c r="AC372">
        <v>0.5</v>
      </c>
      <c r="AD372">
        <v>9</v>
      </c>
      <c r="AF372">
        <v>10</v>
      </c>
      <c r="AG372" t="s">
        <v>242</v>
      </c>
      <c r="AJ372" s="27">
        <v>1</v>
      </c>
      <c r="AK372">
        <v>9</v>
      </c>
      <c r="AL372" s="27">
        <v>0</v>
      </c>
      <c r="AM372" s="24">
        <v>0</v>
      </c>
      <c r="AN372" s="36">
        <f t="shared" si="75"/>
        <v>0</v>
      </c>
      <c r="AO372" s="27">
        <v>0</v>
      </c>
      <c r="AP372" s="24">
        <v>0</v>
      </c>
      <c r="AR372">
        <v>3</v>
      </c>
      <c r="AU372" s="27">
        <v>1</v>
      </c>
      <c r="AV372">
        <v>1</v>
      </c>
      <c r="AW372" s="21">
        <f t="shared" si="87"/>
        <v>10</v>
      </c>
      <c r="AX372">
        <v>2</v>
      </c>
      <c r="BA372" s="27">
        <v>1</v>
      </c>
      <c r="BB372">
        <v>2</v>
      </c>
      <c r="BC372" s="21">
        <f t="shared" si="77"/>
        <v>20</v>
      </c>
      <c r="BD372" t="s">
        <v>242</v>
      </c>
      <c r="BG372" s="27">
        <v>1</v>
      </c>
      <c r="BJ372">
        <v>2</v>
      </c>
      <c r="BM372" s="27">
        <v>1</v>
      </c>
      <c r="BN372">
        <v>2</v>
      </c>
      <c r="BQ372" s="27">
        <v>1</v>
      </c>
      <c r="BR372">
        <v>4</v>
      </c>
      <c r="BS372" s="97">
        <f t="shared" si="86"/>
        <v>40</v>
      </c>
      <c r="BU372">
        <v>3</v>
      </c>
      <c r="BX372" s="27">
        <v>1</v>
      </c>
      <c r="BY372">
        <v>4</v>
      </c>
      <c r="BZ372" s="21">
        <f>BY372/AF372*100</f>
        <v>40</v>
      </c>
      <c r="CA372">
        <v>2</v>
      </c>
      <c r="CB372">
        <v>1</v>
      </c>
      <c r="CE372" s="27">
        <v>0</v>
      </c>
      <c r="CG372" t="s">
        <v>242</v>
      </c>
      <c r="CH372" t="s">
        <v>242</v>
      </c>
      <c r="CJ372" s="27">
        <v>0</v>
      </c>
      <c r="CL372" t="s">
        <v>242</v>
      </c>
      <c r="CO372">
        <v>0</v>
      </c>
      <c r="CP372" s="27">
        <v>0.5</v>
      </c>
      <c r="CQ372" t="s">
        <v>242</v>
      </c>
      <c r="CR372">
        <v>100</v>
      </c>
      <c r="CS372" t="s">
        <v>242</v>
      </c>
      <c r="CV372" s="27">
        <v>0</v>
      </c>
      <c r="CX372" t="s">
        <v>242</v>
      </c>
      <c r="DA372" s="27">
        <v>1</v>
      </c>
      <c r="DB372">
        <v>5642</v>
      </c>
      <c r="DC372">
        <v>2</v>
      </c>
      <c r="DE372" s="27">
        <v>1</v>
      </c>
      <c r="DF372" s="36">
        <v>7807</v>
      </c>
      <c r="DG372">
        <v>2</v>
      </c>
      <c r="DH372" s="43" t="s">
        <v>242</v>
      </c>
      <c r="DI372" t="s">
        <v>242</v>
      </c>
      <c r="DJ372" s="36" t="s">
        <v>242</v>
      </c>
      <c r="DK372" t="s">
        <v>242</v>
      </c>
      <c r="DM372" s="27">
        <v>0</v>
      </c>
      <c r="DN372" s="36" t="s">
        <v>242</v>
      </c>
      <c r="DO372" t="s">
        <v>242</v>
      </c>
      <c r="DQ372">
        <v>1</v>
      </c>
      <c r="DT372" s="27">
        <v>0</v>
      </c>
      <c r="DV372" s="27">
        <v>1</v>
      </c>
      <c r="DW372" t="s">
        <v>7395</v>
      </c>
      <c r="DX372" s="27">
        <v>0</v>
      </c>
      <c r="DZ372" s="27">
        <v>0</v>
      </c>
      <c r="EB372" s="27">
        <v>0</v>
      </c>
      <c r="ED372" s="27">
        <v>0</v>
      </c>
      <c r="EF372" s="27">
        <v>0</v>
      </c>
      <c r="EH372" s="27">
        <v>0</v>
      </c>
      <c r="EJ372" s="27">
        <v>0</v>
      </c>
      <c r="EL372" s="27">
        <v>0</v>
      </c>
      <c r="EN372">
        <v>1</v>
      </c>
      <c r="EP372" s="2"/>
      <c r="EQ372">
        <f t="shared" si="78"/>
        <v>0.1</v>
      </c>
      <c r="ER372" s="99">
        <v>0.5</v>
      </c>
      <c r="ES372" s="27">
        <v>0</v>
      </c>
      <c r="ET372" t="s">
        <v>242</v>
      </c>
      <c r="EU372" t="s">
        <v>242</v>
      </c>
      <c r="EX372" t="s">
        <v>242</v>
      </c>
      <c r="EY372" t="s">
        <v>242</v>
      </c>
      <c r="FA372" s="27">
        <v>0</v>
      </c>
      <c r="FB372" t="s">
        <v>242</v>
      </c>
      <c r="FD372" s="27">
        <v>0</v>
      </c>
      <c r="FE372" t="s">
        <v>242</v>
      </c>
      <c r="FG372" s="27">
        <v>1</v>
      </c>
      <c r="FH372">
        <v>101.05</v>
      </c>
      <c r="FJ372" s="27">
        <v>0</v>
      </c>
      <c r="FK372" t="s">
        <v>242</v>
      </c>
      <c r="FL372">
        <f t="shared" si="81"/>
        <v>1</v>
      </c>
      <c r="FM372" s="99">
        <v>1</v>
      </c>
      <c r="FN372">
        <f t="shared" si="82"/>
        <v>0</v>
      </c>
      <c r="FO372" s="100">
        <v>0</v>
      </c>
      <c r="FQ372">
        <v>1</v>
      </c>
      <c r="FT372" s="27">
        <v>0</v>
      </c>
      <c r="FU372" t="s">
        <v>242</v>
      </c>
      <c r="FV372" t="s">
        <v>242</v>
      </c>
      <c r="FW372" t="s">
        <v>242</v>
      </c>
      <c r="FY372" s="27">
        <v>1</v>
      </c>
      <c r="FZ372">
        <v>53</v>
      </c>
      <c r="GA372">
        <v>2</v>
      </c>
      <c r="GC372" s="27">
        <v>0.5</v>
      </c>
      <c r="GD372" t="s">
        <v>242</v>
      </c>
      <c r="GE372" t="s">
        <v>242</v>
      </c>
      <c r="GF372" s="36" t="s">
        <v>242</v>
      </c>
      <c r="GG372" t="s">
        <v>242</v>
      </c>
      <c r="GH372" t="s">
        <v>242</v>
      </c>
      <c r="GI372" t="s">
        <v>242</v>
      </c>
      <c r="GJ372" t="s">
        <v>242</v>
      </c>
      <c r="GK372">
        <v>1</v>
      </c>
      <c r="GL372" t="s">
        <v>7396</v>
      </c>
      <c r="GM372">
        <v>1</v>
      </c>
      <c r="GP372" s="27">
        <v>0</v>
      </c>
      <c r="GQ372" t="s">
        <v>242</v>
      </c>
      <c r="GR372" t="s">
        <v>242</v>
      </c>
      <c r="GT372" t="s">
        <v>242</v>
      </c>
      <c r="GW372" s="27">
        <v>1</v>
      </c>
      <c r="GX372">
        <v>43</v>
      </c>
      <c r="HA372">
        <v>1</v>
      </c>
      <c r="HD372" s="27">
        <v>0</v>
      </c>
      <c r="HF372" s="27">
        <v>0</v>
      </c>
      <c r="HH372" t="s">
        <v>242</v>
      </c>
      <c r="HK372" s="27">
        <v>1</v>
      </c>
      <c r="HL372" t="s">
        <v>7397</v>
      </c>
      <c r="HM372">
        <v>1</v>
      </c>
      <c r="HP372">
        <v>0.66666666699999999</v>
      </c>
      <c r="HQ372">
        <v>0</v>
      </c>
      <c r="HR372">
        <v>0.25</v>
      </c>
      <c r="HS372">
        <v>0.66666666699999999</v>
      </c>
      <c r="HT372">
        <v>0.1</v>
      </c>
      <c r="HU372">
        <v>0</v>
      </c>
      <c r="HV372">
        <v>0.25</v>
      </c>
      <c r="HW372">
        <v>0.5</v>
      </c>
      <c r="HX372">
        <v>0</v>
      </c>
      <c r="HY372">
        <v>1</v>
      </c>
      <c r="HZ372">
        <v>0</v>
      </c>
      <c r="IA372">
        <v>1</v>
      </c>
      <c r="IB372">
        <v>1</v>
      </c>
      <c r="IC372">
        <v>0.30555555600000001</v>
      </c>
      <c r="ID372">
        <v>0.25416666700000001</v>
      </c>
      <c r="IE372">
        <v>0.5</v>
      </c>
      <c r="IF372">
        <v>0.35324074100000002</v>
      </c>
      <c r="IG372" t="s">
        <v>7392</v>
      </c>
      <c r="IH372" t="s">
        <v>266</v>
      </c>
      <c r="II372" t="s">
        <v>7392</v>
      </c>
      <c r="IJ372">
        <v>4162.8209999999999</v>
      </c>
      <c r="IK372">
        <v>6205.683</v>
      </c>
      <c r="IL372">
        <v>7574.4</v>
      </c>
      <c r="IM372">
        <v>8930.7000000000007</v>
      </c>
      <c r="IN372">
        <v>4162.8209999999999</v>
      </c>
      <c r="IS372">
        <f t="shared" si="79"/>
        <v>0.4</v>
      </c>
      <c r="IT372">
        <f t="shared" si="83"/>
        <v>0.5</v>
      </c>
      <c r="IU372">
        <f t="shared" si="84"/>
        <v>0.625</v>
      </c>
      <c r="IV372">
        <f t="shared" si="80"/>
        <v>0.5083333333333333</v>
      </c>
    </row>
    <row r="373" spans="1:256" customFormat="1" ht="14" customHeight="1" x14ac:dyDescent="0.2">
      <c r="A373">
        <v>372</v>
      </c>
      <c r="B373">
        <v>405</v>
      </c>
      <c r="C373" s="1">
        <v>44802.410416666666</v>
      </c>
      <c r="D373" s="1">
        <v>44802.411111111112</v>
      </c>
      <c r="E373">
        <v>0</v>
      </c>
      <c r="F373" t="s">
        <v>240</v>
      </c>
      <c r="G373">
        <v>100</v>
      </c>
      <c r="H373">
        <v>58</v>
      </c>
      <c r="I373">
        <v>1</v>
      </c>
      <c r="J373" s="1">
        <v>44802.411111111112</v>
      </c>
      <c r="K373" t="s">
        <v>7398</v>
      </c>
      <c r="L373" t="s">
        <v>242</v>
      </c>
      <c r="M373" t="s">
        <v>242</v>
      </c>
      <c r="N373" t="s">
        <v>7399</v>
      </c>
      <c r="O373" t="s">
        <v>7400</v>
      </c>
      <c r="P373">
        <v>34.029000000000003</v>
      </c>
      <c r="Q373">
        <v>-118.40049999999999</v>
      </c>
      <c r="R373" t="s">
        <v>245</v>
      </c>
      <c r="S373" t="s">
        <v>246</v>
      </c>
      <c r="T373" t="s">
        <v>7401</v>
      </c>
      <c r="V373" t="s">
        <v>7402</v>
      </c>
      <c r="W373" t="s">
        <v>7403</v>
      </c>
      <c r="X373">
        <v>4812</v>
      </c>
      <c r="Y373" t="s">
        <v>1487</v>
      </c>
      <c r="Z373" t="s">
        <v>4350</v>
      </c>
      <c r="AA373">
        <v>2019</v>
      </c>
      <c r="AC373">
        <v>0.5</v>
      </c>
      <c r="AD373">
        <v>10</v>
      </c>
      <c r="AF373">
        <v>9</v>
      </c>
      <c r="AG373" t="s">
        <v>242</v>
      </c>
      <c r="AJ373" s="27">
        <v>1</v>
      </c>
      <c r="AK373">
        <v>2</v>
      </c>
      <c r="AL373" s="27">
        <v>0</v>
      </c>
      <c r="AM373" s="24">
        <v>0</v>
      </c>
      <c r="AN373" s="36">
        <f t="shared" si="75"/>
        <v>0</v>
      </c>
      <c r="AO373" s="27">
        <v>0</v>
      </c>
      <c r="AP373" s="24">
        <v>0</v>
      </c>
      <c r="AQ373" t="s">
        <v>7404</v>
      </c>
      <c r="AR373">
        <v>2</v>
      </c>
      <c r="AU373" s="27">
        <v>1</v>
      </c>
      <c r="AV373">
        <v>1</v>
      </c>
      <c r="AW373" s="21">
        <f t="shared" si="87"/>
        <v>11.111111111111111</v>
      </c>
      <c r="AX373">
        <v>2</v>
      </c>
      <c r="BA373" s="27">
        <v>1</v>
      </c>
      <c r="BB373">
        <v>2</v>
      </c>
      <c r="BC373" s="21">
        <f t="shared" si="77"/>
        <v>22.222222222222221</v>
      </c>
      <c r="BD373" t="s">
        <v>242</v>
      </c>
      <c r="BG373" s="27">
        <v>1</v>
      </c>
      <c r="BH373">
        <v>9</v>
      </c>
      <c r="BJ373">
        <v>2</v>
      </c>
      <c r="BM373" s="27">
        <v>1</v>
      </c>
      <c r="BN373">
        <v>2</v>
      </c>
      <c r="BQ373" s="27">
        <v>1</v>
      </c>
      <c r="BR373">
        <v>3</v>
      </c>
      <c r="BS373" s="97">
        <f t="shared" si="86"/>
        <v>33.333333333333329</v>
      </c>
      <c r="BT373" t="s">
        <v>7405</v>
      </c>
      <c r="BU373">
        <v>3</v>
      </c>
      <c r="BX373" s="27">
        <v>1</v>
      </c>
      <c r="BY373">
        <v>4</v>
      </c>
      <c r="BZ373" s="21">
        <f>BY373/AF373*100</f>
        <v>44.444444444444443</v>
      </c>
      <c r="CA373">
        <v>2</v>
      </c>
      <c r="CB373">
        <v>3</v>
      </c>
      <c r="CE373" s="27">
        <v>0</v>
      </c>
      <c r="CG373" t="s">
        <v>242</v>
      </c>
      <c r="CH373" t="s">
        <v>242</v>
      </c>
      <c r="CJ373" s="27">
        <v>1</v>
      </c>
      <c r="CK373" t="s">
        <v>7406</v>
      </c>
      <c r="CL373">
        <v>1</v>
      </c>
      <c r="CO373">
        <v>1</v>
      </c>
      <c r="CP373" s="27">
        <v>0</v>
      </c>
      <c r="CQ373" t="s">
        <v>242</v>
      </c>
      <c r="CR373" t="s">
        <v>242</v>
      </c>
      <c r="CS373" t="s">
        <v>242</v>
      </c>
      <c r="CV373" s="27">
        <v>1</v>
      </c>
      <c r="CW373" t="s">
        <v>7407</v>
      </c>
      <c r="CX373">
        <v>1</v>
      </c>
      <c r="DA373" s="27">
        <v>1</v>
      </c>
      <c r="DB373">
        <v>385241</v>
      </c>
      <c r="DC373">
        <v>2</v>
      </c>
      <c r="DD373" t="s">
        <v>7408</v>
      </c>
      <c r="DE373" s="27">
        <v>1</v>
      </c>
      <c r="DF373" s="36" t="s">
        <v>242</v>
      </c>
      <c r="DG373" t="s">
        <v>242</v>
      </c>
      <c r="DH373" s="43" t="s">
        <v>242</v>
      </c>
      <c r="DI373" t="s">
        <v>242</v>
      </c>
      <c r="DJ373" s="36">
        <v>4033579</v>
      </c>
      <c r="DK373" t="s">
        <v>242</v>
      </c>
      <c r="DL373" t="s">
        <v>7409</v>
      </c>
      <c r="DM373" s="27">
        <v>1</v>
      </c>
      <c r="DN373" s="36">
        <v>98188</v>
      </c>
      <c r="DO373">
        <v>2</v>
      </c>
      <c r="DP373" t="s">
        <v>7410</v>
      </c>
      <c r="DQ373">
        <v>1</v>
      </c>
      <c r="DT373" s="27">
        <v>1</v>
      </c>
      <c r="DU373" t="s">
        <v>7411</v>
      </c>
      <c r="DV373" s="27">
        <v>1</v>
      </c>
      <c r="DW373" t="s">
        <v>7412</v>
      </c>
      <c r="DX373" s="27">
        <v>1</v>
      </c>
      <c r="DY373" t="s">
        <v>7413</v>
      </c>
      <c r="DZ373" s="27">
        <v>1</v>
      </c>
      <c r="EA373" t="s">
        <v>7414</v>
      </c>
      <c r="EB373" s="27">
        <v>1</v>
      </c>
      <c r="EC373" t="s">
        <v>7415</v>
      </c>
      <c r="ED373" s="27">
        <v>1</v>
      </c>
      <c r="EE373" s="2" t="s">
        <v>7416</v>
      </c>
      <c r="EF373" s="27">
        <v>1</v>
      </c>
      <c r="EG373" s="2" t="s">
        <v>7417</v>
      </c>
      <c r="EH373" s="27">
        <v>1</v>
      </c>
      <c r="EI373" t="s">
        <v>7418</v>
      </c>
      <c r="EJ373" s="27">
        <v>1</v>
      </c>
      <c r="EK373" t="s">
        <v>7419</v>
      </c>
      <c r="EL373" s="27">
        <v>1</v>
      </c>
      <c r="EM373" t="s">
        <v>7420</v>
      </c>
      <c r="EN373">
        <v>1</v>
      </c>
      <c r="EP373" s="2"/>
      <c r="EQ373">
        <f t="shared" si="78"/>
        <v>1</v>
      </c>
      <c r="ER373" s="99">
        <v>1</v>
      </c>
      <c r="ES373" s="27">
        <v>0</v>
      </c>
      <c r="ET373" t="s">
        <v>242</v>
      </c>
      <c r="EU373" t="s">
        <v>242</v>
      </c>
      <c r="EX373" t="s">
        <v>242</v>
      </c>
      <c r="EY373" t="s">
        <v>242</v>
      </c>
      <c r="FA373" s="27">
        <v>1</v>
      </c>
      <c r="FB373">
        <v>10683.31</v>
      </c>
      <c r="FC373" t="s">
        <v>3418</v>
      </c>
      <c r="FD373" s="27">
        <v>0</v>
      </c>
      <c r="FE373" t="s">
        <v>242</v>
      </c>
      <c r="FG373" s="27">
        <v>0</v>
      </c>
      <c r="FH373" t="s">
        <v>242</v>
      </c>
      <c r="FJ373" s="27">
        <v>0</v>
      </c>
      <c r="FK373" t="s">
        <v>242</v>
      </c>
      <c r="FL373">
        <f t="shared" si="81"/>
        <v>1</v>
      </c>
      <c r="FM373" s="99">
        <v>1</v>
      </c>
      <c r="FN373">
        <f t="shared" si="82"/>
        <v>0</v>
      </c>
      <c r="FO373" s="100">
        <v>0</v>
      </c>
      <c r="FQ373">
        <v>1</v>
      </c>
      <c r="FT373" s="27">
        <v>0</v>
      </c>
      <c r="FU373" t="s">
        <v>242</v>
      </c>
      <c r="FV373" t="s">
        <v>242</v>
      </c>
      <c r="FW373" t="s">
        <v>242</v>
      </c>
      <c r="FY373" s="27">
        <v>1</v>
      </c>
      <c r="FZ373">
        <v>33.5</v>
      </c>
      <c r="GA373">
        <v>2</v>
      </c>
      <c r="GB373" t="s">
        <v>7421</v>
      </c>
      <c r="GC373" s="27">
        <v>1</v>
      </c>
      <c r="GD373">
        <v>19.3</v>
      </c>
      <c r="GE373">
        <v>11.2</v>
      </c>
      <c r="GF373" s="36">
        <v>54.6</v>
      </c>
      <c r="GG373">
        <v>9.1</v>
      </c>
      <c r="GH373" t="s">
        <v>242</v>
      </c>
      <c r="GI373" t="s">
        <v>242</v>
      </c>
      <c r="GJ373" t="s">
        <v>242</v>
      </c>
      <c r="GK373">
        <v>1</v>
      </c>
      <c r="GL373" t="s">
        <v>7422</v>
      </c>
      <c r="GM373">
        <v>1</v>
      </c>
      <c r="GP373" s="27">
        <v>1</v>
      </c>
      <c r="GQ373">
        <v>1</v>
      </c>
      <c r="GR373">
        <v>1</v>
      </c>
      <c r="GS373" s="2" t="s">
        <v>7423</v>
      </c>
      <c r="GT373">
        <v>1</v>
      </c>
      <c r="GW373" s="27">
        <v>1</v>
      </c>
      <c r="GX373">
        <v>145</v>
      </c>
      <c r="HA373">
        <v>1</v>
      </c>
      <c r="HD373" s="27">
        <v>0</v>
      </c>
      <c r="HF373" s="27">
        <v>0</v>
      </c>
      <c r="HH373" t="s">
        <v>242</v>
      </c>
      <c r="HK373" s="27">
        <v>1</v>
      </c>
      <c r="HL373" t="s">
        <v>7424</v>
      </c>
      <c r="HM373">
        <v>1</v>
      </c>
      <c r="HP373">
        <v>0.66666666699999999</v>
      </c>
      <c r="HQ373">
        <v>1</v>
      </c>
      <c r="HR373">
        <v>0.5</v>
      </c>
      <c r="HS373">
        <v>1</v>
      </c>
      <c r="HT373">
        <v>1</v>
      </c>
      <c r="HU373">
        <v>0</v>
      </c>
      <c r="HV373">
        <v>0.25</v>
      </c>
      <c r="HW373">
        <v>0.66666666699999999</v>
      </c>
      <c r="HX373">
        <v>1</v>
      </c>
      <c r="HY373">
        <v>1</v>
      </c>
      <c r="HZ373">
        <v>0</v>
      </c>
      <c r="IA373">
        <v>1</v>
      </c>
      <c r="IB373">
        <v>1</v>
      </c>
      <c r="IC373">
        <v>0.72222222199999997</v>
      </c>
      <c r="ID373">
        <v>0.5625</v>
      </c>
      <c r="IE373">
        <v>0.73333333300000003</v>
      </c>
      <c r="IF373">
        <v>0.67268518499999996</v>
      </c>
      <c r="IG373" t="s">
        <v>7425</v>
      </c>
      <c r="IH373" t="s">
        <v>266</v>
      </c>
      <c r="II373" t="s">
        <v>7401</v>
      </c>
      <c r="IJ373">
        <v>131868</v>
      </c>
      <c r="IK373">
        <v>128292</v>
      </c>
      <c r="IL373">
        <v>133613</v>
      </c>
      <c r="IM373">
        <v>136835</v>
      </c>
      <c r="IN373">
        <v>131868</v>
      </c>
      <c r="IS373">
        <f t="shared" si="79"/>
        <v>0.6</v>
      </c>
      <c r="IT373">
        <f t="shared" si="83"/>
        <v>0.7142857142857143</v>
      </c>
      <c r="IU373">
        <f t="shared" si="84"/>
        <v>0.75</v>
      </c>
      <c r="IV373">
        <f t="shared" si="80"/>
        <v>0.68809523809523798</v>
      </c>
    </row>
    <row r="374" spans="1:256" customFormat="1" ht="14" customHeight="1" x14ac:dyDescent="0.2">
      <c r="A374">
        <v>373</v>
      </c>
      <c r="B374">
        <v>406</v>
      </c>
      <c r="C374" s="1">
        <v>44802.412499999999</v>
      </c>
      <c r="D374" s="1">
        <v>44802.413194444445</v>
      </c>
      <c r="E374">
        <v>0</v>
      </c>
      <c r="F374" t="s">
        <v>240</v>
      </c>
      <c r="G374">
        <v>100</v>
      </c>
      <c r="H374">
        <v>58</v>
      </c>
      <c r="I374">
        <v>1</v>
      </c>
      <c r="J374" s="1">
        <v>44802.413194444445</v>
      </c>
      <c r="K374" t="s">
        <v>7426</v>
      </c>
      <c r="L374" t="s">
        <v>242</v>
      </c>
      <c r="M374" t="s">
        <v>242</v>
      </c>
      <c r="N374" t="s">
        <v>7427</v>
      </c>
      <c r="O374" t="s">
        <v>7428</v>
      </c>
      <c r="P374">
        <v>34.029000000000003</v>
      </c>
      <c r="Q374">
        <v>-118.40049999999999</v>
      </c>
      <c r="R374" t="s">
        <v>245</v>
      </c>
      <c r="S374" t="s">
        <v>246</v>
      </c>
      <c r="T374" t="s">
        <v>7429</v>
      </c>
      <c r="U374" s="24">
        <v>1035002</v>
      </c>
      <c r="V374" t="s">
        <v>7430</v>
      </c>
      <c r="W374" t="s">
        <v>7431</v>
      </c>
      <c r="X374">
        <v>2911</v>
      </c>
      <c r="Y374" t="s">
        <v>248</v>
      </c>
      <c r="Z374" t="s">
        <v>249</v>
      </c>
      <c r="AA374">
        <v>2020</v>
      </c>
      <c r="AC374">
        <v>0.5</v>
      </c>
      <c r="AF374">
        <v>11</v>
      </c>
      <c r="AG374" t="s">
        <v>242</v>
      </c>
      <c r="AJ374" s="27">
        <v>0</v>
      </c>
      <c r="AK374" s="24">
        <v>0</v>
      </c>
      <c r="AL374" s="27">
        <v>0</v>
      </c>
      <c r="AM374" s="24">
        <v>0</v>
      </c>
      <c r="AN374" s="36">
        <f t="shared" si="75"/>
        <v>0</v>
      </c>
      <c r="AO374" s="27">
        <v>0</v>
      </c>
      <c r="AP374" s="24">
        <v>0</v>
      </c>
      <c r="AR374" t="s">
        <v>242</v>
      </c>
      <c r="AU374" s="27">
        <v>1</v>
      </c>
      <c r="AV374">
        <v>1</v>
      </c>
      <c r="AW374" s="21">
        <f t="shared" si="87"/>
        <v>9.0909090909090917</v>
      </c>
      <c r="AX374">
        <v>2</v>
      </c>
      <c r="BA374" s="27">
        <v>1</v>
      </c>
      <c r="BB374">
        <v>2</v>
      </c>
      <c r="BC374" s="21">
        <f t="shared" si="77"/>
        <v>18.181818181818183</v>
      </c>
      <c r="BD374" t="s">
        <v>242</v>
      </c>
      <c r="BG374" s="27">
        <v>1</v>
      </c>
      <c r="BH374">
        <v>8</v>
      </c>
      <c r="BJ374">
        <v>2</v>
      </c>
      <c r="BM374" s="27">
        <v>1</v>
      </c>
      <c r="BN374">
        <v>2</v>
      </c>
      <c r="BQ374" s="27">
        <v>1</v>
      </c>
      <c r="BR374">
        <v>3</v>
      </c>
      <c r="BS374" s="97">
        <f t="shared" si="86"/>
        <v>27.27272727272727</v>
      </c>
      <c r="BT374" t="s">
        <v>7432</v>
      </c>
      <c r="BU374">
        <v>1</v>
      </c>
      <c r="BX374" s="27">
        <v>1</v>
      </c>
      <c r="BY374">
        <v>5</v>
      </c>
      <c r="BZ374" s="21">
        <f>BY374/AF374*100</f>
        <v>45.454545454545453</v>
      </c>
      <c r="CA374">
        <v>1</v>
      </c>
      <c r="CB374">
        <v>1</v>
      </c>
      <c r="CE374" s="27">
        <v>0</v>
      </c>
      <c r="CG374" t="s">
        <v>242</v>
      </c>
      <c r="CH374" t="s">
        <v>242</v>
      </c>
      <c r="CJ374" s="27">
        <v>0.5</v>
      </c>
      <c r="CK374" t="s">
        <v>7433</v>
      </c>
      <c r="CL374">
        <v>1</v>
      </c>
      <c r="CO374">
        <v>0</v>
      </c>
      <c r="CP374" s="27">
        <v>0</v>
      </c>
      <c r="CQ374" t="s">
        <v>242</v>
      </c>
      <c r="CR374" t="s">
        <v>242</v>
      </c>
      <c r="CS374" t="s">
        <v>242</v>
      </c>
      <c r="CV374" s="27">
        <v>1</v>
      </c>
      <c r="CW374" t="s">
        <v>7434</v>
      </c>
      <c r="CX374">
        <v>1</v>
      </c>
      <c r="DA374" s="27">
        <v>1</v>
      </c>
      <c r="DB374">
        <v>24800000</v>
      </c>
      <c r="DC374">
        <v>2</v>
      </c>
      <c r="DD374" t="s">
        <v>7435</v>
      </c>
      <c r="DE374" s="27">
        <v>1</v>
      </c>
      <c r="DF374" s="36" t="s">
        <v>242</v>
      </c>
      <c r="DG374" t="s">
        <v>242</v>
      </c>
      <c r="DH374" s="43" t="s">
        <v>242</v>
      </c>
      <c r="DI374" t="s">
        <v>242</v>
      </c>
      <c r="DJ374" s="36">
        <v>6300000</v>
      </c>
      <c r="DK374">
        <v>2</v>
      </c>
      <c r="DL374" t="s">
        <v>7436</v>
      </c>
      <c r="DM374" s="27">
        <v>0</v>
      </c>
      <c r="DN374" s="36" t="s">
        <v>242</v>
      </c>
      <c r="DO374" t="s">
        <v>242</v>
      </c>
      <c r="DQ374">
        <v>1</v>
      </c>
      <c r="DT374" s="27">
        <v>1</v>
      </c>
      <c r="DU374" t="s">
        <v>7437</v>
      </c>
      <c r="DV374" s="27">
        <v>1</v>
      </c>
      <c r="DW374" t="s">
        <v>7438</v>
      </c>
      <c r="DX374" s="27">
        <v>1</v>
      </c>
      <c r="DY374" t="s">
        <v>7439</v>
      </c>
      <c r="DZ374" s="27">
        <v>1</v>
      </c>
      <c r="EA374" t="s">
        <v>7440</v>
      </c>
      <c r="EB374" s="27">
        <v>1</v>
      </c>
      <c r="EC374" t="s">
        <v>7441</v>
      </c>
      <c r="ED374" s="27">
        <v>1</v>
      </c>
      <c r="EE374" t="s">
        <v>7442</v>
      </c>
      <c r="EF374" s="27">
        <v>1</v>
      </c>
      <c r="EG374" t="s">
        <v>7443</v>
      </c>
      <c r="EH374" s="27">
        <v>1</v>
      </c>
      <c r="EI374" t="s">
        <v>7444</v>
      </c>
      <c r="EJ374" s="27">
        <v>1</v>
      </c>
      <c r="EK374" t="s">
        <v>7445</v>
      </c>
      <c r="EL374" s="27">
        <v>1</v>
      </c>
      <c r="EM374" t="s">
        <v>7446</v>
      </c>
      <c r="EN374">
        <v>1</v>
      </c>
      <c r="EP374" s="2"/>
      <c r="EQ374">
        <f t="shared" si="78"/>
        <v>1</v>
      </c>
      <c r="ER374" s="99">
        <v>1</v>
      </c>
      <c r="ES374" s="27">
        <v>0</v>
      </c>
      <c r="ET374" t="s">
        <v>242</v>
      </c>
      <c r="EU374" t="s">
        <v>242</v>
      </c>
      <c r="EX374" t="s">
        <v>242</v>
      </c>
      <c r="EY374" t="s">
        <v>242</v>
      </c>
      <c r="FA374" s="27">
        <v>1</v>
      </c>
      <c r="FB374">
        <v>164100</v>
      </c>
      <c r="FC374" t="s">
        <v>3434</v>
      </c>
      <c r="FD374" s="27">
        <v>0</v>
      </c>
      <c r="FE374" t="s">
        <v>242</v>
      </c>
      <c r="FG374" s="27">
        <v>0</v>
      </c>
      <c r="FH374" t="s">
        <v>242</v>
      </c>
      <c r="FJ374" s="27">
        <v>0</v>
      </c>
      <c r="FK374" t="s">
        <v>242</v>
      </c>
      <c r="FL374">
        <f t="shared" si="81"/>
        <v>1</v>
      </c>
      <c r="FM374" s="99">
        <v>1</v>
      </c>
      <c r="FN374">
        <f t="shared" si="82"/>
        <v>0</v>
      </c>
      <c r="FO374" s="100">
        <v>0</v>
      </c>
      <c r="FQ374">
        <v>1</v>
      </c>
      <c r="FT374" s="27">
        <v>0</v>
      </c>
      <c r="FU374" t="s">
        <v>242</v>
      </c>
      <c r="FV374" t="s">
        <v>242</v>
      </c>
      <c r="FW374" t="s">
        <v>242</v>
      </c>
      <c r="FY374" s="27">
        <v>1</v>
      </c>
      <c r="FZ374">
        <v>19</v>
      </c>
      <c r="GA374">
        <v>2</v>
      </c>
      <c r="GB374" t="s">
        <v>7447</v>
      </c>
      <c r="GC374" s="27">
        <v>0.5</v>
      </c>
      <c r="GD374" t="s">
        <v>242</v>
      </c>
      <c r="GE374" t="s">
        <v>242</v>
      </c>
      <c r="GF374" s="36" t="s">
        <v>242</v>
      </c>
      <c r="GG374" t="s">
        <v>242</v>
      </c>
      <c r="GH374" t="s">
        <v>242</v>
      </c>
      <c r="GI374" t="s">
        <v>242</v>
      </c>
      <c r="GJ374" t="s">
        <v>242</v>
      </c>
      <c r="GK374">
        <v>1</v>
      </c>
      <c r="GL374" t="s">
        <v>7448</v>
      </c>
      <c r="GM374">
        <v>1</v>
      </c>
      <c r="GP374" s="27">
        <v>0</v>
      </c>
      <c r="GQ374" t="s">
        <v>242</v>
      </c>
      <c r="GR374" t="s">
        <v>242</v>
      </c>
      <c r="GT374" t="s">
        <v>242</v>
      </c>
      <c r="GW374" s="44">
        <v>1</v>
      </c>
      <c r="GX374">
        <v>93</v>
      </c>
      <c r="HA374" t="s">
        <v>242</v>
      </c>
      <c r="HD374" s="27">
        <v>0</v>
      </c>
      <c r="HF374" s="27">
        <v>0</v>
      </c>
      <c r="HH374" t="s">
        <v>242</v>
      </c>
      <c r="HK374" s="27">
        <v>1</v>
      </c>
      <c r="HL374" t="s">
        <v>7449</v>
      </c>
      <c r="HM374">
        <v>1</v>
      </c>
      <c r="HP374">
        <v>0.66666666699999999</v>
      </c>
      <c r="HQ374">
        <v>0.5</v>
      </c>
      <c r="HR374">
        <v>0.5</v>
      </c>
      <c r="HS374">
        <v>0.66666666699999999</v>
      </c>
      <c r="HT374">
        <v>1</v>
      </c>
      <c r="HU374">
        <v>0</v>
      </c>
      <c r="HV374">
        <v>0.25</v>
      </c>
      <c r="HW374">
        <v>0.5</v>
      </c>
      <c r="HX374">
        <v>0</v>
      </c>
      <c r="HY374">
        <v>0</v>
      </c>
      <c r="HZ374">
        <v>0</v>
      </c>
      <c r="IA374">
        <v>1</v>
      </c>
      <c r="IB374">
        <v>1</v>
      </c>
      <c r="IC374">
        <v>0.55555555599999995</v>
      </c>
      <c r="ID374">
        <v>0.47916666699999999</v>
      </c>
      <c r="IE374">
        <v>0.3</v>
      </c>
      <c r="IF374">
        <v>0.44490740699999998</v>
      </c>
      <c r="IG374" t="s">
        <v>7450</v>
      </c>
      <c r="IH374" t="s">
        <v>266</v>
      </c>
      <c r="II374" t="s">
        <v>7429</v>
      </c>
      <c r="IJ374">
        <v>102729</v>
      </c>
      <c r="IK374">
        <v>60115</v>
      </c>
      <c r="IL374">
        <v>108332</v>
      </c>
      <c r="IM374">
        <v>171189</v>
      </c>
      <c r="IN374">
        <v>102729</v>
      </c>
      <c r="IS374">
        <f t="shared" si="79"/>
        <v>0.5</v>
      </c>
      <c r="IT374">
        <f t="shared" si="83"/>
        <v>0.5714285714285714</v>
      </c>
      <c r="IU374">
        <f t="shared" si="84"/>
        <v>0.625</v>
      </c>
      <c r="IV374">
        <f t="shared" si="80"/>
        <v>0.56547619047619047</v>
      </c>
    </row>
    <row r="375" spans="1:256" customFormat="1" ht="14" customHeight="1" x14ac:dyDescent="0.2">
      <c r="A375">
        <v>374</v>
      </c>
      <c r="B375">
        <v>409</v>
      </c>
      <c r="C375" s="1">
        <v>44802.553472222222</v>
      </c>
      <c r="D375" s="1">
        <v>44802.554861111108</v>
      </c>
      <c r="E375">
        <v>0</v>
      </c>
      <c r="F375" t="s">
        <v>240</v>
      </c>
      <c r="G375">
        <v>100</v>
      </c>
      <c r="H375">
        <v>65</v>
      </c>
      <c r="I375">
        <v>1</v>
      </c>
      <c r="J375" s="1">
        <v>44802.554861111108</v>
      </c>
      <c r="K375" t="s">
        <v>7451</v>
      </c>
      <c r="L375" t="s">
        <v>242</v>
      </c>
      <c r="M375" t="s">
        <v>242</v>
      </c>
      <c r="N375" t="s">
        <v>7452</v>
      </c>
      <c r="O375" t="s">
        <v>7453</v>
      </c>
      <c r="P375">
        <v>34.029000000000003</v>
      </c>
      <c r="Q375">
        <v>-118.40049999999999</v>
      </c>
      <c r="R375" t="s">
        <v>245</v>
      </c>
      <c r="S375" t="s">
        <v>246</v>
      </c>
      <c r="T375" t="s">
        <v>7454</v>
      </c>
      <c r="V375" t="s">
        <v>7455</v>
      </c>
      <c r="W375">
        <v>115637209</v>
      </c>
      <c r="X375">
        <v>2080</v>
      </c>
      <c r="Y375" t="s">
        <v>326</v>
      </c>
      <c r="Z375" t="s">
        <v>1332</v>
      </c>
      <c r="AA375">
        <v>2021</v>
      </c>
      <c r="AC375">
        <v>1</v>
      </c>
      <c r="AD375">
        <v>10</v>
      </c>
      <c r="AF375">
        <v>13</v>
      </c>
      <c r="AG375">
        <v>1</v>
      </c>
      <c r="AI375" t="s">
        <v>7456</v>
      </c>
      <c r="AJ375" s="27">
        <v>0</v>
      </c>
      <c r="AK375" s="24">
        <v>0</v>
      </c>
      <c r="AL375" s="27">
        <v>0</v>
      </c>
      <c r="AM375" s="24">
        <v>0</v>
      </c>
      <c r="AN375" s="36">
        <f t="shared" si="75"/>
        <v>0</v>
      </c>
      <c r="AO375" s="27">
        <v>0</v>
      </c>
      <c r="AP375" s="24">
        <v>0</v>
      </c>
      <c r="AR375" t="s">
        <v>242</v>
      </c>
      <c r="AU375" s="27">
        <v>1</v>
      </c>
      <c r="AV375">
        <v>12</v>
      </c>
      <c r="AW375" s="21">
        <f t="shared" si="87"/>
        <v>92.307692307692307</v>
      </c>
      <c r="AX375">
        <v>3</v>
      </c>
      <c r="AZ375" t="s">
        <v>7457</v>
      </c>
      <c r="BA375" s="27">
        <v>1</v>
      </c>
      <c r="BB375">
        <v>6</v>
      </c>
      <c r="BC375" s="21">
        <f t="shared" si="77"/>
        <v>46.153846153846153</v>
      </c>
      <c r="BD375">
        <v>3</v>
      </c>
      <c r="BF375" t="s">
        <v>7457</v>
      </c>
      <c r="BG375" s="27">
        <v>1</v>
      </c>
      <c r="BH375">
        <v>7</v>
      </c>
      <c r="BJ375">
        <v>3</v>
      </c>
      <c r="BL375" t="s">
        <v>7457</v>
      </c>
      <c r="BM375" s="27">
        <v>1</v>
      </c>
      <c r="BN375">
        <v>3</v>
      </c>
      <c r="BP375" t="s">
        <v>7457</v>
      </c>
      <c r="BQ375" s="27">
        <v>1</v>
      </c>
      <c r="BR375">
        <v>4</v>
      </c>
      <c r="BS375" s="97">
        <f t="shared" si="86"/>
        <v>30.76923076923077</v>
      </c>
      <c r="BU375">
        <v>1</v>
      </c>
      <c r="BW375" t="s">
        <v>7456</v>
      </c>
      <c r="BX375" s="27">
        <v>1</v>
      </c>
      <c r="BY375">
        <v>1</v>
      </c>
      <c r="BZ375" s="21">
        <f>BY375/AF375*100</f>
        <v>7.6923076923076925</v>
      </c>
      <c r="CA375">
        <v>2</v>
      </c>
      <c r="CB375">
        <v>1</v>
      </c>
      <c r="CD375" t="s">
        <v>7456</v>
      </c>
      <c r="CE375" s="27">
        <v>0</v>
      </c>
      <c r="CG375" t="s">
        <v>242</v>
      </c>
      <c r="CH375" t="s">
        <v>242</v>
      </c>
      <c r="CJ375" s="27">
        <v>0</v>
      </c>
      <c r="CL375" t="s">
        <v>242</v>
      </c>
      <c r="CO375">
        <v>0</v>
      </c>
      <c r="CP375" s="27">
        <v>0</v>
      </c>
      <c r="CQ375" t="s">
        <v>242</v>
      </c>
      <c r="CR375" t="s">
        <v>242</v>
      </c>
      <c r="CS375" t="s">
        <v>242</v>
      </c>
      <c r="CV375" s="27">
        <v>0</v>
      </c>
      <c r="CX375" t="s">
        <v>242</v>
      </c>
      <c r="DA375" s="27">
        <v>1</v>
      </c>
      <c r="DB375">
        <v>115729</v>
      </c>
      <c r="DC375">
        <v>2</v>
      </c>
      <c r="DE375" s="27">
        <v>1</v>
      </c>
      <c r="DF375" s="36">
        <v>39999</v>
      </c>
      <c r="DG375">
        <v>2</v>
      </c>
      <c r="DH375" s="36">
        <v>65284</v>
      </c>
      <c r="DI375">
        <v>2</v>
      </c>
      <c r="DJ375" s="36" t="s">
        <v>242</v>
      </c>
      <c r="DK375" t="s">
        <v>242</v>
      </c>
      <c r="DM375" s="27">
        <v>1</v>
      </c>
      <c r="DN375" s="36">
        <v>4014</v>
      </c>
      <c r="DO375">
        <v>2</v>
      </c>
      <c r="DQ375">
        <v>5</v>
      </c>
      <c r="DR375" t="s">
        <v>7458</v>
      </c>
      <c r="DS375" t="s">
        <v>7459</v>
      </c>
      <c r="DT375" s="27">
        <v>0</v>
      </c>
      <c r="DV375" s="27">
        <v>0</v>
      </c>
      <c r="DX375" s="27">
        <v>0</v>
      </c>
      <c r="DZ375" s="27">
        <v>1</v>
      </c>
      <c r="EA375" s="2" t="s">
        <v>7460</v>
      </c>
      <c r="EB375" s="27">
        <v>0</v>
      </c>
      <c r="ED375" s="27">
        <v>0</v>
      </c>
      <c r="EF375" s="27">
        <v>0</v>
      </c>
      <c r="EH375" s="27">
        <v>0</v>
      </c>
      <c r="EJ375" s="27">
        <v>1</v>
      </c>
      <c r="EK375" t="s">
        <v>7461</v>
      </c>
      <c r="EL375" s="27">
        <v>1</v>
      </c>
      <c r="EM375" s="2" t="s">
        <v>7462</v>
      </c>
      <c r="EN375">
        <v>5</v>
      </c>
      <c r="EO375" t="s">
        <v>7463</v>
      </c>
      <c r="EP375" s="2" t="s">
        <v>7456</v>
      </c>
      <c r="EQ375">
        <f t="shared" si="78"/>
        <v>0.3</v>
      </c>
      <c r="ER375" s="99">
        <v>0.5</v>
      </c>
      <c r="ES375" s="27">
        <v>0</v>
      </c>
      <c r="ET375" t="s">
        <v>242</v>
      </c>
      <c r="EU375" t="s">
        <v>242</v>
      </c>
      <c r="EX375" t="s">
        <v>242</v>
      </c>
      <c r="EY375" t="s">
        <v>242</v>
      </c>
      <c r="FA375" s="27">
        <v>0</v>
      </c>
      <c r="FB375" t="s">
        <v>242</v>
      </c>
      <c r="FD375" s="27">
        <v>0</v>
      </c>
      <c r="FE375" t="s">
        <v>242</v>
      </c>
      <c r="FG375" s="27">
        <v>1</v>
      </c>
      <c r="FH375" t="s">
        <v>242</v>
      </c>
      <c r="FI375" t="s">
        <v>7464</v>
      </c>
      <c r="FJ375" s="27">
        <v>0</v>
      </c>
      <c r="FK375" t="s">
        <v>242</v>
      </c>
      <c r="FL375">
        <f t="shared" si="81"/>
        <v>1</v>
      </c>
      <c r="FM375" s="99">
        <v>1</v>
      </c>
      <c r="FN375">
        <f t="shared" si="82"/>
        <v>0</v>
      </c>
      <c r="FO375" s="100">
        <v>0</v>
      </c>
      <c r="FQ375">
        <v>1</v>
      </c>
      <c r="FS375" t="s">
        <v>7465</v>
      </c>
      <c r="FT375" s="27">
        <v>1</v>
      </c>
      <c r="FU375">
        <v>14</v>
      </c>
      <c r="FV375">
        <v>61</v>
      </c>
      <c r="FW375">
        <v>25</v>
      </c>
      <c r="FY375" s="27">
        <v>1</v>
      </c>
      <c r="FZ375">
        <v>39</v>
      </c>
      <c r="GA375">
        <v>2</v>
      </c>
      <c r="GC375" s="27">
        <v>0.5</v>
      </c>
      <c r="GD375" t="s">
        <v>242</v>
      </c>
      <c r="GE375" t="s">
        <v>242</v>
      </c>
      <c r="GF375" s="36" t="s">
        <v>242</v>
      </c>
      <c r="GG375" t="s">
        <v>242</v>
      </c>
      <c r="GH375" t="s">
        <v>242</v>
      </c>
      <c r="GI375" t="s">
        <v>242</v>
      </c>
      <c r="GJ375" t="s">
        <v>242</v>
      </c>
      <c r="GK375">
        <v>1</v>
      </c>
      <c r="GL375" t="s">
        <v>7466</v>
      </c>
      <c r="GM375">
        <v>1</v>
      </c>
      <c r="GO375" t="s">
        <v>7465</v>
      </c>
      <c r="GP375" s="27">
        <v>0</v>
      </c>
      <c r="GQ375" t="s">
        <v>242</v>
      </c>
      <c r="GR375" t="s">
        <v>242</v>
      </c>
      <c r="GT375" t="s">
        <v>242</v>
      </c>
      <c r="GW375" s="27">
        <v>1</v>
      </c>
      <c r="GX375">
        <v>160</v>
      </c>
      <c r="GY375" t="s">
        <v>7467</v>
      </c>
      <c r="HA375">
        <v>3</v>
      </c>
      <c r="HC375" t="s">
        <v>7457</v>
      </c>
      <c r="HD375" s="27">
        <v>0</v>
      </c>
      <c r="HF375" s="27">
        <v>0</v>
      </c>
      <c r="HH375" t="s">
        <v>242</v>
      </c>
      <c r="HK375" s="27">
        <v>1</v>
      </c>
      <c r="HL375" t="s">
        <v>7468</v>
      </c>
      <c r="HM375">
        <v>2</v>
      </c>
      <c r="HO375" t="s">
        <v>7469</v>
      </c>
      <c r="HP375">
        <v>0.66666666699999999</v>
      </c>
      <c r="HQ375">
        <v>0</v>
      </c>
      <c r="HR375">
        <v>0</v>
      </c>
      <c r="HS375">
        <v>1</v>
      </c>
      <c r="HT375">
        <v>0.3</v>
      </c>
      <c r="HU375">
        <v>0</v>
      </c>
      <c r="HV375">
        <v>0.25</v>
      </c>
      <c r="HW375">
        <v>0.83333333300000001</v>
      </c>
      <c r="HX375">
        <v>0</v>
      </c>
      <c r="HY375">
        <v>1</v>
      </c>
      <c r="HZ375">
        <v>0</v>
      </c>
      <c r="IA375">
        <v>1</v>
      </c>
      <c r="IB375">
        <v>1</v>
      </c>
      <c r="IC375">
        <v>0.222222222</v>
      </c>
      <c r="ID375">
        <v>0.38750000000000001</v>
      </c>
      <c r="IE375">
        <v>0.56666666700000001</v>
      </c>
      <c r="IF375">
        <v>0.39212963000000001</v>
      </c>
      <c r="IG375" t="s">
        <v>7454</v>
      </c>
      <c r="IH375" t="s">
        <v>266</v>
      </c>
      <c r="II375" t="s">
        <v>7454</v>
      </c>
      <c r="IJ375">
        <v>3363</v>
      </c>
      <c r="IK375">
        <v>3461</v>
      </c>
      <c r="IL375">
        <v>3933</v>
      </c>
      <c r="IM375" t="s">
        <v>242</v>
      </c>
      <c r="IN375">
        <v>3363</v>
      </c>
      <c r="IS375">
        <f t="shared" si="79"/>
        <v>0.4</v>
      </c>
      <c r="IT375">
        <f t="shared" si="83"/>
        <v>0.6428571428571429</v>
      </c>
      <c r="IU375">
        <f t="shared" si="84"/>
        <v>0.875</v>
      </c>
      <c r="IV375">
        <f t="shared" si="80"/>
        <v>0.63928571428571435</v>
      </c>
    </row>
    <row r="376" spans="1:256" customFormat="1" ht="14" customHeight="1" x14ac:dyDescent="0.2">
      <c r="A376">
        <v>375</v>
      </c>
      <c r="B376">
        <v>410</v>
      </c>
      <c r="C376" s="1">
        <v>44801.606944444444</v>
      </c>
      <c r="D376" s="1">
        <v>44802.555555555555</v>
      </c>
      <c r="E376">
        <v>0</v>
      </c>
      <c r="F376" t="s">
        <v>240</v>
      </c>
      <c r="G376">
        <v>100</v>
      </c>
      <c r="H376">
        <v>81948</v>
      </c>
      <c r="I376">
        <v>1</v>
      </c>
      <c r="J376" s="1">
        <v>44802.555555555555</v>
      </c>
      <c r="K376" t="s">
        <v>7470</v>
      </c>
      <c r="L376" t="s">
        <v>242</v>
      </c>
      <c r="M376" t="s">
        <v>242</v>
      </c>
      <c r="N376" t="s">
        <v>7471</v>
      </c>
      <c r="O376" t="s">
        <v>7472</v>
      </c>
      <c r="P376">
        <v>34.029000000000003</v>
      </c>
      <c r="Q376">
        <v>-118.40049999999999</v>
      </c>
      <c r="R376" t="s">
        <v>245</v>
      </c>
      <c r="S376" t="s">
        <v>246</v>
      </c>
      <c r="T376" t="s">
        <v>7473</v>
      </c>
      <c r="V376" t="s">
        <v>7474</v>
      </c>
      <c r="W376" t="s">
        <v>7475</v>
      </c>
      <c r="X376">
        <v>7389</v>
      </c>
      <c r="Y376" t="s">
        <v>319</v>
      </c>
      <c r="Z376" t="s">
        <v>7476</v>
      </c>
      <c r="AA376">
        <v>2021</v>
      </c>
      <c r="AC376">
        <v>0</v>
      </c>
      <c r="AF376">
        <v>9</v>
      </c>
      <c r="AG376">
        <v>1</v>
      </c>
      <c r="AI376" t="s">
        <v>7477</v>
      </c>
      <c r="AJ376" s="27">
        <v>1</v>
      </c>
      <c r="AK376">
        <v>7</v>
      </c>
      <c r="AL376" s="27">
        <v>0</v>
      </c>
      <c r="AM376" s="24">
        <v>0</v>
      </c>
      <c r="AN376" s="36">
        <f t="shared" si="75"/>
        <v>0</v>
      </c>
      <c r="AO376" s="27">
        <v>0</v>
      </c>
      <c r="AP376" s="24">
        <v>0</v>
      </c>
      <c r="AQ376" t="s">
        <v>7478</v>
      </c>
      <c r="AR376">
        <v>3</v>
      </c>
      <c r="AT376" t="s">
        <v>7479</v>
      </c>
      <c r="AU376" s="27">
        <v>1</v>
      </c>
      <c r="AV376">
        <v>8</v>
      </c>
      <c r="AW376" s="21">
        <f t="shared" si="87"/>
        <v>88.888888888888886</v>
      </c>
      <c r="AX376">
        <v>3</v>
      </c>
      <c r="BA376" s="27">
        <v>1</v>
      </c>
      <c r="BB376">
        <v>8</v>
      </c>
      <c r="BC376" s="21">
        <f t="shared" si="77"/>
        <v>88.888888888888886</v>
      </c>
      <c r="BD376">
        <v>1</v>
      </c>
      <c r="BF376" t="s">
        <v>7477</v>
      </c>
      <c r="BG376" s="27">
        <v>1</v>
      </c>
      <c r="BJ376">
        <v>3</v>
      </c>
      <c r="BM376" s="27">
        <v>1</v>
      </c>
      <c r="BN376">
        <v>3</v>
      </c>
      <c r="BQ376" s="27">
        <v>1</v>
      </c>
      <c r="BR376">
        <v>2</v>
      </c>
      <c r="BS376" s="97">
        <f t="shared" si="86"/>
        <v>22.222222222222221</v>
      </c>
      <c r="BU376">
        <v>1</v>
      </c>
      <c r="BX376" s="27">
        <v>1</v>
      </c>
      <c r="BY376">
        <v>1</v>
      </c>
      <c r="BZ376" s="21">
        <f>BY376/AF376*100</f>
        <v>11.111111111111111</v>
      </c>
      <c r="CA376">
        <v>2</v>
      </c>
      <c r="CB376">
        <v>1</v>
      </c>
      <c r="CE376" s="27">
        <v>0</v>
      </c>
      <c r="CG376" t="s">
        <v>242</v>
      </c>
      <c r="CH376" t="s">
        <v>242</v>
      </c>
      <c r="CJ376" s="27">
        <v>0</v>
      </c>
      <c r="CL376" t="s">
        <v>242</v>
      </c>
      <c r="CO376">
        <v>0</v>
      </c>
      <c r="CP376" s="27">
        <v>1</v>
      </c>
      <c r="CQ376" t="s">
        <v>242</v>
      </c>
      <c r="CR376">
        <v>100</v>
      </c>
      <c r="CS376">
        <v>100</v>
      </c>
      <c r="CT376" s="2" t="s">
        <v>7480</v>
      </c>
      <c r="CV376" s="27">
        <v>0</v>
      </c>
      <c r="CX376">
        <v>1</v>
      </c>
      <c r="DA376" s="27">
        <v>1</v>
      </c>
      <c r="DB376">
        <v>2306</v>
      </c>
      <c r="DC376">
        <v>2</v>
      </c>
      <c r="DE376" s="27">
        <v>1</v>
      </c>
      <c r="DF376" s="36">
        <v>10586</v>
      </c>
      <c r="DG376">
        <v>2</v>
      </c>
      <c r="DH376" s="36">
        <v>15812</v>
      </c>
      <c r="DI376">
        <v>2</v>
      </c>
      <c r="DJ376" s="36" t="s">
        <v>242</v>
      </c>
      <c r="DK376" t="s">
        <v>242</v>
      </c>
      <c r="DM376" s="27">
        <v>0</v>
      </c>
      <c r="DN376" s="36" t="s">
        <v>242</v>
      </c>
      <c r="DO376" t="s">
        <v>242</v>
      </c>
      <c r="DQ376">
        <v>4</v>
      </c>
      <c r="DS376" t="s">
        <v>7481</v>
      </c>
      <c r="DT376" s="27">
        <v>1</v>
      </c>
      <c r="DU376" t="s">
        <v>7482</v>
      </c>
      <c r="DV376" s="27">
        <v>1</v>
      </c>
      <c r="DW376" s="2" t="s">
        <v>7483</v>
      </c>
      <c r="DX376" s="27">
        <v>1</v>
      </c>
      <c r="DY376" s="2" t="s">
        <v>7484</v>
      </c>
      <c r="DZ376" s="27">
        <v>1</v>
      </c>
      <c r="EA376" s="2" t="s">
        <v>7485</v>
      </c>
      <c r="EB376" s="27">
        <v>1</v>
      </c>
      <c r="EC376" s="2" t="s">
        <v>7486</v>
      </c>
      <c r="ED376" s="27">
        <v>1</v>
      </c>
      <c r="EE376" s="2" t="s">
        <v>7487</v>
      </c>
      <c r="EF376" s="27">
        <v>1</v>
      </c>
      <c r="EG376" s="2" t="s">
        <v>7487</v>
      </c>
      <c r="EH376" s="27">
        <v>1</v>
      </c>
      <c r="EI376" t="s">
        <v>4037</v>
      </c>
      <c r="EJ376" s="27">
        <v>1</v>
      </c>
      <c r="EK376" t="s">
        <v>614</v>
      </c>
      <c r="EL376" s="27">
        <v>0</v>
      </c>
      <c r="EN376">
        <v>4</v>
      </c>
      <c r="EP376" s="2"/>
      <c r="EQ376">
        <f t="shared" si="78"/>
        <v>0.9</v>
      </c>
      <c r="ER376" s="99">
        <v>0.5</v>
      </c>
      <c r="ES376" s="27">
        <v>0</v>
      </c>
      <c r="ET376" t="s">
        <v>242</v>
      </c>
      <c r="EU376" t="s">
        <v>242</v>
      </c>
      <c r="EX376" t="s">
        <v>242</v>
      </c>
      <c r="EY376" t="s">
        <v>242</v>
      </c>
      <c r="FA376" s="27">
        <v>0</v>
      </c>
      <c r="FB376" t="s">
        <v>242</v>
      </c>
      <c r="FD376" s="27">
        <v>0</v>
      </c>
      <c r="FE376" t="s">
        <v>242</v>
      </c>
      <c r="FG376" s="27">
        <v>0</v>
      </c>
      <c r="FH376" t="s">
        <v>242</v>
      </c>
      <c r="FJ376" s="27">
        <v>0</v>
      </c>
      <c r="FK376" t="s">
        <v>242</v>
      </c>
      <c r="FL376">
        <f t="shared" si="81"/>
        <v>0</v>
      </c>
      <c r="FM376" s="100">
        <v>0</v>
      </c>
      <c r="FN376">
        <f t="shared" si="82"/>
        <v>0</v>
      </c>
      <c r="FO376" s="100">
        <v>0</v>
      </c>
      <c r="FQ376" t="s">
        <v>242</v>
      </c>
      <c r="FT376" s="27">
        <v>0</v>
      </c>
      <c r="FU376" t="s">
        <v>242</v>
      </c>
      <c r="FV376" t="s">
        <v>242</v>
      </c>
      <c r="FW376" t="s">
        <v>242</v>
      </c>
      <c r="FY376" s="27">
        <v>0</v>
      </c>
      <c r="FZ376" t="s">
        <v>242</v>
      </c>
      <c r="GA376" t="s">
        <v>242</v>
      </c>
      <c r="GC376" s="27">
        <v>0</v>
      </c>
      <c r="GD376" t="s">
        <v>242</v>
      </c>
      <c r="GE376" t="s">
        <v>242</v>
      </c>
      <c r="GF376" s="36" t="s">
        <v>242</v>
      </c>
      <c r="GG376" t="s">
        <v>242</v>
      </c>
      <c r="GH376" t="s">
        <v>242</v>
      </c>
      <c r="GI376" t="s">
        <v>242</v>
      </c>
      <c r="GJ376" t="s">
        <v>242</v>
      </c>
      <c r="GK376" t="s">
        <v>242</v>
      </c>
      <c r="GM376" t="s">
        <v>242</v>
      </c>
      <c r="GP376" s="27">
        <v>0</v>
      </c>
      <c r="GQ376" t="s">
        <v>242</v>
      </c>
      <c r="GR376" t="s">
        <v>242</v>
      </c>
      <c r="GT376" t="s">
        <v>242</v>
      </c>
      <c r="GW376" s="27">
        <v>1</v>
      </c>
      <c r="GX376">
        <v>166</v>
      </c>
      <c r="GY376" t="s">
        <v>7488</v>
      </c>
      <c r="HA376">
        <v>3</v>
      </c>
      <c r="HD376" s="27">
        <v>0</v>
      </c>
      <c r="HF376" s="27">
        <v>0</v>
      </c>
      <c r="HH376" t="s">
        <v>242</v>
      </c>
      <c r="HK376" s="27">
        <v>1</v>
      </c>
      <c r="HL376" s="2" t="s">
        <v>7489</v>
      </c>
      <c r="HM376">
        <v>1</v>
      </c>
      <c r="HP376">
        <v>0.66666666699999999</v>
      </c>
      <c r="HQ376">
        <v>0</v>
      </c>
      <c r="HR376">
        <v>0.5</v>
      </c>
      <c r="HS376">
        <v>0.66666666699999999</v>
      </c>
      <c r="HT376">
        <v>0.9</v>
      </c>
      <c r="HU376">
        <v>0</v>
      </c>
      <c r="HV376">
        <v>0</v>
      </c>
      <c r="HW376">
        <v>0</v>
      </c>
      <c r="HX376">
        <v>0</v>
      </c>
      <c r="HY376">
        <v>1</v>
      </c>
      <c r="HZ376">
        <v>0</v>
      </c>
      <c r="IA376">
        <v>1</v>
      </c>
      <c r="IB376">
        <v>1</v>
      </c>
      <c r="IC376">
        <v>0.38888888900000002</v>
      </c>
      <c r="ID376">
        <v>0.39166666700000002</v>
      </c>
      <c r="IE376">
        <v>0.4</v>
      </c>
      <c r="IF376">
        <v>0.39351851900000001</v>
      </c>
      <c r="IG376" t="s">
        <v>7490</v>
      </c>
      <c r="IH376" t="s">
        <v>266</v>
      </c>
      <c r="II376" t="s">
        <v>7473</v>
      </c>
      <c r="IJ376">
        <v>12886</v>
      </c>
      <c r="IK376">
        <v>11977</v>
      </c>
      <c r="IL376">
        <v>13443</v>
      </c>
      <c r="IM376">
        <v>14347</v>
      </c>
      <c r="IN376">
        <v>12886</v>
      </c>
      <c r="IS376">
        <f t="shared" si="79"/>
        <v>0.4</v>
      </c>
      <c r="IT376">
        <f t="shared" si="83"/>
        <v>0.35714285714285715</v>
      </c>
      <c r="IU376">
        <f t="shared" si="84"/>
        <v>0.25</v>
      </c>
      <c r="IV376">
        <f t="shared" si="80"/>
        <v>0.33571428571428569</v>
      </c>
    </row>
    <row r="377" spans="1:256" customFormat="1" ht="14" customHeight="1" x14ac:dyDescent="0.2">
      <c r="A377">
        <v>376</v>
      </c>
      <c r="B377">
        <v>411</v>
      </c>
      <c r="C377" s="1">
        <v>44802.556944444441</v>
      </c>
      <c r="D377" s="1">
        <v>44802.557638888888</v>
      </c>
      <c r="E377">
        <v>0</v>
      </c>
      <c r="F377" t="s">
        <v>240</v>
      </c>
      <c r="G377">
        <v>100</v>
      </c>
      <c r="H377">
        <v>72</v>
      </c>
      <c r="I377">
        <v>1</v>
      </c>
      <c r="J377" s="1">
        <v>44802.557638888888</v>
      </c>
      <c r="K377" t="s">
        <v>7491</v>
      </c>
      <c r="L377" t="s">
        <v>242</v>
      </c>
      <c r="M377" t="s">
        <v>242</v>
      </c>
      <c r="N377" t="s">
        <v>7492</v>
      </c>
      <c r="O377" t="s">
        <v>7493</v>
      </c>
      <c r="P377">
        <v>34.029000000000003</v>
      </c>
      <c r="Q377">
        <v>-118.40049999999999</v>
      </c>
      <c r="R377" t="s">
        <v>245</v>
      </c>
      <c r="S377" t="s">
        <v>246</v>
      </c>
      <c r="T377" t="s">
        <v>7494</v>
      </c>
      <c r="V377" t="s">
        <v>7495</v>
      </c>
      <c r="W377" t="s">
        <v>7496</v>
      </c>
      <c r="X377">
        <v>2836</v>
      </c>
      <c r="Y377" t="s">
        <v>350</v>
      </c>
      <c r="Z377" t="s">
        <v>2570</v>
      </c>
      <c r="AA377">
        <v>2019</v>
      </c>
      <c r="AC377">
        <v>0</v>
      </c>
      <c r="AF377">
        <v>11</v>
      </c>
      <c r="AG377">
        <v>3</v>
      </c>
      <c r="AI377" t="s">
        <v>7497</v>
      </c>
      <c r="AJ377" s="27">
        <v>0.5</v>
      </c>
      <c r="AK377" s="24">
        <v>0</v>
      </c>
      <c r="AL377" s="27">
        <v>0.5</v>
      </c>
      <c r="AM377">
        <v>8</v>
      </c>
      <c r="AN377" s="36">
        <f t="shared" si="75"/>
        <v>72.727272727272734</v>
      </c>
      <c r="AO377" s="27">
        <v>0</v>
      </c>
      <c r="AP377" s="24">
        <v>0</v>
      </c>
      <c r="AQ377" t="s">
        <v>7498</v>
      </c>
      <c r="AR377">
        <v>3</v>
      </c>
      <c r="AT377" t="s">
        <v>7497</v>
      </c>
      <c r="AU377" s="27">
        <v>1</v>
      </c>
      <c r="AV377">
        <v>10</v>
      </c>
      <c r="AW377" s="21">
        <f t="shared" si="87"/>
        <v>90.909090909090907</v>
      </c>
      <c r="AX377">
        <v>3</v>
      </c>
      <c r="AZ377" t="s">
        <v>7497</v>
      </c>
      <c r="BA377" s="27">
        <v>1</v>
      </c>
      <c r="BB377">
        <v>10</v>
      </c>
      <c r="BC377" s="21">
        <f t="shared" si="77"/>
        <v>90.909090909090907</v>
      </c>
      <c r="BD377">
        <v>3</v>
      </c>
      <c r="BF377" t="s">
        <v>7497</v>
      </c>
      <c r="BG377" s="27">
        <v>1</v>
      </c>
      <c r="BJ377">
        <v>3</v>
      </c>
      <c r="BL377" t="s">
        <v>7497</v>
      </c>
      <c r="BM377" s="27">
        <v>1</v>
      </c>
      <c r="BN377">
        <v>3</v>
      </c>
      <c r="BP377" t="s">
        <v>7497</v>
      </c>
      <c r="BQ377" s="27">
        <v>1</v>
      </c>
      <c r="BR377">
        <v>3</v>
      </c>
      <c r="BS377" s="97">
        <f t="shared" si="86"/>
        <v>27.27272727272727</v>
      </c>
      <c r="BU377">
        <v>3</v>
      </c>
      <c r="BW377" t="s">
        <v>7497</v>
      </c>
      <c r="BX377" s="27">
        <v>1</v>
      </c>
      <c r="BY377" s="24" t="s">
        <v>242</v>
      </c>
      <c r="BZ377" s="21" t="s">
        <v>242</v>
      </c>
      <c r="CA377">
        <v>1</v>
      </c>
      <c r="CB377">
        <v>1</v>
      </c>
      <c r="CD377" t="s">
        <v>7499</v>
      </c>
      <c r="CE377" s="27">
        <v>0</v>
      </c>
      <c r="CG377" t="s">
        <v>242</v>
      </c>
      <c r="CH377" t="s">
        <v>242</v>
      </c>
      <c r="CJ377" s="27">
        <v>1</v>
      </c>
      <c r="CK377" s="2" t="s">
        <v>7500</v>
      </c>
      <c r="CL377">
        <v>1</v>
      </c>
      <c r="CN377" t="s">
        <v>7499</v>
      </c>
      <c r="CO377">
        <v>0</v>
      </c>
      <c r="CP377" s="27">
        <v>0.5</v>
      </c>
      <c r="CQ377" t="s">
        <v>242</v>
      </c>
      <c r="CR377" t="s">
        <v>242</v>
      </c>
      <c r="CS377" t="s">
        <v>242</v>
      </c>
      <c r="CT377" s="2" t="s">
        <v>7501</v>
      </c>
      <c r="CU377" t="s">
        <v>7502</v>
      </c>
      <c r="CV377" s="27">
        <v>1</v>
      </c>
      <c r="CW377" t="s">
        <v>7503</v>
      </c>
      <c r="CX377">
        <v>2</v>
      </c>
      <c r="CZ377" t="s">
        <v>7504</v>
      </c>
      <c r="DA377" s="27">
        <v>1</v>
      </c>
      <c r="DB377">
        <v>311433</v>
      </c>
      <c r="DC377">
        <v>2</v>
      </c>
      <c r="DE377" s="27">
        <v>1</v>
      </c>
      <c r="DF377" s="36">
        <v>250000</v>
      </c>
      <c r="DG377">
        <v>2</v>
      </c>
      <c r="DH377" s="36">
        <v>308000</v>
      </c>
      <c r="DI377">
        <v>2</v>
      </c>
      <c r="DJ377" s="36" t="s">
        <v>242</v>
      </c>
      <c r="DK377" t="s">
        <v>242</v>
      </c>
      <c r="DM377" s="27">
        <v>0</v>
      </c>
      <c r="DN377" s="36" t="s">
        <v>242</v>
      </c>
      <c r="DO377" t="s">
        <v>242</v>
      </c>
      <c r="DQ377" t="s">
        <v>242</v>
      </c>
      <c r="DT377" s="27">
        <v>1</v>
      </c>
      <c r="DU377" t="s">
        <v>7505</v>
      </c>
      <c r="DV377" s="27">
        <v>0</v>
      </c>
      <c r="DX377" s="27">
        <v>0</v>
      </c>
      <c r="DZ377" s="27">
        <v>0</v>
      </c>
      <c r="EB377" s="27">
        <v>1</v>
      </c>
      <c r="EC377" s="2" t="s">
        <v>7506</v>
      </c>
      <c r="ED377" s="27">
        <v>0</v>
      </c>
      <c r="EF377" s="27">
        <v>1</v>
      </c>
      <c r="EG377" t="s">
        <v>7507</v>
      </c>
      <c r="EH377" s="27">
        <v>0</v>
      </c>
      <c r="EJ377" s="27">
        <v>1</v>
      </c>
      <c r="EK377" t="s">
        <v>7508</v>
      </c>
      <c r="EL377" s="27">
        <v>1</v>
      </c>
      <c r="EM377" t="s">
        <v>7509</v>
      </c>
      <c r="EN377">
        <v>1</v>
      </c>
      <c r="EP377" s="2" t="s">
        <v>7499</v>
      </c>
      <c r="EQ377">
        <f t="shared" si="78"/>
        <v>0.5</v>
      </c>
      <c r="ER377" s="99">
        <v>0.5</v>
      </c>
      <c r="ES377" s="27">
        <v>0</v>
      </c>
      <c r="ET377" t="s">
        <v>242</v>
      </c>
      <c r="EU377" t="s">
        <v>242</v>
      </c>
      <c r="EX377" t="s">
        <v>242</v>
      </c>
      <c r="EY377" t="s">
        <v>242</v>
      </c>
      <c r="FA377" s="27">
        <v>1</v>
      </c>
      <c r="FB377">
        <v>31700</v>
      </c>
      <c r="FC377" t="s">
        <v>7510</v>
      </c>
      <c r="FD377" s="27">
        <v>0</v>
      </c>
      <c r="FE377" t="s">
        <v>242</v>
      </c>
      <c r="FG377" s="27">
        <v>1</v>
      </c>
      <c r="FH377">
        <v>4330</v>
      </c>
      <c r="FI377" t="s">
        <v>7511</v>
      </c>
      <c r="FJ377" s="27">
        <v>0</v>
      </c>
      <c r="FK377" t="s">
        <v>242</v>
      </c>
      <c r="FL377">
        <f t="shared" si="81"/>
        <v>2</v>
      </c>
      <c r="FM377" s="99">
        <v>1</v>
      </c>
      <c r="FN377">
        <f t="shared" si="82"/>
        <v>0</v>
      </c>
      <c r="FO377" s="100">
        <v>0</v>
      </c>
      <c r="FQ377">
        <v>5</v>
      </c>
      <c r="FR377" t="s">
        <v>7512</v>
      </c>
      <c r="FS377" t="s">
        <v>7513</v>
      </c>
      <c r="FT377" s="27">
        <v>0</v>
      </c>
      <c r="FU377" t="s">
        <v>242</v>
      </c>
      <c r="FV377" t="s">
        <v>242</v>
      </c>
      <c r="FW377" t="s">
        <v>242</v>
      </c>
      <c r="FY377" s="27">
        <v>1</v>
      </c>
      <c r="FZ377">
        <v>53.3</v>
      </c>
      <c r="GA377">
        <v>2</v>
      </c>
      <c r="GC377" s="27">
        <v>0.5</v>
      </c>
      <c r="GD377" t="s">
        <v>242</v>
      </c>
      <c r="GE377" t="s">
        <v>242</v>
      </c>
      <c r="GF377" s="36" t="s">
        <v>242</v>
      </c>
      <c r="GG377" t="s">
        <v>242</v>
      </c>
      <c r="GH377" t="s">
        <v>242</v>
      </c>
      <c r="GI377" t="s">
        <v>242</v>
      </c>
      <c r="GJ377" t="s">
        <v>242</v>
      </c>
      <c r="GK377">
        <v>1</v>
      </c>
      <c r="GL377" t="s">
        <v>7514</v>
      </c>
      <c r="GM377">
        <v>1</v>
      </c>
      <c r="GO377" t="s">
        <v>7499</v>
      </c>
      <c r="GP377" s="27">
        <v>0</v>
      </c>
      <c r="GQ377" t="s">
        <v>242</v>
      </c>
      <c r="GR377" t="s">
        <v>242</v>
      </c>
      <c r="GT377" t="s">
        <v>242</v>
      </c>
      <c r="GW377" s="27">
        <v>1</v>
      </c>
      <c r="GX377">
        <v>139</v>
      </c>
      <c r="HA377">
        <v>3</v>
      </c>
      <c r="HC377" t="s">
        <v>7515</v>
      </c>
      <c r="HD377" s="27">
        <v>0</v>
      </c>
      <c r="HF377" s="27">
        <v>0</v>
      </c>
      <c r="HH377" t="s">
        <v>242</v>
      </c>
      <c r="HK377" s="27">
        <v>1</v>
      </c>
      <c r="HL377" t="s">
        <v>7516</v>
      </c>
      <c r="HM377">
        <v>2</v>
      </c>
      <c r="HO377" t="s">
        <v>7517</v>
      </c>
      <c r="HP377">
        <v>0.72222222199999997</v>
      </c>
      <c r="HQ377">
        <v>1</v>
      </c>
      <c r="HR377">
        <v>0.75</v>
      </c>
      <c r="HS377">
        <v>0.66666666699999999</v>
      </c>
      <c r="HT377">
        <v>0.5</v>
      </c>
      <c r="HU377">
        <v>0</v>
      </c>
      <c r="HV377">
        <v>0.5</v>
      </c>
      <c r="HW377">
        <v>0.5</v>
      </c>
      <c r="HX377">
        <v>0</v>
      </c>
      <c r="HY377">
        <v>1</v>
      </c>
      <c r="HZ377">
        <v>0</v>
      </c>
      <c r="IA377">
        <v>1</v>
      </c>
      <c r="IB377">
        <v>1</v>
      </c>
      <c r="IC377">
        <v>0.82407407399999999</v>
      </c>
      <c r="ID377">
        <v>0.41666666699999999</v>
      </c>
      <c r="IE377">
        <v>0.5</v>
      </c>
      <c r="IF377">
        <v>0.58024691399999995</v>
      </c>
      <c r="IG377" t="s">
        <v>7518</v>
      </c>
      <c r="IH377" t="s">
        <v>266</v>
      </c>
      <c r="II377" t="s">
        <v>7494</v>
      </c>
      <c r="IJ377">
        <v>33266</v>
      </c>
      <c r="IK377">
        <v>45784</v>
      </c>
      <c r="IL377">
        <v>56197</v>
      </c>
      <c r="IM377">
        <v>58054</v>
      </c>
      <c r="IN377">
        <v>33266</v>
      </c>
      <c r="IS377">
        <f t="shared" si="79"/>
        <v>0.7</v>
      </c>
      <c r="IT377">
        <f t="shared" si="83"/>
        <v>0.5</v>
      </c>
      <c r="IU377">
        <f t="shared" si="84"/>
        <v>0.625</v>
      </c>
      <c r="IV377">
        <f t="shared" si="80"/>
        <v>0.60833333333333328</v>
      </c>
    </row>
    <row r="378" spans="1:256" customFormat="1" ht="14" customHeight="1" x14ac:dyDescent="0.2">
      <c r="A378">
        <v>377</v>
      </c>
      <c r="B378">
        <v>412</v>
      </c>
      <c r="C378" s="1">
        <v>44802.557638888888</v>
      </c>
      <c r="D378" s="1">
        <v>44802.560416666667</v>
      </c>
      <c r="E378">
        <v>0</v>
      </c>
      <c r="F378" t="s">
        <v>240</v>
      </c>
      <c r="G378">
        <v>100</v>
      </c>
      <c r="H378">
        <v>229</v>
      </c>
      <c r="I378">
        <v>1</v>
      </c>
      <c r="J378" s="1">
        <v>44802.560416666667</v>
      </c>
      <c r="K378" t="s">
        <v>7519</v>
      </c>
      <c r="L378" t="s">
        <v>242</v>
      </c>
      <c r="M378" t="s">
        <v>242</v>
      </c>
      <c r="N378" t="s">
        <v>7520</v>
      </c>
      <c r="O378" t="s">
        <v>7521</v>
      </c>
      <c r="P378">
        <v>34.029000000000003</v>
      </c>
      <c r="Q378">
        <v>-118.40049999999999</v>
      </c>
      <c r="R378" t="s">
        <v>245</v>
      </c>
      <c r="S378" t="s">
        <v>246</v>
      </c>
      <c r="T378" t="s">
        <v>7522</v>
      </c>
      <c r="V378" t="s">
        <v>7523</v>
      </c>
      <c r="W378" t="s">
        <v>7524</v>
      </c>
      <c r="X378">
        <v>6021</v>
      </c>
      <c r="Y378" t="s">
        <v>319</v>
      </c>
      <c r="Z378" t="s">
        <v>913</v>
      </c>
      <c r="AA378">
        <v>2020</v>
      </c>
      <c r="AC378">
        <v>0</v>
      </c>
      <c r="AF378">
        <v>13</v>
      </c>
      <c r="AG378">
        <v>1</v>
      </c>
      <c r="AI378" t="s">
        <v>7525</v>
      </c>
      <c r="AJ378" s="27">
        <v>1</v>
      </c>
      <c r="AK378">
        <v>13</v>
      </c>
      <c r="AL378" s="27">
        <v>1</v>
      </c>
      <c r="AM378">
        <v>2</v>
      </c>
      <c r="AN378" s="36">
        <f t="shared" si="75"/>
        <v>15.384615384615385</v>
      </c>
      <c r="AO378" s="27">
        <v>0</v>
      </c>
      <c r="AP378" s="24">
        <v>0</v>
      </c>
      <c r="AR378">
        <v>4</v>
      </c>
      <c r="AT378" t="s">
        <v>7526</v>
      </c>
      <c r="AU378" s="27">
        <v>1</v>
      </c>
      <c r="AV378">
        <v>12</v>
      </c>
      <c r="AW378" s="21">
        <f t="shared" si="87"/>
        <v>92.307692307692307</v>
      </c>
      <c r="AX378">
        <v>2</v>
      </c>
      <c r="BA378" s="27">
        <v>1</v>
      </c>
      <c r="BB378">
        <v>12</v>
      </c>
      <c r="BC378" s="21">
        <f t="shared" si="77"/>
        <v>92.307692307692307</v>
      </c>
      <c r="BD378">
        <v>1</v>
      </c>
      <c r="BF378" t="s">
        <v>7525</v>
      </c>
      <c r="BG378" s="27">
        <v>1</v>
      </c>
      <c r="BH378">
        <v>7</v>
      </c>
      <c r="BJ378">
        <v>1</v>
      </c>
      <c r="BL378" t="s">
        <v>7525</v>
      </c>
      <c r="BM378" s="27">
        <v>1</v>
      </c>
      <c r="BN378">
        <v>1</v>
      </c>
      <c r="BP378" t="s">
        <v>7525</v>
      </c>
      <c r="BQ378" s="27">
        <v>1</v>
      </c>
      <c r="BR378">
        <v>3</v>
      </c>
      <c r="BS378" s="97">
        <f t="shared" si="86"/>
        <v>23.076923076923077</v>
      </c>
      <c r="BU378">
        <v>1</v>
      </c>
      <c r="BW378" t="s">
        <v>7525</v>
      </c>
      <c r="BX378" s="27">
        <v>1</v>
      </c>
      <c r="BY378">
        <v>2</v>
      </c>
      <c r="BZ378" s="21">
        <f>BY378/AF378*100</f>
        <v>15.384615384615385</v>
      </c>
      <c r="CA378">
        <v>2</v>
      </c>
      <c r="CB378">
        <v>1</v>
      </c>
      <c r="CD378" t="s">
        <v>7525</v>
      </c>
      <c r="CE378" s="27">
        <v>0</v>
      </c>
      <c r="CG378" t="s">
        <v>242</v>
      </c>
      <c r="CH378" t="s">
        <v>242</v>
      </c>
      <c r="CJ378" s="27">
        <v>1</v>
      </c>
      <c r="CK378" s="2" t="s">
        <v>7527</v>
      </c>
      <c r="CL378">
        <v>1</v>
      </c>
      <c r="CN378" t="s">
        <v>7525</v>
      </c>
      <c r="CO378">
        <v>1</v>
      </c>
      <c r="CP378" s="27">
        <v>0</v>
      </c>
      <c r="CQ378" t="s">
        <v>242</v>
      </c>
      <c r="CR378" t="s">
        <v>242</v>
      </c>
      <c r="CS378" t="s">
        <v>242</v>
      </c>
      <c r="CV378" s="27">
        <v>1</v>
      </c>
      <c r="CW378" s="2" t="s">
        <v>7528</v>
      </c>
      <c r="CX378">
        <v>1</v>
      </c>
      <c r="CZ378" t="s">
        <v>7525</v>
      </c>
      <c r="DA378" s="27">
        <v>1</v>
      </c>
      <c r="DB378">
        <v>12293</v>
      </c>
      <c r="DC378">
        <v>2</v>
      </c>
      <c r="DE378" s="27">
        <v>1</v>
      </c>
      <c r="DF378" s="36">
        <v>38307</v>
      </c>
      <c r="DG378">
        <v>2</v>
      </c>
      <c r="DH378" s="51">
        <v>37010</v>
      </c>
      <c r="DI378">
        <v>2</v>
      </c>
      <c r="DJ378" s="36" t="s">
        <v>242</v>
      </c>
      <c r="DK378" t="s">
        <v>242</v>
      </c>
      <c r="DM378" s="27">
        <v>1</v>
      </c>
      <c r="DN378" s="36">
        <v>81821</v>
      </c>
      <c r="DO378">
        <v>2</v>
      </c>
      <c r="DQ378">
        <v>4</v>
      </c>
      <c r="DS378" t="s">
        <v>7529</v>
      </c>
      <c r="DT378" s="27">
        <v>1</v>
      </c>
      <c r="DU378" s="2" t="s">
        <v>7530</v>
      </c>
      <c r="DV378" s="27">
        <v>1</v>
      </c>
      <c r="DW378" t="s">
        <v>7531</v>
      </c>
      <c r="DX378" s="27">
        <v>1</v>
      </c>
      <c r="DY378" s="2" t="s">
        <v>7532</v>
      </c>
      <c r="DZ378" s="27">
        <v>1</v>
      </c>
      <c r="EA378" t="s">
        <v>7533</v>
      </c>
      <c r="EB378" s="27">
        <v>1</v>
      </c>
      <c r="EC378" t="s">
        <v>7534</v>
      </c>
      <c r="ED378" s="27">
        <v>1</v>
      </c>
      <c r="EE378" s="2" t="s">
        <v>7535</v>
      </c>
      <c r="EF378" s="27">
        <v>1</v>
      </c>
      <c r="EG378" s="2" t="s">
        <v>7535</v>
      </c>
      <c r="EH378" s="27">
        <v>1</v>
      </c>
      <c r="EI378" s="2" t="s">
        <v>7535</v>
      </c>
      <c r="EJ378" s="27">
        <v>1</v>
      </c>
      <c r="EK378" t="s">
        <v>7536</v>
      </c>
      <c r="EL378" s="27">
        <v>1</v>
      </c>
      <c r="EM378" t="s">
        <v>7537</v>
      </c>
      <c r="EN378">
        <v>4</v>
      </c>
      <c r="EP378" s="2" t="s">
        <v>7529</v>
      </c>
      <c r="EQ378">
        <f t="shared" si="78"/>
        <v>1</v>
      </c>
      <c r="ER378" s="99">
        <v>1</v>
      </c>
      <c r="ES378" s="27">
        <v>0</v>
      </c>
      <c r="ET378" t="s">
        <v>242</v>
      </c>
      <c r="EU378" t="s">
        <v>242</v>
      </c>
      <c r="EX378" t="s">
        <v>242</v>
      </c>
      <c r="EY378" t="s">
        <v>242</v>
      </c>
      <c r="FA378" s="27">
        <v>0</v>
      </c>
      <c r="FB378" t="s">
        <v>242</v>
      </c>
      <c r="FD378" s="27">
        <v>0</v>
      </c>
      <c r="FE378" t="s">
        <v>242</v>
      </c>
      <c r="FG378" s="27">
        <v>0</v>
      </c>
      <c r="FH378" t="s">
        <v>242</v>
      </c>
      <c r="FJ378" s="27">
        <v>0</v>
      </c>
      <c r="FK378" t="s">
        <v>242</v>
      </c>
      <c r="FL378">
        <f t="shared" si="81"/>
        <v>0</v>
      </c>
      <c r="FM378" s="100">
        <v>0</v>
      </c>
      <c r="FN378">
        <f t="shared" si="82"/>
        <v>0</v>
      </c>
      <c r="FO378" s="100">
        <v>0</v>
      </c>
      <c r="FQ378" t="s">
        <v>242</v>
      </c>
      <c r="FT378" s="27">
        <v>1</v>
      </c>
      <c r="FU378" t="s">
        <v>242</v>
      </c>
      <c r="FV378" t="s">
        <v>242</v>
      </c>
      <c r="FW378" t="s">
        <v>242</v>
      </c>
      <c r="FX378" t="s">
        <v>7538</v>
      </c>
      <c r="FY378" s="27">
        <v>1</v>
      </c>
      <c r="FZ378">
        <v>57.8</v>
      </c>
      <c r="GA378">
        <v>3</v>
      </c>
      <c r="GC378" s="27">
        <v>0.5</v>
      </c>
      <c r="GD378" t="s">
        <v>242</v>
      </c>
      <c r="GE378" t="s">
        <v>242</v>
      </c>
      <c r="GF378" s="36">
        <v>72.2</v>
      </c>
      <c r="GG378" t="s">
        <v>242</v>
      </c>
      <c r="GH378" t="s">
        <v>242</v>
      </c>
      <c r="GI378" t="s">
        <v>242</v>
      </c>
      <c r="GJ378" t="s">
        <v>242</v>
      </c>
      <c r="GK378">
        <v>3</v>
      </c>
      <c r="GL378" t="s">
        <v>7539</v>
      </c>
      <c r="GM378">
        <v>1</v>
      </c>
      <c r="GO378" t="s">
        <v>7525</v>
      </c>
      <c r="GP378" s="27">
        <v>0</v>
      </c>
      <c r="GQ378" t="s">
        <v>242</v>
      </c>
      <c r="GR378" t="s">
        <v>242</v>
      </c>
      <c r="GT378" t="s">
        <v>242</v>
      </c>
      <c r="GW378" s="27">
        <v>1</v>
      </c>
      <c r="GX378">
        <v>206</v>
      </c>
      <c r="GY378" t="s">
        <v>7540</v>
      </c>
      <c r="GZ378" t="s">
        <v>7541</v>
      </c>
      <c r="HA378">
        <v>3</v>
      </c>
      <c r="HC378" t="s">
        <v>7542</v>
      </c>
      <c r="HD378" s="27">
        <v>0</v>
      </c>
      <c r="HF378" s="27">
        <v>0</v>
      </c>
      <c r="HH378" t="s">
        <v>242</v>
      </c>
      <c r="HK378" s="27">
        <v>1</v>
      </c>
      <c r="HL378" s="2" t="s">
        <v>7543</v>
      </c>
      <c r="HM378">
        <v>1</v>
      </c>
      <c r="HO378" t="s">
        <v>7525</v>
      </c>
      <c r="HP378">
        <v>0.77777777800000003</v>
      </c>
      <c r="HQ378">
        <v>1</v>
      </c>
      <c r="HR378">
        <v>0.5</v>
      </c>
      <c r="HS378">
        <v>1</v>
      </c>
      <c r="HT378">
        <v>1</v>
      </c>
      <c r="HU378">
        <v>0</v>
      </c>
      <c r="HV378">
        <v>0</v>
      </c>
      <c r="HW378">
        <v>0.83333333300000001</v>
      </c>
      <c r="HX378">
        <v>0</v>
      </c>
      <c r="HY378">
        <v>1</v>
      </c>
      <c r="HZ378">
        <v>0</v>
      </c>
      <c r="IA378">
        <v>1</v>
      </c>
      <c r="IB378">
        <v>1</v>
      </c>
      <c r="IC378">
        <v>0.75925925900000002</v>
      </c>
      <c r="ID378">
        <v>0.5</v>
      </c>
      <c r="IE378">
        <v>0.56666666700000001</v>
      </c>
      <c r="IF378">
        <v>0.60864197499999995</v>
      </c>
      <c r="IG378" t="s">
        <v>7544</v>
      </c>
      <c r="IH378" t="s">
        <v>266</v>
      </c>
      <c r="II378" t="s">
        <v>7522</v>
      </c>
      <c r="IJ378">
        <v>8066</v>
      </c>
      <c r="IK378">
        <v>7676</v>
      </c>
      <c r="IL378">
        <v>6986</v>
      </c>
      <c r="IM378">
        <v>9069</v>
      </c>
      <c r="IN378">
        <v>8066</v>
      </c>
      <c r="IS378">
        <f t="shared" si="79"/>
        <v>0.8</v>
      </c>
      <c r="IT378">
        <f t="shared" si="83"/>
        <v>0.5714285714285714</v>
      </c>
      <c r="IU378">
        <f t="shared" si="84"/>
        <v>0.875</v>
      </c>
      <c r="IV378">
        <f t="shared" si="80"/>
        <v>0.74880952380952381</v>
      </c>
    </row>
    <row r="379" spans="1:256" ht="14" customHeight="1" x14ac:dyDescent="0.2">
      <c r="A379" s="10">
        <v>378</v>
      </c>
      <c r="B379">
        <v>413</v>
      </c>
      <c r="C379" s="1">
        <v>44802.561805555553</v>
      </c>
      <c r="D379" s="1">
        <v>44802.5625</v>
      </c>
      <c r="E379">
        <v>0</v>
      </c>
      <c r="F379" t="s">
        <v>240</v>
      </c>
      <c r="G379">
        <v>100</v>
      </c>
      <c r="H379">
        <v>79</v>
      </c>
      <c r="I379">
        <v>1</v>
      </c>
      <c r="J379" s="1">
        <v>44802.5625</v>
      </c>
      <c r="K379" t="s">
        <v>7545</v>
      </c>
      <c r="L379" t="s">
        <v>242</v>
      </c>
      <c r="M379" t="s">
        <v>242</v>
      </c>
      <c r="N379" t="s">
        <v>7546</v>
      </c>
      <c r="O379" t="s">
        <v>7547</v>
      </c>
      <c r="P379">
        <v>34.029000000000003</v>
      </c>
      <c r="Q379">
        <v>-118.40049999999999</v>
      </c>
      <c r="R379" t="s">
        <v>245</v>
      </c>
      <c r="S379" t="s">
        <v>246</v>
      </c>
      <c r="T379" s="10" t="s">
        <v>7548</v>
      </c>
      <c r="V379" t="s">
        <v>7549</v>
      </c>
      <c r="W379">
        <v>237194105</v>
      </c>
      <c r="X379">
        <v>5812</v>
      </c>
      <c r="Y379" s="10" t="s">
        <v>271</v>
      </c>
      <c r="Z379" s="10" t="s">
        <v>1304</v>
      </c>
      <c r="AA379" s="10">
        <v>2021</v>
      </c>
      <c r="AC379" s="10">
        <v>0</v>
      </c>
      <c r="AF379" s="10">
        <v>8</v>
      </c>
      <c r="AG379">
        <v>3</v>
      </c>
      <c r="AI379" t="s">
        <v>7550</v>
      </c>
      <c r="AJ379" s="22">
        <v>1</v>
      </c>
      <c r="AK379" s="10">
        <v>3</v>
      </c>
      <c r="AL379" s="22">
        <v>0</v>
      </c>
      <c r="AM379" s="19">
        <v>0</v>
      </c>
      <c r="AN379" s="36">
        <f t="shared" si="75"/>
        <v>0</v>
      </c>
      <c r="AO379" s="22">
        <v>0</v>
      </c>
      <c r="AP379" s="19">
        <v>0</v>
      </c>
      <c r="AR379">
        <v>3</v>
      </c>
      <c r="AT379" t="s">
        <v>7550</v>
      </c>
      <c r="AU379" s="22">
        <v>1</v>
      </c>
      <c r="AV379" s="10">
        <v>7</v>
      </c>
      <c r="AW379" s="21">
        <f t="shared" si="87"/>
        <v>87.5</v>
      </c>
      <c r="AX379">
        <v>3</v>
      </c>
      <c r="AZ379" t="s">
        <v>7550</v>
      </c>
      <c r="BA379" s="22">
        <v>1</v>
      </c>
      <c r="BB379" s="10">
        <v>7</v>
      </c>
      <c r="BC379" s="21">
        <f t="shared" si="77"/>
        <v>87.5</v>
      </c>
      <c r="BD379">
        <v>3</v>
      </c>
      <c r="BF379" t="s">
        <v>7550</v>
      </c>
      <c r="BG379" s="22">
        <v>1</v>
      </c>
      <c r="BH379" s="10">
        <v>5</v>
      </c>
      <c r="BJ379">
        <v>3</v>
      </c>
      <c r="BL379" t="s">
        <v>7550</v>
      </c>
      <c r="BM379" s="22">
        <v>1</v>
      </c>
      <c r="BN379">
        <v>3</v>
      </c>
      <c r="BP379" t="s">
        <v>7550</v>
      </c>
      <c r="BQ379" s="22">
        <v>1</v>
      </c>
      <c r="BR379" s="10">
        <v>2</v>
      </c>
      <c r="BS379" s="97">
        <f t="shared" si="86"/>
        <v>25</v>
      </c>
      <c r="BU379" s="10">
        <v>3</v>
      </c>
      <c r="BW379" s="10" t="s">
        <v>7550</v>
      </c>
      <c r="BX379" s="22">
        <v>1</v>
      </c>
      <c r="BY379" s="10">
        <v>1</v>
      </c>
      <c r="BZ379" s="21">
        <f>BY379/AF379*100</f>
        <v>12.5</v>
      </c>
      <c r="CA379" s="10">
        <v>2</v>
      </c>
      <c r="CB379" s="10">
        <v>3</v>
      </c>
      <c r="CD379" s="10" t="s">
        <v>7550</v>
      </c>
      <c r="CE379" s="22">
        <v>0</v>
      </c>
      <c r="CG379" s="10" t="s">
        <v>242</v>
      </c>
      <c r="CH379" s="10" t="s">
        <v>242</v>
      </c>
      <c r="CJ379" s="22">
        <v>0</v>
      </c>
      <c r="CL379" s="10" t="s">
        <v>242</v>
      </c>
      <c r="CO379" s="10">
        <v>0</v>
      </c>
      <c r="CP379" s="22">
        <v>0</v>
      </c>
      <c r="CQ379" s="10" t="s">
        <v>242</v>
      </c>
      <c r="CR379" s="10" t="s">
        <v>242</v>
      </c>
      <c r="CS379" s="10" t="s">
        <v>242</v>
      </c>
      <c r="CV379" s="22">
        <v>0.5</v>
      </c>
      <c r="CW379" s="10" t="s">
        <v>7551</v>
      </c>
      <c r="CX379" s="10">
        <v>3</v>
      </c>
      <c r="CZ379" s="10" t="s">
        <v>7550</v>
      </c>
      <c r="DA379" s="22">
        <v>0.5</v>
      </c>
      <c r="DB379" s="10" t="s">
        <v>242</v>
      </c>
      <c r="DC379" s="10">
        <v>2</v>
      </c>
      <c r="DD379" s="10" t="s">
        <v>7552</v>
      </c>
      <c r="DE379" s="22">
        <v>0.5</v>
      </c>
      <c r="DF379" s="50" t="s">
        <v>242</v>
      </c>
      <c r="DG379" s="10" t="s">
        <v>242</v>
      </c>
      <c r="DH379" s="43" t="s">
        <v>242</v>
      </c>
      <c r="DI379" s="10" t="s">
        <v>242</v>
      </c>
      <c r="DJ379" s="50" t="s">
        <v>242</v>
      </c>
      <c r="DK379" s="10" t="s">
        <v>242</v>
      </c>
      <c r="DL379" s="10" t="s">
        <v>7552</v>
      </c>
      <c r="DM379" s="22">
        <v>0</v>
      </c>
      <c r="DN379" s="50" t="s">
        <v>242</v>
      </c>
      <c r="DO379" s="10" t="s">
        <v>242</v>
      </c>
      <c r="DQ379" s="10">
        <v>2</v>
      </c>
      <c r="DS379" s="10" t="s">
        <v>7553</v>
      </c>
      <c r="DT379" s="27">
        <v>0</v>
      </c>
      <c r="DV379" s="27">
        <v>0</v>
      </c>
      <c r="DX379" s="27">
        <v>1</v>
      </c>
      <c r="DY379" t="s">
        <v>7554</v>
      </c>
      <c r="DZ379" s="27">
        <v>1</v>
      </c>
      <c r="EA379" s="2" t="s">
        <v>7555</v>
      </c>
      <c r="EB379" s="27">
        <v>0</v>
      </c>
      <c r="ED379" s="27">
        <v>0</v>
      </c>
      <c r="EF379" s="27">
        <v>0</v>
      </c>
      <c r="EH379" s="27">
        <v>0</v>
      </c>
      <c r="EJ379" s="27">
        <v>1</v>
      </c>
      <c r="EK379" t="s">
        <v>7556</v>
      </c>
      <c r="EL379" s="27">
        <v>1</v>
      </c>
      <c r="EM379" t="s">
        <v>7557</v>
      </c>
      <c r="EN379">
        <v>2</v>
      </c>
      <c r="EP379" s="2" t="s">
        <v>7553</v>
      </c>
      <c r="EQ379">
        <f t="shared" si="78"/>
        <v>0.4</v>
      </c>
      <c r="ER379" s="99">
        <v>0.5</v>
      </c>
      <c r="ES379" s="22">
        <v>0</v>
      </c>
      <c r="ET379" s="10" t="s">
        <v>242</v>
      </c>
      <c r="EU379" s="10" t="s">
        <v>242</v>
      </c>
      <c r="EX379" s="10" t="s">
        <v>242</v>
      </c>
      <c r="EY379" s="10" t="s">
        <v>242</v>
      </c>
      <c r="FA379" s="22">
        <v>0</v>
      </c>
      <c r="FB379" s="10" t="s">
        <v>242</v>
      </c>
      <c r="FD379" s="22">
        <v>0</v>
      </c>
      <c r="FE379" s="10" t="s">
        <v>242</v>
      </c>
      <c r="FG379" s="22">
        <v>0.5</v>
      </c>
      <c r="FH379" s="10" t="s">
        <v>242</v>
      </c>
      <c r="FI379" s="10" t="s">
        <v>7558</v>
      </c>
      <c r="FJ379" s="22">
        <v>0</v>
      </c>
      <c r="FK379" s="10" t="s">
        <v>242</v>
      </c>
      <c r="FL379">
        <f t="shared" si="81"/>
        <v>0.5</v>
      </c>
      <c r="FM379" s="100">
        <v>0.5</v>
      </c>
      <c r="FN379">
        <f t="shared" si="82"/>
        <v>0</v>
      </c>
      <c r="FO379" s="100">
        <v>0</v>
      </c>
      <c r="FQ379" s="10">
        <v>2</v>
      </c>
      <c r="FS379" s="10" t="s">
        <v>7559</v>
      </c>
      <c r="FT379" s="22">
        <v>0</v>
      </c>
      <c r="FU379" s="10" t="s">
        <v>242</v>
      </c>
      <c r="FV379" s="10" t="s">
        <v>242</v>
      </c>
      <c r="FW379" s="10" t="s">
        <v>242</v>
      </c>
      <c r="FY379" s="22">
        <v>1</v>
      </c>
      <c r="FZ379" s="10">
        <v>56.2</v>
      </c>
      <c r="GA379" s="10">
        <v>3</v>
      </c>
      <c r="GC379" s="22">
        <v>1</v>
      </c>
      <c r="GD379" s="10">
        <v>14.8</v>
      </c>
      <c r="GE379" s="10">
        <v>27.9</v>
      </c>
      <c r="GF379" s="50">
        <v>50.1</v>
      </c>
      <c r="GG379" s="10">
        <v>1.9</v>
      </c>
      <c r="GH379" s="10" t="s">
        <v>242</v>
      </c>
      <c r="GI379" s="10" t="s">
        <v>242</v>
      </c>
      <c r="GJ379" s="10" t="s">
        <v>242</v>
      </c>
      <c r="GK379" s="10">
        <v>3</v>
      </c>
      <c r="GM379" s="10">
        <v>5</v>
      </c>
      <c r="GN379" s="10" t="s">
        <v>7560</v>
      </c>
      <c r="GO379" s="10" t="s">
        <v>7561</v>
      </c>
      <c r="GP379" s="22">
        <v>0</v>
      </c>
      <c r="GQ379" s="10" t="s">
        <v>242</v>
      </c>
      <c r="GR379" s="10" t="s">
        <v>242</v>
      </c>
      <c r="GT379" s="10" t="s">
        <v>242</v>
      </c>
      <c r="GW379" s="22">
        <v>1</v>
      </c>
      <c r="GX379" s="10">
        <v>567</v>
      </c>
      <c r="GY379" s="10" t="s">
        <v>7562</v>
      </c>
      <c r="HA379" s="10">
        <v>3</v>
      </c>
      <c r="HC379" s="10" t="s">
        <v>7550</v>
      </c>
      <c r="HD379" s="22">
        <v>0</v>
      </c>
      <c r="HF379" s="22">
        <v>0</v>
      </c>
      <c r="HH379" s="10" t="s">
        <v>242</v>
      </c>
      <c r="HK379" s="22">
        <v>1</v>
      </c>
      <c r="HL379" s="11" t="s">
        <v>7563</v>
      </c>
      <c r="HM379" s="10">
        <v>2</v>
      </c>
      <c r="HO379" s="10" t="s">
        <v>7564</v>
      </c>
      <c r="HP379" s="10">
        <v>0.66666666699999999</v>
      </c>
      <c r="HQ379" s="10">
        <v>0</v>
      </c>
      <c r="HR379" s="10">
        <v>0.25</v>
      </c>
      <c r="HS379" s="10">
        <v>0.33333333300000001</v>
      </c>
      <c r="HT379" s="10">
        <v>0.4</v>
      </c>
      <c r="HU379" s="10">
        <v>0</v>
      </c>
      <c r="HV379" s="10">
        <v>0.125</v>
      </c>
      <c r="HW379" s="10">
        <v>0.66666666699999999</v>
      </c>
      <c r="HX379" s="10">
        <v>0</v>
      </c>
      <c r="HY379" s="10">
        <v>1</v>
      </c>
      <c r="HZ379" s="10">
        <v>0</v>
      </c>
      <c r="IA379" s="10">
        <v>1</v>
      </c>
      <c r="IB379" s="10">
        <v>1</v>
      </c>
      <c r="IC379" s="10">
        <v>0.30555555600000001</v>
      </c>
      <c r="ID379" s="10">
        <v>0.21458333299999999</v>
      </c>
      <c r="IE379" s="10">
        <v>0.53333333299999997</v>
      </c>
      <c r="IF379" s="10">
        <v>0.35115740699999998</v>
      </c>
      <c r="IG379" s="10" t="s">
        <v>7548</v>
      </c>
      <c r="IH379" s="10" t="s">
        <v>266</v>
      </c>
      <c r="II379" s="10" t="s">
        <v>7548</v>
      </c>
      <c r="IJ379" s="10">
        <v>7806.9</v>
      </c>
      <c r="IK379" s="10">
        <v>7196.1</v>
      </c>
      <c r="IL379" s="10">
        <v>9630</v>
      </c>
      <c r="IM379" s="10" t="s">
        <v>242</v>
      </c>
      <c r="IN379" s="10">
        <v>7806.9</v>
      </c>
      <c r="IS379">
        <f t="shared" si="79"/>
        <v>0.4</v>
      </c>
      <c r="IT379">
        <f t="shared" si="83"/>
        <v>0.2857142857142857</v>
      </c>
      <c r="IU379">
        <f t="shared" si="84"/>
        <v>0.75</v>
      </c>
      <c r="IV379">
        <f t="shared" si="80"/>
        <v>0.47857142857142859</v>
      </c>
    </row>
    <row r="380" spans="1:256" customFormat="1" ht="14" customHeight="1" x14ac:dyDescent="0.2">
      <c r="A380">
        <v>379</v>
      </c>
      <c r="B380">
        <v>414</v>
      </c>
      <c r="C380" s="1">
        <v>44802.5625</v>
      </c>
      <c r="D380" s="1">
        <v>44802.563194444447</v>
      </c>
      <c r="E380">
        <v>0</v>
      </c>
      <c r="F380" t="s">
        <v>240</v>
      </c>
      <c r="G380">
        <v>100</v>
      </c>
      <c r="H380">
        <v>55</v>
      </c>
      <c r="I380">
        <v>1</v>
      </c>
      <c r="J380" s="1">
        <v>44802.563194444447</v>
      </c>
      <c r="K380" t="s">
        <v>7565</v>
      </c>
      <c r="L380" t="s">
        <v>242</v>
      </c>
      <c r="M380" t="s">
        <v>242</v>
      </c>
      <c r="N380" t="s">
        <v>7566</v>
      </c>
      <c r="O380" t="s">
        <v>7567</v>
      </c>
      <c r="P380">
        <v>34.029000000000003</v>
      </c>
      <c r="Q380">
        <v>-118.40049999999999</v>
      </c>
      <c r="R380" t="s">
        <v>245</v>
      </c>
      <c r="S380" t="s">
        <v>246</v>
      </c>
      <c r="T380" t="s">
        <v>7568</v>
      </c>
      <c r="V380" t="s">
        <v>7569</v>
      </c>
      <c r="W380">
        <v>302130109</v>
      </c>
      <c r="X380">
        <v>4731</v>
      </c>
      <c r="Y380" t="s">
        <v>476</v>
      </c>
      <c r="Z380" t="s">
        <v>3454</v>
      </c>
      <c r="AA380">
        <v>2020</v>
      </c>
      <c r="AC380">
        <v>0</v>
      </c>
      <c r="AF380">
        <v>8</v>
      </c>
      <c r="AG380">
        <v>3</v>
      </c>
      <c r="AI380" t="s">
        <v>7570</v>
      </c>
      <c r="AJ380" s="27">
        <v>1</v>
      </c>
      <c r="AK380">
        <v>7</v>
      </c>
      <c r="AL380" s="27">
        <v>0</v>
      </c>
      <c r="AM380" s="24">
        <v>0</v>
      </c>
      <c r="AN380" s="36">
        <f t="shared" si="75"/>
        <v>0</v>
      </c>
      <c r="AO380" s="27">
        <v>0</v>
      </c>
      <c r="AP380" s="24">
        <v>0</v>
      </c>
      <c r="AR380">
        <v>3</v>
      </c>
      <c r="AT380" t="s">
        <v>7570</v>
      </c>
      <c r="AU380" s="27">
        <v>1</v>
      </c>
      <c r="AV380">
        <v>7</v>
      </c>
      <c r="AW380" s="21">
        <f t="shared" si="87"/>
        <v>87.5</v>
      </c>
      <c r="AX380">
        <v>3</v>
      </c>
      <c r="AZ380" t="s">
        <v>7570</v>
      </c>
      <c r="BA380" s="27">
        <v>1</v>
      </c>
      <c r="BB380">
        <v>6</v>
      </c>
      <c r="BC380" s="21">
        <f t="shared" si="77"/>
        <v>75</v>
      </c>
      <c r="BD380">
        <v>3</v>
      </c>
      <c r="BF380" t="s">
        <v>7570</v>
      </c>
      <c r="BG380" s="27">
        <v>1</v>
      </c>
      <c r="BI380" t="s">
        <v>7570</v>
      </c>
      <c r="BJ380">
        <v>3</v>
      </c>
      <c r="BM380" s="27">
        <v>1</v>
      </c>
      <c r="BN380">
        <v>3</v>
      </c>
      <c r="BP380" t="s">
        <v>7570</v>
      </c>
      <c r="BQ380" s="27">
        <v>1</v>
      </c>
      <c r="BR380">
        <v>2</v>
      </c>
      <c r="BS380" s="97">
        <f t="shared" si="86"/>
        <v>25</v>
      </c>
      <c r="BU380">
        <v>3</v>
      </c>
      <c r="BW380" t="s">
        <v>7570</v>
      </c>
      <c r="BX380" s="27">
        <v>0</v>
      </c>
      <c r="BY380" s="24" t="s">
        <v>242</v>
      </c>
      <c r="BZ380" s="21" t="s">
        <v>242</v>
      </c>
      <c r="CA380" t="s">
        <v>242</v>
      </c>
      <c r="CB380" t="s">
        <v>242</v>
      </c>
      <c r="CE380" s="27">
        <v>0</v>
      </c>
      <c r="CG380" t="s">
        <v>242</v>
      </c>
      <c r="CH380" t="s">
        <v>242</v>
      </c>
      <c r="CJ380" s="27">
        <v>0</v>
      </c>
      <c r="CL380" t="s">
        <v>242</v>
      </c>
      <c r="CO380">
        <v>0</v>
      </c>
      <c r="CP380" s="27">
        <v>0.5</v>
      </c>
      <c r="CQ380" t="s">
        <v>242</v>
      </c>
      <c r="CR380">
        <v>100</v>
      </c>
      <c r="CS380" t="s">
        <v>242</v>
      </c>
      <c r="CV380" s="27">
        <v>1</v>
      </c>
      <c r="CW380" s="2" t="s">
        <v>7571</v>
      </c>
      <c r="CX380">
        <v>1</v>
      </c>
      <c r="CZ380" t="s">
        <v>7572</v>
      </c>
      <c r="DA380" s="27">
        <v>1</v>
      </c>
      <c r="DB380">
        <v>7110.36</v>
      </c>
      <c r="DC380">
        <v>2</v>
      </c>
      <c r="DE380" s="27">
        <v>1</v>
      </c>
      <c r="DF380" s="36" t="s">
        <v>242</v>
      </c>
      <c r="DG380" t="s">
        <v>242</v>
      </c>
      <c r="DH380" s="43" t="s">
        <v>242</v>
      </c>
      <c r="DI380" t="s">
        <v>242</v>
      </c>
      <c r="DJ380" s="36">
        <v>47341.97</v>
      </c>
      <c r="DK380">
        <v>2</v>
      </c>
      <c r="DM380" s="27">
        <v>1</v>
      </c>
      <c r="DN380" s="36">
        <v>1420.47</v>
      </c>
      <c r="DO380">
        <v>2</v>
      </c>
      <c r="DQ380">
        <v>1</v>
      </c>
      <c r="DS380" t="s">
        <v>7572</v>
      </c>
      <c r="DT380" s="27">
        <v>1</v>
      </c>
      <c r="DU380" s="2" t="s">
        <v>7573</v>
      </c>
      <c r="DV380" s="27">
        <v>1</v>
      </c>
      <c r="DW380" s="2" t="s">
        <v>7574</v>
      </c>
      <c r="DX380" s="27">
        <v>1</v>
      </c>
      <c r="DY380" s="2" t="s">
        <v>7575</v>
      </c>
      <c r="DZ380" s="27">
        <v>1</v>
      </c>
      <c r="EA380" s="2" t="s">
        <v>7576</v>
      </c>
      <c r="EB380" s="27">
        <v>1</v>
      </c>
      <c r="EC380" s="2" t="s">
        <v>7577</v>
      </c>
      <c r="ED380" s="27">
        <v>1</v>
      </c>
      <c r="EE380" s="2" t="s">
        <v>7578</v>
      </c>
      <c r="EF380" s="27">
        <v>1</v>
      </c>
      <c r="EG380" s="2" t="s">
        <v>7579</v>
      </c>
      <c r="EH380" s="27">
        <v>1</v>
      </c>
      <c r="EI380" s="2" t="s">
        <v>7579</v>
      </c>
      <c r="EJ380" s="27">
        <v>1</v>
      </c>
      <c r="EK380" s="2" t="s">
        <v>7580</v>
      </c>
      <c r="EL380" s="27">
        <v>1</v>
      </c>
      <c r="EM380" s="2" t="s">
        <v>7581</v>
      </c>
      <c r="EN380">
        <v>1</v>
      </c>
      <c r="EP380" s="2" t="s">
        <v>7572</v>
      </c>
      <c r="EQ380">
        <f t="shared" si="78"/>
        <v>1</v>
      </c>
      <c r="ER380" s="99">
        <v>1</v>
      </c>
      <c r="ES380" s="27">
        <v>0</v>
      </c>
      <c r="ET380" t="s">
        <v>242</v>
      </c>
      <c r="EU380" t="s">
        <v>242</v>
      </c>
      <c r="EX380" t="s">
        <v>242</v>
      </c>
      <c r="EY380" t="s">
        <v>242</v>
      </c>
      <c r="FA380" s="27">
        <v>0</v>
      </c>
      <c r="FB380" t="s">
        <v>242</v>
      </c>
      <c r="FD380" s="27">
        <v>0</v>
      </c>
      <c r="FE380" t="s">
        <v>242</v>
      </c>
      <c r="FG380" s="27">
        <v>1</v>
      </c>
      <c r="FH380">
        <v>214.25</v>
      </c>
      <c r="FI380" t="s">
        <v>7582</v>
      </c>
      <c r="FJ380" s="27">
        <v>0</v>
      </c>
      <c r="FK380" t="s">
        <v>242</v>
      </c>
      <c r="FL380">
        <f t="shared" si="81"/>
        <v>1</v>
      </c>
      <c r="FM380" s="99">
        <v>1</v>
      </c>
      <c r="FN380">
        <f t="shared" si="82"/>
        <v>0</v>
      </c>
      <c r="FO380" s="100">
        <v>0</v>
      </c>
      <c r="FQ380">
        <v>1</v>
      </c>
      <c r="FS380" t="s">
        <v>7572</v>
      </c>
      <c r="FT380" s="27">
        <v>0</v>
      </c>
      <c r="FU380" t="s">
        <v>242</v>
      </c>
      <c r="FV380" t="s">
        <v>242</v>
      </c>
      <c r="FW380" t="s">
        <v>242</v>
      </c>
      <c r="FY380" s="27">
        <v>1</v>
      </c>
      <c r="FZ380">
        <v>45</v>
      </c>
      <c r="GA380">
        <v>1</v>
      </c>
      <c r="GC380" s="27">
        <v>0.5</v>
      </c>
      <c r="GD380" t="s">
        <v>242</v>
      </c>
      <c r="GE380" t="s">
        <v>242</v>
      </c>
      <c r="GF380" s="36" t="s">
        <v>242</v>
      </c>
      <c r="GG380" t="s">
        <v>242</v>
      </c>
      <c r="GH380" t="s">
        <v>242</v>
      </c>
      <c r="GI380" t="s">
        <v>242</v>
      </c>
      <c r="GJ380" t="s">
        <v>242</v>
      </c>
      <c r="GK380">
        <v>1</v>
      </c>
      <c r="GL380" t="s">
        <v>7583</v>
      </c>
      <c r="GM380">
        <v>3</v>
      </c>
      <c r="GO380" t="s">
        <v>7570</v>
      </c>
      <c r="GP380" s="27">
        <v>0</v>
      </c>
      <c r="GQ380" t="s">
        <v>242</v>
      </c>
      <c r="GR380" t="s">
        <v>242</v>
      </c>
      <c r="GT380" t="s">
        <v>242</v>
      </c>
      <c r="GW380" s="27">
        <v>1</v>
      </c>
      <c r="GX380">
        <v>154</v>
      </c>
      <c r="GY380" t="s">
        <v>7584</v>
      </c>
      <c r="HA380">
        <v>3</v>
      </c>
      <c r="HC380" t="s">
        <v>7570</v>
      </c>
      <c r="HD380" s="27">
        <v>0</v>
      </c>
      <c r="HF380" s="27">
        <v>0</v>
      </c>
      <c r="HH380" t="s">
        <v>242</v>
      </c>
      <c r="HK380" s="27">
        <v>0</v>
      </c>
      <c r="HM380">
        <v>1</v>
      </c>
      <c r="HO380" t="s">
        <v>7572</v>
      </c>
      <c r="HP380">
        <v>0.55555555599999995</v>
      </c>
      <c r="HQ380">
        <v>0</v>
      </c>
      <c r="HR380">
        <v>0.75</v>
      </c>
      <c r="HS380">
        <v>1</v>
      </c>
      <c r="HT380">
        <v>1</v>
      </c>
      <c r="HU380">
        <v>0</v>
      </c>
      <c r="HV380">
        <v>0.25</v>
      </c>
      <c r="HW380">
        <v>0.5</v>
      </c>
      <c r="HX380">
        <v>0</v>
      </c>
      <c r="HY380">
        <v>1</v>
      </c>
      <c r="HZ380">
        <v>0</v>
      </c>
      <c r="IA380">
        <v>0</v>
      </c>
      <c r="IB380">
        <v>1</v>
      </c>
      <c r="IC380">
        <v>0.43518518499999997</v>
      </c>
      <c r="ID380">
        <v>0.5625</v>
      </c>
      <c r="IE380">
        <v>0.3</v>
      </c>
      <c r="IF380">
        <v>0.43256172799999998</v>
      </c>
      <c r="IG380" t="s">
        <v>7585</v>
      </c>
      <c r="IH380" t="s">
        <v>266</v>
      </c>
      <c r="II380" t="s">
        <v>7568</v>
      </c>
      <c r="IJ380">
        <v>8175.4260000000004</v>
      </c>
      <c r="IK380">
        <v>10116.481</v>
      </c>
      <c r="IL380">
        <v>16523.517</v>
      </c>
      <c r="IM380">
        <v>17071.284</v>
      </c>
      <c r="IN380">
        <v>8175.4260000000004</v>
      </c>
      <c r="IS380">
        <f t="shared" si="79"/>
        <v>0.2</v>
      </c>
      <c r="IT380">
        <f t="shared" si="83"/>
        <v>0.7142857142857143</v>
      </c>
      <c r="IU380">
        <f t="shared" si="84"/>
        <v>0.625</v>
      </c>
      <c r="IV380">
        <f t="shared" si="80"/>
        <v>0.51309523809523816</v>
      </c>
    </row>
    <row r="381" spans="1:256" ht="14" customHeight="1" x14ac:dyDescent="0.2">
      <c r="A381" s="10">
        <v>380</v>
      </c>
      <c r="B381">
        <v>415</v>
      </c>
      <c r="C381" s="1">
        <v>44802.570138888892</v>
      </c>
      <c r="D381" s="1">
        <v>44802.579861111109</v>
      </c>
      <c r="E381">
        <v>0</v>
      </c>
      <c r="F381" t="s">
        <v>240</v>
      </c>
      <c r="G381">
        <v>100</v>
      </c>
      <c r="H381">
        <v>805</v>
      </c>
      <c r="I381">
        <v>1</v>
      </c>
      <c r="J381" s="1">
        <v>44802.579861111109</v>
      </c>
      <c r="K381" t="s">
        <v>7586</v>
      </c>
      <c r="L381" t="s">
        <v>242</v>
      </c>
      <c r="M381" t="s">
        <v>242</v>
      </c>
      <c r="N381" t="s">
        <v>7587</v>
      </c>
      <c r="O381" t="s">
        <v>7588</v>
      </c>
      <c r="P381">
        <v>34.029000000000003</v>
      </c>
      <c r="Q381">
        <v>-118.40049999999999</v>
      </c>
      <c r="R381" t="s">
        <v>245</v>
      </c>
      <c r="S381" t="s">
        <v>246</v>
      </c>
      <c r="T381" s="10" t="s">
        <v>7589</v>
      </c>
      <c r="U381" s="19">
        <v>37996</v>
      </c>
      <c r="V381" t="s">
        <v>7590</v>
      </c>
      <c r="W381">
        <v>345370860</v>
      </c>
      <c r="X381">
        <v>3711</v>
      </c>
      <c r="Y381" s="10" t="s">
        <v>271</v>
      </c>
      <c r="Z381" s="10" t="s">
        <v>4286</v>
      </c>
      <c r="AA381" s="10">
        <v>2020</v>
      </c>
      <c r="AC381" s="10">
        <v>0</v>
      </c>
      <c r="AF381" s="10">
        <v>14</v>
      </c>
      <c r="AG381">
        <v>3</v>
      </c>
      <c r="AJ381" s="22">
        <v>0</v>
      </c>
      <c r="AK381" s="19">
        <v>0</v>
      </c>
      <c r="AL381" s="22">
        <v>0</v>
      </c>
      <c r="AM381" s="19">
        <v>0</v>
      </c>
      <c r="AN381" s="36">
        <f t="shared" si="75"/>
        <v>0</v>
      </c>
      <c r="AO381" s="22">
        <v>0</v>
      </c>
      <c r="AP381" s="19">
        <v>0</v>
      </c>
      <c r="AR381" t="s">
        <v>242</v>
      </c>
      <c r="AU381" s="22">
        <v>1</v>
      </c>
      <c r="AV381" s="10">
        <v>12</v>
      </c>
      <c r="AW381" s="21">
        <f t="shared" si="87"/>
        <v>85.714285714285708</v>
      </c>
      <c r="AX381">
        <v>3</v>
      </c>
      <c r="BA381" s="22">
        <v>1</v>
      </c>
      <c r="BB381" s="10">
        <v>11</v>
      </c>
      <c r="BC381" s="21">
        <f t="shared" si="77"/>
        <v>78.571428571428569</v>
      </c>
      <c r="BD381">
        <v>3</v>
      </c>
      <c r="BG381" s="22">
        <v>0.5</v>
      </c>
      <c r="BJ381">
        <v>3</v>
      </c>
      <c r="BM381" s="22">
        <v>1</v>
      </c>
      <c r="BN381">
        <v>3</v>
      </c>
      <c r="BQ381" s="22">
        <v>1</v>
      </c>
      <c r="BR381" s="10">
        <v>3</v>
      </c>
      <c r="BS381" s="97">
        <f t="shared" si="86"/>
        <v>21.428571428571427</v>
      </c>
      <c r="BU381" s="10">
        <v>3</v>
      </c>
      <c r="BX381" s="22">
        <v>1</v>
      </c>
      <c r="BY381" s="10">
        <v>14.29</v>
      </c>
      <c r="BZ381" s="21">
        <f t="shared" ref="BZ381:BZ412" si="88">BY381/AF381*100</f>
        <v>102.07142857142857</v>
      </c>
      <c r="CA381" s="10">
        <v>1</v>
      </c>
      <c r="CB381" s="10">
        <v>3</v>
      </c>
      <c r="CE381" s="22">
        <v>0</v>
      </c>
      <c r="CG381" s="10" t="s">
        <v>242</v>
      </c>
      <c r="CH381" s="10" t="s">
        <v>242</v>
      </c>
      <c r="CJ381" s="22">
        <v>1</v>
      </c>
      <c r="CK381" s="10" t="s">
        <v>7591</v>
      </c>
      <c r="CL381" s="10">
        <v>1</v>
      </c>
      <c r="CO381" s="10">
        <v>1</v>
      </c>
      <c r="CP381" s="22">
        <v>0</v>
      </c>
      <c r="CQ381" s="10" t="s">
        <v>242</v>
      </c>
      <c r="CR381" s="10" t="s">
        <v>242</v>
      </c>
      <c r="CS381" s="10" t="s">
        <v>242</v>
      </c>
      <c r="CV381" s="22">
        <v>0.5</v>
      </c>
      <c r="CW381" s="10" t="s">
        <v>7592</v>
      </c>
      <c r="CX381" s="10">
        <v>1</v>
      </c>
      <c r="CZ381" s="10" t="s">
        <v>7593</v>
      </c>
      <c r="DA381" s="22">
        <v>1</v>
      </c>
      <c r="DB381" s="10">
        <v>1451947</v>
      </c>
      <c r="DC381" s="10">
        <v>2</v>
      </c>
      <c r="DE381" s="22">
        <v>1</v>
      </c>
      <c r="DF381" s="50">
        <v>3068182</v>
      </c>
      <c r="DG381" s="10">
        <v>2</v>
      </c>
      <c r="DH381" s="50">
        <v>3195704</v>
      </c>
      <c r="DI381" s="10">
        <v>2</v>
      </c>
      <c r="DJ381" s="50" t="s">
        <v>242</v>
      </c>
      <c r="DK381" s="10" t="s">
        <v>242</v>
      </c>
      <c r="DM381" s="22">
        <v>1</v>
      </c>
      <c r="DN381" s="50">
        <v>39676648</v>
      </c>
      <c r="DO381" s="10">
        <v>2</v>
      </c>
      <c r="DQ381" s="10">
        <v>4</v>
      </c>
      <c r="DT381" s="27">
        <v>1</v>
      </c>
      <c r="DU381" t="s">
        <v>7594</v>
      </c>
      <c r="DV381" s="27">
        <v>1</v>
      </c>
      <c r="DW381" t="s">
        <v>7595</v>
      </c>
      <c r="DX381" s="27">
        <v>1</v>
      </c>
      <c r="DY381" s="2" t="s">
        <v>7596</v>
      </c>
      <c r="DZ381" s="27">
        <v>1</v>
      </c>
      <c r="EB381" s="27">
        <v>1</v>
      </c>
      <c r="EC381" t="s">
        <v>7597</v>
      </c>
      <c r="ED381" s="27">
        <v>1</v>
      </c>
      <c r="EE381" t="s">
        <v>7598</v>
      </c>
      <c r="EF381" s="27">
        <v>1</v>
      </c>
      <c r="EG381" t="s">
        <v>7599</v>
      </c>
      <c r="EH381" s="27">
        <v>1</v>
      </c>
      <c r="EI381" t="s">
        <v>7600</v>
      </c>
      <c r="EJ381" s="27">
        <v>1</v>
      </c>
      <c r="EK381" s="2" t="s">
        <v>7601</v>
      </c>
      <c r="EL381" s="27">
        <v>1</v>
      </c>
      <c r="EM381" t="s">
        <v>7602</v>
      </c>
      <c r="EN381">
        <v>4</v>
      </c>
      <c r="EQ381">
        <f t="shared" si="78"/>
        <v>1</v>
      </c>
      <c r="ER381" s="99">
        <v>1</v>
      </c>
      <c r="ES381" s="22">
        <v>0</v>
      </c>
      <c r="ET381" s="10" t="s">
        <v>242</v>
      </c>
      <c r="EU381" s="10" t="s">
        <v>242</v>
      </c>
      <c r="EX381" s="10" t="s">
        <v>242</v>
      </c>
      <c r="EY381" s="10" t="s">
        <v>242</v>
      </c>
      <c r="FA381" s="22">
        <v>0</v>
      </c>
      <c r="FB381" s="10" t="s">
        <v>242</v>
      </c>
      <c r="FD381" s="22">
        <v>0</v>
      </c>
      <c r="FE381" s="10" t="s">
        <v>242</v>
      </c>
      <c r="FG381" s="22">
        <v>1</v>
      </c>
      <c r="FH381" s="10">
        <v>19400</v>
      </c>
      <c r="FI381" s="10" t="s">
        <v>7603</v>
      </c>
      <c r="FJ381" s="22">
        <v>0</v>
      </c>
      <c r="FK381" s="10" t="s">
        <v>242</v>
      </c>
      <c r="FL381">
        <f t="shared" si="81"/>
        <v>1</v>
      </c>
      <c r="FM381" s="99">
        <v>1</v>
      </c>
      <c r="FN381">
        <f t="shared" si="82"/>
        <v>0</v>
      </c>
      <c r="FO381" s="100">
        <v>0</v>
      </c>
      <c r="FQ381" s="10">
        <v>1</v>
      </c>
      <c r="FT381" s="22">
        <v>0</v>
      </c>
      <c r="FU381" s="10" t="s">
        <v>242</v>
      </c>
      <c r="FV381" s="10" t="s">
        <v>242</v>
      </c>
      <c r="FW381" s="10" t="s">
        <v>242</v>
      </c>
      <c r="FY381" s="22">
        <v>1</v>
      </c>
      <c r="FZ381" s="10">
        <v>27.5</v>
      </c>
      <c r="GA381" s="10">
        <v>2</v>
      </c>
      <c r="GC381" s="22">
        <v>0.5</v>
      </c>
      <c r="GD381" s="10" t="s">
        <v>242</v>
      </c>
      <c r="GE381" s="10" t="s">
        <v>242</v>
      </c>
      <c r="GF381" s="50" t="s">
        <v>242</v>
      </c>
      <c r="GG381" s="10" t="s">
        <v>242</v>
      </c>
      <c r="GH381" s="10" t="s">
        <v>242</v>
      </c>
      <c r="GI381" s="10" t="s">
        <v>242</v>
      </c>
      <c r="GJ381" s="10" t="s">
        <v>242</v>
      </c>
      <c r="GK381" s="10">
        <v>1</v>
      </c>
      <c r="GL381" s="10" t="s">
        <v>7604</v>
      </c>
      <c r="GM381" s="10">
        <v>1</v>
      </c>
      <c r="GP381" s="22">
        <v>1</v>
      </c>
      <c r="GQ381" s="10">
        <v>0.98199999999999998</v>
      </c>
      <c r="GR381" s="10" t="s">
        <v>242</v>
      </c>
      <c r="GT381" s="10">
        <v>1</v>
      </c>
      <c r="GW381" s="46">
        <v>1</v>
      </c>
      <c r="GX381" s="10">
        <v>202</v>
      </c>
      <c r="GY381" s="10" t="s">
        <v>7605</v>
      </c>
      <c r="HA381" s="10">
        <v>1</v>
      </c>
      <c r="HD381" s="22">
        <v>0.5</v>
      </c>
      <c r="HE381" s="10" t="s">
        <v>7606</v>
      </c>
      <c r="HF381" s="22">
        <v>1</v>
      </c>
      <c r="HG381" s="10" t="s">
        <v>7606</v>
      </c>
      <c r="HH381" s="10">
        <v>1</v>
      </c>
      <c r="HK381" s="22">
        <v>1</v>
      </c>
      <c r="HL381" s="10" t="s">
        <v>7607</v>
      </c>
      <c r="HM381" s="10">
        <v>1</v>
      </c>
      <c r="HP381" s="10">
        <v>0.61111111100000004</v>
      </c>
      <c r="HQ381" s="10">
        <v>1</v>
      </c>
      <c r="HR381" s="10">
        <v>0.25</v>
      </c>
      <c r="HS381" s="10">
        <v>1</v>
      </c>
      <c r="HT381" s="10">
        <v>1</v>
      </c>
      <c r="HU381" s="10">
        <v>0</v>
      </c>
      <c r="HV381" s="10">
        <v>0.25</v>
      </c>
      <c r="HW381" s="10">
        <v>0.5</v>
      </c>
      <c r="HX381" s="10">
        <v>1</v>
      </c>
      <c r="HY381" s="10">
        <v>0.5</v>
      </c>
      <c r="HZ381" s="10">
        <v>0.75</v>
      </c>
      <c r="IA381" s="10">
        <v>1</v>
      </c>
      <c r="IB381" s="10">
        <v>1</v>
      </c>
      <c r="IC381" s="10">
        <v>0.62037036999999995</v>
      </c>
      <c r="ID381" s="10">
        <v>0.5625</v>
      </c>
      <c r="IE381" s="10">
        <v>0.75</v>
      </c>
      <c r="IF381" s="10">
        <v>0.64429012299999999</v>
      </c>
      <c r="IG381" s="10" t="s">
        <v>7589</v>
      </c>
      <c r="IH381" s="10" t="s">
        <v>266</v>
      </c>
      <c r="II381" s="10" t="s">
        <v>7589</v>
      </c>
      <c r="IJ381" s="10">
        <v>155900</v>
      </c>
      <c r="IK381" s="10">
        <v>127144</v>
      </c>
      <c r="IL381" s="10">
        <v>136341</v>
      </c>
      <c r="IM381" s="10">
        <v>158057</v>
      </c>
      <c r="IN381" s="10">
        <v>155900</v>
      </c>
      <c r="IS381">
        <f t="shared" si="79"/>
        <v>0.6</v>
      </c>
      <c r="IT381">
        <f t="shared" si="83"/>
        <v>0.7142857142857143</v>
      </c>
      <c r="IU381">
        <f t="shared" si="84"/>
        <v>0.625</v>
      </c>
      <c r="IV381">
        <f t="shared" si="80"/>
        <v>0.64642857142857146</v>
      </c>
    </row>
    <row r="382" spans="1:256" customFormat="1" ht="14" customHeight="1" x14ac:dyDescent="0.2">
      <c r="A382">
        <v>381</v>
      </c>
      <c r="B382">
        <v>416</v>
      </c>
      <c r="C382" s="1">
        <v>44802.579861111109</v>
      </c>
      <c r="D382" s="1">
        <v>44802.580555555556</v>
      </c>
      <c r="E382">
        <v>0</v>
      </c>
      <c r="F382" t="s">
        <v>240</v>
      </c>
      <c r="G382">
        <v>100</v>
      </c>
      <c r="H382">
        <v>97</v>
      </c>
      <c r="I382">
        <v>1</v>
      </c>
      <c r="J382" s="1">
        <v>44802.580555555556</v>
      </c>
      <c r="K382" t="s">
        <v>7608</v>
      </c>
      <c r="L382" t="s">
        <v>242</v>
      </c>
      <c r="M382" t="s">
        <v>242</v>
      </c>
      <c r="N382" t="s">
        <v>7609</v>
      </c>
      <c r="O382" t="s">
        <v>7610</v>
      </c>
      <c r="P382">
        <v>34.029000000000003</v>
      </c>
      <c r="Q382">
        <v>-118.40049999999999</v>
      </c>
      <c r="R382" t="s">
        <v>245</v>
      </c>
      <c r="S382" t="s">
        <v>246</v>
      </c>
      <c r="T382" t="s">
        <v>7611</v>
      </c>
      <c r="V382" t="s">
        <v>7612</v>
      </c>
      <c r="W382" t="s">
        <v>7613</v>
      </c>
      <c r="X382">
        <v>100</v>
      </c>
      <c r="Y382" t="s">
        <v>418</v>
      </c>
      <c r="Z382" t="s">
        <v>1838</v>
      </c>
      <c r="AA382">
        <v>2020</v>
      </c>
      <c r="AC382">
        <v>0</v>
      </c>
      <c r="AF382">
        <v>13</v>
      </c>
      <c r="AG382">
        <v>3</v>
      </c>
      <c r="AI382" t="s">
        <v>7614</v>
      </c>
      <c r="AJ382" s="27">
        <v>1</v>
      </c>
      <c r="AK382">
        <v>11</v>
      </c>
      <c r="AL382" s="27">
        <v>1</v>
      </c>
      <c r="AM382">
        <v>10</v>
      </c>
      <c r="AN382" s="36">
        <f t="shared" si="75"/>
        <v>76.923076923076934</v>
      </c>
      <c r="AO382" s="27">
        <v>0</v>
      </c>
      <c r="AP382" s="24">
        <v>0</v>
      </c>
      <c r="AR382">
        <v>3</v>
      </c>
      <c r="AT382" t="s">
        <v>7614</v>
      </c>
      <c r="AU382" s="27">
        <v>1</v>
      </c>
      <c r="AV382">
        <v>12</v>
      </c>
      <c r="AW382" s="21">
        <f t="shared" si="87"/>
        <v>92.307692307692307</v>
      </c>
      <c r="AX382">
        <v>3</v>
      </c>
      <c r="AZ382" t="s">
        <v>7614</v>
      </c>
      <c r="BA382" s="27">
        <v>1</v>
      </c>
      <c r="BB382">
        <v>12</v>
      </c>
      <c r="BC382" s="21">
        <f t="shared" si="77"/>
        <v>92.307692307692307</v>
      </c>
      <c r="BD382">
        <v>3</v>
      </c>
      <c r="BF382" t="s">
        <v>7614</v>
      </c>
      <c r="BG382" s="27">
        <v>1</v>
      </c>
      <c r="BH382">
        <v>1.3</v>
      </c>
      <c r="BJ382">
        <v>3</v>
      </c>
      <c r="BL382" t="s">
        <v>7614</v>
      </c>
      <c r="BM382" s="27">
        <v>1</v>
      </c>
      <c r="BN382">
        <v>3</v>
      </c>
      <c r="BP382" t="s">
        <v>7614</v>
      </c>
      <c r="BQ382" s="27">
        <v>1</v>
      </c>
      <c r="BR382">
        <v>4</v>
      </c>
      <c r="BS382" s="97">
        <f t="shared" si="86"/>
        <v>30.76923076923077</v>
      </c>
      <c r="BU382">
        <v>1</v>
      </c>
      <c r="BW382" t="s">
        <v>7615</v>
      </c>
      <c r="BX382" s="27">
        <v>1</v>
      </c>
      <c r="BY382">
        <v>2</v>
      </c>
      <c r="BZ382" s="21">
        <f t="shared" si="88"/>
        <v>15.384615384615385</v>
      </c>
      <c r="CA382">
        <v>2</v>
      </c>
      <c r="CB382">
        <v>1</v>
      </c>
      <c r="CD382" t="s">
        <v>7615</v>
      </c>
      <c r="CE382" s="27">
        <v>0</v>
      </c>
      <c r="CG382" t="s">
        <v>242</v>
      </c>
      <c r="CH382" t="s">
        <v>242</v>
      </c>
      <c r="CJ382" s="27">
        <v>1</v>
      </c>
      <c r="CK382" s="2" t="s">
        <v>7616</v>
      </c>
      <c r="CL382">
        <v>1</v>
      </c>
      <c r="CN382" t="s">
        <v>7617</v>
      </c>
      <c r="CO382">
        <v>1</v>
      </c>
      <c r="CP382" s="27">
        <v>0</v>
      </c>
      <c r="CQ382" t="s">
        <v>242</v>
      </c>
      <c r="CR382" t="s">
        <v>242</v>
      </c>
      <c r="CS382" t="s">
        <v>242</v>
      </c>
      <c r="CV382" s="27">
        <v>0</v>
      </c>
      <c r="CX382" t="s">
        <v>242</v>
      </c>
      <c r="DA382" s="27">
        <v>1</v>
      </c>
      <c r="DB382">
        <v>460000</v>
      </c>
      <c r="DC382">
        <v>2</v>
      </c>
      <c r="DE382" s="27">
        <v>1</v>
      </c>
      <c r="DF382" s="36" t="s">
        <v>242</v>
      </c>
      <c r="DG382" t="s">
        <v>242</v>
      </c>
      <c r="DH382" s="43" t="s">
        <v>242</v>
      </c>
      <c r="DI382" t="s">
        <v>242</v>
      </c>
      <c r="DJ382" s="36">
        <v>520000</v>
      </c>
      <c r="DK382">
        <v>2</v>
      </c>
      <c r="DM382" s="27">
        <v>1</v>
      </c>
      <c r="DN382" s="36">
        <v>6400000</v>
      </c>
      <c r="DO382">
        <v>2</v>
      </c>
      <c r="DQ382">
        <v>1</v>
      </c>
      <c r="DS382" t="s">
        <v>7615</v>
      </c>
      <c r="DT382" s="27">
        <v>1</v>
      </c>
      <c r="DU382" s="2" t="s">
        <v>7618</v>
      </c>
      <c r="DV382" s="27">
        <v>1</v>
      </c>
      <c r="DW382" s="2" t="s">
        <v>7619</v>
      </c>
      <c r="DX382" s="27">
        <v>1</v>
      </c>
      <c r="DY382" s="2" t="s">
        <v>7620</v>
      </c>
      <c r="DZ382" s="27">
        <v>1</v>
      </c>
      <c r="EA382" t="s">
        <v>7621</v>
      </c>
      <c r="EB382" s="27">
        <v>0</v>
      </c>
      <c r="ED382" s="27">
        <v>1</v>
      </c>
      <c r="EE382" s="2" t="s">
        <v>7622</v>
      </c>
      <c r="EF382" s="27">
        <v>1</v>
      </c>
      <c r="EG382" s="2" t="s">
        <v>7622</v>
      </c>
      <c r="EH382" s="27">
        <v>1</v>
      </c>
      <c r="EI382" s="2" t="s">
        <v>7623</v>
      </c>
      <c r="EJ382" s="27">
        <v>1</v>
      </c>
      <c r="EK382" s="2" t="s">
        <v>7624</v>
      </c>
      <c r="EL382" s="27">
        <v>1</v>
      </c>
      <c r="EM382" t="s">
        <v>7621</v>
      </c>
      <c r="EN382">
        <v>1</v>
      </c>
      <c r="EP382" s="2" t="s">
        <v>7615</v>
      </c>
      <c r="EQ382">
        <f t="shared" si="78"/>
        <v>0.9</v>
      </c>
      <c r="ER382" s="99">
        <v>0.5</v>
      </c>
      <c r="ES382" s="27">
        <v>0</v>
      </c>
      <c r="ET382" t="s">
        <v>242</v>
      </c>
      <c r="EU382" t="s">
        <v>242</v>
      </c>
      <c r="EX382" t="s">
        <v>242</v>
      </c>
      <c r="EY382" t="s">
        <v>242</v>
      </c>
      <c r="FA382" s="27">
        <v>1</v>
      </c>
      <c r="FB382">
        <v>27568</v>
      </c>
      <c r="FC382" t="s">
        <v>7625</v>
      </c>
      <c r="FD382" s="27">
        <v>1</v>
      </c>
      <c r="FE382">
        <v>0.78</v>
      </c>
      <c r="FG382" s="27">
        <v>1</v>
      </c>
      <c r="FH382">
        <v>22903</v>
      </c>
      <c r="FI382" t="s">
        <v>7626</v>
      </c>
      <c r="FJ382" s="27">
        <v>1</v>
      </c>
      <c r="FK382">
        <v>0.82</v>
      </c>
      <c r="FL382">
        <f t="shared" si="81"/>
        <v>2</v>
      </c>
      <c r="FM382" s="99">
        <v>1</v>
      </c>
      <c r="FN382">
        <f t="shared" si="82"/>
        <v>2</v>
      </c>
      <c r="FO382" s="99">
        <v>1</v>
      </c>
      <c r="FQ382">
        <v>1</v>
      </c>
      <c r="FS382" t="s">
        <v>7615</v>
      </c>
      <c r="FT382" s="27">
        <v>1</v>
      </c>
      <c r="FU382">
        <v>12</v>
      </c>
      <c r="FV382">
        <v>63</v>
      </c>
      <c r="FW382">
        <v>25</v>
      </c>
      <c r="FY382" s="27">
        <v>1</v>
      </c>
      <c r="FZ382">
        <v>33</v>
      </c>
      <c r="GA382">
        <v>2</v>
      </c>
      <c r="GC382" s="27">
        <v>1</v>
      </c>
      <c r="GD382">
        <v>2</v>
      </c>
      <c r="GE382">
        <v>5</v>
      </c>
      <c r="GF382" s="36">
        <v>84</v>
      </c>
      <c r="GG382">
        <v>8</v>
      </c>
      <c r="GH382" t="s">
        <v>242</v>
      </c>
      <c r="GI382" t="s">
        <v>242</v>
      </c>
      <c r="GJ382" t="s">
        <v>242</v>
      </c>
      <c r="GK382">
        <v>1</v>
      </c>
      <c r="GM382">
        <v>1</v>
      </c>
      <c r="GO382" t="s">
        <v>7615</v>
      </c>
      <c r="GP382" s="27">
        <v>0</v>
      </c>
      <c r="GQ382" t="s">
        <v>242</v>
      </c>
      <c r="GR382" t="s">
        <v>242</v>
      </c>
      <c r="GT382" t="s">
        <v>242</v>
      </c>
      <c r="GW382" s="27">
        <v>1</v>
      </c>
      <c r="GX382">
        <v>122</v>
      </c>
      <c r="GY382" t="s">
        <v>7627</v>
      </c>
      <c r="HA382">
        <v>3</v>
      </c>
      <c r="HC382" t="s">
        <v>7614</v>
      </c>
      <c r="HD382" s="27">
        <v>0</v>
      </c>
      <c r="HF382" s="27">
        <v>0</v>
      </c>
      <c r="HH382" t="s">
        <v>242</v>
      </c>
      <c r="HK382" s="27">
        <v>1</v>
      </c>
      <c r="HL382" t="s">
        <v>7628</v>
      </c>
      <c r="HM382">
        <v>1</v>
      </c>
      <c r="HO382" t="s">
        <v>7615</v>
      </c>
      <c r="HP382">
        <v>0.77777777800000003</v>
      </c>
      <c r="HQ382">
        <v>1</v>
      </c>
      <c r="HR382">
        <v>0</v>
      </c>
      <c r="HS382">
        <v>1</v>
      </c>
      <c r="HT382">
        <v>0.9</v>
      </c>
      <c r="HU382">
        <v>0</v>
      </c>
      <c r="HV382">
        <v>1</v>
      </c>
      <c r="HW382">
        <v>1</v>
      </c>
      <c r="HX382">
        <v>0</v>
      </c>
      <c r="HY382">
        <v>1</v>
      </c>
      <c r="HZ382">
        <v>0</v>
      </c>
      <c r="IA382">
        <v>1</v>
      </c>
      <c r="IB382">
        <v>1</v>
      </c>
      <c r="IC382">
        <v>0.592592593</v>
      </c>
      <c r="ID382">
        <v>0.72499999999999998</v>
      </c>
      <c r="IE382">
        <v>0.6</v>
      </c>
      <c r="IF382">
        <v>0.63919753099999999</v>
      </c>
      <c r="IG382" t="s">
        <v>7629</v>
      </c>
      <c r="IH382" t="s">
        <v>266</v>
      </c>
      <c r="II382" t="s">
        <v>7611</v>
      </c>
      <c r="IJ382">
        <v>13846</v>
      </c>
      <c r="IK382">
        <v>14217</v>
      </c>
      <c r="IL382">
        <v>15655</v>
      </c>
      <c r="IM382">
        <v>17455</v>
      </c>
      <c r="IN382">
        <v>13846</v>
      </c>
      <c r="IS382">
        <f t="shared" si="79"/>
        <v>0.8</v>
      </c>
      <c r="IT382">
        <f t="shared" si="83"/>
        <v>0.7857142857142857</v>
      </c>
      <c r="IU382">
        <f t="shared" si="84"/>
        <v>1</v>
      </c>
      <c r="IV382">
        <f t="shared" si="80"/>
        <v>0.86190476190476195</v>
      </c>
    </row>
    <row r="383" spans="1:256" customFormat="1" ht="14" customHeight="1" x14ac:dyDescent="0.2">
      <c r="A383">
        <v>382</v>
      </c>
      <c r="B383">
        <v>417</v>
      </c>
      <c r="C383" s="1">
        <v>44802.586111111108</v>
      </c>
      <c r="D383" s="1">
        <v>44802.586805555555</v>
      </c>
      <c r="E383">
        <v>0</v>
      </c>
      <c r="F383" t="s">
        <v>240</v>
      </c>
      <c r="G383">
        <v>100</v>
      </c>
      <c r="H383">
        <v>49</v>
      </c>
      <c r="I383">
        <v>1</v>
      </c>
      <c r="J383" s="1">
        <v>44802.586805555555</v>
      </c>
      <c r="K383" t="s">
        <v>7630</v>
      </c>
      <c r="L383" t="s">
        <v>242</v>
      </c>
      <c r="M383" t="s">
        <v>242</v>
      </c>
      <c r="N383" t="s">
        <v>7631</v>
      </c>
      <c r="O383" t="s">
        <v>7632</v>
      </c>
      <c r="P383">
        <v>34.029000000000003</v>
      </c>
      <c r="Q383">
        <v>-118.40049999999999</v>
      </c>
      <c r="R383" t="s">
        <v>245</v>
      </c>
      <c r="S383" t="s">
        <v>246</v>
      </c>
      <c r="T383" t="s">
        <v>7633</v>
      </c>
      <c r="V383" t="s">
        <v>7634</v>
      </c>
      <c r="W383" t="s">
        <v>7635</v>
      </c>
      <c r="X383">
        <v>2759</v>
      </c>
      <c r="Y383" t="s">
        <v>1487</v>
      </c>
      <c r="Z383" t="s">
        <v>1488</v>
      </c>
      <c r="AA383">
        <v>2021</v>
      </c>
      <c r="AC383">
        <v>0</v>
      </c>
      <c r="AF383">
        <v>9</v>
      </c>
      <c r="AG383">
        <v>2</v>
      </c>
      <c r="AI383" t="s">
        <v>7636</v>
      </c>
      <c r="AJ383" s="27">
        <v>1</v>
      </c>
      <c r="AK383">
        <v>4</v>
      </c>
      <c r="AL383" s="27">
        <v>0</v>
      </c>
      <c r="AM383" s="24">
        <v>0</v>
      </c>
      <c r="AN383" s="36">
        <f t="shared" si="75"/>
        <v>0</v>
      </c>
      <c r="AO383" s="27">
        <v>0</v>
      </c>
      <c r="AP383" s="24">
        <v>0</v>
      </c>
      <c r="AR383">
        <v>3</v>
      </c>
      <c r="AT383" t="s">
        <v>7637</v>
      </c>
      <c r="AU383" s="27">
        <v>1</v>
      </c>
      <c r="AV383">
        <v>6</v>
      </c>
      <c r="AW383" s="21">
        <f t="shared" si="87"/>
        <v>66.666666666666657</v>
      </c>
      <c r="AX383">
        <v>3</v>
      </c>
      <c r="AZ383" t="s">
        <v>7637</v>
      </c>
      <c r="BA383" s="27">
        <v>1</v>
      </c>
      <c r="BB383">
        <v>6</v>
      </c>
      <c r="BC383" s="21">
        <f t="shared" si="77"/>
        <v>66.666666666666657</v>
      </c>
      <c r="BD383">
        <v>3</v>
      </c>
      <c r="BF383" t="s">
        <v>7637</v>
      </c>
      <c r="BG383" s="27">
        <v>1</v>
      </c>
      <c r="BJ383">
        <v>3</v>
      </c>
      <c r="BL383" t="s">
        <v>7637</v>
      </c>
      <c r="BM383" s="27">
        <v>1</v>
      </c>
      <c r="BN383">
        <v>2</v>
      </c>
      <c r="BP383" t="s">
        <v>7636</v>
      </c>
      <c r="BQ383" s="27">
        <v>1</v>
      </c>
      <c r="BR383">
        <v>3</v>
      </c>
      <c r="BS383" s="97">
        <f t="shared" si="86"/>
        <v>33.333333333333329</v>
      </c>
      <c r="BU383">
        <v>2</v>
      </c>
      <c r="BW383" t="s">
        <v>7636</v>
      </c>
      <c r="BX383" s="27">
        <v>1</v>
      </c>
      <c r="BY383">
        <v>3</v>
      </c>
      <c r="BZ383" s="21">
        <f t="shared" si="88"/>
        <v>33.333333333333329</v>
      </c>
      <c r="CA383">
        <v>2</v>
      </c>
      <c r="CB383">
        <v>3</v>
      </c>
      <c r="CD383" t="s">
        <v>7637</v>
      </c>
      <c r="CE383" s="27">
        <v>0</v>
      </c>
      <c r="CG383" t="s">
        <v>242</v>
      </c>
      <c r="CH383" t="s">
        <v>242</v>
      </c>
      <c r="CJ383" s="27">
        <v>0</v>
      </c>
      <c r="CL383" t="s">
        <v>242</v>
      </c>
      <c r="CO383">
        <v>0</v>
      </c>
      <c r="CP383" s="27">
        <v>0</v>
      </c>
      <c r="CQ383" t="s">
        <v>242</v>
      </c>
      <c r="CR383" t="s">
        <v>242</v>
      </c>
      <c r="CS383" t="s">
        <v>242</v>
      </c>
      <c r="CV383" s="27">
        <v>1</v>
      </c>
      <c r="CW383" s="2" t="s">
        <v>7638</v>
      </c>
      <c r="CX383">
        <v>2</v>
      </c>
      <c r="CZ383" t="s">
        <v>7639</v>
      </c>
      <c r="DA383" s="27">
        <v>1</v>
      </c>
      <c r="DB383">
        <v>18640</v>
      </c>
      <c r="DC383">
        <v>2</v>
      </c>
      <c r="DE383" s="27">
        <v>1</v>
      </c>
      <c r="DF383" s="36" t="s">
        <v>242</v>
      </c>
      <c r="DG383" t="s">
        <v>242</v>
      </c>
      <c r="DH383" s="43" t="s">
        <v>242</v>
      </c>
      <c r="DI383" t="s">
        <v>242</v>
      </c>
      <c r="DJ383" s="36">
        <v>124702</v>
      </c>
      <c r="DK383">
        <v>2</v>
      </c>
      <c r="DM383" s="27">
        <v>1</v>
      </c>
      <c r="DN383" s="36">
        <v>2484811</v>
      </c>
      <c r="DO383">
        <v>2</v>
      </c>
      <c r="DQ383">
        <v>1</v>
      </c>
      <c r="DS383" t="s">
        <v>7640</v>
      </c>
      <c r="DT383" s="27">
        <v>1</v>
      </c>
      <c r="DU383" t="s">
        <v>7641</v>
      </c>
      <c r="DV383" s="27">
        <v>1</v>
      </c>
      <c r="DW383" t="s">
        <v>7642</v>
      </c>
      <c r="DX383" s="27">
        <v>1</v>
      </c>
      <c r="DY383" s="2" t="s">
        <v>7643</v>
      </c>
      <c r="DZ383" s="27">
        <v>1</v>
      </c>
      <c r="EA383" s="2" t="s">
        <v>7644</v>
      </c>
      <c r="EB383" s="27">
        <v>1</v>
      </c>
      <c r="EC383" t="s">
        <v>7645</v>
      </c>
      <c r="ED383" s="27">
        <v>1</v>
      </c>
      <c r="EE383" t="s">
        <v>7646</v>
      </c>
      <c r="EF383" s="27">
        <v>1</v>
      </c>
      <c r="EG383" t="s">
        <v>7647</v>
      </c>
      <c r="EH383" s="27">
        <v>1</v>
      </c>
      <c r="EI383" s="2" t="s">
        <v>7648</v>
      </c>
      <c r="EJ383" s="27">
        <v>1</v>
      </c>
      <c r="EK383" t="s">
        <v>7649</v>
      </c>
      <c r="EL383" s="27">
        <v>1</v>
      </c>
      <c r="EM383" t="s">
        <v>7650</v>
      </c>
      <c r="EN383">
        <v>1</v>
      </c>
      <c r="EP383" s="2" t="s">
        <v>7651</v>
      </c>
      <c r="EQ383">
        <f t="shared" si="78"/>
        <v>1</v>
      </c>
      <c r="ER383" s="99">
        <v>1</v>
      </c>
      <c r="ES383" s="27">
        <v>0</v>
      </c>
      <c r="ET383" t="s">
        <v>242</v>
      </c>
      <c r="EU383" t="s">
        <v>242</v>
      </c>
      <c r="EX383" t="s">
        <v>242</v>
      </c>
      <c r="EY383" t="s">
        <v>242</v>
      </c>
      <c r="FA383" s="27">
        <v>0</v>
      </c>
      <c r="FB383" t="s">
        <v>242</v>
      </c>
      <c r="FD383" s="27">
        <v>0</v>
      </c>
      <c r="FE383" t="s">
        <v>242</v>
      </c>
      <c r="FG383" s="27">
        <v>0</v>
      </c>
      <c r="FH383" t="s">
        <v>242</v>
      </c>
      <c r="FJ383" s="27">
        <v>0</v>
      </c>
      <c r="FK383" t="s">
        <v>242</v>
      </c>
      <c r="FL383">
        <f t="shared" si="81"/>
        <v>0</v>
      </c>
      <c r="FM383" s="100">
        <v>0</v>
      </c>
      <c r="FN383">
        <f t="shared" si="82"/>
        <v>0</v>
      </c>
      <c r="FO383" s="100">
        <v>0</v>
      </c>
      <c r="FQ383" t="s">
        <v>242</v>
      </c>
      <c r="FT383" s="27">
        <v>0</v>
      </c>
      <c r="FU383" t="s">
        <v>242</v>
      </c>
      <c r="FV383" t="s">
        <v>242</v>
      </c>
      <c r="FW383" t="s">
        <v>242</v>
      </c>
      <c r="FY383" s="27">
        <v>1</v>
      </c>
      <c r="FZ383">
        <v>48</v>
      </c>
      <c r="GA383">
        <v>2</v>
      </c>
      <c r="GB383" s="2" t="s">
        <v>7652</v>
      </c>
      <c r="GC383" s="27">
        <v>0</v>
      </c>
      <c r="GD383" t="s">
        <v>242</v>
      </c>
      <c r="GE383" t="s">
        <v>242</v>
      </c>
      <c r="GF383" s="36" t="s">
        <v>242</v>
      </c>
      <c r="GG383" t="s">
        <v>242</v>
      </c>
      <c r="GH383" t="s">
        <v>242</v>
      </c>
      <c r="GI383" t="s">
        <v>242</v>
      </c>
      <c r="GJ383" t="s">
        <v>242</v>
      </c>
      <c r="GK383" t="s">
        <v>242</v>
      </c>
      <c r="GM383">
        <v>5</v>
      </c>
      <c r="GN383" t="s">
        <v>7653</v>
      </c>
      <c r="GO383" t="s">
        <v>7654</v>
      </c>
      <c r="GP383" s="27">
        <v>0</v>
      </c>
      <c r="GQ383" t="s">
        <v>242</v>
      </c>
      <c r="GR383" t="s">
        <v>242</v>
      </c>
      <c r="GT383" t="s">
        <v>242</v>
      </c>
      <c r="GW383" s="27">
        <v>1</v>
      </c>
      <c r="GX383">
        <v>334</v>
      </c>
      <c r="GY383" t="s">
        <v>7655</v>
      </c>
      <c r="HA383">
        <v>3</v>
      </c>
      <c r="HC383" t="s">
        <v>7637</v>
      </c>
      <c r="HD383" s="27">
        <v>1</v>
      </c>
      <c r="HE383" s="2" t="s">
        <v>7656</v>
      </c>
      <c r="HF383" s="27">
        <v>1</v>
      </c>
      <c r="HG383" s="2" t="s">
        <v>7657</v>
      </c>
      <c r="HH383">
        <v>2</v>
      </c>
      <c r="HJ383" t="s">
        <v>7658</v>
      </c>
      <c r="HK383" s="27">
        <v>1</v>
      </c>
      <c r="HL383" s="2" t="s">
        <v>7659</v>
      </c>
      <c r="HM383">
        <v>2</v>
      </c>
      <c r="HO383" t="s">
        <v>7660</v>
      </c>
      <c r="HP383">
        <v>0.66666666699999999</v>
      </c>
      <c r="HQ383">
        <v>0</v>
      </c>
      <c r="HR383">
        <v>0.5</v>
      </c>
      <c r="HS383">
        <v>1</v>
      </c>
      <c r="HT383">
        <v>1</v>
      </c>
      <c r="HU383">
        <v>0</v>
      </c>
      <c r="HV383">
        <v>0</v>
      </c>
      <c r="HW383">
        <v>0.33333333300000001</v>
      </c>
      <c r="HX383">
        <v>0</v>
      </c>
      <c r="HY383">
        <v>1</v>
      </c>
      <c r="HZ383">
        <v>1</v>
      </c>
      <c r="IA383">
        <v>1</v>
      </c>
      <c r="IB383">
        <v>1</v>
      </c>
      <c r="IC383">
        <v>0.38888888900000002</v>
      </c>
      <c r="ID383">
        <v>0.5</v>
      </c>
      <c r="IE383">
        <v>0.66666666699999999</v>
      </c>
      <c r="IF383">
        <v>0.51851851900000001</v>
      </c>
      <c r="IG383" t="s">
        <v>7633</v>
      </c>
      <c r="IH383" t="s">
        <v>266</v>
      </c>
      <c r="II383" t="s">
        <v>7633</v>
      </c>
      <c r="IJ383">
        <v>10036</v>
      </c>
      <c r="IK383">
        <v>9008</v>
      </c>
      <c r="IL383">
        <v>9358</v>
      </c>
      <c r="IM383">
        <v>10385</v>
      </c>
      <c r="IN383">
        <v>10036</v>
      </c>
      <c r="IS383">
        <f t="shared" si="79"/>
        <v>0.4</v>
      </c>
      <c r="IT383">
        <f t="shared" si="83"/>
        <v>0.5714285714285714</v>
      </c>
      <c r="IU383">
        <f t="shared" si="84"/>
        <v>0.5</v>
      </c>
      <c r="IV383">
        <f t="shared" si="80"/>
        <v>0.49047619047619051</v>
      </c>
    </row>
    <row r="384" spans="1:256" customFormat="1" ht="14" customHeight="1" x14ac:dyDescent="0.2">
      <c r="A384">
        <v>383</v>
      </c>
      <c r="B384">
        <v>419</v>
      </c>
      <c r="C384" s="1">
        <v>44802.587500000001</v>
      </c>
      <c r="D384" s="1">
        <v>44802.588888888888</v>
      </c>
      <c r="E384">
        <v>0</v>
      </c>
      <c r="F384" t="s">
        <v>240</v>
      </c>
      <c r="G384">
        <v>100</v>
      </c>
      <c r="H384">
        <v>117</v>
      </c>
      <c r="I384">
        <v>1</v>
      </c>
      <c r="J384" s="1">
        <v>44802.588888888888</v>
      </c>
      <c r="K384" t="s">
        <v>7661</v>
      </c>
      <c r="L384" t="s">
        <v>242</v>
      </c>
      <c r="M384" t="s">
        <v>242</v>
      </c>
      <c r="N384" t="s">
        <v>7662</v>
      </c>
      <c r="O384" t="s">
        <v>7663</v>
      </c>
      <c r="P384">
        <v>34.029000000000003</v>
      </c>
      <c r="Q384">
        <v>-118.40049999999999</v>
      </c>
      <c r="R384" t="s">
        <v>245</v>
      </c>
      <c r="S384" t="s">
        <v>246</v>
      </c>
      <c r="T384" t="s">
        <v>7664</v>
      </c>
      <c r="V384" t="s">
        <v>7665</v>
      </c>
      <c r="W384" t="s">
        <v>7666</v>
      </c>
      <c r="X384">
        <v>8071</v>
      </c>
      <c r="Y384" t="s">
        <v>350</v>
      </c>
      <c r="Z384" t="s">
        <v>7667</v>
      </c>
      <c r="AA384">
        <v>2021</v>
      </c>
      <c r="AC384">
        <v>0</v>
      </c>
      <c r="AF384">
        <v>10</v>
      </c>
      <c r="AG384">
        <v>1</v>
      </c>
      <c r="AI384" t="s">
        <v>7668</v>
      </c>
      <c r="AJ384" s="27">
        <v>1</v>
      </c>
      <c r="AK384">
        <v>9</v>
      </c>
      <c r="AL384" s="27">
        <v>0</v>
      </c>
      <c r="AM384" s="24">
        <v>0</v>
      </c>
      <c r="AN384" s="36">
        <f t="shared" si="75"/>
        <v>0</v>
      </c>
      <c r="AO384" s="27">
        <v>1</v>
      </c>
      <c r="AP384">
        <v>10</v>
      </c>
      <c r="AR384">
        <v>3</v>
      </c>
      <c r="AT384" t="s">
        <v>7669</v>
      </c>
      <c r="AU384" s="27">
        <v>1</v>
      </c>
      <c r="AV384">
        <v>9</v>
      </c>
      <c r="AW384" s="21">
        <f t="shared" si="87"/>
        <v>90</v>
      </c>
      <c r="AX384">
        <v>1</v>
      </c>
      <c r="AZ384" t="s">
        <v>7668</v>
      </c>
      <c r="BA384" s="27">
        <v>1</v>
      </c>
      <c r="BB384">
        <v>9</v>
      </c>
      <c r="BC384" s="21">
        <f t="shared" si="77"/>
        <v>90</v>
      </c>
      <c r="BD384">
        <v>1</v>
      </c>
      <c r="BF384" t="s">
        <v>7668</v>
      </c>
      <c r="BG384" s="27">
        <v>1</v>
      </c>
      <c r="BH384">
        <v>8.1999999999999993</v>
      </c>
      <c r="BJ384">
        <v>3</v>
      </c>
      <c r="BL384" t="s">
        <v>7669</v>
      </c>
      <c r="BM384" s="27">
        <v>1</v>
      </c>
      <c r="BN384">
        <v>1</v>
      </c>
      <c r="BP384" t="s">
        <v>7668</v>
      </c>
      <c r="BQ384" s="27">
        <v>1</v>
      </c>
      <c r="BR384">
        <v>3</v>
      </c>
      <c r="BS384" s="97">
        <f t="shared" si="86"/>
        <v>30</v>
      </c>
      <c r="BU384">
        <v>1</v>
      </c>
      <c r="BW384" t="s">
        <v>7668</v>
      </c>
      <c r="BX384" s="27">
        <v>1</v>
      </c>
      <c r="BY384">
        <v>3</v>
      </c>
      <c r="BZ384" s="21">
        <f t="shared" si="88"/>
        <v>30</v>
      </c>
      <c r="CA384">
        <v>2</v>
      </c>
      <c r="CB384">
        <v>1</v>
      </c>
      <c r="CD384" t="s">
        <v>7668</v>
      </c>
      <c r="CE384" s="27">
        <v>0</v>
      </c>
      <c r="CG384" t="s">
        <v>242</v>
      </c>
      <c r="CH384" t="s">
        <v>242</v>
      </c>
      <c r="CJ384" s="27">
        <v>1</v>
      </c>
      <c r="CK384" s="2" t="s">
        <v>7670</v>
      </c>
      <c r="CL384">
        <v>1</v>
      </c>
      <c r="CN384" t="s">
        <v>7668</v>
      </c>
      <c r="CO384">
        <v>0</v>
      </c>
      <c r="CP384" s="27">
        <v>0.5</v>
      </c>
      <c r="CQ384" t="s">
        <v>242</v>
      </c>
      <c r="CR384">
        <v>90</v>
      </c>
      <c r="CS384" t="s">
        <v>242</v>
      </c>
      <c r="CT384" s="2" t="s">
        <v>7671</v>
      </c>
      <c r="CV384" s="27">
        <v>1</v>
      </c>
      <c r="CW384" s="2" t="s">
        <v>7672</v>
      </c>
      <c r="CX384">
        <v>1</v>
      </c>
      <c r="CZ384" t="s">
        <v>7668</v>
      </c>
      <c r="DA384" s="27">
        <v>1</v>
      </c>
      <c r="DB384">
        <v>160740</v>
      </c>
      <c r="DC384">
        <v>2</v>
      </c>
      <c r="DE384" s="27">
        <v>1</v>
      </c>
      <c r="DF384" s="36">
        <v>171338</v>
      </c>
      <c r="DG384">
        <v>2</v>
      </c>
      <c r="DH384" s="51">
        <v>171338</v>
      </c>
      <c r="DI384">
        <v>2</v>
      </c>
      <c r="DJ384" s="36" t="s">
        <v>242</v>
      </c>
      <c r="DK384" t="s">
        <v>242</v>
      </c>
      <c r="DM384" s="27">
        <v>1</v>
      </c>
      <c r="DN384" s="36">
        <v>22443</v>
      </c>
      <c r="DO384">
        <v>2</v>
      </c>
      <c r="DQ384">
        <v>1</v>
      </c>
      <c r="DS384" t="s">
        <v>7668</v>
      </c>
      <c r="DT384" s="27">
        <v>1</v>
      </c>
      <c r="DU384" t="s">
        <v>7673</v>
      </c>
      <c r="DV384" s="27">
        <v>1</v>
      </c>
      <c r="DW384" s="2" t="s">
        <v>7674</v>
      </c>
      <c r="DX384" s="27">
        <v>1</v>
      </c>
      <c r="DY384" s="2" t="s">
        <v>7675</v>
      </c>
      <c r="DZ384" s="27">
        <v>0</v>
      </c>
      <c r="EB384" s="27">
        <v>1</v>
      </c>
      <c r="EC384" s="2" t="s">
        <v>7676</v>
      </c>
      <c r="ED384" s="27">
        <v>1</v>
      </c>
      <c r="EE384" s="2" t="s">
        <v>7677</v>
      </c>
      <c r="EF384" s="27">
        <v>1</v>
      </c>
      <c r="EG384" s="2" t="s">
        <v>7678</v>
      </c>
      <c r="EH384" s="27">
        <v>1</v>
      </c>
      <c r="EI384" s="2" t="s">
        <v>7679</v>
      </c>
      <c r="EJ384" s="27">
        <v>1</v>
      </c>
      <c r="EK384" t="s">
        <v>7680</v>
      </c>
      <c r="EL384" s="27">
        <v>1</v>
      </c>
      <c r="EM384" s="2" t="s">
        <v>7681</v>
      </c>
      <c r="EN384">
        <v>1</v>
      </c>
      <c r="EP384" s="2" t="s">
        <v>7668</v>
      </c>
      <c r="EQ384">
        <f t="shared" si="78"/>
        <v>0.9</v>
      </c>
      <c r="ER384" s="99">
        <v>0.5</v>
      </c>
      <c r="ES384" s="27">
        <v>0</v>
      </c>
      <c r="ET384" t="s">
        <v>242</v>
      </c>
      <c r="EU384" t="s">
        <v>242</v>
      </c>
      <c r="EX384" t="s">
        <v>242</v>
      </c>
      <c r="EY384" t="s">
        <v>242</v>
      </c>
      <c r="FA384" s="27">
        <v>1</v>
      </c>
      <c r="FB384">
        <v>1.615</v>
      </c>
      <c r="FC384" t="s">
        <v>7682</v>
      </c>
      <c r="FD384" s="27">
        <v>1</v>
      </c>
      <c r="FE384">
        <v>29</v>
      </c>
      <c r="FG384" s="27">
        <v>0</v>
      </c>
      <c r="FH384" t="s">
        <v>242</v>
      </c>
      <c r="FJ384" s="27">
        <v>0</v>
      </c>
      <c r="FK384" t="s">
        <v>242</v>
      </c>
      <c r="FL384">
        <f t="shared" si="81"/>
        <v>1</v>
      </c>
      <c r="FM384" s="99">
        <v>1</v>
      </c>
      <c r="FN384">
        <f t="shared" si="82"/>
        <v>1</v>
      </c>
      <c r="FO384" s="99">
        <v>1</v>
      </c>
      <c r="FQ384">
        <v>1</v>
      </c>
      <c r="FS384" t="s">
        <v>7668</v>
      </c>
      <c r="FT384" s="27">
        <v>0</v>
      </c>
      <c r="FU384" t="s">
        <v>242</v>
      </c>
      <c r="FV384" t="s">
        <v>242</v>
      </c>
      <c r="FW384" t="s">
        <v>242</v>
      </c>
      <c r="FY384" s="27">
        <v>1</v>
      </c>
      <c r="FZ384">
        <v>69</v>
      </c>
      <c r="GA384">
        <v>2</v>
      </c>
      <c r="GC384" s="27">
        <v>1</v>
      </c>
      <c r="GD384">
        <v>24</v>
      </c>
      <c r="GE384">
        <v>12</v>
      </c>
      <c r="GF384" s="36">
        <v>51</v>
      </c>
      <c r="GG384">
        <v>10</v>
      </c>
      <c r="GH384" t="s">
        <v>242</v>
      </c>
      <c r="GI384" t="s">
        <v>242</v>
      </c>
      <c r="GJ384" t="s">
        <v>242</v>
      </c>
      <c r="GK384">
        <v>1</v>
      </c>
      <c r="GM384">
        <v>1</v>
      </c>
      <c r="GO384" t="s">
        <v>7668</v>
      </c>
      <c r="GP384" s="27">
        <v>0</v>
      </c>
      <c r="GQ384" t="s">
        <v>242</v>
      </c>
      <c r="GR384" t="s">
        <v>242</v>
      </c>
      <c r="GT384" t="s">
        <v>242</v>
      </c>
      <c r="GW384" s="27">
        <v>1</v>
      </c>
      <c r="GX384">
        <v>354</v>
      </c>
      <c r="GY384" t="s">
        <v>7683</v>
      </c>
      <c r="HA384">
        <v>3</v>
      </c>
      <c r="HC384" t="s">
        <v>7669</v>
      </c>
      <c r="HD384" s="27">
        <v>0</v>
      </c>
      <c r="HF384" s="27">
        <v>0</v>
      </c>
      <c r="HH384" t="s">
        <v>242</v>
      </c>
      <c r="HK384" s="27">
        <v>1</v>
      </c>
      <c r="HL384" s="2" t="s">
        <v>7684</v>
      </c>
      <c r="HM384">
        <v>1</v>
      </c>
      <c r="HO384" t="s">
        <v>7668</v>
      </c>
      <c r="HP384">
        <v>0.77777777800000003</v>
      </c>
      <c r="HQ384">
        <v>1</v>
      </c>
      <c r="HR384">
        <v>0.75</v>
      </c>
      <c r="HS384">
        <v>1</v>
      </c>
      <c r="HT384">
        <v>0.9</v>
      </c>
      <c r="HU384">
        <v>0</v>
      </c>
      <c r="HV384">
        <v>0.5</v>
      </c>
      <c r="HW384">
        <v>0.66666666699999999</v>
      </c>
      <c r="HX384">
        <v>0</v>
      </c>
      <c r="HY384">
        <v>1</v>
      </c>
      <c r="HZ384">
        <v>0</v>
      </c>
      <c r="IA384">
        <v>1</v>
      </c>
      <c r="IB384">
        <v>1</v>
      </c>
      <c r="IC384">
        <v>0.842592593</v>
      </c>
      <c r="ID384">
        <v>0.6</v>
      </c>
      <c r="IE384">
        <v>0.53333333299999997</v>
      </c>
      <c r="IF384">
        <v>0.65864197499999999</v>
      </c>
      <c r="IG384" t="s">
        <v>7685</v>
      </c>
      <c r="IH384" t="s">
        <v>266</v>
      </c>
      <c r="II384" t="s">
        <v>7664</v>
      </c>
      <c r="IJ384">
        <v>11554.8</v>
      </c>
      <c r="IK384">
        <v>13995.5</v>
      </c>
      <c r="IL384">
        <v>16120.9</v>
      </c>
      <c r="IM384">
        <v>14876.8</v>
      </c>
      <c r="IN384">
        <v>11554.8</v>
      </c>
      <c r="IS384">
        <f t="shared" si="79"/>
        <v>0.8</v>
      </c>
      <c r="IT384">
        <f t="shared" si="83"/>
        <v>0.7857142857142857</v>
      </c>
      <c r="IU384">
        <f t="shared" si="84"/>
        <v>0.75</v>
      </c>
      <c r="IV384">
        <f t="shared" si="80"/>
        <v>0.77857142857142858</v>
      </c>
    </row>
    <row r="385" spans="1:256" customFormat="1" ht="14" customHeight="1" x14ac:dyDescent="0.2">
      <c r="A385">
        <v>384</v>
      </c>
      <c r="B385">
        <v>420</v>
      </c>
      <c r="C385" s="1">
        <v>44802.588888888888</v>
      </c>
      <c r="D385" s="1">
        <v>44802.590277777781</v>
      </c>
      <c r="E385">
        <v>0</v>
      </c>
      <c r="F385" t="s">
        <v>240</v>
      </c>
      <c r="G385">
        <v>100</v>
      </c>
      <c r="H385">
        <v>98</v>
      </c>
      <c r="I385">
        <v>1</v>
      </c>
      <c r="J385" s="1">
        <v>44802.590277777781</v>
      </c>
      <c r="K385" t="s">
        <v>7686</v>
      </c>
      <c r="L385" t="s">
        <v>242</v>
      </c>
      <c r="M385" t="s">
        <v>242</v>
      </c>
      <c r="N385" t="s">
        <v>7687</v>
      </c>
      <c r="O385" t="s">
        <v>7688</v>
      </c>
      <c r="P385">
        <v>34.029000000000003</v>
      </c>
      <c r="Q385">
        <v>-118.40049999999999</v>
      </c>
      <c r="R385" t="s">
        <v>245</v>
      </c>
      <c r="S385" t="s">
        <v>246</v>
      </c>
      <c r="T385" t="s">
        <v>7689</v>
      </c>
      <c r="V385" t="s">
        <v>7690</v>
      </c>
      <c r="W385">
        <v>366651107</v>
      </c>
      <c r="X385">
        <v>8741</v>
      </c>
      <c r="Y385" t="s">
        <v>297</v>
      </c>
      <c r="Z385" t="s">
        <v>7691</v>
      </c>
      <c r="AA385">
        <v>2020</v>
      </c>
      <c r="AC385">
        <v>0</v>
      </c>
      <c r="AF385">
        <v>10</v>
      </c>
      <c r="AG385">
        <v>1</v>
      </c>
      <c r="AI385" t="s">
        <v>7692</v>
      </c>
      <c r="AJ385" s="27">
        <v>1</v>
      </c>
      <c r="AK385">
        <v>5</v>
      </c>
      <c r="AL385" s="27">
        <v>0</v>
      </c>
      <c r="AM385" s="24">
        <v>0</v>
      </c>
      <c r="AN385" s="36">
        <f t="shared" si="75"/>
        <v>0</v>
      </c>
      <c r="AO385" s="27">
        <v>0</v>
      </c>
      <c r="AP385" s="24">
        <v>0</v>
      </c>
      <c r="AR385">
        <v>3</v>
      </c>
      <c r="AT385" t="s">
        <v>7693</v>
      </c>
      <c r="AU385" s="27">
        <v>1</v>
      </c>
      <c r="AV385">
        <v>9</v>
      </c>
      <c r="AW385" s="21">
        <f t="shared" si="87"/>
        <v>90</v>
      </c>
      <c r="AX385">
        <v>1</v>
      </c>
      <c r="AZ385" t="s">
        <v>7692</v>
      </c>
      <c r="BA385" s="27">
        <v>1</v>
      </c>
      <c r="BB385">
        <v>9</v>
      </c>
      <c r="BC385" s="21">
        <f t="shared" si="77"/>
        <v>90</v>
      </c>
      <c r="BD385">
        <v>1</v>
      </c>
      <c r="BF385" t="s">
        <v>7692</v>
      </c>
      <c r="BG385" s="27">
        <v>1</v>
      </c>
      <c r="BJ385">
        <v>3</v>
      </c>
      <c r="BL385" t="s">
        <v>7693</v>
      </c>
      <c r="BM385" s="27">
        <v>1</v>
      </c>
      <c r="BN385">
        <v>3</v>
      </c>
      <c r="BP385" t="s">
        <v>7693</v>
      </c>
      <c r="BQ385" s="27">
        <v>1</v>
      </c>
      <c r="BR385">
        <v>3</v>
      </c>
      <c r="BS385" s="97">
        <f t="shared" si="86"/>
        <v>30</v>
      </c>
      <c r="BU385">
        <v>1</v>
      </c>
      <c r="BW385" t="s">
        <v>7692</v>
      </c>
      <c r="BX385" s="27">
        <v>1</v>
      </c>
      <c r="BY385">
        <v>1</v>
      </c>
      <c r="BZ385" s="21">
        <f t="shared" si="88"/>
        <v>10</v>
      </c>
      <c r="CA385">
        <v>1</v>
      </c>
      <c r="CB385">
        <v>1</v>
      </c>
      <c r="CD385" t="s">
        <v>7692</v>
      </c>
      <c r="CE385" s="27">
        <v>0</v>
      </c>
      <c r="CG385" t="s">
        <v>242</v>
      </c>
      <c r="CH385" t="s">
        <v>242</v>
      </c>
      <c r="CJ385" s="27">
        <v>1</v>
      </c>
      <c r="CK385" s="2" t="s">
        <v>7694</v>
      </c>
      <c r="CL385">
        <v>1</v>
      </c>
      <c r="CN385" t="s">
        <v>7692</v>
      </c>
      <c r="CO385">
        <v>0</v>
      </c>
      <c r="CP385" s="27">
        <v>0.5</v>
      </c>
      <c r="CQ385" t="s">
        <v>242</v>
      </c>
      <c r="CR385">
        <v>98.6</v>
      </c>
      <c r="CS385" t="s">
        <v>242</v>
      </c>
      <c r="CT385" s="2" t="s">
        <v>7695</v>
      </c>
      <c r="CV385" s="27">
        <v>1</v>
      </c>
      <c r="CW385" s="2" t="s">
        <v>7696</v>
      </c>
      <c r="CX385">
        <v>1</v>
      </c>
      <c r="DA385" s="27">
        <v>1</v>
      </c>
      <c r="DB385">
        <v>516</v>
      </c>
      <c r="DC385">
        <v>2</v>
      </c>
      <c r="DE385" s="27">
        <v>1</v>
      </c>
      <c r="DF385" s="36" t="s">
        <v>242</v>
      </c>
      <c r="DG385" t="s">
        <v>242</v>
      </c>
      <c r="DH385" s="51">
        <v>3433</v>
      </c>
      <c r="DI385">
        <v>2</v>
      </c>
      <c r="DJ385" s="36" t="s">
        <v>242</v>
      </c>
      <c r="DK385" t="s">
        <v>242</v>
      </c>
      <c r="DM385" s="27">
        <v>1</v>
      </c>
      <c r="DN385" s="36">
        <v>6830</v>
      </c>
      <c r="DO385">
        <v>2</v>
      </c>
      <c r="DQ385">
        <v>1</v>
      </c>
      <c r="DS385" t="s">
        <v>7692</v>
      </c>
      <c r="DT385" s="27">
        <v>0</v>
      </c>
      <c r="DV385" s="27">
        <v>0</v>
      </c>
      <c r="DX385" s="27">
        <v>0</v>
      </c>
      <c r="DZ385" s="27">
        <v>1</v>
      </c>
      <c r="EA385" s="2" t="s">
        <v>7697</v>
      </c>
      <c r="EB385" s="27">
        <v>0</v>
      </c>
      <c r="ED385" s="27">
        <v>0</v>
      </c>
      <c r="EF385" s="27">
        <v>0</v>
      </c>
      <c r="EH385" s="27">
        <v>0</v>
      </c>
      <c r="EJ385" s="27">
        <v>1</v>
      </c>
      <c r="EK385" t="s">
        <v>1146</v>
      </c>
      <c r="EL385" s="27">
        <v>0</v>
      </c>
      <c r="EN385">
        <v>1</v>
      </c>
      <c r="EP385" s="2" t="s">
        <v>7692</v>
      </c>
      <c r="EQ385">
        <f t="shared" si="78"/>
        <v>0.2</v>
      </c>
      <c r="ER385" s="99">
        <v>0.5</v>
      </c>
      <c r="ES385" s="27">
        <v>0</v>
      </c>
      <c r="ET385" t="s">
        <v>242</v>
      </c>
      <c r="EU385" t="s">
        <v>242</v>
      </c>
      <c r="EX385" t="s">
        <v>242</v>
      </c>
      <c r="EY385" t="s">
        <v>242</v>
      </c>
      <c r="FA385" s="27">
        <v>0</v>
      </c>
      <c r="FB385" t="s">
        <v>242</v>
      </c>
      <c r="FD385" s="27">
        <v>0</v>
      </c>
      <c r="FE385" t="s">
        <v>242</v>
      </c>
      <c r="FG385" s="27">
        <v>0</v>
      </c>
      <c r="FH385" t="s">
        <v>242</v>
      </c>
      <c r="FJ385" s="27">
        <v>0</v>
      </c>
      <c r="FK385" t="s">
        <v>242</v>
      </c>
      <c r="FL385">
        <f t="shared" si="81"/>
        <v>0</v>
      </c>
      <c r="FM385" s="100">
        <v>0</v>
      </c>
      <c r="FN385">
        <f t="shared" si="82"/>
        <v>0</v>
      </c>
      <c r="FO385" s="100">
        <v>0</v>
      </c>
      <c r="FQ385" t="s">
        <v>242</v>
      </c>
      <c r="FT385" s="27">
        <v>0</v>
      </c>
      <c r="FU385" t="s">
        <v>242</v>
      </c>
      <c r="FV385" t="s">
        <v>242</v>
      </c>
      <c r="FW385" t="s">
        <v>242</v>
      </c>
      <c r="FY385" s="27">
        <v>1</v>
      </c>
      <c r="FZ385">
        <v>44.5</v>
      </c>
      <c r="GA385">
        <v>2</v>
      </c>
      <c r="GC385" s="27">
        <v>1</v>
      </c>
      <c r="GD385">
        <v>4</v>
      </c>
      <c r="GE385">
        <v>6.6</v>
      </c>
      <c r="GF385" s="36">
        <v>75.599999999999994</v>
      </c>
      <c r="GG385">
        <v>8.4</v>
      </c>
      <c r="GH385" t="s">
        <v>242</v>
      </c>
      <c r="GI385" t="s">
        <v>242</v>
      </c>
      <c r="GJ385" t="s">
        <v>242</v>
      </c>
      <c r="GK385">
        <v>1</v>
      </c>
      <c r="GM385">
        <v>1</v>
      </c>
      <c r="GO385" t="s">
        <v>7692</v>
      </c>
      <c r="GP385" s="27">
        <v>0</v>
      </c>
      <c r="GQ385" t="s">
        <v>242</v>
      </c>
      <c r="GR385" t="s">
        <v>242</v>
      </c>
      <c r="GT385" t="s">
        <v>242</v>
      </c>
      <c r="GW385" s="27">
        <v>1</v>
      </c>
      <c r="GX385">
        <v>105</v>
      </c>
      <c r="GY385" t="s">
        <v>7698</v>
      </c>
      <c r="HA385">
        <v>3</v>
      </c>
      <c r="HC385" t="s">
        <v>7693</v>
      </c>
      <c r="HD385" s="27">
        <v>0</v>
      </c>
      <c r="HF385" s="27">
        <v>0</v>
      </c>
      <c r="HH385" t="s">
        <v>242</v>
      </c>
      <c r="HK385" s="27">
        <v>1</v>
      </c>
      <c r="HL385" s="2" t="s">
        <v>7699</v>
      </c>
      <c r="HM385">
        <v>1</v>
      </c>
      <c r="HO385" t="s">
        <v>7692</v>
      </c>
      <c r="HP385">
        <v>0.66666666699999999</v>
      </c>
      <c r="HQ385">
        <v>1</v>
      </c>
      <c r="HR385">
        <v>0.75</v>
      </c>
      <c r="HS385">
        <v>1</v>
      </c>
      <c r="HT385">
        <v>0.2</v>
      </c>
      <c r="HU385">
        <v>0</v>
      </c>
      <c r="HV385">
        <v>0</v>
      </c>
      <c r="HW385">
        <v>0.66666666699999999</v>
      </c>
      <c r="HX385">
        <v>0</v>
      </c>
      <c r="HY385">
        <v>1</v>
      </c>
      <c r="HZ385">
        <v>0</v>
      </c>
      <c r="IA385">
        <v>1</v>
      </c>
      <c r="IB385">
        <v>1</v>
      </c>
      <c r="IC385">
        <v>0.80555555599999995</v>
      </c>
      <c r="ID385">
        <v>0.3</v>
      </c>
      <c r="IE385">
        <v>0.53333333299999997</v>
      </c>
      <c r="IF385">
        <v>0.54629629599999996</v>
      </c>
      <c r="IG385" t="s">
        <v>7700</v>
      </c>
      <c r="IH385" t="s">
        <v>266</v>
      </c>
      <c r="II385" t="s">
        <v>7689</v>
      </c>
      <c r="IJ385">
        <v>4245.3209999999999</v>
      </c>
      <c r="IK385">
        <v>4099.4030000000002</v>
      </c>
      <c r="IL385">
        <v>4733.9620000000004</v>
      </c>
      <c r="IM385">
        <v>5475.8459999999995</v>
      </c>
      <c r="IN385">
        <v>4245.3209999999999</v>
      </c>
      <c r="IS385">
        <f t="shared" si="79"/>
        <v>0.6</v>
      </c>
      <c r="IT385">
        <f t="shared" si="83"/>
        <v>0.5</v>
      </c>
      <c r="IU385">
        <f t="shared" si="84"/>
        <v>0.75</v>
      </c>
      <c r="IV385">
        <f t="shared" si="80"/>
        <v>0.6166666666666667</v>
      </c>
    </row>
    <row r="386" spans="1:256" customFormat="1" ht="14" customHeight="1" x14ac:dyDescent="0.2">
      <c r="A386">
        <v>385</v>
      </c>
      <c r="B386">
        <v>421</v>
      </c>
      <c r="C386" s="1">
        <v>44802.590277777781</v>
      </c>
      <c r="D386" s="1">
        <v>44802.591666666667</v>
      </c>
      <c r="E386">
        <v>0</v>
      </c>
      <c r="F386" t="s">
        <v>240</v>
      </c>
      <c r="G386">
        <v>100</v>
      </c>
      <c r="H386">
        <v>98</v>
      </c>
      <c r="I386">
        <v>1</v>
      </c>
      <c r="J386" s="1">
        <v>44802.591666666667</v>
      </c>
      <c r="K386" t="s">
        <v>7701</v>
      </c>
      <c r="L386" t="s">
        <v>242</v>
      </c>
      <c r="M386" t="s">
        <v>242</v>
      </c>
      <c r="N386" t="s">
        <v>7702</v>
      </c>
      <c r="O386" t="s">
        <v>7703</v>
      </c>
      <c r="P386">
        <v>34.029000000000003</v>
      </c>
      <c r="Q386">
        <v>-118.40049999999999</v>
      </c>
      <c r="R386" t="s">
        <v>245</v>
      </c>
      <c r="S386" t="s">
        <v>246</v>
      </c>
      <c r="T386" t="s">
        <v>7704</v>
      </c>
      <c r="V386" t="s">
        <v>7705</v>
      </c>
      <c r="W386">
        <v>315616102</v>
      </c>
      <c r="X386">
        <v>3576</v>
      </c>
      <c r="Y386" t="s">
        <v>297</v>
      </c>
      <c r="Z386" t="s">
        <v>621</v>
      </c>
      <c r="AA386">
        <v>2020</v>
      </c>
      <c r="AC386">
        <v>0</v>
      </c>
      <c r="AF386">
        <v>10</v>
      </c>
      <c r="AG386">
        <v>1</v>
      </c>
      <c r="AI386" t="s">
        <v>7706</v>
      </c>
      <c r="AJ386" s="27">
        <v>1</v>
      </c>
      <c r="AK386">
        <v>2</v>
      </c>
      <c r="AL386" s="27">
        <v>0</v>
      </c>
      <c r="AM386" s="24">
        <v>0</v>
      </c>
      <c r="AN386" s="36">
        <f t="shared" ref="AN386:AN449" si="89">AM386/AF386*100</f>
        <v>0</v>
      </c>
      <c r="AO386" s="27">
        <v>0</v>
      </c>
      <c r="AP386" s="24">
        <v>0</v>
      </c>
      <c r="AR386">
        <v>3</v>
      </c>
      <c r="AT386" t="s">
        <v>7707</v>
      </c>
      <c r="AU386" s="27">
        <v>1</v>
      </c>
      <c r="AV386">
        <v>9</v>
      </c>
      <c r="AW386" s="21">
        <f t="shared" si="87"/>
        <v>90</v>
      </c>
      <c r="AX386">
        <v>1</v>
      </c>
      <c r="AZ386" t="s">
        <v>7706</v>
      </c>
      <c r="BA386" s="27">
        <v>1</v>
      </c>
      <c r="BB386">
        <v>9</v>
      </c>
      <c r="BC386" s="21">
        <f t="shared" ref="BC386:BC449" si="90">BB386/AF386*100</f>
        <v>90</v>
      </c>
      <c r="BD386">
        <v>1</v>
      </c>
      <c r="BF386" t="s">
        <v>7706</v>
      </c>
      <c r="BG386" s="27">
        <v>1</v>
      </c>
      <c r="BJ386">
        <v>3</v>
      </c>
      <c r="BL386" t="s">
        <v>7706</v>
      </c>
      <c r="BM386" s="27">
        <v>1</v>
      </c>
      <c r="BN386">
        <v>3</v>
      </c>
      <c r="BP386" t="s">
        <v>7706</v>
      </c>
      <c r="BQ386" s="27">
        <v>1</v>
      </c>
      <c r="BR386">
        <v>3</v>
      </c>
      <c r="BS386" s="97">
        <f t="shared" si="86"/>
        <v>30</v>
      </c>
      <c r="BU386">
        <v>1</v>
      </c>
      <c r="BW386" t="s">
        <v>7706</v>
      </c>
      <c r="BX386" s="27">
        <v>1</v>
      </c>
      <c r="BY386">
        <v>6</v>
      </c>
      <c r="BZ386" s="21">
        <f t="shared" si="88"/>
        <v>60</v>
      </c>
      <c r="CA386">
        <v>2</v>
      </c>
      <c r="CB386">
        <v>1</v>
      </c>
      <c r="CD386" t="s">
        <v>7706</v>
      </c>
      <c r="CE386" s="27">
        <v>0</v>
      </c>
      <c r="CG386" t="s">
        <v>242</v>
      </c>
      <c r="CH386" t="s">
        <v>242</v>
      </c>
      <c r="CJ386" s="27">
        <v>1</v>
      </c>
      <c r="CK386" s="2" t="s">
        <v>7708</v>
      </c>
      <c r="CL386">
        <v>1</v>
      </c>
      <c r="CN386" t="s">
        <v>7706</v>
      </c>
      <c r="CO386">
        <v>0</v>
      </c>
      <c r="CP386" s="27">
        <v>0</v>
      </c>
      <c r="CQ386" t="s">
        <v>242</v>
      </c>
      <c r="CR386" t="s">
        <v>242</v>
      </c>
      <c r="CS386" t="s">
        <v>242</v>
      </c>
      <c r="CV386" s="27">
        <v>0</v>
      </c>
      <c r="CX386" t="s">
        <v>242</v>
      </c>
      <c r="DA386" s="27">
        <v>1</v>
      </c>
      <c r="DB386">
        <v>355</v>
      </c>
      <c r="DC386">
        <v>2</v>
      </c>
      <c r="DE386" s="27">
        <v>1</v>
      </c>
      <c r="DF386" s="36" t="s">
        <v>242</v>
      </c>
      <c r="DG386" t="s">
        <v>242</v>
      </c>
      <c r="DH386" s="43" t="s">
        <v>242</v>
      </c>
      <c r="DI386" t="s">
        <v>242</v>
      </c>
      <c r="DJ386" s="36">
        <v>14287</v>
      </c>
      <c r="DK386">
        <v>2</v>
      </c>
      <c r="DM386" s="27">
        <v>0</v>
      </c>
      <c r="DN386" s="36" t="s">
        <v>242</v>
      </c>
      <c r="DO386" t="s">
        <v>242</v>
      </c>
      <c r="DQ386">
        <v>1</v>
      </c>
      <c r="DS386" t="s">
        <v>7706</v>
      </c>
      <c r="DT386" s="27">
        <v>0</v>
      </c>
      <c r="DV386" s="27">
        <v>0</v>
      </c>
      <c r="DX386" s="27">
        <v>0</v>
      </c>
      <c r="DZ386" s="27">
        <v>0</v>
      </c>
      <c r="EB386" s="27">
        <v>0</v>
      </c>
      <c r="ED386" s="27">
        <v>0</v>
      </c>
      <c r="EF386" s="27">
        <v>0</v>
      </c>
      <c r="EH386" s="27">
        <v>0</v>
      </c>
      <c r="EJ386" s="27">
        <v>0</v>
      </c>
      <c r="EL386" s="27">
        <v>0</v>
      </c>
      <c r="EN386">
        <v>1</v>
      </c>
      <c r="EP386" s="2" t="s">
        <v>7706</v>
      </c>
      <c r="EQ386">
        <f t="shared" ref="EQ386:EQ449" si="91">SUM(DT386+DV386+DX386+DZ386+EB386+ED386+EF386+EH386+EJ386+EL386)/10</f>
        <v>0</v>
      </c>
      <c r="ER386" s="99">
        <v>0</v>
      </c>
      <c r="ES386" s="27">
        <v>0</v>
      </c>
      <c r="ET386" t="s">
        <v>242</v>
      </c>
      <c r="EU386" t="s">
        <v>242</v>
      </c>
      <c r="EX386" t="s">
        <v>242</v>
      </c>
      <c r="EY386" t="s">
        <v>242</v>
      </c>
      <c r="FA386" s="27">
        <v>0</v>
      </c>
      <c r="FB386" t="s">
        <v>242</v>
      </c>
      <c r="FD386" s="27">
        <v>0</v>
      </c>
      <c r="FE386" t="s">
        <v>242</v>
      </c>
      <c r="FG386" s="27">
        <v>0</v>
      </c>
      <c r="FH386" t="s">
        <v>242</v>
      </c>
      <c r="FJ386" s="27">
        <v>0</v>
      </c>
      <c r="FK386" t="s">
        <v>242</v>
      </c>
      <c r="FL386">
        <f t="shared" si="81"/>
        <v>0</v>
      </c>
      <c r="FM386" s="100">
        <v>0</v>
      </c>
      <c r="FN386">
        <f t="shared" si="82"/>
        <v>0</v>
      </c>
      <c r="FO386" s="100">
        <v>0</v>
      </c>
      <c r="FQ386" t="s">
        <v>242</v>
      </c>
      <c r="FT386" s="27">
        <v>0</v>
      </c>
      <c r="FU386" t="s">
        <v>242</v>
      </c>
      <c r="FV386" t="s">
        <v>242</v>
      </c>
      <c r="FW386" t="s">
        <v>242</v>
      </c>
      <c r="FY386" s="27">
        <v>1</v>
      </c>
      <c r="FZ386">
        <v>23.2</v>
      </c>
      <c r="GA386">
        <v>2</v>
      </c>
      <c r="GC386" s="27">
        <v>1</v>
      </c>
      <c r="GD386">
        <v>2.5</v>
      </c>
      <c r="GE386">
        <v>4.5</v>
      </c>
      <c r="GF386" s="36">
        <v>64.599999999999994</v>
      </c>
      <c r="GG386">
        <v>24.6</v>
      </c>
      <c r="GH386" t="s">
        <v>242</v>
      </c>
      <c r="GI386" t="s">
        <v>242</v>
      </c>
      <c r="GJ386" t="s">
        <v>242</v>
      </c>
      <c r="GK386">
        <v>1</v>
      </c>
      <c r="GM386">
        <v>5</v>
      </c>
      <c r="GN386" t="s">
        <v>7709</v>
      </c>
      <c r="GO386" t="s">
        <v>7710</v>
      </c>
      <c r="GP386" s="27">
        <v>0</v>
      </c>
      <c r="GQ386" t="s">
        <v>242</v>
      </c>
      <c r="GR386" t="s">
        <v>242</v>
      </c>
      <c r="GT386" t="s">
        <v>242</v>
      </c>
      <c r="GW386" s="27">
        <v>1</v>
      </c>
      <c r="GX386">
        <v>55</v>
      </c>
      <c r="GY386" t="s">
        <v>7711</v>
      </c>
      <c r="HA386">
        <v>3</v>
      </c>
      <c r="HC386" t="s">
        <v>7707</v>
      </c>
      <c r="HD386" s="27">
        <v>0</v>
      </c>
      <c r="HF386" s="27">
        <v>0</v>
      </c>
      <c r="HH386" t="s">
        <v>242</v>
      </c>
      <c r="HK386" s="27">
        <v>1</v>
      </c>
      <c r="HL386" s="2" t="s">
        <v>7712</v>
      </c>
      <c r="HM386">
        <v>2</v>
      </c>
      <c r="HO386" t="s">
        <v>7713</v>
      </c>
      <c r="HP386">
        <v>0.66666666699999999</v>
      </c>
      <c r="HQ386">
        <v>1</v>
      </c>
      <c r="HR386">
        <v>0</v>
      </c>
      <c r="HS386">
        <v>0.66666666699999999</v>
      </c>
      <c r="HT386">
        <v>0</v>
      </c>
      <c r="HU386">
        <v>0</v>
      </c>
      <c r="HV386">
        <v>0</v>
      </c>
      <c r="HW386">
        <v>0.66666666699999999</v>
      </c>
      <c r="HX386">
        <v>0</v>
      </c>
      <c r="HY386">
        <v>1</v>
      </c>
      <c r="HZ386">
        <v>0</v>
      </c>
      <c r="IA386">
        <v>1</v>
      </c>
      <c r="IB386">
        <v>1</v>
      </c>
      <c r="IC386">
        <v>0.55555555599999995</v>
      </c>
      <c r="ID386">
        <v>0.16666666699999999</v>
      </c>
      <c r="IE386">
        <v>0.53333333299999997</v>
      </c>
      <c r="IF386">
        <v>0.41851851899999998</v>
      </c>
      <c r="IG386" t="s">
        <v>7714</v>
      </c>
      <c r="IH386" t="s">
        <v>266</v>
      </c>
      <c r="II386" t="s">
        <v>7704</v>
      </c>
      <c r="IJ386">
        <v>2242.4470000000001</v>
      </c>
      <c r="IK386">
        <v>2350.8220000000001</v>
      </c>
      <c r="IL386">
        <v>2603.4160000000002</v>
      </c>
      <c r="IM386">
        <v>2695.8449999999998</v>
      </c>
      <c r="IN386">
        <v>2242.4470000000001</v>
      </c>
      <c r="IS386">
        <f t="shared" ref="IS386:IS449" si="92">SUM(AL386+AO386+BQ386+BX386+CJ386)/5</f>
        <v>0.6</v>
      </c>
      <c r="IT386">
        <f t="shared" si="83"/>
        <v>0.2857142857142857</v>
      </c>
      <c r="IU386">
        <f t="shared" si="84"/>
        <v>0.75</v>
      </c>
      <c r="IV386">
        <f t="shared" ref="IV386:IV449" si="93">(IS386+IT386+IU386)/3</f>
        <v>0.54523809523809519</v>
      </c>
    </row>
    <row r="387" spans="1:256" customFormat="1" ht="14" customHeight="1" x14ac:dyDescent="0.2">
      <c r="A387">
        <v>386</v>
      </c>
      <c r="B387">
        <v>422</v>
      </c>
      <c r="C387" s="1">
        <v>44802.595833333333</v>
      </c>
      <c r="D387" s="1">
        <v>44802.597916666666</v>
      </c>
      <c r="E387">
        <v>0</v>
      </c>
      <c r="F387" t="s">
        <v>240</v>
      </c>
      <c r="G387">
        <v>100</v>
      </c>
      <c r="H387">
        <v>155</v>
      </c>
      <c r="I387">
        <v>1</v>
      </c>
      <c r="J387" s="1">
        <v>44802.597916666666</v>
      </c>
      <c r="K387" t="s">
        <v>7715</v>
      </c>
      <c r="L387" t="s">
        <v>242</v>
      </c>
      <c r="M387" t="s">
        <v>242</v>
      </c>
      <c r="N387" t="s">
        <v>7716</v>
      </c>
      <c r="O387" t="s">
        <v>7717</v>
      </c>
      <c r="P387">
        <v>34.029000000000003</v>
      </c>
      <c r="Q387">
        <v>-118.40049999999999</v>
      </c>
      <c r="R387" t="s">
        <v>245</v>
      </c>
      <c r="S387" t="s">
        <v>246</v>
      </c>
      <c r="T387" t="s">
        <v>7718</v>
      </c>
      <c r="V387" t="s">
        <v>7719</v>
      </c>
      <c r="W387" t="s">
        <v>7720</v>
      </c>
      <c r="X387">
        <v>6411</v>
      </c>
      <c r="Y387" t="s">
        <v>319</v>
      </c>
      <c r="Z387" t="s">
        <v>7721</v>
      </c>
      <c r="AA387">
        <v>2021</v>
      </c>
      <c r="AC387">
        <v>0</v>
      </c>
      <c r="AF387">
        <v>12</v>
      </c>
      <c r="AG387">
        <v>1</v>
      </c>
      <c r="AI387" t="s">
        <v>7722</v>
      </c>
      <c r="AJ387" s="27">
        <v>1</v>
      </c>
      <c r="AK387">
        <v>10</v>
      </c>
      <c r="AL387" s="27">
        <v>0</v>
      </c>
      <c r="AM387" s="24">
        <v>0</v>
      </c>
      <c r="AN387" s="36">
        <f t="shared" si="89"/>
        <v>0</v>
      </c>
      <c r="AO387" s="27">
        <v>0</v>
      </c>
      <c r="AP387" s="24">
        <v>0</v>
      </c>
      <c r="AQ387" t="s">
        <v>7723</v>
      </c>
      <c r="AR387">
        <v>3</v>
      </c>
      <c r="AU387" s="27">
        <v>1</v>
      </c>
      <c r="AV387">
        <v>11</v>
      </c>
      <c r="AW387" s="21">
        <f t="shared" si="87"/>
        <v>91.666666666666657</v>
      </c>
      <c r="AX387">
        <v>2</v>
      </c>
      <c r="AZ387" t="s">
        <v>7724</v>
      </c>
      <c r="BA387" s="27">
        <v>1</v>
      </c>
      <c r="BB387">
        <v>11</v>
      </c>
      <c r="BC387" s="21">
        <f t="shared" si="90"/>
        <v>91.666666666666657</v>
      </c>
      <c r="BD387">
        <v>1</v>
      </c>
      <c r="BF387" t="s">
        <v>7722</v>
      </c>
      <c r="BG387" s="27">
        <v>1</v>
      </c>
      <c r="BH387">
        <v>7</v>
      </c>
      <c r="BJ387">
        <v>3</v>
      </c>
      <c r="BM387" s="27">
        <v>1</v>
      </c>
      <c r="BN387">
        <v>2</v>
      </c>
      <c r="BQ387" s="27">
        <v>1</v>
      </c>
      <c r="BR387">
        <v>3</v>
      </c>
      <c r="BS387" s="97">
        <f t="shared" si="86"/>
        <v>25</v>
      </c>
      <c r="BU387">
        <v>1</v>
      </c>
      <c r="BX387" s="27">
        <v>1</v>
      </c>
      <c r="BY387">
        <v>3</v>
      </c>
      <c r="BZ387" s="21">
        <f t="shared" si="88"/>
        <v>25</v>
      </c>
      <c r="CA387">
        <v>2</v>
      </c>
      <c r="CB387">
        <v>1</v>
      </c>
      <c r="CE387" s="27">
        <v>0</v>
      </c>
      <c r="CG387" t="s">
        <v>242</v>
      </c>
      <c r="CH387" t="s">
        <v>242</v>
      </c>
      <c r="CJ387" s="27">
        <v>0</v>
      </c>
      <c r="CL387" t="s">
        <v>242</v>
      </c>
      <c r="CO387">
        <v>0</v>
      </c>
      <c r="CP387" s="27">
        <v>0</v>
      </c>
      <c r="CQ387" t="s">
        <v>242</v>
      </c>
      <c r="CR387" t="s">
        <v>242</v>
      </c>
      <c r="CS387" t="s">
        <v>242</v>
      </c>
      <c r="CV387" s="27">
        <v>1</v>
      </c>
      <c r="CW387" t="s">
        <v>7725</v>
      </c>
      <c r="CX387">
        <v>1</v>
      </c>
      <c r="DA387" s="27">
        <v>1</v>
      </c>
      <c r="DB387">
        <v>1019</v>
      </c>
      <c r="DC387">
        <v>2</v>
      </c>
      <c r="DE387" s="27">
        <v>1</v>
      </c>
      <c r="DF387" s="36">
        <v>23288</v>
      </c>
      <c r="DG387">
        <v>2</v>
      </c>
      <c r="DH387" s="36">
        <v>22913</v>
      </c>
      <c r="DI387">
        <v>2</v>
      </c>
      <c r="DJ387" s="36" t="s">
        <v>242</v>
      </c>
      <c r="DK387" t="s">
        <v>242</v>
      </c>
      <c r="DM387" s="27">
        <v>0</v>
      </c>
      <c r="DN387" s="36" t="s">
        <v>242</v>
      </c>
      <c r="DO387" t="s">
        <v>242</v>
      </c>
      <c r="DQ387">
        <v>4</v>
      </c>
      <c r="DS387" t="s">
        <v>7726</v>
      </c>
      <c r="DT387" s="27">
        <v>1</v>
      </c>
      <c r="DU387" t="s">
        <v>7727</v>
      </c>
      <c r="DV387" s="27">
        <v>1</v>
      </c>
      <c r="DW387" t="s">
        <v>7728</v>
      </c>
      <c r="DX387" s="27">
        <v>1</v>
      </c>
      <c r="DY387" t="s">
        <v>7729</v>
      </c>
      <c r="DZ387" s="27">
        <v>1</v>
      </c>
      <c r="EA387" s="2" t="s">
        <v>7730</v>
      </c>
      <c r="EB387" s="27">
        <v>1</v>
      </c>
      <c r="EC387" t="s">
        <v>7731</v>
      </c>
      <c r="ED387" s="27">
        <v>1</v>
      </c>
      <c r="EE387" s="2" t="s">
        <v>7732</v>
      </c>
      <c r="EF387" s="27">
        <v>1</v>
      </c>
      <c r="EG387" t="s">
        <v>7733</v>
      </c>
      <c r="EH387" s="27">
        <v>1</v>
      </c>
      <c r="EI387" t="s">
        <v>7734</v>
      </c>
      <c r="EJ387" s="27">
        <v>1</v>
      </c>
      <c r="EK387" t="s">
        <v>7735</v>
      </c>
      <c r="EL387" s="27">
        <v>1</v>
      </c>
      <c r="EM387" s="2" t="s">
        <v>7736</v>
      </c>
      <c r="EN387">
        <v>1</v>
      </c>
      <c r="EP387" s="2"/>
      <c r="EQ387">
        <f t="shared" si="91"/>
        <v>1</v>
      </c>
      <c r="ER387" s="99">
        <v>1</v>
      </c>
      <c r="ES387" s="27">
        <v>0</v>
      </c>
      <c r="ET387" t="s">
        <v>242</v>
      </c>
      <c r="EU387" t="s">
        <v>242</v>
      </c>
      <c r="EX387" t="s">
        <v>242</v>
      </c>
      <c r="EY387" t="s">
        <v>242</v>
      </c>
      <c r="FA387" s="27">
        <v>0</v>
      </c>
      <c r="FB387" t="s">
        <v>242</v>
      </c>
      <c r="FD387" s="27">
        <v>0</v>
      </c>
      <c r="FE387" t="s">
        <v>242</v>
      </c>
      <c r="FG387" s="27">
        <v>0</v>
      </c>
      <c r="FH387" t="s">
        <v>242</v>
      </c>
      <c r="FJ387" s="27">
        <v>0</v>
      </c>
      <c r="FK387" t="s">
        <v>242</v>
      </c>
      <c r="FL387">
        <f t="shared" ref="FL387:FL450" si="94">SUM(FA387+FG387)</f>
        <v>0</v>
      </c>
      <c r="FM387" s="100">
        <v>0</v>
      </c>
      <c r="FN387">
        <f t="shared" ref="FN387:FN450" si="95">SUM(FD387+FJ387)</f>
        <v>0</v>
      </c>
      <c r="FO387" s="100">
        <v>0</v>
      </c>
      <c r="FQ387" t="s">
        <v>242</v>
      </c>
      <c r="FT387" s="27">
        <v>0</v>
      </c>
      <c r="FU387" t="s">
        <v>242</v>
      </c>
      <c r="FV387" t="s">
        <v>242</v>
      </c>
      <c r="FW387" t="s">
        <v>242</v>
      </c>
      <c r="FY387" s="27">
        <v>1</v>
      </c>
      <c r="FZ387">
        <v>63</v>
      </c>
      <c r="GA387">
        <v>1</v>
      </c>
      <c r="GC387" s="27">
        <v>0.5</v>
      </c>
      <c r="GD387" t="s">
        <v>242</v>
      </c>
      <c r="GE387" t="s">
        <v>242</v>
      </c>
      <c r="GF387" s="36">
        <v>63</v>
      </c>
      <c r="GG387" t="s">
        <v>242</v>
      </c>
      <c r="GH387" t="s">
        <v>242</v>
      </c>
      <c r="GI387" t="s">
        <v>242</v>
      </c>
      <c r="GJ387" t="s">
        <v>242</v>
      </c>
      <c r="GK387">
        <v>1</v>
      </c>
      <c r="GM387">
        <v>1</v>
      </c>
      <c r="GP387" s="27">
        <v>0</v>
      </c>
      <c r="GQ387" t="s">
        <v>242</v>
      </c>
      <c r="GR387" t="s">
        <v>242</v>
      </c>
      <c r="GT387" t="s">
        <v>242</v>
      </c>
      <c r="GW387" s="27">
        <v>1</v>
      </c>
      <c r="GX387">
        <v>262.7</v>
      </c>
      <c r="GY387" t="s">
        <v>7737</v>
      </c>
      <c r="HA387">
        <v>3</v>
      </c>
      <c r="HD387" s="27">
        <v>0</v>
      </c>
      <c r="HF387" s="27">
        <v>0</v>
      </c>
      <c r="HH387" t="s">
        <v>242</v>
      </c>
      <c r="HK387" s="27">
        <v>1</v>
      </c>
      <c r="HL387" t="s">
        <v>7738</v>
      </c>
      <c r="HM387">
        <v>1</v>
      </c>
      <c r="HP387">
        <v>0.66666666699999999</v>
      </c>
      <c r="HQ387">
        <v>0</v>
      </c>
      <c r="HR387">
        <v>0.5</v>
      </c>
      <c r="HS387">
        <v>0.66666666699999999</v>
      </c>
      <c r="HT387">
        <v>1</v>
      </c>
      <c r="HU387">
        <v>0</v>
      </c>
      <c r="HV387">
        <v>0</v>
      </c>
      <c r="HW387">
        <v>0.5</v>
      </c>
      <c r="HX387">
        <v>0</v>
      </c>
      <c r="HY387">
        <v>1</v>
      </c>
      <c r="HZ387">
        <v>0</v>
      </c>
      <c r="IA387">
        <v>1</v>
      </c>
      <c r="IB387">
        <v>1</v>
      </c>
      <c r="IC387">
        <v>0.38888888900000002</v>
      </c>
      <c r="ID387">
        <v>0.41666666699999999</v>
      </c>
      <c r="IE387">
        <v>0.5</v>
      </c>
      <c r="IF387">
        <v>0.43518518499999997</v>
      </c>
      <c r="IG387" t="s">
        <v>7739</v>
      </c>
      <c r="IH387" t="s">
        <v>266</v>
      </c>
      <c r="II387" t="s">
        <v>7718</v>
      </c>
      <c r="IJ387">
        <v>10181.4</v>
      </c>
      <c r="IK387">
        <v>10120.700000000001</v>
      </c>
      <c r="IL387">
        <v>10201.4</v>
      </c>
      <c r="IM387">
        <v>10207.799999999999</v>
      </c>
      <c r="IN387">
        <v>10181.4</v>
      </c>
      <c r="IS387">
        <f t="shared" si="92"/>
        <v>0.4</v>
      </c>
      <c r="IT387">
        <f t="shared" ref="IT387:IT450" si="96">SUM(DA387+DE387+DM387+ER387+ES387+FM387+FO387)/7</f>
        <v>0.42857142857142855</v>
      </c>
      <c r="IU387">
        <f t="shared" si="84"/>
        <v>0.625</v>
      </c>
      <c r="IV387">
        <f t="shared" si="93"/>
        <v>0.48452380952380952</v>
      </c>
    </row>
    <row r="388" spans="1:256" customFormat="1" ht="14" customHeight="1" x14ac:dyDescent="0.2">
      <c r="A388">
        <v>387</v>
      </c>
      <c r="B388">
        <v>423</v>
      </c>
      <c r="C388" s="1">
        <v>44802.607638888891</v>
      </c>
      <c r="D388" s="1">
        <v>44802.61041666667</v>
      </c>
      <c r="E388">
        <v>0</v>
      </c>
      <c r="F388" t="s">
        <v>240</v>
      </c>
      <c r="G388">
        <v>100</v>
      </c>
      <c r="H388">
        <v>266</v>
      </c>
      <c r="I388">
        <v>1</v>
      </c>
      <c r="J388" s="1">
        <v>44802.61041666667</v>
      </c>
      <c r="K388" t="s">
        <v>7740</v>
      </c>
      <c r="L388" t="s">
        <v>242</v>
      </c>
      <c r="M388" t="s">
        <v>242</v>
      </c>
      <c r="N388" t="s">
        <v>7741</v>
      </c>
      <c r="O388" t="s">
        <v>7742</v>
      </c>
      <c r="P388">
        <v>34.029000000000003</v>
      </c>
      <c r="Q388">
        <v>-118.40049999999999</v>
      </c>
      <c r="R388" t="s">
        <v>245</v>
      </c>
      <c r="S388" t="s">
        <v>246</v>
      </c>
      <c r="T388" t="s">
        <v>7743</v>
      </c>
      <c r="U388" s="24">
        <v>766421</v>
      </c>
      <c r="V388" t="s">
        <v>7744</v>
      </c>
      <c r="W388">
        <v>11659109</v>
      </c>
      <c r="X388">
        <v>4512</v>
      </c>
      <c r="Y388" t="s">
        <v>476</v>
      </c>
      <c r="Z388" t="s">
        <v>4555</v>
      </c>
      <c r="AA388">
        <v>2020</v>
      </c>
      <c r="AC388">
        <v>0</v>
      </c>
      <c r="AF388">
        <v>13</v>
      </c>
      <c r="AG388">
        <v>3</v>
      </c>
      <c r="AI388" t="s">
        <v>7745</v>
      </c>
      <c r="AJ388" s="27">
        <v>1</v>
      </c>
      <c r="AK388">
        <v>8</v>
      </c>
      <c r="AL388" s="27">
        <v>1</v>
      </c>
      <c r="AM388">
        <v>3</v>
      </c>
      <c r="AN388" s="36">
        <f t="shared" si="89"/>
        <v>23.076923076923077</v>
      </c>
      <c r="AO388" s="27">
        <v>1</v>
      </c>
      <c r="AP388">
        <v>6</v>
      </c>
      <c r="AR388">
        <v>2</v>
      </c>
      <c r="AT388" t="s">
        <v>7746</v>
      </c>
      <c r="AU388" s="27">
        <v>1</v>
      </c>
      <c r="AV388">
        <v>11</v>
      </c>
      <c r="AW388" s="21">
        <f t="shared" si="87"/>
        <v>84.615384615384613</v>
      </c>
      <c r="AX388">
        <v>3</v>
      </c>
      <c r="AZ388" t="s">
        <v>7745</v>
      </c>
      <c r="BA388" s="27">
        <v>1</v>
      </c>
      <c r="BB388">
        <v>11</v>
      </c>
      <c r="BC388" s="21">
        <f t="shared" si="90"/>
        <v>84.615384615384613</v>
      </c>
      <c r="BD388">
        <v>3</v>
      </c>
      <c r="BF388" t="s">
        <v>7745</v>
      </c>
      <c r="BG388" s="27">
        <v>1</v>
      </c>
      <c r="BH388">
        <v>7</v>
      </c>
      <c r="BJ388">
        <v>3</v>
      </c>
      <c r="BL388" t="s">
        <v>7745</v>
      </c>
      <c r="BM388" s="27">
        <v>1</v>
      </c>
      <c r="BN388">
        <v>3</v>
      </c>
      <c r="BP388" t="s">
        <v>7745</v>
      </c>
      <c r="BQ388" s="27">
        <v>1</v>
      </c>
      <c r="BR388">
        <v>4</v>
      </c>
      <c r="BS388" s="97">
        <f t="shared" si="86"/>
        <v>30.76923076923077</v>
      </c>
      <c r="BU388">
        <v>3</v>
      </c>
      <c r="BW388" t="s">
        <v>7745</v>
      </c>
      <c r="BX388" s="27">
        <v>0.5</v>
      </c>
      <c r="BY388">
        <v>5</v>
      </c>
      <c r="BZ388" s="21">
        <f t="shared" si="88"/>
        <v>38.461538461538467</v>
      </c>
      <c r="CA388">
        <v>1</v>
      </c>
      <c r="CB388">
        <v>3</v>
      </c>
      <c r="CD388" t="s">
        <v>7745</v>
      </c>
      <c r="CE388" s="27">
        <v>0.5</v>
      </c>
      <c r="CF388" s="2" t="s">
        <v>7747</v>
      </c>
      <c r="CG388">
        <v>3</v>
      </c>
      <c r="CH388" t="s">
        <v>242</v>
      </c>
      <c r="CI388" t="s">
        <v>7745</v>
      </c>
      <c r="CJ388" s="27">
        <v>0.5</v>
      </c>
      <c r="CK388" s="2" t="s">
        <v>7748</v>
      </c>
      <c r="CL388">
        <v>1</v>
      </c>
      <c r="CN388" t="s">
        <v>7749</v>
      </c>
      <c r="CO388">
        <v>0</v>
      </c>
      <c r="CP388" s="27">
        <v>0</v>
      </c>
      <c r="CQ388" t="s">
        <v>242</v>
      </c>
      <c r="CR388" t="s">
        <v>242</v>
      </c>
      <c r="CS388" t="s">
        <v>242</v>
      </c>
      <c r="CV388" s="27">
        <v>0.5</v>
      </c>
      <c r="CW388" s="2" t="s">
        <v>7750</v>
      </c>
      <c r="CX388">
        <v>5</v>
      </c>
      <c r="CY388" t="s">
        <v>7751</v>
      </c>
      <c r="CZ388" t="s">
        <v>7752</v>
      </c>
      <c r="DA388" s="27">
        <v>1</v>
      </c>
      <c r="DB388">
        <v>4143572</v>
      </c>
      <c r="DC388">
        <v>2</v>
      </c>
      <c r="DE388" s="27">
        <v>1</v>
      </c>
      <c r="DF388" s="36" t="s">
        <v>242</v>
      </c>
      <c r="DG388" t="s">
        <v>242</v>
      </c>
      <c r="DH388" s="43" t="s">
        <v>242</v>
      </c>
      <c r="DI388" t="s">
        <v>242</v>
      </c>
      <c r="DJ388" s="36">
        <v>10431</v>
      </c>
      <c r="DK388">
        <v>2</v>
      </c>
      <c r="DM388" s="27">
        <v>0</v>
      </c>
      <c r="DN388" s="36" t="s">
        <v>242</v>
      </c>
      <c r="DO388" t="s">
        <v>242</v>
      </c>
      <c r="DQ388">
        <v>1</v>
      </c>
      <c r="DS388" t="s">
        <v>7749</v>
      </c>
      <c r="DT388" s="27">
        <v>1</v>
      </c>
      <c r="DU388" s="2" t="s">
        <v>7753</v>
      </c>
      <c r="DV388" s="27">
        <v>1</v>
      </c>
      <c r="DW388" s="2" t="s">
        <v>7754</v>
      </c>
      <c r="DX388" s="27">
        <v>0.5</v>
      </c>
      <c r="DY388" s="2" t="s">
        <v>7755</v>
      </c>
      <c r="DZ388" s="27">
        <v>0.5</v>
      </c>
      <c r="EA388" t="s">
        <v>7756</v>
      </c>
      <c r="EB388" s="27">
        <v>0</v>
      </c>
      <c r="ED388" s="27">
        <v>1</v>
      </c>
      <c r="EE388" s="2" t="s">
        <v>7757</v>
      </c>
      <c r="EF388" s="27">
        <v>1</v>
      </c>
      <c r="EG388" s="2" t="s">
        <v>7758</v>
      </c>
      <c r="EH388" s="27">
        <v>0.5</v>
      </c>
      <c r="EI388" t="s">
        <v>7759</v>
      </c>
      <c r="EJ388" s="27">
        <v>0.5</v>
      </c>
      <c r="EK388" s="2" t="s">
        <v>7760</v>
      </c>
      <c r="EL388" s="27">
        <v>1</v>
      </c>
      <c r="EM388" s="2" t="s">
        <v>7761</v>
      </c>
      <c r="EN388">
        <v>1</v>
      </c>
      <c r="EP388" s="2" t="s">
        <v>7749</v>
      </c>
      <c r="EQ388">
        <f t="shared" si="91"/>
        <v>0.7</v>
      </c>
      <c r="ER388" s="99">
        <v>0.5</v>
      </c>
      <c r="ES388" s="27">
        <v>0</v>
      </c>
      <c r="ET388" t="s">
        <v>242</v>
      </c>
      <c r="EU388" t="s">
        <v>242</v>
      </c>
      <c r="EX388" t="s">
        <v>242</v>
      </c>
      <c r="EY388" t="s">
        <v>242</v>
      </c>
      <c r="FA388" s="27">
        <v>0</v>
      </c>
      <c r="FB388" t="s">
        <v>242</v>
      </c>
      <c r="FD388" s="27">
        <v>0</v>
      </c>
      <c r="FE388" t="s">
        <v>242</v>
      </c>
      <c r="FG388" s="27">
        <v>1</v>
      </c>
      <c r="FH388">
        <v>37.5</v>
      </c>
      <c r="FI388" t="s">
        <v>7762</v>
      </c>
      <c r="FJ388" s="27">
        <v>0</v>
      </c>
      <c r="FK388" t="s">
        <v>242</v>
      </c>
      <c r="FL388">
        <f t="shared" si="94"/>
        <v>1</v>
      </c>
      <c r="FM388" s="99">
        <v>1</v>
      </c>
      <c r="FN388">
        <f t="shared" si="95"/>
        <v>0</v>
      </c>
      <c r="FO388" s="100">
        <v>0</v>
      </c>
      <c r="FQ388">
        <v>1</v>
      </c>
      <c r="FS388" t="s">
        <v>7749</v>
      </c>
      <c r="FT388" s="27">
        <v>0</v>
      </c>
      <c r="FU388" t="s">
        <v>242</v>
      </c>
      <c r="FV388" t="s">
        <v>242</v>
      </c>
      <c r="FW388" t="s">
        <v>242</v>
      </c>
      <c r="FY388" s="27">
        <v>1</v>
      </c>
      <c r="FZ388">
        <v>54</v>
      </c>
      <c r="GA388">
        <v>3</v>
      </c>
      <c r="GC388" s="27">
        <v>1</v>
      </c>
      <c r="GD388">
        <v>5.8</v>
      </c>
      <c r="GE388">
        <v>10.4</v>
      </c>
      <c r="GF388" s="36">
        <v>68.099999999999994</v>
      </c>
      <c r="GG388">
        <v>8.4</v>
      </c>
      <c r="GH388" t="s">
        <v>242</v>
      </c>
      <c r="GI388" t="s">
        <v>242</v>
      </c>
      <c r="GJ388" t="s">
        <v>242</v>
      </c>
      <c r="GK388">
        <v>3</v>
      </c>
      <c r="GL388" s="2" t="s">
        <v>7763</v>
      </c>
      <c r="GM388">
        <v>1</v>
      </c>
      <c r="GO388" t="s">
        <v>7749</v>
      </c>
      <c r="GP388" s="27">
        <v>0</v>
      </c>
      <c r="GQ388" t="s">
        <v>242</v>
      </c>
      <c r="GR388" t="s">
        <v>242</v>
      </c>
      <c r="GT388" t="s">
        <v>242</v>
      </c>
      <c r="GW388" s="44">
        <v>1</v>
      </c>
      <c r="GX388">
        <v>99.21</v>
      </c>
      <c r="HA388" t="s">
        <v>242</v>
      </c>
      <c r="HD388" s="27">
        <v>0.5</v>
      </c>
      <c r="HE388" s="2" t="s">
        <v>7764</v>
      </c>
      <c r="HF388" s="27">
        <v>0</v>
      </c>
      <c r="HH388">
        <v>5</v>
      </c>
      <c r="HI388" t="s">
        <v>7765</v>
      </c>
      <c r="HJ388" t="s">
        <v>7766</v>
      </c>
      <c r="HK388" s="27">
        <v>0.5</v>
      </c>
      <c r="HL388" s="2" t="s">
        <v>7767</v>
      </c>
      <c r="HM388">
        <v>1</v>
      </c>
      <c r="HO388" t="s">
        <v>7749</v>
      </c>
      <c r="HP388">
        <v>0.88888888899999996</v>
      </c>
      <c r="HQ388">
        <v>0.5</v>
      </c>
      <c r="HR388">
        <v>0.25</v>
      </c>
      <c r="HS388">
        <v>0.66666666699999999</v>
      </c>
      <c r="HT388">
        <v>0.7</v>
      </c>
      <c r="HU388">
        <v>0</v>
      </c>
      <c r="HV388">
        <v>0.25</v>
      </c>
      <c r="HW388">
        <v>0.66666666699999999</v>
      </c>
      <c r="HX388">
        <v>0</v>
      </c>
      <c r="HY388">
        <v>0</v>
      </c>
      <c r="HZ388">
        <v>0.25</v>
      </c>
      <c r="IA388">
        <v>0.5</v>
      </c>
      <c r="IB388">
        <v>1</v>
      </c>
      <c r="IC388">
        <v>0.54629629599999996</v>
      </c>
      <c r="ID388">
        <v>0.40416666699999998</v>
      </c>
      <c r="IE388">
        <v>0.28333333300000002</v>
      </c>
      <c r="IF388">
        <v>0.41126543199999999</v>
      </c>
      <c r="IG388" t="s">
        <v>7768</v>
      </c>
      <c r="IH388" t="s">
        <v>266</v>
      </c>
      <c r="II388" t="s">
        <v>7743</v>
      </c>
      <c r="IJ388">
        <v>8781</v>
      </c>
      <c r="IK388">
        <v>3566</v>
      </c>
      <c r="IL388">
        <v>6176</v>
      </c>
      <c r="IM388">
        <v>9646</v>
      </c>
      <c r="IN388">
        <v>8781</v>
      </c>
      <c r="IS388">
        <f t="shared" si="92"/>
        <v>0.8</v>
      </c>
      <c r="IT388">
        <f t="shared" si="96"/>
        <v>0.5</v>
      </c>
      <c r="IU388">
        <f t="shared" si="84"/>
        <v>0.75</v>
      </c>
      <c r="IV388">
        <f t="shared" si="93"/>
        <v>0.68333333333333324</v>
      </c>
    </row>
    <row r="389" spans="1:256" customFormat="1" ht="14" customHeight="1" x14ac:dyDescent="0.2">
      <c r="A389">
        <v>388</v>
      </c>
      <c r="B389">
        <v>424</v>
      </c>
      <c r="C389" s="1">
        <v>44802.611111111109</v>
      </c>
      <c r="D389" s="1">
        <v>44802.612500000003</v>
      </c>
      <c r="E389">
        <v>0</v>
      </c>
      <c r="F389" t="s">
        <v>240</v>
      </c>
      <c r="G389">
        <v>100</v>
      </c>
      <c r="H389">
        <v>131</v>
      </c>
      <c r="I389">
        <v>1</v>
      </c>
      <c r="J389" s="1">
        <v>44802.612500000003</v>
      </c>
      <c r="K389" t="s">
        <v>7769</v>
      </c>
      <c r="L389" t="s">
        <v>242</v>
      </c>
      <c r="M389" t="s">
        <v>242</v>
      </c>
      <c r="N389" t="s">
        <v>7770</v>
      </c>
      <c r="O389" t="s">
        <v>7771</v>
      </c>
      <c r="P389">
        <v>34.029000000000003</v>
      </c>
      <c r="Q389">
        <v>-118.40049999999999</v>
      </c>
      <c r="R389" t="s">
        <v>245</v>
      </c>
      <c r="S389" t="s">
        <v>246</v>
      </c>
      <c r="T389" t="s">
        <v>7772</v>
      </c>
      <c r="V389" t="s">
        <v>7773</v>
      </c>
      <c r="W389" t="s">
        <v>7774</v>
      </c>
      <c r="X389">
        <v>4922</v>
      </c>
      <c r="Y389" t="s">
        <v>248</v>
      </c>
      <c r="Z389" t="s">
        <v>7775</v>
      </c>
      <c r="AA389">
        <v>2020</v>
      </c>
      <c r="AC389">
        <v>0.5</v>
      </c>
      <c r="AD389">
        <v>13</v>
      </c>
      <c r="AF389">
        <v>15</v>
      </c>
      <c r="AG389">
        <v>3</v>
      </c>
      <c r="AI389" t="s">
        <v>7776</v>
      </c>
      <c r="AJ389" s="27">
        <v>1</v>
      </c>
      <c r="AK389">
        <v>9</v>
      </c>
      <c r="AL389" s="27">
        <v>0</v>
      </c>
      <c r="AM389" s="24">
        <v>0</v>
      </c>
      <c r="AN389" s="36">
        <f t="shared" si="89"/>
        <v>0</v>
      </c>
      <c r="AO389" s="27">
        <v>0</v>
      </c>
      <c r="AP389" s="24">
        <v>0</v>
      </c>
      <c r="AR389">
        <v>3</v>
      </c>
      <c r="AT389" t="s">
        <v>7776</v>
      </c>
      <c r="AU389" s="27">
        <v>1</v>
      </c>
      <c r="AV389">
        <v>12</v>
      </c>
      <c r="AW389" s="21">
        <f t="shared" si="87"/>
        <v>80</v>
      </c>
      <c r="AX389">
        <v>3</v>
      </c>
      <c r="AZ389" t="s">
        <v>7776</v>
      </c>
      <c r="BA389" s="27">
        <v>1</v>
      </c>
      <c r="BB389">
        <v>12</v>
      </c>
      <c r="BC389" s="21">
        <f t="shared" si="90"/>
        <v>80</v>
      </c>
      <c r="BD389">
        <v>3</v>
      </c>
      <c r="BF389" t="s">
        <v>7776</v>
      </c>
      <c r="BG389" s="27">
        <v>1</v>
      </c>
      <c r="BJ389">
        <v>3</v>
      </c>
      <c r="BL389" t="s">
        <v>7776</v>
      </c>
      <c r="BM389" s="27">
        <v>1</v>
      </c>
      <c r="BN389">
        <v>3</v>
      </c>
      <c r="BP389" t="s">
        <v>7776</v>
      </c>
      <c r="BQ389" s="27">
        <v>1</v>
      </c>
      <c r="BR389">
        <v>2</v>
      </c>
      <c r="BS389" s="97">
        <f t="shared" ref="BS389:BS420" si="97">BR389/AF389*100</f>
        <v>13.333333333333334</v>
      </c>
      <c r="BU389">
        <v>1</v>
      </c>
      <c r="BW389" t="s">
        <v>7777</v>
      </c>
      <c r="BX389" s="27">
        <v>1</v>
      </c>
      <c r="BY389">
        <v>1</v>
      </c>
      <c r="BZ389" s="21">
        <f t="shared" si="88"/>
        <v>6.666666666666667</v>
      </c>
      <c r="CA389">
        <v>1</v>
      </c>
      <c r="CB389">
        <v>1</v>
      </c>
      <c r="CD389" t="s">
        <v>7777</v>
      </c>
      <c r="CE389" s="27">
        <v>0</v>
      </c>
      <c r="CG389" t="s">
        <v>242</v>
      </c>
      <c r="CH389" t="s">
        <v>242</v>
      </c>
      <c r="CJ389" s="27">
        <v>0</v>
      </c>
      <c r="CL389" t="s">
        <v>242</v>
      </c>
      <c r="CO389">
        <v>0</v>
      </c>
      <c r="CP389" s="27">
        <v>0</v>
      </c>
      <c r="CQ389" t="s">
        <v>242</v>
      </c>
      <c r="CR389" t="s">
        <v>242</v>
      </c>
      <c r="CS389" t="s">
        <v>242</v>
      </c>
      <c r="CV389" s="27">
        <v>1</v>
      </c>
      <c r="CW389" s="2" t="s">
        <v>7778</v>
      </c>
      <c r="CX389">
        <v>1</v>
      </c>
      <c r="CZ389" t="s">
        <v>7777</v>
      </c>
      <c r="DA389" s="27">
        <v>1</v>
      </c>
      <c r="DB389">
        <v>15600000</v>
      </c>
      <c r="DC389">
        <v>2</v>
      </c>
      <c r="DE389" s="27">
        <v>1</v>
      </c>
      <c r="DF389" s="36">
        <v>3100000</v>
      </c>
      <c r="DG389">
        <v>2</v>
      </c>
      <c r="DH389" s="36">
        <v>2900000</v>
      </c>
      <c r="DI389">
        <v>2</v>
      </c>
      <c r="DJ389" s="36" t="s">
        <v>242</v>
      </c>
      <c r="DK389" t="s">
        <v>242</v>
      </c>
      <c r="DM389" s="27">
        <v>0</v>
      </c>
      <c r="DN389" s="36" t="s">
        <v>242</v>
      </c>
      <c r="DO389" t="s">
        <v>242</v>
      </c>
      <c r="DQ389">
        <v>1</v>
      </c>
      <c r="DS389" t="s">
        <v>7777</v>
      </c>
      <c r="DT389" s="27">
        <v>1</v>
      </c>
      <c r="DU389" s="2" t="s">
        <v>7779</v>
      </c>
      <c r="DV389" s="27">
        <v>1</v>
      </c>
      <c r="DW389" s="2" t="s">
        <v>7780</v>
      </c>
      <c r="DX389" s="27">
        <v>1</v>
      </c>
      <c r="DY389" s="2" t="s">
        <v>7781</v>
      </c>
      <c r="DZ389" s="27">
        <v>1</v>
      </c>
      <c r="EA389" s="2" t="s">
        <v>7782</v>
      </c>
      <c r="EB389" s="27">
        <v>1</v>
      </c>
      <c r="EC389" s="2" t="s">
        <v>7783</v>
      </c>
      <c r="ED389" s="27">
        <v>1</v>
      </c>
      <c r="EE389" s="2" t="s">
        <v>7784</v>
      </c>
      <c r="EF389" s="27">
        <v>1</v>
      </c>
      <c r="EG389" s="2" t="s">
        <v>7784</v>
      </c>
      <c r="EH389" s="27">
        <v>1</v>
      </c>
      <c r="EI389" s="2" t="s">
        <v>7784</v>
      </c>
      <c r="EJ389" s="27">
        <v>1</v>
      </c>
      <c r="EK389" t="s">
        <v>7785</v>
      </c>
      <c r="EL389" s="27">
        <v>1</v>
      </c>
      <c r="EM389" s="2" t="s">
        <v>7786</v>
      </c>
      <c r="EN389">
        <v>1</v>
      </c>
      <c r="EP389" s="2" t="s">
        <v>7777</v>
      </c>
      <c r="EQ389">
        <f t="shared" si="91"/>
        <v>1</v>
      </c>
      <c r="ER389" s="99">
        <v>1</v>
      </c>
      <c r="ES389" s="27">
        <v>0.5</v>
      </c>
      <c r="ET389" t="s">
        <v>242</v>
      </c>
      <c r="EU389" t="s">
        <v>242</v>
      </c>
      <c r="EV389" t="s">
        <v>7787</v>
      </c>
      <c r="EX389">
        <v>1</v>
      </c>
      <c r="EY389" t="s">
        <v>242</v>
      </c>
      <c r="EZ389" t="s">
        <v>7777</v>
      </c>
      <c r="FA389" s="27">
        <v>1</v>
      </c>
      <c r="FB389">
        <v>1208</v>
      </c>
      <c r="FC389" t="s">
        <v>7788</v>
      </c>
      <c r="FD389" s="27">
        <v>0</v>
      </c>
      <c r="FE389" t="s">
        <v>242</v>
      </c>
      <c r="FG389" s="27">
        <v>1</v>
      </c>
      <c r="FH389">
        <v>1208</v>
      </c>
      <c r="FI389" t="s">
        <v>7788</v>
      </c>
      <c r="FJ389" s="27">
        <v>0</v>
      </c>
      <c r="FK389" t="s">
        <v>242</v>
      </c>
      <c r="FL389">
        <f t="shared" si="94"/>
        <v>2</v>
      </c>
      <c r="FM389" s="99">
        <v>1</v>
      </c>
      <c r="FN389">
        <f t="shared" si="95"/>
        <v>0</v>
      </c>
      <c r="FO389" s="100">
        <v>0</v>
      </c>
      <c r="FQ389">
        <v>1</v>
      </c>
      <c r="FS389" t="s">
        <v>7777</v>
      </c>
      <c r="FT389" s="27">
        <v>1</v>
      </c>
      <c r="FU389">
        <v>10</v>
      </c>
      <c r="FV389">
        <v>53</v>
      </c>
      <c r="FW389">
        <v>37</v>
      </c>
      <c r="FY389" s="27">
        <v>1</v>
      </c>
      <c r="FZ389">
        <v>16</v>
      </c>
      <c r="GA389">
        <v>2</v>
      </c>
      <c r="GC389" s="27">
        <v>1</v>
      </c>
      <c r="GD389" t="s">
        <v>242</v>
      </c>
      <c r="GE389" t="s">
        <v>242</v>
      </c>
      <c r="GF389" s="36" t="s">
        <v>242</v>
      </c>
      <c r="GG389" t="s">
        <v>242</v>
      </c>
      <c r="GH389" t="s">
        <v>242</v>
      </c>
      <c r="GI389" t="s">
        <v>242</v>
      </c>
      <c r="GJ389" t="s">
        <v>242</v>
      </c>
      <c r="GK389">
        <v>2</v>
      </c>
      <c r="GL389" t="s">
        <v>7789</v>
      </c>
      <c r="GM389">
        <v>1</v>
      </c>
      <c r="GO389" t="s">
        <v>7777</v>
      </c>
      <c r="GP389" s="27">
        <v>0</v>
      </c>
      <c r="GQ389" t="s">
        <v>242</v>
      </c>
      <c r="GR389" t="s">
        <v>242</v>
      </c>
      <c r="GT389" t="s">
        <v>242</v>
      </c>
      <c r="GW389" s="27">
        <v>1</v>
      </c>
      <c r="GX389">
        <v>0</v>
      </c>
      <c r="GY389" t="s">
        <v>7790</v>
      </c>
      <c r="GZ389" t="s">
        <v>7791</v>
      </c>
      <c r="HA389">
        <v>3</v>
      </c>
      <c r="HC389" t="s">
        <v>7776</v>
      </c>
      <c r="HD389" s="27">
        <v>0</v>
      </c>
      <c r="HF389" s="27">
        <v>0</v>
      </c>
      <c r="HH389" t="s">
        <v>242</v>
      </c>
      <c r="HK389" s="27">
        <v>0</v>
      </c>
      <c r="HM389">
        <v>1</v>
      </c>
      <c r="HO389" t="s">
        <v>7777</v>
      </c>
      <c r="HP389">
        <v>0.66666666699999999</v>
      </c>
      <c r="HQ389">
        <v>0</v>
      </c>
      <c r="HR389">
        <v>0.5</v>
      </c>
      <c r="HS389">
        <v>0.66666666699999999</v>
      </c>
      <c r="HT389">
        <v>1</v>
      </c>
      <c r="HU389">
        <v>0.5</v>
      </c>
      <c r="HV389">
        <v>0.5</v>
      </c>
      <c r="HW389">
        <v>1</v>
      </c>
      <c r="HX389">
        <v>0</v>
      </c>
      <c r="HY389">
        <v>1</v>
      </c>
      <c r="HZ389">
        <v>0</v>
      </c>
      <c r="IA389">
        <v>0</v>
      </c>
      <c r="IB389">
        <v>1</v>
      </c>
      <c r="IC389">
        <v>0.38888888900000002</v>
      </c>
      <c r="ID389">
        <v>0.66666666699999999</v>
      </c>
      <c r="IE389">
        <v>0.4</v>
      </c>
      <c r="IF389">
        <v>0.48518518500000002</v>
      </c>
      <c r="IG389" t="s">
        <v>7792</v>
      </c>
      <c r="IH389" t="s">
        <v>266</v>
      </c>
      <c r="II389" t="s">
        <v>7772</v>
      </c>
      <c r="IJ389">
        <v>13209</v>
      </c>
      <c r="IK389">
        <v>11700</v>
      </c>
      <c r="IL389">
        <v>16610</v>
      </c>
      <c r="IM389">
        <v>19200</v>
      </c>
      <c r="IN389">
        <v>13209</v>
      </c>
      <c r="IS389">
        <f t="shared" si="92"/>
        <v>0.4</v>
      </c>
      <c r="IT389">
        <f t="shared" si="96"/>
        <v>0.6428571428571429</v>
      </c>
      <c r="IU389">
        <f t="shared" si="84"/>
        <v>1</v>
      </c>
      <c r="IV389">
        <f t="shared" si="93"/>
        <v>0.68095238095238086</v>
      </c>
    </row>
    <row r="390" spans="1:256" customFormat="1" ht="14" customHeight="1" x14ac:dyDescent="0.2">
      <c r="A390">
        <v>389</v>
      </c>
      <c r="B390">
        <v>425</v>
      </c>
      <c r="C390" s="1">
        <v>44802.628472222219</v>
      </c>
      <c r="D390" s="1">
        <v>44802.629166666666</v>
      </c>
      <c r="E390">
        <v>0</v>
      </c>
      <c r="F390" t="s">
        <v>240</v>
      </c>
      <c r="G390">
        <v>100</v>
      </c>
      <c r="H390">
        <v>60</v>
      </c>
      <c r="I390">
        <v>1</v>
      </c>
      <c r="J390" s="1">
        <v>44802.629166666666</v>
      </c>
      <c r="K390" t="s">
        <v>7793</v>
      </c>
      <c r="L390" t="s">
        <v>242</v>
      </c>
      <c r="M390" t="s">
        <v>242</v>
      </c>
      <c r="N390" t="s">
        <v>7794</v>
      </c>
      <c r="O390" t="s">
        <v>7795</v>
      </c>
      <c r="P390">
        <v>34.029000000000003</v>
      </c>
      <c r="Q390">
        <v>-118.40049999999999</v>
      </c>
      <c r="R390" t="s">
        <v>245</v>
      </c>
      <c r="S390" t="s">
        <v>246</v>
      </c>
      <c r="T390" t="s">
        <v>7796</v>
      </c>
      <c r="V390" t="s">
        <v>7797</v>
      </c>
      <c r="W390" t="s">
        <v>7798</v>
      </c>
      <c r="X390">
        <v>4911</v>
      </c>
      <c r="Y390" t="s">
        <v>490</v>
      </c>
      <c r="Z390" t="s">
        <v>491</v>
      </c>
      <c r="AA390">
        <v>2020</v>
      </c>
      <c r="AC390">
        <v>0</v>
      </c>
      <c r="AF390">
        <v>11</v>
      </c>
      <c r="AG390">
        <v>3</v>
      </c>
      <c r="AI390" t="s">
        <v>7799</v>
      </c>
      <c r="AJ390" s="27">
        <v>1</v>
      </c>
      <c r="AK390">
        <v>10</v>
      </c>
      <c r="AL390" s="27">
        <v>1</v>
      </c>
      <c r="AM390">
        <v>10</v>
      </c>
      <c r="AN390" s="36">
        <f t="shared" si="89"/>
        <v>90.909090909090907</v>
      </c>
      <c r="AO390" s="27">
        <v>1</v>
      </c>
      <c r="AP390">
        <v>10</v>
      </c>
      <c r="AQ390" t="s">
        <v>7800</v>
      </c>
      <c r="AR390">
        <v>3</v>
      </c>
      <c r="AT390" t="s">
        <v>7799</v>
      </c>
      <c r="AU390" s="27">
        <v>1</v>
      </c>
      <c r="AV390">
        <v>10</v>
      </c>
      <c r="AW390" s="21">
        <f t="shared" si="87"/>
        <v>90.909090909090907</v>
      </c>
      <c r="AX390">
        <v>3</v>
      </c>
      <c r="AZ390" t="s">
        <v>7799</v>
      </c>
      <c r="BA390" s="27">
        <v>1</v>
      </c>
      <c r="BB390">
        <v>10</v>
      </c>
      <c r="BC390" s="21">
        <f t="shared" si="90"/>
        <v>90.909090909090907</v>
      </c>
      <c r="BD390">
        <v>3</v>
      </c>
      <c r="BF390" t="s">
        <v>7799</v>
      </c>
      <c r="BG390" s="27">
        <v>1</v>
      </c>
      <c r="BH390">
        <v>8.5500000000000007</v>
      </c>
      <c r="BJ390">
        <v>3</v>
      </c>
      <c r="BL390" t="s">
        <v>7799</v>
      </c>
      <c r="BM390" s="27">
        <v>1</v>
      </c>
      <c r="BN390">
        <v>3</v>
      </c>
      <c r="BP390" t="s">
        <v>7799</v>
      </c>
      <c r="BQ390" s="27">
        <v>1</v>
      </c>
      <c r="BR390">
        <v>3</v>
      </c>
      <c r="BS390" s="97">
        <f t="shared" si="97"/>
        <v>27.27272727272727</v>
      </c>
      <c r="BU390">
        <v>3</v>
      </c>
      <c r="BW390" t="s">
        <v>7799</v>
      </c>
      <c r="BX390" s="27">
        <v>1</v>
      </c>
      <c r="BY390">
        <v>4</v>
      </c>
      <c r="BZ390" s="21">
        <f t="shared" si="88"/>
        <v>36.363636363636367</v>
      </c>
      <c r="CA390">
        <v>2</v>
      </c>
      <c r="CB390">
        <v>3</v>
      </c>
      <c r="CD390" t="s">
        <v>7799</v>
      </c>
      <c r="CE390" s="27">
        <v>0</v>
      </c>
      <c r="CG390" t="s">
        <v>242</v>
      </c>
      <c r="CH390" t="s">
        <v>242</v>
      </c>
      <c r="CJ390" s="27">
        <v>1</v>
      </c>
      <c r="CK390" s="2" t="s">
        <v>7801</v>
      </c>
      <c r="CL390">
        <v>1</v>
      </c>
      <c r="CN390" t="s">
        <v>7802</v>
      </c>
      <c r="CO390">
        <v>0</v>
      </c>
      <c r="CP390" s="27">
        <v>0.5</v>
      </c>
      <c r="CQ390" t="s">
        <v>242</v>
      </c>
      <c r="CR390">
        <v>100</v>
      </c>
      <c r="CS390" t="s">
        <v>242</v>
      </c>
      <c r="CV390" s="27">
        <v>1</v>
      </c>
      <c r="CW390" s="2" t="s">
        <v>7803</v>
      </c>
      <c r="CX390">
        <v>1</v>
      </c>
      <c r="CZ390" t="s">
        <v>7802</v>
      </c>
      <c r="DA390" s="27">
        <v>1</v>
      </c>
      <c r="DB390">
        <v>173693</v>
      </c>
      <c r="DC390">
        <v>2</v>
      </c>
      <c r="DE390" s="27">
        <v>1</v>
      </c>
      <c r="DF390" s="36" t="s">
        <v>242</v>
      </c>
      <c r="DG390" t="s">
        <v>242</v>
      </c>
      <c r="DH390" s="43" t="s">
        <v>242</v>
      </c>
      <c r="DI390" t="s">
        <v>242</v>
      </c>
      <c r="DJ390" s="36">
        <v>511638</v>
      </c>
      <c r="DK390">
        <v>2</v>
      </c>
      <c r="DM390" s="27">
        <v>0</v>
      </c>
      <c r="DN390" s="36" t="s">
        <v>242</v>
      </c>
      <c r="DO390" t="s">
        <v>242</v>
      </c>
      <c r="DQ390">
        <v>1</v>
      </c>
      <c r="DS390" t="s">
        <v>7802</v>
      </c>
      <c r="DT390" s="27">
        <v>0</v>
      </c>
      <c r="DV390" s="27">
        <v>0</v>
      </c>
      <c r="DX390" s="27">
        <v>1</v>
      </c>
      <c r="DY390" s="2" t="s">
        <v>7804</v>
      </c>
      <c r="DZ390" s="27">
        <v>0</v>
      </c>
      <c r="EB390" s="27">
        <v>0.5</v>
      </c>
      <c r="EC390" s="2" t="s">
        <v>7805</v>
      </c>
      <c r="ED390" s="27">
        <v>1</v>
      </c>
      <c r="EE390" s="2" t="s">
        <v>7806</v>
      </c>
      <c r="EF390" s="27">
        <v>1</v>
      </c>
      <c r="EG390" s="2" t="s">
        <v>7806</v>
      </c>
      <c r="EH390" s="27">
        <v>0.5</v>
      </c>
      <c r="EI390" s="2" t="s">
        <v>7807</v>
      </c>
      <c r="EJ390" s="27">
        <v>1</v>
      </c>
      <c r="EK390" t="s">
        <v>7808</v>
      </c>
      <c r="EL390" s="27">
        <v>1</v>
      </c>
      <c r="EM390" s="2" t="s">
        <v>7809</v>
      </c>
      <c r="EN390">
        <v>1</v>
      </c>
      <c r="EP390" s="2" t="s">
        <v>7802</v>
      </c>
      <c r="EQ390">
        <f t="shared" si="91"/>
        <v>0.6</v>
      </c>
      <c r="ER390" s="99">
        <v>0.5</v>
      </c>
      <c r="ES390" s="27">
        <v>0.5</v>
      </c>
      <c r="ET390" t="s">
        <v>242</v>
      </c>
      <c r="EU390" t="s">
        <v>242</v>
      </c>
      <c r="EX390">
        <v>2</v>
      </c>
      <c r="EY390" t="s">
        <v>242</v>
      </c>
      <c r="EZ390" t="s">
        <v>7810</v>
      </c>
      <c r="FA390" s="27">
        <v>1</v>
      </c>
      <c r="FB390">
        <v>121076.6</v>
      </c>
      <c r="FC390" t="s">
        <v>7811</v>
      </c>
      <c r="FD390" s="27">
        <v>1</v>
      </c>
      <c r="FE390">
        <v>0</v>
      </c>
      <c r="FG390" s="27">
        <v>1</v>
      </c>
      <c r="FH390">
        <v>88.7</v>
      </c>
      <c r="FI390" t="s">
        <v>7812</v>
      </c>
      <c r="FJ390" s="27">
        <v>1</v>
      </c>
      <c r="FK390">
        <v>0</v>
      </c>
      <c r="FL390">
        <f t="shared" si="94"/>
        <v>2</v>
      </c>
      <c r="FM390" s="99">
        <v>1</v>
      </c>
      <c r="FN390">
        <f t="shared" si="95"/>
        <v>2</v>
      </c>
      <c r="FO390" s="99">
        <v>1</v>
      </c>
      <c r="FQ390">
        <v>1</v>
      </c>
      <c r="FS390" t="s">
        <v>7802</v>
      </c>
      <c r="FT390" s="27">
        <v>1</v>
      </c>
      <c r="FU390">
        <v>10</v>
      </c>
      <c r="FV390">
        <v>43</v>
      </c>
      <c r="FW390">
        <v>47</v>
      </c>
      <c r="FY390" s="27">
        <v>1</v>
      </c>
      <c r="FZ390">
        <v>26</v>
      </c>
      <c r="GA390">
        <v>3</v>
      </c>
      <c r="GC390" s="27">
        <v>0.5</v>
      </c>
      <c r="GD390" t="s">
        <v>242</v>
      </c>
      <c r="GE390" t="s">
        <v>242</v>
      </c>
      <c r="GF390" s="36" t="s">
        <v>242</v>
      </c>
      <c r="GG390" t="s">
        <v>242</v>
      </c>
      <c r="GH390" t="s">
        <v>242</v>
      </c>
      <c r="GI390" t="s">
        <v>242</v>
      </c>
      <c r="GJ390" t="s">
        <v>242</v>
      </c>
      <c r="GK390">
        <v>3</v>
      </c>
      <c r="GL390" t="s">
        <v>7813</v>
      </c>
      <c r="GM390">
        <v>1</v>
      </c>
      <c r="GO390" t="s">
        <v>7802</v>
      </c>
      <c r="GP390" s="27">
        <v>0</v>
      </c>
      <c r="GQ390" t="s">
        <v>242</v>
      </c>
      <c r="GR390" t="s">
        <v>242</v>
      </c>
      <c r="GT390" t="s">
        <v>242</v>
      </c>
      <c r="GW390" s="27">
        <v>1</v>
      </c>
      <c r="GX390">
        <v>104</v>
      </c>
      <c r="GY390" t="s">
        <v>7814</v>
      </c>
      <c r="HA390">
        <v>3</v>
      </c>
      <c r="HC390" t="s">
        <v>7815</v>
      </c>
      <c r="HD390" s="27">
        <v>0</v>
      </c>
      <c r="HF390" s="27">
        <v>0</v>
      </c>
      <c r="HH390" t="s">
        <v>242</v>
      </c>
      <c r="HK390" s="27">
        <v>1</v>
      </c>
      <c r="HL390" s="2" t="s">
        <v>7816</v>
      </c>
      <c r="HM390">
        <v>1</v>
      </c>
      <c r="HO390" t="s">
        <v>7802</v>
      </c>
      <c r="HP390">
        <v>0.88888888899999996</v>
      </c>
      <c r="HQ390">
        <v>1</v>
      </c>
      <c r="HR390">
        <v>0.75</v>
      </c>
      <c r="HS390">
        <v>0.66666666699999999</v>
      </c>
      <c r="HT390">
        <v>0.6</v>
      </c>
      <c r="HU390">
        <v>0.5</v>
      </c>
      <c r="HV390">
        <v>1</v>
      </c>
      <c r="HW390">
        <v>0.83333333300000001</v>
      </c>
      <c r="HX390">
        <v>0</v>
      </c>
      <c r="HY390">
        <v>1</v>
      </c>
      <c r="HZ390">
        <v>0</v>
      </c>
      <c r="IA390">
        <v>1</v>
      </c>
      <c r="IB390">
        <v>1</v>
      </c>
      <c r="IC390">
        <v>0.87962963000000005</v>
      </c>
      <c r="ID390">
        <v>0.69166666700000001</v>
      </c>
      <c r="IE390">
        <v>0.56666666700000001</v>
      </c>
      <c r="IF390">
        <v>0.71265432100000004</v>
      </c>
      <c r="IG390" t="s">
        <v>7796</v>
      </c>
      <c r="IH390" t="s">
        <v>266</v>
      </c>
      <c r="II390" t="s">
        <v>7796</v>
      </c>
      <c r="IJ390">
        <v>8526.4699999999993</v>
      </c>
      <c r="IK390">
        <v>8904.43</v>
      </c>
      <c r="IL390">
        <v>9863.0849999999991</v>
      </c>
      <c r="IM390">
        <v>12289.335999999999</v>
      </c>
      <c r="IN390">
        <v>8526.4699999999993</v>
      </c>
      <c r="IS390">
        <f t="shared" si="92"/>
        <v>1</v>
      </c>
      <c r="IT390">
        <f t="shared" si="96"/>
        <v>0.7142857142857143</v>
      </c>
      <c r="IU390">
        <f t="shared" si="84"/>
        <v>0.875</v>
      </c>
      <c r="IV390">
        <f t="shared" si="93"/>
        <v>0.86309523809523814</v>
      </c>
    </row>
    <row r="391" spans="1:256" ht="14" customHeight="1" x14ac:dyDescent="0.2">
      <c r="A391" s="10">
        <v>390</v>
      </c>
      <c r="B391">
        <v>426</v>
      </c>
      <c r="C391" s="1">
        <v>44804.925694444442</v>
      </c>
      <c r="D391" s="1">
        <v>44806.9375</v>
      </c>
      <c r="E391">
        <v>0</v>
      </c>
      <c r="F391" t="s">
        <v>7817</v>
      </c>
      <c r="G391">
        <v>100</v>
      </c>
      <c r="H391">
        <v>173808</v>
      </c>
      <c r="I391">
        <v>1</v>
      </c>
      <c r="J391" s="1">
        <v>44806.9375</v>
      </c>
      <c r="K391" t="s">
        <v>7818</v>
      </c>
      <c r="L391" t="s">
        <v>242</v>
      </c>
      <c r="M391" t="s">
        <v>242</v>
      </c>
      <c r="N391" t="s">
        <v>7819</v>
      </c>
      <c r="O391" t="s">
        <v>7820</v>
      </c>
      <c r="P391">
        <v>34.064799999999998</v>
      </c>
      <c r="Q391">
        <v>-118.4414</v>
      </c>
      <c r="R391" t="s">
        <v>245</v>
      </c>
      <c r="S391" t="s">
        <v>246</v>
      </c>
      <c r="T391" s="22" t="s">
        <v>7821</v>
      </c>
      <c r="U391" s="22"/>
      <c r="V391" t="s">
        <v>7822</v>
      </c>
      <c r="W391" t="s">
        <v>7823</v>
      </c>
      <c r="X391">
        <v>1531</v>
      </c>
      <c r="Y391" s="10" t="s">
        <v>271</v>
      </c>
      <c r="Z391" s="10" t="s">
        <v>2346</v>
      </c>
      <c r="AA391" s="10">
        <v>2021</v>
      </c>
      <c r="AC391" s="10">
        <v>0</v>
      </c>
      <c r="AF391" s="10">
        <v>12</v>
      </c>
      <c r="AG391">
        <v>3</v>
      </c>
      <c r="AI391" t="s">
        <v>7824</v>
      </c>
      <c r="AJ391" s="22">
        <v>1</v>
      </c>
      <c r="AK391" s="10">
        <v>8</v>
      </c>
      <c r="AL391" s="22">
        <v>0</v>
      </c>
      <c r="AM391" s="19">
        <v>0</v>
      </c>
      <c r="AN391" s="36">
        <f t="shared" si="89"/>
        <v>0</v>
      </c>
      <c r="AO391" s="22">
        <v>0</v>
      </c>
      <c r="AP391" s="19">
        <v>0</v>
      </c>
      <c r="AQ391" s="2" t="s">
        <v>7825</v>
      </c>
      <c r="AR391">
        <v>3</v>
      </c>
      <c r="AT391" t="s">
        <v>7824</v>
      </c>
      <c r="AU391" s="22">
        <v>1</v>
      </c>
      <c r="AV391" s="10">
        <v>10</v>
      </c>
      <c r="AW391" s="21">
        <f t="shared" si="87"/>
        <v>83.333333333333343</v>
      </c>
      <c r="AX391">
        <v>3</v>
      </c>
      <c r="AZ391" t="s">
        <v>7824</v>
      </c>
      <c r="BA391" s="22">
        <v>1</v>
      </c>
      <c r="BB391" s="10">
        <v>10</v>
      </c>
      <c r="BC391" s="21">
        <f t="shared" si="90"/>
        <v>83.333333333333343</v>
      </c>
      <c r="BD391">
        <v>3</v>
      </c>
      <c r="BF391" t="s">
        <v>7824</v>
      </c>
      <c r="BG391" s="22">
        <v>1</v>
      </c>
      <c r="BH391" s="10">
        <v>15.75</v>
      </c>
      <c r="BJ391">
        <v>3</v>
      </c>
      <c r="BL391" t="s">
        <v>7824</v>
      </c>
      <c r="BM391" s="22">
        <v>1</v>
      </c>
      <c r="BN391">
        <v>3</v>
      </c>
      <c r="BP391" t="s">
        <v>7824</v>
      </c>
      <c r="BQ391" s="22">
        <v>1</v>
      </c>
      <c r="BR391" s="10">
        <v>3</v>
      </c>
      <c r="BS391" s="97">
        <f t="shared" si="97"/>
        <v>25</v>
      </c>
      <c r="BU391" s="10">
        <v>3</v>
      </c>
      <c r="BW391" s="10" t="s">
        <v>7824</v>
      </c>
      <c r="BX391" s="22">
        <v>0</v>
      </c>
      <c r="BY391" s="19">
        <v>0</v>
      </c>
      <c r="BZ391" s="21">
        <f t="shared" si="88"/>
        <v>0</v>
      </c>
      <c r="CA391" s="10" t="s">
        <v>242</v>
      </c>
      <c r="CB391" s="10" t="s">
        <v>242</v>
      </c>
      <c r="CE391" s="22">
        <v>0</v>
      </c>
      <c r="CG391" s="10" t="s">
        <v>242</v>
      </c>
      <c r="CH391" s="10" t="s">
        <v>242</v>
      </c>
      <c r="CJ391" s="22">
        <v>0</v>
      </c>
      <c r="CL391" s="10" t="s">
        <v>242</v>
      </c>
      <c r="CO391" s="10">
        <v>0</v>
      </c>
      <c r="CP391" s="22">
        <v>0</v>
      </c>
      <c r="CQ391" s="10" t="s">
        <v>242</v>
      </c>
      <c r="CR391" s="10" t="s">
        <v>242</v>
      </c>
      <c r="CS391" s="10" t="s">
        <v>242</v>
      </c>
      <c r="CV391" s="22">
        <v>1</v>
      </c>
      <c r="CW391" s="10" t="s">
        <v>7826</v>
      </c>
      <c r="CX391" s="10">
        <v>5</v>
      </c>
      <c r="CY391" s="10" t="s">
        <v>7827</v>
      </c>
      <c r="CZ391" s="10" t="s">
        <v>7828</v>
      </c>
      <c r="DA391" s="22">
        <v>0</v>
      </c>
      <c r="DB391" s="10" t="s">
        <v>242</v>
      </c>
      <c r="DC391" s="10" t="s">
        <v>242</v>
      </c>
      <c r="DE391" s="22">
        <v>0</v>
      </c>
      <c r="DF391" s="50" t="s">
        <v>242</v>
      </c>
      <c r="DG391" s="10" t="s">
        <v>242</v>
      </c>
      <c r="DH391" s="43" t="s">
        <v>242</v>
      </c>
      <c r="DI391" s="10" t="s">
        <v>242</v>
      </c>
      <c r="DJ391" s="50" t="s">
        <v>242</v>
      </c>
      <c r="DK391" s="10" t="s">
        <v>242</v>
      </c>
      <c r="DM391" s="22">
        <v>0</v>
      </c>
      <c r="DN391" s="50" t="s">
        <v>242</v>
      </c>
      <c r="DO391" s="10" t="s">
        <v>242</v>
      </c>
      <c r="DQ391" s="10" t="s">
        <v>242</v>
      </c>
      <c r="DT391" s="27">
        <v>1</v>
      </c>
      <c r="DU391" s="2" t="s">
        <v>7829</v>
      </c>
      <c r="DV391" s="27">
        <v>0</v>
      </c>
      <c r="DX391" s="27">
        <v>0</v>
      </c>
      <c r="DZ391" s="27">
        <v>0</v>
      </c>
      <c r="EB391" s="27">
        <v>0</v>
      </c>
      <c r="ED391" s="27">
        <v>0</v>
      </c>
      <c r="EF391" s="27">
        <v>0</v>
      </c>
      <c r="EH391" s="27">
        <v>0</v>
      </c>
      <c r="EJ391" s="27">
        <v>0</v>
      </c>
      <c r="EL391" s="27">
        <v>0</v>
      </c>
      <c r="EN391">
        <v>5</v>
      </c>
      <c r="EO391" t="s">
        <v>7830</v>
      </c>
      <c r="EP391" s="2" t="s">
        <v>7831</v>
      </c>
      <c r="EQ391">
        <f t="shared" si="91"/>
        <v>0.1</v>
      </c>
      <c r="ER391" s="99">
        <v>0.5</v>
      </c>
      <c r="ES391" s="22">
        <v>0</v>
      </c>
      <c r="ET391" s="10" t="s">
        <v>242</v>
      </c>
      <c r="EU391" s="10" t="s">
        <v>242</v>
      </c>
      <c r="EX391" s="10" t="s">
        <v>242</v>
      </c>
      <c r="EY391" s="10" t="s">
        <v>242</v>
      </c>
      <c r="FA391" s="22">
        <v>0</v>
      </c>
      <c r="FB391" s="10" t="s">
        <v>242</v>
      </c>
      <c r="FD391" s="22">
        <v>0</v>
      </c>
      <c r="FE391" s="10" t="s">
        <v>242</v>
      </c>
      <c r="FG391" s="22">
        <v>0</v>
      </c>
      <c r="FH391" s="10" t="s">
        <v>242</v>
      </c>
      <c r="FJ391" s="22">
        <v>0</v>
      </c>
      <c r="FK391" s="10" t="s">
        <v>242</v>
      </c>
      <c r="FL391">
        <f t="shared" si="94"/>
        <v>0</v>
      </c>
      <c r="FM391" s="100">
        <v>0</v>
      </c>
      <c r="FN391">
        <f t="shared" si="95"/>
        <v>0</v>
      </c>
      <c r="FO391" s="100">
        <v>0</v>
      </c>
      <c r="FQ391" s="10" t="s">
        <v>242</v>
      </c>
      <c r="FT391" s="22">
        <v>0</v>
      </c>
      <c r="FU391" s="10" t="s">
        <v>242</v>
      </c>
      <c r="FV391" s="10" t="s">
        <v>242</v>
      </c>
      <c r="FW391" s="10" t="s">
        <v>242</v>
      </c>
      <c r="FY391" s="22">
        <v>0</v>
      </c>
      <c r="FZ391" s="10" t="s">
        <v>242</v>
      </c>
      <c r="GA391" s="10" t="s">
        <v>242</v>
      </c>
      <c r="GC391" s="22">
        <v>0</v>
      </c>
      <c r="GD391" s="10" t="s">
        <v>242</v>
      </c>
      <c r="GE391" s="10" t="s">
        <v>242</v>
      </c>
      <c r="GF391" s="50" t="s">
        <v>242</v>
      </c>
      <c r="GG391" s="10" t="s">
        <v>242</v>
      </c>
      <c r="GH391" s="10" t="s">
        <v>242</v>
      </c>
      <c r="GI391" s="10" t="s">
        <v>242</v>
      </c>
      <c r="GJ391" s="10" t="s">
        <v>242</v>
      </c>
      <c r="GK391" s="10" t="s">
        <v>242</v>
      </c>
      <c r="GM391" s="10" t="s">
        <v>242</v>
      </c>
      <c r="GP391" s="22">
        <v>0</v>
      </c>
      <c r="GQ391" s="10" t="s">
        <v>242</v>
      </c>
      <c r="GR391" s="10" t="s">
        <v>242</v>
      </c>
      <c r="GT391" s="10" t="s">
        <v>242</v>
      </c>
      <c r="GW391" s="22">
        <v>1</v>
      </c>
      <c r="GX391" s="10">
        <v>58</v>
      </c>
      <c r="GY391" s="10" t="s">
        <v>7832</v>
      </c>
      <c r="HA391" s="10">
        <v>3</v>
      </c>
      <c r="HC391" s="10" t="s">
        <v>7833</v>
      </c>
      <c r="HD391" s="22">
        <v>0</v>
      </c>
      <c r="HF391" s="22">
        <v>0</v>
      </c>
      <c r="HH391" s="10" t="s">
        <v>242</v>
      </c>
      <c r="HK391" s="22">
        <v>0</v>
      </c>
      <c r="HM391" s="10" t="s">
        <v>242</v>
      </c>
      <c r="HP391" s="10">
        <v>0.55555555599999995</v>
      </c>
      <c r="HQ391" s="10">
        <v>0</v>
      </c>
      <c r="HR391" s="10">
        <v>0.5</v>
      </c>
      <c r="HS391" s="10">
        <v>0</v>
      </c>
      <c r="HT391" s="10">
        <v>0.1</v>
      </c>
      <c r="HU391" s="10">
        <v>0</v>
      </c>
      <c r="HV391" s="10">
        <v>0</v>
      </c>
      <c r="HW391" s="10">
        <v>0</v>
      </c>
      <c r="HX391" s="10">
        <v>0</v>
      </c>
      <c r="HY391" s="10">
        <v>1</v>
      </c>
      <c r="HZ391" s="10">
        <v>0</v>
      </c>
      <c r="IA391" s="10">
        <v>0</v>
      </c>
      <c r="IB391" s="10">
        <v>1</v>
      </c>
      <c r="IC391" s="10">
        <v>0.35185185200000002</v>
      </c>
      <c r="ID391" s="10">
        <v>2.5000000000000001E-2</v>
      </c>
      <c r="IE391" s="10">
        <v>0.2</v>
      </c>
      <c r="IF391" s="10">
        <v>0.19228395100000001</v>
      </c>
      <c r="IG391" s="10" t="s">
        <v>7821</v>
      </c>
      <c r="IH391" s="10" t="s">
        <v>266</v>
      </c>
      <c r="II391" s="10" t="s">
        <v>7821</v>
      </c>
      <c r="IJ391" s="10">
        <v>7428.442</v>
      </c>
      <c r="IK391" s="10">
        <v>7566.04</v>
      </c>
      <c r="IL391" s="10">
        <v>8970.0619999999999</v>
      </c>
      <c r="IM391" s="10">
        <v>10580.288</v>
      </c>
      <c r="IN391" s="10">
        <v>7428.442</v>
      </c>
      <c r="IS391">
        <f t="shared" si="92"/>
        <v>0.2</v>
      </c>
      <c r="IT391">
        <f t="shared" si="96"/>
        <v>7.1428571428571425E-2</v>
      </c>
      <c r="IU391">
        <f t="shared" si="84"/>
        <v>0.25</v>
      </c>
      <c r="IV391">
        <f t="shared" si="93"/>
        <v>0.17380952380952383</v>
      </c>
    </row>
    <row r="392" spans="1:256" ht="14" customHeight="1" x14ac:dyDescent="0.2">
      <c r="A392" s="10">
        <v>391</v>
      </c>
      <c r="B392">
        <v>427</v>
      </c>
      <c r="C392" s="1">
        <v>44805.018055555556</v>
      </c>
      <c r="D392" s="1">
        <v>44806.981944444444</v>
      </c>
      <c r="E392">
        <v>0</v>
      </c>
      <c r="F392" t="s">
        <v>7817</v>
      </c>
      <c r="G392">
        <v>100</v>
      </c>
      <c r="H392">
        <v>169627</v>
      </c>
      <c r="I392">
        <v>1</v>
      </c>
      <c r="J392" s="1">
        <v>44806.981944444444</v>
      </c>
      <c r="K392" t="s">
        <v>7834</v>
      </c>
      <c r="L392" t="s">
        <v>242</v>
      </c>
      <c r="M392" t="s">
        <v>242</v>
      </c>
      <c r="N392" t="s">
        <v>7835</v>
      </c>
      <c r="O392" t="s">
        <v>7836</v>
      </c>
      <c r="P392">
        <v>34.064799999999998</v>
      </c>
      <c r="Q392">
        <v>-118.4414</v>
      </c>
      <c r="R392" t="s">
        <v>245</v>
      </c>
      <c r="S392" t="s">
        <v>246</v>
      </c>
      <c r="T392" s="10" t="s">
        <v>7837</v>
      </c>
      <c r="V392" t="s">
        <v>7838</v>
      </c>
      <c r="W392">
        <v>651229106</v>
      </c>
      <c r="X392">
        <v>3089</v>
      </c>
      <c r="Y392" s="10" t="s">
        <v>271</v>
      </c>
      <c r="Z392" s="10" t="s">
        <v>2346</v>
      </c>
      <c r="AA392" s="10">
        <v>2021</v>
      </c>
      <c r="AC392" s="10">
        <v>0</v>
      </c>
      <c r="AF392" s="10">
        <v>10</v>
      </c>
      <c r="AG392">
        <v>3</v>
      </c>
      <c r="AI392" t="s">
        <v>7839</v>
      </c>
      <c r="AJ392" s="22">
        <v>1</v>
      </c>
      <c r="AK392" s="10">
        <v>3</v>
      </c>
      <c r="AL392" s="22">
        <v>0</v>
      </c>
      <c r="AM392" s="19">
        <v>0</v>
      </c>
      <c r="AN392" s="36">
        <f t="shared" si="89"/>
        <v>0</v>
      </c>
      <c r="AO392" s="22">
        <v>1</v>
      </c>
      <c r="AP392" s="10">
        <v>1</v>
      </c>
      <c r="AR392">
        <v>3</v>
      </c>
      <c r="AT392" t="s">
        <v>7840</v>
      </c>
      <c r="AU392" s="22">
        <v>1</v>
      </c>
      <c r="AV392" s="10">
        <v>9</v>
      </c>
      <c r="AW392" s="21">
        <f t="shared" si="87"/>
        <v>90</v>
      </c>
      <c r="AX392">
        <v>1</v>
      </c>
      <c r="AZ392" t="s">
        <v>7841</v>
      </c>
      <c r="BA392" s="22">
        <v>1</v>
      </c>
      <c r="BB392" s="10">
        <v>9</v>
      </c>
      <c r="BC392" s="21">
        <f t="shared" si="90"/>
        <v>90</v>
      </c>
      <c r="BD392">
        <v>1</v>
      </c>
      <c r="BF392" t="s">
        <v>7841</v>
      </c>
      <c r="BG392" s="22">
        <v>1</v>
      </c>
      <c r="BH392" s="10">
        <v>3.5</v>
      </c>
      <c r="BJ392">
        <v>1</v>
      </c>
      <c r="BL392" t="s">
        <v>7841</v>
      </c>
      <c r="BM392" s="22">
        <v>1</v>
      </c>
      <c r="BN392">
        <v>3</v>
      </c>
      <c r="BP392" t="s">
        <v>7840</v>
      </c>
      <c r="BQ392" s="22">
        <v>1</v>
      </c>
      <c r="BR392" s="10">
        <v>2</v>
      </c>
      <c r="BS392" s="97">
        <f t="shared" si="97"/>
        <v>20</v>
      </c>
      <c r="BU392" s="10">
        <v>1</v>
      </c>
      <c r="BW392" s="10" t="s">
        <v>7841</v>
      </c>
      <c r="BX392" s="22">
        <v>1</v>
      </c>
      <c r="BY392" s="10">
        <v>3</v>
      </c>
      <c r="BZ392" s="21">
        <f t="shared" si="88"/>
        <v>30</v>
      </c>
      <c r="CA392" s="10">
        <v>2</v>
      </c>
      <c r="CB392" s="10">
        <v>1</v>
      </c>
      <c r="CD392" s="10" t="s">
        <v>7841</v>
      </c>
      <c r="CE392" s="22">
        <v>0</v>
      </c>
      <c r="CG392" s="10" t="s">
        <v>242</v>
      </c>
      <c r="CH392" s="10" t="s">
        <v>242</v>
      </c>
      <c r="CJ392" s="22">
        <v>1</v>
      </c>
      <c r="CK392" s="11" t="s">
        <v>7842</v>
      </c>
      <c r="CL392" s="10">
        <v>1</v>
      </c>
      <c r="CN392" s="10" t="s">
        <v>7841</v>
      </c>
      <c r="CO392" s="10">
        <v>0</v>
      </c>
      <c r="CP392" s="22">
        <v>1</v>
      </c>
      <c r="CQ392" s="10" t="s">
        <v>242</v>
      </c>
      <c r="CR392" s="10">
        <v>99</v>
      </c>
      <c r="CS392" s="10" t="s">
        <v>242</v>
      </c>
      <c r="CT392" s="10" t="s">
        <v>7843</v>
      </c>
      <c r="CU392" s="11" t="s">
        <v>7844</v>
      </c>
      <c r="CV392" s="22">
        <v>1</v>
      </c>
      <c r="CW392" s="11" t="s">
        <v>7845</v>
      </c>
      <c r="CX392" s="10">
        <v>1</v>
      </c>
      <c r="CZ392" s="10" t="s">
        <v>7841</v>
      </c>
      <c r="DA392" s="22">
        <v>0.5</v>
      </c>
      <c r="DB392" s="10" t="s">
        <v>242</v>
      </c>
      <c r="DC392" s="10">
        <v>2</v>
      </c>
      <c r="DD392" s="10" t="s">
        <v>7846</v>
      </c>
      <c r="DE392" s="22">
        <v>0.5</v>
      </c>
      <c r="DF392" s="50" t="s">
        <v>242</v>
      </c>
      <c r="DG392" s="10" t="s">
        <v>242</v>
      </c>
      <c r="DH392" s="43" t="s">
        <v>242</v>
      </c>
      <c r="DI392" s="10" t="s">
        <v>242</v>
      </c>
      <c r="DJ392" s="50" t="s">
        <v>242</v>
      </c>
      <c r="DK392" s="10" t="s">
        <v>242</v>
      </c>
      <c r="DL392" s="10" t="s">
        <v>7846</v>
      </c>
      <c r="DM392" s="22">
        <v>0</v>
      </c>
      <c r="DN392" s="50" t="s">
        <v>242</v>
      </c>
      <c r="DO392" s="10" t="s">
        <v>242</v>
      </c>
      <c r="DQ392" s="10">
        <v>1</v>
      </c>
      <c r="DS392" s="10" t="s">
        <v>7841</v>
      </c>
      <c r="DT392" s="27">
        <v>1</v>
      </c>
      <c r="DU392" t="s">
        <v>7847</v>
      </c>
      <c r="DV392" s="27">
        <v>1</v>
      </c>
      <c r="DW392" s="2" t="s">
        <v>7848</v>
      </c>
      <c r="DX392" s="27">
        <v>1</v>
      </c>
      <c r="DY392" s="2" t="s">
        <v>7849</v>
      </c>
      <c r="DZ392" s="27">
        <v>1</v>
      </c>
      <c r="EA392" s="2" t="s">
        <v>7850</v>
      </c>
      <c r="EB392" s="27">
        <v>0</v>
      </c>
      <c r="ED392" s="27">
        <v>1</v>
      </c>
      <c r="EE392" t="s">
        <v>7851</v>
      </c>
      <c r="EF392" s="27">
        <v>0</v>
      </c>
      <c r="EH392" s="27">
        <v>0</v>
      </c>
      <c r="EJ392" s="27">
        <v>1</v>
      </c>
      <c r="EK392" t="s">
        <v>7852</v>
      </c>
      <c r="EL392" s="27">
        <v>1</v>
      </c>
      <c r="EM392" s="2" t="s">
        <v>7853</v>
      </c>
      <c r="EN392">
        <v>5</v>
      </c>
      <c r="EO392" t="s">
        <v>7854</v>
      </c>
      <c r="EP392" s="2" t="s">
        <v>7855</v>
      </c>
      <c r="EQ392">
        <f t="shared" si="91"/>
        <v>0.7</v>
      </c>
      <c r="ER392" s="99">
        <v>0.5</v>
      </c>
      <c r="ES392" s="22">
        <v>0</v>
      </c>
      <c r="ET392" s="10" t="s">
        <v>242</v>
      </c>
      <c r="EU392" s="10" t="s">
        <v>242</v>
      </c>
      <c r="EX392" s="10" t="s">
        <v>242</v>
      </c>
      <c r="EY392" s="10" t="s">
        <v>242</v>
      </c>
      <c r="FA392" s="22">
        <v>0</v>
      </c>
      <c r="FB392" s="10" t="s">
        <v>242</v>
      </c>
      <c r="FD392" s="22">
        <v>0</v>
      </c>
      <c r="FE392" s="10" t="s">
        <v>242</v>
      </c>
      <c r="FG392" s="22">
        <v>1</v>
      </c>
      <c r="FH392" s="10">
        <v>460</v>
      </c>
      <c r="FI392" s="10" t="s">
        <v>7856</v>
      </c>
      <c r="FJ392" s="22">
        <v>0</v>
      </c>
      <c r="FK392" s="10" t="s">
        <v>242</v>
      </c>
      <c r="FL392">
        <f t="shared" si="94"/>
        <v>1</v>
      </c>
      <c r="FM392" s="99">
        <v>1</v>
      </c>
      <c r="FN392">
        <f t="shared" si="95"/>
        <v>0</v>
      </c>
      <c r="FO392" s="100">
        <v>0</v>
      </c>
      <c r="FQ392" s="10">
        <v>1</v>
      </c>
      <c r="FS392" s="10" t="s">
        <v>7841</v>
      </c>
      <c r="FT392" s="22">
        <v>0</v>
      </c>
      <c r="FU392" s="10" t="s">
        <v>242</v>
      </c>
      <c r="FV392" s="10" t="s">
        <v>242</v>
      </c>
      <c r="FW392" s="10" t="s">
        <v>242</v>
      </c>
      <c r="FY392" s="22">
        <v>1</v>
      </c>
      <c r="FZ392" s="10">
        <v>51</v>
      </c>
      <c r="GA392" s="10">
        <v>2</v>
      </c>
      <c r="GC392" s="22">
        <v>1</v>
      </c>
      <c r="GD392" s="10">
        <v>10.7</v>
      </c>
      <c r="GE392" s="10">
        <v>11.2</v>
      </c>
      <c r="GF392" s="50">
        <v>68</v>
      </c>
      <c r="GG392" s="10">
        <v>7</v>
      </c>
      <c r="GH392" s="10" t="s">
        <v>242</v>
      </c>
      <c r="GI392" s="10" t="s">
        <v>242</v>
      </c>
      <c r="GJ392" s="10" t="s">
        <v>242</v>
      </c>
      <c r="GK392" s="10">
        <v>1</v>
      </c>
      <c r="GL392" s="11" t="s">
        <v>7857</v>
      </c>
      <c r="GM392" s="10">
        <v>1</v>
      </c>
      <c r="GO392" s="10" t="s">
        <v>7841</v>
      </c>
      <c r="GP392" s="22">
        <v>0</v>
      </c>
      <c r="GQ392" s="10" t="s">
        <v>242</v>
      </c>
      <c r="GR392" s="10" t="s">
        <v>242</v>
      </c>
      <c r="GT392" s="10" t="s">
        <v>242</v>
      </c>
      <c r="GW392" s="22">
        <v>1</v>
      </c>
      <c r="GX392" s="10">
        <v>339</v>
      </c>
      <c r="GY392" s="10" t="s">
        <v>7858</v>
      </c>
      <c r="HA392" s="10">
        <v>3</v>
      </c>
      <c r="HC392" s="10" t="s">
        <v>7839</v>
      </c>
      <c r="HD392" s="22">
        <v>0</v>
      </c>
      <c r="HF392" s="22">
        <v>0</v>
      </c>
      <c r="HH392" s="10" t="s">
        <v>242</v>
      </c>
      <c r="HK392" s="22">
        <v>1</v>
      </c>
      <c r="HL392" s="11" t="s">
        <v>7859</v>
      </c>
      <c r="HM392" s="10">
        <v>1</v>
      </c>
      <c r="HO392" s="10" t="s">
        <v>7841</v>
      </c>
      <c r="HP392" s="10">
        <v>0.77777777800000003</v>
      </c>
      <c r="HQ392" s="10">
        <v>1</v>
      </c>
      <c r="HR392" s="10">
        <v>1</v>
      </c>
      <c r="HS392" s="10">
        <v>0.33333333300000001</v>
      </c>
      <c r="HT392" s="10">
        <v>0.7</v>
      </c>
      <c r="HU392" s="10">
        <v>0</v>
      </c>
      <c r="HV392" s="10">
        <v>0.25</v>
      </c>
      <c r="HW392" s="10">
        <v>0.66666666699999999</v>
      </c>
      <c r="HX392" s="10">
        <v>0</v>
      </c>
      <c r="HY392" s="10">
        <v>1</v>
      </c>
      <c r="HZ392" s="10">
        <v>0</v>
      </c>
      <c r="IA392" s="10">
        <v>1</v>
      </c>
      <c r="IB392" s="10">
        <v>1</v>
      </c>
      <c r="IC392" s="10">
        <v>0.92592592600000001</v>
      </c>
      <c r="ID392" s="10">
        <v>0.320833333</v>
      </c>
      <c r="IE392" s="10">
        <v>0.53333333299999997</v>
      </c>
      <c r="IF392" s="10">
        <v>0.59336419799999995</v>
      </c>
      <c r="IG392" s="10" t="s">
        <v>7837</v>
      </c>
      <c r="IH392" s="10" t="s">
        <v>266</v>
      </c>
      <c r="II392" s="10" t="s">
        <v>7837</v>
      </c>
      <c r="IJ392" s="10">
        <v>9714.9</v>
      </c>
      <c r="IK392" s="10">
        <v>9385</v>
      </c>
      <c r="IL392" s="10">
        <v>10589</v>
      </c>
      <c r="IM392" s="10">
        <v>9459</v>
      </c>
      <c r="IN392" s="10">
        <v>9714.9</v>
      </c>
      <c r="IS392">
        <f t="shared" si="92"/>
        <v>0.8</v>
      </c>
      <c r="IT392">
        <f t="shared" si="96"/>
        <v>0.35714285714285715</v>
      </c>
      <c r="IU392">
        <f t="shared" si="84"/>
        <v>0.75</v>
      </c>
      <c r="IV392">
        <f t="shared" si="93"/>
        <v>0.63571428571428579</v>
      </c>
    </row>
    <row r="393" spans="1:256" customFormat="1" ht="14" customHeight="1" x14ac:dyDescent="0.2">
      <c r="A393">
        <v>392</v>
      </c>
      <c r="B393">
        <v>430</v>
      </c>
      <c r="C393" s="1">
        <v>44802.597916666666</v>
      </c>
      <c r="D393" s="1">
        <v>44812.473611111112</v>
      </c>
      <c r="E393">
        <v>0</v>
      </c>
      <c r="F393" t="s">
        <v>2300</v>
      </c>
      <c r="G393">
        <v>100</v>
      </c>
      <c r="H393">
        <v>853283</v>
      </c>
      <c r="I393">
        <v>1</v>
      </c>
      <c r="J393" s="1">
        <v>44812.473611111112</v>
      </c>
      <c r="K393" t="s">
        <v>7860</v>
      </c>
      <c r="L393" t="s">
        <v>242</v>
      </c>
      <c r="M393" t="s">
        <v>242</v>
      </c>
      <c r="N393" t="s">
        <v>7861</v>
      </c>
      <c r="O393" t="s">
        <v>7862</v>
      </c>
      <c r="P393">
        <v>39.994700000000002</v>
      </c>
      <c r="Q393">
        <v>-105.2366</v>
      </c>
      <c r="R393" t="s">
        <v>245</v>
      </c>
      <c r="S393" t="s">
        <v>246</v>
      </c>
      <c r="T393" t="s">
        <v>7863</v>
      </c>
      <c r="V393" t="s">
        <v>7864</v>
      </c>
      <c r="W393">
        <v>665859104</v>
      </c>
      <c r="X393">
        <v>6022</v>
      </c>
      <c r="Y393" t="s">
        <v>319</v>
      </c>
      <c r="Z393" t="s">
        <v>1051</v>
      </c>
      <c r="AA393">
        <v>2021</v>
      </c>
      <c r="AC393">
        <v>0</v>
      </c>
      <c r="AF393">
        <v>12</v>
      </c>
      <c r="AG393">
        <v>3</v>
      </c>
      <c r="AI393" t="s">
        <v>7865</v>
      </c>
      <c r="AJ393" s="27">
        <v>1</v>
      </c>
      <c r="AK393">
        <v>10</v>
      </c>
      <c r="AL393" s="27">
        <v>0</v>
      </c>
      <c r="AM393" s="24">
        <v>0</v>
      </c>
      <c r="AN393" s="36">
        <f t="shared" si="89"/>
        <v>0</v>
      </c>
      <c r="AO393" s="27">
        <v>0</v>
      </c>
      <c r="AP393" s="24">
        <v>0</v>
      </c>
      <c r="AQ393" t="s">
        <v>7866</v>
      </c>
      <c r="AR393">
        <v>3</v>
      </c>
      <c r="AT393" t="s">
        <v>7865</v>
      </c>
      <c r="AU393" s="27">
        <v>1</v>
      </c>
      <c r="AV393">
        <v>11</v>
      </c>
      <c r="AW393" s="21">
        <f t="shared" si="87"/>
        <v>91.666666666666657</v>
      </c>
      <c r="AX393">
        <v>3</v>
      </c>
      <c r="AZ393" t="s">
        <v>7865</v>
      </c>
      <c r="BA393" s="27">
        <v>1</v>
      </c>
      <c r="BB393">
        <v>11</v>
      </c>
      <c r="BC393" s="21">
        <f t="shared" si="90"/>
        <v>91.666666666666657</v>
      </c>
      <c r="BD393">
        <v>3</v>
      </c>
      <c r="BF393" t="s">
        <v>7865</v>
      </c>
      <c r="BG393" s="27">
        <v>1</v>
      </c>
      <c r="BH393">
        <v>9.6</v>
      </c>
      <c r="BJ393">
        <v>3</v>
      </c>
      <c r="BL393" t="s">
        <v>7865</v>
      </c>
      <c r="BM393" s="27">
        <v>1</v>
      </c>
      <c r="BN393">
        <v>3</v>
      </c>
      <c r="BP393" t="s">
        <v>7865</v>
      </c>
      <c r="BQ393" s="27">
        <v>1</v>
      </c>
      <c r="BR393">
        <v>3</v>
      </c>
      <c r="BS393" s="97">
        <f t="shared" si="97"/>
        <v>25</v>
      </c>
      <c r="BU393">
        <v>3</v>
      </c>
      <c r="BW393" t="s">
        <v>7865</v>
      </c>
      <c r="BX393" s="27">
        <v>1</v>
      </c>
      <c r="BY393">
        <v>5</v>
      </c>
      <c r="BZ393" s="21">
        <f t="shared" si="88"/>
        <v>41.666666666666671</v>
      </c>
      <c r="CA393">
        <v>2</v>
      </c>
      <c r="CB393">
        <v>3</v>
      </c>
      <c r="CD393" t="s">
        <v>7865</v>
      </c>
      <c r="CE393" s="27">
        <v>0</v>
      </c>
      <c r="CG393" t="s">
        <v>242</v>
      </c>
      <c r="CH393" t="s">
        <v>242</v>
      </c>
      <c r="CJ393" s="27">
        <v>0</v>
      </c>
      <c r="CL393" t="s">
        <v>242</v>
      </c>
      <c r="CO393">
        <v>0</v>
      </c>
      <c r="CP393" s="27">
        <v>0.5</v>
      </c>
      <c r="CQ393" t="s">
        <v>242</v>
      </c>
      <c r="CR393">
        <v>99</v>
      </c>
      <c r="CS393" t="s">
        <v>242</v>
      </c>
      <c r="CV393" s="27">
        <v>1</v>
      </c>
      <c r="CW393" s="2" t="s">
        <v>7867</v>
      </c>
      <c r="CX393">
        <v>1</v>
      </c>
      <c r="CZ393" t="s">
        <v>7868</v>
      </c>
      <c r="DA393" s="27">
        <v>1</v>
      </c>
      <c r="DB393">
        <v>1797</v>
      </c>
      <c r="DC393">
        <v>2</v>
      </c>
      <c r="DE393" s="27">
        <v>1</v>
      </c>
      <c r="DF393" s="36">
        <v>23622</v>
      </c>
      <c r="DG393">
        <v>2</v>
      </c>
      <c r="DH393" s="36">
        <v>20304</v>
      </c>
      <c r="DI393">
        <v>2</v>
      </c>
      <c r="DJ393" s="36" t="s">
        <v>242</v>
      </c>
      <c r="DK393" t="s">
        <v>242</v>
      </c>
      <c r="DM393" s="27">
        <v>1</v>
      </c>
      <c r="DN393" s="36">
        <v>3200</v>
      </c>
      <c r="DO393">
        <v>2</v>
      </c>
      <c r="DQ393">
        <v>1</v>
      </c>
      <c r="DS393" t="s">
        <v>7869</v>
      </c>
      <c r="DT393" s="27">
        <v>0</v>
      </c>
      <c r="DV393" s="27">
        <v>0</v>
      </c>
      <c r="DX393" s="27">
        <v>1</v>
      </c>
      <c r="DY393" s="2" t="s">
        <v>7870</v>
      </c>
      <c r="DZ393" s="27">
        <v>0</v>
      </c>
      <c r="EB393" s="27">
        <v>0</v>
      </c>
      <c r="ED393" s="27">
        <v>0</v>
      </c>
      <c r="EF393" s="27">
        <v>0</v>
      </c>
      <c r="EH393" s="27">
        <v>1</v>
      </c>
      <c r="EI393" s="2" t="s">
        <v>7871</v>
      </c>
      <c r="EJ393" s="27">
        <v>0.5</v>
      </c>
      <c r="EK393" t="s">
        <v>7872</v>
      </c>
      <c r="EL393" s="27">
        <v>1</v>
      </c>
      <c r="EM393" s="2" t="s">
        <v>7873</v>
      </c>
      <c r="EN393">
        <v>1</v>
      </c>
      <c r="EP393" s="2" t="s">
        <v>7868</v>
      </c>
      <c r="EQ393">
        <f t="shared" si="91"/>
        <v>0.35</v>
      </c>
      <c r="ER393" s="99">
        <v>0.5</v>
      </c>
      <c r="ES393" s="27">
        <v>0</v>
      </c>
      <c r="ET393" t="s">
        <v>242</v>
      </c>
      <c r="EU393" t="s">
        <v>242</v>
      </c>
      <c r="EX393" t="s">
        <v>242</v>
      </c>
      <c r="EY393" t="s">
        <v>242</v>
      </c>
      <c r="FA393" s="27">
        <v>0</v>
      </c>
      <c r="FB393" t="s">
        <v>242</v>
      </c>
      <c r="FD393" s="27">
        <v>0</v>
      </c>
      <c r="FE393" t="s">
        <v>242</v>
      </c>
      <c r="FG393" s="27">
        <v>0</v>
      </c>
      <c r="FH393" t="s">
        <v>242</v>
      </c>
      <c r="FJ393" s="27">
        <v>0</v>
      </c>
      <c r="FK393" t="s">
        <v>242</v>
      </c>
      <c r="FL393">
        <f t="shared" si="94"/>
        <v>0</v>
      </c>
      <c r="FM393" s="100">
        <v>0</v>
      </c>
      <c r="FN393">
        <f t="shared" si="95"/>
        <v>0</v>
      </c>
      <c r="FO393" s="100">
        <v>0</v>
      </c>
      <c r="FQ393" t="s">
        <v>242</v>
      </c>
      <c r="FT393" s="27">
        <v>0</v>
      </c>
      <c r="FU393" t="s">
        <v>242</v>
      </c>
      <c r="FV393" t="s">
        <v>242</v>
      </c>
      <c r="FW393" t="s">
        <v>242</v>
      </c>
      <c r="FY393" s="27">
        <v>0</v>
      </c>
      <c r="FZ393" t="s">
        <v>242</v>
      </c>
      <c r="GA393" t="s">
        <v>242</v>
      </c>
      <c r="GC393" s="27">
        <v>0</v>
      </c>
      <c r="GD393" t="s">
        <v>242</v>
      </c>
      <c r="GE393" t="s">
        <v>242</v>
      </c>
      <c r="GF393" s="36" t="s">
        <v>242</v>
      </c>
      <c r="GG393" t="s">
        <v>242</v>
      </c>
      <c r="GH393" t="s">
        <v>242</v>
      </c>
      <c r="GI393" t="s">
        <v>242</v>
      </c>
      <c r="GJ393" t="s">
        <v>242</v>
      </c>
      <c r="GK393" t="s">
        <v>242</v>
      </c>
      <c r="GM393" t="s">
        <v>242</v>
      </c>
      <c r="GP393" s="27">
        <v>0</v>
      </c>
      <c r="GQ393" t="s">
        <v>242</v>
      </c>
      <c r="GR393" t="s">
        <v>242</v>
      </c>
      <c r="GT393" t="s">
        <v>242</v>
      </c>
      <c r="GW393" s="27">
        <v>1</v>
      </c>
      <c r="GX393">
        <v>145</v>
      </c>
      <c r="GY393" t="s">
        <v>7874</v>
      </c>
      <c r="HA393">
        <v>3</v>
      </c>
      <c r="HC393" t="s">
        <v>7875</v>
      </c>
      <c r="HD393" s="27">
        <v>0</v>
      </c>
      <c r="HF393" s="27">
        <v>0</v>
      </c>
      <c r="HH393" t="s">
        <v>242</v>
      </c>
      <c r="HK393" s="27">
        <v>0</v>
      </c>
      <c r="HM393" t="s">
        <v>242</v>
      </c>
      <c r="HP393">
        <v>0.66666666699999999</v>
      </c>
      <c r="HQ393">
        <v>0</v>
      </c>
      <c r="HR393">
        <v>0.75</v>
      </c>
      <c r="HS393">
        <v>1</v>
      </c>
      <c r="HT393">
        <v>0.35</v>
      </c>
      <c r="HU393">
        <v>0</v>
      </c>
      <c r="HV393">
        <v>0</v>
      </c>
      <c r="HW393">
        <v>0</v>
      </c>
      <c r="HX393">
        <v>0</v>
      </c>
      <c r="HY393">
        <v>1</v>
      </c>
      <c r="HZ393">
        <v>0</v>
      </c>
      <c r="IA393">
        <v>0</v>
      </c>
      <c r="IB393">
        <v>1</v>
      </c>
      <c r="IC393">
        <v>0.47222222200000002</v>
      </c>
      <c r="ID393">
        <v>0.33750000000000002</v>
      </c>
      <c r="IE393">
        <v>0.2</v>
      </c>
      <c r="IF393">
        <v>0.336574074</v>
      </c>
      <c r="IG393" t="s">
        <v>7876</v>
      </c>
      <c r="IH393" t="s">
        <v>266</v>
      </c>
      <c r="II393" t="s">
        <v>7863</v>
      </c>
      <c r="IJ393">
        <v>6644.2</v>
      </c>
      <c r="IK393">
        <v>6010.7</v>
      </c>
      <c r="IL393">
        <v>6195.7</v>
      </c>
      <c r="IM393">
        <v>7463.1</v>
      </c>
      <c r="IN393">
        <v>6644.2</v>
      </c>
      <c r="IS393">
        <f t="shared" si="92"/>
        <v>0.4</v>
      </c>
      <c r="IT393">
        <f t="shared" si="96"/>
        <v>0.5</v>
      </c>
      <c r="IU393">
        <f t="shared" si="84"/>
        <v>0.25</v>
      </c>
      <c r="IV393">
        <f t="shared" si="93"/>
        <v>0.3833333333333333</v>
      </c>
    </row>
    <row r="394" spans="1:256" customFormat="1" ht="14" customHeight="1" x14ac:dyDescent="0.2">
      <c r="A394">
        <v>393</v>
      </c>
      <c r="B394">
        <v>431</v>
      </c>
      <c r="C394" s="1">
        <v>44812.474999999999</v>
      </c>
      <c r="D394" s="1">
        <v>44813.640277777777</v>
      </c>
      <c r="E394">
        <v>0</v>
      </c>
      <c r="F394" t="s">
        <v>2300</v>
      </c>
      <c r="G394">
        <v>100</v>
      </c>
      <c r="H394">
        <v>100720</v>
      </c>
      <c r="I394">
        <v>1</v>
      </c>
      <c r="J394" s="1">
        <v>44813.640277777777</v>
      </c>
      <c r="K394" t="s">
        <v>7877</v>
      </c>
      <c r="L394" t="s">
        <v>242</v>
      </c>
      <c r="M394" t="s">
        <v>242</v>
      </c>
      <c r="N394" t="s">
        <v>7878</v>
      </c>
      <c r="O394" t="s">
        <v>7879</v>
      </c>
      <c r="P394">
        <v>39.994700000000002</v>
      </c>
      <c r="Q394">
        <v>-105.2366</v>
      </c>
      <c r="R394" t="s">
        <v>245</v>
      </c>
      <c r="S394" t="s">
        <v>246</v>
      </c>
      <c r="T394" t="s">
        <v>7880</v>
      </c>
      <c r="V394" t="s">
        <v>7881</v>
      </c>
      <c r="W394">
        <v>756109104</v>
      </c>
      <c r="X394">
        <v>6798</v>
      </c>
      <c r="Y394" t="s">
        <v>659</v>
      </c>
      <c r="Z394" t="s">
        <v>660</v>
      </c>
      <c r="AA394">
        <v>2021</v>
      </c>
      <c r="AC394">
        <v>0</v>
      </c>
      <c r="AF394">
        <v>11</v>
      </c>
      <c r="AG394">
        <v>3</v>
      </c>
      <c r="AI394" t="s">
        <v>7882</v>
      </c>
      <c r="AJ394" s="27">
        <v>1</v>
      </c>
      <c r="AK394">
        <v>8</v>
      </c>
      <c r="AL394" s="27">
        <v>1</v>
      </c>
      <c r="AM394">
        <v>9</v>
      </c>
      <c r="AN394" s="36">
        <f t="shared" si="89"/>
        <v>81.818181818181827</v>
      </c>
      <c r="AO394" s="27">
        <v>1</v>
      </c>
      <c r="AP394">
        <v>9</v>
      </c>
      <c r="AQ394" t="s">
        <v>7883</v>
      </c>
      <c r="AR394">
        <v>3</v>
      </c>
      <c r="AT394" t="s">
        <v>7882</v>
      </c>
      <c r="AU394" s="27">
        <v>1</v>
      </c>
      <c r="AV394">
        <v>10</v>
      </c>
      <c r="AW394" s="21">
        <f t="shared" si="87"/>
        <v>90.909090909090907</v>
      </c>
      <c r="AX394">
        <v>3</v>
      </c>
      <c r="AZ394" t="s">
        <v>7882</v>
      </c>
      <c r="BA394" s="27">
        <v>1</v>
      </c>
      <c r="BB394">
        <v>10</v>
      </c>
      <c r="BC394" s="21">
        <f t="shared" si="90"/>
        <v>90.909090909090907</v>
      </c>
      <c r="BD394">
        <v>3</v>
      </c>
      <c r="BF394" t="s">
        <v>7882</v>
      </c>
      <c r="BG394" s="27">
        <v>1</v>
      </c>
      <c r="BH394">
        <v>9</v>
      </c>
      <c r="BJ394">
        <v>3</v>
      </c>
      <c r="BL394" t="s">
        <v>7882</v>
      </c>
      <c r="BM394" s="27">
        <v>1</v>
      </c>
      <c r="BN394">
        <v>3</v>
      </c>
      <c r="BP394" t="s">
        <v>7882</v>
      </c>
      <c r="BQ394" s="27">
        <v>1</v>
      </c>
      <c r="BR394">
        <v>4</v>
      </c>
      <c r="BS394" s="97">
        <f t="shared" si="97"/>
        <v>36.363636363636367</v>
      </c>
      <c r="BU394">
        <v>3</v>
      </c>
      <c r="BW394" t="s">
        <v>7882</v>
      </c>
      <c r="BX394" s="27">
        <v>1</v>
      </c>
      <c r="BY394">
        <v>6</v>
      </c>
      <c r="BZ394" s="21">
        <f t="shared" si="88"/>
        <v>54.54545454545454</v>
      </c>
      <c r="CA394">
        <v>1</v>
      </c>
      <c r="CB394">
        <v>3</v>
      </c>
      <c r="CD394" t="s">
        <v>7882</v>
      </c>
      <c r="CE394" s="27">
        <v>0</v>
      </c>
      <c r="CG394" t="s">
        <v>242</v>
      </c>
      <c r="CH394" t="s">
        <v>242</v>
      </c>
      <c r="CJ394" s="27">
        <v>1</v>
      </c>
      <c r="CK394" t="s">
        <v>7884</v>
      </c>
      <c r="CL394">
        <v>1</v>
      </c>
      <c r="CN394" t="s">
        <v>7885</v>
      </c>
      <c r="CO394">
        <v>0</v>
      </c>
      <c r="CP394" s="27">
        <v>0</v>
      </c>
      <c r="CQ394" t="s">
        <v>242</v>
      </c>
      <c r="CR394" t="s">
        <v>242</v>
      </c>
      <c r="CS394" t="s">
        <v>242</v>
      </c>
      <c r="CV394" s="27">
        <v>1</v>
      </c>
      <c r="CW394" s="2" t="s">
        <v>7886</v>
      </c>
      <c r="CX394">
        <v>1</v>
      </c>
      <c r="CZ394" t="s">
        <v>7885</v>
      </c>
      <c r="DA394" s="27">
        <v>1</v>
      </c>
      <c r="DB394">
        <v>14</v>
      </c>
      <c r="DC394">
        <v>2</v>
      </c>
      <c r="DE394" s="27">
        <v>1</v>
      </c>
      <c r="DF394" s="36" t="s">
        <v>242</v>
      </c>
      <c r="DG394" t="s">
        <v>242</v>
      </c>
      <c r="DH394" s="36">
        <v>256</v>
      </c>
      <c r="DI394">
        <v>2</v>
      </c>
      <c r="DJ394" s="36" t="s">
        <v>242</v>
      </c>
      <c r="DK394" t="s">
        <v>242</v>
      </c>
      <c r="DM394" s="27">
        <v>1</v>
      </c>
      <c r="DN394" s="36">
        <v>2052948</v>
      </c>
      <c r="DO394">
        <v>2</v>
      </c>
      <c r="DQ394">
        <v>1</v>
      </c>
      <c r="DS394" t="s">
        <v>7885</v>
      </c>
      <c r="DT394" s="27">
        <v>1</v>
      </c>
      <c r="DU394" s="2" t="s">
        <v>7887</v>
      </c>
      <c r="DV394" s="27">
        <v>1</v>
      </c>
      <c r="DW394" s="2" t="s">
        <v>7888</v>
      </c>
      <c r="DX394" s="27">
        <v>1</v>
      </c>
      <c r="DY394" s="2" t="s">
        <v>7889</v>
      </c>
      <c r="DZ394" s="27">
        <v>1</v>
      </c>
      <c r="EA394" s="2" t="s">
        <v>7890</v>
      </c>
      <c r="EB394" s="27">
        <v>1</v>
      </c>
      <c r="EC394" s="2" t="s">
        <v>7890</v>
      </c>
      <c r="ED394" s="27">
        <v>1</v>
      </c>
      <c r="EE394" s="2" t="s">
        <v>7890</v>
      </c>
      <c r="EF394" s="27">
        <v>1</v>
      </c>
      <c r="EG394" s="2" t="s">
        <v>7890</v>
      </c>
      <c r="EH394" s="27">
        <v>1</v>
      </c>
      <c r="EI394" s="2" t="s">
        <v>7890</v>
      </c>
      <c r="EJ394" s="27">
        <v>1</v>
      </c>
      <c r="EK394" s="2" t="s">
        <v>7891</v>
      </c>
      <c r="EL394" s="27">
        <v>1</v>
      </c>
      <c r="EM394" s="2" t="s">
        <v>7892</v>
      </c>
      <c r="EN394">
        <v>1</v>
      </c>
      <c r="EP394" s="2" t="s">
        <v>7885</v>
      </c>
      <c r="EQ394">
        <f t="shared" si="91"/>
        <v>1</v>
      </c>
      <c r="ER394" s="99">
        <v>1</v>
      </c>
      <c r="ES394" s="27">
        <v>0</v>
      </c>
      <c r="ET394" t="s">
        <v>242</v>
      </c>
      <c r="EU394" t="s">
        <v>242</v>
      </c>
      <c r="EX394" t="s">
        <v>242</v>
      </c>
      <c r="EY394" t="s">
        <v>242</v>
      </c>
      <c r="FA394" s="27">
        <v>1</v>
      </c>
      <c r="FB394">
        <v>3413.81</v>
      </c>
      <c r="FC394" t="s">
        <v>7893</v>
      </c>
      <c r="FD394" s="27">
        <v>1</v>
      </c>
      <c r="FE394">
        <v>61</v>
      </c>
      <c r="FG394" s="27">
        <v>0</v>
      </c>
      <c r="FH394" t="s">
        <v>242</v>
      </c>
      <c r="FJ394" s="27">
        <v>0</v>
      </c>
      <c r="FK394" t="s">
        <v>242</v>
      </c>
      <c r="FL394">
        <f t="shared" si="94"/>
        <v>1</v>
      </c>
      <c r="FM394" s="99">
        <v>1</v>
      </c>
      <c r="FN394">
        <f t="shared" si="95"/>
        <v>1</v>
      </c>
      <c r="FO394" s="99">
        <v>1</v>
      </c>
      <c r="FQ394">
        <v>1</v>
      </c>
      <c r="FS394" t="s">
        <v>7885</v>
      </c>
      <c r="FT394" s="27">
        <v>0.5</v>
      </c>
      <c r="FU394" t="s">
        <v>242</v>
      </c>
      <c r="FV394">
        <v>57</v>
      </c>
      <c r="FW394" t="s">
        <v>242</v>
      </c>
      <c r="FX394" t="s">
        <v>7894</v>
      </c>
      <c r="FY394" s="27">
        <v>1</v>
      </c>
      <c r="FZ394">
        <v>58</v>
      </c>
      <c r="GA394">
        <v>3</v>
      </c>
      <c r="GC394" s="27">
        <v>1</v>
      </c>
      <c r="GD394">
        <v>4</v>
      </c>
      <c r="GE394">
        <v>11</v>
      </c>
      <c r="GF394" s="36">
        <v>65</v>
      </c>
      <c r="GG394">
        <v>12</v>
      </c>
      <c r="GH394" t="s">
        <v>242</v>
      </c>
      <c r="GI394" t="s">
        <v>242</v>
      </c>
      <c r="GJ394" t="s">
        <v>242</v>
      </c>
      <c r="GK394">
        <v>3</v>
      </c>
      <c r="GL394" t="s">
        <v>7895</v>
      </c>
      <c r="GM394">
        <v>1</v>
      </c>
      <c r="GO394" t="s">
        <v>7885</v>
      </c>
      <c r="GP394" s="27">
        <v>0.5</v>
      </c>
      <c r="GQ394" t="s">
        <v>242</v>
      </c>
      <c r="GR394">
        <v>1</v>
      </c>
      <c r="GT394">
        <v>1</v>
      </c>
      <c r="GV394" t="s">
        <v>7885</v>
      </c>
      <c r="GW394" s="27">
        <v>1</v>
      </c>
      <c r="GX394">
        <v>94</v>
      </c>
      <c r="GY394" t="s">
        <v>7896</v>
      </c>
      <c r="HA394">
        <v>3</v>
      </c>
      <c r="HC394" t="s">
        <v>7882</v>
      </c>
      <c r="HD394" s="27">
        <v>0</v>
      </c>
      <c r="HF394" s="27">
        <v>0</v>
      </c>
      <c r="HH394" t="s">
        <v>242</v>
      </c>
      <c r="HK394" s="27">
        <v>1</v>
      </c>
      <c r="HL394" s="2" t="s">
        <v>7897</v>
      </c>
      <c r="HM394">
        <v>1</v>
      </c>
      <c r="HO394" t="s">
        <v>7885</v>
      </c>
      <c r="HP394">
        <v>0.88888888899999996</v>
      </c>
      <c r="HQ394">
        <v>1</v>
      </c>
      <c r="HR394">
        <v>0.5</v>
      </c>
      <c r="HS394">
        <v>1</v>
      </c>
      <c r="HT394">
        <v>1</v>
      </c>
      <c r="HU394">
        <v>0</v>
      </c>
      <c r="HV394">
        <v>0.5</v>
      </c>
      <c r="HW394">
        <v>0.83333333300000001</v>
      </c>
      <c r="HX394">
        <v>0.5</v>
      </c>
      <c r="HY394">
        <v>1</v>
      </c>
      <c r="HZ394">
        <v>0</v>
      </c>
      <c r="IA394">
        <v>1</v>
      </c>
      <c r="IB394">
        <v>1</v>
      </c>
      <c r="IC394">
        <v>0.79629629599999996</v>
      </c>
      <c r="ID394">
        <v>0.625</v>
      </c>
      <c r="IE394">
        <v>0.66666666699999999</v>
      </c>
      <c r="IF394">
        <v>0.69598765399999996</v>
      </c>
      <c r="IG394" t="s">
        <v>7880</v>
      </c>
      <c r="IH394" t="s">
        <v>266</v>
      </c>
      <c r="II394" t="s">
        <v>7880</v>
      </c>
      <c r="IJ394">
        <v>1524.5930000000001</v>
      </c>
      <c r="IK394">
        <v>1732.442</v>
      </c>
      <c r="IL394">
        <v>2149.9520000000002</v>
      </c>
      <c r="IM394">
        <v>3460.1790000000001</v>
      </c>
      <c r="IN394">
        <v>1524.5930000000001</v>
      </c>
      <c r="IS394">
        <f t="shared" si="92"/>
        <v>1</v>
      </c>
      <c r="IT394">
        <f t="shared" si="96"/>
        <v>0.8571428571428571</v>
      </c>
      <c r="IU394">
        <f t="shared" ref="IU394:IU457" si="98">SUM(FT394+FY394+GC394+GW394)/4</f>
        <v>0.875</v>
      </c>
      <c r="IV394">
        <f t="shared" si="93"/>
        <v>0.9107142857142857</v>
      </c>
    </row>
    <row r="395" spans="1:256" customFormat="1" ht="14" customHeight="1" x14ac:dyDescent="0.2">
      <c r="A395">
        <v>394</v>
      </c>
      <c r="B395">
        <v>432</v>
      </c>
      <c r="C395" s="1">
        <v>44812.163888888892</v>
      </c>
      <c r="D395" s="1">
        <v>44813.665972222225</v>
      </c>
      <c r="E395">
        <v>0</v>
      </c>
      <c r="F395" t="s">
        <v>7898</v>
      </c>
      <c r="G395">
        <v>100</v>
      </c>
      <c r="H395">
        <v>129783</v>
      </c>
      <c r="I395">
        <v>1</v>
      </c>
      <c r="J395" s="1">
        <v>44813.665972222225</v>
      </c>
      <c r="K395" t="s">
        <v>7899</v>
      </c>
      <c r="L395" t="s">
        <v>242</v>
      </c>
      <c r="M395" t="s">
        <v>242</v>
      </c>
      <c r="N395" t="s">
        <v>7900</v>
      </c>
      <c r="O395" t="s">
        <v>7901</v>
      </c>
      <c r="P395">
        <v>34.266599999999997</v>
      </c>
      <c r="Q395">
        <v>-118.76430000000001</v>
      </c>
      <c r="R395" t="s">
        <v>245</v>
      </c>
      <c r="S395" t="s">
        <v>246</v>
      </c>
      <c r="T395" t="s">
        <v>7902</v>
      </c>
      <c r="V395" t="s">
        <v>7903</v>
      </c>
      <c r="W395">
        <v>679580100</v>
      </c>
      <c r="X395">
        <v>4213</v>
      </c>
      <c r="Y395" t="s">
        <v>476</v>
      </c>
      <c r="Z395" t="s">
        <v>4369</v>
      </c>
      <c r="AA395">
        <v>2021</v>
      </c>
      <c r="AC395">
        <v>0</v>
      </c>
      <c r="AF395">
        <v>11</v>
      </c>
      <c r="AG395">
        <v>3</v>
      </c>
      <c r="AI395" t="s">
        <v>7904</v>
      </c>
      <c r="AJ395" s="27">
        <v>1</v>
      </c>
      <c r="AK395">
        <v>3</v>
      </c>
      <c r="AL395" s="27">
        <v>0</v>
      </c>
      <c r="AM395" s="24">
        <v>0</v>
      </c>
      <c r="AN395" s="36">
        <f t="shared" si="89"/>
        <v>0</v>
      </c>
      <c r="AO395" s="27">
        <v>1</v>
      </c>
      <c r="AP395">
        <v>2</v>
      </c>
      <c r="AQ395" s="2" t="s">
        <v>7905</v>
      </c>
      <c r="AR395">
        <v>3</v>
      </c>
      <c r="AT395" t="s">
        <v>7904</v>
      </c>
      <c r="AU395" s="27">
        <v>1</v>
      </c>
      <c r="AV395">
        <v>8</v>
      </c>
      <c r="AW395" s="21">
        <f t="shared" si="87"/>
        <v>72.727272727272734</v>
      </c>
      <c r="AX395">
        <v>3</v>
      </c>
      <c r="AZ395" t="s">
        <v>7904</v>
      </c>
      <c r="BA395" s="27">
        <v>1</v>
      </c>
      <c r="BB395">
        <v>8</v>
      </c>
      <c r="BC395" s="21">
        <f t="shared" si="90"/>
        <v>72.727272727272734</v>
      </c>
      <c r="BD395">
        <v>3</v>
      </c>
      <c r="BF395" t="s">
        <v>7904</v>
      </c>
      <c r="BG395" s="27">
        <v>1</v>
      </c>
      <c r="BH395">
        <v>9</v>
      </c>
      <c r="BJ395">
        <v>1</v>
      </c>
      <c r="BL395" t="s">
        <v>7906</v>
      </c>
      <c r="BM395" s="27">
        <v>1</v>
      </c>
      <c r="BN395">
        <v>3</v>
      </c>
      <c r="BP395" t="s">
        <v>7904</v>
      </c>
      <c r="BQ395" s="27">
        <v>1</v>
      </c>
      <c r="BR395">
        <v>2</v>
      </c>
      <c r="BS395" s="97">
        <f t="shared" si="97"/>
        <v>18.181818181818183</v>
      </c>
      <c r="BU395">
        <v>3</v>
      </c>
      <c r="BW395" t="s">
        <v>7904</v>
      </c>
      <c r="BX395" s="27">
        <v>1</v>
      </c>
      <c r="BY395">
        <v>3</v>
      </c>
      <c r="BZ395" s="21">
        <f t="shared" si="88"/>
        <v>27.27272727272727</v>
      </c>
      <c r="CA395">
        <v>2</v>
      </c>
      <c r="CB395">
        <v>3</v>
      </c>
      <c r="CD395" t="s">
        <v>7904</v>
      </c>
      <c r="CE395" s="27">
        <v>0</v>
      </c>
      <c r="CG395" t="s">
        <v>242</v>
      </c>
      <c r="CH395" t="s">
        <v>242</v>
      </c>
      <c r="CJ395" s="27">
        <v>0</v>
      </c>
      <c r="CL395" t="s">
        <v>242</v>
      </c>
      <c r="CO395">
        <v>0</v>
      </c>
      <c r="CP395" s="27">
        <v>0</v>
      </c>
      <c r="CQ395" t="s">
        <v>242</v>
      </c>
      <c r="CR395" t="s">
        <v>242</v>
      </c>
      <c r="CS395" t="s">
        <v>242</v>
      </c>
      <c r="CV395" s="27">
        <v>0</v>
      </c>
      <c r="CX395" t="s">
        <v>242</v>
      </c>
      <c r="DA395" s="27">
        <v>1</v>
      </c>
      <c r="DB395">
        <v>1268254</v>
      </c>
      <c r="DC395">
        <v>2</v>
      </c>
      <c r="DE395" s="27">
        <v>1</v>
      </c>
      <c r="DF395" s="36" t="s">
        <v>242</v>
      </c>
      <c r="DG395" t="s">
        <v>242</v>
      </c>
      <c r="DH395" s="43" t="s">
        <v>242</v>
      </c>
      <c r="DI395" t="s">
        <v>242</v>
      </c>
      <c r="DJ395" s="36">
        <v>27965</v>
      </c>
      <c r="DK395">
        <v>2</v>
      </c>
      <c r="DM395" s="27">
        <v>1</v>
      </c>
      <c r="DN395" s="36">
        <v>334585</v>
      </c>
      <c r="DO395">
        <v>2</v>
      </c>
      <c r="DQ395">
        <v>1</v>
      </c>
      <c r="DS395" t="s">
        <v>7907</v>
      </c>
      <c r="DT395" s="27">
        <v>0</v>
      </c>
      <c r="DV395" s="27">
        <v>0</v>
      </c>
      <c r="DX395" s="27">
        <v>0</v>
      </c>
      <c r="DZ395" s="27">
        <v>0</v>
      </c>
      <c r="EB395" s="27">
        <v>0</v>
      </c>
      <c r="ED395" s="27">
        <v>0</v>
      </c>
      <c r="EF395" s="27">
        <v>0</v>
      </c>
      <c r="EH395" s="27">
        <v>0</v>
      </c>
      <c r="EJ395" s="27">
        <v>0</v>
      </c>
      <c r="EL395" s="27">
        <v>0</v>
      </c>
      <c r="EN395">
        <v>1</v>
      </c>
      <c r="EP395" s="2" t="s">
        <v>7907</v>
      </c>
      <c r="EQ395">
        <f t="shared" si="91"/>
        <v>0</v>
      </c>
      <c r="ER395" s="99">
        <v>0</v>
      </c>
      <c r="ES395" s="27">
        <v>0</v>
      </c>
      <c r="ET395" t="s">
        <v>242</v>
      </c>
      <c r="EU395" t="s">
        <v>242</v>
      </c>
      <c r="EX395" t="s">
        <v>242</v>
      </c>
      <c r="EY395" t="s">
        <v>242</v>
      </c>
      <c r="FA395" s="27">
        <v>0</v>
      </c>
      <c r="FB395" t="s">
        <v>242</v>
      </c>
      <c r="FD395" s="27">
        <v>0</v>
      </c>
      <c r="FE395" t="s">
        <v>242</v>
      </c>
      <c r="FG395" s="27">
        <v>0</v>
      </c>
      <c r="FH395" t="s">
        <v>242</v>
      </c>
      <c r="FJ395" s="27">
        <v>0</v>
      </c>
      <c r="FK395" t="s">
        <v>242</v>
      </c>
      <c r="FL395">
        <f t="shared" si="94"/>
        <v>0</v>
      </c>
      <c r="FM395" s="100">
        <v>0</v>
      </c>
      <c r="FN395">
        <f t="shared" si="95"/>
        <v>0</v>
      </c>
      <c r="FO395" s="100">
        <v>0</v>
      </c>
      <c r="FQ395" t="s">
        <v>242</v>
      </c>
      <c r="FT395" s="27">
        <v>0</v>
      </c>
      <c r="FU395" t="s">
        <v>242</v>
      </c>
      <c r="FV395" t="s">
        <v>242</v>
      </c>
      <c r="FW395" t="s">
        <v>242</v>
      </c>
      <c r="FY395" s="27">
        <v>0</v>
      </c>
      <c r="FZ395" t="s">
        <v>242</v>
      </c>
      <c r="GA395" t="s">
        <v>242</v>
      </c>
      <c r="GC395" s="27">
        <v>0</v>
      </c>
      <c r="GD395" t="s">
        <v>242</v>
      </c>
      <c r="GE395" t="s">
        <v>242</v>
      </c>
      <c r="GF395" s="36" t="s">
        <v>242</v>
      </c>
      <c r="GG395" t="s">
        <v>242</v>
      </c>
      <c r="GH395" t="s">
        <v>242</v>
      </c>
      <c r="GI395" t="s">
        <v>242</v>
      </c>
      <c r="GJ395" t="s">
        <v>242</v>
      </c>
      <c r="GK395" t="s">
        <v>242</v>
      </c>
      <c r="GM395" t="s">
        <v>242</v>
      </c>
      <c r="GP395" s="27">
        <v>0</v>
      </c>
      <c r="GQ395" t="s">
        <v>242</v>
      </c>
      <c r="GR395" t="s">
        <v>242</v>
      </c>
      <c r="GT395" t="s">
        <v>242</v>
      </c>
      <c r="GW395" s="27">
        <v>1</v>
      </c>
      <c r="GX395">
        <v>145</v>
      </c>
      <c r="GY395" t="s">
        <v>7908</v>
      </c>
      <c r="HA395">
        <v>3</v>
      </c>
      <c r="HC395" t="s">
        <v>7904</v>
      </c>
      <c r="HD395" s="27">
        <v>0</v>
      </c>
      <c r="HF395" s="27">
        <v>0</v>
      </c>
      <c r="HH395" t="s">
        <v>242</v>
      </c>
      <c r="HK395" s="27">
        <v>0.5</v>
      </c>
      <c r="HL395" t="s">
        <v>7909</v>
      </c>
      <c r="HM395">
        <v>2</v>
      </c>
      <c r="HO395" t="s">
        <v>7910</v>
      </c>
      <c r="HP395">
        <v>0.77777777800000003</v>
      </c>
      <c r="HQ395">
        <v>0</v>
      </c>
      <c r="HR395">
        <v>0</v>
      </c>
      <c r="HS395">
        <v>1</v>
      </c>
      <c r="HT395">
        <v>0</v>
      </c>
      <c r="HU395">
        <v>0</v>
      </c>
      <c r="HV395">
        <v>0</v>
      </c>
      <c r="HW395">
        <v>0</v>
      </c>
      <c r="HX395">
        <v>0</v>
      </c>
      <c r="HY395">
        <v>1</v>
      </c>
      <c r="HZ395">
        <v>0</v>
      </c>
      <c r="IA395">
        <v>0.5</v>
      </c>
      <c r="IB395">
        <v>1</v>
      </c>
      <c r="IC395">
        <v>0.25925925900000002</v>
      </c>
      <c r="ID395">
        <v>0.25</v>
      </c>
      <c r="IE395">
        <v>0.3</v>
      </c>
      <c r="IF395">
        <v>0.26975308599999998</v>
      </c>
      <c r="IG395" t="s">
        <v>7902</v>
      </c>
      <c r="IH395" t="s">
        <v>266</v>
      </c>
      <c r="II395" t="s">
        <v>7902</v>
      </c>
      <c r="IJ395">
        <v>4109.1109999999999</v>
      </c>
      <c r="IK395">
        <v>4015.1289999999999</v>
      </c>
      <c r="IL395">
        <v>5256.3280000000004</v>
      </c>
      <c r="IM395">
        <v>6260.0770000000002</v>
      </c>
      <c r="IN395">
        <v>4109.1109999999999</v>
      </c>
      <c r="IS395">
        <f t="shared" si="92"/>
        <v>0.6</v>
      </c>
      <c r="IT395">
        <f t="shared" si="96"/>
        <v>0.42857142857142855</v>
      </c>
      <c r="IU395">
        <f t="shared" si="98"/>
        <v>0.25</v>
      </c>
      <c r="IV395">
        <f t="shared" si="93"/>
        <v>0.42619047619047618</v>
      </c>
    </row>
    <row r="396" spans="1:256" customFormat="1" ht="14" customHeight="1" x14ac:dyDescent="0.2">
      <c r="A396">
        <v>395</v>
      </c>
      <c r="B396">
        <v>433</v>
      </c>
      <c r="C396" s="1">
        <v>44813.672222222223</v>
      </c>
      <c r="D396" s="1">
        <v>44816.520833333336</v>
      </c>
      <c r="E396">
        <v>0</v>
      </c>
      <c r="F396" t="s">
        <v>2300</v>
      </c>
      <c r="G396">
        <v>100</v>
      </c>
      <c r="H396">
        <v>246119</v>
      </c>
      <c r="I396">
        <v>1</v>
      </c>
      <c r="J396" s="1">
        <v>44816.520833333336</v>
      </c>
      <c r="K396" t="s">
        <v>7911</v>
      </c>
      <c r="L396" t="s">
        <v>242</v>
      </c>
      <c r="M396" t="s">
        <v>242</v>
      </c>
      <c r="N396" t="s">
        <v>7912</v>
      </c>
      <c r="O396" t="s">
        <v>7913</v>
      </c>
      <c r="P396">
        <v>39.994700000000002</v>
      </c>
      <c r="Q396">
        <v>-105.2366</v>
      </c>
      <c r="R396" t="s">
        <v>245</v>
      </c>
      <c r="S396" t="s">
        <v>246</v>
      </c>
      <c r="T396" t="s">
        <v>7914</v>
      </c>
      <c r="U396" s="24">
        <v>1821825</v>
      </c>
      <c r="V396" t="s">
        <v>7915</v>
      </c>
      <c r="W396" t="s">
        <v>7916</v>
      </c>
      <c r="X396">
        <v>2834</v>
      </c>
      <c r="Y396" t="s">
        <v>350</v>
      </c>
      <c r="Z396" t="s">
        <v>974</v>
      </c>
      <c r="AA396">
        <v>2021</v>
      </c>
      <c r="AC396">
        <v>0</v>
      </c>
      <c r="AF396">
        <v>13</v>
      </c>
      <c r="AG396">
        <v>3</v>
      </c>
      <c r="AI396" t="s">
        <v>7917</v>
      </c>
      <c r="AJ396" s="27">
        <v>1</v>
      </c>
      <c r="AK396">
        <v>12</v>
      </c>
      <c r="AL396" s="27">
        <v>0</v>
      </c>
      <c r="AM396" s="24">
        <v>0</v>
      </c>
      <c r="AN396" s="36">
        <f t="shared" si="89"/>
        <v>0</v>
      </c>
      <c r="AO396" s="27">
        <v>0</v>
      </c>
      <c r="AP396" s="24">
        <v>0</v>
      </c>
      <c r="AQ396" t="s">
        <v>7918</v>
      </c>
      <c r="AR396">
        <v>3</v>
      </c>
      <c r="AT396" t="s">
        <v>7917</v>
      </c>
      <c r="AU396" s="27">
        <v>1</v>
      </c>
      <c r="AV396">
        <v>12</v>
      </c>
      <c r="AW396" s="21">
        <f t="shared" si="87"/>
        <v>92.307692307692307</v>
      </c>
      <c r="AX396">
        <v>3</v>
      </c>
      <c r="AZ396" t="s">
        <v>7917</v>
      </c>
      <c r="BA396" s="27">
        <v>1</v>
      </c>
      <c r="BB396">
        <v>12</v>
      </c>
      <c r="BC396" s="21">
        <f t="shared" si="90"/>
        <v>92.307692307692307</v>
      </c>
      <c r="BD396">
        <v>3</v>
      </c>
      <c r="BF396" t="s">
        <v>7917</v>
      </c>
      <c r="BG396" s="27">
        <v>1</v>
      </c>
      <c r="BH396">
        <v>1</v>
      </c>
      <c r="BJ396">
        <v>3</v>
      </c>
      <c r="BL396" t="s">
        <v>7917</v>
      </c>
      <c r="BM396" s="27">
        <v>1</v>
      </c>
      <c r="BN396">
        <v>3</v>
      </c>
      <c r="BP396" t="s">
        <v>7917</v>
      </c>
      <c r="BQ396" s="27">
        <v>1</v>
      </c>
      <c r="BR396">
        <v>9</v>
      </c>
      <c r="BS396" s="97">
        <f t="shared" si="97"/>
        <v>69.230769230769226</v>
      </c>
      <c r="BU396">
        <v>3</v>
      </c>
      <c r="BW396" t="s">
        <v>7917</v>
      </c>
      <c r="BX396" s="27">
        <v>1</v>
      </c>
      <c r="BY396">
        <v>6</v>
      </c>
      <c r="BZ396" s="21">
        <f t="shared" si="88"/>
        <v>46.153846153846153</v>
      </c>
      <c r="CA396">
        <v>2</v>
      </c>
      <c r="CB396">
        <v>3</v>
      </c>
      <c r="CD396" t="s">
        <v>7917</v>
      </c>
      <c r="CE396" s="27">
        <v>0</v>
      </c>
      <c r="CG396" t="s">
        <v>242</v>
      </c>
      <c r="CH396" t="s">
        <v>242</v>
      </c>
      <c r="CJ396" s="27">
        <v>1</v>
      </c>
      <c r="CK396" t="s">
        <v>7919</v>
      </c>
      <c r="CL396">
        <v>1</v>
      </c>
      <c r="CN396" t="s">
        <v>7920</v>
      </c>
      <c r="CO396">
        <v>1</v>
      </c>
      <c r="CP396" s="27">
        <v>0</v>
      </c>
      <c r="CQ396" t="s">
        <v>242</v>
      </c>
      <c r="CR396" t="s">
        <v>242</v>
      </c>
      <c r="CS396" t="s">
        <v>242</v>
      </c>
      <c r="CV396" s="27">
        <v>1</v>
      </c>
      <c r="CW396" s="2" t="s">
        <v>7921</v>
      </c>
      <c r="CX396">
        <v>1</v>
      </c>
      <c r="CZ396" t="s">
        <v>7920</v>
      </c>
      <c r="DA396" s="27">
        <v>1</v>
      </c>
      <c r="DB396">
        <v>24981</v>
      </c>
      <c r="DC396">
        <v>2</v>
      </c>
      <c r="DE396" s="27">
        <v>1</v>
      </c>
      <c r="DF396" s="36">
        <v>32918</v>
      </c>
      <c r="DG396">
        <v>2</v>
      </c>
      <c r="DH396" s="43" t="s">
        <v>242</v>
      </c>
      <c r="DI396" t="s">
        <v>242</v>
      </c>
      <c r="DJ396" s="36" t="s">
        <v>242</v>
      </c>
      <c r="DK396" t="s">
        <v>242</v>
      </c>
      <c r="DM396" s="27">
        <v>0</v>
      </c>
      <c r="DN396" s="36" t="s">
        <v>242</v>
      </c>
      <c r="DO396" t="s">
        <v>242</v>
      </c>
      <c r="DQ396">
        <v>1</v>
      </c>
      <c r="DS396" t="s">
        <v>7920</v>
      </c>
      <c r="DT396" s="27">
        <v>0</v>
      </c>
      <c r="DV396" s="27">
        <v>1</v>
      </c>
      <c r="DW396" s="2" t="s">
        <v>7922</v>
      </c>
      <c r="DX396" s="27">
        <v>0</v>
      </c>
      <c r="DZ396" s="27">
        <v>0</v>
      </c>
      <c r="EB396" s="27">
        <v>0</v>
      </c>
      <c r="ED396" s="27">
        <v>0</v>
      </c>
      <c r="EF396" s="27">
        <v>0</v>
      </c>
      <c r="EH396" s="27">
        <v>0</v>
      </c>
      <c r="EJ396" s="27">
        <v>1</v>
      </c>
      <c r="EK396" t="s">
        <v>7923</v>
      </c>
      <c r="EL396" s="27">
        <v>1</v>
      </c>
      <c r="EM396" s="2" t="s">
        <v>7924</v>
      </c>
      <c r="EN396">
        <v>1</v>
      </c>
      <c r="EP396" s="2" t="s">
        <v>7920</v>
      </c>
      <c r="EQ396">
        <f t="shared" si="91"/>
        <v>0.3</v>
      </c>
      <c r="ER396" s="99">
        <v>0.5</v>
      </c>
      <c r="ES396" s="27">
        <v>0</v>
      </c>
      <c r="ET396" t="s">
        <v>242</v>
      </c>
      <c r="EU396" t="s">
        <v>242</v>
      </c>
      <c r="EX396" t="s">
        <v>242</v>
      </c>
      <c r="EY396" t="s">
        <v>242</v>
      </c>
      <c r="FA396" s="27">
        <v>1</v>
      </c>
      <c r="FB396">
        <v>397.85300000000001</v>
      </c>
      <c r="FD396" s="27">
        <v>0</v>
      </c>
      <c r="FE396" t="s">
        <v>242</v>
      </c>
      <c r="FG396" s="27">
        <v>0</v>
      </c>
      <c r="FH396" t="s">
        <v>242</v>
      </c>
      <c r="FJ396" s="27">
        <v>0</v>
      </c>
      <c r="FK396" t="s">
        <v>242</v>
      </c>
      <c r="FL396">
        <f t="shared" si="94"/>
        <v>1</v>
      </c>
      <c r="FM396" s="99">
        <v>1</v>
      </c>
      <c r="FN396">
        <f t="shared" si="95"/>
        <v>0</v>
      </c>
      <c r="FO396" s="100">
        <v>0</v>
      </c>
      <c r="FQ396">
        <v>1</v>
      </c>
      <c r="FS396" t="s">
        <v>7920</v>
      </c>
      <c r="FT396" s="27">
        <v>0</v>
      </c>
      <c r="FU396" t="s">
        <v>242</v>
      </c>
      <c r="FV396" t="s">
        <v>242</v>
      </c>
      <c r="FW396" t="s">
        <v>242</v>
      </c>
      <c r="FY396" s="27">
        <v>1</v>
      </c>
      <c r="FZ396">
        <v>50</v>
      </c>
      <c r="GA396">
        <v>2</v>
      </c>
      <c r="GC396" s="27">
        <v>0.5</v>
      </c>
      <c r="GD396" t="s">
        <v>242</v>
      </c>
      <c r="GE396" t="s">
        <v>242</v>
      </c>
      <c r="GF396" s="36">
        <v>63</v>
      </c>
      <c r="GG396" t="s">
        <v>242</v>
      </c>
      <c r="GH396" t="s">
        <v>242</v>
      </c>
      <c r="GI396" t="s">
        <v>242</v>
      </c>
      <c r="GJ396" t="s">
        <v>242</v>
      </c>
      <c r="GK396">
        <v>1</v>
      </c>
      <c r="GL396" t="s">
        <v>7925</v>
      </c>
      <c r="GM396">
        <v>1</v>
      </c>
      <c r="GO396" t="s">
        <v>7920</v>
      </c>
      <c r="GP396" s="27">
        <v>0</v>
      </c>
      <c r="GQ396" t="s">
        <v>242</v>
      </c>
      <c r="GR396" t="s">
        <v>242</v>
      </c>
      <c r="GT396" t="s">
        <v>242</v>
      </c>
      <c r="GW396" s="27">
        <v>0</v>
      </c>
      <c r="HA396" t="s">
        <v>242</v>
      </c>
      <c r="HD396" s="27">
        <v>0</v>
      </c>
      <c r="HF396" s="27">
        <v>0</v>
      </c>
      <c r="HH396" t="s">
        <v>242</v>
      </c>
      <c r="HK396" s="27">
        <v>1</v>
      </c>
      <c r="HL396" s="2" t="s">
        <v>7926</v>
      </c>
      <c r="HM396">
        <v>1</v>
      </c>
      <c r="HO396" t="s">
        <v>7920</v>
      </c>
      <c r="HP396">
        <v>0.66666666699999999</v>
      </c>
      <c r="HQ396">
        <v>1</v>
      </c>
      <c r="HR396">
        <v>0.5</v>
      </c>
      <c r="HS396">
        <v>0.66666666699999999</v>
      </c>
      <c r="HT396">
        <v>0.3</v>
      </c>
      <c r="HU396">
        <v>0</v>
      </c>
      <c r="HV396">
        <v>0.25</v>
      </c>
      <c r="HW396">
        <v>0.5</v>
      </c>
      <c r="HX396">
        <v>0</v>
      </c>
      <c r="HY396">
        <v>0</v>
      </c>
      <c r="HZ396">
        <v>0</v>
      </c>
      <c r="IA396">
        <v>1</v>
      </c>
      <c r="IB396">
        <v>1</v>
      </c>
      <c r="IC396">
        <v>0.72222222199999997</v>
      </c>
      <c r="ID396">
        <v>0.304166667</v>
      </c>
      <c r="IE396">
        <v>0.3</v>
      </c>
      <c r="IF396">
        <v>0.44212963</v>
      </c>
      <c r="IG396" t="s">
        <v>7914</v>
      </c>
      <c r="IH396" t="s">
        <v>266</v>
      </c>
      <c r="II396" t="s">
        <v>7914</v>
      </c>
      <c r="IJ396">
        <v>9530</v>
      </c>
      <c r="IK396">
        <v>8096</v>
      </c>
      <c r="IL396">
        <v>6304</v>
      </c>
      <c r="IM396">
        <v>6174</v>
      </c>
      <c r="IN396">
        <v>9530</v>
      </c>
      <c r="IS396">
        <f t="shared" si="92"/>
        <v>0.6</v>
      </c>
      <c r="IT396">
        <f t="shared" si="96"/>
        <v>0.5</v>
      </c>
      <c r="IU396">
        <f t="shared" si="98"/>
        <v>0.375</v>
      </c>
      <c r="IV396">
        <f t="shared" si="93"/>
        <v>0.4916666666666667</v>
      </c>
    </row>
    <row r="397" spans="1:256" customFormat="1" ht="14" customHeight="1" x14ac:dyDescent="0.2">
      <c r="A397">
        <v>396</v>
      </c>
      <c r="B397">
        <v>434</v>
      </c>
      <c r="C397" s="1">
        <v>44816.525000000001</v>
      </c>
      <c r="D397" s="1">
        <v>44817.609722222223</v>
      </c>
      <c r="E397">
        <v>0</v>
      </c>
      <c r="F397" t="s">
        <v>2300</v>
      </c>
      <c r="G397">
        <v>100</v>
      </c>
      <c r="H397">
        <v>93738</v>
      </c>
      <c r="I397">
        <v>1</v>
      </c>
      <c r="J397" s="1">
        <v>44817.609722222223</v>
      </c>
      <c r="K397" t="s">
        <v>7927</v>
      </c>
      <c r="L397" t="s">
        <v>242</v>
      </c>
      <c r="M397" t="s">
        <v>242</v>
      </c>
      <c r="N397" t="s">
        <v>7928</v>
      </c>
      <c r="O397" t="s">
        <v>7929</v>
      </c>
      <c r="P397">
        <v>39.994700000000002</v>
      </c>
      <c r="Q397">
        <v>-105.2366</v>
      </c>
      <c r="R397" t="s">
        <v>245</v>
      </c>
      <c r="S397" t="s">
        <v>246</v>
      </c>
      <c r="T397" t="s">
        <v>7930</v>
      </c>
      <c r="V397" t="s">
        <v>7931</v>
      </c>
      <c r="W397">
        <v>682680103</v>
      </c>
      <c r="X397">
        <v>4923</v>
      </c>
      <c r="Y397" t="s">
        <v>248</v>
      </c>
      <c r="Z397" t="s">
        <v>249</v>
      </c>
      <c r="AA397">
        <v>2020</v>
      </c>
      <c r="AC397">
        <v>0.5</v>
      </c>
      <c r="AD397">
        <v>15</v>
      </c>
      <c r="AF397">
        <v>11</v>
      </c>
      <c r="AG397">
        <v>3</v>
      </c>
      <c r="AI397" t="s">
        <v>7932</v>
      </c>
      <c r="AJ397" s="27">
        <v>1</v>
      </c>
      <c r="AK397">
        <v>11</v>
      </c>
      <c r="AL397" s="27">
        <v>0</v>
      </c>
      <c r="AM397" s="24">
        <v>0</v>
      </c>
      <c r="AN397" s="36">
        <f t="shared" si="89"/>
        <v>0</v>
      </c>
      <c r="AO397" s="27">
        <v>0</v>
      </c>
      <c r="AP397" s="24">
        <v>0</v>
      </c>
      <c r="AQ397" t="s">
        <v>7933</v>
      </c>
      <c r="AR397">
        <v>3</v>
      </c>
      <c r="AT397" t="s">
        <v>7932</v>
      </c>
      <c r="AU397" s="27">
        <v>1</v>
      </c>
      <c r="AV397">
        <v>10</v>
      </c>
      <c r="AW397" s="21">
        <f t="shared" si="87"/>
        <v>90.909090909090907</v>
      </c>
      <c r="AX397">
        <v>3</v>
      </c>
      <c r="AZ397" t="s">
        <v>7932</v>
      </c>
      <c r="BA397" s="27">
        <v>1</v>
      </c>
      <c r="BB397">
        <v>9</v>
      </c>
      <c r="BC397" s="21">
        <f t="shared" si="90"/>
        <v>81.818181818181827</v>
      </c>
      <c r="BD397">
        <v>3</v>
      </c>
      <c r="BF397" t="s">
        <v>7932</v>
      </c>
      <c r="BG397" s="27">
        <v>1</v>
      </c>
      <c r="BH397">
        <v>9.6</v>
      </c>
      <c r="BJ397">
        <v>3</v>
      </c>
      <c r="BL397" t="s">
        <v>7932</v>
      </c>
      <c r="BM397" s="27">
        <v>1</v>
      </c>
      <c r="BN397">
        <v>3</v>
      </c>
      <c r="BP397" t="s">
        <v>7932</v>
      </c>
      <c r="BQ397" s="27">
        <v>1</v>
      </c>
      <c r="BR397">
        <v>2</v>
      </c>
      <c r="BS397" s="97">
        <f t="shared" si="97"/>
        <v>18.181818181818183</v>
      </c>
      <c r="BU397">
        <v>3</v>
      </c>
      <c r="BW397" t="s">
        <v>7932</v>
      </c>
      <c r="BX397" s="27">
        <v>1</v>
      </c>
      <c r="BY397">
        <v>2</v>
      </c>
      <c r="BZ397" s="21">
        <f t="shared" si="88"/>
        <v>18.181818181818183</v>
      </c>
      <c r="CA397">
        <v>2</v>
      </c>
      <c r="CB397">
        <v>3</v>
      </c>
      <c r="CD397" t="s">
        <v>7932</v>
      </c>
      <c r="CE397" s="27">
        <v>0</v>
      </c>
      <c r="CG397" t="s">
        <v>242</v>
      </c>
      <c r="CH397" t="s">
        <v>242</v>
      </c>
      <c r="CJ397" s="27">
        <v>1</v>
      </c>
      <c r="CK397" s="2" t="s">
        <v>7934</v>
      </c>
      <c r="CL397">
        <v>1</v>
      </c>
      <c r="CN397" t="s">
        <v>7935</v>
      </c>
      <c r="CO397">
        <v>0</v>
      </c>
      <c r="CP397" s="27">
        <v>0.5</v>
      </c>
      <c r="CQ397">
        <v>100</v>
      </c>
      <c r="CR397">
        <v>100</v>
      </c>
      <c r="CS397" t="s">
        <v>242</v>
      </c>
      <c r="CT397" s="2" t="s">
        <v>7936</v>
      </c>
      <c r="CV397" s="27">
        <v>1</v>
      </c>
      <c r="CW397" s="2" t="s">
        <v>7937</v>
      </c>
      <c r="CX397">
        <v>1</v>
      </c>
      <c r="CZ397" t="s">
        <v>7935</v>
      </c>
      <c r="DA397" s="27">
        <v>1</v>
      </c>
      <c r="DB397">
        <v>3800000</v>
      </c>
      <c r="DC397">
        <v>2</v>
      </c>
      <c r="DE397" s="27">
        <v>1</v>
      </c>
      <c r="DF397" s="36" t="s">
        <v>242</v>
      </c>
      <c r="DG397" t="s">
        <v>242</v>
      </c>
      <c r="DH397" s="43" t="s">
        <v>242</v>
      </c>
      <c r="DI397" t="s">
        <v>242</v>
      </c>
      <c r="DJ397" s="36">
        <v>2500000</v>
      </c>
      <c r="DK397">
        <v>2</v>
      </c>
      <c r="DM397" s="27">
        <v>1</v>
      </c>
      <c r="DN397" s="36">
        <v>60400000</v>
      </c>
      <c r="DO397">
        <v>2</v>
      </c>
      <c r="DQ397">
        <v>1</v>
      </c>
      <c r="DS397" t="s">
        <v>7935</v>
      </c>
      <c r="DT397" s="27">
        <v>1</v>
      </c>
      <c r="DU397" s="2" t="s">
        <v>7938</v>
      </c>
      <c r="DV397" s="27">
        <v>1</v>
      </c>
      <c r="DW397" s="2" t="s">
        <v>7939</v>
      </c>
      <c r="DX397" s="27">
        <v>0</v>
      </c>
      <c r="DZ397" s="27">
        <v>0</v>
      </c>
      <c r="EB397" s="27">
        <v>0</v>
      </c>
      <c r="ED397" s="27">
        <v>0</v>
      </c>
      <c r="EF397" s="27">
        <v>1</v>
      </c>
      <c r="EG397" s="2" t="s">
        <v>7940</v>
      </c>
      <c r="EH397" s="27">
        <v>1</v>
      </c>
      <c r="EI397" s="2" t="s">
        <v>7941</v>
      </c>
      <c r="EJ397" s="27">
        <v>1</v>
      </c>
      <c r="EK397" t="s">
        <v>7942</v>
      </c>
      <c r="EL397" s="27">
        <v>1</v>
      </c>
      <c r="EM397" s="2" t="s">
        <v>7943</v>
      </c>
      <c r="EN397">
        <v>1</v>
      </c>
      <c r="EP397" s="2" t="s">
        <v>7935</v>
      </c>
      <c r="EQ397">
        <f t="shared" si="91"/>
        <v>0.6</v>
      </c>
      <c r="ER397" s="99">
        <v>0.5</v>
      </c>
      <c r="ES397" s="27">
        <v>0</v>
      </c>
      <c r="ET397" t="s">
        <v>242</v>
      </c>
      <c r="EU397" t="s">
        <v>242</v>
      </c>
      <c r="EX397" t="s">
        <v>242</v>
      </c>
      <c r="EY397" t="s">
        <v>242</v>
      </c>
      <c r="FA397" s="27">
        <v>0</v>
      </c>
      <c r="FB397" t="s">
        <v>242</v>
      </c>
      <c r="FD397" s="27">
        <v>0</v>
      </c>
      <c r="FE397" t="s">
        <v>242</v>
      </c>
      <c r="FG397" s="27">
        <v>0</v>
      </c>
      <c r="FH397" t="s">
        <v>242</v>
      </c>
      <c r="FJ397" s="27">
        <v>0</v>
      </c>
      <c r="FK397" t="s">
        <v>242</v>
      </c>
      <c r="FL397">
        <f t="shared" si="94"/>
        <v>0</v>
      </c>
      <c r="FM397" s="100">
        <v>0</v>
      </c>
      <c r="FN397">
        <f t="shared" si="95"/>
        <v>0</v>
      </c>
      <c r="FO397" s="100">
        <v>0</v>
      </c>
      <c r="FQ397" t="s">
        <v>242</v>
      </c>
      <c r="FT397" s="27">
        <v>1</v>
      </c>
      <c r="FU397" t="s">
        <v>242</v>
      </c>
      <c r="FV397" t="s">
        <v>242</v>
      </c>
      <c r="FW397" t="s">
        <v>242</v>
      </c>
      <c r="FX397" t="s">
        <v>7944</v>
      </c>
      <c r="FY397" s="27">
        <v>0.5</v>
      </c>
      <c r="FZ397" t="s">
        <v>242</v>
      </c>
      <c r="GA397">
        <v>3</v>
      </c>
      <c r="GB397" t="s">
        <v>7945</v>
      </c>
      <c r="GC397" s="27">
        <v>0.5</v>
      </c>
      <c r="GD397" t="s">
        <v>242</v>
      </c>
      <c r="GE397" t="s">
        <v>242</v>
      </c>
      <c r="GF397" s="36" t="s">
        <v>242</v>
      </c>
      <c r="GG397" t="s">
        <v>242</v>
      </c>
      <c r="GH397" t="s">
        <v>242</v>
      </c>
      <c r="GI397" t="s">
        <v>242</v>
      </c>
      <c r="GJ397" t="s">
        <v>242</v>
      </c>
      <c r="GK397" t="s">
        <v>242</v>
      </c>
      <c r="GL397" t="s">
        <v>7946</v>
      </c>
      <c r="GM397">
        <v>1</v>
      </c>
      <c r="GO397" t="s">
        <v>7935</v>
      </c>
      <c r="GP397" s="27">
        <v>0</v>
      </c>
      <c r="GQ397" t="s">
        <v>242</v>
      </c>
      <c r="GR397" t="s">
        <v>242</v>
      </c>
      <c r="GT397" t="s">
        <v>242</v>
      </c>
      <c r="GW397" s="27">
        <v>1</v>
      </c>
      <c r="GX397">
        <v>90</v>
      </c>
      <c r="GY397" t="s">
        <v>7947</v>
      </c>
      <c r="HA397">
        <v>3</v>
      </c>
      <c r="HC397" t="s">
        <v>7932</v>
      </c>
      <c r="HD397" s="27">
        <v>0</v>
      </c>
      <c r="HF397" s="27">
        <v>0</v>
      </c>
      <c r="HH397" t="s">
        <v>242</v>
      </c>
      <c r="HK397" s="27">
        <v>1</v>
      </c>
      <c r="HL397" s="2" t="s">
        <v>7948</v>
      </c>
      <c r="HM397">
        <v>1</v>
      </c>
      <c r="HO397" t="s">
        <v>7935</v>
      </c>
      <c r="HP397">
        <v>0.66666666699999999</v>
      </c>
      <c r="HQ397">
        <v>1</v>
      </c>
      <c r="HR397">
        <v>0.75</v>
      </c>
      <c r="HS397">
        <v>1</v>
      </c>
      <c r="HT397">
        <v>0.6</v>
      </c>
      <c r="HU397">
        <v>0</v>
      </c>
      <c r="HV397">
        <v>0</v>
      </c>
      <c r="HW397">
        <v>0.66666666699999999</v>
      </c>
      <c r="HX397">
        <v>0</v>
      </c>
      <c r="HY397">
        <v>1</v>
      </c>
      <c r="HZ397">
        <v>0</v>
      </c>
      <c r="IA397">
        <v>1</v>
      </c>
      <c r="IB397">
        <v>1</v>
      </c>
      <c r="IC397">
        <v>0.80555555599999995</v>
      </c>
      <c r="ID397">
        <v>0.4</v>
      </c>
      <c r="IE397">
        <v>0.53333333299999997</v>
      </c>
      <c r="IF397">
        <v>0.57962963000000001</v>
      </c>
      <c r="IG397" t="s">
        <v>7949</v>
      </c>
      <c r="IH397" t="s">
        <v>266</v>
      </c>
      <c r="II397" t="s">
        <v>7930</v>
      </c>
      <c r="IJ397">
        <v>10164.367</v>
      </c>
      <c r="IK397">
        <v>8542.2420000000002</v>
      </c>
      <c r="IL397">
        <v>16540.309000000001</v>
      </c>
      <c r="IM397">
        <v>22386.892</v>
      </c>
      <c r="IN397">
        <v>10164.367</v>
      </c>
      <c r="IS397">
        <f t="shared" si="92"/>
        <v>0.6</v>
      </c>
      <c r="IT397">
        <f t="shared" si="96"/>
        <v>0.5</v>
      </c>
      <c r="IU397">
        <f t="shared" si="98"/>
        <v>0.75</v>
      </c>
      <c r="IV397">
        <f t="shared" si="93"/>
        <v>0.6166666666666667</v>
      </c>
    </row>
    <row r="398" spans="1:256" customFormat="1" ht="14" customHeight="1" x14ac:dyDescent="0.2">
      <c r="A398">
        <v>397</v>
      </c>
      <c r="B398">
        <v>435</v>
      </c>
      <c r="C398" s="1">
        <v>44817.630555555559</v>
      </c>
      <c r="D398" s="1">
        <v>44818.615277777775</v>
      </c>
      <c r="E398">
        <v>0</v>
      </c>
      <c r="F398" t="s">
        <v>2300</v>
      </c>
      <c r="G398">
        <v>100</v>
      </c>
      <c r="H398">
        <v>85089</v>
      </c>
      <c r="I398">
        <v>1</v>
      </c>
      <c r="J398" s="1">
        <v>44818.615277777775</v>
      </c>
      <c r="K398" t="s">
        <v>7950</v>
      </c>
      <c r="L398" t="s">
        <v>242</v>
      </c>
      <c r="M398" t="s">
        <v>242</v>
      </c>
      <c r="N398" t="s">
        <v>7951</v>
      </c>
      <c r="O398" t="s">
        <v>7952</v>
      </c>
      <c r="P398">
        <v>39.994700000000002</v>
      </c>
      <c r="Q398">
        <v>-105.2366</v>
      </c>
      <c r="R398" t="s">
        <v>245</v>
      </c>
      <c r="S398" t="s">
        <v>246</v>
      </c>
      <c r="T398" t="s">
        <v>7953</v>
      </c>
      <c r="V398" t="s">
        <v>7954</v>
      </c>
      <c r="W398" t="s">
        <v>7955</v>
      </c>
      <c r="X398">
        <v>3600</v>
      </c>
      <c r="Y398" t="s">
        <v>476</v>
      </c>
      <c r="Z398" t="s">
        <v>1568</v>
      </c>
      <c r="AA398">
        <v>2021</v>
      </c>
      <c r="AC398">
        <v>0.5</v>
      </c>
      <c r="AD398">
        <v>4</v>
      </c>
      <c r="AF398">
        <v>9</v>
      </c>
      <c r="AG398">
        <v>3</v>
      </c>
      <c r="AI398" t="s">
        <v>7956</v>
      </c>
      <c r="AJ398" s="27">
        <v>1</v>
      </c>
      <c r="AK398">
        <v>8</v>
      </c>
      <c r="AL398" s="27">
        <v>0.5</v>
      </c>
      <c r="AM398">
        <v>9</v>
      </c>
      <c r="AN398" s="36">
        <f t="shared" si="89"/>
        <v>100</v>
      </c>
      <c r="AO398" s="27">
        <v>0.5</v>
      </c>
      <c r="AP398">
        <v>9</v>
      </c>
      <c r="AQ398" s="2" t="s">
        <v>7957</v>
      </c>
      <c r="AR398">
        <v>3</v>
      </c>
      <c r="AT398" t="s">
        <v>7956</v>
      </c>
      <c r="AU398" s="27">
        <v>1</v>
      </c>
      <c r="AV398">
        <v>8</v>
      </c>
      <c r="AW398" s="21">
        <f t="shared" si="87"/>
        <v>88.888888888888886</v>
      </c>
      <c r="AX398">
        <v>3</v>
      </c>
      <c r="AZ398" t="s">
        <v>7956</v>
      </c>
      <c r="BA398" s="27">
        <v>1</v>
      </c>
      <c r="BB398">
        <v>7</v>
      </c>
      <c r="BC398" s="21">
        <f t="shared" si="90"/>
        <v>77.777777777777786</v>
      </c>
      <c r="BD398">
        <v>3</v>
      </c>
      <c r="BF398" t="s">
        <v>7956</v>
      </c>
      <c r="BG398" s="27">
        <v>0</v>
      </c>
      <c r="BJ398" t="s">
        <v>242</v>
      </c>
      <c r="BM398" s="27">
        <v>1</v>
      </c>
      <c r="BN398">
        <v>3</v>
      </c>
      <c r="BP398" t="s">
        <v>7956</v>
      </c>
      <c r="BQ398" s="27">
        <v>1</v>
      </c>
      <c r="BR398">
        <v>3</v>
      </c>
      <c r="BS398" s="97">
        <f t="shared" si="97"/>
        <v>33.333333333333329</v>
      </c>
      <c r="BU398">
        <v>3</v>
      </c>
      <c r="BW398" t="s">
        <v>7956</v>
      </c>
      <c r="BX398" s="27">
        <v>1</v>
      </c>
      <c r="BY398">
        <v>3</v>
      </c>
      <c r="BZ398" s="21">
        <f t="shared" si="88"/>
        <v>33.333333333333329</v>
      </c>
      <c r="CA398" t="s">
        <v>242</v>
      </c>
      <c r="CB398">
        <v>3</v>
      </c>
      <c r="CD398" t="s">
        <v>7956</v>
      </c>
      <c r="CE398" s="27">
        <v>0</v>
      </c>
      <c r="CG398" t="s">
        <v>242</v>
      </c>
      <c r="CH398" t="s">
        <v>242</v>
      </c>
      <c r="CJ398" s="27">
        <v>1</v>
      </c>
      <c r="CK398" s="2" t="s">
        <v>7958</v>
      </c>
      <c r="CL398">
        <v>1</v>
      </c>
      <c r="CN398" t="s">
        <v>7959</v>
      </c>
      <c r="CO398">
        <v>1</v>
      </c>
      <c r="CP398" s="27">
        <v>0.5</v>
      </c>
      <c r="CQ398" t="s">
        <v>242</v>
      </c>
      <c r="CR398">
        <v>99</v>
      </c>
      <c r="CS398" t="s">
        <v>242</v>
      </c>
      <c r="CT398" s="2" t="s">
        <v>7960</v>
      </c>
      <c r="CV398" s="27">
        <v>1</v>
      </c>
      <c r="CW398" s="2" t="s">
        <v>7961</v>
      </c>
      <c r="CX398">
        <v>1</v>
      </c>
      <c r="CZ398" t="s">
        <v>7959</v>
      </c>
      <c r="DA398" s="27">
        <v>1</v>
      </c>
      <c r="DB398">
        <v>136300</v>
      </c>
      <c r="DC398">
        <v>2</v>
      </c>
      <c r="DE398" s="27">
        <v>1</v>
      </c>
      <c r="DF398" s="36" t="s">
        <v>242</v>
      </c>
      <c r="DG398" t="s">
        <v>242</v>
      </c>
      <c r="DH398" s="43" t="s">
        <v>242</v>
      </c>
      <c r="DI398" t="s">
        <v>242</v>
      </c>
      <c r="DJ398" s="36">
        <v>76900</v>
      </c>
      <c r="DK398">
        <v>2</v>
      </c>
      <c r="DM398" s="27">
        <v>0</v>
      </c>
      <c r="DN398" s="36" t="s">
        <v>242</v>
      </c>
      <c r="DO398" t="s">
        <v>242</v>
      </c>
      <c r="DQ398">
        <v>1</v>
      </c>
      <c r="DS398" t="s">
        <v>7959</v>
      </c>
      <c r="DT398" s="27">
        <v>1</v>
      </c>
      <c r="DU398" s="2" t="s">
        <v>7962</v>
      </c>
      <c r="DV398" s="27">
        <v>1</v>
      </c>
      <c r="DW398" s="2" t="s">
        <v>7963</v>
      </c>
      <c r="DX398" s="27">
        <v>1</v>
      </c>
      <c r="DY398" s="2" t="s">
        <v>7964</v>
      </c>
      <c r="DZ398" s="27">
        <v>1</v>
      </c>
      <c r="EA398" t="s">
        <v>7965</v>
      </c>
      <c r="EB398" s="27">
        <v>0</v>
      </c>
      <c r="ED398" s="27">
        <v>1</v>
      </c>
      <c r="EE398" s="2" t="s">
        <v>7966</v>
      </c>
      <c r="EF398" s="27">
        <v>1</v>
      </c>
      <c r="EG398" s="2" t="s">
        <v>7966</v>
      </c>
      <c r="EH398" s="27">
        <v>1</v>
      </c>
      <c r="EI398" s="2" t="s">
        <v>7966</v>
      </c>
      <c r="EJ398" s="27">
        <v>1</v>
      </c>
      <c r="EK398" s="2" t="s">
        <v>7967</v>
      </c>
      <c r="EL398" s="27">
        <v>1</v>
      </c>
      <c r="EM398" s="2" t="s">
        <v>7968</v>
      </c>
      <c r="EN398">
        <v>1</v>
      </c>
      <c r="EP398" s="2" t="s">
        <v>7959</v>
      </c>
      <c r="EQ398">
        <f t="shared" si="91"/>
        <v>0.9</v>
      </c>
      <c r="ER398" s="99">
        <v>0.5</v>
      </c>
      <c r="ES398" s="27">
        <v>0</v>
      </c>
      <c r="ET398" t="s">
        <v>242</v>
      </c>
      <c r="EU398" t="s">
        <v>242</v>
      </c>
      <c r="EX398" t="s">
        <v>242</v>
      </c>
      <c r="EY398" t="s">
        <v>242</v>
      </c>
      <c r="FA398" s="27">
        <v>0</v>
      </c>
      <c r="FB398" t="s">
        <v>242</v>
      </c>
      <c r="FD398" s="27">
        <v>0</v>
      </c>
      <c r="FE398" t="s">
        <v>242</v>
      </c>
      <c r="FG398" s="27">
        <v>1</v>
      </c>
      <c r="FH398">
        <v>160.88</v>
      </c>
      <c r="FI398" t="s">
        <v>7969</v>
      </c>
      <c r="FJ398" s="27">
        <v>0.5</v>
      </c>
      <c r="FK398" t="s">
        <v>242</v>
      </c>
      <c r="FL398">
        <f t="shared" si="94"/>
        <v>1</v>
      </c>
      <c r="FM398" s="99">
        <v>1</v>
      </c>
      <c r="FN398">
        <f t="shared" si="95"/>
        <v>0.5</v>
      </c>
      <c r="FO398" s="99">
        <v>0.5</v>
      </c>
      <c r="FP398" t="s">
        <v>7970</v>
      </c>
      <c r="FQ398">
        <v>1</v>
      </c>
      <c r="FS398" t="s">
        <v>7959</v>
      </c>
      <c r="FT398" s="27">
        <v>0</v>
      </c>
      <c r="FU398" t="s">
        <v>242</v>
      </c>
      <c r="FV398" t="s">
        <v>242</v>
      </c>
      <c r="FW398" t="s">
        <v>242</v>
      </c>
      <c r="FY398" s="27">
        <v>1</v>
      </c>
      <c r="FZ398">
        <v>13.4</v>
      </c>
      <c r="GA398">
        <v>1</v>
      </c>
      <c r="GC398" s="27">
        <v>1</v>
      </c>
      <c r="GD398">
        <v>7.6</v>
      </c>
      <c r="GE398">
        <v>8</v>
      </c>
      <c r="GF398" s="36">
        <v>80.2</v>
      </c>
      <c r="GG398">
        <v>3</v>
      </c>
      <c r="GH398" t="s">
        <v>242</v>
      </c>
      <c r="GI398" t="s">
        <v>242</v>
      </c>
      <c r="GJ398" t="s">
        <v>242</v>
      </c>
      <c r="GK398">
        <v>1</v>
      </c>
      <c r="GM398">
        <v>1</v>
      </c>
      <c r="GO398" t="s">
        <v>7959</v>
      </c>
      <c r="GP398" s="27">
        <v>0</v>
      </c>
      <c r="GQ398" t="s">
        <v>242</v>
      </c>
      <c r="GR398" t="s">
        <v>242</v>
      </c>
      <c r="GT398" t="s">
        <v>242</v>
      </c>
      <c r="GW398" s="27">
        <v>1</v>
      </c>
      <c r="GX398">
        <v>276</v>
      </c>
      <c r="GY398" t="s">
        <v>7971</v>
      </c>
      <c r="HA398">
        <v>3</v>
      </c>
      <c r="HC398" t="s">
        <v>7956</v>
      </c>
      <c r="HD398" s="27">
        <v>0</v>
      </c>
      <c r="HF398" s="27">
        <v>0</v>
      </c>
      <c r="HH398" t="s">
        <v>242</v>
      </c>
      <c r="HK398" s="27">
        <v>0</v>
      </c>
      <c r="HM398">
        <v>1</v>
      </c>
      <c r="HO398" t="s">
        <v>7959</v>
      </c>
      <c r="HP398">
        <v>0.66666666699999999</v>
      </c>
      <c r="HQ398">
        <v>1</v>
      </c>
      <c r="HR398">
        <v>0.75</v>
      </c>
      <c r="HS398">
        <v>0.66666666699999999</v>
      </c>
      <c r="HT398">
        <v>0.9</v>
      </c>
      <c r="HU398">
        <v>0</v>
      </c>
      <c r="HV398">
        <v>0.375</v>
      </c>
      <c r="HW398">
        <v>0.66666666699999999</v>
      </c>
      <c r="HX398">
        <v>0</v>
      </c>
      <c r="HY398">
        <v>1</v>
      </c>
      <c r="HZ398">
        <v>0</v>
      </c>
      <c r="IA398">
        <v>0</v>
      </c>
      <c r="IB398">
        <v>1</v>
      </c>
      <c r="IC398">
        <v>0.80555555599999995</v>
      </c>
      <c r="ID398">
        <v>0.48541666700000002</v>
      </c>
      <c r="IE398">
        <v>0.33333333300000001</v>
      </c>
      <c r="IF398">
        <v>0.54143518499999999</v>
      </c>
      <c r="IG398" t="s">
        <v>7972</v>
      </c>
      <c r="IH398" t="s">
        <v>266</v>
      </c>
      <c r="II398" t="s">
        <v>7953</v>
      </c>
      <c r="IJ398">
        <v>13118</v>
      </c>
      <c r="IK398">
        <v>12756</v>
      </c>
      <c r="IL398">
        <v>14298</v>
      </c>
      <c r="IM398">
        <v>13685</v>
      </c>
      <c r="IN398">
        <v>13118</v>
      </c>
      <c r="IS398">
        <f t="shared" si="92"/>
        <v>0.8</v>
      </c>
      <c r="IT398">
        <f t="shared" si="96"/>
        <v>0.5714285714285714</v>
      </c>
      <c r="IU398">
        <f t="shared" si="98"/>
        <v>0.75</v>
      </c>
      <c r="IV398">
        <f t="shared" si="93"/>
        <v>0.70714285714285718</v>
      </c>
    </row>
    <row r="399" spans="1:256" customFormat="1" ht="14" customHeight="1" x14ac:dyDescent="0.2">
      <c r="A399">
        <v>398</v>
      </c>
      <c r="B399">
        <v>436</v>
      </c>
      <c r="C399" s="1">
        <v>44818.657638888886</v>
      </c>
      <c r="D399" s="1">
        <v>44820.444444444445</v>
      </c>
      <c r="E399">
        <v>0</v>
      </c>
      <c r="F399" t="s">
        <v>2300</v>
      </c>
      <c r="G399">
        <v>100</v>
      </c>
      <c r="H399">
        <v>154407</v>
      </c>
      <c r="I399">
        <v>1</v>
      </c>
      <c r="J399" s="1">
        <v>44820.444444444445</v>
      </c>
      <c r="K399" t="s">
        <v>7973</v>
      </c>
      <c r="L399" t="s">
        <v>242</v>
      </c>
      <c r="M399" t="s">
        <v>242</v>
      </c>
      <c r="N399" t="s">
        <v>7974</v>
      </c>
      <c r="O399" t="s">
        <v>7975</v>
      </c>
      <c r="P399">
        <v>39.994700000000002</v>
      </c>
      <c r="Q399">
        <v>-105.2366</v>
      </c>
      <c r="R399" t="s">
        <v>245</v>
      </c>
      <c r="S399" t="s">
        <v>246</v>
      </c>
      <c r="T399" t="s">
        <v>7976</v>
      </c>
      <c r="V399" t="s">
        <v>7977</v>
      </c>
      <c r="W399">
        <v>704326107</v>
      </c>
      <c r="X399">
        <v>8700</v>
      </c>
      <c r="Y399" t="s">
        <v>297</v>
      </c>
      <c r="Z399" t="s">
        <v>765</v>
      </c>
      <c r="AA399">
        <v>2021</v>
      </c>
      <c r="AC399">
        <v>0</v>
      </c>
      <c r="AF399">
        <v>10</v>
      </c>
      <c r="AG399">
        <v>3</v>
      </c>
      <c r="AI399" t="s">
        <v>7978</v>
      </c>
      <c r="AJ399" s="27">
        <v>1</v>
      </c>
      <c r="AK399">
        <v>8</v>
      </c>
      <c r="AL399" s="27">
        <v>0</v>
      </c>
      <c r="AM399" s="24">
        <v>0</v>
      </c>
      <c r="AN399" s="36">
        <f t="shared" si="89"/>
        <v>0</v>
      </c>
      <c r="AO399" s="27">
        <v>0</v>
      </c>
      <c r="AP399" s="24">
        <v>0</v>
      </c>
      <c r="AQ399" t="s">
        <v>7979</v>
      </c>
      <c r="AR399">
        <v>3</v>
      </c>
      <c r="AT399" t="s">
        <v>7978</v>
      </c>
      <c r="AU399" s="27">
        <v>1</v>
      </c>
      <c r="AV399">
        <v>9</v>
      </c>
      <c r="AW399" s="21">
        <f t="shared" si="87"/>
        <v>90</v>
      </c>
      <c r="AX399">
        <v>3</v>
      </c>
      <c r="AZ399" t="s">
        <v>7978</v>
      </c>
      <c r="BA399" s="27">
        <v>1</v>
      </c>
      <c r="BB399">
        <v>8</v>
      </c>
      <c r="BC399" s="21">
        <f t="shared" si="90"/>
        <v>80</v>
      </c>
      <c r="BD399">
        <v>3</v>
      </c>
      <c r="BF399" t="s">
        <v>7978</v>
      </c>
      <c r="BG399" s="27">
        <v>1</v>
      </c>
      <c r="BH399">
        <v>14.2</v>
      </c>
      <c r="BJ399">
        <v>3</v>
      </c>
      <c r="BL399" t="s">
        <v>7978</v>
      </c>
      <c r="BM399" s="27">
        <v>1</v>
      </c>
      <c r="BN399">
        <v>3</v>
      </c>
      <c r="BP399" t="s">
        <v>7978</v>
      </c>
      <c r="BQ399" s="27">
        <v>1</v>
      </c>
      <c r="BR399">
        <v>2</v>
      </c>
      <c r="BS399" s="97">
        <f t="shared" si="97"/>
        <v>20</v>
      </c>
      <c r="BU399">
        <v>3</v>
      </c>
      <c r="BW399" t="s">
        <v>7978</v>
      </c>
      <c r="BX399" s="27">
        <v>1</v>
      </c>
      <c r="BY399">
        <v>1</v>
      </c>
      <c r="BZ399" s="21">
        <f t="shared" si="88"/>
        <v>10</v>
      </c>
      <c r="CA399">
        <v>2</v>
      </c>
      <c r="CB399">
        <v>3</v>
      </c>
      <c r="CD399" t="s">
        <v>7978</v>
      </c>
      <c r="CE399" s="27">
        <v>0</v>
      </c>
      <c r="CG399" t="s">
        <v>242</v>
      </c>
      <c r="CH399" t="s">
        <v>242</v>
      </c>
      <c r="CJ399" s="27">
        <v>0</v>
      </c>
      <c r="CL399" t="s">
        <v>242</v>
      </c>
      <c r="CO399">
        <v>0</v>
      </c>
      <c r="CP399" s="27">
        <v>0.5</v>
      </c>
      <c r="CQ399" t="s">
        <v>242</v>
      </c>
      <c r="CR399">
        <v>99.5</v>
      </c>
      <c r="CS399" t="s">
        <v>242</v>
      </c>
      <c r="CV399" s="27">
        <v>1</v>
      </c>
      <c r="CW399" s="2" t="s">
        <v>7980</v>
      </c>
      <c r="CX399">
        <v>1</v>
      </c>
      <c r="CZ399" t="s">
        <v>7981</v>
      </c>
      <c r="DA399" s="27">
        <v>1</v>
      </c>
      <c r="DB399">
        <v>2750.5349999999999</v>
      </c>
      <c r="DC399">
        <v>2</v>
      </c>
      <c r="DE399" s="27">
        <v>1</v>
      </c>
      <c r="DF399" s="36">
        <v>3841.3420000000001</v>
      </c>
      <c r="DG399">
        <v>2</v>
      </c>
      <c r="DH399" s="36">
        <v>3821.2719999999999</v>
      </c>
      <c r="DI399">
        <v>2</v>
      </c>
      <c r="DJ399" s="36" t="s">
        <v>242</v>
      </c>
      <c r="DK399" t="s">
        <v>242</v>
      </c>
      <c r="DM399" s="27">
        <v>1</v>
      </c>
      <c r="DN399" s="36">
        <v>29136.973999999998</v>
      </c>
      <c r="DO399">
        <v>2</v>
      </c>
      <c r="DQ399">
        <v>4</v>
      </c>
      <c r="DS399" t="s">
        <v>7982</v>
      </c>
      <c r="DT399" s="27">
        <v>1</v>
      </c>
      <c r="DU399" s="2" t="s">
        <v>7983</v>
      </c>
      <c r="DV399" s="27">
        <v>1</v>
      </c>
      <c r="DW399" s="2" t="s">
        <v>7984</v>
      </c>
      <c r="DX399" s="27">
        <v>1</v>
      </c>
      <c r="DY399" s="2" t="s">
        <v>7985</v>
      </c>
      <c r="DZ399" s="27">
        <v>0.5</v>
      </c>
      <c r="EA399" t="s">
        <v>7986</v>
      </c>
      <c r="EB399" s="27">
        <v>1</v>
      </c>
      <c r="EC399" s="2" t="s">
        <v>7987</v>
      </c>
      <c r="ED399" s="27">
        <v>1</v>
      </c>
      <c r="EE399" s="2" t="s">
        <v>7988</v>
      </c>
      <c r="EF399" s="27">
        <v>1</v>
      </c>
      <c r="EG399" s="2" t="s">
        <v>7988</v>
      </c>
      <c r="EH399" s="27">
        <v>1</v>
      </c>
      <c r="EI399" t="s">
        <v>7989</v>
      </c>
      <c r="EJ399" s="27">
        <v>1</v>
      </c>
      <c r="EK399" t="s">
        <v>7990</v>
      </c>
      <c r="EL399" s="27">
        <v>1</v>
      </c>
      <c r="EM399" s="2" t="s">
        <v>7991</v>
      </c>
      <c r="EN399">
        <v>4</v>
      </c>
      <c r="EP399" s="2" t="s">
        <v>7982</v>
      </c>
      <c r="EQ399">
        <f t="shared" si="91"/>
        <v>0.95</v>
      </c>
      <c r="ER399" s="99">
        <v>0.5</v>
      </c>
      <c r="ES399" s="27">
        <v>0</v>
      </c>
      <c r="ET399" t="s">
        <v>242</v>
      </c>
      <c r="EU399" t="s">
        <v>242</v>
      </c>
      <c r="EX399" t="s">
        <v>242</v>
      </c>
      <c r="EY399" t="s">
        <v>242</v>
      </c>
      <c r="FA399" s="27">
        <v>0</v>
      </c>
      <c r="FB399" t="s">
        <v>242</v>
      </c>
      <c r="FD399" s="27">
        <v>0</v>
      </c>
      <c r="FE399" t="s">
        <v>242</v>
      </c>
      <c r="FG399" s="27">
        <v>0</v>
      </c>
      <c r="FH399" t="s">
        <v>242</v>
      </c>
      <c r="FJ399" s="27">
        <v>0</v>
      </c>
      <c r="FK399" t="s">
        <v>242</v>
      </c>
      <c r="FL399">
        <f t="shared" si="94"/>
        <v>0</v>
      </c>
      <c r="FM399" s="100">
        <v>0</v>
      </c>
      <c r="FN399">
        <f t="shared" si="95"/>
        <v>0</v>
      </c>
      <c r="FO399" s="100">
        <v>0</v>
      </c>
      <c r="FQ399" t="s">
        <v>242</v>
      </c>
      <c r="FT399" s="27">
        <v>1</v>
      </c>
      <c r="FU399">
        <v>17</v>
      </c>
      <c r="FV399">
        <v>59</v>
      </c>
      <c r="FW399">
        <v>24</v>
      </c>
      <c r="FY399" s="27">
        <v>1</v>
      </c>
      <c r="FZ399">
        <v>61</v>
      </c>
      <c r="GA399">
        <v>3</v>
      </c>
      <c r="GC399" s="27">
        <v>0</v>
      </c>
      <c r="GD399" t="s">
        <v>242</v>
      </c>
      <c r="GE399" t="s">
        <v>242</v>
      </c>
      <c r="GF399" s="36" t="s">
        <v>242</v>
      </c>
      <c r="GG399" t="s">
        <v>242</v>
      </c>
      <c r="GH399" t="s">
        <v>242</v>
      </c>
      <c r="GI399" t="s">
        <v>242</v>
      </c>
      <c r="GJ399" t="s">
        <v>242</v>
      </c>
      <c r="GK399" t="s">
        <v>242</v>
      </c>
      <c r="GM399">
        <v>1</v>
      </c>
      <c r="GO399" t="s">
        <v>7981</v>
      </c>
      <c r="GP399" s="27">
        <v>0.5</v>
      </c>
      <c r="GQ399" t="s">
        <v>242</v>
      </c>
      <c r="GR399">
        <v>100</v>
      </c>
      <c r="GT399">
        <v>1</v>
      </c>
      <c r="GV399" t="s">
        <v>7981</v>
      </c>
      <c r="GW399" s="27">
        <v>1</v>
      </c>
      <c r="GX399">
        <v>193</v>
      </c>
      <c r="GY399" t="s">
        <v>7992</v>
      </c>
      <c r="HA399">
        <v>3</v>
      </c>
      <c r="HC399" t="s">
        <v>7978</v>
      </c>
      <c r="HD399" s="27">
        <v>0</v>
      </c>
      <c r="HF399" s="27">
        <v>0</v>
      </c>
      <c r="HH399" t="s">
        <v>242</v>
      </c>
      <c r="HK399" s="27">
        <v>1</v>
      </c>
      <c r="HL399" t="s">
        <v>7993</v>
      </c>
      <c r="HM399">
        <v>2</v>
      </c>
      <c r="HO399" t="s">
        <v>7994</v>
      </c>
      <c r="HP399">
        <v>0.66666666699999999</v>
      </c>
      <c r="HQ399">
        <v>0</v>
      </c>
      <c r="HR399">
        <v>0.75</v>
      </c>
      <c r="HS399">
        <v>1</v>
      </c>
      <c r="HT399">
        <v>0.95</v>
      </c>
      <c r="HU399">
        <v>0</v>
      </c>
      <c r="HV399">
        <v>0</v>
      </c>
      <c r="HW399">
        <v>0.66666666699999999</v>
      </c>
      <c r="HX399">
        <v>0.5</v>
      </c>
      <c r="HY399">
        <v>1</v>
      </c>
      <c r="HZ399">
        <v>0</v>
      </c>
      <c r="IA399">
        <v>1</v>
      </c>
      <c r="IB399">
        <v>1</v>
      </c>
      <c r="IC399">
        <v>0.47222222200000002</v>
      </c>
      <c r="ID399">
        <v>0.48749999999999999</v>
      </c>
      <c r="IE399">
        <v>0.63333333300000005</v>
      </c>
      <c r="IF399">
        <v>0.53101851899999997</v>
      </c>
      <c r="IG399" t="s">
        <v>7995</v>
      </c>
      <c r="IH399" t="s">
        <v>266</v>
      </c>
      <c r="II399" t="s">
        <v>7976</v>
      </c>
      <c r="IJ399">
        <v>4040.5</v>
      </c>
      <c r="IK399">
        <v>4056.8</v>
      </c>
      <c r="IL399">
        <v>4611.7</v>
      </c>
      <c r="IM399" t="s">
        <v>242</v>
      </c>
      <c r="IN399">
        <v>4040.5</v>
      </c>
      <c r="IS399">
        <f t="shared" si="92"/>
        <v>0.4</v>
      </c>
      <c r="IT399">
        <f t="shared" si="96"/>
        <v>0.5</v>
      </c>
      <c r="IU399">
        <f t="shared" si="98"/>
        <v>0.75</v>
      </c>
      <c r="IV399">
        <f t="shared" si="93"/>
        <v>0.54999999999999993</v>
      </c>
    </row>
    <row r="400" spans="1:256" customFormat="1" ht="14" customHeight="1" x14ac:dyDescent="0.2">
      <c r="A400">
        <v>399</v>
      </c>
      <c r="B400">
        <v>437</v>
      </c>
      <c r="C400" s="1">
        <v>44820.451388888891</v>
      </c>
      <c r="D400" s="1">
        <v>44820.582638888889</v>
      </c>
      <c r="E400">
        <v>0</v>
      </c>
      <c r="F400" t="s">
        <v>2300</v>
      </c>
      <c r="G400">
        <v>100</v>
      </c>
      <c r="H400">
        <v>11312</v>
      </c>
      <c r="I400">
        <v>1</v>
      </c>
      <c r="J400" s="1">
        <v>44820.582638888889</v>
      </c>
      <c r="K400" t="s">
        <v>7996</v>
      </c>
      <c r="L400" t="s">
        <v>242</v>
      </c>
      <c r="M400" t="s">
        <v>242</v>
      </c>
      <c r="N400" t="s">
        <v>7997</v>
      </c>
      <c r="O400" t="s">
        <v>7998</v>
      </c>
      <c r="P400">
        <v>39.994700000000002</v>
      </c>
      <c r="Q400">
        <v>-105.2366</v>
      </c>
      <c r="R400" t="s">
        <v>245</v>
      </c>
      <c r="S400" t="s">
        <v>246</v>
      </c>
      <c r="T400" t="s">
        <v>7999</v>
      </c>
      <c r="V400" t="s">
        <v>8000</v>
      </c>
      <c r="W400" t="s">
        <v>8001</v>
      </c>
      <c r="X400">
        <v>6798</v>
      </c>
      <c r="Y400" t="s">
        <v>659</v>
      </c>
      <c r="Z400" t="s">
        <v>660</v>
      </c>
      <c r="AA400">
        <v>2021</v>
      </c>
      <c r="AC400">
        <v>0.5</v>
      </c>
      <c r="AD400">
        <v>6</v>
      </c>
      <c r="AF400">
        <v>8</v>
      </c>
      <c r="AG400">
        <v>3</v>
      </c>
      <c r="AI400" t="s">
        <v>8002</v>
      </c>
      <c r="AJ400" s="27">
        <v>1</v>
      </c>
      <c r="AK400">
        <v>8</v>
      </c>
      <c r="AL400" s="27">
        <v>0.5</v>
      </c>
      <c r="AM400">
        <v>7</v>
      </c>
      <c r="AN400" s="36">
        <f t="shared" si="89"/>
        <v>87.5</v>
      </c>
      <c r="AO400" s="27">
        <v>0.5</v>
      </c>
      <c r="AP400">
        <v>7</v>
      </c>
      <c r="AQ400" s="2" t="s">
        <v>8003</v>
      </c>
      <c r="AR400">
        <v>3</v>
      </c>
      <c r="AT400" t="s">
        <v>8002</v>
      </c>
      <c r="AU400" s="27">
        <v>1</v>
      </c>
      <c r="AV400">
        <v>7</v>
      </c>
      <c r="AW400" s="21">
        <f t="shared" si="87"/>
        <v>87.5</v>
      </c>
      <c r="AX400">
        <v>3</v>
      </c>
      <c r="AZ400" t="s">
        <v>8002</v>
      </c>
      <c r="BA400" s="27">
        <v>1</v>
      </c>
      <c r="BB400">
        <v>7</v>
      </c>
      <c r="BC400" s="21">
        <f t="shared" si="90"/>
        <v>87.5</v>
      </c>
      <c r="BD400">
        <v>3</v>
      </c>
      <c r="BF400" t="s">
        <v>8002</v>
      </c>
      <c r="BG400" s="27">
        <v>1</v>
      </c>
      <c r="BH400">
        <v>7.75</v>
      </c>
      <c r="BJ400">
        <v>3</v>
      </c>
      <c r="BL400" t="s">
        <v>8002</v>
      </c>
      <c r="BM400" s="27">
        <v>1</v>
      </c>
      <c r="BN400">
        <v>3</v>
      </c>
      <c r="BP400" t="s">
        <v>8002</v>
      </c>
      <c r="BQ400" s="27">
        <v>1</v>
      </c>
      <c r="BR400">
        <v>4</v>
      </c>
      <c r="BS400" s="97">
        <f t="shared" si="97"/>
        <v>50</v>
      </c>
      <c r="BU400">
        <v>3</v>
      </c>
      <c r="BW400" t="s">
        <v>8002</v>
      </c>
      <c r="BX400" s="27">
        <v>1</v>
      </c>
      <c r="BY400">
        <v>2</v>
      </c>
      <c r="BZ400" s="21">
        <f t="shared" si="88"/>
        <v>25</v>
      </c>
      <c r="CA400">
        <v>2</v>
      </c>
      <c r="CB400">
        <v>3</v>
      </c>
      <c r="CD400" t="s">
        <v>8002</v>
      </c>
      <c r="CE400" s="27">
        <v>0</v>
      </c>
      <c r="CG400" t="s">
        <v>242</v>
      </c>
      <c r="CH400" t="s">
        <v>242</v>
      </c>
      <c r="CJ400" s="27">
        <v>1</v>
      </c>
      <c r="CK400" s="2" t="s">
        <v>8004</v>
      </c>
      <c r="CL400">
        <v>1</v>
      </c>
      <c r="CN400" t="s">
        <v>8005</v>
      </c>
      <c r="CO400">
        <v>0</v>
      </c>
      <c r="CP400" s="27">
        <v>0.5</v>
      </c>
      <c r="CQ400" t="s">
        <v>242</v>
      </c>
      <c r="CR400">
        <v>100</v>
      </c>
      <c r="CS400" t="s">
        <v>242</v>
      </c>
      <c r="CV400" s="27">
        <v>1</v>
      </c>
      <c r="CW400" s="2" t="s">
        <v>8006</v>
      </c>
      <c r="CX400">
        <v>1</v>
      </c>
      <c r="CZ400" t="s">
        <v>8005</v>
      </c>
      <c r="DA400" s="27">
        <v>1</v>
      </c>
      <c r="DB400">
        <v>53785</v>
      </c>
      <c r="DC400">
        <v>2</v>
      </c>
      <c r="DE400" s="27">
        <v>1</v>
      </c>
      <c r="DF400" s="36">
        <v>182115</v>
      </c>
      <c r="DG400">
        <v>2</v>
      </c>
      <c r="DH400" s="36">
        <v>209280</v>
      </c>
      <c r="DI400">
        <v>2</v>
      </c>
      <c r="DJ400" s="36" t="s">
        <v>242</v>
      </c>
      <c r="DK400" t="s">
        <v>242</v>
      </c>
      <c r="DM400" s="27">
        <v>1</v>
      </c>
      <c r="DN400" s="36">
        <v>19233.262999999999</v>
      </c>
      <c r="DO400">
        <v>2</v>
      </c>
      <c r="DQ400">
        <v>4</v>
      </c>
      <c r="DS400" t="s">
        <v>8007</v>
      </c>
      <c r="DT400" s="27">
        <v>1</v>
      </c>
      <c r="DU400" s="2" t="s">
        <v>8008</v>
      </c>
      <c r="DV400" s="27">
        <v>1</v>
      </c>
      <c r="DW400" s="2" t="s">
        <v>8009</v>
      </c>
      <c r="DX400" s="27">
        <v>1</v>
      </c>
      <c r="DY400" s="2" t="s">
        <v>8010</v>
      </c>
      <c r="DZ400" s="27">
        <v>1</v>
      </c>
      <c r="EA400" s="2" t="s">
        <v>8011</v>
      </c>
      <c r="EB400" s="27">
        <v>1</v>
      </c>
      <c r="EC400" s="2" t="s">
        <v>8012</v>
      </c>
      <c r="ED400" s="27">
        <v>1</v>
      </c>
      <c r="EE400" s="2" t="s">
        <v>8013</v>
      </c>
      <c r="EF400" s="27">
        <v>1</v>
      </c>
      <c r="EG400" s="2" t="s">
        <v>8013</v>
      </c>
      <c r="EH400" s="27">
        <v>1</v>
      </c>
      <c r="EI400" t="s">
        <v>8014</v>
      </c>
      <c r="EJ400" s="27">
        <v>1</v>
      </c>
      <c r="EK400" t="s">
        <v>8015</v>
      </c>
      <c r="EL400" s="27">
        <v>1</v>
      </c>
      <c r="EM400" s="2" t="s">
        <v>8016</v>
      </c>
      <c r="EN400">
        <v>4</v>
      </c>
      <c r="EP400" s="2" t="s">
        <v>8007</v>
      </c>
      <c r="EQ400">
        <f t="shared" si="91"/>
        <v>1</v>
      </c>
      <c r="ER400" s="99">
        <v>1</v>
      </c>
      <c r="ES400" s="27">
        <v>0</v>
      </c>
      <c r="ET400" t="s">
        <v>242</v>
      </c>
      <c r="EU400" t="s">
        <v>242</v>
      </c>
      <c r="EX400" t="s">
        <v>242</v>
      </c>
      <c r="EY400" t="s">
        <v>242</v>
      </c>
      <c r="FA400" s="27">
        <v>1</v>
      </c>
      <c r="FB400">
        <v>4183.8999999999996</v>
      </c>
      <c r="FC400" t="s">
        <v>8017</v>
      </c>
      <c r="FD400" s="27">
        <v>0</v>
      </c>
      <c r="FE400" t="s">
        <v>242</v>
      </c>
      <c r="FG400" s="27">
        <v>0</v>
      </c>
      <c r="FH400" t="s">
        <v>242</v>
      </c>
      <c r="FJ400" s="27">
        <v>0</v>
      </c>
      <c r="FK400" t="s">
        <v>242</v>
      </c>
      <c r="FL400">
        <f t="shared" si="94"/>
        <v>1</v>
      </c>
      <c r="FM400" s="99">
        <v>1</v>
      </c>
      <c r="FN400">
        <f t="shared" si="95"/>
        <v>0</v>
      </c>
      <c r="FO400" s="100">
        <v>0</v>
      </c>
      <c r="FQ400">
        <v>1</v>
      </c>
      <c r="FS400" t="s">
        <v>8005</v>
      </c>
      <c r="FT400" s="27">
        <v>1</v>
      </c>
      <c r="FU400">
        <v>9</v>
      </c>
      <c r="FV400">
        <v>67</v>
      </c>
      <c r="FW400">
        <v>23</v>
      </c>
      <c r="FY400" s="27">
        <v>1</v>
      </c>
      <c r="FZ400">
        <v>43.4</v>
      </c>
      <c r="GA400">
        <v>3</v>
      </c>
      <c r="GC400" s="27">
        <v>1</v>
      </c>
      <c r="GD400">
        <v>1.5</v>
      </c>
      <c r="GE400">
        <v>7.1</v>
      </c>
      <c r="GF400" s="36">
        <v>64.8</v>
      </c>
      <c r="GG400">
        <v>22.4</v>
      </c>
      <c r="GH400" t="s">
        <v>242</v>
      </c>
      <c r="GI400" t="s">
        <v>242</v>
      </c>
      <c r="GJ400" t="s">
        <v>242</v>
      </c>
      <c r="GK400">
        <v>3</v>
      </c>
      <c r="GM400">
        <v>1</v>
      </c>
      <c r="GO400" t="s">
        <v>8005</v>
      </c>
      <c r="GP400" s="27">
        <v>0.5</v>
      </c>
      <c r="GQ400" t="s">
        <v>242</v>
      </c>
      <c r="GR400">
        <v>0.91</v>
      </c>
      <c r="GT400">
        <v>1</v>
      </c>
      <c r="GV400" t="s">
        <v>8005</v>
      </c>
      <c r="GW400" s="27">
        <v>1</v>
      </c>
      <c r="GX400">
        <v>66</v>
      </c>
      <c r="GY400" t="s">
        <v>8018</v>
      </c>
      <c r="HA400">
        <v>3</v>
      </c>
      <c r="HC400" t="s">
        <v>8002</v>
      </c>
      <c r="HD400" s="27">
        <v>0</v>
      </c>
      <c r="HF400" s="27">
        <v>0</v>
      </c>
      <c r="HH400" t="s">
        <v>242</v>
      </c>
      <c r="HK400" s="27">
        <v>1</v>
      </c>
      <c r="HL400" s="2" t="s">
        <v>8019</v>
      </c>
      <c r="HM400">
        <v>2</v>
      </c>
      <c r="HO400" t="s">
        <v>8020</v>
      </c>
      <c r="HP400">
        <v>0.77777777800000003</v>
      </c>
      <c r="HQ400">
        <v>1</v>
      </c>
      <c r="HR400">
        <v>0.75</v>
      </c>
      <c r="HS400">
        <v>1</v>
      </c>
      <c r="HT400">
        <v>1</v>
      </c>
      <c r="HU400">
        <v>0</v>
      </c>
      <c r="HV400">
        <v>0.25</v>
      </c>
      <c r="HW400">
        <v>1</v>
      </c>
      <c r="HX400">
        <v>0.5</v>
      </c>
      <c r="HY400">
        <v>1</v>
      </c>
      <c r="HZ400">
        <v>0</v>
      </c>
      <c r="IA400">
        <v>1</v>
      </c>
      <c r="IB400">
        <v>1</v>
      </c>
      <c r="IC400">
        <v>0.842592593</v>
      </c>
      <c r="ID400">
        <v>0.5625</v>
      </c>
      <c r="IE400">
        <v>0.7</v>
      </c>
      <c r="IF400">
        <v>0.70169753099999999</v>
      </c>
      <c r="IG400" t="s">
        <v>8021</v>
      </c>
      <c r="IH400" t="s">
        <v>266</v>
      </c>
      <c r="II400" t="s">
        <v>7999</v>
      </c>
      <c r="IJ400">
        <v>2218.8960000000002</v>
      </c>
      <c r="IK400">
        <v>1930.35</v>
      </c>
      <c r="IL400">
        <v>2121.8119999999999</v>
      </c>
      <c r="IM400">
        <v>2432.79</v>
      </c>
      <c r="IN400">
        <v>2218.8960000000002</v>
      </c>
      <c r="IS400">
        <f t="shared" si="92"/>
        <v>0.8</v>
      </c>
      <c r="IT400">
        <f t="shared" si="96"/>
        <v>0.7142857142857143</v>
      </c>
      <c r="IU400">
        <f t="shared" si="98"/>
        <v>1</v>
      </c>
      <c r="IV400">
        <f t="shared" si="93"/>
        <v>0.83809523809523812</v>
      </c>
    </row>
    <row r="401" spans="1:256" customFormat="1" ht="14" customHeight="1" x14ac:dyDescent="0.2">
      <c r="A401">
        <v>400</v>
      </c>
      <c r="B401">
        <v>438</v>
      </c>
      <c r="C401" s="1">
        <v>44820.668749999997</v>
      </c>
      <c r="D401" s="1">
        <v>44820.962500000001</v>
      </c>
      <c r="E401">
        <v>0</v>
      </c>
      <c r="F401" t="s">
        <v>6889</v>
      </c>
      <c r="G401">
        <v>100</v>
      </c>
      <c r="H401">
        <v>25419</v>
      </c>
      <c r="I401">
        <v>1</v>
      </c>
      <c r="J401" s="1">
        <v>44820.963194444441</v>
      </c>
      <c r="K401" t="s">
        <v>8022</v>
      </c>
      <c r="L401" t="s">
        <v>242</v>
      </c>
      <c r="M401" t="s">
        <v>242</v>
      </c>
      <c r="N401" t="s">
        <v>8023</v>
      </c>
      <c r="O401" t="s">
        <v>8024</v>
      </c>
      <c r="P401">
        <v>34.064799999999998</v>
      </c>
      <c r="Q401">
        <v>-118.4414</v>
      </c>
      <c r="R401" t="s">
        <v>245</v>
      </c>
      <c r="S401" t="s">
        <v>246</v>
      </c>
      <c r="T401" t="s">
        <v>8025</v>
      </c>
      <c r="V401" t="s">
        <v>8026</v>
      </c>
      <c r="W401" t="s">
        <v>8027</v>
      </c>
      <c r="X401">
        <v>7372</v>
      </c>
      <c r="Y401" t="s">
        <v>297</v>
      </c>
      <c r="Z401" t="s">
        <v>566</v>
      </c>
      <c r="AA401">
        <v>2021</v>
      </c>
      <c r="AC401">
        <v>0</v>
      </c>
      <c r="AF401">
        <v>7</v>
      </c>
      <c r="AG401">
        <v>3</v>
      </c>
      <c r="AI401" t="s">
        <v>8028</v>
      </c>
      <c r="AJ401" s="27">
        <v>1</v>
      </c>
      <c r="AK401">
        <v>7</v>
      </c>
      <c r="AL401" s="27">
        <v>0</v>
      </c>
      <c r="AM401" s="24">
        <v>0</v>
      </c>
      <c r="AN401" s="36">
        <f t="shared" si="89"/>
        <v>0</v>
      </c>
      <c r="AO401" s="27">
        <v>0</v>
      </c>
      <c r="AP401" s="24">
        <v>0</v>
      </c>
      <c r="AQ401" s="2" t="s">
        <v>8029</v>
      </c>
      <c r="AR401">
        <v>3</v>
      </c>
      <c r="AT401" t="s">
        <v>8028</v>
      </c>
      <c r="AU401" s="27">
        <v>1</v>
      </c>
      <c r="AV401">
        <v>6</v>
      </c>
      <c r="AW401" s="21">
        <f t="shared" ref="AW401:AW432" si="99">AV401/AF401*100</f>
        <v>85.714285714285708</v>
      </c>
      <c r="AX401">
        <v>3</v>
      </c>
      <c r="AZ401" t="s">
        <v>8028</v>
      </c>
      <c r="BA401" s="27">
        <v>1</v>
      </c>
      <c r="BB401">
        <v>6</v>
      </c>
      <c r="BC401" s="21">
        <f t="shared" si="90"/>
        <v>85.714285714285708</v>
      </c>
      <c r="BD401">
        <v>3</v>
      </c>
      <c r="BF401" t="s">
        <v>8028</v>
      </c>
      <c r="BG401" s="27">
        <v>1</v>
      </c>
      <c r="BH401">
        <v>8.6999999999999993</v>
      </c>
      <c r="BJ401">
        <v>3</v>
      </c>
      <c r="BL401" t="s">
        <v>8028</v>
      </c>
      <c r="BM401" s="27">
        <v>1</v>
      </c>
      <c r="BN401">
        <v>3</v>
      </c>
      <c r="BP401" t="s">
        <v>8028</v>
      </c>
      <c r="BQ401" s="27">
        <v>1</v>
      </c>
      <c r="BR401">
        <v>1</v>
      </c>
      <c r="BS401" s="97">
        <f t="shared" si="97"/>
        <v>14.285714285714285</v>
      </c>
      <c r="BU401">
        <v>3</v>
      </c>
      <c r="BW401" t="s">
        <v>8028</v>
      </c>
      <c r="BX401" s="27">
        <v>1</v>
      </c>
      <c r="BY401">
        <v>1</v>
      </c>
      <c r="BZ401" s="21">
        <f t="shared" si="88"/>
        <v>14.285714285714285</v>
      </c>
      <c r="CA401">
        <v>2</v>
      </c>
      <c r="CB401">
        <v>3</v>
      </c>
      <c r="CD401" t="s">
        <v>8028</v>
      </c>
      <c r="CE401" s="27">
        <v>0</v>
      </c>
      <c r="CG401" t="s">
        <v>242</v>
      </c>
      <c r="CH401" t="s">
        <v>242</v>
      </c>
      <c r="CJ401" s="27">
        <v>0</v>
      </c>
      <c r="CL401" t="s">
        <v>242</v>
      </c>
      <c r="CO401">
        <v>0</v>
      </c>
      <c r="CP401" s="27">
        <v>0</v>
      </c>
      <c r="CQ401" t="s">
        <v>242</v>
      </c>
      <c r="CR401" t="s">
        <v>242</v>
      </c>
      <c r="CS401" t="s">
        <v>242</v>
      </c>
      <c r="CV401" s="27">
        <v>0</v>
      </c>
      <c r="CX401" t="s">
        <v>242</v>
      </c>
      <c r="DA401" s="27">
        <v>1</v>
      </c>
      <c r="DB401">
        <v>327</v>
      </c>
      <c r="DC401">
        <v>2</v>
      </c>
      <c r="DE401" s="27">
        <v>1</v>
      </c>
      <c r="DF401" s="36" t="s">
        <v>242</v>
      </c>
      <c r="DG401" t="s">
        <v>242</v>
      </c>
      <c r="DH401" s="43" t="s">
        <v>242</v>
      </c>
      <c r="DI401" t="s">
        <v>242</v>
      </c>
      <c r="DJ401" s="36">
        <v>3909</v>
      </c>
      <c r="DK401">
        <v>2</v>
      </c>
      <c r="DM401" s="27">
        <v>0</v>
      </c>
      <c r="DN401" s="36" t="s">
        <v>242</v>
      </c>
      <c r="DO401" t="s">
        <v>242</v>
      </c>
      <c r="DQ401">
        <v>1</v>
      </c>
      <c r="DS401" t="s">
        <v>8030</v>
      </c>
      <c r="DT401" s="27">
        <v>0</v>
      </c>
      <c r="DV401" s="27">
        <v>0</v>
      </c>
      <c r="DX401" s="27">
        <v>0</v>
      </c>
      <c r="DZ401" s="27">
        <v>0</v>
      </c>
      <c r="EB401" s="27">
        <v>0</v>
      </c>
      <c r="ED401" s="27">
        <v>0</v>
      </c>
      <c r="EF401" s="27">
        <v>0</v>
      </c>
      <c r="EH401" s="27">
        <v>0</v>
      </c>
      <c r="EJ401" s="27">
        <v>0</v>
      </c>
      <c r="EL401" s="27">
        <v>0</v>
      </c>
      <c r="EN401">
        <v>1</v>
      </c>
      <c r="EP401" s="2"/>
      <c r="EQ401">
        <f t="shared" si="91"/>
        <v>0</v>
      </c>
      <c r="ER401" s="99">
        <v>0</v>
      </c>
      <c r="ES401" s="27">
        <v>0</v>
      </c>
      <c r="ET401" t="s">
        <v>242</v>
      </c>
      <c r="EU401" t="s">
        <v>242</v>
      </c>
      <c r="EX401" t="s">
        <v>242</v>
      </c>
      <c r="EY401" t="s">
        <v>242</v>
      </c>
      <c r="FA401" s="27">
        <v>0</v>
      </c>
      <c r="FB401" t="s">
        <v>242</v>
      </c>
      <c r="FD401" s="27">
        <v>0</v>
      </c>
      <c r="FE401" t="s">
        <v>242</v>
      </c>
      <c r="FG401" s="27">
        <v>0</v>
      </c>
      <c r="FH401" t="s">
        <v>242</v>
      </c>
      <c r="FJ401" s="27">
        <v>0</v>
      </c>
      <c r="FK401" t="s">
        <v>242</v>
      </c>
      <c r="FL401">
        <f t="shared" si="94"/>
        <v>0</v>
      </c>
      <c r="FM401" s="100">
        <v>0</v>
      </c>
      <c r="FN401">
        <f t="shared" si="95"/>
        <v>0</v>
      </c>
      <c r="FO401" s="100">
        <v>0</v>
      </c>
      <c r="FQ401" t="s">
        <v>242</v>
      </c>
      <c r="FT401" s="27">
        <v>0</v>
      </c>
      <c r="FU401" t="s">
        <v>242</v>
      </c>
      <c r="FV401" t="s">
        <v>242</v>
      </c>
      <c r="FW401" t="s">
        <v>242</v>
      </c>
      <c r="FY401" s="27">
        <v>0</v>
      </c>
      <c r="FZ401" t="s">
        <v>242</v>
      </c>
      <c r="GA401" t="s">
        <v>242</v>
      </c>
      <c r="GC401" s="27">
        <v>0</v>
      </c>
      <c r="GD401" t="s">
        <v>242</v>
      </c>
      <c r="GE401" t="s">
        <v>242</v>
      </c>
      <c r="GF401" s="36" t="s">
        <v>242</v>
      </c>
      <c r="GG401" t="s">
        <v>242</v>
      </c>
      <c r="GH401" t="s">
        <v>242</v>
      </c>
      <c r="GI401" t="s">
        <v>242</v>
      </c>
      <c r="GJ401" t="s">
        <v>242</v>
      </c>
      <c r="GK401" t="s">
        <v>242</v>
      </c>
      <c r="GM401" t="s">
        <v>242</v>
      </c>
      <c r="GP401" s="27">
        <v>0</v>
      </c>
      <c r="GQ401" t="s">
        <v>242</v>
      </c>
      <c r="GR401" t="s">
        <v>242</v>
      </c>
      <c r="GT401" t="s">
        <v>242</v>
      </c>
      <c r="GW401" s="27">
        <v>1</v>
      </c>
      <c r="GX401">
        <v>42</v>
      </c>
      <c r="GY401" s="6">
        <v>2958410</v>
      </c>
      <c r="HA401">
        <v>3</v>
      </c>
      <c r="HC401" t="s">
        <v>8028</v>
      </c>
      <c r="HD401" s="27">
        <v>0</v>
      </c>
      <c r="HF401" s="27">
        <v>0</v>
      </c>
      <c r="HH401" t="s">
        <v>242</v>
      </c>
      <c r="HK401" s="27">
        <v>1</v>
      </c>
      <c r="HL401" t="s">
        <v>8031</v>
      </c>
      <c r="HM401">
        <v>1</v>
      </c>
      <c r="HO401" t="s">
        <v>8030</v>
      </c>
      <c r="HP401">
        <v>0.66666666699999999</v>
      </c>
      <c r="HQ401">
        <v>0</v>
      </c>
      <c r="HR401">
        <v>0</v>
      </c>
      <c r="HS401">
        <v>0.66666666699999999</v>
      </c>
      <c r="HT401">
        <v>0</v>
      </c>
      <c r="HU401">
        <v>0</v>
      </c>
      <c r="HV401">
        <v>0</v>
      </c>
      <c r="HW401">
        <v>0</v>
      </c>
      <c r="HX401">
        <v>0</v>
      </c>
      <c r="HY401">
        <v>1</v>
      </c>
      <c r="HZ401">
        <v>0</v>
      </c>
      <c r="IA401">
        <v>1</v>
      </c>
      <c r="IB401">
        <v>1</v>
      </c>
      <c r="IC401">
        <v>0.222222222</v>
      </c>
      <c r="ID401">
        <v>0.16666666699999999</v>
      </c>
      <c r="IE401">
        <v>0.4</v>
      </c>
      <c r="IF401">
        <v>0.26296296299999999</v>
      </c>
      <c r="IG401" t="s">
        <v>8025</v>
      </c>
      <c r="IH401" t="s">
        <v>266</v>
      </c>
      <c r="II401" t="s">
        <v>8025</v>
      </c>
      <c r="IJ401">
        <v>737.67100000000005</v>
      </c>
      <c r="IK401">
        <v>841.43399999999997</v>
      </c>
      <c r="IL401">
        <v>1055.5239999999999</v>
      </c>
      <c r="IM401">
        <v>1375.2180000000001</v>
      </c>
      <c r="IN401">
        <v>737.67100000000005</v>
      </c>
      <c r="IS401">
        <f t="shared" si="92"/>
        <v>0.4</v>
      </c>
      <c r="IT401">
        <f t="shared" si="96"/>
        <v>0.2857142857142857</v>
      </c>
      <c r="IU401">
        <f t="shared" si="98"/>
        <v>0.25</v>
      </c>
      <c r="IV401">
        <f t="shared" si="93"/>
        <v>0.31190476190476191</v>
      </c>
    </row>
    <row r="402" spans="1:256" customFormat="1" ht="14" customHeight="1" x14ac:dyDescent="0.2">
      <c r="A402">
        <v>401</v>
      </c>
      <c r="B402">
        <v>439</v>
      </c>
      <c r="C402" s="1">
        <v>44821.565972222219</v>
      </c>
      <c r="D402" s="1">
        <v>44821.625694444447</v>
      </c>
      <c r="E402">
        <v>0</v>
      </c>
      <c r="F402" t="s">
        <v>2300</v>
      </c>
      <c r="G402">
        <v>100</v>
      </c>
      <c r="H402">
        <v>5199</v>
      </c>
      <c r="I402">
        <v>1</v>
      </c>
      <c r="J402" s="1">
        <v>44821.625694444447</v>
      </c>
      <c r="K402" t="s">
        <v>8032</v>
      </c>
      <c r="L402" t="s">
        <v>242</v>
      </c>
      <c r="M402" t="s">
        <v>242</v>
      </c>
      <c r="N402" t="s">
        <v>8033</v>
      </c>
      <c r="O402" t="s">
        <v>8034</v>
      </c>
      <c r="P402">
        <v>39.994700000000002</v>
      </c>
      <c r="Q402">
        <v>-105.2366</v>
      </c>
      <c r="R402" t="s">
        <v>245</v>
      </c>
      <c r="S402" t="s">
        <v>246</v>
      </c>
      <c r="T402" t="s">
        <v>8035</v>
      </c>
      <c r="V402" t="s">
        <v>8036</v>
      </c>
      <c r="W402">
        <v>744573106</v>
      </c>
      <c r="X402">
        <v>4931</v>
      </c>
      <c r="Y402" t="s">
        <v>490</v>
      </c>
      <c r="Z402" t="s">
        <v>1010</v>
      </c>
      <c r="AA402">
        <v>2021</v>
      </c>
      <c r="AC402">
        <v>0</v>
      </c>
      <c r="AF402">
        <v>10</v>
      </c>
      <c r="AG402">
        <v>3</v>
      </c>
      <c r="AI402" t="s">
        <v>8037</v>
      </c>
      <c r="AJ402" s="27">
        <v>1</v>
      </c>
      <c r="AK402">
        <v>10</v>
      </c>
      <c r="AL402" s="27">
        <v>1</v>
      </c>
      <c r="AM402">
        <v>6</v>
      </c>
      <c r="AN402" s="36">
        <f t="shared" si="89"/>
        <v>60</v>
      </c>
      <c r="AO402" s="27">
        <v>1</v>
      </c>
      <c r="AP402">
        <v>10</v>
      </c>
      <c r="AQ402" s="2" t="s">
        <v>8038</v>
      </c>
      <c r="AR402">
        <v>3</v>
      </c>
      <c r="AT402" t="s">
        <v>8037</v>
      </c>
      <c r="AU402" s="27">
        <v>1</v>
      </c>
      <c r="AV402">
        <v>9</v>
      </c>
      <c r="AW402" s="21">
        <f t="shared" si="99"/>
        <v>90</v>
      </c>
      <c r="AX402">
        <v>3</v>
      </c>
      <c r="AZ402" t="s">
        <v>8037</v>
      </c>
      <c r="BA402" s="27">
        <v>1</v>
      </c>
      <c r="BB402">
        <v>9</v>
      </c>
      <c r="BC402" s="21">
        <f t="shared" si="90"/>
        <v>90</v>
      </c>
      <c r="BD402">
        <v>3</v>
      </c>
      <c r="BF402" t="s">
        <v>8037</v>
      </c>
      <c r="BG402" s="27">
        <v>1</v>
      </c>
      <c r="BH402">
        <v>7.8</v>
      </c>
      <c r="BJ402">
        <v>3</v>
      </c>
      <c r="BL402" t="s">
        <v>8037</v>
      </c>
      <c r="BM402" s="27">
        <v>1</v>
      </c>
      <c r="BN402">
        <v>3</v>
      </c>
      <c r="BP402" t="s">
        <v>8037</v>
      </c>
      <c r="BQ402" s="27">
        <v>1</v>
      </c>
      <c r="BR402">
        <v>3</v>
      </c>
      <c r="BS402" s="97">
        <f t="shared" si="97"/>
        <v>30</v>
      </c>
      <c r="BU402">
        <v>3</v>
      </c>
      <c r="BW402" t="s">
        <v>8037</v>
      </c>
      <c r="BX402" s="27">
        <v>1</v>
      </c>
      <c r="BY402">
        <v>3</v>
      </c>
      <c r="BZ402" s="21">
        <f t="shared" si="88"/>
        <v>30</v>
      </c>
      <c r="CA402">
        <v>2</v>
      </c>
      <c r="CB402">
        <v>3</v>
      </c>
      <c r="CD402" t="s">
        <v>8037</v>
      </c>
      <c r="CE402" s="27">
        <v>0</v>
      </c>
      <c r="CG402" t="s">
        <v>242</v>
      </c>
      <c r="CH402" t="s">
        <v>242</v>
      </c>
      <c r="CJ402" s="27">
        <v>1</v>
      </c>
      <c r="CK402" s="2" t="s">
        <v>8039</v>
      </c>
      <c r="CL402">
        <v>1</v>
      </c>
      <c r="CN402" t="s">
        <v>8040</v>
      </c>
      <c r="CO402">
        <v>1</v>
      </c>
      <c r="CP402" s="27">
        <v>0</v>
      </c>
      <c r="CQ402" t="s">
        <v>242</v>
      </c>
      <c r="CR402" t="s">
        <v>242</v>
      </c>
      <c r="CS402" t="s">
        <v>242</v>
      </c>
      <c r="CV402" s="27">
        <v>1</v>
      </c>
      <c r="CW402" s="2" t="s">
        <v>8041</v>
      </c>
      <c r="CX402">
        <v>1</v>
      </c>
      <c r="CZ402" t="s">
        <v>8040</v>
      </c>
      <c r="DA402" s="27">
        <v>1</v>
      </c>
      <c r="DB402">
        <v>9624555</v>
      </c>
      <c r="DC402">
        <v>2</v>
      </c>
      <c r="DE402" s="27">
        <v>1</v>
      </c>
      <c r="DF402" s="36" t="s">
        <v>242</v>
      </c>
      <c r="DG402" t="s">
        <v>242</v>
      </c>
      <c r="DH402" s="36">
        <v>752245</v>
      </c>
      <c r="DI402">
        <v>2</v>
      </c>
      <c r="DJ402" s="36" t="s">
        <v>242</v>
      </c>
      <c r="DK402" t="s">
        <v>242</v>
      </c>
      <c r="DM402" s="27">
        <v>1</v>
      </c>
      <c r="DN402" s="36">
        <v>12235817</v>
      </c>
      <c r="DO402">
        <v>2</v>
      </c>
      <c r="DQ402">
        <v>4</v>
      </c>
      <c r="DS402" t="s">
        <v>8042</v>
      </c>
      <c r="DT402" s="27">
        <v>1</v>
      </c>
      <c r="DU402" s="2" t="s">
        <v>8043</v>
      </c>
      <c r="DV402" s="27">
        <v>1</v>
      </c>
      <c r="DW402" s="2" t="s">
        <v>8044</v>
      </c>
      <c r="DX402" s="27">
        <v>1</v>
      </c>
      <c r="DY402" s="2" t="s">
        <v>8045</v>
      </c>
      <c r="DZ402" s="27">
        <v>1</v>
      </c>
      <c r="EA402" t="s">
        <v>8046</v>
      </c>
      <c r="EB402" s="27">
        <v>1</v>
      </c>
      <c r="EC402" s="2" t="s">
        <v>8047</v>
      </c>
      <c r="ED402" s="27">
        <v>1</v>
      </c>
      <c r="EE402" s="2" t="s">
        <v>8048</v>
      </c>
      <c r="EF402" s="27">
        <v>1</v>
      </c>
      <c r="EG402" s="2" t="s">
        <v>8048</v>
      </c>
      <c r="EH402" s="27">
        <v>1</v>
      </c>
      <c r="EI402" t="s">
        <v>8049</v>
      </c>
      <c r="EJ402" s="27">
        <v>1</v>
      </c>
      <c r="EK402" t="s">
        <v>8050</v>
      </c>
      <c r="EL402" s="27">
        <v>1</v>
      </c>
      <c r="EM402" s="2" t="s">
        <v>8051</v>
      </c>
      <c r="EN402">
        <v>4</v>
      </c>
      <c r="EP402" s="2" t="s">
        <v>8042</v>
      </c>
      <c r="EQ402">
        <f t="shared" si="91"/>
        <v>1</v>
      </c>
      <c r="ER402" s="99">
        <v>1</v>
      </c>
      <c r="ES402" s="27">
        <v>0</v>
      </c>
      <c r="ET402" t="s">
        <v>242</v>
      </c>
      <c r="EU402" t="s">
        <v>242</v>
      </c>
      <c r="EX402" t="s">
        <v>242</v>
      </c>
      <c r="EY402" t="s">
        <v>242</v>
      </c>
      <c r="FA402" s="27">
        <v>1</v>
      </c>
      <c r="FB402">
        <v>8500</v>
      </c>
      <c r="FC402" t="s">
        <v>8052</v>
      </c>
      <c r="FD402" s="27">
        <v>0</v>
      </c>
      <c r="FE402" t="s">
        <v>242</v>
      </c>
      <c r="FG402" s="27">
        <v>1</v>
      </c>
      <c r="FH402">
        <v>7100</v>
      </c>
      <c r="FI402">
        <v>7100000</v>
      </c>
      <c r="FJ402" s="27">
        <v>0</v>
      </c>
      <c r="FK402" t="s">
        <v>242</v>
      </c>
      <c r="FL402">
        <f t="shared" si="94"/>
        <v>2</v>
      </c>
      <c r="FM402" s="99">
        <v>1</v>
      </c>
      <c r="FN402">
        <f t="shared" si="95"/>
        <v>0</v>
      </c>
      <c r="FO402" s="100">
        <v>0</v>
      </c>
      <c r="FQ402">
        <v>1</v>
      </c>
      <c r="FS402" t="s">
        <v>8040</v>
      </c>
      <c r="FT402" s="27">
        <v>0</v>
      </c>
      <c r="FU402" t="s">
        <v>242</v>
      </c>
      <c r="FV402" t="s">
        <v>242</v>
      </c>
      <c r="FW402" t="s">
        <v>242</v>
      </c>
      <c r="FY402" s="27">
        <v>1</v>
      </c>
      <c r="FZ402">
        <v>18</v>
      </c>
      <c r="GA402">
        <v>3</v>
      </c>
      <c r="GC402" s="27">
        <v>1</v>
      </c>
      <c r="GD402">
        <v>12</v>
      </c>
      <c r="GE402">
        <v>9</v>
      </c>
      <c r="GF402" s="36">
        <v>73</v>
      </c>
      <c r="GG402">
        <v>5</v>
      </c>
      <c r="GH402" t="s">
        <v>242</v>
      </c>
      <c r="GI402" t="s">
        <v>242</v>
      </c>
      <c r="GJ402" t="s">
        <v>242</v>
      </c>
      <c r="GK402">
        <v>3</v>
      </c>
      <c r="GM402">
        <v>1</v>
      </c>
      <c r="GO402" t="s">
        <v>8040</v>
      </c>
      <c r="GP402" s="27">
        <v>0</v>
      </c>
      <c r="GQ402" t="s">
        <v>242</v>
      </c>
      <c r="GR402" t="s">
        <v>242</v>
      </c>
      <c r="GT402" t="s">
        <v>242</v>
      </c>
      <c r="GW402" s="27">
        <v>1</v>
      </c>
      <c r="GX402">
        <v>100</v>
      </c>
      <c r="GY402" t="s">
        <v>8053</v>
      </c>
      <c r="HA402">
        <v>3</v>
      </c>
      <c r="HC402" t="s">
        <v>8037</v>
      </c>
      <c r="HD402" s="27">
        <v>0</v>
      </c>
      <c r="HF402" s="27">
        <v>0</v>
      </c>
      <c r="HH402" t="s">
        <v>242</v>
      </c>
      <c r="HK402" s="27">
        <v>1</v>
      </c>
      <c r="HL402" s="2" t="s">
        <v>8054</v>
      </c>
      <c r="HM402">
        <v>1</v>
      </c>
      <c r="HO402" t="s">
        <v>8040</v>
      </c>
      <c r="HP402">
        <v>0.88888888899999996</v>
      </c>
      <c r="HQ402">
        <v>1</v>
      </c>
      <c r="HR402">
        <v>0.5</v>
      </c>
      <c r="HS402">
        <v>1</v>
      </c>
      <c r="HT402">
        <v>1</v>
      </c>
      <c r="HU402">
        <v>0</v>
      </c>
      <c r="HV402">
        <v>0.5</v>
      </c>
      <c r="HW402">
        <v>0.66666666699999999</v>
      </c>
      <c r="HX402">
        <v>0</v>
      </c>
      <c r="HY402">
        <v>1</v>
      </c>
      <c r="HZ402">
        <v>0</v>
      </c>
      <c r="IA402">
        <v>1</v>
      </c>
      <c r="IB402">
        <v>1</v>
      </c>
      <c r="IC402">
        <v>0.79629629599999996</v>
      </c>
      <c r="ID402">
        <v>0.625</v>
      </c>
      <c r="IE402">
        <v>0.53333333299999997</v>
      </c>
      <c r="IF402">
        <v>0.65154321000000004</v>
      </c>
      <c r="IG402" t="s">
        <v>8055</v>
      </c>
      <c r="IH402" t="s">
        <v>266</v>
      </c>
      <c r="II402" t="s">
        <v>8035</v>
      </c>
      <c r="IJ402">
        <v>10076</v>
      </c>
      <c r="IK402">
        <v>9603</v>
      </c>
      <c r="IL402">
        <v>9722</v>
      </c>
      <c r="IM402">
        <v>9800</v>
      </c>
      <c r="IN402">
        <v>10076</v>
      </c>
      <c r="IS402">
        <f t="shared" si="92"/>
        <v>1</v>
      </c>
      <c r="IT402">
        <f t="shared" si="96"/>
        <v>0.7142857142857143</v>
      </c>
      <c r="IU402">
        <f t="shared" si="98"/>
        <v>0.75</v>
      </c>
      <c r="IV402">
        <f t="shared" si="93"/>
        <v>0.82142857142857151</v>
      </c>
    </row>
    <row r="403" spans="1:256" ht="14" customHeight="1" x14ac:dyDescent="0.2">
      <c r="A403" s="10">
        <v>402</v>
      </c>
      <c r="B403">
        <v>440</v>
      </c>
      <c r="C403" s="1">
        <v>44821.636111111111</v>
      </c>
      <c r="D403" s="1">
        <v>44823.590277777781</v>
      </c>
      <c r="E403">
        <v>0</v>
      </c>
      <c r="F403" t="s">
        <v>2300</v>
      </c>
      <c r="G403">
        <v>100</v>
      </c>
      <c r="H403">
        <v>168823</v>
      </c>
      <c r="I403">
        <v>1</v>
      </c>
      <c r="J403" s="1">
        <v>44823.590277777781</v>
      </c>
      <c r="K403" t="s">
        <v>8056</v>
      </c>
      <c r="L403" t="s">
        <v>242</v>
      </c>
      <c r="M403" t="s">
        <v>242</v>
      </c>
      <c r="N403" t="s">
        <v>8057</v>
      </c>
      <c r="O403" t="s">
        <v>8058</v>
      </c>
      <c r="P403">
        <v>39.994700000000002</v>
      </c>
      <c r="Q403">
        <v>-105.2366</v>
      </c>
      <c r="R403" t="s">
        <v>245</v>
      </c>
      <c r="S403" t="s">
        <v>246</v>
      </c>
      <c r="T403" s="10" t="s">
        <v>8059</v>
      </c>
      <c r="V403" t="s">
        <v>8060</v>
      </c>
      <c r="W403">
        <v>707569109</v>
      </c>
      <c r="X403">
        <v>7011</v>
      </c>
      <c r="Y403" s="10" t="s">
        <v>271</v>
      </c>
      <c r="Z403" s="10" t="s">
        <v>1304</v>
      </c>
      <c r="AA403" s="10">
        <v>2021</v>
      </c>
      <c r="AC403" s="10">
        <v>0</v>
      </c>
      <c r="AF403" s="10">
        <v>9</v>
      </c>
      <c r="AG403">
        <v>3</v>
      </c>
      <c r="AI403" t="s">
        <v>8061</v>
      </c>
      <c r="AJ403" s="22">
        <v>1</v>
      </c>
      <c r="AK403" s="10">
        <v>7</v>
      </c>
      <c r="AL403" s="22">
        <v>0</v>
      </c>
      <c r="AM403" s="19">
        <v>0</v>
      </c>
      <c r="AN403" s="36">
        <f t="shared" si="89"/>
        <v>0</v>
      </c>
      <c r="AO403" s="22">
        <v>1</v>
      </c>
      <c r="AP403" s="10">
        <v>6</v>
      </c>
      <c r="AQ403" t="s">
        <v>8062</v>
      </c>
      <c r="AR403">
        <v>3</v>
      </c>
      <c r="AT403" t="s">
        <v>8061</v>
      </c>
      <c r="AU403" s="22">
        <v>1</v>
      </c>
      <c r="AV403" s="10">
        <v>8</v>
      </c>
      <c r="AW403" s="21">
        <f t="shared" si="99"/>
        <v>88.888888888888886</v>
      </c>
      <c r="AX403">
        <v>3</v>
      </c>
      <c r="AZ403" t="s">
        <v>8061</v>
      </c>
      <c r="BA403" s="22">
        <v>1</v>
      </c>
      <c r="BB403" s="10">
        <v>8</v>
      </c>
      <c r="BC403" s="21">
        <f t="shared" si="90"/>
        <v>88.888888888888886</v>
      </c>
      <c r="BD403">
        <v>3</v>
      </c>
      <c r="BF403" t="s">
        <v>8061</v>
      </c>
      <c r="BG403" s="22">
        <v>1</v>
      </c>
      <c r="BH403" s="10">
        <v>11</v>
      </c>
      <c r="BJ403">
        <v>3</v>
      </c>
      <c r="BL403" t="s">
        <v>8061</v>
      </c>
      <c r="BM403" s="22">
        <v>1</v>
      </c>
      <c r="BN403">
        <v>2</v>
      </c>
      <c r="BP403" t="s">
        <v>8063</v>
      </c>
      <c r="BQ403" s="22">
        <v>1</v>
      </c>
      <c r="BR403" s="10">
        <v>4</v>
      </c>
      <c r="BS403" s="97">
        <f t="shared" si="97"/>
        <v>44.444444444444443</v>
      </c>
      <c r="BU403" s="10">
        <v>3</v>
      </c>
      <c r="BW403" s="10" t="s">
        <v>8061</v>
      </c>
      <c r="BX403" s="22">
        <v>1</v>
      </c>
      <c r="BY403" s="10">
        <v>2</v>
      </c>
      <c r="BZ403" s="21">
        <f t="shared" si="88"/>
        <v>22.222222222222221</v>
      </c>
      <c r="CA403" s="10">
        <v>2</v>
      </c>
      <c r="CB403" s="10">
        <v>3</v>
      </c>
      <c r="CD403" s="10" t="s">
        <v>8061</v>
      </c>
      <c r="CE403" s="22">
        <v>0</v>
      </c>
      <c r="CG403" s="10" t="s">
        <v>242</v>
      </c>
      <c r="CH403" s="10" t="s">
        <v>242</v>
      </c>
      <c r="CJ403" s="22">
        <v>0</v>
      </c>
      <c r="CL403" s="10" t="s">
        <v>242</v>
      </c>
      <c r="CO403" s="10">
        <v>0</v>
      </c>
      <c r="CP403" s="22">
        <v>0</v>
      </c>
      <c r="CQ403" s="10" t="s">
        <v>242</v>
      </c>
      <c r="CR403" s="10" t="s">
        <v>242</v>
      </c>
      <c r="CS403" s="10" t="s">
        <v>242</v>
      </c>
      <c r="CV403" s="22">
        <v>1</v>
      </c>
      <c r="CW403" s="11" t="s">
        <v>8064</v>
      </c>
      <c r="CX403" s="10">
        <v>1</v>
      </c>
      <c r="CZ403" s="10" t="s">
        <v>8065</v>
      </c>
      <c r="DA403" s="22">
        <v>0</v>
      </c>
      <c r="DB403" s="10" t="s">
        <v>242</v>
      </c>
      <c r="DC403" s="10" t="s">
        <v>242</v>
      </c>
      <c r="DE403" s="22">
        <v>0</v>
      </c>
      <c r="DF403" s="50" t="s">
        <v>242</v>
      </c>
      <c r="DG403" s="10" t="s">
        <v>242</v>
      </c>
      <c r="DH403" s="43" t="s">
        <v>242</v>
      </c>
      <c r="DI403" s="10" t="s">
        <v>242</v>
      </c>
      <c r="DJ403" s="50" t="s">
        <v>242</v>
      </c>
      <c r="DK403" s="10" t="s">
        <v>242</v>
      </c>
      <c r="DM403" s="22">
        <v>0</v>
      </c>
      <c r="DN403" s="50" t="s">
        <v>242</v>
      </c>
      <c r="DO403" s="10" t="s">
        <v>242</v>
      </c>
      <c r="DQ403" s="10" t="s">
        <v>242</v>
      </c>
      <c r="DT403" s="27">
        <v>1</v>
      </c>
      <c r="DU403" s="2" t="s">
        <v>8066</v>
      </c>
      <c r="DV403" s="27">
        <v>0</v>
      </c>
      <c r="DX403" s="27">
        <v>0</v>
      </c>
      <c r="DZ403" s="27">
        <v>0</v>
      </c>
      <c r="EB403" s="27">
        <v>0</v>
      </c>
      <c r="ED403" s="27">
        <v>0</v>
      </c>
      <c r="EF403" s="27">
        <v>0</v>
      </c>
      <c r="EH403" s="27">
        <v>0</v>
      </c>
      <c r="EJ403" s="27">
        <v>1</v>
      </c>
      <c r="EK403" t="s">
        <v>8067</v>
      </c>
      <c r="EL403" s="27">
        <v>0</v>
      </c>
      <c r="EN403">
        <v>1</v>
      </c>
      <c r="EP403" s="2" t="s">
        <v>8065</v>
      </c>
      <c r="EQ403">
        <f t="shared" si="91"/>
        <v>0.2</v>
      </c>
      <c r="ER403" s="99">
        <v>0.5</v>
      </c>
      <c r="ES403" s="22">
        <v>0</v>
      </c>
      <c r="ET403" s="10" t="s">
        <v>242</v>
      </c>
      <c r="EU403" s="10" t="s">
        <v>242</v>
      </c>
      <c r="EX403" s="10" t="s">
        <v>242</v>
      </c>
      <c r="EY403" s="10" t="s">
        <v>242</v>
      </c>
      <c r="FA403" s="22">
        <v>0</v>
      </c>
      <c r="FB403" s="10" t="s">
        <v>242</v>
      </c>
      <c r="FD403" s="22">
        <v>0</v>
      </c>
      <c r="FE403" s="10" t="s">
        <v>242</v>
      </c>
      <c r="FG403" s="22">
        <v>0</v>
      </c>
      <c r="FH403" s="10" t="s">
        <v>242</v>
      </c>
      <c r="FJ403" s="22">
        <v>0</v>
      </c>
      <c r="FK403" s="10" t="s">
        <v>242</v>
      </c>
      <c r="FL403">
        <f t="shared" si="94"/>
        <v>0</v>
      </c>
      <c r="FM403" s="100">
        <v>0</v>
      </c>
      <c r="FN403">
        <f t="shared" si="95"/>
        <v>0</v>
      </c>
      <c r="FO403" s="100">
        <v>0</v>
      </c>
      <c r="FQ403" s="10" t="s">
        <v>242</v>
      </c>
      <c r="FT403" s="22">
        <v>0</v>
      </c>
      <c r="FU403" s="10" t="s">
        <v>242</v>
      </c>
      <c r="FV403" s="10" t="s">
        <v>242</v>
      </c>
      <c r="FW403" s="10" t="s">
        <v>242</v>
      </c>
      <c r="FY403" s="22">
        <v>1</v>
      </c>
      <c r="FZ403" s="10">
        <v>48</v>
      </c>
      <c r="GA403" s="10">
        <v>3</v>
      </c>
      <c r="GC403" s="22">
        <v>1</v>
      </c>
      <c r="GD403" s="10">
        <v>23</v>
      </c>
      <c r="GE403" s="10">
        <v>10</v>
      </c>
      <c r="GF403" s="50">
        <v>54</v>
      </c>
      <c r="GG403" s="10">
        <v>8</v>
      </c>
      <c r="GH403" s="10" t="s">
        <v>242</v>
      </c>
      <c r="GI403" s="10" t="s">
        <v>242</v>
      </c>
      <c r="GJ403" s="10" t="s">
        <v>242</v>
      </c>
      <c r="GK403" s="10">
        <v>3</v>
      </c>
      <c r="GM403" s="10">
        <v>1</v>
      </c>
      <c r="GO403" s="10" t="s">
        <v>8065</v>
      </c>
      <c r="GP403" s="22">
        <v>0</v>
      </c>
      <c r="GQ403" s="10" t="s">
        <v>242</v>
      </c>
      <c r="GR403" s="10" t="s">
        <v>242</v>
      </c>
      <c r="GT403" s="10" t="s">
        <v>242</v>
      </c>
      <c r="GW403" s="22">
        <v>1</v>
      </c>
      <c r="GX403" s="10">
        <v>1942</v>
      </c>
      <c r="GY403" s="10" t="s">
        <v>8068</v>
      </c>
      <c r="HA403" s="10">
        <v>3</v>
      </c>
      <c r="HC403" s="10" t="s">
        <v>8061</v>
      </c>
      <c r="HD403" s="22">
        <v>0</v>
      </c>
      <c r="HF403" s="22">
        <v>0</v>
      </c>
      <c r="HH403" s="10" t="s">
        <v>242</v>
      </c>
      <c r="HK403" s="22">
        <v>1</v>
      </c>
      <c r="HL403" s="11" t="s">
        <v>8069</v>
      </c>
      <c r="HM403" s="10">
        <v>2</v>
      </c>
      <c r="HO403" s="10" t="s">
        <v>8070</v>
      </c>
      <c r="HP403" s="10">
        <v>0.77777777800000003</v>
      </c>
      <c r="HQ403" s="10">
        <v>0</v>
      </c>
      <c r="HR403" s="10">
        <v>0.5</v>
      </c>
      <c r="HS403" s="10">
        <v>0</v>
      </c>
      <c r="HT403" s="10">
        <v>0.2</v>
      </c>
      <c r="HU403" s="10">
        <v>0</v>
      </c>
      <c r="HV403" s="10">
        <v>0</v>
      </c>
      <c r="HW403" s="10">
        <v>0.66666666699999999</v>
      </c>
      <c r="HX403" s="10">
        <v>0</v>
      </c>
      <c r="HY403" s="10">
        <v>1</v>
      </c>
      <c r="HZ403" s="10">
        <v>0</v>
      </c>
      <c r="IA403" s="10">
        <v>1</v>
      </c>
      <c r="IB403" s="10">
        <v>1</v>
      </c>
      <c r="IC403" s="10">
        <v>0.42592592600000001</v>
      </c>
      <c r="ID403" s="10">
        <v>0.05</v>
      </c>
      <c r="IE403" s="10">
        <v>0.53333333299999997</v>
      </c>
      <c r="IF403" s="10">
        <v>0.33641975299999999</v>
      </c>
      <c r="IG403" s="10" t="s">
        <v>8071</v>
      </c>
      <c r="IH403" s="10" t="s">
        <v>266</v>
      </c>
      <c r="II403" s="10" t="s">
        <v>8059</v>
      </c>
      <c r="IJ403" s="10">
        <v>5301.4</v>
      </c>
      <c r="IK403" s="10">
        <v>3578.7</v>
      </c>
      <c r="IL403" s="10">
        <v>5905</v>
      </c>
      <c r="IM403" s="10">
        <v>6401.7</v>
      </c>
      <c r="IN403" s="10">
        <v>5301.4</v>
      </c>
      <c r="IS403">
        <f t="shared" si="92"/>
        <v>0.6</v>
      </c>
      <c r="IT403">
        <f t="shared" si="96"/>
        <v>7.1428571428571425E-2</v>
      </c>
      <c r="IU403">
        <f t="shared" si="98"/>
        <v>0.75</v>
      </c>
      <c r="IV403">
        <f t="shared" si="93"/>
        <v>0.47380952380952374</v>
      </c>
    </row>
    <row r="404" spans="1:256" ht="14" customHeight="1" x14ac:dyDescent="0.2">
      <c r="A404" s="10">
        <v>403</v>
      </c>
      <c r="B404">
        <v>442</v>
      </c>
      <c r="C404" s="1">
        <v>44827.466666666667</v>
      </c>
      <c r="D404" s="1">
        <v>44829.459722222222</v>
      </c>
      <c r="E404">
        <v>0</v>
      </c>
      <c r="F404" t="s">
        <v>8072</v>
      </c>
      <c r="G404">
        <v>100</v>
      </c>
      <c r="H404">
        <v>172188</v>
      </c>
      <c r="I404">
        <v>1</v>
      </c>
      <c r="J404" s="1">
        <v>44829.459722222222</v>
      </c>
      <c r="K404" t="s">
        <v>8073</v>
      </c>
      <c r="L404" t="s">
        <v>242</v>
      </c>
      <c r="M404" t="s">
        <v>242</v>
      </c>
      <c r="N404" t="s">
        <v>8074</v>
      </c>
      <c r="O404" t="s">
        <v>8075</v>
      </c>
      <c r="P404">
        <v>34.013800000000003</v>
      </c>
      <c r="Q404">
        <v>-118.4405</v>
      </c>
      <c r="R404" t="s">
        <v>245</v>
      </c>
      <c r="S404" t="s">
        <v>246</v>
      </c>
      <c r="T404" s="22" t="s">
        <v>8076</v>
      </c>
      <c r="U404" s="22"/>
      <c r="V404" t="s">
        <v>8077</v>
      </c>
      <c r="W404">
        <v>745867101</v>
      </c>
      <c r="X404">
        <v>1531</v>
      </c>
      <c r="Y404" s="10" t="s">
        <v>271</v>
      </c>
      <c r="Z404" s="10" t="s">
        <v>2346</v>
      </c>
      <c r="AA404" s="10">
        <v>2021</v>
      </c>
      <c r="AC404" s="10">
        <v>0</v>
      </c>
      <c r="AF404" s="10">
        <v>10</v>
      </c>
      <c r="AG404">
        <v>3</v>
      </c>
      <c r="AI404" t="s">
        <v>8078</v>
      </c>
      <c r="AJ404" s="22">
        <v>1</v>
      </c>
      <c r="AK404" s="10">
        <v>4</v>
      </c>
      <c r="AL404" s="22">
        <v>0</v>
      </c>
      <c r="AM404" s="19">
        <v>0</v>
      </c>
      <c r="AN404" s="36">
        <f t="shared" si="89"/>
        <v>0</v>
      </c>
      <c r="AO404" s="22">
        <v>1</v>
      </c>
      <c r="AP404" s="10">
        <v>7</v>
      </c>
      <c r="AQ404" t="s">
        <v>8079</v>
      </c>
      <c r="AR404">
        <v>3</v>
      </c>
      <c r="AT404" t="s">
        <v>8078</v>
      </c>
      <c r="AU404" s="22">
        <v>1</v>
      </c>
      <c r="AV404" s="10">
        <v>9</v>
      </c>
      <c r="AW404" s="21">
        <f t="shared" si="99"/>
        <v>90</v>
      </c>
      <c r="AX404">
        <v>3</v>
      </c>
      <c r="AZ404" t="s">
        <v>8078</v>
      </c>
      <c r="BA404" s="22">
        <v>1</v>
      </c>
      <c r="BB404" s="10">
        <v>9</v>
      </c>
      <c r="BC404" s="21">
        <f t="shared" si="90"/>
        <v>90</v>
      </c>
      <c r="BD404">
        <v>3</v>
      </c>
      <c r="BF404" t="s">
        <v>8078</v>
      </c>
      <c r="BG404" s="22">
        <v>1</v>
      </c>
      <c r="BH404" s="10">
        <v>8.5</v>
      </c>
      <c r="BJ404">
        <v>3</v>
      </c>
      <c r="BL404" t="s">
        <v>8078</v>
      </c>
      <c r="BM404" s="22">
        <v>1</v>
      </c>
      <c r="BN404">
        <v>3</v>
      </c>
      <c r="BP404" t="s">
        <v>8078</v>
      </c>
      <c r="BQ404" s="22">
        <v>1</v>
      </c>
      <c r="BR404" s="10">
        <v>2</v>
      </c>
      <c r="BS404" s="97">
        <f t="shared" si="97"/>
        <v>20</v>
      </c>
      <c r="BU404" s="10">
        <v>3</v>
      </c>
      <c r="BW404" s="10" t="s">
        <v>8078</v>
      </c>
      <c r="BX404" s="22">
        <v>1</v>
      </c>
      <c r="BY404" s="10">
        <v>2</v>
      </c>
      <c r="BZ404" s="21">
        <f t="shared" si="88"/>
        <v>20</v>
      </c>
      <c r="CA404" s="10">
        <v>2</v>
      </c>
      <c r="CB404" s="10">
        <v>3</v>
      </c>
      <c r="CD404" s="10" t="s">
        <v>8078</v>
      </c>
      <c r="CE404" s="22">
        <v>0</v>
      </c>
      <c r="CG404" s="10" t="s">
        <v>242</v>
      </c>
      <c r="CH404" s="10" t="s">
        <v>242</v>
      </c>
      <c r="CJ404" s="22">
        <v>0</v>
      </c>
      <c r="CL404" s="10" t="s">
        <v>242</v>
      </c>
      <c r="CO404" s="10">
        <v>0</v>
      </c>
      <c r="CP404" s="22">
        <v>0</v>
      </c>
      <c r="CQ404" s="10" t="s">
        <v>242</v>
      </c>
      <c r="CR404" s="10" t="s">
        <v>242</v>
      </c>
      <c r="CS404" s="10" t="s">
        <v>242</v>
      </c>
      <c r="CV404" s="22">
        <v>1</v>
      </c>
      <c r="CW404" s="11" t="s">
        <v>8080</v>
      </c>
      <c r="CX404" s="10">
        <v>1</v>
      </c>
      <c r="CZ404" s="10" t="s">
        <v>8081</v>
      </c>
      <c r="DA404" s="22">
        <v>1</v>
      </c>
      <c r="DB404" s="10">
        <v>3475</v>
      </c>
      <c r="DC404" s="10">
        <v>2</v>
      </c>
      <c r="DE404" s="22">
        <v>1</v>
      </c>
      <c r="DF404" s="50" t="s">
        <v>242</v>
      </c>
      <c r="DG404" s="10" t="s">
        <v>242</v>
      </c>
      <c r="DH404" s="43" t="s">
        <v>242</v>
      </c>
      <c r="DI404" s="10" t="s">
        <v>242</v>
      </c>
      <c r="DJ404" s="50">
        <v>97053</v>
      </c>
      <c r="DK404" s="10">
        <v>2</v>
      </c>
      <c r="DM404" s="22">
        <v>1</v>
      </c>
      <c r="DN404" s="50">
        <v>9121068</v>
      </c>
      <c r="DO404" s="10">
        <v>2</v>
      </c>
      <c r="DQ404" s="10">
        <v>1</v>
      </c>
      <c r="DS404" s="10" t="s">
        <v>8081</v>
      </c>
      <c r="DT404" s="27">
        <v>0</v>
      </c>
      <c r="DV404" s="27">
        <v>0</v>
      </c>
      <c r="DX404" s="27">
        <v>0</v>
      </c>
      <c r="DZ404" s="27">
        <v>0</v>
      </c>
      <c r="EB404" s="27">
        <v>0</v>
      </c>
      <c r="ED404" s="27">
        <v>0</v>
      </c>
      <c r="EF404" s="27">
        <v>0</v>
      </c>
      <c r="EH404" s="27">
        <v>0</v>
      </c>
      <c r="EJ404" s="27">
        <v>1</v>
      </c>
      <c r="EK404" t="s">
        <v>8082</v>
      </c>
      <c r="EL404" s="27">
        <v>0</v>
      </c>
      <c r="EN404">
        <v>1</v>
      </c>
      <c r="EP404" s="2" t="s">
        <v>8081</v>
      </c>
      <c r="EQ404">
        <f t="shared" si="91"/>
        <v>0.1</v>
      </c>
      <c r="ER404" s="99">
        <v>0.5</v>
      </c>
      <c r="ES404" s="22">
        <v>0</v>
      </c>
      <c r="ET404" s="10" t="s">
        <v>242</v>
      </c>
      <c r="EU404" s="10" t="s">
        <v>242</v>
      </c>
      <c r="EX404" s="10" t="s">
        <v>242</v>
      </c>
      <c r="EY404" s="10" t="s">
        <v>242</v>
      </c>
      <c r="FA404" s="22">
        <v>0</v>
      </c>
      <c r="FB404" s="10" t="s">
        <v>242</v>
      </c>
      <c r="FD404" s="22">
        <v>0</v>
      </c>
      <c r="FE404" s="10" t="s">
        <v>242</v>
      </c>
      <c r="FG404" s="22">
        <v>0</v>
      </c>
      <c r="FH404" s="10" t="s">
        <v>242</v>
      </c>
      <c r="FJ404" s="22">
        <v>0</v>
      </c>
      <c r="FK404" s="10" t="s">
        <v>242</v>
      </c>
      <c r="FL404">
        <f t="shared" si="94"/>
        <v>0</v>
      </c>
      <c r="FM404" s="100">
        <v>0</v>
      </c>
      <c r="FN404">
        <f t="shared" si="95"/>
        <v>0</v>
      </c>
      <c r="FO404" s="100">
        <v>0</v>
      </c>
      <c r="FQ404" s="10" t="s">
        <v>242</v>
      </c>
      <c r="FT404" s="22">
        <v>0</v>
      </c>
      <c r="FU404" s="10" t="s">
        <v>242</v>
      </c>
      <c r="FV404" s="10" t="s">
        <v>242</v>
      </c>
      <c r="FW404" s="10" t="s">
        <v>242</v>
      </c>
      <c r="FY404" s="22">
        <v>1</v>
      </c>
      <c r="FZ404" s="10">
        <v>38</v>
      </c>
      <c r="GA404" s="10">
        <v>3</v>
      </c>
      <c r="GC404" s="22">
        <v>1</v>
      </c>
      <c r="GD404" s="10">
        <v>8</v>
      </c>
      <c r="GE404" s="10">
        <v>11</v>
      </c>
      <c r="GF404" s="50">
        <v>75</v>
      </c>
      <c r="GG404" s="10">
        <v>3</v>
      </c>
      <c r="GH404" s="10" t="s">
        <v>242</v>
      </c>
      <c r="GI404" s="10" t="s">
        <v>242</v>
      </c>
      <c r="GJ404" s="10" t="s">
        <v>242</v>
      </c>
      <c r="GK404" s="10">
        <v>3</v>
      </c>
      <c r="GM404" s="10">
        <v>1</v>
      </c>
      <c r="GO404" s="10" t="s">
        <v>8081</v>
      </c>
      <c r="GP404" s="22">
        <v>0</v>
      </c>
      <c r="GQ404" s="10" t="s">
        <v>242</v>
      </c>
      <c r="GR404" s="10" t="s">
        <v>242</v>
      </c>
      <c r="GT404" s="10" t="s">
        <v>242</v>
      </c>
      <c r="GW404" s="22">
        <v>1</v>
      </c>
      <c r="GX404" s="10">
        <v>118</v>
      </c>
      <c r="GY404" s="10" t="s">
        <v>8083</v>
      </c>
      <c r="HA404" s="10">
        <v>3</v>
      </c>
      <c r="HC404" s="10" t="s">
        <v>8078</v>
      </c>
      <c r="HD404" s="22">
        <v>0</v>
      </c>
      <c r="HF404" s="22">
        <v>0</v>
      </c>
      <c r="HH404" s="10" t="s">
        <v>242</v>
      </c>
      <c r="HK404" s="22">
        <v>0</v>
      </c>
      <c r="HM404" s="10">
        <v>1</v>
      </c>
      <c r="HO404" s="10" t="s">
        <v>8081</v>
      </c>
      <c r="HP404" s="10">
        <v>0.77777777800000003</v>
      </c>
      <c r="HQ404" s="10">
        <v>0</v>
      </c>
      <c r="HR404" s="10">
        <v>0.5</v>
      </c>
      <c r="HS404" s="10">
        <v>1</v>
      </c>
      <c r="HT404" s="10">
        <v>0.1</v>
      </c>
      <c r="HU404" s="10">
        <v>0</v>
      </c>
      <c r="HV404" s="10">
        <v>0</v>
      </c>
      <c r="HW404" s="10">
        <v>0.66666666699999999</v>
      </c>
      <c r="HX404" s="10">
        <v>0</v>
      </c>
      <c r="HY404" s="10">
        <v>1</v>
      </c>
      <c r="HZ404" s="10">
        <v>0</v>
      </c>
      <c r="IA404" s="10">
        <v>0</v>
      </c>
      <c r="IB404" s="10">
        <v>1</v>
      </c>
      <c r="IC404" s="10">
        <v>0.42592592600000001</v>
      </c>
      <c r="ID404" s="10">
        <v>0.27500000000000002</v>
      </c>
      <c r="IE404" s="10">
        <v>0.33333333300000001</v>
      </c>
      <c r="IF404" s="10">
        <v>0.34475308599999999</v>
      </c>
      <c r="IG404" s="10" t="s">
        <v>8076</v>
      </c>
      <c r="IH404" s="10" t="s">
        <v>266</v>
      </c>
      <c r="II404" s="10" t="s">
        <v>8076</v>
      </c>
      <c r="IJ404" s="10">
        <v>10212.957</v>
      </c>
      <c r="IK404" s="10">
        <v>11036.082</v>
      </c>
      <c r="IL404" s="10">
        <v>13926.882</v>
      </c>
      <c r="IM404" s="10">
        <v>16228.995000000001</v>
      </c>
      <c r="IN404" s="10">
        <v>10212.957</v>
      </c>
      <c r="IS404">
        <f t="shared" si="92"/>
        <v>0.6</v>
      </c>
      <c r="IT404">
        <f t="shared" si="96"/>
        <v>0.5</v>
      </c>
      <c r="IU404">
        <f t="shared" si="98"/>
        <v>0.75</v>
      </c>
      <c r="IV404">
        <f t="shared" si="93"/>
        <v>0.6166666666666667</v>
      </c>
    </row>
    <row r="405" spans="1:256" customFormat="1" ht="14" customHeight="1" x14ac:dyDescent="0.2">
      <c r="A405">
        <v>404</v>
      </c>
      <c r="B405">
        <v>443</v>
      </c>
      <c r="C405" s="1">
        <v>44829.463194444441</v>
      </c>
      <c r="D405" s="1">
        <v>44829.78402777778</v>
      </c>
      <c r="E405">
        <v>0</v>
      </c>
      <c r="F405" t="s">
        <v>8072</v>
      </c>
      <c r="G405">
        <v>100</v>
      </c>
      <c r="H405">
        <v>27673</v>
      </c>
      <c r="I405">
        <v>1</v>
      </c>
      <c r="J405" s="1">
        <v>44829.78402777778</v>
      </c>
      <c r="K405" t="s">
        <v>8084</v>
      </c>
      <c r="L405" t="s">
        <v>242</v>
      </c>
      <c r="M405" t="s">
        <v>242</v>
      </c>
      <c r="N405" t="s">
        <v>8085</v>
      </c>
      <c r="O405" t="s">
        <v>8086</v>
      </c>
      <c r="P405">
        <v>34.013800000000003</v>
      </c>
      <c r="Q405">
        <v>-118.4405</v>
      </c>
      <c r="R405" t="s">
        <v>245</v>
      </c>
      <c r="S405" t="s">
        <v>246</v>
      </c>
      <c r="T405" t="s">
        <v>8087</v>
      </c>
      <c r="V405" t="s">
        <v>8088</v>
      </c>
      <c r="W405">
        <v>695156109</v>
      </c>
      <c r="X405">
        <v>2650</v>
      </c>
      <c r="Y405" t="s">
        <v>418</v>
      </c>
      <c r="Z405" t="s">
        <v>687</v>
      </c>
      <c r="AA405">
        <v>2021</v>
      </c>
      <c r="AC405">
        <v>0</v>
      </c>
      <c r="AF405">
        <v>11</v>
      </c>
      <c r="AG405">
        <v>3</v>
      </c>
      <c r="AI405" t="s">
        <v>8089</v>
      </c>
      <c r="AJ405" s="27">
        <v>0</v>
      </c>
      <c r="AK405" s="24">
        <v>0</v>
      </c>
      <c r="AL405" s="27">
        <v>0</v>
      </c>
      <c r="AM405" s="24">
        <v>0</v>
      </c>
      <c r="AN405" s="36">
        <f t="shared" si="89"/>
        <v>0</v>
      </c>
      <c r="AO405" s="27">
        <v>0</v>
      </c>
      <c r="AP405" s="24">
        <v>0</v>
      </c>
      <c r="AR405" t="s">
        <v>242</v>
      </c>
      <c r="AU405" s="27">
        <v>1</v>
      </c>
      <c r="AV405">
        <v>10</v>
      </c>
      <c r="AW405" s="21">
        <f t="shared" si="99"/>
        <v>90.909090909090907</v>
      </c>
      <c r="AX405">
        <v>3</v>
      </c>
      <c r="AZ405" t="s">
        <v>8089</v>
      </c>
      <c r="BA405" s="27">
        <v>1</v>
      </c>
      <c r="BB405">
        <v>9</v>
      </c>
      <c r="BC405" s="21">
        <f t="shared" si="90"/>
        <v>81.818181818181827</v>
      </c>
      <c r="BD405">
        <v>3</v>
      </c>
      <c r="BF405" t="s">
        <v>8089</v>
      </c>
      <c r="BG405" s="27">
        <v>1</v>
      </c>
      <c r="BH405">
        <v>13</v>
      </c>
      <c r="BJ405">
        <v>3</v>
      </c>
      <c r="BL405" t="s">
        <v>8089</v>
      </c>
      <c r="BM405" s="27">
        <v>1</v>
      </c>
      <c r="BN405">
        <v>3</v>
      </c>
      <c r="BP405" t="s">
        <v>8089</v>
      </c>
      <c r="BQ405" s="27">
        <v>1</v>
      </c>
      <c r="BR405">
        <v>2</v>
      </c>
      <c r="BS405" s="97">
        <f t="shared" si="97"/>
        <v>18.181818181818183</v>
      </c>
      <c r="BU405">
        <v>3</v>
      </c>
      <c r="BW405" t="s">
        <v>8089</v>
      </c>
      <c r="BX405" s="27">
        <v>1</v>
      </c>
      <c r="BY405">
        <v>1</v>
      </c>
      <c r="BZ405" s="21">
        <f t="shared" si="88"/>
        <v>9.0909090909090917</v>
      </c>
      <c r="CA405">
        <v>2</v>
      </c>
      <c r="CB405">
        <v>3</v>
      </c>
      <c r="CD405" t="s">
        <v>8089</v>
      </c>
      <c r="CE405" s="27">
        <v>0</v>
      </c>
      <c r="CG405" t="s">
        <v>242</v>
      </c>
      <c r="CH405" t="s">
        <v>242</v>
      </c>
      <c r="CJ405" s="27">
        <v>1</v>
      </c>
      <c r="CK405" s="2" t="s">
        <v>8090</v>
      </c>
      <c r="CL405">
        <v>1</v>
      </c>
      <c r="CN405" t="s">
        <v>8091</v>
      </c>
      <c r="CO405">
        <v>1</v>
      </c>
      <c r="CP405" s="27">
        <v>0</v>
      </c>
      <c r="CQ405" t="s">
        <v>242</v>
      </c>
      <c r="CR405" t="s">
        <v>242</v>
      </c>
      <c r="CS405" t="s">
        <v>242</v>
      </c>
      <c r="CV405" s="27">
        <v>1</v>
      </c>
      <c r="CW405" s="2" t="s">
        <v>8092</v>
      </c>
      <c r="CX405">
        <v>1</v>
      </c>
      <c r="CZ405" t="s">
        <v>8091</v>
      </c>
      <c r="DA405" s="27">
        <v>1</v>
      </c>
      <c r="DB405">
        <v>1950000</v>
      </c>
      <c r="DC405">
        <v>2</v>
      </c>
      <c r="DE405" s="27">
        <v>1</v>
      </c>
      <c r="DF405" s="36">
        <v>1620000</v>
      </c>
      <c r="DG405">
        <v>2</v>
      </c>
      <c r="DH405" s="36">
        <v>1060000</v>
      </c>
      <c r="DI405">
        <v>2</v>
      </c>
      <c r="DJ405" s="36" t="s">
        <v>242</v>
      </c>
      <c r="DK405" t="s">
        <v>242</v>
      </c>
      <c r="DM405" s="27">
        <v>1</v>
      </c>
      <c r="DN405" s="36">
        <v>2480000</v>
      </c>
      <c r="DO405">
        <v>2</v>
      </c>
      <c r="DQ405">
        <v>1</v>
      </c>
      <c r="DS405" t="s">
        <v>8091</v>
      </c>
      <c r="DT405" s="27">
        <v>0</v>
      </c>
      <c r="DV405" s="27">
        <v>1</v>
      </c>
      <c r="DW405" s="2" t="s">
        <v>8093</v>
      </c>
      <c r="DX405" s="27">
        <v>0</v>
      </c>
      <c r="DZ405" s="27">
        <v>0</v>
      </c>
      <c r="EB405" s="27">
        <v>0</v>
      </c>
      <c r="ED405" s="27">
        <v>0</v>
      </c>
      <c r="EF405" s="27">
        <v>0</v>
      </c>
      <c r="EH405" s="27">
        <v>0</v>
      </c>
      <c r="EJ405" s="27">
        <v>1</v>
      </c>
      <c r="EK405" t="s">
        <v>8094</v>
      </c>
      <c r="EL405" s="27">
        <v>1</v>
      </c>
      <c r="EM405" s="2" t="s">
        <v>8095</v>
      </c>
      <c r="EN405">
        <v>1</v>
      </c>
      <c r="EP405" s="2" t="s">
        <v>8091</v>
      </c>
      <c r="EQ405">
        <f t="shared" si="91"/>
        <v>0.3</v>
      </c>
      <c r="ER405" s="99">
        <v>0.5</v>
      </c>
      <c r="ES405" s="27">
        <v>0</v>
      </c>
      <c r="ET405" t="s">
        <v>242</v>
      </c>
      <c r="EU405" t="s">
        <v>242</v>
      </c>
      <c r="EX405" t="s">
        <v>242</v>
      </c>
      <c r="EY405" t="s">
        <v>242</v>
      </c>
      <c r="FA405" s="27">
        <v>1</v>
      </c>
      <c r="FB405">
        <v>274900</v>
      </c>
      <c r="FC405" t="s">
        <v>8096</v>
      </c>
      <c r="FD405" s="27">
        <v>0</v>
      </c>
      <c r="FE405" t="s">
        <v>242</v>
      </c>
      <c r="FG405" s="27">
        <v>0.5</v>
      </c>
      <c r="FH405" t="s">
        <v>242</v>
      </c>
      <c r="FI405" t="s">
        <v>8097</v>
      </c>
      <c r="FJ405" s="27">
        <v>0</v>
      </c>
      <c r="FK405" t="s">
        <v>242</v>
      </c>
      <c r="FL405">
        <f t="shared" si="94"/>
        <v>1.5</v>
      </c>
      <c r="FM405" s="99">
        <v>1</v>
      </c>
      <c r="FN405">
        <f t="shared" si="95"/>
        <v>0</v>
      </c>
      <c r="FO405" s="100">
        <v>0</v>
      </c>
      <c r="FQ405">
        <v>1</v>
      </c>
      <c r="FS405" t="s">
        <v>8091</v>
      </c>
      <c r="FT405" s="27">
        <v>0</v>
      </c>
      <c r="FU405" t="s">
        <v>242</v>
      </c>
      <c r="FV405" t="s">
        <v>242</v>
      </c>
      <c r="FW405" t="s">
        <v>242</v>
      </c>
      <c r="FY405" s="27">
        <v>1</v>
      </c>
      <c r="FZ405">
        <v>16.829999999999998</v>
      </c>
      <c r="GA405">
        <v>3</v>
      </c>
      <c r="GC405" s="27">
        <v>1</v>
      </c>
      <c r="GD405">
        <v>11.7</v>
      </c>
      <c r="GE405">
        <v>17.600000000000001</v>
      </c>
      <c r="GF405" s="36">
        <v>66.2</v>
      </c>
      <c r="GG405">
        <v>2</v>
      </c>
      <c r="GH405" t="s">
        <v>242</v>
      </c>
      <c r="GI405" t="s">
        <v>242</v>
      </c>
      <c r="GJ405" t="s">
        <v>242</v>
      </c>
      <c r="GK405">
        <v>3</v>
      </c>
      <c r="GM405">
        <v>1</v>
      </c>
      <c r="GO405" t="s">
        <v>8091</v>
      </c>
      <c r="GP405" s="27">
        <v>0</v>
      </c>
      <c r="GQ405" t="s">
        <v>242</v>
      </c>
      <c r="GR405" t="s">
        <v>242</v>
      </c>
      <c r="GT405" t="s">
        <v>242</v>
      </c>
      <c r="GW405" s="27">
        <v>1</v>
      </c>
      <c r="GX405">
        <v>155.69999999999999</v>
      </c>
      <c r="GY405" t="s">
        <v>8098</v>
      </c>
      <c r="HA405">
        <v>3</v>
      </c>
      <c r="HC405" t="s">
        <v>8089</v>
      </c>
      <c r="HD405" s="27">
        <v>0</v>
      </c>
      <c r="HF405" s="27">
        <v>0</v>
      </c>
      <c r="HH405" t="s">
        <v>242</v>
      </c>
      <c r="HK405" s="27">
        <v>1</v>
      </c>
      <c r="HL405" s="2" t="s">
        <v>8099</v>
      </c>
      <c r="HM405">
        <v>1</v>
      </c>
      <c r="HO405" t="s">
        <v>8091</v>
      </c>
      <c r="HP405">
        <v>0.66666666699999999</v>
      </c>
      <c r="HQ405">
        <v>1</v>
      </c>
      <c r="HR405">
        <v>0.5</v>
      </c>
      <c r="HS405">
        <v>1</v>
      </c>
      <c r="HT405">
        <v>0.3</v>
      </c>
      <c r="HU405">
        <v>0</v>
      </c>
      <c r="HV405">
        <v>0.375</v>
      </c>
      <c r="HW405">
        <v>0.66666666699999999</v>
      </c>
      <c r="HX405">
        <v>0</v>
      </c>
      <c r="HY405">
        <v>1</v>
      </c>
      <c r="HZ405">
        <v>0</v>
      </c>
      <c r="IA405">
        <v>1</v>
      </c>
      <c r="IB405">
        <v>1</v>
      </c>
      <c r="IC405">
        <v>0.72222222199999997</v>
      </c>
      <c r="ID405">
        <v>0.41875000000000001</v>
      </c>
      <c r="IE405">
        <v>0.53333333299999997</v>
      </c>
      <c r="IF405">
        <v>0.55810185199999995</v>
      </c>
      <c r="IG405" t="s">
        <v>8100</v>
      </c>
      <c r="IH405" t="s">
        <v>266</v>
      </c>
      <c r="II405" t="s">
        <v>8087</v>
      </c>
      <c r="IJ405">
        <v>6964.3</v>
      </c>
      <c r="IK405">
        <v>6658.2</v>
      </c>
      <c r="IL405">
        <v>7730.3</v>
      </c>
      <c r="IM405">
        <v>8478</v>
      </c>
      <c r="IN405">
        <v>6964.3</v>
      </c>
      <c r="IS405">
        <f t="shared" si="92"/>
        <v>0.6</v>
      </c>
      <c r="IT405">
        <f t="shared" si="96"/>
        <v>0.6428571428571429</v>
      </c>
      <c r="IU405">
        <f t="shared" si="98"/>
        <v>0.75</v>
      </c>
      <c r="IV405">
        <f t="shared" si="93"/>
        <v>0.66428571428571426</v>
      </c>
    </row>
    <row r="406" spans="1:256" customFormat="1" ht="14" customHeight="1" x14ac:dyDescent="0.2">
      <c r="A406">
        <v>405</v>
      </c>
      <c r="B406">
        <v>444</v>
      </c>
      <c r="C406" s="1">
        <v>44829.785416666666</v>
      </c>
      <c r="D406" s="1">
        <v>44830.563194444447</v>
      </c>
      <c r="E406">
        <v>0</v>
      </c>
      <c r="F406" t="s">
        <v>8072</v>
      </c>
      <c r="G406">
        <v>100</v>
      </c>
      <c r="H406">
        <v>67192</v>
      </c>
      <c r="I406">
        <v>1</v>
      </c>
      <c r="J406" s="1">
        <v>44830.563194444447</v>
      </c>
      <c r="K406" t="s">
        <v>8101</v>
      </c>
      <c r="L406" t="s">
        <v>242</v>
      </c>
      <c r="M406" t="s">
        <v>242</v>
      </c>
      <c r="N406" t="s">
        <v>8102</v>
      </c>
      <c r="O406" t="s">
        <v>8103</v>
      </c>
      <c r="P406">
        <v>34.013800000000003</v>
      </c>
      <c r="Q406">
        <v>-118.4405</v>
      </c>
      <c r="R406" t="s">
        <v>245</v>
      </c>
      <c r="S406" t="s">
        <v>246</v>
      </c>
      <c r="T406" t="s">
        <v>8104</v>
      </c>
      <c r="V406" t="s">
        <v>8105</v>
      </c>
      <c r="W406">
        <v>714046109</v>
      </c>
      <c r="X406">
        <v>3826</v>
      </c>
      <c r="Y406" t="s">
        <v>350</v>
      </c>
      <c r="Z406" t="s">
        <v>1032</v>
      </c>
      <c r="AA406">
        <v>2021</v>
      </c>
      <c r="AC406">
        <v>0</v>
      </c>
      <c r="AF406">
        <v>8</v>
      </c>
      <c r="AG406">
        <v>3</v>
      </c>
      <c r="AI406" t="s">
        <v>8106</v>
      </c>
      <c r="AJ406" s="27">
        <v>1</v>
      </c>
      <c r="AK406">
        <v>4</v>
      </c>
      <c r="AL406" s="27">
        <v>0</v>
      </c>
      <c r="AM406" s="24">
        <v>0</v>
      </c>
      <c r="AN406" s="36">
        <f t="shared" si="89"/>
        <v>0</v>
      </c>
      <c r="AO406" s="27">
        <v>0</v>
      </c>
      <c r="AP406" s="24">
        <v>0</v>
      </c>
      <c r="AQ406" s="2" t="s">
        <v>8107</v>
      </c>
      <c r="AR406">
        <v>3</v>
      </c>
      <c r="AT406" t="s">
        <v>8106</v>
      </c>
      <c r="AU406" s="27">
        <v>1</v>
      </c>
      <c r="AV406">
        <v>7</v>
      </c>
      <c r="AW406" s="21">
        <f t="shared" si="99"/>
        <v>87.5</v>
      </c>
      <c r="AX406">
        <v>3</v>
      </c>
      <c r="AZ406" t="s">
        <v>8106</v>
      </c>
      <c r="BA406" s="27">
        <v>1</v>
      </c>
      <c r="BB406">
        <v>7</v>
      </c>
      <c r="BC406" s="21">
        <f t="shared" si="90"/>
        <v>87.5</v>
      </c>
      <c r="BD406">
        <v>3</v>
      </c>
      <c r="BF406" t="s">
        <v>8106</v>
      </c>
      <c r="BG406" s="27">
        <v>1</v>
      </c>
      <c r="BH406">
        <v>6.5</v>
      </c>
      <c r="BJ406">
        <v>3</v>
      </c>
      <c r="BL406" t="s">
        <v>8106</v>
      </c>
      <c r="BM406" s="27">
        <v>1</v>
      </c>
      <c r="BN406">
        <v>3</v>
      </c>
      <c r="BP406" t="s">
        <v>8106</v>
      </c>
      <c r="BQ406" s="27">
        <v>1</v>
      </c>
      <c r="BR406">
        <v>2</v>
      </c>
      <c r="BS406" s="97">
        <f t="shared" si="97"/>
        <v>25</v>
      </c>
      <c r="BU406">
        <v>3</v>
      </c>
      <c r="BW406" t="s">
        <v>8106</v>
      </c>
      <c r="BX406" s="27">
        <v>1</v>
      </c>
      <c r="BY406">
        <v>1</v>
      </c>
      <c r="BZ406" s="21">
        <f t="shared" si="88"/>
        <v>12.5</v>
      </c>
      <c r="CA406">
        <v>2</v>
      </c>
      <c r="CB406">
        <v>3</v>
      </c>
      <c r="CD406" t="s">
        <v>8106</v>
      </c>
      <c r="CE406" s="27">
        <v>0</v>
      </c>
      <c r="CG406" t="s">
        <v>242</v>
      </c>
      <c r="CH406" t="s">
        <v>242</v>
      </c>
      <c r="CJ406" s="27">
        <v>0</v>
      </c>
      <c r="CL406" t="s">
        <v>242</v>
      </c>
      <c r="CO406">
        <v>0</v>
      </c>
      <c r="CP406" s="27">
        <v>0</v>
      </c>
      <c r="CQ406" t="s">
        <v>242</v>
      </c>
      <c r="CR406" t="s">
        <v>242</v>
      </c>
      <c r="CS406" t="s">
        <v>242</v>
      </c>
      <c r="CV406" s="27">
        <v>1</v>
      </c>
      <c r="CW406" s="2" t="s">
        <v>8108</v>
      </c>
      <c r="CX406">
        <v>1</v>
      </c>
      <c r="CZ406" t="s">
        <v>8109</v>
      </c>
      <c r="DA406" s="27">
        <v>0.5</v>
      </c>
      <c r="DB406" t="s">
        <v>242</v>
      </c>
      <c r="DC406">
        <v>2</v>
      </c>
      <c r="DD406" t="s">
        <v>8110</v>
      </c>
      <c r="DE406" s="27">
        <v>0.5</v>
      </c>
      <c r="DF406" s="36" t="s">
        <v>242</v>
      </c>
      <c r="DG406" t="s">
        <v>242</v>
      </c>
      <c r="DH406" s="43" t="s">
        <v>242</v>
      </c>
      <c r="DI406" t="s">
        <v>242</v>
      </c>
      <c r="DJ406" s="36" t="s">
        <v>242</v>
      </c>
      <c r="DK406" t="s">
        <v>242</v>
      </c>
      <c r="DL406" t="s">
        <v>8110</v>
      </c>
      <c r="DM406" s="27">
        <v>0</v>
      </c>
      <c r="DN406" s="36" t="s">
        <v>242</v>
      </c>
      <c r="DO406" t="s">
        <v>242</v>
      </c>
      <c r="DQ406">
        <v>1</v>
      </c>
      <c r="DS406" t="s">
        <v>8109</v>
      </c>
      <c r="DT406" s="27">
        <v>1</v>
      </c>
      <c r="DU406" s="2" t="s">
        <v>8111</v>
      </c>
      <c r="DV406" s="27">
        <v>1</v>
      </c>
      <c r="DW406" s="2" t="s">
        <v>8112</v>
      </c>
      <c r="DX406" s="27">
        <v>1</v>
      </c>
      <c r="DY406" s="2" t="s">
        <v>8113</v>
      </c>
      <c r="DZ406" s="27">
        <v>1</v>
      </c>
      <c r="EA406" s="2" t="s">
        <v>8113</v>
      </c>
      <c r="EB406" s="27">
        <v>0</v>
      </c>
      <c r="ED406" s="27">
        <v>1</v>
      </c>
      <c r="EE406" s="2" t="s">
        <v>8114</v>
      </c>
      <c r="EF406" s="27">
        <v>1</v>
      </c>
      <c r="EG406" s="2" t="s">
        <v>8115</v>
      </c>
      <c r="EH406" s="27">
        <v>1</v>
      </c>
      <c r="EI406" t="s">
        <v>8116</v>
      </c>
      <c r="EJ406" s="27">
        <v>1</v>
      </c>
      <c r="EK406" t="s">
        <v>8117</v>
      </c>
      <c r="EL406" s="27">
        <v>1</v>
      </c>
      <c r="EM406" s="2" t="s">
        <v>8118</v>
      </c>
      <c r="EN406">
        <v>1</v>
      </c>
      <c r="EP406" s="2" t="s">
        <v>8109</v>
      </c>
      <c r="EQ406">
        <f t="shared" si="91"/>
        <v>0.9</v>
      </c>
      <c r="ER406" s="99">
        <v>0.5</v>
      </c>
      <c r="ES406" s="27">
        <v>0</v>
      </c>
      <c r="ET406" t="s">
        <v>242</v>
      </c>
      <c r="EU406" t="s">
        <v>242</v>
      </c>
      <c r="EX406" t="s">
        <v>242</v>
      </c>
      <c r="EY406" t="s">
        <v>242</v>
      </c>
      <c r="FA406" s="27">
        <v>0</v>
      </c>
      <c r="FB406" t="s">
        <v>242</v>
      </c>
      <c r="FD406" s="27">
        <v>1</v>
      </c>
      <c r="FE406" t="s">
        <v>242</v>
      </c>
      <c r="FF406" t="s">
        <v>8119</v>
      </c>
      <c r="FG406" s="27">
        <v>0</v>
      </c>
      <c r="FH406" t="s">
        <v>242</v>
      </c>
      <c r="FJ406" s="27">
        <v>0</v>
      </c>
      <c r="FK406" t="s">
        <v>242</v>
      </c>
      <c r="FL406">
        <f t="shared" si="94"/>
        <v>0</v>
      </c>
      <c r="FM406" s="100">
        <v>0</v>
      </c>
      <c r="FN406">
        <f t="shared" si="95"/>
        <v>1</v>
      </c>
      <c r="FO406" s="99">
        <v>1</v>
      </c>
      <c r="FQ406">
        <v>1</v>
      </c>
      <c r="FS406" t="s">
        <v>8109</v>
      </c>
      <c r="FT406" s="27">
        <v>0</v>
      </c>
      <c r="FU406" t="s">
        <v>242</v>
      </c>
      <c r="FV406" t="s">
        <v>242</v>
      </c>
      <c r="FW406" t="s">
        <v>242</v>
      </c>
      <c r="FY406" s="27">
        <v>0</v>
      </c>
      <c r="FZ406" t="s">
        <v>242</v>
      </c>
      <c r="GA406" t="s">
        <v>242</v>
      </c>
      <c r="GC406" s="27">
        <v>0</v>
      </c>
      <c r="GD406" t="s">
        <v>242</v>
      </c>
      <c r="GE406" t="s">
        <v>242</v>
      </c>
      <c r="GF406" s="36" t="s">
        <v>242</v>
      </c>
      <c r="GG406" t="s">
        <v>242</v>
      </c>
      <c r="GH406" t="s">
        <v>242</v>
      </c>
      <c r="GI406" t="s">
        <v>242</v>
      </c>
      <c r="GJ406" t="s">
        <v>242</v>
      </c>
      <c r="GK406" t="s">
        <v>242</v>
      </c>
      <c r="GM406" t="s">
        <v>242</v>
      </c>
      <c r="GP406" s="27">
        <v>0</v>
      </c>
      <c r="GQ406" t="s">
        <v>242</v>
      </c>
      <c r="GR406" t="s">
        <v>242</v>
      </c>
      <c r="GT406" t="s">
        <v>242</v>
      </c>
      <c r="GW406" s="27">
        <v>1</v>
      </c>
      <c r="GX406">
        <v>185</v>
      </c>
      <c r="GY406" t="s">
        <v>8120</v>
      </c>
      <c r="HA406">
        <v>3</v>
      </c>
      <c r="HC406" t="s">
        <v>8106</v>
      </c>
      <c r="HD406" s="27">
        <v>0</v>
      </c>
      <c r="HF406" s="27">
        <v>0</v>
      </c>
      <c r="HH406" t="s">
        <v>242</v>
      </c>
      <c r="HK406" s="27">
        <v>0</v>
      </c>
      <c r="HM406">
        <v>1</v>
      </c>
      <c r="HO406" t="s">
        <v>8109</v>
      </c>
      <c r="HP406">
        <v>0.66666666699999999</v>
      </c>
      <c r="HQ406">
        <v>0</v>
      </c>
      <c r="HR406">
        <v>0.5</v>
      </c>
      <c r="HS406">
        <v>0.33333333300000001</v>
      </c>
      <c r="HT406">
        <v>0.9</v>
      </c>
      <c r="HU406">
        <v>0</v>
      </c>
      <c r="HV406">
        <v>0.25</v>
      </c>
      <c r="HW406">
        <v>0</v>
      </c>
      <c r="HX406">
        <v>0</v>
      </c>
      <c r="HY406">
        <v>1</v>
      </c>
      <c r="HZ406">
        <v>0</v>
      </c>
      <c r="IA406">
        <v>0</v>
      </c>
      <c r="IB406">
        <v>1</v>
      </c>
      <c r="IC406">
        <v>0.38888888900000002</v>
      </c>
      <c r="ID406">
        <v>0.37083333299999999</v>
      </c>
      <c r="IE406">
        <v>0.2</v>
      </c>
      <c r="IF406">
        <v>0.31990740699999998</v>
      </c>
      <c r="IG406" t="s">
        <v>8121</v>
      </c>
      <c r="IH406" t="s">
        <v>266</v>
      </c>
      <c r="II406" t="s">
        <v>8104</v>
      </c>
      <c r="IJ406">
        <v>2883.6729999999998</v>
      </c>
      <c r="IK406">
        <v>3782.7449999999999</v>
      </c>
      <c r="IL406">
        <v>5067.1689999999999</v>
      </c>
      <c r="IM406">
        <v>3311.8220000000001</v>
      </c>
      <c r="IN406">
        <v>2883.6729999999998</v>
      </c>
      <c r="IS406">
        <f t="shared" si="92"/>
        <v>0.4</v>
      </c>
      <c r="IT406">
        <f t="shared" si="96"/>
        <v>0.35714285714285715</v>
      </c>
      <c r="IU406">
        <f t="shared" si="98"/>
        <v>0.25</v>
      </c>
      <c r="IV406">
        <f t="shared" si="93"/>
        <v>0.33571428571428569</v>
      </c>
    </row>
    <row r="407" spans="1:256" customFormat="1" ht="14" customHeight="1" x14ac:dyDescent="0.2">
      <c r="A407">
        <v>406</v>
      </c>
      <c r="B407">
        <v>445</v>
      </c>
      <c r="C407" s="1">
        <v>44830.587500000001</v>
      </c>
      <c r="D407" s="1">
        <v>44832.880555555559</v>
      </c>
      <c r="E407">
        <v>0</v>
      </c>
      <c r="F407" t="s">
        <v>2300</v>
      </c>
      <c r="G407">
        <v>100</v>
      </c>
      <c r="H407">
        <v>198133</v>
      </c>
      <c r="I407">
        <v>1</v>
      </c>
      <c r="J407" s="1">
        <v>44832.880555555559</v>
      </c>
      <c r="K407" t="s">
        <v>8122</v>
      </c>
      <c r="L407" t="s">
        <v>242</v>
      </c>
      <c r="M407" t="s">
        <v>242</v>
      </c>
      <c r="N407" t="s">
        <v>8123</v>
      </c>
      <c r="O407" t="s">
        <v>8124</v>
      </c>
      <c r="P407">
        <v>39.9816</v>
      </c>
      <c r="Q407">
        <v>-105.2559</v>
      </c>
      <c r="R407" t="s">
        <v>245</v>
      </c>
      <c r="S407" t="s">
        <v>246</v>
      </c>
      <c r="T407" t="s">
        <v>8125</v>
      </c>
      <c r="V407" t="s">
        <v>8126</v>
      </c>
      <c r="W407" t="s">
        <v>8127</v>
      </c>
      <c r="X407">
        <v>3550</v>
      </c>
      <c r="Y407" t="s">
        <v>476</v>
      </c>
      <c r="Z407" t="s">
        <v>1568</v>
      </c>
      <c r="AA407">
        <v>2021</v>
      </c>
      <c r="AC407">
        <v>0.5</v>
      </c>
      <c r="AD407">
        <v>15</v>
      </c>
      <c r="AF407">
        <v>10</v>
      </c>
      <c r="AG407">
        <v>3</v>
      </c>
      <c r="AI407" t="s">
        <v>8128</v>
      </c>
      <c r="AJ407" s="27">
        <v>1</v>
      </c>
      <c r="AK407">
        <v>6</v>
      </c>
      <c r="AL407" s="27">
        <v>0</v>
      </c>
      <c r="AM407" s="24">
        <v>0</v>
      </c>
      <c r="AN407" s="36">
        <f t="shared" si="89"/>
        <v>0</v>
      </c>
      <c r="AO407" s="27">
        <v>0</v>
      </c>
      <c r="AP407" s="24">
        <v>0</v>
      </c>
      <c r="AR407">
        <v>3</v>
      </c>
      <c r="AT407" t="s">
        <v>8128</v>
      </c>
      <c r="AU407" s="27">
        <v>1</v>
      </c>
      <c r="AV407">
        <v>9</v>
      </c>
      <c r="AW407" s="21">
        <f t="shared" si="99"/>
        <v>90</v>
      </c>
      <c r="AX407">
        <v>3</v>
      </c>
      <c r="AZ407" t="s">
        <v>8128</v>
      </c>
      <c r="BA407" s="27">
        <v>1</v>
      </c>
      <c r="BB407">
        <v>9</v>
      </c>
      <c r="BC407" s="21">
        <f t="shared" si="90"/>
        <v>90</v>
      </c>
      <c r="BD407">
        <v>3</v>
      </c>
      <c r="BF407" t="s">
        <v>8128</v>
      </c>
      <c r="BG407" s="27">
        <v>1</v>
      </c>
      <c r="BH407">
        <v>7.8</v>
      </c>
      <c r="BJ407">
        <v>3</v>
      </c>
      <c r="BL407" t="s">
        <v>8128</v>
      </c>
      <c r="BM407" s="27">
        <v>1</v>
      </c>
      <c r="BN407">
        <v>3</v>
      </c>
      <c r="BP407" t="s">
        <v>8128</v>
      </c>
      <c r="BQ407" s="27">
        <v>1</v>
      </c>
      <c r="BR407">
        <v>4</v>
      </c>
      <c r="BS407" s="97">
        <f t="shared" si="97"/>
        <v>40</v>
      </c>
      <c r="BU407">
        <v>3</v>
      </c>
      <c r="BW407" t="s">
        <v>8128</v>
      </c>
      <c r="BX407" s="27">
        <v>1</v>
      </c>
      <c r="BY407">
        <v>4</v>
      </c>
      <c r="BZ407" s="21">
        <f t="shared" si="88"/>
        <v>40</v>
      </c>
      <c r="CA407">
        <v>2</v>
      </c>
      <c r="CB407">
        <v>1</v>
      </c>
      <c r="CD407" t="s">
        <v>8129</v>
      </c>
      <c r="CE407" s="27">
        <v>0</v>
      </c>
      <c r="CG407" t="s">
        <v>242</v>
      </c>
      <c r="CH407" t="s">
        <v>242</v>
      </c>
      <c r="CJ407" s="27">
        <v>1</v>
      </c>
      <c r="CK407" s="2" t="s">
        <v>8130</v>
      </c>
      <c r="CL407">
        <v>1</v>
      </c>
      <c r="CN407" t="s">
        <v>8129</v>
      </c>
      <c r="CO407">
        <v>0</v>
      </c>
      <c r="CP407" s="27">
        <v>0.5</v>
      </c>
      <c r="CQ407" t="s">
        <v>242</v>
      </c>
      <c r="CR407">
        <v>100</v>
      </c>
      <c r="CS407" t="s">
        <v>242</v>
      </c>
      <c r="CV407" s="27">
        <v>1</v>
      </c>
      <c r="CW407" s="2" t="s">
        <v>8131</v>
      </c>
      <c r="CX407">
        <v>1</v>
      </c>
      <c r="CZ407" t="s">
        <v>8129</v>
      </c>
      <c r="DA407" s="27">
        <v>1</v>
      </c>
      <c r="DB407">
        <v>45610</v>
      </c>
      <c r="DC407">
        <v>2</v>
      </c>
      <c r="DE407" s="27">
        <v>1</v>
      </c>
      <c r="DF407" s="36">
        <v>60645</v>
      </c>
      <c r="DG407">
        <v>2</v>
      </c>
      <c r="DH407" s="43" t="s">
        <v>242</v>
      </c>
      <c r="DI407" t="s">
        <v>242</v>
      </c>
      <c r="DJ407" s="36" t="s">
        <v>242</v>
      </c>
      <c r="DK407" t="s">
        <v>242</v>
      </c>
      <c r="DM407" s="27">
        <v>0</v>
      </c>
      <c r="DN407" s="36" t="s">
        <v>242</v>
      </c>
      <c r="DO407" t="s">
        <v>242</v>
      </c>
      <c r="DQ407">
        <v>1</v>
      </c>
      <c r="DS407" t="s">
        <v>8129</v>
      </c>
      <c r="DT407" s="27">
        <v>1</v>
      </c>
      <c r="DU407" s="2" t="s">
        <v>8132</v>
      </c>
      <c r="DV407" s="27">
        <v>1</v>
      </c>
      <c r="DW407" s="2" t="s">
        <v>8133</v>
      </c>
      <c r="DX407" s="27">
        <v>0.5</v>
      </c>
      <c r="DY407" t="s">
        <v>8134</v>
      </c>
      <c r="DZ407" s="27">
        <v>0</v>
      </c>
      <c r="EB407" s="27">
        <v>1</v>
      </c>
      <c r="EC407" s="2" t="s">
        <v>8135</v>
      </c>
      <c r="ED407" s="27">
        <v>0.5</v>
      </c>
      <c r="EE407" s="2" t="s">
        <v>8136</v>
      </c>
      <c r="EF407" s="27">
        <v>0.5</v>
      </c>
      <c r="EG407" t="s">
        <v>8137</v>
      </c>
      <c r="EH407" s="27">
        <v>0.5</v>
      </c>
      <c r="EI407" t="s">
        <v>8138</v>
      </c>
      <c r="EJ407" s="27">
        <v>1</v>
      </c>
      <c r="EK407" s="2" t="s">
        <v>8139</v>
      </c>
      <c r="EL407" s="27">
        <v>1</v>
      </c>
      <c r="EM407" s="2" t="s">
        <v>8140</v>
      </c>
      <c r="EN407">
        <v>1</v>
      </c>
      <c r="EP407" s="2" t="s">
        <v>8129</v>
      </c>
      <c r="EQ407">
        <f t="shared" si="91"/>
        <v>0.7</v>
      </c>
      <c r="ER407" s="99">
        <v>0.5</v>
      </c>
      <c r="ES407" s="27">
        <v>0</v>
      </c>
      <c r="ET407" t="s">
        <v>242</v>
      </c>
      <c r="EU407" t="s">
        <v>242</v>
      </c>
      <c r="EX407" t="s">
        <v>242</v>
      </c>
      <c r="EY407" t="s">
        <v>242</v>
      </c>
      <c r="FA407" s="27">
        <v>1</v>
      </c>
      <c r="FB407">
        <v>661.3</v>
      </c>
      <c r="FC407" t="s">
        <v>8141</v>
      </c>
      <c r="FD407" s="27">
        <v>0</v>
      </c>
      <c r="FE407" t="s">
        <v>242</v>
      </c>
      <c r="FG407" s="27">
        <v>0</v>
      </c>
      <c r="FH407" t="s">
        <v>242</v>
      </c>
      <c r="FJ407" s="27">
        <v>0</v>
      </c>
      <c r="FK407" t="s">
        <v>242</v>
      </c>
      <c r="FL407">
        <f t="shared" si="94"/>
        <v>1</v>
      </c>
      <c r="FM407" s="99">
        <v>1</v>
      </c>
      <c r="FN407">
        <f t="shared" si="95"/>
        <v>0</v>
      </c>
      <c r="FO407" s="100">
        <v>0</v>
      </c>
      <c r="FQ407">
        <v>1</v>
      </c>
      <c r="FS407" t="s">
        <v>8129</v>
      </c>
      <c r="FT407" s="27">
        <v>1</v>
      </c>
      <c r="FU407">
        <v>16</v>
      </c>
      <c r="FV407">
        <v>52</v>
      </c>
      <c r="FW407">
        <v>31</v>
      </c>
      <c r="FY407" s="27">
        <v>1</v>
      </c>
      <c r="FZ407">
        <v>32</v>
      </c>
      <c r="GA407">
        <v>2</v>
      </c>
      <c r="GC407" s="27">
        <v>0.5</v>
      </c>
      <c r="GD407" t="s">
        <v>242</v>
      </c>
      <c r="GE407" t="s">
        <v>242</v>
      </c>
      <c r="GF407" s="36">
        <v>57</v>
      </c>
      <c r="GG407" t="s">
        <v>242</v>
      </c>
      <c r="GH407" t="s">
        <v>242</v>
      </c>
      <c r="GI407" t="s">
        <v>242</v>
      </c>
      <c r="GJ407" t="s">
        <v>242</v>
      </c>
      <c r="GK407">
        <v>1</v>
      </c>
      <c r="GL407" t="s">
        <v>8142</v>
      </c>
      <c r="GM407">
        <v>1</v>
      </c>
      <c r="GO407" t="s">
        <v>8129</v>
      </c>
      <c r="GP407" s="27">
        <v>0</v>
      </c>
      <c r="GQ407" t="s">
        <v>242</v>
      </c>
      <c r="GR407" t="s">
        <v>242</v>
      </c>
      <c r="GT407" t="s">
        <v>242</v>
      </c>
      <c r="GW407" s="27">
        <v>1</v>
      </c>
      <c r="GX407">
        <v>164</v>
      </c>
      <c r="GY407" t="s">
        <v>8143</v>
      </c>
      <c r="HA407">
        <v>3</v>
      </c>
      <c r="HC407" t="s">
        <v>8128</v>
      </c>
      <c r="HD407" s="27">
        <v>0.5</v>
      </c>
      <c r="HE407" s="2" t="s">
        <v>8144</v>
      </c>
      <c r="HF407" s="27">
        <v>0</v>
      </c>
      <c r="HH407">
        <v>1</v>
      </c>
      <c r="HJ407" t="s">
        <v>8129</v>
      </c>
      <c r="HK407" s="27">
        <v>1</v>
      </c>
      <c r="HL407" s="2" t="s">
        <v>8145</v>
      </c>
      <c r="HM407">
        <v>1</v>
      </c>
      <c r="HO407" t="s">
        <v>8129</v>
      </c>
      <c r="HP407">
        <v>0.66666666699999999</v>
      </c>
      <c r="HQ407">
        <v>1</v>
      </c>
      <c r="HR407">
        <v>0.75</v>
      </c>
      <c r="HS407">
        <v>0.66666666699999999</v>
      </c>
      <c r="HT407">
        <v>0.7</v>
      </c>
      <c r="HU407">
        <v>0</v>
      </c>
      <c r="HV407">
        <v>0.25</v>
      </c>
      <c r="HW407">
        <v>0.83333333300000001</v>
      </c>
      <c r="HX407">
        <v>0</v>
      </c>
      <c r="HY407">
        <v>1</v>
      </c>
      <c r="HZ407">
        <v>0.25</v>
      </c>
      <c r="IA407">
        <v>1</v>
      </c>
      <c r="IB407">
        <v>1</v>
      </c>
      <c r="IC407">
        <v>0.80555555599999995</v>
      </c>
      <c r="ID407">
        <v>0.40416666699999998</v>
      </c>
      <c r="IE407">
        <v>0.61666666699999995</v>
      </c>
      <c r="IF407">
        <v>0.60879629599999996</v>
      </c>
      <c r="IG407" t="s">
        <v>8146</v>
      </c>
      <c r="IH407" t="s">
        <v>266</v>
      </c>
      <c r="II407" t="s">
        <v>8125</v>
      </c>
      <c r="IJ407">
        <v>2957.2</v>
      </c>
      <c r="IK407">
        <v>3017.8</v>
      </c>
      <c r="IL407">
        <v>3764.8</v>
      </c>
      <c r="IM407">
        <v>4121.8</v>
      </c>
      <c r="IN407">
        <v>2957.2</v>
      </c>
      <c r="IS407">
        <f t="shared" si="92"/>
        <v>0.6</v>
      </c>
      <c r="IT407">
        <f t="shared" si="96"/>
        <v>0.5</v>
      </c>
      <c r="IU407">
        <f t="shared" si="98"/>
        <v>0.875</v>
      </c>
      <c r="IV407">
        <f t="shared" si="93"/>
        <v>0.65833333333333333</v>
      </c>
    </row>
    <row r="408" spans="1:256" ht="14" customHeight="1" x14ac:dyDescent="0.2">
      <c r="A408" s="10">
        <v>407</v>
      </c>
      <c r="B408">
        <v>446</v>
      </c>
      <c r="C408" s="1">
        <v>44832.881249999999</v>
      </c>
      <c r="D408" s="1">
        <v>44832.911805555559</v>
      </c>
      <c r="E408">
        <v>0</v>
      </c>
      <c r="F408" t="s">
        <v>2300</v>
      </c>
      <c r="G408">
        <v>100</v>
      </c>
      <c r="H408">
        <v>2609</v>
      </c>
      <c r="I408">
        <v>1</v>
      </c>
      <c r="J408" s="1">
        <v>44832.911805555559</v>
      </c>
      <c r="K408" t="s">
        <v>8147</v>
      </c>
      <c r="L408" t="s">
        <v>242</v>
      </c>
      <c r="M408" t="s">
        <v>242</v>
      </c>
      <c r="N408" t="s">
        <v>8148</v>
      </c>
      <c r="O408" t="s">
        <v>8149</v>
      </c>
      <c r="P408">
        <v>39.9816</v>
      </c>
      <c r="Q408">
        <v>-105.2559</v>
      </c>
      <c r="R408" t="s">
        <v>245</v>
      </c>
      <c r="S408" t="s">
        <v>246</v>
      </c>
      <c r="T408" s="10" t="s">
        <v>8150</v>
      </c>
      <c r="V408" t="s">
        <v>8151</v>
      </c>
      <c r="W408" t="s">
        <v>8152</v>
      </c>
      <c r="X408">
        <v>5090</v>
      </c>
      <c r="Y408" s="10" t="s">
        <v>271</v>
      </c>
      <c r="Z408" s="10" t="s">
        <v>2932</v>
      </c>
      <c r="AA408" s="10">
        <v>2021</v>
      </c>
      <c r="AC408" s="10">
        <v>0</v>
      </c>
      <c r="AF408" s="10">
        <v>9</v>
      </c>
      <c r="AG408">
        <v>3</v>
      </c>
      <c r="AI408" t="s">
        <v>8153</v>
      </c>
      <c r="AJ408" s="22">
        <v>1</v>
      </c>
      <c r="AK408" s="10">
        <v>7</v>
      </c>
      <c r="AL408" s="22">
        <v>0</v>
      </c>
      <c r="AM408" s="19">
        <v>0</v>
      </c>
      <c r="AN408" s="36">
        <f t="shared" si="89"/>
        <v>0</v>
      </c>
      <c r="AO408" s="22">
        <v>1</v>
      </c>
      <c r="AP408" s="10">
        <v>7</v>
      </c>
      <c r="AQ408" s="2" t="s">
        <v>8154</v>
      </c>
      <c r="AR408">
        <v>3</v>
      </c>
      <c r="AT408" t="s">
        <v>8153</v>
      </c>
      <c r="AU408" s="22">
        <v>1</v>
      </c>
      <c r="AV408" s="10">
        <v>8</v>
      </c>
      <c r="AW408" s="21">
        <f t="shared" si="99"/>
        <v>88.888888888888886</v>
      </c>
      <c r="AX408">
        <v>3</v>
      </c>
      <c r="AZ408" t="s">
        <v>8153</v>
      </c>
      <c r="BA408" s="22">
        <v>1</v>
      </c>
      <c r="BB408" s="10">
        <v>7</v>
      </c>
      <c r="BC408" s="21">
        <f t="shared" si="90"/>
        <v>77.777777777777786</v>
      </c>
      <c r="BD408">
        <v>3</v>
      </c>
      <c r="BF408" t="s">
        <v>8153</v>
      </c>
      <c r="BG408" s="22">
        <v>1</v>
      </c>
      <c r="BH408" s="10">
        <v>12</v>
      </c>
      <c r="BJ408">
        <v>3</v>
      </c>
      <c r="BL408" t="s">
        <v>8153</v>
      </c>
      <c r="BM408" s="22">
        <v>1</v>
      </c>
      <c r="BN408">
        <v>3</v>
      </c>
      <c r="BP408" t="s">
        <v>8153</v>
      </c>
      <c r="BQ408" s="22">
        <v>1</v>
      </c>
      <c r="BR408" s="10">
        <v>2</v>
      </c>
      <c r="BS408" s="97">
        <f t="shared" si="97"/>
        <v>22.222222222222221</v>
      </c>
      <c r="BU408" s="10">
        <v>3</v>
      </c>
      <c r="BW408" s="10" t="s">
        <v>8153</v>
      </c>
      <c r="BX408" s="22">
        <v>1</v>
      </c>
      <c r="BY408" s="10">
        <v>1</v>
      </c>
      <c r="BZ408" s="21">
        <f t="shared" si="88"/>
        <v>11.111111111111111</v>
      </c>
      <c r="CA408" s="10">
        <v>2</v>
      </c>
      <c r="CB408" s="10">
        <v>3</v>
      </c>
      <c r="CD408" s="10" t="s">
        <v>8153</v>
      </c>
      <c r="CE408" s="22">
        <v>0</v>
      </c>
      <c r="CG408" s="10" t="s">
        <v>242</v>
      </c>
      <c r="CH408" s="10" t="s">
        <v>242</v>
      </c>
      <c r="CJ408" s="22">
        <v>1</v>
      </c>
      <c r="CK408" s="11" t="s">
        <v>8155</v>
      </c>
      <c r="CL408" s="10">
        <v>1</v>
      </c>
      <c r="CN408" s="10" t="s">
        <v>8156</v>
      </c>
      <c r="CO408" s="10">
        <v>0</v>
      </c>
      <c r="CP408" s="22">
        <v>0</v>
      </c>
      <c r="CQ408" s="10" t="s">
        <v>242</v>
      </c>
      <c r="CR408" s="10" t="s">
        <v>242</v>
      </c>
      <c r="CS408" s="10" t="s">
        <v>242</v>
      </c>
      <c r="CV408" s="22">
        <v>1</v>
      </c>
      <c r="CW408" s="11" t="s">
        <v>8157</v>
      </c>
      <c r="CX408" s="10">
        <v>1</v>
      </c>
      <c r="CZ408" s="10" t="s">
        <v>8156</v>
      </c>
      <c r="DA408" s="22">
        <v>0.5</v>
      </c>
      <c r="DB408" s="10" t="s">
        <v>242</v>
      </c>
      <c r="DC408" s="10">
        <v>2</v>
      </c>
      <c r="DD408" s="10" t="s">
        <v>8158</v>
      </c>
      <c r="DE408" s="22">
        <v>0</v>
      </c>
      <c r="DF408" s="50" t="s">
        <v>242</v>
      </c>
      <c r="DG408" s="10" t="s">
        <v>242</v>
      </c>
      <c r="DH408" s="43" t="s">
        <v>242</v>
      </c>
      <c r="DI408" s="10" t="s">
        <v>242</v>
      </c>
      <c r="DJ408" s="50" t="s">
        <v>242</v>
      </c>
      <c r="DK408" s="10" t="s">
        <v>242</v>
      </c>
      <c r="DM408" s="22">
        <v>0</v>
      </c>
      <c r="DN408" s="50" t="s">
        <v>242</v>
      </c>
      <c r="DO408" s="10" t="s">
        <v>242</v>
      </c>
      <c r="DQ408" s="10">
        <v>1</v>
      </c>
      <c r="DS408" s="10" t="s">
        <v>8156</v>
      </c>
      <c r="DT408" s="27">
        <v>0</v>
      </c>
      <c r="DV408" s="27">
        <v>0</v>
      </c>
      <c r="DX408" s="27">
        <v>0</v>
      </c>
      <c r="DZ408" s="27">
        <v>0</v>
      </c>
      <c r="EB408" s="27">
        <v>0</v>
      </c>
      <c r="ED408" s="27">
        <v>0</v>
      </c>
      <c r="EF408" s="27">
        <v>0</v>
      </c>
      <c r="EH408" s="27">
        <v>0</v>
      </c>
      <c r="EJ408" s="27">
        <v>0</v>
      </c>
      <c r="EL408" s="27">
        <v>1</v>
      </c>
      <c r="EM408" t="s">
        <v>8159</v>
      </c>
      <c r="EN408">
        <v>1</v>
      </c>
      <c r="EP408" s="2" t="s">
        <v>8156</v>
      </c>
      <c r="EQ408">
        <f t="shared" si="91"/>
        <v>0.1</v>
      </c>
      <c r="ER408" s="99">
        <v>0.5</v>
      </c>
      <c r="ES408" s="22">
        <v>0</v>
      </c>
      <c r="ET408" s="10" t="s">
        <v>242</v>
      </c>
      <c r="EU408" s="10" t="s">
        <v>242</v>
      </c>
      <c r="EX408" s="10" t="s">
        <v>242</v>
      </c>
      <c r="EY408" s="10" t="s">
        <v>242</v>
      </c>
      <c r="FA408" s="22">
        <v>0</v>
      </c>
      <c r="FB408" s="10" t="s">
        <v>242</v>
      </c>
      <c r="FD408" s="22">
        <v>0</v>
      </c>
      <c r="FE408" s="10" t="s">
        <v>242</v>
      </c>
      <c r="FG408" s="22">
        <v>0</v>
      </c>
      <c r="FH408" s="10" t="s">
        <v>242</v>
      </c>
      <c r="FJ408" s="22">
        <v>0</v>
      </c>
      <c r="FK408" s="10" t="s">
        <v>242</v>
      </c>
      <c r="FL408">
        <f t="shared" si="94"/>
        <v>0</v>
      </c>
      <c r="FM408" s="100">
        <v>0</v>
      </c>
      <c r="FN408">
        <f t="shared" si="95"/>
        <v>0</v>
      </c>
      <c r="FO408" s="100">
        <v>0</v>
      </c>
      <c r="FQ408" s="10" t="s">
        <v>242</v>
      </c>
      <c r="FT408" s="22">
        <v>0</v>
      </c>
      <c r="FU408" s="10" t="s">
        <v>242</v>
      </c>
      <c r="FV408" s="10" t="s">
        <v>242</v>
      </c>
      <c r="FW408" s="10" t="s">
        <v>242</v>
      </c>
      <c r="FY408" s="22">
        <v>0</v>
      </c>
      <c r="FZ408" s="10" t="s">
        <v>242</v>
      </c>
      <c r="GA408" s="10" t="s">
        <v>242</v>
      </c>
      <c r="GC408" s="22">
        <v>0</v>
      </c>
      <c r="GD408" s="10" t="s">
        <v>242</v>
      </c>
      <c r="GE408" s="10" t="s">
        <v>242</v>
      </c>
      <c r="GF408" s="50" t="s">
        <v>242</v>
      </c>
      <c r="GG408" s="10" t="s">
        <v>242</v>
      </c>
      <c r="GH408" s="10" t="s">
        <v>242</v>
      </c>
      <c r="GI408" s="10" t="s">
        <v>242</v>
      </c>
      <c r="GJ408" s="10" t="s">
        <v>242</v>
      </c>
      <c r="GK408" s="10" t="s">
        <v>242</v>
      </c>
      <c r="GM408" s="10" t="s">
        <v>242</v>
      </c>
      <c r="GP408" s="22">
        <v>0</v>
      </c>
      <c r="GQ408" s="10" t="s">
        <v>242</v>
      </c>
      <c r="GR408" s="10" t="s">
        <v>242</v>
      </c>
      <c r="GT408" s="10" t="s">
        <v>242</v>
      </c>
      <c r="GW408" s="22">
        <v>1</v>
      </c>
      <c r="GX408" s="10">
        <v>90</v>
      </c>
      <c r="GY408" s="10" t="s">
        <v>8160</v>
      </c>
      <c r="HA408" s="10">
        <v>3</v>
      </c>
      <c r="HC408" s="10" t="s">
        <v>8153</v>
      </c>
      <c r="HD408" s="22">
        <v>0</v>
      </c>
      <c r="HF408" s="22">
        <v>0</v>
      </c>
      <c r="HH408" s="10" t="s">
        <v>242</v>
      </c>
      <c r="HK408" s="22">
        <v>1</v>
      </c>
      <c r="HL408" s="11" t="s">
        <v>8161</v>
      </c>
      <c r="HM408" s="10">
        <v>2</v>
      </c>
      <c r="HO408" s="10" t="s">
        <v>8162</v>
      </c>
      <c r="HP408" s="10">
        <v>0.77777777800000003</v>
      </c>
      <c r="HQ408" s="10">
        <v>1</v>
      </c>
      <c r="HR408" s="10">
        <v>0.5</v>
      </c>
      <c r="HS408" s="10">
        <v>0.16666666699999999</v>
      </c>
      <c r="HT408" s="10">
        <v>0.1</v>
      </c>
      <c r="HU408" s="10">
        <v>0</v>
      </c>
      <c r="HV408" s="10">
        <v>0</v>
      </c>
      <c r="HW408" s="10">
        <v>0</v>
      </c>
      <c r="HX408" s="10">
        <v>0</v>
      </c>
      <c r="HY408" s="10">
        <v>1</v>
      </c>
      <c r="HZ408" s="10">
        <v>0</v>
      </c>
      <c r="IA408" s="10">
        <v>1</v>
      </c>
      <c r="IB408" s="10">
        <v>1</v>
      </c>
      <c r="IC408" s="10">
        <v>0.75925925900000002</v>
      </c>
      <c r="ID408" s="10">
        <v>6.6666666999999999E-2</v>
      </c>
      <c r="IE408" s="10">
        <v>0.4</v>
      </c>
      <c r="IF408" s="10">
        <v>0.40864197499999999</v>
      </c>
      <c r="IG408" s="10" t="s">
        <v>8150</v>
      </c>
      <c r="IH408" s="10" t="s">
        <v>266</v>
      </c>
      <c r="II408" s="10" t="s">
        <v>8150</v>
      </c>
      <c r="IJ408" s="10">
        <v>3199.5169999999998</v>
      </c>
      <c r="IK408" s="10">
        <v>3936.623</v>
      </c>
      <c r="IL408" s="10">
        <v>5295.5839999999998</v>
      </c>
      <c r="IM408" s="10">
        <v>6179.7269999999999</v>
      </c>
      <c r="IN408" s="10">
        <v>3199.5169999999998</v>
      </c>
      <c r="IS408">
        <f t="shared" si="92"/>
        <v>0.8</v>
      </c>
      <c r="IT408">
        <f t="shared" si="96"/>
        <v>0.14285714285714285</v>
      </c>
      <c r="IU408">
        <f t="shared" si="98"/>
        <v>0.25</v>
      </c>
      <c r="IV408">
        <f t="shared" si="93"/>
        <v>0.39761904761904759</v>
      </c>
    </row>
    <row r="409" spans="1:256" customFormat="1" ht="14" customHeight="1" x14ac:dyDescent="0.2">
      <c r="A409">
        <v>408</v>
      </c>
      <c r="B409">
        <v>447</v>
      </c>
      <c r="C409" s="1">
        <v>44832.913888888892</v>
      </c>
      <c r="D409" s="1">
        <v>44833.438888888886</v>
      </c>
      <c r="E409">
        <v>0</v>
      </c>
      <c r="F409" t="s">
        <v>2300</v>
      </c>
      <c r="G409">
        <v>100</v>
      </c>
      <c r="H409">
        <v>45342</v>
      </c>
      <c r="I409">
        <v>1</v>
      </c>
      <c r="J409" s="1">
        <v>44833.438888888886</v>
      </c>
      <c r="K409" t="s">
        <v>8163</v>
      </c>
      <c r="L409" t="s">
        <v>242</v>
      </c>
      <c r="M409" t="s">
        <v>242</v>
      </c>
      <c r="N409" t="s">
        <v>8164</v>
      </c>
      <c r="O409" t="s">
        <v>8165</v>
      </c>
      <c r="P409">
        <v>39.9816</v>
      </c>
      <c r="Q409">
        <v>-105.2559</v>
      </c>
      <c r="R409" t="s">
        <v>245</v>
      </c>
      <c r="S409" t="s">
        <v>246</v>
      </c>
      <c r="T409" t="s">
        <v>8166</v>
      </c>
      <c r="V409" t="s">
        <v>8167</v>
      </c>
      <c r="W409" t="s">
        <v>8168</v>
      </c>
      <c r="X409">
        <v>4911</v>
      </c>
      <c r="Y409" t="s">
        <v>319</v>
      </c>
      <c r="Z409" t="s">
        <v>890</v>
      </c>
      <c r="AA409">
        <v>2021</v>
      </c>
      <c r="AC409">
        <v>0</v>
      </c>
      <c r="AF409">
        <v>10</v>
      </c>
      <c r="AG409">
        <v>3</v>
      </c>
      <c r="AI409" t="s">
        <v>8169</v>
      </c>
      <c r="AJ409" s="27">
        <v>1</v>
      </c>
      <c r="AK409">
        <v>8</v>
      </c>
      <c r="AL409" s="27">
        <v>1</v>
      </c>
      <c r="AM409">
        <v>4</v>
      </c>
      <c r="AN409" s="36">
        <f t="shared" si="89"/>
        <v>40</v>
      </c>
      <c r="AO409" s="27">
        <v>1</v>
      </c>
      <c r="AP409">
        <v>4</v>
      </c>
      <c r="AQ409" s="2" t="s">
        <v>8170</v>
      </c>
      <c r="AR409">
        <v>3</v>
      </c>
      <c r="AT409" t="s">
        <v>8169</v>
      </c>
      <c r="AU409" s="27">
        <v>1</v>
      </c>
      <c r="AV409">
        <v>9</v>
      </c>
      <c r="AW409" s="21">
        <f t="shared" si="99"/>
        <v>90</v>
      </c>
      <c r="AX409">
        <v>3</v>
      </c>
      <c r="AZ409" t="s">
        <v>8169</v>
      </c>
      <c r="BA409" s="27">
        <v>1</v>
      </c>
      <c r="BB409">
        <v>9</v>
      </c>
      <c r="BC409" s="21">
        <f t="shared" si="90"/>
        <v>90</v>
      </c>
      <c r="BD409">
        <v>3</v>
      </c>
      <c r="BF409" t="s">
        <v>8169</v>
      </c>
      <c r="BG409" s="27">
        <v>1</v>
      </c>
      <c r="BH409">
        <v>7.4</v>
      </c>
      <c r="BJ409">
        <v>3</v>
      </c>
      <c r="BL409" t="s">
        <v>8169</v>
      </c>
      <c r="BM409" s="27">
        <v>1</v>
      </c>
      <c r="BN409">
        <v>3</v>
      </c>
      <c r="BP409" t="s">
        <v>8169</v>
      </c>
      <c r="BQ409" s="27">
        <v>1</v>
      </c>
      <c r="BR409">
        <v>3</v>
      </c>
      <c r="BS409" s="97">
        <f t="shared" si="97"/>
        <v>30</v>
      </c>
      <c r="BU409">
        <v>3</v>
      </c>
      <c r="BW409" t="s">
        <v>8169</v>
      </c>
      <c r="BX409" s="27">
        <v>1</v>
      </c>
      <c r="BY409">
        <v>4</v>
      </c>
      <c r="BZ409" s="21">
        <f t="shared" si="88"/>
        <v>40</v>
      </c>
      <c r="CA409">
        <v>2</v>
      </c>
      <c r="CB409">
        <v>3</v>
      </c>
      <c r="CD409" t="s">
        <v>8169</v>
      </c>
      <c r="CE409" s="27">
        <v>0</v>
      </c>
      <c r="CG409" t="s">
        <v>242</v>
      </c>
      <c r="CH409" t="s">
        <v>242</v>
      </c>
      <c r="CJ409" s="27">
        <v>1</v>
      </c>
      <c r="CK409" s="2" t="s">
        <v>8171</v>
      </c>
      <c r="CL409">
        <v>1</v>
      </c>
      <c r="CN409" t="s">
        <v>8172</v>
      </c>
      <c r="CO409">
        <v>0</v>
      </c>
      <c r="CP409" s="27">
        <v>0</v>
      </c>
      <c r="CQ409" t="s">
        <v>242</v>
      </c>
      <c r="CR409" t="s">
        <v>242</v>
      </c>
      <c r="CS409" t="s">
        <v>242</v>
      </c>
      <c r="CV409" s="27">
        <v>1</v>
      </c>
      <c r="CW409" s="2" t="s">
        <v>8173</v>
      </c>
      <c r="CX409">
        <v>1</v>
      </c>
      <c r="CZ409" t="s">
        <v>8172</v>
      </c>
      <c r="DA409" s="27">
        <v>1</v>
      </c>
      <c r="DB409">
        <v>26436982</v>
      </c>
      <c r="DC409">
        <v>2</v>
      </c>
      <c r="DE409" s="27">
        <v>1</v>
      </c>
      <c r="DF409" s="36" t="s">
        <v>242</v>
      </c>
      <c r="DG409" t="s">
        <v>242</v>
      </c>
      <c r="DH409" s="43" t="s">
        <v>242</v>
      </c>
      <c r="DI409" t="s">
        <v>242</v>
      </c>
      <c r="DJ409" s="36">
        <v>32199</v>
      </c>
      <c r="DK409">
        <v>2</v>
      </c>
      <c r="DM409" s="27">
        <v>1</v>
      </c>
      <c r="DN409" s="36">
        <v>17939290</v>
      </c>
      <c r="DO409">
        <v>2</v>
      </c>
      <c r="DQ409">
        <v>1</v>
      </c>
      <c r="DS409" t="s">
        <v>8172</v>
      </c>
      <c r="DT409" s="27">
        <v>1</v>
      </c>
      <c r="DU409" s="2" t="s">
        <v>8174</v>
      </c>
      <c r="DV409" s="27">
        <v>1</v>
      </c>
      <c r="DW409" s="2" t="s">
        <v>8175</v>
      </c>
      <c r="DX409" s="27">
        <v>1</v>
      </c>
      <c r="DY409" s="2" t="s">
        <v>8176</v>
      </c>
      <c r="DZ409" s="27">
        <v>1</v>
      </c>
      <c r="EA409" t="s">
        <v>8177</v>
      </c>
      <c r="EB409" s="27">
        <v>1</v>
      </c>
      <c r="EC409" s="2" t="s">
        <v>8178</v>
      </c>
      <c r="ED409" s="27">
        <v>1</v>
      </c>
      <c r="EE409" s="2" t="s">
        <v>8179</v>
      </c>
      <c r="EF409" s="27">
        <v>1</v>
      </c>
      <c r="EG409" s="2" t="s">
        <v>8179</v>
      </c>
      <c r="EH409" s="27">
        <v>1</v>
      </c>
      <c r="EI409" s="2" t="s">
        <v>8180</v>
      </c>
      <c r="EJ409" s="27">
        <v>1</v>
      </c>
      <c r="EK409" t="s">
        <v>8181</v>
      </c>
      <c r="EL409" s="27">
        <v>1</v>
      </c>
      <c r="EM409" s="2" t="s">
        <v>8182</v>
      </c>
      <c r="EN409">
        <v>4</v>
      </c>
      <c r="EP409" s="2" t="s">
        <v>8183</v>
      </c>
      <c r="EQ409">
        <f t="shared" si="91"/>
        <v>1</v>
      </c>
      <c r="ER409" s="99">
        <v>1</v>
      </c>
      <c r="ES409" s="27">
        <v>0</v>
      </c>
      <c r="ET409" t="s">
        <v>242</v>
      </c>
      <c r="EU409" t="s">
        <v>242</v>
      </c>
      <c r="EX409" t="s">
        <v>242</v>
      </c>
      <c r="EY409" t="s">
        <v>242</v>
      </c>
      <c r="FA409" s="27">
        <v>1</v>
      </c>
      <c r="FB409">
        <v>483000</v>
      </c>
      <c r="FD409" s="27">
        <v>1</v>
      </c>
      <c r="FE409">
        <v>0</v>
      </c>
      <c r="FG409" s="27">
        <v>1</v>
      </c>
      <c r="FH409">
        <v>73000</v>
      </c>
      <c r="FJ409" s="27">
        <v>1</v>
      </c>
      <c r="FK409">
        <v>0</v>
      </c>
      <c r="FL409">
        <f t="shared" si="94"/>
        <v>2</v>
      </c>
      <c r="FM409" s="99">
        <v>1</v>
      </c>
      <c r="FN409">
        <f t="shared" si="95"/>
        <v>2</v>
      </c>
      <c r="FO409" s="99">
        <v>1</v>
      </c>
      <c r="FQ409">
        <v>1</v>
      </c>
      <c r="FS409" t="s">
        <v>8172</v>
      </c>
      <c r="FT409" s="27">
        <v>1</v>
      </c>
      <c r="FU409">
        <v>13</v>
      </c>
      <c r="FV409">
        <v>55</v>
      </c>
      <c r="FW409">
        <v>32</v>
      </c>
      <c r="FY409" s="27">
        <v>1</v>
      </c>
      <c r="FZ409">
        <v>28.2</v>
      </c>
      <c r="GA409">
        <v>3</v>
      </c>
      <c r="GC409" s="27">
        <v>0.5</v>
      </c>
      <c r="GD409" t="s">
        <v>242</v>
      </c>
      <c r="GE409" t="s">
        <v>242</v>
      </c>
      <c r="GF409" s="36">
        <v>87.9</v>
      </c>
      <c r="GG409" t="s">
        <v>242</v>
      </c>
      <c r="GH409" t="s">
        <v>242</v>
      </c>
      <c r="GI409" t="s">
        <v>242</v>
      </c>
      <c r="GJ409" t="s">
        <v>242</v>
      </c>
      <c r="GK409">
        <v>3</v>
      </c>
      <c r="GL409" t="s">
        <v>8184</v>
      </c>
      <c r="GM409">
        <v>1</v>
      </c>
      <c r="GO409" t="s">
        <v>8172</v>
      </c>
      <c r="GP409" s="27">
        <v>0</v>
      </c>
      <c r="GQ409" t="s">
        <v>242</v>
      </c>
      <c r="GR409" t="s">
        <v>242</v>
      </c>
      <c r="GT409" t="s">
        <v>242</v>
      </c>
      <c r="GW409" s="27">
        <v>1</v>
      </c>
      <c r="GX409">
        <v>77</v>
      </c>
      <c r="GY409" t="s">
        <v>8185</v>
      </c>
      <c r="HA409">
        <v>3</v>
      </c>
      <c r="HC409" t="s">
        <v>8169</v>
      </c>
      <c r="HD409" s="27">
        <v>0</v>
      </c>
      <c r="HF409" s="27">
        <v>0</v>
      </c>
      <c r="HH409" t="s">
        <v>242</v>
      </c>
      <c r="HK409" s="27">
        <v>1</v>
      </c>
      <c r="HL409" s="2" t="s">
        <v>8186</v>
      </c>
      <c r="HM409">
        <v>1</v>
      </c>
      <c r="HO409" t="s">
        <v>8172</v>
      </c>
      <c r="HP409">
        <v>0.88888888899999996</v>
      </c>
      <c r="HQ409">
        <v>1</v>
      </c>
      <c r="HR409">
        <v>0.5</v>
      </c>
      <c r="HS409">
        <v>1</v>
      </c>
      <c r="HT409">
        <v>1</v>
      </c>
      <c r="HU409">
        <v>0</v>
      </c>
      <c r="HV409">
        <v>1</v>
      </c>
      <c r="HW409">
        <v>0.83333333300000001</v>
      </c>
      <c r="HX409">
        <v>0</v>
      </c>
      <c r="HY409">
        <v>1</v>
      </c>
      <c r="HZ409">
        <v>0</v>
      </c>
      <c r="IA409">
        <v>1</v>
      </c>
      <c r="IB409">
        <v>1</v>
      </c>
      <c r="IC409">
        <v>0.79629629599999996</v>
      </c>
      <c r="ID409">
        <v>0.75</v>
      </c>
      <c r="IE409">
        <v>0.56666666700000001</v>
      </c>
      <c r="IF409">
        <v>0.70432098799999998</v>
      </c>
      <c r="IG409" t="s">
        <v>8166</v>
      </c>
      <c r="IH409" t="s">
        <v>266</v>
      </c>
      <c r="II409" t="s">
        <v>8166</v>
      </c>
      <c r="IJ409">
        <v>7769</v>
      </c>
      <c r="IK409">
        <v>7607</v>
      </c>
      <c r="IL409">
        <v>5811</v>
      </c>
      <c r="IM409">
        <v>7902</v>
      </c>
      <c r="IN409">
        <v>7769</v>
      </c>
      <c r="IS409">
        <f t="shared" si="92"/>
        <v>1</v>
      </c>
      <c r="IT409">
        <f t="shared" si="96"/>
        <v>0.8571428571428571</v>
      </c>
      <c r="IU409">
        <f t="shared" si="98"/>
        <v>0.875</v>
      </c>
      <c r="IV409">
        <f t="shared" si="93"/>
        <v>0.9107142857142857</v>
      </c>
    </row>
    <row r="410" spans="1:256" customFormat="1" ht="14" customHeight="1" x14ac:dyDescent="0.2">
      <c r="A410">
        <v>409</v>
      </c>
      <c r="B410">
        <v>448</v>
      </c>
      <c r="C410" s="1">
        <v>44833.439583333333</v>
      </c>
      <c r="D410" s="1">
        <v>44833.515972222223</v>
      </c>
      <c r="E410">
        <v>0</v>
      </c>
      <c r="F410" t="s">
        <v>2300</v>
      </c>
      <c r="G410">
        <v>100</v>
      </c>
      <c r="H410">
        <v>6617</v>
      </c>
      <c r="I410">
        <v>1</v>
      </c>
      <c r="J410" s="1">
        <v>44833.515972222223</v>
      </c>
      <c r="K410" t="s">
        <v>8187</v>
      </c>
      <c r="L410" t="s">
        <v>242</v>
      </c>
      <c r="M410" t="s">
        <v>242</v>
      </c>
      <c r="N410" t="s">
        <v>8188</v>
      </c>
      <c r="O410" t="s">
        <v>8189</v>
      </c>
      <c r="P410">
        <v>39.9816</v>
      </c>
      <c r="Q410">
        <v>-105.2559</v>
      </c>
      <c r="R410" t="s">
        <v>245</v>
      </c>
      <c r="S410" t="s">
        <v>246</v>
      </c>
      <c r="T410" t="s">
        <v>8190</v>
      </c>
      <c r="V410" t="s">
        <v>8191</v>
      </c>
      <c r="W410" t="s">
        <v>8192</v>
      </c>
      <c r="X410">
        <v>2834</v>
      </c>
      <c r="Y410" t="s">
        <v>350</v>
      </c>
      <c r="Z410" t="s">
        <v>974</v>
      </c>
      <c r="AA410">
        <v>2021</v>
      </c>
      <c r="AC410">
        <v>0</v>
      </c>
      <c r="AF410">
        <v>11</v>
      </c>
      <c r="AG410">
        <v>3</v>
      </c>
      <c r="AI410" t="s">
        <v>8193</v>
      </c>
      <c r="AJ410" s="27">
        <v>1</v>
      </c>
      <c r="AK410">
        <v>5</v>
      </c>
      <c r="AL410" s="27">
        <v>0</v>
      </c>
      <c r="AM410" s="24">
        <v>0</v>
      </c>
      <c r="AN410" s="36">
        <f t="shared" si="89"/>
        <v>0</v>
      </c>
      <c r="AO410" s="27">
        <v>0</v>
      </c>
      <c r="AP410" s="24">
        <v>0</v>
      </c>
      <c r="AQ410" s="2" t="s">
        <v>8194</v>
      </c>
      <c r="AR410">
        <v>3</v>
      </c>
      <c r="AT410" t="s">
        <v>8193</v>
      </c>
      <c r="AU410" s="27">
        <v>1</v>
      </c>
      <c r="AV410">
        <v>10</v>
      </c>
      <c r="AW410" s="21">
        <f t="shared" si="99"/>
        <v>90.909090909090907</v>
      </c>
      <c r="AX410">
        <v>3</v>
      </c>
      <c r="AZ410" t="s">
        <v>8193</v>
      </c>
      <c r="BA410" s="27">
        <v>1</v>
      </c>
      <c r="BB410">
        <v>10</v>
      </c>
      <c r="BC410" s="21">
        <f t="shared" si="90"/>
        <v>90.909090909090907</v>
      </c>
      <c r="BD410">
        <v>3</v>
      </c>
      <c r="BF410" t="s">
        <v>8193</v>
      </c>
      <c r="BG410" s="27">
        <v>1</v>
      </c>
      <c r="BH410">
        <v>3.36</v>
      </c>
      <c r="BJ410">
        <v>3</v>
      </c>
      <c r="BL410" t="s">
        <v>8193</v>
      </c>
      <c r="BM410" s="27">
        <v>1</v>
      </c>
      <c r="BN410">
        <v>3</v>
      </c>
      <c r="BP410" t="s">
        <v>8193</v>
      </c>
      <c r="BQ410" s="27">
        <v>1</v>
      </c>
      <c r="BR410">
        <v>3</v>
      </c>
      <c r="BS410" s="97">
        <f t="shared" si="97"/>
        <v>27.27272727272727</v>
      </c>
      <c r="BU410">
        <v>3</v>
      </c>
      <c r="BW410" t="s">
        <v>8193</v>
      </c>
      <c r="BX410" s="27">
        <v>1</v>
      </c>
      <c r="BY410">
        <v>5</v>
      </c>
      <c r="BZ410" s="21">
        <f t="shared" si="88"/>
        <v>45.454545454545453</v>
      </c>
      <c r="CA410">
        <v>1</v>
      </c>
      <c r="CB410">
        <v>3</v>
      </c>
      <c r="CD410" t="s">
        <v>8193</v>
      </c>
      <c r="CE410" s="27">
        <v>0</v>
      </c>
      <c r="CG410" t="s">
        <v>242</v>
      </c>
      <c r="CH410" t="s">
        <v>242</v>
      </c>
      <c r="CJ410" s="27">
        <v>0</v>
      </c>
      <c r="CL410" t="s">
        <v>242</v>
      </c>
      <c r="CO410">
        <v>0</v>
      </c>
      <c r="CP410" s="27">
        <v>0</v>
      </c>
      <c r="CQ410" t="s">
        <v>242</v>
      </c>
      <c r="CR410" t="s">
        <v>242</v>
      </c>
      <c r="CS410" t="s">
        <v>242</v>
      </c>
      <c r="CV410" s="27">
        <v>1</v>
      </c>
      <c r="CW410" s="2" t="s">
        <v>8195</v>
      </c>
      <c r="CX410">
        <v>1</v>
      </c>
      <c r="CZ410" t="s">
        <v>8196</v>
      </c>
      <c r="DA410" s="27">
        <v>1</v>
      </c>
      <c r="DB410">
        <v>49588</v>
      </c>
      <c r="DC410">
        <v>2</v>
      </c>
      <c r="DE410" s="27">
        <v>1</v>
      </c>
      <c r="DF410" s="36" t="s">
        <v>242</v>
      </c>
      <c r="DG410" t="s">
        <v>242</v>
      </c>
      <c r="DH410" s="43" t="s">
        <v>242</v>
      </c>
      <c r="DI410" t="s">
        <v>242</v>
      </c>
      <c r="DJ410" s="36">
        <v>104330</v>
      </c>
      <c r="DK410">
        <v>2</v>
      </c>
      <c r="DM410" s="27">
        <v>0</v>
      </c>
      <c r="DN410" s="36" t="s">
        <v>242</v>
      </c>
      <c r="DO410" t="s">
        <v>242</v>
      </c>
      <c r="DQ410">
        <v>1</v>
      </c>
      <c r="DS410" t="s">
        <v>8196</v>
      </c>
      <c r="DT410" s="27">
        <v>1</v>
      </c>
      <c r="DU410" s="2" t="s">
        <v>8197</v>
      </c>
      <c r="DV410" s="27">
        <v>1</v>
      </c>
      <c r="DW410" s="2" t="s">
        <v>8198</v>
      </c>
      <c r="DX410" s="27">
        <v>0.5</v>
      </c>
      <c r="DY410" s="2" t="s">
        <v>8199</v>
      </c>
      <c r="DZ410" s="27">
        <v>0.5</v>
      </c>
      <c r="EA410" t="s">
        <v>8200</v>
      </c>
      <c r="EB410" s="27">
        <v>0</v>
      </c>
      <c r="ED410" s="27">
        <v>0.5</v>
      </c>
      <c r="EE410" s="2" t="s">
        <v>8201</v>
      </c>
      <c r="EF410" s="27">
        <v>0.5</v>
      </c>
      <c r="EG410" s="2" t="s">
        <v>8201</v>
      </c>
      <c r="EH410" s="27">
        <v>0</v>
      </c>
      <c r="EJ410" s="27">
        <v>1</v>
      </c>
      <c r="EK410" s="2" t="s">
        <v>8202</v>
      </c>
      <c r="EL410" s="27">
        <v>1</v>
      </c>
      <c r="EM410" s="2" t="s">
        <v>8203</v>
      </c>
      <c r="EN410">
        <v>1</v>
      </c>
      <c r="EP410" s="2" t="s">
        <v>8196</v>
      </c>
      <c r="EQ410">
        <f t="shared" si="91"/>
        <v>0.6</v>
      </c>
      <c r="ER410" s="99">
        <v>0.5</v>
      </c>
      <c r="ES410" s="27">
        <v>0</v>
      </c>
      <c r="ET410" t="s">
        <v>242</v>
      </c>
      <c r="EU410" t="s">
        <v>242</v>
      </c>
      <c r="EX410" t="s">
        <v>242</v>
      </c>
      <c r="EY410" t="s">
        <v>242</v>
      </c>
      <c r="FA410" s="27">
        <v>1</v>
      </c>
      <c r="FB410">
        <v>1510.6</v>
      </c>
      <c r="FC410" t="s">
        <v>8204</v>
      </c>
      <c r="FD410" s="27">
        <v>1</v>
      </c>
      <c r="FE410">
        <v>7</v>
      </c>
      <c r="FG410" s="27">
        <v>0</v>
      </c>
      <c r="FH410" t="s">
        <v>242</v>
      </c>
      <c r="FJ410" s="27">
        <v>0</v>
      </c>
      <c r="FK410" t="s">
        <v>242</v>
      </c>
      <c r="FL410">
        <f t="shared" si="94"/>
        <v>1</v>
      </c>
      <c r="FM410" s="99">
        <v>1</v>
      </c>
      <c r="FN410">
        <f t="shared" si="95"/>
        <v>1</v>
      </c>
      <c r="FO410" s="99">
        <v>1</v>
      </c>
      <c r="FQ410">
        <v>1</v>
      </c>
      <c r="FS410" t="s">
        <v>8196</v>
      </c>
      <c r="FT410" s="27">
        <v>0</v>
      </c>
      <c r="FU410" t="s">
        <v>242</v>
      </c>
      <c r="FV410" t="s">
        <v>242</v>
      </c>
      <c r="FW410" t="s">
        <v>242</v>
      </c>
      <c r="FY410" s="27">
        <v>1</v>
      </c>
      <c r="FZ410">
        <v>49</v>
      </c>
      <c r="GA410">
        <v>2</v>
      </c>
      <c r="GC410" s="27">
        <v>0.5</v>
      </c>
      <c r="GD410" t="s">
        <v>242</v>
      </c>
      <c r="GE410" t="s">
        <v>242</v>
      </c>
      <c r="GF410" s="36">
        <v>78</v>
      </c>
      <c r="GG410" t="s">
        <v>242</v>
      </c>
      <c r="GH410" t="s">
        <v>242</v>
      </c>
      <c r="GI410" t="s">
        <v>242</v>
      </c>
      <c r="GJ410" t="s">
        <v>242</v>
      </c>
      <c r="GK410">
        <v>1</v>
      </c>
      <c r="GL410" t="s">
        <v>8205</v>
      </c>
      <c r="GM410">
        <v>1</v>
      </c>
      <c r="GO410" t="s">
        <v>8196</v>
      </c>
      <c r="GP410" s="27">
        <v>0</v>
      </c>
      <c r="GQ410" t="s">
        <v>242</v>
      </c>
      <c r="GR410" t="s">
        <v>242</v>
      </c>
      <c r="GT410" t="s">
        <v>242</v>
      </c>
      <c r="GW410" s="27">
        <v>1</v>
      </c>
      <c r="GX410">
        <v>117</v>
      </c>
      <c r="GY410" t="s">
        <v>8206</v>
      </c>
      <c r="HA410">
        <v>3</v>
      </c>
      <c r="HC410" t="s">
        <v>8193</v>
      </c>
      <c r="HD410" s="27">
        <v>1</v>
      </c>
      <c r="HE410" s="2" t="s">
        <v>8207</v>
      </c>
      <c r="HF410" s="27">
        <v>0</v>
      </c>
      <c r="HH410">
        <v>1</v>
      </c>
      <c r="HJ410" t="s">
        <v>8196</v>
      </c>
      <c r="HK410" s="27">
        <v>1</v>
      </c>
      <c r="HL410" s="2" t="s">
        <v>8208</v>
      </c>
      <c r="HM410">
        <v>1</v>
      </c>
      <c r="HO410" t="s">
        <v>8196</v>
      </c>
      <c r="HP410">
        <v>0.66666666699999999</v>
      </c>
      <c r="HQ410">
        <v>0</v>
      </c>
      <c r="HR410">
        <v>0.5</v>
      </c>
      <c r="HS410">
        <v>0.66666666699999999</v>
      </c>
      <c r="HT410">
        <v>0.6</v>
      </c>
      <c r="HU410">
        <v>0</v>
      </c>
      <c r="HV410">
        <v>0.5</v>
      </c>
      <c r="HW410">
        <v>0.5</v>
      </c>
      <c r="HX410">
        <v>0</v>
      </c>
      <c r="HY410">
        <v>1</v>
      </c>
      <c r="HZ410">
        <v>0.5</v>
      </c>
      <c r="IA410">
        <v>1</v>
      </c>
      <c r="IB410">
        <v>1</v>
      </c>
      <c r="IC410">
        <v>0.38888888900000002</v>
      </c>
      <c r="ID410">
        <v>0.44166666700000001</v>
      </c>
      <c r="IE410">
        <v>0.6</v>
      </c>
      <c r="IF410">
        <v>0.47685185200000002</v>
      </c>
      <c r="IG410" t="s">
        <v>8209</v>
      </c>
      <c r="IH410" t="s">
        <v>266</v>
      </c>
      <c r="II410" t="s">
        <v>8190</v>
      </c>
      <c r="IJ410">
        <v>4837.3999999999996</v>
      </c>
      <c r="IK410">
        <v>5085.8</v>
      </c>
      <c r="IL410">
        <v>4138.7</v>
      </c>
      <c r="IM410">
        <v>4451.6000000000004</v>
      </c>
      <c r="IN410">
        <v>4837.3999999999996</v>
      </c>
      <c r="IS410">
        <f t="shared" si="92"/>
        <v>0.4</v>
      </c>
      <c r="IT410">
        <f t="shared" si="96"/>
        <v>0.6428571428571429</v>
      </c>
      <c r="IU410">
        <f t="shared" si="98"/>
        <v>0.625</v>
      </c>
      <c r="IV410">
        <f t="shared" si="93"/>
        <v>0.55595238095238098</v>
      </c>
    </row>
    <row r="411" spans="1:256" customFormat="1" ht="14" customHeight="1" x14ac:dyDescent="0.2">
      <c r="A411">
        <v>410</v>
      </c>
      <c r="B411">
        <v>449</v>
      </c>
      <c r="C411" s="1">
        <v>44833.57708333333</v>
      </c>
      <c r="D411" s="1">
        <v>44833.611805555556</v>
      </c>
      <c r="E411">
        <v>0</v>
      </c>
      <c r="F411" t="s">
        <v>2300</v>
      </c>
      <c r="G411">
        <v>100</v>
      </c>
      <c r="H411">
        <v>3009</v>
      </c>
      <c r="I411">
        <v>1</v>
      </c>
      <c r="J411" s="1">
        <v>44833.611805555556</v>
      </c>
      <c r="K411" t="s">
        <v>8210</v>
      </c>
      <c r="L411" t="s">
        <v>242</v>
      </c>
      <c r="M411" t="s">
        <v>242</v>
      </c>
      <c r="N411" t="s">
        <v>8211</v>
      </c>
      <c r="O411" t="s">
        <v>8212</v>
      </c>
      <c r="P411">
        <v>39.9816</v>
      </c>
      <c r="Q411">
        <v>-105.2559</v>
      </c>
      <c r="R411" t="s">
        <v>245</v>
      </c>
      <c r="S411" t="s">
        <v>246</v>
      </c>
      <c r="T411" t="s">
        <v>8213</v>
      </c>
      <c r="V411" t="s">
        <v>8214</v>
      </c>
      <c r="W411" t="s">
        <v>8215</v>
      </c>
      <c r="X411">
        <v>7372</v>
      </c>
      <c r="Y411" t="s">
        <v>297</v>
      </c>
      <c r="Z411" t="s">
        <v>1077</v>
      </c>
      <c r="AA411">
        <v>2020</v>
      </c>
      <c r="AC411">
        <v>0</v>
      </c>
      <c r="AF411">
        <v>8</v>
      </c>
      <c r="AG411">
        <v>3</v>
      </c>
      <c r="AI411" t="s">
        <v>8216</v>
      </c>
      <c r="AJ411" s="27">
        <v>1</v>
      </c>
      <c r="AK411">
        <v>7</v>
      </c>
      <c r="AL411" s="27">
        <v>0</v>
      </c>
      <c r="AM411" s="24">
        <v>0</v>
      </c>
      <c r="AN411" s="36">
        <f t="shared" si="89"/>
        <v>0</v>
      </c>
      <c r="AO411" s="27">
        <v>0</v>
      </c>
      <c r="AP411" s="24">
        <v>0</v>
      </c>
      <c r="AQ411" s="2" t="s">
        <v>8217</v>
      </c>
      <c r="AR411">
        <v>3</v>
      </c>
      <c r="AT411" t="s">
        <v>8216</v>
      </c>
      <c r="AU411" s="27">
        <v>1</v>
      </c>
      <c r="AV411">
        <v>7</v>
      </c>
      <c r="AW411" s="21">
        <f t="shared" si="99"/>
        <v>87.5</v>
      </c>
      <c r="AX411">
        <v>3</v>
      </c>
      <c r="AZ411" t="s">
        <v>8216</v>
      </c>
      <c r="BA411" s="27">
        <v>1</v>
      </c>
      <c r="BB411">
        <v>7</v>
      </c>
      <c r="BC411" s="21">
        <f t="shared" si="90"/>
        <v>87.5</v>
      </c>
      <c r="BD411">
        <v>3</v>
      </c>
      <c r="BF411" t="s">
        <v>8216</v>
      </c>
      <c r="BG411" s="27">
        <v>1</v>
      </c>
      <c r="BH411">
        <v>8.25</v>
      </c>
      <c r="BJ411">
        <v>3</v>
      </c>
      <c r="BL411" t="s">
        <v>8216</v>
      </c>
      <c r="BM411" s="27">
        <v>1</v>
      </c>
      <c r="BN411">
        <v>3</v>
      </c>
      <c r="BP411" t="s">
        <v>8216</v>
      </c>
      <c r="BQ411" s="27">
        <v>1</v>
      </c>
      <c r="BR411">
        <v>2</v>
      </c>
      <c r="BS411" s="97">
        <f t="shared" si="97"/>
        <v>25</v>
      </c>
      <c r="BU411">
        <v>3</v>
      </c>
      <c r="BW411" t="s">
        <v>8216</v>
      </c>
      <c r="BX411" s="27">
        <v>1</v>
      </c>
      <c r="BY411">
        <v>0</v>
      </c>
      <c r="BZ411" s="21">
        <f t="shared" si="88"/>
        <v>0</v>
      </c>
      <c r="CA411">
        <v>2</v>
      </c>
      <c r="CB411">
        <v>3</v>
      </c>
      <c r="CD411" t="s">
        <v>8216</v>
      </c>
      <c r="CE411" s="27">
        <v>0</v>
      </c>
      <c r="CG411" t="s">
        <v>242</v>
      </c>
      <c r="CH411" t="s">
        <v>242</v>
      </c>
      <c r="CJ411" s="27">
        <v>0</v>
      </c>
      <c r="CL411" t="s">
        <v>242</v>
      </c>
      <c r="CO411">
        <v>0</v>
      </c>
      <c r="CP411" s="27">
        <v>0.5</v>
      </c>
      <c r="CQ411" t="s">
        <v>242</v>
      </c>
      <c r="CR411">
        <v>100</v>
      </c>
      <c r="CS411" t="s">
        <v>242</v>
      </c>
      <c r="CV411" s="27">
        <v>1</v>
      </c>
      <c r="CW411" s="2" t="s">
        <v>8218</v>
      </c>
      <c r="CX411">
        <v>1</v>
      </c>
      <c r="CZ411" t="s">
        <v>8219</v>
      </c>
      <c r="DA411" s="27">
        <v>0</v>
      </c>
      <c r="DB411" t="s">
        <v>242</v>
      </c>
      <c r="DC411" t="s">
        <v>242</v>
      </c>
      <c r="DE411" s="27">
        <v>0</v>
      </c>
      <c r="DF411" s="36" t="s">
        <v>242</v>
      </c>
      <c r="DG411" t="s">
        <v>242</v>
      </c>
      <c r="DH411" s="43" t="s">
        <v>242</v>
      </c>
      <c r="DI411" t="s">
        <v>242</v>
      </c>
      <c r="DJ411" s="36" t="s">
        <v>242</v>
      </c>
      <c r="DK411" t="s">
        <v>242</v>
      </c>
      <c r="DM411" s="27">
        <v>0</v>
      </c>
      <c r="DN411" s="36" t="s">
        <v>242</v>
      </c>
      <c r="DO411" t="s">
        <v>242</v>
      </c>
      <c r="DQ411" t="s">
        <v>242</v>
      </c>
      <c r="DT411" s="27">
        <v>0</v>
      </c>
      <c r="DV411" s="27">
        <v>0</v>
      </c>
      <c r="DX411" s="27">
        <v>0</v>
      </c>
      <c r="DZ411" s="27">
        <v>0</v>
      </c>
      <c r="EB411" s="27">
        <v>0</v>
      </c>
      <c r="ED411" s="27">
        <v>0</v>
      </c>
      <c r="EF411" s="27">
        <v>0</v>
      </c>
      <c r="EH411" s="27">
        <v>0</v>
      </c>
      <c r="EJ411" s="27">
        <v>0</v>
      </c>
      <c r="EL411" s="27">
        <v>0.5</v>
      </c>
      <c r="EM411" s="2" t="s">
        <v>8220</v>
      </c>
      <c r="EN411">
        <v>1</v>
      </c>
      <c r="EP411" s="2" t="s">
        <v>8219</v>
      </c>
      <c r="EQ411">
        <f t="shared" si="91"/>
        <v>0.05</v>
      </c>
      <c r="ER411" s="99">
        <v>0.5</v>
      </c>
      <c r="ES411" s="27">
        <v>0</v>
      </c>
      <c r="ET411" t="s">
        <v>242</v>
      </c>
      <c r="EU411" t="s">
        <v>242</v>
      </c>
      <c r="EX411" t="s">
        <v>242</v>
      </c>
      <c r="EY411" t="s">
        <v>242</v>
      </c>
      <c r="FA411" s="27">
        <v>0</v>
      </c>
      <c r="FB411" t="s">
        <v>242</v>
      </c>
      <c r="FD411" s="27">
        <v>0.5</v>
      </c>
      <c r="FE411" t="s">
        <v>242</v>
      </c>
      <c r="FF411" t="s">
        <v>8221</v>
      </c>
      <c r="FG411" s="27">
        <v>0</v>
      </c>
      <c r="FH411" t="s">
        <v>242</v>
      </c>
      <c r="FJ411" s="27">
        <v>0</v>
      </c>
      <c r="FK411" t="s">
        <v>242</v>
      </c>
      <c r="FL411">
        <f t="shared" si="94"/>
        <v>0</v>
      </c>
      <c r="FM411" s="100">
        <v>0</v>
      </c>
      <c r="FN411">
        <f t="shared" si="95"/>
        <v>0.5</v>
      </c>
      <c r="FO411" s="99">
        <v>0.5</v>
      </c>
      <c r="FQ411">
        <v>1</v>
      </c>
      <c r="FS411" t="s">
        <v>8219</v>
      </c>
      <c r="FT411" s="27">
        <v>0</v>
      </c>
      <c r="FU411" t="s">
        <v>242</v>
      </c>
      <c r="FV411" t="s">
        <v>242</v>
      </c>
      <c r="FW411" t="s">
        <v>242</v>
      </c>
      <c r="FY411" s="27">
        <v>1</v>
      </c>
      <c r="FZ411">
        <v>30</v>
      </c>
      <c r="GA411">
        <v>3</v>
      </c>
      <c r="GC411" s="27">
        <v>0</v>
      </c>
      <c r="GD411" t="s">
        <v>242</v>
      </c>
      <c r="GE411" t="s">
        <v>242</v>
      </c>
      <c r="GF411" s="36" t="s">
        <v>242</v>
      </c>
      <c r="GG411" t="s">
        <v>242</v>
      </c>
      <c r="GH411" t="s">
        <v>242</v>
      </c>
      <c r="GI411" t="s">
        <v>242</v>
      </c>
      <c r="GJ411" t="s">
        <v>242</v>
      </c>
      <c r="GK411" t="s">
        <v>242</v>
      </c>
      <c r="GM411">
        <v>1</v>
      </c>
      <c r="GO411" t="s">
        <v>8219</v>
      </c>
      <c r="GP411" s="27">
        <v>0</v>
      </c>
      <c r="GQ411" t="s">
        <v>242</v>
      </c>
      <c r="GR411" t="s">
        <v>242</v>
      </c>
      <c r="GT411" t="s">
        <v>242</v>
      </c>
      <c r="GW411" s="27">
        <v>1</v>
      </c>
      <c r="GX411">
        <v>119</v>
      </c>
      <c r="GY411" t="s">
        <v>8222</v>
      </c>
      <c r="HA411">
        <v>3</v>
      </c>
      <c r="HC411" t="s">
        <v>8216</v>
      </c>
      <c r="HD411" s="27">
        <v>1</v>
      </c>
      <c r="HE411" s="2" t="s">
        <v>8223</v>
      </c>
      <c r="HF411" s="27">
        <v>0</v>
      </c>
      <c r="HH411">
        <v>5</v>
      </c>
      <c r="HI411" t="s">
        <v>8224</v>
      </c>
      <c r="HJ411" t="s">
        <v>8225</v>
      </c>
      <c r="HK411" s="27">
        <v>1</v>
      </c>
      <c r="HL411" s="2" t="s">
        <v>8226</v>
      </c>
      <c r="HM411">
        <v>1</v>
      </c>
      <c r="HO411" t="s">
        <v>8219</v>
      </c>
      <c r="HP411">
        <v>0.66666666699999999</v>
      </c>
      <c r="HQ411">
        <v>0</v>
      </c>
      <c r="HR411">
        <v>0.75</v>
      </c>
      <c r="HS411">
        <v>0</v>
      </c>
      <c r="HT411">
        <v>0.05</v>
      </c>
      <c r="HU411">
        <v>0</v>
      </c>
      <c r="HV411">
        <v>0.125</v>
      </c>
      <c r="HW411">
        <v>0.33333333300000001</v>
      </c>
      <c r="HX411">
        <v>0</v>
      </c>
      <c r="HY411">
        <v>1</v>
      </c>
      <c r="HZ411">
        <v>0.5</v>
      </c>
      <c r="IA411">
        <v>1</v>
      </c>
      <c r="IB411">
        <v>1</v>
      </c>
      <c r="IC411">
        <v>0.47222222200000002</v>
      </c>
      <c r="ID411">
        <v>4.3749999999999997E-2</v>
      </c>
      <c r="IE411">
        <v>0.56666666700000001</v>
      </c>
      <c r="IF411">
        <v>0.36087963000000001</v>
      </c>
      <c r="IG411" t="s">
        <v>8227</v>
      </c>
      <c r="IH411" t="s">
        <v>266</v>
      </c>
      <c r="II411" t="s">
        <v>8213</v>
      </c>
      <c r="IJ411">
        <v>1255.6310000000001</v>
      </c>
      <c r="IK411">
        <v>1458.415</v>
      </c>
      <c r="IL411">
        <v>1807.1590000000001</v>
      </c>
      <c r="IM411">
        <v>1933.347</v>
      </c>
      <c r="IN411">
        <v>1255.6310000000001</v>
      </c>
      <c r="IS411">
        <f t="shared" si="92"/>
        <v>0.4</v>
      </c>
      <c r="IT411">
        <f t="shared" si="96"/>
        <v>0.14285714285714285</v>
      </c>
      <c r="IU411">
        <f t="shared" si="98"/>
        <v>0.5</v>
      </c>
      <c r="IV411">
        <f t="shared" si="93"/>
        <v>0.34761904761904766</v>
      </c>
    </row>
    <row r="412" spans="1:256" customFormat="1" ht="14" customHeight="1" x14ac:dyDescent="0.2">
      <c r="A412">
        <v>411</v>
      </c>
      <c r="B412">
        <v>450</v>
      </c>
      <c r="C412" s="1">
        <v>44833.615277777775</v>
      </c>
      <c r="D412" s="1">
        <v>44838.427083333336</v>
      </c>
      <c r="E412">
        <v>0</v>
      </c>
      <c r="F412" t="s">
        <v>2300</v>
      </c>
      <c r="G412">
        <v>100</v>
      </c>
      <c r="H412">
        <v>415709</v>
      </c>
      <c r="I412">
        <v>1</v>
      </c>
      <c r="J412" s="1">
        <v>44838.427083333336</v>
      </c>
      <c r="K412" t="s">
        <v>8228</v>
      </c>
      <c r="L412" t="s">
        <v>242</v>
      </c>
      <c r="M412" t="s">
        <v>242</v>
      </c>
      <c r="N412" t="s">
        <v>8229</v>
      </c>
      <c r="O412" t="s">
        <v>8230</v>
      </c>
      <c r="P412">
        <v>39.9816</v>
      </c>
      <c r="Q412">
        <v>-105.2559</v>
      </c>
      <c r="R412" t="s">
        <v>245</v>
      </c>
      <c r="S412" t="s">
        <v>246</v>
      </c>
      <c r="T412" t="s">
        <v>8231</v>
      </c>
      <c r="V412" t="s">
        <v>8232</v>
      </c>
      <c r="W412" s="3">
        <v>7.4799999999999995E+106</v>
      </c>
      <c r="X412">
        <v>1731</v>
      </c>
      <c r="Y412" t="s">
        <v>476</v>
      </c>
      <c r="Z412" t="s">
        <v>8233</v>
      </c>
      <c r="AA412">
        <v>2021</v>
      </c>
      <c r="AC412">
        <v>0</v>
      </c>
      <c r="AF412">
        <v>9</v>
      </c>
      <c r="AG412">
        <v>3</v>
      </c>
      <c r="AI412" t="s">
        <v>8234</v>
      </c>
      <c r="AJ412" s="27">
        <v>1</v>
      </c>
      <c r="AK412">
        <v>6</v>
      </c>
      <c r="AL412" s="27">
        <v>0.5</v>
      </c>
      <c r="AM412">
        <v>6</v>
      </c>
      <c r="AN412" s="36">
        <f t="shared" si="89"/>
        <v>66.666666666666657</v>
      </c>
      <c r="AO412" s="27">
        <v>0.5</v>
      </c>
      <c r="AP412">
        <v>6</v>
      </c>
      <c r="AQ412" s="2" t="s">
        <v>8235</v>
      </c>
      <c r="AR412">
        <v>3</v>
      </c>
      <c r="AT412" t="s">
        <v>8234</v>
      </c>
      <c r="AU412" s="27">
        <v>1</v>
      </c>
      <c r="AV412">
        <v>8</v>
      </c>
      <c r="AW412" s="21">
        <f t="shared" si="99"/>
        <v>88.888888888888886</v>
      </c>
      <c r="AX412">
        <v>3</v>
      </c>
      <c r="AZ412" t="s">
        <v>8234</v>
      </c>
      <c r="BA412" s="27">
        <v>1</v>
      </c>
      <c r="BB412">
        <v>8</v>
      </c>
      <c r="BC412" s="21">
        <f t="shared" si="90"/>
        <v>88.888888888888886</v>
      </c>
      <c r="BD412">
        <v>3</v>
      </c>
      <c r="BF412" t="s">
        <v>8234</v>
      </c>
      <c r="BG412" s="27">
        <v>1</v>
      </c>
      <c r="BH412">
        <v>10.1</v>
      </c>
      <c r="BJ412">
        <v>3</v>
      </c>
      <c r="BL412" t="s">
        <v>8234</v>
      </c>
      <c r="BM412" s="27">
        <v>1</v>
      </c>
      <c r="BN412">
        <v>3</v>
      </c>
      <c r="BP412" t="s">
        <v>8234</v>
      </c>
      <c r="BQ412" s="27">
        <v>1</v>
      </c>
      <c r="BR412">
        <v>3</v>
      </c>
      <c r="BS412" s="97">
        <f t="shared" si="97"/>
        <v>33.333333333333329</v>
      </c>
      <c r="BU412">
        <v>3</v>
      </c>
      <c r="BW412" t="s">
        <v>8234</v>
      </c>
      <c r="BX412" s="27">
        <v>1</v>
      </c>
      <c r="BY412">
        <v>1</v>
      </c>
      <c r="BZ412" s="21">
        <f t="shared" si="88"/>
        <v>11.111111111111111</v>
      </c>
      <c r="CA412">
        <v>2</v>
      </c>
      <c r="CB412">
        <v>3</v>
      </c>
      <c r="CD412" t="s">
        <v>8234</v>
      </c>
      <c r="CE412" s="27">
        <v>0</v>
      </c>
      <c r="CG412" t="s">
        <v>242</v>
      </c>
      <c r="CH412" t="s">
        <v>242</v>
      </c>
      <c r="CJ412" s="27">
        <v>1</v>
      </c>
      <c r="CK412" s="2" t="s">
        <v>8236</v>
      </c>
      <c r="CL412">
        <v>1</v>
      </c>
      <c r="CN412" t="s">
        <v>8237</v>
      </c>
      <c r="CO412">
        <v>1</v>
      </c>
      <c r="CP412" s="27">
        <v>0</v>
      </c>
      <c r="CQ412" t="s">
        <v>242</v>
      </c>
      <c r="CR412" t="s">
        <v>242</v>
      </c>
      <c r="CS412" t="s">
        <v>242</v>
      </c>
      <c r="CV412" s="27">
        <v>1</v>
      </c>
      <c r="CW412" s="2" t="s">
        <v>8238</v>
      </c>
      <c r="CX412">
        <v>1</v>
      </c>
      <c r="CZ412" t="s">
        <v>8237</v>
      </c>
      <c r="DA412" s="27">
        <v>1</v>
      </c>
      <c r="DB412">
        <v>653993</v>
      </c>
      <c r="DC412">
        <v>2</v>
      </c>
      <c r="DE412" s="27">
        <v>1</v>
      </c>
      <c r="DF412" s="36" t="s">
        <v>242</v>
      </c>
      <c r="DG412" t="s">
        <v>242</v>
      </c>
      <c r="DH412" s="36">
        <v>9969</v>
      </c>
      <c r="DI412">
        <v>2</v>
      </c>
      <c r="DJ412" s="36" t="s">
        <v>242</v>
      </c>
      <c r="DK412" t="s">
        <v>242</v>
      </c>
      <c r="DM412" s="27">
        <v>0</v>
      </c>
      <c r="DN412" s="36" t="s">
        <v>242</v>
      </c>
      <c r="DO412" t="s">
        <v>242</v>
      </c>
      <c r="DQ412">
        <v>1</v>
      </c>
      <c r="DS412" t="s">
        <v>8237</v>
      </c>
      <c r="DT412" s="27">
        <v>1</v>
      </c>
      <c r="DU412" s="2" t="s">
        <v>8239</v>
      </c>
      <c r="DV412" s="27">
        <v>0</v>
      </c>
      <c r="DX412" s="27">
        <v>1</v>
      </c>
      <c r="DY412" s="2" t="s">
        <v>8240</v>
      </c>
      <c r="DZ412" s="27">
        <v>1</v>
      </c>
      <c r="EA412" t="s">
        <v>8241</v>
      </c>
      <c r="EB412" s="27">
        <v>0</v>
      </c>
      <c r="ED412" s="27">
        <v>0</v>
      </c>
      <c r="EF412" s="27">
        <v>1</v>
      </c>
      <c r="EG412" s="2" t="s">
        <v>8242</v>
      </c>
      <c r="EH412" s="27">
        <v>1</v>
      </c>
      <c r="EI412" s="2" t="s">
        <v>8243</v>
      </c>
      <c r="EJ412" s="27">
        <v>1</v>
      </c>
      <c r="EK412" t="s">
        <v>3192</v>
      </c>
      <c r="EL412" s="27">
        <v>0</v>
      </c>
      <c r="EN412">
        <v>1</v>
      </c>
      <c r="EP412" s="2" t="s">
        <v>8237</v>
      </c>
      <c r="EQ412">
        <f t="shared" si="91"/>
        <v>0.6</v>
      </c>
      <c r="ER412" s="99">
        <v>0.5</v>
      </c>
      <c r="ES412" s="27">
        <v>1</v>
      </c>
      <c r="ET412">
        <v>0</v>
      </c>
      <c r="EU412">
        <v>0</v>
      </c>
      <c r="EW412" t="s">
        <v>8244</v>
      </c>
      <c r="EX412">
        <v>1</v>
      </c>
      <c r="EY412" t="s">
        <v>242</v>
      </c>
      <c r="EZ412" t="s">
        <v>8237</v>
      </c>
      <c r="FA412" s="27">
        <v>1</v>
      </c>
      <c r="FB412">
        <v>115</v>
      </c>
      <c r="FC412" t="s">
        <v>8245</v>
      </c>
      <c r="FD412" s="27">
        <v>0</v>
      </c>
      <c r="FE412" t="s">
        <v>242</v>
      </c>
      <c r="FG412" s="27">
        <v>0</v>
      </c>
      <c r="FH412" t="s">
        <v>242</v>
      </c>
      <c r="FJ412" s="27">
        <v>0</v>
      </c>
      <c r="FK412" t="s">
        <v>242</v>
      </c>
      <c r="FL412">
        <f t="shared" si="94"/>
        <v>1</v>
      </c>
      <c r="FM412" s="99">
        <v>1</v>
      </c>
      <c r="FN412">
        <f t="shared" si="95"/>
        <v>0</v>
      </c>
      <c r="FO412" s="100">
        <v>0</v>
      </c>
      <c r="FQ412">
        <v>1</v>
      </c>
      <c r="FS412" t="s">
        <v>8237</v>
      </c>
      <c r="FT412" s="27">
        <v>0</v>
      </c>
      <c r="FU412" t="s">
        <v>242</v>
      </c>
      <c r="FV412" t="s">
        <v>242</v>
      </c>
      <c r="FW412" t="s">
        <v>242</v>
      </c>
      <c r="FY412" s="27">
        <v>1</v>
      </c>
      <c r="FZ412">
        <v>10</v>
      </c>
      <c r="GA412">
        <v>1</v>
      </c>
      <c r="GC412" s="27">
        <v>0.5</v>
      </c>
      <c r="GD412" t="s">
        <v>242</v>
      </c>
      <c r="GE412" t="s">
        <v>242</v>
      </c>
      <c r="GF412" s="36">
        <v>68</v>
      </c>
      <c r="GG412" t="s">
        <v>242</v>
      </c>
      <c r="GH412" t="s">
        <v>242</v>
      </c>
      <c r="GI412" t="s">
        <v>242</v>
      </c>
      <c r="GJ412" t="s">
        <v>242</v>
      </c>
      <c r="GK412">
        <v>1</v>
      </c>
      <c r="GL412" t="s">
        <v>8246</v>
      </c>
      <c r="GM412">
        <v>1</v>
      </c>
      <c r="GO412" t="s">
        <v>8237</v>
      </c>
      <c r="GP412" s="27">
        <v>0</v>
      </c>
      <c r="GQ412" t="s">
        <v>242</v>
      </c>
      <c r="GR412" t="s">
        <v>242</v>
      </c>
      <c r="GT412" t="s">
        <v>242</v>
      </c>
      <c r="GW412" s="27">
        <v>1</v>
      </c>
      <c r="GX412">
        <v>103</v>
      </c>
      <c r="GY412" t="s">
        <v>8247</v>
      </c>
      <c r="HA412">
        <v>3</v>
      </c>
      <c r="HC412" t="s">
        <v>8234</v>
      </c>
      <c r="HD412" s="27">
        <v>0</v>
      </c>
      <c r="HF412" s="27">
        <v>0</v>
      </c>
      <c r="HH412" t="s">
        <v>242</v>
      </c>
      <c r="HK412" s="27">
        <v>1</v>
      </c>
      <c r="HL412" s="2" t="s">
        <v>8248</v>
      </c>
      <c r="HM412">
        <v>2</v>
      </c>
      <c r="HO412" t="s">
        <v>8249</v>
      </c>
      <c r="HP412">
        <v>0.77777777800000003</v>
      </c>
      <c r="HQ412">
        <v>1</v>
      </c>
      <c r="HR412">
        <v>0.5</v>
      </c>
      <c r="HS412">
        <v>0.66666666699999999</v>
      </c>
      <c r="HT412">
        <v>0.66666666699999999</v>
      </c>
      <c r="HU412">
        <v>1</v>
      </c>
      <c r="HV412">
        <v>0.25</v>
      </c>
      <c r="HW412">
        <v>0.5</v>
      </c>
      <c r="HX412">
        <v>0</v>
      </c>
      <c r="HY412">
        <v>1</v>
      </c>
      <c r="HZ412">
        <v>0</v>
      </c>
      <c r="IA412">
        <v>1</v>
      </c>
      <c r="IB412">
        <v>1</v>
      </c>
      <c r="IC412">
        <v>0.75925925900000002</v>
      </c>
      <c r="ID412">
        <v>0.64583333300000001</v>
      </c>
      <c r="IE412">
        <v>0.5</v>
      </c>
      <c r="IF412">
        <v>0.63503086399999997</v>
      </c>
      <c r="IG412" t="s">
        <v>8250</v>
      </c>
      <c r="IH412" t="s">
        <v>266</v>
      </c>
      <c r="II412" t="s">
        <v>8231</v>
      </c>
      <c r="IJ412">
        <v>12160.953</v>
      </c>
      <c r="IK412">
        <v>11202.672</v>
      </c>
      <c r="IL412">
        <v>12980.213</v>
      </c>
      <c r="IM412">
        <v>17073.902999999998</v>
      </c>
      <c r="IN412">
        <v>12160.953</v>
      </c>
      <c r="IS412">
        <f t="shared" si="92"/>
        <v>0.8</v>
      </c>
      <c r="IT412">
        <f t="shared" si="96"/>
        <v>0.6428571428571429</v>
      </c>
      <c r="IU412">
        <f t="shared" si="98"/>
        <v>0.625</v>
      </c>
      <c r="IV412">
        <f t="shared" si="93"/>
        <v>0.68928571428571439</v>
      </c>
    </row>
    <row r="413" spans="1:256" customFormat="1" ht="14" customHeight="1" x14ac:dyDescent="0.2">
      <c r="A413">
        <v>412</v>
      </c>
      <c r="B413">
        <v>451</v>
      </c>
      <c r="C413" s="1">
        <v>44838.427777777775</v>
      </c>
      <c r="D413" s="1">
        <v>44851.449305555558</v>
      </c>
      <c r="E413">
        <v>0</v>
      </c>
      <c r="F413" t="s">
        <v>8251</v>
      </c>
      <c r="G413">
        <v>100</v>
      </c>
      <c r="H413">
        <v>1125045</v>
      </c>
      <c r="I413">
        <v>1</v>
      </c>
      <c r="J413" s="1">
        <v>44851.449305555558</v>
      </c>
      <c r="K413" t="s">
        <v>8252</v>
      </c>
      <c r="L413" t="s">
        <v>242</v>
      </c>
      <c r="M413" t="s">
        <v>242</v>
      </c>
      <c r="N413" t="s">
        <v>8253</v>
      </c>
      <c r="O413" t="s">
        <v>8254</v>
      </c>
      <c r="P413">
        <v>34.029000000000003</v>
      </c>
      <c r="Q413">
        <v>-118.40049999999999</v>
      </c>
      <c r="R413" t="s">
        <v>245</v>
      </c>
      <c r="S413" t="s">
        <v>246</v>
      </c>
      <c r="T413" t="s">
        <v>8255</v>
      </c>
      <c r="V413" t="s">
        <v>8256</v>
      </c>
      <c r="W413">
        <v>723787107</v>
      </c>
      <c r="X413">
        <v>1311</v>
      </c>
      <c r="Y413" t="s">
        <v>248</v>
      </c>
      <c r="Z413" t="s">
        <v>249</v>
      </c>
      <c r="AA413">
        <v>2021</v>
      </c>
      <c r="AC413">
        <v>0</v>
      </c>
      <c r="AF413">
        <v>12</v>
      </c>
      <c r="AG413">
        <v>3</v>
      </c>
      <c r="AI413" t="s">
        <v>8257</v>
      </c>
      <c r="AJ413" s="27">
        <v>1</v>
      </c>
      <c r="AK413">
        <v>9</v>
      </c>
      <c r="AL413" s="27">
        <v>1</v>
      </c>
      <c r="AM413">
        <v>9</v>
      </c>
      <c r="AN413" s="36">
        <f t="shared" si="89"/>
        <v>75</v>
      </c>
      <c r="AO413" s="27">
        <v>1</v>
      </c>
      <c r="AP413">
        <v>12</v>
      </c>
      <c r="AQ413" s="2" t="s">
        <v>8258</v>
      </c>
      <c r="AR413">
        <v>3</v>
      </c>
      <c r="AT413" t="s">
        <v>8257</v>
      </c>
      <c r="AU413" s="27">
        <v>1</v>
      </c>
      <c r="AV413">
        <v>11</v>
      </c>
      <c r="AW413" s="21">
        <f t="shared" si="99"/>
        <v>91.666666666666657</v>
      </c>
      <c r="AX413">
        <v>3</v>
      </c>
      <c r="AZ413" t="s">
        <v>8257</v>
      </c>
      <c r="BA413" s="27">
        <v>1</v>
      </c>
      <c r="BB413">
        <v>10</v>
      </c>
      <c r="BC413" s="21">
        <f t="shared" si="90"/>
        <v>83.333333333333343</v>
      </c>
      <c r="BD413">
        <v>3</v>
      </c>
      <c r="BF413" t="s">
        <v>8257</v>
      </c>
      <c r="BG413" s="27">
        <v>1</v>
      </c>
      <c r="BH413">
        <v>9.42</v>
      </c>
      <c r="BJ413">
        <v>3</v>
      </c>
      <c r="BL413" t="s">
        <v>8257</v>
      </c>
      <c r="BM413" s="27">
        <v>1</v>
      </c>
      <c r="BN413">
        <v>3</v>
      </c>
      <c r="BP413" t="s">
        <v>8257</v>
      </c>
      <c r="BQ413" s="27">
        <v>0.5</v>
      </c>
      <c r="BR413">
        <v>2</v>
      </c>
      <c r="BS413" s="97">
        <f t="shared" si="97"/>
        <v>16.666666666666664</v>
      </c>
      <c r="BU413">
        <v>3</v>
      </c>
      <c r="BW413" t="s">
        <v>8257</v>
      </c>
      <c r="BX413" s="27">
        <v>0</v>
      </c>
      <c r="BY413" s="24" t="s">
        <v>242</v>
      </c>
      <c r="BZ413" s="21" t="s">
        <v>242</v>
      </c>
      <c r="CA413" t="s">
        <v>242</v>
      </c>
      <c r="CB413" t="s">
        <v>242</v>
      </c>
      <c r="CE413" s="27">
        <v>0</v>
      </c>
      <c r="CG413" t="s">
        <v>242</v>
      </c>
      <c r="CH413" t="s">
        <v>242</v>
      </c>
      <c r="CJ413" s="27">
        <v>1</v>
      </c>
      <c r="CK413" s="2" t="s">
        <v>8259</v>
      </c>
      <c r="CL413">
        <v>1</v>
      </c>
      <c r="CN413" t="s">
        <v>8260</v>
      </c>
      <c r="CO413">
        <v>0</v>
      </c>
      <c r="CP413" s="27">
        <v>0</v>
      </c>
      <c r="CQ413" t="s">
        <v>242</v>
      </c>
      <c r="CR413" t="s">
        <v>242</v>
      </c>
      <c r="CS413" t="s">
        <v>242</v>
      </c>
      <c r="CV413" s="27">
        <v>1</v>
      </c>
      <c r="CW413" s="2" t="s">
        <v>8261</v>
      </c>
      <c r="CX413">
        <v>5</v>
      </c>
      <c r="CY413" t="s">
        <v>8262</v>
      </c>
      <c r="CZ413" t="s">
        <v>8263</v>
      </c>
      <c r="DA413" s="27">
        <v>1</v>
      </c>
      <c r="DB413">
        <v>1481602</v>
      </c>
      <c r="DC413">
        <v>2</v>
      </c>
      <c r="DE413" s="27">
        <v>1</v>
      </c>
      <c r="DF413" s="36" t="s">
        <v>242</v>
      </c>
      <c r="DG413" t="s">
        <v>242</v>
      </c>
      <c r="DH413" s="43" t="s">
        <v>242</v>
      </c>
      <c r="DI413" t="s">
        <v>242</v>
      </c>
      <c r="DJ413" s="36">
        <v>257930</v>
      </c>
      <c r="DK413">
        <v>2</v>
      </c>
      <c r="DM413" s="27">
        <v>0</v>
      </c>
      <c r="DN413" s="36" t="s">
        <v>242</v>
      </c>
      <c r="DO413" t="s">
        <v>242</v>
      </c>
      <c r="DQ413">
        <v>1</v>
      </c>
      <c r="DS413" t="s">
        <v>8260</v>
      </c>
      <c r="DT413" s="27">
        <v>1</v>
      </c>
      <c r="DU413" s="2" t="s">
        <v>8264</v>
      </c>
      <c r="DV413" s="27">
        <v>1</v>
      </c>
      <c r="DW413" s="2" t="s">
        <v>8265</v>
      </c>
      <c r="DX413" s="27">
        <v>1</v>
      </c>
      <c r="DY413" s="2" t="s">
        <v>8266</v>
      </c>
      <c r="DZ413" s="27">
        <v>1</v>
      </c>
      <c r="EA413" s="2" t="s">
        <v>8267</v>
      </c>
      <c r="EB413" s="27">
        <v>1</v>
      </c>
      <c r="EC413" s="2" t="s">
        <v>8268</v>
      </c>
      <c r="ED413" s="27">
        <v>1</v>
      </c>
      <c r="EE413" s="2" t="s">
        <v>8269</v>
      </c>
      <c r="EF413" s="27">
        <v>1</v>
      </c>
      <c r="EG413" s="2" t="s">
        <v>8270</v>
      </c>
      <c r="EH413" s="27">
        <v>1</v>
      </c>
      <c r="EI413" s="2" t="s">
        <v>8271</v>
      </c>
      <c r="EJ413" s="27">
        <v>1</v>
      </c>
      <c r="EK413" t="s">
        <v>3192</v>
      </c>
      <c r="EL413" s="27">
        <v>1</v>
      </c>
      <c r="EM413" s="2" t="s">
        <v>8272</v>
      </c>
      <c r="EN413">
        <v>5</v>
      </c>
      <c r="EO413" t="s">
        <v>8273</v>
      </c>
      <c r="EP413" s="2" t="s">
        <v>8274</v>
      </c>
      <c r="EQ413">
        <f t="shared" si="91"/>
        <v>1</v>
      </c>
      <c r="ER413" s="99">
        <v>1</v>
      </c>
      <c r="ES413" s="27">
        <v>0</v>
      </c>
      <c r="ET413" t="s">
        <v>242</v>
      </c>
      <c r="EU413" t="s">
        <v>242</v>
      </c>
      <c r="EX413" t="s">
        <v>242</v>
      </c>
      <c r="EY413" t="s">
        <v>242</v>
      </c>
      <c r="FA413" s="27">
        <v>1</v>
      </c>
      <c r="FB413">
        <v>22700</v>
      </c>
      <c r="FD413" s="27">
        <v>1</v>
      </c>
      <c r="FE413">
        <v>52.9</v>
      </c>
      <c r="FG413" s="27">
        <v>0</v>
      </c>
      <c r="FH413" t="s">
        <v>242</v>
      </c>
      <c r="FJ413" s="27">
        <v>0</v>
      </c>
      <c r="FK413" t="s">
        <v>242</v>
      </c>
      <c r="FL413">
        <f t="shared" si="94"/>
        <v>1</v>
      </c>
      <c r="FM413" s="99">
        <v>1</v>
      </c>
      <c r="FN413">
        <f t="shared" si="95"/>
        <v>1</v>
      </c>
      <c r="FO413" s="99">
        <v>1</v>
      </c>
      <c r="FQ413">
        <v>1</v>
      </c>
      <c r="FS413" t="s">
        <v>8260</v>
      </c>
      <c r="FT413" s="27">
        <v>1</v>
      </c>
      <c r="FU413" t="s">
        <v>242</v>
      </c>
      <c r="FV413" t="s">
        <v>242</v>
      </c>
      <c r="FW413" t="s">
        <v>242</v>
      </c>
      <c r="FX413" t="s">
        <v>8275</v>
      </c>
      <c r="FY413" s="27">
        <v>1</v>
      </c>
      <c r="FZ413">
        <v>25.4</v>
      </c>
      <c r="GA413">
        <v>3</v>
      </c>
      <c r="GC413" s="27">
        <v>0.5</v>
      </c>
      <c r="GD413" t="s">
        <v>242</v>
      </c>
      <c r="GE413" t="s">
        <v>242</v>
      </c>
      <c r="GF413" s="36">
        <v>62</v>
      </c>
      <c r="GG413" t="s">
        <v>242</v>
      </c>
      <c r="GH413" t="s">
        <v>242</v>
      </c>
      <c r="GI413" t="s">
        <v>242</v>
      </c>
      <c r="GJ413" t="s">
        <v>242</v>
      </c>
      <c r="GK413">
        <v>3</v>
      </c>
      <c r="GL413" t="s">
        <v>8276</v>
      </c>
      <c r="GM413">
        <v>1</v>
      </c>
      <c r="GO413" t="s">
        <v>8260</v>
      </c>
      <c r="GP413" s="27">
        <v>0</v>
      </c>
      <c r="GQ413" t="s">
        <v>242</v>
      </c>
      <c r="GR413" t="s">
        <v>242</v>
      </c>
      <c r="GT413" t="s">
        <v>242</v>
      </c>
      <c r="GW413" s="27">
        <v>1</v>
      </c>
      <c r="GX413">
        <v>63</v>
      </c>
      <c r="GY413" t="s">
        <v>8277</v>
      </c>
      <c r="HA413">
        <v>3</v>
      </c>
      <c r="HC413" t="s">
        <v>8257</v>
      </c>
      <c r="HD413" s="27">
        <v>0</v>
      </c>
      <c r="HF413" s="27">
        <v>0</v>
      </c>
      <c r="HH413" t="s">
        <v>242</v>
      </c>
      <c r="HK413" s="27">
        <v>1</v>
      </c>
      <c r="HL413" s="2" t="s">
        <v>8278</v>
      </c>
      <c r="HM413">
        <v>1</v>
      </c>
      <c r="HO413" t="s">
        <v>8260</v>
      </c>
      <c r="HP413">
        <v>0.72222222199999997</v>
      </c>
      <c r="HQ413">
        <v>1</v>
      </c>
      <c r="HR413">
        <v>0.5</v>
      </c>
      <c r="HS413">
        <v>0.66666666699999999</v>
      </c>
      <c r="HT413">
        <v>1</v>
      </c>
      <c r="HU413">
        <v>0</v>
      </c>
      <c r="HV413">
        <v>0.5</v>
      </c>
      <c r="HW413">
        <v>0.83333333300000001</v>
      </c>
      <c r="HX413">
        <v>0</v>
      </c>
      <c r="HY413">
        <v>1</v>
      </c>
      <c r="HZ413">
        <v>0</v>
      </c>
      <c r="IA413">
        <v>1</v>
      </c>
      <c r="IB413">
        <v>1</v>
      </c>
      <c r="IC413">
        <v>0.74074074099999998</v>
      </c>
      <c r="ID413">
        <v>0.54166666699999999</v>
      </c>
      <c r="IE413">
        <v>0.56666666700000001</v>
      </c>
      <c r="IF413">
        <v>0.61635802500000003</v>
      </c>
      <c r="IG413" t="s">
        <v>8279</v>
      </c>
      <c r="IH413" t="s">
        <v>266</v>
      </c>
      <c r="II413" t="s">
        <v>8255</v>
      </c>
      <c r="IJ413">
        <v>9671</v>
      </c>
      <c r="IK413">
        <v>7024</v>
      </c>
      <c r="IL413">
        <v>17870</v>
      </c>
      <c r="IM413">
        <v>24384</v>
      </c>
      <c r="IN413">
        <v>9671</v>
      </c>
      <c r="IS413">
        <f t="shared" si="92"/>
        <v>0.7</v>
      </c>
      <c r="IT413">
        <f t="shared" si="96"/>
        <v>0.7142857142857143</v>
      </c>
      <c r="IU413">
        <f t="shared" si="98"/>
        <v>0.875</v>
      </c>
      <c r="IV413">
        <f t="shared" si="93"/>
        <v>0.76309523809523805</v>
      </c>
    </row>
    <row r="414" spans="1:256" customFormat="1" ht="14" customHeight="1" x14ac:dyDescent="0.2">
      <c r="A414">
        <v>413</v>
      </c>
      <c r="B414">
        <v>452</v>
      </c>
      <c r="C414" s="1">
        <v>44830.739583333336</v>
      </c>
      <c r="D414" s="1">
        <v>44853.780555555553</v>
      </c>
      <c r="E414">
        <v>0</v>
      </c>
      <c r="F414" t="s">
        <v>2969</v>
      </c>
      <c r="G414">
        <v>100</v>
      </c>
      <c r="H414">
        <v>1990704</v>
      </c>
      <c r="I414">
        <v>1</v>
      </c>
      <c r="J414" s="1">
        <v>44853.780555555553</v>
      </c>
      <c r="K414" t="s">
        <v>8280</v>
      </c>
      <c r="L414" t="s">
        <v>242</v>
      </c>
      <c r="M414" t="s">
        <v>242</v>
      </c>
      <c r="N414" t="s">
        <v>8281</v>
      </c>
      <c r="O414" t="s">
        <v>8282</v>
      </c>
      <c r="P414">
        <v>34.063400000000001</v>
      </c>
      <c r="Q414">
        <v>-118.4667</v>
      </c>
      <c r="R414" t="s">
        <v>245</v>
      </c>
      <c r="S414" t="s">
        <v>246</v>
      </c>
      <c r="T414" t="s">
        <v>8283</v>
      </c>
      <c r="V414" t="s">
        <v>8284</v>
      </c>
      <c r="W414">
        <v>723484101</v>
      </c>
      <c r="X414">
        <v>4911</v>
      </c>
      <c r="Y414" t="s">
        <v>490</v>
      </c>
      <c r="Z414" t="s">
        <v>8285</v>
      </c>
      <c r="AA414">
        <v>2021</v>
      </c>
      <c r="AC414">
        <v>0</v>
      </c>
      <c r="AF414">
        <v>11</v>
      </c>
      <c r="AG414">
        <v>3</v>
      </c>
      <c r="AI414" t="s">
        <v>8286</v>
      </c>
      <c r="AJ414" s="27">
        <v>1</v>
      </c>
      <c r="AK414">
        <v>5</v>
      </c>
      <c r="AL414" s="27">
        <v>1</v>
      </c>
      <c r="AM414">
        <v>7</v>
      </c>
      <c r="AN414" s="36">
        <f t="shared" si="89"/>
        <v>63.636363636363633</v>
      </c>
      <c r="AO414" s="27">
        <v>1</v>
      </c>
      <c r="AP414">
        <v>7</v>
      </c>
      <c r="AQ414" s="2" t="s">
        <v>8287</v>
      </c>
      <c r="AR414">
        <v>3</v>
      </c>
      <c r="AT414" t="s">
        <v>8288</v>
      </c>
      <c r="AU414" s="27">
        <v>1</v>
      </c>
      <c r="AV414">
        <v>10</v>
      </c>
      <c r="AW414" s="21">
        <f t="shared" si="99"/>
        <v>90.909090909090907</v>
      </c>
      <c r="AX414">
        <v>3</v>
      </c>
      <c r="AZ414" t="s">
        <v>8288</v>
      </c>
      <c r="BA414" s="27">
        <v>1</v>
      </c>
      <c r="BB414">
        <v>10</v>
      </c>
      <c r="BC414" s="21">
        <f t="shared" si="90"/>
        <v>90.909090909090907</v>
      </c>
      <c r="BD414">
        <v>3</v>
      </c>
      <c r="BF414" t="s">
        <v>8288</v>
      </c>
      <c r="BG414" s="27">
        <v>1</v>
      </c>
      <c r="BH414">
        <v>8</v>
      </c>
      <c r="BJ414">
        <v>3</v>
      </c>
      <c r="BL414" t="s">
        <v>8288</v>
      </c>
      <c r="BM414" s="27">
        <v>1</v>
      </c>
      <c r="BN414">
        <v>3</v>
      </c>
      <c r="BP414" t="s">
        <v>8288</v>
      </c>
      <c r="BQ414" s="27">
        <v>1</v>
      </c>
      <c r="BR414">
        <v>3</v>
      </c>
      <c r="BS414" s="97">
        <f t="shared" si="97"/>
        <v>27.27272727272727</v>
      </c>
      <c r="BU414">
        <v>3</v>
      </c>
      <c r="BW414" t="s">
        <v>8288</v>
      </c>
      <c r="BX414" s="27">
        <v>1</v>
      </c>
      <c r="BY414">
        <v>2</v>
      </c>
      <c r="BZ414" s="21">
        <f t="shared" ref="BZ414:BZ420" si="100">BY414/AF414*100</f>
        <v>18.181818181818183</v>
      </c>
      <c r="CA414">
        <v>2</v>
      </c>
      <c r="CB414">
        <v>3</v>
      </c>
      <c r="CD414" t="s">
        <v>8288</v>
      </c>
      <c r="CE414" s="27">
        <v>0</v>
      </c>
      <c r="CG414" t="s">
        <v>242</v>
      </c>
      <c r="CH414" t="s">
        <v>242</v>
      </c>
      <c r="CJ414" s="27">
        <v>1</v>
      </c>
      <c r="CK414" s="2" t="s">
        <v>8289</v>
      </c>
      <c r="CL414">
        <v>1</v>
      </c>
      <c r="CN414" t="s">
        <v>8290</v>
      </c>
      <c r="CO414">
        <v>1</v>
      </c>
      <c r="CP414" s="27">
        <v>0</v>
      </c>
      <c r="CQ414" t="s">
        <v>242</v>
      </c>
      <c r="CR414" t="s">
        <v>242</v>
      </c>
      <c r="CS414" t="s">
        <v>242</v>
      </c>
      <c r="CV414" s="27">
        <v>0</v>
      </c>
      <c r="CX414" t="s">
        <v>242</v>
      </c>
      <c r="DA414" s="27">
        <v>1</v>
      </c>
      <c r="DB414">
        <v>11329468</v>
      </c>
      <c r="DC414">
        <v>2</v>
      </c>
      <c r="DE414" s="27">
        <v>1</v>
      </c>
      <c r="DF414" s="36">
        <v>112162</v>
      </c>
      <c r="DG414">
        <v>2</v>
      </c>
      <c r="DH414" s="36">
        <v>131917</v>
      </c>
      <c r="DI414">
        <v>2</v>
      </c>
      <c r="DJ414" s="36" t="s">
        <v>242</v>
      </c>
      <c r="DK414" t="s">
        <v>242</v>
      </c>
      <c r="DM414" s="27">
        <v>1</v>
      </c>
      <c r="DN414" s="36">
        <v>2974037</v>
      </c>
      <c r="DO414">
        <v>2</v>
      </c>
      <c r="DQ414">
        <v>4</v>
      </c>
      <c r="DS414" t="s">
        <v>8291</v>
      </c>
      <c r="DT414" s="27">
        <v>1</v>
      </c>
      <c r="DU414" s="2" t="s">
        <v>8292</v>
      </c>
      <c r="DV414" s="27">
        <v>1</v>
      </c>
      <c r="DW414" s="2" t="s">
        <v>8293</v>
      </c>
      <c r="DX414" s="27">
        <v>1</v>
      </c>
      <c r="DY414" s="2" t="s">
        <v>8294</v>
      </c>
      <c r="DZ414" s="27">
        <v>1</v>
      </c>
      <c r="EA414" s="2" t="s">
        <v>8295</v>
      </c>
      <c r="EB414" s="27">
        <v>0</v>
      </c>
      <c r="ED414" s="27">
        <v>1</v>
      </c>
      <c r="EE414" t="s">
        <v>8296</v>
      </c>
      <c r="EF414" s="27">
        <v>1</v>
      </c>
      <c r="EG414" s="2" t="s">
        <v>8297</v>
      </c>
      <c r="EH414" s="27">
        <v>1</v>
      </c>
      <c r="EI414" s="2" t="s">
        <v>8298</v>
      </c>
      <c r="EJ414" s="27">
        <v>1</v>
      </c>
      <c r="EK414" s="2" t="s">
        <v>8299</v>
      </c>
      <c r="EL414" s="27">
        <v>1</v>
      </c>
      <c r="EM414" s="2" t="s">
        <v>8300</v>
      </c>
      <c r="EN414">
        <v>4</v>
      </c>
      <c r="EP414" s="2" t="s">
        <v>8291</v>
      </c>
      <c r="EQ414">
        <f t="shared" si="91"/>
        <v>0.9</v>
      </c>
      <c r="ER414" s="99">
        <v>0.5</v>
      </c>
      <c r="ES414" s="27">
        <v>0</v>
      </c>
      <c r="ET414" t="s">
        <v>242</v>
      </c>
      <c r="EU414" t="s">
        <v>242</v>
      </c>
      <c r="EX414" t="s">
        <v>242</v>
      </c>
      <c r="EY414" t="s">
        <v>242</v>
      </c>
      <c r="FA414" s="27">
        <v>1</v>
      </c>
      <c r="FB414">
        <v>131658</v>
      </c>
      <c r="FD414" s="27">
        <v>0</v>
      </c>
      <c r="FE414" t="s">
        <v>242</v>
      </c>
      <c r="FG414" s="27">
        <v>1</v>
      </c>
      <c r="FH414">
        <v>128648</v>
      </c>
      <c r="FJ414" s="27">
        <v>0</v>
      </c>
      <c r="FK414" t="s">
        <v>242</v>
      </c>
      <c r="FL414">
        <f t="shared" si="94"/>
        <v>2</v>
      </c>
      <c r="FM414" s="99">
        <v>1</v>
      </c>
      <c r="FN414">
        <f t="shared" si="95"/>
        <v>0</v>
      </c>
      <c r="FO414" s="100">
        <v>0</v>
      </c>
      <c r="FQ414">
        <v>5</v>
      </c>
      <c r="FR414" t="s">
        <v>8301</v>
      </c>
      <c r="FS414" t="s">
        <v>8302</v>
      </c>
      <c r="FT414" s="27">
        <v>0</v>
      </c>
      <c r="FU414" t="s">
        <v>242</v>
      </c>
      <c r="FV414" t="s">
        <v>242</v>
      </c>
      <c r="FW414" t="s">
        <v>242</v>
      </c>
      <c r="FY414" s="27">
        <v>1</v>
      </c>
      <c r="FZ414">
        <v>25</v>
      </c>
      <c r="GA414">
        <v>3</v>
      </c>
      <c r="GC414" s="27">
        <v>0.5</v>
      </c>
      <c r="GD414" t="s">
        <v>242</v>
      </c>
      <c r="GE414" t="s">
        <v>242</v>
      </c>
      <c r="GF414" s="36" t="s">
        <v>242</v>
      </c>
      <c r="GG414" t="s">
        <v>242</v>
      </c>
      <c r="GH414" t="s">
        <v>242</v>
      </c>
      <c r="GI414" t="s">
        <v>242</v>
      </c>
      <c r="GJ414" t="s">
        <v>242</v>
      </c>
      <c r="GK414">
        <v>3</v>
      </c>
      <c r="GL414" t="s">
        <v>8303</v>
      </c>
      <c r="GM414">
        <v>1</v>
      </c>
      <c r="GO414" t="s">
        <v>8290</v>
      </c>
      <c r="GP414" s="27">
        <v>0</v>
      </c>
      <c r="GQ414" t="s">
        <v>242</v>
      </c>
      <c r="GR414" t="s">
        <v>242</v>
      </c>
      <c r="GT414" t="s">
        <v>242</v>
      </c>
      <c r="GW414" s="27">
        <v>1</v>
      </c>
      <c r="GX414">
        <v>59</v>
      </c>
      <c r="GY414" t="s">
        <v>8304</v>
      </c>
      <c r="HA414">
        <v>3</v>
      </c>
      <c r="HC414" t="s">
        <v>8288</v>
      </c>
      <c r="HD414" s="27">
        <v>0</v>
      </c>
      <c r="HF414" s="27">
        <v>0</v>
      </c>
      <c r="HH414" t="s">
        <v>242</v>
      </c>
      <c r="HK414" s="27">
        <v>1</v>
      </c>
      <c r="HL414" s="2" t="s">
        <v>8305</v>
      </c>
      <c r="HM414">
        <v>2</v>
      </c>
      <c r="HO414" t="s">
        <v>8306</v>
      </c>
      <c r="HP414">
        <v>0.88888888899999996</v>
      </c>
      <c r="HQ414">
        <v>1</v>
      </c>
      <c r="HR414">
        <v>0</v>
      </c>
      <c r="HS414">
        <v>1</v>
      </c>
      <c r="HT414">
        <v>0.9</v>
      </c>
      <c r="HU414">
        <v>0</v>
      </c>
      <c r="HV414">
        <v>0.5</v>
      </c>
      <c r="HW414">
        <v>0.5</v>
      </c>
      <c r="HX414">
        <v>0</v>
      </c>
      <c r="HY414">
        <v>1</v>
      </c>
      <c r="HZ414">
        <v>0</v>
      </c>
      <c r="IA414">
        <v>1</v>
      </c>
      <c r="IB414">
        <v>1</v>
      </c>
      <c r="IC414">
        <v>0.62962963000000005</v>
      </c>
      <c r="ID414">
        <v>0.6</v>
      </c>
      <c r="IE414">
        <v>0.5</v>
      </c>
      <c r="IF414">
        <v>0.57654320999999997</v>
      </c>
      <c r="IG414" t="s">
        <v>8307</v>
      </c>
      <c r="IH414" t="s">
        <v>266</v>
      </c>
      <c r="II414" t="s">
        <v>8283</v>
      </c>
      <c r="IJ414">
        <v>3471.2089999999998</v>
      </c>
      <c r="IK414">
        <v>3586.982</v>
      </c>
      <c r="IL414">
        <v>3803.835</v>
      </c>
      <c r="IM414">
        <v>4324.3850000000002</v>
      </c>
      <c r="IN414">
        <v>3471.2089999999998</v>
      </c>
      <c r="IS414">
        <f t="shared" si="92"/>
        <v>1</v>
      </c>
      <c r="IT414">
        <f t="shared" si="96"/>
        <v>0.6428571428571429</v>
      </c>
      <c r="IU414">
        <f t="shared" si="98"/>
        <v>0.625</v>
      </c>
      <c r="IV414">
        <f t="shared" si="93"/>
        <v>0.75595238095238093</v>
      </c>
    </row>
    <row r="415" spans="1:256" customFormat="1" ht="14" customHeight="1" x14ac:dyDescent="0.2">
      <c r="A415">
        <v>414</v>
      </c>
      <c r="B415">
        <v>453</v>
      </c>
      <c r="C415" s="1">
        <v>44854.591666666667</v>
      </c>
      <c r="D415" s="1">
        <v>44854.592361111114</v>
      </c>
      <c r="E415">
        <v>0</v>
      </c>
      <c r="F415" t="s">
        <v>240</v>
      </c>
      <c r="G415">
        <v>100</v>
      </c>
      <c r="H415">
        <v>80</v>
      </c>
      <c r="I415">
        <v>1</v>
      </c>
      <c r="J415" s="1">
        <v>44854.592361111114</v>
      </c>
      <c r="K415" t="s">
        <v>8308</v>
      </c>
      <c r="L415" t="s">
        <v>242</v>
      </c>
      <c r="M415" t="s">
        <v>242</v>
      </c>
      <c r="N415" t="s">
        <v>8309</v>
      </c>
      <c r="O415" t="s">
        <v>8310</v>
      </c>
      <c r="P415">
        <v>34.029000000000003</v>
      </c>
      <c r="Q415">
        <v>-118.40049999999999</v>
      </c>
      <c r="R415" t="s">
        <v>245</v>
      </c>
      <c r="S415" t="s">
        <v>246</v>
      </c>
      <c r="T415" t="s">
        <v>8311</v>
      </c>
      <c r="U415" s="24">
        <v>1108524</v>
      </c>
      <c r="V415" t="s">
        <v>8312</v>
      </c>
      <c r="W415" t="s">
        <v>8313</v>
      </c>
      <c r="X415">
        <v>7372</v>
      </c>
      <c r="Y415" t="s">
        <v>297</v>
      </c>
      <c r="Z415" t="s">
        <v>1077</v>
      </c>
      <c r="AA415">
        <v>2021</v>
      </c>
      <c r="AC415">
        <v>0.5</v>
      </c>
      <c r="AD415">
        <v>10</v>
      </c>
      <c r="AF415">
        <v>11</v>
      </c>
      <c r="AG415" t="s">
        <v>242</v>
      </c>
      <c r="AJ415" s="27">
        <v>0</v>
      </c>
      <c r="AK415" s="24">
        <v>0</v>
      </c>
      <c r="AL415" s="27">
        <v>0</v>
      </c>
      <c r="AM415" s="24">
        <v>0</v>
      </c>
      <c r="AN415" s="36">
        <f t="shared" si="89"/>
        <v>0</v>
      </c>
      <c r="AO415" s="27">
        <v>0</v>
      </c>
      <c r="AP415" s="24">
        <v>0</v>
      </c>
      <c r="AR415" t="s">
        <v>242</v>
      </c>
      <c r="AU415" s="27">
        <v>1</v>
      </c>
      <c r="AV415">
        <v>2</v>
      </c>
      <c r="AW415" s="21">
        <f t="shared" si="99"/>
        <v>18.181818181818183</v>
      </c>
      <c r="AX415">
        <v>2</v>
      </c>
      <c r="BA415" s="27">
        <v>1</v>
      </c>
      <c r="BB415">
        <v>2</v>
      </c>
      <c r="BC415" s="21">
        <f t="shared" si="90"/>
        <v>18.181818181818183</v>
      </c>
      <c r="BD415" t="s">
        <v>242</v>
      </c>
      <c r="BG415" s="27">
        <v>1</v>
      </c>
      <c r="BH415">
        <v>10.73</v>
      </c>
      <c r="BJ415">
        <v>2</v>
      </c>
      <c r="BM415" s="27">
        <v>1</v>
      </c>
      <c r="BN415">
        <v>2</v>
      </c>
      <c r="BQ415" s="27">
        <v>1</v>
      </c>
      <c r="BR415">
        <v>3</v>
      </c>
      <c r="BS415" s="97">
        <f t="shared" si="97"/>
        <v>27.27272727272727</v>
      </c>
      <c r="BU415">
        <v>1</v>
      </c>
      <c r="BX415" s="27">
        <v>1</v>
      </c>
      <c r="BY415">
        <v>2</v>
      </c>
      <c r="BZ415" s="21">
        <f t="shared" si="100"/>
        <v>18.181818181818183</v>
      </c>
      <c r="CA415">
        <v>2</v>
      </c>
      <c r="CB415">
        <v>1</v>
      </c>
      <c r="CE415" s="27">
        <v>0</v>
      </c>
      <c r="CG415" t="s">
        <v>242</v>
      </c>
      <c r="CH415" t="s">
        <v>242</v>
      </c>
      <c r="CJ415" s="27">
        <v>1</v>
      </c>
      <c r="CK415" t="s">
        <v>8314</v>
      </c>
      <c r="CL415">
        <v>1</v>
      </c>
      <c r="CO415">
        <v>0</v>
      </c>
      <c r="CP415" s="27">
        <v>0.5</v>
      </c>
      <c r="CQ415" t="s">
        <v>242</v>
      </c>
      <c r="CR415">
        <v>100</v>
      </c>
      <c r="CS415" t="s">
        <v>242</v>
      </c>
      <c r="CT415" t="s">
        <v>8315</v>
      </c>
      <c r="CV415" s="27">
        <v>1</v>
      </c>
      <c r="CX415" t="s">
        <v>242</v>
      </c>
      <c r="DA415" s="27">
        <v>1</v>
      </c>
      <c r="DB415">
        <v>1000</v>
      </c>
      <c r="DC415">
        <v>2</v>
      </c>
      <c r="DE415" s="27">
        <v>1</v>
      </c>
      <c r="DF415" s="36">
        <v>84000</v>
      </c>
      <c r="DG415">
        <v>2</v>
      </c>
      <c r="DH415" s="36">
        <v>292000</v>
      </c>
      <c r="DI415">
        <v>2</v>
      </c>
      <c r="DJ415" s="36" t="s">
        <v>242</v>
      </c>
      <c r="DK415" t="s">
        <v>242</v>
      </c>
      <c r="DM415" s="27">
        <v>1</v>
      </c>
      <c r="DN415" s="36">
        <v>1131400</v>
      </c>
      <c r="DO415">
        <v>2</v>
      </c>
      <c r="DP415" t="s">
        <v>8316</v>
      </c>
      <c r="DQ415">
        <v>1</v>
      </c>
      <c r="DT415" s="27">
        <v>1</v>
      </c>
      <c r="DU415" t="s">
        <v>8317</v>
      </c>
      <c r="DV415" s="27">
        <v>1</v>
      </c>
      <c r="DW415" t="s">
        <v>8318</v>
      </c>
      <c r="DX415" s="27">
        <v>0</v>
      </c>
      <c r="DZ415" s="27">
        <v>1</v>
      </c>
      <c r="EA415" t="s">
        <v>8319</v>
      </c>
      <c r="EB415" s="27">
        <v>1</v>
      </c>
      <c r="ED415" s="27">
        <v>1</v>
      </c>
      <c r="EE415" t="s">
        <v>8320</v>
      </c>
      <c r="EF415" s="27">
        <v>1</v>
      </c>
      <c r="EG415" t="s">
        <v>8321</v>
      </c>
      <c r="EH415" s="27">
        <v>1</v>
      </c>
      <c r="EI415" t="s">
        <v>8321</v>
      </c>
      <c r="EJ415" s="27">
        <v>1</v>
      </c>
      <c r="EK415" t="s">
        <v>8322</v>
      </c>
      <c r="EL415" s="27">
        <v>1</v>
      </c>
      <c r="EM415" t="s">
        <v>8323</v>
      </c>
      <c r="EN415">
        <v>1</v>
      </c>
      <c r="EP415" s="2"/>
      <c r="EQ415">
        <f t="shared" si="91"/>
        <v>0.9</v>
      </c>
      <c r="ER415" s="99">
        <v>0.5</v>
      </c>
      <c r="ES415" s="27">
        <v>0</v>
      </c>
      <c r="ET415" t="s">
        <v>242</v>
      </c>
      <c r="EU415" t="s">
        <v>242</v>
      </c>
      <c r="EX415" t="s">
        <v>242</v>
      </c>
      <c r="EY415" t="s">
        <v>242</v>
      </c>
      <c r="FA415" s="27">
        <v>1</v>
      </c>
      <c r="FB415">
        <v>545.53</v>
      </c>
      <c r="FC415" t="s">
        <v>3418</v>
      </c>
      <c r="FD415" s="27">
        <v>1</v>
      </c>
      <c r="FE415">
        <v>10</v>
      </c>
      <c r="FF415" t="s">
        <v>8324</v>
      </c>
      <c r="FG415" s="27">
        <v>0</v>
      </c>
      <c r="FH415" t="s">
        <v>242</v>
      </c>
      <c r="FJ415" s="27">
        <v>0</v>
      </c>
      <c r="FK415" t="s">
        <v>242</v>
      </c>
      <c r="FL415">
        <f t="shared" si="94"/>
        <v>1</v>
      </c>
      <c r="FM415" s="99">
        <v>1</v>
      </c>
      <c r="FN415">
        <f t="shared" si="95"/>
        <v>1</v>
      </c>
      <c r="FO415" s="99">
        <v>1</v>
      </c>
      <c r="FQ415">
        <v>1</v>
      </c>
      <c r="FT415" s="27">
        <v>0</v>
      </c>
      <c r="FU415" t="s">
        <v>242</v>
      </c>
      <c r="FV415" t="s">
        <v>242</v>
      </c>
      <c r="FW415" t="s">
        <v>242</v>
      </c>
      <c r="FY415" s="27">
        <v>1</v>
      </c>
      <c r="FZ415">
        <v>33.700000000000003</v>
      </c>
      <c r="GA415">
        <v>2</v>
      </c>
      <c r="GC415" s="27">
        <v>1</v>
      </c>
      <c r="GD415">
        <v>3.4</v>
      </c>
      <c r="GE415">
        <v>4.5</v>
      </c>
      <c r="GF415" s="36">
        <v>59.9</v>
      </c>
      <c r="GG415">
        <v>26.2</v>
      </c>
      <c r="GH415" t="s">
        <v>242</v>
      </c>
      <c r="GI415" t="s">
        <v>242</v>
      </c>
      <c r="GJ415" t="s">
        <v>242</v>
      </c>
      <c r="GK415">
        <v>1</v>
      </c>
      <c r="GL415" t="s">
        <v>8325</v>
      </c>
      <c r="GM415">
        <v>1</v>
      </c>
      <c r="GP415" s="27">
        <v>0</v>
      </c>
      <c r="GQ415" t="s">
        <v>242</v>
      </c>
      <c r="GR415" t="s">
        <v>242</v>
      </c>
      <c r="GT415" t="s">
        <v>242</v>
      </c>
      <c r="GW415" s="44">
        <v>1</v>
      </c>
      <c r="GX415">
        <v>166</v>
      </c>
      <c r="HA415" t="s">
        <v>242</v>
      </c>
      <c r="HD415" s="27">
        <v>0</v>
      </c>
      <c r="HF415" s="27">
        <v>0</v>
      </c>
      <c r="HH415" t="s">
        <v>242</v>
      </c>
      <c r="HK415" s="27">
        <v>1</v>
      </c>
      <c r="HM415">
        <v>1</v>
      </c>
      <c r="HP415">
        <v>0.66666666699999999</v>
      </c>
      <c r="HQ415">
        <v>1</v>
      </c>
      <c r="HR415">
        <v>0.75</v>
      </c>
      <c r="HS415">
        <v>1</v>
      </c>
      <c r="HT415">
        <v>0.9</v>
      </c>
      <c r="HU415">
        <v>0</v>
      </c>
      <c r="HV415">
        <v>0.5</v>
      </c>
      <c r="HW415">
        <v>0.66666666699999999</v>
      </c>
      <c r="HX415">
        <v>0</v>
      </c>
      <c r="HY415">
        <v>0</v>
      </c>
      <c r="HZ415">
        <v>0</v>
      </c>
      <c r="IA415">
        <v>1</v>
      </c>
      <c r="IB415">
        <v>1</v>
      </c>
      <c r="IC415">
        <v>0.80555555599999995</v>
      </c>
      <c r="ID415">
        <v>0.6</v>
      </c>
      <c r="IE415">
        <v>0.33333333300000001</v>
      </c>
      <c r="IF415">
        <v>0.57962963000000001</v>
      </c>
      <c r="IG415" t="s">
        <v>8326</v>
      </c>
      <c r="IH415" t="s">
        <v>266</v>
      </c>
      <c r="II415" t="s">
        <v>8311</v>
      </c>
      <c r="IJ415">
        <v>17098</v>
      </c>
      <c r="IK415">
        <v>21252</v>
      </c>
      <c r="IL415">
        <v>26492</v>
      </c>
      <c r="IM415" t="s">
        <v>242</v>
      </c>
      <c r="IN415">
        <v>17098</v>
      </c>
      <c r="IS415">
        <f t="shared" si="92"/>
        <v>0.6</v>
      </c>
      <c r="IT415">
        <f t="shared" si="96"/>
        <v>0.7857142857142857</v>
      </c>
      <c r="IU415">
        <f t="shared" si="98"/>
        <v>0.75</v>
      </c>
      <c r="IV415">
        <f t="shared" si="93"/>
        <v>0.71190476190476193</v>
      </c>
    </row>
    <row r="416" spans="1:256" ht="14" customHeight="1" x14ac:dyDescent="0.2">
      <c r="A416" s="10">
        <v>415</v>
      </c>
      <c r="B416">
        <v>454</v>
      </c>
      <c r="C416" s="1">
        <v>44851.450694444444</v>
      </c>
      <c r="D416" s="1">
        <v>44855.638194444444</v>
      </c>
      <c r="E416">
        <v>0</v>
      </c>
      <c r="F416" t="s">
        <v>8251</v>
      </c>
      <c r="G416">
        <v>100</v>
      </c>
      <c r="H416">
        <v>361809</v>
      </c>
      <c r="I416">
        <v>1</v>
      </c>
      <c r="J416" s="1">
        <v>44855.638194444444</v>
      </c>
      <c r="K416" t="s">
        <v>8327</v>
      </c>
      <c r="L416" t="s">
        <v>242</v>
      </c>
      <c r="M416" t="s">
        <v>242</v>
      </c>
      <c r="N416" t="s">
        <v>8328</v>
      </c>
      <c r="O416" t="s">
        <v>8329</v>
      </c>
      <c r="P416">
        <v>34.029000000000003</v>
      </c>
      <c r="Q416">
        <v>-118.40049999999999</v>
      </c>
      <c r="R416" t="s">
        <v>245</v>
      </c>
      <c r="S416" t="s">
        <v>246</v>
      </c>
      <c r="T416" s="10" t="s">
        <v>8330</v>
      </c>
      <c r="V416" t="s">
        <v>8331</v>
      </c>
      <c r="W416" t="s">
        <v>8332</v>
      </c>
      <c r="X416">
        <v>4400</v>
      </c>
      <c r="Y416" s="10" t="s">
        <v>271</v>
      </c>
      <c r="Z416" s="10" t="s">
        <v>1304</v>
      </c>
      <c r="AA416" s="10">
        <v>2021</v>
      </c>
      <c r="AC416" s="10">
        <v>0.5</v>
      </c>
      <c r="AD416">
        <v>15</v>
      </c>
      <c r="AF416" s="10">
        <v>14</v>
      </c>
      <c r="AG416">
        <v>3</v>
      </c>
      <c r="AI416" t="s">
        <v>8333</v>
      </c>
      <c r="AJ416" s="22">
        <v>1</v>
      </c>
      <c r="AK416" s="10">
        <v>6</v>
      </c>
      <c r="AL416" s="22">
        <v>1</v>
      </c>
      <c r="AM416" s="10">
        <v>8</v>
      </c>
      <c r="AN416" s="36">
        <f t="shared" si="89"/>
        <v>57.142857142857139</v>
      </c>
      <c r="AO416" s="22">
        <v>0</v>
      </c>
      <c r="AP416" s="19">
        <v>0</v>
      </c>
      <c r="AQ416" s="2" t="s">
        <v>8334</v>
      </c>
      <c r="AR416">
        <v>3</v>
      </c>
      <c r="AT416" t="s">
        <v>8333</v>
      </c>
      <c r="AU416" s="22">
        <v>1</v>
      </c>
      <c r="AV416" s="10">
        <v>13</v>
      </c>
      <c r="AW416" s="21">
        <f t="shared" si="99"/>
        <v>92.857142857142861</v>
      </c>
      <c r="AX416">
        <v>3</v>
      </c>
      <c r="AZ416" t="s">
        <v>8333</v>
      </c>
      <c r="BA416" s="22">
        <v>1</v>
      </c>
      <c r="BB416" s="10">
        <v>12</v>
      </c>
      <c r="BC416" s="21">
        <f t="shared" si="90"/>
        <v>85.714285714285708</v>
      </c>
      <c r="BD416">
        <v>3</v>
      </c>
      <c r="BF416" t="s">
        <v>8333</v>
      </c>
      <c r="BG416" s="22">
        <v>1</v>
      </c>
      <c r="BH416" s="10">
        <v>12.8</v>
      </c>
      <c r="BJ416">
        <v>3</v>
      </c>
      <c r="BL416" t="s">
        <v>8333</v>
      </c>
      <c r="BM416" s="22">
        <v>1</v>
      </c>
      <c r="BN416">
        <v>3</v>
      </c>
      <c r="BP416" t="s">
        <v>8333</v>
      </c>
      <c r="BQ416" s="22">
        <v>1</v>
      </c>
      <c r="BR416" s="10">
        <v>3</v>
      </c>
      <c r="BS416" s="97">
        <f t="shared" si="97"/>
        <v>21.428571428571427</v>
      </c>
      <c r="BU416" s="10">
        <v>3</v>
      </c>
      <c r="BW416" s="10" t="s">
        <v>8333</v>
      </c>
      <c r="BX416" s="22">
        <v>1</v>
      </c>
      <c r="BY416" s="10">
        <v>2</v>
      </c>
      <c r="BZ416" s="21">
        <f t="shared" si="100"/>
        <v>14.285714285714285</v>
      </c>
      <c r="CA416" s="10">
        <v>2</v>
      </c>
      <c r="CB416" s="10">
        <v>3</v>
      </c>
      <c r="CD416" s="10" t="s">
        <v>8333</v>
      </c>
      <c r="CE416" s="22">
        <v>0</v>
      </c>
      <c r="CG416" s="10" t="s">
        <v>242</v>
      </c>
      <c r="CH416" s="10" t="s">
        <v>242</v>
      </c>
      <c r="CJ416" s="22">
        <v>1</v>
      </c>
      <c r="CK416" s="11" t="s">
        <v>8335</v>
      </c>
      <c r="CL416" s="10">
        <v>1</v>
      </c>
      <c r="CN416" s="10" t="s">
        <v>8336</v>
      </c>
      <c r="CO416" s="10">
        <v>1</v>
      </c>
      <c r="CP416" s="22">
        <v>0</v>
      </c>
      <c r="CQ416" s="10" t="s">
        <v>242</v>
      </c>
      <c r="CR416" s="10" t="s">
        <v>242</v>
      </c>
      <c r="CS416" s="10" t="s">
        <v>242</v>
      </c>
      <c r="CV416" s="22">
        <v>1</v>
      </c>
      <c r="CW416" s="11" t="s">
        <v>8337</v>
      </c>
      <c r="CX416" s="10">
        <v>1</v>
      </c>
      <c r="CZ416" s="10" t="s">
        <v>8336</v>
      </c>
      <c r="DA416" s="22">
        <v>1</v>
      </c>
      <c r="DB416" s="10">
        <v>2579274</v>
      </c>
      <c r="DC416" s="10">
        <v>2</v>
      </c>
      <c r="DE416" s="22">
        <v>1</v>
      </c>
      <c r="DF416" s="50">
        <v>10900</v>
      </c>
      <c r="DG416" s="10">
        <v>2</v>
      </c>
      <c r="DH416" s="50">
        <v>10767</v>
      </c>
      <c r="DI416" s="10">
        <v>2</v>
      </c>
      <c r="DJ416" s="50" t="s">
        <v>242</v>
      </c>
      <c r="DK416" s="10" t="s">
        <v>242</v>
      </c>
      <c r="DM416" s="22">
        <v>0</v>
      </c>
      <c r="DN416" s="50" t="s">
        <v>242</v>
      </c>
      <c r="DO416" s="10" t="s">
        <v>242</v>
      </c>
      <c r="DQ416" s="10">
        <v>1</v>
      </c>
      <c r="DS416" s="10" t="s">
        <v>8336</v>
      </c>
      <c r="DT416" s="27">
        <v>1</v>
      </c>
      <c r="DU416" s="2" t="s">
        <v>8338</v>
      </c>
      <c r="DV416" s="27">
        <v>1</v>
      </c>
      <c r="DW416" s="2" t="s">
        <v>8339</v>
      </c>
      <c r="DX416" s="27">
        <v>0</v>
      </c>
      <c r="DZ416" s="27">
        <v>0</v>
      </c>
      <c r="EB416" s="27">
        <v>0</v>
      </c>
      <c r="ED416" s="27">
        <v>0</v>
      </c>
      <c r="EF416" s="27">
        <v>0</v>
      </c>
      <c r="EH416" s="27">
        <v>1</v>
      </c>
      <c r="EI416" s="2" t="s">
        <v>8340</v>
      </c>
      <c r="EJ416" s="27">
        <v>1</v>
      </c>
      <c r="EK416" t="s">
        <v>8341</v>
      </c>
      <c r="EL416" s="27">
        <v>1</v>
      </c>
      <c r="EM416" s="2" t="s">
        <v>8342</v>
      </c>
      <c r="EN416">
        <v>1</v>
      </c>
      <c r="EP416" s="2" t="s">
        <v>8336</v>
      </c>
      <c r="EQ416">
        <f t="shared" si="91"/>
        <v>0.5</v>
      </c>
      <c r="ER416" s="99">
        <v>0.5</v>
      </c>
      <c r="ES416" s="22">
        <v>0</v>
      </c>
      <c r="ET416" s="10" t="s">
        <v>242</v>
      </c>
      <c r="EU416" s="10" t="s">
        <v>242</v>
      </c>
      <c r="EX416" s="10" t="s">
        <v>242</v>
      </c>
      <c r="EY416" s="10" t="s">
        <v>242</v>
      </c>
      <c r="FA416" s="22">
        <v>0</v>
      </c>
      <c r="FB416" s="10" t="s">
        <v>242</v>
      </c>
      <c r="FD416" s="22">
        <v>0</v>
      </c>
      <c r="FE416" s="10" t="s">
        <v>242</v>
      </c>
      <c r="FG416" s="22">
        <v>0</v>
      </c>
      <c r="FH416" s="10" t="s">
        <v>242</v>
      </c>
      <c r="FJ416" s="22">
        <v>0</v>
      </c>
      <c r="FK416" s="10" t="s">
        <v>242</v>
      </c>
      <c r="FL416">
        <f t="shared" si="94"/>
        <v>0</v>
      </c>
      <c r="FM416" s="100">
        <v>0</v>
      </c>
      <c r="FN416">
        <f t="shared" si="95"/>
        <v>0</v>
      </c>
      <c r="FO416" s="100">
        <v>0</v>
      </c>
      <c r="FQ416" s="10" t="s">
        <v>242</v>
      </c>
      <c r="FT416" s="22">
        <v>0</v>
      </c>
      <c r="FU416" s="10" t="s">
        <v>242</v>
      </c>
      <c r="FV416" s="10" t="s">
        <v>242</v>
      </c>
      <c r="FW416" s="10" t="s">
        <v>242</v>
      </c>
      <c r="FY416" s="22">
        <v>1</v>
      </c>
      <c r="FZ416" s="10">
        <v>26.4</v>
      </c>
      <c r="GA416" s="10">
        <v>2</v>
      </c>
      <c r="GC416" s="22">
        <v>0</v>
      </c>
      <c r="GD416" s="10" t="s">
        <v>242</v>
      </c>
      <c r="GE416" s="10" t="s">
        <v>242</v>
      </c>
      <c r="GF416" s="50" t="s">
        <v>242</v>
      </c>
      <c r="GG416" s="10" t="s">
        <v>242</v>
      </c>
      <c r="GH416" s="10" t="s">
        <v>242</v>
      </c>
      <c r="GI416" s="10" t="s">
        <v>242</v>
      </c>
      <c r="GJ416" s="10" t="s">
        <v>242</v>
      </c>
      <c r="GK416" s="10" t="s">
        <v>242</v>
      </c>
      <c r="GM416" s="10">
        <v>1</v>
      </c>
      <c r="GO416" s="10" t="s">
        <v>8336</v>
      </c>
      <c r="GP416" s="22">
        <v>0.5</v>
      </c>
      <c r="GQ416" s="10" t="s">
        <v>242</v>
      </c>
      <c r="GR416" s="10" t="s">
        <v>242</v>
      </c>
      <c r="GS416" s="10" t="s">
        <v>8343</v>
      </c>
      <c r="GT416" s="10">
        <v>1</v>
      </c>
      <c r="GV416" s="10" t="s">
        <v>8336</v>
      </c>
      <c r="GW416" s="22">
        <v>1</v>
      </c>
      <c r="GX416" s="10">
        <v>1075</v>
      </c>
      <c r="GY416" s="10" t="s">
        <v>8344</v>
      </c>
      <c r="HA416" s="10">
        <v>3</v>
      </c>
      <c r="HC416" s="10" t="s">
        <v>8333</v>
      </c>
      <c r="HD416" s="22">
        <v>0</v>
      </c>
      <c r="HF416" s="22">
        <v>0</v>
      </c>
      <c r="HH416" s="10" t="s">
        <v>242</v>
      </c>
      <c r="HK416" s="22">
        <v>1</v>
      </c>
      <c r="HL416" s="11" t="s">
        <v>8345</v>
      </c>
      <c r="HM416" s="10">
        <v>1</v>
      </c>
      <c r="HO416" s="10" t="s">
        <v>8336</v>
      </c>
      <c r="HP416" s="10">
        <v>0.77777777800000003</v>
      </c>
      <c r="HQ416" s="10">
        <v>1</v>
      </c>
      <c r="HR416" s="10">
        <v>0.5</v>
      </c>
      <c r="HS416" s="10">
        <v>0.66666666699999999</v>
      </c>
      <c r="HT416" s="10">
        <v>0.5</v>
      </c>
      <c r="HU416" s="10">
        <v>0</v>
      </c>
      <c r="HV416" s="10">
        <v>0</v>
      </c>
      <c r="HW416" s="10">
        <v>0.33333333300000001</v>
      </c>
      <c r="HX416" s="10">
        <v>0.5</v>
      </c>
      <c r="HY416" s="10">
        <v>1</v>
      </c>
      <c r="HZ416" s="10">
        <v>0</v>
      </c>
      <c r="IA416" s="10">
        <v>1</v>
      </c>
      <c r="IB416" s="10">
        <v>1</v>
      </c>
      <c r="IC416" s="10">
        <v>0.75925925900000002</v>
      </c>
      <c r="ID416" s="10">
        <v>0.29166666699999999</v>
      </c>
      <c r="IE416" s="10">
        <v>0.56666666700000001</v>
      </c>
      <c r="IF416" s="10">
        <v>0.53919753100000001</v>
      </c>
      <c r="IG416" s="10" t="s">
        <v>8346</v>
      </c>
      <c r="IH416" s="10" t="s">
        <v>266</v>
      </c>
      <c r="II416" s="10" t="s">
        <v>8330</v>
      </c>
      <c r="IJ416" s="10">
        <v>10950.661</v>
      </c>
      <c r="IK416" s="10">
        <v>2208.8049999999998</v>
      </c>
      <c r="IL416" s="10">
        <v>1532.133</v>
      </c>
      <c r="IM416" s="10">
        <v>8840.5400000000009</v>
      </c>
      <c r="IN416" s="10">
        <v>10950.661</v>
      </c>
      <c r="IS416">
        <f t="shared" si="92"/>
        <v>0.8</v>
      </c>
      <c r="IT416">
        <f t="shared" si="96"/>
        <v>0.35714285714285715</v>
      </c>
      <c r="IU416">
        <f t="shared" si="98"/>
        <v>0.5</v>
      </c>
      <c r="IV416">
        <f t="shared" si="93"/>
        <v>0.55238095238095242</v>
      </c>
    </row>
    <row r="417" spans="1:256" customFormat="1" ht="14" customHeight="1" x14ac:dyDescent="0.2">
      <c r="A417">
        <v>416</v>
      </c>
      <c r="B417">
        <v>455</v>
      </c>
      <c r="C417" s="1">
        <v>44856.807638888888</v>
      </c>
      <c r="D417" s="1">
        <v>44856.871527777781</v>
      </c>
      <c r="E417">
        <v>0</v>
      </c>
      <c r="F417" t="s">
        <v>2969</v>
      </c>
      <c r="G417">
        <v>100</v>
      </c>
      <c r="H417">
        <v>5503</v>
      </c>
      <c r="I417">
        <v>1</v>
      </c>
      <c r="J417" s="1">
        <v>44856.871527777781</v>
      </c>
      <c r="K417" t="s">
        <v>8347</v>
      </c>
      <c r="L417" t="s">
        <v>242</v>
      </c>
      <c r="M417" t="s">
        <v>242</v>
      </c>
      <c r="N417" t="s">
        <v>8348</v>
      </c>
      <c r="O417" t="s">
        <v>8349</v>
      </c>
      <c r="P417">
        <v>34.063400000000001</v>
      </c>
      <c r="Q417">
        <v>-118.4667</v>
      </c>
      <c r="R417" t="s">
        <v>245</v>
      </c>
      <c r="S417" t="s">
        <v>246</v>
      </c>
      <c r="T417" t="s">
        <v>8350</v>
      </c>
      <c r="V417" t="s">
        <v>8351</v>
      </c>
      <c r="W417" t="s">
        <v>8352</v>
      </c>
      <c r="X417">
        <v>3674</v>
      </c>
      <c r="Y417" t="s">
        <v>297</v>
      </c>
      <c r="Z417" t="s">
        <v>8353</v>
      </c>
      <c r="AA417">
        <v>2022</v>
      </c>
      <c r="AC417">
        <v>0</v>
      </c>
      <c r="AF417">
        <v>9</v>
      </c>
      <c r="AG417">
        <v>3</v>
      </c>
      <c r="AI417" t="s">
        <v>8354</v>
      </c>
      <c r="AJ417" s="27">
        <v>1</v>
      </c>
      <c r="AK417">
        <v>5</v>
      </c>
      <c r="AL417" s="27">
        <v>0</v>
      </c>
      <c r="AM417" s="24">
        <v>0</v>
      </c>
      <c r="AN417" s="36">
        <f t="shared" si="89"/>
        <v>0</v>
      </c>
      <c r="AO417" s="27">
        <v>0</v>
      </c>
      <c r="AP417" s="24">
        <v>0</v>
      </c>
      <c r="AQ417" s="2" t="s">
        <v>8355</v>
      </c>
      <c r="AR417">
        <v>3</v>
      </c>
      <c r="AT417" t="s">
        <v>8354</v>
      </c>
      <c r="AU417" s="27">
        <v>1</v>
      </c>
      <c r="AV417">
        <v>8</v>
      </c>
      <c r="AW417" s="21">
        <f t="shared" si="99"/>
        <v>88.888888888888886</v>
      </c>
      <c r="AX417">
        <v>3</v>
      </c>
      <c r="AZ417" t="s">
        <v>8354</v>
      </c>
      <c r="BA417" s="27">
        <v>1</v>
      </c>
      <c r="BB417">
        <v>8</v>
      </c>
      <c r="BC417" s="21">
        <f t="shared" si="90"/>
        <v>88.888888888888886</v>
      </c>
      <c r="BD417">
        <v>3</v>
      </c>
      <c r="BF417" t="s">
        <v>8354</v>
      </c>
      <c r="BG417" s="27">
        <v>1</v>
      </c>
      <c r="BH417">
        <v>6.2</v>
      </c>
      <c r="BJ417">
        <v>3</v>
      </c>
      <c r="BL417" t="s">
        <v>8354</v>
      </c>
      <c r="BM417" s="27">
        <v>1</v>
      </c>
      <c r="BN417">
        <v>3</v>
      </c>
      <c r="BP417" t="s">
        <v>8354</v>
      </c>
      <c r="BQ417" s="27">
        <v>1</v>
      </c>
      <c r="BR417">
        <v>2</v>
      </c>
      <c r="BS417" s="97">
        <f t="shared" si="97"/>
        <v>22.222222222222221</v>
      </c>
      <c r="BU417">
        <v>3</v>
      </c>
      <c r="BW417" t="s">
        <v>8354</v>
      </c>
      <c r="BX417" s="27">
        <v>1</v>
      </c>
      <c r="BY417">
        <v>3</v>
      </c>
      <c r="BZ417" s="21">
        <f t="shared" si="100"/>
        <v>33.333333333333329</v>
      </c>
      <c r="CA417">
        <v>2</v>
      </c>
      <c r="CB417">
        <v>3</v>
      </c>
      <c r="CD417" t="s">
        <v>8354</v>
      </c>
      <c r="CE417" s="27">
        <v>0</v>
      </c>
      <c r="CG417" t="s">
        <v>242</v>
      </c>
      <c r="CH417" t="s">
        <v>242</v>
      </c>
      <c r="CJ417" s="27">
        <v>0.5</v>
      </c>
      <c r="CK417" t="s">
        <v>8356</v>
      </c>
      <c r="CL417">
        <v>1</v>
      </c>
      <c r="CN417" t="s">
        <v>8357</v>
      </c>
      <c r="CO417">
        <v>0</v>
      </c>
      <c r="CP417" s="27">
        <v>0.5</v>
      </c>
      <c r="CQ417" t="s">
        <v>242</v>
      </c>
      <c r="CR417" t="s">
        <v>242</v>
      </c>
      <c r="CS417" t="s">
        <v>242</v>
      </c>
      <c r="CU417" s="2" t="s">
        <v>8358</v>
      </c>
      <c r="CV417" s="27">
        <v>0</v>
      </c>
      <c r="CX417">
        <v>1</v>
      </c>
      <c r="CZ417" t="s">
        <v>8357</v>
      </c>
      <c r="DA417" s="27">
        <v>1</v>
      </c>
      <c r="DB417">
        <v>165487</v>
      </c>
      <c r="DC417">
        <v>2</v>
      </c>
      <c r="DE417" s="27">
        <v>1</v>
      </c>
      <c r="DF417" s="36" t="s">
        <v>242</v>
      </c>
      <c r="DG417" t="s">
        <v>242</v>
      </c>
      <c r="DH417" s="43" t="s">
        <v>242</v>
      </c>
      <c r="DI417" t="s">
        <v>242</v>
      </c>
      <c r="DJ417" s="36">
        <v>124435</v>
      </c>
      <c r="DK417">
        <v>2</v>
      </c>
      <c r="DM417" s="27">
        <v>0</v>
      </c>
      <c r="DN417" s="36" t="s">
        <v>242</v>
      </c>
      <c r="DO417" t="s">
        <v>242</v>
      </c>
      <c r="DQ417">
        <v>1</v>
      </c>
      <c r="DS417" t="s">
        <v>8357</v>
      </c>
      <c r="DT417" s="27">
        <v>1</v>
      </c>
      <c r="DU417" s="2" t="s">
        <v>8359</v>
      </c>
      <c r="DV417" s="27">
        <v>0</v>
      </c>
      <c r="DX417" s="27">
        <v>0.5</v>
      </c>
      <c r="DY417" s="2" t="s">
        <v>8360</v>
      </c>
      <c r="DZ417" s="27">
        <v>1</v>
      </c>
      <c r="EA417" s="2" t="s">
        <v>8361</v>
      </c>
      <c r="EB417" s="27">
        <v>1</v>
      </c>
      <c r="EC417" t="s">
        <v>8362</v>
      </c>
      <c r="ED417" s="27">
        <v>1</v>
      </c>
      <c r="EE417" s="2" t="s">
        <v>8363</v>
      </c>
      <c r="EF417" s="27">
        <v>0.5</v>
      </c>
      <c r="EG417" t="s">
        <v>8364</v>
      </c>
      <c r="EH417" s="27">
        <v>0.5</v>
      </c>
      <c r="EI417" s="2" t="s">
        <v>8365</v>
      </c>
      <c r="EJ417" s="27">
        <v>1</v>
      </c>
      <c r="EK417" s="2" t="s">
        <v>8366</v>
      </c>
      <c r="EL417" s="27">
        <v>1</v>
      </c>
      <c r="EM417" s="2" t="s">
        <v>8367</v>
      </c>
      <c r="EN417">
        <v>1</v>
      </c>
      <c r="EP417" s="2" t="s">
        <v>8357</v>
      </c>
      <c r="EQ417">
        <f t="shared" si="91"/>
        <v>0.75</v>
      </c>
      <c r="ER417" s="99">
        <v>0.5</v>
      </c>
      <c r="ES417" s="27">
        <v>0</v>
      </c>
      <c r="ET417" t="s">
        <v>242</v>
      </c>
      <c r="EU417" t="s">
        <v>242</v>
      </c>
      <c r="EX417" t="s">
        <v>242</v>
      </c>
      <c r="EY417" t="s">
        <v>242</v>
      </c>
      <c r="FA417" s="27">
        <v>1</v>
      </c>
      <c r="FB417">
        <v>2439</v>
      </c>
      <c r="FC417" t="s">
        <v>8368</v>
      </c>
      <c r="FD417" s="27">
        <v>1</v>
      </c>
      <c r="FE417">
        <v>65</v>
      </c>
      <c r="FG417" s="27">
        <v>1</v>
      </c>
      <c r="FH417">
        <v>421</v>
      </c>
      <c r="FI417" t="s">
        <v>8369</v>
      </c>
      <c r="FJ417" s="27">
        <v>1</v>
      </c>
      <c r="FK417">
        <v>83</v>
      </c>
      <c r="FL417">
        <f t="shared" si="94"/>
        <v>2</v>
      </c>
      <c r="FM417" s="99">
        <v>1</v>
      </c>
      <c r="FN417">
        <f t="shared" si="95"/>
        <v>2</v>
      </c>
      <c r="FO417" s="99">
        <v>1</v>
      </c>
      <c r="FQ417">
        <v>1</v>
      </c>
      <c r="FS417" t="s">
        <v>8357</v>
      </c>
      <c r="FT417" s="27">
        <v>0</v>
      </c>
      <c r="FU417" t="s">
        <v>242</v>
      </c>
      <c r="FV417" t="s">
        <v>242</v>
      </c>
      <c r="FW417" t="s">
        <v>242</v>
      </c>
      <c r="FY417" s="27">
        <v>0</v>
      </c>
      <c r="FZ417" t="s">
        <v>242</v>
      </c>
      <c r="GA417" t="s">
        <v>242</v>
      </c>
      <c r="GC417" s="27">
        <v>0</v>
      </c>
      <c r="GD417" t="s">
        <v>242</v>
      </c>
      <c r="GE417" t="s">
        <v>242</v>
      </c>
      <c r="GF417" s="36" t="s">
        <v>242</v>
      </c>
      <c r="GG417" t="s">
        <v>242</v>
      </c>
      <c r="GH417" t="s">
        <v>242</v>
      </c>
      <c r="GI417" t="s">
        <v>242</v>
      </c>
      <c r="GJ417" t="s">
        <v>242</v>
      </c>
      <c r="GK417" t="s">
        <v>242</v>
      </c>
      <c r="GM417" t="s">
        <v>242</v>
      </c>
      <c r="GP417" s="27">
        <v>0</v>
      </c>
      <c r="GQ417" t="s">
        <v>242</v>
      </c>
      <c r="GR417" t="s">
        <v>242</v>
      </c>
      <c r="GT417" t="s">
        <v>242</v>
      </c>
      <c r="GW417" s="27">
        <v>1</v>
      </c>
      <c r="GX417">
        <v>175</v>
      </c>
      <c r="HA417" t="s">
        <v>242</v>
      </c>
      <c r="HD417" s="27">
        <v>1</v>
      </c>
      <c r="HE417" t="s">
        <v>8370</v>
      </c>
      <c r="HF417" s="27">
        <v>0</v>
      </c>
      <c r="HH417">
        <v>1</v>
      </c>
      <c r="HJ417" t="s">
        <v>8371</v>
      </c>
      <c r="HK417" s="27">
        <v>1</v>
      </c>
      <c r="HL417" s="2" t="s">
        <v>8372</v>
      </c>
      <c r="HM417">
        <v>5</v>
      </c>
      <c r="HN417" t="s">
        <v>8373</v>
      </c>
      <c r="HO417" t="s">
        <v>8374</v>
      </c>
      <c r="HP417">
        <v>0.66666666699999999</v>
      </c>
      <c r="HQ417">
        <v>0.5</v>
      </c>
      <c r="HR417">
        <v>0.25</v>
      </c>
      <c r="HS417">
        <v>0.66666666699999999</v>
      </c>
      <c r="HT417">
        <v>0.75</v>
      </c>
      <c r="HU417">
        <v>0</v>
      </c>
      <c r="HV417">
        <v>1</v>
      </c>
      <c r="HW417">
        <v>0</v>
      </c>
      <c r="HX417">
        <v>0</v>
      </c>
      <c r="HY417">
        <v>1</v>
      </c>
      <c r="HZ417">
        <v>0.5</v>
      </c>
      <c r="IA417">
        <v>1</v>
      </c>
      <c r="IB417">
        <v>1</v>
      </c>
      <c r="IC417">
        <v>0.47222222200000002</v>
      </c>
      <c r="ID417">
        <v>0.60416666699999999</v>
      </c>
      <c r="IE417">
        <v>0.5</v>
      </c>
      <c r="IF417">
        <v>0.52546296299999995</v>
      </c>
      <c r="IG417" t="s">
        <v>8350</v>
      </c>
      <c r="IH417" t="s">
        <v>266</v>
      </c>
      <c r="II417" t="s">
        <v>8350</v>
      </c>
      <c r="IJ417">
        <v>3239.1410000000001</v>
      </c>
      <c r="IK417">
        <v>4015.3069999999998</v>
      </c>
      <c r="IL417">
        <v>4645.7139999999999</v>
      </c>
      <c r="IM417" t="s">
        <v>242</v>
      </c>
      <c r="IN417">
        <v>3239.1410000000001</v>
      </c>
      <c r="IS417">
        <f t="shared" si="92"/>
        <v>0.5</v>
      </c>
      <c r="IT417">
        <f t="shared" si="96"/>
        <v>0.6428571428571429</v>
      </c>
      <c r="IU417">
        <f t="shared" si="98"/>
        <v>0.25</v>
      </c>
      <c r="IV417">
        <f t="shared" si="93"/>
        <v>0.46428571428571425</v>
      </c>
    </row>
    <row r="418" spans="1:256" customFormat="1" ht="14" customHeight="1" x14ac:dyDescent="0.2">
      <c r="A418">
        <v>417</v>
      </c>
      <c r="B418">
        <v>456</v>
      </c>
      <c r="C418" s="1">
        <v>44860.727083333331</v>
      </c>
      <c r="D418" s="1">
        <v>44861.882638888892</v>
      </c>
      <c r="E418">
        <v>0</v>
      </c>
      <c r="F418" t="s">
        <v>2969</v>
      </c>
      <c r="G418">
        <v>100</v>
      </c>
      <c r="H418">
        <v>99825</v>
      </c>
      <c r="I418">
        <v>1</v>
      </c>
      <c r="J418" s="1">
        <v>44861.882638888892</v>
      </c>
      <c r="K418" t="s">
        <v>8375</v>
      </c>
      <c r="L418" t="s">
        <v>242</v>
      </c>
      <c r="M418" t="s">
        <v>242</v>
      </c>
      <c r="N418" t="s">
        <v>8376</v>
      </c>
      <c r="O418" t="s">
        <v>8377</v>
      </c>
      <c r="P418">
        <v>34.037999999999997</v>
      </c>
      <c r="Q418">
        <v>-118.45440000000001</v>
      </c>
      <c r="R418" t="s">
        <v>245</v>
      </c>
      <c r="S418" t="s">
        <v>246</v>
      </c>
      <c r="T418" t="s">
        <v>8378</v>
      </c>
      <c r="V418" t="s">
        <v>8379</v>
      </c>
      <c r="W418" t="s">
        <v>8380</v>
      </c>
      <c r="X418">
        <v>6331</v>
      </c>
      <c r="Y418" t="s">
        <v>319</v>
      </c>
      <c r="Z418" t="s">
        <v>890</v>
      </c>
      <c r="AA418">
        <v>2021</v>
      </c>
      <c r="AC418">
        <v>0</v>
      </c>
      <c r="AF418">
        <v>9</v>
      </c>
      <c r="AG418">
        <v>3</v>
      </c>
      <c r="AI418" t="s">
        <v>8381</v>
      </c>
      <c r="AJ418" s="27">
        <v>1</v>
      </c>
      <c r="AK418">
        <v>9</v>
      </c>
      <c r="AL418" s="27">
        <v>0</v>
      </c>
      <c r="AM418" s="24">
        <v>0</v>
      </c>
      <c r="AN418" s="36">
        <f t="shared" si="89"/>
        <v>0</v>
      </c>
      <c r="AO418" s="27">
        <v>0</v>
      </c>
      <c r="AP418" s="24">
        <v>0</v>
      </c>
      <c r="AQ418" s="2" t="s">
        <v>8382</v>
      </c>
      <c r="AR418">
        <v>3</v>
      </c>
      <c r="AT418" t="s">
        <v>8381</v>
      </c>
      <c r="AU418" s="27">
        <v>1</v>
      </c>
      <c r="AV418">
        <v>9</v>
      </c>
      <c r="AW418" s="21">
        <f t="shared" si="99"/>
        <v>100</v>
      </c>
      <c r="AX418">
        <v>3</v>
      </c>
      <c r="AZ418" t="s">
        <v>8381</v>
      </c>
      <c r="BA418" s="27">
        <v>1</v>
      </c>
      <c r="BB418">
        <v>7</v>
      </c>
      <c r="BC418" s="21">
        <f t="shared" si="90"/>
        <v>77.777777777777786</v>
      </c>
      <c r="BD418">
        <v>3</v>
      </c>
      <c r="BF418" t="s">
        <v>8381</v>
      </c>
      <c r="BG418" s="27">
        <v>0.5</v>
      </c>
      <c r="BI418" t="s">
        <v>8383</v>
      </c>
      <c r="BJ418">
        <v>3</v>
      </c>
      <c r="BL418" t="s">
        <v>8381</v>
      </c>
      <c r="BM418" s="27">
        <v>1</v>
      </c>
      <c r="BN418">
        <v>3</v>
      </c>
      <c r="BP418" t="s">
        <v>8381</v>
      </c>
      <c r="BQ418" s="27">
        <v>1</v>
      </c>
      <c r="BR418">
        <v>2</v>
      </c>
      <c r="BS418" s="97">
        <f t="shared" si="97"/>
        <v>22.222222222222221</v>
      </c>
      <c r="BU418">
        <v>3</v>
      </c>
      <c r="BW418" t="s">
        <v>8381</v>
      </c>
      <c r="BX418" s="27">
        <v>1</v>
      </c>
      <c r="BY418">
        <v>1</v>
      </c>
      <c r="BZ418" s="21">
        <f t="shared" si="100"/>
        <v>11.111111111111111</v>
      </c>
      <c r="CA418">
        <v>1</v>
      </c>
      <c r="CB418">
        <v>3</v>
      </c>
      <c r="CD418" t="s">
        <v>8381</v>
      </c>
      <c r="CE418" s="27">
        <v>0</v>
      </c>
      <c r="CG418" t="s">
        <v>242</v>
      </c>
      <c r="CH418" t="s">
        <v>242</v>
      </c>
      <c r="CJ418" s="27">
        <v>1</v>
      </c>
      <c r="CK418" s="2" t="s">
        <v>8384</v>
      </c>
      <c r="CL418">
        <v>1</v>
      </c>
      <c r="CN418" t="s">
        <v>8385</v>
      </c>
      <c r="CO418">
        <v>0</v>
      </c>
      <c r="CP418" s="27">
        <v>0</v>
      </c>
      <c r="CQ418" t="s">
        <v>242</v>
      </c>
      <c r="CR418" t="s">
        <v>242</v>
      </c>
      <c r="CS418" t="s">
        <v>242</v>
      </c>
      <c r="CV418" s="27">
        <v>0</v>
      </c>
      <c r="CX418" t="s">
        <v>242</v>
      </c>
      <c r="DA418" s="27">
        <v>0</v>
      </c>
      <c r="DB418" t="s">
        <v>242</v>
      </c>
      <c r="DC418" t="s">
        <v>242</v>
      </c>
      <c r="DE418" s="27">
        <v>1</v>
      </c>
      <c r="DF418" s="36">
        <v>185.61</v>
      </c>
      <c r="DG418">
        <v>2</v>
      </c>
      <c r="DH418" s="36">
        <v>166.10552999999999</v>
      </c>
      <c r="DI418">
        <v>2</v>
      </c>
      <c r="DJ418" s="36">
        <v>150.36000000000001</v>
      </c>
      <c r="DK418">
        <v>2</v>
      </c>
      <c r="DL418" t="s">
        <v>8386</v>
      </c>
      <c r="DM418" s="27">
        <v>0</v>
      </c>
      <c r="DN418" s="36" t="s">
        <v>242</v>
      </c>
      <c r="DO418" t="s">
        <v>242</v>
      </c>
      <c r="DQ418">
        <v>1</v>
      </c>
      <c r="DS418" t="s">
        <v>8385</v>
      </c>
      <c r="DT418" s="27">
        <v>0.5</v>
      </c>
      <c r="DU418" t="s">
        <v>8387</v>
      </c>
      <c r="DV418" s="27">
        <v>0</v>
      </c>
      <c r="DX418" s="27">
        <v>0</v>
      </c>
      <c r="DZ418" s="27">
        <v>1</v>
      </c>
      <c r="EA418" s="2" t="s">
        <v>8388</v>
      </c>
      <c r="EB418" s="27">
        <v>1</v>
      </c>
      <c r="EC418" t="s">
        <v>8389</v>
      </c>
      <c r="ED418" s="27">
        <v>1</v>
      </c>
      <c r="EE418" s="2" t="s">
        <v>8390</v>
      </c>
      <c r="EF418" s="27">
        <v>0.5</v>
      </c>
      <c r="EG418" t="s">
        <v>8387</v>
      </c>
      <c r="EH418" s="27">
        <v>0.5</v>
      </c>
      <c r="EI418" s="2" t="s">
        <v>8391</v>
      </c>
      <c r="EJ418" s="27">
        <v>0</v>
      </c>
      <c r="EL418" s="27">
        <v>0</v>
      </c>
      <c r="EN418">
        <v>1</v>
      </c>
      <c r="EP418" s="2" t="s">
        <v>8385</v>
      </c>
      <c r="EQ418">
        <f t="shared" si="91"/>
        <v>0.45</v>
      </c>
      <c r="ER418" s="99">
        <v>0.5</v>
      </c>
      <c r="ES418" s="27">
        <v>0</v>
      </c>
      <c r="ET418" t="s">
        <v>242</v>
      </c>
      <c r="EU418" t="s">
        <v>242</v>
      </c>
      <c r="EX418" t="s">
        <v>242</v>
      </c>
      <c r="EY418" t="s">
        <v>242</v>
      </c>
      <c r="FA418" s="27">
        <v>0</v>
      </c>
      <c r="FB418" t="s">
        <v>242</v>
      </c>
      <c r="FD418" s="27">
        <v>0</v>
      </c>
      <c r="FE418" t="s">
        <v>242</v>
      </c>
      <c r="FG418" s="27">
        <v>0</v>
      </c>
      <c r="FH418" t="s">
        <v>242</v>
      </c>
      <c r="FJ418" s="27">
        <v>0</v>
      </c>
      <c r="FK418" t="s">
        <v>242</v>
      </c>
      <c r="FL418">
        <f t="shared" si="94"/>
        <v>0</v>
      </c>
      <c r="FM418" s="100">
        <v>0</v>
      </c>
      <c r="FN418">
        <f t="shared" si="95"/>
        <v>0</v>
      </c>
      <c r="FO418" s="100">
        <v>0</v>
      </c>
      <c r="FQ418" t="s">
        <v>242</v>
      </c>
      <c r="FT418" s="27">
        <v>0</v>
      </c>
      <c r="FU418" t="s">
        <v>242</v>
      </c>
      <c r="FV418" t="s">
        <v>242</v>
      </c>
      <c r="FW418" t="s">
        <v>242</v>
      </c>
      <c r="FY418" s="27">
        <v>1</v>
      </c>
      <c r="FZ418">
        <v>45.8</v>
      </c>
      <c r="GA418">
        <v>2</v>
      </c>
      <c r="GB418" s="2" t="s">
        <v>8392</v>
      </c>
      <c r="GC418" s="27">
        <v>1</v>
      </c>
      <c r="GD418">
        <v>7.3</v>
      </c>
      <c r="GE418">
        <v>9.4</v>
      </c>
      <c r="GF418" s="36">
        <v>63.19</v>
      </c>
      <c r="GG418">
        <v>15.86</v>
      </c>
      <c r="GH418">
        <v>0.19700000000000001</v>
      </c>
      <c r="GI418">
        <v>6.5799999999999997E-2</v>
      </c>
      <c r="GJ418">
        <v>1.119</v>
      </c>
      <c r="GK418">
        <v>1</v>
      </c>
      <c r="GM418">
        <v>1</v>
      </c>
      <c r="GO418" t="s">
        <v>8385</v>
      </c>
      <c r="GP418" s="27">
        <v>0</v>
      </c>
      <c r="GQ418" t="s">
        <v>242</v>
      </c>
      <c r="GR418" t="s">
        <v>242</v>
      </c>
      <c r="GT418" t="s">
        <v>242</v>
      </c>
      <c r="GW418" s="27">
        <v>1</v>
      </c>
      <c r="GX418">
        <v>58.6</v>
      </c>
      <c r="GY418" t="s">
        <v>8393</v>
      </c>
      <c r="HA418">
        <v>3</v>
      </c>
      <c r="HC418" t="s">
        <v>8394</v>
      </c>
      <c r="HD418" s="27">
        <v>0</v>
      </c>
      <c r="HF418" s="27">
        <v>0</v>
      </c>
      <c r="HH418" t="s">
        <v>242</v>
      </c>
      <c r="HK418" s="27">
        <v>0.5</v>
      </c>
      <c r="HL418" s="2" t="s">
        <v>8395</v>
      </c>
      <c r="HM418">
        <v>2</v>
      </c>
      <c r="HO418" t="s">
        <v>8396</v>
      </c>
      <c r="HP418">
        <v>0.61111111100000004</v>
      </c>
      <c r="HQ418">
        <v>1</v>
      </c>
      <c r="HR418">
        <v>0</v>
      </c>
      <c r="HS418">
        <v>0.33333333300000001</v>
      </c>
      <c r="HT418">
        <v>0.45</v>
      </c>
      <c r="HU418">
        <v>0</v>
      </c>
      <c r="HV418">
        <v>0</v>
      </c>
      <c r="HW418">
        <v>0.66666666699999999</v>
      </c>
      <c r="HX418">
        <v>0</v>
      </c>
      <c r="HY418">
        <v>1</v>
      </c>
      <c r="HZ418">
        <v>0</v>
      </c>
      <c r="IA418">
        <v>0.5</v>
      </c>
      <c r="IB418">
        <v>1</v>
      </c>
      <c r="IC418">
        <v>0.53703703700000005</v>
      </c>
      <c r="ID418">
        <v>0.195833333</v>
      </c>
      <c r="IE418">
        <v>0.43333333299999999</v>
      </c>
      <c r="IF418">
        <v>0.388734568</v>
      </c>
      <c r="IG418" t="s">
        <v>8397</v>
      </c>
      <c r="IH418" t="s">
        <v>266</v>
      </c>
      <c r="II418" t="s">
        <v>8378</v>
      </c>
      <c r="IJ418">
        <v>8273.2690000000002</v>
      </c>
      <c r="IK418">
        <v>9647.8690000000006</v>
      </c>
      <c r="IL418">
        <v>11920.507</v>
      </c>
      <c r="IM418">
        <v>12122</v>
      </c>
      <c r="IN418">
        <v>8273.2690000000002</v>
      </c>
      <c r="IS418">
        <f t="shared" si="92"/>
        <v>0.6</v>
      </c>
      <c r="IT418">
        <f t="shared" si="96"/>
        <v>0.21428571428571427</v>
      </c>
      <c r="IU418">
        <f t="shared" si="98"/>
        <v>0.75</v>
      </c>
      <c r="IV418">
        <f t="shared" si="93"/>
        <v>0.52142857142857146</v>
      </c>
    </row>
    <row r="419" spans="1:256" customFormat="1" ht="14" customHeight="1" x14ac:dyDescent="0.2">
      <c r="A419">
        <v>418</v>
      </c>
      <c r="B419">
        <v>457</v>
      </c>
      <c r="C419" s="1">
        <v>44862.911805555559</v>
      </c>
      <c r="D419" s="1">
        <v>44863.34652777778</v>
      </c>
      <c r="E419">
        <v>0</v>
      </c>
      <c r="F419" t="s">
        <v>6889</v>
      </c>
      <c r="G419">
        <v>100</v>
      </c>
      <c r="H419">
        <v>37576</v>
      </c>
      <c r="I419">
        <v>1</v>
      </c>
      <c r="J419" s="1">
        <v>44863.34652777778</v>
      </c>
      <c r="K419" t="s">
        <v>8398</v>
      </c>
      <c r="L419" t="s">
        <v>242</v>
      </c>
      <c r="M419" t="s">
        <v>242</v>
      </c>
      <c r="N419" t="s">
        <v>8399</v>
      </c>
      <c r="O419" t="s">
        <v>8400</v>
      </c>
      <c r="P419">
        <v>34.170499999999997</v>
      </c>
      <c r="Q419">
        <v>-117.51819999999999</v>
      </c>
      <c r="R419" t="s">
        <v>245</v>
      </c>
      <c r="S419" t="s">
        <v>246</v>
      </c>
      <c r="T419" t="s">
        <v>8401</v>
      </c>
      <c r="V419" t="s">
        <v>8402</v>
      </c>
      <c r="W419">
        <v>758849103</v>
      </c>
      <c r="X419">
        <v>6798</v>
      </c>
      <c r="Y419" t="s">
        <v>659</v>
      </c>
      <c r="Z419" t="s">
        <v>660</v>
      </c>
      <c r="AA419">
        <v>2021</v>
      </c>
      <c r="AC419">
        <v>0.5</v>
      </c>
      <c r="AD419">
        <v>6</v>
      </c>
      <c r="AF419">
        <v>11</v>
      </c>
      <c r="AG419">
        <v>3</v>
      </c>
      <c r="AI419" t="s">
        <v>8403</v>
      </c>
      <c r="AJ419" s="27">
        <v>1</v>
      </c>
      <c r="AK419">
        <v>11</v>
      </c>
      <c r="AL419" s="27">
        <v>0</v>
      </c>
      <c r="AM419" s="24">
        <v>0</v>
      </c>
      <c r="AN419" s="36">
        <f t="shared" si="89"/>
        <v>0</v>
      </c>
      <c r="AO419" s="27">
        <v>1</v>
      </c>
      <c r="AP419">
        <v>8</v>
      </c>
      <c r="AQ419" s="2" t="s">
        <v>8404</v>
      </c>
      <c r="AR419">
        <v>3</v>
      </c>
      <c r="AT419" t="s">
        <v>8403</v>
      </c>
      <c r="AU419" s="27">
        <v>1</v>
      </c>
      <c r="AV419">
        <v>9</v>
      </c>
      <c r="AW419" s="21">
        <f t="shared" si="99"/>
        <v>81.818181818181827</v>
      </c>
      <c r="AX419">
        <v>3</v>
      </c>
      <c r="AZ419" t="s">
        <v>8403</v>
      </c>
      <c r="BA419" s="27">
        <v>1</v>
      </c>
      <c r="BB419">
        <v>9</v>
      </c>
      <c r="BC419" s="21">
        <f t="shared" si="90"/>
        <v>81.818181818181827</v>
      </c>
      <c r="BD419">
        <v>3</v>
      </c>
      <c r="BF419" t="s">
        <v>8403</v>
      </c>
      <c r="BG419" s="27">
        <v>1</v>
      </c>
      <c r="BH419">
        <v>10</v>
      </c>
      <c r="BJ419">
        <v>3</v>
      </c>
      <c r="BL419" t="s">
        <v>8403</v>
      </c>
      <c r="BM419" s="27">
        <v>1</v>
      </c>
      <c r="BN419">
        <v>3</v>
      </c>
      <c r="BP419" t="s">
        <v>8403</v>
      </c>
      <c r="BQ419" s="27">
        <v>1</v>
      </c>
      <c r="BR419">
        <v>3</v>
      </c>
      <c r="BS419" s="97">
        <f t="shared" si="97"/>
        <v>27.27272727272727</v>
      </c>
      <c r="BU419">
        <v>3</v>
      </c>
      <c r="BW419" t="s">
        <v>8403</v>
      </c>
      <c r="BX419" s="27">
        <v>1</v>
      </c>
      <c r="BY419">
        <v>4</v>
      </c>
      <c r="BZ419" s="21">
        <f t="shared" si="100"/>
        <v>36.363636363636367</v>
      </c>
      <c r="CA419">
        <v>2</v>
      </c>
      <c r="CB419">
        <v>3</v>
      </c>
      <c r="CD419" t="s">
        <v>8403</v>
      </c>
      <c r="CE419" s="27">
        <v>0</v>
      </c>
      <c r="CG419" t="s">
        <v>242</v>
      </c>
      <c r="CH419" t="s">
        <v>242</v>
      </c>
      <c r="CJ419" s="27">
        <v>1</v>
      </c>
      <c r="CK419" s="2" t="s">
        <v>8405</v>
      </c>
      <c r="CL419">
        <v>2</v>
      </c>
      <c r="CN419" t="s">
        <v>8406</v>
      </c>
      <c r="CO419">
        <v>1</v>
      </c>
      <c r="CP419" s="27">
        <v>0.5</v>
      </c>
      <c r="CQ419" t="s">
        <v>242</v>
      </c>
      <c r="CR419" t="s">
        <v>242</v>
      </c>
      <c r="CS419" t="s">
        <v>242</v>
      </c>
      <c r="CT419" s="2" t="s">
        <v>8407</v>
      </c>
      <c r="CU419" t="s">
        <v>8408</v>
      </c>
      <c r="CV419" s="27">
        <v>1</v>
      </c>
      <c r="CW419" s="2" t="s">
        <v>8409</v>
      </c>
      <c r="CX419">
        <v>1</v>
      </c>
      <c r="CZ419" t="s">
        <v>8410</v>
      </c>
      <c r="DA419" s="27">
        <v>1</v>
      </c>
      <c r="DB419">
        <v>1943</v>
      </c>
      <c r="DC419">
        <v>2</v>
      </c>
      <c r="DE419" s="27">
        <v>1</v>
      </c>
      <c r="DF419" s="36">
        <v>22729</v>
      </c>
      <c r="DG419">
        <v>2</v>
      </c>
      <c r="DH419" s="51">
        <v>24089</v>
      </c>
      <c r="DI419">
        <v>2</v>
      </c>
      <c r="DJ419" s="36" t="s">
        <v>242</v>
      </c>
      <c r="DK419" t="s">
        <v>242</v>
      </c>
      <c r="DM419" s="27">
        <v>1</v>
      </c>
      <c r="DN419" s="36">
        <v>370786</v>
      </c>
      <c r="DO419">
        <v>2</v>
      </c>
      <c r="DQ419">
        <v>1</v>
      </c>
      <c r="DS419" t="s">
        <v>8410</v>
      </c>
      <c r="DT419" s="27">
        <v>1</v>
      </c>
      <c r="DU419" s="2" t="s">
        <v>8411</v>
      </c>
      <c r="DV419" s="27">
        <v>1</v>
      </c>
      <c r="DW419" s="2" t="s">
        <v>8412</v>
      </c>
      <c r="DX419" s="27">
        <v>0.5</v>
      </c>
      <c r="DY419" s="2" t="s">
        <v>8413</v>
      </c>
      <c r="DZ419" s="27">
        <v>1</v>
      </c>
      <c r="EA419" s="2" t="s">
        <v>8414</v>
      </c>
      <c r="EB419" s="27">
        <v>1</v>
      </c>
      <c r="EC419" s="2" t="s">
        <v>8415</v>
      </c>
      <c r="ED419" s="27">
        <v>1</v>
      </c>
      <c r="EE419" s="2" t="s">
        <v>8416</v>
      </c>
      <c r="EF419" s="27">
        <v>1</v>
      </c>
      <c r="EG419" s="2" t="s">
        <v>8417</v>
      </c>
      <c r="EH419" s="27">
        <v>0</v>
      </c>
      <c r="EJ419" s="27">
        <v>1</v>
      </c>
      <c r="EK419" s="2" t="s">
        <v>8418</v>
      </c>
      <c r="EL419" s="27">
        <v>0</v>
      </c>
      <c r="EN419">
        <v>5</v>
      </c>
      <c r="EO419" t="s">
        <v>8419</v>
      </c>
      <c r="EP419" s="2" t="s">
        <v>8420</v>
      </c>
      <c r="EQ419">
        <f t="shared" si="91"/>
        <v>0.75</v>
      </c>
      <c r="ER419" s="99">
        <v>0.5</v>
      </c>
      <c r="ES419" s="27">
        <v>0</v>
      </c>
      <c r="ET419" t="s">
        <v>242</v>
      </c>
      <c r="EU419" t="s">
        <v>242</v>
      </c>
      <c r="EX419" t="s">
        <v>242</v>
      </c>
      <c r="EY419" t="s">
        <v>242</v>
      </c>
      <c r="FA419" s="27">
        <v>1</v>
      </c>
      <c r="FB419">
        <v>1678.0640000000001</v>
      </c>
      <c r="FC419" t="s">
        <v>8421</v>
      </c>
      <c r="FD419" s="27">
        <v>1</v>
      </c>
      <c r="FE419">
        <v>54</v>
      </c>
      <c r="FG419" s="27">
        <v>1</v>
      </c>
      <c r="FH419">
        <v>1678.0640000000001</v>
      </c>
      <c r="FI419" t="s">
        <v>8422</v>
      </c>
      <c r="FJ419" s="27">
        <v>0</v>
      </c>
      <c r="FK419" t="s">
        <v>242</v>
      </c>
      <c r="FL419">
        <f t="shared" si="94"/>
        <v>2</v>
      </c>
      <c r="FM419" s="99">
        <v>1</v>
      </c>
      <c r="FN419">
        <f t="shared" si="95"/>
        <v>1</v>
      </c>
      <c r="FO419" s="99">
        <v>1</v>
      </c>
      <c r="FQ419">
        <v>1</v>
      </c>
      <c r="FS419" t="s">
        <v>8410</v>
      </c>
      <c r="FT419" s="27">
        <v>1</v>
      </c>
      <c r="FU419">
        <v>13</v>
      </c>
      <c r="FV419">
        <v>63</v>
      </c>
      <c r="FW419">
        <v>24</v>
      </c>
      <c r="FY419" s="27">
        <v>1</v>
      </c>
      <c r="FZ419">
        <v>56</v>
      </c>
      <c r="GA419">
        <v>3</v>
      </c>
      <c r="GC419" s="27">
        <v>1</v>
      </c>
      <c r="GD419">
        <v>7</v>
      </c>
      <c r="GE419">
        <v>9</v>
      </c>
      <c r="GF419" s="36">
        <v>74</v>
      </c>
      <c r="GG419">
        <v>7</v>
      </c>
      <c r="GH419" t="s">
        <v>242</v>
      </c>
      <c r="GI419" t="s">
        <v>242</v>
      </c>
      <c r="GJ419" t="s">
        <v>242</v>
      </c>
      <c r="GK419">
        <v>3</v>
      </c>
      <c r="GL419" t="s">
        <v>8423</v>
      </c>
      <c r="GM419">
        <v>1</v>
      </c>
      <c r="GO419" t="s">
        <v>8410</v>
      </c>
      <c r="GP419" s="27">
        <v>0</v>
      </c>
      <c r="GQ419" t="s">
        <v>242</v>
      </c>
      <c r="GR419" t="s">
        <v>242</v>
      </c>
      <c r="GT419" t="s">
        <v>242</v>
      </c>
      <c r="GW419" s="27">
        <v>1</v>
      </c>
      <c r="GX419">
        <v>63</v>
      </c>
      <c r="GY419" t="s">
        <v>8424</v>
      </c>
      <c r="HA419">
        <v>3</v>
      </c>
      <c r="HC419" t="s">
        <v>8403</v>
      </c>
      <c r="HD419" s="27">
        <v>0</v>
      </c>
      <c r="HF419" s="27">
        <v>0</v>
      </c>
      <c r="HH419" t="s">
        <v>242</v>
      </c>
      <c r="HK419" s="27">
        <v>0.5</v>
      </c>
      <c r="HL419" t="s">
        <v>8425</v>
      </c>
      <c r="HM419">
        <v>1</v>
      </c>
      <c r="HO419" t="s">
        <v>8410</v>
      </c>
      <c r="HP419">
        <v>0.77777777800000003</v>
      </c>
      <c r="HQ419">
        <v>1</v>
      </c>
      <c r="HR419">
        <v>0.75</v>
      </c>
      <c r="HS419">
        <v>1</v>
      </c>
      <c r="HT419">
        <v>0.75</v>
      </c>
      <c r="HU419">
        <v>0</v>
      </c>
      <c r="HV419">
        <v>0.75</v>
      </c>
      <c r="HW419">
        <v>1</v>
      </c>
      <c r="HX419">
        <v>0</v>
      </c>
      <c r="HY419">
        <v>1</v>
      </c>
      <c r="HZ419">
        <v>0</v>
      </c>
      <c r="IA419">
        <v>0.5</v>
      </c>
      <c r="IB419">
        <v>1</v>
      </c>
      <c r="IC419">
        <v>0.842592593</v>
      </c>
      <c r="ID419">
        <v>0.625</v>
      </c>
      <c r="IE419">
        <v>0.5</v>
      </c>
      <c r="IF419">
        <v>0.65586419799999995</v>
      </c>
      <c r="IG419" t="s">
        <v>8401</v>
      </c>
      <c r="IH419" t="s">
        <v>266</v>
      </c>
      <c r="II419" t="s">
        <v>8401</v>
      </c>
      <c r="IJ419">
        <v>1229.653</v>
      </c>
      <c r="IK419">
        <v>1130.692</v>
      </c>
      <c r="IL419">
        <v>1314.7529999999999</v>
      </c>
      <c r="IM419">
        <v>1391.0429999999999</v>
      </c>
      <c r="IN419">
        <v>1229.653</v>
      </c>
      <c r="IS419">
        <f t="shared" si="92"/>
        <v>0.8</v>
      </c>
      <c r="IT419">
        <f t="shared" si="96"/>
        <v>0.7857142857142857</v>
      </c>
      <c r="IU419">
        <f t="shared" si="98"/>
        <v>1</v>
      </c>
      <c r="IV419">
        <f t="shared" si="93"/>
        <v>0.86190476190476195</v>
      </c>
    </row>
    <row r="420" spans="1:256" customFormat="1" ht="14" customHeight="1" x14ac:dyDescent="0.2">
      <c r="A420">
        <v>419</v>
      </c>
      <c r="B420">
        <v>458</v>
      </c>
      <c r="C420" s="1">
        <v>44871.960416666669</v>
      </c>
      <c r="D420" s="1">
        <v>44874.944444444445</v>
      </c>
      <c r="E420">
        <v>0</v>
      </c>
      <c r="F420" t="s">
        <v>2969</v>
      </c>
      <c r="G420">
        <v>100</v>
      </c>
      <c r="H420">
        <v>257832</v>
      </c>
      <c r="I420">
        <v>1</v>
      </c>
      <c r="J420" s="1">
        <v>44874.944444444445</v>
      </c>
      <c r="K420" t="s">
        <v>8426</v>
      </c>
      <c r="L420" t="s">
        <v>242</v>
      </c>
      <c r="M420" t="s">
        <v>242</v>
      </c>
      <c r="N420" t="s">
        <v>8427</v>
      </c>
      <c r="O420" t="s">
        <v>8428</v>
      </c>
      <c r="P420">
        <v>34.037999999999997</v>
      </c>
      <c r="Q420">
        <v>-118.45440000000001</v>
      </c>
      <c r="R420" t="s">
        <v>245</v>
      </c>
      <c r="S420" t="s">
        <v>246</v>
      </c>
      <c r="T420" t="s">
        <v>8429</v>
      </c>
      <c r="V420" t="s">
        <v>8430</v>
      </c>
      <c r="W420" t="s">
        <v>8431</v>
      </c>
      <c r="X420">
        <v>6021</v>
      </c>
      <c r="Y420" t="s">
        <v>319</v>
      </c>
      <c r="Z420" t="s">
        <v>913</v>
      </c>
      <c r="AA420">
        <v>2021</v>
      </c>
      <c r="AC420">
        <v>0.5</v>
      </c>
      <c r="AD420">
        <v>4</v>
      </c>
      <c r="AF420">
        <v>11</v>
      </c>
      <c r="AG420">
        <v>1</v>
      </c>
      <c r="AI420" t="s">
        <v>8432</v>
      </c>
      <c r="AJ420" s="27">
        <v>1</v>
      </c>
      <c r="AK420">
        <v>7</v>
      </c>
      <c r="AL420" s="27">
        <v>1</v>
      </c>
      <c r="AM420">
        <v>8</v>
      </c>
      <c r="AN420" s="36">
        <f t="shared" si="89"/>
        <v>72.727272727272734</v>
      </c>
      <c r="AO420" s="27">
        <v>1</v>
      </c>
      <c r="AP420">
        <v>11</v>
      </c>
      <c r="AQ420" s="2" t="s">
        <v>8433</v>
      </c>
      <c r="AR420">
        <v>3</v>
      </c>
      <c r="AT420" t="s">
        <v>8434</v>
      </c>
      <c r="AU420" s="27">
        <v>1</v>
      </c>
      <c r="AV420">
        <v>10</v>
      </c>
      <c r="AW420" s="21">
        <f t="shared" si="99"/>
        <v>90.909090909090907</v>
      </c>
      <c r="AX420">
        <v>3</v>
      </c>
      <c r="AZ420" t="s">
        <v>8434</v>
      </c>
      <c r="BA420" s="27">
        <v>1</v>
      </c>
      <c r="BB420">
        <v>10</v>
      </c>
      <c r="BC420" s="21">
        <f t="shared" si="90"/>
        <v>90.909090909090907</v>
      </c>
      <c r="BD420">
        <v>3</v>
      </c>
      <c r="BF420" t="s">
        <v>8434</v>
      </c>
      <c r="BG420" s="27">
        <v>1</v>
      </c>
      <c r="BH420">
        <v>8</v>
      </c>
      <c r="BJ420">
        <v>3</v>
      </c>
      <c r="BL420" t="s">
        <v>8434</v>
      </c>
      <c r="BM420" s="27">
        <v>1</v>
      </c>
      <c r="BN420">
        <v>3</v>
      </c>
      <c r="BP420" t="s">
        <v>8434</v>
      </c>
      <c r="BQ420" s="27">
        <v>1</v>
      </c>
      <c r="BR420">
        <v>3</v>
      </c>
      <c r="BS420" s="97">
        <f t="shared" si="97"/>
        <v>27.27272727272727</v>
      </c>
      <c r="BU420">
        <v>1</v>
      </c>
      <c r="BW420" t="s">
        <v>8432</v>
      </c>
      <c r="BX420" s="27">
        <v>1</v>
      </c>
      <c r="BY420">
        <v>5</v>
      </c>
      <c r="BZ420" s="21">
        <f t="shared" si="100"/>
        <v>45.454545454545453</v>
      </c>
      <c r="CA420">
        <v>2</v>
      </c>
      <c r="CB420">
        <v>1</v>
      </c>
      <c r="CD420" t="s">
        <v>8432</v>
      </c>
      <c r="CE420" s="27">
        <v>0</v>
      </c>
      <c r="CG420" t="s">
        <v>242</v>
      </c>
      <c r="CH420" t="s">
        <v>242</v>
      </c>
      <c r="CJ420" s="27">
        <v>1</v>
      </c>
      <c r="CK420" s="2" t="s">
        <v>8435</v>
      </c>
      <c r="CL420">
        <v>1</v>
      </c>
      <c r="CN420" t="s">
        <v>8432</v>
      </c>
      <c r="CO420">
        <v>0</v>
      </c>
      <c r="CP420" s="27">
        <v>0.5</v>
      </c>
      <c r="CQ420" t="s">
        <v>242</v>
      </c>
      <c r="CR420" t="s">
        <v>242</v>
      </c>
      <c r="CS420" t="s">
        <v>242</v>
      </c>
      <c r="CT420" s="2" t="s">
        <v>8436</v>
      </c>
      <c r="CV420" s="27">
        <v>1</v>
      </c>
      <c r="CW420" s="2" t="s">
        <v>8437</v>
      </c>
      <c r="CX420">
        <v>1</v>
      </c>
      <c r="CZ420" t="s">
        <v>8432</v>
      </c>
      <c r="DA420" s="27">
        <v>1</v>
      </c>
      <c r="DB420">
        <v>4800</v>
      </c>
      <c r="DC420">
        <v>2</v>
      </c>
      <c r="DE420" s="27">
        <v>1</v>
      </c>
      <c r="DF420" s="36">
        <v>56715</v>
      </c>
      <c r="DG420">
        <v>2</v>
      </c>
      <c r="DH420" s="36">
        <v>60517</v>
      </c>
      <c r="DI420">
        <v>2</v>
      </c>
      <c r="DJ420" s="36" t="s">
        <v>242</v>
      </c>
      <c r="DK420" t="s">
        <v>242</v>
      </c>
      <c r="DM420" s="27">
        <v>1</v>
      </c>
      <c r="DN420" s="36">
        <v>2452</v>
      </c>
      <c r="DO420">
        <v>2</v>
      </c>
      <c r="DQ420">
        <v>1</v>
      </c>
      <c r="DS420" t="s">
        <v>8432</v>
      </c>
      <c r="DT420" s="27">
        <v>1</v>
      </c>
      <c r="DU420" s="2" t="s">
        <v>8438</v>
      </c>
      <c r="DV420" s="27">
        <v>1</v>
      </c>
      <c r="DW420" s="2" t="s">
        <v>8439</v>
      </c>
      <c r="DX420" s="27">
        <v>0</v>
      </c>
      <c r="DZ420" s="27">
        <v>1</v>
      </c>
      <c r="EA420" t="s">
        <v>8440</v>
      </c>
      <c r="EB420" s="27">
        <v>1</v>
      </c>
      <c r="EC420" s="2" t="s">
        <v>8441</v>
      </c>
      <c r="ED420" s="27">
        <v>1</v>
      </c>
      <c r="EE420" t="s">
        <v>8442</v>
      </c>
      <c r="EF420" s="27">
        <v>1</v>
      </c>
      <c r="EG420" s="2" t="s">
        <v>8443</v>
      </c>
      <c r="EH420" s="27">
        <v>1</v>
      </c>
      <c r="EI420" t="s">
        <v>8444</v>
      </c>
      <c r="EJ420" s="27">
        <v>1</v>
      </c>
      <c r="EK420" t="s">
        <v>8445</v>
      </c>
      <c r="EL420" s="27">
        <v>1</v>
      </c>
      <c r="EM420" s="2" t="s">
        <v>8446</v>
      </c>
      <c r="EN420">
        <v>5</v>
      </c>
      <c r="EO420" t="s">
        <v>2042</v>
      </c>
      <c r="EP420" s="2" t="s">
        <v>8447</v>
      </c>
      <c r="EQ420">
        <f t="shared" si="91"/>
        <v>0.9</v>
      </c>
      <c r="ER420" s="99">
        <v>0.5</v>
      </c>
      <c r="ES420" s="27">
        <v>0</v>
      </c>
      <c r="ET420" t="s">
        <v>242</v>
      </c>
      <c r="EU420" t="s">
        <v>242</v>
      </c>
      <c r="EX420" t="s">
        <v>242</v>
      </c>
      <c r="EY420" t="s">
        <v>242</v>
      </c>
      <c r="FA420" s="27">
        <v>0</v>
      </c>
      <c r="FB420" t="s">
        <v>242</v>
      </c>
      <c r="FD420" s="27">
        <v>0</v>
      </c>
      <c r="FE420" t="s">
        <v>242</v>
      </c>
      <c r="FG420" s="27">
        <v>0</v>
      </c>
      <c r="FH420" t="s">
        <v>242</v>
      </c>
      <c r="FJ420" s="27">
        <v>0</v>
      </c>
      <c r="FK420" t="s">
        <v>242</v>
      </c>
      <c r="FL420">
        <f t="shared" si="94"/>
        <v>0</v>
      </c>
      <c r="FM420" s="100">
        <v>0</v>
      </c>
      <c r="FN420">
        <f t="shared" si="95"/>
        <v>0</v>
      </c>
      <c r="FO420" s="100">
        <v>0</v>
      </c>
      <c r="FQ420" t="s">
        <v>242</v>
      </c>
      <c r="FT420" s="27">
        <v>0</v>
      </c>
      <c r="FU420" t="s">
        <v>242</v>
      </c>
      <c r="FV420" t="s">
        <v>242</v>
      </c>
      <c r="FW420" t="s">
        <v>242</v>
      </c>
      <c r="FY420" s="27">
        <v>1</v>
      </c>
      <c r="FZ420">
        <v>62.4</v>
      </c>
      <c r="GA420">
        <v>3</v>
      </c>
      <c r="GC420" s="27">
        <v>1</v>
      </c>
      <c r="GD420">
        <v>22.6</v>
      </c>
      <c r="GE420">
        <v>8.4</v>
      </c>
      <c r="GF420" s="36">
        <v>64.099999999999994</v>
      </c>
      <c r="GG420">
        <v>2.57</v>
      </c>
      <c r="GH420">
        <v>0.3</v>
      </c>
      <c r="GI420">
        <v>0.43</v>
      </c>
      <c r="GJ420">
        <v>1.5</v>
      </c>
      <c r="GK420">
        <v>3</v>
      </c>
      <c r="GM420">
        <v>1</v>
      </c>
      <c r="GO420" t="s">
        <v>8432</v>
      </c>
      <c r="GP420" s="27">
        <v>0</v>
      </c>
      <c r="GQ420" t="s">
        <v>242</v>
      </c>
      <c r="GR420" t="s">
        <v>242</v>
      </c>
      <c r="GT420" t="s">
        <v>242</v>
      </c>
      <c r="GW420" s="27">
        <v>1</v>
      </c>
      <c r="GX420">
        <v>169</v>
      </c>
      <c r="GY420" t="s">
        <v>8448</v>
      </c>
      <c r="HA420">
        <v>3</v>
      </c>
      <c r="HC420" t="s">
        <v>8434</v>
      </c>
      <c r="HD420" s="27">
        <v>0</v>
      </c>
      <c r="HF420" s="27">
        <v>0</v>
      </c>
      <c r="HH420" t="s">
        <v>242</v>
      </c>
      <c r="HK420" s="27">
        <v>1</v>
      </c>
      <c r="HL420" s="2" t="s">
        <v>8449</v>
      </c>
      <c r="HM420">
        <v>1</v>
      </c>
      <c r="HO420" t="s">
        <v>8450</v>
      </c>
      <c r="HP420">
        <v>0.88888888899999996</v>
      </c>
      <c r="HQ420">
        <v>1</v>
      </c>
      <c r="HR420">
        <v>0.75</v>
      </c>
      <c r="HS420">
        <v>1</v>
      </c>
      <c r="HT420">
        <v>0.9</v>
      </c>
      <c r="HU420">
        <v>0</v>
      </c>
      <c r="HV420">
        <v>0</v>
      </c>
      <c r="HW420">
        <v>0.66666666699999999</v>
      </c>
      <c r="HX420">
        <v>0</v>
      </c>
      <c r="HY420">
        <v>1</v>
      </c>
      <c r="HZ420">
        <v>0</v>
      </c>
      <c r="IA420">
        <v>1</v>
      </c>
      <c r="IB420">
        <v>1</v>
      </c>
      <c r="IC420">
        <v>0.87962963000000005</v>
      </c>
      <c r="ID420">
        <v>0.47499999999999998</v>
      </c>
      <c r="IE420">
        <v>0.53333333299999997</v>
      </c>
      <c r="IF420">
        <v>0.62932098800000003</v>
      </c>
      <c r="IG420" t="s">
        <v>8429</v>
      </c>
      <c r="IH420" t="s">
        <v>266</v>
      </c>
      <c r="II420" t="s">
        <v>8429</v>
      </c>
      <c r="IJ420">
        <v>6755</v>
      </c>
      <c r="IK420">
        <v>6630</v>
      </c>
      <c r="IL420">
        <v>6587</v>
      </c>
      <c r="IM420">
        <v>7481</v>
      </c>
      <c r="IN420">
        <v>6755</v>
      </c>
      <c r="IS420">
        <f t="shared" si="92"/>
        <v>1</v>
      </c>
      <c r="IT420">
        <f t="shared" si="96"/>
        <v>0.5</v>
      </c>
      <c r="IU420">
        <f t="shared" si="98"/>
        <v>0.75</v>
      </c>
      <c r="IV420">
        <f t="shared" si="93"/>
        <v>0.75</v>
      </c>
    </row>
    <row r="421" spans="1:256" customFormat="1" ht="14" customHeight="1" x14ac:dyDescent="0.2">
      <c r="A421">
        <v>420</v>
      </c>
      <c r="B421">
        <v>459</v>
      </c>
      <c r="C421" s="1">
        <v>44876.50277777778</v>
      </c>
      <c r="D421" s="1">
        <v>44876.506944444445</v>
      </c>
      <c r="E421">
        <v>0</v>
      </c>
      <c r="F421" t="s">
        <v>240</v>
      </c>
      <c r="G421">
        <v>100</v>
      </c>
      <c r="H421">
        <v>329</v>
      </c>
      <c r="I421">
        <v>1</v>
      </c>
      <c r="J421" s="1">
        <v>44876.506944444445</v>
      </c>
      <c r="K421" t="s">
        <v>8451</v>
      </c>
      <c r="L421" t="s">
        <v>242</v>
      </c>
      <c r="M421" t="s">
        <v>242</v>
      </c>
      <c r="N421" t="s">
        <v>8452</v>
      </c>
      <c r="O421" t="s">
        <v>8453</v>
      </c>
      <c r="P421">
        <v>34.029000000000003</v>
      </c>
      <c r="Q421">
        <v>-118.40049999999999</v>
      </c>
      <c r="R421" t="s">
        <v>245</v>
      </c>
      <c r="S421" t="s">
        <v>246</v>
      </c>
      <c r="T421" t="s">
        <v>8454</v>
      </c>
      <c r="V421" t="s">
        <v>8455</v>
      </c>
      <c r="W421">
        <v>459200101</v>
      </c>
      <c r="X421">
        <v>7370</v>
      </c>
      <c r="Y421" t="s">
        <v>297</v>
      </c>
      <c r="Z421" t="s">
        <v>765</v>
      </c>
      <c r="AA421">
        <v>2019</v>
      </c>
      <c r="AC421">
        <v>0</v>
      </c>
      <c r="AF421">
        <v>13</v>
      </c>
      <c r="AG421" t="s">
        <v>242</v>
      </c>
      <c r="AJ421" s="27">
        <v>0</v>
      </c>
      <c r="AK421" s="24">
        <v>0</v>
      </c>
      <c r="AL421" s="27">
        <v>0</v>
      </c>
      <c r="AM421" s="24">
        <v>0</v>
      </c>
      <c r="AN421" s="36">
        <f t="shared" si="89"/>
        <v>0</v>
      </c>
      <c r="AO421" s="27">
        <v>0</v>
      </c>
      <c r="AP421" s="24">
        <v>0</v>
      </c>
      <c r="AQ421" t="s">
        <v>8456</v>
      </c>
      <c r="AR421" t="s">
        <v>242</v>
      </c>
      <c r="AU421" s="27">
        <v>1</v>
      </c>
      <c r="AV421">
        <v>1</v>
      </c>
      <c r="AW421" s="21">
        <f t="shared" si="99"/>
        <v>7.6923076923076925</v>
      </c>
      <c r="AX421">
        <v>2</v>
      </c>
      <c r="BA421" s="27">
        <v>1</v>
      </c>
      <c r="BB421">
        <v>2</v>
      </c>
      <c r="BC421" s="21">
        <f t="shared" si="90"/>
        <v>15.384615384615385</v>
      </c>
      <c r="BD421" t="s">
        <v>242</v>
      </c>
      <c r="BG421" s="27">
        <v>1</v>
      </c>
      <c r="BJ421">
        <v>2</v>
      </c>
      <c r="BM421" s="27">
        <v>1</v>
      </c>
      <c r="BN421">
        <v>2</v>
      </c>
      <c r="BQ421" s="27">
        <v>1</v>
      </c>
      <c r="BR421">
        <v>2</v>
      </c>
      <c r="BS421" s="97">
        <f t="shared" ref="BS421:BS444" si="101">BR421/AF421*100</f>
        <v>15.384615384615385</v>
      </c>
      <c r="BT421" t="s">
        <v>8457</v>
      </c>
      <c r="BU421">
        <v>1</v>
      </c>
      <c r="BX421" s="27">
        <v>0</v>
      </c>
      <c r="BY421" s="24" t="s">
        <v>242</v>
      </c>
      <c r="BZ421" s="21" t="s">
        <v>242</v>
      </c>
      <c r="CA421" t="s">
        <v>242</v>
      </c>
      <c r="CB421" t="s">
        <v>242</v>
      </c>
      <c r="CE421" s="27">
        <v>0</v>
      </c>
      <c r="CG421" t="s">
        <v>242</v>
      </c>
      <c r="CH421" t="s">
        <v>242</v>
      </c>
      <c r="CJ421" s="27">
        <v>0.5</v>
      </c>
      <c r="CK421" s="2" t="s">
        <v>8458</v>
      </c>
      <c r="CL421" t="s">
        <v>242</v>
      </c>
      <c r="CO421">
        <v>0</v>
      </c>
      <c r="CP421" s="27">
        <v>0.5</v>
      </c>
      <c r="CQ421">
        <v>100</v>
      </c>
      <c r="CR421">
        <v>100</v>
      </c>
      <c r="CS421" t="s">
        <v>242</v>
      </c>
      <c r="CT421" s="2" t="s">
        <v>8459</v>
      </c>
      <c r="CV421" s="44">
        <v>0</v>
      </c>
      <c r="CX421">
        <v>1</v>
      </c>
      <c r="DA421" s="27">
        <v>1</v>
      </c>
      <c r="DB421">
        <v>117723</v>
      </c>
      <c r="DC421">
        <v>2</v>
      </c>
      <c r="DE421" s="27">
        <v>1</v>
      </c>
      <c r="DF421" s="36">
        <v>827369</v>
      </c>
      <c r="DG421">
        <v>2</v>
      </c>
      <c r="DH421" s="36">
        <v>987066</v>
      </c>
      <c r="DI421">
        <v>2</v>
      </c>
      <c r="DJ421" s="36" t="s">
        <v>242</v>
      </c>
      <c r="DK421" t="s">
        <v>242</v>
      </c>
      <c r="DM421" s="27">
        <v>1</v>
      </c>
      <c r="DN421" s="36">
        <v>1158414</v>
      </c>
      <c r="DO421">
        <v>2</v>
      </c>
      <c r="DQ421">
        <v>4</v>
      </c>
      <c r="DT421" s="27">
        <v>1</v>
      </c>
      <c r="DU421" s="2" t="s">
        <v>8460</v>
      </c>
      <c r="DV421" s="27">
        <v>1</v>
      </c>
      <c r="DW421" s="2" t="s">
        <v>8461</v>
      </c>
      <c r="DX421" s="27">
        <v>1</v>
      </c>
      <c r="DY421" t="s">
        <v>8462</v>
      </c>
      <c r="DZ421" s="27">
        <v>1</v>
      </c>
      <c r="EA421" s="2" t="s">
        <v>8463</v>
      </c>
      <c r="EB421" s="27">
        <v>1</v>
      </c>
      <c r="EC421" t="s">
        <v>8464</v>
      </c>
      <c r="ED421" s="27">
        <v>1</v>
      </c>
      <c r="EE421" t="s">
        <v>8465</v>
      </c>
      <c r="EF421" s="27">
        <v>1</v>
      </c>
      <c r="EG421" t="s">
        <v>8466</v>
      </c>
      <c r="EH421" s="27">
        <v>1</v>
      </c>
      <c r="EI421" s="2" t="s">
        <v>8467</v>
      </c>
      <c r="EJ421" s="27">
        <v>1</v>
      </c>
      <c r="EK421" t="s">
        <v>8468</v>
      </c>
      <c r="EL421" s="27">
        <v>1</v>
      </c>
      <c r="EN421">
        <v>4</v>
      </c>
      <c r="EP421" s="2"/>
      <c r="EQ421">
        <f t="shared" si="91"/>
        <v>1</v>
      </c>
      <c r="ER421" s="99">
        <v>1</v>
      </c>
      <c r="ES421" s="27">
        <v>0</v>
      </c>
      <c r="ET421" t="s">
        <v>242</v>
      </c>
      <c r="EU421" t="s">
        <v>242</v>
      </c>
      <c r="EX421" t="s">
        <v>242</v>
      </c>
      <c r="EY421" t="s">
        <v>242</v>
      </c>
      <c r="FA421" s="27">
        <v>0</v>
      </c>
      <c r="FB421" t="s">
        <v>242</v>
      </c>
      <c r="FD421" s="27">
        <v>0.5</v>
      </c>
      <c r="FE421" t="s">
        <v>242</v>
      </c>
      <c r="FF421" t="s">
        <v>8469</v>
      </c>
      <c r="FG421" s="27">
        <v>0</v>
      </c>
      <c r="FH421" t="s">
        <v>242</v>
      </c>
      <c r="FJ421" s="27">
        <v>0</v>
      </c>
      <c r="FK421" t="s">
        <v>242</v>
      </c>
      <c r="FL421">
        <f t="shared" si="94"/>
        <v>0</v>
      </c>
      <c r="FM421" s="100">
        <v>0</v>
      </c>
      <c r="FN421">
        <f t="shared" si="95"/>
        <v>0.5</v>
      </c>
      <c r="FO421" s="99">
        <v>0.5</v>
      </c>
      <c r="FQ421" t="s">
        <v>242</v>
      </c>
      <c r="FT421" s="27">
        <v>0</v>
      </c>
      <c r="FU421" t="s">
        <v>242</v>
      </c>
      <c r="FV421" t="s">
        <v>242</v>
      </c>
      <c r="FW421" t="s">
        <v>242</v>
      </c>
      <c r="FY421" s="27">
        <v>1</v>
      </c>
      <c r="FZ421">
        <v>33.299999999999997</v>
      </c>
      <c r="GA421">
        <v>2</v>
      </c>
      <c r="GC421" s="27">
        <v>0.5</v>
      </c>
      <c r="GD421">
        <v>6.8</v>
      </c>
      <c r="GE421">
        <v>6</v>
      </c>
      <c r="GF421" s="36" t="s">
        <v>242</v>
      </c>
      <c r="GG421">
        <v>18.3</v>
      </c>
      <c r="GH421" t="s">
        <v>242</v>
      </c>
      <c r="GI421" t="s">
        <v>242</v>
      </c>
      <c r="GJ421" t="s">
        <v>242</v>
      </c>
      <c r="GK421">
        <v>2</v>
      </c>
      <c r="GM421">
        <v>4</v>
      </c>
      <c r="GO421" t="s">
        <v>8470</v>
      </c>
      <c r="GP421" s="27">
        <v>0</v>
      </c>
      <c r="GQ421" t="s">
        <v>242</v>
      </c>
      <c r="GR421" t="s">
        <v>242</v>
      </c>
      <c r="GT421" t="s">
        <v>242</v>
      </c>
      <c r="GW421" s="27">
        <v>1</v>
      </c>
      <c r="GX421">
        <v>354</v>
      </c>
      <c r="GY421" s="9">
        <v>14.750694444444443</v>
      </c>
      <c r="HA421">
        <v>1</v>
      </c>
      <c r="HC421" t="s">
        <v>8470</v>
      </c>
      <c r="HD421" s="27">
        <v>0</v>
      </c>
      <c r="HF421" s="27">
        <v>0</v>
      </c>
      <c r="HH421" t="s">
        <v>242</v>
      </c>
      <c r="HK421" s="27">
        <v>0</v>
      </c>
      <c r="HM421" t="s">
        <v>242</v>
      </c>
      <c r="HP421">
        <v>0.55555555599999995</v>
      </c>
      <c r="HQ421">
        <v>0.5</v>
      </c>
      <c r="HR421">
        <v>0.5</v>
      </c>
      <c r="HS421">
        <v>1</v>
      </c>
      <c r="HT421">
        <v>1</v>
      </c>
      <c r="HU421">
        <v>0</v>
      </c>
      <c r="HV421">
        <v>0.125</v>
      </c>
      <c r="HW421">
        <v>0.5</v>
      </c>
      <c r="HX421">
        <v>0</v>
      </c>
      <c r="HY421">
        <v>1</v>
      </c>
      <c r="HZ421">
        <v>0</v>
      </c>
      <c r="IA421">
        <v>0</v>
      </c>
      <c r="IB421">
        <v>1</v>
      </c>
      <c r="IC421">
        <v>0.51851851900000001</v>
      </c>
      <c r="ID421">
        <v>0.53125</v>
      </c>
      <c r="IE421">
        <v>0.3</v>
      </c>
      <c r="IF421">
        <v>0.44992283999999999</v>
      </c>
      <c r="IG421" t="s">
        <v>8471</v>
      </c>
      <c r="IH421" t="s">
        <v>266</v>
      </c>
      <c r="II421" t="s">
        <v>8454</v>
      </c>
      <c r="IJ421">
        <v>77147</v>
      </c>
      <c r="IK421">
        <v>73620</v>
      </c>
      <c r="IL421">
        <v>57350</v>
      </c>
      <c r="IM421">
        <v>60530</v>
      </c>
      <c r="IN421">
        <v>77147</v>
      </c>
      <c r="IS421">
        <f t="shared" si="92"/>
        <v>0.3</v>
      </c>
      <c r="IT421">
        <f t="shared" si="96"/>
        <v>0.6428571428571429</v>
      </c>
      <c r="IU421">
        <f t="shared" si="98"/>
        <v>0.625</v>
      </c>
      <c r="IV421">
        <f t="shared" si="93"/>
        <v>0.52261904761904765</v>
      </c>
    </row>
    <row r="422" spans="1:256" customFormat="1" ht="14" customHeight="1" x14ac:dyDescent="0.2">
      <c r="A422">
        <v>421</v>
      </c>
      <c r="B422">
        <v>460</v>
      </c>
      <c r="C422" s="1">
        <v>44874.944444444445</v>
      </c>
      <c r="D422" s="1">
        <v>44876.875694444447</v>
      </c>
      <c r="E422">
        <v>0</v>
      </c>
      <c r="F422" t="s">
        <v>8472</v>
      </c>
      <c r="G422">
        <v>100</v>
      </c>
      <c r="H422">
        <v>166830</v>
      </c>
      <c r="I422">
        <v>1</v>
      </c>
      <c r="J422" s="1">
        <v>44876.875694444447</v>
      </c>
      <c r="K422" t="s">
        <v>8473</v>
      </c>
      <c r="L422" t="s">
        <v>242</v>
      </c>
      <c r="M422" t="s">
        <v>242</v>
      </c>
      <c r="N422" t="s">
        <v>8474</v>
      </c>
      <c r="O422" t="s">
        <v>8475</v>
      </c>
      <c r="P422">
        <v>33.955300000000001</v>
      </c>
      <c r="Q422">
        <v>-118.1186</v>
      </c>
      <c r="R422" t="s">
        <v>245</v>
      </c>
      <c r="S422" t="s">
        <v>246</v>
      </c>
      <c r="T422" t="s">
        <v>8476</v>
      </c>
      <c r="V422" t="s">
        <v>8477</v>
      </c>
      <c r="W422">
        <v>770323103</v>
      </c>
      <c r="X422">
        <v>7363</v>
      </c>
      <c r="Y422" t="s">
        <v>476</v>
      </c>
      <c r="Z422" t="s">
        <v>8478</v>
      </c>
      <c r="AA422">
        <v>2021</v>
      </c>
      <c r="AC422">
        <v>0</v>
      </c>
      <c r="AF422">
        <v>8</v>
      </c>
      <c r="AG422">
        <v>3</v>
      </c>
      <c r="AI422" t="s">
        <v>8479</v>
      </c>
      <c r="AJ422" s="27">
        <v>1</v>
      </c>
      <c r="AK422">
        <v>8</v>
      </c>
      <c r="AL422" s="27">
        <v>0</v>
      </c>
      <c r="AM422" s="24">
        <v>0</v>
      </c>
      <c r="AN422" s="36">
        <f t="shared" si="89"/>
        <v>0</v>
      </c>
      <c r="AO422" s="27">
        <v>1</v>
      </c>
      <c r="AP422">
        <v>5</v>
      </c>
      <c r="AQ422" s="2" t="s">
        <v>8480</v>
      </c>
      <c r="AR422">
        <v>3</v>
      </c>
      <c r="AT422" t="s">
        <v>8481</v>
      </c>
      <c r="AU422" s="27">
        <v>1</v>
      </c>
      <c r="AV422">
        <v>6</v>
      </c>
      <c r="AW422" s="21">
        <f t="shared" si="99"/>
        <v>75</v>
      </c>
      <c r="AX422">
        <v>3</v>
      </c>
      <c r="AZ422" t="s">
        <v>8481</v>
      </c>
      <c r="BA422" s="27">
        <v>1</v>
      </c>
      <c r="BB422">
        <v>6</v>
      </c>
      <c r="BC422" s="21">
        <f t="shared" si="90"/>
        <v>75</v>
      </c>
      <c r="BD422">
        <v>3</v>
      </c>
      <c r="BF422" t="s">
        <v>8481</v>
      </c>
      <c r="BG422" s="27">
        <v>1</v>
      </c>
      <c r="BH422">
        <v>14</v>
      </c>
      <c r="BJ422">
        <v>3</v>
      </c>
      <c r="BL422" t="s">
        <v>8481</v>
      </c>
      <c r="BM422" s="27">
        <v>1</v>
      </c>
      <c r="BN422">
        <v>3</v>
      </c>
      <c r="BP422" t="s">
        <v>8481</v>
      </c>
      <c r="BQ422" s="27">
        <v>1</v>
      </c>
      <c r="BR422">
        <v>2</v>
      </c>
      <c r="BS422" s="97">
        <f t="shared" si="101"/>
        <v>25</v>
      </c>
      <c r="BU422">
        <v>3</v>
      </c>
      <c r="BW422" t="s">
        <v>8481</v>
      </c>
      <c r="BX422" s="27">
        <v>1</v>
      </c>
      <c r="BY422">
        <v>3</v>
      </c>
      <c r="BZ422" s="21">
        <f>BY422/AF422*100</f>
        <v>37.5</v>
      </c>
      <c r="CA422">
        <v>2</v>
      </c>
      <c r="CB422">
        <v>3</v>
      </c>
      <c r="CD422" t="s">
        <v>8481</v>
      </c>
      <c r="CE422" s="27">
        <v>0</v>
      </c>
      <c r="CG422" t="s">
        <v>242</v>
      </c>
      <c r="CH422" t="s">
        <v>242</v>
      </c>
      <c r="CJ422" s="27">
        <v>1</v>
      </c>
      <c r="CK422" s="2" t="s">
        <v>8482</v>
      </c>
      <c r="CL422">
        <v>1</v>
      </c>
      <c r="CN422" t="s">
        <v>8483</v>
      </c>
      <c r="CO422">
        <v>0</v>
      </c>
      <c r="CP422" s="27">
        <v>0</v>
      </c>
      <c r="CQ422" t="s">
        <v>242</v>
      </c>
      <c r="CR422" t="s">
        <v>242</v>
      </c>
      <c r="CS422" t="s">
        <v>242</v>
      </c>
      <c r="CV422" s="27">
        <v>1</v>
      </c>
      <c r="CW422" t="s">
        <v>8484</v>
      </c>
      <c r="CX422">
        <v>1</v>
      </c>
      <c r="CZ422" t="s">
        <v>8483</v>
      </c>
      <c r="DA422" s="27">
        <v>1</v>
      </c>
      <c r="DB422">
        <v>3016</v>
      </c>
      <c r="DC422">
        <v>2</v>
      </c>
      <c r="DE422" s="27">
        <v>1</v>
      </c>
      <c r="DF422" s="36">
        <v>3241</v>
      </c>
      <c r="DG422">
        <v>2</v>
      </c>
      <c r="DH422" s="36">
        <v>3907</v>
      </c>
      <c r="DI422">
        <v>2</v>
      </c>
      <c r="DJ422" s="36" t="s">
        <v>242</v>
      </c>
      <c r="DK422" t="s">
        <v>242</v>
      </c>
      <c r="DM422" s="27">
        <v>1</v>
      </c>
      <c r="DN422" s="36">
        <v>118664</v>
      </c>
      <c r="DO422">
        <v>2</v>
      </c>
      <c r="DQ422">
        <v>1</v>
      </c>
      <c r="DS422" t="s">
        <v>8483</v>
      </c>
      <c r="DT422" s="27">
        <v>1</v>
      </c>
      <c r="DU422" t="s">
        <v>8485</v>
      </c>
      <c r="DV422" s="27">
        <v>1</v>
      </c>
      <c r="DW422" t="s">
        <v>8486</v>
      </c>
      <c r="DX422" s="27">
        <v>1</v>
      </c>
      <c r="DY422" t="s">
        <v>8487</v>
      </c>
      <c r="DZ422" s="27">
        <v>1</v>
      </c>
      <c r="EA422" s="2" t="s">
        <v>8488</v>
      </c>
      <c r="EB422" s="27">
        <v>0</v>
      </c>
      <c r="ED422" s="27">
        <v>1</v>
      </c>
      <c r="EE422" t="s">
        <v>8489</v>
      </c>
      <c r="EF422" s="27">
        <v>1</v>
      </c>
      <c r="EG422" t="s">
        <v>8490</v>
      </c>
      <c r="EH422" s="27">
        <v>1</v>
      </c>
      <c r="EI422" t="s">
        <v>8491</v>
      </c>
      <c r="EJ422" s="27">
        <v>0</v>
      </c>
      <c r="EL422" s="27">
        <v>0</v>
      </c>
      <c r="EN422">
        <v>4</v>
      </c>
      <c r="EP422" s="2" t="s">
        <v>8492</v>
      </c>
      <c r="EQ422">
        <f t="shared" si="91"/>
        <v>0.7</v>
      </c>
      <c r="ER422" s="99">
        <v>0.5</v>
      </c>
      <c r="ES422" s="27">
        <v>0</v>
      </c>
      <c r="ET422" t="s">
        <v>242</v>
      </c>
      <c r="EU422" t="s">
        <v>242</v>
      </c>
      <c r="EX422" t="s">
        <v>242</v>
      </c>
      <c r="EY422" t="s">
        <v>242</v>
      </c>
      <c r="FA422" s="27">
        <v>0</v>
      </c>
      <c r="FB422" t="s">
        <v>242</v>
      </c>
      <c r="FD422" s="27">
        <v>0</v>
      </c>
      <c r="FE422" t="s">
        <v>242</v>
      </c>
      <c r="FG422" s="27">
        <v>0.5</v>
      </c>
      <c r="FH422">
        <v>19.600000000000001</v>
      </c>
      <c r="FI422" t="s">
        <v>8493</v>
      </c>
      <c r="FJ422" s="27">
        <v>0</v>
      </c>
      <c r="FK422" t="s">
        <v>242</v>
      </c>
      <c r="FL422">
        <f t="shared" si="94"/>
        <v>0.5</v>
      </c>
      <c r="FM422" s="100">
        <v>0.5</v>
      </c>
      <c r="FN422">
        <f t="shared" si="95"/>
        <v>0</v>
      </c>
      <c r="FO422" s="100">
        <v>0</v>
      </c>
      <c r="FQ422">
        <v>1</v>
      </c>
      <c r="FS422" t="s">
        <v>8483</v>
      </c>
      <c r="FT422" s="27">
        <v>0</v>
      </c>
      <c r="FU422" t="s">
        <v>242</v>
      </c>
      <c r="FV422" t="s">
        <v>242</v>
      </c>
      <c r="FW422" t="s">
        <v>242</v>
      </c>
      <c r="FY422" s="27">
        <v>1</v>
      </c>
      <c r="FZ422">
        <v>54.7</v>
      </c>
      <c r="GA422">
        <v>2</v>
      </c>
      <c r="GC422" s="27">
        <v>1</v>
      </c>
      <c r="GD422">
        <v>6.7</v>
      </c>
      <c r="GE422">
        <v>8.4</v>
      </c>
      <c r="GF422" s="36">
        <v>67.3</v>
      </c>
      <c r="GG422" t="s">
        <v>242</v>
      </c>
      <c r="GH422" t="s">
        <v>242</v>
      </c>
      <c r="GI422" t="s">
        <v>242</v>
      </c>
      <c r="GJ422" t="s">
        <v>242</v>
      </c>
      <c r="GK422">
        <v>2</v>
      </c>
      <c r="GL422" s="2" t="s">
        <v>8494</v>
      </c>
      <c r="GM422">
        <v>1</v>
      </c>
      <c r="GO422" t="s">
        <v>8483</v>
      </c>
      <c r="GP422" s="27">
        <v>0</v>
      </c>
      <c r="GQ422" t="s">
        <v>242</v>
      </c>
      <c r="GR422" t="s">
        <v>242</v>
      </c>
      <c r="GT422" t="s">
        <v>242</v>
      </c>
      <c r="GW422" s="27">
        <v>1</v>
      </c>
      <c r="GX422">
        <v>318</v>
      </c>
      <c r="GY422" t="s">
        <v>8495</v>
      </c>
      <c r="GZ422" t="s">
        <v>8496</v>
      </c>
      <c r="HA422">
        <v>3</v>
      </c>
      <c r="HC422" t="s">
        <v>8479</v>
      </c>
      <c r="HD422" s="27">
        <v>0</v>
      </c>
      <c r="HF422" s="27">
        <v>0</v>
      </c>
      <c r="HH422" t="s">
        <v>242</v>
      </c>
      <c r="HK422" s="27">
        <v>1</v>
      </c>
      <c r="HL422" s="2" t="s">
        <v>8497</v>
      </c>
      <c r="HM422">
        <v>1</v>
      </c>
      <c r="HO422" t="s">
        <v>8483</v>
      </c>
      <c r="HP422">
        <v>0.77777777800000003</v>
      </c>
      <c r="HQ422">
        <v>1</v>
      </c>
      <c r="HR422">
        <v>0.5</v>
      </c>
      <c r="HS422">
        <v>1</v>
      </c>
      <c r="HT422">
        <v>0.7</v>
      </c>
      <c r="HU422">
        <v>0</v>
      </c>
      <c r="HV422">
        <v>0.125</v>
      </c>
      <c r="HW422">
        <v>0.66666666699999999</v>
      </c>
      <c r="HX422">
        <v>0</v>
      </c>
      <c r="HY422">
        <v>1</v>
      </c>
      <c r="HZ422">
        <v>0</v>
      </c>
      <c r="IA422">
        <v>1</v>
      </c>
      <c r="IB422">
        <v>1</v>
      </c>
      <c r="IC422">
        <v>0.75925925900000002</v>
      </c>
      <c r="ID422">
        <v>0.45624999999999999</v>
      </c>
      <c r="IE422">
        <v>0.53333333299999997</v>
      </c>
      <c r="IF422">
        <v>0.58294753099999996</v>
      </c>
      <c r="IG422" t="s">
        <v>8498</v>
      </c>
      <c r="IH422" t="s">
        <v>266</v>
      </c>
      <c r="II422" t="s">
        <v>8476</v>
      </c>
      <c r="IJ422">
        <v>6074.4319999999998</v>
      </c>
      <c r="IK422">
        <v>5109</v>
      </c>
      <c r="IL422">
        <v>6461.4440000000004</v>
      </c>
      <c r="IM422">
        <v>7238.1419999999998</v>
      </c>
      <c r="IN422">
        <v>6074.4319999999998</v>
      </c>
      <c r="IS422">
        <f t="shared" si="92"/>
        <v>0.8</v>
      </c>
      <c r="IT422">
        <f t="shared" si="96"/>
        <v>0.5714285714285714</v>
      </c>
      <c r="IU422">
        <f t="shared" si="98"/>
        <v>0.75</v>
      </c>
      <c r="IV422">
        <f t="shared" si="93"/>
        <v>0.70714285714285718</v>
      </c>
    </row>
    <row r="423" spans="1:256" customFormat="1" ht="14" customHeight="1" x14ac:dyDescent="0.2">
      <c r="A423">
        <v>422</v>
      </c>
      <c r="B423">
        <v>461</v>
      </c>
      <c r="C423" s="1">
        <v>44877.629861111112</v>
      </c>
      <c r="D423" s="1">
        <v>44879.716666666667</v>
      </c>
      <c r="E423">
        <v>0</v>
      </c>
      <c r="F423" t="s">
        <v>8499</v>
      </c>
      <c r="G423">
        <v>100</v>
      </c>
      <c r="H423">
        <v>180346</v>
      </c>
      <c r="I423">
        <v>1</v>
      </c>
      <c r="J423" s="1">
        <v>44879.716666666667</v>
      </c>
      <c r="K423" t="s">
        <v>8500</v>
      </c>
      <c r="L423" t="s">
        <v>242</v>
      </c>
      <c r="M423" t="s">
        <v>242</v>
      </c>
      <c r="N423" t="s">
        <v>8501</v>
      </c>
      <c r="O423" t="s">
        <v>8502</v>
      </c>
      <c r="P423">
        <v>34.030799999999999</v>
      </c>
      <c r="Q423">
        <v>-118.473</v>
      </c>
      <c r="R423" t="s">
        <v>245</v>
      </c>
      <c r="S423" t="s">
        <v>246</v>
      </c>
      <c r="T423" t="s">
        <v>8503</v>
      </c>
      <c r="U423" s="24">
        <v>84839</v>
      </c>
      <c r="V423" t="s">
        <v>8504</v>
      </c>
      <c r="W423">
        <v>775711104</v>
      </c>
      <c r="X423">
        <v>7340</v>
      </c>
      <c r="Y423" t="s">
        <v>476</v>
      </c>
      <c r="Z423" t="s">
        <v>8505</v>
      </c>
      <c r="AA423">
        <v>2020</v>
      </c>
      <c r="AC423">
        <v>0</v>
      </c>
      <c r="AF423">
        <v>9</v>
      </c>
      <c r="AG423">
        <v>3</v>
      </c>
      <c r="AI423" t="s">
        <v>8506</v>
      </c>
      <c r="AJ423" s="27">
        <v>0.5</v>
      </c>
      <c r="AK423">
        <v>6</v>
      </c>
      <c r="AL423" s="27">
        <v>0.5</v>
      </c>
      <c r="AM423">
        <v>1</v>
      </c>
      <c r="AN423" s="36">
        <f t="shared" si="89"/>
        <v>11.111111111111111</v>
      </c>
      <c r="AO423" s="27">
        <v>1</v>
      </c>
      <c r="AP423">
        <v>1</v>
      </c>
      <c r="AR423">
        <v>5</v>
      </c>
      <c r="AS423" t="s">
        <v>8507</v>
      </c>
      <c r="AT423" t="s">
        <v>8506</v>
      </c>
      <c r="AU423" s="27">
        <v>1</v>
      </c>
      <c r="AV423" s="24">
        <v>5</v>
      </c>
      <c r="AW423" s="21">
        <f t="shared" si="99"/>
        <v>55.555555555555557</v>
      </c>
      <c r="AX423" t="s">
        <v>242</v>
      </c>
      <c r="BA423" s="27">
        <v>1</v>
      </c>
      <c r="BB423">
        <v>6</v>
      </c>
      <c r="BC423" s="21">
        <f t="shared" si="90"/>
        <v>66.666666666666657</v>
      </c>
      <c r="BD423">
        <v>3</v>
      </c>
      <c r="BF423" t="s">
        <v>8508</v>
      </c>
      <c r="BG423" s="27">
        <v>1</v>
      </c>
      <c r="BH423">
        <v>14.2</v>
      </c>
      <c r="BJ423">
        <v>3</v>
      </c>
      <c r="BL423" t="s">
        <v>8506</v>
      </c>
      <c r="BM423" s="27">
        <v>1</v>
      </c>
      <c r="BN423">
        <v>3</v>
      </c>
      <c r="BP423" t="s">
        <v>8506</v>
      </c>
      <c r="BQ423" s="27">
        <v>1</v>
      </c>
      <c r="BR423">
        <v>2</v>
      </c>
      <c r="BS423" s="97">
        <f t="shared" si="101"/>
        <v>22.222222222222221</v>
      </c>
      <c r="BU423">
        <v>3</v>
      </c>
      <c r="BW423" t="s">
        <v>8506</v>
      </c>
      <c r="BX423" s="27">
        <v>0.5</v>
      </c>
      <c r="BY423">
        <v>1</v>
      </c>
      <c r="BZ423" s="21">
        <f>BY423/AF423*100</f>
        <v>11.111111111111111</v>
      </c>
      <c r="CA423">
        <v>2</v>
      </c>
      <c r="CB423">
        <v>1</v>
      </c>
      <c r="CD423" t="s">
        <v>8509</v>
      </c>
      <c r="CE423" s="27">
        <v>0</v>
      </c>
      <c r="CG423" t="s">
        <v>242</v>
      </c>
      <c r="CH423" t="s">
        <v>242</v>
      </c>
      <c r="CJ423" s="27">
        <v>0</v>
      </c>
      <c r="CL423" t="s">
        <v>242</v>
      </c>
      <c r="CO423">
        <v>0</v>
      </c>
      <c r="CP423" s="27">
        <v>0</v>
      </c>
      <c r="CQ423" t="s">
        <v>242</v>
      </c>
      <c r="CR423" t="s">
        <v>242</v>
      </c>
      <c r="CS423" t="s">
        <v>242</v>
      </c>
      <c r="CV423" s="27">
        <v>0</v>
      </c>
      <c r="CX423" t="s">
        <v>242</v>
      </c>
      <c r="DA423" s="27">
        <v>0</v>
      </c>
      <c r="DB423" t="s">
        <v>242</v>
      </c>
      <c r="DC423" t="s">
        <v>242</v>
      </c>
      <c r="DE423" s="27">
        <v>0</v>
      </c>
      <c r="DF423" s="36" t="s">
        <v>242</v>
      </c>
      <c r="DG423" t="s">
        <v>242</v>
      </c>
      <c r="DH423" s="43" t="s">
        <v>242</v>
      </c>
      <c r="DI423" t="s">
        <v>242</v>
      </c>
      <c r="DJ423" s="36" t="s">
        <v>242</v>
      </c>
      <c r="DK423" t="s">
        <v>242</v>
      </c>
      <c r="DM423" s="27">
        <v>0</v>
      </c>
      <c r="DN423" s="36" t="s">
        <v>242</v>
      </c>
      <c r="DO423" t="s">
        <v>242</v>
      </c>
      <c r="DQ423" t="s">
        <v>242</v>
      </c>
      <c r="DT423" s="27">
        <v>0</v>
      </c>
      <c r="DV423" s="27">
        <v>0</v>
      </c>
      <c r="DX423" s="27">
        <v>0</v>
      </c>
      <c r="DZ423" s="27">
        <v>0</v>
      </c>
      <c r="EB423" s="27">
        <v>0</v>
      </c>
      <c r="ED423" s="27">
        <v>0</v>
      </c>
      <c r="EF423" s="27">
        <v>0</v>
      </c>
      <c r="EH423" s="27">
        <v>0</v>
      </c>
      <c r="EJ423" s="27">
        <v>0</v>
      </c>
      <c r="EL423" s="27">
        <v>0</v>
      </c>
      <c r="EN423" t="s">
        <v>242</v>
      </c>
      <c r="EP423" s="2"/>
      <c r="EQ423">
        <f t="shared" si="91"/>
        <v>0</v>
      </c>
      <c r="ER423" s="99">
        <v>0</v>
      </c>
      <c r="ES423" s="27">
        <v>0</v>
      </c>
      <c r="ET423" t="s">
        <v>242</v>
      </c>
      <c r="EU423" t="s">
        <v>242</v>
      </c>
      <c r="EX423" t="s">
        <v>242</v>
      </c>
      <c r="EY423" t="s">
        <v>242</v>
      </c>
      <c r="FA423" s="27">
        <v>0</v>
      </c>
      <c r="FB423" t="s">
        <v>242</v>
      </c>
      <c r="FD423" s="27">
        <v>0</v>
      </c>
      <c r="FE423" t="s">
        <v>242</v>
      </c>
      <c r="FG423" s="27">
        <v>0</v>
      </c>
      <c r="FH423" t="s">
        <v>242</v>
      </c>
      <c r="FJ423" s="27">
        <v>0</v>
      </c>
      <c r="FK423" t="s">
        <v>242</v>
      </c>
      <c r="FL423">
        <f t="shared" si="94"/>
        <v>0</v>
      </c>
      <c r="FM423" s="100">
        <v>0</v>
      </c>
      <c r="FN423">
        <f t="shared" si="95"/>
        <v>0</v>
      </c>
      <c r="FO423" s="100">
        <v>0</v>
      </c>
      <c r="FQ423" t="s">
        <v>242</v>
      </c>
      <c r="FT423" s="27">
        <v>0</v>
      </c>
      <c r="FU423" t="s">
        <v>242</v>
      </c>
      <c r="FV423" t="s">
        <v>242</v>
      </c>
      <c r="FW423" t="s">
        <v>242</v>
      </c>
      <c r="FY423" s="27">
        <v>0</v>
      </c>
      <c r="FZ423" t="s">
        <v>242</v>
      </c>
      <c r="GA423" t="s">
        <v>242</v>
      </c>
      <c r="GC423" s="27">
        <v>0</v>
      </c>
      <c r="GD423" t="s">
        <v>242</v>
      </c>
      <c r="GE423" t="s">
        <v>242</v>
      </c>
      <c r="GF423" s="36" t="s">
        <v>242</v>
      </c>
      <c r="GG423" t="s">
        <v>242</v>
      </c>
      <c r="GH423" t="s">
        <v>242</v>
      </c>
      <c r="GI423" t="s">
        <v>242</v>
      </c>
      <c r="GJ423" t="s">
        <v>242</v>
      </c>
      <c r="GK423" t="s">
        <v>242</v>
      </c>
      <c r="GM423" t="s">
        <v>242</v>
      </c>
      <c r="GP423" s="27">
        <v>0</v>
      </c>
      <c r="GQ423" t="s">
        <v>242</v>
      </c>
      <c r="GR423" t="s">
        <v>242</v>
      </c>
      <c r="GT423" t="s">
        <v>242</v>
      </c>
      <c r="GW423" s="27">
        <v>1</v>
      </c>
      <c r="GX423">
        <v>118.7</v>
      </c>
      <c r="GY423" t="s">
        <v>8510</v>
      </c>
      <c r="HA423">
        <v>3</v>
      </c>
      <c r="HC423" t="s">
        <v>8506</v>
      </c>
      <c r="HD423" s="27">
        <v>0</v>
      </c>
      <c r="HF423" s="27">
        <v>0</v>
      </c>
      <c r="HH423" t="s">
        <v>242</v>
      </c>
      <c r="HK423" s="27">
        <v>0</v>
      </c>
      <c r="HM423" t="s">
        <v>242</v>
      </c>
      <c r="HP423">
        <v>0.66666666699999999</v>
      </c>
      <c r="HQ423">
        <v>0</v>
      </c>
      <c r="HR423">
        <v>0</v>
      </c>
      <c r="HS423">
        <v>0</v>
      </c>
      <c r="HT423">
        <v>0</v>
      </c>
      <c r="HU423">
        <v>0</v>
      </c>
      <c r="HV423">
        <v>0</v>
      </c>
      <c r="HW423">
        <v>0</v>
      </c>
      <c r="HX423">
        <v>0</v>
      </c>
      <c r="HY423">
        <v>1</v>
      </c>
      <c r="HZ423">
        <v>0</v>
      </c>
      <c r="IA423">
        <v>0</v>
      </c>
      <c r="IB423">
        <v>1</v>
      </c>
      <c r="IC423">
        <v>0.222222222</v>
      </c>
      <c r="ID423">
        <v>0</v>
      </c>
      <c r="IE423">
        <v>0.2</v>
      </c>
      <c r="IF423">
        <v>0.140740741</v>
      </c>
      <c r="IG423" t="s">
        <v>8503</v>
      </c>
      <c r="IH423" t="s">
        <v>266</v>
      </c>
      <c r="II423" t="s">
        <v>8503</v>
      </c>
      <c r="IJ423">
        <v>2015.4770000000001</v>
      </c>
      <c r="IK423">
        <v>2161.2199999999998</v>
      </c>
      <c r="IL423">
        <v>2424.3000000000002</v>
      </c>
      <c r="IM423">
        <v>2695.8229999999999</v>
      </c>
      <c r="IN423">
        <v>2015.4770000000001</v>
      </c>
      <c r="IS423">
        <f t="shared" si="92"/>
        <v>0.6</v>
      </c>
      <c r="IT423">
        <f t="shared" si="96"/>
        <v>0</v>
      </c>
      <c r="IU423">
        <f t="shared" si="98"/>
        <v>0.25</v>
      </c>
      <c r="IV423">
        <f t="shared" si="93"/>
        <v>0.28333333333333333</v>
      </c>
    </row>
    <row r="424" spans="1:256" customFormat="1" ht="14" customHeight="1" x14ac:dyDescent="0.2">
      <c r="A424">
        <v>423</v>
      </c>
      <c r="B424">
        <v>462</v>
      </c>
      <c r="C424" s="1">
        <v>44879.904166666667</v>
      </c>
      <c r="D424" s="1">
        <v>44879.956944444442</v>
      </c>
      <c r="E424">
        <v>0</v>
      </c>
      <c r="F424" t="s">
        <v>8511</v>
      </c>
      <c r="G424">
        <v>100</v>
      </c>
      <c r="H424">
        <v>4592</v>
      </c>
      <c r="I424">
        <v>1</v>
      </c>
      <c r="J424" s="1">
        <v>44879.956944444442</v>
      </c>
      <c r="K424" t="s">
        <v>8512</v>
      </c>
      <c r="L424" t="s">
        <v>242</v>
      </c>
      <c r="M424" t="s">
        <v>242</v>
      </c>
      <c r="N424" t="s">
        <v>8513</v>
      </c>
      <c r="O424" t="s">
        <v>8514</v>
      </c>
      <c r="P424">
        <v>34.037999999999997</v>
      </c>
      <c r="Q424">
        <v>-118.45440000000001</v>
      </c>
      <c r="R424" t="s">
        <v>245</v>
      </c>
      <c r="S424" t="s">
        <v>246</v>
      </c>
      <c r="T424" t="s">
        <v>8515</v>
      </c>
      <c r="V424" t="s">
        <v>8516</v>
      </c>
      <c r="W424">
        <v>754730109</v>
      </c>
      <c r="X424">
        <v>6211</v>
      </c>
      <c r="Y424" t="s">
        <v>319</v>
      </c>
      <c r="Z424" t="s">
        <v>8517</v>
      </c>
      <c r="AA424">
        <v>2021</v>
      </c>
      <c r="AC424">
        <v>0</v>
      </c>
      <c r="AF424">
        <v>11</v>
      </c>
      <c r="AG424">
        <v>1</v>
      </c>
      <c r="AI424" t="s">
        <v>8518</v>
      </c>
      <c r="AJ424" s="27">
        <v>1</v>
      </c>
      <c r="AK424">
        <v>5</v>
      </c>
      <c r="AL424" s="27">
        <v>0</v>
      </c>
      <c r="AM424" s="24">
        <v>0</v>
      </c>
      <c r="AN424" s="36">
        <f t="shared" si="89"/>
        <v>0</v>
      </c>
      <c r="AO424" s="27">
        <v>0</v>
      </c>
      <c r="AP424" s="24">
        <v>0</v>
      </c>
      <c r="AR424">
        <v>3</v>
      </c>
      <c r="AT424" t="s">
        <v>8519</v>
      </c>
      <c r="AU424" s="27">
        <v>1</v>
      </c>
      <c r="AV424">
        <v>9</v>
      </c>
      <c r="AW424" s="21">
        <f t="shared" si="99"/>
        <v>81.818181818181827</v>
      </c>
      <c r="AX424">
        <v>3</v>
      </c>
      <c r="AZ424" t="s">
        <v>8520</v>
      </c>
      <c r="BA424" s="27">
        <v>1</v>
      </c>
      <c r="BB424">
        <v>9</v>
      </c>
      <c r="BC424" s="21">
        <f t="shared" si="90"/>
        <v>81.818181818181827</v>
      </c>
      <c r="BD424">
        <v>3</v>
      </c>
      <c r="BF424" t="s">
        <v>8520</v>
      </c>
      <c r="BG424" s="27">
        <v>1</v>
      </c>
      <c r="BH424">
        <v>6.3</v>
      </c>
      <c r="BJ424">
        <v>1</v>
      </c>
      <c r="BL424" t="s">
        <v>8518</v>
      </c>
      <c r="BM424" s="27">
        <v>1</v>
      </c>
      <c r="BN424">
        <v>3</v>
      </c>
      <c r="BP424" t="s">
        <v>8521</v>
      </c>
      <c r="BQ424" s="27">
        <v>1</v>
      </c>
      <c r="BR424">
        <v>5</v>
      </c>
      <c r="BS424" s="97">
        <f t="shared" si="101"/>
        <v>45.454545454545453</v>
      </c>
      <c r="BU424">
        <v>1</v>
      </c>
      <c r="BW424" t="s">
        <v>8518</v>
      </c>
      <c r="BX424" s="27">
        <v>1</v>
      </c>
      <c r="BY424">
        <v>3</v>
      </c>
      <c r="BZ424" s="21">
        <f>BY424/AF424*100</f>
        <v>27.27272727272727</v>
      </c>
      <c r="CA424">
        <v>2</v>
      </c>
      <c r="CB424">
        <v>1</v>
      </c>
      <c r="CD424" t="s">
        <v>8518</v>
      </c>
      <c r="CE424" s="27">
        <v>0</v>
      </c>
      <c r="CG424" t="s">
        <v>242</v>
      </c>
      <c r="CH424" t="s">
        <v>242</v>
      </c>
      <c r="CJ424" s="27">
        <v>0</v>
      </c>
      <c r="CL424" t="s">
        <v>242</v>
      </c>
      <c r="CO424">
        <v>0</v>
      </c>
      <c r="CP424" s="27">
        <v>0</v>
      </c>
      <c r="CQ424" t="s">
        <v>242</v>
      </c>
      <c r="CR424" t="s">
        <v>242</v>
      </c>
      <c r="CS424" t="s">
        <v>242</v>
      </c>
      <c r="CV424" s="27">
        <v>1</v>
      </c>
      <c r="CW424" t="s">
        <v>8522</v>
      </c>
      <c r="CX424">
        <v>1</v>
      </c>
      <c r="CZ424" t="s">
        <v>8518</v>
      </c>
      <c r="DA424" s="27">
        <v>0</v>
      </c>
      <c r="DB424" t="s">
        <v>242</v>
      </c>
      <c r="DC424" t="s">
        <v>242</v>
      </c>
      <c r="DE424" s="27">
        <v>0</v>
      </c>
      <c r="DF424" s="36" t="s">
        <v>242</v>
      </c>
      <c r="DG424" t="s">
        <v>242</v>
      </c>
      <c r="DH424" s="43" t="s">
        <v>242</v>
      </c>
      <c r="DI424" t="s">
        <v>242</v>
      </c>
      <c r="DJ424" s="36" t="s">
        <v>242</v>
      </c>
      <c r="DK424" t="s">
        <v>242</v>
      </c>
      <c r="DM424" s="27">
        <v>0</v>
      </c>
      <c r="DN424" s="36" t="s">
        <v>242</v>
      </c>
      <c r="DO424" t="s">
        <v>242</v>
      </c>
      <c r="DQ424" t="s">
        <v>242</v>
      </c>
      <c r="DT424" s="27">
        <v>0</v>
      </c>
      <c r="DV424" s="27">
        <v>1</v>
      </c>
      <c r="DW424" t="s">
        <v>8523</v>
      </c>
      <c r="DX424" s="27">
        <v>0</v>
      </c>
      <c r="DZ424" s="27">
        <v>0</v>
      </c>
      <c r="EB424" s="27">
        <v>0</v>
      </c>
      <c r="ED424" s="27">
        <v>0</v>
      </c>
      <c r="EF424" s="27">
        <v>0</v>
      </c>
      <c r="EH424" s="27">
        <v>0</v>
      </c>
      <c r="EJ424" s="27">
        <v>0</v>
      </c>
      <c r="EL424" s="27">
        <v>0</v>
      </c>
      <c r="EN424">
        <v>1</v>
      </c>
      <c r="EP424" s="2" t="s">
        <v>8518</v>
      </c>
      <c r="EQ424">
        <f t="shared" si="91"/>
        <v>0.1</v>
      </c>
      <c r="ER424" s="99">
        <v>0.5</v>
      </c>
      <c r="ES424" s="27">
        <v>0</v>
      </c>
      <c r="ET424" t="s">
        <v>242</v>
      </c>
      <c r="EU424" t="s">
        <v>242</v>
      </c>
      <c r="EX424" t="s">
        <v>242</v>
      </c>
      <c r="EY424" t="s">
        <v>242</v>
      </c>
      <c r="FA424" s="27">
        <v>0</v>
      </c>
      <c r="FB424" t="s">
        <v>242</v>
      </c>
      <c r="FD424" s="27">
        <v>0</v>
      </c>
      <c r="FE424" t="s">
        <v>242</v>
      </c>
      <c r="FG424" s="27">
        <v>0</v>
      </c>
      <c r="FH424" t="s">
        <v>242</v>
      </c>
      <c r="FJ424" s="27">
        <v>0</v>
      </c>
      <c r="FK424" t="s">
        <v>242</v>
      </c>
      <c r="FL424">
        <f t="shared" si="94"/>
        <v>0</v>
      </c>
      <c r="FM424" s="100">
        <v>0</v>
      </c>
      <c r="FN424">
        <f t="shared" si="95"/>
        <v>0</v>
      </c>
      <c r="FO424" s="100">
        <v>0</v>
      </c>
      <c r="FQ424" t="s">
        <v>242</v>
      </c>
      <c r="FT424" s="27">
        <v>0</v>
      </c>
      <c r="FU424" t="s">
        <v>242</v>
      </c>
      <c r="FV424" t="s">
        <v>242</v>
      </c>
      <c r="FW424" t="s">
        <v>242</v>
      </c>
      <c r="FY424" s="27">
        <v>1</v>
      </c>
      <c r="FZ424">
        <v>68.2</v>
      </c>
      <c r="GA424">
        <v>3</v>
      </c>
      <c r="GC424" s="27">
        <v>1</v>
      </c>
      <c r="GD424">
        <v>6.58</v>
      </c>
      <c r="GE424">
        <v>5.94</v>
      </c>
      <c r="GF424" s="36">
        <v>79.8</v>
      </c>
      <c r="GG424">
        <v>4.6900000000000004</v>
      </c>
      <c r="GH424">
        <v>0.27</v>
      </c>
      <c r="GI424">
        <v>0.22</v>
      </c>
      <c r="GJ424" t="s">
        <v>242</v>
      </c>
      <c r="GK424" t="s">
        <v>242</v>
      </c>
      <c r="GL424" t="s">
        <v>8524</v>
      </c>
      <c r="GM424">
        <v>1</v>
      </c>
      <c r="GO424" t="s">
        <v>8518</v>
      </c>
      <c r="GP424" s="27">
        <v>0</v>
      </c>
      <c r="GQ424" t="s">
        <v>242</v>
      </c>
      <c r="GR424" t="s">
        <v>242</v>
      </c>
      <c r="GT424" t="s">
        <v>242</v>
      </c>
      <c r="GW424" s="27">
        <v>1</v>
      </c>
      <c r="GX424">
        <v>130</v>
      </c>
      <c r="GY424" t="s">
        <v>8525</v>
      </c>
      <c r="HA424">
        <v>3</v>
      </c>
      <c r="HC424" t="s">
        <v>8526</v>
      </c>
      <c r="HD424" s="27">
        <v>0</v>
      </c>
      <c r="HF424" s="27">
        <v>0</v>
      </c>
      <c r="HH424" t="s">
        <v>242</v>
      </c>
      <c r="HK424" s="27">
        <v>1</v>
      </c>
      <c r="HL424" s="2" t="s">
        <v>8527</v>
      </c>
      <c r="HM424">
        <v>1</v>
      </c>
      <c r="HO424" t="s">
        <v>8518</v>
      </c>
      <c r="HP424">
        <v>0.66666666699999999</v>
      </c>
      <c r="HQ424">
        <v>0</v>
      </c>
      <c r="HR424">
        <v>0.5</v>
      </c>
      <c r="HS424">
        <v>0</v>
      </c>
      <c r="HT424">
        <v>0.1</v>
      </c>
      <c r="HU424">
        <v>0</v>
      </c>
      <c r="HV424">
        <v>0</v>
      </c>
      <c r="HW424">
        <v>0.66666666699999999</v>
      </c>
      <c r="HX424">
        <v>0</v>
      </c>
      <c r="HY424">
        <v>1</v>
      </c>
      <c r="HZ424">
        <v>0</v>
      </c>
      <c r="IA424">
        <v>1</v>
      </c>
      <c r="IB424">
        <v>1</v>
      </c>
      <c r="IC424">
        <v>0.38888888900000002</v>
      </c>
      <c r="ID424">
        <v>2.5000000000000001E-2</v>
      </c>
      <c r="IE424">
        <v>0.53333333299999997</v>
      </c>
      <c r="IF424">
        <v>0.31574074099999999</v>
      </c>
      <c r="IG424" t="s">
        <v>8528</v>
      </c>
      <c r="IH424" t="s">
        <v>266</v>
      </c>
      <c r="II424" t="s">
        <v>8515</v>
      </c>
      <c r="IJ424">
        <v>8023</v>
      </c>
      <c r="IK424">
        <v>8168</v>
      </c>
      <c r="IL424">
        <v>9910</v>
      </c>
      <c r="IM424">
        <v>11308</v>
      </c>
      <c r="IN424">
        <v>8023</v>
      </c>
      <c r="IS424">
        <f t="shared" si="92"/>
        <v>0.4</v>
      </c>
      <c r="IT424">
        <f t="shared" si="96"/>
        <v>7.1428571428571425E-2</v>
      </c>
      <c r="IU424">
        <f t="shared" si="98"/>
        <v>0.75</v>
      </c>
      <c r="IV424">
        <f t="shared" si="93"/>
        <v>0.4071428571428572</v>
      </c>
    </row>
    <row r="425" spans="1:256" customFormat="1" ht="14" customHeight="1" x14ac:dyDescent="0.2">
      <c r="A425">
        <v>424</v>
      </c>
      <c r="B425">
        <v>463</v>
      </c>
      <c r="C425" s="1">
        <v>44884.62222222222</v>
      </c>
      <c r="D425" s="1">
        <v>44891.637499999997</v>
      </c>
      <c r="E425">
        <v>0</v>
      </c>
      <c r="F425" t="s">
        <v>8529</v>
      </c>
      <c r="G425">
        <v>100</v>
      </c>
      <c r="H425">
        <v>606084</v>
      </c>
      <c r="I425">
        <v>1</v>
      </c>
      <c r="J425" s="1">
        <v>44891.637499999997</v>
      </c>
      <c r="K425" t="s">
        <v>8530</v>
      </c>
      <c r="L425" t="s">
        <v>242</v>
      </c>
      <c r="M425" t="s">
        <v>242</v>
      </c>
      <c r="N425" t="s">
        <v>8531</v>
      </c>
      <c r="O425" t="s">
        <v>8532</v>
      </c>
      <c r="P425">
        <v>34.064799999999998</v>
      </c>
      <c r="Q425">
        <v>-118.4414</v>
      </c>
      <c r="R425" t="s">
        <v>245</v>
      </c>
      <c r="S425" t="s">
        <v>246</v>
      </c>
      <c r="T425" t="s">
        <v>8533</v>
      </c>
      <c r="U425" s="24">
        <v>1012100</v>
      </c>
      <c r="V425" t="s">
        <v>8534</v>
      </c>
      <c r="W425" t="s">
        <v>8535</v>
      </c>
      <c r="X425">
        <v>2820</v>
      </c>
      <c r="Y425" t="s">
        <v>418</v>
      </c>
      <c r="Z425" t="s">
        <v>687</v>
      </c>
      <c r="AA425">
        <v>2021</v>
      </c>
      <c r="AB425">
        <v>2021</v>
      </c>
      <c r="AC425">
        <v>0</v>
      </c>
      <c r="AD425">
        <v>13</v>
      </c>
      <c r="AF425">
        <v>9</v>
      </c>
      <c r="AG425">
        <v>5</v>
      </c>
      <c r="AH425" t="s">
        <v>8536</v>
      </c>
      <c r="AI425" t="s">
        <v>8537</v>
      </c>
      <c r="AJ425" s="27">
        <v>1</v>
      </c>
      <c r="AK425">
        <v>3</v>
      </c>
      <c r="AL425" s="27">
        <v>0</v>
      </c>
      <c r="AM425" s="24">
        <v>0</v>
      </c>
      <c r="AN425" s="36">
        <f t="shared" si="89"/>
        <v>0</v>
      </c>
      <c r="AO425" s="27">
        <v>0</v>
      </c>
      <c r="AP425" s="24">
        <v>0</v>
      </c>
      <c r="AR425">
        <v>5</v>
      </c>
      <c r="AS425" t="s">
        <v>8536</v>
      </c>
      <c r="AT425" t="s">
        <v>8537</v>
      </c>
      <c r="AU425" s="44">
        <v>1</v>
      </c>
      <c r="AV425" s="24">
        <v>8</v>
      </c>
      <c r="AW425" s="21">
        <f t="shared" si="99"/>
        <v>88.888888888888886</v>
      </c>
      <c r="AX425" t="s">
        <v>242</v>
      </c>
      <c r="BA425" s="27">
        <v>1</v>
      </c>
      <c r="BB425">
        <v>8</v>
      </c>
      <c r="BC425" s="21">
        <f t="shared" si="90"/>
        <v>88.888888888888886</v>
      </c>
      <c r="BD425">
        <v>5</v>
      </c>
      <c r="BE425" t="s">
        <v>7653</v>
      </c>
      <c r="BF425" t="s">
        <v>8537</v>
      </c>
      <c r="BG425" s="27">
        <v>1</v>
      </c>
      <c r="BH425">
        <v>3.3</v>
      </c>
      <c r="BJ425">
        <v>5</v>
      </c>
      <c r="BK425" t="s">
        <v>8536</v>
      </c>
      <c r="BL425" t="s">
        <v>8537</v>
      </c>
      <c r="BM425" s="27">
        <v>0</v>
      </c>
      <c r="BN425" t="s">
        <v>242</v>
      </c>
      <c r="BQ425" s="27">
        <v>1</v>
      </c>
      <c r="BR425">
        <v>2</v>
      </c>
      <c r="BS425" s="97">
        <f t="shared" si="101"/>
        <v>22.222222222222221</v>
      </c>
      <c r="BT425" t="s">
        <v>8538</v>
      </c>
      <c r="BU425">
        <v>5</v>
      </c>
      <c r="BV425" t="s">
        <v>8539</v>
      </c>
      <c r="BW425" t="s">
        <v>8537</v>
      </c>
      <c r="BX425" s="27">
        <v>0</v>
      </c>
      <c r="BY425" s="24" t="s">
        <v>242</v>
      </c>
      <c r="BZ425" s="21" t="s">
        <v>242</v>
      </c>
      <c r="CA425" t="s">
        <v>242</v>
      </c>
      <c r="CB425" t="s">
        <v>242</v>
      </c>
      <c r="CE425" s="27">
        <v>0</v>
      </c>
      <c r="CG425" t="s">
        <v>242</v>
      </c>
      <c r="CH425" t="s">
        <v>242</v>
      </c>
      <c r="CJ425" s="27">
        <v>1</v>
      </c>
      <c r="CK425" s="2" t="s">
        <v>8540</v>
      </c>
      <c r="CL425">
        <v>5</v>
      </c>
      <c r="CM425" t="s">
        <v>8541</v>
      </c>
      <c r="CN425" t="s">
        <v>8542</v>
      </c>
      <c r="CO425">
        <v>1</v>
      </c>
      <c r="CP425" s="27">
        <v>0</v>
      </c>
      <c r="CQ425" t="s">
        <v>242</v>
      </c>
      <c r="CR425" t="s">
        <v>242</v>
      </c>
      <c r="CS425" t="s">
        <v>242</v>
      </c>
      <c r="CV425" s="27">
        <v>0.5</v>
      </c>
      <c r="CW425" s="2" t="s">
        <v>8543</v>
      </c>
      <c r="CX425">
        <v>5</v>
      </c>
      <c r="CY425" t="s">
        <v>8541</v>
      </c>
      <c r="CZ425" t="s">
        <v>8542</v>
      </c>
      <c r="DA425" s="27">
        <v>1</v>
      </c>
      <c r="DB425">
        <v>146113</v>
      </c>
      <c r="DC425">
        <v>2</v>
      </c>
      <c r="DE425" s="27">
        <v>1</v>
      </c>
      <c r="DF425" s="36" t="s">
        <v>242</v>
      </c>
      <c r="DG425" t="s">
        <v>242</v>
      </c>
      <c r="DH425" s="43" t="s">
        <v>242</v>
      </c>
      <c r="DI425" t="s">
        <v>242</v>
      </c>
      <c r="DJ425" s="36">
        <v>285848</v>
      </c>
      <c r="DK425">
        <v>2</v>
      </c>
      <c r="DM425" s="27">
        <v>0</v>
      </c>
      <c r="DN425" s="36" t="s">
        <v>242</v>
      </c>
      <c r="DO425" t="s">
        <v>242</v>
      </c>
      <c r="DQ425">
        <v>5</v>
      </c>
      <c r="DR425" t="s">
        <v>8544</v>
      </c>
      <c r="DS425" t="s">
        <v>8542</v>
      </c>
      <c r="DT425" s="27">
        <v>1</v>
      </c>
      <c r="DU425" t="s">
        <v>8545</v>
      </c>
      <c r="DV425" s="27">
        <v>1</v>
      </c>
      <c r="DW425" s="2" t="s">
        <v>8546</v>
      </c>
      <c r="DX425" s="27">
        <v>1</v>
      </c>
      <c r="DY425" s="2" t="s">
        <v>8547</v>
      </c>
      <c r="DZ425" s="27">
        <v>1</v>
      </c>
      <c r="EA425" t="s">
        <v>8548</v>
      </c>
      <c r="EB425" s="27">
        <v>1</v>
      </c>
      <c r="EC425" s="2" t="s">
        <v>8549</v>
      </c>
      <c r="ED425" s="27">
        <v>1</v>
      </c>
      <c r="EE425" t="s">
        <v>8550</v>
      </c>
      <c r="EF425" s="27">
        <v>0</v>
      </c>
      <c r="EH425" s="27">
        <v>0</v>
      </c>
      <c r="EJ425" s="27">
        <v>0</v>
      </c>
      <c r="EL425" s="27">
        <v>1</v>
      </c>
      <c r="EM425" s="2" t="s">
        <v>8551</v>
      </c>
      <c r="EN425">
        <v>5</v>
      </c>
      <c r="EO425" t="s">
        <v>8552</v>
      </c>
      <c r="EP425" s="2" t="s">
        <v>8553</v>
      </c>
      <c r="EQ425">
        <f t="shared" si="91"/>
        <v>0.7</v>
      </c>
      <c r="ER425" s="99">
        <v>0.5</v>
      </c>
      <c r="ES425" s="27">
        <v>0</v>
      </c>
      <c r="ET425" t="s">
        <v>242</v>
      </c>
      <c r="EU425" t="s">
        <v>242</v>
      </c>
      <c r="EX425" t="s">
        <v>242</v>
      </c>
      <c r="EY425" t="s">
        <v>242</v>
      </c>
      <c r="FA425" s="27">
        <v>1</v>
      </c>
      <c r="FB425">
        <v>1597.9</v>
      </c>
      <c r="FC425" t="s">
        <v>8554</v>
      </c>
      <c r="FD425" s="27">
        <v>0</v>
      </c>
      <c r="FE425" t="s">
        <v>242</v>
      </c>
      <c r="FG425" s="27">
        <v>0</v>
      </c>
      <c r="FH425" t="s">
        <v>242</v>
      </c>
      <c r="FJ425" s="27">
        <v>0</v>
      </c>
      <c r="FK425" t="s">
        <v>242</v>
      </c>
      <c r="FL425">
        <f t="shared" si="94"/>
        <v>1</v>
      </c>
      <c r="FM425" s="99">
        <v>1</v>
      </c>
      <c r="FN425">
        <f t="shared" si="95"/>
        <v>0</v>
      </c>
      <c r="FO425" s="100">
        <v>0</v>
      </c>
      <c r="FQ425">
        <v>5</v>
      </c>
      <c r="FR425" t="s">
        <v>8555</v>
      </c>
      <c r="FS425" t="s">
        <v>8542</v>
      </c>
      <c r="FT425" s="27">
        <v>0</v>
      </c>
      <c r="FU425" t="s">
        <v>242</v>
      </c>
      <c r="FV425" t="s">
        <v>242</v>
      </c>
      <c r="FW425" t="s">
        <v>242</v>
      </c>
      <c r="FY425" s="27">
        <v>1</v>
      </c>
      <c r="FZ425">
        <v>25</v>
      </c>
      <c r="GA425">
        <v>2</v>
      </c>
      <c r="GC425" s="27">
        <v>0.5</v>
      </c>
      <c r="GD425" t="s">
        <v>242</v>
      </c>
      <c r="GE425" t="s">
        <v>242</v>
      </c>
      <c r="GF425" s="36">
        <v>66</v>
      </c>
      <c r="GG425" t="s">
        <v>242</v>
      </c>
      <c r="GH425" t="s">
        <v>242</v>
      </c>
      <c r="GI425" t="s">
        <v>242</v>
      </c>
      <c r="GJ425" t="s">
        <v>242</v>
      </c>
      <c r="GK425">
        <v>1</v>
      </c>
      <c r="GL425" t="s">
        <v>8556</v>
      </c>
      <c r="GM425">
        <v>5</v>
      </c>
      <c r="GN425" t="s">
        <v>8555</v>
      </c>
      <c r="GO425" t="s">
        <v>8542</v>
      </c>
      <c r="GP425" s="27">
        <v>0</v>
      </c>
      <c r="GQ425" t="s">
        <v>242</v>
      </c>
      <c r="GR425" t="s">
        <v>242</v>
      </c>
      <c r="GT425" t="s">
        <v>242</v>
      </c>
      <c r="GW425" s="27">
        <v>1</v>
      </c>
      <c r="GX425">
        <v>214.71</v>
      </c>
      <c r="GY425" t="s">
        <v>8557</v>
      </c>
      <c r="HA425">
        <v>3</v>
      </c>
      <c r="HC425" t="s">
        <v>8558</v>
      </c>
      <c r="HD425" s="27">
        <v>0</v>
      </c>
      <c r="HF425" s="27">
        <v>0</v>
      </c>
      <c r="HH425" t="s">
        <v>242</v>
      </c>
      <c r="HK425" s="27">
        <v>0</v>
      </c>
      <c r="HM425" t="s">
        <v>242</v>
      </c>
      <c r="HP425">
        <v>0.33333333300000001</v>
      </c>
      <c r="HQ425">
        <v>1</v>
      </c>
      <c r="HR425">
        <v>0.25</v>
      </c>
      <c r="HS425">
        <v>0.66666666699999999</v>
      </c>
      <c r="HT425">
        <v>0.7</v>
      </c>
      <c r="HU425">
        <v>0</v>
      </c>
      <c r="HV425">
        <v>0.25</v>
      </c>
      <c r="HW425">
        <v>0.5</v>
      </c>
      <c r="HX425">
        <v>0</v>
      </c>
      <c r="HY425">
        <v>1</v>
      </c>
      <c r="HZ425">
        <v>0</v>
      </c>
      <c r="IA425">
        <v>0</v>
      </c>
      <c r="IB425">
        <v>1</v>
      </c>
      <c r="IC425">
        <v>0.52777777800000003</v>
      </c>
      <c r="ID425">
        <v>0.40416666699999998</v>
      </c>
      <c r="IE425">
        <v>0.3</v>
      </c>
      <c r="IF425">
        <v>0.41064814799999999</v>
      </c>
      <c r="IG425" t="s">
        <v>8559</v>
      </c>
      <c r="IH425" t="s">
        <v>266</v>
      </c>
      <c r="II425" t="s">
        <v>8533</v>
      </c>
      <c r="IJ425">
        <v>4791.1000000000004</v>
      </c>
      <c r="IK425">
        <v>4903.2</v>
      </c>
      <c r="IL425">
        <v>5533.8</v>
      </c>
      <c r="IM425">
        <v>5641.9</v>
      </c>
      <c r="IN425">
        <v>4791.1000000000004</v>
      </c>
      <c r="IS425">
        <f t="shared" si="92"/>
        <v>0.4</v>
      </c>
      <c r="IT425">
        <f t="shared" si="96"/>
        <v>0.5</v>
      </c>
      <c r="IU425">
        <f t="shared" si="98"/>
        <v>0.625</v>
      </c>
      <c r="IV425">
        <f t="shared" si="93"/>
        <v>0.5083333333333333</v>
      </c>
    </row>
    <row r="426" spans="1:256" customFormat="1" ht="14" customHeight="1" x14ac:dyDescent="0.2">
      <c r="A426">
        <v>425</v>
      </c>
      <c r="B426">
        <v>464</v>
      </c>
      <c r="C426" s="1">
        <v>44894.659722222219</v>
      </c>
      <c r="D426" s="1">
        <v>44895.877083333333</v>
      </c>
      <c r="E426">
        <v>0</v>
      </c>
      <c r="F426" t="s">
        <v>2969</v>
      </c>
      <c r="G426">
        <v>100</v>
      </c>
      <c r="H426">
        <v>105209</v>
      </c>
      <c r="I426">
        <v>1</v>
      </c>
      <c r="J426" s="1">
        <v>44895.877083333333</v>
      </c>
      <c r="K426" t="s">
        <v>8560</v>
      </c>
      <c r="L426" t="s">
        <v>242</v>
      </c>
      <c r="M426" t="s">
        <v>242</v>
      </c>
      <c r="N426" t="s">
        <v>8561</v>
      </c>
      <c r="O426" t="s">
        <v>8562</v>
      </c>
      <c r="P426">
        <v>34.037999999999997</v>
      </c>
      <c r="Q426">
        <v>-118.45440000000001</v>
      </c>
      <c r="R426" t="s">
        <v>245</v>
      </c>
      <c r="S426" t="s">
        <v>246</v>
      </c>
      <c r="T426" t="s">
        <v>8563</v>
      </c>
      <c r="V426" t="s">
        <v>8564</v>
      </c>
      <c r="W426">
        <v>832696405</v>
      </c>
      <c r="X426">
        <v>2033</v>
      </c>
      <c r="Y426" t="s">
        <v>326</v>
      </c>
      <c r="Z426" t="s">
        <v>2449</v>
      </c>
      <c r="AA426">
        <v>2022</v>
      </c>
      <c r="AC426">
        <v>0.5</v>
      </c>
      <c r="AD426">
        <v>10</v>
      </c>
      <c r="AF426">
        <v>11</v>
      </c>
      <c r="AG426">
        <v>3</v>
      </c>
      <c r="AI426" t="s">
        <v>8565</v>
      </c>
      <c r="AJ426" s="27">
        <v>1</v>
      </c>
      <c r="AK426">
        <v>10</v>
      </c>
      <c r="AL426" s="27">
        <v>1</v>
      </c>
      <c r="AM426">
        <v>7</v>
      </c>
      <c r="AN426" s="36">
        <f t="shared" si="89"/>
        <v>63.636363636363633</v>
      </c>
      <c r="AO426" s="27">
        <v>0</v>
      </c>
      <c r="AP426" s="24">
        <v>0</v>
      </c>
      <c r="AQ426" s="2" t="s">
        <v>8566</v>
      </c>
      <c r="AR426">
        <v>3</v>
      </c>
      <c r="AT426" t="s">
        <v>8565</v>
      </c>
      <c r="AU426" s="27">
        <v>1</v>
      </c>
      <c r="AV426">
        <v>9</v>
      </c>
      <c r="AW426" s="21">
        <f t="shared" si="99"/>
        <v>81.818181818181827</v>
      </c>
      <c r="AX426">
        <v>3</v>
      </c>
      <c r="AZ426" t="s">
        <v>8565</v>
      </c>
      <c r="BA426" s="27">
        <v>1</v>
      </c>
      <c r="BB426">
        <v>8</v>
      </c>
      <c r="BC426" s="21">
        <f t="shared" si="90"/>
        <v>72.727272727272734</v>
      </c>
      <c r="BD426">
        <v>3</v>
      </c>
      <c r="BF426" t="s">
        <v>8565</v>
      </c>
      <c r="BG426" s="27">
        <v>0.5</v>
      </c>
      <c r="BI426" t="s">
        <v>8567</v>
      </c>
      <c r="BJ426">
        <v>3</v>
      </c>
      <c r="BL426" t="s">
        <v>8565</v>
      </c>
      <c r="BM426" s="27">
        <v>1</v>
      </c>
      <c r="BN426">
        <v>3</v>
      </c>
      <c r="BP426" t="s">
        <v>8565</v>
      </c>
      <c r="BQ426" s="27">
        <v>1</v>
      </c>
      <c r="BR426">
        <v>4</v>
      </c>
      <c r="BS426" s="97">
        <f t="shared" si="101"/>
        <v>36.363636363636367</v>
      </c>
      <c r="BU426">
        <v>3</v>
      </c>
      <c r="BW426" t="s">
        <v>8565</v>
      </c>
      <c r="BX426" s="27">
        <v>1</v>
      </c>
      <c r="BY426">
        <v>2</v>
      </c>
      <c r="BZ426" s="21">
        <f t="shared" ref="BZ426:BZ434" si="102">BY426/AF426*100</f>
        <v>18.181818181818183</v>
      </c>
      <c r="CA426">
        <v>2</v>
      </c>
      <c r="CB426">
        <v>3</v>
      </c>
      <c r="CD426" t="s">
        <v>8565</v>
      </c>
      <c r="CE426" s="27">
        <v>0</v>
      </c>
      <c r="CG426" t="s">
        <v>242</v>
      </c>
      <c r="CH426" t="s">
        <v>242</v>
      </c>
      <c r="CJ426" s="27">
        <v>1</v>
      </c>
      <c r="CK426" s="2" t="s">
        <v>8568</v>
      </c>
      <c r="CL426">
        <v>1</v>
      </c>
      <c r="CN426" t="s">
        <v>8569</v>
      </c>
      <c r="CO426">
        <v>1</v>
      </c>
      <c r="CP426" s="27">
        <v>0</v>
      </c>
      <c r="CQ426" t="s">
        <v>242</v>
      </c>
      <c r="CR426" t="s">
        <v>242</v>
      </c>
      <c r="CS426" t="s">
        <v>242</v>
      </c>
      <c r="CV426" s="27">
        <v>1</v>
      </c>
      <c r="CW426" s="2" t="s">
        <v>8570</v>
      </c>
      <c r="CX426">
        <v>5</v>
      </c>
      <c r="CY426" t="s">
        <v>8262</v>
      </c>
      <c r="CZ426" t="s">
        <v>8571</v>
      </c>
      <c r="DA426" s="27">
        <v>1</v>
      </c>
      <c r="DB426">
        <v>200796</v>
      </c>
      <c r="DC426">
        <v>2</v>
      </c>
      <c r="DE426" s="27">
        <v>1</v>
      </c>
      <c r="DF426" s="36">
        <v>56620</v>
      </c>
      <c r="DG426">
        <v>2</v>
      </c>
      <c r="DH426" s="51">
        <v>174506</v>
      </c>
      <c r="DI426">
        <v>2</v>
      </c>
      <c r="DJ426" s="36" t="s">
        <v>242</v>
      </c>
      <c r="DK426" t="s">
        <v>242</v>
      </c>
      <c r="DM426" s="27">
        <v>1</v>
      </c>
      <c r="DN426" s="36">
        <v>7769045</v>
      </c>
      <c r="DO426">
        <v>2</v>
      </c>
      <c r="DQ426">
        <v>1</v>
      </c>
      <c r="DS426" t="s">
        <v>8569</v>
      </c>
      <c r="DT426" s="27">
        <v>1</v>
      </c>
      <c r="DU426" t="s">
        <v>8572</v>
      </c>
      <c r="DV426" s="27">
        <v>1</v>
      </c>
      <c r="DW426" t="s">
        <v>8573</v>
      </c>
      <c r="DX426" s="27">
        <v>1</v>
      </c>
      <c r="DY426" s="2" t="s">
        <v>8574</v>
      </c>
      <c r="DZ426" s="27">
        <v>1</v>
      </c>
      <c r="EA426" s="2" t="s">
        <v>8575</v>
      </c>
      <c r="EB426" s="27">
        <v>0</v>
      </c>
      <c r="ED426" s="27">
        <v>1</v>
      </c>
      <c r="EF426" s="27">
        <v>1</v>
      </c>
      <c r="EG426" t="s">
        <v>8576</v>
      </c>
      <c r="EH426" s="27">
        <v>0.5</v>
      </c>
      <c r="EI426" s="2" t="s">
        <v>8577</v>
      </c>
      <c r="EJ426" s="27">
        <v>1</v>
      </c>
      <c r="EK426" t="s">
        <v>8578</v>
      </c>
      <c r="EL426" s="27">
        <v>1</v>
      </c>
      <c r="EM426" s="2" t="s">
        <v>8579</v>
      </c>
      <c r="EN426">
        <v>5</v>
      </c>
      <c r="EO426" t="s">
        <v>6876</v>
      </c>
      <c r="EP426" s="2" t="s">
        <v>8580</v>
      </c>
      <c r="EQ426">
        <f t="shared" si="91"/>
        <v>0.85</v>
      </c>
      <c r="ER426" s="99">
        <v>0.5</v>
      </c>
      <c r="ES426" s="27">
        <v>0</v>
      </c>
      <c r="ET426" t="s">
        <v>242</v>
      </c>
      <c r="EU426" t="s">
        <v>242</v>
      </c>
      <c r="EX426" t="s">
        <v>242</v>
      </c>
      <c r="EY426" t="s">
        <v>242</v>
      </c>
      <c r="FA426" s="27">
        <v>1</v>
      </c>
      <c r="FB426">
        <v>2946</v>
      </c>
      <c r="FD426" s="27">
        <v>0</v>
      </c>
      <c r="FE426" t="s">
        <v>242</v>
      </c>
      <c r="FG426" s="27">
        <v>0</v>
      </c>
      <c r="FH426" t="s">
        <v>242</v>
      </c>
      <c r="FJ426" s="27">
        <v>0.5</v>
      </c>
      <c r="FK426">
        <v>7.4</v>
      </c>
      <c r="FL426">
        <f t="shared" si="94"/>
        <v>1</v>
      </c>
      <c r="FM426" s="99">
        <v>1</v>
      </c>
      <c r="FN426">
        <f t="shared" si="95"/>
        <v>0.5</v>
      </c>
      <c r="FO426" s="99">
        <v>0.5</v>
      </c>
      <c r="FQ426">
        <v>1</v>
      </c>
      <c r="FS426" t="s">
        <v>8569</v>
      </c>
      <c r="FT426" s="27">
        <v>0</v>
      </c>
      <c r="FU426" t="s">
        <v>242</v>
      </c>
      <c r="FV426" t="s">
        <v>242</v>
      </c>
      <c r="FW426" t="s">
        <v>242</v>
      </c>
      <c r="FY426" s="27">
        <v>1</v>
      </c>
      <c r="FZ426">
        <v>29.7</v>
      </c>
      <c r="GA426">
        <v>3</v>
      </c>
      <c r="GC426" s="27">
        <v>1</v>
      </c>
      <c r="GD426">
        <v>9.59</v>
      </c>
      <c r="GE426">
        <v>7.7</v>
      </c>
      <c r="GF426" s="36">
        <v>78.69</v>
      </c>
      <c r="GG426">
        <v>1.8</v>
      </c>
      <c r="GH426">
        <v>0.27</v>
      </c>
      <c r="GI426">
        <v>0.55000000000000004</v>
      </c>
      <c r="GJ426">
        <v>1.33</v>
      </c>
      <c r="GK426">
        <v>3</v>
      </c>
      <c r="GM426">
        <v>5</v>
      </c>
      <c r="GN426" t="s">
        <v>8581</v>
      </c>
      <c r="GO426" t="s">
        <v>8582</v>
      </c>
      <c r="GP426" s="27">
        <v>0</v>
      </c>
      <c r="GQ426" t="s">
        <v>242</v>
      </c>
      <c r="GR426" t="s">
        <v>242</v>
      </c>
      <c r="GT426" t="s">
        <v>242</v>
      </c>
      <c r="GW426" s="27">
        <v>1</v>
      </c>
      <c r="GX426">
        <v>98</v>
      </c>
      <c r="GY426" t="s">
        <v>8583</v>
      </c>
      <c r="HA426">
        <v>3</v>
      </c>
      <c r="HC426" t="s">
        <v>8584</v>
      </c>
      <c r="HD426" s="27">
        <v>0</v>
      </c>
      <c r="HF426" s="27">
        <v>0</v>
      </c>
      <c r="HH426" t="s">
        <v>242</v>
      </c>
      <c r="HK426" s="27">
        <v>1</v>
      </c>
      <c r="HL426" s="2" t="s">
        <v>8585</v>
      </c>
      <c r="HM426">
        <v>2</v>
      </c>
      <c r="HO426" t="s">
        <v>8586</v>
      </c>
      <c r="HP426">
        <v>0.72222222199999997</v>
      </c>
      <c r="HQ426">
        <v>1</v>
      </c>
      <c r="HR426">
        <v>0.5</v>
      </c>
      <c r="HS426">
        <v>1</v>
      </c>
      <c r="HT426">
        <v>0.85</v>
      </c>
      <c r="HU426">
        <v>0</v>
      </c>
      <c r="HV426">
        <v>0.375</v>
      </c>
      <c r="HW426">
        <v>0.66666666699999999</v>
      </c>
      <c r="HX426">
        <v>0</v>
      </c>
      <c r="HY426">
        <v>1</v>
      </c>
      <c r="HZ426">
        <v>0</v>
      </c>
      <c r="IA426">
        <v>1</v>
      </c>
      <c r="IB426">
        <v>1</v>
      </c>
      <c r="IC426">
        <v>0.74074074099999998</v>
      </c>
      <c r="ID426">
        <v>0.55625000000000002</v>
      </c>
      <c r="IE426">
        <v>0.53333333299999997</v>
      </c>
      <c r="IF426">
        <v>0.61010802500000005</v>
      </c>
      <c r="IG426" t="s">
        <v>8587</v>
      </c>
      <c r="IH426" t="s">
        <v>266</v>
      </c>
      <c r="II426" t="s">
        <v>8563</v>
      </c>
      <c r="IJ426">
        <v>7801</v>
      </c>
      <c r="IK426">
        <v>8002.7</v>
      </c>
      <c r="IL426">
        <v>7998.9</v>
      </c>
      <c r="IM426" t="s">
        <v>242</v>
      </c>
      <c r="IN426">
        <v>7801</v>
      </c>
      <c r="IS426">
        <f t="shared" si="92"/>
        <v>0.8</v>
      </c>
      <c r="IT426">
        <f t="shared" si="96"/>
        <v>0.7142857142857143</v>
      </c>
      <c r="IU426">
        <f t="shared" si="98"/>
        <v>0.75</v>
      </c>
      <c r="IV426">
        <f t="shared" si="93"/>
        <v>0.75476190476190474</v>
      </c>
    </row>
    <row r="427" spans="1:256" customFormat="1" ht="14" customHeight="1" x14ac:dyDescent="0.2">
      <c r="A427">
        <v>426</v>
      </c>
      <c r="B427">
        <v>465</v>
      </c>
      <c r="C427" s="1">
        <v>44913.832638888889</v>
      </c>
      <c r="D427" s="1">
        <v>44913.84097222222</v>
      </c>
      <c r="E427">
        <v>0</v>
      </c>
      <c r="F427" t="s">
        <v>240</v>
      </c>
      <c r="G427">
        <v>100</v>
      </c>
      <c r="H427">
        <v>663</v>
      </c>
      <c r="I427">
        <v>1</v>
      </c>
      <c r="J427" s="1">
        <v>44913.84097222222</v>
      </c>
      <c r="K427" t="s">
        <v>8588</v>
      </c>
      <c r="L427" t="s">
        <v>242</v>
      </c>
      <c r="M427" t="s">
        <v>242</v>
      </c>
      <c r="N427" t="s">
        <v>8589</v>
      </c>
      <c r="O427" t="s">
        <v>8590</v>
      </c>
      <c r="P427">
        <v>34.029000000000003</v>
      </c>
      <c r="Q427">
        <v>-118.40049999999999</v>
      </c>
      <c r="R427" t="s">
        <v>245</v>
      </c>
      <c r="S427" t="s">
        <v>246</v>
      </c>
      <c r="T427" t="s">
        <v>8591</v>
      </c>
      <c r="V427" t="s">
        <v>8592</v>
      </c>
      <c r="W427">
        <v>760759100</v>
      </c>
      <c r="X427">
        <v>4953</v>
      </c>
      <c r="Y427" t="s">
        <v>476</v>
      </c>
      <c r="Z427" t="s">
        <v>8593</v>
      </c>
      <c r="AA427">
        <v>2021</v>
      </c>
      <c r="AC427">
        <v>0.5</v>
      </c>
      <c r="AF427">
        <v>12</v>
      </c>
      <c r="AG427">
        <v>1</v>
      </c>
      <c r="AI427" t="s">
        <v>8594</v>
      </c>
      <c r="AJ427" s="27">
        <v>1</v>
      </c>
      <c r="AK427">
        <v>4</v>
      </c>
      <c r="AL427" s="27">
        <v>1</v>
      </c>
      <c r="AM427">
        <v>8</v>
      </c>
      <c r="AN427" s="36">
        <f t="shared" si="89"/>
        <v>66.666666666666657</v>
      </c>
      <c r="AO427" s="27">
        <v>1</v>
      </c>
      <c r="AP427">
        <v>8</v>
      </c>
      <c r="AR427">
        <v>3</v>
      </c>
      <c r="AT427" t="s">
        <v>8595</v>
      </c>
      <c r="AU427" s="27">
        <v>1</v>
      </c>
      <c r="AV427">
        <v>11</v>
      </c>
      <c r="AW427" s="21">
        <f t="shared" si="99"/>
        <v>91.666666666666657</v>
      </c>
      <c r="AX427">
        <v>3</v>
      </c>
      <c r="AZ427" t="s">
        <v>8596</v>
      </c>
      <c r="BA427" s="27">
        <v>1</v>
      </c>
      <c r="BB427">
        <v>11</v>
      </c>
      <c r="BC427" s="21">
        <f t="shared" si="90"/>
        <v>91.666666666666657</v>
      </c>
      <c r="BD427">
        <v>1</v>
      </c>
      <c r="BF427" t="s">
        <v>8594</v>
      </c>
      <c r="BG427" s="27">
        <v>0.5</v>
      </c>
      <c r="BH427">
        <v>5.0999999999999996</v>
      </c>
      <c r="BI427" t="s">
        <v>8597</v>
      </c>
      <c r="BJ427">
        <v>1</v>
      </c>
      <c r="BL427" t="s">
        <v>8594</v>
      </c>
      <c r="BM427" s="27">
        <v>1</v>
      </c>
      <c r="BN427">
        <v>3</v>
      </c>
      <c r="BP427" t="s">
        <v>8598</v>
      </c>
      <c r="BQ427" s="27">
        <v>1</v>
      </c>
      <c r="BR427">
        <v>4</v>
      </c>
      <c r="BS427" s="97">
        <f t="shared" si="101"/>
        <v>33.333333333333329</v>
      </c>
      <c r="BU427">
        <v>1</v>
      </c>
      <c r="BW427" t="s">
        <v>8594</v>
      </c>
      <c r="BX427" s="27">
        <v>1</v>
      </c>
      <c r="BY427">
        <v>3</v>
      </c>
      <c r="BZ427" s="21">
        <f t="shared" si="102"/>
        <v>25</v>
      </c>
      <c r="CA427">
        <v>2</v>
      </c>
      <c r="CB427">
        <v>3</v>
      </c>
      <c r="CD427" t="s">
        <v>8598</v>
      </c>
      <c r="CE427" s="27">
        <v>0</v>
      </c>
      <c r="CG427" t="s">
        <v>242</v>
      </c>
      <c r="CH427" t="s">
        <v>242</v>
      </c>
      <c r="CJ427" s="27">
        <v>1</v>
      </c>
      <c r="CK427" s="2" t="s">
        <v>8599</v>
      </c>
      <c r="CL427">
        <v>1</v>
      </c>
      <c r="CN427" t="s">
        <v>8594</v>
      </c>
      <c r="CO427">
        <v>1</v>
      </c>
      <c r="CP427" s="27">
        <v>0.5</v>
      </c>
      <c r="CQ427" t="s">
        <v>242</v>
      </c>
      <c r="CR427">
        <v>100</v>
      </c>
      <c r="CS427" t="s">
        <v>242</v>
      </c>
      <c r="CV427" s="27">
        <v>1</v>
      </c>
      <c r="CW427" t="s">
        <v>8600</v>
      </c>
      <c r="CX427">
        <v>5</v>
      </c>
      <c r="CY427" t="s">
        <v>8601</v>
      </c>
      <c r="CZ427" t="s">
        <v>8602</v>
      </c>
      <c r="DA427" s="27">
        <v>1</v>
      </c>
      <c r="DB427">
        <v>13643797</v>
      </c>
      <c r="DC427">
        <v>2</v>
      </c>
      <c r="DE427" s="27">
        <v>1</v>
      </c>
      <c r="DF427" s="36">
        <v>220053</v>
      </c>
      <c r="DG427">
        <v>2</v>
      </c>
      <c r="DH427" s="51">
        <v>218286</v>
      </c>
      <c r="DI427">
        <v>2</v>
      </c>
      <c r="DJ427" s="36" t="s">
        <v>242</v>
      </c>
      <c r="DK427" t="s">
        <v>242</v>
      </c>
      <c r="DM427" s="27">
        <v>1</v>
      </c>
      <c r="DN427" s="36">
        <v>3572266</v>
      </c>
      <c r="DO427">
        <v>2</v>
      </c>
      <c r="DQ427">
        <v>5</v>
      </c>
      <c r="DR427" t="s">
        <v>8603</v>
      </c>
      <c r="DS427" t="s">
        <v>8602</v>
      </c>
      <c r="DT427" s="27">
        <v>1</v>
      </c>
      <c r="DU427" s="2" t="s">
        <v>8604</v>
      </c>
      <c r="DV427" s="27">
        <v>1</v>
      </c>
      <c r="DW427" s="2" t="s">
        <v>8605</v>
      </c>
      <c r="DX427" s="27">
        <v>1</v>
      </c>
      <c r="DY427" s="2" t="s">
        <v>8606</v>
      </c>
      <c r="DZ427" s="27">
        <v>1</v>
      </c>
      <c r="EA427" t="s">
        <v>8607</v>
      </c>
      <c r="EB427" s="27">
        <v>1</v>
      </c>
      <c r="EC427" s="2" t="s">
        <v>8608</v>
      </c>
      <c r="ED427" s="27">
        <v>1</v>
      </c>
      <c r="EE427" s="2" t="s">
        <v>8609</v>
      </c>
      <c r="EF427" s="27">
        <v>1</v>
      </c>
      <c r="EG427" s="2" t="s">
        <v>8610</v>
      </c>
      <c r="EH427" s="27">
        <v>1</v>
      </c>
      <c r="EI427" s="2" t="s">
        <v>8611</v>
      </c>
      <c r="EJ427" s="27">
        <v>1</v>
      </c>
      <c r="EK427" s="2" t="s">
        <v>8612</v>
      </c>
      <c r="EL427" s="27">
        <v>0.5</v>
      </c>
      <c r="EM427" s="2" t="s">
        <v>8613</v>
      </c>
      <c r="EN427">
        <v>5</v>
      </c>
      <c r="EO427" t="s">
        <v>8614</v>
      </c>
      <c r="EP427" s="2" t="s">
        <v>8615</v>
      </c>
      <c r="EQ427">
        <f t="shared" si="91"/>
        <v>0.95</v>
      </c>
      <c r="ER427" s="99">
        <v>0.5</v>
      </c>
      <c r="ES427" s="27">
        <v>0</v>
      </c>
      <c r="ET427" t="s">
        <v>242</v>
      </c>
      <c r="EU427" t="s">
        <v>242</v>
      </c>
      <c r="EX427" t="s">
        <v>242</v>
      </c>
      <c r="EY427" t="s">
        <v>242</v>
      </c>
      <c r="FA427" s="27">
        <v>0.5</v>
      </c>
      <c r="FB427">
        <v>1886</v>
      </c>
      <c r="FC427" t="s">
        <v>8616</v>
      </c>
      <c r="FD427" s="27">
        <v>0</v>
      </c>
      <c r="FE427" t="s">
        <v>242</v>
      </c>
      <c r="FG427" s="27">
        <v>0</v>
      </c>
      <c r="FH427" t="s">
        <v>242</v>
      </c>
      <c r="FJ427" s="27">
        <v>0</v>
      </c>
      <c r="FK427" t="s">
        <v>242</v>
      </c>
      <c r="FL427">
        <f t="shared" si="94"/>
        <v>0.5</v>
      </c>
      <c r="FM427" s="100">
        <v>0.5</v>
      </c>
      <c r="FN427">
        <f t="shared" si="95"/>
        <v>0</v>
      </c>
      <c r="FO427" s="100">
        <v>0</v>
      </c>
      <c r="FQ427">
        <v>2</v>
      </c>
      <c r="FS427" t="s">
        <v>8602</v>
      </c>
      <c r="FT427" s="27">
        <v>1</v>
      </c>
      <c r="FU427">
        <v>11</v>
      </c>
      <c r="FV427">
        <v>48</v>
      </c>
      <c r="FW427">
        <v>41</v>
      </c>
      <c r="FY427" s="27">
        <v>1</v>
      </c>
      <c r="FZ427">
        <v>20</v>
      </c>
      <c r="GA427">
        <v>3</v>
      </c>
      <c r="GC427" s="27">
        <v>1</v>
      </c>
      <c r="GD427" t="s">
        <v>242</v>
      </c>
      <c r="GE427" t="s">
        <v>242</v>
      </c>
      <c r="GF427" s="36">
        <v>53</v>
      </c>
      <c r="GG427" t="s">
        <v>242</v>
      </c>
      <c r="GH427" t="s">
        <v>242</v>
      </c>
      <c r="GI427" t="s">
        <v>242</v>
      </c>
      <c r="GJ427" t="s">
        <v>242</v>
      </c>
      <c r="GK427">
        <v>3</v>
      </c>
      <c r="GL427" t="s">
        <v>8617</v>
      </c>
      <c r="GM427">
        <v>1</v>
      </c>
      <c r="GO427" t="s">
        <v>8618</v>
      </c>
      <c r="GP427" s="27">
        <v>0</v>
      </c>
      <c r="GQ427" t="s">
        <v>242</v>
      </c>
      <c r="GR427" t="s">
        <v>242</v>
      </c>
      <c r="GT427" t="s">
        <v>242</v>
      </c>
      <c r="GW427" s="27">
        <v>1</v>
      </c>
      <c r="GX427">
        <v>125</v>
      </c>
      <c r="GY427" t="s">
        <v>8619</v>
      </c>
      <c r="HA427">
        <v>3</v>
      </c>
      <c r="HC427" t="s">
        <v>8620</v>
      </c>
      <c r="HD427" s="27">
        <v>0</v>
      </c>
      <c r="HF427" s="27">
        <v>0</v>
      </c>
      <c r="HH427" t="s">
        <v>242</v>
      </c>
      <c r="HK427" s="27">
        <v>0.5</v>
      </c>
      <c r="HL427" s="2" t="s">
        <v>8621</v>
      </c>
      <c r="HM427">
        <v>2</v>
      </c>
      <c r="HO427" t="s">
        <v>8622</v>
      </c>
      <c r="HP427">
        <v>0.83333333300000001</v>
      </c>
      <c r="HQ427">
        <v>1</v>
      </c>
      <c r="HR427">
        <v>0.75</v>
      </c>
      <c r="HS427">
        <v>1</v>
      </c>
      <c r="HT427">
        <v>0.95</v>
      </c>
      <c r="HU427">
        <v>0</v>
      </c>
      <c r="HV427">
        <v>0.125</v>
      </c>
      <c r="HW427">
        <v>1</v>
      </c>
      <c r="HX427">
        <v>0</v>
      </c>
      <c r="HY427">
        <v>1</v>
      </c>
      <c r="HZ427">
        <v>0</v>
      </c>
      <c r="IA427">
        <v>0.5</v>
      </c>
      <c r="IB427">
        <v>1</v>
      </c>
      <c r="IC427">
        <v>0.86111111100000004</v>
      </c>
      <c r="ID427">
        <v>0.51875000000000004</v>
      </c>
      <c r="IE427">
        <v>0.5</v>
      </c>
      <c r="IF427">
        <v>0.62662037000000004</v>
      </c>
      <c r="IG427" t="s">
        <v>8623</v>
      </c>
      <c r="IH427" t="s">
        <v>266</v>
      </c>
      <c r="II427" t="s">
        <v>8591</v>
      </c>
      <c r="IJ427">
        <v>10299.4</v>
      </c>
      <c r="IK427">
        <v>10153.6</v>
      </c>
      <c r="IL427">
        <v>11295</v>
      </c>
      <c r="IM427">
        <v>13511.3</v>
      </c>
      <c r="IN427">
        <v>10299.4</v>
      </c>
      <c r="IS427">
        <f t="shared" si="92"/>
        <v>1</v>
      </c>
      <c r="IT427">
        <f t="shared" si="96"/>
        <v>0.5714285714285714</v>
      </c>
      <c r="IU427">
        <f t="shared" si="98"/>
        <v>1</v>
      </c>
      <c r="IV427">
        <f t="shared" si="93"/>
        <v>0.8571428571428571</v>
      </c>
    </row>
    <row r="428" spans="1:256" customFormat="1" ht="14" customHeight="1" x14ac:dyDescent="0.2">
      <c r="A428">
        <v>427</v>
      </c>
      <c r="B428">
        <v>467</v>
      </c>
      <c r="C428" s="1">
        <v>44913.85</v>
      </c>
      <c r="D428" s="1">
        <v>44913.859027777777</v>
      </c>
      <c r="E428">
        <v>0</v>
      </c>
      <c r="F428" t="s">
        <v>240</v>
      </c>
      <c r="G428">
        <v>100</v>
      </c>
      <c r="H428">
        <v>732</v>
      </c>
      <c r="I428">
        <v>1</v>
      </c>
      <c r="J428" s="1">
        <v>44913.859027777777</v>
      </c>
      <c r="K428" t="s">
        <v>8624</v>
      </c>
      <c r="L428" t="s">
        <v>242</v>
      </c>
      <c r="M428" t="s">
        <v>242</v>
      </c>
      <c r="N428" t="s">
        <v>8625</v>
      </c>
      <c r="O428" t="s">
        <v>8626</v>
      </c>
      <c r="P428">
        <v>34.029000000000003</v>
      </c>
      <c r="Q428">
        <v>-118.40049999999999</v>
      </c>
      <c r="R428" t="s">
        <v>245</v>
      </c>
      <c r="S428" t="s">
        <v>246</v>
      </c>
      <c r="T428" t="s">
        <v>8627</v>
      </c>
      <c r="V428" t="s">
        <v>8628</v>
      </c>
      <c r="W428">
        <v>773903109</v>
      </c>
      <c r="X428">
        <v>3829</v>
      </c>
      <c r="Y428" t="s">
        <v>476</v>
      </c>
      <c r="Z428" t="s">
        <v>513</v>
      </c>
      <c r="AA428">
        <v>2021</v>
      </c>
      <c r="AC428">
        <v>0</v>
      </c>
      <c r="AD428">
        <v>15</v>
      </c>
      <c r="AF428">
        <v>10</v>
      </c>
      <c r="AG428">
        <v>3</v>
      </c>
      <c r="AI428" t="s">
        <v>8629</v>
      </c>
      <c r="AJ428" s="27">
        <v>0</v>
      </c>
      <c r="AK428" s="24">
        <v>0</v>
      </c>
      <c r="AL428" s="27">
        <v>0</v>
      </c>
      <c r="AM428" s="24">
        <v>0</v>
      </c>
      <c r="AN428" s="36">
        <f t="shared" si="89"/>
        <v>0</v>
      </c>
      <c r="AO428" s="27">
        <v>0</v>
      </c>
      <c r="AP428" s="24">
        <v>0</v>
      </c>
      <c r="AR428" t="s">
        <v>242</v>
      </c>
      <c r="AU428" s="27">
        <v>1</v>
      </c>
      <c r="AV428">
        <v>9</v>
      </c>
      <c r="AW428" s="21">
        <f t="shared" si="99"/>
        <v>90</v>
      </c>
      <c r="AX428">
        <v>3</v>
      </c>
      <c r="AZ428" t="s">
        <v>8629</v>
      </c>
      <c r="BA428" s="27">
        <v>1</v>
      </c>
      <c r="BB428">
        <v>9</v>
      </c>
      <c r="BC428" s="21">
        <f t="shared" si="90"/>
        <v>90</v>
      </c>
      <c r="BD428">
        <v>3</v>
      </c>
      <c r="BF428" t="s">
        <v>8629</v>
      </c>
      <c r="BG428" s="27">
        <v>0.5</v>
      </c>
      <c r="BH428">
        <v>6.4</v>
      </c>
      <c r="BI428" t="s">
        <v>8630</v>
      </c>
      <c r="BJ428">
        <v>3</v>
      </c>
      <c r="BL428" t="s">
        <v>8629</v>
      </c>
      <c r="BM428" s="27">
        <v>1</v>
      </c>
      <c r="BN428">
        <v>3</v>
      </c>
      <c r="BP428" t="s">
        <v>8629</v>
      </c>
      <c r="BQ428" s="27">
        <v>1</v>
      </c>
      <c r="BR428">
        <v>3</v>
      </c>
      <c r="BS428" s="97">
        <f t="shared" si="101"/>
        <v>30</v>
      </c>
      <c r="BU428">
        <v>3</v>
      </c>
      <c r="BW428" t="s">
        <v>8629</v>
      </c>
      <c r="BX428" s="27">
        <v>1</v>
      </c>
      <c r="BY428">
        <v>5</v>
      </c>
      <c r="BZ428" s="21">
        <f t="shared" si="102"/>
        <v>50</v>
      </c>
      <c r="CA428">
        <v>2</v>
      </c>
      <c r="CB428">
        <v>3</v>
      </c>
      <c r="CD428" t="s">
        <v>8629</v>
      </c>
      <c r="CE428" s="27">
        <v>0</v>
      </c>
      <c r="CG428" t="s">
        <v>242</v>
      </c>
      <c r="CH428" t="s">
        <v>242</v>
      </c>
      <c r="CJ428" s="27">
        <v>1</v>
      </c>
      <c r="CK428" s="2" t="s">
        <v>8631</v>
      </c>
      <c r="CL428">
        <v>1</v>
      </c>
      <c r="CN428" t="s">
        <v>8632</v>
      </c>
      <c r="CO428">
        <v>0</v>
      </c>
      <c r="CP428" s="27">
        <v>1</v>
      </c>
      <c r="CQ428">
        <v>100</v>
      </c>
      <c r="CR428">
        <v>100</v>
      </c>
      <c r="CS428">
        <v>100</v>
      </c>
      <c r="CT428" s="2" t="s">
        <v>8633</v>
      </c>
      <c r="CV428" s="27">
        <v>1</v>
      </c>
      <c r="CW428" s="2" t="s">
        <v>8634</v>
      </c>
      <c r="CX428">
        <v>1</v>
      </c>
      <c r="CZ428" t="s">
        <v>8635</v>
      </c>
      <c r="DA428" s="27">
        <v>1</v>
      </c>
      <c r="DB428">
        <v>20539</v>
      </c>
      <c r="DC428">
        <v>2</v>
      </c>
      <c r="DE428" s="27">
        <v>1</v>
      </c>
      <c r="DF428" s="36" t="s">
        <v>242</v>
      </c>
      <c r="DG428" t="s">
        <v>242</v>
      </c>
      <c r="DH428" s="36">
        <v>87561</v>
      </c>
      <c r="DI428">
        <v>2</v>
      </c>
      <c r="DJ428" s="36" t="s">
        <v>242</v>
      </c>
      <c r="DK428" t="s">
        <v>242</v>
      </c>
      <c r="DM428" s="27">
        <v>0</v>
      </c>
      <c r="DN428" s="36" t="s">
        <v>242</v>
      </c>
      <c r="DO428" t="s">
        <v>242</v>
      </c>
      <c r="DQ428">
        <v>4</v>
      </c>
      <c r="DS428" t="s">
        <v>8636</v>
      </c>
      <c r="DT428" s="27">
        <v>1</v>
      </c>
      <c r="DU428" s="2" t="s">
        <v>8637</v>
      </c>
      <c r="DV428" s="27">
        <v>1</v>
      </c>
      <c r="DW428" s="2" t="s">
        <v>8638</v>
      </c>
      <c r="DX428" s="27">
        <v>1</v>
      </c>
      <c r="DY428" t="s">
        <v>8639</v>
      </c>
      <c r="DZ428" s="27">
        <v>1</v>
      </c>
      <c r="EA428" s="2" t="s">
        <v>8640</v>
      </c>
      <c r="EB428" s="27">
        <v>1</v>
      </c>
      <c r="EC428" s="2" t="s">
        <v>8641</v>
      </c>
      <c r="ED428" s="27">
        <v>1</v>
      </c>
      <c r="EE428" s="2" t="s">
        <v>8642</v>
      </c>
      <c r="EF428" s="27">
        <v>1</v>
      </c>
      <c r="EG428" s="2" t="s">
        <v>8643</v>
      </c>
      <c r="EH428" s="27">
        <v>1</v>
      </c>
      <c r="EI428" s="2" t="s">
        <v>8644</v>
      </c>
      <c r="EJ428" s="27">
        <v>1</v>
      </c>
      <c r="EK428" s="2" t="s">
        <v>8645</v>
      </c>
      <c r="EL428" s="27">
        <v>1</v>
      </c>
      <c r="EM428" s="2" t="s">
        <v>8646</v>
      </c>
      <c r="EN428">
        <v>1</v>
      </c>
      <c r="EP428" s="2" t="s">
        <v>8647</v>
      </c>
      <c r="EQ428">
        <f t="shared" si="91"/>
        <v>1</v>
      </c>
      <c r="ER428" s="99">
        <v>1</v>
      </c>
      <c r="ES428" s="27">
        <v>0</v>
      </c>
      <c r="ET428" t="s">
        <v>242</v>
      </c>
      <c r="EU428" t="s">
        <v>242</v>
      </c>
      <c r="EX428" t="s">
        <v>242</v>
      </c>
      <c r="EY428" t="s">
        <v>242</v>
      </c>
      <c r="FA428" s="27">
        <v>1</v>
      </c>
      <c r="FB428">
        <v>219.93</v>
      </c>
      <c r="FD428" s="27">
        <v>0.5</v>
      </c>
      <c r="FE428">
        <v>26</v>
      </c>
      <c r="FG428" s="27">
        <v>1</v>
      </c>
      <c r="FH428">
        <v>58.3</v>
      </c>
      <c r="FJ428" s="27">
        <v>0</v>
      </c>
      <c r="FK428" t="s">
        <v>242</v>
      </c>
      <c r="FL428">
        <f t="shared" si="94"/>
        <v>2</v>
      </c>
      <c r="FM428" s="99">
        <v>1</v>
      </c>
      <c r="FN428">
        <f t="shared" si="95"/>
        <v>0.5</v>
      </c>
      <c r="FO428" s="99">
        <v>0.5</v>
      </c>
      <c r="FQ428">
        <v>1</v>
      </c>
      <c r="FS428" t="s">
        <v>8648</v>
      </c>
      <c r="FT428" s="27">
        <v>0</v>
      </c>
      <c r="FU428" t="s">
        <v>242</v>
      </c>
      <c r="FV428" t="s">
        <v>242</v>
      </c>
      <c r="FW428" t="s">
        <v>242</v>
      </c>
      <c r="FY428" s="27">
        <v>1</v>
      </c>
      <c r="FZ428">
        <v>32</v>
      </c>
      <c r="GA428">
        <v>2</v>
      </c>
      <c r="GC428" s="27">
        <v>1</v>
      </c>
      <c r="GD428">
        <v>7</v>
      </c>
      <c r="GE428">
        <v>5</v>
      </c>
      <c r="GF428" s="36">
        <v>75</v>
      </c>
      <c r="GG428">
        <v>10</v>
      </c>
      <c r="GH428" t="s">
        <v>242</v>
      </c>
      <c r="GI428" t="s">
        <v>242</v>
      </c>
      <c r="GJ428" t="s">
        <v>242</v>
      </c>
      <c r="GK428">
        <v>1</v>
      </c>
      <c r="GL428" t="s">
        <v>8649</v>
      </c>
      <c r="GM428">
        <v>1</v>
      </c>
      <c r="GO428" t="s">
        <v>8650</v>
      </c>
      <c r="GP428" s="27">
        <v>0</v>
      </c>
      <c r="GQ428" t="s">
        <v>242</v>
      </c>
      <c r="GR428" t="s">
        <v>242</v>
      </c>
      <c r="GT428" t="s">
        <v>242</v>
      </c>
      <c r="GW428" s="27">
        <v>1</v>
      </c>
      <c r="GX428">
        <v>230</v>
      </c>
      <c r="GY428" t="s">
        <v>8651</v>
      </c>
      <c r="HA428">
        <v>3</v>
      </c>
      <c r="HC428" t="s">
        <v>8629</v>
      </c>
      <c r="HD428" s="27">
        <v>0</v>
      </c>
      <c r="HF428" s="27">
        <v>0</v>
      </c>
      <c r="HH428" t="s">
        <v>242</v>
      </c>
      <c r="HK428" s="27">
        <v>1</v>
      </c>
      <c r="HL428" s="2" t="s">
        <v>8652</v>
      </c>
      <c r="HM428">
        <v>5</v>
      </c>
      <c r="HN428" t="s">
        <v>8653</v>
      </c>
      <c r="HO428" t="s">
        <v>8654</v>
      </c>
      <c r="HP428">
        <v>0.61111111100000004</v>
      </c>
      <c r="HQ428">
        <v>1</v>
      </c>
      <c r="HR428">
        <v>1</v>
      </c>
      <c r="HS428">
        <v>0.66666666699999999</v>
      </c>
      <c r="HT428">
        <v>1</v>
      </c>
      <c r="HU428">
        <v>0</v>
      </c>
      <c r="HV428">
        <v>0.625</v>
      </c>
      <c r="HW428">
        <v>0.66666666699999999</v>
      </c>
      <c r="HX428">
        <v>0</v>
      </c>
      <c r="HY428">
        <v>1</v>
      </c>
      <c r="HZ428">
        <v>0</v>
      </c>
      <c r="IA428">
        <v>1</v>
      </c>
      <c r="IB428">
        <v>1</v>
      </c>
      <c r="IC428">
        <v>0.87037036999999995</v>
      </c>
      <c r="ID428">
        <v>0.57291666699999999</v>
      </c>
      <c r="IE428">
        <v>0.53333333299999997</v>
      </c>
      <c r="IF428">
        <v>0.658873457</v>
      </c>
      <c r="IG428" t="s">
        <v>8627</v>
      </c>
      <c r="IH428" t="s">
        <v>266</v>
      </c>
      <c r="II428" t="s">
        <v>8627</v>
      </c>
      <c r="IJ428">
        <v>6694.8</v>
      </c>
      <c r="IK428">
        <v>6329.8</v>
      </c>
      <c r="IL428">
        <v>6997.4</v>
      </c>
      <c r="IM428">
        <v>7760.4</v>
      </c>
      <c r="IN428">
        <v>6694.8</v>
      </c>
      <c r="IS428">
        <f t="shared" si="92"/>
        <v>0.6</v>
      </c>
      <c r="IT428">
        <f t="shared" si="96"/>
        <v>0.6428571428571429</v>
      </c>
      <c r="IU428">
        <f t="shared" si="98"/>
        <v>0.75</v>
      </c>
      <c r="IV428">
        <f t="shared" si="93"/>
        <v>0.66428571428571426</v>
      </c>
    </row>
    <row r="429" spans="1:256" customFormat="1" ht="14" customHeight="1" x14ac:dyDescent="0.2">
      <c r="A429">
        <v>428</v>
      </c>
      <c r="B429">
        <v>468</v>
      </c>
      <c r="C429" s="1">
        <v>44913.859722222223</v>
      </c>
      <c r="D429" s="1">
        <v>44913.865972222222</v>
      </c>
      <c r="E429">
        <v>0</v>
      </c>
      <c r="F429" t="s">
        <v>240</v>
      </c>
      <c r="G429">
        <v>100</v>
      </c>
      <c r="H429">
        <v>520</v>
      </c>
      <c r="I429">
        <v>1</v>
      </c>
      <c r="J429" s="1">
        <v>44913.865972222222</v>
      </c>
      <c r="K429" t="s">
        <v>8655</v>
      </c>
      <c r="L429" t="s">
        <v>242</v>
      </c>
      <c r="M429" t="s">
        <v>242</v>
      </c>
      <c r="N429" t="s">
        <v>8656</v>
      </c>
      <c r="O429" t="s">
        <v>8657</v>
      </c>
      <c r="P429">
        <v>34.029000000000003</v>
      </c>
      <c r="Q429">
        <v>-118.40049999999999</v>
      </c>
      <c r="R429" t="s">
        <v>245</v>
      </c>
      <c r="S429" t="s">
        <v>246</v>
      </c>
      <c r="T429" t="s">
        <v>8658</v>
      </c>
      <c r="V429" t="s">
        <v>8659</v>
      </c>
      <c r="W429" t="s">
        <v>8660</v>
      </c>
      <c r="X429">
        <v>6022</v>
      </c>
      <c r="Y429" t="s">
        <v>319</v>
      </c>
      <c r="Z429" t="s">
        <v>2174</v>
      </c>
      <c r="AA429">
        <v>2022</v>
      </c>
      <c r="AC429">
        <v>0.5</v>
      </c>
      <c r="AD429">
        <v>11</v>
      </c>
      <c r="AF429">
        <v>11</v>
      </c>
      <c r="AG429">
        <v>3</v>
      </c>
      <c r="AI429" t="s">
        <v>8661</v>
      </c>
      <c r="AJ429" s="27">
        <v>1</v>
      </c>
      <c r="AK429">
        <v>9</v>
      </c>
      <c r="AL429" s="27">
        <v>0</v>
      </c>
      <c r="AM429" s="24">
        <v>0</v>
      </c>
      <c r="AN429" s="36">
        <f t="shared" si="89"/>
        <v>0</v>
      </c>
      <c r="AO429" s="27">
        <v>0</v>
      </c>
      <c r="AP429" s="24">
        <v>0</v>
      </c>
      <c r="AQ429" t="s">
        <v>8662</v>
      </c>
      <c r="AR429">
        <v>3</v>
      </c>
      <c r="AT429" t="s">
        <v>8661</v>
      </c>
      <c r="AU429" s="27">
        <v>1</v>
      </c>
      <c r="AV429">
        <v>10</v>
      </c>
      <c r="AW429" s="21">
        <f t="shared" si="99"/>
        <v>90.909090909090907</v>
      </c>
      <c r="AX429">
        <v>3</v>
      </c>
      <c r="AZ429" t="s">
        <v>8661</v>
      </c>
      <c r="BA429" s="27">
        <v>1</v>
      </c>
      <c r="BB429">
        <v>10</v>
      </c>
      <c r="BC429" s="21">
        <f t="shared" si="90"/>
        <v>90.909090909090907</v>
      </c>
      <c r="BD429">
        <v>3</v>
      </c>
      <c r="BF429" t="s">
        <v>8661</v>
      </c>
      <c r="BG429" s="27">
        <v>1</v>
      </c>
      <c r="BH429">
        <v>7.6</v>
      </c>
      <c r="BJ429">
        <v>3</v>
      </c>
      <c r="BL429" t="s">
        <v>8661</v>
      </c>
      <c r="BM429" s="27">
        <v>1</v>
      </c>
      <c r="BN429">
        <v>3</v>
      </c>
      <c r="BP429" t="s">
        <v>8661</v>
      </c>
      <c r="BQ429" s="27">
        <v>1</v>
      </c>
      <c r="BR429">
        <v>5</v>
      </c>
      <c r="BS429" s="97">
        <f t="shared" si="101"/>
        <v>45.454545454545453</v>
      </c>
      <c r="BU429">
        <v>1</v>
      </c>
      <c r="BW429" t="s">
        <v>8663</v>
      </c>
      <c r="BX429" s="27">
        <v>1</v>
      </c>
      <c r="BY429">
        <v>2</v>
      </c>
      <c r="BZ429" s="21">
        <f t="shared" si="102"/>
        <v>18.181818181818183</v>
      </c>
      <c r="CA429">
        <v>2</v>
      </c>
      <c r="CB429">
        <v>1</v>
      </c>
      <c r="CD429" t="s">
        <v>8663</v>
      </c>
      <c r="CE429" s="27">
        <v>0</v>
      </c>
      <c r="CG429" t="s">
        <v>242</v>
      </c>
      <c r="CH429" t="s">
        <v>242</v>
      </c>
      <c r="CJ429" s="27">
        <v>0.5</v>
      </c>
      <c r="CK429" s="2" t="s">
        <v>8664</v>
      </c>
      <c r="CL429">
        <v>1</v>
      </c>
      <c r="CN429" t="s">
        <v>8663</v>
      </c>
      <c r="CO429">
        <v>0</v>
      </c>
      <c r="CP429" s="27">
        <v>0.5</v>
      </c>
      <c r="CQ429">
        <v>100</v>
      </c>
      <c r="CR429">
        <v>100</v>
      </c>
      <c r="CS429" t="s">
        <v>242</v>
      </c>
      <c r="CT429" t="s">
        <v>8665</v>
      </c>
      <c r="CV429" s="27">
        <v>1</v>
      </c>
      <c r="CW429" s="2" t="s">
        <v>8666</v>
      </c>
      <c r="CX429">
        <v>2</v>
      </c>
      <c r="CZ429" t="s">
        <v>8667</v>
      </c>
      <c r="DA429" s="27">
        <v>1</v>
      </c>
      <c r="DB429">
        <v>306</v>
      </c>
      <c r="DC429">
        <v>2</v>
      </c>
      <c r="DE429" s="27">
        <v>1</v>
      </c>
      <c r="DF429" s="36">
        <v>5581</v>
      </c>
      <c r="DG429">
        <v>2</v>
      </c>
      <c r="DH429" s="51">
        <v>5749</v>
      </c>
      <c r="DI429">
        <v>2</v>
      </c>
      <c r="DJ429" s="36" t="s">
        <v>242</v>
      </c>
      <c r="DK429" t="s">
        <v>242</v>
      </c>
      <c r="DM429" s="27">
        <v>1</v>
      </c>
      <c r="DN429" s="36">
        <v>10348</v>
      </c>
      <c r="DO429">
        <v>2</v>
      </c>
      <c r="DQ429">
        <v>1</v>
      </c>
      <c r="DS429" t="s">
        <v>8663</v>
      </c>
      <c r="DT429" s="27">
        <v>1</v>
      </c>
      <c r="DU429" s="2" t="s">
        <v>8668</v>
      </c>
      <c r="DV429" s="27">
        <v>1</v>
      </c>
      <c r="DW429" s="2" t="s">
        <v>8669</v>
      </c>
      <c r="DX429" s="27">
        <v>0.5</v>
      </c>
      <c r="DY429" s="2" t="s">
        <v>8670</v>
      </c>
      <c r="DZ429" s="27">
        <v>1</v>
      </c>
      <c r="EA429" t="s">
        <v>8671</v>
      </c>
      <c r="EB429" s="27">
        <v>0.5</v>
      </c>
      <c r="EC429" s="2" t="s">
        <v>8672</v>
      </c>
      <c r="ED429" s="27">
        <v>1</v>
      </c>
      <c r="EE429" s="2" t="s">
        <v>8673</v>
      </c>
      <c r="EF429" s="27">
        <v>1</v>
      </c>
      <c r="EG429" s="2" t="s">
        <v>8674</v>
      </c>
      <c r="EH429" s="27">
        <v>1</v>
      </c>
      <c r="EI429" s="2" t="s">
        <v>8675</v>
      </c>
      <c r="EJ429" s="27">
        <v>1</v>
      </c>
      <c r="EK429" s="2" t="s">
        <v>8676</v>
      </c>
      <c r="EL429" s="27">
        <v>0.5</v>
      </c>
      <c r="EM429" t="s">
        <v>8677</v>
      </c>
      <c r="EN429">
        <v>2</v>
      </c>
      <c r="EP429" s="2" t="s">
        <v>8678</v>
      </c>
      <c r="EQ429">
        <f t="shared" si="91"/>
        <v>0.85</v>
      </c>
      <c r="ER429" s="99">
        <v>0.5</v>
      </c>
      <c r="ES429" s="27">
        <v>0</v>
      </c>
      <c r="ET429" t="s">
        <v>242</v>
      </c>
      <c r="EU429" t="s">
        <v>242</v>
      </c>
      <c r="EX429" t="s">
        <v>242</v>
      </c>
      <c r="EY429" t="s">
        <v>242</v>
      </c>
      <c r="FA429" s="27">
        <v>0</v>
      </c>
      <c r="FB429" t="s">
        <v>242</v>
      </c>
      <c r="FD429" s="27">
        <v>0</v>
      </c>
      <c r="FE429" t="s">
        <v>242</v>
      </c>
      <c r="FG429" s="27">
        <v>0</v>
      </c>
      <c r="FH429" t="s">
        <v>242</v>
      </c>
      <c r="FJ429" s="27">
        <v>0</v>
      </c>
      <c r="FK429" t="s">
        <v>242</v>
      </c>
      <c r="FL429">
        <f t="shared" si="94"/>
        <v>0</v>
      </c>
      <c r="FM429" s="100">
        <v>0</v>
      </c>
      <c r="FN429">
        <f t="shared" si="95"/>
        <v>0</v>
      </c>
      <c r="FO429" s="100">
        <v>0</v>
      </c>
      <c r="FQ429" t="s">
        <v>242</v>
      </c>
      <c r="FT429" s="27">
        <v>0</v>
      </c>
      <c r="FU429" t="s">
        <v>242</v>
      </c>
      <c r="FV429" t="s">
        <v>242</v>
      </c>
      <c r="FW429" t="s">
        <v>242</v>
      </c>
      <c r="FY429" s="27">
        <v>1</v>
      </c>
      <c r="FZ429">
        <v>46</v>
      </c>
      <c r="GA429">
        <v>3</v>
      </c>
      <c r="GB429" t="s">
        <v>8679</v>
      </c>
      <c r="GC429" s="27">
        <v>1</v>
      </c>
      <c r="GD429">
        <v>5</v>
      </c>
      <c r="GE429">
        <v>7</v>
      </c>
      <c r="GF429" s="36">
        <v>52</v>
      </c>
      <c r="GG429">
        <v>23</v>
      </c>
      <c r="GH429">
        <v>1</v>
      </c>
      <c r="GI429">
        <v>0</v>
      </c>
      <c r="GJ429">
        <v>3</v>
      </c>
      <c r="GK429">
        <v>1</v>
      </c>
      <c r="GM429">
        <v>5</v>
      </c>
      <c r="GN429" t="s">
        <v>8680</v>
      </c>
      <c r="GO429" t="s">
        <v>8681</v>
      </c>
      <c r="GP429" s="27">
        <v>0.5</v>
      </c>
      <c r="GQ429" t="s">
        <v>242</v>
      </c>
      <c r="GR429" t="s">
        <v>242</v>
      </c>
      <c r="GS429" t="s">
        <v>8682</v>
      </c>
      <c r="GT429">
        <v>1</v>
      </c>
      <c r="GV429" t="s">
        <v>8663</v>
      </c>
      <c r="GW429" s="27">
        <v>1</v>
      </c>
      <c r="GX429">
        <v>79</v>
      </c>
      <c r="GY429" t="s">
        <v>8683</v>
      </c>
      <c r="HA429">
        <v>3</v>
      </c>
      <c r="HC429" t="s">
        <v>8684</v>
      </c>
      <c r="HD429" s="27">
        <v>0</v>
      </c>
      <c r="HF429" s="27">
        <v>0</v>
      </c>
      <c r="HH429" t="s">
        <v>242</v>
      </c>
      <c r="HK429" s="27">
        <v>1</v>
      </c>
      <c r="HL429" t="s">
        <v>8685</v>
      </c>
      <c r="HM429">
        <v>2</v>
      </c>
      <c r="HO429" t="s">
        <v>8686</v>
      </c>
      <c r="HP429">
        <v>0.66666666699999999</v>
      </c>
      <c r="HQ429">
        <v>0.5</v>
      </c>
      <c r="HR429">
        <v>0.75</v>
      </c>
      <c r="HS429">
        <v>1</v>
      </c>
      <c r="HT429">
        <v>0.85</v>
      </c>
      <c r="HU429">
        <v>0</v>
      </c>
      <c r="HV429">
        <v>0</v>
      </c>
      <c r="HW429">
        <v>0.66666666699999999</v>
      </c>
      <c r="HX429">
        <v>0.5</v>
      </c>
      <c r="HY429">
        <v>1</v>
      </c>
      <c r="HZ429">
        <v>0</v>
      </c>
      <c r="IA429">
        <v>1</v>
      </c>
      <c r="IB429">
        <v>1</v>
      </c>
      <c r="IC429">
        <v>0.63888888899999996</v>
      </c>
      <c r="ID429">
        <v>0.46250000000000002</v>
      </c>
      <c r="IE429">
        <v>0.63333333300000005</v>
      </c>
      <c r="IF429">
        <v>0.578240741</v>
      </c>
      <c r="IG429" t="s">
        <v>8658</v>
      </c>
      <c r="IH429" t="s">
        <v>266</v>
      </c>
      <c r="II429" t="s">
        <v>8658</v>
      </c>
      <c r="IJ429">
        <v>3539.8470000000002</v>
      </c>
      <c r="IK429">
        <v>4081.7579999999998</v>
      </c>
      <c r="IL429">
        <v>6027</v>
      </c>
      <c r="IM429">
        <v>7401</v>
      </c>
      <c r="IN429">
        <v>3539.8470000000002</v>
      </c>
      <c r="IS429">
        <f t="shared" si="92"/>
        <v>0.5</v>
      </c>
      <c r="IT429">
        <f t="shared" si="96"/>
        <v>0.5</v>
      </c>
      <c r="IU429">
        <f t="shared" si="98"/>
        <v>0.75</v>
      </c>
      <c r="IV429">
        <f t="shared" si="93"/>
        <v>0.58333333333333337</v>
      </c>
    </row>
    <row r="430" spans="1:256" customFormat="1" ht="14" customHeight="1" x14ac:dyDescent="0.2">
      <c r="A430">
        <v>429</v>
      </c>
      <c r="B430">
        <v>469</v>
      </c>
      <c r="C430" s="1">
        <v>44913.880555555559</v>
      </c>
      <c r="D430" s="1">
        <v>44913.883333333331</v>
      </c>
      <c r="E430">
        <v>0</v>
      </c>
      <c r="F430" t="s">
        <v>240</v>
      </c>
      <c r="G430">
        <v>100</v>
      </c>
      <c r="H430">
        <v>249</v>
      </c>
      <c r="I430">
        <v>1</v>
      </c>
      <c r="J430" s="1">
        <v>44913.883333333331</v>
      </c>
      <c r="K430" t="s">
        <v>8687</v>
      </c>
      <c r="L430" t="s">
        <v>242</v>
      </c>
      <c r="M430" t="s">
        <v>242</v>
      </c>
      <c r="N430" t="s">
        <v>8688</v>
      </c>
      <c r="O430" t="s">
        <v>8689</v>
      </c>
      <c r="P430">
        <v>34.029000000000003</v>
      </c>
      <c r="Q430">
        <v>-118.40049999999999</v>
      </c>
      <c r="R430" t="s">
        <v>245</v>
      </c>
      <c r="S430" t="s">
        <v>246</v>
      </c>
      <c r="T430" t="s">
        <v>8690</v>
      </c>
      <c r="V430" t="s">
        <v>8691</v>
      </c>
      <c r="W430">
        <v>955306105</v>
      </c>
      <c r="X430">
        <v>3060</v>
      </c>
      <c r="Y430" t="s">
        <v>350</v>
      </c>
      <c r="Z430" t="s">
        <v>8692</v>
      </c>
      <c r="AA430">
        <v>2021</v>
      </c>
      <c r="AC430">
        <v>0</v>
      </c>
      <c r="AF430">
        <v>10</v>
      </c>
      <c r="AG430">
        <v>3</v>
      </c>
      <c r="AI430" t="s">
        <v>8693</v>
      </c>
      <c r="AJ430" s="27">
        <v>1</v>
      </c>
      <c r="AK430">
        <v>10</v>
      </c>
      <c r="AL430" s="27">
        <v>0</v>
      </c>
      <c r="AM430" s="24">
        <v>0</v>
      </c>
      <c r="AN430" s="36">
        <f t="shared" si="89"/>
        <v>0</v>
      </c>
      <c r="AO430" s="27">
        <v>0</v>
      </c>
      <c r="AP430" s="24">
        <v>0</v>
      </c>
      <c r="AQ430" s="2" t="s">
        <v>8694</v>
      </c>
      <c r="AR430">
        <v>3</v>
      </c>
      <c r="AT430" t="s">
        <v>8693</v>
      </c>
      <c r="AU430" s="27">
        <v>1</v>
      </c>
      <c r="AV430">
        <v>9</v>
      </c>
      <c r="AW430" s="21">
        <f t="shared" si="99"/>
        <v>90</v>
      </c>
      <c r="AX430">
        <v>3</v>
      </c>
      <c r="AZ430" t="s">
        <v>8695</v>
      </c>
      <c r="BA430" s="27">
        <v>1</v>
      </c>
      <c r="BB430">
        <v>9</v>
      </c>
      <c r="BC430" s="21">
        <f t="shared" si="90"/>
        <v>90</v>
      </c>
      <c r="BD430">
        <v>3</v>
      </c>
      <c r="BF430" t="s">
        <v>8693</v>
      </c>
      <c r="BG430" s="27">
        <v>0.5</v>
      </c>
      <c r="BH430">
        <v>7</v>
      </c>
      <c r="BI430" t="s">
        <v>8696</v>
      </c>
      <c r="BJ430">
        <v>3</v>
      </c>
      <c r="BL430" t="s">
        <v>8693</v>
      </c>
      <c r="BM430" s="27">
        <v>1</v>
      </c>
      <c r="BN430">
        <v>3</v>
      </c>
      <c r="BP430" t="s">
        <v>8693</v>
      </c>
      <c r="BQ430" s="27">
        <v>1</v>
      </c>
      <c r="BR430">
        <v>3</v>
      </c>
      <c r="BS430" s="97">
        <f t="shared" si="101"/>
        <v>30</v>
      </c>
      <c r="BT430" s="4">
        <v>0.3</v>
      </c>
      <c r="BU430">
        <v>3</v>
      </c>
      <c r="BW430" t="s">
        <v>8693</v>
      </c>
      <c r="BX430" s="27">
        <v>1</v>
      </c>
      <c r="BY430">
        <v>1</v>
      </c>
      <c r="BZ430" s="21">
        <f t="shared" si="102"/>
        <v>10</v>
      </c>
      <c r="CA430">
        <v>2</v>
      </c>
      <c r="CB430">
        <v>3</v>
      </c>
      <c r="CD430" t="s">
        <v>8695</v>
      </c>
      <c r="CE430" s="27">
        <v>0</v>
      </c>
      <c r="CG430" t="s">
        <v>242</v>
      </c>
      <c r="CH430" t="s">
        <v>242</v>
      </c>
      <c r="CJ430" s="27">
        <v>1</v>
      </c>
      <c r="CK430" t="s">
        <v>8697</v>
      </c>
      <c r="CL430">
        <v>1</v>
      </c>
      <c r="CN430" t="s">
        <v>8698</v>
      </c>
      <c r="CO430">
        <v>0</v>
      </c>
      <c r="CP430" s="27">
        <v>0.5</v>
      </c>
      <c r="CQ430" t="s">
        <v>242</v>
      </c>
      <c r="CR430">
        <v>98</v>
      </c>
      <c r="CS430" t="s">
        <v>242</v>
      </c>
      <c r="CT430" t="s">
        <v>8699</v>
      </c>
      <c r="CV430" s="27">
        <v>1</v>
      </c>
      <c r="CW430" s="2" t="s">
        <v>8700</v>
      </c>
      <c r="CX430">
        <v>1</v>
      </c>
      <c r="CZ430" t="s">
        <v>8698</v>
      </c>
      <c r="DA430" s="27">
        <v>1</v>
      </c>
      <c r="DB430">
        <v>31310</v>
      </c>
      <c r="DC430">
        <v>2</v>
      </c>
      <c r="DE430" s="27">
        <v>1</v>
      </c>
      <c r="DF430" s="36" t="s">
        <v>242</v>
      </c>
      <c r="DG430" t="s">
        <v>242</v>
      </c>
      <c r="DH430" s="43" t="s">
        <v>242</v>
      </c>
      <c r="DI430" t="s">
        <v>242</v>
      </c>
      <c r="DJ430" s="36">
        <v>96924</v>
      </c>
      <c r="DK430">
        <v>2</v>
      </c>
      <c r="DM430" s="27">
        <v>0</v>
      </c>
      <c r="DN430" s="36" t="s">
        <v>242</v>
      </c>
      <c r="DO430" t="s">
        <v>242</v>
      </c>
      <c r="DQ430">
        <v>1</v>
      </c>
      <c r="DS430" t="s">
        <v>8698</v>
      </c>
      <c r="DT430" s="27">
        <v>0</v>
      </c>
      <c r="DV430" s="27">
        <v>0</v>
      </c>
      <c r="DX430" s="27">
        <v>0</v>
      </c>
      <c r="DZ430" s="27">
        <v>0</v>
      </c>
      <c r="EB430" s="27">
        <v>0</v>
      </c>
      <c r="ED430" s="27">
        <v>0.5</v>
      </c>
      <c r="EE430" t="s">
        <v>8701</v>
      </c>
      <c r="EF430" s="27">
        <v>0</v>
      </c>
      <c r="EH430" s="27">
        <v>0</v>
      </c>
      <c r="EJ430" s="27">
        <v>1</v>
      </c>
      <c r="EK430" s="2" t="s">
        <v>8702</v>
      </c>
      <c r="EL430" s="27">
        <v>1</v>
      </c>
      <c r="EM430" s="2" t="s">
        <v>8703</v>
      </c>
      <c r="EN430">
        <v>1</v>
      </c>
      <c r="EP430" s="2" t="s">
        <v>8698</v>
      </c>
      <c r="EQ430">
        <f t="shared" si="91"/>
        <v>0.25</v>
      </c>
      <c r="ER430" s="99">
        <v>0.5</v>
      </c>
      <c r="ES430" s="27">
        <v>0</v>
      </c>
      <c r="ET430" t="s">
        <v>242</v>
      </c>
      <c r="EU430" t="s">
        <v>242</v>
      </c>
      <c r="EX430" t="s">
        <v>242</v>
      </c>
      <c r="EY430" t="s">
        <v>242</v>
      </c>
      <c r="FA430" s="27">
        <v>1</v>
      </c>
      <c r="FB430">
        <v>1056.76</v>
      </c>
      <c r="FC430" t="s">
        <v>8704</v>
      </c>
      <c r="FD430" s="27">
        <v>0</v>
      </c>
      <c r="FE430" t="s">
        <v>242</v>
      </c>
      <c r="FG430" s="27">
        <v>0</v>
      </c>
      <c r="FH430" t="s">
        <v>242</v>
      </c>
      <c r="FJ430" s="27">
        <v>0</v>
      </c>
      <c r="FK430" t="s">
        <v>242</v>
      </c>
      <c r="FL430">
        <f t="shared" si="94"/>
        <v>1</v>
      </c>
      <c r="FM430" s="99">
        <v>1</v>
      </c>
      <c r="FN430">
        <f t="shared" si="95"/>
        <v>0</v>
      </c>
      <c r="FO430" s="100">
        <v>0</v>
      </c>
      <c r="FQ430">
        <v>1</v>
      </c>
      <c r="FS430" t="s">
        <v>8698</v>
      </c>
      <c r="FT430" s="27">
        <v>0</v>
      </c>
      <c r="FU430" t="s">
        <v>242</v>
      </c>
      <c r="FV430" t="s">
        <v>242</v>
      </c>
      <c r="FW430" t="s">
        <v>242</v>
      </c>
      <c r="FY430" s="27">
        <v>1</v>
      </c>
      <c r="FZ430">
        <v>37</v>
      </c>
      <c r="GA430">
        <v>2</v>
      </c>
      <c r="GC430" s="27">
        <v>0.5</v>
      </c>
      <c r="GD430" t="s">
        <v>242</v>
      </c>
      <c r="GE430" t="s">
        <v>242</v>
      </c>
      <c r="GF430" s="36" t="s">
        <v>242</v>
      </c>
      <c r="GG430" t="s">
        <v>242</v>
      </c>
      <c r="GH430" t="s">
        <v>242</v>
      </c>
      <c r="GI430" t="s">
        <v>242</v>
      </c>
      <c r="GJ430" t="s">
        <v>242</v>
      </c>
      <c r="GK430">
        <v>1</v>
      </c>
      <c r="GL430" t="s">
        <v>8705</v>
      </c>
      <c r="GM430">
        <v>1</v>
      </c>
      <c r="GO430" t="s">
        <v>8698</v>
      </c>
      <c r="GP430" s="27">
        <v>0</v>
      </c>
      <c r="GQ430" t="s">
        <v>242</v>
      </c>
      <c r="GR430" t="s">
        <v>242</v>
      </c>
      <c r="GT430" t="s">
        <v>242</v>
      </c>
      <c r="GW430" s="27">
        <v>1</v>
      </c>
      <c r="GX430">
        <v>161</v>
      </c>
      <c r="GY430" t="s">
        <v>8706</v>
      </c>
      <c r="HA430">
        <v>3</v>
      </c>
      <c r="HC430" t="s">
        <v>8707</v>
      </c>
      <c r="HD430" s="27">
        <v>0</v>
      </c>
      <c r="HF430" s="27">
        <v>0</v>
      </c>
      <c r="HH430" t="s">
        <v>242</v>
      </c>
      <c r="HK430" s="27">
        <v>1</v>
      </c>
      <c r="HL430" t="s">
        <v>8708</v>
      </c>
      <c r="HM430">
        <v>2</v>
      </c>
      <c r="HO430" t="s">
        <v>8709</v>
      </c>
      <c r="HP430">
        <v>0.61111111100000004</v>
      </c>
      <c r="HQ430">
        <v>1</v>
      </c>
      <c r="HR430">
        <v>0.75</v>
      </c>
      <c r="HS430">
        <v>0.66666666699999999</v>
      </c>
      <c r="HT430">
        <v>0.25</v>
      </c>
      <c r="HU430">
        <v>0</v>
      </c>
      <c r="HV430">
        <v>0.25</v>
      </c>
      <c r="HW430">
        <v>0.5</v>
      </c>
      <c r="HX430">
        <v>0</v>
      </c>
      <c r="HY430">
        <v>1</v>
      </c>
      <c r="HZ430">
        <v>0</v>
      </c>
      <c r="IA430">
        <v>1</v>
      </c>
      <c r="IB430">
        <v>1</v>
      </c>
      <c r="IC430">
        <v>0.78703703700000005</v>
      </c>
      <c r="ID430">
        <v>0.29166666699999999</v>
      </c>
      <c r="IE430">
        <v>0.5</v>
      </c>
      <c r="IF430">
        <v>0.52623456800000001</v>
      </c>
      <c r="IG430" t="s">
        <v>8690</v>
      </c>
      <c r="IH430" t="s">
        <v>266</v>
      </c>
      <c r="II430" t="s">
        <v>8690</v>
      </c>
      <c r="IJ430">
        <v>1839.9</v>
      </c>
      <c r="IK430">
        <v>2146.9</v>
      </c>
      <c r="IL430">
        <v>2831.6</v>
      </c>
      <c r="IM430">
        <v>2886.9</v>
      </c>
      <c r="IN430">
        <v>1839.9</v>
      </c>
      <c r="IS430">
        <f t="shared" si="92"/>
        <v>0.6</v>
      </c>
      <c r="IT430">
        <f t="shared" si="96"/>
        <v>0.5</v>
      </c>
      <c r="IU430">
        <f t="shared" si="98"/>
        <v>0.625</v>
      </c>
      <c r="IV430">
        <f t="shared" si="93"/>
        <v>0.57500000000000007</v>
      </c>
    </row>
    <row r="431" spans="1:256" customFormat="1" ht="14" customHeight="1" x14ac:dyDescent="0.2">
      <c r="A431">
        <v>430</v>
      </c>
      <c r="B431">
        <v>470</v>
      </c>
      <c r="C431" s="1">
        <v>44913.884027777778</v>
      </c>
      <c r="D431" s="1">
        <v>44913.887499999997</v>
      </c>
      <c r="E431">
        <v>0</v>
      </c>
      <c r="F431" t="s">
        <v>240</v>
      </c>
      <c r="G431">
        <v>100</v>
      </c>
      <c r="H431">
        <v>297</v>
      </c>
      <c r="I431">
        <v>1</v>
      </c>
      <c r="J431" s="1">
        <v>44913.887499999997</v>
      </c>
      <c r="K431" t="s">
        <v>8710</v>
      </c>
      <c r="L431" t="s">
        <v>242</v>
      </c>
      <c r="M431" t="s">
        <v>242</v>
      </c>
      <c r="N431" t="s">
        <v>8711</v>
      </c>
      <c r="O431" t="s">
        <v>8712</v>
      </c>
      <c r="P431">
        <v>34.029000000000003</v>
      </c>
      <c r="Q431">
        <v>-118.40049999999999</v>
      </c>
      <c r="R431" t="s">
        <v>245</v>
      </c>
      <c r="S431" t="s">
        <v>246</v>
      </c>
      <c r="T431" t="s">
        <v>8713</v>
      </c>
      <c r="V431" t="s">
        <v>8714</v>
      </c>
      <c r="W431">
        <v>959802109</v>
      </c>
      <c r="X431">
        <v>7389</v>
      </c>
      <c r="Y431" t="s">
        <v>297</v>
      </c>
      <c r="Z431" t="s">
        <v>2196</v>
      </c>
      <c r="AA431">
        <v>2021</v>
      </c>
      <c r="AC431">
        <v>0</v>
      </c>
      <c r="AF431">
        <v>11</v>
      </c>
      <c r="AG431">
        <v>3</v>
      </c>
      <c r="AI431" t="s">
        <v>8715</v>
      </c>
      <c r="AJ431" s="27">
        <v>1</v>
      </c>
      <c r="AK431">
        <v>11</v>
      </c>
      <c r="AL431" s="27">
        <v>0</v>
      </c>
      <c r="AM431" s="24">
        <v>0</v>
      </c>
      <c r="AN431" s="36">
        <f t="shared" si="89"/>
        <v>0</v>
      </c>
      <c r="AO431" s="27">
        <v>0</v>
      </c>
      <c r="AP431" s="24">
        <v>0</v>
      </c>
      <c r="AR431">
        <v>3</v>
      </c>
      <c r="AT431" t="s">
        <v>8715</v>
      </c>
      <c r="AU431" s="27">
        <v>1</v>
      </c>
      <c r="AV431">
        <v>10</v>
      </c>
      <c r="AW431" s="21">
        <f t="shared" si="99"/>
        <v>90.909090909090907</v>
      </c>
      <c r="AX431">
        <v>1</v>
      </c>
      <c r="AZ431" t="s">
        <v>8716</v>
      </c>
      <c r="BA431" s="27">
        <v>1</v>
      </c>
      <c r="BB431">
        <v>10</v>
      </c>
      <c r="BC431" s="21">
        <f t="shared" si="90"/>
        <v>90.909090909090907</v>
      </c>
      <c r="BD431">
        <v>3</v>
      </c>
      <c r="BF431" t="s">
        <v>8715</v>
      </c>
      <c r="BG431" s="27">
        <v>1</v>
      </c>
      <c r="BH431">
        <v>7</v>
      </c>
      <c r="BJ431">
        <v>3</v>
      </c>
      <c r="BL431" t="s">
        <v>8715</v>
      </c>
      <c r="BM431" s="27">
        <v>1</v>
      </c>
      <c r="BN431">
        <v>3</v>
      </c>
      <c r="BP431" t="s">
        <v>8715</v>
      </c>
      <c r="BQ431" s="27">
        <v>1</v>
      </c>
      <c r="BR431">
        <v>3</v>
      </c>
      <c r="BS431" s="97">
        <f t="shared" si="101"/>
        <v>27.27272727272727</v>
      </c>
      <c r="BU431">
        <v>3</v>
      </c>
      <c r="BW431" t="s">
        <v>8715</v>
      </c>
      <c r="BX431" s="27">
        <v>1</v>
      </c>
      <c r="BY431">
        <v>5</v>
      </c>
      <c r="BZ431" s="21">
        <f t="shared" si="102"/>
        <v>45.454545454545453</v>
      </c>
      <c r="CA431">
        <v>2</v>
      </c>
      <c r="CB431">
        <v>3</v>
      </c>
      <c r="CD431" t="s">
        <v>8715</v>
      </c>
      <c r="CE431" s="27">
        <v>0</v>
      </c>
      <c r="CG431" t="s">
        <v>242</v>
      </c>
      <c r="CH431" t="s">
        <v>242</v>
      </c>
      <c r="CJ431" s="27">
        <v>1</v>
      </c>
      <c r="CK431" t="s">
        <v>8717</v>
      </c>
      <c r="CL431">
        <v>1</v>
      </c>
      <c r="CN431" t="s">
        <v>8716</v>
      </c>
      <c r="CO431">
        <v>1</v>
      </c>
      <c r="CP431" s="27">
        <v>1</v>
      </c>
      <c r="CQ431">
        <v>100</v>
      </c>
      <c r="CR431">
        <v>100</v>
      </c>
      <c r="CS431" t="s">
        <v>242</v>
      </c>
      <c r="CT431" t="s">
        <v>8718</v>
      </c>
      <c r="CV431" s="27">
        <v>0.5</v>
      </c>
      <c r="CW431" s="2" t="s">
        <v>8719</v>
      </c>
      <c r="CX431">
        <v>1</v>
      </c>
      <c r="CZ431" t="s">
        <v>8716</v>
      </c>
      <c r="DA431" s="27">
        <v>1</v>
      </c>
      <c r="DB431">
        <v>4828</v>
      </c>
      <c r="DC431">
        <v>2</v>
      </c>
      <c r="DE431" s="27">
        <v>1</v>
      </c>
      <c r="DF431" s="36">
        <v>7217</v>
      </c>
      <c r="DG431">
        <v>2</v>
      </c>
      <c r="DH431" s="36">
        <v>7297</v>
      </c>
      <c r="DI431">
        <v>2</v>
      </c>
      <c r="DJ431" s="36" t="s">
        <v>242</v>
      </c>
      <c r="DK431" t="s">
        <v>242</v>
      </c>
      <c r="DM431" s="27">
        <v>0</v>
      </c>
      <c r="DN431" s="36" t="s">
        <v>242</v>
      </c>
      <c r="DO431" t="s">
        <v>242</v>
      </c>
      <c r="DQ431">
        <v>1</v>
      </c>
      <c r="DS431" t="s">
        <v>8716</v>
      </c>
      <c r="DT431" s="27">
        <v>0</v>
      </c>
      <c r="DV431" s="27">
        <v>0</v>
      </c>
      <c r="DX431" s="27">
        <v>0</v>
      </c>
      <c r="DZ431" s="27">
        <v>0</v>
      </c>
      <c r="EB431" s="27">
        <v>0</v>
      </c>
      <c r="ED431" s="27">
        <v>0.5</v>
      </c>
      <c r="EE431" s="2" t="s">
        <v>8720</v>
      </c>
      <c r="EF431" s="27">
        <v>1</v>
      </c>
      <c r="EG431" s="2" t="s">
        <v>8721</v>
      </c>
      <c r="EH431" s="27">
        <v>0.5</v>
      </c>
      <c r="EI431" t="s">
        <v>8722</v>
      </c>
      <c r="EJ431" s="27">
        <v>1</v>
      </c>
      <c r="EK431" t="s">
        <v>8723</v>
      </c>
      <c r="EL431" s="27">
        <v>0</v>
      </c>
      <c r="EN431">
        <v>1</v>
      </c>
      <c r="EP431" s="2" t="s">
        <v>8716</v>
      </c>
      <c r="EQ431">
        <f t="shared" si="91"/>
        <v>0.3</v>
      </c>
      <c r="ER431" s="99">
        <v>0.5</v>
      </c>
      <c r="ES431" s="27">
        <v>0</v>
      </c>
      <c r="ET431" t="s">
        <v>242</v>
      </c>
      <c r="EU431" t="s">
        <v>242</v>
      </c>
      <c r="EX431" t="s">
        <v>242</v>
      </c>
      <c r="EY431" t="s">
        <v>242</v>
      </c>
      <c r="FA431" s="27">
        <v>0</v>
      </c>
      <c r="FB431" t="s">
        <v>242</v>
      </c>
      <c r="FD431" s="27">
        <v>0</v>
      </c>
      <c r="FE431" t="s">
        <v>242</v>
      </c>
      <c r="FG431" s="27">
        <v>0</v>
      </c>
      <c r="FH431" t="s">
        <v>242</v>
      </c>
      <c r="FJ431" s="27">
        <v>0</v>
      </c>
      <c r="FK431" t="s">
        <v>242</v>
      </c>
      <c r="FL431">
        <f t="shared" si="94"/>
        <v>0</v>
      </c>
      <c r="FM431" s="100">
        <v>0</v>
      </c>
      <c r="FN431">
        <f t="shared" si="95"/>
        <v>0</v>
      </c>
      <c r="FO431" s="100">
        <v>0</v>
      </c>
      <c r="FQ431" t="s">
        <v>242</v>
      </c>
      <c r="FT431" s="27">
        <v>0</v>
      </c>
      <c r="FU431" t="s">
        <v>242</v>
      </c>
      <c r="FV431" t="s">
        <v>242</v>
      </c>
      <c r="FW431" t="s">
        <v>242</v>
      </c>
      <c r="FY431" s="27">
        <v>1</v>
      </c>
      <c r="FZ431">
        <v>51</v>
      </c>
      <c r="GA431">
        <v>2</v>
      </c>
      <c r="GB431" t="s">
        <v>8724</v>
      </c>
      <c r="GC431" s="27">
        <v>1</v>
      </c>
      <c r="GD431">
        <v>4</v>
      </c>
      <c r="GE431">
        <v>18</v>
      </c>
      <c r="GF431" s="36">
        <v>55</v>
      </c>
      <c r="GG431">
        <v>19</v>
      </c>
      <c r="GH431">
        <v>1</v>
      </c>
      <c r="GI431">
        <v>1</v>
      </c>
      <c r="GJ431">
        <v>2</v>
      </c>
      <c r="GK431">
        <v>1</v>
      </c>
      <c r="GL431" t="s">
        <v>8725</v>
      </c>
      <c r="GM431">
        <v>1</v>
      </c>
      <c r="GO431" t="s">
        <v>8716</v>
      </c>
      <c r="GP431" s="27">
        <v>0.5</v>
      </c>
      <c r="GQ431" t="s">
        <v>242</v>
      </c>
      <c r="GR431">
        <v>0.99</v>
      </c>
      <c r="GT431">
        <v>1</v>
      </c>
      <c r="GV431" t="s">
        <v>8715</v>
      </c>
      <c r="GW431" s="27">
        <v>1</v>
      </c>
      <c r="GX431">
        <v>298</v>
      </c>
      <c r="GY431" t="s">
        <v>8726</v>
      </c>
      <c r="HA431">
        <v>3</v>
      </c>
      <c r="HC431" t="s">
        <v>8715</v>
      </c>
      <c r="HD431" s="27">
        <v>0</v>
      </c>
      <c r="HF431" s="27">
        <v>0</v>
      </c>
      <c r="HH431" t="s">
        <v>242</v>
      </c>
      <c r="HK431" s="27">
        <v>1</v>
      </c>
      <c r="HL431" t="s">
        <v>8727</v>
      </c>
      <c r="HM431">
        <v>1</v>
      </c>
      <c r="HO431" t="s">
        <v>8716</v>
      </c>
      <c r="HP431">
        <v>0.66666666699999999</v>
      </c>
      <c r="HQ431">
        <v>1</v>
      </c>
      <c r="HR431">
        <v>0.75</v>
      </c>
      <c r="HS431">
        <v>0.66666666699999999</v>
      </c>
      <c r="HT431">
        <v>0.3</v>
      </c>
      <c r="HU431">
        <v>0</v>
      </c>
      <c r="HV431">
        <v>0</v>
      </c>
      <c r="HW431">
        <v>0.66666666699999999</v>
      </c>
      <c r="HX431">
        <v>0.5</v>
      </c>
      <c r="HY431">
        <v>1</v>
      </c>
      <c r="HZ431">
        <v>0</v>
      </c>
      <c r="IA431">
        <v>1</v>
      </c>
      <c r="IB431">
        <v>1</v>
      </c>
      <c r="IC431">
        <v>0.80555555599999995</v>
      </c>
      <c r="ID431">
        <v>0.241666667</v>
      </c>
      <c r="IE431">
        <v>0.63333333300000005</v>
      </c>
      <c r="IF431">
        <v>0.56018518500000003</v>
      </c>
      <c r="IG431" t="s">
        <v>8728</v>
      </c>
      <c r="IH431" t="s">
        <v>266</v>
      </c>
      <c r="II431" t="s">
        <v>8713</v>
      </c>
      <c r="IJ431">
        <v>5306.9</v>
      </c>
      <c r="IK431">
        <v>4841.3</v>
      </c>
      <c r="IL431">
        <v>5065.3</v>
      </c>
      <c r="IM431">
        <v>4477.8</v>
      </c>
      <c r="IN431">
        <v>5306.9</v>
      </c>
      <c r="IS431">
        <f t="shared" si="92"/>
        <v>0.6</v>
      </c>
      <c r="IT431">
        <f t="shared" si="96"/>
        <v>0.35714285714285715</v>
      </c>
      <c r="IU431">
        <f t="shared" si="98"/>
        <v>0.75</v>
      </c>
      <c r="IV431">
        <f t="shared" si="93"/>
        <v>0.56904761904761902</v>
      </c>
    </row>
    <row r="432" spans="1:256" customFormat="1" ht="14" customHeight="1" x14ac:dyDescent="0.2">
      <c r="A432">
        <v>431</v>
      </c>
      <c r="B432">
        <v>471</v>
      </c>
      <c r="C432" s="1">
        <v>44917.178472222222</v>
      </c>
      <c r="D432" s="1">
        <v>44917.197916666664</v>
      </c>
      <c r="E432">
        <v>0</v>
      </c>
      <c r="F432" t="s">
        <v>6824</v>
      </c>
      <c r="G432">
        <v>100</v>
      </c>
      <c r="H432">
        <v>1674</v>
      </c>
      <c r="I432">
        <v>1</v>
      </c>
      <c r="J432" s="1">
        <v>44917.197916666664</v>
      </c>
      <c r="K432" t="s">
        <v>8729</v>
      </c>
      <c r="L432" t="s">
        <v>242</v>
      </c>
      <c r="M432" t="s">
        <v>242</v>
      </c>
      <c r="N432" t="s">
        <v>8730</v>
      </c>
      <c r="O432" t="s">
        <v>8731</v>
      </c>
      <c r="P432">
        <v>34.064799999999998</v>
      </c>
      <c r="Q432">
        <v>-118.4414</v>
      </c>
      <c r="R432" t="s">
        <v>245</v>
      </c>
      <c r="S432" t="s">
        <v>246</v>
      </c>
      <c r="T432" t="s">
        <v>8732</v>
      </c>
      <c r="V432" t="s">
        <v>8733</v>
      </c>
      <c r="W432">
        <v>3654100</v>
      </c>
      <c r="X432">
        <v>3841</v>
      </c>
      <c r="Y432" t="s">
        <v>350</v>
      </c>
      <c r="Z432" t="s">
        <v>2411</v>
      </c>
      <c r="AA432">
        <v>2020</v>
      </c>
      <c r="AC432">
        <v>0</v>
      </c>
      <c r="AF432">
        <v>9</v>
      </c>
      <c r="AG432">
        <v>3</v>
      </c>
      <c r="AI432" t="s">
        <v>8734</v>
      </c>
      <c r="AJ432" s="27">
        <v>1</v>
      </c>
      <c r="AK432">
        <v>2</v>
      </c>
      <c r="AL432" s="27">
        <v>0</v>
      </c>
      <c r="AM432" s="24">
        <v>0</v>
      </c>
      <c r="AN432" s="36">
        <f t="shared" si="89"/>
        <v>0</v>
      </c>
      <c r="AO432" s="27">
        <v>0</v>
      </c>
      <c r="AP432" s="24">
        <v>0</v>
      </c>
      <c r="AQ432" s="2" t="s">
        <v>8735</v>
      </c>
      <c r="AR432">
        <v>3</v>
      </c>
      <c r="AT432" t="s">
        <v>8734</v>
      </c>
      <c r="AU432" s="27">
        <v>1</v>
      </c>
      <c r="AV432">
        <v>8</v>
      </c>
      <c r="AW432" s="21">
        <f t="shared" si="99"/>
        <v>88.888888888888886</v>
      </c>
      <c r="AX432">
        <v>3</v>
      </c>
      <c r="AZ432" t="s">
        <v>8734</v>
      </c>
      <c r="BA432" s="27">
        <v>1</v>
      </c>
      <c r="BB432">
        <v>8</v>
      </c>
      <c r="BC432" s="21">
        <f t="shared" si="90"/>
        <v>88.888888888888886</v>
      </c>
      <c r="BD432">
        <v>3</v>
      </c>
      <c r="BF432" t="s">
        <v>8734</v>
      </c>
      <c r="BG432" s="27">
        <v>1</v>
      </c>
      <c r="BH432">
        <v>6.2</v>
      </c>
      <c r="BJ432">
        <v>3</v>
      </c>
      <c r="BL432" t="s">
        <v>8734</v>
      </c>
      <c r="BM432" s="27">
        <v>1</v>
      </c>
      <c r="BN432">
        <v>3</v>
      </c>
      <c r="BP432" t="s">
        <v>8734</v>
      </c>
      <c r="BQ432" s="27">
        <v>1</v>
      </c>
      <c r="BR432">
        <v>3</v>
      </c>
      <c r="BS432" s="97">
        <f t="shared" si="101"/>
        <v>33.333333333333329</v>
      </c>
      <c r="BU432">
        <v>3</v>
      </c>
      <c r="BW432" t="s">
        <v>8734</v>
      </c>
      <c r="BX432" s="27">
        <v>1</v>
      </c>
      <c r="BY432">
        <v>2</v>
      </c>
      <c r="BZ432" s="21">
        <f t="shared" si="102"/>
        <v>22.222222222222221</v>
      </c>
      <c r="CA432">
        <v>2</v>
      </c>
      <c r="CB432">
        <v>3</v>
      </c>
      <c r="CD432" t="s">
        <v>8734</v>
      </c>
      <c r="CE432" s="27">
        <v>0</v>
      </c>
      <c r="CG432" t="s">
        <v>242</v>
      </c>
      <c r="CH432" t="s">
        <v>242</v>
      </c>
      <c r="CJ432" s="27">
        <v>0</v>
      </c>
      <c r="CL432" t="s">
        <v>242</v>
      </c>
      <c r="CO432">
        <v>0</v>
      </c>
      <c r="CP432" s="27">
        <v>0</v>
      </c>
      <c r="CQ432" t="s">
        <v>242</v>
      </c>
      <c r="CR432" t="s">
        <v>242</v>
      </c>
      <c r="CS432" t="s">
        <v>242</v>
      </c>
      <c r="CV432" s="27">
        <v>1</v>
      </c>
      <c r="CW432" t="s">
        <v>8736</v>
      </c>
      <c r="CX432">
        <v>5</v>
      </c>
      <c r="CY432" t="s">
        <v>3034</v>
      </c>
      <c r="CZ432" t="s">
        <v>8737</v>
      </c>
      <c r="DA432" s="27">
        <v>0</v>
      </c>
      <c r="DB432" t="s">
        <v>242</v>
      </c>
      <c r="DC432" t="s">
        <v>242</v>
      </c>
      <c r="DE432" s="27">
        <v>0</v>
      </c>
      <c r="DF432" s="36" t="s">
        <v>242</v>
      </c>
      <c r="DG432" t="s">
        <v>242</v>
      </c>
      <c r="DH432" s="43" t="s">
        <v>242</v>
      </c>
      <c r="DI432" t="s">
        <v>242</v>
      </c>
      <c r="DJ432" s="36" t="s">
        <v>242</v>
      </c>
      <c r="DK432" t="s">
        <v>242</v>
      </c>
      <c r="DM432" s="27">
        <v>0</v>
      </c>
      <c r="DN432" s="36" t="s">
        <v>242</v>
      </c>
      <c r="DO432" t="s">
        <v>242</v>
      </c>
      <c r="DQ432" t="s">
        <v>242</v>
      </c>
      <c r="DT432" s="27">
        <v>0</v>
      </c>
      <c r="DV432" s="27">
        <v>0</v>
      </c>
      <c r="DX432" s="27">
        <v>0</v>
      </c>
      <c r="DZ432" s="27">
        <v>0</v>
      </c>
      <c r="EB432" s="27">
        <v>0</v>
      </c>
      <c r="ED432" s="27">
        <v>0</v>
      </c>
      <c r="EF432" s="27">
        <v>0</v>
      </c>
      <c r="EH432" s="27">
        <v>0</v>
      </c>
      <c r="EJ432" s="27">
        <v>0</v>
      </c>
      <c r="EL432" s="27">
        <v>0</v>
      </c>
      <c r="EN432" t="s">
        <v>242</v>
      </c>
      <c r="EP432" s="2"/>
      <c r="EQ432">
        <f t="shared" si="91"/>
        <v>0</v>
      </c>
      <c r="ER432" s="99">
        <v>0</v>
      </c>
      <c r="ES432" s="27">
        <v>0</v>
      </c>
      <c r="ET432" t="s">
        <v>242</v>
      </c>
      <c r="EU432" t="s">
        <v>242</v>
      </c>
      <c r="EX432" t="s">
        <v>242</v>
      </c>
      <c r="EY432" t="s">
        <v>242</v>
      </c>
      <c r="FA432" s="27">
        <v>0</v>
      </c>
      <c r="FB432" t="s">
        <v>242</v>
      </c>
      <c r="FD432" s="27">
        <v>0</v>
      </c>
      <c r="FE432" t="s">
        <v>242</v>
      </c>
      <c r="FG432" s="27">
        <v>0</v>
      </c>
      <c r="FH432" t="s">
        <v>242</v>
      </c>
      <c r="FJ432" s="27">
        <v>0</v>
      </c>
      <c r="FK432" t="s">
        <v>242</v>
      </c>
      <c r="FL432">
        <f t="shared" si="94"/>
        <v>0</v>
      </c>
      <c r="FM432" s="100">
        <v>0</v>
      </c>
      <c r="FN432">
        <f t="shared" si="95"/>
        <v>0</v>
      </c>
      <c r="FO432" s="100">
        <v>0</v>
      </c>
      <c r="FQ432" t="s">
        <v>242</v>
      </c>
      <c r="FT432" s="27">
        <v>0</v>
      </c>
      <c r="FU432" t="s">
        <v>242</v>
      </c>
      <c r="FV432" t="s">
        <v>242</v>
      </c>
      <c r="FW432" t="s">
        <v>242</v>
      </c>
      <c r="FY432" s="27">
        <v>0</v>
      </c>
      <c r="FZ432" t="s">
        <v>242</v>
      </c>
      <c r="GA432" t="s">
        <v>242</v>
      </c>
      <c r="GC432" s="27">
        <v>0</v>
      </c>
      <c r="GD432" t="s">
        <v>242</v>
      </c>
      <c r="GE432" t="s">
        <v>242</v>
      </c>
      <c r="GF432" s="36" t="s">
        <v>242</v>
      </c>
      <c r="GG432" t="s">
        <v>242</v>
      </c>
      <c r="GH432" t="s">
        <v>242</v>
      </c>
      <c r="GI432" t="s">
        <v>242</v>
      </c>
      <c r="GJ432" t="s">
        <v>242</v>
      </c>
      <c r="GK432" t="s">
        <v>242</v>
      </c>
      <c r="GM432" t="s">
        <v>242</v>
      </c>
      <c r="GP432" s="27">
        <v>0</v>
      </c>
      <c r="GQ432" t="s">
        <v>242</v>
      </c>
      <c r="GR432" t="s">
        <v>242</v>
      </c>
      <c r="GT432" t="s">
        <v>242</v>
      </c>
      <c r="GW432" s="27">
        <v>1</v>
      </c>
      <c r="GX432">
        <v>148</v>
      </c>
      <c r="GY432" t="s">
        <v>8738</v>
      </c>
      <c r="HA432">
        <v>3</v>
      </c>
      <c r="HC432" t="s">
        <v>8739</v>
      </c>
      <c r="HD432" s="27">
        <v>0</v>
      </c>
      <c r="HF432" s="27">
        <v>0</v>
      </c>
      <c r="HH432" t="s">
        <v>242</v>
      </c>
      <c r="HK432" s="27">
        <v>0</v>
      </c>
      <c r="HM432" t="s">
        <v>242</v>
      </c>
      <c r="HP432">
        <v>0.66666666699999999</v>
      </c>
      <c r="HQ432">
        <v>0</v>
      </c>
      <c r="HR432">
        <v>0.5</v>
      </c>
      <c r="HS432">
        <v>0</v>
      </c>
      <c r="HT432">
        <v>0</v>
      </c>
      <c r="HU432">
        <v>0</v>
      </c>
      <c r="HV432">
        <v>0</v>
      </c>
      <c r="HW432">
        <v>0</v>
      </c>
      <c r="HX432">
        <v>0</v>
      </c>
      <c r="HY432">
        <v>1</v>
      </c>
      <c r="HZ432">
        <v>0</v>
      </c>
      <c r="IA432">
        <v>0</v>
      </c>
      <c r="IB432">
        <v>1</v>
      </c>
      <c r="IC432">
        <v>0.38888888900000002</v>
      </c>
      <c r="ID432">
        <v>0</v>
      </c>
      <c r="IE432">
        <v>0.2</v>
      </c>
      <c r="IF432">
        <v>0.19629629600000001</v>
      </c>
      <c r="IG432" t="s">
        <v>8740</v>
      </c>
      <c r="IH432" t="s">
        <v>266</v>
      </c>
      <c r="II432" t="s">
        <v>8732</v>
      </c>
      <c r="IJ432">
        <v>840.88300000000004</v>
      </c>
      <c r="IK432">
        <v>847.52200000000005</v>
      </c>
      <c r="IL432">
        <v>1031.7529999999999</v>
      </c>
      <c r="IM432" t="s">
        <v>242</v>
      </c>
      <c r="IN432">
        <v>840.88300000000004</v>
      </c>
      <c r="IS432">
        <f t="shared" si="92"/>
        <v>0.4</v>
      </c>
      <c r="IT432">
        <f t="shared" si="96"/>
        <v>0</v>
      </c>
      <c r="IU432">
        <f t="shared" si="98"/>
        <v>0.25</v>
      </c>
      <c r="IV432">
        <f t="shared" si="93"/>
        <v>0.21666666666666667</v>
      </c>
    </row>
    <row r="433" spans="1:256" customFormat="1" ht="14" customHeight="1" x14ac:dyDescent="0.2">
      <c r="A433">
        <v>432</v>
      </c>
      <c r="B433">
        <v>472</v>
      </c>
      <c r="C433" s="1">
        <v>44917.197916666664</v>
      </c>
      <c r="D433" s="1">
        <v>44917.801388888889</v>
      </c>
      <c r="E433">
        <v>0</v>
      </c>
      <c r="F433" t="s">
        <v>2969</v>
      </c>
      <c r="G433">
        <v>100</v>
      </c>
      <c r="H433">
        <v>52111</v>
      </c>
      <c r="I433">
        <v>1</v>
      </c>
      <c r="J433" s="1">
        <v>44917.801388888889</v>
      </c>
      <c r="K433" t="s">
        <v>8741</v>
      </c>
      <c r="L433" t="s">
        <v>242</v>
      </c>
      <c r="M433" t="s">
        <v>242</v>
      </c>
      <c r="N433" t="s">
        <v>8742</v>
      </c>
      <c r="O433" t="s">
        <v>8743</v>
      </c>
      <c r="P433">
        <v>34.064799999999998</v>
      </c>
      <c r="Q433">
        <v>-118.4414</v>
      </c>
      <c r="R433" t="s">
        <v>245</v>
      </c>
      <c r="S433" t="s">
        <v>246</v>
      </c>
      <c r="T433" t="s">
        <v>8744</v>
      </c>
      <c r="V433" t="s">
        <v>8745</v>
      </c>
      <c r="W433">
        <v>101121101</v>
      </c>
      <c r="X433">
        <v>6798</v>
      </c>
      <c r="Y433" t="s">
        <v>659</v>
      </c>
      <c r="Z433" t="s">
        <v>8746</v>
      </c>
      <c r="AA433">
        <v>2020</v>
      </c>
      <c r="AC433">
        <v>0.5</v>
      </c>
      <c r="AD433">
        <v>8</v>
      </c>
      <c r="AF433">
        <v>11</v>
      </c>
      <c r="AG433">
        <v>3</v>
      </c>
      <c r="AI433" t="s">
        <v>8747</v>
      </c>
      <c r="AJ433" s="27">
        <v>1</v>
      </c>
      <c r="AK433">
        <v>11</v>
      </c>
      <c r="AL433" s="27">
        <v>1</v>
      </c>
      <c r="AM433">
        <v>4</v>
      </c>
      <c r="AN433" s="36">
        <f t="shared" si="89"/>
        <v>36.363636363636367</v>
      </c>
      <c r="AO433" s="27">
        <v>0</v>
      </c>
      <c r="AP433" s="24">
        <v>0</v>
      </c>
      <c r="AQ433" s="2" t="s">
        <v>8748</v>
      </c>
      <c r="AR433">
        <v>3</v>
      </c>
      <c r="AT433" t="s">
        <v>8747</v>
      </c>
      <c r="AU433" s="27">
        <v>1</v>
      </c>
      <c r="AV433">
        <v>9</v>
      </c>
      <c r="AW433" s="21">
        <f t="shared" ref="AW433:AW464" si="103">AV433/AF433*100</f>
        <v>81.818181818181827</v>
      </c>
      <c r="AX433">
        <v>3</v>
      </c>
      <c r="AZ433" t="s">
        <v>8747</v>
      </c>
      <c r="BA433" s="27">
        <v>1</v>
      </c>
      <c r="BB433">
        <v>9</v>
      </c>
      <c r="BC433" s="21">
        <f t="shared" si="90"/>
        <v>81.818181818181827</v>
      </c>
      <c r="BD433">
        <v>3</v>
      </c>
      <c r="BF433" t="s">
        <v>8747</v>
      </c>
      <c r="BG433" s="27">
        <v>1</v>
      </c>
      <c r="BH433">
        <v>6.9</v>
      </c>
      <c r="BJ433">
        <v>3</v>
      </c>
      <c r="BL433" t="s">
        <v>8747</v>
      </c>
      <c r="BM433" s="27">
        <v>1</v>
      </c>
      <c r="BN433">
        <v>3</v>
      </c>
      <c r="BP433" t="s">
        <v>8747</v>
      </c>
      <c r="BQ433" s="27">
        <v>1</v>
      </c>
      <c r="BR433">
        <v>4</v>
      </c>
      <c r="BS433" s="97">
        <f t="shared" si="101"/>
        <v>36.363636363636367</v>
      </c>
      <c r="BU433">
        <v>3</v>
      </c>
      <c r="BW433" t="s">
        <v>8747</v>
      </c>
      <c r="BX433" s="27">
        <v>1</v>
      </c>
      <c r="BY433">
        <v>4</v>
      </c>
      <c r="BZ433" s="21">
        <f t="shared" si="102"/>
        <v>36.363636363636367</v>
      </c>
      <c r="CA433">
        <v>2</v>
      </c>
      <c r="CB433">
        <v>3</v>
      </c>
      <c r="CD433" t="s">
        <v>8747</v>
      </c>
      <c r="CE433" s="27">
        <v>0</v>
      </c>
      <c r="CG433" t="s">
        <v>242</v>
      </c>
      <c r="CH433" t="s">
        <v>242</v>
      </c>
      <c r="CJ433" s="27">
        <v>1</v>
      </c>
      <c r="CK433" s="2" t="s">
        <v>8749</v>
      </c>
      <c r="CL433">
        <v>1</v>
      </c>
      <c r="CN433" t="s">
        <v>8750</v>
      </c>
      <c r="CO433">
        <v>1</v>
      </c>
      <c r="CP433" s="27">
        <v>0.5</v>
      </c>
      <c r="CQ433" t="s">
        <v>242</v>
      </c>
      <c r="CR433">
        <v>100</v>
      </c>
      <c r="CS433" t="s">
        <v>242</v>
      </c>
      <c r="CU433" t="s">
        <v>8751</v>
      </c>
      <c r="CV433" s="27">
        <v>1</v>
      </c>
      <c r="CW433" t="s">
        <v>8752</v>
      </c>
      <c r="CX433">
        <v>1</v>
      </c>
      <c r="CZ433" t="s">
        <v>8750</v>
      </c>
      <c r="DA433" s="27">
        <v>1</v>
      </c>
      <c r="DB433">
        <v>9910</v>
      </c>
      <c r="DC433">
        <v>2</v>
      </c>
      <c r="DE433" s="27">
        <v>1</v>
      </c>
      <c r="DF433" s="36">
        <v>45339</v>
      </c>
      <c r="DG433">
        <v>2</v>
      </c>
      <c r="DH433" s="36">
        <v>167018</v>
      </c>
      <c r="DI433">
        <v>2</v>
      </c>
      <c r="DJ433" s="36" t="s">
        <v>242</v>
      </c>
      <c r="DK433" t="s">
        <v>242</v>
      </c>
      <c r="DM433" s="27">
        <v>0</v>
      </c>
      <c r="DN433" s="36" t="s">
        <v>242</v>
      </c>
      <c r="DO433" t="s">
        <v>242</v>
      </c>
      <c r="DQ433">
        <v>1</v>
      </c>
      <c r="DS433" t="s">
        <v>8750</v>
      </c>
      <c r="DT433" s="27">
        <v>1</v>
      </c>
      <c r="DU433" t="s">
        <v>8753</v>
      </c>
      <c r="DV433" s="27">
        <v>0.5</v>
      </c>
      <c r="DW433" t="s">
        <v>8753</v>
      </c>
      <c r="DX433" s="27">
        <v>1</v>
      </c>
      <c r="DY433" s="2" t="s">
        <v>8754</v>
      </c>
      <c r="DZ433" s="27">
        <v>0</v>
      </c>
      <c r="EB433" s="27">
        <v>1</v>
      </c>
      <c r="EC433" t="s">
        <v>8755</v>
      </c>
      <c r="ED433" s="27">
        <v>0</v>
      </c>
      <c r="EF433" s="27">
        <v>1</v>
      </c>
      <c r="EG433" s="2" t="s">
        <v>8756</v>
      </c>
      <c r="EH433" s="27">
        <v>0</v>
      </c>
      <c r="EJ433" s="27">
        <v>1</v>
      </c>
      <c r="EK433" s="2" t="s">
        <v>8757</v>
      </c>
      <c r="EL433" s="27">
        <v>1</v>
      </c>
      <c r="EM433" s="2" t="s">
        <v>8758</v>
      </c>
      <c r="EN433">
        <v>1</v>
      </c>
      <c r="EP433" s="2" t="s">
        <v>8750</v>
      </c>
      <c r="EQ433">
        <f t="shared" si="91"/>
        <v>0.65</v>
      </c>
      <c r="ER433" s="99">
        <v>0.5</v>
      </c>
      <c r="ES433" s="27">
        <v>0</v>
      </c>
      <c r="ET433" t="s">
        <v>242</v>
      </c>
      <c r="EU433" t="s">
        <v>242</v>
      </c>
      <c r="EX433" t="s">
        <v>242</v>
      </c>
      <c r="EY433" t="s">
        <v>242</v>
      </c>
      <c r="FA433" s="27">
        <v>1</v>
      </c>
      <c r="FB433">
        <v>1459.22</v>
      </c>
      <c r="FC433" t="s">
        <v>8759</v>
      </c>
      <c r="FD433" s="27">
        <v>0</v>
      </c>
      <c r="FE433" t="s">
        <v>242</v>
      </c>
      <c r="FG433" s="27">
        <v>0</v>
      </c>
      <c r="FH433" t="s">
        <v>242</v>
      </c>
      <c r="FJ433" s="27">
        <v>0</v>
      </c>
      <c r="FK433" t="s">
        <v>242</v>
      </c>
      <c r="FL433">
        <f t="shared" si="94"/>
        <v>1</v>
      </c>
      <c r="FM433" s="99">
        <v>1</v>
      </c>
      <c r="FN433">
        <f t="shared" si="95"/>
        <v>0</v>
      </c>
      <c r="FO433" s="100">
        <v>0</v>
      </c>
      <c r="FQ433">
        <v>1</v>
      </c>
      <c r="FS433" t="s">
        <v>8750</v>
      </c>
      <c r="FT433" s="27">
        <v>1</v>
      </c>
      <c r="FU433">
        <v>19.39</v>
      </c>
      <c r="FV433">
        <v>43.53</v>
      </c>
      <c r="FW433">
        <v>22.95</v>
      </c>
      <c r="FY433" s="27">
        <v>1</v>
      </c>
      <c r="FZ433">
        <v>46</v>
      </c>
      <c r="GA433">
        <v>3</v>
      </c>
      <c r="GB433" s="2" t="s">
        <v>8760</v>
      </c>
      <c r="GC433" s="27">
        <v>0.5</v>
      </c>
      <c r="GD433" t="s">
        <v>242</v>
      </c>
      <c r="GE433" t="s">
        <v>242</v>
      </c>
      <c r="GF433" s="36">
        <v>68</v>
      </c>
      <c r="GG433" t="s">
        <v>242</v>
      </c>
      <c r="GH433" t="s">
        <v>242</v>
      </c>
      <c r="GI433" t="s">
        <v>242</v>
      </c>
      <c r="GJ433" t="s">
        <v>242</v>
      </c>
      <c r="GK433">
        <v>3</v>
      </c>
      <c r="GL433" s="2" t="s">
        <v>8761</v>
      </c>
      <c r="GM433">
        <v>1</v>
      </c>
      <c r="GO433" t="s">
        <v>8750</v>
      </c>
      <c r="GP433" s="27">
        <v>0</v>
      </c>
      <c r="GQ433" t="s">
        <v>242</v>
      </c>
      <c r="GR433" t="s">
        <v>242</v>
      </c>
      <c r="GT433" t="s">
        <v>242</v>
      </c>
      <c r="GW433" s="27">
        <v>1</v>
      </c>
      <c r="GX433">
        <v>99</v>
      </c>
      <c r="GY433" t="s">
        <v>8762</v>
      </c>
      <c r="HA433">
        <v>1</v>
      </c>
      <c r="HC433" t="s">
        <v>8750</v>
      </c>
      <c r="HD433" s="27">
        <v>0</v>
      </c>
      <c r="HF433" s="27">
        <v>0</v>
      </c>
      <c r="HH433" t="s">
        <v>242</v>
      </c>
      <c r="HK433" s="27">
        <v>1</v>
      </c>
      <c r="HL433" t="s">
        <v>8763</v>
      </c>
      <c r="HM433">
        <v>1</v>
      </c>
      <c r="HO433" t="s">
        <v>8750</v>
      </c>
      <c r="HP433">
        <v>0.77777777800000003</v>
      </c>
      <c r="HQ433">
        <v>1</v>
      </c>
      <c r="HR433">
        <v>0.75</v>
      </c>
      <c r="HS433">
        <v>0.66666666699999999</v>
      </c>
      <c r="HT433">
        <v>0.65</v>
      </c>
      <c r="HU433">
        <v>0</v>
      </c>
      <c r="HV433">
        <v>0.25</v>
      </c>
      <c r="HW433">
        <v>0.83333333300000001</v>
      </c>
      <c r="HX433">
        <v>0</v>
      </c>
      <c r="HY433">
        <v>1</v>
      </c>
      <c r="HZ433">
        <v>0</v>
      </c>
      <c r="IA433">
        <v>1</v>
      </c>
      <c r="IB433">
        <v>1</v>
      </c>
      <c r="IC433">
        <v>0.842592593</v>
      </c>
      <c r="ID433">
        <v>0.39166666700000002</v>
      </c>
      <c r="IE433">
        <v>0.56666666700000001</v>
      </c>
      <c r="IF433">
        <v>0.600308642</v>
      </c>
      <c r="IG433" t="s">
        <v>8764</v>
      </c>
      <c r="IH433" t="s">
        <v>266</v>
      </c>
      <c r="II433" t="s">
        <v>8744</v>
      </c>
      <c r="IJ433">
        <v>3088.13</v>
      </c>
      <c r="IK433">
        <v>3425.1770000000001</v>
      </c>
      <c r="IL433">
        <v>3068.8879999999999</v>
      </c>
      <c r="IM433">
        <v>3559.9090000000001</v>
      </c>
      <c r="IN433">
        <v>3088.13</v>
      </c>
      <c r="IS433">
        <f t="shared" si="92"/>
        <v>0.8</v>
      </c>
      <c r="IT433">
        <f t="shared" si="96"/>
        <v>0.5</v>
      </c>
      <c r="IU433">
        <f t="shared" si="98"/>
        <v>0.875</v>
      </c>
      <c r="IV433">
        <f t="shared" si="93"/>
        <v>0.72499999999999998</v>
      </c>
    </row>
    <row r="434" spans="1:256" customFormat="1" ht="14" customHeight="1" x14ac:dyDescent="0.2">
      <c r="A434">
        <v>433</v>
      </c>
      <c r="B434">
        <v>473</v>
      </c>
      <c r="C434" s="1">
        <v>44917.801388888889</v>
      </c>
      <c r="D434" s="1">
        <v>44918.006249999999</v>
      </c>
      <c r="E434">
        <v>0</v>
      </c>
      <c r="F434" t="s">
        <v>6824</v>
      </c>
      <c r="G434">
        <v>100</v>
      </c>
      <c r="H434">
        <v>17716</v>
      </c>
      <c r="I434">
        <v>1</v>
      </c>
      <c r="J434" s="1">
        <v>44918.006249999999</v>
      </c>
      <c r="K434" t="s">
        <v>8765</v>
      </c>
      <c r="L434" t="s">
        <v>242</v>
      </c>
      <c r="M434" t="s">
        <v>242</v>
      </c>
      <c r="N434" t="s">
        <v>8766</v>
      </c>
      <c r="O434" t="s">
        <v>8767</v>
      </c>
      <c r="P434">
        <v>34.064799999999998</v>
      </c>
      <c r="Q434">
        <v>-118.4414</v>
      </c>
      <c r="R434" t="s">
        <v>245</v>
      </c>
      <c r="S434" t="s">
        <v>246</v>
      </c>
      <c r="T434" t="s">
        <v>8768</v>
      </c>
      <c r="V434" t="s">
        <v>8769</v>
      </c>
      <c r="W434" t="s">
        <v>8770</v>
      </c>
      <c r="X434">
        <v>6200</v>
      </c>
      <c r="Y434" t="s">
        <v>319</v>
      </c>
      <c r="Z434" t="s">
        <v>8771</v>
      </c>
      <c r="AA434">
        <v>2020</v>
      </c>
      <c r="AC434">
        <v>0</v>
      </c>
      <c r="AF434">
        <v>12</v>
      </c>
      <c r="AG434">
        <v>3</v>
      </c>
      <c r="AI434" t="s">
        <v>8772</v>
      </c>
      <c r="AJ434" s="27">
        <v>1</v>
      </c>
      <c r="AK434">
        <v>8</v>
      </c>
      <c r="AL434" s="27">
        <v>0</v>
      </c>
      <c r="AM434" s="24">
        <v>0</v>
      </c>
      <c r="AN434" s="36">
        <f t="shared" si="89"/>
        <v>0</v>
      </c>
      <c r="AO434" s="27">
        <v>0</v>
      </c>
      <c r="AP434" s="24">
        <v>0</v>
      </c>
      <c r="AQ434" s="2" t="s">
        <v>8773</v>
      </c>
      <c r="AR434">
        <v>3</v>
      </c>
      <c r="AT434" t="s">
        <v>8772</v>
      </c>
      <c r="AU434" s="27">
        <v>1</v>
      </c>
      <c r="AV434">
        <v>11</v>
      </c>
      <c r="AW434" s="21">
        <f t="shared" si="103"/>
        <v>91.666666666666657</v>
      </c>
      <c r="AX434">
        <v>3</v>
      </c>
      <c r="AZ434" t="s">
        <v>8772</v>
      </c>
      <c r="BA434" s="27">
        <v>1</v>
      </c>
      <c r="BB434">
        <v>11</v>
      </c>
      <c r="BC434" s="21">
        <f t="shared" si="90"/>
        <v>91.666666666666657</v>
      </c>
      <c r="BD434">
        <v>3</v>
      </c>
      <c r="BF434" t="s">
        <v>8772</v>
      </c>
      <c r="BG434" s="27">
        <v>1</v>
      </c>
      <c r="BH434">
        <v>8</v>
      </c>
      <c r="BJ434">
        <v>3</v>
      </c>
      <c r="BL434" t="s">
        <v>8772</v>
      </c>
      <c r="BM434" s="27">
        <v>1</v>
      </c>
      <c r="BN434">
        <v>3</v>
      </c>
      <c r="BP434" t="s">
        <v>8772</v>
      </c>
      <c r="BQ434" s="27">
        <v>1</v>
      </c>
      <c r="BR434">
        <v>3</v>
      </c>
      <c r="BS434" s="97">
        <f t="shared" si="101"/>
        <v>25</v>
      </c>
      <c r="BU434">
        <v>3</v>
      </c>
      <c r="BW434" t="s">
        <v>8772</v>
      </c>
      <c r="BX434" s="27">
        <v>1</v>
      </c>
      <c r="BY434">
        <v>5</v>
      </c>
      <c r="BZ434" s="21">
        <f t="shared" si="102"/>
        <v>41.666666666666671</v>
      </c>
      <c r="CA434">
        <v>2</v>
      </c>
      <c r="CB434">
        <v>3</v>
      </c>
      <c r="CD434" t="s">
        <v>8772</v>
      </c>
      <c r="CE434" s="27">
        <v>0</v>
      </c>
      <c r="CG434" t="s">
        <v>242</v>
      </c>
      <c r="CH434" t="s">
        <v>242</v>
      </c>
      <c r="CJ434" s="27">
        <v>0</v>
      </c>
      <c r="CL434" t="s">
        <v>242</v>
      </c>
      <c r="CO434">
        <v>0</v>
      </c>
      <c r="CP434" s="27">
        <v>0.5</v>
      </c>
      <c r="CQ434" t="s">
        <v>242</v>
      </c>
      <c r="CR434" t="s">
        <v>242</v>
      </c>
      <c r="CS434" t="s">
        <v>242</v>
      </c>
      <c r="CU434" s="2" t="s">
        <v>8774</v>
      </c>
      <c r="CV434" s="27">
        <v>1</v>
      </c>
      <c r="CW434" s="2" t="s">
        <v>8775</v>
      </c>
      <c r="CX434">
        <v>5</v>
      </c>
      <c r="CY434" t="s">
        <v>8776</v>
      </c>
      <c r="CZ434" t="s">
        <v>8777</v>
      </c>
      <c r="DA434" s="27">
        <v>1</v>
      </c>
      <c r="DB434">
        <v>1829</v>
      </c>
      <c r="DC434">
        <v>2</v>
      </c>
      <c r="DE434" s="27">
        <v>1</v>
      </c>
      <c r="DF434" s="36" t="s">
        <v>242</v>
      </c>
      <c r="DG434" t="s">
        <v>242</v>
      </c>
      <c r="DH434" s="43" t="s">
        <v>242</v>
      </c>
      <c r="DI434" t="s">
        <v>242</v>
      </c>
      <c r="DJ434" s="36">
        <v>18325</v>
      </c>
      <c r="DK434">
        <v>2</v>
      </c>
      <c r="DM434" s="27">
        <v>0</v>
      </c>
      <c r="DN434" s="36" t="s">
        <v>242</v>
      </c>
      <c r="DO434" t="s">
        <v>242</v>
      </c>
      <c r="DQ434">
        <v>1</v>
      </c>
      <c r="DS434" t="s">
        <v>8778</v>
      </c>
      <c r="DT434" s="27">
        <v>0.5</v>
      </c>
      <c r="DU434" s="2" t="s">
        <v>8779</v>
      </c>
      <c r="DV434" s="27">
        <v>0</v>
      </c>
      <c r="DX434" s="27">
        <v>0</v>
      </c>
      <c r="DZ434" s="27">
        <v>0</v>
      </c>
      <c r="EB434" s="27">
        <v>0</v>
      </c>
      <c r="ED434" s="27">
        <v>0</v>
      </c>
      <c r="EF434" s="27">
        <v>0</v>
      </c>
      <c r="EH434" s="27">
        <v>0</v>
      </c>
      <c r="EJ434" s="27">
        <v>1</v>
      </c>
      <c r="EK434" t="s">
        <v>8780</v>
      </c>
      <c r="EL434" s="27">
        <v>0</v>
      </c>
      <c r="EN434">
        <v>1</v>
      </c>
      <c r="EP434" s="2" t="s">
        <v>8778</v>
      </c>
      <c r="EQ434">
        <f t="shared" si="91"/>
        <v>0.15</v>
      </c>
      <c r="ER434" s="99">
        <v>0.5</v>
      </c>
      <c r="ES434" s="27">
        <v>0</v>
      </c>
      <c r="ET434" t="s">
        <v>242</v>
      </c>
      <c r="EU434" t="s">
        <v>242</v>
      </c>
      <c r="EX434" t="s">
        <v>242</v>
      </c>
      <c r="EY434" t="s">
        <v>242</v>
      </c>
      <c r="FA434" s="27">
        <v>0</v>
      </c>
      <c r="FB434" t="s">
        <v>242</v>
      </c>
      <c r="FD434" s="27">
        <v>0</v>
      </c>
      <c r="FE434" t="s">
        <v>242</v>
      </c>
      <c r="FG434" s="27">
        <v>1</v>
      </c>
      <c r="FH434">
        <v>4.28</v>
      </c>
      <c r="FI434" t="s">
        <v>8781</v>
      </c>
      <c r="FJ434" s="27">
        <v>0</v>
      </c>
      <c r="FK434" t="s">
        <v>242</v>
      </c>
      <c r="FL434">
        <f t="shared" si="94"/>
        <v>1</v>
      </c>
      <c r="FM434" s="99">
        <v>1</v>
      </c>
      <c r="FN434">
        <f t="shared" si="95"/>
        <v>0</v>
      </c>
      <c r="FO434" s="100">
        <v>0</v>
      </c>
      <c r="FQ434">
        <v>1</v>
      </c>
      <c r="FS434" t="s">
        <v>8778</v>
      </c>
      <c r="FT434" s="27">
        <v>1</v>
      </c>
      <c r="FU434" t="s">
        <v>242</v>
      </c>
      <c r="FV434" t="s">
        <v>242</v>
      </c>
      <c r="FW434" t="s">
        <v>242</v>
      </c>
      <c r="FX434" t="s">
        <v>8782</v>
      </c>
      <c r="FY434" s="27">
        <v>1</v>
      </c>
      <c r="FZ434">
        <v>27</v>
      </c>
      <c r="GA434">
        <v>2</v>
      </c>
      <c r="GB434" s="2" t="s">
        <v>8783</v>
      </c>
      <c r="GC434" s="27">
        <v>0</v>
      </c>
      <c r="GD434" t="s">
        <v>242</v>
      </c>
      <c r="GE434" t="s">
        <v>242</v>
      </c>
      <c r="GF434" s="36" t="s">
        <v>242</v>
      </c>
      <c r="GG434" t="s">
        <v>242</v>
      </c>
      <c r="GH434" t="s">
        <v>242</v>
      </c>
      <c r="GI434" t="s">
        <v>242</v>
      </c>
      <c r="GJ434" t="s">
        <v>242</v>
      </c>
      <c r="GK434" t="s">
        <v>242</v>
      </c>
      <c r="GM434">
        <v>1</v>
      </c>
      <c r="GO434" t="s">
        <v>8778</v>
      </c>
      <c r="GP434" s="27">
        <v>0</v>
      </c>
      <c r="GQ434" t="s">
        <v>242</v>
      </c>
      <c r="GR434" t="s">
        <v>242</v>
      </c>
      <c r="GT434" t="s">
        <v>242</v>
      </c>
      <c r="GW434" s="27">
        <v>1</v>
      </c>
      <c r="GX434">
        <v>51</v>
      </c>
      <c r="GY434" t="s">
        <v>8784</v>
      </c>
      <c r="HA434">
        <v>3</v>
      </c>
      <c r="HC434" t="s">
        <v>8785</v>
      </c>
      <c r="HD434" s="27">
        <v>0</v>
      </c>
      <c r="HF434" s="27">
        <v>0</v>
      </c>
      <c r="HH434" t="s">
        <v>242</v>
      </c>
      <c r="HK434" s="27">
        <v>0</v>
      </c>
      <c r="HM434" t="s">
        <v>242</v>
      </c>
      <c r="HP434">
        <v>0.66666666699999999</v>
      </c>
      <c r="HQ434">
        <v>0</v>
      </c>
      <c r="HR434">
        <v>0.75</v>
      </c>
      <c r="HS434">
        <v>0.66666666699999999</v>
      </c>
      <c r="HT434">
        <v>0.15</v>
      </c>
      <c r="HU434">
        <v>0</v>
      </c>
      <c r="HV434">
        <v>0.25</v>
      </c>
      <c r="HW434">
        <v>0.66666666699999999</v>
      </c>
      <c r="HX434">
        <v>0</v>
      </c>
      <c r="HY434">
        <v>1</v>
      </c>
      <c r="HZ434">
        <v>0</v>
      </c>
      <c r="IA434">
        <v>0</v>
      </c>
      <c r="IB434">
        <v>1</v>
      </c>
      <c r="IC434">
        <v>0.47222222200000002</v>
      </c>
      <c r="ID434">
        <v>0.26666666700000002</v>
      </c>
      <c r="IE434">
        <v>0.33333333300000001</v>
      </c>
      <c r="IF434">
        <v>0.35740740700000001</v>
      </c>
      <c r="IG434" t="s">
        <v>8786</v>
      </c>
      <c r="IH434" t="s">
        <v>266</v>
      </c>
      <c r="II434" t="s">
        <v>8768</v>
      </c>
      <c r="IJ434">
        <v>2498.1</v>
      </c>
      <c r="IK434">
        <v>3431.4</v>
      </c>
      <c r="IL434">
        <v>3495.4</v>
      </c>
      <c r="IM434">
        <v>3962.1</v>
      </c>
      <c r="IN434">
        <v>2498.1</v>
      </c>
      <c r="IS434">
        <f t="shared" si="92"/>
        <v>0.4</v>
      </c>
      <c r="IT434">
        <f t="shared" si="96"/>
        <v>0.5</v>
      </c>
      <c r="IU434">
        <f t="shared" si="98"/>
        <v>0.75</v>
      </c>
      <c r="IV434">
        <f t="shared" si="93"/>
        <v>0.54999999999999993</v>
      </c>
    </row>
    <row r="435" spans="1:256" customFormat="1" ht="14" customHeight="1" x14ac:dyDescent="0.2">
      <c r="A435">
        <v>434</v>
      </c>
      <c r="B435">
        <v>474</v>
      </c>
      <c r="C435" s="1">
        <v>44918.01666666667</v>
      </c>
      <c r="D435" s="1">
        <v>44918.996527777781</v>
      </c>
      <c r="E435">
        <v>0</v>
      </c>
      <c r="F435" t="s">
        <v>6824</v>
      </c>
      <c r="G435">
        <v>100</v>
      </c>
      <c r="H435">
        <v>84663</v>
      </c>
      <c r="I435">
        <v>1</v>
      </c>
      <c r="J435" s="1">
        <v>44918.996527777781</v>
      </c>
      <c r="K435" t="s">
        <v>8787</v>
      </c>
      <c r="L435" t="s">
        <v>242</v>
      </c>
      <c r="M435" t="s">
        <v>242</v>
      </c>
      <c r="N435" t="s">
        <v>8788</v>
      </c>
      <c r="O435" t="s">
        <v>8789</v>
      </c>
      <c r="P435">
        <v>34.064799999999998</v>
      </c>
      <c r="Q435">
        <v>-118.4414</v>
      </c>
      <c r="R435" t="s">
        <v>245</v>
      </c>
      <c r="S435" t="s">
        <v>246</v>
      </c>
      <c r="T435" t="s">
        <v>8790</v>
      </c>
      <c r="V435" t="s">
        <v>8791</v>
      </c>
      <c r="W435">
        <v>125269100</v>
      </c>
      <c r="X435">
        <v>2870</v>
      </c>
      <c r="Y435" t="s">
        <v>418</v>
      </c>
      <c r="Z435" t="s">
        <v>2210</v>
      </c>
      <c r="AA435">
        <v>2020</v>
      </c>
      <c r="AC435">
        <v>0</v>
      </c>
      <c r="AF435">
        <v>11</v>
      </c>
      <c r="AG435">
        <v>3</v>
      </c>
      <c r="AI435" t="s">
        <v>8792</v>
      </c>
      <c r="AJ435" s="27">
        <v>1</v>
      </c>
      <c r="AK435">
        <v>7</v>
      </c>
      <c r="AL435" s="27">
        <v>1</v>
      </c>
      <c r="AM435">
        <v>8</v>
      </c>
      <c r="AN435" s="36">
        <f t="shared" si="89"/>
        <v>72.727272727272734</v>
      </c>
      <c r="AO435" s="27">
        <v>0</v>
      </c>
      <c r="AP435" s="24">
        <v>0</v>
      </c>
      <c r="AQ435" s="2" t="s">
        <v>8793</v>
      </c>
      <c r="AR435">
        <v>3</v>
      </c>
      <c r="AT435" t="s">
        <v>8792</v>
      </c>
      <c r="AU435" s="27">
        <v>1</v>
      </c>
      <c r="AV435">
        <v>10</v>
      </c>
      <c r="AW435" s="21">
        <f t="shared" si="103"/>
        <v>90.909090909090907</v>
      </c>
      <c r="AX435">
        <v>3</v>
      </c>
      <c r="AZ435" t="s">
        <v>8792</v>
      </c>
      <c r="BA435" s="27">
        <v>1</v>
      </c>
      <c r="BB435">
        <v>10</v>
      </c>
      <c r="BC435" s="21">
        <f t="shared" si="90"/>
        <v>90.909090909090907</v>
      </c>
      <c r="BD435">
        <v>3</v>
      </c>
      <c r="BF435" t="s">
        <v>8792</v>
      </c>
      <c r="BG435" s="27">
        <v>1</v>
      </c>
      <c r="BH435">
        <v>6.8</v>
      </c>
      <c r="BJ435">
        <v>3</v>
      </c>
      <c r="BL435" t="s">
        <v>8792</v>
      </c>
      <c r="BM435" s="27">
        <v>1</v>
      </c>
      <c r="BN435">
        <v>3</v>
      </c>
      <c r="BP435" t="s">
        <v>8792</v>
      </c>
      <c r="BQ435" s="27">
        <v>1</v>
      </c>
      <c r="BR435">
        <v>2</v>
      </c>
      <c r="BS435" s="97">
        <f t="shared" si="101"/>
        <v>18.181818181818183</v>
      </c>
      <c r="BU435">
        <v>3</v>
      </c>
      <c r="BW435" t="s">
        <v>8792</v>
      </c>
      <c r="BX435" s="27">
        <v>0</v>
      </c>
      <c r="BY435" s="24" t="s">
        <v>242</v>
      </c>
      <c r="BZ435" s="21" t="s">
        <v>242</v>
      </c>
      <c r="CA435" t="s">
        <v>242</v>
      </c>
      <c r="CB435" t="s">
        <v>242</v>
      </c>
      <c r="CE435" s="27">
        <v>0.5</v>
      </c>
      <c r="CF435" t="s">
        <v>8794</v>
      </c>
      <c r="CG435">
        <v>3</v>
      </c>
      <c r="CH435" t="s">
        <v>242</v>
      </c>
      <c r="CI435" t="s">
        <v>8792</v>
      </c>
      <c r="CJ435" s="27">
        <v>1</v>
      </c>
      <c r="CK435" s="2" t="s">
        <v>8795</v>
      </c>
      <c r="CL435">
        <v>1</v>
      </c>
      <c r="CN435" t="s">
        <v>8796</v>
      </c>
      <c r="CO435">
        <v>0</v>
      </c>
      <c r="CP435" s="27">
        <v>0.5</v>
      </c>
      <c r="CQ435" t="s">
        <v>242</v>
      </c>
      <c r="CR435">
        <v>100</v>
      </c>
      <c r="CS435" t="s">
        <v>242</v>
      </c>
      <c r="CT435" s="2" t="s">
        <v>8797</v>
      </c>
      <c r="CV435" s="27">
        <v>1</v>
      </c>
      <c r="CW435" s="2" t="s">
        <v>8798</v>
      </c>
      <c r="CX435">
        <v>5</v>
      </c>
      <c r="CY435" t="s">
        <v>8799</v>
      </c>
      <c r="CZ435" t="s">
        <v>8800</v>
      </c>
      <c r="DA435" s="27">
        <v>1</v>
      </c>
      <c r="DB435">
        <v>17900000</v>
      </c>
      <c r="DC435">
        <v>2</v>
      </c>
      <c r="DE435" s="27">
        <v>1</v>
      </c>
      <c r="DF435" s="36" t="s">
        <v>242</v>
      </c>
      <c r="DG435" t="s">
        <v>242</v>
      </c>
      <c r="DH435" s="43" t="s">
        <v>242</v>
      </c>
      <c r="DI435" t="s">
        <v>242</v>
      </c>
      <c r="DJ435" s="36">
        <v>789037</v>
      </c>
      <c r="DK435">
        <v>2</v>
      </c>
      <c r="DM435" s="27">
        <v>0</v>
      </c>
      <c r="DN435" s="36" t="s">
        <v>242</v>
      </c>
      <c r="DO435" t="s">
        <v>242</v>
      </c>
      <c r="DQ435">
        <v>1</v>
      </c>
      <c r="DS435" t="s">
        <v>8796</v>
      </c>
      <c r="DT435" s="27">
        <v>1</v>
      </c>
      <c r="DU435" s="2" t="s">
        <v>8801</v>
      </c>
      <c r="DV435" s="27">
        <v>1</v>
      </c>
      <c r="DW435" s="2" t="s">
        <v>8802</v>
      </c>
      <c r="DX435" s="27">
        <v>0</v>
      </c>
      <c r="DZ435" s="27">
        <v>0</v>
      </c>
      <c r="EB435" s="27">
        <v>0</v>
      </c>
      <c r="ED435" s="27">
        <v>0</v>
      </c>
      <c r="EF435" s="27">
        <v>0</v>
      </c>
      <c r="EH435" s="27">
        <v>0</v>
      </c>
      <c r="EJ435" s="27">
        <v>0</v>
      </c>
      <c r="EL435" s="27">
        <v>0.5</v>
      </c>
      <c r="EM435" s="2" t="s">
        <v>8803</v>
      </c>
      <c r="EN435">
        <v>1</v>
      </c>
      <c r="EP435" s="2" t="s">
        <v>8796</v>
      </c>
      <c r="EQ435">
        <f t="shared" si="91"/>
        <v>0.25</v>
      </c>
      <c r="ER435" s="99">
        <v>0.5</v>
      </c>
      <c r="ES435" s="27">
        <v>0</v>
      </c>
      <c r="ET435" t="s">
        <v>242</v>
      </c>
      <c r="EU435" t="s">
        <v>242</v>
      </c>
      <c r="EX435" t="s">
        <v>242</v>
      </c>
      <c r="EY435" t="s">
        <v>242</v>
      </c>
      <c r="FA435" s="27">
        <v>1</v>
      </c>
      <c r="FB435">
        <v>142719</v>
      </c>
      <c r="FD435" s="27">
        <v>0</v>
      </c>
      <c r="FE435" t="s">
        <v>242</v>
      </c>
      <c r="FG435" s="27">
        <v>1</v>
      </c>
      <c r="FH435">
        <v>59621</v>
      </c>
      <c r="FJ435" s="27">
        <v>0</v>
      </c>
      <c r="FK435" t="s">
        <v>242</v>
      </c>
      <c r="FL435">
        <f t="shared" si="94"/>
        <v>2</v>
      </c>
      <c r="FM435" s="99">
        <v>1</v>
      </c>
      <c r="FN435">
        <f t="shared" si="95"/>
        <v>0</v>
      </c>
      <c r="FO435" s="100">
        <v>0</v>
      </c>
      <c r="FQ435">
        <v>1</v>
      </c>
      <c r="FS435" t="s">
        <v>8796</v>
      </c>
      <c r="FT435" s="27">
        <v>0</v>
      </c>
      <c r="FU435" t="s">
        <v>242</v>
      </c>
      <c r="FV435" t="s">
        <v>242</v>
      </c>
      <c r="FW435" t="s">
        <v>242</v>
      </c>
      <c r="FY435" s="27">
        <v>1</v>
      </c>
      <c r="FZ435">
        <v>14</v>
      </c>
      <c r="GA435">
        <v>3</v>
      </c>
      <c r="GC435" s="27">
        <v>0</v>
      </c>
      <c r="GD435" t="s">
        <v>242</v>
      </c>
      <c r="GE435" t="s">
        <v>242</v>
      </c>
      <c r="GF435" s="36" t="s">
        <v>242</v>
      </c>
      <c r="GG435" t="s">
        <v>242</v>
      </c>
      <c r="GH435" t="s">
        <v>242</v>
      </c>
      <c r="GI435" t="s">
        <v>242</v>
      </c>
      <c r="GJ435" t="s">
        <v>242</v>
      </c>
      <c r="GK435" t="s">
        <v>242</v>
      </c>
      <c r="GM435">
        <v>1</v>
      </c>
      <c r="GO435" t="s">
        <v>8796</v>
      </c>
      <c r="GP435" s="27">
        <v>0</v>
      </c>
      <c r="GQ435" t="s">
        <v>242</v>
      </c>
      <c r="GR435" t="s">
        <v>242</v>
      </c>
      <c r="GT435" t="s">
        <v>242</v>
      </c>
      <c r="GW435" s="27">
        <v>1</v>
      </c>
      <c r="GX435">
        <v>83</v>
      </c>
      <c r="GY435" t="s">
        <v>8804</v>
      </c>
      <c r="HA435">
        <v>3</v>
      </c>
      <c r="HC435" t="s">
        <v>8805</v>
      </c>
      <c r="HD435" s="27">
        <v>0</v>
      </c>
      <c r="HF435" s="27">
        <v>0</v>
      </c>
      <c r="HH435" t="s">
        <v>242</v>
      </c>
      <c r="HK435" s="27">
        <v>0.5</v>
      </c>
      <c r="HL435" t="s">
        <v>8806</v>
      </c>
      <c r="HM435">
        <v>1</v>
      </c>
      <c r="HO435" t="s">
        <v>8796</v>
      </c>
      <c r="HP435">
        <v>0.72222222199999997</v>
      </c>
      <c r="HQ435">
        <v>1</v>
      </c>
      <c r="HR435">
        <v>0.75</v>
      </c>
      <c r="HS435">
        <v>0.66666666699999999</v>
      </c>
      <c r="HT435">
        <v>0.25</v>
      </c>
      <c r="HU435">
        <v>0</v>
      </c>
      <c r="HV435">
        <v>0.5</v>
      </c>
      <c r="HW435">
        <v>0.33333333300000001</v>
      </c>
      <c r="HX435">
        <v>0</v>
      </c>
      <c r="HY435">
        <v>1</v>
      </c>
      <c r="HZ435">
        <v>0</v>
      </c>
      <c r="IA435">
        <v>0.5</v>
      </c>
      <c r="IB435">
        <v>1</v>
      </c>
      <c r="IC435">
        <v>0.82407407399999999</v>
      </c>
      <c r="ID435">
        <v>0.35416666699999999</v>
      </c>
      <c r="IE435">
        <v>0.366666667</v>
      </c>
      <c r="IF435">
        <v>0.51496913600000005</v>
      </c>
      <c r="IG435" t="s">
        <v>8807</v>
      </c>
      <c r="IH435" t="s">
        <v>266</v>
      </c>
      <c r="II435" t="s">
        <v>8790</v>
      </c>
      <c r="IJ435">
        <v>4590</v>
      </c>
      <c r="IK435">
        <v>4124</v>
      </c>
      <c r="IL435">
        <v>6538</v>
      </c>
      <c r="IM435">
        <v>11186</v>
      </c>
      <c r="IN435">
        <v>4590</v>
      </c>
      <c r="IS435">
        <f t="shared" si="92"/>
        <v>0.6</v>
      </c>
      <c r="IT435">
        <f t="shared" si="96"/>
        <v>0.5</v>
      </c>
      <c r="IU435">
        <f t="shared" si="98"/>
        <v>0.5</v>
      </c>
      <c r="IV435">
        <f t="shared" si="93"/>
        <v>0.53333333333333333</v>
      </c>
    </row>
    <row r="436" spans="1:256" customFormat="1" ht="14" customHeight="1" x14ac:dyDescent="0.2">
      <c r="A436">
        <v>435</v>
      </c>
      <c r="B436">
        <v>475</v>
      </c>
      <c r="C436" s="1">
        <v>44919.002083333333</v>
      </c>
      <c r="D436" s="1">
        <v>44919.057638888888</v>
      </c>
      <c r="E436">
        <v>0</v>
      </c>
      <c r="F436" t="s">
        <v>6824</v>
      </c>
      <c r="G436">
        <v>100</v>
      </c>
      <c r="H436">
        <v>4839</v>
      </c>
      <c r="I436">
        <v>1</v>
      </c>
      <c r="J436" s="1">
        <v>44919.057638888888</v>
      </c>
      <c r="K436" t="s">
        <v>8808</v>
      </c>
      <c r="L436" t="s">
        <v>242</v>
      </c>
      <c r="M436" t="s">
        <v>242</v>
      </c>
      <c r="N436" t="s">
        <v>8809</v>
      </c>
      <c r="O436" t="s">
        <v>8810</v>
      </c>
      <c r="P436">
        <v>34.064799999999998</v>
      </c>
      <c r="Q436">
        <v>-118.4414</v>
      </c>
      <c r="R436" t="s">
        <v>245</v>
      </c>
      <c r="S436" t="s">
        <v>246</v>
      </c>
      <c r="T436" t="s">
        <v>8811</v>
      </c>
      <c r="U436" s="24">
        <v>1130310</v>
      </c>
      <c r="V436" t="s">
        <v>8812</v>
      </c>
      <c r="W436" t="s">
        <v>8813</v>
      </c>
      <c r="X436">
        <v>4911</v>
      </c>
      <c r="Y436" t="s">
        <v>490</v>
      </c>
      <c r="Z436" t="s">
        <v>1010</v>
      </c>
      <c r="AA436">
        <v>2020</v>
      </c>
      <c r="AB436">
        <v>2021</v>
      </c>
      <c r="AC436">
        <v>0</v>
      </c>
      <c r="AF436" s="24">
        <v>9</v>
      </c>
      <c r="AG436">
        <v>1</v>
      </c>
      <c r="AI436" t="s">
        <v>8814</v>
      </c>
      <c r="AJ436" s="27">
        <v>1</v>
      </c>
      <c r="AK436">
        <v>8</v>
      </c>
      <c r="AL436" s="27">
        <v>0</v>
      </c>
      <c r="AM436" s="24">
        <v>0</v>
      </c>
      <c r="AN436" s="36">
        <f t="shared" si="89"/>
        <v>0</v>
      </c>
      <c r="AO436" s="27">
        <v>0</v>
      </c>
      <c r="AP436" s="24">
        <v>0</v>
      </c>
      <c r="AQ436" s="2" t="s">
        <v>8815</v>
      </c>
      <c r="AR436">
        <v>5</v>
      </c>
      <c r="AS436" t="s">
        <v>8816</v>
      </c>
      <c r="AT436" t="s">
        <v>8817</v>
      </c>
      <c r="AU436" s="44">
        <v>1</v>
      </c>
      <c r="AV436" s="24">
        <v>8</v>
      </c>
      <c r="AW436" s="21">
        <f t="shared" si="103"/>
        <v>88.888888888888886</v>
      </c>
      <c r="AX436" t="s">
        <v>242</v>
      </c>
      <c r="BA436" s="27">
        <v>1</v>
      </c>
      <c r="BB436" s="24">
        <v>7</v>
      </c>
      <c r="BC436" s="21">
        <f t="shared" si="90"/>
        <v>77.777777777777786</v>
      </c>
      <c r="BD436">
        <v>5</v>
      </c>
      <c r="BE436" t="s">
        <v>8816</v>
      </c>
      <c r="BF436" t="s">
        <v>8817</v>
      </c>
      <c r="BG436" s="27">
        <v>1</v>
      </c>
      <c r="BH436">
        <v>5.5</v>
      </c>
      <c r="BJ436">
        <v>5</v>
      </c>
      <c r="BK436" t="s">
        <v>8816</v>
      </c>
      <c r="BL436" t="s">
        <v>8817</v>
      </c>
      <c r="BM436" s="27">
        <v>1</v>
      </c>
      <c r="BN436">
        <v>3</v>
      </c>
      <c r="BP436" t="s">
        <v>8818</v>
      </c>
      <c r="BQ436" s="27">
        <v>1</v>
      </c>
      <c r="BR436">
        <v>2</v>
      </c>
      <c r="BS436" s="97">
        <f t="shared" si="101"/>
        <v>22.222222222222221</v>
      </c>
      <c r="BU436">
        <v>1</v>
      </c>
      <c r="BW436" t="s">
        <v>8814</v>
      </c>
      <c r="BX436" s="27">
        <v>1</v>
      </c>
      <c r="BY436">
        <v>5</v>
      </c>
      <c r="BZ436" s="21">
        <f>BY436/AF436*100</f>
        <v>55.555555555555557</v>
      </c>
      <c r="CA436">
        <v>2</v>
      </c>
      <c r="CB436">
        <v>1</v>
      </c>
      <c r="CD436" t="s">
        <v>8814</v>
      </c>
      <c r="CE436" s="27">
        <v>0</v>
      </c>
      <c r="CG436" t="s">
        <v>242</v>
      </c>
      <c r="CH436" t="s">
        <v>242</v>
      </c>
      <c r="CJ436" s="27">
        <v>0</v>
      </c>
      <c r="CL436" t="s">
        <v>242</v>
      </c>
      <c r="CO436">
        <v>0</v>
      </c>
      <c r="CP436" s="27">
        <v>0.5</v>
      </c>
      <c r="CQ436">
        <v>100</v>
      </c>
      <c r="CR436">
        <v>100</v>
      </c>
      <c r="CS436" t="s">
        <v>242</v>
      </c>
      <c r="CT436" t="s">
        <v>8819</v>
      </c>
      <c r="CU436" t="s">
        <v>8820</v>
      </c>
      <c r="CV436" s="27">
        <v>1</v>
      </c>
      <c r="CW436" t="s">
        <v>8821</v>
      </c>
      <c r="CX436">
        <v>1</v>
      </c>
      <c r="CZ436" t="s">
        <v>8822</v>
      </c>
      <c r="DA436" s="27">
        <v>1</v>
      </c>
      <c r="DB436">
        <v>5259263</v>
      </c>
      <c r="DC436">
        <v>2</v>
      </c>
      <c r="DE436" s="27">
        <v>0</v>
      </c>
      <c r="DF436" s="36" t="s">
        <v>242</v>
      </c>
      <c r="DG436" t="s">
        <v>242</v>
      </c>
      <c r="DH436" s="43" t="s">
        <v>242</v>
      </c>
      <c r="DI436" t="s">
        <v>242</v>
      </c>
      <c r="DJ436" s="36" t="s">
        <v>242</v>
      </c>
      <c r="DK436" t="s">
        <v>242</v>
      </c>
      <c r="DM436" s="27">
        <v>0</v>
      </c>
      <c r="DN436" s="36" t="s">
        <v>242</v>
      </c>
      <c r="DO436" t="s">
        <v>242</v>
      </c>
      <c r="DQ436">
        <v>1</v>
      </c>
      <c r="DS436" t="s">
        <v>8814</v>
      </c>
      <c r="DT436" s="27">
        <v>1</v>
      </c>
      <c r="DU436" s="2" t="s">
        <v>8823</v>
      </c>
      <c r="DV436" s="27">
        <v>1</v>
      </c>
      <c r="DW436" s="2" t="s">
        <v>8823</v>
      </c>
      <c r="DX436" s="27">
        <v>0</v>
      </c>
      <c r="DZ436" s="27">
        <v>0</v>
      </c>
      <c r="EB436" s="27">
        <v>1</v>
      </c>
      <c r="EC436" s="2" t="s">
        <v>8824</v>
      </c>
      <c r="ED436" s="27">
        <v>0</v>
      </c>
      <c r="EF436" s="27">
        <v>0</v>
      </c>
      <c r="EH436" s="27">
        <v>0</v>
      </c>
      <c r="EJ436" s="27">
        <v>0.5</v>
      </c>
      <c r="EK436" s="2" t="s">
        <v>8825</v>
      </c>
      <c r="EL436" s="27">
        <v>0.5</v>
      </c>
      <c r="EM436" s="2" t="s">
        <v>8825</v>
      </c>
      <c r="EN436">
        <v>1</v>
      </c>
      <c r="EP436" s="2" t="s">
        <v>8814</v>
      </c>
      <c r="EQ436">
        <f t="shared" si="91"/>
        <v>0.4</v>
      </c>
      <c r="ER436" s="99">
        <v>0.5</v>
      </c>
      <c r="ES436" s="27">
        <v>0</v>
      </c>
      <c r="ET436" t="s">
        <v>242</v>
      </c>
      <c r="EU436" t="s">
        <v>242</v>
      </c>
      <c r="EX436" t="s">
        <v>242</v>
      </c>
      <c r="EY436" t="s">
        <v>242</v>
      </c>
      <c r="FA436" s="27">
        <v>1</v>
      </c>
      <c r="FB436">
        <v>236301</v>
      </c>
      <c r="FC436" t="s">
        <v>8826</v>
      </c>
      <c r="FD436" s="27">
        <v>1</v>
      </c>
      <c r="FE436">
        <v>0</v>
      </c>
      <c r="FF436">
        <v>0</v>
      </c>
      <c r="FG436" s="27">
        <v>1</v>
      </c>
      <c r="FH436">
        <v>87467</v>
      </c>
      <c r="FI436" t="s">
        <v>8827</v>
      </c>
      <c r="FJ436" s="27">
        <v>1</v>
      </c>
      <c r="FK436">
        <v>0</v>
      </c>
      <c r="FL436">
        <f t="shared" si="94"/>
        <v>2</v>
      </c>
      <c r="FM436" s="99">
        <v>1</v>
      </c>
      <c r="FN436">
        <f t="shared" si="95"/>
        <v>2</v>
      </c>
      <c r="FO436" s="99">
        <v>1</v>
      </c>
      <c r="FP436">
        <v>0</v>
      </c>
      <c r="FQ436">
        <v>1</v>
      </c>
      <c r="FS436" t="s">
        <v>8814</v>
      </c>
      <c r="FT436" s="27">
        <v>0</v>
      </c>
      <c r="FU436" t="s">
        <v>242</v>
      </c>
      <c r="FV436" t="s">
        <v>242</v>
      </c>
      <c r="FW436" t="s">
        <v>242</v>
      </c>
      <c r="FY436" s="27">
        <v>0</v>
      </c>
      <c r="FZ436" t="s">
        <v>242</v>
      </c>
      <c r="GA436" t="s">
        <v>242</v>
      </c>
      <c r="GC436" s="27">
        <v>1</v>
      </c>
      <c r="GD436">
        <v>16.899999999999999</v>
      </c>
      <c r="GE436">
        <v>13.8</v>
      </c>
      <c r="GF436" s="36">
        <v>64.900000000000006</v>
      </c>
      <c r="GG436">
        <v>3.2</v>
      </c>
      <c r="GH436">
        <v>0.04</v>
      </c>
      <c r="GI436">
        <v>0.3</v>
      </c>
      <c r="GJ436">
        <v>1</v>
      </c>
      <c r="GK436">
        <v>3</v>
      </c>
      <c r="GM436">
        <v>1</v>
      </c>
      <c r="GO436" t="s">
        <v>8814</v>
      </c>
      <c r="GP436" s="27">
        <v>0</v>
      </c>
      <c r="GQ436" t="s">
        <v>242</v>
      </c>
      <c r="GR436" t="s">
        <v>242</v>
      </c>
      <c r="GT436" t="s">
        <v>242</v>
      </c>
      <c r="GW436" s="27">
        <v>1</v>
      </c>
      <c r="GX436">
        <v>121</v>
      </c>
      <c r="GY436" t="s">
        <v>8828</v>
      </c>
      <c r="HA436">
        <v>3</v>
      </c>
      <c r="HC436" t="s">
        <v>8829</v>
      </c>
      <c r="HD436" s="27">
        <v>0</v>
      </c>
      <c r="HF436" s="27">
        <v>0</v>
      </c>
      <c r="HH436" t="s">
        <v>242</v>
      </c>
      <c r="HK436" s="27">
        <v>1</v>
      </c>
      <c r="HL436" t="s">
        <v>8830</v>
      </c>
      <c r="HM436">
        <v>1</v>
      </c>
      <c r="HO436" t="s">
        <v>8814</v>
      </c>
      <c r="HP436">
        <v>0.55555555599999995</v>
      </c>
      <c r="HQ436">
        <v>0</v>
      </c>
      <c r="HR436">
        <v>0.75</v>
      </c>
      <c r="HS436">
        <v>0.33333333300000001</v>
      </c>
      <c r="HT436">
        <v>0.4</v>
      </c>
      <c r="HU436">
        <v>0</v>
      </c>
      <c r="HV436">
        <v>1</v>
      </c>
      <c r="HW436">
        <v>0.33333333300000001</v>
      </c>
      <c r="HX436">
        <v>0</v>
      </c>
      <c r="HY436">
        <v>1</v>
      </c>
      <c r="HZ436">
        <v>0</v>
      </c>
      <c r="IA436">
        <v>1</v>
      </c>
      <c r="IB436">
        <v>1</v>
      </c>
      <c r="IC436">
        <v>0.43518518499999997</v>
      </c>
      <c r="ID436">
        <v>0.43333333299999999</v>
      </c>
      <c r="IE436">
        <v>0.46666666699999998</v>
      </c>
      <c r="IF436">
        <v>0.44506172799999999</v>
      </c>
      <c r="IG436" t="s">
        <v>8831</v>
      </c>
      <c r="IH436" t="s">
        <v>266</v>
      </c>
      <c r="II436" t="s">
        <v>8811</v>
      </c>
      <c r="IJ436">
        <v>12301</v>
      </c>
      <c r="IK436">
        <v>7418</v>
      </c>
      <c r="IL436">
        <v>8352</v>
      </c>
      <c r="IM436">
        <v>9321</v>
      </c>
      <c r="IN436">
        <v>12301</v>
      </c>
      <c r="IS436">
        <f t="shared" si="92"/>
        <v>0.4</v>
      </c>
      <c r="IT436">
        <f t="shared" si="96"/>
        <v>0.5</v>
      </c>
      <c r="IU436">
        <f t="shared" si="98"/>
        <v>0.5</v>
      </c>
      <c r="IV436">
        <f t="shared" si="93"/>
        <v>0.46666666666666662</v>
      </c>
    </row>
    <row r="437" spans="1:256" customFormat="1" ht="14" customHeight="1" x14ac:dyDescent="0.2">
      <c r="A437">
        <v>436</v>
      </c>
      <c r="B437">
        <v>476</v>
      </c>
      <c r="C437" s="1">
        <v>44921.93472222222</v>
      </c>
      <c r="D437" s="1">
        <v>44922.009722222225</v>
      </c>
      <c r="E437">
        <v>0</v>
      </c>
      <c r="F437" t="s">
        <v>6824</v>
      </c>
      <c r="G437">
        <v>100</v>
      </c>
      <c r="H437">
        <v>6450</v>
      </c>
      <c r="I437">
        <v>1</v>
      </c>
      <c r="J437" s="1">
        <v>44922.009722222225</v>
      </c>
      <c r="K437" t="s">
        <v>8832</v>
      </c>
      <c r="L437" t="s">
        <v>242</v>
      </c>
      <c r="M437" t="s">
        <v>242</v>
      </c>
      <c r="N437" t="s">
        <v>8833</v>
      </c>
      <c r="O437" t="s">
        <v>8834</v>
      </c>
      <c r="P437">
        <v>34.064799999999998</v>
      </c>
      <c r="Q437">
        <v>-118.4414</v>
      </c>
      <c r="R437" t="s">
        <v>245</v>
      </c>
      <c r="S437" t="s">
        <v>246</v>
      </c>
      <c r="T437" t="s">
        <v>8835</v>
      </c>
      <c r="V437" t="s">
        <v>8836</v>
      </c>
      <c r="W437" t="s">
        <v>8837</v>
      </c>
      <c r="X437">
        <v>1311</v>
      </c>
      <c r="Y437" t="s">
        <v>248</v>
      </c>
      <c r="Z437" t="s">
        <v>586</v>
      </c>
      <c r="AA437">
        <v>2020</v>
      </c>
      <c r="AC437">
        <v>0.5</v>
      </c>
      <c r="AD437">
        <v>9</v>
      </c>
      <c r="AF437">
        <v>9</v>
      </c>
      <c r="AG437">
        <v>3</v>
      </c>
      <c r="AI437" t="s">
        <v>8838</v>
      </c>
      <c r="AJ437" s="27">
        <v>1</v>
      </c>
      <c r="AK437">
        <v>6</v>
      </c>
      <c r="AL437" s="27">
        <v>0</v>
      </c>
      <c r="AM437" s="24">
        <v>0</v>
      </c>
      <c r="AN437" s="36">
        <f t="shared" si="89"/>
        <v>0</v>
      </c>
      <c r="AO437" s="27">
        <v>0</v>
      </c>
      <c r="AP437" s="24">
        <v>0</v>
      </c>
      <c r="AQ437" s="2" t="s">
        <v>8839</v>
      </c>
      <c r="AR437">
        <v>3</v>
      </c>
      <c r="AT437" t="s">
        <v>8838</v>
      </c>
      <c r="AU437" s="27">
        <v>1</v>
      </c>
      <c r="AV437">
        <v>8</v>
      </c>
      <c r="AW437" s="21">
        <f t="shared" si="103"/>
        <v>88.888888888888886</v>
      </c>
      <c r="AX437">
        <v>3</v>
      </c>
      <c r="AZ437" t="s">
        <v>8838</v>
      </c>
      <c r="BA437" s="27">
        <v>1</v>
      </c>
      <c r="BB437">
        <v>7</v>
      </c>
      <c r="BC437" s="21">
        <f t="shared" si="90"/>
        <v>77.777777777777786</v>
      </c>
      <c r="BD437">
        <v>3</v>
      </c>
      <c r="BF437" t="s">
        <v>8838</v>
      </c>
      <c r="BG437" s="27">
        <v>1</v>
      </c>
      <c r="BH437">
        <v>6</v>
      </c>
      <c r="BJ437">
        <v>3</v>
      </c>
      <c r="BL437" t="s">
        <v>8838</v>
      </c>
      <c r="BM437" s="27">
        <v>1</v>
      </c>
      <c r="BN437">
        <v>3</v>
      </c>
      <c r="BP437" t="s">
        <v>8838</v>
      </c>
      <c r="BQ437" s="27">
        <v>1</v>
      </c>
      <c r="BR437">
        <v>2</v>
      </c>
      <c r="BS437" s="97">
        <f t="shared" si="101"/>
        <v>22.222222222222221</v>
      </c>
      <c r="BU437">
        <v>3</v>
      </c>
      <c r="BW437" t="s">
        <v>8838</v>
      </c>
      <c r="BX437" s="27">
        <v>0</v>
      </c>
      <c r="BY437" s="24" t="s">
        <v>242</v>
      </c>
      <c r="BZ437" s="21" t="s">
        <v>242</v>
      </c>
      <c r="CA437" t="s">
        <v>242</v>
      </c>
      <c r="CB437" t="s">
        <v>242</v>
      </c>
      <c r="CE437" s="27">
        <v>0</v>
      </c>
      <c r="CG437" t="s">
        <v>242</v>
      </c>
      <c r="CH437" t="s">
        <v>242</v>
      </c>
      <c r="CJ437" s="27">
        <v>1</v>
      </c>
      <c r="CK437" s="2" t="s">
        <v>8840</v>
      </c>
      <c r="CL437">
        <v>1</v>
      </c>
      <c r="CN437" t="s">
        <v>8841</v>
      </c>
      <c r="CO437">
        <v>0</v>
      </c>
      <c r="CP437" s="27">
        <v>0.5</v>
      </c>
      <c r="CQ437" t="s">
        <v>242</v>
      </c>
      <c r="CR437">
        <v>100</v>
      </c>
      <c r="CS437" t="s">
        <v>242</v>
      </c>
      <c r="CU437" t="s">
        <v>8842</v>
      </c>
      <c r="CV437" s="27">
        <v>1</v>
      </c>
      <c r="CW437" t="s">
        <v>8843</v>
      </c>
      <c r="CX437">
        <v>1</v>
      </c>
      <c r="CZ437" t="s">
        <v>8841</v>
      </c>
      <c r="DA437" s="27">
        <v>1</v>
      </c>
      <c r="DB437">
        <v>3750000</v>
      </c>
      <c r="DC437">
        <v>2</v>
      </c>
      <c r="DE437" s="27">
        <v>1</v>
      </c>
      <c r="DF437" s="36" t="s">
        <v>242</v>
      </c>
      <c r="DG437" t="s">
        <v>242</v>
      </c>
      <c r="DH437" s="43" t="s">
        <v>242</v>
      </c>
      <c r="DI437" t="s">
        <v>242</v>
      </c>
      <c r="DJ437" s="54">
        <v>300000</v>
      </c>
      <c r="DK437" t="s">
        <v>242</v>
      </c>
      <c r="DM437" s="27">
        <v>0</v>
      </c>
      <c r="DN437" s="36" t="s">
        <v>242</v>
      </c>
      <c r="DO437" t="s">
        <v>242</v>
      </c>
      <c r="DQ437">
        <v>1</v>
      </c>
      <c r="DS437" t="s">
        <v>8841</v>
      </c>
      <c r="DT437" s="27">
        <v>0</v>
      </c>
      <c r="DV437" s="27">
        <v>1</v>
      </c>
      <c r="DW437" s="2" t="s">
        <v>8844</v>
      </c>
      <c r="DX437" s="27">
        <v>0</v>
      </c>
      <c r="DZ437" s="27">
        <v>0</v>
      </c>
      <c r="EB437" s="27">
        <v>0</v>
      </c>
      <c r="ED437" s="27">
        <v>0</v>
      </c>
      <c r="EF437" s="27">
        <v>0</v>
      </c>
      <c r="EH437" s="27">
        <v>0</v>
      </c>
      <c r="EJ437" s="27">
        <v>0</v>
      </c>
      <c r="EL437" s="27">
        <v>1</v>
      </c>
      <c r="EM437" s="2" t="s">
        <v>8845</v>
      </c>
      <c r="EN437">
        <v>1</v>
      </c>
      <c r="EP437" s="2" t="s">
        <v>8841</v>
      </c>
      <c r="EQ437">
        <f t="shared" si="91"/>
        <v>0.2</v>
      </c>
      <c r="ER437" s="99">
        <v>0.5</v>
      </c>
      <c r="ES437" s="27">
        <v>0</v>
      </c>
      <c r="ET437" t="s">
        <v>242</v>
      </c>
      <c r="EU437" t="s">
        <v>242</v>
      </c>
      <c r="EX437" t="s">
        <v>242</v>
      </c>
      <c r="EY437" t="s">
        <v>242</v>
      </c>
      <c r="FA437" s="27">
        <v>1</v>
      </c>
      <c r="FB437">
        <v>55680</v>
      </c>
      <c r="FC437" t="s">
        <v>8846</v>
      </c>
      <c r="FD437" s="27">
        <v>0</v>
      </c>
      <c r="FE437" t="s">
        <v>242</v>
      </c>
      <c r="FG437" s="27">
        <v>1</v>
      </c>
      <c r="FH437">
        <v>9370</v>
      </c>
      <c r="FI437" t="s">
        <v>8847</v>
      </c>
      <c r="FJ437" s="27">
        <v>0</v>
      </c>
      <c r="FK437" t="s">
        <v>242</v>
      </c>
      <c r="FL437">
        <f t="shared" si="94"/>
        <v>2</v>
      </c>
      <c r="FM437" s="99">
        <v>1</v>
      </c>
      <c r="FN437">
        <f t="shared" si="95"/>
        <v>0</v>
      </c>
      <c r="FO437" s="100">
        <v>0</v>
      </c>
      <c r="FQ437">
        <v>1</v>
      </c>
      <c r="FS437" t="s">
        <v>8841</v>
      </c>
      <c r="FT437" s="27">
        <v>1</v>
      </c>
      <c r="FU437">
        <v>10</v>
      </c>
      <c r="FV437">
        <v>59</v>
      </c>
      <c r="FW437">
        <v>31</v>
      </c>
      <c r="FX437" t="s">
        <v>8848</v>
      </c>
      <c r="FY437" s="27">
        <v>1</v>
      </c>
      <c r="FZ437">
        <v>23</v>
      </c>
      <c r="GA437">
        <v>2</v>
      </c>
      <c r="GC437" s="27">
        <v>0</v>
      </c>
      <c r="GD437" t="s">
        <v>242</v>
      </c>
      <c r="GE437" t="s">
        <v>242</v>
      </c>
      <c r="GF437" s="36" t="s">
        <v>242</v>
      </c>
      <c r="GG437" t="s">
        <v>242</v>
      </c>
      <c r="GH437" t="s">
        <v>242</v>
      </c>
      <c r="GI437" t="s">
        <v>242</v>
      </c>
      <c r="GJ437" t="s">
        <v>242</v>
      </c>
      <c r="GK437" t="s">
        <v>242</v>
      </c>
      <c r="GM437">
        <v>1</v>
      </c>
      <c r="GO437" t="s">
        <v>8841</v>
      </c>
      <c r="GP437" s="27">
        <v>0</v>
      </c>
      <c r="GQ437" t="s">
        <v>242</v>
      </c>
      <c r="GR437" t="s">
        <v>242</v>
      </c>
      <c r="GT437" t="s">
        <v>242</v>
      </c>
      <c r="GW437" s="27">
        <v>1</v>
      </c>
      <c r="GX437">
        <v>187</v>
      </c>
      <c r="GY437" t="s">
        <v>8849</v>
      </c>
      <c r="HA437">
        <v>3</v>
      </c>
      <c r="HC437" t="s">
        <v>8850</v>
      </c>
      <c r="HD437" s="27">
        <v>0</v>
      </c>
      <c r="HF437" s="27">
        <v>0</v>
      </c>
      <c r="HH437" t="s">
        <v>242</v>
      </c>
      <c r="HK437" s="27">
        <v>1</v>
      </c>
      <c r="HL437" s="2" t="s">
        <v>8851</v>
      </c>
      <c r="HM437">
        <v>1</v>
      </c>
      <c r="HO437" t="s">
        <v>8841</v>
      </c>
      <c r="HP437">
        <v>0.55555555599999995</v>
      </c>
      <c r="HQ437">
        <v>1</v>
      </c>
      <c r="HR437">
        <v>0.75</v>
      </c>
      <c r="HS437">
        <v>0.66666666699999999</v>
      </c>
      <c r="HT437">
        <v>0.2</v>
      </c>
      <c r="HU437">
        <v>0</v>
      </c>
      <c r="HV437">
        <v>0.5</v>
      </c>
      <c r="HW437">
        <v>0.66666666699999999</v>
      </c>
      <c r="HX437">
        <v>0</v>
      </c>
      <c r="HY437">
        <v>1</v>
      </c>
      <c r="HZ437">
        <v>0</v>
      </c>
      <c r="IA437">
        <v>1</v>
      </c>
      <c r="IB437">
        <v>1</v>
      </c>
      <c r="IC437">
        <v>0.76851851900000001</v>
      </c>
      <c r="ID437">
        <v>0.34166666699999998</v>
      </c>
      <c r="IE437">
        <v>0.53333333299999997</v>
      </c>
      <c r="IF437">
        <v>0.54783950599999998</v>
      </c>
      <c r="IG437" t="s">
        <v>8852</v>
      </c>
      <c r="IH437" t="s">
        <v>266</v>
      </c>
      <c r="II437" t="s">
        <v>8835</v>
      </c>
      <c r="IJ437">
        <v>3337</v>
      </c>
      <c r="IK437">
        <v>2614</v>
      </c>
      <c r="IL437">
        <v>3400</v>
      </c>
      <c r="IM437">
        <v>4321</v>
      </c>
      <c r="IN437">
        <v>3337</v>
      </c>
      <c r="IS437">
        <f t="shared" si="92"/>
        <v>0.4</v>
      </c>
      <c r="IT437">
        <f t="shared" si="96"/>
        <v>0.5</v>
      </c>
      <c r="IU437">
        <f t="shared" si="98"/>
        <v>0.75</v>
      </c>
      <c r="IV437">
        <f t="shared" si="93"/>
        <v>0.54999999999999993</v>
      </c>
    </row>
    <row r="438" spans="1:256" customFormat="1" ht="14" customHeight="1" x14ac:dyDescent="0.2">
      <c r="A438">
        <v>437</v>
      </c>
      <c r="B438">
        <v>477</v>
      </c>
      <c r="C438" s="1">
        <v>44893.55972222222</v>
      </c>
      <c r="D438" s="1">
        <v>44924.729861111111</v>
      </c>
      <c r="E438">
        <v>0</v>
      </c>
      <c r="F438" t="s">
        <v>8853</v>
      </c>
      <c r="G438">
        <v>100</v>
      </c>
      <c r="H438">
        <v>2693155</v>
      </c>
      <c r="I438">
        <v>1</v>
      </c>
      <c r="J438" s="1">
        <v>44924.729861111111</v>
      </c>
      <c r="K438" t="s">
        <v>8854</v>
      </c>
      <c r="L438" t="s">
        <v>242</v>
      </c>
      <c r="M438" t="s">
        <v>242</v>
      </c>
      <c r="N438" t="s">
        <v>8855</v>
      </c>
      <c r="O438" t="s">
        <v>8856</v>
      </c>
      <c r="P438">
        <v>33.594499999999996</v>
      </c>
      <c r="Q438">
        <v>-117.8304</v>
      </c>
      <c r="R438" t="s">
        <v>245</v>
      </c>
      <c r="S438" t="s">
        <v>246</v>
      </c>
      <c r="T438" t="s">
        <v>8857</v>
      </c>
      <c r="V438" t="s">
        <v>8858</v>
      </c>
      <c r="W438">
        <v>857477103</v>
      </c>
      <c r="X438">
        <v>6022</v>
      </c>
      <c r="Y438" t="s">
        <v>319</v>
      </c>
      <c r="Z438" t="s">
        <v>7476</v>
      </c>
      <c r="AA438">
        <v>2021</v>
      </c>
      <c r="AC438">
        <v>0.5</v>
      </c>
      <c r="AF438">
        <v>13</v>
      </c>
      <c r="AG438">
        <v>1</v>
      </c>
      <c r="AI438" t="s">
        <v>8859</v>
      </c>
      <c r="AJ438" s="27">
        <v>1</v>
      </c>
      <c r="AK438">
        <v>13</v>
      </c>
      <c r="AL438" s="27">
        <v>0.5</v>
      </c>
      <c r="AM438">
        <v>9</v>
      </c>
      <c r="AN438" s="36">
        <f t="shared" si="89"/>
        <v>69.230769230769226</v>
      </c>
      <c r="AO438" s="27">
        <v>1</v>
      </c>
      <c r="AP438">
        <v>9</v>
      </c>
      <c r="AQ438" t="s">
        <v>8860</v>
      </c>
      <c r="AR438">
        <v>3</v>
      </c>
      <c r="AT438" t="s">
        <v>8861</v>
      </c>
      <c r="AU438" s="27">
        <v>1</v>
      </c>
      <c r="AV438">
        <v>12</v>
      </c>
      <c r="AW438" s="21">
        <f t="shared" si="103"/>
        <v>92.307692307692307</v>
      </c>
      <c r="AX438">
        <v>3</v>
      </c>
      <c r="AZ438" t="s">
        <v>8861</v>
      </c>
      <c r="BA438" s="27">
        <v>1</v>
      </c>
      <c r="BB438">
        <v>12</v>
      </c>
      <c r="BC438" s="21">
        <f t="shared" si="90"/>
        <v>92.307692307692307</v>
      </c>
      <c r="BD438">
        <v>3</v>
      </c>
      <c r="BF438" t="s">
        <v>8861</v>
      </c>
      <c r="BG438" s="27">
        <v>1</v>
      </c>
      <c r="BH438">
        <v>7.85</v>
      </c>
      <c r="BJ438">
        <v>3</v>
      </c>
      <c r="BL438" t="s">
        <v>8861</v>
      </c>
      <c r="BM438" s="27">
        <v>1</v>
      </c>
      <c r="BN438">
        <v>3</v>
      </c>
      <c r="BP438" t="s">
        <v>8861</v>
      </c>
      <c r="BQ438" s="27">
        <v>1</v>
      </c>
      <c r="BR438">
        <v>4</v>
      </c>
      <c r="BS438" s="97">
        <f t="shared" si="101"/>
        <v>30.76923076923077</v>
      </c>
      <c r="BU438">
        <v>3</v>
      </c>
      <c r="BW438" t="s">
        <v>8861</v>
      </c>
      <c r="BX438" s="27">
        <v>1</v>
      </c>
      <c r="BY438">
        <v>3</v>
      </c>
      <c r="BZ438" s="21">
        <f>BY438/AF438*100</f>
        <v>23.076923076923077</v>
      </c>
      <c r="CA438">
        <v>2</v>
      </c>
      <c r="CB438">
        <v>3</v>
      </c>
      <c r="CD438" t="s">
        <v>8861</v>
      </c>
      <c r="CE438" s="27">
        <v>0.5</v>
      </c>
      <c r="CF438" t="s">
        <v>8862</v>
      </c>
      <c r="CG438">
        <v>3</v>
      </c>
      <c r="CH438" t="s">
        <v>242</v>
      </c>
      <c r="CI438" t="s">
        <v>8861</v>
      </c>
      <c r="CJ438" s="27">
        <v>1</v>
      </c>
      <c r="CK438" t="s">
        <v>8863</v>
      </c>
      <c r="CL438">
        <v>1</v>
      </c>
      <c r="CN438" t="s">
        <v>8859</v>
      </c>
      <c r="CO438">
        <v>0</v>
      </c>
      <c r="CP438" s="27">
        <v>1</v>
      </c>
      <c r="CQ438">
        <v>100</v>
      </c>
      <c r="CR438">
        <v>100</v>
      </c>
      <c r="CS438" t="s">
        <v>242</v>
      </c>
      <c r="CT438" t="s">
        <v>8864</v>
      </c>
      <c r="CV438" s="27">
        <v>1</v>
      </c>
      <c r="CW438" s="2" t="s">
        <v>8865</v>
      </c>
      <c r="CX438">
        <v>1</v>
      </c>
      <c r="CZ438" t="s">
        <v>8859</v>
      </c>
      <c r="DA438" s="27">
        <v>1</v>
      </c>
      <c r="DB438">
        <v>6709</v>
      </c>
      <c r="DC438">
        <v>2</v>
      </c>
      <c r="DE438" s="27">
        <v>1</v>
      </c>
      <c r="DF438" s="36" t="s">
        <v>242</v>
      </c>
      <c r="DG438" t="s">
        <v>242</v>
      </c>
      <c r="DH438" s="43" t="s">
        <v>242</v>
      </c>
      <c r="DI438" t="s">
        <v>242</v>
      </c>
      <c r="DJ438" s="36">
        <v>56987</v>
      </c>
      <c r="DK438">
        <v>2</v>
      </c>
      <c r="DM438" s="27">
        <v>1</v>
      </c>
      <c r="DN438" s="36">
        <v>11056</v>
      </c>
      <c r="DO438">
        <v>2</v>
      </c>
      <c r="DQ438">
        <v>1</v>
      </c>
      <c r="DS438" t="s">
        <v>8859</v>
      </c>
      <c r="DT438" s="27">
        <v>1</v>
      </c>
      <c r="DU438" s="2" t="s">
        <v>8866</v>
      </c>
      <c r="DV438" s="27">
        <v>1</v>
      </c>
      <c r="DW438" s="2" t="s">
        <v>8867</v>
      </c>
      <c r="DX438" s="27">
        <v>0.5</v>
      </c>
      <c r="DY438" t="s">
        <v>8868</v>
      </c>
      <c r="DZ438" s="27">
        <v>1</v>
      </c>
      <c r="EA438" t="s">
        <v>8869</v>
      </c>
      <c r="EB438" s="27">
        <v>0.5</v>
      </c>
      <c r="EC438" s="2" t="s">
        <v>8870</v>
      </c>
      <c r="ED438" s="27">
        <v>1</v>
      </c>
      <c r="EE438" s="2" t="s">
        <v>8871</v>
      </c>
      <c r="EF438" s="27">
        <v>1</v>
      </c>
      <c r="EG438" s="2" t="s">
        <v>8872</v>
      </c>
      <c r="EH438" s="27">
        <v>1</v>
      </c>
      <c r="EI438" s="2" t="s">
        <v>8873</v>
      </c>
      <c r="EJ438" s="27">
        <v>0.5</v>
      </c>
      <c r="EK438" t="s">
        <v>8874</v>
      </c>
      <c r="EL438" s="27">
        <v>1</v>
      </c>
      <c r="EM438" t="s">
        <v>8875</v>
      </c>
      <c r="EN438">
        <v>1</v>
      </c>
      <c r="EP438" s="2" t="s">
        <v>8859</v>
      </c>
      <c r="EQ438">
        <f t="shared" si="91"/>
        <v>0.85</v>
      </c>
      <c r="ER438" s="99">
        <v>0.5</v>
      </c>
      <c r="ES438" s="27">
        <v>0</v>
      </c>
      <c r="ET438" t="s">
        <v>242</v>
      </c>
      <c r="EU438" t="s">
        <v>242</v>
      </c>
      <c r="EX438" t="s">
        <v>242</v>
      </c>
      <c r="EY438" t="s">
        <v>242</v>
      </c>
      <c r="FA438" s="27">
        <v>1</v>
      </c>
      <c r="FB438">
        <v>75.548000000000002</v>
      </c>
      <c r="FC438" t="s">
        <v>8876</v>
      </c>
      <c r="FD438" s="27">
        <v>1</v>
      </c>
      <c r="FE438">
        <v>0</v>
      </c>
      <c r="FG438" s="27">
        <v>1</v>
      </c>
      <c r="FH438">
        <v>75.548000000000002</v>
      </c>
      <c r="FI438" t="s">
        <v>8876</v>
      </c>
      <c r="FJ438" s="27">
        <v>0</v>
      </c>
      <c r="FK438" t="s">
        <v>242</v>
      </c>
      <c r="FL438">
        <f t="shared" si="94"/>
        <v>2</v>
      </c>
      <c r="FM438" s="99">
        <v>1</v>
      </c>
      <c r="FN438">
        <f t="shared" si="95"/>
        <v>1</v>
      </c>
      <c r="FO438" s="99">
        <v>1</v>
      </c>
      <c r="FQ438">
        <v>1</v>
      </c>
      <c r="FS438" t="s">
        <v>8859</v>
      </c>
      <c r="FT438" s="27">
        <v>0</v>
      </c>
      <c r="FU438" t="s">
        <v>242</v>
      </c>
      <c r="FV438" t="s">
        <v>242</v>
      </c>
      <c r="FW438" t="s">
        <v>242</v>
      </c>
      <c r="FY438" s="27">
        <v>1</v>
      </c>
      <c r="FZ438">
        <v>45</v>
      </c>
      <c r="GA438">
        <v>2</v>
      </c>
      <c r="GC438" s="27">
        <v>0.5</v>
      </c>
      <c r="GD438" t="s">
        <v>242</v>
      </c>
      <c r="GE438" t="s">
        <v>242</v>
      </c>
      <c r="GF438" s="36" t="s">
        <v>242</v>
      </c>
      <c r="GG438" t="s">
        <v>242</v>
      </c>
      <c r="GH438" t="s">
        <v>242</v>
      </c>
      <c r="GI438" t="s">
        <v>242</v>
      </c>
      <c r="GJ438" t="s">
        <v>242</v>
      </c>
      <c r="GK438">
        <v>1</v>
      </c>
      <c r="GL438" t="s">
        <v>8877</v>
      </c>
      <c r="GM438">
        <v>3</v>
      </c>
      <c r="GO438" t="s">
        <v>8878</v>
      </c>
      <c r="GP438" s="27">
        <v>0</v>
      </c>
      <c r="GQ438" t="s">
        <v>242</v>
      </c>
      <c r="GR438" t="s">
        <v>242</v>
      </c>
      <c r="GT438" t="s">
        <v>242</v>
      </c>
      <c r="GW438" s="27">
        <v>1</v>
      </c>
      <c r="GX438">
        <v>203</v>
      </c>
      <c r="GY438" t="s">
        <v>8879</v>
      </c>
      <c r="HA438">
        <v>3</v>
      </c>
      <c r="HC438" t="s">
        <v>8878</v>
      </c>
      <c r="HD438" s="27">
        <v>0.5</v>
      </c>
      <c r="HE438" t="s">
        <v>8880</v>
      </c>
      <c r="HF438" s="27">
        <v>0</v>
      </c>
      <c r="HH438">
        <v>1</v>
      </c>
      <c r="HJ438" t="s">
        <v>8881</v>
      </c>
      <c r="HK438" s="27">
        <v>1</v>
      </c>
      <c r="HL438" t="s">
        <v>8882</v>
      </c>
      <c r="HM438">
        <v>1</v>
      </c>
      <c r="HO438" t="s">
        <v>8859</v>
      </c>
      <c r="HP438">
        <v>0.88888888899999996</v>
      </c>
      <c r="HQ438">
        <v>1</v>
      </c>
      <c r="HR438">
        <v>1</v>
      </c>
      <c r="HS438">
        <v>1</v>
      </c>
      <c r="HT438">
        <v>0.85</v>
      </c>
      <c r="HU438">
        <v>0</v>
      </c>
      <c r="HV438">
        <v>0.75</v>
      </c>
      <c r="HW438">
        <v>0.5</v>
      </c>
      <c r="HX438">
        <v>0</v>
      </c>
      <c r="HY438">
        <v>1</v>
      </c>
      <c r="HZ438">
        <v>0.25</v>
      </c>
      <c r="IA438">
        <v>1</v>
      </c>
      <c r="IB438">
        <v>1</v>
      </c>
      <c r="IC438">
        <v>0.96296296299999995</v>
      </c>
      <c r="ID438">
        <v>0.65</v>
      </c>
      <c r="IE438">
        <v>0.55000000000000004</v>
      </c>
      <c r="IF438">
        <v>0.72098765399999998</v>
      </c>
      <c r="IG438" t="s">
        <v>8857</v>
      </c>
      <c r="IH438" t="s">
        <v>266</v>
      </c>
      <c r="II438" t="s">
        <v>8857</v>
      </c>
      <c r="IJ438">
        <v>13131</v>
      </c>
      <c r="IK438">
        <v>12078</v>
      </c>
      <c r="IL438">
        <v>12030</v>
      </c>
      <c r="IM438">
        <v>13669</v>
      </c>
      <c r="IN438">
        <v>13131</v>
      </c>
      <c r="IS438">
        <f t="shared" si="92"/>
        <v>0.9</v>
      </c>
      <c r="IT438">
        <f t="shared" si="96"/>
        <v>0.7857142857142857</v>
      </c>
      <c r="IU438">
        <f t="shared" si="98"/>
        <v>0.625</v>
      </c>
      <c r="IV438">
        <f t="shared" si="93"/>
        <v>0.77023809523809528</v>
      </c>
    </row>
    <row r="439" spans="1:256" customFormat="1" ht="14" customHeight="1" x14ac:dyDescent="0.2">
      <c r="A439">
        <v>438</v>
      </c>
      <c r="B439">
        <v>478</v>
      </c>
      <c r="C439" s="1">
        <v>44924.990972222222</v>
      </c>
      <c r="D439" s="1">
        <v>44925.026388888888</v>
      </c>
      <c r="E439">
        <v>0</v>
      </c>
      <c r="F439" t="s">
        <v>6824</v>
      </c>
      <c r="G439">
        <v>100</v>
      </c>
      <c r="H439">
        <v>3003</v>
      </c>
      <c r="I439">
        <v>1</v>
      </c>
      <c r="J439" s="1">
        <v>44925.026388888888</v>
      </c>
      <c r="K439" t="s">
        <v>8883</v>
      </c>
      <c r="L439" t="s">
        <v>242</v>
      </c>
      <c r="M439" t="s">
        <v>242</v>
      </c>
      <c r="N439" t="s">
        <v>8884</v>
      </c>
      <c r="O439" t="s">
        <v>8885</v>
      </c>
      <c r="P439">
        <v>34.064799999999998</v>
      </c>
      <c r="Q439">
        <v>-118.4414</v>
      </c>
      <c r="R439" t="s">
        <v>245</v>
      </c>
      <c r="S439" t="s">
        <v>246</v>
      </c>
      <c r="T439" t="s">
        <v>8886</v>
      </c>
      <c r="U439" s="24">
        <v>723254</v>
      </c>
      <c r="V439" t="s">
        <v>8887</v>
      </c>
      <c r="W439">
        <v>172908105</v>
      </c>
      <c r="X439">
        <v>2320</v>
      </c>
      <c r="Y439" t="s">
        <v>476</v>
      </c>
      <c r="Z439" t="s">
        <v>2878</v>
      </c>
      <c r="AA439">
        <v>2020</v>
      </c>
      <c r="AB439">
        <v>2020</v>
      </c>
      <c r="AC439">
        <v>0</v>
      </c>
      <c r="AF439">
        <v>8</v>
      </c>
      <c r="AG439">
        <v>3</v>
      </c>
      <c r="AI439" t="s">
        <v>8888</v>
      </c>
      <c r="AJ439" s="27">
        <v>1</v>
      </c>
      <c r="AK439">
        <v>2</v>
      </c>
      <c r="AL439" s="27">
        <v>0</v>
      </c>
      <c r="AM439" s="24">
        <v>0</v>
      </c>
      <c r="AN439" s="36">
        <f t="shared" si="89"/>
        <v>0</v>
      </c>
      <c r="AO439" s="27">
        <v>0</v>
      </c>
      <c r="AP439" s="24">
        <v>0</v>
      </c>
      <c r="AR439">
        <v>3</v>
      </c>
      <c r="AT439" t="s">
        <v>8888</v>
      </c>
      <c r="AU439" s="44">
        <v>1</v>
      </c>
      <c r="AV439" s="24">
        <v>6</v>
      </c>
      <c r="AW439" s="21">
        <f t="shared" si="103"/>
        <v>75</v>
      </c>
      <c r="AX439" t="s">
        <v>242</v>
      </c>
      <c r="BA439" s="27">
        <v>1</v>
      </c>
      <c r="BB439" s="48">
        <v>6</v>
      </c>
      <c r="BC439" s="21">
        <f t="shared" si="90"/>
        <v>75</v>
      </c>
      <c r="BD439">
        <v>3</v>
      </c>
      <c r="BF439" t="s">
        <v>8888</v>
      </c>
      <c r="BG439" s="27">
        <v>1</v>
      </c>
      <c r="BH439">
        <v>10.25</v>
      </c>
      <c r="BJ439">
        <v>3</v>
      </c>
      <c r="BL439" t="s">
        <v>8888</v>
      </c>
      <c r="BM439" s="27">
        <v>1</v>
      </c>
      <c r="BN439">
        <v>3</v>
      </c>
      <c r="BP439" t="s">
        <v>8888</v>
      </c>
      <c r="BQ439" s="27">
        <v>1</v>
      </c>
      <c r="BR439">
        <v>2</v>
      </c>
      <c r="BS439" s="97">
        <f t="shared" si="101"/>
        <v>25</v>
      </c>
      <c r="BU439">
        <v>1</v>
      </c>
      <c r="BW439" t="s">
        <v>8889</v>
      </c>
      <c r="BX439" s="27">
        <v>0</v>
      </c>
      <c r="BY439" s="24" t="s">
        <v>242</v>
      </c>
      <c r="BZ439" s="21" t="s">
        <v>242</v>
      </c>
      <c r="CA439" t="s">
        <v>242</v>
      </c>
      <c r="CB439" t="s">
        <v>242</v>
      </c>
      <c r="CE439" s="27">
        <v>0</v>
      </c>
      <c r="CG439" t="s">
        <v>242</v>
      </c>
      <c r="CH439" t="s">
        <v>242</v>
      </c>
      <c r="CJ439" s="27">
        <v>0</v>
      </c>
      <c r="CL439" t="s">
        <v>242</v>
      </c>
      <c r="CO439">
        <v>0</v>
      </c>
      <c r="CP439" s="27">
        <v>0.5</v>
      </c>
      <c r="CQ439">
        <v>100</v>
      </c>
      <c r="CR439">
        <v>100</v>
      </c>
      <c r="CS439" t="s">
        <v>242</v>
      </c>
      <c r="CU439" t="s">
        <v>8890</v>
      </c>
      <c r="CV439" s="27">
        <v>1</v>
      </c>
      <c r="CW439" s="2" t="s">
        <v>8891</v>
      </c>
      <c r="CX439">
        <v>5</v>
      </c>
      <c r="CY439" t="s">
        <v>3034</v>
      </c>
      <c r="CZ439" t="s">
        <v>8892</v>
      </c>
      <c r="DA439" s="27">
        <v>1</v>
      </c>
      <c r="DB439">
        <v>183814</v>
      </c>
      <c r="DC439">
        <v>2</v>
      </c>
      <c r="DE439" s="27">
        <v>1</v>
      </c>
      <c r="DF439" s="36" t="s">
        <v>242</v>
      </c>
      <c r="DG439" t="s">
        <v>242</v>
      </c>
      <c r="DH439" s="43" t="s">
        <v>242</v>
      </c>
      <c r="DI439" t="s">
        <v>242</v>
      </c>
      <c r="DJ439" s="36">
        <v>249293</v>
      </c>
      <c r="DK439">
        <v>2</v>
      </c>
      <c r="DM439" s="27">
        <v>0</v>
      </c>
      <c r="DN439" s="36" t="s">
        <v>242</v>
      </c>
      <c r="DO439" t="s">
        <v>242</v>
      </c>
      <c r="DQ439">
        <v>1</v>
      </c>
      <c r="DS439" t="s">
        <v>8889</v>
      </c>
      <c r="DT439" s="27">
        <v>0</v>
      </c>
      <c r="DV439" s="27">
        <v>0</v>
      </c>
      <c r="DX439" s="27">
        <v>0</v>
      </c>
      <c r="DZ439" s="27">
        <v>0</v>
      </c>
      <c r="EB439" s="27">
        <v>0</v>
      </c>
      <c r="ED439" s="27">
        <v>0</v>
      </c>
      <c r="EF439" s="27">
        <v>0</v>
      </c>
      <c r="EH439" s="27">
        <v>0</v>
      </c>
      <c r="EJ439" s="27">
        <v>0</v>
      </c>
      <c r="EL439" s="27">
        <v>0</v>
      </c>
      <c r="EN439" t="s">
        <v>242</v>
      </c>
      <c r="EP439" s="2"/>
      <c r="EQ439">
        <f t="shared" si="91"/>
        <v>0</v>
      </c>
      <c r="ER439" s="99">
        <v>0</v>
      </c>
      <c r="ES439" s="27">
        <v>0</v>
      </c>
      <c r="ET439" t="s">
        <v>242</v>
      </c>
      <c r="EU439" t="s">
        <v>242</v>
      </c>
      <c r="EX439" t="s">
        <v>242</v>
      </c>
      <c r="EY439" t="s">
        <v>242</v>
      </c>
      <c r="FA439" s="27">
        <v>1</v>
      </c>
      <c r="FB439">
        <v>11900</v>
      </c>
      <c r="FC439" t="s">
        <v>8893</v>
      </c>
      <c r="FD439" s="27">
        <v>0</v>
      </c>
      <c r="FE439" t="s">
        <v>242</v>
      </c>
      <c r="FG439" s="27">
        <v>0</v>
      </c>
      <c r="FH439" t="s">
        <v>242</v>
      </c>
      <c r="FJ439" s="27">
        <v>0</v>
      </c>
      <c r="FK439" t="s">
        <v>242</v>
      </c>
      <c r="FL439">
        <f t="shared" si="94"/>
        <v>1</v>
      </c>
      <c r="FM439" s="99">
        <v>1</v>
      </c>
      <c r="FN439">
        <f t="shared" si="95"/>
        <v>0</v>
      </c>
      <c r="FO439" s="100">
        <v>0</v>
      </c>
      <c r="FQ439">
        <v>1</v>
      </c>
      <c r="FS439" t="s">
        <v>8889</v>
      </c>
      <c r="FT439" s="27">
        <v>0</v>
      </c>
      <c r="FU439" t="s">
        <v>242</v>
      </c>
      <c r="FV439" t="s">
        <v>242</v>
      </c>
      <c r="FW439" t="s">
        <v>242</v>
      </c>
      <c r="FY439" s="27">
        <v>0</v>
      </c>
      <c r="FZ439" t="s">
        <v>242</v>
      </c>
      <c r="GA439" t="s">
        <v>242</v>
      </c>
      <c r="GC439" s="27">
        <v>0</v>
      </c>
      <c r="GD439" t="s">
        <v>242</v>
      </c>
      <c r="GE439" t="s">
        <v>242</v>
      </c>
      <c r="GF439" s="36" t="s">
        <v>242</v>
      </c>
      <c r="GG439" t="s">
        <v>242</v>
      </c>
      <c r="GH439" t="s">
        <v>242</v>
      </c>
      <c r="GI439" t="s">
        <v>242</v>
      </c>
      <c r="GJ439" t="s">
        <v>242</v>
      </c>
      <c r="GK439" t="s">
        <v>242</v>
      </c>
      <c r="GM439" t="s">
        <v>242</v>
      </c>
      <c r="GP439" s="27">
        <v>0</v>
      </c>
      <c r="GQ439" t="s">
        <v>242</v>
      </c>
      <c r="GR439" t="s">
        <v>242</v>
      </c>
      <c r="GT439" t="s">
        <v>242</v>
      </c>
      <c r="GW439" s="27">
        <v>1</v>
      </c>
      <c r="GX439">
        <v>120</v>
      </c>
      <c r="GY439" t="s">
        <v>8894</v>
      </c>
      <c r="HA439">
        <v>3</v>
      </c>
      <c r="HC439" t="s">
        <v>8888</v>
      </c>
      <c r="HD439" s="27">
        <v>1</v>
      </c>
      <c r="HE439" s="2" t="s">
        <v>8895</v>
      </c>
      <c r="HF439" s="27">
        <v>1</v>
      </c>
      <c r="HG439" s="2" t="s">
        <v>8895</v>
      </c>
      <c r="HH439">
        <v>1</v>
      </c>
      <c r="HJ439" t="s">
        <v>8889</v>
      </c>
      <c r="HK439" s="27">
        <v>1</v>
      </c>
      <c r="HL439" s="2" t="s">
        <v>8896</v>
      </c>
      <c r="HM439">
        <v>1</v>
      </c>
      <c r="HO439" t="s">
        <v>8889</v>
      </c>
      <c r="HP439">
        <v>0.44444444399999999</v>
      </c>
      <c r="HQ439">
        <v>0</v>
      </c>
      <c r="HR439">
        <v>0.75</v>
      </c>
      <c r="HS439">
        <v>0.66666666699999999</v>
      </c>
      <c r="HT439">
        <v>0</v>
      </c>
      <c r="HU439">
        <v>0</v>
      </c>
      <c r="HV439">
        <v>0.25</v>
      </c>
      <c r="HW439">
        <v>0</v>
      </c>
      <c r="HX439">
        <v>0</v>
      </c>
      <c r="HY439">
        <v>1</v>
      </c>
      <c r="HZ439">
        <v>1</v>
      </c>
      <c r="IA439">
        <v>1</v>
      </c>
      <c r="IB439">
        <v>1</v>
      </c>
      <c r="IC439">
        <v>0.39814814799999998</v>
      </c>
      <c r="ID439">
        <v>0.22916666699999999</v>
      </c>
      <c r="IE439">
        <v>0.6</v>
      </c>
      <c r="IF439">
        <v>0.40910493799999997</v>
      </c>
      <c r="IG439" t="s">
        <v>8886</v>
      </c>
      <c r="IH439" t="s">
        <v>266</v>
      </c>
      <c r="II439" t="s">
        <v>8886</v>
      </c>
      <c r="IJ439">
        <v>7085.12</v>
      </c>
      <c r="IK439">
        <v>7116.34</v>
      </c>
      <c r="IL439">
        <v>7854.4589999999998</v>
      </c>
      <c r="IM439" t="s">
        <v>242</v>
      </c>
      <c r="IN439">
        <v>7085.12</v>
      </c>
      <c r="IS439">
        <f t="shared" si="92"/>
        <v>0.2</v>
      </c>
      <c r="IT439">
        <f t="shared" si="96"/>
        <v>0.42857142857142855</v>
      </c>
      <c r="IU439">
        <f t="shared" si="98"/>
        <v>0.25</v>
      </c>
      <c r="IV439">
        <f t="shared" si="93"/>
        <v>0.29285714285714287</v>
      </c>
    </row>
    <row r="440" spans="1:256" customFormat="1" ht="14" customHeight="1" x14ac:dyDescent="0.2">
      <c r="A440">
        <v>439</v>
      </c>
      <c r="B440">
        <v>479</v>
      </c>
      <c r="C440" s="1">
        <v>44925.039583333331</v>
      </c>
      <c r="D440" s="1">
        <v>44925.073611111111</v>
      </c>
      <c r="E440">
        <v>0</v>
      </c>
      <c r="F440" t="s">
        <v>6824</v>
      </c>
      <c r="G440">
        <v>100</v>
      </c>
      <c r="H440">
        <v>2921</v>
      </c>
      <c r="I440">
        <v>1</v>
      </c>
      <c r="J440" s="1">
        <v>44925.073611111111</v>
      </c>
      <c r="K440" t="s">
        <v>8897</v>
      </c>
      <c r="L440" t="s">
        <v>242</v>
      </c>
      <c r="M440" t="s">
        <v>242</v>
      </c>
      <c r="N440" t="s">
        <v>8898</v>
      </c>
      <c r="O440" t="s">
        <v>8899</v>
      </c>
      <c r="P440">
        <v>34.064799999999998</v>
      </c>
      <c r="Q440">
        <v>-118.4414</v>
      </c>
      <c r="R440" t="s">
        <v>245</v>
      </c>
      <c r="S440" t="s">
        <v>246</v>
      </c>
      <c r="T440" t="s">
        <v>8900</v>
      </c>
      <c r="V440" t="s">
        <v>8901</v>
      </c>
      <c r="W440">
        <v>254709108</v>
      </c>
      <c r="X440">
        <v>6141</v>
      </c>
      <c r="Y440" t="s">
        <v>319</v>
      </c>
      <c r="Z440" t="s">
        <v>5671</v>
      </c>
      <c r="AA440">
        <v>2020</v>
      </c>
      <c r="AC440">
        <v>0</v>
      </c>
      <c r="AF440">
        <v>12</v>
      </c>
      <c r="AG440">
        <v>3</v>
      </c>
      <c r="AI440" t="s">
        <v>8902</v>
      </c>
      <c r="AJ440" s="27">
        <v>1</v>
      </c>
      <c r="AK440">
        <v>10</v>
      </c>
      <c r="AL440" s="27">
        <v>0</v>
      </c>
      <c r="AM440" s="24">
        <v>0</v>
      </c>
      <c r="AN440" s="36">
        <f t="shared" si="89"/>
        <v>0</v>
      </c>
      <c r="AO440" s="27">
        <v>1</v>
      </c>
      <c r="AP440">
        <v>1</v>
      </c>
      <c r="AQ440" s="2" t="s">
        <v>8903</v>
      </c>
      <c r="AR440">
        <v>3</v>
      </c>
      <c r="AT440" t="s">
        <v>8902</v>
      </c>
      <c r="AU440" s="27">
        <v>1</v>
      </c>
      <c r="AV440">
        <v>11</v>
      </c>
      <c r="AW440" s="21">
        <f t="shared" si="103"/>
        <v>91.666666666666657</v>
      </c>
      <c r="AX440">
        <v>3</v>
      </c>
      <c r="AZ440" t="s">
        <v>8902</v>
      </c>
      <c r="BA440" s="27">
        <v>1</v>
      </c>
      <c r="BB440">
        <v>11</v>
      </c>
      <c r="BC440" s="21">
        <f t="shared" si="90"/>
        <v>91.666666666666657</v>
      </c>
      <c r="BD440">
        <v>3</v>
      </c>
      <c r="BF440" t="s">
        <v>8902</v>
      </c>
      <c r="BG440" s="27">
        <v>1</v>
      </c>
      <c r="BH440">
        <v>8.5</v>
      </c>
      <c r="BJ440">
        <v>3</v>
      </c>
      <c r="BL440" t="s">
        <v>8902</v>
      </c>
      <c r="BM440" s="27">
        <v>1</v>
      </c>
      <c r="BN440">
        <v>3</v>
      </c>
      <c r="BP440" t="s">
        <v>8902</v>
      </c>
      <c r="BQ440" s="27">
        <v>1</v>
      </c>
      <c r="BR440">
        <v>4</v>
      </c>
      <c r="BS440" s="97">
        <f t="shared" si="101"/>
        <v>33.333333333333329</v>
      </c>
      <c r="BU440">
        <v>3</v>
      </c>
      <c r="BW440" t="s">
        <v>8902</v>
      </c>
      <c r="BX440" s="27">
        <v>0</v>
      </c>
      <c r="BY440" s="24" t="s">
        <v>242</v>
      </c>
      <c r="BZ440" s="21" t="s">
        <v>242</v>
      </c>
      <c r="CA440" t="s">
        <v>242</v>
      </c>
      <c r="CB440" t="s">
        <v>242</v>
      </c>
      <c r="CE440" s="27">
        <v>0</v>
      </c>
      <c r="CG440" t="s">
        <v>242</v>
      </c>
      <c r="CH440" t="s">
        <v>242</v>
      </c>
      <c r="CJ440" s="27">
        <v>0</v>
      </c>
      <c r="CL440" t="s">
        <v>242</v>
      </c>
      <c r="CO440">
        <v>0</v>
      </c>
      <c r="CP440" s="27">
        <v>0.5</v>
      </c>
      <c r="CQ440" t="s">
        <v>242</v>
      </c>
      <c r="CR440">
        <v>100</v>
      </c>
      <c r="CS440" t="s">
        <v>242</v>
      </c>
      <c r="CU440" t="s">
        <v>8904</v>
      </c>
      <c r="CV440" s="27">
        <v>1</v>
      </c>
      <c r="CW440" t="s">
        <v>8905</v>
      </c>
      <c r="CX440">
        <v>1</v>
      </c>
      <c r="CZ440" t="s">
        <v>8906</v>
      </c>
      <c r="DA440" s="27">
        <v>1</v>
      </c>
      <c r="DB440">
        <v>1680</v>
      </c>
      <c r="DC440">
        <v>1</v>
      </c>
      <c r="DE440" s="27">
        <v>1</v>
      </c>
      <c r="DF440" s="36" t="s">
        <v>242</v>
      </c>
      <c r="DG440" t="s">
        <v>242</v>
      </c>
      <c r="DH440" s="36">
        <v>38487</v>
      </c>
      <c r="DI440">
        <v>1</v>
      </c>
      <c r="DJ440" s="36" t="s">
        <v>242</v>
      </c>
      <c r="DK440" t="s">
        <v>242</v>
      </c>
      <c r="DM440" s="27">
        <v>0</v>
      </c>
      <c r="DN440" s="36" t="s">
        <v>242</v>
      </c>
      <c r="DO440" t="s">
        <v>242</v>
      </c>
      <c r="DQ440">
        <v>5</v>
      </c>
      <c r="DR440" t="s">
        <v>8907</v>
      </c>
      <c r="DS440" t="s">
        <v>8908</v>
      </c>
      <c r="DT440" s="27">
        <v>0</v>
      </c>
      <c r="DV440" s="27">
        <v>0</v>
      </c>
      <c r="DX440" s="27">
        <v>0</v>
      </c>
      <c r="DZ440" s="27">
        <v>0</v>
      </c>
      <c r="EB440" s="27">
        <v>0</v>
      </c>
      <c r="ED440" s="27">
        <v>0</v>
      </c>
      <c r="EF440" s="27">
        <v>0</v>
      </c>
      <c r="EH440" s="27">
        <v>0</v>
      </c>
      <c r="EJ440" s="27">
        <v>0</v>
      </c>
      <c r="EL440" s="27">
        <v>0</v>
      </c>
      <c r="EN440" t="s">
        <v>242</v>
      </c>
      <c r="EP440" s="2"/>
      <c r="EQ440">
        <f t="shared" si="91"/>
        <v>0</v>
      </c>
      <c r="ER440" s="99">
        <v>0</v>
      </c>
      <c r="ES440" s="27">
        <v>0</v>
      </c>
      <c r="ET440" t="s">
        <v>242</v>
      </c>
      <c r="EU440" t="s">
        <v>242</v>
      </c>
      <c r="EX440" t="s">
        <v>242</v>
      </c>
      <c r="EY440" t="s">
        <v>242</v>
      </c>
      <c r="FA440" s="27">
        <v>0</v>
      </c>
      <c r="FB440" t="s">
        <v>242</v>
      </c>
      <c r="FD440" s="27">
        <v>0</v>
      </c>
      <c r="FE440" t="s">
        <v>242</v>
      </c>
      <c r="FG440" s="27">
        <v>0</v>
      </c>
      <c r="FH440" t="s">
        <v>242</v>
      </c>
      <c r="FJ440" s="27">
        <v>0</v>
      </c>
      <c r="FK440" t="s">
        <v>242</v>
      </c>
      <c r="FL440">
        <f t="shared" si="94"/>
        <v>0</v>
      </c>
      <c r="FM440" s="100">
        <v>0</v>
      </c>
      <c r="FN440">
        <f t="shared" si="95"/>
        <v>0</v>
      </c>
      <c r="FO440" s="100">
        <v>0</v>
      </c>
      <c r="FQ440" t="s">
        <v>242</v>
      </c>
      <c r="FT440" s="27">
        <v>0</v>
      </c>
      <c r="FU440" t="s">
        <v>242</v>
      </c>
      <c r="FV440" t="s">
        <v>242</v>
      </c>
      <c r="FW440" t="s">
        <v>242</v>
      </c>
      <c r="FY440" s="27">
        <v>1</v>
      </c>
      <c r="FZ440">
        <v>59</v>
      </c>
      <c r="GA440">
        <v>3</v>
      </c>
      <c r="GC440" s="27">
        <v>1</v>
      </c>
      <c r="GD440">
        <v>9</v>
      </c>
      <c r="GE440">
        <v>13</v>
      </c>
      <c r="GF440" s="36">
        <v>57</v>
      </c>
      <c r="GG440">
        <v>11</v>
      </c>
      <c r="GH440" t="s">
        <v>242</v>
      </c>
      <c r="GI440" t="s">
        <v>242</v>
      </c>
      <c r="GJ440">
        <v>2</v>
      </c>
      <c r="GK440">
        <v>1</v>
      </c>
      <c r="GL440" t="s">
        <v>8909</v>
      </c>
      <c r="GM440">
        <v>1</v>
      </c>
      <c r="GO440" t="s">
        <v>8906</v>
      </c>
      <c r="GP440" s="27">
        <v>0.5</v>
      </c>
      <c r="GQ440" t="s">
        <v>242</v>
      </c>
      <c r="GR440" t="s">
        <v>242</v>
      </c>
      <c r="GS440" t="s">
        <v>8910</v>
      </c>
      <c r="GT440">
        <v>1</v>
      </c>
      <c r="GV440" t="s">
        <v>8906</v>
      </c>
      <c r="GW440" s="27">
        <v>1</v>
      </c>
      <c r="GX440">
        <v>169</v>
      </c>
      <c r="GY440" t="s">
        <v>8911</v>
      </c>
      <c r="HA440">
        <v>3</v>
      </c>
      <c r="HC440" t="s">
        <v>8912</v>
      </c>
      <c r="HD440" s="27">
        <v>0</v>
      </c>
      <c r="HF440" s="27">
        <v>0</v>
      </c>
      <c r="HH440" t="s">
        <v>242</v>
      </c>
      <c r="HK440" s="27">
        <v>1</v>
      </c>
      <c r="HL440" t="s">
        <v>8913</v>
      </c>
      <c r="HM440">
        <v>1</v>
      </c>
      <c r="HO440" t="s">
        <v>8906</v>
      </c>
      <c r="HP440">
        <v>0.66666666699999999</v>
      </c>
      <c r="HQ440">
        <v>0</v>
      </c>
      <c r="HR440">
        <v>0.75</v>
      </c>
      <c r="HS440">
        <v>0.66666666699999999</v>
      </c>
      <c r="HT440">
        <v>0</v>
      </c>
      <c r="HU440">
        <v>0</v>
      </c>
      <c r="HV440">
        <v>0</v>
      </c>
      <c r="HW440">
        <v>0.66666666699999999</v>
      </c>
      <c r="HX440">
        <v>0.5</v>
      </c>
      <c r="HY440">
        <v>1</v>
      </c>
      <c r="HZ440">
        <v>0</v>
      </c>
      <c r="IA440">
        <v>1</v>
      </c>
      <c r="IB440">
        <v>1</v>
      </c>
      <c r="IC440">
        <v>0.47222222200000002</v>
      </c>
      <c r="ID440">
        <v>0.16666666699999999</v>
      </c>
      <c r="IE440">
        <v>0.63333333300000005</v>
      </c>
      <c r="IF440">
        <v>0.42407407400000002</v>
      </c>
      <c r="IG440" t="s">
        <v>8900</v>
      </c>
      <c r="IH440" t="s">
        <v>266</v>
      </c>
      <c r="II440" t="s">
        <v>8900</v>
      </c>
      <c r="IJ440">
        <v>13989</v>
      </c>
      <c r="IK440">
        <v>12953</v>
      </c>
      <c r="IL440">
        <v>13221</v>
      </c>
      <c r="IM440">
        <v>15202</v>
      </c>
      <c r="IN440">
        <v>13989</v>
      </c>
      <c r="IS440">
        <f t="shared" si="92"/>
        <v>0.4</v>
      </c>
      <c r="IT440">
        <f t="shared" si="96"/>
        <v>0.2857142857142857</v>
      </c>
      <c r="IU440">
        <f t="shared" si="98"/>
        <v>0.75</v>
      </c>
      <c r="IV440">
        <f t="shared" si="93"/>
        <v>0.47857142857142859</v>
      </c>
    </row>
    <row r="441" spans="1:256" customFormat="1" ht="14" customHeight="1" x14ac:dyDescent="0.2">
      <c r="A441">
        <v>440</v>
      </c>
      <c r="B441">
        <v>480</v>
      </c>
      <c r="C441" s="1">
        <v>44926.76458333333</v>
      </c>
      <c r="D441" s="1">
        <v>44926.804861111108</v>
      </c>
      <c r="E441">
        <v>0</v>
      </c>
      <c r="F441" t="s">
        <v>8853</v>
      </c>
      <c r="G441">
        <v>100</v>
      </c>
      <c r="H441">
        <v>3498</v>
      </c>
      <c r="I441">
        <v>1</v>
      </c>
      <c r="J441" s="1">
        <v>44926.804861111108</v>
      </c>
      <c r="K441" t="s">
        <v>8914</v>
      </c>
      <c r="L441" t="s">
        <v>242</v>
      </c>
      <c r="M441" t="s">
        <v>242</v>
      </c>
      <c r="N441" t="s">
        <v>8915</v>
      </c>
      <c r="O441" t="s">
        <v>8916</v>
      </c>
      <c r="P441">
        <v>33.594499999999996</v>
      </c>
      <c r="Q441">
        <v>-117.8304</v>
      </c>
      <c r="R441" t="s">
        <v>245</v>
      </c>
      <c r="S441" t="s">
        <v>246</v>
      </c>
      <c r="T441" t="s">
        <v>8917</v>
      </c>
      <c r="V441" t="s">
        <v>8918</v>
      </c>
      <c r="W441">
        <v>513272104</v>
      </c>
      <c r="X441">
        <v>2030</v>
      </c>
      <c r="Y441" t="s">
        <v>326</v>
      </c>
      <c r="Z441" t="s">
        <v>2449</v>
      </c>
      <c r="AA441">
        <v>2021</v>
      </c>
      <c r="AC441">
        <v>0</v>
      </c>
      <c r="AF441">
        <v>10</v>
      </c>
      <c r="AG441">
        <v>1</v>
      </c>
      <c r="AI441" t="s">
        <v>8919</v>
      </c>
      <c r="AJ441" s="27">
        <v>1</v>
      </c>
      <c r="AK441">
        <v>8</v>
      </c>
      <c r="AL441" s="27">
        <v>1</v>
      </c>
      <c r="AM441">
        <v>1</v>
      </c>
      <c r="AN441" s="36">
        <f t="shared" si="89"/>
        <v>10</v>
      </c>
      <c r="AO441" s="27">
        <v>1</v>
      </c>
      <c r="AP441">
        <v>1</v>
      </c>
      <c r="AQ441" t="s">
        <v>8920</v>
      </c>
      <c r="AR441">
        <v>3</v>
      </c>
      <c r="AT441" t="s">
        <v>8921</v>
      </c>
      <c r="AU441" s="27">
        <v>1</v>
      </c>
      <c r="AV441">
        <v>9</v>
      </c>
      <c r="AW441" s="21">
        <f t="shared" si="103"/>
        <v>90</v>
      </c>
      <c r="AX441">
        <v>1</v>
      </c>
      <c r="AZ441" t="s">
        <v>8919</v>
      </c>
      <c r="BA441" s="27">
        <v>1</v>
      </c>
      <c r="BB441">
        <v>9</v>
      </c>
      <c r="BC441" s="21">
        <f t="shared" si="90"/>
        <v>90</v>
      </c>
      <c r="BD441">
        <v>3</v>
      </c>
      <c r="BF441" t="s">
        <v>8921</v>
      </c>
      <c r="BG441" s="27">
        <v>1</v>
      </c>
      <c r="BH441">
        <v>3.9</v>
      </c>
      <c r="BJ441">
        <v>3</v>
      </c>
      <c r="BL441" t="s">
        <v>8922</v>
      </c>
      <c r="BM441" s="27">
        <v>1</v>
      </c>
      <c r="BN441" t="s">
        <v>242</v>
      </c>
      <c r="BQ441" s="27">
        <v>1</v>
      </c>
      <c r="BR441">
        <v>2</v>
      </c>
      <c r="BS441" s="97">
        <f t="shared" si="101"/>
        <v>20</v>
      </c>
      <c r="BU441">
        <v>3</v>
      </c>
      <c r="BW441" t="s">
        <v>8922</v>
      </c>
      <c r="BX441" s="27">
        <v>1</v>
      </c>
      <c r="BY441">
        <v>3</v>
      </c>
      <c r="BZ441" s="21">
        <f>BY441/AF441*100</f>
        <v>30</v>
      </c>
      <c r="CA441">
        <v>2</v>
      </c>
      <c r="CB441">
        <v>1</v>
      </c>
      <c r="CD441" t="s">
        <v>8919</v>
      </c>
      <c r="CE441" s="27">
        <v>0</v>
      </c>
      <c r="CG441" t="s">
        <v>242</v>
      </c>
      <c r="CH441" t="s">
        <v>242</v>
      </c>
      <c r="CJ441" s="27">
        <v>1</v>
      </c>
      <c r="CK441" s="2" t="s">
        <v>8923</v>
      </c>
      <c r="CL441">
        <v>1</v>
      </c>
      <c r="CN441" t="s">
        <v>8919</v>
      </c>
      <c r="CO441">
        <v>1</v>
      </c>
      <c r="CP441" s="27">
        <v>0</v>
      </c>
      <c r="CQ441" t="s">
        <v>242</v>
      </c>
      <c r="CR441" t="s">
        <v>242</v>
      </c>
      <c r="CS441" t="s">
        <v>242</v>
      </c>
      <c r="CV441" s="27">
        <v>1</v>
      </c>
      <c r="CW441" t="s">
        <v>8924</v>
      </c>
      <c r="CX441">
        <v>1</v>
      </c>
      <c r="CZ441" t="s">
        <v>8919</v>
      </c>
      <c r="DA441" s="27">
        <v>0</v>
      </c>
      <c r="DB441" t="s">
        <v>242</v>
      </c>
      <c r="DC441" t="s">
        <v>242</v>
      </c>
      <c r="DE441" s="27">
        <v>0</v>
      </c>
      <c r="DF441" s="36" t="s">
        <v>242</v>
      </c>
      <c r="DG441" t="s">
        <v>242</v>
      </c>
      <c r="DH441" s="43" t="s">
        <v>242</v>
      </c>
      <c r="DI441" t="s">
        <v>242</v>
      </c>
      <c r="DJ441" s="36" t="s">
        <v>242</v>
      </c>
      <c r="DK441" t="s">
        <v>242</v>
      </c>
      <c r="DM441" s="27">
        <v>0</v>
      </c>
      <c r="DN441" s="36" t="s">
        <v>242</v>
      </c>
      <c r="DO441" t="s">
        <v>242</v>
      </c>
      <c r="DQ441" t="s">
        <v>242</v>
      </c>
      <c r="DT441" s="27">
        <v>1</v>
      </c>
      <c r="DU441" t="s">
        <v>8925</v>
      </c>
      <c r="DV441" s="27">
        <v>0.5</v>
      </c>
      <c r="DW441" t="s">
        <v>8926</v>
      </c>
      <c r="DX441" s="27">
        <v>0</v>
      </c>
      <c r="DZ441" s="27">
        <v>1</v>
      </c>
      <c r="EA441" s="2" t="s">
        <v>8927</v>
      </c>
      <c r="EB441" s="27">
        <v>0</v>
      </c>
      <c r="ED441" s="27">
        <v>0</v>
      </c>
      <c r="EF441" s="27">
        <v>0</v>
      </c>
      <c r="EH441" s="27">
        <v>0</v>
      </c>
      <c r="EJ441" s="27">
        <v>0</v>
      </c>
      <c r="EL441" s="27">
        <v>1</v>
      </c>
      <c r="EM441" t="s">
        <v>8928</v>
      </c>
      <c r="EN441">
        <v>3</v>
      </c>
      <c r="EP441" s="2" t="s">
        <v>8929</v>
      </c>
      <c r="EQ441">
        <f t="shared" si="91"/>
        <v>0.35</v>
      </c>
      <c r="ER441" s="99">
        <v>0.5</v>
      </c>
      <c r="ES441" s="27">
        <v>0</v>
      </c>
      <c r="ET441" t="s">
        <v>242</v>
      </c>
      <c r="EU441" t="s">
        <v>242</v>
      </c>
      <c r="EX441" t="s">
        <v>242</v>
      </c>
      <c r="EY441" t="s">
        <v>242</v>
      </c>
      <c r="FA441" s="27">
        <v>0</v>
      </c>
      <c r="FB441" t="s">
        <v>242</v>
      </c>
      <c r="FD441" s="27">
        <v>0</v>
      </c>
      <c r="FE441" t="s">
        <v>242</v>
      </c>
      <c r="FG441" s="27">
        <v>1</v>
      </c>
      <c r="FH441">
        <v>2.2069999999999999</v>
      </c>
      <c r="FI441" t="s">
        <v>8930</v>
      </c>
      <c r="FJ441" s="27">
        <v>1</v>
      </c>
      <c r="FK441">
        <v>33</v>
      </c>
      <c r="FL441">
        <f t="shared" si="94"/>
        <v>1</v>
      </c>
      <c r="FM441" s="99">
        <v>1</v>
      </c>
      <c r="FN441">
        <f t="shared" si="95"/>
        <v>1</v>
      </c>
      <c r="FO441" s="99">
        <v>1</v>
      </c>
      <c r="FQ441">
        <v>1</v>
      </c>
      <c r="FS441" t="s">
        <v>8919</v>
      </c>
      <c r="FT441" s="27">
        <v>0</v>
      </c>
      <c r="FU441" t="s">
        <v>242</v>
      </c>
      <c r="FV441" t="s">
        <v>242</v>
      </c>
      <c r="FW441" t="s">
        <v>242</v>
      </c>
      <c r="FY441" s="27">
        <v>1</v>
      </c>
      <c r="FZ441">
        <v>37</v>
      </c>
      <c r="GA441">
        <v>2</v>
      </c>
      <c r="GB441" t="s">
        <v>8931</v>
      </c>
      <c r="GC441" s="27">
        <v>1</v>
      </c>
      <c r="GD441" t="s">
        <v>242</v>
      </c>
      <c r="GE441">
        <v>3.4</v>
      </c>
      <c r="GF441" s="36">
        <v>37</v>
      </c>
      <c r="GG441">
        <v>4</v>
      </c>
      <c r="GH441">
        <v>0.4</v>
      </c>
      <c r="GI441">
        <v>0.8</v>
      </c>
      <c r="GJ441">
        <v>1</v>
      </c>
      <c r="GK441">
        <v>2</v>
      </c>
      <c r="GL441" t="s">
        <v>8932</v>
      </c>
      <c r="GM441">
        <v>1</v>
      </c>
      <c r="GO441" t="s">
        <v>8919</v>
      </c>
      <c r="GP441" s="27">
        <v>0</v>
      </c>
      <c r="GQ441" t="s">
        <v>242</v>
      </c>
      <c r="GR441" t="s">
        <v>242</v>
      </c>
      <c r="GT441" t="s">
        <v>242</v>
      </c>
      <c r="GW441" s="27">
        <v>1</v>
      </c>
      <c r="GX441">
        <v>115</v>
      </c>
      <c r="GY441" t="s">
        <v>8933</v>
      </c>
      <c r="HA441">
        <v>3</v>
      </c>
      <c r="HC441" t="s">
        <v>8921</v>
      </c>
      <c r="HD441" s="27">
        <v>0</v>
      </c>
      <c r="HF441" s="27">
        <v>0</v>
      </c>
      <c r="HH441" t="s">
        <v>242</v>
      </c>
      <c r="HK441" s="27">
        <v>0</v>
      </c>
      <c r="HM441" t="s">
        <v>242</v>
      </c>
      <c r="HP441">
        <v>0.88888888899999996</v>
      </c>
      <c r="HQ441">
        <v>1</v>
      </c>
      <c r="HR441">
        <v>0.5</v>
      </c>
      <c r="HS441">
        <v>0</v>
      </c>
      <c r="HT441">
        <v>0.35</v>
      </c>
      <c r="HU441">
        <v>0</v>
      </c>
      <c r="HV441">
        <v>0.5</v>
      </c>
      <c r="HW441">
        <v>0.66666666699999999</v>
      </c>
      <c r="HX441">
        <v>0</v>
      </c>
      <c r="HY441">
        <v>1</v>
      </c>
      <c r="HZ441">
        <v>0</v>
      </c>
      <c r="IA441">
        <v>0</v>
      </c>
      <c r="IB441">
        <v>1</v>
      </c>
      <c r="IC441">
        <v>0.79629629599999996</v>
      </c>
      <c r="ID441">
        <v>0.21249999999999999</v>
      </c>
      <c r="IE441">
        <v>0.33333333300000001</v>
      </c>
      <c r="IF441">
        <v>0.44737654300000002</v>
      </c>
      <c r="IG441" t="s">
        <v>8934</v>
      </c>
      <c r="IH441" t="s">
        <v>266</v>
      </c>
      <c r="II441" t="s">
        <v>8917</v>
      </c>
      <c r="IJ441">
        <v>3794</v>
      </c>
      <c r="IK441">
        <v>3672.5</v>
      </c>
      <c r="IL441">
        <v>4098.8999999999996</v>
      </c>
      <c r="IM441" t="s">
        <v>242</v>
      </c>
      <c r="IN441">
        <v>3794</v>
      </c>
      <c r="IS441">
        <f t="shared" si="92"/>
        <v>1</v>
      </c>
      <c r="IT441">
        <f t="shared" si="96"/>
        <v>0.35714285714285715</v>
      </c>
      <c r="IU441">
        <f t="shared" si="98"/>
        <v>0.75</v>
      </c>
      <c r="IV441">
        <f t="shared" si="93"/>
        <v>0.70238095238095244</v>
      </c>
    </row>
    <row r="442" spans="1:256" customFormat="1" ht="14" customHeight="1" x14ac:dyDescent="0.2">
      <c r="A442">
        <v>441</v>
      </c>
      <c r="B442">
        <v>481</v>
      </c>
      <c r="C442" s="1">
        <v>44927.172222222223</v>
      </c>
      <c r="D442" s="1">
        <v>44927.306250000001</v>
      </c>
      <c r="E442">
        <v>0</v>
      </c>
      <c r="F442" t="s">
        <v>6824</v>
      </c>
      <c r="G442">
        <v>100</v>
      </c>
      <c r="H442">
        <v>11538</v>
      </c>
      <c r="I442">
        <v>1</v>
      </c>
      <c r="J442" s="1">
        <v>44927.306250000001</v>
      </c>
      <c r="K442" t="s">
        <v>8935</v>
      </c>
      <c r="L442" t="s">
        <v>242</v>
      </c>
      <c r="M442" t="s">
        <v>242</v>
      </c>
      <c r="N442" t="s">
        <v>8936</v>
      </c>
      <c r="O442" t="s">
        <v>8937</v>
      </c>
      <c r="P442">
        <v>34.064799999999998</v>
      </c>
      <c r="Q442">
        <v>-118.4414</v>
      </c>
      <c r="R442" t="s">
        <v>245</v>
      </c>
      <c r="S442" t="s">
        <v>246</v>
      </c>
      <c r="T442" t="s">
        <v>8938</v>
      </c>
      <c r="V442" t="s">
        <v>8939</v>
      </c>
      <c r="W442">
        <v>294429105</v>
      </c>
      <c r="X442">
        <v>7320</v>
      </c>
      <c r="Y442" t="s">
        <v>476</v>
      </c>
      <c r="Z442" t="s">
        <v>3379</v>
      </c>
      <c r="AA442">
        <v>2020</v>
      </c>
      <c r="AC442">
        <v>0</v>
      </c>
      <c r="AF442">
        <v>10</v>
      </c>
      <c r="AG442">
        <v>3</v>
      </c>
      <c r="AI442" t="s">
        <v>8940</v>
      </c>
      <c r="AJ442" s="27">
        <v>1</v>
      </c>
      <c r="AK442">
        <v>5</v>
      </c>
      <c r="AL442" s="27">
        <v>0</v>
      </c>
      <c r="AM442" s="24">
        <v>0</v>
      </c>
      <c r="AN442" s="36">
        <f t="shared" si="89"/>
        <v>0</v>
      </c>
      <c r="AO442" s="27">
        <v>0</v>
      </c>
      <c r="AP442" s="24">
        <v>0</v>
      </c>
      <c r="AQ442" s="2" t="s">
        <v>8941</v>
      </c>
      <c r="AR442">
        <v>3</v>
      </c>
      <c r="AT442" t="s">
        <v>8940</v>
      </c>
      <c r="AU442" s="27">
        <v>1</v>
      </c>
      <c r="AV442">
        <v>9</v>
      </c>
      <c r="AW442" s="21">
        <f t="shared" si="103"/>
        <v>90</v>
      </c>
      <c r="AX442">
        <v>3</v>
      </c>
      <c r="AZ442" t="s">
        <v>8940</v>
      </c>
      <c r="BA442" s="27">
        <v>1</v>
      </c>
      <c r="BB442">
        <v>9</v>
      </c>
      <c r="BC442" s="21">
        <f t="shared" si="90"/>
        <v>90</v>
      </c>
      <c r="BD442">
        <v>3</v>
      </c>
      <c r="BF442" t="s">
        <v>8940</v>
      </c>
      <c r="BG442" s="27">
        <v>1</v>
      </c>
      <c r="BH442">
        <v>5.7</v>
      </c>
      <c r="BJ442">
        <v>3</v>
      </c>
      <c r="BL442" t="s">
        <v>8940</v>
      </c>
      <c r="BM442" s="27">
        <v>1</v>
      </c>
      <c r="BN442">
        <v>3</v>
      </c>
      <c r="BP442" t="s">
        <v>8940</v>
      </c>
      <c r="BQ442" s="27">
        <v>1</v>
      </c>
      <c r="BR442">
        <v>3</v>
      </c>
      <c r="BS442" s="97">
        <f t="shared" si="101"/>
        <v>30</v>
      </c>
      <c r="BU442">
        <v>3</v>
      </c>
      <c r="BW442" t="s">
        <v>8940</v>
      </c>
      <c r="BX442" s="27">
        <v>0</v>
      </c>
      <c r="BY442" s="24" t="s">
        <v>242</v>
      </c>
      <c r="BZ442" s="21" t="s">
        <v>242</v>
      </c>
      <c r="CA442" t="s">
        <v>242</v>
      </c>
      <c r="CB442" t="s">
        <v>242</v>
      </c>
      <c r="CE442" s="27">
        <v>0</v>
      </c>
      <c r="CG442" t="s">
        <v>242</v>
      </c>
      <c r="CH442" t="s">
        <v>242</v>
      </c>
      <c r="CJ442" s="27">
        <v>0</v>
      </c>
      <c r="CL442" t="s">
        <v>242</v>
      </c>
      <c r="CO442">
        <v>0</v>
      </c>
      <c r="CP442" s="27">
        <v>0</v>
      </c>
      <c r="CQ442" t="s">
        <v>242</v>
      </c>
      <c r="CR442" t="s">
        <v>242</v>
      </c>
      <c r="CS442" t="s">
        <v>242</v>
      </c>
      <c r="CV442" s="27">
        <v>0.5</v>
      </c>
      <c r="CW442" s="2" t="s">
        <v>8942</v>
      </c>
      <c r="CX442">
        <v>5</v>
      </c>
      <c r="CY442" t="s">
        <v>3034</v>
      </c>
      <c r="CZ442" t="s">
        <v>8943</v>
      </c>
      <c r="DA442" s="27">
        <v>0</v>
      </c>
      <c r="DB442" t="s">
        <v>242</v>
      </c>
      <c r="DC442" t="s">
        <v>242</v>
      </c>
      <c r="DE442" s="27">
        <v>0</v>
      </c>
      <c r="DF442" s="36" t="s">
        <v>242</v>
      </c>
      <c r="DG442" t="s">
        <v>242</v>
      </c>
      <c r="DH442" s="43" t="s">
        <v>242</v>
      </c>
      <c r="DI442" t="s">
        <v>242</v>
      </c>
      <c r="DJ442" s="36" t="s">
        <v>242</v>
      </c>
      <c r="DK442" t="s">
        <v>242</v>
      </c>
      <c r="DM442" s="27">
        <v>0</v>
      </c>
      <c r="DN442" s="36" t="s">
        <v>242</v>
      </c>
      <c r="DO442" t="s">
        <v>242</v>
      </c>
      <c r="DQ442" t="s">
        <v>242</v>
      </c>
      <c r="DT442" s="27">
        <v>0</v>
      </c>
      <c r="DV442" s="27">
        <v>0</v>
      </c>
      <c r="DX442" s="27">
        <v>0</v>
      </c>
      <c r="DZ442" s="27">
        <v>0</v>
      </c>
      <c r="EB442" s="27">
        <v>0</v>
      </c>
      <c r="ED442" s="27">
        <v>0</v>
      </c>
      <c r="EF442" s="27">
        <v>0</v>
      </c>
      <c r="EH442" s="27">
        <v>0</v>
      </c>
      <c r="EJ442" s="27">
        <v>0</v>
      </c>
      <c r="EL442" s="27">
        <v>0</v>
      </c>
      <c r="EN442" t="s">
        <v>242</v>
      </c>
      <c r="EP442" s="2"/>
      <c r="EQ442">
        <f t="shared" si="91"/>
        <v>0</v>
      </c>
      <c r="ER442" s="99">
        <v>0</v>
      </c>
      <c r="ES442" s="27">
        <v>0</v>
      </c>
      <c r="ET442" t="s">
        <v>242</v>
      </c>
      <c r="EU442" t="s">
        <v>242</v>
      </c>
      <c r="EX442" t="s">
        <v>242</v>
      </c>
      <c r="EY442" t="s">
        <v>242</v>
      </c>
      <c r="FA442" s="27">
        <v>0</v>
      </c>
      <c r="FB442" t="s">
        <v>242</v>
      </c>
      <c r="FD442" s="27">
        <v>0</v>
      </c>
      <c r="FE442" t="s">
        <v>242</v>
      </c>
      <c r="FG442" s="27">
        <v>0</v>
      </c>
      <c r="FH442" t="s">
        <v>242</v>
      </c>
      <c r="FJ442" s="27">
        <v>0</v>
      </c>
      <c r="FK442" t="s">
        <v>242</v>
      </c>
      <c r="FL442">
        <f t="shared" si="94"/>
        <v>0</v>
      </c>
      <c r="FM442" s="100">
        <v>0</v>
      </c>
      <c r="FN442">
        <f t="shared" si="95"/>
        <v>0</v>
      </c>
      <c r="FO442" s="100">
        <v>0</v>
      </c>
      <c r="FQ442" t="s">
        <v>242</v>
      </c>
      <c r="FT442" s="27">
        <v>0</v>
      </c>
      <c r="FU442" t="s">
        <v>242</v>
      </c>
      <c r="FV442" t="s">
        <v>242</v>
      </c>
      <c r="FW442" t="s">
        <v>242</v>
      </c>
      <c r="FY442" s="27">
        <v>1</v>
      </c>
      <c r="FZ442">
        <v>45</v>
      </c>
      <c r="GA442">
        <v>2</v>
      </c>
      <c r="GC442" s="27">
        <v>1</v>
      </c>
      <c r="GD442">
        <v>17</v>
      </c>
      <c r="GE442">
        <v>5</v>
      </c>
      <c r="GF442" s="36" t="s">
        <v>242</v>
      </c>
      <c r="GG442">
        <v>18</v>
      </c>
      <c r="GH442" t="s">
        <v>242</v>
      </c>
      <c r="GI442" t="s">
        <v>242</v>
      </c>
      <c r="GJ442" t="s">
        <v>242</v>
      </c>
      <c r="GK442">
        <v>1</v>
      </c>
      <c r="GL442" s="2" t="s">
        <v>8944</v>
      </c>
      <c r="GM442">
        <v>5</v>
      </c>
      <c r="GN442" t="s">
        <v>8945</v>
      </c>
      <c r="GO442" t="s">
        <v>8946</v>
      </c>
      <c r="GP442" s="27">
        <v>0</v>
      </c>
      <c r="GQ442" t="s">
        <v>242</v>
      </c>
      <c r="GR442" t="s">
        <v>242</v>
      </c>
      <c r="GT442" t="s">
        <v>242</v>
      </c>
      <c r="GW442" s="27">
        <v>1</v>
      </c>
      <c r="GX442">
        <v>181</v>
      </c>
      <c r="GY442" t="s">
        <v>8947</v>
      </c>
      <c r="HA442">
        <v>3</v>
      </c>
      <c r="HC442" t="s">
        <v>8948</v>
      </c>
      <c r="HD442" s="27">
        <v>0</v>
      </c>
      <c r="HF442" s="27">
        <v>0</v>
      </c>
      <c r="HH442" t="s">
        <v>242</v>
      </c>
      <c r="HK442" s="27">
        <v>1</v>
      </c>
      <c r="HL442" t="s">
        <v>8949</v>
      </c>
      <c r="HM442">
        <v>5</v>
      </c>
      <c r="HN442" t="s">
        <v>8950</v>
      </c>
      <c r="HO442" t="s">
        <v>8951</v>
      </c>
      <c r="HP442">
        <v>0.55555555599999995</v>
      </c>
      <c r="HQ442">
        <v>0</v>
      </c>
      <c r="HR442">
        <v>0.25</v>
      </c>
      <c r="HS442">
        <v>0</v>
      </c>
      <c r="HT442">
        <v>0</v>
      </c>
      <c r="HU442">
        <v>0</v>
      </c>
      <c r="HV442">
        <v>0</v>
      </c>
      <c r="HW442">
        <v>0.66666666699999999</v>
      </c>
      <c r="HX442">
        <v>0</v>
      </c>
      <c r="HY442">
        <v>1</v>
      </c>
      <c r="HZ442">
        <v>0</v>
      </c>
      <c r="IA442">
        <v>1</v>
      </c>
      <c r="IB442">
        <v>1</v>
      </c>
      <c r="IC442">
        <v>0.26851851900000001</v>
      </c>
      <c r="ID442">
        <v>0</v>
      </c>
      <c r="IE442">
        <v>0.53333333299999997</v>
      </c>
      <c r="IF442">
        <v>0.26728395100000002</v>
      </c>
      <c r="IG442" t="s">
        <v>8952</v>
      </c>
      <c r="IH442" t="s">
        <v>266</v>
      </c>
      <c r="II442" t="s">
        <v>8938</v>
      </c>
      <c r="IJ442">
        <v>3527.6</v>
      </c>
      <c r="IK442">
        <v>4127.5</v>
      </c>
      <c r="IL442">
        <v>4923.8999999999996</v>
      </c>
      <c r="IM442">
        <v>5122.2</v>
      </c>
      <c r="IN442">
        <v>3527.6</v>
      </c>
      <c r="IS442">
        <f t="shared" si="92"/>
        <v>0.2</v>
      </c>
      <c r="IT442">
        <f t="shared" si="96"/>
        <v>0</v>
      </c>
      <c r="IU442">
        <f t="shared" si="98"/>
        <v>0.75</v>
      </c>
      <c r="IV442">
        <f t="shared" si="93"/>
        <v>0.31666666666666665</v>
      </c>
    </row>
    <row r="443" spans="1:256" customFormat="1" ht="14" customHeight="1" x14ac:dyDescent="0.2">
      <c r="A443">
        <v>442</v>
      </c>
      <c r="B443">
        <v>482</v>
      </c>
      <c r="C443" s="1">
        <v>44926.80972222222</v>
      </c>
      <c r="D443" s="1">
        <v>44927.71875</v>
      </c>
      <c r="E443">
        <v>0</v>
      </c>
      <c r="F443" t="s">
        <v>8853</v>
      </c>
      <c r="G443">
        <v>100</v>
      </c>
      <c r="H443">
        <v>78492</v>
      </c>
      <c r="I443">
        <v>1</v>
      </c>
      <c r="J443" s="1">
        <v>44927.71875</v>
      </c>
      <c r="K443" t="s">
        <v>8953</v>
      </c>
      <c r="L443" t="s">
        <v>242</v>
      </c>
      <c r="M443" t="s">
        <v>242</v>
      </c>
      <c r="N443" t="s">
        <v>8954</v>
      </c>
      <c r="O443" t="s">
        <v>8955</v>
      </c>
      <c r="P443">
        <v>33.594499999999996</v>
      </c>
      <c r="Q443">
        <v>-117.8304</v>
      </c>
      <c r="R443" t="s">
        <v>245</v>
      </c>
      <c r="S443" t="s">
        <v>246</v>
      </c>
      <c r="T443" t="s">
        <v>8956</v>
      </c>
      <c r="V443" t="s">
        <v>8957</v>
      </c>
      <c r="W443">
        <v>712704105</v>
      </c>
      <c r="X443">
        <v>6035</v>
      </c>
      <c r="Y443" t="s">
        <v>319</v>
      </c>
      <c r="Z443" t="s">
        <v>8958</v>
      </c>
      <c r="AA443">
        <v>2020</v>
      </c>
      <c r="AC443">
        <v>0</v>
      </c>
      <c r="AF443">
        <v>11</v>
      </c>
      <c r="AG443">
        <v>3</v>
      </c>
      <c r="AI443" t="s">
        <v>8959</v>
      </c>
      <c r="AJ443" s="27">
        <v>1</v>
      </c>
      <c r="AK443">
        <v>9</v>
      </c>
      <c r="AL443" s="27">
        <v>0</v>
      </c>
      <c r="AM443" s="24">
        <v>0</v>
      </c>
      <c r="AN443" s="36">
        <f t="shared" si="89"/>
        <v>0</v>
      </c>
      <c r="AO443" s="27">
        <v>0</v>
      </c>
      <c r="AP443" s="24">
        <v>0</v>
      </c>
      <c r="AR443">
        <v>3</v>
      </c>
      <c r="AT443" t="s">
        <v>8960</v>
      </c>
      <c r="AU443" s="27">
        <v>1</v>
      </c>
      <c r="AV443">
        <v>9</v>
      </c>
      <c r="AW443" s="21">
        <f t="shared" si="103"/>
        <v>81.818181818181827</v>
      </c>
      <c r="AX443">
        <v>3</v>
      </c>
      <c r="AZ443" t="s">
        <v>8960</v>
      </c>
      <c r="BA443" s="27">
        <v>1</v>
      </c>
      <c r="BB443">
        <v>9</v>
      </c>
      <c r="BC443" s="21">
        <f t="shared" si="90"/>
        <v>81.818181818181827</v>
      </c>
      <c r="BD443">
        <v>3</v>
      </c>
      <c r="BF443" t="s">
        <v>8960</v>
      </c>
      <c r="BG443" s="27">
        <v>1</v>
      </c>
      <c r="BH443">
        <v>14.6</v>
      </c>
      <c r="BJ443">
        <v>3</v>
      </c>
      <c r="BL443" t="s">
        <v>8960</v>
      </c>
      <c r="BM443" s="27">
        <v>1</v>
      </c>
      <c r="BN443">
        <v>3</v>
      </c>
      <c r="BP443" t="s">
        <v>8960</v>
      </c>
      <c r="BQ443" s="27">
        <v>1</v>
      </c>
      <c r="BR443">
        <v>3</v>
      </c>
      <c r="BS443" s="97">
        <f t="shared" si="101"/>
        <v>27.27272727272727</v>
      </c>
      <c r="BU443">
        <v>3</v>
      </c>
      <c r="BW443" t="s">
        <v>8960</v>
      </c>
      <c r="BX443" s="27">
        <v>0</v>
      </c>
      <c r="BY443" s="24" t="s">
        <v>242</v>
      </c>
      <c r="BZ443" s="21" t="s">
        <v>242</v>
      </c>
      <c r="CA443" t="s">
        <v>242</v>
      </c>
      <c r="CB443" t="s">
        <v>242</v>
      </c>
      <c r="CE443" s="27">
        <v>0</v>
      </c>
      <c r="CG443" t="s">
        <v>242</v>
      </c>
      <c r="CH443" t="s">
        <v>242</v>
      </c>
      <c r="CJ443" s="27">
        <v>0</v>
      </c>
      <c r="CL443" t="s">
        <v>242</v>
      </c>
      <c r="CO443">
        <v>0</v>
      </c>
      <c r="CP443" s="27">
        <v>1</v>
      </c>
      <c r="CQ443" t="s">
        <v>242</v>
      </c>
      <c r="CR443">
        <v>100</v>
      </c>
      <c r="CS443" t="s">
        <v>242</v>
      </c>
      <c r="CV443" s="27">
        <v>0.5</v>
      </c>
      <c r="CW443" t="s">
        <v>8961</v>
      </c>
      <c r="CX443">
        <v>1</v>
      </c>
      <c r="CZ443" t="s">
        <v>8962</v>
      </c>
      <c r="DA443" s="27">
        <v>0</v>
      </c>
      <c r="DB443" t="s">
        <v>242</v>
      </c>
      <c r="DC443" t="s">
        <v>242</v>
      </c>
      <c r="DE443" s="27">
        <v>0</v>
      </c>
      <c r="DF443" s="36" t="s">
        <v>242</v>
      </c>
      <c r="DG443" t="s">
        <v>242</v>
      </c>
      <c r="DH443" s="43" t="s">
        <v>242</v>
      </c>
      <c r="DI443" t="s">
        <v>242</v>
      </c>
      <c r="DJ443" s="36" t="s">
        <v>242</v>
      </c>
      <c r="DK443" t="s">
        <v>242</v>
      </c>
      <c r="DM443" s="27">
        <v>0</v>
      </c>
      <c r="DN443" s="36" t="s">
        <v>242</v>
      </c>
      <c r="DO443" t="s">
        <v>242</v>
      </c>
      <c r="DQ443" t="s">
        <v>242</v>
      </c>
      <c r="DT443" s="27">
        <v>0</v>
      </c>
      <c r="DV443" s="27">
        <v>0</v>
      </c>
      <c r="DX443" s="27">
        <v>0</v>
      </c>
      <c r="DZ443" s="27">
        <v>0</v>
      </c>
      <c r="EB443" s="27">
        <v>0</v>
      </c>
      <c r="ED443" s="27">
        <v>0</v>
      </c>
      <c r="EF443" s="27">
        <v>0</v>
      </c>
      <c r="EH443" s="27">
        <v>0</v>
      </c>
      <c r="EJ443" s="27">
        <v>0</v>
      </c>
      <c r="EL443" s="27">
        <v>0</v>
      </c>
      <c r="EN443" t="s">
        <v>242</v>
      </c>
      <c r="EP443" s="2"/>
      <c r="EQ443">
        <f t="shared" si="91"/>
        <v>0</v>
      </c>
      <c r="ER443" s="99">
        <v>0</v>
      </c>
      <c r="ES443" s="27">
        <v>0</v>
      </c>
      <c r="ET443" t="s">
        <v>242</v>
      </c>
      <c r="EU443" t="s">
        <v>242</v>
      </c>
      <c r="EX443" t="s">
        <v>242</v>
      </c>
      <c r="EY443" t="s">
        <v>242</v>
      </c>
      <c r="FA443" s="27">
        <v>0</v>
      </c>
      <c r="FB443" t="s">
        <v>242</v>
      </c>
      <c r="FD443" s="27">
        <v>0</v>
      </c>
      <c r="FE443" t="s">
        <v>242</v>
      </c>
      <c r="FG443" s="27">
        <v>0</v>
      </c>
      <c r="FH443" t="s">
        <v>242</v>
      </c>
      <c r="FJ443" s="27">
        <v>0</v>
      </c>
      <c r="FK443" t="s">
        <v>242</v>
      </c>
      <c r="FL443">
        <f t="shared" si="94"/>
        <v>0</v>
      </c>
      <c r="FM443" s="100">
        <v>0</v>
      </c>
      <c r="FN443">
        <f t="shared" si="95"/>
        <v>0</v>
      </c>
      <c r="FO443" s="100">
        <v>0</v>
      </c>
      <c r="FQ443" t="s">
        <v>242</v>
      </c>
      <c r="FT443" s="27">
        <v>0</v>
      </c>
      <c r="FU443" t="s">
        <v>242</v>
      </c>
      <c r="FV443" t="s">
        <v>242</v>
      </c>
      <c r="FW443" t="s">
        <v>242</v>
      </c>
      <c r="FY443" s="27">
        <v>1</v>
      </c>
      <c r="FZ443">
        <v>62</v>
      </c>
      <c r="GA443">
        <v>3</v>
      </c>
      <c r="GC443" s="27">
        <v>0.5</v>
      </c>
      <c r="GD443" t="s">
        <v>242</v>
      </c>
      <c r="GE443" t="s">
        <v>242</v>
      </c>
      <c r="GF443" s="36">
        <v>70</v>
      </c>
      <c r="GG443" t="s">
        <v>242</v>
      </c>
      <c r="GH443" t="s">
        <v>242</v>
      </c>
      <c r="GI443" t="s">
        <v>242</v>
      </c>
      <c r="GJ443" t="s">
        <v>242</v>
      </c>
      <c r="GK443">
        <v>1</v>
      </c>
      <c r="GL443" t="s">
        <v>8963</v>
      </c>
      <c r="GM443">
        <v>1</v>
      </c>
      <c r="GO443" t="s">
        <v>8962</v>
      </c>
      <c r="GP443" s="27">
        <v>0</v>
      </c>
      <c r="GQ443" t="s">
        <v>242</v>
      </c>
      <c r="GR443" t="s">
        <v>242</v>
      </c>
      <c r="GT443" t="s">
        <v>242</v>
      </c>
      <c r="GW443" s="27">
        <v>1</v>
      </c>
      <c r="GX443">
        <v>85</v>
      </c>
      <c r="GY443" t="s">
        <v>8964</v>
      </c>
      <c r="HA443">
        <v>3</v>
      </c>
      <c r="HC443" t="s">
        <v>8965</v>
      </c>
      <c r="HD443" s="27">
        <v>0</v>
      </c>
      <c r="HF443" s="27">
        <v>0</v>
      </c>
      <c r="HH443" t="s">
        <v>242</v>
      </c>
      <c r="HK443" s="27">
        <v>0.5</v>
      </c>
      <c r="HL443" s="2" t="s">
        <v>8966</v>
      </c>
      <c r="HM443">
        <v>1</v>
      </c>
      <c r="HO443" t="s">
        <v>8962</v>
      </c>
      <c r="HP443">
        <v>0.55555555599999995</v>
      </c>
      <c r="HQ443">
        <v>0</v>
      </c>
      <c r="HR443">
        <v>0.75</v>
      </c>
      <c r="HS443">
        <v>0</v>
      </c>
      <c r="HT443">
        <v>0</v>
      </c>
      <c r="HU443">
        <v>0</v>
      </c>
      <c r="HV443">
        <v>0</v>
      </c>
      <c r="HW443">
        <v>0.5</v>
      </c>
      <c r="HX443">
        <v>0</v>
      </c>
      <c r="HY443">
        <v>1</v>
      </c>
      <c r="HZ443">
        <v>0</v>
      </c>
      <c r="IA443">
        <v>0.5</v>
      </c>
      <c r="IB443">
        <v>1</v>
      </c>
      <c r="IC443">
        <v>0.43518518499999997</v>
      </c>
      <c r="ID443">
        <v>0</v>
      </c>
      <c r="IE443">
        <v>0.4</v>
      </c>
      <c r="IF443">
        <v>0.27839506200000003</v>
      </c>
      <c r="IG443" t="s">
        <v>8967</v>
      </c>
      <c r="IH443" t="s">
        <v>266</v>
      </c>
      <c r="II443" t="s">
        <v>8956</v>
      </c>
      <c r="IJ443">
        <v>2304.6</v>
      </c>
      <c r="IK443">
        <v>2231.8000000000002</v>
      </c>
      <c r="IL443">
        <v>1994.9</v>
      </c>
      <c r="IM443" t="s">
        <v>242</v>
      </c>
      <c r="IN443">
        <v>2304.6</v>
      </c>
      <c r="IS443">
        <f t="shared" si="92"/>
        <v>0.2</v>
      </c>
      <c r="IT443">
        <f t="shared" si="96"/>
        <v>0</v>
      </c>
      <c r="IU443">
        <f t="shared" si="98"/>
        <v>0.625</v>
      </c>
      <c r="IV443">
        <f t="shared" si="93"/>
        <v>0.27499999999999997</v>
      </c>
    </row>
    <row r="444" spans="1:256" customFormat="1" ht="14" customHeight="1" x14ac:dyDescent="0.2">
      <c r="A444">
        <v>443</v>
      </c>
      <c r="B444">
        <v>483</v>
      </c>
      <c r="C444" s="1">
        <v>44927.72152777778</v>
      </c>
      <c r="D444" s="1">
        <v>44927.759027777778</v>
      </c>
      <c r="E444">
        <v>0</v>
      </c>
      <c r="F444" t="s">
        <v>8853</v>
      </c>
      <c r="G444">
        <v>100</v>
      </c>
      <c r="H444">
        <v>3257</v>
      </c>
      <c r="I444">
        <v>1</v>
      </c>
      <c r="J444" s="1">
        <v>44927.759027777778</v>
      </c>
      <c r="K444" t="s">
        <v>8968</v>
      </c>
      <c r="L444" t="s">
        <v>242</v>
      </c>
      <c r="M444" t="s">
        <v>242</v>
      </c>
      <c r="N444" t="s">
        <v>8969</v>
      </c>
      <c r="O444" t="s">
        <v>8970</v>
      </c>
      <c r="P444">
        <v>33.594499999999996</v>
      </c>
      <c r="Q444">
        <v>-117.8304</v>
      </c>
      <c r="R444" t="s">
        <v>245</v>
      </c>
      <c r="S444" t="s">
        <v>246</v>
      </c>
      <c r="T444" t="s">
        <v>8971</v>
      </c>
      <c r="U444" s="24">
        <v>76334</v>
      </c>
      <c r="V444" t="s">
        <v>8972</v>
      </c>
      <c r="W444">
        <v>701094104</v>
      </c>
      <c r="X444">
        <v>3490</v>
      </c>
      <c r="Y444" t="s">
        <v>476</v>
      </c>
      <c r="Z444" t="s">
        <v>2265</v>
      </c>
      <c r="AA444">
        <v>2020</v>
      </c>
      <c r="AB444">
        <v>2021</v>
      </c>
      <c r="AC444">
        <v>0</v>
      </c>
      <c r="AF444">
        <v>11</v>
      </c>
      <c r="AG444">
        <v>3</v>
      </c>
      <c r="AI444" t="s">
        <v>8973</v>
      </c>
      <c r="AJ444" s="27">
        <v>0.5</v>
      </c>
      <c r="AK444">
        <v>10</v>
      </c>
      <c r="AL444" s="27">
        <v>0</v>
      </c>
      <c r="AM444" s="24">
        <v>0</v>
      </c>
      <c r="AN444" s="36">
        <f t="shared" si="89"/>
        <v>0</v>
      </c>
      <c r="AO444" s="27">
        <v>0</v>
      </c>
      <c r="AP444" s="24">
        <v>0</v>
      </c>
      <c r="AQ444" t="s">
        <v>8974</v>
      </c>
      <c r="AR444">
        <v>3</v>
      </c>
      <c r="AT444" t="s">
        <v>8973</v>
      </c>
      <c r="AU444" s="27">
        <v>1</v>
      </c>
      <c r="AV444">
        <v>9</v>
      </c>
      <c r="AW444" s="21">
        <f t="shared" si="103"/>
        <v>81.818181818181827</v>
      </c>
      <c r="AX444">
        <v>3</v>
      </c>
      <c r="AZ444" t="s">
        <v>8973</v>
      </c>
      <c r="BA444" s="27">
        <v>1</v>
      </c>
      <c r="BB444">
        <v>9</v>
      </c>
      <c r="BC444" s="21">
        <f t="shared" si="90"/>
        <v>81.818181818181827</v>
      </c>
      <c r="BD444">
        <v>3</v>
      </c>
      <c r="BF444" t="s">
        <v>8973</v>
      </c>
      <c r="BG444" s="27">
        <v>1</v>
      </c>
      <c r="BH444">
        <v>9</v>
      </c>
      <c r="BJ444">
        <v>3</v>
      </c>
      <c r="BL444" t="s">
        <v>8973</v>
      </c>
      <c r="BM444" s="27">
        <v>1</v>
      </c>
      <c r="BN444">
        <v>3</v>
      </c>
      <c r="BP444" t="s">
        <v>8973</v>
      </c>
      <c r="BQ444" s="27">
        <v>1</v>
      </c>
      <c r="BR444">
        <v>3</v>
      </c>
      <c r="BS444" s="97">
        <f t="shared" si="101"/>
        <v>27.27272727272727</v>
      </c>
      <c r="BU444">
        <v>3</v>
      </c>
      <c r="BW444" t="s">
        <v>8973</v>
      </c>
      <c r="BX444" s="27">
        <v>0</v>
      </c>
      <c r="BY444" s="24" t="s">
        <v>242</v>
      </c>
      <c r="BZ444" s="21" t="s">
        <v>242</v>
      </c>
      <c r="CA444" t="s">
        <v>242</v>
      </c>
      <c r="CB444" t="s">
        <v>242</v>
      </c>
      <c r="CE444" s="27">
        <v>0</v>
      </c>
      <c r="CG444" t="s">
        <v>242</v>
      </c>
      <c r="CH444" t="s">
        <v>242</v>
      </c>
      <c r="CJ444" s="27">
        <v>0</v>
      </c>
      <c r="CL444" t="s">
        <v>242</v>
      </c>
      <c r="CO444">
        <v>0</v>
      </c>
      <c r="CP444" s="27">
        <v>0</v>
      </c>
      <c r="CQ444" t="s">
        <v>242</v>
      </c>
      <c r="CR444" t="s">
        <v>242</v>
      </c>
      <c r="CS444" t="s">
        <v>242</v>
      </c>
      <c r="CV444" s="27">
        <v>0</v>
      </c>
      <c r="CX444" t="s">
        <v>242</v>
      </c>
      <c r="DA444" s="27">
        <v>0</v>
      </c>
      <c r="DB444" t="s">
        <v>242</v>
      </c>
      <c r="DC444" t="s">
        <v>242</v>
      </c>
      <c r="DE444" s="27">
        <v>0</v>
      </c>
      <c r="DF444" s="36" t="s">
        <v>242</v>
      </c>
      <c r="DG444" t="s">
        <v>242</v>
      </c>
      <c r="DH444" s="43" t="s">
        <v>242</v>
      </c>
      <c r="DI444" t="s">
        <v>242</v>
      </c>
      <c r="DJ444" s="36" t="s">
        <v>242</v>
      </c>
      <c r="DK444" t="s">
        <v>242</v>
      </c>
      <c r="DM444" s="27">
        <v>0</v>
      </c>
      <c r="DN444" s="36" t="s">
        <v>242</v>
      </c>
      <c r="DO444" t="s">
        <v>242</v>
      </c>
      <c r="DQ444" t="s">
        <v>242</v>
      </c>
      <c r="DT444" s="27">
        <v>1</v>
      </c>
      <c r="DU444" t="s">
        <v>8975</v>
      </c>
      <c r="DV444" s="27">
        <v>1</v>
      </c>
      <c r="DW444" t="s">
        <v>8976</v>
      </c>
      <c r="DX444" s="27">
        <v>0</v>
      </c>
      <c r="DZ444" s="27">
        <v>0</v>
      </c>
      <c r="EB444" s="27">
        <v>0</v>
      </c>
      <c r="ED444" s="27">
        <v>0</v>
      </c>
      <c r="EF444" s="27">
        <v>0</v>
      </c>
      <c r="EH444" s="27">
        <v>0</v>
      </c>
      <c r="EJ444" s="27">
        <v>0</v>
      </c>
      <c r="EL444" s="27">
        <v>0</v>
      </c>
      <c r="EN444">
        <v>3</v>
      </c>
      <c r="EP444" s="2" t="s">
        <v>8977</v>
      </c>
      <c r="EQ444">
        <f t="shared" si="91"/>
        <v>0.2</v>
      </c>
      <c r="ER444" s="99">
        <v>0.5</v>
      </c>
      <c r="ES444" s="27">
        <v>0</v>
      </c>
      <c r="ET444" t="s">
        <v>242</v>
      </c>
      <c r="EU444" t="s">
        <v>242</v>
      </c>
      <c r="EX444" t="s">
        <v>242</v>
      </c>
      <c r="EY444" t="s">
        <v>242</v>
      </c>
      <c r="FA444" s="27">
        <v>0</v>
      </c>
      <c r="FB444" t="s">
        <v>242</v>
      </c>
      <c r="FD444" s="27">
        <v>0</v>
      </c>
      <c r="FE444" t="s">
        <v>242</v>
      </c>
      <c r="FG444" s="27">
        <v>0</v>
      </c>
      <c r="FH444" t="s">
        <v>242</v>
      </c>
      <c r="FJ444" s="27">
        <v>0</v>
      </c>
      <c r="FK444" t="s">
        <v>242</v>
      </c>
      <c r="FL444">
        <f t="shared" si="94"/>
        <v>0</v>
      </c>
      <c r="FM444" s="100">
        <v>0</v>
      </c>
      <c r="FN444">
        <f t="shared" si="95"/>
        <v>0</v>
      </c>
      <c r="FO444" s="100">
        <v>0</v>
      </c>
      <c r="FQ444" t="s">
        <v>242</v>
      </c>
      <c r="FT444" s="27">
        <v>0</v>
      </c>
      <c r="FU444" t="s">
        <v>242</v>
      </c>
      <c r="FV444" t="s">
        <v>242</v>
      </c>
      <c r="FW444" t="s">
        <v>242</v>
      </c>
      <c r="FY444" s="27">
        <v>0</v>
      </c>
      <c r="FZ444" t="s">
        <v>242</v>
      </c>
      <c r="GA444" t="s">
        <v>242</v>
      </c>
      <c r="GC444" s="27">
        <v>0</v>
      </c>
      <c r="GD444" t="s">
        <v>242</v>
      </c>
      <c r="GE444" t="s">
        <v>242</v>
      </c>
      <c r="GF444" s="36" t="s">
        <v>242</v>
      </c>
      <c r="GG444" t="s">
        <v>242</v>
      </c>
      <c r="GH444" t="s">
        <v>242</v>
      </c>
      <c r="GI444" t="s">
        <v>242</v>
      </c>
      <c r="GJ444" t="s">
        <v>242</v>
      </c>
      <c r="GK444" t="s">
        <v>242</v>
      </c>
      <c r="GM444" t="s">
        <v>242</v>
      </c>
      <c r="GP444" s="27">
        <v>0</v>
      </c>
      <c r="GQ444" t="s">
        <v>242</v>
      </c>
      <c r="GR444" t="s">
        <v>242</v>
      </c>
      <c r="GT444" t="s">
        <v>242</v>
      </c>
      <c r="GW444" s="44">
        <v>1</v>
      </c>
      <c r="GX444" s="24">
        <v>303</v>
      </c>
      <c r="HA444" t="s">
        <v>242</v>
      </c>
      <c r="HD444" s="27">
        <v>0</v>
      </c>
      <c r="HF444" s="27">
        <v>0</v>
      </c>
      <c r="HH444" t="s">
        <v>242</v>
      </c>
      <c r="HK444" s="27">
        <v>0</v>
      </c>
      <c r="HM444" t="s">
        <v>242</v>
      </c>
      <c r="HP444">
        <v>0.55555555599999995</v>
      </c>
      <c r="HQ444">
        <v>0</v>
      </c>
      <c r="HR444">
        <v>0</v>
      </c>
      <c r="HS444">
        <v>0</v>
      </c>
      <c r="HT444">
        <v>0.2</v>
      </c>
      <c r="HU444">
        <v>0</v>
      </c>
      <c r="HV444">
        <v>0</v>
      </c>
      <c r="HW444">
        <v>0</v>
      </c>
      <c r="HX444">
        <v>0</v>
      </c>
      <c r="HY444">
        <v>0</v>
      </c>
      <c r="HZ444">
        <v>0</v>
      </c>
      <c r="IA444">
        <v>0</v>
      </c>
      <c r="IB444">
        <v>1</v>
      </c>
      <c r="IC444">
        <v>0.185185185</v>
      </c>
      <c r="ID444">
        <v>0.05</v>
      </c>
      <c r="IE444">
        <v>0</v>
      </c>
      <c r="IF444">
        <v>7.8395062000000001E-2</v>
      </c>
      <c r="IG444" t="s">
        <v>8971</v>
      </c>
      <c r="IH444" t="s">
        <v>266</v>
      </c>
      <c r="II444" t="s">
        <v>8971</v>
      </c>
      <c r="IJ444">
        <v>14320.324000000001</v>
      </c>
      <c r="IK444">
        <v>13695.52</v>
      </c>
      <c r="IL444">
        <v>14347.64</v>
      </c>
      <c r="IM444">
        <v>15861.608</v>
      </c>
      <c r="IN444">
        <v>14320.324000000001</v>
      </c>
      <c r="IS444">
        <f t="shared" si="92"/>
        <v>0.2</v>
      </c>
      <c r="IT444">
        <f t="shared" si="96"/>
        <v>7.1428571428571425E-2</v>
      </c>
      <c r="IU444">
        <f t="shared" si="98"/>
        <v>0.25</v>
      </c>
      <c r="IV444">
        <f t="shared" si="93"/>
        <v>0.17380952380952383</v>
      </c>
    </row>
    <row r="445" spans="1:256" customFormat="1" ht="14" customHeight="1" x14ac:dyDescent="0.2">
      <c r="A445">
        <v>444</v>
      </c>
      <c r="B445">
        <v>484</v>
      </c>
      <c r="C445" s="1">
        <v>44926.808333333334</v>
      </c>
      <c r="D445" s="1">
        <v>44927.813888888886</v>
      </c>
      <c r="E445">
        <v>0</v>
      </c>
      <c r="F445" t="s">
        <v>8853</v>
      </c>
      <c r="G445">
        <v>100</v>
      </c>
      <c r="H445">
        <v>86911</v>
      </c>
      <c r="I445">
        <v>1</v>
      </c>
      <c r="J445" s="1">
        <v>44927.813888888886</v>
      </c>
      <c r="K445" t="s">
        <v>8978</v>
      </c>
      <c r="L445" t="s">
        <v>242</v>
      </c>
      <c r="M445" t="s">
        <v>242</v>
      </c>
      <c r="N445" t="s">
        <v>8979</v>
      </c>
      <c r="O445" t="s">
        <v>8980</v>
      </c>
      <c r="P445">
        <v>33.594499999999996</v>
      </c>
      <c r="Q445">
        <v>-117.8304</v>
      </c>
      <c r="R445" t="s">
        <v>245</v>
      </c>
      <c r="S445" t="s">
        <v>246</v>
      </c>
      <c r="T445" t="s">
        <v>8981</v>
      </c>
      <c r="V445" t="s">
        <v>8982</v>
      </c>
      <c r="W445">
        <v>609839105</v>
      </c>
      <c r="X445">
        <v>3674</v>
      </c>
      <c r="Y445" t="s">
        <v>297</v>
      </c>
      <c r="Z445" t="s">
        <v>8353</v>
      </c>
      <c r="AA445">
        <v>2020</v>
      </c>
      <c r="AB445" s="24">
        <v>2021</v>
      </c>
      <c r="AC445">
        <v>0</v>
      </c>
      <c r="AF445">
        <v>6</v>
      </c>
      <c r="AG445">
        <v>3</v>
      </c>
      <c r="AI445" t="s">
        <v>8983</v>
      </c>
      <c r="AJ445" s="27">
        <v>1</v>
      </c>
      <c r="AK445">
        <v>5</v>
      </c>
      <c r="AL445" s="27">
        <v>0</v>
      </c>
      <c r="AM445" s="24">
        <v>0</v>
      </c>
      <c r="AN445" s="36">
        <f t="shared" si="89"/>
        <v>0</v>
      </c>
      <c r="AO445" s="27">
        <v>0</v>
      </c>
      <c r="AP445" s="24">
        <v>0</v>
      </c>
      <c r="AR445">
        <v>3</v>
      </c>
      <c r="AT445" t="s">
        <v>8984</v>
      </c>
      <c r="AU445" s="27">
        <v>1</v>
      </c>
      <c r="AV445">
        <v>5</v>
      </c>
      <c r="AW445" s="21">
        <f t="shared" si="103"/>
        <v>83.333333333333343</v>
      </c>
      <c r="AX445">
        <v>3</v>
      </c>
      <c r="AZ445" t="s">
        <v>8984</v>
      </c>
      <c r="BA445" s="27">
        <v>1</v>
      </c>
      <c r="BB445">
        <v>5</v>
      </c>
      <c r="BC445" s="21">
        <f t="shared" si="90"/>
        <v>83.333333333333343</v>
      </c>
      <c r="BD445">
        <v>3</v>
      </c>
      <c r="BF445" t="s">
        <v>8984</v>
      </c>
      <c r="BG445" s="27">
        <v>1</v>
      </c>
      <c r="BH445">
        <v>16.3</v>
      </c>
      <c r="BJ445">
        <v>3</v>
      </c>
      <c r="BL445" t="s">
        <v>8984</v>
      </c>
      <c r="BM445" s="27">
        <v>1</v>
      </c>
      <c r="BN445">
        <v>3</v>
      </c>
      <c r="BP445" t="s">
        <v>8984</v>
      </c>
      <c r="BQ445" s="44">
        <v>1</v>
      </c>
      <c r="BR445" s="24">
        <v>0</v>
      </c>
      <c r="BS445" s="98">
        <v>0</v>
      </c>
      <c r="BU445" t="s">
        <v>242</v>
      </c>
      <c r="BX445" s="27">
        <v>0</v>
      </c>
      <c r="BY445" s="24" t="s">
        <v>242</v>
      </c>
      <c r="BZ445" s="21" t="s">
        <v>242</v>
      </c>
      <c r="CA445" t="s">
        <v>242</v>
      </c>
      <c r="CB445" t="s">
        <v>242</v>
      </c>
      <c r="CE445" s="27">
        <v>0</v>
      </c>
      <c r="CG445" t="s">
        <v>242</v>
      </c>
      <c r="CH445" t="s">
        <v>242</v>
      </c>
      <c r="CJ445" s="27">
        <v>0</v>
      </c>
      <c r="CL445" t="s">
        <v>242</v>
      </c>
      <c r="CO445">
        <v>0</v>
      </c>
      <c r="CP445" s="27">
        <v>0</v>
      </c>
      <c r="CQ445" t="s">
        <v>242</v>
      </c>
      <c r="CR445" t="s">
        <v>242</v>
      </c>
      <c r="CS445" t="s">
        <v>242</v>
      </c>
      <c r="CV445" s="27">
        <v>0</v>
      </c>
      <c r="CX445" t="s">
        <v>242</v>
      </c>
      <c r="DA445" s="27">
        <v>1</v>
      </c>
      <c r="DB445">
        <v>44.89</v>
      </c>
      <c r="DC445">
        <v>2</v>
      </c>
      <c r="DE445" s="27">
        <v>1</v>
      </c>
      <c r="DF445" s="36" t="s">
        <v>242</v>
      </c>
      <c r="DG445" t="s">
        <v>242</v>
      </c>
      <c r="DH445" s="43" t="s">
        <v>242</v>
      </c>
      <c r="DI445" t="s">
        <v>242</v>
      </c>
      <c r="DJ445" s="36">
        <v>13512</v>
      </c>
      <c r="DK445">
        <v>2</v>
      </c>
      <c r="DM445" s="27">
        <v>0</v>
      </c>
      <c r="DN445" s="36" t="s">
        <v>242</v>
      </c>
      <c r="DO445" t="s">
        <v>242</v>
      </c>
      <c r="DQ445">
        <v>1</v>
      </c>
      <c r="DS445" t="s">
        <v>8985</v>
      </c>
      <c r="DT445" s="27">
        <v>0</v>
      </c>
      <c r="DV445" s="27">
        <v>0</v>
      </c>
      <c r="DX445" s="27">
        <v>0</v>
      </c>
      <c r="DZ445" s="27">
        <v>0</v>
      </c>
      <c r="EB445" s="27">
        <v>0</v>
      </c>
      <c r="ED445" s="27">
        <v>0</v>
      </c>
      <c r="EF445" s="27">
        <v>0</v>
      </c>
      <c r="EH445" s="27">
        <v>0</v>
      </c>
      <c r="EJ445" s="27">
        <v>0</v>
      </c>
      <c r="EL445" s="27">
        <v>0</v>
      </c>
      <c r="EN445" t="s">
        <v>242</v>
      </c>
      <c r="EP445" s="2"/>
      <c r="EQ445">
        <f t="shared" si="91"/>
        <v>0</v>
      </c>
      <c r="ER445" s="99">
        <v>0</v>
      </c>
      <c r="ES445" s="27">
        <v>0</v>
      </c>
      <c r="ET445" t="s">
        <v>242</v>
      </c>
      <c r="EU445" t="s">
        <v>242</v>
      </c>
      <c r="EX445" t="s">
        <v>242</v>
      </c>
      <c r="EY445" t="s">
        <v>242</v>
      </c>
      <c r="FA445" s="27">
        <v>0</v>
      </c>
      <c r="FB445" t="s">
        <v>242</v>
      </c>
      <c r="FD445" s="27">
        <v>0</v>
      </c>
      <c r="FE445" t="s">
        <v>242</v>
      </c>
      <c r="FG445" s="27">
        <v>1</v>
      </c>
      <c r="FH445">
        <v>24.1</v>
      </c>
      <c r="FJ445" s="27">
        <v>0</v>
      </c>
      <c r="FK445" t="s">
        <v>242</v>
      </c>
      <c r="FL445">
        <f t="shared" si="94"/>
        <v>1</v>
      </c>
      <c r="FM445" s="99">
        <v>1</v>
      </c>
      <c r="FN445">
        <f t="shared" si="95"/>
        <v>0</v>
      </c>
      <c r="FO445" s="100">
        <v>0</v>
      </c>
      <c r="FQ445">
        <v>1</v>
      </c>
      <c r="FS445" t="s">
        <v>8985</v>
      </c>
      <c r="FT445" s="27">
        <v>1</v>
      </c>
      <c r="FU445" t="s">
        <v>242</v>
      </c>
      <c r="FV445" t="s">
        <v>242</v>
      </c>
      <c r="FW445" t="s">
        <v>242</v>
      </c>
      <c r="FX445" t="s">
        <v>8986</v>
      </c>
      <c r="FY445" s="27">
        <v>1</v>
      </c>
      <c r="FZ445">
        <v>40</v>
      </c>
      <c r="GA445">
        <v>2</v>
      </c>
      <c r="GC445" s="27">
        <v>1</v>
      </c>
      <c r="GD445">
        <v>1</v>
      </c>
      <c r="GE445">
        <v>3.4</v>
      </c>
      <c r="GF445" s="36">
        <v>22.9</v>
      </c>
      <c r="GG445">
        <v>69.8</v>
      </c>
      <c r="GH445">
        <v>0</v>
      </c>
      <c r="GI445">
        <v>0</v>
      </c>
      <c r="GJ445">
        <v>2.9</v>
      </c>
      <c r="GK445">
        <v>1</v>
      </c>
      <c r="GM445">
        <v>1</v>
      </c>
      <c r="GO445" t="s">
        <v>8987</v>
      </c>
      <c r="GP445" s="27">
        <v>0</v>
      </c>
      <c r="GQ445" t="s">
        <v>242</v>
      </c>
      <c r="GR445" t="s">
        <v>242</v>
      </c>
      <c r="GT445" t="s">
        <v>242</v>
      </c>
      <c r="GW445" s="27">
        <v>1</v>
      </c>
      <c r="GX445">
        <v>254</v>
      </c>
      <c r="GY445" t="s">
        <v>8988</v>
      </c>
      <c r="HA445">
        <v>3</v>
      </c>
      <c r="HC445" t="s">
        <v>8989</v>
      </c>
      <c r="HD445" s="27">
        <v>0.5</v>
      </c>
      <c r="HE445" s="2" t="s">
        <v>8990</v>
      </c>
      <c r="HF445" s="27">
        <v>0</v>
      </c>
      <c r="HH445">
        <v>5</v>
      </c>
      <c r="HI445" t="s">
        <v>8991</v>
      </c>
      <c r="HJ445" t="s">
        <v>8992</v>
      </c>
      <c r="HK445" s="27">
        <v>0.5</v>
      </c>
      <c r="HL445" s="2" t="s">
        <v>8993</v>
      </c>
      <c r="HM445">
        <v>1</v>
      </c>
      <c r="HO445" t="s">
        <v>8987</v>
      </c>
      <c r="HP445">
        <v>0.44444444399999999</v>
      </c>
      <c r="HQ445">
        <v>0</v>
      </c>
      <c r="HR445">
        <v>0</v>
      </c>
      <c r="HS445">
        <v>0.66666666699999999</v>
      </c>
      <c r="HT445">
        <v>0</v>
      </c>
      <c r="HU445">
        <v>0</v>
      </c>
      <c r="HV445">
        <v>0.25</v>
      </c>
      <c r="HW445">
        <v>1</v>
      </c>
      <c r="HX445">
        <v>0</v>
      </c>
      <c r="HY445">
        <v>1</v>
      </c>
      <c r="HZ445">
        <v>0.25</v>
      </c>
      <c r="IA445">
        <v>0.5</v>
      </c>
      <c r="IB445">
        <v>1</v>
      </c>
      <c r="IC445">
        <v>0.14814814800000001</v>
      </c>
      <c r="ID445">
        <v>0.22916666699999999</v>
      </c>
      <c r="IE445">
        <v>0.55000000000000004</v>
      </c>
      <c r="IF445">
        <v>0.309104938</v>
      </c>
      <c r="IG445" t="s">
        <v>8981</v>
      </c>
      <c r="IH445" t="s">
        <v>266</v>
      </c>
      <c r="II445" t="s">
        <v>8981</v>
      </c>
      <c r="IJ445">
        <v>627.92100000000005</v>
      </c>
      <c r="IK445">
        <v>844.452</v>
      </c>
      <c r="IL445">
        <v>1207.798</v>
      </c>
      <c r="IM445">
        <v>1794.1479999999999</v>
      </c>
      <c r="IN445">
        <v>627.92100000000005</v>
      </c>
      <c r="IS445">
        <f t="shared" si="92"/>
        <v>0.2</v>
      </c>
      <c r="IT445">
        <f t="shared" si="96"/>
        <v>0.42857142857142855</v>
      </c>
      <c r="IU445">
        <f t="shared" si="98"/>
        <v>1</v>
      </c>
      <c r="IV445">
        <f t="shared" si="93"/>
        <v>0.54285714285714282</v>
      </c>
    </row>
    <row r="446" spans="1:256" customFormat="1" ht="14" customHeight="1" x14ac:dyDescent="0.2">
      <c r="A446">
        <v>445</v>
      </c>
      <c r="B446">
        <v>485</v>
      </c>
      <c r="C446" s="1">
        <v>44927.81527777778</v>
      </c>
      <c r="D446" s="1">
        <v>44927.838194444441</v>
      </c>
      <c r="E446">
        <v>0</v>
      </c>
      <c r="F446" t="s">
        <v>8853</v>
      </c>
      <c r="G446">
        <v>100</v>
      </c>
      <c r="H446">
        <v>1951</v>
      </c>
      <c r="I446">
        <v>1</v>
      </c>
      <c r="J446" s="1">
        <v>44927.838194444441</v>
      </c>
      <c r="K446" t="s">
        <v>8994</v>
      </c>
      <c r="L446" t="s">
        <v>242</v>
      </c>
      <c r="M446" t="s">
        <v>242</v>
      </c>
      <c r="N446" t="s">
        <v>8995</v>
      </c>
      <c r="O446" t="s">
        <v>8996</v>
      </c>
      <c r="P446">
        <v>33.594499999999996</v>
      </c>
      <c r="Q446">
        <v>-117.8304</v>
      </c>
      <c r="R446" t="s">
        <v>245</v>
      </c>
      <c r="S446" t="s">
        <v>246</v>
      </c>
      <c r="T446" t="s">
        <v>8997</v>
      </c>
      <c r="V446" t="s">
        <v>8998</v>
      </c>
      <c r="W446" t="s">
        <v>8999</v>
      </c>
      <c r="X446">
        <v>3842</v>
      </c>
      <c r="Y446" t="s">
        <v>350</v>
      </c>
      <c r="Z446" t="s">
        <v>2411</v>
      </c>
      <c r="AA446">
        <v>2020</v>
      </c>
      <c r="AC446">
        <v>0</v>
      </c>
      <c r="AF446">
        <v>8</v>
      </c>
      <c r="AG446">
        <v>3</v>
      </c>
      <c r="AI446" t="s">
        <v>9000</v>
      </c>
      <c r="AJ446" s="27">
        <v>1</v>
      </c>
      <c r="AK446">
        <v>5</v>
      </c>
      <c r="AL446" s="27">
        <v>0</v>
      </c>
      <c r="AM446" s="24">
        <v>0</v>
      </c>
      <c r="AN446" s="36">
        <f t="shared" si="89"/>
        <v>0</v>
      </c>
      <c r="AO446" s="27">
        <v>0</v>
      </c>
      <c r="AP446" s="24">
        <v>0</v>
      </c>
      <c r="AR446">
        <v>3</v>
      </c>
      <c r="AT446" t="s">
        <v>9000</v>
      </c>
      <c r="AU446" s="27">
        <v>1</v>
      </c>
      <c r="AV446">
        <v>7</v>
      </c>
      <c r="AW446" s="21">
        <f t="shared" si="103"/>
        <v>87.5</v>
      </c>
      <c r="AX446">
        <v>3</v>
      </c>
      <c r="AZ446" t="s">
        <v>9000</v>
      </c>
      <c r="BA446" s="27">
        <v>1</v>
      </c>
      <c r="BB446">
        <v>7</v>
      </c>
      <c r="BC446" s="21">
        <f t="shared" si="90"/>
        <v>87.5</v>
      </c>
      <c r="BD446">
        <v>3</v>
      </c>
      <c r="BF446" t="s">
        <v>9000</v>
      </c>
      <c r="BG446" s="27">
        <v>1</v>
      </c>
      <c r="BH446">
        <v>11.1</v>
      </c>
      <c r="BJ446">
        <v>3</v>
      </c>
      <c r="BL446" t="s">
        <v>9001</v>
      </c>
      <c r="BM446" s="27">
        <v>1</v>
      </c>
      <c r="BN446">
        <v>3</v>
      </c>
      <c r="BP446" t="s">
        <v>9001</v>
      </c>
      <c r="BQ446" s="27">
        <v>1</v>
      </c>
      <c r="BR446">
        <v>2</v>
      </c>
      <c r="BS446" s="97">
        <f t="shared" ref="BS446:BS492" si="104">BR446/AF446*100</f>
        <v>25</v>
      </c>
      <c r="BU446">
        <v>3</v>
      </c>
      <c r="BW446" t="s">
        <v>9001</v>
      </c>
      <c r="BX446" s="27">
        <v>0</v>
      </c>
      <c r="BY446" s="24" t="s">
        <v>242</v>
      </c>
      <c r="BZ446" s="21" t="s">
        <v>242</v>
      </c>
      <c r="CA446" t="s">
        <v>242</v>
      </c>
      <c r="CB446" t="s">
        <v>242</v>
      </c>
      <c r="CE446" s="27">
        <v>0</v>
      </c>
      <c r="CG446" t="s">
        <v>242</v>
      </c>
      <c r="CH446" t="s">
        <v>242</v>
      </c>
      <c r="CJ446" s="27">
        <v>0</v>
      </c>
      <c r="CL446" t="s">
        <v>242</v>
      </c>
      <c r="CO446">
        <v>0</v>
      </c>
      <c r="CP446" s="27">
        <v>0.5</v>
      </c>
      <c r="CQ446" t="s">
        <v>242</v>
      </c>
      <c r="CR446" t="s">
        <v>242</v>
      </c>
      <c r="CS446" t="s">
        <v>242</v>
      </c>
      <c r="CT446" t="s">
        <v>9002</v>
      </c>
      <c r="CV446" s="27">
        <v>0.5</v>
      </c>
      <c r="CW446" t="s">
        <v>9003</v>
      </c>
      <c r="CX446">
        <v>2</v>
      </c>
      <c r="CZ446" t="s">
        <v>9004</v>
      </c>
      <c r="DA446" s="27">
        <v>0</v>
      </c>
      <c r="DB446" t="s">
        <v>242</v>
      </c>
      <c r="DC446" t="s">
        <v>242</v>
      </c>
      <c r="DE446" s="27">
        <v>0</v>
      </c>
      <c r="DF446" s="36" t="s">
        <v>242</v>
      </c>
      <c r="DG446" t="s">
        <v>242</v>
      </c>
      <c r="DH446" s="43" t="s">
        <v>242</v>
      </c>
      <c r="DI446" t="s">
        <v>242</v>
      </c>
      <c r="DJ446" s="36" t="s">
        <v>242</v>
      </c>
      <c r="DK446" t="s">
        <v>242</v>
      </c>
      <c r="DM446" s="27">
        <v>0</v>
      </c>
      <c r="DN446" s="36" t="s">
        <v>242</v>
      </c>
      <c r="DO446" t="s">
        <v>242</v>
      </c>
      <c r="DQ446" t="s">
        <v>242</v>
      </c>
      <c r="DT446" s="27">
        <v>0</v>
      </c>
      <c r="DV446" s="27">
        <v>0</v>
      </c>
      <c r="DX446" s="27">
        <v>0</v>
      </c>
      <c r="DZ446" s="27">
        <v>0</v>
      </c>
      <c r="EB446" s="27">
        <v>0</v>
      </c>
      <c r="ED446" s="27">
        <v>0</v>
      </c>
      <c r="EF446" s="27">
        <v>0</v>
      </c>
      <c r="EH446" s="27">
        <v>0</v>
      </c>
      <c r="EJ446" s="27">
        <v>0</v>
      </c>
      <c r="EL446" s="27">
        <v>0</v>
      </c>
      <c r="EN446" t="s">
        <v>242</v>
      </c>
      <c r="EP446" s="2"/>
      <c r="EQ446">
        <f t="shared" si="91"/>
        <v>0</v>
      </c>
      <c r="ER446" s="99">
        <v>0</v>
      </c>
      <c r="ES446" s="27">
        <v>0</v>
      </c>
      <c r="ET446" t="s">
        <v>242</v>
      </c>
      <c r="EU446" t="s">
        <v>242</v>
      </c>
      <c r="EX446" t="s">
        <v>242</v>
      </c>
      <c r="EY446" t="s">
        <v>242</v>
      </c>
      <c r="FA446" s="27">
        <v>0</v>
      </c>
      <c r="FB446" t="s">
        <v>242</v>
      </c>
      <c r="FD446" s="27">
        <v>0</v>
      </c>
      <c r="FE446" t="s">
        <v>242</v>
      </c>
      <c r="FG446" s="27">
        <v>0</v>
      </c>
      <c r="FH446" t="s">
        <v>242</v>
      </c>
      <c r="FJ446" s="27">
        <v>0</v>
      </c>
      <c r="FK446" t="s">
        <v>242</v>
      </c>
      <c r="FL446">
        <f t="shared" si="94"/>
        <v>0</v>
      </c>
      <c r="FM446" s="100">
        <v>0</v>
      </c>
      <c r="FN446">
        <f t="shared" si="95"/>
        <v>0</v>
      </c>
      <c r="FO446" s="100">
        <v>0</v>
      </c>
      <c r="FQ446" t="s">
        <v>242</v>
      </c>
      <c r="FT446" s="27">
        <v>0</v>
      </c>
      <c r="FU446" t="s">
        <v>242</v>
      </c>
      <c r="FV446" t="s">
        <v>242</v>
      </c>
      <c r="FW446" t="s">
        <v>242</v>
      </c>
      <c r="FY446" s="27">
        <v>0</v>
      </c>
      <c r="FZ446" t="s">
        <v>242</v>
      </c>
      <c r="GA446" t="s">
        <v>242</v>
      </c>
      <c r="GC446" s="27">
        <v>0</v>
      </c>
      <c r="GD446" t="s">
        <v>242</v>
      </c>
      <c r="GE446" t="s">
        <v>242</v>
      </c>
      <c r="GF446" s="36" t="s">
        <v>242</v>
      </c>
      <c r="GG446" t="s">
        <v>242</v>
      </c>
      <c r="GH446" t="s">
        <v>242</v>
      </c>
      <c r="GI446" t="s">
        <v>242</v>
      </c>
      <c r="GJ446" t="s">
        <v>242</v>
      </c>
      <c r="GK446" t="s">
        <v>242</v>
      </c>
      <c r="GM446" t="s">
        <v>242</v>
      </c>
      <c r="GP446" s="27">
        <v>0</v>
      </c>
      <c r="GQ446" t="s">
        <v>242</v>
      </c>
      <c r="GR446" t="s">
        <v>242</v>
      </c>
      <c r="GT446" t="s">
        <v>242</v>
      </c>
      <c r="GW446" s="27">
        <v>1</v>
      </c>
      <c r="GX446">
        <v>105</v>
      </c>
      <c r="GY446" t="s">
        <v>9005</v>
      </c>
      <c r="HA446">
        <v>3</v>
      </c>
      <c r="HC446" t="s">
        <v>9006</v>
      </c>
      <c r="HD446" s="27">
        <v>0</v>
      </c>
      <c r="HF446" s="27">
        <v>0</v>
      </c>
      <c r="HH446" t="s">
        <v>242</v>
      </c>
      <c r="HK446" s="27">
        <v>0</v>
      </c>
      <c r="HM446" t="s">
        <v>242</v>
      </c>
      <c r="HP446">
        <v>0.55555555599999995</v>
      </c>
      <c r="HQ446">
        <v>0</v>
      </c>
      <c r="HR446">
        <v>0.5</v>
      </c>
      <c r="HS446">
        <v>0</v>
      </c>
      <c r="HT446">
        <v>0</v>
      </c>
      <c r="HU446">
        <v>0</v>
      </c>
      <c r="HV446">
        <v>0</v>
      </c>
      <c r="HW446">
        <v>0</v>
      </c>
      <c r="HX446">
        <v>0</v>
      </c>
      <c r="HY446">
        <v>1</v>
      </c>
      <c r="HZ446">
        <v>0</v>
      </c>
      <c r="IA446">
        <v>0</v>
      </c>
      <c r="IB446">
        <v>1</v>
      </c>
      <c r="IC446">
        <v>0.35185185200000002</v>
      </c>
      <c r="ID446">
        <v>0</v>
      </c>
      <c r="IE446">
        <v>0.2</v>
      </c>
      <c r="IF446">
        <v>0.18395061700000001</v>
      </c>
      <c r="IG446" t="s">
        <v>9007</v>
      </c>
      <c r="IH446" t="s">
        <v>266</v>
      </c>
      <c r="II446" t="s">
        <v>8997</v>
      </c>
      <c r="IJ446">
        <v>3030.895</v>
      </c>
      <c r="IK446">
        <v>3107.5189999999998</v>
      </c>
      <c r="IL446">
        <v>4585.0640000000003</v>
      </c>
      <c r="IM446" t="s">
        <v>242</v>
      </c>
      <c r="IN446">
        <v>3030.895</v>
      </c>
      <c r="IS446">
        <f t="shared" si="92"/>
        <v>0.2</v>
      </c>
      <c r="IT446">
        <f t="shared" si="96"/>
        <v>0</v>
      </c>
      <c r="IU446">
        <f t="shared" si="98"/>
        <v>0.25</v>
      </c>
      <c r="IV446">
        <f t="shared" si="93"/>
        <v>0.15</v>
      </c>
    </row>
    <row r="447" spans="1:256" customFormat="1" ht="14" customHeight="1" x14ac:dyDescent="0.2">
      <c r="A447">
        <v>446</v>
      </c>
      <c r="B447">
        <v>486</v>
      </c>
      <c r="C447" s="1">
        <v>44927.839583333334</v>
      </c>
      <c r="D447" s="1">
        <v>44927.995138888888</v>
      </c>
      <c r="E447">
        <v>0</v>
      </c>
      <c r="F447" t="s">
        <v>8853</v>
      </c>
      <c r="G447">
        <v>100</v>
      </c>
      <c r="H447">
        <v>13436</v>
      </c>
      <c r="I447">
        <v>1</v>
      </c>
      <c r="J447" s="1">
        <v>44927.995138888888</v>
      </c>
      <c r="K447" t="s">
        <v>9008</v>
      </c>
      <c r="L447" t="s">
        <v>242</v>
      </c>
      <c r="M447" t="s">
        <v>242</v>
      </c>
      <c r="N447" t="s">
        <v>9009</v>
      </c>
      <c r="O447" t="s">
        <v>9010</v>
      </c>
      <c r="P447">
        <v>33.594499999999996</v>
      </c>
      <c r="Q447">
        <v>-117.8304</v>
      </c>
      <c r="R447" t="s">
        <v>245</v>
      </c>
      <c r="S447" t="s">
        <v>246</v>
      </c>
      <c r="T447" t="s">
        <v>9011</v>
      </c>
      <c r="V447" t="s">
        <v>9012</v>
      </c>
      <c r="W447" t="s">
        <v>9013</v>
      </c>
      <c r="X447">
        <v>3572</v>
      </c>
      <c r="Y447" t="s">
        <v>297</v>
      </c>
      <c r="Z447" t="s">
        <v>298</v>
      </c>
      <c r="AA447">
        <v>2020</v>
      </c>
      <c r="AC447">
        <v>0.5</v>
      </c>
      <c r="AD447">
        <v>4</v>
      </c>
      <c r="AF447">
        <v>10</v>
      </c>
      <c r="AG447">
        <v>3</v>
      </c>
      <c r="AI447" t="s">
        <v>298</v>
      </c>
      <c r="AJ447" s="27">
        <v>0.5</v>
      </c>
      <c r="AK447">
        <v>7</v>
      </c>
      <c r="AL447" s="27">
        <v>0</v>
      </c>
      <c r="AM447" s="24">
        <v>0</v>
      </c>
      <c r="AN447" s="36">
        <f t="shared" si="89"/>
        <v>0</v>
      </c>
      <c r="AO447" s="27">
        <v>0</v>
      </c>
      <c r="AP447" s="24">
        <v>0</v>
      </c>
      <c r="AR447">
        <v>3</v>
      </c>
      <c r="AT447" t="s">
        <v>9014</v>
      </c>
      <c r="AU447" s="27">
        <v>1</v>
      </c>
      <c r="AV447">
        <v>8</v>
      </c>
      <c r="AW447" s="21">
        <f t="shared" si="103"/>
        <v>80</v>
      </c>
      <c r="AX447">
        <v>3</v>
      </c>
      <c r="AZ447" t="s">
        <v>9014</v>
      </c>
      <c r="BA447" s="27">
        <v>1</v>
      </c>
      <c r="BB447">
        <v>8</v>
      </c>
      <c r="BC447" s="21">
        <f t="shared" si="90"/>
        <v>80</v>
      </c>
      <c r="BD447">
        <v>3</v>
      </c>
      <c r="BF447" t="s">
        <v>9014</v>
      </c>
      <c r="BG447" s="27">
        <v>1</v>
      </c>
      <c r="BH447">
        <v>7.2</v>
      </c>
      <c r="BJ447">
        <v>3</v>
      </c>
      <c r="BL447" t="s">
        <v>9014</v>
      </c>
      <c r="BM447" s="27">
        <v>1</v>
      </c>
      <c r="BN447">
        <v>3</v>
      </c>
      <c r="BP447" t="s">
        <v>9014</v>
      </c>
      <c r="BQ447" s="27">
        <v>1</v>
      </c>
      <c r="BR447">
        <v>2</v>
      </c>
      <c r="BS447" s="97">
        <f t="shared" si="104"/>
        <v>20</v>
      </c>
      <c r="BU447">
        <v>3</v>
      </c>
      <c r="BW447" t="s">
        <v>9014</v>
      </c>
      <c r="BX447" s="27">
        <v>0</v>
      </c>
      <c r="BY447" s="24" t="s">
        <v>242</v>
      </c>
      <c r="BZ447" s="21" t="s">
        <v>242</v>
      </c>
      <c r="CA447" t="s">
        <v>242</v>
      </c>
      <c r="CB447" t="s">
        <v>242</v>
      </c>
      <c r="CE447" s="27">
        <v>0</v>
      </c>
      <c r="CG447" t="s">
        <v>242</v>
      </c>
      <c r="CH447" t="s">
        <v>242</v>
      </c>
      <c r="CJ447" s="27">
        <v>1</v>
      </c>
      <c r="CK447" s="2" t="s">
        <v>9015</v>
      </c>
      <c r="CL447">
        <v>1</v>
      </c>
      <c r="CN447" t="s">
        <v>9016</v>
      </c>
      <c r="CO447">
        <v>1</v>
      </c>
      <c r="CP447" s="27">
        <v>0</v>
      </c>
      <c r="CQ447" t="s">
        <v>242</v>
      </c>
      <c r="CR447" t="s">
        <v>242</v>
      </c>
      <c r="CS447" t="s">
        <v>242</v>
      </c>
      <c r="CV447" s="27">
        <v>0.5</v>
      </c>
      <c r="CW447" s="2" t="s">
        <v>9017</v>
      </c>
      <c r="CX447">
        <v>1</v>
      </c>
      <c r="CZ447" t="s">
        <v>9016</v>
      </c>
      <c r="DA447" s="27">
        <v>1</v>
      </c>
      <c r="DB447">
        <v>262445</v>
      </c>
      <c r="DC447">
        <v>2</v>
      </c>
      <c r="DE447" s="27">
        <v>1</v>
      </c>
      <c r="DF447" s="36">
        <v>869654</v>
      </c>
      <c r="DG447">
        <v>2</v>
      </c>
      <c r="DH447" s="51">
        <v>875773</v>
      </c>
      <c r="DI447">
        <v>2</v>
      </c>
      <c r="DJ447" s="36" t="s">
        <v>242</v>
      </c>
      <c r="DK447" t="s">
        <v>242</v>
      </c>
      <c r="DM447" s="27">
        <v>1</v>
      </c>
      <c r="DN447" s="36">
        <v>9909200</v>
      </c>
      <c r="DO447">
        <v>2</v>
      </c>
      <c r="DQ447">
        <v>1</v>
      </c>
      <c r="DS447" t="s">
        <v>9016</v>
      </c>
      <c r="DT447" s="27">
        <v>1</v>
      </c>
      <c r="DU447" t="s">
        <v>9018</v>
      </c>
      <c r="DV447" s="27">
        <v>1</v>
      </c>
      <c r="DW447" t="s">
        <v>9019</v>
      </c>
      <c r="DX447" s="27">
        <v>1</v>
      </c>
      <c r="DY447" s="2" t="s">
        <v>9020</v>
      </c>
      <c r="DZ447" s="27">
        <v>1</v>
      </c>
      <c r="EA447" s="2" t="s">
        <v>9021</v>
      </c>
      <c r="EB447" s="27">
        <v>1</v>
      </c>
      <c r="EC447" t="s">
        <v>9022</v>
      </c>
      <c r="ED447" s="27">
        <v>1</v>
      </c>
      <c r="EE447" s="2" t="s">
        <v>9023</v>
      </c>
      <c r="EF447" s="27">
        <v>1</v>
      </c>
      <c r="EG447" t="s">
        <v>9024</v>
      </c>
      <c r="EH447" s="27">
        <v>0.5</v>
      </c>
      <c r="EI447" t="s">
        <v>9025</v>
      </c>
      <c r="EJ447" s="27">
        <v>0.5</v>
      </c>
      <c r="EK447" t="s">
        <v>9026</v>
      </c>
      <c r="EL447" s="27">
        <v>0.5</v>
      </c>
      <c r="EM447" t="s">
        <v>9026</v>
      </c>
      <c r="EN447">
        <v>4</v>
      </c>
      <c r="EP447" s="2" t="s">
        <v>9027</v>
      </c>
      <c r="EQ447">
        <f t="shared" si="91"/>
        <v>0.85</v>
      </c>
      <c r="ER447" s="99">
        <v>0.5</v>
      </c>
      <c r="ES447" s="27">
        <v>1</v>
      </c>
      <c r="ET447">
        <v>0</v>
      </c>
      <c r="EU447">
        <v>0</v>
      </c>
      <c r="EX447">
        <v>1</v>
      </c>
      <c r="EY447" t="s">
        <v>242</v>
      </c>
      <c r="EZ447" t="s">
        <v>9016</v>
      </c>
      <c r="FA447" s="27">
        <v>1</v>
      </c>
      <c r="FB447">
        <v>8029</v>
      </c>
      <c r="FD447" s="27">
        <v>1</v>
      </c>
      <c r="FE447">
        <v>1</v>
      </c>
      <c r="FG447" s="27">
        <v>1</v>
      </c>
      <c r="FH447">
        <v>2941</v>
      </c>
      <c r="FJ447" s="27">
        <v>1</v>
      </c>
      <c r="FK447">
        <v>275</v>
      </c>
      <c r="FL447">
        <f t="shared" si="94"/>
        <v>2</v>
      </c>
      <c r="FM447" s="99">
        <v>1</v>
      </c>
      <c r="FN447">
        <f t="shared" si="95"/>
        <v>2</v>
      </c>
      <c r="FO447" s="99">
        <v>1</v>
      </c>
      <c r="FQ447">
        <v>5</v>
      </c>
      <c r="FR447" t="s">
        <v>9028</v>
      </c>
      <c r="FS447" t="s">
        <v>9029</v>
      </c>
      <c r="FT447" s="27">
        <v>1</v>
      </c>
      <c r="FU447" t="s">
        <v>242</v>
      </c>
      <c r="FV447" t="s">
        <v>242</v>
      </c>
      <c r="FW447" t="s">
        <v>242</v>
      </c>
      <c r="FX447" t="s">
        <v>9030</v>
      </c>
      <c r="FY447" s="27">
        <v>1</v>
      </c>
      <c r="FZ447">
        <v>58.8</v>
      </c>
      <c r="GA447">
        <v>2</v>
      </c>
      <c r="GC447" s="27">
        <v>1</v>
      </c>
      <c r="GD447" t="s">
        <v>242</v>
      </c>
      <c r="GE447" t="s">
        <v>242</v>
      </c>
      <c r="GF447" s="36" t="s">
        <v>242</v>
      </c>
      <c r="GG447" t="s">
        <v>242</v>
      </c>
      <c r="GH447" t="s">
        <v>242</v>
      </c>
      <c r="GI447" t="s">
        <v>242</v>
      </c>
      <c r="GJ447" t="s">
        <v>242</v>
      </c>
      <c r="GK447">
        <v>1</v>
      </c>
      <c r="GL447" t="s">
        <v>9031</v>
      </c>
      <c r="GM447">
        <v>1</v>
      </c>
      <c r="GO447" t="s">
        <v>9016</v>
      </c>
      <c r="GP447" s="27">
        <v>0.5</v>
      </c>
      <c r="GQ447" t="s">
        <v>242</v>
      </c>
      <c r="GR447" t="s">
        <v>242</v>
      </c>
      <c r="GS447" t="s">
        <v>9032</v>
      </c>
      <c r="GT447">
        <v>1</v>
      </c>
      <c r="GV447" t="s">
        <v>9016</v>
      </c>
      <c r="GW447" s="27">
        <v>1</v>
      </c>
      <c r="GX447" s="5">
        <v>1235</v>
      </c>
      <c r="GY447" t="s">
        <v>9033</v>
      </c>
      <c r="HA447">
        <v>3</v>
      </c>
      <c r="HC447" s="5">
        <v>9471</v>
      </c>
      <c r="HD447" s="27">
        <v>1</v>
      </c>
      <c r="HE447" t="s">
        <v>9034</v>
      </c>
      <c r="HF447" s="27">
        <v>0</v>
      </c>
      <c r="HH447">
        <v>1</v>
      </c>
      <c r="HJ447" t="s">
        <v>9016</v>
      </c>
      <c r="HK447" s="27">
        <v>1</v>
      </c>
      <c r="HL447" t="s">
        <v>9035</v>
      </c>
      <c r="HM447">
        <v>1</v>
      </c>
      <c r="HO447" t="s">
        <v>9016</v>
      </c>
      <c r="HP447">
        <v>0.55555555599999995</v>
      </c>
      <c r="HQ447">
        <v>1</v>
      </c>
      <c r="HR447">
        <v>0.25</v>
      </c>
      <c r="HS447">
        <v>1</v>
      </c>
      <c r="HT447">
        <v>0.85</v>
      </c>
      <c r="HU447">
        <v>1</v>
      </c>
      <c r="HV447">
        <v>1</v>
      </c>
      <c r="HW447">
        <v>1</v>
      </c>
      <c r="HX447">
        <v>0.5</v>
      </c>
      <c r="HY447">
        <v>1</v>
      </c>
      <c r="HZ447">
        <v>0.5</v>
      </c>
      <c r="IA447">
        <v>1</v>
      </c>
      <c r="IB447">
        <v>1</v>
      </c>
      <c r="IC447">
        <v>0.60185185200000002</v>
      </c>
      <c r="ID447">
        <v>0.96250000000000002</v>
      </c>
      <c r="IE447">
        <v>0.8</v>
      </c>
      <c r="IF447">
        <v>0.78811728400000003</v>
      </c>
      <c r="IG447" t="s">
        <v>9036</v>
      </c>
      <c r="IH447" t="s">
        <v>266</v>
      </c>
      <c r="II447" t="s">
        <v>9011</v>
      </c>
      <c r="IJ447">
        <v>10390</v>
      </c>
      <c r="IK447">
        <v>10509</v>
      </c>
      <c r="IL447">
        <v>10681</v>
      </c>
      <c r="IM447">
        <v>11661</v>
      </c>
      <c r="IN447">
        <v>10390</v>
      </c>
      <c r="IS447">
        <f t="shared" si="92"/>
        <v>0.4</v>
      </c>
      <c r="IT447">
        <f t="shared" si="96"/>
        <v>0.9285714285714286</v>
      </c>
      <c r="IU447">
        <f t="shared" si="98"/>
        <v>1</v>
      </c>
      <c r="IV447">
        <f t="shared" si="93"/>
        <v>0.77619047619047621</v>
      </c>
    </row>
    <row r="448" spans="1:256" customFormat="1" ht="14" customHeight="1" x14ac:dyDescent="0.2">
      <c r="A448">
        <v>447</v>
      </c>
      <c r="B448">
        <v>487</v>
      </c>
      <c r="C448" s="1">
        <v>44930.54791666667</v>
      </c>
      <c r="D448" s="1">
        <v>44930.638194444444</v>
      </c>
      <c r="E448">
        <v>0</v>
      </c>
      <c r="F448" t="s">
        <v>8853</v>
      </c>
      <c r="G448">
        <v>100</v>
      </c>
      <c r="H448">
        <v>7798</v>
      </c>
      <c r="I448">
        <v>1</v>
      </c>
      <c r="J448" s="1">
        <v>44930.638194444444</v>
      </c>
      <c r="K448" t="s">
        <v>9037</v>
      </c>
      <c r="L448" t="s">
        <v>242</v>
      </c>
      <c r="M448" t="s">
        <v>242</v>
      </c>
      <c r="N448" t="s">
        <v>9038</v>
      </c>
      <c r="O448" t="s">
        <v>9039</v>
      </c>
      <c r="P448">
        <v>33.594499999999996</v>
      </c>
      <c r="Q448">
        <v>-117.8304</v>
      </c>
      <c r="R448" t="s">
        <v>245</v>
      </c>
      <c r="S448" t="s">
        <v>246</v>
      </c>
      <c r="T448" t="s">
        <v>9040</v>
      </c>
      <c r="V448" t="s">
        <v>9041</v>
      </c>
      <c r="W448">
        <v>854502101</v>
      </c>
      <c r="X448">
        <v>3420</v>
      </c>
      <c r="Y448" t="s">
        <v>476</v>
      </c>
      <c r="Z448" t="s">
        <v>2265</v>
      </c>
      <c r="AA448">
        <v>2020</v>
      </c>
      <c r="AC448">
        <v>0</v>
      </c>
      <c r="AF448">
        <v>10</v>
      </c>
      <c r="AG448">
        <v>3</v>
      </c>
      <c r="AI448" t="s">
        <v>9042</v>
      </c>
      <c r="AJ448" s="27">
        <v>1</v>
      </c>
      <c r="AK448">
        <v>8</v>
      </c>
      <c r="AL448" s="27">
        <v>0.5</v>
      </c>
      <c r="AM448" s="24">
        <v>0</v>
      </c>
      <c r="AN448" s="36">
        <f t="shared" si="89"/>
        <v>0</v>
      </c>
      <c r="AO448" s="27">
        <v>1</v>
      </c>
      <c r="AP448">
        <v>9</v>
      </c>
      <c r="AQ448" t="s">
        <v>9043</v>
      </c>
      <c r="AR448">
        <v>3</v>
      </c>
      <c r="AT448" t="s">
        <v>9042</v>
      </c>
      <c r="AU448" s="27">
        <v>1</v>
      </c>
      <c r="AV448">
        <v>9</v>
      </c>
      <c r="AW448" s="21">
        <f t="shared" si="103"/>
        <v>90</v>
      </c>
      <c r="AX448">
        <v>3</v>
      </c>
      <c r="AZ448" t="s">
        <v>9044</v>
      </c>
      <c r="BA448" s="27">
        <v>1</v>
      </c>
      <c r="BB448">
        <v>9</v>
      </c>
      <c r="BC448" s="21">
        <f t="shared" si="90"/>
        <v>90</v>
      </c>
      <c r="BD448">
        <v>3</v>
      </c>
      <c r="BF448" t="s">
        <v>9044</v>
      </c>
      <c r="BG448" s="27">
        <v>1</v>
      </c>
      <c r="BH448">
        <v>7.1</v>
      </c>
      <c r="BJ448">
        <v>3</v>
      </c>
      <c r="BL448" t="s">
        <v>9044</v>
      </c>
      <c r="BM448" s="27">
        <v>1</v>
      </c>
      <c r="BN448">
        <v>3</v>
      </c>
      <c r="BP448" t="s">
        <v>9044</v>
      </c>
      <c r="BQ448" s="27">
        <v>1</v>
      </c>
      <c r="BR448">
        <v>2</v>
      </c>
      <c r="BS448" s="97">
        <f t="shared" si="104"/>
        <v>20</v>
      </c>
      <c r="BU448">
        <v>3</v>
      </c>
      <c r="BW448" t="s">
        <v>9044</v>
      </c>
      <c r="BX448" s="27">
        <v>1</v>
      </c>
      <c r="BY448">
        <v>2</v>
      </c>
      <c r="BZ448" s="21">
        <f>BY448/AF448*100</f>
        <v>20</v>
      </c>
      <c r="CA448">
        <v>2</v>
      </c>
      <c r="CB448">
        <v>3</v>
      </c>
      <c r="CD448" t="s">
        <v>9044</v>
      </c>
      <c r="CE448" s="27">
        <v>0</v>
      </c>
      <c r="CG448" t="s">
        <v>242</v>
      </c>
      <c r="CH448" t="s">
        <v>242</v>
      </c>
      <c r="CJ448" s="27">
        <v>0.5</v>
      </c>
      <c r="CL448" t="s">
        <v>242</v>
      </c>
      <c r="CO448">
        <v>0</v>
      </c>
      <c r="CP448" s="27">
        <v>0</v>
      </c>
      <c r="CQ448" t="s">
        <v>242</v>
      </c>
      <c r="CR448" t="s">
        <v>242</v>
      </c>
      <c r="CS448" t="s">
        <v>242</v>
      </c>
      <c r="CV448" s="27">
        <v>0.5</v>
      </c>
      <c r="CW448" s="2" t="s">
        <v>9045</v>
      </c>
      <c r="CX448">
        <v>1</v>
      </c>
      <c r="CZ448" t="s">
        <v>9046</v>
      </c>
      <c r="DA448" s="27">
        <v>0</v>
      </c>
      <c r="DB448" t="s">
        <v>242</v>
      </c>
      <c r="DC448" t="s">
        <v>242</v>
      </c>
      <c r="DE448" s="27">
        <v>0</v>
      </c>
      <c r="DF448" s="36" t="s">
        <v>242</v>
      </c>
      <c r="DG448" t="s">
        <v>242</v>
      </c>
      <c r="DH448" s="43" t="s">
        <v>242</v>
      </c>
      <c r="DI448" t="s">
        <v>242</v>
      </c>
      <c r="DJ448" s="36" t="s">
        <v>242</v>
      </c>
      <c r="DK448" t="s">
        <v>242</v>
      </c>
      <c r="DM448" s="27">
        <v>0</v>
      </c>
      <c r="DN448" s="36" t="s">
        <v>242</v>
      </c>
      <c r="DO448" t="s">
        <v>242</v>
      </c>
      <c r="DQ448" t="s">
        <v>242</v>
      </c>
      <c r="DT448" s="27">
        <v>0</v>
      </c>
      <c r="DV448" s="27">
        <v>0</v>
      </c>
      <c r="DX448" s="27">
        <v>0</v>
      </c>
      <c r="DZ448" s="27">
        <v>0</v>
      </c>
      <c r="EB448" s="27">
        <v>0</v>
      </c>
      <c r="ED448" s="27">
        <v>0</v>
      </c>
      <c r="EF448" s="27">
        <v>0</v>
      </c>
      <c r="EH448" s="27">
        <v>0</v>
      </c>
      <c r="EJ448" s="27">
        <v>0</v>
      </c>
      <c r="EL448" s="27">
        <v>0</v>
      </c>
      <c r="EN448" t="s">
        <v>242</v>
      </c>
      <c r="EP448" s="2"/>
      <c r="EQ448">
        <f t="shared" si="91"/>
        <v>0</v>
      </c>
      <c r="ER448" s="99">
        <v>0</v>
      </c>
      <c r="ES448" s="27">
        <v>0</v>
      </c>
      <c r="ET448" t="s">
        <v>242</v>
      </c>
      <c r="EU448" t="s">
        <v>242</v>
      </c>
      <c r="EX448" t="s">
        <v>242</v>
      </c>
      <c r="EY448" t="s">
        <v>242</v>
      </c>
      <c r="FA448" s="27">
        <v>0</v>
      </c>
      <c r="FB448" t="s">
        <v>242</v>
      </c>
      <c r="FD448" s="27">
        <v>0</v>
      </c>
      <c r="FE448" t="s">
        <v>242</v>
      </c>
      <c r="FG448" s="27">
        <v>0</v>
      </c>
      <c r="FH448" t="s">
        <v>242</v>
      </c>
      <c r="FJ448" s="27">
        <v>0</v>
      </c>
      <c r="FK448" t="s">
        <v>242</v>
      </c>
      <c r="FL448">
        <f t="shared" si="94"/>
        <v>0</v>
      </c>
      <c r="FM448" s="100">
        <v>0</v>
      </c>
      <c r="FN448">
        <f t="shared" si="95"/>
        <v>0</v>
      </c>
      <c r="FO448" s="100">
        <v>0</v>
      </c>
      <c r="FQ448" t="s">
        <v>242</v>
      </c>
      <c r="FT448" s="27">
        <v>0</v>
      </c>
      <c r="FU448" t="s">
        <v>242</v>
      </c>
      <c r="FV448" t="s">
        <v>242</v>
      </c>
      <c r="FW448" t="s">
        <v>242</v>
      </c>
      <c r="FY448" s="27">
        <v>1</v>
      </c>
      <c r="FZ448">
        <v>31</v>
      </c>
      <c r="GA448">
        <v>2</v>
      </c>
      <c r="GC448" s="27">
        <v>0.5</v>
      </c>
      <c r="GD448" t="s">
        <v>242</v>
      </c>
      <c r="GE448" t="s">
        <v>242</v>
      </c>
      <c r="GF448" s="36" t="s">
        <v>242</v>
      </c>
      <c r="GG448" t="s">
        <v>242</v>
      </c>
      <c r="GH448" t="s">
        <v>242</v>
      </c>
      <c r="GI448" t="s">
        <v>242</v>
      </c>
      <c r="GJ448" t="s">
        <v>242</v>
      </c>
      <c r="GK448">
        <v>1</v>
      </c>
      <c r="GL448" t="s">
        <v>9047</v>
      </c>
      <c r="GM448">
        <v>5</v>
      </c>
      <c r="GN448" t="s">
        <v>1262</v>
      </c>
      <c r="GO448" t="s">
        <v>9048</v>
      </c>
      <c r="GP448" s="27">
        <v>0</v>
      </c>
      <c r="GQ448" t="s">
        <v>242</v>
      </c>
      <c r="GR448" t="s">
        <v>242</v>
      </c>
      <c r="GT448" t="s">
        <v>242</v>
      </c>
      <c r="GW448" s="27">
        <v>1</v>
      </c>
      <c r="GX448">
        <v>279</v>
      </c>
      <c r="GY448" t="s">
        <v>9049</v>
      </c>
      <c r="HA448">
        <v>3</v>
      </c>
      <c r="HC448" t="s">
        <v>9050</v>
      </c>
      <c r="HD448" s="27">
        <v>0</v>
      </c>
      <c r="HF448" s="27">
        <v>0</v>
      </c>
      <c r="HH448" t="s">
        <v>242</v>
      </c>
      <c r="HK448" s="27">
        <v>0</v>
      </c>
      <c r="HM448" t="s">
        <v>242</v>
      </c>
      <c r="HP448">
        <v>0.83333333300000001</v>
      </c>
      <c r="HQ448">
        <v>0.5</v>
      </c>
      <c r="HR448">
        <v>0.25</v>
      </c>
      <c r="HS448">
        <v>0</v>
      </c>
      <c r="HT448">
        <v>0</v>
      </c>
      <c r="HU448">
        <v>0</v>
      </c>
      <c r="HV448">
        <v>0</v>
      </c>
      <c r="HW448">
        <v>0.5</v>
      </c>
      <c r="HX448">
        <v>0</v>
      </c>
      <c r="HY448">
        <v>1</v>
      </c>
      <c r="HZ448">
        <v>0</v>
      </c>
      <c r="IA448">
        <v>0</v>
      </c>
      <c r="IB448">
        <v>1</v>
      </c>
      <c r="IC448">
        <v>0.52777777800000003</v>
      </c>
      <c r="ID448">
        <v>0</v>
      </c>
      <c r="IE448">
        <v>0.3</v>
      </c>
      <c r="IF448">
        <v>0.27592592599999999</v>
      </c>
      <c r="IG448" t="s">
        <v>9040</v>
      </c>
      <c r="IH448" t="s">
        <v>266</v>
      </c>
      <c r="II448" t="s">
        <v>9040</v>
      </c>
      <c r="IJ448">
        <v>14442.2</v>
      </c>
      <c r="IK448">
        <v>14534.6</v>
      </c>
      <c r="IL448">
        <v>15617.2</v>
      </c>
      <c r="IM448">
        <v>16947.400000000001</v>
      </c>
      <c r="IN448">
        <v>14442.2</v>
      </c>
      <c r="IS448">
        <f t="shared" si="92"/>
        <v>0.8</v>
      </c>
      <c r="IT448">
        <f t="shared" si="96"/>
        <v>0</v>
      </c>
      <c r="IU448">
        <f t="shared" si="98"/>
        <v>0.625</v>
      </c>
      <c r="IV448">
        <f t="shared" si="93"/>
        <v>0.47500000000000003</v>
      </c>
    </row>
    <row r="449" spans="1:256" customFormat="1" ht="14" customHeight="1" x14ac:dyDescent="0.2">
      <c r="A449">
        <v>448</v>
      </c>
      <c r="B449">
        <v>488</v>
      </c>
      <c r="C449" s="1">
        <v>44930.677083333336</v>
      </c>
      <c r="D449" s="1">
        <v>44930.713194444441</v>
      </c>
      <c r="E449">
        <v>0</v>
      </c>
      <c r="F449" t="s">
        <v>3026</v>
      </c>
      <c r="G449">
        <v>100</v>
      </c>
      <c r="H449">
        <v>3112</v>
      </c>
      <c r="I449">
        <v>1</v>
      </c>
      <c r="J449" s="1">
        <v>44930.713194444441</v>
      </c>
      <c r="K449" t="s">
        <v>9051</v>
      </c>
      <c r="L449" t="s">
        <v>242</v>
      </c>
      <c r="M449" t="s">
        <v>242</v>
      </c>
      <c r="N449" t="s">
        <v>9052</v>
      </c>
      <c r="O449" t="s">
        <v>9053</v>
      </c>
      <c r="P449">
        <v>34.266599999999997</v>
      </c>
      <c r="Q449">
        <v>-118.76430000000001</v>
      </c>
      <c r="R449" t="s">
        <v>245</v>
      </c>
      <c r="S449" t="s">
        <v>246</v>
      </c>
      <c r="T449" t="s">
        <v>9054</v>
      </c>
      <c r="U449" s="24">
        <v>4127</v>
      </c>
      <c r="V449" t="s">
        <v>9055</v>
      </c>
      <c r="W449" t="s">
        <v>9056</v>
      </c>
      <c r="X449">
        <v>3674</v>
      </c>
      <c r="Y449" t="s">
        <v>297</v>
      </c>
      <c r="Z449" t="s">
        <v>8353</v>
      </c>
      <c r="AA449">
        <v>2020</v>
      </c>
      <c r="AB449">
        <v>2020</v>
      </c>
      <c r="AC449">
        <v>0</v>
      </c>
      <c r="AF449">
        <v>9</v>
      </c>
      <c r="AG449">
        <v>3</v>
      </c>
      <c r="AI449" t="s">
        <v>9057</v>
      </c>
      <c r="AJ449" s="27">
        <v>1</v>
      </c>
      <c r="AK449">
        <v>8</v>
      </c>
      <c r="AL449" s="27">
        <v>0</v>
      </c>
      <c r="AM449" s="24">
        <v>0</v>
      </c>
      <c r="AN449" s="36">
        <f t="shared" si="89"/>
        <v>0</v>
      </c>
      <c r="AO449" s="27">
        <v>0</v>
      </c>
      <c r="AP449" s="24">
        <v>0</v>
      </c>
      <c r="AQ449" s="2" t="s">
        <v>9058</v>
      </c>
      <c r="AR449">
        <v>3</v>
      </c>
      <c r="AT449" t="s">
        <v>9057</v>
      </c>
      <c r="AU449" s="44">
        <v>1</v>
      </c>
      <c r="AV449" s="24">
        <v>8</v>
      </c>
      <c r="AW449" s="21">
        <f t="shared" si="103"/>
        <v>88.888888888888886</v>
      </c>
      <c r="AX449" t="s">
        <v>242</v>
      </c>
      <c r="BA449" s="27">
        <v>1</v>
      </c>
      <c r="BB449">
        <v>7</v>
      </c>
      <c r="BC449" s="21">
        <f t="shared" si="90"/>
        <v>77.777777777777786</v>
      </c>
      <c r="BD449">
        <v>3</v>
      </c>
      <c r="BF449" t="s">
        <v>9057</v>
      </c>
      <c r="BG449" s="27">
        <v>1</v>
      </c>
      <c r="BH449">
        <v>11.1</v>
      </c>
      <c r="BJ449">
        <v>3</v>
      </c>
      <c r="BL449" t="s">
        <v>9057</v>
      </c>
      <c r="BM449" s="27">
        <v>1</v>
      </c>
      <c r="BN449">
        <v>3</v>
      </c>
      <c r="BP449" t="s">
        <v>9057</v>
      </c>
      <c r="BQ449" s="27">
        <v>1</v>
      </c>
      <c r="BR449">
        <v>2</v>
      </c>
      <c r="BS449" s="97">
        <f t="shared" si="104"/>
        <v>22.222222222222221</v>
      </c>
      <c r="BU449">
        <v>3</v>
      </c>
      <c r="BW449" t="s">
        <v>9057</v>
      </c>
      <c r="BX449" s="27">
        <v>0</v>
      </c>
      <c r="BY449" s="24" t="s">
        <v>242</v>
      </c>
      <c r="BZ449" s="21" t="s">
        <v>242</v>
      </c>
      <c r="CA449" t="s">
        <v>242</v>
      </c>
      <c r="CB449" t="s">
        <v>242</v>
      </c>
      <c r="CE449" s="27">
        <v>0</v>
      </c>
      <c r="CG449" t="s">
        <v>242</v>
      </c>
      <c r="CH449" t="s">
        <v>242</v>
      </c>
      <c r="CJ449" s="27">
        <v>0</v>
      </c>
      <c r="CL449" t="s">
        <v>242</v>
      </c>
      <c r="CO449">
        <v>0</v>
      </c>
      <c r="CP449" s="27">
        <v>0</v>
      </c>
      <c r="CQ449" t="s">
        <v>242</v>
      </c>
      <c r="CR449" t="s">
        <v>242</v>
      </c>
      <c r="CS449" t="s">
        <v>242</v>
      </c>
      <c r="CV449" s="27">
        <v>1</v>
      </c>
      <c r="CW449" s="2" t="s">
        <v>9059</v>
      </c>
      <c r="CX449">
        <v>3</v>
      </c>
      <c r="CZ449" t="s">
        <v>9060</v>
      </c>
      <c r="DA449" s="27">
        <v>1</v>
      </c>
      <c r="DB449">
        <v>32844</v>
      </c>
      <c r="DC449">
        <v>2</v>
      </c>
      <c r="DE449" s="27">
        <v>1</v>
      </c>
      <c r="DF449" s="36" t="s">
        <v>242</v>
      </c>
      <c r="DG449" t="s">
        <v>242</v>
      </c>
      <c r="DH449" s="43" t="s">
        <v>242</v>
      </c>
      <c r="DI449" t="s">
        <v>242</v>
      </c>
      <c r="DJ449" s="36">
        <v>95354</v>
      </c>
      <c r="DK449">
        <v>2</v>
      </c>
      <c r="DM449" s="27">
        <v>0</v>
      </c>
      <c r="DN449" s="36" t="s">
        <v>242</v>
      </c>
      <c r="DO449" t="s">
        <v>242</v>
      </c>
      <c r="DQ449">
        <v>1</v>
      </c>
      <c r="DS449" t="s">
        <v>9061</v>
      </c>
      <c r="DT449" s="27">
        <v>0</v>
      </c>
      <c r="DV449" s="27">
        <v>0</v>
      </c>
      <c r="DX449" s="27">
        <v>0</v>
      </c>
      <c r="DZ449" s="27">
        <v>0</v>
      </c>
      <c r="EB449" s="27">
        <v>0</v>
      </c>
      <c r="ED449" s="27">
        <v>0</v>
      </c>
      <c r="EF449" s="27">
        <v>0</v>
      </c>
      <c r="EH449" s="27">
        <v>0</v>
      </c>
      <c r="EJ449" s="27">
        <v>0</v>
      </c>
      <c r="EL449" s="27">
        <v>0</v>
      </c>
      <c r="EN449" t="s">
        <v>242</v>
      </c>
      <c r="EP449" s="2"/>
      <c r="EQ449">
        <f t="shared" si="91"/>
        <v>0</v>
      </c>
      <c r="ER449" s="99">
        <v>0</v>
      </c>
      <c r="ES449" s="27">
        <v>0</v>
      </c>
      <c r="ET449" t="s">
        <v>242</v>
      </c>
      <c r="EU449" t="s">
        <v>242</v>
      </c>
      <c r="EX449" t="s">
        <v>242</v>
      </c>
      <c r="EY449" t="s">
        <v>242</v>
      </c>
      <c r="FA449" s="27">
        <v>1</v>
      </c>
      <c r="FB449">
        <v>1867.6669999999999</v>
      </c>
      <c r="FC449" t="s">
        <v>9062</v>
      </c>
      <c r="FD449" s="27">
        <v>1</v>
      </c>
      <c r="FE449">
        <v>69</v>
      </c>
      <c r="FG449" s="27">
        <v>0</v>
      </c>
      <c r="FH449" t="s">
        <v>242</v>
      </c>
      <c r="FJ449" s="27">
        <v>0</v>
      </c>
      <c r="FK449" t="s">
        <v>242</v>
      </c>
      <c r="FL449">
        <f t="shared" si="94"/>
        <v>1</v>
      </c>
      <c r="FM449" s="99">
        <v>1</v>
      </c>
      <c r="FN449">
        <f t="shared" si="95"/>
        <v>1</v>
      </c>
      <c r="FO449" s="99">
        <v>1</v>
      </c>
      <c r="FQ449">
        <v>1</v>
      </c>
      <c r="FS449" t="s">
        <v>9061</v>
      </c>
      <c r="FT449" s="27">
        <v>0</v>
      </c>
      <c r="FU449" t="s">
        <v>242</v>
      </c>
      <c r="FV449" t="s">
        <v>242</v>
      </c>
      <c r="FW449" t="s">
        <v>242</v>
      </c>
      <c r="FY449" s="27">
        <v>1</v>
      </c>
      <c r="FZ449">
        <v>22.3</v>
      </c>
      <c r="GA449">
        <v>3</v>
      </c>
      <c r="GC449" s="27">
        <v>1</v>
      </c>
      <c r="GD449">
        <v>2.89</v>
      </c>
      <c r="GE449">
        <v>13.7</v>
      </c>
      <c r="GF449" s="36">
        <v>40.159999999999997</v>
      </c>
      <c r="GG449">
        <v>41</v>
      </c>
      <c r="GH449">
        <v>0.14000000000000001</v>
      </c>
      <c r="GI449">
        <v>0.23</v>
      </c>
      <c r="GJ449">
        <v>1.8</v>
      </c>
      <c r="GK449">
        <v>3</v>
      </c>
      <c r="GM449">
        <v>5</v>
      </c>
      <c r="GN449" t="s">
        <v>9063</v>
      </c>
      <c r="GO449" t="s">
        <v>9064</v>
      </c>
      <c r="GP449" s="27">
        <v>0</v>
      </c>
      <c r="GQ449" t="s">
        <v>242</v>
      </c>
      <c r="GR449" t="s">
        <v>242</v>
      </c>
      <c r="GT449" t="s">
        <v>242</v>
      </c>
      <c r="GW449" s="27">
        <v>1</v>
      </c>
      <c r="GX449">
        <v>625</v>
      </c>
      <c r="GY449" t="s">
        <v>9065</v>
      </c>
      <c r="HA449">
        <v>3</v>
      </c>
      <c r="HC449" t="s">
        <v>9066</v>
      </c>
      <c r="HD449" s="27">
        <v>0</v>
      </c>
      <c r="HF449" s="27">
        <v>0</v>
      </c>
      <c r="HH449" t="s">
        <v>242</v>
      </c>
      <c r="HK449" s="27">
        <v>0</v>
      </c>
      <c r="HM449" t="s">
        <v>242</v>
      </c>
      <c r="HP449">
        <v>0.44444444399999999</v>
      </c>
      <c r="HQ449">
        <v>0</v>
      </c>
      <c r="HR449">
        <v>0.5</v>
      </c>
      <c r="HS449">
        <v>0.66666666699999999</v>
      </c>
      <c r="HT449">
        <v>0</v>
      </c>
      <c r="HU449">
        <v>0</v>
      </c>
      <c r="HV449">
        <v>0.5</v>
      </c>
      <c r="HW449">
        <v>0.66666666699999999</v>
      </c>
      <c r="HX449">
        <v>0</v>
      </c>
      <c r="HY449">
        <v>1</v>
      </c>
      <c r="HZ449">
        <v>0</v>
      </c>
      <c r="IA449">
        <v>0</v>
      </c>
      <c r="IB449">
        <v>1</v>
      </c>
      <c r="IC449">
        <v>0.31481481500000003</v>
      </c>
      <c r="ID449">
        <v>0.29166666699999999</v>
      </c>
      <c r="IE449">
        <v>0.33333333300000001</v>
      </c>
      <c r="IF449">
        <v>0.31327160500000001</v>
      </c>
      <c r="IG449" t="s">
        <v>9067</v>
      </c>
      <c r="IH449" t="s">
        <v>266</v>
      </c>
      <c r="II449" t="s">
        <v>9054</v>
      </c>
      <c r="IJ449">
        <v>3376.8</v>
      </c>
      <c r="IK449">
        <v>3355.7</v>
      </c>
      <c r="IL449">
        <v>5109.1000000000004</v>
      </c>
      <c r="IM449">
        <v>5485.5</v>
      </c>
      <c r="IN449">
        <v>3376.8</v>
      </c>
      <c r="IS449">
        <f t="shared" si="92"/>
        <v>0.2</v>
      </c>
      <c r="IT449">
        <f t="shared" si="96"/>
        <v>0.5714285714285714</v>
      </c>
      <c r="IU449">
        <f t="shared" si="98"/>
        <v>0.75</v>
      </c>
      <c r="IV449">
        <f t="shared" si="93"/>
        <v>0.50714285714285712</v>
      </c>
    </row>
    <row r="450" spans="1:256" customFormat="1" ht="14" customHeight="1" x14ac:dyDescent="0.2">
      <c r="A450">
        <v>449</v>
      </c>
      <c r="B450">
        <v>489</v>
      </c>
      <c r="C450" s="1">
        <v>44930.713888888888</v>
      </c>
      <c r="D450" s="1">
        <v>44935.524305555555</v>
      </c>
      <c r="E450">
        <v>0</v>
      </c>
      <c r="F450" t="s">
        <v>9068</v>
      </c>
      <c r="G450">
        <v>100</v>
      </c>
      <c r="H450">
        <v>415635</v>
      </c>
      <c r="I450">
        <v>1</v>
      </c>
      <c r="J450" s="1">
        <v>44935.525000000001</v>
      </c>
      <c r="K450" t="s">
        <v>9069</v>
      </c>
      <c r="L450" t="s">
        <v>242</v>
      </c>
      <c r="M450" t="s">
        <v>242</v>
      </c>
      <c r="N450" t="s">
        <v>9070</v>
      </c>
      <c r="O450" t="s">
        <v>9071</v>
      </c>
      <c r="P450">
        <v>34.064799999999998</v>
      </c>
      <c r="Q450">
        <v>-118.4414</v>
      </c>
      <c r="R450" t="s">
        <v>245</v>
      </c>
      <c r="S450" t="s">
        <v>246</v>
      </c>
      <c r="T450" t="s">
        <v>9072</v>
      </c>
      <c r="U450" s="24">
        <v>24545</v>
      </c>
      <c r="V450" t="s">
        <v>9073</v>
      </c>
      <c r="W450" t="s">
        <v>9074</v>
      </c>
      <c r="X450">
        <v>2082</v>
      </c>
      <c r="Y450" t="s">
        <v>326</v>
      </c>
      <c r="Z450" t="s">
        <v>9075</v>
      </c>
      <c r="AA450">
        <v>2020</v>
      </c>
      <c r="AC450">
        <v>0</v>
      </c>
      <c r="AF450">
        <v>14</v>
      </c>
      <c r="AG450">
        <v>3</v>
      </c>
      <c r="AI450" t="s">
        <v>9076</v>
      </c>
      <c r="AJ450" s="27">
        <v>1</v>
      </c>
      <c r="AK450">
        <v>8</v>
      </c>
      <c r="AL450" s="27">
        <v>0</v>
      </c>
      <c r="AM450" s="24">
        <v>0</v>
      </c>
      <c r="AN450" s="36">
        <f t="shared" ref="AN450:AN501" si="105">AM450/AF450*100</f>
        <v>0</v>
      </c>
      <c r="AO450" s="27">
        <v>0</v>
      </c>
      <c r="AP450" s="24">
        <v>0</v>
      </c>
      <c r="AQ450" s="2" t="s">
        <v>9077</v>
      </c>
      <c r="AR450">
        <v>3</v>
      </c>
      <c r="AT450" t="s">
        <v>9076</v>
      </c>
      <c r="AU450" s="44">
        <v>1</v>
      </c>
      <c r="AV450" s="24">
        <v>12</v>
      </c>
      <c r="AW450" s="21">
        <f t="shared" si="103"/>
        <v>85.714285714285708</v>
      </c>
      <c r="AX450" t="s">
        <v>242</v>
      </c>
      <c r="BA450" s="27">
        <v>1</v>
      </c>
      <c r="BB450" s="24">
        <v>9</v>
      </c>
      <c r="BC450" s="21">
        <f t="shared" ref="BC450:BC501" si="106">BB450/AF450*100</f>
        <v>64.285714285714292</v>
      </c>
      <c r="BD450">
        <v>3</v>
      </c>
      <c r="BF450" t="s">
        <v>9076</v>
      </c>
      <c r="BG450" s="27">
        <v>1</v>
      </c>
      <c r="BH450">
        <v>8</v>
      </c>
      <c r="BJ450">
        <v>3</v>
      </c>
      <c r="BL450" t="s">
        <v>9076</v>
      </c>
      <c r="BM450" s="27">
        <v>1</v>
      </c>
      <c r="BN450">
        <v>3</v>
      </c>
      <c r="BP450" t="s">
        <v>9076</v>
      </c>
      <c r="BQ450" s="27">
        <v>1</v>
      </c>
      <c r="BR450">
        <v>2</v>
      </c>
      <c r="BS450" s="97">
        <f t="shared" si="104"/>
        <v>14.285714285714285</v>
      </c>
      <c r="BU450">
        <v>3</v>
      </c>
      <c r="BW450" t="s">
        <v>9076</v>
      </c>
      <c r="BX450" s="27">
        <v>1</v>
      </c>
      <c r="BY450">
        <v>1</v>
      </c>
      <c r="BZ450" s="21">
        <f>BY450/AF450*100</f>
        <v>7.1428571428571423</v>
      </c>
      <c r="CA450">
        <v>2</v>
      </c>
      <c r="CB450">
        <v>3</v>
      </c>
      <c r="CD450" t="s">
        <v>9076</v>
      </c>
      <c r="CE450" s="27">
        <v>0</v>
      </c>
      <c r="CG450" t="s">
        <v>242</v>
      </c>
      <c r="CH450" t="s">
        <v>242</v>
      </c>
      <c r="CJ450" s="27">
        <v>0.5</v>
      </c>
      <c r="CK450" s="2" t="s">
        <v>9078</v>
      </c>
      <c r="CL450">
        <v>1</v>
      </c>
      <c r="CN450" t="s">
        <v>9076</v>
      </c>
      <c r="CO450">
        <v>1</v>
      </c>
      <c r="CP450" s="27">
        <v>0</v>
      </c>
      <c r="CQ450" t="s">
        <v>242</v>
      </c>
      <c r="CR450" t="s">
        <v>242</v>
      </c>
      <c r="CS450" t="s">
        <v>242</v>
      </c>
      <c r="CV450" s="27">
        <v>1</v>
      </c>
      <c r="CW450" s="2" t="s">
        <v>9079</v>
      </c>
      <c r="CX450">
        <v>1</v>
      </c>
      <c r="CZ450" t="s">
        <v>9076</v>
      </c>
      <c r="DA450" s="27">
        <v>1</v>
      </c>
      <c r="DB450">
        <v>406377</v>
      </c>
      <c r="DC450">
        <v>2</v>
      </c>
      <c r="DE450" s="27">
        <v>1</v>
      </c>
      <c r="DF450" s="36">
        <v>654938</v>
      </c>
      <c r="DG450">
        <v>2</v>
      </c>
      <c r="DH450" s="36">
        <v>634136</v>
      </c>
      <c r="DI450">
        <v>2</v>
      </c>
      <c r="DJ450" s="36" t="s">
        <v>242</v>
      </c>
      <c r="DK450" t="s">
        <v>242</v>
      </c>
      <c r="DM450" s="27">
        <v>1</v>
      </c>
      <c r="DN450" s="36">
        <v>4672093</v>
      </c>
      <c r="DO450">
        <v>2</v>
      </c>
      <c r="DQ450">
        <v>1</v>
      </c>
      <c r="DS450" t="s">
        <v>9080</v>
      </c>
      <c r="DT450" s="27">
        <v>1</v>
      </c>
      <c r="DU450" t="s">
        <v>9081</v>
      </c>
      <c r="DV450" s="27">
        <v>1</v>
      </c>
      <c r="DW450" s="2" t="s">
        <v>9082</v>
      </c>
      <c r="DX450" s="27">
        <v>0</v>
      </c>
      <c r="DZ450" s="27">
        <v>0</v>
      </c>
      <c r="EB450" s="27">
        <v>0</v>
      </c>
      <c r="ED450" s="27">
        <v>1</v>
      </c>
      <c r="EE450" s="2" t="s">
        <v>9083</v>
      </c>
      <c r="EF450" s="27">
        <v>1</v>
      </c>
      <c r="EG450" t="s">
        <v>9084</v>
      </c>
      <c r="EH450" s="27">
        <v>1</v>
      </c>
      <c r="EI450" t="s">
        <v>9084</v>
      </c>
      <c r="EJ450" s="27">
        <v>1</v>
      </c>
      <c r="EK450" s="2" t="s">
        <v>9085</v>
      </c>
      <c r="EL450" s="27">
        <v>1</v>
      </c>
      <c r="EM450" s="2" t="s">
        <v>9086</v>
      </c>
      <c r="EN450">
        <v>1</v>
      </c>
      <c r="EP450" s="2" t="s">
        <v>9080</v>
      </c>
      <c r="EQ450">
        <f t="shared" ref="EQ450:EQ501" si="107">SUM(DT450+DV450+DX450+DZ450+EB450+ED450+EF450+EH450+EJ450+EL450)/10</f>
        <v>0.7</v>
      </c>
      <c r="ER450" s="99">
        <v>0.5</v>
      </c>
      <c r="ES450" s="27">
        <v>0</v>
      </c>
      <c r="ET450" t="s">
        <v>242</v>
      </c>
      <c r="EU450" t="s">
        <v>242</v>
      </c>
      <c r="EX450" t="s">
        <v>242</v>
      </c>
      <c r="EY450" t="s">
        <v>242</v>
      </c>
      <c r="FA450" s="27">
        <v>1</v>
      </c>
      <c r="FB450">
        <v>21733.8</v>
      </c>
      <c r="FC450" t="s">
        <v>9087</v>
      </c>
      <c r="FD450" s="27">
        <v>0</v>
      </c>
      <c r="FE450" t="s">
        <v>242</v>
      </c>
      <c r="FG450" s="27">
        <v>0</v>
      </c>
      <c r="FH450" t="s">
        <v>242</v>
      </c>
      <c r="FJ450" s="27">
        <v>0</v>
      </c>
      <c r="FK450" t="s">
        <v>242</v>
      </c>
      <c r="FL450">
        <f t="shared" si="94"/>
        <v>1</v>
      </c>
      <c r="FM450" s="99">
        <v>1</v>
      </c>
      <c r="FN450">
        <f t="shared" si="95"/>
        <v>0</v>
      </c>
      <c r="FO450" s="100">
        <v>0</v>
      </c>
      <c r="FQ450">
        <v>1</v>
      </c>
      <c r="FS450" t="s">
        <v>9080</v>
      </c>
      <c r="FT450" s="27">
        <v>0</v>
      </c>
      <c r="FU450" t="s">
        <v>242</v>
      </c>
      <c r="FV450" t="s">
        <v>242</v>
      </c>
      <c r="FW450" t="s">
        <v>242</v>
      </c>
      <c r="FY450" s="27">
        <v>1</v>
      </c>
      <c r="FZ450">
        <v>26</v>
      </c>
      <c r="GA450">
        <v>2</v>
      </c>
      <c r="GC450" s="27">
        <v>0</v>
      </c>
      <c r="GD450" t="s">
        <v>242</v>
      </c>
      <c r="GE450" t="s">
        <v>242</v>
      </c>
      <c r="GF450" s="36" t="s">
        <v>242</v>
      </c>
      <c r="GG450" t="s">
        <v>242</v>
      </c>
      <c r="GH450" t="s">
        <v>242</v>
      </c>
      <c r="GI450" t="s">
        <v>242</v>
      </c>
      <c r="GJ450" t="s">
        <v>242</v>
      </c>
      <c r="GK450" t="s">
        <v>242</v>
      </c>
      <c r="GM450">
        <v>1</v>
      </c>
      <c r="GO450" t="s">
        <v>9080</v>
      </c>
      <c r="GP450" s="27">
        <v>1</v>
      </c>
      <c r="GQ450" t="s">
        <v>242</v>
      </c>
      <c r="GR450" t="s">
        <v>242</v>
      </c>
      <c r="GS450" t="s">
        <v>9088</v>
      </c>
      <c r="GT450">
        <v>1</v>
      </c>
      <c r="GV450" t="s">
        <v>9080</v>
      </c>
      <c r="GW450" s="27">
        <v>1</v>
      </c>
      <c r="GX450">
        <v>72</v>
      </c>
      <c r="GY450" t="s">
        <v>9089</v>
      </c>
      <c r="HA450">
        <v>3</v>
      </c>
      <c r="HC450" t="s">
        <v>9090</v>
      </c>
      <c r="HD450" s="27">
        <v>0</v>
      </c>
      <c r="HF450" s="27">
        <v>0</v>
      </c>
      <c r="HH450" t="s">
        <v>242</v>
      </c>
      <c r="HK450" s="27">
        <v>1</v>
      </c>
      <c r="HL450" t="s">
        <v>9091</v>
      </c>
      <c r="HM450">
        <v>1</v>
      </c>
      <c r="HO450" t="s">
        <v>9080</v>
      </c>
      <c r="HP450">
        <v>0.55555555599999995</v>
      </c>
      <c r="HQ450">
        <v>0.5</v>
      </c>
      <c r="HR450">
        <v>0.5</v>
      </c>
      <c r="HS450">
        <v>1</v>
      </c>
      <c r="HT450">
        <v>0.7</v>
      </c>
      <c r="HU450">
        <v>0</v>
      </c>
      <c r="HV450">
        <v>0.25</v>
      </c>
      <c r="HW450">
        <v>0.33333333300000001</v>
      </c>
      <c r="HX450">
        <v>1</v>
      </c>
      <c r="HY450">
        <v>1</v>
      </c>
      <c r="HZ450">
        <v>0</v>
      </c>
      <c r="IA450">
        <v>1</v>
      </c>
      <c r="IB450">
        <v>1</v>
      </c>
      <c r="IC450">
        <v>0.51851851900000001</v>
      </c>
      <c r="ID450">
        <v>0.48749999999999999</v>
      </c>
      <c r="IE450">
        <v>0.66666666699999999</v>
      </c>
      <c r="IF450">
        <v>0.55756172800000003</v>
      </c>
      <c r="IG450" t="s">
        <v>9072</v>
      </c>
      <c r="IH450" t="s">
        <v>266</v>
      </c>
      <c r="II450" t="s">
        <v>9072</v>
      </c>
      <c r="IJ450">
        <v>10579.4</v>
      </c>
      <c r="IK450">
        <v>9684.2999999999993</v>
      </c>
      <c r="IL450">
        <v>10279.700000000001</v>
      </c>
      <c r="IM450">
        <v>10701</v>
      </c>
      <c r="IN450">
        <v>10579.4</v>
      </c>
      <c r="IS450">
        <f t="shared" ref="IS450:IS501" si="108">SUM(AL450+AO450+BQ450+BX450+CJ450)/5</f>
        <v>0.5</v>
      </c>
      <c r="IT450">
        <f t="shared" si="96"/>
        <v>0.6428571428571429</v>
      </c>
      <c r="IU450">
        <f t="shared" si="98"/>
        <v>0.5</v>
      </c>
      <c r="IV450">
        <f t="shared" ref="IV450:IV501" si="109">(IS450+IT450+IU450)/3</f>
        <v>0.54761904761904756</v>
      </c>
    </row>
    <row r="451" spans="1:256" customFormat="1" ht="14" customHeight="1" x14ac:dyDescent="0.2">
      <c r="A451">
        <v>450</v>
      </c>
      <c r="B451">
        <v>490</v>
      </c>
      <c r="C451" s="1">
        <v>44941.672222222223</v>
      </c>
      <c r="D451" s="1">
        <v>44941.717361111114</v>
      </c>
      <c r="E451">
        <v>0</v>
      </c>
      <c r="F451" t="s">
        <v>9092</v>
      </c>
      <c r="G451">
        <v>100</v>
      </c>
      <c r="H451">
        <v>3909</v>
      </c>
      <c r="I451">
        <v>1</v>
      </c>
      <c r="J451" s="1">
        <v>44941.717361111114</v>
      </c>
      <c r="K451" t="s">
        <v>9093</v>
      </c>
      <c r="L451" t="s">
        <v>242</v>
      </c>
      <c r="M451" t="s">
        <v>242</v>
      </c>
      <c r="N451" t="s">
        <v>9094</v>
      </c>
      <c r="O451" t="s">
        <v>9095</v>
      </c>
      <c r="P451">
        <v>34.064799999999998</v>
      </c>
      <c r="Q451">
        <v>-118.4414</v>
      </c>
      <c r="R451" t="s">
        <v>245</v>
      </c>
      <c r="S451" t="s">
        <v>246</v>
      </c>
      <c r="T451" t="s">
        <v>9096</v>
      </c>
      <c r="V451" t="s">
        <v>9097</v>
      </c>
      <c r="W451">
        <v>879369106</v>
      </c>
      <c r="X451">
        <v>3841</v>
      </c>
      <c r="Y451" t="s">
        <v>350</v>
      </c>
      <c r="Z451" t="s">
        <v>2411</v>
      </c>
      <c r="AA451">
        <v>2020</v>
      </c>
      <c r="AC451">
        <v>0</v>
      </c>
      <c r="AF451">
        <v>9</v>
      </c>
      <c r="AG451">
        <v>3</v>
      </c>
      <c r="AI451" t="s">
        <v>9098</v>
      </c>
      <c r="AJ451" s="27">
        <v>1</v>
      </c>
      <c r="AK451">
        <v>5</v>
      </c>
      <c r="AL451" s="27">
        <v>0</v>
      </c>
      <c r="AM451" s="24">
        <v>0</v>
      </c>
      <c r="AN451" s="36">
        <f t="shared" si="105"/>
        <v>0</v>
      </c>
      <c r="AO451" s="27">
        <v>0</v>
      </c>
      <c r="AP451" s="24">
        <v>0</v>
      </c>
      <c r="AR451">
        <v>3</v>
      </c>
      <c r="AT451" t="s">
        <v>9098</v>
      </c>
      <c r="AU451" s="27">
        <v>1</v>
      </c>
      <c r="AV451">
        <v>8</v>
      </c>
      <c r="AW451" s="21">
        <f t="shared" si="103"/>
        <v>88.888888888888886</v>
      </c>
      <c r="AX451">
        <v>3</v>
      </c>
      <c r="AZ451" t="s">
        <v>9099</v>
      </c>
      <c r="BA451" s="27">
        <v>1</v>
      </c>
      <c r="BB451">
        <v>8</v>
      </c>
      <c r="BC451" s="21">
        <f t="shared" si="106"/>
        <v>88.888888888888886</v>
      </c>
      <c r="BD451">
        <v>3</v>
      </c>
      <c r="BF451" t="s">
        <v>9099</v>
      </c>
      <c r="BG451" s="27">
        <v>1</v>
      </c>
      <c r="BH451">
        <v>6.1</v>
      </c>
      <c r="BJ451">
        <v>3</v>
      </c>
      <c r="BL451" t="s">
        <v>9099</v>
      </c>
      <c r="BM451" s="27">
        <v>1</v>
      </c>
      <c r="BN451">
        <v>3</v>
      </c>
      <c r="BQ451" s="27">
        <v>1</v>
      </c>
      <c r="BR451">
        <v>2</v>
      </c>
      <c r="BS451" s="97">
        <f t="shared" si="104"/>
        <v>22.222222222222221</v>
      </c>
      <c r="BU451">
        <v>3</v>
      </c>
      <c r="BW451" t="s">
        <v>9099</v>
      </c>
      <c r="BX451" s="27">
        <v>0</v>
      </c>
      <c r="BY451" s="24" t="s">
        <v>242</v>
      </c>
      <c r="BZ451" s="21" t="s">
        <v>242</v>
      </c>
      <c r="CA451" t="s">
        <v>242</v>
      </c>
      <c r="CB451" t="s">
        <v>242</v>
      </c>
      <c r="CE451" s="27">
        <v>0</v>
      </c>
      <c r="CG451" t="s">
        <v>242</v>
      </c>
      <c r="CH451" t="s">
        <v>242</v>
      </c>
      <c r="CJ451" s="27">
        <v>0</v>
      </c>
      <c r="CL451" t="s">
        <v>242</v>
      </c>
      <c r="CO451">
        <v>0</v>
      </c>
      <c r="CP451" s="27">
        <v>0.5</v>
      </c>
      <c r="CQ451" t="s">
        <v>242</v>
      </c>
      <c r="CR451" t="s">
        <v>242</v>
      </c>
      <c r="CS451" t="s">
        <v>242</v>
      </c>
      <c r="CV451" s="27">
        <v>1</v>
      </c>
      <c r="CW451" s="2" t="s">
        <v>9100</v>
      </c>
      <c r="CX451">
        <v>1</v>
      </c>
      <c r="CZ451" t="s">
        <v>9101</v>
      </c>
      <c r="DA451" s="27">
        <v>0</v>
      </c>
      <c r="DB451" t="s">
        <v>242</v>
      </c>
      <c r="DC451" t="s">
        <v>242</v>
      </c>
      <c r="DE451" s="27">
        <v>0</v>
      </c>
      <c r="DF451" s="36" t="s">
        <v>242</v>
      </c>
      <c r="DG451" t="s">
        <v>242</v>
      </c>
      <c r="DH451" s="43" t="s">
        <v>242</v>
      </c>
      <c r="DI451" t="s">
        <v>242</v>
      </c>
      <c r="DJ451" s="36" t="s">
        <v>242</v>
      </c>
      <c r="DK451" t="s">
        <v>242</v>
      </c>
      <c r="DM451" s="27">
        <v>0</v>
      </c>
      <c r="DN451" s="36" t="s">
        <v>242</v>
      </c>
      <c r="DO451" t="s">
        <v>242</v>
      </c>
      <c r="DQ451" t="s">
        <v>242</v>
      </c>
      <c r="DT451" s="27">
        <v>0</v>
      </c>
      <c r="DV451" s="27">
        <v>0</v>
      </c>
      <c r="DX451" s="27">
        <v>0</v>
      </c>
      <c r="DZ451" s="27">
        <v>0</v>
      </c>
      <c r="EB451" s="27">
        <v>0</v>
      </c>
      <c r="ED451" s="27">
        <v>0</v>
      </c>
      <c r="EF451" s="27">
        <v>0</v>
      </c>
      <c r="EH451" s="27">
        <v>0</v>
      </c>
      <c r="EJ451" s="27">
        <v>0</v>
      </c>
      <c r="EL451" s="27">
        <v>0</v>
      </c>
      <c r="EN451" t="s">
        <v>242</v>
      </c>
      <c r="EP451" s="2"/>
      <c r="EQ451">
        <f t="shared" si="107"/>
        <v>0</v>
      </c>
      <c r="ER451" s="99">
        <v>0</v>
      </c>
      <c r="ES451" s="27">
        <v>0</v>
      </c>
      <c r="ET451" t="s">
        <v>242</v>
      </c>
      <c r="EU451" t="s">
        <v>242</v>
      </c>
      <c r="EX451" t="s">
        <v>242</v>
      </c>
      <c r="EY451" t="s">
        <v>242</v>
      </c>
      <c r="FA451" s="27">
        <v>0</v>
      </c>
      <c r="FB451" t="s">
        <v>242</v>
      </c>
      <c r="FD451" s="27">
        <v>0</v>
      </c>
      <c r="FE451" t="s">
        <v>242</v>
      </c>
      <c r="FG451" s="27">
        <v>0</v>
      </c>
      <c r="FH451" t="s">
        <v>242</v>
      </c>
      <c r="FJ451" s="27">
        <v>0</v>
      </c>
      <c r="FK451" t="s">
        <v>242</v>
      </c>
      <c r="FL451">
        <f t="shared" ref="FL451:FL501" si="110">SUM(FA451+FG451)</f>
        <v>0</v>
      </c>
      <c r="FM451" s="100">
        <v>0</v>
      </c>
      <c r="FN451">
        <f t="shared" ref="FN451:FN501" si="111">SUM(FD451+FJ451)</f>
        <v>0</v>
      </c>
      <c r="FO451" s="100">
        <v>0</v>
      </c>
      <c r="FQ451" t="s">
        <v>242</v>
      </c>
      <c r="FT451" s="27">
        <v>0</v>
      </c>
      <c r="FU451" t="s">
        <v>242</v>
      </c>
      <c r="FV451" t="s">
        <v>242</v>
      </c>
      <c r="FW451" t="s">
        <v>242</v>
      </c>
      <c r="FY451" s="27">
        <v>0</v>
      </c>
      <c r="FZ451" t="s">
        <v>242</v>
      </c>
      <c r="GA451" t="s">
        <v>242</v>
      </c>
      <c r="GC451" s="27">
        <v>0</v>
      </c>
      <c r="GD451" t="s">
        <v>242</v>
      </c>
      <c r="GE451" t="s">
        <v>242</v>
      </c>
      <c r="GF451" s="36" t="s">
        <v>242</v>
      </c>
      <c r="GG451" t="s">
        <v>242</v>
      </c>
      <c r="GH451" t="s">
        <v>242</v>
      </c>
      <c r="GI451" t="s">
        <v>242</v>
      </c>
      <c r="GJ451" t="s">
        <v>242</v>
      </c>
      <c r="GK451" t="s">
        <v>242</v>
      </c>
      <c r="GM451" t="s">
        <v>242</v>
      </c>
      <c r="GP451" s="27">
        <v>0</v>
      </c>
      <c r="GQ451" t="s">
        <v>242</v>
      </c>
      <c r="GR451" t="s">
        <v>242</v>
      </c>
      <c r="GT451" t="s">
        <v>242</v>
      </c>
      <c r="GW451" s="27">
        <v>1</v>
      </c>
      <c r="GX451">
        <v>132</v>
      </c>
      <c r="GY451" t="s">
        <v>9102</v>
      </c>
      <c r="HA451">
        <v>3</v>
      </c>
      <c r="HC451" t="s">
        <v>9103</v>
      </c>
      <c r="HD451" s="27">
        <v>0</v>
      </c>
      <c r="HF451" s="27">
        <v>0</v>
      </c>
      <c r="HH451" t="s">
        <v>242</v>
      </c>
      <c r="HK451" s="27">
        <v>0.5</v>
      </c>
      <c r="HL451" s="2" t="s">
        <v>9104</v>
      </c>
      <c r="HM451">
        <v>1</v>
      </c>
      <c r="HO451" t="s">
        <v>9101</v>
      </c>
      <c r="HP451">
        <v>0.55555555599999995</v>
      </c>
      <c r="HQ451">
        <v>0</v>
      </c>
      <c r="HR451">
        <v>0.75</v>
      </c>
      <c r="HS451">
        <v>0</v>
      </c>
      <c r="HT451">
        <v>0</v>
      </c>
      <c r="HU451">
        <v>0</v>
      </c>
      <c r="HV451">
        <v>0</v>
      </c>
      <c r="HW451">
        <v>0</v>
      </c>
      <c r="HX451">
        <v>0</v>
      </c>
      <c r="HY451">
        <v>1</v>
      </c>
      <c r="HZ451">
        <v>0</v>
      </c>
      <c r="IA451">
        <v>0.5</v>
      </c>
      <c r="IB451">
        <v>1</v>
      </c>
      <c r="IC451">
        <v>0.43518518499999997</v>
      </c>
      <c r="ID451">
        <v>0</v>
      </c>
      <c r="IE451">
        <v>0.3</v>
      </c>
      <c r="IF451">
        <v>0.24506172800000001</v>
      </c>
      <c r="IG451" t="s">
        <v>9105</v>
      </c>
      <c r="IH451" t="s">
        <v>266</v>
      </c>
      <c r="II451" t="s">
        <v>9096</v>
      </c>
      <c r="IJ451">
        <v>2595.3620000000001</v>
      </c>
      <c r="IK451">
        <v>2537.1559999999999</v>
      </c>
      <c r="IL451">
        <v>2809.5630000000001</v>
      </c>
      <c r="IM451">
        <v>2793.6410000000001</v>
      </c>
      <c r="IN451">
        <v>2595.3620000000001</v>
      </c>
      <c r="IS451">
        <f t="shared" si="108"/>
        <v>0.2</v>
      </c>
      <c r="IT451">
        <f t="shared" ref="IT451:IT501" si="112">SUM(DA451+DE451+DM451+ER451+ES451+FM451+FO451)/7</f>
        <v>0</v>
      </c>
      <c r="IU451">
        <f t="shared" si="98"/>
        <v>0.25</v>
      </c>
      <c r="IV451">
        <f t="shared" si="109"/>
        <v>0.15</v>
      </c>
    </row>
    <row r="452" spans="1:256" customFormat="1" ht="14" customHeight="1" x14ac:dyDescent="0.2">
      <c r="A452">
        <v>451</v>
      </c>
      <c r="B452">
        <v>491</v>
      </c>
      <c r="C452" s="1">
        <v>44942.868055555555</v>
      </c>
      <c r="D452" s="1">
        <v>44942.993750000001</v>
      </c>
      <c r="E452">
        <v>0</v>
      </c>
      <c r="F452" t="s">
        <v>2969</v>
      </c>
      <c r="G452">
        <v>100</v>
      </c>
      <c r="H452">
        <v>10867</v>
      </c>
      <c r="I452">
        <v>1</v>
      </c>
      <c r="J452" s="1">
        <v>44942.993750000001</v>
      </c>
      <c r="K452" t="s">
        <v>9106</v>
      </c>
      <c r="L452" t="s">
        <v>242</v>
      </c>
      <c r="M452" t="s">
        <v>242</v>
      </c>
      <c r="N452" t="s">
        <v>9107</v>
      </c>
      <c r="O452" t="s">
        <v>9108</v>
      </c>
      <c r="P452">
        <v>34.064799999999998</v>
      </c>
      <c r="Q452">
        <v>-118.4414</v>
      </c>
      <c r="R452" t="s">
        <v>245</v>
      </c>
      <c r="S452" t="s">
        <v>246</v>
      </c>
      <c r="T452" t="s">
        <v>9109</v>
      </c>
      <c r="V452" t="s">
        <v>9110</v>
      </c>
      <c r="W452">
        <v>896239100</v>
      </c>
      <c r="X452">
        <v>3829</v>
      </c>
      <c r="Y452" t="s">
        <v>297</v>
      </c>
      <c r="Z452" t="s">
        <v>9111</v>
      </c>
      <c r="AA452">
        <v>2020</v>
      </c>
      <c r="AC452">
        <v>0</v>
      </c>
      <c r="AF452">
        <v>10</v>
      </c>
      <c r="AG452">
        <v>3</v>
      </c>
      <c r="AI452" t="s">
        <v>9112</v>
      </c>
      <c r="AJ452" s="27">
        <v>1</v>
      </c>
      <c r="AK452">
        <v>5</v>
      </c>
      <c r="AL452" s="27">
        <v>1</v>
      </c>
      <c r="AM452">
        <v>1</v>
      </c>
      <c r="AN452" s="36">
        <f t="shared" si="105"/>
        <v>10</v>
      </c>
      <c r="AO452" s="27">
        <v>0</v>
      </c>
      <c r="AP452" s="24">
        <v>0</v>
      </c>
      <c r="AR452">
        <v>3</v>
      </c>
      <c r="AT452" t="s">
        <v>9112</v>
      </c>
      <c r="AU452" s="27">
        <v>1</v>
      </c>
      <c r="AV452">
        <v>8</v>
      </c>
      <c r="AW452" s="21">
        <f t="shared" si="103"/>
        <v>80</v>
      </c>
      <c r="AX452">
        <v>3</v>
      </c>
      <c r="AZ452" t="s">
        <v>9112</v>
      </c>
      <c r="BA452" s="27">
        <v>1</v>
      </c>
      <c r="BB452">
        <v>8</v>
      </c>
      <c r="BC452" s="21">
        <f t="shared" si="106"/>
        <v>80</v>
      </c>
      <c r="BD452">
        <v>3</v>
      </c>
      <c r="BF452" t="s">
        <v>9112</v>
      </c>
      <c r="BG452" s="27">
        <v>1</v>
      </c>
      <c r="BH452">
        <v>6.5</v>
      </c>
      <c r="BJ452">
        <v>3</v>
      </c>
      <c r="BL452" t="s">
        <v>9112</v>
      </c>
      <c r="BM452" s="27">
        <v>1</v>
      </c>
      <c r="BN452">
        <v>3</v>
      </c>
      <c r="BP452" t="s">
        <v>9112</v>
      </c>
      <c r="BQ452" s="27">
        <v>1</v>
      </c>
      <c r="BR452">
        <v>3</v>
      </c>
      <c r="BS452" s="97">
        <f t="shared" si="104"/>
        <v>30</v>
      </c>
      <c r="BU452">
        <v>3</v>
      </c>
      <c r="BW452" t="s">
        <v>9112</v>
      </c>
      <c r="BX452" s="27">
        <v>1</v>
      </c>
      <c r="BY452">
        <v>3</v>
      </c>
      <c r="BZ452" s="21">
        <f>BY452/AF452*100</f>
        <v>30</v>
      </c>
      <c r="CA452">
        <v>2</v>
      </c>
      <c r="CB452">
        <v>3</v>
      </c>
      <c r="CD452" t="s">
        <v>9112</v>
      </c>
      <c r="CE452" s="27">
        <v>0</v>
      </c>
      <c r="CG452" t="s">
        <v>242</v>
      </c>
      <c r="CH452" t="s">
        <v>242</v>
      </c>
      <c r="CJ452" s="27">
        <v>1</v>
      </c>
      <c r="CK452" s="2" t="s">
        <v>9113</v>
      </c>
      <c r="CL452">
        <v>1</v>
      </c>
      <c r="CN452" t="s">
        <v>9114</v>
      </c>
      <c r="CO452">
        <v>0</v>
      </c>
      <c r="CP452" s="27">
        <v>0</v>
      </c>
      <c r="CQ452" t="s">
        <v>242</v>
      </c>
      <c r="CR452" t="s">
        <v>242</v>
      </c>
      <c r="CS452" t="s">
        <v>242</v>
      </c>
      <c r="CV452" s="27">
        <v>0</v>
      </c>
      <c r="CX452" t="s">
        <v>242</v>
      </c>
      <c r="DA452" s="27">
        <v>1</v>
      </c>
      <c r="DB452">
        <v>3100</v>
      </c>
      <c r="DC452">
        <v>2</v>
      </c>
      <c r="DE452" s="27">
        <v>1</v>
      </c>
      <c r="DF452" s="36" t="s">
        <v>242</v>
      </c>
      <c r="DG452" t="s">
        <v>242</v>
      </c>
      <c r="DH452" s="43" t="s">
        <v>242</v>
      </c>
      <c r="DI452" t="s">
        <v>242</v>
      </c>
      <c r="DJ452" s="36">
        <v>6600</v>
      </c>
      <c r="DK452">
        <v>2</v>
      </c>
      <c r="DM452" s="27">
        <v>1</v>
      </c>
      <c r="DN452" s="36">
        <v>1500</v>
      </c>
      <c r="DO452">
        <v>2</v>
      </c>
      <c r="DQ452">
        <v>1</v>
      </c>
      <c r="DS452" t="s">
        <v>9114</v>
      </c>
      <c r="DT452" s="27">
        <v>1</v>
      </c>
      <c r="DU452" t="s">
        <v>9115</v>
      </c>
      <c r="DV452" s="27">
        <v>0</v>
      </c>
      <c r="DX452" s="27">
        <v>0</v>
      </c>
      <c r="DZ452" s="27">
        <v>0</v>
      </c>
      <c r="EB452" s="27">
        <v>0</v>
      </c>
      <c r="ED452" s="27">
        <v>0</v>
      </c>
      <c r="EF452" s="27">
        <v>0</v>
      </c>
      <c r="EH452" s="27">
        <v>0</v>
      </c>
      <c r="EJ452" s="27">
        <v>0</v>
      </c>
      <c r="EL452" s="27">
        <v>0</v>
      </c>
      <c r="EN452">
        <v>1</v>
      </c>
      <c r="EP452" s="2" t="s">
        <v>9114</v>
      </c>
      <c r="EQ452">
        <f t="shared" si="107"/>
        <v>0.1</v>
      </c>
      <c r="ER452" s="99">
        <v>0.5</v>
      </c>
      <c r="ES452" s="27">
        <v>0</v>
      </c>
      <c r="ET452" t="s">
        <v>242</v>
      </c>
      <c r="EU452" t="s">
        <v>242</v>
      </c>
      <c r="EX452" t="s">
        <v>242</v>
      </c>
      <c r="EY452" t="s">
        <v>242</v>
      </c>
      <c r="FA452" s="27">
        <v>0</v>
      </c>
      <c r="FB452" t="s">
        <v>242</v>
      </c>
      <c r="FD452" s="27">
        <v>0</v>
      </c>
      <c r="FE452" t="s">
        <v>242</v>
      </c>
      <c r="FG452" s="27">
        <v>0</v>
      </c>
      <c r="FH452" t="s">
        <v>242</v>
      </c>
      <c r="FJ452" s="27">
        <v>0</v>
      </c>
      <c r="FK452" t="s">
        <v>242</v>
      </c>
      <c r="FL452">
        <f t="shared" si="110"/>
        <v>0</v>
      </c>
      <c r="FM452" s="100">
        <v>0</v>
      </c>
      <c r="FN452">
        <f t="shared" si="111"/>
        <v>0</v>
      </c>
      <c r="FO452" s="100">
        <v>0</v>
      </c>
      <c r="FQ452" t="s">
        <v>242</v>
      </c>
      <c r="FT452" s="27">
        <v>0</v>
      </c>
      <c r="FU452" t="s">
        <v>242</v>
      </c>
      <c r="FV452" t="s">
        <v>242</v>
      </c>
      <c r="FW452" t="s">
        <v>242</v>
      </c>
      <c r="FY452" s="27">
        <v>1</v>
      </c>
      <c r="FZ452" t="s">
        <v>242</v>
      </c>
      <c r="GA452">
        <v>3</v>
      </c>
      <c r="GB452" t="s">
        <v>9116</v>
      </c>
      <c r="GC452" s="27">
        <v>1</v>
      </c>
      <c r="GD452">
        <v>3.7</v>
      </c>
      <c r="GE452">
        <v>4.3</v>
      </c>
      <c r="GF452" s="36">
        <v>70.900000000000006</v>
      </c>
      <c r="GG452">
        <v>11.5</v>
      </c>
      <c r="GH452">
        <v>0.2</v>
      </c>
      <c r="GI452">
        <v>0.4</v>
      </c>
      <c r="GJ452">
        <v>1.5</v>
      </c>
      <c r="GK452">
        <v>1</v>
      </c>
      <c r="GL452" t="s">
        <v>9117</v>
      </c>
      <c r="GM452">
        <v>1</v>
      </c>
      <c r="GO452" t="s">
        <v>9114</v>
      </c>
      <c r="GP452" s="27">
        <v>0</v>
      </c>
      <c r="GQ452" t="s">
        <v>242</v>
      </c>
      <c r="GR452" t="s">
        <v>242</v>
      </c>
      <c r="GT452" t="s">
        <v>242</v>
      </c>
      <c r="GW452" s="27">
        <v>1</v>
      </c>
      <c r="GX452">
        <v>138</v>
      </c>
      <c r="GY452" t="s">
        <v>9118</v>
      </c>
      <c r="HA452">
        <v>3</v>
      </c>
      <c r="HC452" t="s">
        <v>9119</v>
      </c>
      <c r="HD452" s="27">
        <v>0</v>
      </c>
      <c r="HF452" s="27">
        <v>0</v>
      </c>
      <c r="HH452" t="s">
        <v>242</v>
      </c>
      <c r="HK452" s="27">
        <v>0</v>
      </c>
      <c r="HM452" t="s">
        <v>242</v>
      </c>
      <c r="HP452">
        <v>0.77777777800000003</v>
      </c>
      <c r="HQ452">
        <v>1</v>
      </c>
      <c r="HR452">
        <v>0</v>
      </c>
      <c r="HS452">
        <v>1</v>
      </c>
      <c r="HT452">
        <v>0.1</v>
      </c>
      <c r="HU452">
        <v>0</v>
      </c>
      <c r="HV452">
        <v>0</v>
      </c>
      <c r="HW452">
        <v>0.66666666699999999</v>
      </c>
      <c r="HX452">
        <v>0</v>
      </c>
      <c r="HY452">
        <v>1</v>
      </c>
      <c r="HZ452">
        <v>0</v>
      </c>
      <c r="IA452">
        <v>0</v>
      </c>
      <c r="IB452">
        <v>1</v>
      </c>
      <c r="IC452">
        <v>0.592592593</v>
      </c>
      <c r="ID452">
        <v>0.27500000000000002</v>
      </c>
      <c r="IE452">
        <v>0.33333333300000001</v>
      </c>
      <c r="IF452">
        <v>0.40030864199999999</v>
      </c>
      <c r="IG452" t="s">
        <v>9120</v>
      </c>
      <c r="IH452" t="s">
        <v>266</v>
      </c>
      <c r="II452" t="s">
        <v>9109</v>
      </c>
      <c r="IJ452">
        <v>3264.3</v>
      </c>
      <c r="IK452">
        <v>3147.7</v>
      </c>
      <c r="IL452">
        <v>3659.1</v>
      </c>
      <c r="IM452">
        <v>3676.3</v>
      </c>
      <c r="IN452">
        <v>3264.3</v>
      </c>
      <c r="IS452">
        <f t="shared" si="108"/>
        <v>0.8</v>
      </c>
      <c r="IT452">
        <f t="shared" si="112"/>
        <v>0.5</v>
      </c>
      <c r="IU452">
        <f t="shared" si="98"/>
        <v>0.75</v>
      </c>
      <c r="IV452">
        <f t="shared" si="109"/>
        <v>0.68333333333333324</v>
      </c>
    </row>
    <row r="453" spans="1:256" customFormat="1" ht="14" customHeight="1" x14ac:dyDescent="0.2">
      <c r="A453">
        <v>452</v>
      </c>
      <c r="B453">
        <v>492</v>
      </c>
      <c r="C453" s="1">
        <v>44943.463888888888</v>
      </c>
      <c r="D453" s="1">
        <v>44943.469444444447</v>
      </c>
      <c r="E453">
        <v>0</v>
      </c>
      <c r="F453" t="s">
        <v>9121</v>
      </c>
      <c r="G453">
        <v>100</v>
      </c>
      <c r="H453">
        <v>469</v>
      </c>
      <c r="I453">
        <v>1</v>
      </c>
      <c r="J453" s="1">
        <v>44943.469444444447</v>
      </c>
      <c r="K453" t="s">
        <v>9122</v>
      </c>
      <c r="L453" t="s">
        <v>242</v>
      </c>
      <c r="M453" t="s">
        <v>242</v>
      </c>
      <c r="N453" t="s">
        <v>9123</v>
      </c>
      <c r="O453" t="s">
        <v>9124</v>
      </c>
      <c r="P453">
        <v>34.064799999999998</v>
      </c>
      <c r="Q453">
        <v>-118.4414</v>
      </c>
      <c r="R453" t="s">
        <v>245</v>
      </c>
      <c r="S453" t="s">
        <v>246</v>
      </c>
      <c r="T453" t="s">
        <v>9125</v>
      </c>
      <c r="V453" t="s">
        <v>9126</v>
      </c>
      <c r="W453">
        <v>880770102</v>
      </c>
      <c r="X453">
        <v>3825</v>
      </c>
      <c r="Y453" t="s">
        <v>297</v>
      </c>
      <c r="Z453" t="s">
        <v>9127</v>
      </c>
      <c r="AA453">
        <v>2020</v>
      </c>
      <c r="AC453">
        <v>0</v>
      </c>
      <c r="AF453">
        <v>8</v>
      </c>
      <c r="AG453">
        <v>3</v>
      </c>
      <c r="AI453" t="s">
        <v>9128</v>
      </c>
      <c r="AJ453" s="27">
        <v>1</v>
      </c>
      <c r="AK453">
        <v>5</v>
      </c>
      <c r="AL453" s="27">
        <v>0</v>
      </c>
      <c r="AM453" s="24">
        <v>0</v>
      </c>
      <c r="AN453" s="36">
        <f t="shared" si="105"/>
        <v>0</v>
      </c>
      <c r="AO453" s="27">
        <v>0</v>
      </c>
      <c r="AP453" s="24">
        <v>0</v>
      </c>
      <c r="AQ453" t="s">
        <v>9129</v>
      </c>
      <c r="AR453">
        <v>3</v>
      </c>
      <c r="AT453" t="s">
        <v>9128</v>
      </c>
      <c r="AU453" s="27">
        <v>1</v>
      </c>
      <c r="AV453">
        <v>7</v>
      </c>
      <c r="AW453" s="21">
        <f t="shared" si="103"/>
        <v>87.5</v>
      </c>
      <c r="AX453">
        <v>3</v>
      </c>
      <c r="AZ453" t="s">
        <v>9128</v>
      </c>
      <c r="BA453" s="27">
        <v>1</v>
      </c>
      <c r="BB453">
        <v>7</v>
      </c>
      <c r="BC453" s="21">
        <f t="shared" si="106"/>
        <v>87.5</v>
      </c>
      <c r="BD453">
        <v>3</v>
      </c>
      <c r="BF453" t="s">
        <v>9128</v>
      </c>
      <c r="BG453" s="27">
        <v>1</v>
      </c>
      <c r="BH453">
        <v>11.125</v>
      </c>
      <c r="BJ453">
        <v>3</v>
      </c>
      <c r="BL453" t="s">
        <v>9128</v>
      </c>
      <c r="BM453" s="27">
        <v>1</v>
      </c>
      <c r="BN453">
        <v>3</v>
      </c>
      <c r="BP453" t="s">
        <v>9128</v>
      </c>
      <c r="BQ453" s="27">
        <v>1</v>
      </c>
      <c r="BR453">
        <v>2</v>
      </c>
      <c r="BS453" s="97">
        <f t="shared" si="104"/>
        <v>25</v>
      </c>
      <c r="BU453">
        <v>3</v>
      </c>
      <c r="BW453" t="s">
        <v>9128</v>
      </c>
      <c r="BX453" s="27">
        <v>0</v>
      </c>
      <c r="BY453" s="24" t="s">
        <v>242</v>
      </c>
      <c r="BZ453" s="21" t="s">
        <v>242</v>
      </c>
      <c r="CA453" t="s">
        <v>242</v>
      </c>
      <c r="CB453" t="s">
        <v>242</v>
      </c>
      <c r="CE453" s="27">
        <v>0</v>
      </c>
      <c r="CG453" t="s">
        <v>242</v>
      </c>
      <c r="CH453" t="s">
        <v>242</v>
      </c>
      <c r="CJ453" s="27">
        <v>0</v>
      </c>
      <c r="CL453" t="s">
        <v>242</v>
      </c>
      <c r="CO453">
        <v>0</v>
      </c>
      <c r="CP453" s="27">
        <v>0</v>
      </c>
      <c r="CQ453" t="s">
        <v>242</v>
      </c>
      <c r="CR453" t="s">
        <v>242</v>
      </c>
      <c r="CS453" t="s">
        <v>242</v>
      </c>
      <c r="CV453" s="27">
        <v>0.5</v>
      </c>
      <c r="CW453" t="s">
        <v>9130</v>
      </c>
      <c r="CX453">
        <v>5</v>
      </c>
      <c r="CY453" t="s">
        <v>9131</v>
      </c>
      <c r="CZ453" t="s">
        <v>9132</v>
      </c>
      <c r="DA453" s="27">
        <v>0</v>
      </c>
      <c r="DB453" t="s">
        <v>242</v>
      </c>
      <c r="DC453" t="s">
        <v>242</v>
      </c>
      <c r="DE453" s="44">
        <v>1</v>
      </c>
      <c r="DF453" s="36" t="s">
        <v>242</v>
      </c>
      <c r="DG453" t="s">
        <v>242</v>
      </c>
      <c r="DH453" s="36">
        <v>29211</v>
      </c>
      <c r="DI453">
        <v>2</v>
      </c>
      <c r="DJ453" s="36" t="s">
        <v>242</v>
      </c>
      <c r="DK453" t="s">
        <v>242</v>
      </c>
      <c r="DM453" s="27">
        <v>0</v>
      </c>
      <c r="DN453" s="36" t="s">
        <v>242</v>
      </c>
      <c r="DO453" t="s">
        <v>242</v>
      </c>
      <c r="DQ453" t="s">
        <v>242</v>
      </c>
      <c r="DT453" s="27">
        <v>0</v>
      </c>
      <c r="DV453" s="27">
        <v>0</v>
      </c>
      <c r="DX453" s="27">
        <v>0</v>
      </c>
      <c r="DZ453" s="27">
        <v>0</v>
      </c>
      <c r="EB453" s="27">
        <v>0</v>
      </c>
      <c r="ED453" s="27">
        <v>0</v>
      </c>
      <c r="EF453" s="27">
        <v>0</v>
      </c>
      <c r="EH453" s="27">
        <v>0</v>
      </c>
      <c r="EJ453" s="27">
        <v>0</v>
      </c>
      <c r="EL453" s="27">
        <v>0</v>
      </c>
      <c r="EN453" t="s">
        <v>242</v>
      </c>
      <c r="EP453" s="2"/>
      <c r="EQ453">
        <f t="shared" si="107"/>
        <v>0</v>
      </c>
      <c r="ER453" s="99">
        <v>0</v>
      </c>
      <c r="ES453" s="27">
        <v>0</v>
      </c>
      <c r="ET453" t="s">
        <v>242</v>
      </c>
      <c r="EU453" t="s">
        <v>242</v>
      </c>
      <c r="EX453" t="s">
        <v>242</v>
      </c>
      <c r="EY453" t="s">
        <v>242</v>
      </c>
      <c r="FA453" s="27">
        <v>0</v>
      </c>
      <c r="FB453" t="s">
        <v>242</v>
      </c>
      <c r="FD453" s="27">
        <v>0</v>
      </c>
      <c r="FE453" t="s">
        <v>242</v>
      </c>
      <c r="FG453" s="27">
        <v>0</v>
      </c>
      <c r="FH453" t="s">
        <v>242</v>
      </c>
      <c r="FJ453" s="27">
        <v>0</v>
      </c>
      <c r="FK453" t="s">
        <v>242</v>
      </c>
      <c r="FL453">
        <f t="shared" si="110"/>
        <v>0</v>
      </c>
      <c r="FM453" s="100">
        <v>0</v>
      </c>
      <c r="FN453">
        <f t="shared" si="111"/>
        <v>0</v>
      </c>
      <c r="FO453" s="100">
        <v>0</v>
      </c>
      <c r="FQ453" t="s">
        <v>242</v>
      </c>
      <c r="FT453" s="27">
        <v>0</v>
      </c>
      <c r="FU453" t="s">
        <v>242</v>
      </c>
      <c r="FV453" t="s">
        <v>242</v>
      </c>
      <c r="FW453" t="s">
        <v>242</v>
      </c>
      <c r="FY453" s="27">
        <v>0</v>
      </c>
      <c r="FZ453" t="s">
        <v>242</v>
      </c>
      <c r="GA453" t="s">
        <v>242</v>
      </c>
      <c r="GC453" s="27">
        <v>0</v>
      </c>
      <c r="GD453" t="s">
        <v>242</v>
      </c>
      <c r="GE453" t="s">
        <v>242</v>
      </c>
      <c r="GF453" s="36" t="s">
        <v>242</v>
      </c>
      <c r="GG453" t="s">
        <v>242</v>
      </c>
      <c r="GH453" t="s">
        <v>242</v>
      </c>
      <c r="GI453" t="s">
        <v>242</v>
      </c>
      <c r="GJ453" t="s">
        <v>242</v>
      </c>
      <c r="GK453" t="s">
        <v>242</v>
      </c>
      <c r="GM453" t="s">
        <v>242</v>
      </c>
      <c r="GP453" s="27">
        <v>0</v>
      </c>
      <c r="GQ453" t="s">
        <v>242</v>
      </c>
      <c r="GR453" t="s">
        <v>242</v>
      </c>
      <c r="GT453" t="s">
        <v>242</v>
      </c>
      <c r="GW453" s="27">
        <v>1</v>
      </c>
      <c r="GX453">
        <v>101</v>
      </c>
      <c r="GY453" t="s">
        <v>9133</v>
      </c>
      <c r="HA453">
        <v>3</v>
      </c>
      <c r="HC453" t="s">
        <v>9134</v>
      </c>
      <c r="HD453" s="27">
        <v>0</v>
      </c>
      <c r="HF453" s="27">
        <v>0</v>
      </c>
      <c r="HH453" t="s">
        <v>242</v>
      </c>
      <c r="HK453" s="27">
        <v>0</v>
      </c>
      <c r="HM453" t="s">
        <v>242</v>
      </c>
      <c r="HP453">
        <v>0.55555555599999995</v>
      </c>
      <c r="HQ453">
        <v>0</v>
      </c>
      <c r="HR453">
        <v>0.25</v>
      </c>
      <c r="HS453">
        <v>0.16666666699999999</v>
      </c>
      <c r="HT453">
        <v>0</v>
      </c>
      <c r="HU453">
        <v>0</v>
      </c>
      <c r="HV453">
        <v>0</v>
      </c>
      <c r="HW453">
        <v>0</v>
      </c>
      <c r="HX453">
        <v>0</v>
      </c>
      <c r="HY453">
        <v>1</v>
      </c>
      <c r="HZ453">
        <v>0</v>
      </c>
      <c r="IA453">
        <v>0</v>
      </c>
      <c r="IB453">
        <v>1</v>
      </c>
      <c r="IC453">
        <v>0.26851851900000001</v>
      </c>
      <c r="ID453">
        <v>4.1666666999999998E-2</v>
      </c>
      <c r="IE453">
        <v>0.2</v>
      </c>
      <c r="IF453">
        <v>0.170061728</v>
      </c>
      <c r="IG453" t="s">
        <v>9135</v>
      </c>
      <c r="IH453" t="s">
        <v>266</v>
      </c>
      <c r="II453" t="s">
        <v>9125</v>
      </c>
      <c r="IJ453">
        <v>2294.9650000000001</v>
      </c>
      <c r="IK453">
        <v>3121.4690000000001</v>
      </c>
      <c r="IL453">
        <v>3702.8809999999999</v>
      </c>
      <c r="IM453">
        <v>3155.0450000000001</v>
      </c>
      <c r="IN453">
        <v>2294.9650000000001</v>
      </c>
      <c r="IS453">
        <f t="shared" si="108"/>
        <v>0.2</v>
      </c>
      <c r="IT453">
        <f t="shared" si="112"/>
        <v>0.14285714285714285</v>
      </c>
      <c r="IU453">
        <f t="shared" si="98"/>
        <v>0.25</v>
      </c>
      <c r="IV453">
        <f t="shared" si="109"/>
        <v>0.19761904761904761</v>
      </c>
    </row>
    <row r="454" spans="1:256" customFormat="1" ht="14" customHeight="1" x14ac:dyDescent="0.2">
      <c r="A454">
        <v>453</v>
      </c>
      <c r="B454">
        <v>493</v>
      </c>
      <c r="C454" s="1">
        <v>44949.916666666664</v>
      </c>
      <c r="D454" s="1">
        <v>44949.947916666664</v>
      </c>
      <c r="E454">
        <v>0</v>
      </c>
      <c r="F454" t="s">
        <v>2969</v>
      </c>
      <c r="G454">
        <v>100</v>
      </c>
      <c r="H454">
        <v>2651</v>
      </c>
      <c r="I454">
        <v>1</v>
      </c>
      <c r="J454" s="1">
        <v>44949.947916666664</v>
      </c>
      <c r="K454" t="s">
        <v>9136</v>
      </c>
      <c r="L454" t="s">
        <v>242</v>
      </c>
      <c r="M454" t="s">
        <v>242</v>
      </c>
      <c r="N454" t="s">
        <v>9137</v>
      </c>
      <c r="O454" t="s">
        <v>9138</v>
      </c>
      <c r="P454">
        <v>34.064799999999998</v>
      </c>
      <c r="Q454">
        <v>-118.4414</v>
      </c>
      <c r="R454" t="s">
        <v>245</v>
      </c>
      <c r="S454" t="s">
        <v>246</v>
      </c>
      <c r="T454" t="s">
        <v>9139</v>
      </c>
      <c r="V454" t="s">
        <v>9140</v>
      </c>
      <c r="W454">
        <v>883203101</v>
      </c>
      <c r="X454">
        <v>3720</v>
      </c>
      <c r="Y454" t="s">
        <v>476</v>
      </c>
      <c r="Z454" t="s">
        <v>2504</v>
      </c>
      <c r="AA454">
        <v>2020</v>
      </c>
      <c r="AC454">
        <v>0</v>
      </c>
      <c r="AF454">
        <v>10</v>
      </c>
      <c r="AG454">
        <v>3</v>
      </c>
      <c r="AI454" t="s">
        <v>9141</v>
      </c>
      <c r="AJ454" s="27">
        <v>1</v>
      </c>
      <c r="AK454">
        <v>4</v>
      </c>
      <c r="AL454" s="27">
        <v>0</v>
      </c>
      <c r="AM454" s="24">
        <v>0</v>
      </c>
      <c r="AN454" s="36">
        <f t="shared" si="105"/>
        <v>0</v>
      </c>
      <c r="AO454" s="27">
        <v>0</v>
      </c>
      <c r="AP454" s="24">
        <v>0</v>
      </c>
      <c r="AQ454" s="2" t="s">
        <v>9142</v>
      </c>
      <c r="AR454">
        <v>3</v>
      </c>
      <c r="AT454" t="s">
        <v>9141</v>
      </c>
      <c r="AU454" s="27">
        <v>1</v>
      </c>
      <c r="AV454">
        <v>9</v>
      </c>
      <c r="AW454" s="21">
        <f t="shared" si="103"/>
        <v>90</v>
      </c>
      <c r="AX454">
        <v>3</v>
      </c>
      <c r="AZ454" t="s">
        <v>9141</v>
      </c>
      <c r="BA454" s="27">
        <v>1</v>
      </c>
      <c r="BB454">
        <v>9</v>
      </c>
      <c r="BC454" s="21">
        <f t="shared" si="106"/>
        <v>90</v>
      </c>
      <c r="BD454">
        <v>3</v>
      </c>
      <c r="BF454" t="s">
        <v>9141</v>
      </c>
      <c r="BG454" s="27">
        <v>0.5</v>
      </c>
      <c r="BI454" t="s">
        <v>9143</v>
      </c>
      <c r="BJ454">
        <v>3</v>
      </c>
      <c r="BL454" t="s">
        <v>9141</v>
      </c>
      <c r="BM454" s="27">
        <v>1</v>
      </c>
      <c r="BN454">
        <v>3</v>
      </c>
      <c r="BP454" t="s">
        <v>9141</v>
      </c>
      <c r="BQ454" s="27">
        <v>1</v>
      </c>
      <c r="BR454">
        <v>3</v>
      </c>
      <c r="BS454" s="97">
        <f t="shared" si="104"/>
        <v>30</v>
      </c>
      <c r="BU454">
        <v>3</v>
      </c>
      <c r="BW454" t="s">
        <v>9141</v>
      </c>
      <c r="BX454" s="27">
        <v>0</v>
      </c>
      <c r="BY454" s="24" t="s">
        <v>242</v>
      </c>
      <c r="BZ454" s="21" t="s">
        <v>242</v>
      </c>
      <c r="CA454" t="s">
        <v>242</v>
      </c>
      <c r="CB454" t="s">
        <v>242</v>
      </c>
      <c r="CE454" s="27">
        <v>0</v>
      </c>
      <c r="CG454" t="s">
        <v>242</v>
      </c>
      <c r="CH454" t="s">
        <v>242</v>
      </c>
      <c r="CJ454" s="27">
        <v>0</v>
      </c>
      <c r="CL454" t="s">
        <v>242</v>
      </c>
      <c r="CO454">
        <v>0</v>
      </c>
      <c r="CP454" s="27">
        <v>0.5</v>
      </c>
      <c r="CQ454" t="s">
        <v>242</v>
      </c>
      <c r="CR454" t="s">
        <v>242</v>
      </c>
      <c r="CS454" t="s">
        <v>242</v>
      </c>
      <c r="CU454" t="s">
        <v>9144</v>
      </c>
      <c r="CV454" s="27">
        <v>1</v>
      </c>
      <c r="CW454" t="s">
        <v>9145</v>
      </c>
      <c r="CX454">
        <v>1</v>
      </c>
      <c r="CZ454" t="s">
        <v>9146</v>
      </c>
      <c r="DA454" s="27">
        <v>1</v>
      </c>
      <c r="DB454">
        <v>175174</v>
      </c>
      <c r="DC454">
        <v>2</v>
      </c>
      <c r="DE454" s="27">
        <v>1</v>
      </c>
      <c r="DF454" s="36" t="s">
        <v>242</v>
      </c>
      <c r="DG454" t="s">
        <v>242</v>
      </c>
      <c r="DH454" s="43" t="s">
        <v>242</v>
      </c>
      <c r="DI454" t="s">
        <v>242</v>
      </c>
      <c r="DJ454" s="36">
        <v>336068</v>
      </c>
      <c r="DK454">
        <v>2</v>
      </c>
      <c r="DM454" s="27">
        <v>0</v>
      </c>
      <c r="DN454" s="36" t="s">
        <v>242</v>
      </c>
      <c r="DO454" t="s">
        <v>242</v>
      </c>
      <c r="DQ454">
        <v>1</v>
      </c>
      <c r="DS454" t="s">
        <v>9146</v>
      </c>
      <c r="DT454" s="27">
        <v>0</v>
      </c>
      <c r="DV454" s="27">
        <v>0</v>
      </c>
      <c r="DX454" s="27">
        <v>0</v>
      </c>
      <c r="DZ454" s="27">
        <v>0</v>
      </c>
      <c r="EB454" s="27">
        <v>0</v>
      </c>
      <c r="ED454" s="27">
        <v>0</v>
      </c>
      <c r="EF454" s="27">
        <v>0</v>
      </c>
      <c r="EH454" s="27">
        <v>0</v>
      </c>
      <c r="EJ454" s="27">
        <v>1</v>
      </c>
      <c r="EK454" t="s">
        <v>9147</v>
      </c>
      <c r="EL454" s="27">
        <v>0</v>
      </c>
      <c r="EN454">
        <v>1</v>
      </c>
      <c r="EP454" s="2" t="s">
        <v>9146</v>
      </c>
      <c r="EQ454">
        <f t="shared" si="107"/>
        <v>0.1</v>
      </c>
      <c r="ER454" s="99">
        <v>0.5</v>
      </c>
      <c r="ES454" s="27">
        <v>0</v>
      </c>
      <c r="ET454" t="s">
        <v>242</v>
      </c>
      <c r="EU454" t="s">
        <v>242</v>
      </c>
      <c r="EX454" t="s">
        <v>242</v>
      </c>
      <c r="EY454" t="s">
        <v>242</v>
      </c>
      <c r="FA454" s="27">
        <v>0</v>
      </c>
      <c r="FB454" t="s">
        <v>242</v>
      </c>
      <c r="FD454" s="27">
        <v>0</v>
      </c>
      <c r="FE454" t="s">
        <v>242</v>
      </c>
      <c r="FG454" s="27">
        <v>1</v>
      </c>
      <c r="FH454">
        <v>3582.39</v>
      </c>
      <c r="FI454" t="s">
        <v>9148</v>
      </c>
      <c r="FJ454" s="27">
        <v>0</v>
      </c>
      <c r="FK454" t="s">
        <v>242</v>
      </c>
      <c r="FL454">
        <f t="shared" si="110"/>
        <v>1</v>
      </c>
      <c r="FM454" s="99">
        <v>1</v>
      </c>
      <c r="FN454">
        <f t="shared" si="111"/>
        <v>0</v>
      </c>
      <c r="FO454" s="100">
        <v>0</v>
      </c>
      <c r="FQ454">
        <v>1</v>
      </c>
      <c r="FS454" t="s">
        <v>9146</v>
      </c>
      <c r="FT454" s="27">
        <v>0</v>
      </c>
      <c r="FU454" t="s">
        <v>242</v>
      </c>
      <c r="FV454" t="s">
        <v>242</v>
      </c>
      <c r="FW454" t="s">
        <v>242</v>
      </c>
      <c r="FY454" s="27">
        <v>1</v>
      </c>
      <c r="FZ454">
        <v>20.399999999999999</v>
      </c>
      <c r="GA454">
        <v>2</v>
      </c>
      <c r="GC454" s="27">
        <v>0.5</v>
      </c>
      <c r="GD454" t="s">
        <v>242</v>
      </c>
      <c r="GE454" t="s">
        <v>242</v>
      </c>
      <c r="GF454" s="36" t="s">
        <v>242</v>
      </c>
      <c r="GG454" t="s">
        <v>242</v>
      </c>
      <c r="GH454" t="s">
        <v>242</v>
      </c>
      <c r="GI454" t="s">
        <v>242</v>
      </c>
      <c r="GJ454" t="s">
        <v>242</v>
      </c>
      <c r="GK454">
        <v>1</v>
      </c>
      <c r="GL454" s="2" t="s">
        <v>9149</v>
      </c>
      <c r="GM454">
        <v>1</v>
      </c>
      <c r="GO454" t="s">
        <v>9146</v>
      </c>
      <c r="GP454" s="27">
        <v>0</v>
      </c>
      <c r="GQ454" t="s">
        <v>242</v>
      </c>
      <c r="GR454" t="s">
        <v>242</v>
      </c>
      <c r="GT454" t="s">
        <v>242</v>
      </c>
      <c r="GW454" s="27">
        <v>1</v>
      </c>
      <c r="GX454">
        <v>167</v>
      </c>
      <c r="GY454" t="s">
        <v>9150</v>
      </c>
      <c r="HA454">
        <v>3</v>
      </c>
      <c r="HC454" t="s">
        <v>9151</v>
      </c>
      <c r="HD454" s="27">
        <v>0</v>
      </c>
      <c r="HF454" s="27">
        <v>0</v>
      </c>
      <c r="HH454" t="s">
        <v>242</v>
      </c>
      <c r="HK454" s="27">
        <v>1</v>
      </c>
      <c r="HL454" s="2" t="s">
        <v>9152</v>
      </c>
      <c r="HM454">
        <v>1</v>
      </c>
      <c r="HO454" t="s">
        <v>9146</v>
      </c>
      <c r="HP454">
        <v>0.5</v>
      </c>
      <c r="HQ454">
        <v>0</v>
      </c>
      <c r="HR454">
        <v>0.75</v>
      </c>
      <c r="HS454">
        <v>0.66666666699999999</v>
      </c>
      <c r="HT454">
        <v>0.1</v>
      </c>
      <c r="HU454">
        <v>0</v>
      </c>
      <c r="HV454">
        <v>0.25</v>
      </c>
      <c r="HW454">
        <v>0.5</v>
      </c>
      <c r="HX454">
        <v>0</v>
      </c>
      <c r="HY454">
        <v>1</v>
      </c>
      <c r="HZ454">
        <v>0</v>
      </c>
      <c r="IA454">
        <v>1</v>
      </c>
      <c r="IB454">
        <v>1</v>
      </c>
      <c r="IC454">
        <v>0.41666666699999999</v>
      </c>
      <c r="ID454">
        <v>0.25416666700000001</v>
      </c>
      <c r="IE454">
        <v>0.5</v>
      </c>
      <c r="IF454">
        <v>0.39027777800000002</v>
      </c>
      <c r="IG454" t="s">
        <v>9153</v>
      </c>
      <c r="IH454" t="s">
        <v>266</v>
      </c>
      <c r="II454" t="s">
        <v>9139</v>
      </c>
      <c r="IJ454">
        <v>13630</v>
      </c>
      <c r="IK454">
        <v>11651</v>
      </c>
      <c r="IL454">
        <v>12382</v>
      </c>
      <c r="IM454">
        <v>12869</v>
      </c>
      <c r="IN454">
        <v>13630</v>
      </c>
      <c r="IS454">
        <f t="shared" si="108"/>
        <v>0.2</v>
      </c>
      <c r="IT454">
        <f t="shared" si="112"/>
        <v>0.5</v>
      </c>
      <c r="IU454">
        <f t="shared" si="98"/>
        <v>0.625</v>
      </c>
      <c r="IV454">
        <f t="shared" si="109"/>
        <v>0.44166666666666665</v>
      </c>
    </row>
    <row r="455" spans="1:256" customFormat="1" ht="14" customHeight="1" x14ac:dyDescent="0.2">
      <c r="A455">
        <v>454</v>
      </c>
      <c r="B455">
        <v>494</v>
      </c>
      <c r="C455" s="1">
        <v>44949.95</v>
      </c>
      <c r="D455" s="1">
        <v>44949.984027777777</v>
      </c>
      <c r="E455">
        <v>0</v>
      </c>
      <c r="F455" t="s">
        <v>2969</v>
      </c>
      <c r="G455">
        <v>100</v>
      </c>
      <c r="H455">
        <v>2959</v>
      </c>
      <c r="I455">
        <v>1</v>
      </c>
      <c r="J455" s="1">
        <v>44949.984722222223</v>
      </c>
      <c r="K455" t="s">
        <v>9154</v>
      </c>
      <c r="L455" t="s">
        <v>242</v>
      </c>
      <c r="M455" t="s">
        <v>242</v>
      </c>
      <c r="N455" t="s">
        <v>9155</v>
      </c>
      <c r="O455" t="s">
        <v>9156</v>
      </c>
      <c r="P455">
        <v>34.064799999999998</v>
      </c>
      <c r="Q455">
        <v>-118.4414</v>
      </c>
      <c r="R455" t="s">
        <v>245</v>
      </c>
      <c r="S455" t="s">
        <v>246</v>
      </c>
      <c r="T455" t="s">
        <v>9157</v>
      </c>
      <c r="U455" s="24">
        <v>860731</v>
      </c>
      <c r="V455" t="s">
        <v>9158</v>
      </c>
      <c r="W455">
        <v>902252105</v>
      </c>
      <c r="X455">
        <v>7372</v>
      </c>
      <c r="Y455" t="s">
        <v>297</v>
      </c>
      <c r="Z455" t="s">
        <v>566</v>
      </c>
      <c r="AA455">
        <v>2020</v>
      </c>
      <c r="AB455">
        <v>2021</v>
      </c>
      <c r="AC455">
        <v>0</v>
      </c>
      <c r="AF455" s="24">
        <v>8</v>
      </c>
      <c r="AG455">
        <v>3</v>
      </c>
      <c r="AI455" t="s">
        <v>9159</v>
      </c>
      <c r="AJ455" s="27">
        <v>1</v>
      </c>
      <c r="AK455">
        <v>6</v>
      </c>
      <c r="AL455" s="27">
        <v>0</v>
      </c>
      <c r="AM455" s="24">
        <v>0</v>
      </c>
      <c r="AN455" s="36">
        <f t="shared" si="105"/>
        <v>0</v>
      </c>
      <c r="AO455" s="27">
        <v>0</v>
      </c>
      <c r="AP455" s="24">
        <v>0</v>
      </c>
      <c r="AR455">
        <v>3</v>
      </c>
      <c r="AT455" t="s">
        <v>9159</v>
      </c>
      <c r="AU455" s="44">
        <v>1</v>
      </c>
      <c r="AV455" s="24">
        <v>6</v>
      </c>
      <c r="AW455" s="21">
        <f t="shared" si="103"/>
        <v>75</v>
      </c>
      <c r="AX455" t="s">
        <v>242</v>
      </c>
      <c r="BA455" s="27">
        <v>1</v>
      </c>
      <c r="BB455" s="24">
        <v>5</v>
      </c>
      <c r="BC455" s="21">
        <f t="shared" si="106"/>
        <v>62.5</v>
      </c>
      <c r="BD455">
        <v>3</v>
      </c>
      <c r="BF455" t="s">
        <v>9159</v>
      </c>
      <c r="BG455" s="27">
        <v>1</v>
      </c>
      <c r="BH455">
        <v>10.7</v>
      </c>
      <c r="BJ455">
        <v>3</v>
      </c>
      <c r="BL455" t="s">
        <v>9159</v>
      </c>
      <c r="BM455" s="27">
        <v>1</v>
      </c>
      <c r="BN455">
        <v>3</v>
      </c>
      <c r="BP455" t="s">
        <v>9159</v>
      </c>
      <c r="BQ455" s="27">
        <v>1</v>
      </c>
      <c r="BR455">
        <v>2</v>
      </c>
      <c r="BS455" s="97">
        <f t="shared" si="104"/>
        <v>25</v>
      </c>
      <c r="BU455">
        <v>3</v>
      </c>
      <c r="BW455" t="s">
        <v>9159</v>
      </c>
      <c r="BX455" s="27">
        <v>0</v>
      </c>
      <c r="BY455" s="24" t="s">
        <v>242</v>
      </c>
      <c r="BZ455" s="21" t="s">
        <v>242</v>
      </c>
      <c r="CA455" t="s">
        <v>242</v>
      </c>
      <c r="CB455" t="s">
        <v>242</v>
      </c>
      <c r="CE455" s="27">
        <v>0</v>
      </c>
      <c r="CG455" t="s">
        <v>242</v>
      </c>
      <c r="CH455" t="s">
        <v>242</v>
      </c>
      <c r="CJ455" s="27">
        <v>1</v>
      </c>
      <c r="CK455" s="2" t="s">
        <v>9160</v>
      </c>
      <c r="CL455">
        <v>1</v>
      </c>
      <c r="CN455" t="s">
        <v>9161</v>
      </c>
      <c r="CO455">
        <v>0</v>
      </c>
      <c r="CP455" s="27">
        <v>1</v>
      </c>
      <c r="CQ455">
        <v>100</v>
      </c>
      <c r="CR455">
        <v>100</v>
      </c>
      <c r="CS455" t="s">
        <v>242</v>
      </c>
      <c r="CU455" t="s">
        <v>9162</v>
      </c>
      <c r="CV455" s="27">
        <v>1</v>
      </c>
      <c r="CW455" t="s">
        <v>9163</v>
      </c>
      <c r="CX455">
        <v>1</v>
      </c>
      <c r="CZ455" t="s">
        <v>9161</v>
      </c>
      <c r="DA455" s="27">
        <v>1</v>
      </c>
      <c r="DB455">
        <v>1428</v>
      </c>
      <c r="DC455">
        <v>2</v>
      </c>
      <c r="DE455" s="27">
        <v>1</v>
      </c>
      <c r="DF455" s="36">
        <v>9810</v>
      </c>
      <c r="DG455">
        <v>2</v>
      </c>
      <c r="DH455" s="36">
        <v>9217</v>
      </c>
      <c r="DI455">
        <v>2</v>
      </c>
      <c r="DJ455" s="36" t="s">
        <v>242</v>
      </c>
      <c r="DK455" t="s">
        <v>242</v>
      </c>
      <c r="DM455" s="27">
        <v>0.5</v>
      </c>
      <c r="DN455" s="36">
        <v>24740</v>
      </c>
      <c r="DO455">
        <v>2</v>
      </c>
      <c r="DP455" t="s">
        <v>9164</v>
      </c>
      <c r="DQ455">
        <v>1</v>
      </c>
      <c r="DS455" t="s">
        <v>9161</v>
      </c>
      <c r="DT455" s="27">
        <v>0</v>
      </c>
      <c r="DV455" s="27">
        <v>1</v>
      </c>
      <c r="DW455" s="2" t="s">
        <v>9165</v>
      </c>
      <c r="DX455" s="27">
        <v>0</v>
      </c>
      <c r="DZ455" s="27">
        <v>0.5</v>
      </c>
      <c r="EA455" t="s">
        <v>9166</v>
      </c>
      <c r="EB455" s="27">
        <v>0</v>
      </c>
      <c r="ED455" s="27">
        <v>0</v>
      </c>
      <c r="EF455" s="27">
        <v>0</v>
      </c>
      <c r="EH455" s="27">
        <v>0</v>
      </c>
      <c r="EJ455" s="27">
        <v>1</v>
      </c>
      <c r="EK455" t="s">
        <v>9167</v>
      </c>
      <c r="EL455" s="27">
        <v>0</v>
      </c>
      <c r="EN455">
        <v>1</v>
      </c>
      <c r="EP455" s="2" t="s">
        <v>9161</v>
      </c>
      <c r="EQ455">
        <f t="shared" si="107"/>
        <v>0.25</v>
      </c>
      <c r="ER455" s="99">
        <v>0.5</v>
      </c>
      <c r="ES455" s="27">
        <v>0</v>
      </c>
      <c r="ET455" t="s">
        <v>242</v>
      </c>
      <c r="EU455" t="s">
        <v>242</v>
      </c>
      <c r="EX455" t="s">
        <v>242</v>
      </c>
      <c r="EY455" t="s">
        <v>242</v>
      </c>
      <c r="FA455" s="27">
        <v>0</v>
      </c>
      <c r="FB455" t="s">
        <v>242</v>
      </c>
      <c r="FD455" s="27">
        <v>0</v>
      </c>
      <c r="FE455" t="s">
        <v>242</v>
      </c>
      <c r="FG455" s="27">
        <v>0</v>
      </c>
      <c r="FH455" t="s">
        <v>242</v>
      </c>
      <c r="FJ455" s="27">
        <v>0</v>
      </c>
      <c r="FK455" t="s">
        <v>242</v>
      </c>
      <c r="FL455">
        <f t="shared" si="110"/>
        <v>0</v>
      </c>
      <c r="FM455" s="100">
        <v>0</v>
      </c>
      <c r="FN455">
        <f t="shared" si="111"/>
        <v>0</v>
      </c>
      <c r="FO455" s="100">
        <v>0</v>
      </c>
      <c r="FQ455" t="s">
        <v>242</v>
      </c>
      <c r="FT455" s="27">
        <v>1</v>
      </c>
      <c r="FU455">
        <v>15</v>
      </c>
      <c r="FV455">
        <v>56</v>
      </c>
      <c r="FW455">
        <v>29</v>
      </c>
      <c r="FY455" s="27">
        <v>1</v>
      </c>
      <c r="FZ455">
        <v>37</v>
      </c>
      <c r="GA455">
        <v>3</v>
      </c>
      <c r="GC455" s="27">
        <v>1</v>
      </c>
      <c r="GD455">
        <v>5</v>
      </c>
      <c r="GE455">
        <v>4</v>
      </c>
      <c r="GF455" s="36">
        <v>76</v>
      </c>
      <c r="GG455">
        <v>8</v>
      </c>
      <c r="GH455">
        <v>0.5</v>
      </c>
      <c r="GI455">
        <v>0.5</v>
      </c>
      <c r="GJ455">
        <v>2</v>
      </c>
      <c r="GK455">
        <v>3</v>
      </c>
      <c r="GM455">
        <v>1</v>
      </c>
      <c r="GO455" t="s">
        <v>9161</v>
      </c>
      <c r="GP455" s="27">
        <v>0</v>
      </c>
      <c r="GQ455" t="s">
        <v>242</v>
      </c>
      <c r="GR455" t="s">
        <v>242</v>
      </c>
      <c r="GT455" t="s">
        <v>242</v>
      </c>
      <c r="GW455" s="27">
        <v>1</v>
      </c>
      <c r="GX455">
        <v>58.45</v>
      </c>
      <c r="GY455" t="s">
        <v>9168</v>
      </c>
      <c r="HA455">
        <v>3</v>
      </c>
      <c r="HC455" t="s">
        <v>9169</v>
      </c>
      <c r="HD455" s="27">
        <v>0</v>
      </c>
      <c r="HF455" s="27">
        <v>0</v>
      </c>
      <c r="HH455" t="s">
        <v>242</v>
      </c>
      <c r="HK455" s="27">
        <v>0.5</v>
      </c>
      <c r="HL455" s="2" t="s">
        <v>9170</v>
      </c>
      <c r="HM455">
        <v>1</v>
      </c>
      <c r="HO455" t="s">
        <v>9161</v>
      </c>
      <c r="HP455">
        <v>0.44444444399999999</v>
      </c>
      <c r="HQ455">
        <v>1</v>
      </c>
      <c r="HR455">
        <v>1</v>
      </c>
      <c r="HS455">
        <v>0.83333333300000001</v>
      </c>
      <c r="HT455">
        <v>0.25</v>
      </c>
      <c r="HU455">
        <v>0</v>
      </c>
      <c r="HV455">
        <v>0</v>
      </c>
      <c r="HW455">
        <v>1</v>
      </c>
      <c r="HX455">
        <v>0</v>
      </c>
      <c r="HY455">
        <v>1</v>
      </c>
      <c r="HZ455">
        <v>0</v>
      </c>
      <c r="IA455">
        <v>0.5</v>
      </c>
      <c r="IB455">
        <v>1</v>
      </c>
      <c r="IC455">
        <v>0.81481481499999997</v>
      </c>
      <c r="ID455">
        <v>0.27083333300000001</v>
      </c>
      <c r="IE455">
        <v>0.5</v>
      </c>
      <c r="IF455">
        <v>0.52854938299999998</v>
      </c>
      <c r="IG455" t="s">
        <v>9171</v>
      </c>
      <c r="IH455" t="s">
        <v>266</v>
      </c>
      <c r="II455" t="s">
        <v>9157</v>
      </c>
      <c r="IJ455">
        <v>1086.4269999999999</v>
      </c>
      <c r="IK455">
        <v>1116.663</v>
      </c>
      <c r="IL455">
        <v>1592.287</v>
      </c>
      <c r="IM455">
        <v>1850.204</v>
      </c>
      <c r="IN455">
        <v>1086.4269999999999</v>
      </c>
      <c r="IS455">
        <f t="shared" si="108"/>
        <v>0.4</v>
      </c>
      <c r="IT455">
        <f t="shared" si="112"/>
        <v>0.42857142857142855</v>
      </c>
      <c r="IU455">
        <f t="shared" si="98"/>
        <v>1</v>
      </c>
      <c r="IV455">
        <f t="shared" si="109"/>
        <v>0.60952380952380947</v>
      </c>
    </row>
    <row r="456" spans="1:256" customFormat="1" ht="14" customHeight="1" x14ac:dyDescent="0.2">
      <c r="A456">
        <v>455</v>
      </c>
      <c r="B456">
        <v>495</v>
      </c>
      <c r="C456" s="1">
        <v>44949.984722222223</v>
      </c>
      <c r="D456" s="1">
        <v>44950.023611111108</v>
      </c>
      <c r="E456">
        <v>0</v>
      </c>
      <c r="F456" t="s">
        <v>2969</v>
      </c>
      <c r="G456">
        <v>100</v>
      </c>
      <c r="H456">
        <v>3348</v>
      </c>
      <c r="I456">
        <v>1</v>
      </c>
      <c r="J456" s="1">
        <v>44950.023611111108</v>
      </c>
      <c r="K456" t="s">
        <v>9172</v>
      </c>
      <c r="L456" t="s">
        <v>242</v>
      </c>
      <c r="M456" t="s">
        <v>242</v>
      </c>
      <c r="N456" t="s">
        <v>9173</v>
      </c>
      <c r="O456" t="s">
        <v>9174</v>
      </c>
      <c r="P456">
        <v>34.064799999999998</v>
      </c>
      <c r="Q456">
        <v>-118.4414</v>
      </c>
      <c r="R456" t="s">
        <v>245</v>
      </c>
      <c r="S456" t="s">
        <v>246</v>
      </c>
      <c r="T456" t="s">
        <v>9175</v>
      </c>
      <c r="V456" t="s">
        <v>9176</v>
      </c>
      <c r="W456">
        <v>902653104</v>
      </c>
      <c r="X456">
        <v>6798</v>
      </c>
      <c r="Y456" t="s">
        <v>659</v>
      </c>
      <c r="Z456" t="s">
        <v>6831</v>
      </c>
      <c r="AA456">
        <v>2020</v>
      </c>
      <c r="AC456">
        <v>0.5</v>
      </c>
      <c r="AD456">
        <v>12</v>
      </c>
      <c r="AF456">
        <v>8</v>
      </c>
      <c r="AG456">
        <v>3</v>
      </c>
      <c r="AI456" t="s">
        <v>9177</v>
      </c>
      <c r="AJ456" s="27">
        <v>1</v>
      </c>
      <c r="AK456">
        <v>8</v>
      </c>
      <c r="AL456" s="27">
        <v>0</v>
      </c>
      <c r="AM456" s="24">
        <v>0</v>
      </c>
      <c r="AN456" s="36">
        <f t="shared" si="105"/>
        <v>0</v>
      </c>
      <c r="AO456" s="27">
        <v>0</v>
      </c>
      <c r="AP456" s="24">
        <v>0</v>
      </c>
      <c r="AQ456" s="2" t="s">
        <v>9178</v>
      </c>
      <c r="AR456">
        <v>3</v>
      </c>
      <c r="AT456" t="s">
        <v>9177</v>
      </c>
      <c r="AU456" s="27">
        <v>1</v>
      </c>
      <c r="AV456">
        <v>7</v>
      </c>
      <c r="AW456" s="21">
        <f t="shared" si="103"/>
        <v>87.5</v>
      </c>
      <c r="AX456">
        <v>3</v>
      </c>
      <c r="AZ456" t="s">
        <v>9177</v>
      </c>
      <c r="BA456" s="27">
        <v>1</v>
      </c>
      <c r="BB456">
        <v>7</v>
      </c>
      <c r="BC456" s="21">
        <f t="shared" si="106"/>
        <v>87.5</v>
      </c>
      <c r="BD456">
        <v>3</v>
      </c>
      <c r="BF456" t="s">
        <v>9177</v>
      </c>
      <c r="BG456" s="27">
        <v>1</v>
      </c>
      <c r="BH456">
        <v>12.25</v>
      </c>
      <c r="BJ456">
        <v>3</v>
      </c>
      <c r="BL456" t="s">
        <v>9177</v>
      </c>
      <c r="BM456" s="27">
        <v>1</v>
      </c>
      <c r="BN456">
        <v>3</v>
      </c>
      <c r="BP456" t="s">
        <v>9177</v>
      </c>
      <c r="BQ456" s="27">
        <v>1</v>
      </c>
      <c r="BR456">
        <v>2</v>
      </c>
      <c r="BS456" s="97">
        <f t="shared" si="104"/>
        <v>25</v>
      </c>
      <c r="BU456">
        <v>3</v>
      </c>
      <c r="BW456" t="s">
        <v>9177</v>
      </c>
      <c r="BX456" s="27">
        <v>1</v>
      </c>
      <c r="BY456">
        <v>2</v>
      </c>
      <c r="BZ456" s="21">
        <f>BY456/AF456*100</f>
        <v>25</v>
      </c>
      <c r="CA456">
        <v>2</v>
      </c>
      <c r="CB456">
        <v>3</v>
      </c>
      <c r="CD456" t="s">
        <v>9177</v>
      </c>
      <c r="CE456" s="27">
        <v>0</v>
      </c>
      <c r="CG456" t="s">
        <v>242</v>
      </c>
      <c r="CH456" t="s">
        <v>242</v>
      </c>
      <c r="CJ456" s="27">
        <v>1</v>
      </c>
      <c r="CK456" s="2" t="s">
        <v>9179</v>
      </c>
      <c r="CL456">
        <v>1</v>
      </c>
      <c r="CN456" t="s">
        <v>9180</v>
      </c>
      <c r="CO456">
        <v>1</v>
      </c>
      <c r="CP456" s="27">
        <v>0.5</v>
      </c>
      <c r="CQ456" t="s">
        <v>242</v>
      </c>
      <c r="CR456">
        <v>90</v>
      </c>
      <c r="CS456" t="s">
        <v>242</v>
      </c>
      <c r="CU456" t="s">
        <v>9181</v>
      </c>
      <c r="CV456" s="27">
        <v>1</v>
      </c>
      <c r="CW456" t="s">
        <v>9182</v>
      </c>
      <c r="CX456">
        <v>1</v>
      </c>
      <c r="CZ456" t="s">
        <v>9180</v>
      </c>
      <c r="DA456" s="27">
        <v>1</v>
      </c>
      <c r="DB456">
        <v>15656</v>
      </c>
      <c r="DC456">
        <v>2</v>
      </c>
      <c r="DE456" s="27">
        <v>1</v>
      </c>
      <c r="DF456" s="36">
        <v>34350</v>
      </c>
      <c r="DG456">
        <v>2</v>
      </c>
      <c r="DH456" s="36">
        <v>34937</v>
      </c>
      <c r="DI456">
        <v>2</v>
      </c>
      <c r="DJ456" s="36" t="s">
        <v>242</v>
      </c>
      <c r="DK456" t="s">
        <v>242</v>
      </c>
      <c r="DM456" s="27">
        <v>0</v>
      </c>
      <c r="DN456" s="36" t="s">
        <v>242</v>
      </c>
      <c r="DO456" t="s">
        <v>242</v>
      </c>
      <c r="DQ456">
        <v>1</v>
      </c>
      <c r="DS456" t="s">
        <v>9180</v>
      </c>
      <c r="DT456" s="27">
        <v>1</v>
      </c>
      <c r="DU456" t="s">
        <v>9183</v>
      </c>
      <c r="DV456" s="27">
        <v>1</v>
      </c>
      <c r="DW456" t="s">
        <v>9184</v>
      </c>
      <c r="DX456" s="27">
        <v>1</v>
      </c>
      <c r="DY456" t="s">
        <v>9185</v>
      </c>
      <c r="DZ456" s="27">
        <v>1</v>
      </c>
      <c r="EA456" t="s">
        <v>9186</v>
      </c>
      <c r="EB456" s="27">
        <v>1</v>
      </c>
      <c r="EC456" t="s">
        <v>9187</v>
      </c>
      <c r="ED456" s="27">
        <v>1</v>
      </c>
      <c r="EE456" t="s">
        <v>9185</v>
      </c>
      <c r="EF456" s="27">
        <v>1</v>
      </c>
      <c r="EG456" t="s">
        <v>9188</v>
      </c>
      <c r="EH456" s="27">
        <v>1</v>
      </c>
      <c r="EI456" t="s">
        <v>9188</v>
      </c>
      <c r="EJ456" s="27">
        <v>1</v>
      </c>
      <c r="EK456" t="s">
        <v>9189</v>
      </c>
      <c r="EL456" s="27">
        <v>1</v>
      </c>
      <c r="EM456" t="s">
        <v>9190</v>
      </c>
      <c r="EN456">
        <v>1</v>
      </c>
      <c r="EP456" s="2" t="s">
        <v>9180</v>
      </c>
      <c r="EQ456">
        <f t="shared" si="107"/>
        <v>1</v>
      </c>
      <c r="ER456" s="99">
        <v>1</v>
      </c>
      <c r="ES456" s="27">
        <v>0</v>
      </c>
      <c r="ET456" t="s">
        <v>242</v>
      </c>
      <c r="EU456" t="s">
        <v>242</v>
      </c>
      <c r="EX456" t="s">
        <v>242</v>
      </c>
      <c r="EY456" t="s">
        <v>242</v>
      </c>
      <c r="FA456" s="27">
        <v>0</v>
      </c>
      <c r="FB456" t="s">
        <v>242</v>
      </c>
      <c r="FD456" s="27">
        <v>0</v>
      </c>
      <c r="FE456" t="s">
        <v>242</v>
      </c>
      <c r="FG456" s="27">
        <v>1</v>
      </c>
      <c r="FH456">
        <v>8347.5</v>
      </c>
      <c r="FI456" t="s">
        <v>9191</v>
      </c>
      <c r="FJ456" s="27">
        <v>1</v>
      </c>
      <c r="FK456">
        <v>29.169</v>
      </c>
      <c r="FL456">
        <f t="shared" si="110"/>
        <v>1</v>
      </c>
      <c r="FM456" s="99">
        <v>1</v>
      </c>
      <c r="FN456">
        <f t="shared" si="111"/>
        <v>1</v>
      </c>
      <c r="FO456" s="99">
        <v>1</v>
      </c>
      <c r="FP456" t="s">
        <v>9192</v>
      </c>
      <c r="FQ456">
        <v>1</v>
      </c>
      <c r="FS456" t="s">
        <v>9180</v>
      </c>
      <c r="FT456" s="27">
        <v>1</v>
      </c>
      <c r="FU456">
        <v>19</v>
      </c>
      <c r="FV456">
        <v>57</v>
      </c>
      <c r="FW456">
        <v>24</v>
      </c>
      <c r="FY456" s="27">
        <v>1</v>
      </c>
      <c r="FZ456">
        <v>40</v>
      </c>
      <c r="GA456">
        <v>3</v>
      </c>
      <c r="GC456" s="27">
        <v>1</v>
      </c>
      <c r="GD456">
        <v>13</v>
      </c>
      <c r="GE456">
        <v>27</v>
      </c>
      <c r="GF456" s="36">
        <v>53</v>
      </c>
      <c r="GG456" t="s">
        <v>242</v>
      </c>
      <c r="GH456" t="s">
        <v>242</v>
      </c>
      <c r="GI456" t="s">
        <v>242</v>
      </c>
      <c r="GJ456" t="s">
        <v>242</v>
      </c>
      <c r="GK456">
        <v>3</v>
      </c>
      <c r="GL456" s="2" t="s">
        <v>9193</v>
      </c>
      <c r="GM456">
        <v>1</v>
      </c>
      <c r="GO456" t="s">
        <v>9180</v>
      </c>
      <c r="GP456" s="27">
        <v>0.5</v>
      </c>
      <c r="GQ456">
        <v>98.5</v>
      </c>
      <c r="GR456" t="s">
        <v>242</v>
      </c>
      <c r="GT456">
        <v>1</v>
      </c>
      <c r="GV456" t="s">
        <v>9180</v>
      </c>
      <c r="GW456" s="27">
        <v>1</v>
      </c>
      <c r="GX456">
        <v>88</v>
      </c>
      <c r="GY456" t="s">
        <v>9194</v>
      </c>
      <c r="HA456">
        <v>3</v>
      </c>
      <c r="HC456" t="s">
        <v>9195</v>
      </c>
      <c r="HD456" s="27">
        <v>0</v>
      </c>
      <c r="HF456" s="27">
        <v>0</v>
      </c>
      <c r="HH456" t="s">
        <v>242</v>
      </c>
      <c r="HK456" s="27">
        <v>1</v>
      </c>
      <c r="HL456" s="2" t="s">
        <v>9196</v>
      </c>
      <c r="HM456">
        <v>1</v>
      </c>
      <c r="HO456" t="s">
        <v>9180</v>
      </c>
      <c r="HP456">
        <v>0.66666666699999999</v>
      </c>
      <c r="HQ456">
        <v>1</v>
      </c>
      <c r="HR456">
        <v>0.75</v>
      </c>
      <c r="HS456">
        <v>0.66666666699999999</v>
      </c>
      <c r="HT456">
        <v>1</v>
      </c>
      <c r="HU456">
        <v>0</v>
      </c>
      <c r="HV456">
        <v>0.5</v>
      </c>
      <c r="HW456">
        <v>1</v>
      </c>
      <c r="HX456">
        <v>0.5</v>
      </c>
      <c r="HY456">
        <v>1</v>
      </c>
      <c r="HZ456">
        <v>0</v>
      </c>
      <c r="IA456">
        <v>1</v>
      </c>
      <c r="IB456">
        <v>1</v>
      </c>
      <c r="IC456">
        <v>0.80555555599999995</v>
      </c>
      <c r="ID456">
        <v>0.54166666699999999</v>
      </c>
      <c r="IE456">
        <v>0.7</v>
      </c>
      <c r="IF456">
        <v>0.68240740700000002</v>
      </c>
      <c r="IG456" t="s">
        <v>9176</v>
      </c>
      <c r="IH456" t="s">
        <v>266</v>
      </c>
      <c r="II456" t="s">
        <v>9175</v>
      </c>
      <c r="IJ456">
        <v>1315.895</v>
      </c>
      <c r="IK456">
        <v>1392.549</v>
      </c>
      <c r="IL456">
        <v>1517.2739999999999</v>
      </c>
      <c r="IM456">
        <v>1554.2670000000001</v>
      </c>
      <c r="IN456">
        <v>1315.895</v>
      </c>
      <c r="IS456">
        <f t="shared" si="108"/>
        <v>0.6</v>
      </c>
      <c r="IT456">
        <f t="shared" si="112"/>
        <v>0.7142857142857143</v>
      </c>
      <c r="IU456">
        <f t="shared" si="98"/>
        <v>1</v>
      </c>
      <c r="IV456">
        <f t="shared" si="109"/>
        <v>0.77142857142857135</v>
      </c>
    </row>
    <row r="457" spans="1:256" customFormat="1" ht="14" customHeight="1" x14ac:dyDescent="0.2">
      <c r="A457">
        <v>456</v>
      </c>
      <c r="B457">
        <v>496</v>
      </c>
      <c r="C457" s="1">
        <v>44954.702777777777</v>
      </c>
      <c r="D457" s="1">
        <v>44955.662499999999</v>
      </c>
      <c r="E457">
        <v>0</v>
      </c>
      <c r="F457" t="s">
        <v>8499</v>
      </c>
      <c r="G457">
        <v>100</v>
      </c>
      <c r="H457">
        <v>82897</v>
      </c>
      <c r="I457">
        <v>1</v>
      </c>
      <c r="J457" s="1">
        <v>44955.662499999999</v>
      </c>
      <c r="K457" t="s">
        <v>9197</v>
      </c>
      <c r="L457" t="s">
        <v>242</v>
      </c>
      <c r="M457" t="s">
        <v>242</v>
      </c>
      <c r="N457" t="s">
        <v>9198</v>
      </c>
      <c r="O457" t="s">
        <v>9199</v>
      </c>
      <c r="P457">
        <v>34.064799999999998</v>
      </c>
      <c r="Q457">
        <v>-118.4414</v>
      </c>
      <c r="R457" t="s">
        <v>245</v>
      </c>
      <c r="S457" t="s">
        <v>246</v>
      </c>
      <c r="T457" t="s">
        <v>9200</v>
      </c>
      <c r="V457" t="s">
        <v>9201</v>
      </c>
      <c r="W457" t="s">
        <v>9202</v>
      </c>
      <c r="X457">
        <v>6321</v>
      </c>
      <c r="Y457" t="s">
        <v>319</v>
      </c>
      <c r="Z457" t="s">
        <v>2291</v>
      </c>
      <c r="AA457">
        <v>2020</v>
      </c>
      <c r="AC457">
        <v>1</v>
      </c>
      <c r="AD457">
        <v>14</v>
      </c>
      <c r="AF457">
        <v>11</v>
      </c>
      <c r="AG457">
        <v>3</v>
      </c>
      <c r="AI457" t="s">
        <v>9203</v>
      </c>
      <c r="AJ457" s="27">
        <v>1</v>
      </c>
      <c r="AK457">
        <v>11</v>
      </c>
      <c r="AL457" s="27">
        <v>0</v>
      </c>
      <c r="AM457" s="24">
        <v>0</v>
      </c>
      <c r="AN457" s="36">
        <f t="shared" si="105"/>
        <v>0</v>
      </c>
      <c r="AO457" s="27">
        <v>1</v>
      </c>
      <c r="AP457">
        <v>8</v>
      </c>
      <c r="AQ457" t="s">
        <v>9204</v>
      </c>
      <c r="AR457">
        <v>3</v>
      </c>
      <c r="AT457" t="s">
        <v>9203</v>
      </c>
      <c r="AU457" s="27">
        <v>1</v>
      </c>
      <c r="AV457">
        <v>10</v>
      </c>
      <c r="AW457" s="21">
        <f t="shared" si="103"/>
        <v>90.909090909090907</v>
      </c>
      <c r="AX457">
        <v>3</v>
      </c>
      <c r="AZ457" t="s">
        <v>9203</v>
      </c>
      <c r="BA457" s="27">
        <v>1</v>
      </c>
      <c r="BB457">
        <v>10</v>
      </c>
      <c r="BC457" s="21">
        <f t="shared" si="106"/>
        <v>90.909090909090907</v>
      </c>
      <c r="BD457">
        <v>3</v>
      </c>
      <c r="BF457" t="s">
        <v>9203</v>
      </c>
      <c r="BG457" s="27">
        <v>1</v>
      </c>
      <c r="BH457">
        <v>6.4</v>
      </c>
      <c r="BJ457">
        <v>3</v>
      </c>
      <c r="BL457" t="s">
        <v>9203</v>
      </c>
      <c r="BM457" s="27">
        <v>1</v>
      </c>
      <c r="BN457">
        <v>3</v>
      </c>
      <c r="BP457" t="s">
        <v>9203</v>
      </c>
      <c r="BQ457" s="27">
        <v>1</v>
      </c>
      <c r="BR457">
        <v>4</v>
      </c>
      <c r="BS457" s="97">
        <f t="shared" si="104"/>
        <v>36.363636363636367</v>
      </c>
      <c r="BU457">
        <v>3</v>
      </c>
      <c r="BW457" t="s">
        <v>9203</v>
      </c>
      <c r="BX457" s="27">
        <v>1</v>
      </c>
      <c r="BY457">
        <v>2</v>
      </c>
      <c r="BZ457" s="21">
        <f>BY457/AF457*100</f>
        <v>18.181818181818183</v>
      </c>
      <c r="CA457">
        <v>2</v>
      </c>
      <c r="CB457">
        <v>3</v>
      </c>
      <c r="CD457" t="s">
        <v>9203</v>
      </c>
      <c r="CE457" s="27">
        <v>0</v>
      </c>
      <c r="CG457" t="s">
        <v>242</v>
      </c>
      <c r="CH457" t="s">
        <v>242</v>
      </c>
      <c r="CJ457" s="27">
        <v>1</v>
      </c>
      <c r="CK457" s="2" t="s">
        <v>9205</v>
      </c>
      <c r="CL457">
        <v>1</v>
      </c>
      <c r="CN457" t="s">
        <v>9206</v>
      </c>
      <c r="CO457">
        <v>1</v>
      </c>
      <c r="CP457" s="27">
        <v>0.5</v>
      </c>
      <c r="CQ457" t="s">
        <v>242</v>
      </c>
      <c r="CR457">
        <v>100</v>
      </c>
      <c r="CS457" t="s">
        <v>242</v>
      </c>
      <c r="CU457" t="s">
        <v>9207</v>
      </c>
      <c r="CV457" s="27">
        <v>1</v>
      </c>
      <c r="CW457" t="s">
        <v>9208</v>
      </c>
      <c r="CX457">
        <v>1</v>
      </c>
      <c r="CZ457" t="s">
        <v>9206</v>
      </c>
      <c r="DA457" s="27">
        <v>1</v>
      </c>
      <c r="DB457">
        <v>5336</v>
      </c>
      <c r="DC457">
        <v>2</v>
      </c>
      <c r="DE457" s="27">
        <v>1</v>
      </c>
      <c r="DF457" s="36">
        <v>17282</v>
      </c>
      <c r="DG457">
        <v>2</v>
      </c>
      <c r="DH457" s="51">
        <v>16932</v>
      </c>
      <c r="DI457">
        <v>2</v>
      </c>
      <c r="DJ457" s="36" t="s">
        <v>242</v>
      </c>
      <c r="DK457" t="s">
        <v>242</v>
      </c>
      <c r="DM457" s="27">
        <v>1</v>
      </c>
      <c r="DN457" s="36">
        <v>10375</v>
      </c>
      <c r="DO457">
        <v>2</v>
      </c>
      <c r="DQ457">
        <v>5</v>
      </c>
      <c r="DR457" t="s">
        <v>9209</v>
      </c>
      <c r="DT457" s="27">
        <v>0.5</v>
      </c>
      <c r="DU457" t="s">
        <v>9210</v>
      </c>
      <c r="DV457" s="27">
        <v>0.5</v>
      </c>
      <c r="DW457" s="2" t="s">
        <v>9211</v>
      </c>
      <c r="DX457" s="27">
        <v>0.5</v>
      </c>
      <c r="DY457" t="s">
        <v>9212</v>
      </c>
      <c r="DZ457" s="27">
        <v>0.5</v>
      </c>
      <c r="EA457" s="2" t="s">
        <v>9213</v>
      </c>
      <c r="EB457" s="27">
        <v>0</v>
      </c>
      <c r="ED457" s="27">
        <v>1</v>
      </c>
      <c r="EE457" s="2" t="s">
        <v>9214</v>
      </c>
      <c r="EF457" s="27">
        <v>1</v>
      </c>
      <c r="EG457" s="2" t="s">
        <v>9215</v>
      </c>
      <c r="EH457" s="27">
        <v>1</v>
      </c>
      <c r="EI457" s="2" t="s">
        <v>9216</v>
      </c>
      <c r="EJ457" s="27">
        <v>0</v>
      </c>
      <c r="EL457" s="27">
        <v>0.5</v>
      </c>
      <c r="EN457">
        <v>1</v>
      </c>
      <c r="EP457" s="2" t="s">
        <v>9206</v>
      </c>
      <c r="EQ457">
        <f t="shared" si="107"/>
        <v>0.55000000000000004</v>
      </c>
      <c r="ER457" s="99">
        <v>0.5</v>
      </c>
      <c r="ES457" s="27">
        <v>0</v>
      </c>
      <c r="ET457" t="s">
        <v>242</v>
      </c>
      <c r="EU457" t="s">
        <v>242</v>
      </c>
      <c r="EX457" t="s">
        <v>242</v>
      </c>
      <c r="EY457" t="s">
        <v>242</v>
      </c>
      <c r="FA457" s="27">
        <v>0</v>
      </c>
      <c r="FB457" t="s">
        <v>242</v>
      </c>
      <c r="FD457" s="27">
        <v>0</v>
      </c>
      <c r="FE457" t="s">
        <v>242</v>
      </c>
      <c r="FG457" s="27">
        <v>1</v>
      </c>
      <c r="FH457">
        <v>146.76</v>
      </c>
      <c r="FI457" t="s">
        <v>9217</v>
      </c>
      <c r="FJ457" s="27">
        <v>0</v>
      </c>
      <c r="FK457" t="s">
        <v>242</v>
      </c>
      <c r="FL457">
        <f t="shared" si="110"/>
        <v>1</v>
      </c>
      <c r="FM457" s="99">
        <v>1</v>
      </c>
      <c r="FN457">
        <f t="shared" si="111"/>
        <v>0</v>
      </c>
      <c r="FO457" s="100">
        <v>0</v>
      </c>
      <c r="FQ457">
        <v>1</v>
      </c>
      <c r="FS457" t="s">
        <v>9206</v>
      </c>
      <c r="FT457" s="27">
        <v>1</v>
      </c>
      <c r="FU457" t="s">
        <v>242</v>
      </c>
      <c r="FV457" t="s">
        <v>242</v>
      </c>
      <c r="FW457" t="s">
        <v>242</v>
      </c>
      <c r="FX457" t="s">
        <v>9218</v>
      </c>
      <c r="FY457" s="27">
        <v>1</v>
      </c>
      <c r="FZ457">
        <v>66.3</v>
      </c>
      <c r="GA457">
        <v>3</v>
      </c>
      <c r="GC457" s="27">
        <v>0.5</v>
      </c>
      <c r="GD457" t="s">
        <v>242</v>
      </c>
      <c r="GE457" t="s">
        <v>242</v>
      </c>
      <c r="GF457" s="36">
        <v>82.8</v>
      </c>
      <c r="GG457" t="s">
        <v>242</v>
      </c>
      <c r="GH457" t="s">
        <v>242</v>
      </c>
      <c r="GI457" t="s">
        <v>242</v>
      </c>
      <c r="GJ457" t="s">
        <v>242</v>
      </c>
      <c r="GK457">
        <v>2</v>
      </c>
      <c r="GL457" t="s">
        <v>9219</v>
      </c>
      <c r="GM457">
        <v>1</v>
      </c>
      <c r="GO457" t="s">
        <v>9206</v>
      </c>
      <c r="GP457" s="27">
        <v>0</v>
      </c>
      <c r="GQ457" t="s">
        <v>242</v>
      </c>
      <c r="GR457" t="s">
        <v>242</v>
      </c>
      <c r="GT457" t="s">
        <v>242</v>
      </c>
      <c r="GW457" s="27">
        <v>1</v>
      </c>
      <c r="GX457">
        <v>143</v>
      </c>
      <c r="GY457" t="s">
        <v>9220</v>
      </c>
      <c r="HA457">
        <v>3</v>
      </c>
      <c r="HC457" t="s">
        <v>9221</v>
      </c>
      <c r="HD457" s="27">
        <v>0</v>
      </c>
      <c r="HF457" s="27">
        <v>0</v>
      </c>
      <c r="HH457" t="s">
        <v>242</v>
      </c>
      <c r="HK457" s="27">
        <v>1</v>
      </c>
      <c r="HL457" s="2" t="s">
        <v>9222</v>
      </c>
      <c r="HM457">
        <v>1</v>
      </c>
      <c r="HO457" t="s">
        <v>9223</v>
      </c>
      <c r="HP457">
        <v>0.77777777800000003</v>
      </c>
      <c r="HQ457">
        <v>1</v>
      </c>
      <c r="HR457">
        <v>0.75</v>
      </c>
      <c r="HS457">
        <v>1</v>
      </c>
      <c r="HT457">
        <v>0.55000000000000004</v>
      </c>
      <c r="HU457">
        <v>0</v>
      </c>
      <c r="HV457">
        <v>0.25</v>
      </c>
      <c r="HW457">
        <v>0.83333333300000001</v>
      </c>
      <c r="HX457">
        <v>0</v>
      </c>
      <c r="HY457">
        <v>1</v>
      </c>
      <c r="HZ457">
        <v>0</v>
      </c>
      <c r="IA457">
        <v>1</v>
      </c>
      <c r="IB457">
        <v>1</v>
      </c>
      <c r="IC457">
        <v>0.842592593</v>
      </c>
      <c r="ID457">
        <v>0.45</v>
      </c>
      <c r="IE457">
        <v>0.56666666700000001</v>
      </c>
      <c r="IF457">
        <v>0.61975308600000001</v>
      </c>
      <c r="IG457" t="s">
        <v>9200</v>
      </c>
      <c r="IH457" t="s">
        <v>266</v>
      </c>
      <c r="II457" t="s">
        <v>9200</v>
      </c>
      <c r="IJ457">
        <v>12043.8</v>
      </c>
      <c r="IK457">
        <v>13205.1</v>
      </c>
      <c r="IL457">
        <v>12061.2</v>
      </c>
      <c r="IM457">
        <v>12042.4</v>
      </c>
      <c r="IN457">
        <v>12043.8</v>
      </c>
      <c r="IS457">
        <f t="shared" si="108"/>
        <v>0.8</v>
      </c>
      <c r="IT457">
        <f t="shared" si="112"/>
        <v>0.6428571428571429</v>
      </c>
      <c r="IU457">
        <f t="shared" si="98"/>
        <v>0.875</v>
      </c>
      <c r="IV457">
        <f t="shared" si="109"/>
        <v>0.77261904761904765</v>
      </c>
    </row>
    <row r="458" spans="1:256" customFormat="1" ht="14" customHeight="1" x14ac:dyDescent="0.2">
      <c r="A458">
        <v>457</v>
      </c>
      <c r="B458">
        <v>497</v>
      </c>
      <c r="C458" s="1">
        <v>44956.595138888886</v>
      </c>
      <c r="D458" s="1">
        <v>44956.697916666664</v>
      </c>
      <c r="E458">
        <v>0</v>
      </c>
      <c r="F458" t="s">
        <v>9224</v>
      </c>
      <c r="G458">
        <v>100</v>
      </c>
      <c r="H458">
        <v>8879</v>
      </c>
      <c r="I458">
        <v>1</v>
      </c>
      <c r="J458" s="1">
        <v>44956.697916666664</v>
      </c>
      <c r="K458" t="s">
        <v>9225</v>
      </c>
      <c r="L458" t="s">
        <v>242</v>
      </c>
      <c r="M458" t="s">
        <v>242</v>
      </c>
      <c r="N458" t="s">
        <v>9226</v>
      </c>
      <c r="O458" t="s">
        <v>9227</v>
      </c>
      <c r="P458">
        <v>34.064799999999998</v>
      </c>
      <c r="Q458">
        <v>-118.4414</v>
      </c>
      <c r="R458" t="s">
        <v>245</v>
      </c>
      <c r="S458" t="s">
        <v>246</v>
      </c>
      <c r="T458" t="s">
        <v>9228</v>
      </c>
      <c r="V458" t="s">
        <v>9229</v>
      </c>
      <c r="W458">
        <v>929160109</v>
      </c>
      <c r="X458">
        <v>1400</v>
      </c>
      <c r="Y458" t="s">
        <v>418</v>
      </c>
      <c r="Z458" t="s">
        <v>3184</v>
      </c>
      <c r="AA458">
        <v>2020</v>
      </c>
      <c r="AC458">
        <v>0</v>
      </c>
      <c r="AF458">
        <v>9</v>
      </c>
      <c r="AG458">
        <v>3</v>
      </c>
      <c r="AI458" t="s">
        <v>9230</v>
      </c>
      <c r="AJ458" s="27">
        <v>1</v>
      </c>
      <c r="AK458">
        <v>6</v>
      </c>
      <c r="AL458" s="27">
        <v>1</v>
      </c>
      <c r="AM458">
        <v>2</v>
      </c>
      <c r="AN458" s="36">
        <f t="shared" si="105"/>
        <v>22.222222222222221</v>
      </c>
      <c r="AO458" s="27">
        <v>0</v>
      </c>
      <c r="AP458" s="24">
        <v>0</v>
      </c>
      <c r="AQ458" t="s">
        <v>9231</v>
      </c>
      <c r="AR458">
        <v>3</v>
      </c>
      <c r="AT458" t="s">
        <v>9230</v>
      </c>
      <c r="AU458" s="27">
        <v>1</v>
      </c>
      <c r="AV458">
        <v>8</v>
      </c>
      <c r="AW458" s="21">
        <f t="shared" si="103"/>
        <v>88.888888888888886</v>
      </c>
      <c r="AX458">
        <v>3</v>
      </c>
      <c r="AZ458" t="s">
        <v>9230</v>
      </c>
      <c r="BA458" s="27">
        <v>1</v>
      </c>
      <c r="BB458">
        <v>8</v>
      </c>
      <c r="BC458" s="21">
        <f t="shared" si="106"/>
        <v>88.888888888888886</v>
      </c>
      <c r="BD458">
        <v>3</v>
      </c>
      <c r="BF458" t="s">
        <v>9230</v>
      </c>
      <c r="BG458" s="27">
        <v>1</v>
      </c>
      <c r="BH458">
        <v>5.2</v>
      </c>
      <c r="BJ458">
        <v>3</v>
      </c>
      <c r="BL458" t="s">
        <v>9230</v>
      </c>
      <c r="BM458" s="27">
        <v>1</v>
      </c>
      <c r="BN458">
        <v>3</v>
      </c>
      <c r="BP458" t="s">
        <v>9230</v>
      </c>
      <c r="BQ458" s="27">
        <v>1</v>
      </c>
      <c r="BR458">
        <v>3</v>
      </c>
      <c r="BS458" s="97">
        <f t="shared" si="104"/>
        <v>33.333333333333329</v>
      </c>
      <c r="BU458">
        <v>3</v>
      </c>
      <c r="BW458" t="s">
        <v>9230</v>
      </c>
      <c r="BX458" s="27">
        <v>1</v>
      </c>
      <c r="BY458">
        <v>4</v>
      </c>
      <c r="BZ458" s="21">
        <f>BY458/AF458*100</f>
        <v>44.444444444444443</v>
      </c>
      <c r="CA458">
        <v>2</v>
      </c>
      <c r="CB458">
        <v>3</v>
      </c>
      <c r="CD458" t="s">
        <v>9230</v>
      </c>
      <c r="CE458" s="27">
        <v>0</v>
      </c>
      <c r="CG458" t="s">
        <v>242</v>
      </c>
      <c r="CH458" t="s">
        <v>242</v>
      </c>
      <c r="CJ458" s="27">
        <v>0</v>
      </c>
      <c r="CL458" t="s">
        <v>242</v>
      </c>
      <c r="CO458">
        <v>0</v>
      </c>
      <c r="CP458" s="27">
        <v>0</v>
      </c>
      <c r="CQ458" t="s">
        <v>242</v>
      </c>
      <c r="CR458" t="s">
        <v>242</v>
      </c>
      <c r="CS458" t="s">
        <v>242</v>
      </c>
      <c r="CV458" s="27">
        <v>1</v>
      </c>
      <c r="CW458" s="2" t="s">
        <v>9232</v>
      </c>
      <c r="CX458">
        <v>1</v>
      </c>
      <c r="CZ458" t="s">
        <v>9233</v>
      </c>
      <c r="DA458" s="27">
        <v>1</v>
      </c>
      <c r="DB458">
        <v>625905</v>
      </c>
      <c r="DC458">
        <v>2</v>
      </c>
      <c r="DE458" s="27">
        <v>1</v>
      </c>
      <c r="DF458" s="36" t="s">
        <v>242</v>
      </c>
      <c r="DG458" t="s">
        <v>242</v>
      </c>
      <c r="DH458" s="43" t="s">
        <v>242</v>
      </c>
      <c r="DI458" t="s">
        <v>242</v>
      </c>
      <c r="DJ458" s="36">
        <v>339341</v>
      </c>
      <c r="DK458">
        <v>2</v>
      </c>
      <c r="DM458" s="27">
        <v>0</v>
      </c>
      <c r="DN458" s="36" t="s">
        <v>242</v>
      </c>
      <c r="DO458" t="s">
        <v>242</v>
      </c>
      <c r="DQ458">
        <v>1</v>
      </c>
      <c r="DS458" t="s">
        <v>9233</v>
      </c>
      <c r="DT458" s="27">
        <v>0</v>
      </c>
      <c r="DV458" s="27">
        <v>0</v>
      </c>
      <c r="DX458" s="27">
        <v>0.5</v>
      </c>
      <c r="DY458" t="s">
        <v>9234</v>
      </c>
      <c r="DZ458" s="27">
        <v>0</v>
      </c>
      <c r="EB458" s="27">
        <v>0</v>
      </c>
      <c r="ED458" s="27">
        <v>0</v>
      </c>
      <c r="EF458" s="27">
        <v>1</v>
      </c>
      <c r="EG458" t="s">
        <v>9235</v>
      </c>
      <c r="EH458" s="27">
        <v>0</v>
      </c>
      <c r="EJ458" s="27">
        <v>1</v>
      </c>
      <c r="EK458" t="s">
        <v>9236</v>
      </c>
      <c r="EL458" s="27">
        <v>0</v>
      </c>
      <c r="EN458">
        <v>1</v>
      </c>
      <c r="EP458" s="2" t="s">
        <v>9233</v>
      </c>
      <c r="EQ458">
        <f t="shared" si="107"/>
        <v>0.25</v>
      </c>
      <c r="ER458" s="99">
        <v>0.5</v>
      </c>
      <c r="ES458" s="27">
        <v>0</v>
      </c>
      <c r="ET458" t="s">
        <v>242</v>
      </c>
      <c r="EU458" t="s">
        <v>242</v>
      </c>
      <c r="EX458" t="s">
        <v>242</v>
      </c>
      <c r="EY458" t="s">
        <v>242</v>
      </c>
      <c r="FA458" s="27">
        <v>0</v>
      </c>
      <c r="FB458" t="s">
        <v>242</v>
      </c>
      <c r="FD458" s="27">
        <v>0</v>
      </c>
      <c r="FE458" t="s">
        <v>242</v>
      </c>
      <c r="FG458" s="27">
        <v>0</v>
      </c>
      <c r="FH458" t="s">
        <v>242</v>
      </c>
      <c r="FJ458" s="27">
        <v>0</v>
      </c>
      <c r="FK458" t="s">
        <v>242</v>
      </c>
      <c r="FL458">
        <f t="shared" si="110"/>
        <v>0</v>
      </c>
      <c r="FM458" s="100">
        <v>0</v>
      </c>
      <c r="FN458">
        <f t="shared" si="111"/>
        <v>0</v>
      </c>
      <c r="FO458" s="100">
        <v>0</v>
      </c>
      <c r="FQ458" t="s">
        <v>242</v>
      </c>
      <c r="FT458" s="27">
        <v>1</v>
      </c>
      <c r="FU458">
        <v>18</v>
      </c>
      <c r="FV458">
        <v>43</v>
      </c>
      <c r="FW458">
        <v>39</v>
      </c>
      <c r="FX458" t="s">
        <v>9237</v>
      </c>
      <c r="FY458" s="27">
        <v>1</v>
      </c>
      <c r="FZ458">
        <v>52.3</v>
      </c>
      <c r="GA458">
        <v>3</v>
      </c>
      <c r="GC458" s="27">
        <v>1</v>
      </c>
      <c r="GD458">
        <v>9.1</v>
      </c>
      <c r="GE458">
        <v>17.600000000000001</v>
      </c>
      <c r="GF458" s="36">
        <v>71.3</v>
      </c>
      <c r="GG458">
        <v>1.1000000000000001</v>
      </c>
      <c r="GH458" t="s">
        <v>242</v>
      </c>
      <c r="GI458" t="s">
        <v>242</v>
      </c>
      <c r="GJ458" t="s">
        <v>242</v>
      </c>
      <c r="GK458">
        <v>3</v>
      </c>
      <c r="GM458">
        <v>1</v>
      </c>
      <c r="GO458" t="s">
        <v>9233</v>
      </c>
      <c r="GP458" s="27">
        <v>0</v>
      </c>
      <c r="GQ458" t="s">
        <v>242</v>
      </c>
      <c r="GR458" t="s">
        <v>242</v>
      </c>
      <c r="GT458" t="s">
        <v>242</v>
      </c>
      <c r="GW458" s="27">
        <v>1</v>
      </c>
      <c r="GX458">
        <v>121</v>
      </c>
      <c r="GY458" t="s">
        <v>9238</v>
      </c>
      <c r="HA458">
        <v>3</v>
      </c>
      <c r="HC458" t="s">
        <v>9239</v>
      </c>
      <c r="HD458" s="27">
        <v>0</v>
      </c>
      <c r="HF458" s="27">
        <v>0</v>
      </c>
      <c r="HH458" t="s">
        <v>242</v>
      </c>
      <c r="HK458" s="27">
        <v>0</v>
      </c>
      <c r="HM458" t="s">
        <v>242</v>
      </c>
      <c r="HP458">
        <v>0.77777777800000003</v>
      </c>
      <c r="HQ458">
        <v>0</v>
      </c>
      <c r="HR458">
        <v>0.5</v>
      </c>
      <c r="HS458">
        <v>0.66666666699999999</v>
      </c>
      <c r="HT458">
        <v>0.25</v>
      </c>
      <c r="HU458">
        <v>0</v>
      </c>
      <c r="HV458">
        <v>0</v>
      </c>
      <c r="HW458">
        <v>1</v>
      </c>
      <c r="HX458">
        <v>0</v>
      </c>
      <c r="HY458">
        <v>1</v>
      </c>
      <c r="HZ458">
        <v>0</v>
      </c>
      <c r="IA458">
        <v>0</v>
      </c>
      <c r="IB458">
        <v>1</v>
      </c>
      <c r="IC458">
        <v>0.42592592600000001</v>
      </c>
      <c r="ID458">
        <v>0.22916666699999999</v>
      </c>
      <c r="IE458">
        <v>0.4</v>
      </c>
      <c r="IF458">
        <v>0.35169753100000001</v>
      </c>
      <c r="IG458" t="s">
        <v>9240</v>
      </c>
      <c r="IH458" t="s">
        <v>266</v>
      </c>
      <c r="II458" t="s">
        <v>9228</v>
      </c>
      <c r="IJ458">
        <v>4929.1030000000001</v>
      </c>
      <c r="IK458">
        <v>4856.826</v>
      </c>
      <c r="IL458">
        <v>5552.2</v>
      </c>
      <c r="IM458">
        <v>7315.2</v>
      </c>
      <c r="IN458">
        <v>4929.1030000000001</v>
      </c>
      <c r="IS458">
        <f t="shared" si="108"/>
        <v>0.6</v>
      </c>
      <c r="IT458">
        <f t="shared" si="112"/>
        <v>0.35714285714285715</v>
      </c>
      <c r="IU458">
        <f t="shared" ref="IU458:IU501" si="113">SUM(FT458+FY458+GC458+GW458)/4</f>
        <v>1</v>
      </c>
      <c r="IV458">
        <f t="shared" si="109"/>
        <v>0.65238095238095239</v>
      </c>
    </row>
    <row r="459" spans="1:256" customFormat="1" ht="14" customHeight="1" x14ac:dyDescent="0.2">
      <c r="A459">
        <v>458</v>
      </c>
      <c r="B459">
        <v>498</v>
      </c>
      <c r="C459" s="1">
        <v>44946.744444444441</v>
      </c>
      <c r="D459" s="1">
        <v>44956.703472222223</v>
      </c>
      <c r="E459">
        <v>0</v>
      </c>
      <c r="F459" t="s">
        <v>9224</v>
      </c>
      <c r="G459">
        <v>100</v>
      </c>
      <c r="H459">
        <v>860478</v>
      </c>
      <c r="I459">
        <v>1</v>
      </c>
      <c r="J459" s="1">
        <v>44956.703472222223</v>
      </c>
      <c r="K459" t="s">
        <v>9241</v>
      </c>
      <c r="L459" t="s">
        <v>242</v>
      </c>
      <c r="M459" t="s">
        <v>242</v>
      </c>
      <c r="N459" t="s">
        <v>9242</v>
      </c>
      <c r="O459" t="s">
        <v>9243</v>
      </c>
      <c r="P459">
        <v>34.064799999999998</v>
      </c>
      <c r="Q459">
        <v>-118.4414</v>
      </c>
      <c r="R459" t="s">
        <v>245</v>
      </c>
      <c r="S459" t="s">
        <v>246</v>
      </c>
      <c r="T459" t="s">
        <v>9244</v>
      </c>
      <c r="V459" t="s">
        <v>9245</v>
      </c>
      <c r="W459">
        <v>893641100</v>
      </c>
      <c r="X459">
        <v>3728</v>
      </c>
      <c r="Y459" t="s">
        <v>476</v>
      </c>
      <c r="Z459" t="s">
        <v>2504</v>
      </c>
      <c r="AA459">
        <v>2020</v>
      </c>
      <c r="AC459">
        <v>0</v>
      </c>
      <c r="AF459">
        <v>12</v>
      </c>
      <c r="AG459">
        <v>3</v>
      </c>
      <c r="AI459" t="s">
        <v>9246</v>
      </c>
      <c r="AJ459" s="27">
        <v>1</v>
      </c>
      <c r="AK459">
        <v>3</v>
      </c>
      <c r="AL459" s="27">
        <v>0</v>
      </c>
      <c r="AM459" s="24">
        <v>0</v>
      </c>
      <c r="AN459" s="36">
        <f t="shared" si="105"/>
        <v>0</v>
      </c>
      <c r="AO459" s="27">
        <v>0</v>
      </c>
      <c r="AP459" s="24">
        <v>0</v>
      </c>
      <c r="AQ459" t="s">
        <v>9247</v>
      </c>
      <c r="AR459">
        <v>3</v>
      </c>
      <c r="AT459" t="s">
        <v>9246</v>
      </c>
      <c r="AU459" s="27">
        <v>1</v>
      </c>
      <c r="AV459">
        <v>9</v>
      </c>
      <c r="AW459" s="21">
        <f t="shared" si="103"/>
        <v>75</v>
      </c>
      <c r="AX459">
        <v>3</v>
      </c>
      <c r="AZ459" t="s">
        <v>9248</v>
      </c>
      <c r="BA459" s="27">
        <v>1</v>
      </c>
      <c r="BB459">
        <v>10</v>
      </c>
      <c r="BC459" s="21">
        <f t="shared" si="106"/>
        <v>83.333333333333343</v>
      </c>
      <c r="BD459">
        <v>3</v>
      </c>
      <c r="BF459" t="s">
        <v>9246</v>
      </c>
      <c r="BG459" s="27">
        <v>1</v>
      </c>
      <c r="BH459">
        <v>8.58</v>
      </c>
      <c r="BJ459">
        <v>3</v>
      </c>
      <c r="BL459" t="s">
        <v>9246</v>
      </c>
      <c r="BM459" s="27">
        <v>1</v>
      </c>
      <c r="BN459">
        <v>3</v>
      </c>
      <c r="BP459" t="s">
        <v>9246</v>
      </c>
      <c r="BQ459" s="27">
        <v>1</v>
      </c>
      <c r="BR459">
        <v>1</v>
      </c>
      <c r="BS459" s="97">
        <f t="shared" si="104"/>
        <v>8.3333333333333321</v>
      </c>
      <c r="BU459">
        <v>3</v>
      </c>
      <c r="BW459" t="s">
        <v>9246</v>
      </c>
      <c r="BX459" s="27">
        <v>1</v>
      </c>
      <c r="BY459">
        <v>1</v>
      </c>
      <c r="BZ459" s="21">
        <f>BY459/AF459*100</f>
        <v>8.3333333333333321</v>
      </c>
      <c r="CA459">
        <v>1</v>
      </c>
      <c r="CB459">
        <v>3</v>
      </c>
      <c r="CD459" t="s">
        <v>9246</v>
      </c>
      <c r="CE459" s="27">
        <v>0</v>
      </c>
      <c r="CG459" t="s">
        <v>242</v>
      </c>
      <c r="CH459" t="s">
        <v>242</v>
      </c>
      <c r="CJ459" s="27">
        <v>0.5</v>
      </c>
      <c r="CL459">
        <v>1</v>
      </c>
      <c r="CO459">
        <v>0</v>
      </c>
      <c r="CP459" s="27">
        <v>0.5</v>
      </c>
      <c r="CQ459" t="s">
        <v>242</v>
      </c>
      <c r="CR459" t="s">
        <v>242</v>
      </c>
      <c r="CS459" t="s">
        <v>242</v>
      </c>
      <c r="CU459" t="s">
        <v>9249</v>
      </c>
      <c r="CV459" s="27">
        <v>1</v>
      </c>
      <c r="CW459" s="2" t="s">
        <v>9250</v>
      </c>
      <c r="CX459">
        <v>1</v>
      </c>
      <c r="CZ459" t="s">
        <v>9251</v>
      </c>
      <c r="DA459" s="27">
        <v>1</v>
      </c>
      <c r="DB459">
        <v>30746.3</v>
      </c>
      <c r="DC459">
        <v>2</v>
      </c>
      <c r="DD459" t="s">
        <v>9252</v>
      </c>
      <c r="DE459" s="27">
        <v>1</v>
      </c>
      <c r="DF459" s="36" t="s">
        <v>242</v>
      </c>
      <c r="DG459" t="s">
        <v>242</v>
      </c>
      <c r="DH459" s="43" t="s">
        <v>242</v>
      </c>
      <c r="DI459" t="s">
        <v>242</v>
      </c>
      <c r="DJ459" s="36">
        <v>65749</v>
      </c>
      <c r="DK459">
        <v>2</v>
      </c>
      <c r="DM459" s="27">
        <v>0</v>
      </c>
      <c r="DN459" s="36" t="s">
        <v>242</v>
      </c>
      <c r="DO459" t="s">
        <v>242</v>
      </c>
      <c r="DQ459">
        <v>1</v>
      </c>
      <c r="DS459" t="s">
        <v>9251</v>
      </c>
      <c r="DT459" s="27">
        <v>0.5</v>
      </c>
      <c r="DU459" t="s">
        <v>9253</v>
      </c>
      <c r="DV459" s="27">
        <v>1</v>
      </c>
      <c r="DW459" t="s">
        <v>9254</v>
      </c>
      <c r="DX459" s="27">
        <v>0.5</v>
      </c>
      <c r="DZ459" s="27">
        <v>0</v>
      </c>
      <c r="EB459" s="27">
        <v>1</v>
      </c>
      <c r="EC459" t="s">
        <v>9255</v>
      </c>
      <c r="ED459" s="27">
        <v>0.5</v>
      </c>
      <c r="EE459" s="2" t="s">
        <v>9256</v>
      </c>
      <c r="EF459" s="27">
        <v>1</v>
      </c>
      <c r="EG459" t="s">
        <v>9257</v>
      </c>
      <c r="EH459" s="27">
        <v>0</v>
      </c>
      <c r="EJ459" s="27">
        <v>1</v>
      </c>
      <c r="EK459" t="s">
        <v>9258</v>
      </c>
      <c r="EL459" s="27">
        <v>0</v>
      </c>
      <c r="EN459">
        <v>1</v>
      </c>
      <c r="EP459" s="2" t="s">
        <v>9259</v>
      </c>
      <c r="EQ459">
        <f t="shared" si="107"/>
        <v>0.55000000000000004</v>
      </c>
      <c r="ER459" s="99">
        <v>0.5</v>
      </c>
      <c r="ES459" s="27">
        <v>0</v>
      </c>
      <c r="ET459" t="s">
        <v>242</v>
      </c>
      <c r="EU459" t="s">
        <v>242</v>
      </c>
      <c r="EX459" t="s">
        <v>242</v>
      </c>
      <c r="EY459" t="s">
        <v>242</v>
      </c>
      <c r="FA459" s="27">
        <v>0</v>
      </c>
      <c r="FB459" t="s">
        <v>242</v>
      </c>
      <c r="FD459" s="27">
        <v>0</v>
      </c>
      <c r="FE459" t="s">
        <v>242</v>
      </c>
      <c r="FG459" s="27">
        <v>1</v>
      </c>
      <c r="FH459">
        <v>583.88</v>
      </c>
      <c r="FI459" t="s">
        <v>9260</v>
      </c>
      <c r="FJ459" s="27">
        <v>0</v>
      </c>
      <c r="FK459" t="s">
        <v>242</v>
      </c>
      <c r="FL459">
        <f t="shared" si="110"/>
        <v>1</v>
      </c>
      <c r="FM459" s="99">
        <v>1</v>
      </c>
      <c r="FN459">
        <f t="shared" si="111"/>
        <v>0</v>
      </c>
      <c r="FO459" s="100">
        <v>0</v>
      </c>
      <c r="FQ459">
        <v>1</v>
      </c>
      <c r="FS459" t="s">
        <v>9251</v>
      </c>
      <c r="FT459" s="27">
        <v>0</v>
      </c>
      <c r="FU459" t="s">
        <v>242</v>
      </c>
      <c r="FV459" t="s">
        <v>242</v>
      </c>
      <c r="FW459" t="s">
        <v>242</v>
      </c>
      <c r="FY459" s="27">
        <v>0</v>
      </c>
      <c r="FZ459" t="s">
        <v>242</v>
      </c>
      <c r="GA459" t="s">
        <v>242</v>
      </c>
      <c r="GC459" s="27">
        <v>0.5</v>
      </c>
      <c r="GD459" t="s">
        <v>242</v>
      </c>
      <c r="GE459" t="s">
        <v>242</v>
      </c>
      <c r="GF459" s="36" t="s">
        <v>242</v>
      </c>
      <c r="GG459" t="s">
        <v>242</v>
      </c>
      <c r="GH459" t="s">
        <v>242</v>
      </c>
      <c r="GI459" t="s">
        <v>242</v>
      </c>
      <c r="GJ459" t="s">
        <v>242</v>
      </c>
      <c r="GK459">
        <v>3</v>
      </c>
      <c r="GL459" s="2" t="s">
        <v>9261</v>
      </c>
      <c r="GM459">
        <v>1</v>
      </c>
      <c r="GO459" t="s">
        <v>9259</v>
      </c>
      <c r="GP459" s="27">
        <v>0</v>
      </c>
      <c r="GQ459" t="s">
        <v>242</v>
      </c>
      <c r="GR459" t="s">
        <v>242</v>
      </c>
      <c r="GT459" t="s">
        <v>242</v>
      </c>
      <c r="GW459" s="27">
        <v>1</v>
      </c>
      <c r="GX459">
        <v>423</v>
      </c>
      <c r="GY459" t="s">
        <v>9262</v>
      </c>
      <c r="HA459">
        <v>3</v>
      </c>
      <c r="HC459" t="s">
        <v>9263</v>
      </c>
      <c r="HD459" s="27">
        <v>0</v>
      </c>
      <c r="HF459" s="27">
        <v>0</v>
      </c>
      <c r="HH459" t="s">
        <v>242</v>
      </c>
      <c r="HK459" s="27">
        <v>1</v>
      </c>
      <c r="HL459" s="2" t="s">
        <v>9264</v>
      </c>
      <c r="HM459">
        <v>1</v>
      </c>
      <c r="HO459" t="s">
        <v>9251</v>
      </c>
      <c r="HP459">
        <v>0.66666666699999999</v>
      </c>
      <c r="HQ459">
        <v>0.5</v>
      </c>
      <c r="HR459">
        <v>0.75</v>
      </c>
      <c r="HS459">
        <v>0.66666666699999999</v>
      </c>
      <c r="HT459">
        <v>0.55000000000000004</v>
      </c>
      <c r="HU459">
        <v>0</v>
      </c>
      <c r="HV459">
        <v>0.25</v>
      </c>
      <c r="HW459">
        <v>0.16666666699999999</v>
      </c>
      <c r="HX459">
        <v>0</v>
      </c>
      <c r="HY459">
        <v>1</v>
      </c>
      <c r="HZ459">
        <v>0</v>
      </c>
      <c r="IA459">
        <v>1</v>
      </c>
      <c r="IB459">
        <v>1</v>
      </c>
      <c r="IC459">
        <v>0.63888888899999996</v>
      </c>
      <c r="ID459">
        <v>0.366666667</v>
      </c>
      <c r="IE459">
        <v>0.43333333299999999</v>
      </c>
      <c r="IF459">
        <v>0.47962962999999997</v>
      </c>
      <c r="IG459" t="s">
        <v>9265</v>
      </c>
      <c r="IH459" t="s">
        <v>266</v>
      </c>
      <c r="II459" t="s">
        <v>9244</v>
      </c>
      <c r="IJ459">
        <v>5223.2030000000004</v>
      </c>
      <c r="IK459">
        <v>5103</v>
      </c>
      <c r="IL459">
        <v>4798</v>
      </c>
      <c r="IM459">
        <v>5429</v>
      </c>
      <c r="IN459">
        <v>5223.2030000000004</v>
      </c>
      <c r="IS459">
        <f t="shared" si="108"/>
        <v>0.5</v>
      </c>
      <c r="IT459">
        <f t="shared" si="112"/>
        <v>0.5</v>
      </c>
      <c r="IU459">
        <f t="shared" si="113"/>
        <v>0.375</v>
      </c>
      <c r="IV459">
        <f t="shared" si="109"/>
        <v>0.45833333333333331</v>
      </c>
    </row>
    <row r="460" spans="1:256" customFormat="1" ht="14" customHeight="1" x14ac:dyDescent="0.2">
      <c r="A460">
        <v>459</v>
      </c>
      <c r="B460">
        <v>499</v>
      </c>
      <c r="C460" s="1">
        <v>44957.538888888892</v>
      </c>
      <c r="D460" s="1">
        <v>44957.540972222225</v>
      </c>
      <c r="E460">
        <v>0</v>
      </c>
      <c r="F460" t="s">
        <v>240</v>
      </c>
      <c r="G460">
        <v>100</v>
      </c>
      <c r="H460">
        <v>215</v>
      </c>
      <c r="I460">
        <v>1</v>
      </c>
      <c r="J460" s="1">
        <v>44957.541666666664</v>
      </c>
      <c r="K460" t="s">
        <v>9266</v>
      </c>
      <c r="L460" t="s">
        <v>242</v>
      </c>
      <c r="M460" t="s">
        <v>242</v>
      </c>
      <c r="N460" t="s">
        <v>9267</v>
      </c>
      <c r="O460" t="s">
        <v>9268</v>
      </c>
      <c r="P460">
        <v>34.029000000000003</v>
      </c>
      <c r="Q460">
        <v>-118.40049999999999</v>
      </c>
      <c r="R460" t="s">
        <v>245</v>
      </c>
      <c r="S460" t="s">
        <v>246</v>
      </c>
      <c r="T460" t="s">
        <v>9269</v>
      </c>
      <c r="V460" t="s">
        <v>9270</v>
      </c>
      <c r="W460">
        <v>833034101</v>
      </c>
      <c r="X460">
        <v>3420</v>
      </c>
      <c r="Y460" t="s">
        <v>476</v>
      </c>
      <c r="Z460" t="s">
        <v>2265</v>
      </c>
      <c r="AA460">
        <v>2020</v>
      </c>
      <c r="AC460">
        <v>0</v>
      </c>
      <c r="AF460">
        <v>10</v>
      </c>
      <c r="AG460">
        <v>3</v>
      </c>
      <c r="AI460" t="s">
        <v>9271</v>
      </c>
      <c r="AJ460" s="27">
        <v>1</v>
      </c>
      <c r="AK460">
        <v>10</v>
      </c>
      <c r="AL460" s="27">
        <v>0</v>
      </c>
      <c r="AM460" s="24">
        <v>0</v>
      </c>
      <c r="AN460" s="36">
        <f t="shared" si="105"/>
        <v>0</v>
      </c>
      <c r="AO460" s="27">
        <v>0</v>
      </c>
      <c r="AP460" s="24">
        <v>0</v>
      </c>
      <c r="AR460">
        <v>3</v>
      </c>
      <c r="AT460" t="s">
        <v>9272</v>
      </c>
      <c r="AU460" s="27">
        <v>1</v>
      </c>
      <c r="AV460">
        <v>9</v>
      </c>
      <c r="AW460" s="21">
        <f t="shared" si="103"/>
        <v>90</v>
      </c>
      <c r="AX460">
        <v>3</v>
      </c>
      <c r="AZ460" t="s">
        <v>9273</v>
      </c>
      <c r="BA460" s="27">
        <v>1</v>
      </c>
      <c r="BB460">
        <v>9</v>
      </c>
      <c r="BC460" s="21">
        <f t="shared" si="106"/>
        <v>90</v>
      </c>
      <c r="BD460">
        <v>3</v>
      </c>
      <c r="BF460" t="s">
        <v>9274</v>
      </c>
      <c r="BG460" s="27">
        <v>1</v>
      </c>
      <c r="BH460">
        <v>10.4</v>
      </c>
      <c r="BJ460">
        <v>3</v>
      </c>
      <c r="BL460" t="s">
        <v>9272</v>
      </c>
      <c r="BM460" s="27">
        <v>1</v>
      </c>
      <c r="BN460">
        <v>3</v>
      </c>
      <c r="BP460" t="s">
        <v>9272</v>
      </c>
      <c r="BQ460" s="27">
        <v>1</v>
      </c>
      <c r="BR460">
        <v>2</v>
      </c>
      <c r="BS460" s="97">
        <f t="shared" si="104"/>
        <v>20</v>
      </c>
      <c r="BU460">
        <v>3</v>
      </c>
      <c r="BW460" t="s">
        <v>9272</v>
      </c>
      <c r="BX460" s="27">
        <v>1</v>
      </c>
      <c r="BY460">
        <v>1</v>
      </c>
      <c r="BZ460" s="21">
        <f>BY460/AF460*100</f>
        <v>10</v>
      </c>
      <c r="CA460">
        <v>2</v>
      </c>
      <c r="CB460">
        <v>3</v>
      </c>
      <c r="CD460" t="s">
        <v>9273</v>
      </c>
      <c r="CE460" s="27">
        <v>0</v>
      </c>
      <c r="CG460" t="s">
        <v>242</v>
      </c>
      <c r="CH460" t="s">
        <v>242</v>
      </c>
      <c r="CJ460" s="27">
        <v>0.5</v>
      </c>
      <c r="CK460" s="2" t="s">
        <v>9275</v>
      </c>
      <c r="CL460">
        <v>5</v>
      </c>
      <c r="CM460" t="s">
        <v>9276</v>
      </c>
      <c r="CN460" t="s">
        <v>9277</v>
      </c>
      <c r="CO460">
        <v>0</v>
      </c>
      <c r="CP460" s="27">
        <v>0</v>
      </c>
      <c r="CQ460" t="s">
        <v>242</v>
      </c>
      <c r="CR460" t="s">
        <v>242</v>
      </c>
      <c r="CS460" t="s">
        <v>242</v>
      </c>
      <c r="CV460" s="27">
        <v>0</v>
      </c>
      <c r="CX460" t="s">
        <v>242</v>
      </c>
      <c r="DA460" s="27">
        <v>0</v>
      </c>
      <c r="DB460" t="s">
        <v>242</v>
      </c>
      <c r="DC460" t="s">
        <v>242</v>
      </c>
      <c r="DE460" s="27">
        <v>0</v>
      </c>
      <c r="DF460" s="36" t="s">
        <v>242</v>
      </c>
      <c r="DG460" t="s">
        <v>242</v>
      </c>
      <c r="DH460" s="43" t="s">
        <v>242</v>
      </c>
      <c r="DI460" t="s">
        <v>242</v>
      </c>
      <c r="DJ460" s="36" t="s">
        <v>242</v>
      </c>
      <c r="DK460" t="s">
        <v>242</v>
      </c>
      <c r="DM460" s="27">
        <v>0</v>
      </c>
      <c r="DN460" s="36" t="s">
        <v>242</v>
      </c>
      <c r="DO460" t="s">
        <v>242</v>
      </c>
      <c r="DQ460" t="s">
        <v>242</v>
      </c>
      <c r="DT460" s="27">
        <v>0</v>
      </c>
      <c r="DV460" s="27">
        <v>0</v>
      </c>
      <c r="DX460" s="27">
        <v>0</v>
      </c>
      <c r="DZ460" s="27">
        <v>0.5</v>
      </c>
      <c r="EA460" s="2" t="s">
        <v>9278</v>
      </c>
      <c r="EB460" s="27">
        <v>0</v>
      </c>
      <c r="ED460" s="27">
        <v>0</v>
      </c>
      <c r="EF460" s="27">
        <v>0</v>
      </c>
      <c r="EH460" s="27">
        <v>0</v>
      </c>
      <c r="EJ460" s="27">
        <v>0</v>
      </c>
      <c r="EL460" s="27">
        <v>0</v>
      </c>
      <c r="EN460" t="s">
        <v>242</v>
      </c>
      <c r="EP460" s="2"/>
      <c r="EQ460">
        <f t="shared" si="107"/>
        <v>0.05</v>
      </c>
      <c r="ER460" s="99">
        <v>0.5</v>
      </c>
      <c r="ES460" s="27">
        <v>0</v>
      </c>
      <c r="ET460" t="s">
        <v>242</v>
      </c>
      <c r="EU460" t="s">
        <v>242</v>
      </c>
      <c r="EX460" t="s">
        <v>242</v>
      </c>
      <c r="EY460" t="s">
        <v>242</v>
      </c>
      <c r="FA460" s="27">
        <v>0</v>
      </c>
      <c r="FB460" t="s">
        <v>242</v>
      </c>
      <c r="FD460" s="27">
        <v>0</v>
      </c>
      <c r="FE460" t="s">
        <v>242</v>
      </c>
      <c r="FG460" s="27">
        <v>0</v>
      </c>
      <c r="FH460" t="s">
        <v>242</v>
      </c>
      <c r="FJ460" s="27">
        <v>0</v>
      </c>
      <c r="FK460" t="s">
        <v>242</v>
      </c>
      <c r="FL460">
        <f t="shared" si="110"/>
        <v>0</v>
      </c>
      <c r="FM460" s="100">
        <v>0</v>
      </c>
      <c r="FN460">
        <f t="shared" si="111"/>
        <v>0</v>
      </c>
      <c r="FO460" s="100">
        <v>0</v>
      </c>
      <c r="FQ460" t="s">
        <v>242</v>
      </c>
      <c r="FT460" s="27">
        <v>0</v>
      </c>
      <c r="FU460" t="s">
        <v>242</v>
      </c>
      <c r="FV460" t="s">
        <v>242</v>
      </c>
      <c r="FW460" t="s">
        <v>242</v>
      </c>
      <c r="FY460" s="27">
        <v>0</v>
      </c>
      <c r="FZ460" t="s">
        <v>242</v>
      </c>
      <c r="GA460" t="s">
        <v>242</v>
      </c>
      <c r="GC460" s="27">
        <v>0</v>
      </c>
      <c r="GD460" t="s">
        <v>242</v>
      </c>
      <c r="GE460" t="s">
        <v>242</v>
      </c>
      <c r="GF460" s="36" t="s">
        <v>242</v>
      </c>
      <c r="GG460" t="s">
        <v>242</v>
      </c>
      <c r="GH460" t="s">
        <v>242</v>
      </c>
      <c r="GI460" t="s">
        <v>242</v>
      </c>
      <c r="GJ460" t="s">
        <v>242</v>
      </c>
      <c r="GK460" t="s">
        <v>242</v>
      </c>
      <c r="GM460" t="s">
        <v>242</v>
      </c>
      <c r="GP460" s="27">
        <v>0</v>
      </c>
      <c r="GQ460" t="s">
        <v>242</v>
      </c>
      <c r="GR460" t="s">
        <v>242</v>
      </c>
      <c r="GT460" t="s">
        <v>242</v>
      </c>
      <c r="GW460" s="27">
        <v>1</v>
      </c>
      <c r="GX460">
        <v>124.5</v>
      </c>
      <c r="GY460" t="s">
        <v>9279</v>
      </c>
      <c r="HA460">
        <v>3</v>
      </c>
      <c r="HC460" t="s">
        <v>9280</v>
      </c>
      <c r="HD460" s="27">
        <v>0</v>
      </c>
      <c r="HF460" s="27">
        <v>0</v>
      </c>
      <c r="HH460" t="s">
        <v>242</v>
      </c>
      <c r="HK460" s="27">
        <v>0</v>
      </c>
      <c r="HM460" t="s">
        <v>242</v>
      </c>
      <c r="HP460">
        <v>0.66666666699999999</v>
      </c>
      <c r="HQ460">
        <v>0.5</v>
      </c>
      <c r="HR460">
        <v>0</v>
      </c>
      <c r="HS460">
        <v>0</v>
      </c>
      <c r="HT460">
        <v>0.05</v>
      </c>
      <c r="HU460">
        <v>0</v>
      </c>
      <c r="HV460">
        <v>0</v>
      </c>
      <c r="HW460">
        <v>0</v>
      </c>
      <c r="HX460">
        <v>0</v>
      </c>
      <c r="HY460">
        <v>1</v>
      </c>
      <c r="HZ460">
        <v>0</v>
      </c>
      <c r="IA460">
        <v>0</v>
      </c>
      <c r="IB460">
        <v>1</v>
      </c>
      <c r="IC460">
        <v>0.38888888900000002</v>
      </c>
      <c r="ID460">
        <v>1.2500000000000001E-2</v>
      </c>
      <c r="IE460">
        <v>0.2</v>
      </c>
      <c r="IF460">
        <v>0.20046296299999999</v>
      </c>
      <c r="IG460" t="s">
        <v>9281</v>
      </c>
      <c r="IH460" t="s">
        <v>266</v>
      </c>
      <c r="II460" t="s">
        <v>9269</v>
      </c>
      <c r="IJ460">
        <v>4067.7</v>
      </c>
      <c r="IK460">
        <v>3942.2</v>
      </c>
      <c r="IL460">
        <v>4601.7</v>
      </c>
      <c r="IM460">
        <v>4842.5</v>
      </c>
      <c r="IN460">
        <v>4067.7</v>
      </c>
      <c r="IS460">
        <f t="shared" si="108"/>
        <v>0.5</v>
      </c>
      <c r="IT460">
        <f t="shared" si="112"/>
        <v>7.1428571428571425E-2</v>
      </c>
      <c r="IU460">
        <f t="shared" si="113"/>
        <v>0.25</v>
      </c>
      <c r="IV460">
        <f t="shared" si="109"/>
        <v>0.27380952380952378</v>
      </c>
    </row>
    <row r="461" spans="1:256" customFormat="1" ht="14" customHeight="1" x14ac:dyDescent="0.2">
      <c r="A461">
        <v>460</v>
      </c>
      <c r="B461">
        <v>500</v>
      </c>
      <c r="C461" s="1">
        <v>44951.663194444445</v>
      </c>
      <c r="D461" s="1">
        <v>44958.98541666667</v>
      </c>
      <c r="E461">
        <v>0</v>
      </c>
      <c r="F461" t="s">
        <v>2969</v>
      </c>
      <c r="G461">
        <v>100</v>
      </c>
      <c r="H461">
        <v>632663</v>
      </c>
      <c r="I461">
        <v>1</v>
      </c>
      <c r="J461" s="1">
        <v>44958.98541666667</v>
      </c>
      <c r="K461" t="s">
        <v>9282</v>
      </c>
      <c r="L461" t="s">
        <v>242</v>
      </c>
      <c r="M461" t="s">
        <v>242</v>
      </c>
      <c r="N461" t="s">
        <v>9283</v>
      </c>
      <c r="O461" t="s">
        <v>9284</v>
      </c>
      <c r="P461">
        <v>34.064799999999998</v>
      </c>
      <c r="Q461">
        <v>-118.4414</v>
      </c>
      <c r="R461" t="s">
        <v>245</v>
      </c>
      <c r="S461" t="s">
        <v>246</v>
      </c>
      <c r="T461" t="s">
        <v>9285</v>
      </c>
      <c r="U461" s="24">
        <v>352915</v>
      </c>
      <c r="V461" t="s">
        <v>9286</v>
      </c>
      <c r="W461">
        <v>913903100</v>
      </c>
      <c r="X461">
        <v>8062</v>
      </c>
      <c r="Y461" t="s">
        <v>350</v>
      </c>
      <c r="Z461" t="s">
        <v>9287</v>
      </c>
      <c r="AA461">
        <v>2021</v>
      </c>
      <c r="AB461">
        <v>2021</v>
      </c>
      <c r="AC461">
        <v>0</v>
      </c>
      <c r="AF461">
        <v>7</v>
      </c>
      <c r="AG461">
        <v>3</v>
      </c>
      <c r="AI461" t="s">
        <v>9288</v>
      </c>
      <c r="AJ461" s="27">
        <v>1</v>
      </c>
      <c r="AK461">
        <v>2</v>
      </c>
      <c r="AL461" s="27">
        <v>0</v>
      </c>
      <c r="AM461" s="24">
        <v>0</v>
      </c>
      <c r="AN461" s="36">
        <f t="shared" si="105"/>
        <v>0</v>
      </c>
      <c r="AO461" s="27">
        <v>0</v>
      </c>
      <c r="AP461" s="24">
        <v>0</v>
      </c>
      <c r="AR461">
        <v>3</v>
      </c>
      <c r="AT461" t="s">
        <v>9288</v>
      </c>
      <c r="AU461" s="44">
        <v>1</v>
      </c>
      <c r="AV461" s="24">
        <v>6</v>
      </c>
      <c r="AW461" s="21">
        <f t="shared" si="103"/>
        <v>85.714285714285708</v>
      </c>
      <c r="AX461" t="s">
        <v>242</v>
      </c>
      <c r="BA461" s="27">
        <v>1</v>
      </c>
      <c r="BB461">
        <v>4</v>
      </c>
      <c r="BC461" s="21">
        <f t="shared" si="106"/>
        <v>57.142857142857139</v>
      </c>
      <c r="BD461">
        <v>3</v>
      </c>
      <c r="BF461" t="s">
        <v>9288</v>
      </c>
      <c r="BG461" s="27">
        <v>1</v>
      </c>
      <c r="BH461">
        <v>10.8</v>
      </c>
      <c r="BJ461">
        <v>3</v>
      </c>
      <c r="BL461" t="s">
        <v>9288</v>
      </c>
      <c r="BM461" s="27">
        <v>1</v>
      </c>
      <c r="BN461">
        <v>3</v>
      </c>
      <c r="BP461" t="s">
        <v>9288</v>
      </c>
      <c r="BQ461" s="27">
        <v>1</v>
      </c>
      <c r="BR461">
        <v>2</v>
      </c>
      <c r="BS461" s="97">
        <f t="shared" si="104"/>
        <v>28.571428571428569</v>
      </c>
      <c r="BU461">
        <v>3</v>
      </c>
      <c r="BW461" t="s">
        <v>9288</v>
      </c>
      <c r="BX461" s="27">
        <v>0</v>
      </c>
      <c r="BY461" s="24" t="s">
        <v>242</v>
      </c>
      <c r="BZ461" s="21" t="s">
        <v>242</v>
      </c>
      <c r="CA461" t="s">
        <v>242</v>
      </c>
      <c r="CB461" t="s">
        <v>242</v>
      </c>
      <c r="CE461" s="27">
        <v>0</v>
      </c>
      <c r="CG461" t="s">
        <v>242</v>
      </c>
      <c r="CH461" t="s">
        <v>242</v>
      </c>
      <c r="CJ461" s="27">
        <v>0</v>
      </c>
      <c r="CL461" t="s">
        <v>242</v>
      </c>
      <c r="CO461">
        <v>0</v>
      </c>
      <c r="CP461" s="27">
        <v>0</v>
      </c>
      <c r="CQ461" t="s">
        <v>242</v>
      </c>
      <c r="CR461" t="s">
        <v>242</v>
      </c>
      <c r="CS461" t="s">
        <v>242</v>
      </c>
      <c r="CV461" s="27">
        <v>0</v>
      </c>
      <c r="CX461" t="s">
        <v>242</v>
      </c>
      <c r="DA461" s="27">
        <v>0</v>
      </c>
      <c r="DB461" t="s">
        <v>242</v>
      </c>
      <c r="DC461" t="s">
        <v>242</v>
      </c>
      <c r="DE461" s="27">
        <v>0</v>
      </c>
      <c r="DF461" s="36" t="s">
        <v>242</v>
      </c>
      <c r="DG461" t="s">
        <v>242</v>
      </c>
      <c r="DH461" s="43" t="s">
        <v>242</v>
      </c>
      <c r="DI461" t="s">
        <v>242</v>
      </c>
      <c r="DJ461" s="36" t="s">
        <v>242</v>
      </c>
      <c r="DK461" t="s">
        <v>242</v>
      </c>
      <c r="DM461" s="27">
        <v>0</v>
      </c>
      <c r="DN461" s="36" t="s">
        <v>242</v>
      </c>
      <c r="DO461" t="s">
        <v>242</v>
      </c>
      <c r="DQ461" t="s">
        <v>242</v>
      </c>
      <c r="DT461" s="27">
        <v>0</v>
      </c>
      <c r="DV461" s="27">
        <v>0</v>
      </c>
      <c r="DX461" s="27">
        <v>0</v>
      </c>
      <c r="DZ461" s="27">
        <v>0</v>
      </c>
      <c r="EB461" s="27">
        <v>0</v>
      </c>
      <c r="ED461" s="27">
        <v>0</v>
      </c>
      <c r="EF461" s="27">
        <v>0</v>
      </c>
      <c r="EH461" s="27">
        <v>0</v>
      </c>
      <c r="EJ461" s="27">
        <v>0</v>
      </c>
      <c r="EL461" s="27">
        <v>0</v>
      </c>
      <c r="EN461" t="s">
        <v>242</v>
      </c>
      <c r="EP461" s="2"/>
      <c r="EQ461">
        <f t="shared" si="107"/>
        <v>0</v>
      </c>
      <c r="ER461" s="99">
        <v>0</v>
      </c>
      <c r="ES461" s="27">
        <v>0</v>
      </c>
      <c r="ET461" t="s">
        <v>242</v>
      </c>
      <c r="EU461" t="s">
        <v>242</v>
      </c>
      <c r="EX461" t="s">
        <v>242</v>
      </c>
      <c r="EY461" t="s">
        <v>242</v>
      </c>
      <c r="FA461" s="27">
        <v>0</v>
      </c>
      <c r="FB461" t="s">
        <v>242</v>
      </c>
      <c r="FD461" s="27">
        <v>0</v>
      </c>
      <c r="FE461" t="s">
        <v>242</v>
      </c>
      <c r="FG461" s="27">
        <v>0</v>
      </c>
      <c r="FH461" t="s">
        <v>242</v>
      </c>
      <c r="FJ461" s="27">
        <v>0</v>
      </c>
      <c r="FK461" t="s">
        <v>242</v>
      </c>
      <c r="FL461">
        <f t="shared" si="110"/>
        <v>0</v>
      </c>
      <c r="FM461" s="100">
        <v>0</v>
      </c>
      <c r="FN461">
        <f t="shared" si="111"/>
        <v>0</v>
      </c>
      <c r="FO461" s="100">
        <v>0</v>
      </c>
      <c r="FQ461" t="s">
        <v>242</v>
      </c>
      <c r="FT461" s="27">
        <v>0</v>
      </c>
      <c r="FU461" t="s">
        <v>242</v>
      </c>
      <c r="FV461" t="s">
        <v>242</v>
      </c>
      <c r="FW461" t="s">
        <v>242</v>
      </c>
      <c r="FY461" s="27">
        <v>0</v>
      </c>
      <c r="FZ461" t="s">
        <v>242</v>
      </c>
      <c r="GA461" t="s">
        <v>242</v>
      </c>
      <c r="GC461" s="27">
        <v>0</v>
      </c>
      <c r="GD461" t="s">
        <v>242</v>
      </c>
      <c r="GE461" t="s">
        <v>242</v>
      </c>
      <c r="GF461" s="36" t="s">
        <v>242</v>
      </c>
      <c r="GG461" t="s">
        <v>242</v>
      </c>
      <c r="GH461" t="s">
        <v>242</v>
      </c>
      <c r="GI461" t="s">
        <v>242</v>
      </c>
      <c r="GJ461" t="s">
        <v>242</v>
      </c>
      <c r="GK461" t="s">
        <v>242</v>
      </c>
      <c r="GM461" t="s">
        <v>242</v>
      </c>
      <c r="GP461" s="27">
        <v>0</v>
      </c>
      <c r="GQ461" t="s">
        <v>242</v>
      </c>
      <c r="GR461" t="s">
        <v>242</v>
      </c>
      <c r="GT461" t="s">
        <v>242</v>
      </c>
      <c r="GW461" s="27">
        <v>1</v>
      </c>
      <c r="GX461">
        <v>305</v>
      </c>
      <c r="GY461" t="s">
        <v>9289</v>
      </c>
      <c r="HA461">
        <v>3</v>
      </c>
      <c r="HC461" t="s">
        <v>9290</v>
      </c>
      <c r="HD461" s="27">
        <v>0</v>
      </c>
      <c r="HF461" s="27">
        <v>0</v>
      </c>
      <c r="HH461" t="s">
        <v>242</v>
      </c>
      <c r="HK461" s="27">
        <v>0</v>
      </c>
      <c r="HM461" t="s">
        <v>242</v>
      </c>
      <c r="HP461">
        <v>0.44444444399999999</v>
      </c>
      <c r="HQ461">
        <v>0</v>
      </c>
      <c r="HR461">
        <v>0</v>
      </c>
      <c r="HS461">
        <v>0</v>
      </c>
      <c r="HT461">
        <v>0</v>
      </c>
      <c r="HU461">
        <v>0</v>
      </c>
      <c r="HV461">
        <v>0</v>
      </c>
      <c r="HW461">
        <v>0</v>
      </c>
      <c r="HX461">
        <v>0</v>
      </c>
      <c r="HY461">
        <v>1</v>
      </c>
      <c r="HZ461">
        <v>0</v>
      </c>
      <c r="IA461">
        <v>0</v>
      </c>
      <c r="IB461">
        <v>1</v>
      </c>
      <c r="IC461">
        <v>0.14814814800000001</v>
      </c>
      <c r="ID461">
        <v>0</v>
      </c>
      <c r="IE461">
        <v>0.2</v>
      </c>
      <c r="IF461">
        <v>0.11604938300000001</v>
      </c>
      <c r="IG461" t="s">
        <v>9291</v>
      </c>
      <c r="IH461" t="s">
        <v>266</v>
      </c>
      <c r="II461" t="s">
        <v>9285</v>
      </c>
      <c r="IJ461">
        <v>11378.259</v>
      </c>
      <c r="IK461">
        <v>11145.897000000001</v>
      </c>
      <c r="IL461">
        <v>12642.117</v>
      </c>
      <c r="IM461">
        <v>13399.37</v>
      </c>
      <c r="IN461">
        <v>11378.259</v>
      </c>
      <c r="IS461">
        <f t="shared" si="108"/>
        <v>0.2</v>
      </c>
      <c r="IT461">
        <f t="shared" si="112"/>
        <v>0</v>
      </c>
      <c r="IU461">
        <f t="shared" si="113"/>
        <v>0.25</v>
      </c>
      <c r="IV461">
        <f t="shared" si="109"/>
        <v>0.15</v>
      </c>
    </row>
    <row r="462" spans="1:256" customFormat="1" ht="14" customHeight="1" x14ac:dyDescent="0.2">
      <c r="A462">
        <v>461</v>
      </c>
      <c r="B462">
        <v>501</v>
      </c>
      <c r="C462" s="1">
        <v>44958.986111111109</v>
      </c>
      <c r="D462" s="1">
        <v>44959.027083333334</v>
      </c>
      <c r="E462">
        <v>0</v>
      </c>
      <c r="F462" t="s">
        <v>2969</v>
      </c>
      <c r="G462">
        <v>100</v>
      </c>
      <c r="H462">
        <v>3567</v>
      </c>
      <c r="I462">
        <v>1</v>
      </c>
      <c r="J462" s="1">
        <v>44959.027083333334</v>
      </c>
      <c r="K462" t="s">
        <v>9292</v>
      </c>
      <c r="L462" t="s">
        <v>242</v>
      </c>
      <c r="M462" t="s">
        <v>242</v>
      </c>
      <c r="N462" t="s">
        <v>9293</v>
      </c>
      <c r="O462" t="s">
        <v>9294</v>
      </c>
      <c r="P462">
        <v>34.064799999999998</v>
      </c>
      <c r="Q462">
        <v>-118.4414</v>
      </c>
      <c r="R462" t="s">
        <v>245</v>
      </c>
      <c r="S462" t="s">
        <v>246</v>
      </c>
      <c r="T462" t="s">
        <v>9295</v>
      </c>
      <c r="V462" t="s">
        <v>9296</v>
      </c>
      <c r="W462">
        <v>929042109</v>
      </c>
      <c r="X462">
        <v>6798</v>
      </c>
      <c r="Y462" t="s">
        <v>659</v>
      </c>
      <c r="Z462" t="s">
        <v>8746</v>
      </c>
      <c r="AA462">
        <v>2020</v>
      </c>
      <c r="AC462">
        <v>1</v>
      </c>
      <c r="AD462">
        <v>7</v>
      </c>
      <c r="AF462">
        <v>10</v>
      </c>
      <c r="AG462">
        <v>3</v>
      </c>
      <c r="AI462" t="s">
        <v>9297</v>
      </c>
      <c r="AJ462" s="27">
        <v>1</v>
      </c>
      <c r="AK462">
        <v>10</v>
      </c>
      <c r="AL462" s="27">
        <v>1</v>
      </c>
      <c r="AM462">
        <v>5</v>
      </c>
      <c r="AN462" s="36">
        <f t="shared" si="105"/>
        <v>50</v>
      </c>
      <c r="AO462" s="27">
        <v>0</v>
      </c>
      <c r="AP462" s="24">
        <v>0</v>
      </c>
      <c r="AQ462" s="2" t="s">
        <v>9298</v>
      </c>
      <c r="AR462">
        <v>3</v>
      </c>
      <c r="AT462" t="s">
        <v>9297</v>
      </c>
      <c r="AU462" s="27">
        <v>1</v>
      </c>
      <c r="AV462">
        <v>1</v>
      </c>
      <c r="AW462" s="21">
        <f t="shared" si="103"/>
        <v>10</v>
      </c>
      <c r="AX462">
        <v>3</v>
      </c>
      <c r="AZ462" t="s">
        <v>9297</v>
      </c>
      <c r="BA462" s="27">
        <v>1</v>
      </c>
      <c r="BB462">
        <v>9</v>
      </c>
      <c r="BC462" s="21">
        <f t="shared" si="106"/>
        <v>90</v>
      </c>
      <c r="BD462">
        <v>3</v>
      </c>
      <c r="BF462" t="s">
        <v>9297</v>
      </c>
      <c r="BG462" s="27">
        <v>1</v>
      </c>
      <c r="BH462">
        <v>21.1</v>
      </c>
      <c r="BJ462">
        <v>3</v>
      </c>
      <c r="BL462" t="s">
        <v>9297</v>
      </c>
      <c r="BM462" s="27">
        <v>1</v>
      </c>
      <c r="BN462">
        <v>3</v>
      </c>
      <c r="BP462" t="s">
        <v>9297</v>
      </c>
      <c r="BQ462" s="27">
        <v>1</v>
      </c>
      <c r="BR462">
        <v>3</v>
      </c>
      <c r="BS462" s="97">
        <f t="shared" si="104"/>
        <v>30</v>
      </c>
      <c r="BU462">
        <v>3</v>
      </c>
      <c r="BW462" t="s">
        <v>9297</v>
      </c>
      <c r="BX462" s="27">
        <v>1</v>
      </c>
      <c r="BY462">
        <v>3</v>
      </c>
      <c r="BZ462" s="21">
        <f>BY462/AF462*100</f>
        <v>30</v>
      </c>
      <c r="CA462">
        <v>2</v>
      </c>
      <c r="CB462">
        <v>3</v>
      </c>
      <c r="CD462" t="s">
        <v>9297</v>
      </c>
      <c r="CE462" s="27">
        <v>0</v>
      </c>
      <c r="CG462" t="s">
        <v>242</v>
      </c>
      <c r="CH462" t="s">
        <v>242</v>
      </c>
      <c r="CJ462" s="27">
        <v>1</v>
      </c>
      <c r="CK462" t="s">
        <v>9299</v>
      </c>
      <c r="CL462">
        <v>1</v>
      </c>
      <c r="CN462" t="s">
        <v>9300</v>
      </c>
      <c r="CO462">
        <v>1</v>
      </c>
      <c r="CP462" s="27">
        <v>0</v>
      </c>
      <c r="CQ462" t="s">
        <v>242</v>
      </c>
      <c r="CR462" t="s">
        <v>242</v>
      </c>
      <c r="CS462" t="s">
        <v>242</v>
      </c>
      <c r="CV462" s="27">
        <v>1</v>
      </c>
      <c r="CW462" t="s">
        <v>9301</v>
      </c>
      <c r="CX462">
        <v>1</v>
      </c>
      <c r="CZ462" t="s">
        <v>9300</v>
      </c>
      <c r="DA462" s="27">
        <v>1</v>
      </c>
      <c r="DB462">
        <v>29190</v>
      </c>
      <c r="DC462">
        <v>2</v>
      </c>
      <c r="DE462" s="27">
        <v>1</v>
      </c>
      <c r="DF462" s="36" t="s">
        <v>242</v>
      </c>
      <c r="DG462" t="s">
        <v>242</v>
      </c>
      <c r="DH462" s="43" t="s">
        <v>242</v>
      </c>
      <c r="DI462" t="s">
        <v>242</v>
      </c>
      <c r="DJ462" s="36">
        <v>133997</v>
      </c>
      <c r="DK462">
        <v>2</v>
      </c>
      <c r="DM462" s="27">
        <v>1</v>
      </c>
      <c r="DN462" s="36">
        <v>42997</v>
      </c>
      <c r="DO462">
        <v>2</v>
      </c>
      <c r="DQ462">
        <v>1</v>
      </c>
      <c r="DS462" t="s">
        <v>9300</v>
      </c>
      <c r="DT462" s="27">
        <v>1</v>
      </c>
      <c r="DU462" t="s">
        <v>9302</v>
      </c>
      <c r="DV462" s="27">
        <v>0.5</v>
      </c>
      <c r="DW462" t="s">
        <v>9302</v>
      </c>
      <c r="DX462" s="27">
        <v>1</v>
      </c>
      <c r="DY462" t="s">
        <v>9303</v>
      </c>
      <c r="DZ462" s="27">
        <v>0.5</v>
      </c>
      <c r="EA462" t="s">
        <v>9304</v>
      </c>
      <c r="EB462" s="27">
        <v>1</v>
      </c>
      <c r="EC462" t="s">
        <v>9305</v>
      </c>
      <c r="ED462" s="27">
        <v>1</v>
      </c>
      <c r="EE462" t="s">
        <v>9306</v>
      </c>
      <c r="EF462" s="27">
        <v>1</v>
      </c>
      <c r="EG462" t="s">
        <v>9307</v>
      </c>
      <c r="EH462" s="27">
        <v>1</v>
      </c>
      <c r="EI462" t="s">
        <v>9308</v>
      </c>
      <c r="EJ462" s="27">
        <v>1</v>
      </c>
      <c r="EK462" t="s">
        <v>9309</v>
      </c>
      <c r="EL462" s="27">
        <v>1</v>
      </c>
      <c r="EM462" t="s">
        <v>9310</v>
      </c>
      <c r="EN462">
        <v>1</v>
      </c>
      <c r="EP462" s="2" t="s">
        <v>9300</v>
      </c>
      <c r="EQ462">
        <f t="shared" si="107"/>
        <v>0.9</v>
      </c>
      <c r="ER462" s="99">
        <v>0.5</v>
      </c>
      <c r="ES462" s="27">
        <v>0</v>
      </c>
      <c r="ET462" t="s">
        <v>242</v>
      </c>
      <c r="EU462" t="s">
        <v>242</v>
      </c>
      <c r="EX462" t="s">
        <v>242</v>
      </c>
      <c r="EY462" t="s">
        <v>242</v>
      </c>
      <c r="FA462" s="27">
        <v>0</v>
      </c>
      <c r="FB462" t="s">
        <v>242</v>
      </c>
      <c r="FD462" s="27">
        <v>0</v>
      </c>
      <c r="FE462" t="s">
        <v>242</v>
      </c>
      <c r="FG462" s="27">
        <v>1</v>
      </c>
      <c r="FH462">
        <v>3378.0349999999999</v>
      </c>
      <c r="FI462" t="s">
        <v>9311</v>
      </c>
      <c r="FJ462" s="27">
        <v>0</v>
      </c>
      <c r="FK462" t="s">
        <v>242</v>
      </c>
      <c r="FL462">
        <f t="shared" si="110"/>
        <v>1</v>
      </c>
      <c r="FM462" s="99">
        <v>1</v>
      </c>
      <c r="FN462">
        <f t="shared" si="111"/>
        <v>0</v>
      </c>
      <c r="FO462" s="100">
        <v>0</v>
      </c>
      <c r="FQ462">
        <v>1</v>
      </c>
      <c r="FS462" t="s">
        <v>9300</v>
      </c>
      <c r="FT462" s="27">
        <v>1</v>
      </c>
      <c r="FU462">
        <v>16.8</v>
      </c>
      <c r="FV462">
        <v>50.2</v>
      </c>
      <c r="FW462">
        <v>32.9</v>
      </c>
      <c r="FY462" s="27">
        <v>1</v>
      </c>
      <c r="FZ462">
        <v>54</v>
      </c>
      <c r="GA462">
        <v>3</v>
      </c>
      <c r="GC462" s="27">
        <v>0.5</v>
      </c>
      <c r="GD462" t="s">
        <v>242</v>
      </c>
      <c r="GE462" t="s">
        <v>242</v>
      </c>
      <c r="GF462" s="36" t="s">
        <v>242</v>
      </c>
      <c r="GG462" t="s">
        <v>242</v>
      </c>
      <c r="GH462" t="s">
        <v>242</v>
      </c>
      <c r="GI462" t="s">
        <v>242</v>
      </c>
      <c r="GJ462" t="s">
        <v>242</v>
      </c>
      <c r="GK462">
        <v>3</v>
      </c>
      <c r="GL462" t="s">
        <v>9312</v>
      </c>
      <c r="GM462">
        <v>1</v>
      </c>
      <c r="GO462" t="s">
        <v>9300</v>
      </c>
      <c r="GP462" s="27">
        <v>0</v>
      </c>
      <c r="GQ462" t="s">
        <v>242</v>
      </c>
      <c r="GR462" t="s">
        <v>242</v>
      </c>
      <c r="GT462" t="s">
        <v>242</v>
      </c>
      <c r="GW462" s="27">
        <v>1</v>
      </c>
      <c r="GX462">
        <v>182.6</v>
      </c>
      <c r="GY462" t="s">
        <v>9313</v>
      </c>
      <c r="HA462">
        <v>3</v>
      </c>
      <c r="HC462" t="s">
        <v>9314</v>
      </c>
      <c r="HD462" s="27">
        <v>0</v>
      </c>
      <c r="HF462" s="27">
        <v>0</v>
      </c>
      <c r="HH462" t="s">
        <v>242</v>
      </c>
      <c r="HK462" s="27">
        <v>1</v>
      </c>
      <c r="HL462" s="2" t="s">
        <v>9315</v>
      </c>
      <c r="HM462">
        <v>1</v>
      </c>
      <c r="HO462" t="s">
        <v>9300</v>
      </c>
      <c r="HP462">
        <v>0.77777777800000003</v>
      </c>
      <c r="HQ462">
        <v>1</v>
      </c>
      <c r="HR462">
        <v>0.5</v>
      </c>
      <c r="HS462">
        <v>1</v>
      </c>
      <c r="HT462">
        <v>0.9</v>
      </c>
      <c r="HU462">
        <v>0</v>
      </c>
      <c r="HV462">
        <v>0.25</v>
      </c>
      <c r="HW462">
        <v>0.83333333300000001</v>
      </c>
      <c r="HX462">
        <v>0</v>
      </c>
      <c r="HY462">
        <v>1</v>
      </c>
      <c r="HZ462">
        <v>0</v>
      </c>
      <c r="IA462">
        <v>1</v>
      </c>
      <c r="IB462">
        <v>1</v>
      </c>
      <c r="IC462">
        <v>0.75925925900000002</v>
      </c>
      <c r="ID462">
        <v>0.53749999999999998</v>
      </c>
      <c r="IE462">
        <v>0.56666666700000001</v>
      </c>
      <c r="IF462">
        <v>0.62114197500000001</v>
      </c>
      <c r="IG462" t="s">
        <v>9295</v>
      </c>
      <c r="IH462" t="s">
        <v>266</v>
      </c>
      <c r="II462" t="s">
        <v>9295</v>
      </c>
      <c r="IJ462">
        <v>5421.7089999999998</v>
      </c>
      <c r="IK462">
        <v>1409.201</v>
      </c>
      <c r="IL462">
        <v>1834.3420000000001</v>
      </c>
      <c r="IM462">
        <v>1472.1469999999999</v>
      </c>
      <c r="IN462">
        <v>5421.7089999999998</v>
      </c>
      <c r="IS462">
        <f t="shared" si="108"/>
        <v>0.8</v>
      </c>
      <c r="IT462">
        <f t="shared" si="112"/>
        <v>0.6428571428571429</v>
      </c>
      <c r="IU462">
        <f t="shared" si="113"/>
        <v>0.875</v>
      </c>
      <c r="IV462">
        <f t="shared" si="109"/>
        <v>0.77261904761904765</v>
      </c>
    </row>
    <row r="463" spans="1:256" customFormat="1" ht="14" customHeight="1" x14ac:dyDescent="0.2">
      <c r="A463">
        <v>462</v>
      </c>
      <c r="B463">
        <v>502</v>
      </c>
      <c r="C463" s="1">
        <v>44960.59097222222</v>
      </c>
      <c r="D463" s="1">
        <v>44960.629166666666</v>
      </c>
      <c r="E463">
        <v>0</v>
      </c>
      <c r="F463" t="s">
        <v>9316</v>
      </c>
      <c r="G463">
        <v>100</v>
      </c>
      <c r="H463">
        <v>3268</v>
      </c>
      <c r="I463">
        <v>1</v>
      </c>
      <c r="J463" s="1">
        <v>44960.629166666666</v>
      </c>
      <c r="K463" t="s">
        <v>9317</v>
      </c>
      <c r="L463" t="s">
        <v>242</v>
      </c>
      <c r="M463" t="s">
        <v>242</v>
      </c>
      <c r="N463" t="s">
        <v>9318</v>
      </c>
      <c r="O463" t="s">
        <v>9319</v>
      </c>
      <c r="P463">
        <v>34.064799999999998</v>
      </c>
      <c r="Q463">
        <v>-118.4414</v>
      </c>
      <c r="R463" t="s">
        <v>245</v>
      </c>
      <c r="S463" t="s">
        <v>246</v>
      </c>
      <c r="T463" t="s">
        <v>9320</v>
      </c>
      <c r="V463" t="s">
        <v>9321</v>
      </c>
      <c r="W463" s="3">
        <v>9.23E+106</v>
      </c>
      <c r="X463">
        <v>7371</v>
      </c>
      <c r="Y463" t="s">
        <v>297</v>
      </c>
      <c r="Z463" t="s">
        <v>445</v>
      </c>
      <c r="AA463">
        <v>2020</v>
      </c>
      <c r="AC463">
        <v>0</v>
      </c>
      <c r="AF463">
        <v>8</v>
      </c>
      <c r="AG463">
        <v>1</v>
      </c>
      <c r="AI463" t="s">
        <v>9322</v>
      </c>
      <c r="AJ463" s="27">
        <v>1</v>
      </c>
      <c r="AK463">
        <v>4</v>
      </c>
      <c r="AL463" s="27">
        <v>0</v>
      </c>
      <c r="AM463" s="24">
        <v>0</v>
      </c>
      <c r="AN463" s="36">
        <f t="shared" si="105"/>
        <v>0</v>
      </c>
      <c r="AO463" s="27">
        <v>0</v>
      </c>
      <c r="AP463" s="24">
        <v>0</v>
      </c>
      <c r="AQ463" t="s">
        <v>9323</v>
      </c>
      <c r="AR463">
        <v>3</v>
      </c>
      <c r="AT463" t="s">
        <v>9322</v>
      </c>
      <c r="AU463" s="27">
        <v>1</v>
      </c>
      <c r="AV463">
        <v>1</v>
      </c>
      <c r="AW463" s="21">
        <f t="shared" si="103"/>
        <v>12.5</v>
      </c>
      <c r="AX463">
        <v>3</v>
      </c>
      <c r="AZ463" t="s">
        <v>9322</v>
      </c>
      <c r="BA463" s="27">
        <v>1</v>
      </c>
      <c r="BB463">
        <v>7</v>
      </c>
      <c r="BC463" s="21">
        <f t="shared" si="106"/>
        <v>87.5</v>
      </c>
      <c r="BD463">
        <v>3</v>
      </c>
      <c r="BF463" t="s">
        <v>9322</v>
      </c>
      <c r="BG463" s="27" t="s">
        <v>242</v>
      </c>
      <c r="BJ463" t="s">
        <v>242</v>
      </c>
      <c r="BM463" s="27">
        <v>1</v>
      </c>
      <c r="BN463">
        <v>3</v>
      </c>
      <c r="BP463" t="s">
        <v>9322</v>
      </c>
      <c r="BQ463" s="27">
        <v>1</v>
      </c>
      <c r="BR463">
        <v>2</v>
      </c>
      <c r="BS463" s="97">
        <f t="shared" si="104"/>
        <v>25</v>
      </c>
      <c r="BU463">
        <v>3</v>
      </c>
      <c r="BW463" t="s">
        <v>9322</v>
      </c>
      <c r="BX463" s="27">
        <v>0</v>
      </c>
      <c r="BY463" s="24" t="s">
        <v>242</v>
      </c>
      <c r="BZ463" s="21" t="s">
        <v>242</v>
      </c>
      <c r="CA463" t="s">
        <v>242</v>
      </c>
      <c r="CB463" t="s">
        <v>242</v>
      </c>
      <c r="CE463" s="27">
        <v>0</v>
      </c>
      <c r="CG463" t="s">
        <v>242</v>
      </c>
      <c r="CH463" t="s">
        <v>242</v>
      </c>
      <c r="CJ463" s="27">
        <v>1</v>
      </c>
      <c r="CK463" s="2" t="s">
        <v>9324</v>
      </c>
      <c r="CL463">
        <v>3</v>
      </c>
      <c r="CN463" t="s">
        <v>9322</v>
      </c>
      <c r="CO463">
        <v>0</v>
      </c>
      <c r="CP463" s="27">
        <v>0</v>
      </c>
      <c r="CQ463" t="s">
        <v>242</v>
      </c>
      <c r="CR463" t="s">
        <v>242</v>
      </c>
      <c r="CS463" t="s">
        <v>242</v>
      </c>
      <c r="CV463" s="27">
        <v>1</v>
      </c>
      <c r="CW463" t="s">
        <v>9325</v>
      </c>
      <c r="CX463">
        <v>3</v>
      </c>
      <c r="CZ463" t="s">
        <v>9322</v>
      </c>
      <c r="DA463" s="27">
        <v>0</v>
      </c>
      <c r="DB463" t="s">
        <v>242</v>
      </c>
      <c r="DC463" t="s">
        <v>242</v>
      </c>
      <c r="DE463" s="27">
        <v>0</v>
      </c>
      <c r="DF463" s="36" t="s">
        <v>242</v>
      </c>
      <c r="DG463" t="s">
        <v>242</v>
      </c>
      <c r="DH463" s="43" t="s">
        <v>242</v>
      </c>
      <c r="DI463" t="s">
        <v>242</v>
      </c>
      <c r="DJ463" s="36" t="s">
        <v>242</v>
      </c>
      <c r="DK463" t="s">
        <v>242</v>
      </c>
      <c r="DM463" s="27">
        <v>0</v>
      </c>
      <c r="DN463" s="36" t="s">
        <v>242</v>
      </c>
      <c r="DO463" t="s">
        <v>242</v>
      </c>
      <c r="DQ463" t="s">
        <v>242</v>
      </c>
      <c r="DT463" s="27">
        <v>0</v>
      </c>
      <c r="DV463" s="27">
        <v>0</v>
      </c>
      <c r="DX463" s="27">
        <v>0</v>
      </c>
      <c r="DZ463" s="27">
        <v>0</v>
      </c>
      <c r="EB463" s="27">
        <v>0</v>
      </c>
      <c r="ED463" s="27">
        <v>0</v>
      </c>
      <c r="EF463" s="27">
        <v>0</v>
      </c>
      <c r="EH463" s="27">
        <v>0</v>
      </c>
      <c r="EJ463" s="27">
        <v>0</v>
      </c>
      <c r="EL463" s="27">
        <v>0</v>
      </c>
      <c r="EN463" t="s">
        <v>242</v>
      </c>
      <c r="EP463" s="2"/>
      <c r="EQ463">
        <f t="shared" si="107"/>
        <v>0</v>
      </c>
      <c r="ER463" s="99">
        <v>0</v>
      </c>
      <c r="ES463" s="27">
        <v>0</v>
      </c>
      <c r="ET463" t="s">
        <v>242</v>
      </c>
      <c r="EU463" t="s">
        <v>242</v>
      </c>
      <c r="EX463" t="s">
        <v>242</v>
      </c>
      <c r="EY463" t="s">
        <v>242</v>
      </c>
      <c r="FA463" s="27">
        <v>0</v>
      </c>
      <c r="FB463" t="s">
        <v>242</v>
      </c>
      <c r="FD463" s="27">
        <v>0</v>
      </c>
      <c r="FE463" t="s">
        <v>242</v>
      </c>
      <c r="FG463" s="27">
        <v>0</v>
      </c>
      <c r="FH463" t="s">
        <v>242</v>
      </c>
      <c r="FJ463" s="27">
        <v>0</v>
      </c>
      <c r="FK463" t="s">
        <v>242</v>
      </c>
      <c r="FL463">
        <f t="shared" si="110"/>
        <v>0</v>
      </c>
      <c r="FM463" s="100">
        <v>0</v>
      </c>
      <c r="FN463">
        <f t="shared" si="111"/>
        <v>0</v>
      </c>
      <c r="FO463" s="100">
        <v>0</v>
      </c>
      <c r="FQ463" t="s">
        <v>242</v>
      </c>
      <c r="FT463" s="27">
        <v>0</v>
      </c>
      <c r="FU463" t="s">
        <v>242</v>
      </c>
      <c r="FV463" t="s">
        <v>242</v>
      </c>
      <c r="FW463" t="s">
        <v>242</v>
      </c>
      <c r="FY463" s="27">
        <v>0</v>
      </c>
      <c r="FZ463" t="s">
        <v>242</v>
      </c>
      <c r="GA463" t="s">
        <v>242</v>
      </c>
      <c r="GC463" s="27">
        <v>0</v>
      </c>
      <c r="GD463" t="s">
        <v>242</v>
      </c>
      <c r="GE463" t="s">
        <v>242</v>
      </c>
      <c r="GF463" s="36" t="s">
        <v>242</v>
      </c>
      <c r="GG463" t="s">
        <v>242</v>
      </c>
      <c r="GH463" t="s">
        <v>242</v>
      </c>
      <c r="GI463" t="s">
        <v>242</v>
      </c>
      <c r="GJ463" t="s">
        <v>242</v>
      </c>
      <c r="GK463" t="s">
        <v>242</v>
      </c>
      <c r="GM463" t="s">
        <v>242</v>
      </c>
      <c r="GP463" s="27">
        <v>0</v>
      </c>
      <c r="GQ463" t="s">
        <v>242</v>
      </c>
      <c r="GR463" t="s">
        <v>242</v>
      </c>
      <c r="GT463" t="s">
        <v>242</v>
      </c>
      <c r="GW463" s="27">
        <v>1</v>
      </c>
      <c r="GX463">
        <v>52</v>
      </c>
      <c r="GY463" t="s">
        <v>9326</v>
      </c>
      <c r="HA463">
        <v>1</v>
      </c>
      <c r="HC463" t="s">
        <v>9327</v>
      </c>
      <c r="HD463" s="27">
        <v>0</v>
      </c>
      <c r="HF463" s="27">
        <v>0</v>
      </c>
      <c r="HH463" t="s">
        <v>242</v>
      </c>
      <c r="HK463" s="27">
        <v>1</v>
      </c>
      <c r="HL463" s="2" t="s">
        <v>9328</v>
      </c>
      <c r="HM463">
        <v>3</v>
      </c>
      <c r="HO463" t="s">
        <v>9322</v>
      </c>
      <c r="HP463">
        <v>0.5</v>
      </c>
      <c r="HQ463">
        <v>1</v>
      </c>
      <c r="HR463">
        <v>0.5</v>
      </c>
      <c r="HS463">
        <v>0</v>
      </c>
      <c r="HT463">
        <v>0</v>
      </c>
      <c r="HU463">
        <v>0</v>
      </c>
      <c r="HV463">
        <v>0</v>
      </c>
      <c r="HW463">
        <v>0</v>
      </c>
      <c r="HX463">
        <v>0</v>
      </c>
      <c r="HY463">
        <v>1</v>
      </c>
      <c r="HZ463">
        <v>0</v>
      </c>
      <c r="IA463">
        <v>1</v>
      </c>
      <c r="IB463">
        <v>1</v>
      </c>
      <c r="IC463">
        <v>0.66666666699999999</v>
      </c>
      <c r="ID463">
        <v>0</v>
      </c>
      <c r="IE463">
        <v>0.4</v>
      </c>
      <c r="IF463">
        <v>0.35555555599999999</v>
      </c>
      <c r="IG463" t="s">
        <v>9329</v>
      </c>
      <c r="IH463" t="s">
        <v>266</v>
      </c>
      <c r="II463" t="s">
        <v>9320</v>
      </c>
      <c r="IJ463">
        <v>1231.6610000000001</v>
      </c>
      <c r="IK463">
        <v>1265.0519999999999</v>
      </c>
      <c r="IL463">
        <v>1327.576</v>
      </c>
      <c r="IM463">
        <v>1424.9</v>
      </c>
      <c r="IN463">
        <v>1231.6610000000001</v>
      </c>
      <c r="IS463">
        <f t="shared" si="108"/>
        <v>0.4</v>
      </c>
      <c r="IT463">
        <f t="shared" si="112"/>
        <v>0</v>
      </c>
      <c r="IU463">
        <f t="shared" si="113"/>
        <v>0.25</v>
      </c>
      <c r="IV463">
        <f t="shared" si="109"/>
        <v>0.21666666666666667</v>
      </c>
    </row>
    <row r="464" spans="1:256" customFormat="1" ht="14" customHeight="1" x14ac:dyDescent="0.2">
      <c r="A464">
        <v>463</v>
      </c>
      <c r="B464">
        <v>503</v>
      </c>
      <c r="C464" s="1">
        <v>44960.629861111112</v>
      </c>
      <c r="D464" s="1">
        <v>44960.760416666664</v>
      </c>
      <c r="E464">
        <v>0</v>
      </c>
      <c r="F464" t="s">
        <v>9316</v>
      </c>
      <c r="G464">
        <v>100</v>
      </c>
      <c r="H464">
        <v>11305</v>
      </c>
      <c r="I464">
        <v>1</v>
      </c>
      <c r="J464" s="1">
        <v>44960.760416666664</v>
      </c>
      <c r="K464" t="s">
        <v>9330</v>
      </c>
      <c r="L464" t="s">
        <v>242</v>
      </c>
      <c r="M464" t="s">
        <v>242</v>
      </c>
      <c r="N464" t="s">
        <v>9331</v>
      </c>
      <c r="O464" t="s">
        <v>9332</v>
      </c>
      <c r="P464">
        <v>34.064799999999998</v>
      </c>
      <c r="Q464">
        <v>-118.4414</v>
      </c>
      <c r="R464" t="s">
        <v>245</v>
      </c>
      <c r="S464" t="s">
        <v>246</v>
      </c>
      <c r="T464" t="s">
        <v>9333</v>
      </c>
      <c r="V464" t="s">
        <v>9334</v>
      </c>
      <c r="W464" t="s">
        <v>9335</v>
      </c>
      <c r="X464">
        <v>6798</v>
      </c>
      <c r="Y464" t="s">
        <v>659</v>
      </c>
      <c r="Z464" t="s">
        <v>9336</v>
      </c>
      <c r="AA464">
        <v>2020</v>
      </c>
      <c r="AC464">
        <v>0</v>
      </c>
      <c r="AF464">
        <v>10</v>
      </c>
      <c r="AG464">
        <v>3</v>
      </c>
      <c r="AI464" t="s">
        <v>9337</v>
      </c>
      <c r="AJ464" s="27">
        <v>1</v>
      </c>
      <c r="AK464">
        <v>9</v>
      </c>
      <c r="AL464" s="27">
        <v>0</v>
      </c>
      <c r="AM464" s="24">
        <v>0</v>
      </c>
      <c r="AN464" s="36">
        <f t="shared" si="105"/>
        <v>0</v>
      </c>
      <c r="AO464" s="27">
        <v>0</v>
      </c>
      <c r="AP464" s="24">
        <v>0</v>
      </c>
      <c r="AQ464" t="s">
        <v>9338</v>
      </c>
      <c r="AR464">
        <v>3</v>
      </c>
      <c r="AT464" t="s">
        <v>9337</v>
      </c>
      <c r="AU464" s="27">
        <v>1</v>
      </c>
      <c r="AV464">
        <v>9</v>
      </c>
      <c r="AW464" s="21">
        <f t="shared" si="103"/>
        <v>90</v>
      </c>
      <c r="AX464">
        <v>3</v>
      </c>
      <c r="AZ464" t="s">
        <v>9337</v>
      </c>
      <c r="BA464" s="27">
        <v>1</v>
      </c>
      <c r="BB464">
        <v>9</v>
      </c>
      <c r="BC464" s="21">
        <f t="shared" si="106"/>
        <v>90</v>
      </c>
      <c r="BD464">
        <v>3</v>
      </c>
      <c r="BF464" t="s">
        <v>9337</v>
      </c>
      <c r="BG464" s="27">
        <v>1</v>
      </c>
      <c r="BH464">
        <v>9.6999999999999993</v>
      </c>
      <c r="BJ464">
        <v>3</v>
      </c>
      <c r="BL464" t="s">
        <v>9337</v>
      </c>
      <c r="BM464" s="27">
        <v>1</v>
      </c>
      <c r="BN464">
        <v>3</v>
      </c>
      <c r="BP464" t="s">
        <v>9337</v>
      </c>
      <c r="BQ464" s="27">
        <v>1</v>
      </c>
      <c r="BR464">
        <v>3</v>
      </c>
      <c r="BS464" s="97">
        <f t="shared" si="104"/>
        <v>30</v>
      </c>
      <c r="BU464">
        <v>3</v>
      </c>
      <c r="BW464" t="s">
        <v>9337</v>
      </c>
      <c r="BX464" s="27">
        <v>0</v>
      </c>
      <c r="BY464" s="24" t="s">
        <v>242</v>
      </c>
      <c r="BZ464" s="21" t="s">
        <v>242</v>
      </c>
      <c r="CA464" t="s">
        <v>242</v>
      </c>
      <c r="CB464" t="s">
        <v>242</v>
      </c>
      <c r="CE464" s="27">
        <v>0</v>
      </c>
      <c r="CG464" t="s">
        <v>242</v>
      </c>
      <c r="CH464" t="s">
        <v>242</v>
      </c>
      <c r="CJ464" s="27">
        <v>1</v>
      </c>
      <c r="CK464" s="2" t="s">
        <v>9339</v>
      </c>
      <c r="CL464">
        <v>3</v>
      </c>
      <c r="CN464" t="s">
        <v>9337</v>
      </c>
      <c r="CO464">
        <v>1</v>
      </c>
      <c r="CP464" s="27">
        <v>0</v>
      </c>
      <c r="CQ464" t="s">
        <v>242</v>
      </c>
      <c r="CR464" t="s">
        <v>242</v>
      </c>
      <c r="CS464" t="s">
        <v>242</v>
      </c>
      <c r="CV464" s="27">
        <v>0.5</v>
      </c>
      <c r="CW464" s="2" t="s">
        <v>9340</v>
      </c>
      <c r="CX464">
        <v>3</v>
      </c>
      <c r="CZ464" t="s">
        <v>9337</v>
      </c>
      <c r="DA464" s="27">
        <v>1</v>
      </c>
      <c r="DB464">
        <v>106691</v>
      </c>
      <c r="DC464">
        <v>2</v>
      </c>
      <c r="DE464" s="27">
        <v>1</v>
      </c>
      <c r="DF464" s="36" t="s">
        <v>242</v>
      </c>
      <c r="DG464" t="s">
        <v>242</v>
      </c>
      <c r="DH464" s="51">
        <v>254333</v>
      </c>
      <c r="DI464">
        <v>2</v>
      </c>
      <c r="DJ464" s="36" t="s">
        <v>242</v>
      </c>
      <c r="DK464" t="s">
        <v>242</v>
      </c>
      <c r="DM464" s="27">
        <v>1</v>
      </c>
      <c r="DN464" s="36">
        <v>432055</v>
      </c>
      <c r="DO464">
        <v>2</v>
      </c>
      <c r="DQ464">
        <v>5</v>
      </c>
      <c r="DR464" t="s">
        <v>9341</v>
      </c>
      <c r="DS464" t="s">
        <v>9342</v>
      </c>
      <c r="DT464" s="27">
        <v>1</v>
      </c>
      <c r="DU464" t="s">
        <v>9343</v>
      </c>
      <c r="DV464" s="27">
        <v>1</v>
      </c>
      <c r="DW464" t="s">
        <v>9343</v>
      </c>
      <c r="DX464" s="27">
        <v>1</v>
      </c>
      <c r="DY464" t="s">
        <v>9344</v>
      </c>
      <c r="DZ464" s="27">
        <v>1</v>
      </c>
      <c r="EA464" t="s">
        <v>9345</v>
      </c>
      <c r="EB464" s="27">
        <v>0</v>
      </c>
      <c r="ED464" s="27">
        <v>1</v>
      </c>
      <c r="EE464" t="s">
        <v>9346</v>
      </c>
      <c r="EF464" s="27">
        <v>1</v>
      </c>
      <c r="EG464" t="s">
        <v>9347</v>
      </c>
      <c r="EH464" s="27">
        <v>1</v>
      </c>
      <c r="EI464" t="s">
        <v>9348</v>
      </c>
      <c r="EJ464" s="27">
        <v>1</v>
      </c>
      <c r="EK464" t="s">
        <v>9349</v>
      </c>
      <c r="EL464" s="27">
        <v>1</v>
      </c>
      <c r="EM464" t="s">
        <v>9347</v>
      </c>
      <c r="EN464">
        <v>1</v>
      </c>
      <c r="EP464" s="2" t="s">
        <v>9350</v>
      </c>
      <c r="EQ464">
        <f t="shared" si="107"/>
        <v>0.9</v>
      </c>
      <c r="ER464" s="99">
        <v>0.5</v>
      </c>
      <c r="ES464" s="27">
        <v>0</v>
      </c>
      <c r="ET464" t="s">
        <v>242</v>
      </c>
      <c r="EU464" t="s">
        <v>242</v>
      </c>
      <c r="EX464" t="s">
        <v>242</v>
      </c>
      <c r="EY464" t="s">
        <v>242</v>
      </c>
      <c r="FA464" s="27">
        <v>0</v>
      </c>
      <c r="FB464" t="s">
        <v>242</v>
      </c>
      <c r="FD464" s="27">
        <v>0</v>
      </c>
      <c r="FE464" t="s">
        <v>242</v>
      </c>
      <c r="FG464" s="27">
        <v>1</v>
      </c>
      <c r="FH464">
        <v>9032.2669999999998</v>
      </c>
      <c r="FI464" s="5">
        <v>9032267</v>
      </c>
      <c r="FJ464" s="27">
        <v>0</v>
      </c>
      <c r="FK464" t="s">
        <v>242</v>
      </c>
      <c r="FL464">
        <f t="shared" si="110"/>
        <v>1</v>
      </c>
      <c r="FM464" s="99">
        <v>1</v>
      </c>
      <c r="FN464">
        <f t="shared" si="111"/>
        <v>0</v>
      </c>
      <c r="FO464" s="100">
        <v>0</v>
      </c>
      <c r="FQ464">
        <v>5</v>
      </c>
      <c r="FR464" t="s">
        <v>9351</v>
      </c>
      <c r="FS464" t="s">
        <v>9342</v>
      </c>
      <c r="FT464" s="27">
        <v>0</v>
      </c>
      <c r="FU464" t="s">
        <v>242</v>
      </c>
      <c r="FV464" t="s">
        <v>242</v>
      </c>
      <c r="FW464" t="s">
        <v>242</v>
      </c>
      <c r="FY464" s="27">
        <v>1</v>
      </c>
      <c r="FZ464">
        <v>48</v>
      </c>
      <c r="GA464">
        <v>3</v>
      </c>
      <c r="GC464" s="27">
        <v>0</v>
      </c>
      <c r="GD464" t="s">
        <v>242</v>
      </c>
      <c r="GE464" t="s">
        <v>242</v>
      </c>
      <c r="GF464" s="36" t="s">
        <v>242</v>
      </c>
      <c r="GG464" t="s">
        <v>242</v>
      </c>
      <c r="GH464" t="s">
        <v>242</v>
      </c>
      <c r="GI464" t="s">
        <v>242</v>
      </c>
      <c r="GJ464" t="s">
        <v>242</v>
      </c>
      <c r="GK464" t="s">
        <v>242</v>
      </c>
      <c r="GM464">
        <v>3</v>
      </c>
      <c r="GO464" t="s">
        <v>9337</v>
      </c>
      <c r="GP464" s="27">
        <v>0</v>
      </c>
      <c r="GQ464" t="s">
        <v>242</v>
      </c>
      <c r="GR464" t="s">
        <v>242</v>
      </c>
      <c r="GT464" t="s">
        <v>242</v>
      </c>
      <c r="GW464" s="27">
        <v>1</v>
      </c>
      <c r="GX464">
        <v>127</v>
      </c>
      <c r="GY464" t="s">
        <v>9352</v>
      </c>
      <c r="HA464">
        <v>3</v>
      </c>
      <c r="HC464" t="s">
        <v>9353</v>
      </c>
      <c r="HD464" s="27">
        <v>0</v>
      </c>
      <c r="HF464" s="27">
        <v>0</v>
      </c>
      <c r="HH464" t="s">
        <v>242</v>
      </c>
      <c r="HK464" s="27">
        <v>0</v>
      </c>
      <c r="HM464" t="s">
        <v>242</v>
      </c>
      <c r="HP464">
        <v>0.55555555599999995</v>
      </c>
      <c r="HQ464">
        <v>1</v>
      </c>
      <c r="HR464">
        <v>0.25</v>
      </c>
      <c r="HS464">
        <v>1</v>
      </c>
      <c r="HT464">
        <v>0.9</v>
      </c>
      <c r="HU464">
        <v>0</v>
      </c>
      <c r="HV464">
        <v>0.25</v>
      </c>
      <c r="HW464">
        <v>0.33333333300000001</v>
      </c>
      <c r="HX464">
        <v>0</v>
      </c>
      <c r="HY464">
        <v>1</v>
      </c>
      <c r="HZ464">
        <v>0</v>
      </c>
      <c r="IA464">
        <v>0</v>
      </c>
      <c r="IB464">
        <v>1</v>
      </c>
      <c r="IC464">
        <v>0.60185185200000002</v>
      </c>
      <c r="ID464">
        <v>0.53749999999999998</v>
      </c>
      <c r="IE464">
        <v>0.26666666700000002</v>
      </c>
      <c r="IF464">
        <v>0.46867283999999998</v>
      </c>
      <c r="IG464" t="s">
        <v>9354</v>
      </c>
      <c r="IH464" t="s">
        <v>266</v>
      </c>
      <c r="II464" t="s">
        <v>9333</v>
      </c>
      <c r="IJ464">
        <v>3896.3180000000002</v>
      </c>
      <c r="IK464">
        <v>4069.0189999999998</v>
      </c>
      <c r="IL464">
        <v>4063.078</v>
      </c>
      <c r="IM464">
        <v>4175.0730000000003</v>
      </c>
      <c r="IN464">
        <v>3896.3180000000002</v>
      </c>
      <c r="IS464">
        <f t="shared" si="108"/>
        <v>0.4</v>
      </c>
      <c r="IT464">
        <f t="shared" si="112"/>
        <v>0.6428571428571429</v>
      </c>
      <c r="IU464">
        <f t="shared" si="113"/>
        <v>0.5</v>
      </c>
      <c r="IV464">
        <f t="shared" si="109"/>
        <v>0.51428571428571435</v>
      </c>
    </row>
    <row r="465" spans="1:256" ht="14" customHeight="1" x14ac:dyDescent="0.2">
      <c r="A465" s="10">
        <v>464</v>
      </c>
      <c r="B465">
        <v>504</v>
      </c>
      <c r="C465" s="1">
        <v>44960.6875</v>
      </c>
      <c r="D465" s="1">
        <v>44961.772916666669</v>
      </c>
      <c r="E465">
        <v>0</v>
      </c>
      <c r="F465" t="s">
        <v>8529</v>
      </c>
      <c r="G465">
        <v>100</v>
      </c>
      <c r="H465">
        <v>93724</v>
      </c>
      <c r="I465">
        <v>1</v>
      </c>
      <c r="J465" s="1">
        <v>44961.772916666669</v>
      </c>
      <c r="K465" t="s">
        <v>9355</v>
      </c>
      <c r="L465" t="s">
        <v>242</v>
      </c>
      <c r="M465" t="s">
        <v>242</v>
      </c>
      <c r="N465" t="s">
        <v>9356</v>
      </c>
      <c r="O465" t="s">
        <v>9357</v>
      </c>
      <c r="P465">
        <v>34.064799999999998</v>
      </c>
      <c r="Q465">
        <v>-118.4414</v>
      </c>
      <c r="R465" t="s">
        <v>245</v>
      </c>
      <c r="S465" t="s">
        <v>246</v>
      </c>
      <c r="T465" s="10" t="s">
        <v>9358</v>
      </c>
      <c r="V465" t="s">
        <v>9359</v>
      </c>
      <c r="W465">
        <v>892356106</v>
      </c>
      <c r="X465">
        <v>5200</v>
      </c>
      <c r="Y465" s="10" t="s">
        <v>271</v>
      </c>
      <c r="Z465" s="10" t="s">
        <v>9360</v>
      </c>
      <c r="AA465" s="10">
        <v>2021</v>
      </c>
      <c r="AC465" s="10">
        <v>0</v>
      </c>
      <c r="AF465" s="10">
        <v>9</v>
      </c>
      <c r="AG465">
        <v>3</v>
      </c>
      <c r="AI465" t="s">
        <v>9361</v>
      </c>
      <c r="AJ465" s="22">
        <v>1</v>
      </c>
      <c r="AK465" s="10">
        <v>3</v>
      </c>
      <c r="AL465" s="22">
        <v>0</v>
      </c>
      <c r="AM465" s="19">
        <v>0</v>
      </c>
      <c r="AN465" s="36">
        <f t="shared" si="105"/>
        <v>0</v>
      </c>
      <c r="AO465" s="22">
        <v>1</v>
      </c>
      <c r="AP465" s="10">
        <v>3</v>
      </c>
      <c r="AQ465" t="s">
        <v>9362</v>
      </c>
      <c r="AR465">
        <v>3</v>
      </c>
      <c r="AT465" t="s">
        <v>9361</v>
      </c>
      <c r="AU465" s="22">
        <v>1</v>
      </c>
      <c r="AV465" s="10">
        <v>8</v>
      </c>
      <c r="AW465" s="21">
        <f t="shared" ref="AW465:AW496" si="114">AV465/AF465*100</f>
        <v>88.888888888888886</v>
      </c>
      <c r="AX465">
        <v>3</v>
      </c>
      <c r="AZ465" t="s">
        <v>9361</v>
      </c>
      <c r="BA465" s="22">
        <v>1</v>
      </c>
      <c r="BB465" s="10">
        <v>8</v>
      </c>
      <c r="BC465" s="21">
        <f t="shared" si="106"/>
        <v>88.888888888888886</v>
      </c>
      <c r="BD465">
        <v>3</v>
      </c>
      <c r="BF465" t="s">
        <v>9361</v>
      </c>
      <c r="BG465" s="22">
        <v>1</v>
      </c>
      <c r="BH465" s="10">
        <v>6.4</v>
      </c>
      <c r="BJ465">
        <v>3</v>
      </c>
      <c r="BL465" t="s">
        <v>9361</v>
      </c>
      <c r="BM465" s="22">
        <v>1</v>
      </c>
      <c r="BN465">
        <v>3</v>
      </c>
      <c r="BP465" t="s">
        <v>9361</v>
      </c>
      <c r="BQ465" s="22">
        <v>1</v>
      </c>
      <c r="BR465" s="10">
        <v>4</v>
      </c>
      <c r="BS465" s="97">
        <f t="shared" si="104"/>
        <v>44.444444444444443</v>
      </c>
      <c r="BU465" s="10">
        <v>3</v>
      </c>
      <c r="BW465" s="10" t="s">
        <v>9361</v>
      </c>
      <c r="BX465" s="22">
        <v>1</v>
      </c>
      <c r="BY465" s="10">
        <v>3</v>
      </c>
      <c r="BZ465" s="21">
        <f>BY465/AF465*100</f>
        <v>33.333333333333329</v>
      </c>
      <c r="CA465" s="10">
        <v>2</v>
      </c>
      <c r="CB465" s="10">
        <v>3</v>
      </c>
      <c r="CD465" s="10" t="s">
        <v>9361</v>
      </c>
      <c r="CE465" s="22">
        <v>0</v>
      </c>
      <c r="CG465" s="10" t="s">
        <v>242</v>
      </c>
      <c r="CH465" s="10" t="s">
        <v>242</v>
      </c>
      <c r="CJ465" s="22">
        <v>0</v>
      </c>
      <c r="CL465" s="10" t="s">
        <v>242</v>
      </c>
      <c r="CO465" s="10">
        <v>0</v>
      </c>
      <c r="CP465" s="22">
        <v>0</v>
      </c>
      <c r="CQ465" s="10" t="s">
        <v>242</v>
      </c>
      <c r="CR465" s="10" t="s">
        <v>242</v>
      </c>
      <c r="CS465" s="10" t="s">
        <v>242</v>
      </c>
      <c r="CV465" s="22">
        <v>1</v>
      </c>
      <c r="CW465" s="11" t="s">
        <v>9363</v>
      </c>
      <c r="CX465" s="10">
        <v>1</v>
      </c>
      <c r="CZ465" s="10" t="s">
        <v>9364</v>
      </c>
      <c r="DA465" s="22">
        <v>1</v>
      </c>
      <c r="DB465" s="10">
        <v>74708</v>
      </c>
      <c r="DC465" s="10">
        <v>2</v>
      </c>
      <c r="DE465" s="22">
        <v>1</v>
      </c>
      <c r="DF465" s="50">
        <v>167641</v>
      </c>
      <c r="DG465" s="10">
        <v>2</v>
      </c>
      <c r="DH465" s="50">
        <v>167832</v>
      </c>
      <c r="DI465" s="10">
        <v>2</v>
      </c>
      <c r="DJ465" s="50" t="s">
        <v>242</v>
      </c>
      <c r="DK465" s="10" t="s">
        <v>242</v>
      </c>
      <c r="DM465" s="22">
        <v>0</v>
      </c>
      <c r="DN465" s="50" t="s">
        <v>242</v>
      </c>
      <c r="DO465" s="10" t="s">
        <v>242</v>
      </c>
      <c r="DQ465" s="10">
        <v>1</v>
      </c>
      <c r="DS465" s="10" t="s">
        <v>9364</v>
      </c>
      <c r="DT465" s="27">
        <v>0</v>
      </c>
      <c r="DV465" s="27">
        <v>0.5</v>
      </c>
      <c r="DW465" s="2" t="s">
        <v>9365</v>
      </c>
      <c r="DX465" s="27">
        <v>0</v>
      </c>
      <c r="DZ465" s="27">
        <v>0.5</v>
      </c>
      <c r="EA465" s="2" t="s">
        <v>9366</v>
      </c>
      <c r="EB465" s="27">
        <v>0</v>
      </c>
      <c r="ED465" s="27">
        <v>1</v>
      </c>
      <c r="EE465" s="2" t="s">
        <v>9367</v>
      </c>
      <c r="EF465" s="27">
        <v>0</v>
      </c>
      <c r="EH465" s="27">
        <v>0</v>
      </c>
      <c r="EJ465" s="27">
        <v>0</v>
      </c>
      <c r="EL465" s="27">
        <v>0.5</v>
      </c>
      <c r="EM465" s="2" t="s">
        <v>9368</v>
      </c>
      <c r="EN465">
        <v>5</v>
      </c>
      <c r="EO465" t="s">
        <v>9369</v>
      </c>
      <c r="EP465" s="2" t="s">
        <v>9370</v>
      </c>
      <c r="EQ465">
        <f t="shared" si="107"/>
        <v>0.25</v>
      </c>
      <c r="ER465" s="99">
        <v>0.5</v>
      </c>
      <c r="ES465" s="22">
        <v>0</v>
      </c>
      <c r="ET465" s="10" t="s">
        <v>242</v>
      </c>
      <c r="EU465" s="10" t="s">
        <v>242</v>
      </c>
      <c r="EX465" s="10" t="s">
        <v>242</v>
      </c>
      <c r="EY465" s="10" t="s">
        <v>242</v>
      </c>
      <c r="FA465" s="22">
        <v>1</v>
      </c>
      <c r="FB465" s="10">
        <v>1104.373</v>
      </c>
      <c r="FC465" s="10" t="s">
        <v>9371</v>
      </c>
      <c r="FD465" s="22">
        <v>0</v>
      </c>
      <c r="FE465" s="10" t="s">
        <v>242</v>
      </c>
      <c r="FG465" s="22">
        <v>0</v>
      </c>
      <c r="FH465" s="10" t="s">
        <v>242</v>
      </c>
      <c r="FJ465" s="22">
        <v>0</v>
      </c>
      <c r="FK465" s="10" t="s">
        <v>242</v>
      </c>
      <c r="FL465">
        <f t="shared" si="110"/>
        <v>1</v>
      </c>
      <c r="FM465" s="99">
        <v>1</v>
      </c>
      <c r="FN465">
        <f t="shared" si="111"/>
        <v>0</v>
      </c>
      <c r="FO465" s="100">
        <v>0</v>
      </c>
      <c r="FQ465" s="10">
        <v>1</v>
      </c>
      <c r="FS465" s="10" t="s">
        <v>9364</v>
      </c>
      <c r="FT465" s="22">
        <v>0</v>
      </c>
      <c r="FU465" s="10" t="s">
        <v>242</v>
      </c>
      <c r="FV465" s="10" t="s">
        <v>242</v>
      </c>
      <c r="FW465" s="10" t="s">
        <v>242</v>
      </c>
      <c r="FY465" s="22">
        <v>1</v>
      </c>
      <c r="FZ465" s="10">
        <v>49</v>
      </c>
      <c r="GA465" s="10">
        <v>1</v>
      </c>
      <c r="GC465" s="22">
        <v>0.5</v>
      </c>
      <c r="GD465" s="10" t="s">
        <v>242</v>
      </c>
      <c r="GE465" s="10" t="s">
        <v>242</v>
      </c>
      <c r="GF465" s="50">
        <v>80.8</v>
      </c>
      <c r="GG465" s="10" t="s">
        <v>242</v>
      </c>
      <c r="GH465" s="10" t="s">
        <v>242</v>
      </c>
      <c r="GI465" s="10" t="s">
        <v>242</v>
      </c>
      <c r="GJ465" s="10" t="s">
        <v>242</v>
      </c>
      <c r="GK465" s="10" t="s">
        <v>242</v>
      </c>
      <c r="GL465" s="10" t="s">
        <v>9372</v>
      </c>
      <c r="GM465" s="10">
        <v>1</v>
      </c>
      <c r="GO465" s="10" t="s">
        <v>9364</v>
      </c>
      <c r="GP465" s="22">
        <v>0</v>
      </c>
      <c r="GQ465" s="10" t="s">
        <v>242</v>
      </c>
      <c r="GR465" s="10" t="s">
        <v>242</v>
      </c>
      <c r="GT465" s="10" t="s">
        <v>242</v>
      </c>
      <c r="GW465" s="22">
        <v>1</v>
      </c>
      <c r="GX465" s="10">
        <v>654</v>
      </c>
      <c r="GY465" s="10">
        <v>15971242</v>
      </c>
      <c r="HA465" s="10">
        <v>3</v>
      </c>
      <c r="HC465" s="10" t="s">
        <v>9361</v>
      </c>
      <c r="HD465" s="22">
        <v>0</v>
      </c>
      <c r="HF465" s="22">
        <v>0</v>
      </c>
      <c r="HH465" s="10" t="s">
        <v>242</v>
      </c>
      <c r="HK465" s="22">
        <v>0.5</v>
      </c>
      <c r="HL465" s="10" t="s">
        <v>9373</v>
      </c>
      <c r="HM465" s="10">
        <v>2</v>
      </c>
      <c r="HO465" s="10" t="s">
        <v>9364</v>
      </c>
      <c r="HP465" s="10">
        <v>0.77777777800000003</v>
      </c>
      <c r="HQ465" s="10">
        <v>0</v>
      </c>
      <c r="HR465" s="10">
        <v>0.5</v>
      </c>
      <c r="HS465" s="10">
        <v>0.66666666699999999</v>
      </c>
      <c r="HT465" s="10">
        <v>0.25</v>
      </c>
      <c r="HU465" s="10">
        <v>0</v>
      </c>
      <c r="HV465" s="10">
        <v>0.25</v>
      </c>
      <c r="HW465" s="10">
        <v>0.5</v>
      </c>
      <c r="HX465" s="10">
        <v>0</v>
      </c>
      <c r="HY465" s="10">
        <v>1</v>
      </c>
      <c r="HZ465" s="10">
        <v>0</v>
      </c>
      <c r="IA465" s="10">
        <v>0.5</v>
      </c>
      <c r="IB465" s="10">
        <v>1</v>
      </c>
      <c r="IC465" s="10">
        <v>0.42592592600000001</v>
      </c>
      <c r="ID465" s="10">
        <v>0.29166666699999999</v>
      </c>
      <c r="IE465" s="10">
        <v>0.4</v>
      </c>
      <c r="IF465" s="10">
        <v>0.37253086400000002</v>
      </c>
      <c r="IG465" s="10" t="s">
        <v>9374</v>
      </c>
      <c r="IH465" s="10" t="s">
        <v>266</v>
      </c>
      <c r="II465" s="10" t="s">
        <v>9358</v>
      </c>
      <c r="IJ465" s="10">
        <v>8351.9310000000005</v>
      </c>
      <c r="IK465" s="10">
        <v>10620.352000000001</v>
      </c>
      <c r="IL465" s="10">
        <v>12731.105</v>
      </c>
      <c r="IM465" s="10">
        <v>14204.717000000001</v>
      </c>
      <c r="IN465" s="10">
        <v>8351.9310000000005</v>
      </c>
      <c r="IS465">
        <f t="shared" si="108"/>
        <v>0.6</v>
      </c>
      <c r="IT465">
        <f t="shared" si="112"/>
        <v>0.5</v>
      </c>
      <c r="IU465">
        <f t="shared" si="113"/>
        <v>0.625</v>
      </c>
      <c r="IV465">
        <f t="shared" si="109"/>
        <v>0.57500000000000007</v>
      </c>
    </row>
    <row r="466" spans="1:256" customFormat="1" ht="14" customHeight="1" x14ac:dyDescent="0.2">
      <c r="A466">
        <v>465</v>
      </c>
      <c r="B466">
        <v>505</v>
      </c>
      <c r="C466" s="1">
        <v>44959.027083333334</v>
      </c>
      <c r="D466" s="1">
        <v>44961.9375</v>
      </c>
      <c r="E466">
        <v>0</v>
      </c>
      <c r="F466" t="s">
        <v>2997</v>
      </c>
      <c r="G466">
        <v>100</v>
      </c>
      <c r="H466">
        <v>251455</v>
      </c>
      <c r="I466">
        <v>1</v>
      </c>
      <c r="J466" s="1">
        <v>44961.9375</v>
      </c>
      <c r="K466" t="s">
        <v>9375</v>
      </c>
      <c r="L466" t="s">
        <v>242</v>
      </c>
      <c r="M466" t="s">
        <v>242</v>
      </c>
      <c r="N466" t="s">
        <v>9376</v>
      </c>
      <c r="O466" t="s">
        <v>9377</v>
      </c>
      <c r="P466">
        <v>34.185600000000001</v>
      </c>
      <c r="Q466">
        <v>-119.2137</v>
      </c>
      <c r="R466" t="s">
        <v>245</v>
      </c>
      <c r="S466" t="s">
        <v>246</v>
      </c>
      <c r="T466" t="s">
        <v>9378</v>
      </c>
      <c r="V466" t="s">
        <v>9379</v>
      </c>
      <c r="W466" t="s">
        <v>9380</v>
      </c>
      <c r="X466">
        <v>7374</v>
      </c>
      <c r="Y466" t="s">
        <v>476</v>
      </c>
      <c r="Z466" t="s">
        <v>9381</v>
      </c>
      <c r="AA466">
        <v>2020</v>
      </c>
      <c r="AC466">
        <v>0</v>
      </c>
      <c r="AF466">
        <v>11</v>
      </c>
      <c r="AG466">
        <v>3</v>
      </c>
      <c r="AI466" t="s">
        <v>9382</v>
      </c>
      <c r="AJ466" s="27">
        <v>1</v>
      </c>
      <c r="AK466">
        <v>5</v>
      </c>
      <c r="AL466" s="27">
        <v>1</v>
      </c>
      <c r="AM466">
        <v>1</v>
      </c>
      <c r="AN466" s="36">
        <f t="shared" si="105"/>
        <v>9.0909090909090917</v>
      </c>
      <c r="AO466" s="27">
        <v>0</v>
      </c>
      <c r="AP466" s="24">
        <v>0</v>
      </c>
      <c r="AR466">
        <v>3</v>
      </c>
      <c r="AT466" t="s">
        <v>9382</v>
      </c>
      <c r="AU466" s="27">
        <v>1</v>
      </c>
      <c r="AV466">
        <v>10</v>
      </c>
      <c r="AW466" s="21">
        <f t="shared" si="114"/>
        <v>90.909090909090907</v>
      </c>
      <c r="AX466">
        <v>3</v>
      </c>
      <c r="AZ466" t="s">
        <v>9382</v>
      </c>
      <c r="BA466" s="27">
        <v>1</v>
      </c>
      <c r="BB466">
        <v>10</v>
      </c>
      <c r="BC466" s="21">
        <f t="shared" si="106"/>
        <v>90.909090909090907</v>
      </c>
      <c r="BD466">
        <v>3</v>
      </c>
      <c r="BF466" t="s">
        <v>9382</v>
      </c>
      <c r="BG466" s="27">
        <v>1</v>
      </c>
      <c r="BH466">
        <v>11</v>
      </c>
      <c r="BJ466">
        <v>3</v>
      </c>
      <c r="BL466" t="s">
        <v>9382</v>
      </c>
      <c r="BM466" s="27">
        <v>1</v>
      </c>
      <c r="BN466">
        <v>3</v>
      </c>
      <c r="BP466" t="s">
        <v>9382</v>
      </c>
      <c r="BQ466" s="27">
        <v>1</v>
      </c>
      <c r="BR466">
        <v>4</v>
      </c>
      <c r="BS466" s="97">
        <f t="shared" si="104"/>
        <v>36.363636363636367</v>
      </c>
      <c r="BU466">
        <v>3</v>
      </c>
      <c r="BW466" t="s">
        <v>9382</v>
      </c>
      <c r="BX466" s="27">
        <v>0</v>
      </c>
      <c r="BY466" s="24" t="s">
        <v>242</v>
      </c>
      <c r="BZ466" s="21" t="s">
        <v>242</v>
      </c>
      <c r="CA466" t="s">
        <v>242</v>
      </c>
      <c r="CB466" t="s">
        <v>242</v>
      </c>
      <c r="CE466" s="27">
        <v>0</v>
      </c>
      <c r="CG466" t="s">
        <v>242</v>
      </c>
      <c r="CH466" t="s">
        <v>242</v>
      </c>
      <c r="CJ466" s="27">
        <v>0</v>
      </c>
      <c r="CL466" t="s">
        <v>242</v>
      </c>
      <c r="CO466">
        <v>0</v>
      </c>
      <c r="CP466" s="27">
        <v>0.5</v>
      </c>
      <c r="CQ466" t="s">
        <v>242</v>
      </c>
      <c r="CR466" t="s">
        <v>242</v>
      </c>
      <c r="CS466" t="s">
        <v>242</v>
      </c>
      <c r="CT466" s="2" t="s">
        <v>9383</v>
      </c>
      <c r="CU466" t="s">
        <v>9384</v>
      </c>
      <c r="CV466" s="27">
        <v>0</v>
      </c>
      <c r="CX466">
        <v>1</v>
      </c>
      <c r="CZ466" t="s">
        <v>9385</v>
      </c>
      <c r="DA466" s="27">
        <v>1</v>
      </c>
      <c r="DB466">
        <v>8712.2000000000007</v>
      </c>
      <c r="DC466">
        <v>2</v>
      </c>
      <c r="DE466" s="27">
        <v>1</v>
      </c>
      <c r="DF466" s="36">
        <v>138.6</v>
      </c>
      <c r="DG466">
        <v>2</v>
      </c>
      <c r="DH466" s="36">
        <v>11649.1</v>
      </c>
      <c r="DI466">
        <v>2</v>
      </c>
      <c r="DJ466" s="36" t="s">
        <v>242</v>
      </c>
      <c r="DK466" t="s">
        <v>242</v>
      </c>
      <c r="DM466" s="27">
        <v>1</v>
      </c>
      <c r="DN466" s="36">
        <v>9998.4</v>
      </c>
      <c r="DO466">
        <v>2</v>
      </c>
      <c r="DQ466">
        <v>1</v>
      </c>
      <c r="DS466" t="s">
        <v>9385</v>
      </c>
      <c r="DT466" s="27">
        <v>1</v>
      </c>
      <c r="DU466" t="s">
        <v>9386</v>
      </c>
      <c r="DV466" s="27">
        <v>1</v>
      </c>
      <c r="DW466" t="s">
        <v>9387</v>
      </c>
      <c r="DX466" s="27">
        <v>0</v>
      </c>
      <c r="DZ466" s="27">
        <v>0</v>
      </c>
      <c r="EB466" s="27">
        <v>0</v>
      </c>
      <c r="ED466" s="27">
        <v>0.5</v>
      </c>
      <c r="EE466" s="2" t="s">
        <v>9388</v>
      </c>
      <c r="EF466" s="27">
        <v>0.5</v>
      </c>
      <c r="EG466" s="2" t="s">
        <v>9389</v>
      </c>
      <c r="EH466" s="27">
        <v>0</v>
      </c>
      <c r="EJ466" s="27">
        <v>1</v>
      </c>
      <c r="EK466" t="s">
        <v>9390</v>
      </c>
      <c r="EL466" s="27">
        <v>0</v>
      </c>
      <c r="EN466">
        <v>1</v>
      </c>
      <c r="EP466" s="2" t="s">
        <v>9385</v>
      </c>
      <c r="EQ466">
        <f t="shared" si="107"/>
        <v>0.4</v>
      </c>
      <c r="ER466" s="99">
        <v>0.5</v>
      </c>
      <c r="ES466" s="27">
        <v>0</v>
      </c>
      <c r="ET466" t="s">
        <v>242</v>
      </c>
      <c r="EU466" t="s">
        <v>242</v>
      </c>
      <c r="EX466" t="s">
        <v>242</v>
      </c>
      <c r="EY466" t="s">
        <v>242</v>
      </c>
      <c r="FA466" s="27">
        <v>0</v>
      </c>
      <c r="FB466" t="s">
        <v>242</v>
      </c>
      <c r="FD466" s="27">
        <v>0</v>
      </c>
      <c r="FE466" t="s">
        <v>242</v>
      </c>
      <c r="FG466" s="27">
        <v>0</v>
      </c>
      <c r="FH466" t="s">
        <v>242</v>
      </c>
      <c r="FJ466" s="27">
        <v>0</v>
      </c>
      <c r="FK466" t="s">
        <v>242</v>
      </c>
      <c r="FL466">
        <f t="shared" si="110"/>
        <v>0</v>
      </c>
      <c r="FM466" s="100">
        <v>0</v>
      </c>
      <c r="FN466">
        <f t="shared" si="111"/>
        <v>0</v>
      </c>
      <c r="FO466" s="100">
        <v>0</v>
      </c>
      <c r="FQ466" t="s">
        <v>242</v>
      </c>
      <c r="FT466" s="27">
        <v>1</v>
      </c>
      <c r="FU466" t="s">
        <v>242</v>
      </c>
      <c r="FV466" t="s">
        <v>242</v>
      </c>
      <c r="FW466" t="s">
        <v>242</v>
      </c>
      <c r="FX466" t="s">
        <v>9391</v>
      </c>
      <c r="FY466" s="27">
        <v>0</v>
      </c>
      <c r="FZ466" t="s">
        <v>242</v>
      </c>
      <c r="GA466" t="s">
        <v>242</v>
      </c>
      <c r="GC466" s="27">
        <v>0</v>
      </c>
      <c r="GD466" t="s">
        <v>242</v>
      </c>
      <c r="GE466" t="s">
        <v>242</v>
      </c>
      <c r="GF466" s="36" t="s">
        <v>242</v>
      </c>
      <c r="GG466" t="s">
        <v>242</v>
      </c>
      <c r="GH466" t="s">
        <v>242</v>
      </c>
      <c r="GI466" t="s">
        <v>242</v>
      </c>
      <c r="GJ466" t="s">
        <v>242</v>
      </c>
      <c r="GK466" t="s">
        <v>242</v>
      </c>
      <c r="GM466">
        <v>1</v>
      </c>
      <c r="GO466" t="s">
        <v>9385</v>
      </c>
      <c r="GP466" s="27">
        <v>0</v>
      </c>
      <c r="GQ466" t="s">
        <v>242</v>
      </c>
      <c r="GR466" t="s">
        <v>242</v>
      </c>
      <c r="GT466" t="s">
        <v>242</v>
      </c>
      <c r="GW466" s="27">
        <v>1</v>
      </c>
      <c r="GX466">
        <v>131</v>
      </c>
      <c r="GY466" t="s">
        <v>9392</v>
      </c>
      <c r="HA466">
        <v>3</v>
      </c>
      <c r="HC466" t="s">
        <v>9393</v>
      </c>
      <c r="HD466" s="27">
        <v>1</v>
      </c>
      <c r="HE466" t="s">
        <v>9394</v>
      </c>
      <c r="HF466" s="27">
        <v>1</v>
      </c>
      <c r="HG466" t="s">
        <v>9395</v>
      </c>
      <c r="HH466">
        <v>1</v>
      </c>
      <c r="HJ466" t="s">
        <v>9393</v>
      </c>
      <c r="HK466" s="27">
        <v>0</v>
      </c>
      <c r="HM466" t="s">
        <v>242</v>
      </c>
      <c r="HP466">
        <v>0.66666666699999999</v>
      </c>
      <c r="HQ466">
        <v>0</v>
      </c>
      <c r="HR466">
        <v>0.25</v>
      </c>
      <c r="HS466">
        <v>1</v>
      </c>
      <c r="HT466">
        <v>0.4</v>
      </c>
      <c r="HU466">
        <v>0</v>
      </c>
      <c r="HV466">
        <v>0</v>
      </c>
      <c r="HW466">
        <v>0.33333333300000001</v>
      </c>
      <c r="HX466">
        <v>0</v>
      </c>
      <c r="HY466">
        <v>1</v>
      </c>
      <c r="HZ466">
        <v>1</v>
      </c>
      <c r="IA466">
        <v>0</v>
      </c>
      <c r="IB466">
        <v>1</v>
      </c>
      <c r="IC466">
        <v>0.30555555600000001</v>
      </c>
      <c r="ID466">
        <v>0.35</v>
      </c>
      <c r="IE466">
        <v>0.46666666699999998</v>
      </c>
      <c r="IF466">
        <v>0.37407407399999998</v>
      </c>
      <c r="IG466" t="s">
        <v>9396</v>
      </c>
      <c r="IH466" t="s">
        <v>266</v>
      </c>
      <c r="II466" t="s">
        <v>9378</v>
      </c>
      <c r="IJ466">
        <v>2607.1</v>
      </c>
      <c r="IK466">
        <v>2784.6</v>
      </c>
      <c r="IL466">
        <v>2998.6</v>
      </c>
      <c r="IM466">
        <v>2497</v>
      </c>
      <c r="IN466">
        <v>2607.1</v>
      </c>
      <c r="IS466">
        <f t="shared" si="108"/>
        <v>0.4</v>
      </c>
      <c r="IT466">
        <f t="shared" si="112"/>
        <v>0.5</v>
      </c>
      <c r="IU466">
        <f t="shared" si="113"/>
        <v>0.5</v>
      </c>
      <c r="IV466">
        <f t="shared" si="109"/>
        <v>0.46666666666666662</v>
      </c>
    </row>
    <row r="467" spans="1:256" customFormat="1" ht="14" customHeight="1" x14ac:dyDescent="0.2">
      <c r="A467">
        <v>466</v>
      </c>
      <c r="B467">
        <v>506</v>
      </c>
      <c r="C467" s="1">
        <v>44961.938194444447</v>
      </c>
      <c r="D467" s="1">
        <v>44961.97152777778</v>
      </c>
      <c r="E467">
        <v>0</v>
      </c>
      <c r="F467" t="s">
        <v>2997</v>
      </c>
      <c r="G467">
        <v>100</v>
      </c>
      <c r="H467">
        <v>2884</v>
      </c>
      <c r="I467">
        <v>1</v>
      </c>
      <c r="J467" s="1">
        <v>44961.97152777778</v>
      </c>
      <c r="K467" t="s">
        <v>9397</v>
      </c>
      <c r="L467" t="s">
        <v>242</v>
      </c>
      <c r="M467" t="s">
        <v>242</v>
      </c>
      <c r="N467" t="s">
        <v>9398</v>
      </c>
      <c r="O467" t="s">
        <v>9399</v>
      </c>
      <c r="P467">
        <v>34.185600000000001</v>
      </c>
      <c r="Q467">
        <v>-119.2137</v>
      </c>
      <c r="R467" t="s">
        <v>245</v>
      </c>
      <c r="S467" t="s">
        <v>246</v>
      </c>
      <c r="T467" t="s">
        <v>9400</v>
      </c>
      <c r="U467" s="24">
        <v>1792044</v>
      </c>
      <c r="V467" t="s">
        <v>9401</v>
      </c>
      <c r="W467" t="s">
        <v>9402</v>
      </c>
      <c r="X467">
        <v>2834</v>
      </c>
      <c r="Y467" t="s">
        <v>350</v>
      </c>
      <c r="Z467" t="s">
        <v>974</v>
      </c>
      <c r="AA467">
        <v>2020</v>
      </c>
      <c r="AB467">
        <v>2021</v>
      </c>
      <c r="AC467">
        <v>0</v>
      </c>
      <c r="AF467">
        <v>13</v>
      </c>
      <c r="AG467">
        <v>3</v>
      </c>
      <c r="AI467" t="s">
        <v>9403</v>
      </c>
      <c r="AJ467" s="27">
        <v>1</v>
      </c>
      <c r="AK467">
        <v>10</v>
      </c>
      <c r="AL467" s="27">
        <v>0</v>
      </c>
      <c r="AM467" s="24">
        <v>0</v>
      </c>
      <c r="AN467" s="36">
        <f t="shared" si="105"/>
        <v>0</v>
      </c>
      <c r="AO467" s="27">
        <v>0</v>
      </c>
      <c r="AP467" s="24">
        <v>0</v>
      </c>
      <c r="AQ467" s="2" t="s">
        <v>9404</v>
      </c>
      <c r="AR467">
        <v>3</v>
      </c>
      <c r="AT467" t="s">
        <v>9403</v>
      </c>
      <c r="AU467" s="44">
        <v>1</v>
      </c>
      <c r="AV467" s="24">
        <v>11</v>
      </c>
      <c r="AW467" s="21">
        <f t="shared" si="114"/>
        <v>84.615384615384613</v>
      </c>
      <c r="AX467" t="s">
        <v>242</v>
      </c>
      <c r="BA467" s="27">
        <v>1</v>
      </c>
      <c r="BB467">
        <v>9</v>
      </c>
      <c r="BC467" s="21">
        <f t="shared" si="106"/>
        <v>69.230769230769226</v>
      </c>
      <c r="BD467">
        <v>3</v>
      </c>
      <c r="BF467" t="s">
        <v>9403</v>
      </c>
      <c r="BG467" s="27">
        <v>1</v>
      </c>
      <c r="BH467">
        <v>1</v>
      </c>
      <c r="BJ467">
        <v>3</v>
      </c>
      <c r="BL467" t="s">
        <v>9403</v>
      </c>
      <c r="BM467" s="27">
        <v>1</v>
      </c>
      <c r="BN467">
        <v>3</v>
      </c>
      <c r="BP467" t="s">
        <v>9403</v>
      </c>
      <c r="BQ467" s="27">
        <v>1</v>
      </c>
      <c r="BR467">
        <v>3</v>
      </c>
      <c r="BS467" s="97">
        <f t="shared" si="104"/>
        <v>23.076923076923077</v>
      </c>
      <c r="BU467">
        <v>3</v>
      </c>
      <c r="BW467" t="s">
        <v>9403</v>
      </c>
      <c r="BX467" s="27">
        <v>0</v>
      </c>
      <c r="BY467" s="24" t="s">
        <v>242</v>
      </c>
      <c r="BZ467" s="21" t="s">
        <v>242</v>
      </c>
      <c r="CA467" t="s">
        <v>242</v>
      </c>
      <c r="CB467" t="s">
        <v>242</v>
      </c>
      <c r="CE467" s="27">
        <v>0</v>
      </c>
      <c r="CG467" t="s">
        <v>242</v>
      </c>
      <c r="CH467" t="s">
        <v>242</v>
      </c>
      <c r="CJ467" s="27">
        <v>0</v>
      </c>
      <c r="CL467" t="s">
        <v>242</v>
      </c>
      <c r="CO467">
        <v>0</v>
      </c>
      <c r="CP467" s="27">
        <v>0</v>
      </c>
      <c r="CQ467" t="s">
        <v>242</v>
      </c>
      <c r="CR467" t="s">
        <v>242</v>
      </c>
      <c r="CS467" t="s">
        <v>242</v>
      </c>
      <c r="CV467" s="27">
        <v>1</v>
      </c>
      <c r="CW467" s="2" t="s">
        <v>9405</v>
      </c>
      <c r="CX467">
        <v>1</v>
      </c>
      <c r="CZ467" t="s">
        <v>9406</v>
      </c>
      <c r="DA467" s="27">
        <v>1</v>
      </c>
      <c r="DB467">
        <v>311000</v>
      </c>
      <c r="DC467">
        <v>2</v>
      </c>
      <c r="DE467" s="27">
        <v>1</v>
      </c>
      <c r="DF467" s="36">
        <v>348000</v>
      </c>
      <c r="DG467">
        <v>2</v>
      </c>
      <c r="DH467" s="43" t="s">
        <v>242</v>
      </c>
      <c r="DI467" t="s">
        <v>242</v>
      </c>
      <c r="DJ467" s="36" t="s">
        <v>242</v>
      </c>
      <c r="DK467" t="s">
        <v>242</v>
      </c>
      <c r="DM467" s="27">
        <v>0</v>
      </c>
      <c r="DN467" s="36" t="s">
        <v>242</v>
      </c>
      <c r="DO467" t="s">
        <v>242</v>
      </c>
      <c r="DQ467">
        <v>1</v>
      </c>
      <c r="DS467" t="s">
        <v>9406</v>
      </c>
      <c r="DT467" s="27">
        <v>1</v>
      </c>
      <c r="DU467" s="2" t="s">
        <v>9407</v>
      </c>
      <c r="DV467" s="27">
        <v>1</v>
      </c>
      <c r="DW467" s="2" t="s">
        <v>9408</v>
      </c>
      <c r="DX467" s="27">
        <v>0</v>
      </c>
      <c r="DZ467" s="27">
        <v>1</v>
      </c>
      <c r="EA467" s="2" t="s">
        <v>9409</v>
      </c>
      <c r="EB467" s="27">
        <v>0</v>
      </c>
      <c r="ED467" s="27">
        <v>1</v>
      </c>
      <c r="EE467" t="s">
        <v>9410</v>
      </c>
      <c r="EF467" s="27">
        <v>1</v>
      </c>
      <c r="EG467" s="2" t="s">
        <v>9411</v>
      </c>
      <c r="EH467" s="27">
        <v>1</v>
      </c>
      <c r="EI467" s="2" t="s">
        <v>9412</v>
      </c>
      <c r="EJ467" s="27">
        <v>1</v>
      </c>
      <c r="EK467" t="s">
        <v>9413</v>
      </c>
      <c r="EL467" s="27">
        <v>0</v>
      </c>
      <c r="EN467">
        <v>1</v>
      </c>
      <c r="EP467" s="2" t="s">
        <v>9406</v>
      </c>
      <c r="EQ467">
        <f t="shared" si="107"/>
        <v>0.7</v>
      </c>
      <c r="ER467" s="99">
        <v>0.5</v>
      </c>
      <c r="ES467" s="27">
        <v>0</v>
      </c>
      <c r="ET467" t="s">
        <v>242</v>
      </c>
      <c r="EU467" t="s">
        <v>242</v>
      </c>
      <c r="EX467" t="s">
        <v>242</v>
      </c>
      <c r="EY467" t="s">
        <v>242</v>
      </c>
      <c r="FA467" s="27">
        <v>1</v>
      </c>
      <c r="FB467">
        <v>3183</v>
      </c>
      <c r="FD467" s="27">
        <v>0</v>
      </c>
      <c r="FE467" t="s">
        <v>242</v>
      </c>
      <c r="FG467" s="27">
        <v>0</v>
      </c>
      <c r="FH467" t="s">
        <v>242</v>
      </c>
      <c r="FJ467" s="27">
        <v>0</v>
      </c>
      <c r="FK467" t="s">
        <v>242</v>
      </c>
      <c r="FL467">
        <f t="shared" si="110"/>
        <v>1</v>
      </c>
      <c r="FM467" s="99">
        <v>1</v>
      </c>
      <c r="FN467">
        <f t="shared" si="111"/>
        <v>0</v>
      </c>
      <c r="FO467" s="100">
        <v>0</v>
      </c>
      <c r="FQ467">
        <v>1</v>
      </c>
      <c r="FS467" t="s">
        <v>9406</v>
      </c>
      <c r="FT467" s="27">
        <v>1</v>
      </c>
      <c r="FU467" t="s">
        <v>242</v>
      </c>
      <c r="FV467" t="s">
        <v>242</v>
      </c>
      <c r="FW467" t="s">
        <v>242</v>
      </c>
      <c r="FX467" t="s">
        <v>9414</v>
      </c>
      <c r="FY467" s="27">
        <v>1</v>
      </c>
      <c r="FZ467">
        <v>34.4</v>
      </c>
      <c r="GA467">
        <v>2</v>
      </c>
      <c r="GB467" s="2" t="s">
        <v>9415</v>
      </c>
      <c r="GC467" s="27">
        <v>0</v>
      </c>
      <c r="GD467" t="s">
        <v>242</v>
      </c>
      <c r="GE467" t="s">
        <v>242</v>
      </c>
      <c r="GF467" s="36" t="s">
        <v>242</v>
      </c>
      <c r="GG467" t="s">
        <v>242</v>
      </c>
      <c r="GH467" t="s">
        <v>242</v>
      </c>
      <c r="GI467" t="s">
        <v>242</v>
      </c>
      <c r="GJ467" t="s">
        <v>242</v>
      </c>
      <c r="GK467" t="s">
        <v>242</v>
      </c>
      <c r="GM467">
        <v>1</v>
      </c>
      <c r="GO467" t="s">
        <v>9406</v>
      </c>
      <c r="GP467" s="27">
        <v>0</v>
      </c>
      <c r="GQ467" t="s">
        <v>242</v>
      </c>
      <c r="GR467" t="s">
        <v>242</v>
      </c>
      <c r="GT467" t="s">
        <v>242</v>
      </c>
      <c r="GW467" s="27">
        <v>0</v>
      </c>
      <c r="HA467" t="s">
        <v>242</v>
      </c>
      <c r="HD467" s="27">
        <v>0</v>
      </c>
      <c r="HF467" s="27">
        <v>0</v>
      </c>
      <c r="HH467" t="s">
        <v>242</v>
      </c>
      <c r="HK467" s="27">
        <v>0.5</v>
      </c>
      <c r="HL467" s="2" t="s">
        <v>9416</v>
      </c>
      <c r="HM467">
        <v>1</v>
      </c>
      <c r="HO467" t="s">
        <v>9406</v>
      </c>
      <c r="HP467">
        <v>0.44444444399999999</v>
      </c>
      <c r="HQ467">
        <v>0</v>
      </c>
      <c r="HR467">
        <v>0.5</v>
      </c>
      <c r="HS467">
        <v>0.66666666699999999</v>
      </c>
      <c r="HT467">
        <v>0.7</v>
      </c>
      <c r="HU467">
        <v>0</v>
      </c>
      <c r="HV467">
        <v>0.25</v>
      </c>
      <c r="HW467">
        <v>0.66666666699999999</v>
      </c>
      <c r="HX467">
        <v>0</v>
      </c>
      <c r="HY467">
        <v>0</v>
      </c>
      <c r="HZ467">
        <v>0</v>
      </c>
      <c r="IA467">
        <v>0.5</v>
      </c>
      <c r="IB467">
        <v>1</v>
      </c>
      <c r="IC467">
        <v>0.31481481500000003</v>
      </c>
      <c r="ID467">
        <v>0.40416666699999998</v>
      </c>
      <c r="IE467">
        <v>0.233333333</v>
      </c>
      <c r="IF467">
        <v>0.31743827200000002</v>
      </c>
      <c r="IG467" t="s">
        <v>9417</v>
      </c>
      <c r="IH467" t="s">
        <v>266</v>
      </c>
      <c r="II467" t="s">
        <v>9400</v>
      </c>
      <c r="IJ467">
        <v>11500.5</v>
      </c>
      <c r="IK467">
        <v>12032.5</v>
      </c>
      <c r="IL467">
        <v>17886.3</v>
      </c>
      <c r="IM467">
        <v>16262.7</v>
      </c>
      <c r="IN467">
        <v>11500.5</v>
      </c>
      <c r="IS467">
        <f t="shared" si="108"/>
        <v>0.2</v>
      </c>
      <c r="IT467">
        <f t="shared" si="112"/>
        <v>0.5</v>
      </c>
      <c r="IU467">
        <f t="shared" si="113"/>
        <v>0.5</v>
      </c>
      <c r="IV467">
        <f t="shared" si="109"/>
        <v>0.39999999999999997</v>
      </c>
    </row>
    <row r="468" spans="1:256" customFormat="1" ht="14" customHeight="1" x14ac:dyDescent="0.2">
      <c r="A468">
        <v>467</v>
      </c>
      <c r="B468">
        <v>507</v>
      </c>
      <c r="C468" s="1">
        <v>44961.972222222219</v>
      </c>
      <c r="D468" s="1">
        <v>44962.006249999999</v>
      </c>
      <c r="E468">
        <v>0</v>
      </c>
      <c r="F468" t="s">
        <v>2997</v>
      </c>
      <c r="G468">
        <v>100</v>
      </c>
      <c r="H468">
        <v>2982</v>
      </c>
      <c r="I468">
        <v>1</v>
      </c>
      <c r="J468" s="1">
        <v>44962.006249999999</v>
      </c>
      <c r="K468" t="s">
        <v>9418</v>
      </c>
      <c r="L468" t="s">
        <v>242</v>
      </c>
      <c r="M468" t="s">
        <v>242</v>
      </c>
      <c r="N468" t="s">
        <v>9419</v>
      </c>
      <c r="O468" t="s">
        <v>9420</v>
      </c>
      <c r="P468">
        <v>34.185600000000001</v>
      </c>
      <c r="Q468">
        <v>-119.2137</v>
      </c>
      <c r="R468" t="s">
        <v>245</v>
      </c>
      <c r="S468" t="s">
        <v>246</v>
      </c>
      <c r="T468" t="s">
        <v>9421</v>
      </c>
      <c r="V468" t="s">
        <v>9422</v>
      </c>
      <c r="W468">
        <v>929740108</v>
      </c>
      <c r="X468">
        <v>3743</v>
      </c>
      <c r="Y468" t="s">
        <v>476</v>
      </c>
      <c r="Z468" t="s">
        <v>9423</v>
      </c>
      <c r="AA468">
        <v>2020</v>
      </c>
      <c r="AC468">
        <v>0</v>
      </c>
      <c r="AF468">
        <v>11</v>
      </c>
      <c r="AG468">
        <v>3</v>
      </c>
      <c r="AI468" t="s">
        <v>9424</v>
      </c>
      <c r="AJ468" s="27">
        <v>1</v>
      </c>
      <c r="AK468">
        <v>2</v>
      </c>
      <c r="AL468" s="27">
        <v>1</v>
      </c>
      <c r="AM468">
        <v>1</v>
      </c>
      <c r="AN468" s="36">
        <f t="shared" si="105"/>
        <v>9.0909090909090917</v>
      </c>
      <c r="AO468" s="27">
        <v>0</v>
      </c>
      <c r="AP468" s="24">
        <v>0</v>
      </c>
      <c r="AR468">
        <v>3</v>
      </c>
      <c r="AT468" t="s">
        <v>9424</v>
      </c>
      <c r="AU468" s="27">
        <v>1</v>
      </c>
      <c r="AV468">
        <v>9</v>
      </c>
      <c r="AW468" s="21">
        <f t="shared" si="114"/>
        <v>81.818181818181827</v>
      </c>
      <c r="AX468">
        <v>3</v>
      </c>
      <c r="AZ468" t="s">
        <v>9424</v>
      </c>
      <c r="BA468" s="27">
        <v>1</v>
      </c>
      <c r="BB468">
        <v>9</v>
      </c>
      <c r="BC468" s="21">
        <f t="shared" si="106"/>
        <v>81.818181818181827</v>
      </c>
      <c r="BD468">
        <v>3</v>
      </c>
      <c r="BF468" t="s">
        <v>9424</v>
      </c>
      <c r="BG468" s="27">
        <v>1</v>
      </c>
      <c r="BH468">
        <v>9.5</v>
      </c>
      <c r="BJ468">
        <v>3</v>
      </c>
      <c r="BL468" t="s">
        <v>9424</v>
      </c>
      <c r="BM468" s="27">
        <v>1</v>
      </c>
      <c r="BN468">
        <v>3</v>
      </c>
      <c r="BP468" t="s">
        <v>9424</v>
      </c>
      <c r="BQ468" s="27">
        <v>1</v>
      </c>
      <c r="BR468">
        <v>2</v>
      </c>
      <c r="BS468" s="97">
        <f t="shared" si="104"/>
        <v>18.181818181818183</v>
      </c>
      <c r="BU468">
        <v>3</v>
      </c>
      <c r="BW468" t="s">
        <v>9424</v>
      </c>
      <c r="BX468" s="27">
        <v>0</v>
      </c>
      <c r="BY468" s="24" t="s">
        <v>242</v>
      </c>
      <c r="BZ468" s="21" t="s">
        <v>242</v>
      </c>
      <c r="CA468" t="s">
        <v>242</v>
      </c>
      <c r="CB468" t="s">
        <v>242</v>
      </c>
      <c r="CE468" s="27">
        <v>0</v>
      </c>
      <c r="CG468" t="s">
        <v>242</v>
      </c>
      <c r="CH468" t="s">
        <v>242</v>
      </c>
      <c r="CJ468" s="27">
        <v>0.5</v>
      </c>
      <c r="CK468" t="s">
        <v>9425</v>
      </c>
      <c r="CL468">
        <v>1</v>
      </c>
      <c r="CN468" t="s">
        <v>9426</v>
      </c>
      <c r="CO468">
        <v>0</v>
      </c>
      <c r="CP468" s="27">
        <v>0</v>
      </c>
      <c r="CQ468" t="s">
        <v>242</v>
      </c>
      <c r="CR468" t="s">
        <v>242</v>
      </c>
      <c r="CS468" t="s">
        <v>242</v>
      </c>
      <c r="CV468" s="27">
        <v>1</v>
      </c>
      <c r="CW468" t="s">
        <v>9427</v>
      </c>
      <c r="CX468">
        <v>1</v>
      </c>
      <c r="CZ468" t="s">
        <v>9426</v>
      </c>
      <c r="DA468" s="27">
        <v>0.5</v>
      </c>
      <c r="DB468">
        <v>384475</v>
      </c>
      <c r="DC468">
        <v>2</v>
      </c>
      <c r="DE468" s="44">
        <v>1</v>
      </c>
      <c r="DF468" s="36" t="s">
        <v>242</v>
      </c>
      <c r="DG468" t="s">
        <v>242</v>
      </c>
      <c r="DH468" s="43" t="s">
        <v>242</v>
      </c>
      <c r="DI468" t="s">
        <v>242</v>
      </c>
      <c r="DJ468" s="36">
        <v>384475</v>
      </c>
      <c r="DK468">
        <v>2</v>
      </c>
      <c r="DM468" s="27">
        <v>0</v>
      </c>
      <c r="DN468" s="36" t="s">
        <v>242</v>
      </c>
      <c r="DO468" t="s">
        <v>242</v>
      </c>
      <c r="DQ468">
        <v>1</v>
      </c>
      <c r="DS468" t="s">
        <v>9426</v>
      </c>
      <c r="DT468" s="27">
        <v>1</v>
      </c>
      <c r="DU468" s="2" t="s">
        <v>9428</v>
      </c>
      <c r="DV468" s="27">
        <v>1</v>
      </c>
      <c r="DW468" s="2" t="s">
        <v>9429</v>
      </c>
      <c r="DX468" s="27">
        <v>0</v>
      </c>
      <c r="DZ468" s="27">
        <v>0</v>
      </c>
      <c r="EB468" s="27">
        <v>0</v>
      </c>
      <c r="ED468" s="27">
        <v>1</v>
      </c>
      <c r="EE468" t="s">
        <v>9425</v>
      </c>
      <c r="EF468" s="27">
        <v>0.5</v>
      </c>
      <c r="EG468" s="2" t="s">
        <v>9430</v>
      </c>
      <c r="EH468" s="27">
        <v>0</v>
      </c>
      <c r="EJ468" s="27">
        <v>1</v>
      </c>
      <c r="EK468" s="2" t="s">
        <v>9431</v>
      </c>
      <c r="EL468" s="27">
        <v>0</v>
      </c>
      <c r="EN468">
        <v>1</v>
      </c>
      <c r="EP468" s="2" t="s">
        <v>9426</v>
      </c>
      <c r="EQ468">
        <f t="shared" si="107"/>
        <v>0.45</v>
      </c>
      <c r="ER468" s="99">
        <v>0.5</v>
      </c>
      <c r="ES468" s="27">
        <v>0</v>
      </c>
      <c r="ET468" t="s">
        <v>242</v>
      </c>
      <c r="EU468" t="s">
        <v>242</v>
      </c>
      <c r="EX468" t="s">
        <v>242</v>
      </c>
      <c r="EY468" t="s">
        <v>242</v>
      </c>
      <c r="FA468" s="27">
        <v>0</v>
      </c>
      <c r="FB468" t="s">
        <v>242</v>
      </c>
      <c r="FD468" s="27">
        <v>0</v>
      </c>
      <c r="FE468" t="s">
        <v>242</v>
      </c>
      <c r="FG468" s="27">
        <v>1</v>
      </c>
      <c r="FH468">
        <v>149.9</v>
      </c>
      <c r="FI468" t="s">
        <v>9432</v>
      </c>
      <c r="FJ468" s="27">
        <v>0</v>
      </c>
      <c r="FK468" t="s">
        <v>242</v>
      </c>
      <c r="FL468">
        <f t="shared" si="110"/>
        <v>1</v>
      </c>
      <c r="FM468" s="99">
        <v>1</v>
      </c>
      <c r="FN468">
        <f t="shared" si="111"/>
        <v>0</v>
      </c>
      <c r="FO468" s="100">
        <v>0</v>
      </c>
      <c r="FQ468">
        <v>1</v>
      </c>
      <c r="FS468" t="s">
        <v>9426</v>
      </c>
      <c r="FT468" s="27">
        <v>0</v>
      </c>
      <c r="FU468" t="s">
        <v>242</v>
      </c>
      <c r="FV468" t="s">
        <v>242</v>
      </c>
      <c r="FW468" t="s">
        <v>242</v>
      </c>
      <c r="FY468" s="27">
        <v>1</v>
      </c>
      <c r="FZ468">
        <v>16</v>
      </c>
      <c r="GA468">
        <v>2</v>
      </c>
      <c r="GC468" s="27">
        <v>0.5</v>
      </c>
      <c r="GD468" t="s">
        <v>242</v>
      </c>
      <c r="GE468" t="s">
        <v>242</v>
      </c>
      <c r="GF468" s="36" t="s">
        <v>242</v>
      </c>
      <c r="GG468" t="s">
        <v>242</v>
      </c>
      <c r="GH468" t="s">
        <v>242</v>
      </c>
      <c r="GI468" t="s">
        <v>242</v>
      </c>
      <c r="GJ468" t="s">
        <v>242</v>
      </c>
      <c r="GK468">
        <v>1</v>
      </c>
      <c r="GL468" t="s">
        <v>9433</v>
      </c>
      <c r="GM468">
        <v>1</v>
      </c>
      <c r="GO468" t="s">
        <v>9426</v>
      </c>
      <c r="GP468" s="27">
        <v>0</v>
      </c>
      <c r="GQ468" t="s">
        <v>242</v>
      </c>
      <c r="GR468" t="s">
        <v>242</v>
      </c>
      <c r="GT468" t="s">
        <v>242</v>
      </c>
      <c r="GW468" s="27">
        <v>1</v>
      </c>
      <c r="GX468">
        <v>246</v>
      </c>
      <c r="GY468" t="s">
        <v>9434</v>
      </c>
      <c r="HA468" t="s">
        <v>242</v>
      </c>
      <c r="HD468" s="27">
        <v>0</v>
      </c>
      <c r="HF468" s="27">
        <v>1</v>
      </c>
      <c r="HG468" t="s">
        <v>9435</v>
      </c>
      <c r="HH468">
        <v>1</v>
      </c>
      <c r="HJ468" t="s">
        <v>9426</v>
      </c>
      <c r="HK468" s="27">
        <v>0</v>
      </c>
      <c r="HM468" t="s">
        <v>242</v>
      </c>
      <c r="HP468">
        <v>0.66666666699999999</v>
      </c>
      <c r="HQ468">
        <v>0.5</v>
      </c>
      <c r="HR468">
        <v>0.5</v>
      </c>
      <c r="HS468">
        <v>0.33333333300000001</v>
      </c>
      <c r="HT468">
        <v>0.45</v>
      </c>
      <c r="HU468">
        <v>0</v>
      </c>
      <c r="HV468">
        <v>0.25</v>
      </c>
      <c r="HW468">
        <v>0.5</v>
      </c>
      <c r="HX468">
        <v>0</v>
      </c>
      <c r="HY468">
        <v>1</v>
      </c>
      <c r="HZ468">
        <v>0.5</v>
      </c>
      <c r="IA468">
        <v>0</v>
      </c>
      <c r="IB468">
        <v>1</v>
      </c>
      <c r="IC468">
        <v>0.55555555599999995</v>
      </c>
      <c r="ID468">
        <v>0.258333333</v>
      </c>
      <c r="IE468">
        <v>0.4</v>
      </c>
      <c r="IF468">
        <v>0.40462963000000002</v>
      </c>
      <c r="IG468" t="s">
        <v>9436</v>
      </c>
      <c r="IH468" t="s">
        <v>266</v>
      </c>
      <c r="II468" t="s">
        <v>9421</v>
      </c>
      <c r="IJ468">
        <v>8323</v>
      </c>
      <c r="IK468">
        <v>7556.1</v>
      </c>
      <c r="IL468">
        <v>7822</v>
      </c>
      <c r="IM468">
        <v>8362</v>
      </c>
      <c r="IN468">
        <v>8323</v>
      </c>
      <c r="IS468">
        <f t="shared" si="108"/>
        <v>0.5</v>
      </c>
      <c r="IT468">
        <f t="shared" si="112"/>
        <v>0.42857142857142855</v>
      </c>
      <c r="IU468">
        <f t="shared" si="113"/>
        <v>0.625</v>
      </c>
      <c r="IV468">
        <f t="shared" si="109"/>
        <v>0.5178571428571429</v>
      </c>
    </row>
    <row r="469" spans="1:256" customFormat="1" ht="14" customHeight="1" x14ac:dyDescent="0.2">
      <c r="A469">
        <v>468</v>
      </c>
      <c r="B469">
        <v>508</v>
      </c>
      <c r="C469" s="1">
        <v>44961.77847222222</v>
      </c>
      <c r="D469" s="1">
        <v>44963.600694444445</v>
      </c>
      <c r="E469">
        <v>0</v>
      </c>
      <c r="F469" t="s">
        <v>9437</v>
      </c>
      <c r="G469">
        <v>100</v>
      </c>
      <c r="H469">
        <v>157462</v>
      </c>
      <c r="I469">
        <v>1</v>
      </c>
      <c r="J469" s="1">
        <v>44963.600694444445</v>
      </c>
      <c r="K469" t="s">
        <v>9438</v>
      </c>
      <c r="L469" t="s">
        <v>242</v>
      </c>
      <c r="M469" t="s">
        <v>242</v>
      </c>
      <c r="N469" t="s">
        <v>9439</v>
      </c>
      <c r="O469" t="s">
        <v>9440</v>
      </c>
      <c r="P469">
        <v>34.064799999999998</v>
      </c>
      <c r="Q469">
        <v>-118.4414</v>
      </c>
      <c r="R469" t="s">
        <v>245</v>
      </c>
      <c r="S469" t="s">
        <v>246</v>
      </c>
      <c r="T469" t="s">
        <v>9441</v>
      </c>
      <c r="U469" s="24">
        <v>842023</v>
      </c>
      <c r="V469" t="s">
        <v>9442</v>
      </c>
      <c r="W469" t="s">
        <v>9443</v>
      </c>
      <c r="X469">
        <v>2836</v>
      </c>
      <c r="Y469" t="s">
        <v>350</v>
      </c>
      <c r="Z469" t="s">
        <v>9444</v>
      </c>
      <c r="AA469">
        <v>2022</v>
      </c>
      <c r="AB469">
        <v>2022</v>
      </c>
      <c r="AC469">
        <v>0</v>
      </c>
      <c r="AF469">
        <v>9</v>
      </c>
      <c r="AG469">
        <v>1</v>
      </c>
      <c r="AI469" t="s">
        <v>9445</v>
      </c>
      <c r="AJ469" s="27">
        <v>1</v>
      </c>
      <c r="AK469">
        <v>1</v>
      </c>
      <c r="AL469" s="27">
        <v>0</v>
      </c>
      <c r="AM469" s="24">
        <v>0</v>
      </c>
      <c r="AN469" s="36">
        <f t="shared" si="105"/>
        <v>0</v>
      </c>
      <c r="AO469" s="27">
        <v>0</v>
      </c>
      <c r="AP469" s="24">
        <v>0</v>
      </c>
      <c r="AR469">
        <v>3</v>
      </c>
      <c r="AT469" t="s">
        <v>9446</v>
      </c>
      <c r="AU469" s="44">
        <v>1</v>
      </c>
      <c r="AV469" s="24">
        <v>8</v>
      </c>
      <c r="AW469" s="21">
        <f t="shared" si="114"/>
        <v>88.888888888888886</v>
      </c>
      <c r="AX469" t="s">
        <v>242</v>
      </c>
      <c r="BA469" s="27">
        <v>1</v>
      </c>
      <c r="BB469">
        <v>8</v>
      </c>
      <c r="BC469" s="21">
        <f t="shared" si="106"/>
        <v>88.888888888888886</v>
      </c>
      <c r="BD469">
        <v>3</v>
      </c>
      <c r="BF469" t="s">
        <v>9446</v>
      </c>
      <c r="BG469" s="27">
        <v>1</v>
      </c>
      <c r="BH469">
        <v>11</v>
      </c>
      <c r="BJ469">
        <v>3</v>
      </c>
      <c r="BL469" t="s">
        <v>9446</v>
      </c>
      <c r="BM469" s="27">
        <v>1</v>
      </c>
      <c r="BN469">
        <v>3</v>
      </c>
      <c r="BP469" t="s">
        <v>9446</v>
      </c>
      <c r="BQ469" s="27">
        <v>1</v>
      </c>
      <c r="BR469">
        <v>2</v>
      </c>
      <c r="BS469" s="97">
        <f t="shared" si="104"/>
        <v>22.222222222222221</v>
      </c>
      <c r="BU469">
        <v>3</v>
      </c>
      <c r="BW469" t="s">
        <v>9446</v>
      </c>
      <c r="BX469" s="27">
        <v>1</v>
      </c>
      <c r="BY469">
        <v>1</v>
      </c>
      <c r="BZ469" s="21">
        <f>BY469/AF469*100</f>
        <v>11.111111111111111</v>
      </c>
      <c r="CA469">
        <v>1</v>
      </c>
      <c r="CB469">
        <v>3</v>
      </c>
      <c r="CD469" t="s">
        <v>9446</v>
      </c>
      <c r="CE469" s="27">
        <v>0</v>
      </c>
      <c r="CG469" t="s">
        <v>242</v>
      </c>
      <c r="CH469" t="s">
        <v>242</v>
      </c>
      <c r="CJ469" s="27">
        <v>0</v>
      </c>
      <c r="CL469" t="s">
        <v>242</v>
      </c>
      <c r="CO469">
        <v>0</v>
      </c>
      <c r="CP469" s="27">
        <v>0</v>
      </c>
      <c r="CQ469" t="s">
        <v>242</v>
      </c>
      <c r="CR469" t="s">
        <v>242</v>
      </c>
      <c r="CS469" t="s">
        <v>242</v>
      </c>
      <c r="CV469" s="27">
        <v>0.5</v>
      </c>
      <c r="CW469" s="2" t="s">
        <v>9447</v>
      </c>
      <c r="CX469">
        <v>1</v>
      </c>
      <c r="CZ469" t="s">
        <v>9445</v>
      </c>
      <c r="DA469" s="27">
        <v>1</v>
      </c>
      <c r="DB469">
        <v>210409.26</v>
      </c>
      <c r="DC469">
        <v>2</v>
      </c>
      <c r="DE469" s="27">
        <v>1</v>
      </c>
      <c r="DF469" s="36" t="s">
        <v>242</v>
      </c>
      <c r="DG469" t="s">
        <v>242</v>
      </c>
      <c r="DH469" s="36">
        <v>20184.990000000002</v>
      </c>
      <c r="DI469">
        <v>2</v>
      </c>
      <c r="DJ469" s="36" t="s">
        <v>242</v>
      </c>
      <c r="DK469" t="s">
        <v>242</v>
      </c>
      <c r="DM469" s="27">
        <v>0</v>
      </c>
      <c r="DN469" s="36" t="s">
        <v>242</v>
      </c>
      <c r="DO469" t="s">
        <v>242</v>
      </c>
      <c r="DQ469">
        <v>1</v>
      </c>
      <c r="DS469" t="s">
        <v>9445</v>
      </c>
      <c r="DT469" s="27">
        <v>0</v>
      </c>
      <c r="DV469" s="27">
        <v>0</v>
      </c>
      <c r="DX469" s="27">
        <v>0</v>
      </c>
      <c r="DZ469" s="27">
        <v>0</v>
      </c>
      <c r="EB469" s="27">
        <v>0.5</v>
      </c>
      <c r="EC469" s="2" t="s">
        <v>9448</v>
      </c>
      <c r="ED469" s="27">
        <v>0</v>
      </c>
      <c r="EF469" s="27">
        <v>0</v>
      </c>
      <c r="EH469" s="27">
        <v>0</v>
      </c>
      <c r="EJ469" s="27">
        <v>0</v>
      </c>
      <c r="EL469" s="27">
        <v>0</v>
      </c>
      <c r="EN469">
        <v>1</v>
      </c>
      <c r="EP469" s="2" t="s">
        <v>9445</v>
      </c>
      <c r="EQ469">
        <f t="shared" si="107"/>
        <v>0.05</v>
      </c>
      <c r="ER469" s="99">
        <v>0.5</v>
      </c>
      <c r="ES469" s="27">
        <v>0</v>
      </c>
      <c r="ET469" t="s">
        <v>242</v>
      </c>
      <c r="EU469" t="s">
        <v>242</v>
      </c>
      <c r="EX469" t="s">
        <v>242</v>
      </c>
      <c r="EY469" t="s">
        <v>242</v>
      </c>
      <c r="FA469" s="27">
        <v>0</v>
      </c>
      <c r="FB469" t="s">
        <v>242</v>
      </c>
      <c r="FD469" s="27">
        <v>0</v>
      </c>
      <c r="FE469" t="s">
        <v>242</v>
      </c>
      <c r="FG469" s="27">
        <v>0</v>
      </c>
      <c r="FH469" t="s">
        <v>242</v>
      </c>
      <c r="FJ469" s="27">
        <v>0</v>
      </c>
      <c r="FK469" t="s">
        <v>242</v>
      </c>
      <c r="FL469">
        <f t="shared" si="110"/>
        <v>0</v>
      </c>
      <c r="FM469" s="100">
        <v>0</v>
      </c>
      <c r="FN469">
        <f t="shared" si="111"/>
        <v>0</v>
      </c>
      <c r="FO469" s="100">
        <v>0</v>
      </c>
      <c r="FQ469" t="s">
        <v>242</v>
      </c>
      <c r="FT469" s="27">
        <v>1</v>
      </c>
      <c r="FU469">
        <v>24</v>
      </c>
      <c r="FV469" t="s">
        <v>242</v>
      </c>
      <c r="FW469" t="s">
        <v>242</v>
      </c>
      <c r="FX469" t="s">
        <v>9449</v>
      </c>
      <c r="FY469" s="27">
        <v>1</v>
      </c>
      <c r="FZ469">
        <v>49</v>
      </c>
      <c r="GA469">
        <v>2</v>
      </c>
      <c r="GB469" s="2" t="s">
        <v>9450</v>
      </c>
      <c r="GC469" s="27">
        <v>1</v>
      </c>
      <c r="GD469" t="s">
        <v>242</v>
      </c>
      <c r="GE469" t="s">
        <v>242</v>
      </c>
      <c r="GF469" s="36">
        <v>64</v>
      </c>
      <c r="GG469" t="s">
        <v>242</v>
      </c>
      <c r="GH469" t="s">
        <v>242</v>
      </c>
      <c r="GI469" t="s">
        <v>242</v>
      </c>
      <c r="GJ469" t="s">
        <v>242</v>
      </c>
      <c r="GK469">
        <v>2</v>
      </c>
      <c r="GL469" t="s">
        <v>9451</v>
      </c>
      <c r="GM469">
        <v>1</v>
      </c>
      <c r="GO469" t="s">
        <v>9445</v>
      </c>
      <c r="GP469" s="27">
        <v>0</v>
      </c>
      <c r="GQ469" t="s">
        <v>242</v>
      </c>
      <c r="GR469" t="s">
        <v>242</v>
      </c>
      <c r="GT469" t="s">
        <v>242</v>
      </c>
      <c r="GW469" s="27">
        <v>1</v>
      </c>
      <c r="GX469">
        <v>180.9</v>
      </c>
      <c r="GY469">
        <v>15370549</v>
      </c>
      <c r="HA469">
        <v>3</v>
      </c>
      <c r="HC469" t="s">
        <v>9446</v>
      </c>
      <c r="HD469" s="27">
        <v>0</v>
      </c>
      <c r="HF469" s="27">
        <v>0</v>
      </c>
      <c r="HH469" t="s">
        <v>242</v>
      </c>
      <c r="HK469" s="27">
        <v>0</v>
      </c>
      <c r="HM469" t="s">
        <v>242</v>
      </c>
      <c r="HP469">
        <v>0.55555555599999995</v>
      </c>
      <c r="HQ469">
        <v>0</v>
      </c>
      <c r="HR469">
        <v>0.25</v>
      </c>
      <c r="HS469">
        <v>0.66666666699999999</v>
      </c>
      <c r="HT469">
        <v>0.05</v>
      </c>
      <c r="HU469">
        <v>0</v>
      </c>
      <c r="HV469">
        <v>0</v>
      </c>
      <c r="HW469">
        <v>1</v>
      </c>
      <c r="HX469">
        <v>0</v>
      </c>
      <c r="HY469">
        <v>1</v>
      </c>
      <c r="HZ469">
        <v>0</v>
      </c>
      <c r="IA469">
        <v>0</v>
      </c>
      <c r="IB469">
        <v>1</v>
      </c>
      <c r="IC469">
        <v>0.26851851900000001</v>
      </c>
      <c r="ID469">
        <v>0.179166667</v>
      </c>
      <c r="IE469">
        <v>0.4</v>
      </c>
      <c r="IF469">
        <v>0.28256172800000001</v>
      </c>
      <c r="IG469" t="s">
        <v>9452</v>
      </c>
      <c r="IH469" t="s">
        <v>266</v>
      </c>
      <c r="II469" t="s">
        <v>9441</v>
      </c>
      <c r="IJ469">
        <v>714.00599999999997</v>
      </c>
      <c r="IK469">
        <v>738.69100000000003</v>
      </c>
      <c r="IL469">
        <v>931.03200000000004</v>
      </c>
      <c r="IM469">
        <v>1105.5989999999999</v>
      </c>
      <c r="IN469">
        <v>714.00599999999997</v>
      </c>
      <c r="IS469">
        <f t="shared" si="108"/>
        <v>0.4</v>
      </c>
      <c r="IT469">
        <f t="shared" si="112"/>
        <v>0.35714285714285715</v>
      </c>
      <c r="IU469">
        <f t="shared" si="113"/>
        <v>1</v>
      </c>
      <c r="IV469">
        <f t="shared" si="109"/>
        <v>0.58571428571428574</v>
      </c>
    </row>
    <row r="470" spans="1:256" customFormat="1" ht="14" customHeight="1" x14ac:dyDescent="0.2">
      <c r="A470">
        <v>469</v>
      </c>
      <c r="B470">
        <v>509</v>
      </c>
      <c r="C470" s="1">
        <v>44963.579861111109</v>
      </c>
      <c r="D470" s="1">
        <v>44963.742361111108</v>
      </c>
      <c r="E470">
        <v>0</v>
      </c>
      <c r="F470" t="s">
        <v>9437</v>
      </c>
      <c r="G470">
        <v>100</v>
      </c>
      <c r="H470">
        <v>14049</v>
      </c>
      <c r="I470">
        <v>1</v>
      </c>
      <c r="J470" s="1">
        <v>44963.742361111108</v>
      </c>
      <c r="K470" t="s">
        <v>9453</v>
      </c>
      <c r="L470" t="s">
        <v>242</v>
      </c>
      <c r="M470" t="s">
        <v>242</v>
      </c>
      <c r="N470" t="s">
        <v>9454</v>
      </c>
      <c r="O470" t="s">
        <v>9455</v>
      </c>
      <c r="P470">
        <v>34.064799999999998</v>
      </c>
      <c r="Q470">
        <v>-118.4414</v>
      </c>
      <c r="R470" t="s">
        <v>245</v>
      </c>
      <c r="S470" t="s">
        <v>246</v>
      </c>
      <c r="T470" t="s">
        <v>9456</v>
      </c>
      <c r="U470" s="24">
        <v>16918</v>
      </c>
      <c r="V470" t="s">
        <v>9457</v>
      </c>
      <c r="W470" t="s">
        <v>9458</v>
      </c>
      <c r="X470">
        <v>2080</v>
      </c>
      <c r="Y470" t="s">
        <v>326</v>
      </c>
      <c r="Z470" t="s">
        <v>1332</v>
      </c>
      <c r="AA470">
        <v>2022</v>
      </c>
      <c r="AB470">
        <v>2022</v>
      </c>
      <c r="AC470">
        <v>0</v>
      </c>
      <c r="AF470">
        <v>13</v>
      </c>
      <c r="AG470">
        <v>3</v>
      </c>
      <c r="AI470" t="s">
        <v>9459</v>
      </c>
      <c r="AJ470" s="27">
        <v>1</v>
      </c>
      <c r="AK470">
        <v>1</v>
      </c>
      <c r="AL470" s="27">
        <v>0</v>
      </c>
      <c r="AM470" s="24">
        <v>0</v>
      </c>
      <c r="AN470" s="36">
        <f t="shared" si="105"/>
        <v>0</v>
      </c>
      <c r="AO470" s="27">
        <v>0</v>
      </c>
      <c r="AP470" s="24">
        <v>0</v>
      </c>
      <c r="AR470">
        <v>3</v>
      </c>
      <c r="AT470" t="s">
        <v>9460</v>
      </c>
      <c r="AU470" s="44">
        <v>1</v>
      </c>
      <c r="AV470" s="24">
        <v>11</v>
      </c>
      <c r="AW470" s="21">
        <f t="shared" si="114"/>
        <v>84.615384615384613</v>
      </c>
      <c r="AX470" t="s">
        <v>242</v>
      </c>
      <c r="BA470" s="44">
        <v>1</v>
      </c>
      <c r="BB470" s="24">
        <v>10</v>
      </c>
      <c r="BC470" s="21">
        <f t="shared" si="106"/>
        <v>76.923076923076934</v>
      </c>
      <c r="BD470" t="s">
        <v>242</v>
      </c>
      <c r="BG470" s="27">
        <v>1</v>
      </c>
      <c r="BH470">
        <v>12.8</v>
      </c>
      <c r="BJ470">
        <v>3</v>
      </c>
      <c r="BL470" t="s">
        <v>9460</v>
      </c>
      <c r="BM470" s="27">
        <v>0</v>
      </c>
      <c r="BN470" t="s">
        <v>242</v>
      </c>
      <c r="BQ470" s="27">
        <v>1</v>
      </c>
      <c r="BR470">
        <v>4</v>
      </c>
      <c r="BS470" s="97">
        <f t="shared" si="104"/>
        <v>30.76923076923077</v>
      </c>
      <c r="BU470">
        <v>3</v>
      </c>
      <c r="BW470" t="s">
        <v>9460</v>
      </c>
      <c r="BX470" s="27">
        <v>0</v>
      </c>
      <c r="BY470" s="24" t="s">
        <v>242</v>
      </c>
      <c r="BZ470" s="21" t="s">
        <v>242</v>
      </c>
      <c r="CA470" t="s">
        <v>242</v>
      </c>
      <c r="CB470" t="s">
        <v>242</v>
      </c>
      <c r="CE470" s="27">
        <v>0</v>
      </c>
      <c r="CG470" t="s">
        <v>242</v>
      </c>
      <c r="CH470" t="s">
        <v>242</v>
      </c>
      <c r="CJ470" s="27">
        <v>0</v>
      </c>
      <c r="CL470" t="s">
        <v>242</v>
      </c>
      <c r="CO470">
        <v>0</v>
      </c>
      <c r="CP470" s="27">
        <v>0</v>
      </c>
      <c r="CQ470" t="s">
        <v>242</v>
      </c>
      <c r="CR470" t="s">
        <v>242</v>
      </c>
      <c r="CS470" t="s">
        <v>242</v>
      </c>
      <c r="CV470" s="27">
        <v>0</v>
      </c>
      <c r="CX470" t="s">
        <v>242</v>
      </c>
      <c r="DA470" s="27">
        <v>1</v>
      </c>
      <c r="DB470">
        <v>291681</v>
      </c>
      <c r="DC470">
        <v>2</v>
      </c>
      <c r="DE470" s="27">
        <v>1</v>
      </c>
      <c r="DF470" s="36" t="s">
        <v>242</v>
      </c>
      <c r="DG470" t="s">
        <v>242</v>
      </c>
      <c r="DH470" s="36">
        <v>55793</v>
      </c>
      <c r="DI470">
        <v>2</v>
      </c>
      <c r="DJ470" s="36" t="s">
        <v>242</v>
      </c>
      <c r="DK470" t="s">
        <v>242</v>
      </c>
      <c r="DM470" s="27">
        <v>0</v>
      </c>
      <c r="DN470" s="36" t="s">
        <v>242</v>
      </c>
      <c r="DO470" t="s">
        <v>242</v>
      </c>
      <c r="DQ470">
        <v>1</v>
      </c>
      <c r="DS470" t="s">
        <v>9461</v>
      </c>
      <c r="DT470" s="27">
        <v>1</v>
      </c>
      <c r="DU470" s="2" t="s">
        <v>9462</v>
      </c>
      <c r="DV470" s="27">
        <v>1</v>
      </c>
      <c r="DW470" s="2" t="s">
        <v>9463</v>
      </c>
      <c r="DX470" s="27">
        <v>0</v>
      </c>
      <c r="DZ470" s="27">
        <v>1</v>
      </c>
      <c r="EA470" s="2" t="s">
        <v>9464</v>
      </c>
      <c r="EB470" s="27">
        <v>0</v>
      </c>
      <c r="ED470" s="27">
        <v>1</v>
      </c>
      <c r="EE470" s="2" t="s">
        <v>9465</v>
      </c>
      <c r="EF470" s="27">
        <v>1</v>
      </c>
      <c r="EG470" s="2" t="s">
        <v>9465</v>
      </c>
      <c r="EH470" s="27">
        <v>0.5</v>
      </c>
      <c r="EI470" s="2" t="s">
        <v>9466</v>
      </c>
      <c r="EJ470" s="27">
        <v>0</v>
      </c>
      <c r="EL470" s="27">
        <v>0</v>
      </c>
      <c r="EN470">
        <v>1</v>
      </c>
      <c r="EO470" t="s">
        <v>9467</v>
      </c>
      <c r="EP470" s="2" t="s">
        <v>9468</v>
      </c>
      <c r="EQ470">
        <f t="shared" si="107"/>
        <v>0.55000000000000004</v>
      </c>
      <c r="ER470" s="99">
        <v>0.5</v>
      </c>
      <c r="ES470" s="27">
        <v>0</v>
      </c>
      <c r="ET470" t="s">
        <v>242</v>
      </c>
      <c r="EU470" t="s">
        <v>242</v>
      </c>
      <c r="EX470" t="s">
        <v>242</v>
      </c>
      <c r="EY470" t="s">
        <v>242</v>
      </c>
      <c r="FA470" s="27">
        <v>1</v>
      </c>
      <c r="FB470">
        <v>28704</v>
      </c>
      <c r="FD470" s="27">
        <v>0</v>
      </c>
      <c r="FE470" t="s">
        <v>242</v>
      </c>
      <c r="FG470" s="27">
        <v>1</v>
      </c>
      <c r="FH470">
        <v>22289</v>
      </c>
      <c r="FJ470" s="27">
        <v>0</v>
      </c>
      <c r="FK470" t="s">
        <v>242</v>
      </c>
      <c r="FL470">
        <f t="shared" si="110"/>
        <v>2</v>
      </c>
      <c r="FM470" s="99">
        <v>1</v>
      </c>
      <c r="FN470">
        <f t="shared" si="111"/>
        <v>0</v>
      </c>
      <c r="FO470" s="100">
        <v>0</v>
      </c>
      <c r="FQ470">
        <v>5</v>
      </c>
      <c r="FR470" t="s">
        <v>9469</v>
      </c>
      <c r="FT470" s="27">
        <v>0</v>
      </c>
      <c r="FU470" t="s">
        <v>242</v>
      </c>
      <c r="FV470" t="s">
        <v>242</v>
      </c>
      <c r="FW470" t="s">
        <v>242</v>
      </c>
      <c r="FY470" s="27">
        <v>1</v>
      </c>
      <c r="FZ470">
        <v>43</v>
      </c>
      <c r="GA470">
        <v>1</v>
      </c>
      <c r="GC470" s="27">
        <v>1</v>
      </c>
      <c r="GD470">
        <v>2</v>
      </c>
      <c r="GE470">
        <v>12</v>
      </c>
      <c r="GF470" s="36">
        <v>77</v>
      </c>
      <c r="GG470">
        <v>5</v>
      </c>
      <c r="GH470" t="s">
        <v>242</v>
      </c>
      <c r="GI470" t="s">
        <v>242</v>
      </c>
      <c r="GJ470" t="s">
        <v>242</v>
      </c>
      <c r="GK470">
        <v>1</v>
      </c>
      <c r="GL470" t="s">
        <v>9470</v>
      </c>
      <c r="GM470">
        <v>1</v>
      </c>
      <c r="GO470" t="s">
        <v>9471</v>
      </c>
      <c r="GP470" s="27">
        <v>0</v>
      </c>
      <c r="GQ470" t="s">
        <v>242</v>
      </c>
      <c r="GR470" t="s">
        <v>242</v>
      </c>
      <c r="GT470" t="s">
        <v>242</v>
      </c>
      <c r="GW470" s="27">
        <v>1</v>
      </c>
      <c r="GX470">
        <v>338</v>
      </c>
      <c r="GY470">
        <v>12040281</v>
      </c>
      <c r="HA470">
        <v>3</v>
      </c>
      <c r="HC470" t="s">
        <v>9460</v>
      </c>
      <c r="HD470" s="27">
        <v>0</v>
      </c>
      <c r="HF470" s="27">
        <v>0</v>
      </c>
      <c r="HH470" t="s">
        <v>242</v>
      </c>
      <c r="HK470" s="27">
        <v>0</v>
      </c>
      <c r="HM470" t="s">
        <v>242</v>
      </c>
      <c r="HP470">
        <v>0.222222222</v>
      </c>
      <c r="HQ470">
        <v>0</v>
      </c>
      <c r="HR470">
        <v>0</v>
      </c>
      <c r="HS470">
        <v>0.66666666699999999</v>
      </c>
      <c r="HT470">
        <v>0.55000000000000004</v>
      </c>
      <c r="HU470">
        <v>0</v>
      </c>
      <c r="HV470">
        <v>0.5</v>
      </c>
      <c r="HW470">
        <v>0.66666666699999999</v>
      </c>
      <c r="HX470">
        <v>0</v>
      </c>
      <c r="HY470">
        <v>1</v>
      </c>
      <c r="HZ470">
        <v>0</v>
      </c>
      <c r="IA470">
        <v>0</v>
      </c>
      <c r="IB470">
        <v>1</v>
      </c>
      <c r="IC470">
        <v>7.4074074000000004E-2</v>
      </c>
      <c r="ID470">
        <v>0.429166667</v>
      </c>
      <c r="IE470">
        <v>0.33333333300000001</v>
      </c>
      <c r="IF470">
        <v>0.27885802500000001</v>
      </c>
      <c r="IG470" t="s">
        <v>9456</v>
      </c>
      <c r="IH470" t="s">
        <v>266</v>
      </c>
      <c r="II470" t="s">
        <v>9456</v>
      </c>
      <c r="IJ470">
        <v>8343.5</v>
      </c>
      <c r="IK470">
        <v>8614.9</v>
      </c>
      <c r="IL470">
        <v>8820.7000000000007</v>
      </c>
      <c r="IM470" t="s">
        <v>242</v>
      </c>
      <c r="IN470">
        <v>8343.5</v>
      </c>
      <c r="IS470">
        <f t="shared" si="108"/>
        <v>0.2</v>
      </c>
      <c r="IT470">
        <f t="shared" si="112"/>
        <v>0.5</v>
      </c>
      <c r="IU470">
        <f t="shared" si="113"/>
        <v>0.75</v>
      </c>
      <c r="IV470">
        <f t="shared" si="109"/>
        <v>0.48333333333333334</v>
      </c>
    </row>
    <row r="471" spans="1:256" customFormat="1" ht="14" customHeight="1" x14ac:dyDescent="0.2">
      <c r="A471">
        <v>470</v>
      </c>
      <c r="B471">
        <v>511</v>
      </c>
      <c r="C471" s="1">
        <v>44963.588888888888</v>
      </c>
      <c r="D471" s="1">
        <v>44964.75</v>
      </c>
      <c r="E471">
        <v>0</v>
      </c>
      <c r="F471" t="s">
        <v>2969</v>
      </c>
      <c r="G471">
        <v>100</v>
      </c>
      <c r="H471">
        <v>100305</v>
      </c>
      <c r="I471">
        <v>1</v>
      </c>
      <c r="J471" s="1">
        <v>44964.75</v>
      </c>
      <c r="K471" t="s">
        <v>9472</v>
      </c>
      <c r="L471" t="s">
        <v>242</v>
      </c>
      <c r="M471" t="s">
        <v>242</v>
      </c>
      <c r="N471" t="s">
        <v>9473</v>
      </c>
      <c r="O471" t="s">
        <v>9474</v>
      </c>
      <c r="P471">
        <v>34.064799999999998</v>
      </c>
      <c r="Q471">
        <v>-118.4414</v>
      </c>
      <c r="R471" t="s">
        <v>245</v>
      </c>
      <c r="S471" t="s">
        <v>246</v>
      </c>
      <c r="T471" t="s">
        <v>9475</v>
      </c>
      <c r="V471" t="s">
        <v>9476</v>
      </c>
      <c r="W471" t="s">
        <v>9477</v>
      </c>
      <c r="X471">
        <v>4931</v>
      </c>
      <c r="Y471" t="s">
        <v>490</v>
      </c>
      <c r="Z471" t="s">
        <v>491</v>
      </c>
      <c r="AA471">
        <v>2020</v>
      </c>
      <c r="AC471">
        <v>0.5</v>
      </c>
      <c r="AD471">
        <v>15</v>
      </c>
      <c r="AE471" t="s">
        <v>9478</v>
      </c>
      <c r="AF471">
        <v>12</v>
      </c>
      <c r="AG471">
        <v>3</v>
      </c>
      <c r="AI471" t="s">
        <v>9479</v>
      </c>
      <c r="AJ471" s="27">
        <v>1</v>
      </c>
      <c r="AK471">
        <v>12</v>
      </c>
      <c r="AL471" s="27">
        <v>1</v>
      </c>
      <c r="AM471">
        <v>3</v>
      </c>
      <c r="AN471" s="36">
        <f t="shared" si="105"/>
        <v>25</v>
      </c>
      <c r="AO471" s="27">
        <v>0</v>
      </c>
      <c r="AP471" s="24">
        <v>0</v>
      </c>
      <c r="AQ471" s="2" t="s">
        <v>9480</v>
      </c>
      <c r="AR471">
        <v>3</v>
      </c>
      <c r="AT471" t="s">
        <v>9479</v>
      </c>
      <c r="AU471" s="27">
        <v>1</v>
      </c>
      <c r="AV471">
        <v>10</v>
      </c>
      <c r="AW471" s="21">
        <f t="shared" si="114"/>
        <v>83.333333333333343</v>
      </c>
      <c r="AX471">
        <v>3</v>
      </c>
      <c r="AZ471" t="s">
        <v>9479</v>
      </c>
      <c r="BA471" s="27">
        <v>1</v>
      </c>
      <c r="BB471">
        <v>10</v>
      </c>
      <c r="BC471" s="21">
        <f t="shared" si="106"/>
        <v>83.333333333333343</v>
      </c>
      <c r="BD471">
        <v>3</v>
      </c>
      <c r="BF471" t="s">
        <v>9479</v>
      </c>
      <c r="BG471" s="27">
        <v>1</v>
      </c>
      <c r="BH471">
        <v>8</v>
      </c>
      <c r="BJ471">
        <v>3</v>
      </c>
      <c r="BL471" t="s">
        <v>9479</v>
      </c>
      <c r="BM471" s="27">
        <v>1</v>
      </c>
      <c r="BN471">
        <v>3</v>
      </c>
      <c r="BP471" t="s">
        <v>9479</v>
      </c>
      <c r="BQ471" s="27">
        <v>1</v>
      </c>
      <c r="BR471">
        <v>3</v>
      </c>
      <c r="BS471" s="97">
        <f t="shared" si="104"/>
        <v>25</v>
      </c>
      <c r="BU471">
        <v>3</v>
      </c>
      <c r="BW471" t="s">
        <v>9479</v>
      </c>
      <c r="BX471" s="27">
        <v>1</v>
      </c>
      <c r="BY471">
        <v>5</v>
      </c>
      <c r="BZ471" s="21">
        <f>BY471/AF471*100</f>
        <v>41.666666666666671</v>
      </c>
      <c r="CA471">
        <v>2</v>
      </c>
      <c r="CB471">
        <v>3</v>
      </c>
      <c r="CD471" t="s">
        <v>9479</v>
      </c>
      <c r="CE471" s="27">
        <v>0</v>
      </c>
      <c r="CG471" t="s">
        <v>242</v>
      </c>
      <c r="CH471" t="s">
        <v>242</v>
      </c>
      <c r="CJ471" s="27">
        <v>1</v>
      </c>
      <c r="CK471" s="2" t="s">
        <v>9481</v>
      </c>
      <c r="CL471">
        <v>1</v>
      </c>
      <c r="CN471" t="s">
        <v>9482</v>
      </c>
      <c r="CO471">
        <v>0</v>
      </c>
      <c r="CP471" s="27">
        <v>0</v>
      </c>
      <c r="CQ471" t="s">
        <v>242</v>
      </c>
      <c r="CR471" t="s">
        <v>242</v>
      </c>
      <c r="CS471" t="s">
        <v>242</v>
      </c>
      <c r="CV471" s="27">
        <v>1</v>
      </c>
      <c r="CW471" t="s">
        <v>9483</v>
      </c>
      <c r="CX471">
        <v>1</v>
      </c>
      <c r="CZ471" t="s">
        <v>9482</v>
      </c>
      <c r="DA471" s="27">
        <v>0</v>
      </c>
      <c r="DB471" t="s">
        <v>242</v>
      </c>
      <c r="DC471" t="s">
        <v>242</v>
      </c>
      <c r="DE471" s="27">
        <v>0</v>
      </c>
      <c r="DF471" s="36" t="s">
        <v>242</v>
      </c>
      <c r="DG471" t="s">
        <v>242</v>
      </c>
      <c r="DH471" s="43" t="s">
        <v>242</v>
      </c>
      <c r="DI471" t="s">
        <v>242</v>
      </c>
      <c r="DJ471" s="36" t="s">
        <v>242</v>
      </c>
      <c r="DK471" t="s">
        <v>242</v>
      </c>
      <c r="DM471" s="27">
        <v>0</v>
      </c>
      <c r="DN471" s="36" t="s">
        <v>242</v>
      </c>
      <c r="DO471" t="s">
        <v>242</v>
      </c>
      <c r="DQ471" t="s">
        <v>242</v>
      </c>
      <c r="DT471" s="27">
        <v>1</v>
      </c>
      <c r="DU471" s="2" t="s">
        <v>9484</v>
      </c>
      <c r="DV471" s="27">
        <v>1</v>
      </c>
      <c r="DW471" s="2" t="s">
        <v>9485</v>
      </c>
      <c r="DX471" s="27">
        <v>1</v>
      </c>
      <c r="DY471" t="s">
        <v>9486</v>
      </c>
      <c r="DZ471" s="27">
        <v>1</v>
      </c>
      <c r="EA471" t="s">
        <v>9487</v>
      </c>
      <c r="EB471" s="27">
        <v>1</v>
      </c>
      <c r="EC471" s="2" t="s">
        <v>9488</v>
      </c>
      <c r="ED471" s="27">
        <v>1</v>
      </c>
      <c r="EE471" s="2" t="s">
        <v>9489</v>
      </c>
      <c r="EF471" s="27">
        <v>1</v>
      </c>
      <c r="EG471" s="2" t="s">
        <v>9490</v>
      </c>
      <c r="EH471" s="27">
        <v>1</v>
      </c>
      <c r="EI471" t="s">
        <v>9491</v>
      </c>
      <c r="EJ471" s="27">
        <v>1</v>
      </c>
      <c r="EK471" t="s">
        <v>9492</v>
      </c>
      <c r="EL471" s="27">
        <v>1</v>
      </c>
      <c r="EM471" t="s">
        <v>9493</v>
      </c>
      <c r="EN471">
        <v>5</v>
      </c>
      <c r="EO471" t="s">
        <v>9494</v>
      </c>
      <c r="EP471" s="2" t="s">
        <v>9495</v>
      </c>
      <c r="EQ471">
        <f t="shared" si="107"/>
        <v>1</v>
      </c>
      <c r="ER471" s="99">
        <v>1</v>
      </c>
      <c r="ES471" s="27">
        <v>0</v>
      </c>
      <c r="ET471" t="s">
        <v>242</v>
      </c>
      <c r="EU471" t="s">
        <v>242</v>
      </c>
      <c r="EX471" t="s">
        <v>242</v>
      </c>
      <c r="EY471" t="s">
        <v>242</v>
      </c>
      <c r="FA471" s="27">
        <v>1</v>
      </c>
      <c r="FB471">
        <v>5362000</v>
      </c>
      <c r="FC471" t="s">
        <v>9496</v>
      </c>
      <c r="FD471" s="27">
        <v>0</v>
      </c>
      <c r="FE471" t="s">
        <v>242</v>
      </c>
      <c r="FG471" s="27">
        <v>1</v>
      </c>
      <c r="FH471">
        <v>26810</v>
      </c>
      <c r="FI471" t="s">
        <v>9497</v>
      </c>
      <c r="FJ471" s="27">
        <v>0</v>
      </c>
      <c r="FK471" t="s">
        <v>242</v>
      </c>
      <c r="FL471">
        <f t="shared" si="110"/>
        <v>2</v>
      </c>
      <c r="FM471" s="99">
        <v>1</v>
      </c>
      <c r="FN471">
        <f t="shared" si="111"/>
        <v>0</v>
      </c>
      <c r="FO471" s="100">
        <v>0</v>
      </c>
      <c r="FQ471">
        <v>1</v>
      </c>
      <c r="FS471" t="s">
        <v>9482</v>
      </c>
      <c r="FT471" s="27">
        <v>0</v>
      </c>
      <c r="FU471" t="s">
        <v>242</v>
      </c>
      <c r="FV471" t="s">
        <v>242</v>
      </c>
      <c r="FW471" t="s">
        <v>242</v>
      </c>
      <c r="FY471" s="27">
        <v>1</v>
      </c>
      <c r="FZ471">
        <v>26</v>
      </c>
      <c r="GA471">
        <v>3</v>
      </c>
      <c r="GC471" s="27">
        <v>0.5</v>
      </c>
      <c r="GD471" t="s">
        <v>242</v>
      </c>
      <c r="GE471" t="s">
        <v>242</v>
      </c>
      <c r="GF471" s="36" t="s">
        <v>242</v>
      </c>
      <c r="GG471" t="s">
        <v>242</v>
      </c>
      <c r="GH471" t="s">
        <v>242</v>
      </c>
      <c r="GI471" t="s">
        <v>242</v>
      </c>
      <c r="GJ471" t="s">
        <v>242</v>
      </c>
      <c r="GK471">
        <v>3</v>
      </c>
      <c r="GL471" t="s">
        <v>9498</v>
      </c>
      <c r="GM471">
        <v>1</v>
      </c>
      <c r="GO471" t="s">
        <v>9482</v>
      </c>
      <c r="GP471" s="27">
        <v>0</v>
      </c>
      <c r="GQ471" t="s">
        <v>242</v>
      </c>
      <c r="GR471" t="s">
        <v>242</v>
      </c>
      <c r="GT471" t="s">
        <v>242</v>
      </c>
      <c r="GW471" s="27">
        <v>1</v>
      </c>
      <c r="GX471">
        <v>131</v>
      </c>
      <c r="GY471" t="s">
        <v>9499</v>
      </c>
      <c r="HA471">
        <v>3</v>
      </c>
      <c r="HC471" t="s">
        <v>9500</v>
      </c>
      <c r="HD471" s="27">
        <v>0</v>
      </c>
      <c r="HF471" s="27">
        <v>0</v>
      </c>
      <c r="HH471" t="s">
        <v>242</v>
      </c>
      <c r="HK471" s="27">
        <v>1</v>
      </c>
      <c r="HL471" s="2" t="s">
        <v>9501</v>
      </c>
      <c r="HM471">
        <v>1</v>
      </c>
      <c r="HO471" t="s">
        <v>9482</v>
      </c>
      <c r="HP471">
        <v>0.77777777800000003</v>
      </c>
      <c r="HQ471">
        <v>1</v>
      </c>
      <c r="HR471">
        <v>0.5</v>
      </c>
      <c r="HS471">
        <v>0</v>
      </c>
      <c r="HT471">
        <v>1</v>
      </c>
      <c r="HU471">
        <v>0</v>
      </c>
      <c r="HV471">
        <v>0.5</v>
      </c>
      <c r="HW471">
        <v>0.5</v>
      </c>
      <c r="HX471">
        <v>0</v>
      </c>
      <c r="HY471">
        <v>1</v>
      </c>
      <c r="HZ471">
        <v>0</v>
      </c>
      <c r="IA471">
        <v>1</v>
      </c>
      <c r="IB471">
        <v>1</v>
      </c>
      <c r="IC471">
        <v>0.75925925900000002</v>
      </c>
      <c r="ID471">
        <v>0.375</v>
      </c>
      <c r="IE471">
        <v>0.5</v>
      </c>
      <c r="IF471">
        <v>0.54475308600000005</v>
      </c>
      <c r="IG471" t="s">
        <v>9502</v>
      </c>
      <c r="IH471" t="s">
        <v>266</v>
      </c>
      <c r="II471" t="s">
        <v>9475</v>
      </c>
      <c r="IJ471">
        <v>7523.1</v>
      </c>
      <c r="IK471">
        <v>7241.7</v>
      </c>
      <c r="IL471">
        <v>8316</v>
      </c>
      <c r="IM471">
        <v>9597.4</v>
      </c>
      <c r="IN471">
        <v>7523.1</v>
      </c>
      <c r="IS471">
        <f t="shared" si="108"/>
        <v>0.8</v>
      </c>
      <c r="IT471">
        <f t="shared" si="112"/>
        <v>0.2857142857142857</v>
      </c>
      <c r="IU471">
        <f t="shared" si="113"/>
        <v>0.625</v>
      </c>
      <c r="IV471">
        <f t="shared" si="109"/>
        <v>0.57023809523809532</v>
      </c>
    </row>
    <row r="472" spans="1:256" customFormat="1" ht="14" customHeight="1" x14ac:dyDescent="0.2">
      <c r="A472">
        <v>471</v>
      </c>
      <c r="B472">
        <v>512</v>
      </c>
      <c r="C472" s="1">
        <v>44964.750694444447</v>
      </c>
      <c r="D472" s="1">
        <v>44964.765972222223</v>
      </c>
      <c r="E472">
        <v>0</v>
      </c>
      <c r="F472" t="s">
        <v>2969</v>
      </c>
      <c r="G472">
        <v>100</v>
      </c>
      <c r="H472">
        <v>1361</v>
      </c>
      <c r="I472">
        <v>1</v>
      </c>
      <c r="J472" s="1">
        <v>44964.765972222223</v>
      </c>
      <c r="K472" t="s">
        <v>9503</v>
      </c>
      <c r="L472" t="s">
        <v>242</v>
      </c>
      <c r="M472" t="s">
        <v>242</v>
      </c>
      <c r="N472" t="s">
        <v>9504</v>
      </c>
      <c r="O472" t="s">
        <v>9505</v>
      </c>
      <c r="P472">
        <v>34.064799999999998</v>
      </c>
      <c r="Q472">
        <v>-118.4414</v>
      </c>
      <c r="R472" t="s">
        <v>245</v>
      </c>
      <c r="S472" t="s">
        <v>246</v>
      </c>
      <c r="T472" t="s">
        <v>10279</v>
      </c>
      <c r="V472" t="s">
        <v>9506</v>
      </c>
      <c r="W472" t="s">
        <v>9507</v>
      </c>
      <c r="X472">
        <v>6411</v>
      </c>
      <c r="Y472" t="s">
        <v>319</v>
      </c>
      <c r="Z472" t="s">
        <v>608</v>
      </c>
      <c r="AA472">
        <v>2020</v>
      </c>
      <c r="AC472">
        <v>0</v>
      </c>
      <c r="AF472">
        <v>9</v>
      </c>
      <c r="AG472">
        <v>3</v>
      </c>
      <c r="AI472" t="s">
        <v>9508</v>
      </c>
      <c r="AJ472" s="27">
        <v>1</v>
      </c>
      <c r="AK472">
        <v>4</v>
      </c>
      <c r="AL472" s="27">
        <v>0</v>
      </c>
      <c r="AM472" s="24">
        <v>0</v>
      </c>
      <c r="AN472" s="36">
        <f t="shared" si="105"/>
        <v>0</v>
      </c>
      <c r="AO472" s="27">
        <v>0</v>
      </c>
      <c r="AP472" s="24">
        <v>0</v>
      </c>
      <c r="AQ472" s="2" t="s">
        <v>9509</v>
      </c>
      <c r="AR472">
        <v>3</v>
      </c>
      <c r="AT472" t="s">
        <v>9508</v>
      </c>
      <c r="AU472" s="27">
        <v>1</v>
      </c>
      <c r="AV472">
        <v>8</v>
      </c>
      <c r="AW472" s="21">
        <f t="shared" si="114"/>
        <v>88.888888888888886</v>
      </c>
      <c r="AX472">
        <v>3</v>
      </c>
      <c r="AZ472" t="s">
        <v>9508</v>
      </c>
      <c r="BA472" s="27">
        <v>1</v>
      </c>
      <c r="BB472">
        <v>8</v>
      </c>
      <c r="BC472" s="21">
        <f t="shared" si="106"/>
        <v>88.888888888888886</v>
      </c>
      <c r="BD472">
        <v>3</v>
      </c>
      <c r="BF472" t="s">
        <v>9508</v>
      </c>
      <c r="BG472" s="27">
        <v>1</v>
      </c>
      <c r="BH472">
        <v>4</v>
      </c>
      <c r="BJ472">
        <v>3</v>
      </c>
      <c r="BL472" t="s">
        <v>9508</v>
      </c>
      <c r="BM472" s="27">
        <v>1</v>
      </c>
      <c r="BN472">
        <v>3</v>
      </c>
      <c r="BP472" t="s">
        <v>9508</v>
      </c>
      <c r="BQ472" s="27">
        <v>1</v>
      </c>
      <c r="BR472">
        <v>3</v>
      </c>
      <c r="BS472" s="97">
        <f t="shared" si="104"/>
        <v>33.333333333333329</v>
      </c>
      <c r="BU472">
        <v>3</v>
      </c>
      <c r="BW472" t="s">
        <v>9508</v>
      </c>
      <c r="BX472" s="27">
        <v>1</v>
      </c>
      <c r="BY472">
        <v>2</v>
      </c>
      <c r="BZ472" s="21">
        <f>BY472/AF472*100</f>
        <v>22.222222222222221</v>
      </c>
      <c r="CA472">
        <v>2</v>
      </c>
      <c r="CB472">
        <v>3</v>
      </c>
      <c r="CD472" t="s">
        <v>9508</v>
      </c>
      <c r="CE472" s="27">
        <v>0</v>
      </c>
      <c r="CG472" t="s">
        <v>242</v>
      </c>
      <c r="CH472" t="s">
        <v>242</v>
      </c>
      <c r="CJ472" s="27">
        <v>0</v>
      </c>
      <c r="CL472" t="s">
        <v>242</v>
      </c>
      <c r="CO472">
        <v>0</v>
      </c>
      <c r="CP472" s="27">
        <v>0</v>
      </c>
      <c r="CQ472" t="s">
        <v>242</v>
      </c>
      <c r="CR472" t="s">
        <v>242</v>
      </c>
      <c r="CS472" t="s">
        <v>242</v>
      </c>
      <c r="CV472" s="27">
        <v>0</v>
      </c>
      <c r="CX472" t="s">
        <v>242</v>
      </c>
      <c r="DA472" s="27">
        <v>0</v>
      </c>
      <c r="DB472" t="s">
        <v>242</v>
      </c>
      <c r="DC472" t="s">
        <v>242</v>
      </c>
      <c r="DE472" s="27">
        <v>0</v>
      </c>
      <c r="DF472" s="36" t="s">
        <v>242</v>
      </c>
      <c r="DG472" t="s">
        <v>242</v>
      </c>
      <c r="DH472" s="43" t="s">
        <v>242</v>
      </c>
      <c r="DI472" t="s">
        <v>242</v>
      </c>
      <c r="DJ472" s="36" t="s">
        <v>242</v>
      </c>
      <c r="DK472" t="s">
        <v>242</v>
      </c>
      <c r="DM472" s="27">
        <v>0</v>
      </c>
      <c r="DN472" s="36" t="s">
        <v>242</v>
      </c>
      <c r="DO472" t="s">
        <v>242</v>
      </c>
      <c r="DQ472" t="s">
        <v>242</v>
      </c>
      <c r="DT472" s="27">
        <v>0</v>
      </c>
      <c r="DV472" s="27">
        <v>0.5</v>
      </c>
      <c r="DW472" s="2" t="s">
        <v>9510</v>
      </c>
      <c r="DX472" s="27">
        <v>0</v>
      </c>
      <c r="DZ472" s="27">
        <v>0.5</v>
      </c>
      <c r="EA472" t="s">
        <v>9511</v>
      </c>
      <c r="EB472" s="27">
        <v>0</v>
      </c>
      <c r="ED472" s="27">
        <v>0</v>
      </c>
      <c r="EF472" s="27">
        <v>0.5</v>
      </c>
      <c r="EG472" s="2" t="s">
        <v>9510</v>
      </c>
      <c r="EH472" s="27">
        <v>0</v>
      </c>
      <c r="EJ472" s="27">
        <v>0</v>
      </c>
      <c r="EL472" s="27">
        <v>0</v>
      </c>
      <c r="EN472">
        <v>5</v>
      </c>
      <c r="EO472" t="s">
        <v>9512</v>
      </c>
      <c r="EP472" s="2" t="s">
        <v>9513</v>
      </c>
      <c r="EQ472">
        <f t="shared" si="107"/>
        <v>0.15</v>
      </c>
      <c r="ER472" s="99">
        <v>0.5</v>
      </c>
      <c r="ES472" s="27">
        <v>0</v>
      </c>
      <c r="ET472" t="s">
        <v>242</v>
      </c>
      <c r="EU472" t="s">
        <v>242</v>
      </c>
      <c r="EX472" t="s">
        <v>242</v>
      </c>
      <c r="EY472" t="s">
        <v>242</v>
      </c>
      <c r="FA472" s="27">
        <v>0</v>
      </c>
      <c r="FB472" t="s">
        <v>242</v>
      </c>
      <c r="FD472" s="27">
        <v>0</v>
      </c>
      <c r="FE472" t="s">
        <v>242</v>
      </c>
      <c r="FG472" s="27">
        <v>0</v>
      </c>
      <c r="FH472" t="s">
        <v>242</v>
      </c>
      <c r="FJ472" s="27">
        <v>0</v>
      </c>
      <c r="FK472" t="s">
        <v>242</v>
      </c>
      <c r="FL472">
        <f t="shared" si="110"/>
        <v>0</v>
      </c>
      <c r="FM472" s="100">
        <v>0</v>
      </c>
      <c r="FN472">
        <f t="shared" si="111"/>
        <v>0</v>
      </c>
      <c r="FO472" s="100">
        <v>0</v>
      </c>
      <c r="FQ472" t="s">
        <v>242</v>
      </c>
      <c r="FT472" s="27">
        <v>0</v>
      </c>
      <c r="FU472" t="s">
        <v>242</v>
      </c>
      <c r="FV472" t="s">
        <v>242</v>
      </c>
      <c r="FW472" t="s">
        <v>242</v>
      </c>
      <c r="FY472" s="27">
        <v>0</v>
      </c>
      <c r="FZ472" t="s">
        <v>242</v>
      </c>
      <c r="GA472" t="s">
        <v>242</v>
      </c>
      <c r="GC472" s="27">
        <v>0</v>
      </c>
      <c r="GD472" t="s">
        <v>242</v>
      </c>
      <c r="GE472" t="s">
        <v>242</v>
      </c>
      <c r="GF472" s="36" t="s">
        <v>242</v>
      </c>
      <c r="GG472" t="s">
        <v>242</v>
      </c>
      <c r="GH472" t="s">
        <v>242</v>
      </c>
      <c r="GI472" t="s">
        <v>242</v>
      </c>
      <c r="GJ472" t="s">
        <v>242</v>
      </c>
      <c r="GK472" t="s">
        <v>242</v>
      </c>
      <c r="GM472" t="s">
        <v>242</v>
      </c>
      <c r="GP472" s="27">
        <v>0</v>
      </c>
      <c r="GQ472" t="s">
        <v>242</v>
      </c>
      <c r="GR472" t="s">
        <v>242</v>
      </c>
      <c r="GT472" t="s">
        <v>242</v>
      </c>
      <c r="GW472" s="27">
        <v>1</v>
      </c>
      <c r="GX472">
        <v>297</v>
      </c>
      <c r="GY472" t="s">
        <v>9514</v>
      </c>
      <c r="HA472">
        <v>3</v>
      </c>
      <c r="HC472" t="s">
        <v>9515</v>
      </c>
      <c r="HD472" s="27">
        <v>0</v>
      </c>
      <c r="HF472" s="27">
        <v>0</v>
      </c>
      <c r="HH472" t="s">
        <v>242</v>
      </c>
      <c r="HK472" s="27">
        <v>0</v>
      </c>
      <c r="HM472" t="s">
        <v>242</v>
      </c>
      <c r="HP472">
        <v>0.66666666699999999</v>
      </c>
      <c r="HQ472">
        <v>0</v>
      </c>
      <c r="HR472">
        <v>0</v>
      </c>
      <c r="HS472">
        <v>0</v>
      </c>
      <c r="HT472">
        <v>0.15</v>
      </c>
      <c r="HU472">
        <v>0</v>
      </c>
      <c r="HV472">
        <v>0</v>
      </c>
      <c r="HW472">
        <v>0</v>
      </c>
      <c r="HX472">
        <v>0</v>
      </c>
      <c r="HY472">
        <v>1</v>
      </c>
      <c r="HZ472">
        <v>0</v>
      </c>
      <c r="IA472">
        <v>0</v>
      </c>
      <c r="IB472">
        <v>1</v>
      </c>
      <c r="IC472">
        <v>0.222222222</v>
      </c>
      <c r="ID472">
        <v>3.7499999999999999E-2</v>
      </c>
      <c r="IE472">
        <v>0.2</v>
      </c>
      <c r="IF472">
        <v>0.15324074100000001</v>
      </c>
      <c r="IG472" t="s">
        <v>9516</v>
      </c>
      <c r="IH472" t="s">
        <v>266</v>
      </c>
      <c r="IJ472">
        <v>9039</v>
      </c>
      <c r="IK472">
        <v>9352</v>
      </c>
      <c r="IL472">
        <v>8998</v>
      </c>
      <c r="IM472">
        <v>8866</v>
      </c>
      <c r="IN472">
        <v>9039</v>
      </c>
      <c r="IS472">
        <f t="shared" si="108"/>
        <v>0.4</v>
      </c>
      <c r="IT472">
        <f t="shared" si="112"/>
        <v>7.1428571428571425E-2</v>
      </c>
      <c r="IU472">
        <f t="shared" si="113"/>
        <v>0.25</v>
      </c>
      <c r="IV472">
        <f t="shared" si="109"/>
        <v>0.24047619047619048</v>
      </c>
    </row>
    <row r="473" spans="1:256" customFormat="1" ht="14" customHeight="1" x14ac:dyDescent="0.2">
      <c r="A473">
        <v>472</v>
      </c>
      <c r="B473">
        <v>513</v>
      </c>
      <c r="C473" s="1">
        <v>44964.765972222223</v>
      </c>
      <c r="D473" s="1">
        <v>44964.802083333336</v>
      </c>
      <c r="E473">
        <v>0</v>
      </c>
      <c r="F473" t="s">
        <v>2969</v>
      </c>
      <c r="G473">
        <v>100</v>
      </c>
      <c r="H473">
        <v>3121</v>
      </c>
      <c r="I473">
        <v>1</v>
      </c>
      <c r="J473" s="1">
        <v>44964.802083333336</v>
      </c>
      <c r="K473" t="s">
        <v>9517</v>
      </c>
      <c r="L473" t="s">
        <v>242</v>
      </c>
      <c r="M473" t="s">
        <v>242</v>
      </c>
      <c r="N473" t="s">
        <v>9518</v>
      </c>
      <c r="O473" t="s">
        <v>9519</v>
      </c>
      <c r="P473">
        <v>34.054400000000001</v>
      </c>
      <c r="Q473">
        <v>-118.2441</v>
      </c>
      <c r="R473" t="s">
        <v>245</v>
      </c>
      <c r="S473" t="s">
        <v>246</v>
      </c>
      <c r="T473" t="s">
        <v>9520</v>
      </c>
      <c r="V473" t="s">
        <v>9521</v>
      </c>
      <c r="W473">
        <v>969457100</v>
      </c>
      <c r="X473">
        <v>4922</v>
      </c>
      <c r="Y473" t="s">
        <v>248</v>
      </c>
      <c r="Z473" t="s">
        <v>7775</v>
      </c>
      <c r="AA473">
        <v>2020</v>
      </c>
      <c r="AC473">
        <v>0.5</v>
      </c>
      <c r="AD473">
        <v>9</v>
      </c>
      <c r="AF473">
        <v>11</v>
      </c>
      <c r="AG473">
        <v>3</v>
      </c>
      <c r="AI473" t="s">
        <v>9522</v>
      </c>
      <c r="AJ473" s="27">
        <v>1</v>
      </c>
      <c r="AK473">
        <v>6</v>
      </c>
      <c r="AL473" s="27">
        <v>1</v>
      </c>
      <c r="AM473">
        <v>5</v>
      </c>
      <c r="AN473" s="36">
        <f t="shared" si="105"/>
        <v>45.454545454545453</v>
      </c>
      <c r="AO473" s="27">
        <v>0</v>
      </c>
      <c r="AP473" s="24">
        <v>0</v>
      </c>
      <c r="AQ473" s="2" t="s">
        <v>9523</v>
      </c>
      <c r="AR473">
        <v>3</v>
      </c>
      <c r="AT473" t="s">
        <v>9522</v>
      </c>
      <c r="AU473" s="27">
        <v>1</v>
      </c>
      <c r="AV473">
        <v>10</v>
      </c>
      <c r="AW473" s="21">
        <f t="shared" si="114"/>
        <v>90.909090909090907</v>
      </c>
      <c r="AX473">
        <v>3</v>
      </c>
      <c r="AZ473" t="s">
        <v>9522</v>
      </c>
      <c r="BA473" s="27">
        <v>1</v>
      </c>
      <c r="BB473">
        <v>10</v>
      </c>
      <c r="BC473" s="21">
        <f t="shared" si="106"/>
        <v>90.909090909090907</v>
      </c>
      <c r="BD473">
        <v>3</v>
      </c>
      <c r="BF473" t="s">
        <v>9522</v>
      </c>
      <c r="BG473" s="27">
        <v>1</v>
      </c>
      <c r="BH473">
        <v>4.4000000000000004</v>
      </c>
      <c r="BJ473">
        <v>3</v>
      </c>
      <c r="BL473" t="s">
        <v>9522</v>
      </c>
      <c r="BM473" s="27">
        <v>1</v>
      </c>
      <c r="BN473">
        <v>3</v>
      </c>
      <c r="BP473" t="s">
        <v>9522</v>
      </c>
      <c r="BQ473" s="27">
        <v>1</v>
      </c>
      <c r="BR473">
        <v>2</v>
      </c>
      <c r="BS473" s="97">
        <f t="shared" si="104"/>
        <v>18.181818181818183</v>
      </c>
      <c r="BU473">
        <v>3</v>
      </c>
      <c r="BW473" t="s">
        <v>9522</v>
      </c>
      <c r="BX473" s="27">
        <v>0</v>
      </c>
      <c r="BY473" s="24" t="s">
        <v>242</v>
      </c>
      <c r="BZ473" s="21" t="s">
        <v>242</v>
      </c>
      <c r="CA473" t="s">
        <v>242</v>
      </c>
      <c r="CB473" t="s">
        <v>242</v>
      </c>
      <c r="CE473" s="27">
        <v>0</v>
      </c>
      <c r="CG473" t="s">
        <v>242</v>
      </c>
      <c r="CH473" t="s">
        <v>242</v>
      </c>
      <c r="CJ473" s="27">
        <v>1</v>
      </c>
      <c r="CK473" s="2" t="s">
        <v>9524</v>
      </c>
      <c r="CL473">
        <v>1</v>
      </c>
      <c r="CN473" t="s">
        <v>9525</v>
      </c>
      <c r="CO473">
        <v>0</v>
      </c>
      <c r="CP473" s="27">
        <v>0.5</v>
      </c>
      <c r="CQ473" t="s">
        <v>242</v>
      </c>
      <c r="CR473">
        <v>100</v>
      </c>
      <c r="CS473" t="s">
        <v>242</v>
      </c>
      <c r="CT473" s="2" t="s">
        <v>9526</v>
      </c>
      <c r="CU473" t="s">
        <v>9527</v>
      </c>
      <c r="CV473" s="27">
        <v>1</v>
      </c>
      <c r="CW473" s="2" t="s">
        <v>9528</v>
      </c>
      <c r="CX473">
        <v>1</v>
      </c>
      <c r="CZ473" t="s">
        <v>9525</v>
      </c>
      <c r="DA473" s="27">
        <v>1</v>
      </c>
      <c r="DB473">
        <v>10430000</v>
      </c>
      <c r="DC473">
        <v>2</v>
      </c>
      <c r="DE473" s="27">
        <v>1</v>
      </c>
      <c r="DF473" s="36" t="s">
        <v>242</v>
      </c>
      <c r="DG473" t="s">
        <v>242</v>
      </c>
      <c r="DH473" s="43" t="s">
        <v>242</v>
      </c>
      <c r="DI473" t="s">
        <v>242</v>
      </c>
      <c r="DJ473" s="36">
        <v>1500000</v>
      </c>
      <c r="DK473">
        <v>2</v>
      </c>
      <c r="DM473" s="27">
        <v>0</v>
      </c>
      <c r="DN473" s="36" t="s">
        <v>242</v>
      </c>
      <c r="DO473" t="s">
        <v>242</v>
      </c>
      <c r="DQ473">
        <v>1</v>
      </c>
      <c r="DS473" t="s">
        <v>9525</v>
      </c>
      <c r="DT473" s="27">
        <v>1</v>
      </c>
      <c r="DU473" s="2" t="s">
        <v>9529</v>
      </c>
      <c r="DV473" s="27">
        <v>1</v>
      </c>
      <c r="DW473" s="2" t="s">
        <v>9530</v>
      </c>
      <c r="DX473" s="27">
        <v>0</v>
      </c>
      <c r="DZ473" s="27">
        <v>1</v>
      </c>
      <c r="EA473" s="2" t="s">
        <v>9531</v>
      </c>
      <c r="EB473" s="27">
        <v>0</v>
      </c>
      <c r="ED473" s="27">
        <v>1</v>
      </c>
      <c r="EE473" s="2" t="s">
        <v>9532</v>
      </c>
      <c r="EF473" s="27">
        <v>1</v>
      </c>
      <c r="EG473" s="2" t="s">
        <v>9530</v>
      </c>
      <c r="EH473" s="27">
        <v>1</v>
      </c>
      <c r="EI473" t="s">
        <v>9533</v>
      </c>
      <c r="EJ473" s="27">
        <v>1</v>
      </c>
      <c r="EK473" t="s">
        <v>9534</v>
      </c>
      <c r="EL473" s="27">
        <v>0</v>
      </c>
      <c r="EN473">
        <v>1</v>
      </c>
      <c r="EP473" s="2" t="s">
        <v>9525</v>
      </c>
      <c r="EQ473">
        <f t="shared" si="107"/>
        <v>0.7</v>
      </c>
      <c r="ER473" s="99">
        <v>0.5</v>
      </c>
      <c r="ES473" s="27">
        <v>1</v>
      </c>
      <c r="ET473">
        <v>54</v>
      </c>
      <c r="EU473" t="s">
        <v>242</v>
      </c>
      <c r="EX473">
        <v>1</v>
      </c>
      <c r="EY473" t="s">
        <v>242</v>
      </c>
      <c r="EZ473" t="s">
        <v>9525</v>
      </c>
      <c r="FA473" s="27">
        <v>1</v>
      </c>
      <c r="FB473">
        <v>53.79</v>
      </c>
      <c r="FD473" s="27">
        <v>0</v>
      </c>
      <c r="FE473" t="s">
        <v>242</v>
      </c>
      <c r="FG473" s="27">
        <v>0</v>
      </c>
      <c r="FH473" t="s">
        <v>242</v>
      </c>
      <c r="FJ473" s="27">
        <v>0</v>
      </c>
      <c r="FK473" t="s">
        <v>242</v>
      </c>
      <c r="FL473">
        <f t="shared" si="110"/>
        <v>1</v>
      </c>
      <c r="FM473" s="99">
        <v>1</v>
      </c>
      <c r="FN473">
        <f t="shared" si="111"/>
        <v>0</v>
      </c>
      <c r="FO473" s="100">
        <v>0</v>
      </c>
      <c r="FQ473">
        <v>1</v>
      </c>
      <c r="FS473" t="s">
        <v>9525</v>
      </c>
      <c r="FT473" s="27">
        <v>1</v>
      </c>
      <c r="FU473">
        <v>10</v>
      </c>
      <c r="FV473">
        <v>60</v>
      </c>
      <c r="FW473">
        <v>30</v>
      </c>
      <c r="FY473" s="27">
        <v>1</v>
      </c>
      <c r="FZ473">
        <v>20.3</v>
      </c>
      <c r="GA473">
        <v>3</v>
      </c>
      <c r="GC473" s="27">
        <v>0.5</v>
      </c>
      <c r="GD473" t="s">
        <v>242</v>
      </c>
      <c r="GE473" t="s">
        <v>242</v>
      </c>
      <c r="GF473" s="36" t="s">
        <v>242</v>
      </c>
      <c r="GG473" t="s">
        <v>242</v>
      </c>
      <c r="GH473" t="s">
        <v>242</v>
      </c>
      <c r="GI473" t="s">
        <v>242</v>
      </c>
      <c r="GJ473" t="s">
        <v>242</v>
      </c>
      <c r="GK473">
        <v>3</v>
      </c>
      <c r="GL473" t="s">
        <v>9535</v>
      </c>
      <c r="GM473">
        <v>1</v>
      </c>
      <c r="GO473" t="s">
        <v>9525</v>
      </c>
      <c r="GP473" s="27">
        <v>0</v>
      </c>
      <c r="GQ473" t="s">
        <v>242</v>
      </c>
      <c r="GR473" t="s">
        <v>242</v>
      </c>
      <c r="GT473" t="s">
        <v>242</v>
      </c>
      <c r="GW473" s="27">
        <v>1</v>
      </c>
      <c r="GX473">
        <v>88</v>
      </c>
      <c r="GY473" t="s">
        <v>9536</v>
      </c>
      <c r="GZ473" s="2" t="s">
        <v>9537</v>
      </c>
      <c r="HA473">
        <v>3</v>
      </c>
      <c r="HC473" t="s">
        <v>9522</v>
      </c>
      <c r="HD473" s="27">
        <v>0</v>
      </c>
      <c r="HF473" s="27">
        <v>0</v>
      </c>
      <c r="HH473" t="s">
        <v>242</v>
      </c>
      <c r="HK473" s="27">
        <v>1</v>
      </c>
      <c r="HL473" s="2" t="s">
        <v>9538</v>
      </c>
      <c r="HM473">
        <v>1</v>
      </c>
      <c r="HO473" t="s">
        <v>9525</v>
      </c>
      <c r="HP473">
        <v>0.66666666699999999</v>
      </c>
      <c r="HQ473">
        <v>1</v>
      </c>
      <c r="HR473">
        <v>0.75</v>
      </c>
      <c r="HS473">
        <v>0.66666666699999999</v>
      </c>
      <c r="HT473">
        <v>0.7</v>
      </c>
      <c r="HU473">
        <v>1</v>
      </c>
      <c r="HV473">
        <v>0.25</v>
      </c>
      <c r="HW473">
        <v>0.83333333300000001</v>
      </c>
      <c r="HX473">
        <v>0</v>
      </c>
      <c r="HY473">
        <v>1</v>
      </c>
      <c r="HZ473">
        <v>0</v>
      </c>
      <c r="IA473">
        <v>1</v>
      </c>
      <c r="IB473">
        <v>1</v>
      </c>
      <c r="IC473">
        <v>0.80555555599999995</v>
      </c>
      <c r="ID473">
        <v>0.65416666700000003</v>
      </c>
      <c r="IE473">
        <v>0.56666666700000001</v>
      </c>
      <c r="IF473">
        <v>0.67546296299999997</v>
      </c>
      <c r="IG473" t="s">
        <v>9539</v>
      </c>
      <c r="IH473" t="s">
        <v>266</v>
      </c>
      <c r="II473" t="s">
        <v>9520</v>
      </c>
      <c r="IJ473">
        <v>8201</v>
      </c>
      <c r="IK473">
        <v>7719</v>
      </c>
      <c r="IL473">
        <v>10627</v>
      </c>
      <c r="IM473">
        <v>10965</v>
      </c>
      <c r="IN473">
        <v>8201</v>
      </c>
      <c r="IS473">
        <f t="shared" si="108"/>
        <v>0.6</v>
      </c>
      <c r="IT473">
        <f t="shared" si="112"/>
        <v>0.6428571428571429</v>
      </c>
      <c r="IU473">
        <f t="shared" si="113"/>
        <v>0.875</v>
      </c>
      <c r="IV473">
        <f t="shared" si="109"/>
        <v>0.705952380952381</v>
      </c>
    </row>
    <row r="474" spans="1:256" customFormat="1" ht="14" customHeight="1" x14ac:dyDescent="0.2">
      <c r="A474">
        <v>473</v>
      </c>
      <c r="B474">
        <v>514</v>
      </c>
      <c r="C474" s="1">
        <v>44964.802083333336</v>
      </c>
      <c r="D474" s="1">
        <v>44967.991666666669</v>
      </c>
      <c r="E474">
        <v>0</v>
      </c>
      <c r="F474" t="s">
        <v>2969</v>
      </c>
      <c r="G474">
        <v>100</v>
      </c>
      <c r="H474">
        <v>275530</v>
      </c>
      <c r="I474">
        <v>1</v>
      </c>
      <c r="J474" s="1">
        <v>44967.991666666669</v>
      </c>
      <c r="K474" t="s">
        <v>9540</v>
      </c>
      <c r="L474" t="s">
        <v>242</v>
      </c>
      <c r="M474" t="s">
        <v>242</v>
      </c>
      <c r="N474" t="s">
        <v>9541</v>
      </c>
      <c r="O474" t="s">
        <v>9542</v>
      </c>
      <c r="P474">
        <v>34.054400000000001</v>
      </c>
      <c r="Q474">
        <v>-118.2441</v>
      </c>
      <c r="R474" t="s">
        <v>245</v>
      </c>
      <c r="S474" t="s">
        <v>246</v>
      </c>
      <c r="T474" t="s">
        <v>9543</v>
      </c>
      <c r="V474" t="s">
        <v>9544</v>
      </c>
      <c r="W474">
        <v>84423102</v>
      </c>
      <c r="X474">
        <v>6331</v>
      </c>
      <c r="Y474" t="s">
        <v>319</v>
      </c>
      <c r="Z474" t="s">
        <v>9545</v>
      </c>
      <c r="AA474">
        <v>2021</v>
      </c>
      <c r="AC474">
        <v>0</v>
      </c>
      <c r="AF474">
        <v>11</v>
      </c>
      <c r="AG474">
        <v>3</v>
      </c>
      <c r="AI474" t="s">
        <v>9546</v>
      </c>
      <c r="AJ474" s="27">
        <v>1</v>
      </c>
      <c r="AK474">
        <v>8</v>
      </c>
      <c r="AL474" s="27">
        <v>1</v>
      </c>
      <c r="AM474">
        <v>3</v>
      </c>
      <c r="AN474" s="36">
        <f t="shared" si="105"/>
        <v>27.27272727272727</v>
      </c>
      <c r="AO474" s="27">
        <v>1</v>
      </c>
      <c r="AP474">
        <v>3</v>
      </c>
      <c r="AQ474" s="2" t="s">
        <v>9547</v>
      </c>
      <c r="AR474">
        <v>3</v>
      </c>
      <c r="AT474" t="s">
        <v>9546</v>
      </c>
      <c r="AU474" s="27">
        <v>1</v>
      </c>
      <c r="AV474">
        <v>9</v>
      </c>
      <c r="AW474" s="21">
        <f t="shared" si="114"/>
        <v>81.818181818181827</v>
      </c>
      <c r="AX474">
        <v>3</v>
      </c>
      <c r="AZ474" t="s">
        <v>9546</v>
      </c>
      <c r="BA474" s="27">
        <v>1</v>
      </c>
      <c r="BB474">
        <v>9</v>
      </c>
      <c r="BC474" s="21">
        <f t="shared" si="106"/>
        <v>81.818181818181827</v>
      </c>
      <c r="BD474">
        <v>3</v>
      </c>
      <c r="BF474" t="s">
        <v>9546</v>
      </c>
      <c r="BG474" s="27">
        <v>1</v>
      </c>
      <c r="BH474">
        <v>21.5</v>
      </c>
      <c r="BJ474">
        <v>3</v>
      </c>
      <c r="BL474" t="s">
        <v>9546</v>
      </c>
      <c r="BM474" s="27">
        <v>1</v>
      </c>
      <c r="BN474">
        <v>3</v>
      </c>
      <c r="BP474" t="s">
        <v>9546</v>
      </c>
      <c r="BQ474" s="27">
        <v>1</v>
      </c>
      <c r="BR474">
        <v>3</v>
      </c>
      <c r="BS474" s="97">
        <f t="shared" si="104"/>
        <v>27.27272727272727</v>
      </c>
      <c r="BU474">
        <v>3</v>
      </c>
      <c r="BW474" t="s">
        <v>9546</v>
      </c>
      <c r="BX474" s="27">
        <v>0</v>
      </c>
      <c r="BY474" s="24" t="s">
        <v>242</v>
      </c>
      <c r="BZ474" s="21" t="s">
        <v>242</v>
      </c>
      <c r="CA474" t="s">
        <v>242</v>
      </c>
      <c r="CB474" t="s">
        <v>242</v>
      </c>
      <c r="CE474" s="27">
        <v>0</v>
      </c>
      <c r="CG474" t="s">
        <v>242</v>
      </c>
      <c r="CH474" t="s">
        <v>242</v>
      </c>
      <c r="CJ474" s="27">
        <v>1</v>
      </c>
      <c r="CK474" s="2" t="s">
        <v>9548</v>
      </c>
      <c r="CL474">
        <v>1</v>
      </c>
      <c r="CN474" t="s">
        <v>9549</v>
      </c>
      <c r="CO474">
        <v>0</v>
      </c>
      <c r="CP474" s="27">
        <v>0</v>
      </c>
      <c r="CQ474" t="s">
        <v>242</v>
      </c>
      <c r="CR474" t="s">
        <v>242</v>
      </c>
      <c r="CS474" t="s">
        <v>242</v>
      </c>
      <c r="CV474" s="27">
        <v>1</v>
      </c>
      <c r="CW474" s="2" t="s">
        <v>9550</v>
      </c>
      <c r="CX474">
        <v>1</v>
      </c>
      <c r="CZ474" t="s">
        <v>9549</v>
      </c>
      <c r="DA474" s="27">
        <v>1</v>
      </c>
      <c r="DB474">
        <v>751.3</v>
      </c>
      <c r="DC474">
        <v>1</v>
      </c>
      <c r="DE474" s="27">
        <v>1</v>
      </c>
      <c r="DF474" s="36" t="s">
        <v>242</v>
      </c>
      <c r="DG474" t="s">
        <v>242</v>
      </c>
      <c r="DH474" s="43" t="s">
        <v>242</v>
      </c>
      <c r="DI474" t="s">
        <v>242</v>
      </c>
      <c r="DJ474" s="36">
        <v>345.6</v>
      </c>
      <c r="DK474">
        <v>1</v>
      </c>
      <c r="DM474" s="27">
        <v>1</v>
      </c>
      <c r="DN474" s="36">
        <v>1293</v>
      </c>
      <c r="DO474">
        <v>1</v>
      </c>
      <c r="DQ474">
        <v>1</v>
      </c>
      <c r="DS474" t="s">
        <v>9549</v>
      </c>
      <c r="DT474" s="27">
        <v>1</v>
      </c>
      <c r="DU474" s="2" t="s">
        <v>9551</v>
      </c>
      <c r="DV474" s="27">
        <v>1</v>
      </c>
      <c r="DW474" s="2" t="s">
        <v>9552</v>
      </c>
      <c r="DX474" s="27">
        <v>0.5</v>
      </c>
      <c r="DY474" s="2" t="s">
        <v>9553</v>
      </c>
      <c r="DZ474" s="27">
        <v>1</v>
      </c>
      <c r="EA474" s="2" t="s">
        <v>9554</v>
      </c>
      <c r="EB474" s="27">
        <v>0</v>
      </c>
      <c r="ED474" s="27">
        <v>1</v>
      </c>
      <c r="EE474" s="2" t="s">
        <v>9555</v>
      </c>
      <c r="EF474" s="27">
        <v>1</v>
      </c>
      <c r="EG474" s="2" t="s">
        <v>9556</v>
      </c>
      <c r="EH474" s="27">
        <v>1</v>
      </c>
      <c r="EI474" t="s">
        <v>9557</v>
      </c>
      <c r="EJ474" s="27">
        <v>1</v>
      </c>
      <c r="EK474" s="2" t="s">
        <v>9558</v>
      </c>
      <c r="EL474" s="27">
        <v>0</v>
      </c>
      <c r="EN474">
        <v>1</v>
      </c>
      <c r="EP474" s="2" t="s">
        <v>9549</v>
      </c>
      <c r="EQ474">
        <f t="shared" si="107"/>
        <v>0.75</v>
      </c>
      <c r="ER474" s="99">
        <v>0.5</v>
      </c>
      <c r="ES474" s="27">
        <v>0</v>
      </c>
      <c r="ET474" t="s">
        <v>242</v>
      </c>
      <c r="EU474" t="s">
        <v>242</v>
      </c>
      <c r="EX474" t="s">
        <v>242</v>
      </c>
      <c r="EY474" t="s">
        <v>242</v>
      </c>
      <c r="FA474" s="27">
        <v>0</v>
      </c>
      <c r="FB474" t="s">
        <v>242</v>
      </c>
      <c r="FD474" s="27">
        <v>0</v>
      </c>
      <c r="FE474" t="s">
        <v>242</v>
      </c>
      <c r="FG474" s="27">
        <v>0</v>
      </c>
      <c r="FH474" t="s">
        <v>242</v>
      </c>
      <c r="FJ474" s="27">
        <v>0</v>
      </c>
      <c r="FK474" t="s">
        <v>242</v>
      </c>
      <c r="FL474">
        <f t="shared" si="110"/>
        <v>0</v>
      </c>
      <c r="FM474" s="100">
        <v>0</v>
      </c>
      <c r="FN474">
        <f t="shared" si="111"/>
        <v>0</v>
      </c>
      <c r="FO474" s="100">
        <v>0</v>
      </c>
      <c r="FQ474" t="s">
        <v>242</v>
      </c>
      <c r="FT474" s="27">
        <v>1</v>
      </c>
      <c r="FU474" t="s">
        <v>242</v>
      </c>
      <c r="FV474" t="s">
        <v>242</v>
      </c>
      <c r="FW474" t="s">
        <v>242</v>
      </c>
      <c r="FX474" t="s">
        <v>9559</v>
      </c>
      <c r="FY474" s="27">
        <v>1</v>
      </c>
      <c r="FZ474">
        <v>52</v>
      </c>
      <c r="GA474">
        <v>3</v>
      </c>
      <c r="GC474" s="27">
        <v>0</v>
      </c>
      <c r="GD474" t="s">
        <v>242</v>
      </c>
      <c r="GE474" t="s">
        <v>242</v>
      </c>
      <c r="GF474" s="36" t="s">
        <v>242</v>
      </c>
      <c r="GG474" t="s">
        <v>242</v>
      </c>
      <c r="GH474" t="s">
        <v>242</v>
      </c>
      <c r="GI474" t="s">
        <v>242</v>
      </c>
      <c r="GJ474" t="s">
        <v>242</v>
      </c>
      <c r="GK474" t="s">
        <v>242</v>
      </c>
      <c r="GM474">
        <v>1</v>
      </c>
      <c r="GO474" t="s">
        <v>9549</v>
      </c>
      <c r="GP474" s="27">
        <v>0</v>
      </c>
      <c r="GQ474" t="s">
        <v>242</v>
      </c>
      <c r="GR474" t="s">
        <v>242</v>
      </c>
      <c r="GT474" t="s">
        <v>242</v>
      </c>
      <c r="GW474" s="27">
        <v>1</v>
      </c>
      <c r="GX474">
        <v>108</v>
      </c>
      <c r="GY474" t="s">
        <v>9560</v>
      </c>
      <c r="HA474">
        <v>3</v>
      </c>
      <c r="HC474" t="s">
        <v>9561</v>
      </c>
      <c r="HD474" s="27">
        <v>0</v>
      </c>
      <c r="HF474" s="27">
        <v>0</v>
      </c>
      <c r="HH474" t="s">
        <v>242</v>
      </c>
      <c r="HK474" s="27">
        <v>1</v>
      </c>
      <c r="HL474" s="2" t="s">
        <v>9562</v>
      </c>
      <c r="HM474">
        <v>1</v>
      </c>
      <c r="HO474" t="s">
        <v>9549</v>
      </c>
      <c r="HP474">
        <v>0.77777777800000003</v>
      </c>
      <c r="HQ474">
        <v>1</v>
      </c>
      <c r="HR474">
        <v>0.5</v>
      </c>
      <c r="HS474">
        <v>1</v>
      </c>
      <c r="HT474">
        <v>0.75</v>
      </c>
      <c r="HU474">
        <v>0</v>
      </c>
      <c r="HV474">
        <v>0</v>
      </c>
      <c r="HW474">
        <v>0.66666666699999999</v>
      </c>
      <c r="HX474">
        <v>0</v>
      </c>
      <c r="HY474">
        <v>1</v>
      </c>
      <c r="HZ474">
        <v>0</v>
      </c>
      <c r="IA474">
        <v>1</v>
      </c>
      <c r="IB474">
        <v>1</v>
      </c>
      <c r="IC474">
        <v>0.75925925900000002</v>
      </c>
      <c r="ID474">
        <v>0.4375</v>
      </c>
      <c r="IE474">
        <v>0.53333333299999997</v>
      </c>
      <c r="IF474">
        <v>0.57669753099999999</v>
      </c>
      <c r="IG474" t="s">
        <v>9543</v>
      </c>
      <c r="IH474" t="s">
        <v>266</v>
      </c>
      <c r="II474" t="s">
        <v>9543</v>
      </c>
      <c r="IJ474">
        <v>7907.9430000000002</v>
      </c>
      <c r="IK474">
        <v>8108.05</v>
      </c>
      <c r="IL474">
        <v>9463.2620000000006</v>
      </c>
      <c r="IM474">
        <v>11176.42</v>
      </c>
      <c r="IN474">
        <v>7907.9430000000002</v>
      </c>
      <c r="IS474">
        <f t="shared" si="108"/>
        <v>0.8</v>
      </c>
      <c r="IT474">
        <f t="shared" si="112"/>
        <v>0.5</v>
      </c>
      <c r="IU474">
        <f t="shared" si="113"/>
        <v>0.75</v>
      </c>
      <c r="IV474">
        <f t="shared" si="109"/>
        <v>0.68333333333333324</v>
      </c>
    </row>
    <row r="475" spans="1:256" customFormat="1" ht="14" customHeight="1" x14ac:dyDescent="0.2">
      <c r="A475">
        <v>474</v>
      </c>
      <c r="B475">
        <v>515</v>
      </c>
      <c r="C475" s="1">
        <v>44967.991666666669</v>
      </c>
      <c r="D475" s="1">
        <v>44968.043749999997</v>
      </c>
      <c r="E475">
        <v>0</v>
      </c>
      <c r="F475" t="s">
        <v>2969</v>
      </c>
      <c r="G475">
        <v>100</v>
      </c>
      <c r="H475">
        <v>4498</v>
      </c>
      <c r="I475">
        <v>1</v>
      </c>
      <c r="J475" s="1">
        <v>44968.043749999997</v>
      </c>
      <c r="K475" t="s">
        <v>9563</v>
      </c>
      <c r="L475" t="s">
        <v>242</v>
      </c>
      <c r="M475" t="s">
        <v>242</v>
      </c>
      <c r="N475" t="s">
        <v>9564</v>
      </c>
      <c r="O475" t="s">
        <v>9565</v>
      </c>
      <c r="P475">
        <v>34.054400000000001</v>
      </c>
      <c r="Q475">
        <v>-118.2441</v>
      </c>
      <c r="R475" t="s">
        <v>245</v>
      </c>
      <c r="S475" t="s">
        <v>246</v>
      </c>
      <c r="T475" t="s">
        <v>9566</v>
      </c>
      <c r="V475" t="s">
        <v>9567</v>
      </c>
      <c r="W475">
        <v>962166104</v>
      </c>
      <c r="X475">
        <v>6798</v>
      </c>
      <c r="Y475" t="s">
        <v>659</v>
      </c>
      <c r="Z475" t="s">
        <v>2676</v>
      </c>
      <c r="AA475">
        <v>2020</v>
      </c>
      <c r="AC475">
        <v>0</v>
      </c>
      <c r="AF475">
        <v>11</v>
      </c>
      <c r="AG475">
        <v>3</v>
      </c>
      <c r="AI475" t="s">
        <v>9568</v>
      </c>
      <c r="AJ475" s="27">
        <v>1</v>
      </c>
      <c r="AK475">
        <v>8</v>
      </c>
      <c r="AL475" s="27">
        <v>1</v>
      </c>
      <c r="AM475">
        <v>4</v>
      </c>
      <c r="AN475" s="36">
        <f t="shared" si="105"/>
        <v>36.363636363636367</v>
      </c>
      <c r="AO475" s="27">
        <v>0</v>
      </c>
      <c r="AP475" s="24">
        <v>0</v>
      </c>
      <c r="AQ475" s="2" t="s">
        <v>9569</v>
      </c>
      <c r="AR475">
        <v>3</v>
      </c>
      <c r="AT475" t="s">
        <v>9568</v>
      </c>
      <c r="AU475" s="27">
        <v>1</v>
      </c>
      <c r="AV475">
        <v>10</v>
      </c>
      <c r="AW475" s="21">
        <f t="shared" si="114"/>
        <v>90.909090909090907</v>
      </c>
      <c r="AX475">
        <v>3</v>
      </c>
      <c r="AZ475" t="s">
        <v>9568</v>
      </c>
      <c r="BA475" s="27">
        <v>1</v>
      </c>
      <c r="BB475">
        <v>10</v>
      </c>
      <c r="BC475" s="21">
        <f t="shared" si="106"/>
        <v>90.909090909090907</v>
      </c>
      <c r="BD475">
        <v>3</v>
      </c>
      <c r="BF475" t="s">
        <v>9568</v>
      </c>
      <c r="BG475" s="27">
        <v>1</v>
      </c>
      <c r="BH475">
        <v>8</v>
      </c>
      <c r="BJ475">
        <v>3</v>
      </c>
      <c r="BL475" t="s">
        <v>9568</v>
      </c>
      <c r="BM475" s="27">
        <v>1</v>
      </c>
      <c r="BN475">
        <v>3</v>
      </c>
      <c r="BP475" t="s">
        <v>9568</v>
      </c>
      <c r="BQ475" s="27">
        <v>1</v>
      </c>
      <c r="BR475">
        <v>3</v>
      </c>
      <c r="BS475" s="97">
        <f t="shared" si="104"/>
        <v>27.27272727272727</v>
      </c>
      <c r="BU475">
        <v>3</v>
      </c>
      <c r="BW475" t="s">
        <v>9568</v>
      </c>
      <c r="BX475" s="27">
        <v>0</v>
      </c>
      <c r="BY475" s="24" t="s">
        <v>242</v>
      </c>
      <c r="BZ475" s="21" t="s">
        <v>242</v>
      </c>
      <c r="CA475" t="s">
        <v>242</v>
      </c>
      <c r="CB475" t="s">
        <v>242</v>
      </c>
      <c r="CE475" s="27">
        <v>0</v>
      </c>
      <c r="CG475" t="s">
        <v>242</v>
      </c>
      <c r="CH475" t="s">
        <v>242</v>
      </c>
      <c r="CJ475" s="27">
        <v>1</v>
      </c>
      <c r="CK475" s="2" t="s">
        <v>9570</v>
      </c>
      <c r="CL475">
        <v>1</v>
      </c>
      <c r="CN475" t="s">
        <v>9571</v>
      </c>
      <c r="CO475">
        <v>1</v>
      </c>
      <c r="CP475" s="27">
        <v>0.5</v>
      </c>
      <c r="CQ475" t="s">
        <v>242</v>
      </c>
      <c r="CR475">
        <v>100</v>
      </c>
      <c r="CS475" t="s">
        <v>242</v>
      </c>
      <c r="CU475" s="2" t="s">
        <v>9572</v>
      </c>
      <c r="CV475" s="27">
        <v>0</v>
      </c>
      <c r="CX475">
        <v>1</v>
      </c>
      <c r="CZ475" t="s">
        <v>9571</v>
      </c>
      <c r="DA475" s="27">
        <v>1</v>
      </c>
      <c r="DB475">
        <v>410000</v>
      </c>
      <c r="DC475">
        <v>2</v>
      </c>
      <c r="DE475" s="27">
        <v>1</v>
      </c>
      <c r="DF475" s="36" t="s">
        <v>242</v>
      </c>
      <c r="DG475" t="s">
        <v>242</v>
      </c>
      <c r="DH475" s="43" t="s">
        <v>242</v>
      </c>
      <c r="DI475" t="s">
        <v>242</v>
      </c>
      <c r="DJ475" s="54">
        <v>700000</v>
      </c>
      <c r="DK475">
        <v>2</v>
      </c>
      <c r="DM475" s="27">
        <v>0</v>
      </c>
      <c r="DN475" s="36" t="s">
        <v>242</v>
      </c>
      <c r="DO475" t="s">
        <v>242</v>
      </c>
      <c r="DQ475">
        <v>1</v>
      </c>
      <c r="DS475" t="s">
        <v>9571</v>
      </c>
      <c r="DT475" s="27">
        <v>1</v>
      </c>
      <c r="DU475" s="2" t="s">
        <v>9573</v>
      </c>
      <c r="DV475" s="27">
        <v>1</v>
      </c>
      <c r="DW475" s="2" t="s">
        <v>9574</v>
      </c>
      <c r="DX475" s="27">
        <v>0</v>
      </c>
      <c r="DZ475" s="27">
        <v>0</v>
      </c>
      <c r="EB475" s="27">
        <v>0</v>
      </c>
      <c r="ED475" s="27">
        <v>1</v>
      </c>
      <c r="EE475" s="2" t="s">
        <v>9575</v>
      </c>
      <c r="EF475" s="27">
        <v>1</v>
      </c>
      <c r="EG475" s="2" t="s">
        <v>9576</v>
      </c>
      <c r="EH475" s="27">
        <v>1</v>
      </c>
      <c r="EI475" s="2" t="s">
        <v>9576</v>
      </c>
      <c r="EJ475" s="27">
        <v>1</v>
      </c>
      <c r="EK475" s="2" t="s">
        <v>9577</v>
      </c>
      <c r="EL475" s="27">
        <v>0</v>
      </c>
      <c r="EN475">
        <v>1</v>
      </c>
      <c r="EP475" s="2" t="s">
        <v>9571</v>
      </c>
      <c r="EQ475">
        <f t="shared" si="107"/>
        <v>0.6</v>
      </c>
      <c r="ER475" s="99">
        <v>0.5</v>
      </c>
      <c r="ES475" s="27">
        <v>0</v>
      </c>
      <c r="ET475" t="s">
        <v>242</v>
      </c>
      <c r="EU475" t="s">
        <v>242</v>
      </c>
      <c r="EX475" t="s">
        <v>242</v>
      </c>
      <c r="EY475" t="s">
        <v>242</v>
      </c>
      <c r="FA475" s="27">
        <v>1</v>
      </c>
      <c r="FB475">
        <v>2168.8000000000002</v>
      </c>
      <c r="FC475" t="s">
        <v>9578</v>
      </c>
      <c r="FD475" s="27">
        <v>0</v>
      </c>
      <c r="FE475" t="s">
        <v>242</v>
      </c>
      <c r="FG475" s="27">
        <v>1</v>
      </c>
      <c r="FH475">
        <v>2168.8000000000002</v>
      </c>
      <c r="FI475" t="s">
        <v>9578</v>
      </c>
      <c r="FJ475" s="27">
        <v>0</v>
      </c>
      <c r="FK475" t="s">
        <v>242</v>
      </c>
      <c r="FL475">
        <f t="shared" si="110"/>
        <v>2</v>
      </c>
      <c r="FM475" s="99">
        <v>1</v>
      </c>
      <c r="FN475">
        <f t="shared" si="111"/>
        <v>0</v>
      </c>
      <c r="FO475" s="100">
        <v>0</v>
      </c>
      <c r="FQ475">
        <v>1</v>
      </c>
      <c r="FS475" t="s">
        <v>9571</v>
      </c>
      <c r="FT475" s="27">
        <v>0</v>
      </c>
      <c r="FU475" t="s">
        <v>242</v>
      </c>
      <c r="FV475" t="s">
        <v>242</v>
      </c>
      <c r="FW475" t="s">
        <v>242</v>
      </c>
      <c r="FY475" s="27">
        <v>1</v>
      </c>
      <c r="FZ475">
        <v>18</v>
      </c>
      <c r="GA475">
        <v>1</v>
      </c>
      <c r="GC475" s="27">
        <v>1</v>
      </c>
      <c r="GD475">
        <v>16</v>
      </c>
      <c r="GE475">
        <v>4</v>
      </c>
      <c r="GF475" s="36">
        <v>75</v>
      </c>
      <c r="GG475">
        <v>1</v>
      </c>
      <c r="GH475" t="s">
        <v>242</v>
      </c>
      <c r="GI475">
        <v>2</v>
      </c>
      <c r="GJ475">
        <v>2</v>
      </c>
      <c r="GK475">
        <v>1</v>
      </c>
      <c r="GM475">
        <v>1</v>
      </c>
      <c r="GO475" t="s">
        <v>9571</v>
      </c>
      <c r="GP475" s="27">
        <v>0</v>
      </c>
      <c r="GQ475" t="s">
        <v>242</v>
      </c>
      <c r="GR475" t="s">
        <v>242</v>
      </c>
      <c r="GT475" t="s">
        <v>242</v>
      </c>
      <c r="GW475" s="27">
        <v>1</v>
      </c>
      <c r="GX475">
        <v>120</v>
      </c>
      <c r="GY475" t="s">
        <v>9579</v>
      </c>
      <c r="HA475">
        <v>3</v>
      </c>
      <c r="HC475" t="s">
        <v>9580</v>
      </c>
      <c r="HD475" s="27">
        <v>0</v>
      </c>
      <c r="HF475" s="27">
        <v>0</v>
      </c>
      <c r="HH475" t="s">
        <v>242</v>
      </c>
      <c r="HK475" s="27">
        <v>0</v>
      </c>
      <c r="HM475" t="s">
        <v>242</v>
      </c>
      <c r="HP475">
        <v>0.66666666699999999</v>
      </c>
      <c r="HQ475">
        <v>1</v>
      </c>
      <c r="HR475">
        <v>0.25</v>
      </c>
      <c r="HS475">
        <v>0.66666666699999999</v>
      </c>
      <c r="HT475">
        <v>0.6</v>
      </c>
      <c r="HU475">
        <v>0</v>
      </c>
      <c r="HV475">
        <v>0.5</v>
      </c>
      <c r="HW475">
        <v>0.66666666699999999</v>
      </c>
      <c r="HX475">
        <v>0</v>
      </c>
      <c r="HY475">
        <v>1</v>
      </c>
      <c r="HZ475">
        <v>0</v>
      </c>
      <c r="IA475">
        <v>0</v>
      </c>
      <c r="IB475">
        <v>1</v>
      </c>
      <c r="IC475">
        <v>0.63888888899999996</v>
      </c>
      <c r="ID475">
        <v>0.44166666700000001</v>
      </c>
      <c r="IE475">
        <v>0.33333333300000001</v>
      </c>
      <c r="IF475">
        <v>0.471296296</v>
      </c>
      <c r="IG475" t="s">
        <v>9581</v>
      </c>
      <c r="IH475" t="s">
        <v>266</v>
      </c>
      <c r="II475" t="s">
        <v>9566</v>
      </c>
      <c r="IJ475">
        <v>6554</v>
      </c>
      <c r="IK475">
        <v>7727</v>
      </c>
      <c r="IL475">
        <v>10245</v>
      </c>
      <c r="IM475">
        <v>10219</v>
      </c>
      <c r="IN475">
        <v>6554</v>
      </c>
      <c r="IS475">
        <f t="shared" si="108"/>
        <v>0.6</v>
      </c>
      <c r="IT475">
        <f t="shared" si="112"/>
        <v>0.5</v>
      </c>
      <c r="IU475">
        <f t="shared" si="113"/>
        <v>0.75</v>
      </c>
      <c r="IV475">
        <f t="shared" si="109"/>
        <v>0.6166666666666667</v>
      </c>
    </row>
    <row r="476" spans="1:256" customFormat="1" ht="14" customHeight="1" x14ac:dyDescent="0.2">
      <c r="A476">
        <v>475</v>
      </c>
      <c r="B476">
        <v>518</v>
      </c>
      <c r="C476" s="1">
        <v>44968.043749999997</v>
      </c>
      <c r="D476" s="1">
        <v>44971.828472222223</v>
      </c>
      <c r="E476">
        <v>0</v>
      </c>
      <c r="F476" t="s">
        <v>2969</v>
      </c>
      <c r="G476">
        <v>100</v>
      </c>
      <c r="H476">
        <v>327015</v>
      </c>
      <c r="I476">
        <v>1</v>
      </c>
      <c r="J476" s="1">
        <v>44971.828472222223</v>
      </c>
      <c r="K476" t="s">
        <v>9582</v>
      </c>
      <c r="L476" t="s">
        <v>242</v>
      </c>
      <c r="M476" t="s">
        <v>242</v>
      </c>
      <c r="N476" t="s">
        <v>9583</v>
      </c>
      <c r="O476" t="s">
        <v>9584</v>
      </c>
      <c r="P476">
        <v>34.054400000000001</v>
      </c>
      <c r="Q476">
        <v>-118.2441</v>
      </c>
      <c r="R476" t="s">
        <v>245</v>
      </c>
      <c r="S476" t="s">
        <v>246</v>
      </c>
      <c r="T476" t="s">
        <v>9585</v>
      </c>
      <c r="V476" t="s">
        <v>9586</v>
      </c>
      <c r="W476" t="s">
        <v>9587</v>
      </c>
      <c r="X476">
        <v>4931</v>
      </c>
      <c r="Y476" t="s">
        <v>490</v>
      </c>
      <c r="Z476" t="s">
        <v>1010</v>
      </c>
      <c r="AA476">
        <v>2020</v>
      </c>
      <c r="AC476">
        <v>0</v>
      </c>
      <c r="AF476">
        <v>15</v>
      </c>
      <c r="AG476">
        <v>3</v>
      </c>
      <c r="AI476" t="s">
        <v>9588</v>
      </c>
      <c r="AJ476" s="27">
        <v>1</v>
      </c>
      <c r="AK476">
        <v>11</v>
      </c>
      <c r="AL476" s="27">
        <v>1</v>
      </c>
      <c r="AM476">
        <v>9</v>
      </c>
      <c r="AN476" s="36">
        <f t="shared" si="105"/>
        <v>60</v>
      </c>
      <c r="AO476" s="27">
        <v>1</v>
      </c>
      <c r="AP476">
        <v>12</v>
      </c>
      <c r="AQ476" s="2" t="s">
        <v>9589</v>
      </c>
      <c r="AR476">
        <v>3</v>
      </c>
      <c r="AT476" t="s">
        <v>9588</v>
      </c>
      <c r="AU476" s="27">
        <v>1</v>
      </c>
      <c r="AV476">
        <v>14</v>
      </c>
      <c r="AW476" s="21">
        <f t="shared" si="114"/>
        <v>93.333333333333329</v>
      </c>
      <c r="AX476">
        <v>3</v>
      </c>
      <c r="AZ476" t="s">
        <v>9588</v>
      </c>
      <c r="BA476" s="27">
        <v>1</v>
      </c>
      <c r="BB476">
        <v>14</v>
      </c>
      <c r="BC476" s="21">
        <f t="shared" si="106"/>
        <v>93.333333333333329</v>
      </c>
      <c r="BD476">
        <v>3</v>
      </c>
      <c r="BF476" t="s">
        <v>9588</v>
      </c>
      <c r="BG476" s="27">
        <v>1</v>
      </c>
      <c r="BH476">
        <v>8.6</v>
      </c>
      <c r="BJ476">
        <v>3</v>
      </c>
      <c r="BL476" t="s">
        <v>9588</v>
      </c>
      <c r="BM476" s="27">
        <v>1</v>
      </c>
      <c r="BN476">
        <v>3</v>
      </c>
      <c r="BP476" t="s">
        <v>9588</v>
      </c>
      <c r="BQ476" s="27">
        <v>1</v>
      </c>
      <c r="BR476">
        <v>3</v>
      </c>
      <c r="BS476" s="97">
        <f t="shared" si="104"/>
        <v>20</v>
      </c>
      <c r="BU476">
        <v>3</v>
      </c>
      <c r="BW476" t="s">
        <v>9588</v>
      </c>
      <c r="BX476" s="27">
        <v>1</v>
      </c>
      <c r="BY476">
        <v>4</v>
      </c>
      <c r="BZ476" s="21">
        <f>BY476/AF476*100</f>
        <v>26.666666666666668</v>
      </c>
      <c r="CA476">
        <v>2</v>
      </c>
      <c r="CB476">
        <v>3</v>
      </c>
      <c r="CD476" t="s">
        <v>9588</v>
      </c>
      <c r="CE476" s="27">
        <v>0</v>
      </c>
      <c r="CG476" t="s">
        <v>242</v>
      </c>
      <c r="CH476" t="s">
        <v>242</v>
      </c>
      <c r="CJ476" s="27">
        <v>1</v>
      </c>
      <c r="CK476" s="2" t="s">
        <v>9590</v>
      </c>
      <c r="CL476">
        <v>1</v>
      </c>
      <c r="CN476" t="s">
        <v>9591</v>
      </c>
      <c r="CO476">
        <v>0</v>
      </c>
      <c r="CP476" s="27">
        <v>0</v>
      </c>
      <c r="CQ476" t="s">
        <v>242</v>
      </c>
      <c r="CR476" t="s">
        <v>242</v>
      </c>
      <c r="CS476" t="s">
        <v>242</v>
      </c>
      <c r="CV476" s="27">
        <v>1</v>
      </c>
      <c r="CW476" s="2" t="s">
        <v>9592</v>
      </c>
      <c r="CX476">
        <v>1</v>
      </c>
      <c r="CZ476" t="s">
        <v>9591</v>
      </c>
      <c r="DA476" s="27">
        <v>0</v>
      </c>
      <c r="DB476" t="s">
        <v>242</v>
      </c>
      <c r="DC476" t="s">
        <v>242</v>
      </c>
      <c r="DE476" s="27">
        <v>0</v>
      </c>
      <c r="DF476" s="36" t="s">
        <v>242</v>
      </c>
      <c r="DG476" t="s">
        <v>242</v>
      </c>
      <c r="DH476" s="43" t="s">
        <v>242</v>
      </c>
      <c r="DI476" t="s">
        <v>242</v>
      </c>
      <c r="DJ476" s="36" t="s">
        <v>242</v>
      </c>
      <c r="DK476" t="s">
        <v>242</v>
      </c>
      <c r="DM476" s="27">
        <v>0</v>
      </c>
      <c r="DN476" s="36" t="s">
        <v>242</v>
      </c>
      <c r="DO476" t="s">
        <v>242</v>
      </c>
      <c r="DQ476" t="s">
        <v>242</v>
      </c>
      <c r="DT476" s="27">
        <v>1</v>
      </c>
      <c r="DU476" s="2" t="s">
        <v>9593</v>
      </c>
      <c r="DV476" s="27">
        <v>1</v>
      </c>
      <c r="DW476" s="2" t="s">
        <v>9594</v>
      </c>
      <c r="DX476" s="27">
        <v>0</v>
      </c>
      <c r="DZ476" s="27">
        <v>1</v>
      </c>
      <c r="EA476" t="s">
        <v>9595</v>
      </c>
      <c r="EB476" s="27">
        <v>1</v>
      </c>
      <c r="EC476" s="2" t="s">
        <v>9596</v>
      </c>
      <c r="ED476" s="27">
        <v>1</v>
      </c>
      <c r="EE476" s="2" t="s">
        <v>9597</v>
      </c>
      <c r="EF476" s="27">
        <v>1</v>
      </c>
      <c r="EG476" t="s">
        <v>9598</v>
      </c>
      <c r="EH476" s="27">
        <v>0</v>
      </c>
      <c r="EJ476" s="27">
        <v>1</v>
      </c>
      <c r="EK476" t="s">
        <v>9599</v>
      </c>
      <c r="EL476" s="27">
        <v>0</v>
      </c>
      <c r="EN476">
        <v>5</v>
      </c>
      <c r="EO476" t="s">
        <v>9600</v>
      </c>
      <c r="EP476" s="2" t="s">
        <v>9601</v>
      </c>
      <c r="EQ476">
        <f t="shared" si="107"/>
        <v>0.7</v>
      </c>
      <c r="ER476" s="99">
        <v>0.5</v>
      </c>
      <c r="ES476" s="27">
        <v>0</v>
      </c>
      <c r="ET476" t="s">
        <v>242</v>
      </c>
      <c r="EU476" t="s">
        <v>242</v>
      </c>
      <c r="EX476" t="s">
        <v>242</v>
      </c>
      <c r="EY476" t="s">
        <v>242</v>
      </c>
      <c r="FA476" s="27">
        <v>1</v>
      </c>
      <c r="FB476">
        <v>2216767.6</v>
      </c>
      <c r="FC476" t="s">
        <v>9602</v>
      </c>
      <c r="FD476" s="27">
        <v>0</v>
      </c>
      <c r="FE476" t="s">
        <v>242</v>
      </c>
      <c r="FG476" s="27">
        <v>1</v>
      </c>
      <c r="FH476">
        <v>77100.679999999993</v>
      </c>
      <c r="FI476" t="s">
        <v>9603</v>
      </c>
      <c r="FJ476" s="27">
        <v>0</v>
      </c>
      <c r="FK476" t="s">
        <v>242</v>
      </c>
      <c r="FL476">
        <f t="shared" si="110"/>
        <v>2</v>
      </c>
      <c r="FM476" s="99">
        <v>1</v>
      </c>
      <c r="FN476">
        <f t="shared" si="111"/>
        <v>0</v>
      </c>
      <c r="FO476" s="100">
        <v>0</v>
      </c>
      <c r="FQ476">
        <v>1</v>
      </c>
      <c r="FS476" t="s">
        <v>9591</v>
      </c>
      <c r="FT476" s="27">
        <v>1</v>
      </c>
      <c r="FU476" t="s">
        <v>242</v>
      </c>
      <c r="FV476" t="s">
        <v>242</v>
      </c>
      <c r="FW476" t="s">
        <v>242</v>
      </c>
      <c r="FX476" t="s">
        <v>9604</v>
      </c>
      <c r="FY476" s="27">
        <v>1</v>
      </c>
      <c r="FZ476">
        <v>23</v>
      </c>
      <c r="GA476">
        <v>3</v>
      </c>
      <c r="GC476" s="27">
        <v>1</v>
      </c>
      <c r="GD476">
        <v>2</v>
      </c>
      <c r="GE476">
        <v>9</v>
      </c>
      <c r="GF476" s="36">
        <v>84</v>
      </c>
      <c r="GG476" t="s">
        <v>242</v>
      </c>
      <c r="GH476" t="s">
        <v>242</v>
      </c>
      <c r="GI476">
        <v>1</v>
      </c>
      <c r="GJ476" t="s">
        <v>242</v>
      </c>
      <c r="GK476">
        <v>3</v>
      </c>
      <c r="GL476" t="s">
        <v>9605</v>
      </c>
      <c r="GM476">
        <v>1</v>
      </c>
      <c r="GO476" t="s">
        <v>9591</v>
      </c>
      <c r="GP476" s="27">
        <v>0</v>
      </c>
      <c r="GQ476" t="s">
        <v>242</v>
      </c>
      <c r="GR476" t="s">
        <v>242</v>
      </c>
      <c r="GT476" t="s">
        <v>242</v>
      </c>
      <c r="GW476" s="27">
        <v>1</v>
      </c>
      <c r="GX476">
        <v>139</v>
      </c>
      <c r="GY476" t="s">
        <v>9606</v>
      </c>
      <c r="HA476">
        <v>3</v>
      </c>
      <c r="HC476" t="s">
        <v>9607</v>
      </c>
      <c r="HD476" s="27">
        <v>0</v>
      </c>
      <c r="HF476" s="27">
        <v>0</v>
      </c>
      <c r="HH476" t="s">
        <v>242</v>
      </c>
      <c r="HK476" s="27">
        <v>1</v>
      </c>
      <c r="HL476" s="2" t="s">
        <v>9608</v>
      </c>
      <c r="HM476">
        <v>1</v>
      </c>
      <c r="HO476" t="s">
        <v>9591</v>
      </c>
      <c r="HP476">
        <v>0.88888888899999996</v>
      </c>
      <c r="HQ476">
        <v>1</v>
      </c>
      <c r="HR476">
        <v>0.5</v>
      </c>
      <c r="HS476">
        <v>0</v>
      </c>
      <c r="HT476">
        <v>0.7</v>
      </c>
      <c r="HU476">
        <v>0</v>
      </c>
      <c r="HV476">
        <v>0.5</v>
      </c>
      <c r="HW476">
        <v>1</v>
      </c>
      <c r="HX476">
        <v>0</v>
      </c>
      <c r="HY476">
        <v>1</v>
      </c>
      <c r="HZ476">
        <v>0</v>
      </c>
      <c r="IA476">
        <v>1</v>
      </c>
      <c r="IB476">
        <v>1</v>
      </c>
      <c r="IC476">
        <v>0.79629629599999996</v>
      </c>
      <c r="ID476">
        <v>0.3</v>
      </c>
      <c r="IE476">
        <v>0.6</v>
      </c>
      <c r="IF476">
        <v>0.56543209900000002</v>
      </c>
      <c r="IG476" t="s">
        <v>9609</v>
      </c>
      <c r="IH476" t="s">
        <v>266</v>
      </c>
      <c r="II476" t="s">
        <v>9585</v>
      </c>
      <c r="IJ476">
        <v>11529</v>
      </c>
      <c r="IK476">
        <v>11526</v>
      </c>
      <c r="IL476">
        <v>13431</v>
      </c>
      <c r="IM476">
        <v>15310</v>
      </c>
      <c r="IN476">
        <v>11529</v>
      </c>
      <c r="IS476">
        <f t="shared" si="108"/>
        <v>1</v>
      </c>
      <c r="IT476">
        <f t="shared" si="112"/>
        <v>0.21428571428571427</v>
      </c>
      <c r="IU476">
        <f t="shared" si="113"/>
        <v>1</v>
      </c>
      <c r="IV476">
        <f t="shared" si="109"/>
        <v>0.73809523809523814</v>
      </c>
    </row>
    <row r="477" spans="1:256" customFormat="1" ht="14" customHeight="1" x14ac:dyDescent="0.2">
      <c r="A477">
        <v>476</v>
      </c>
      <c r="B477">
        <v>519</v>
      </c>
      <c r="C477" s="1">
        <v>44971.828472222223</v>
      </c>
      <c r="D477" s="1">
        <v>44972.620138888888</v>
      </c>
      <c r="E477">
        <v>0</v>
      </c>
      <c r="F477" t="s">
        <v>9610</v>
      </c>
      <c r="G477">
        <v>100</v>
      </c>
      <c r="H477">
        <v>68394</v>
      </c>
      <c r="I477">
        <v>1</v>
      </c>
      <c r="J477" s="1">
        <v>44972.620138888888</v>
      </c>
      <c r="K477" t="s">
        <v>9611</v>
      </c>
      <c r="L477" t="s">
        <v>242</v>
      </c>
      <c r="M477" t="s">
        <v>242</v>
      </c>
      <c r="N477" t="s">
        <v>9612</v>
      </c>
      <c r="O477" t="s">
        <v>9613</v>
      </c>
      <c r="P477">
        <v>34.051499999999997</v>
      </c>
      <c r="Q477">
        <v>-118.27070000000001</v>
      </c>
      <c r="R477" t="s">
        <v>245</v>
      </c>
      <c r="S477" t="s">
        <v>246</v>
      </c>
      <c r="T477" t="s">
        <v>9614</v>
      </c>
      <c r="V477" t="s">
        <v>9615</v>
      </c>
      <c r="W477" t="s">
        <v>9616</v>
      </c>
      <c r="X477">
        <v>3843</v>
      </c>
      <c r="Y477" t="s">
        <v>350</v>
      </c>
      <c r="Z477" t="s">
        <v>9617</v>
      </c>
      <c r="AA477">
        <v>2020</v>
      </c>
      <c r="AC477">
        <v>0</v>
      </c>
      <c r="AF477">
        <v>11</v>
      </c>
      <c r="AG477">
        <v>3</v>
      </c>
      <c r="AI477" t="s">
        <v>9618</v>
      </c>
      <c r="AJ477" s="27">
        <v>1</v>
      </c>
      <c r="AK477">
        <v>11</v>
      </c>
      <c r="AL477" s="27">
        <v>0</v>
      </c>
      <c r="AM477" s="24">
        <v>0</v>
      </c>
      <c r="AN477" s="36">
        <f t="shared" si="105"/>
        <v>0</v>
      </c>
      <c r="AO477" s="27">
        <v>1</v>
      </c>
      <c r="AP477">
        <v>11</v>
      </c>
      <c r="AQ477" s="2" t="s">
        <v>9619</v>
      </c>
      <c r="AR477">
        <v>3</v>
      </c>
      <c r="AT477" t="s">
        <v>9618</v>
      </c>
      <c r="AU477" s="27">
        <v>1</v>
      </c>
      <c r="AV477">
        <v>10</v>
      </c>
      <c r="AW477" s="21">
        <f t="shared" si="114"/>
        <v>90.909090909090907</v>
      </c>
      <c r="AX477">
        <v>3</v>
      </c>
      <c r="AZ477" t="s">
        <v>9618</v>
      </c>
      <c r="BA477" s="27">
        <v>1</v>
      </c>
      <c r="BB477">
        <v>10</v>
      </c>
      <c r="BC477" s="21">
        <f t="shared" si="106"/>
        <v>90.909090909090907</v>
      </c>
      <c r="BD477">
        <v>3</v>
      </c>
      <c r="BF477" t="s">
        <v>9618</v>
      </c>
      <c r="BG477" s="27">
        <v>1</v>
      </c>
      <c r="BH477">
        <v>6.8</v>
      </c>
      <c r="BJ477">
        <v>3</v>
      </c>
      <c r="BL477" t="s">
        <v>9618</v>
      </c>
      <c r="BM477" s="27">
        <v>1</v>
      </c>
      <c r="BN477">
        <v>3</v>
      </c>
      <c r="BP477" t="s">
        <v>9618</v>
      </c>
      <c r="BQ477" s="27">
        <v>1</v>
      </c>
      <c r="BR477">
        <v>3</v>
      </c>
      <c r="BS477" s="97">
        <f t="shared" si="104"/>
        <v>27.27272727272727</v>
      </c>
      <c r="BU477">
        <v>3</v>
      </c>
      <c r="BW477" t="s">
        <v>9618</v>
      </c>
      <c r="BX477" s="27">
        <v>0</v>
      </c>
      <c r="BY477" s="24" t="s">
        <v>242</v>
      </c>
      <c r="BZ477" s="21" t="s">
        <v>242</v>
      </c>
      <c r="CA477" t="s">
        <v>242</v>
      </c>
      <c r="CB477" t="s">
        <v>242</v>
      </c>
      <c r="CE477" s="27">
        <v>0</v>
      </c>
      <c r="CG477" t="s">
        <v>242</v>
      </c>
      <c r="CH477" t="s">
        <v>242</v>
      </c>
      <c r="CJ477" s="27">
        <v>0</v>
      </c>
      <c r="CL477" t="s">
        <v>242</v>
      </c>
      <c r="CO477">
        <v>0</v>
      </c>
      <c r="CP477" s="27">
        <v>0</v>
      </c>
      <c r="CQ477" t="s">
        <v>242</v>
      </c>
      <c r="CR477" t="s">
        <v>242</v>
      </c>
      <c r="CS477" t="s">
        <v>242</v>
      </c>
      <c r="CV477" s="27">
        <v>1</v>
      </c>
      <c r="CW477" s="2" t="s">
        <v>9620</v>
      </c>
      <c r="CX477">
        <v>1</v>
      </c>
      <c r="CZ477" t="s">
        <v>9621</v>
      </c>
      <c r="DA477" s="27">
        <v>1</v>
      </c>
      <c r="DB477">
        <v>7552</v>
      </c>
      <c r="DC477">
        <v>2</v>
      </c>
      <c r="DE477" s="27">
        <v>1</v>
      </c>
      <c r="DF477" s="36" t="s">
        <v>242</v>
      </c>
      <c r="DG477" t="s">
        <v>242</v>
      </c>
      <c r="DH477" s="43" t="s">
        <v>242</v>
      </c>
      <c r="DI477" t="s">
        <v>242</v>
      </c>
      <c r="DJ477" s="36">
        <v>31048</v>
      </c>
      <c r="DK477">
        <v>2</v>
      </c>
      <c r="DM477" s="27">
        <v>0</v>
      </c>
      <c r="DN477" s="36" t="s">
        <v>242</v>
      </c>
      <c r="DO477" t="s">
        <v>242</v>
      </c>
      <c r="DQ477">
        <v>1</v>
      </c>
      <c r="DS477" t="s">
        <v>9621</v>
      </c>
      <c r="DT477" s="27">
        <v>1</v>
      </c>
      <c r="DU477" s="2" t="s">
        <v>9622</v>
      </c>
      <c r="DV477" s="27">
        <v>1</v>
      </c>
      <c r="DW477" t="s">
        <v>9623</v>
      </c>
      <c r="DX477" s="27">
        <v>0</v>
      </c>
      <c r="DZ477" s="27">
        <v>0.5</v>
      </c>
      <c r="EA477" s="2" t="s">
        <v>9624</v>
      </c>
      <c r="EB477" s="27">
        <v>0</v>
      </c>
      <c r="ED477" s="27">
        <v>0</v>
      </c>
      <c r="EF477" s="27">
        <v>0</v>
      </c>
      <c r="EH477" s="27">
        <v>0.5</v>
      </c>
      <c r="EI477" t="s">
        <v>9625</v>
      </c>
      <c r="EJ477" s="27">
        <v>1</v>
      </c>
      <c r="EK477" s="2" t="s">
        <v>9626</v>
      </c>
      <c r="EL477" s="27">
        <v>0</v>
      </c>
      <c r="EN477">
        <v>1</v>
      </c>
      <c r="EP477" s="2" t="s">
        <v>9621</v>
      </c>
      <c r="EQ477">
        <f t="shared" si="107"/>
        <v>0.4</v>
      </c>
      <c r="ER477" s="99">
        <v>0.5</v>
      </c>
      <c r="ES477" s="27">
        <v>0</v>
      </c>
      <c r="ET477" t="s">
        <v>242</v>
      </c>
      <c r="EU477" t="s">
        <v>242</v>
      </c>
      <c r="EX477" t="s">
        <v>242</v>
      </c>
      <c r="EY477" t="s">
        <v>242</v>
      </c>
      <c r="FA477" s="27">
        <v>1</v>
      </c>
      <c r="FB477">
        <v>287.8</v>
      </c>
      <c r="FC477" t="s">
        <v>9627</v>
      </c>
      <c r="FD477" s="27">
        <v>0</v>
      </c>
      <c r="FE477" t="s">
        <v>242</v>
      </c>
      <c r="FG477" s="27">
        <v>1</v>
      </c>
      <c r="FH477">
        <v>2.2000000000000002</v>
      </c>
      <c r="FJ477" s="27">
        <v>0</v>
      </c>
      <c r="FK477" t="s">
        <v>242</v>
      </c>
      <c r="FL477">
        <f t="shared" si="110"/>
        <v>2</v>
      </c>
      <c r="FM477" s="99">
        <v>1</v>
      </c>
      <c r="FN477">
        <f t="shared" si="111"/>
        <v>0</v>
      </c>
      <c r="FO477" s="100">
        <v>0</v>
      </c>
      <c r="FQ477">
        <v>1</v>
      </c>
      <c r="FS477" t="s">
        <v>9621</v>
      </c>
      <c r="FT477" s="27">
        <v>0</v>
      </c>
      <c r="FU477" t="s">
        <v>242</v>
      </c>
      <c r="FV477" t="s">
        <v>242</v>
      </c>
      <c r="FW477" t="s">
        <v>242</v>
      </c>
      <c r="FY477" s="27">
        <v>0</v>
      </c>
      <c r="FZ477" t="s">
        <v>242</v>
      </c>
      <c r="GA477" t="s">
        <v>242</v>
      </c>
      <c r="GC477" s="27">
        <v>0</v>
      </c>
      <c r="GD477" t="s">
        <v>242</v>
      </c>
      <c r="GE477" t="s">
        <v>242</v>
      </c>
      <c r="GF477" s="36" t="s">
        <v>242</v>
      </c>
      <c r="GG477" t="s">
        <v>242</v>
      </c>
      <c r="GH477" t="s">
        <v>242</v>
      </c>
      <c r="GI477" t="s">
        <v>242</v>
      </c>
      <c r="GJ477" t="s">
        <v>242</v>
      </c>
      <c r="GK477" t="s">
        <v>242</v>
      </c>
      <c r="GM477" t="s">
        <v>242</v>
      </c>
      <c r="GP477" s="27">
        <v>0</v>
      </c>
      <c r="GQ477" t="s">
        <v>242</v>
      </c>
      <c r="GR477" t="s">
        <v>242</v>
      </c>
      <c r="GT477" t="s">
        <v>242</v>
      </c>
      <c r="GW477" s="27">
        <v>1</v>
      </c>
      <c r="GX477">
        <v>129</v>
      </c>
      <c r="GY477" t="s">
        <v>9628</v>
      </c>
      <c r="HA477">
        <v>3</v>
      </c>
      <c r="HC477" t="s">
        <v>9629</v>
      </c>
      <c r="HD477" s="27">
        <v>0</v>
      </c>
      <c r="HF477" s="27">
        <v>0</v>
      </c>
      <c r="HH477" t="s">
        <v>242</v>
      </c>
      <c r="HK477" s="27">
        <v>1</v>
      </c>
      <c r="HL477" s="2" t="s">
        <v>9630</v>
      </c>
      <c r="HM477">
        <v>1</v>
      </c>
      <c r="HO477" t="s">
        <v>9621</v>
      </c>
      <c r="HP477">
        <v>0.66666666699999999</v>
      </c>
      <c r="HQ477">
        <v>0</v>
      </c>
      <c r="HR477">
        <v>0.5</v>
      </c>
      <c r="HS477">
        <v>0.66666666699999999</v>
      </c>
      <c r="HT477">
        <v>0.4</v>
      </c>
      <c r="HU477">
        <v>0</v>
      </c>
      <c r="HV477">
        <v>0.5</v>
      </c>
      <c r="HW477">
        <v>0</v>
      </c>
      <c r="HX477">
        <v>0</v>
      </c>
      <c r="HY477">
        <v>1</v>
      </c>
      <c r="HZ477">
        <v>0</v>
      </c>
      <c r="IA477">
        <v>1</v>
      </c>
      <c r="IB477">
        <v>1</v>
      </c>
      <c r="IC477">
        <v>0.38888888900000002</v>
      </c>
      <c r="ID477">
        <v>0.39166666700000002</v>
      </c>
      <c r="IE477">
        <v>0.4</v>
      </c>
      <c r="IF477">
        <v>0.39351851900000001</v>
      </c>
      <c r="IG477" t="s">
        <v>9631</v>
      </c>
      <c r="IH477" t="s">
        <v>266</v>
      </c>
      <c r="II477" t="s">
        <v>9614</v>
      </c>
      <c r="IJ477">
        <v>4029.2</v>
      </c>
      <c r="IK477">
        <v>3342</v>
      </c>
      <c r="IL477">
        <v>4231</v>
      </c>
      <c r="IM477">
        <v>3922</v>
      </c>
      <c r="IN477">
        <v>4029.2</v>
      </c>
      <c r="IS477">
        <f t="shared" si="108"/>
        <v>0.4</v>
      </c>
      <c r="IT477">
        <f t="shared" si="112"/>
        <v>0.5</v>
      </c>
      <c r="IU477">
        <f t="shared" si="113"/>
        <v>0.25</v>
      </c>
      <c r="IV477">
        <f t="shared" si="109"/>
        <v>0.3833333333333333</v>
      </c>
    </row>
    <row r="478" spans="1:256" customFormat="1" ht="14" customHeight="1" x14ac:dyDescent="0.2">
      <c r="A478">
        <v>477</v>
      </c>
      <c r="B478">
        <v>520</v>
      </c>
      <c r="C478" s="1">
        <v>44972.620138888888</v>
      </c>
      <c r="D478" s="1">
        <v>44972.664583333331</v>
      </c>
      <c r="E478">
        <v>0</v>
      </c>
      <c r="F478" t="s">
        <v>9610</v>
      </c>
      <c r="G478">
        <v>100</v>
      </c>
      <c r="H478">
        <v>3828</v>
      </c>
      <c r="I478">
        <v>1</v>
      </c>
      <c r="J478" s="1">
        <v>44972.664583333331</v>
      </c>
      <c r="K478" t="s">
        <v>9632</v>
      </c>
      <c r="L478" t="s">
        <v>242</v>
      </c>
      <c r="M478" t="s">
        <v>242</v>
      </c>
      <c r="N478" t="s">
        <v>9633</v>
      </c>
      <c r="O478" t="s">
        <v>9634</v>
      </c>
      <c r="P478">
        <v>34.051499999999997</v>
      </c>
      <c r="Q478">
        <v>-118.27070000000001</v>
      </c>
      <c r="R478" t="s">
        <v>245</v>
      </c>
      <c r="S478" t="s">
        <v>246</v>
      </c>
      <c r="T478" t="s">
        <v>9635</v>
      </c>
      <c r="V478" t="s">
        <v>9636</v>
      </c>
      <c r="W478" t="s">
        <v>9637</v>
      </c>
      <c r="X478">
        <v>3561</v>
      </c>
      <c r="Y478" t="s">
        <v>476</v>
      </c>
      <c r="Z478" t="s">
        <v>2265</v>
      </c>
      <c r="AA478">
        <v>2020</v>
      </c>
      <c r="AC478">
        <v>0.5</v>
      </c>
      <c r="AD478">
        <v>11</v>
      </c>
      <c r="AF478">
        <v>10</v>
      </c>
      <c r="AG478">
        <v>3</v>
      </c>
      <c r="AI478" t="s">
        <v>9638</v>
      </c>
      <c r="AJ478" s="27">
        <v>1</v>
      </c>
      <c r="AK478">
        <v>4</v>
      </c>
      <c r="AL478" s="27">
        <v>1</v>
      </c>
      <c r="AM478">
        <v>4</v>
      </c>
      <c r="AN478" s="36">
        <f t="shared" si="105"/>
        <v>40</v>
      </c>
      <c r="AO478" s="27">
        <v>1</v>
      </c>
      <c r="AP478">
        <v>1</v>
      </c>
      <c r="AQ478" s="2" t="s">
        <v>9639</v>
      </c>
      <c r="AR478">
        <v>3</v>
      </c>
      <c r="AT478" t="s">
        <v>9638</v>
      </c>
      <c r="AU478" s="27">
        <v>1</v>
      </c>
      <c r="AV478">
        <v>9</v>
      </c>
      <c r="AW478" s="21">
        <f t="shared" si="114"/>
        <v>90</v>
      </c>
      <c r="AX478">
        <v>3</v>
      </c>
      <c r="AZ478" t="s">
        <v>9638</v>
      </c>
      <c r="BA478" s="27">
        <v>1</v>
      </c>
      <c r="BB478">
        <v>9</v>
      </c>
      <c r="BC478" s="21">
        <f t="shared" si="106"/>
        <v>90</v>
      </c>
      <c r="BD478">
        <v>3</v>
      </c>
      <c r="BF478" t="s">
        <v>9638</v>
      </c>
      <c r="BG478" s="27">
        <v>1</v>
      </c>
      <c r="BH478">
        <v>7.7</v>
      </c>
      <c r="BJ478">
        <v>3</v>
      </c>
      <c r="BL478" t="s">
        <v>9638</v>
      </c>
      <c r="BM478" s="27">
        <v>1</v>
      </c>
      <c r="BN478">
        <v>3</v>
      </c>
      <c r="BP478" t="s">
        <v>9638</v>
      </c>
      <c r="BQ478" s="27">
        <v>1</v>
      </c>
      <c r="BR478">
        <v>2</v>
      </c>
      <c r="BS478" s="97">
        <f t="shared" si="104"/>
        <v>20</v>
      </c>
      <c r="BU478">
        <v>3</v>
      </c>
      <c r="BW478" t="s">
        <v>9638</v>
      </c>
      <c r="BX478" s="27">
        <v>1</v>
      </c>
      <c r="BY478">
        <v>4</v>
      </c>
      <c r="BZ478" s="21">
        <f>BY478/AF478*100</f>
        <v>40</v>
      </c>
      <c r="CA478">
        <v>2</v>
      </c>
      <c r="CB478">
        <v>3</v>
      </c>
      <c r="CD478" t="s">
        <v>9638</v>
      </c>
      <c r="CE478" s="27">
        <v>0</v>
      </c>
      <c r="CG478" t="s">
        <v>242</v>
      </c>
      <c r="CH478" t="s">
        <v>242</v>
      </c>
      <c r="CJ478" s="27">
        <v>1</v>
      </c>
      <c r="CK478" s="2" t="s">
        <v>9640</v>
      </c>
      <c r="CL478">
        <v>1</v>
      </c>
      <c r="CN478" t="s">
        <v>9641</v>
      </c>
      <c r="CO478">
        <v>1</v>
      </c>
      <c r="CP478" s="27">
        <v>0</v>
      </c>
      <c r="CQ478" t="s">
        <v>242</v>
      </c>
      <c r="CR478" t="s">
        <v>242</v>
      </c>
      <c r="CS478" t="s">
        <v>242</v>
      </c>
      <c r="CV478" s="27">
        <v>1</v>
      </c>
      <c r="CW478" s="2" t="s">
        <v>9642</v>
      </c>
      <c r="CX478">
        <v>1</v>
      </c>
      <c r="CZ478" t="s">
        <v>9641</v>
      </c>
      <c r="DA478" s="27">
        <v>1</v>
      </c>
      <c r="DB478">
        <v>39051</v>
      </c>
      <c r="DC478">
        <v>2</v>
      </c>
      <c r="DE478" s="27">
        <v>1</v>
      </c>
      <c r="DF478" s="36">
        <v>24766</v>
      </c>
      <c r="DG478">
        <v>2</v>
      </c>
      <c r="DH478" s="36">
        <v>49939</v>
      </c>
      <c r="DI478">
        <v>2</v>
      </c>
      <c r="DJ478" s="36" t="s">
        <v>242</v>
      </c>
      <c r="DK478" t="s">
        <v>242</v>
      </c>
      <c r="DM478" s="27">
        <v>1</v>
      </c>
      <c r="DN478" s="36">
        <v>1968049</v>
      </c>
      <c r="DO478">
        <v>1</v>
      </c>
      <c r="DQ478">
        <v>1</v>
      </c>
      <c r="DS478" t="s">
        <v>9641</v>
      </c>
      <c r="DT478" s="27">
        <v>1</v>
      </c>
      <c r="DU478" s="2" t="s">
        <v>9643</v>
      </c>
      <c r="DV478" s="27">
        <v>1</v>
      </c>
      <c r="DW478" s="2" t="s">
        <v>9644</v>
      </c>
      <c r="DX478" s="27">
        <v>0</v>
      </c>
      <c r="DZ478" s="27">
        <v>1</v>
      </c>
      <c r="EA478" t="s">
        <v>9645</v>
      </c>
      <c r="EB478" s="27">
        <v>0</v>
      </c>
      <c r="ED478" s="27">
        <v>1</v>
      </c>
      <c r="EE478" t="s">
        <v>9646</v>
      </c>
      <c r="EF478" s="27">
        <v>0</v>
      </c>
      <c r="EH478" s="27">
        <v>0</v>
      </c>
      <c r="EJ478" s="27">
        <v>1</v>
      </c>
      <c r="EK478" s="2" t="s">
        <v>9647</v>
      </c>
      <c r="EL478" s="27">
        <v>1</v>
      </c>
      <c r="EM478" t="s">
        <v>9648</v>
      </c>
      <c r="EN478">
        <v>1</v>
      </c>
      <c r="EP478" s="2" t="s">
        <v>9641</v>
      </c>
      <c r="EQ478">
        <f t="shared" si="107"/>
        <v>0.6</v>
      </c>
      <c r="ER478" s="99">
        <v>0.5</v>
      </c>
      <c r="ES478" s="27">
        <v>0</v>
      </c>
      <c r="ET478" t="s">
        <v>242</v>
      </c>
      <c r="EU478" t="s">
        <v>242</v>
      </c>
      <c r="EX478" t="s">
        <v>242</v>
      </c>
      <c r="EY478" t="s">
        <v>242</v>
      </c>
      <c r="FA478" s="27">
        <v>1</v>
      </c>
      <c r="FB478">
        <v>357.8</v>
      </c>
      <c r="FD478" s="27">
        <v>0</v>
      </c>
      <c r="FE478" t="s">
        <v>242</v>
      </c>
      <c r="FG478" s="27">
        <v>0</v>
      </c>
      <c r="FH478" t="s">
        <v>242</v>
      </c>
      <c r="FJ478" s="27">
        <v>0</v>
      </c>
      <c r="FK478" t="s">
        <v>242</v>
      </c>
      <c r="FL478">
        <f t="shared" si="110"/>
        <v>1</v>
      </c>
      <c r="FM478" s="99">
        <v>1</v>
      </c>
      <c r="FN478">
        <f t="shared" si="111"/>
        <v>0</v>
      </c>
      <c r="FO478" s="100">
        <v>0</v>
      </c>
      <c r="FQ478">
        <v>1</v>
      </c>
      <c r="FS478" t="s">
        <v>9641</v>
      </c>
      <c r="FT478" s="27">
        <v>1</v>
      </c>
      <c r="FU478" t="s">
        <v>242</v>
      </c>
      <c r="FV478" t="s">
        <v>242</v>
      </c>
      <c r="FW478" t="s">
        <v>242</v>
      </c>
      <c r="FX478" t="s">
        <v>9649</v>
      </c>
      <c r="FY478" s="27">
        <v>1</v>
      </c>
      <c r="FZ478">
        <v>25</v>
      </c>
      <c r="GA478">
        <v>2</v>
      </c>
      <c r="GC478" s="27">
        <v>1</v>
      </c>
      <c r="GD478" t="s">
        <v>242</v>
      </c>
      <c r="GE478" t="s">
        <v>242</v>
      </c>
      <c r="GF478" s="36" t="s">
        <v>242</v>
      </c>
      <c r="GG478" t="s">
        <v>242</v>
      </c>
      <c r="GH478" t="s">
        <v>242</v>
      </c>
      <c r="GI478" t="s">
        <v>242</v>
      </c>
      <c r="GJ478" t="s">
        <v>242</v>
      </c>
      <c r="GK478">
        <v>1</v>
      </c>
      <c r="GL478" s="2" t="s">
        <v>9650</v>
      </c>
      <c r="GM478">
        <v>1</v>
      </c>
      <c r="GO478" t="s">
        <v>9641</v>
      </c>
      <c r="GP478" s="27">
        <v>0</v>
      </c>
      <c r="GQ478" t="s">
        <v>242</v>
      </c>
      <c r="GR478" t="s">
        <v>242</v>
      </c>
      <c r="GT478" t="s">
        <v>242</v>
      </c>
      <c r="GW478" s="27">
        <v>1</v>
      </c>
      <c r="GX478">
        <v>161</v>
      </c>
      <c r="GY478" t="s">
        <v>9651</v>
      </c>
      <c r="HA478">
        <v>3</v>
      </c>
      <c r="HC478" t="s">
        <v>9652</v>
      </c>
      <c r="HD478" s="27">
        <v>0</v>
      </c>
      <c r="HF478" s="27">
        <v>0</v>
      </c>
      <c r="HH478" t="s">
        <v>242</v>
      </c>
      <c r="HK478" s="27">
        <v>1</v>
      </c>
      <c r="HL478" t="s">
        <v>9653</v>
      </c>
      <c r="HM478">
        <v>1</v>
      </c>
      <c r="HO478" t="s">
        <v>9641</v>
      </c>
      <c r="HP478">
        <v>0.88888888899999996</v>
      </c>
      <c r="HQ478">
        <v>1</v>
      </c>
      <c r="HR478">
        <v>0.5</v>
      </c>
      <c r="HS478">
        <v>1</v>
      </c>
      <c r="HT478">
        <v>0.6</v>
      </c>
      <c r="HU478">
        <v>0</v>
      </c>
      <c r="HV478">
        <v>0.25</v>
      </c>
      <c r="HW478">
        <v>1</v>
      </c>
      <c r="HX478">
        <v>0</v>
      </c>
      <c r="HY478">
        <v>1</v>
      </c>
      <c r="HZ478">
        <v>0</v>
      </c>
      <c r="IA478">
        <v>1</v>
      </c>
      <c r="IB478">
        <v>1</v>
      </c>
      <c r="IC478">
        <v>0.79629629599999996</v>
      </c>
      <c r="ID478">
        <v>0.46250000000000002</v>
      </c>
      <c r="IE478">
        <v>0.6</v>
      </c>
      <c r="IF478">
        <v>0.619598765</v>
      </c>
      <c r="IG478" t="s">
        <v>9654</v>
      </c>
      <c r="IH478" t="s">
        <v>266</v>
      </c>
      <c r="II478" t="s">
        <v>9635</v>
      </c>
      <c r="IJ478">
        <v>5249</v>
      </c>
      <c r="IK478">
        <v>4876</v>
      </c>
      <c r="IL478">
        <v>5195</v>
      </c>
      <c r="IM478">
        <v>5522</v>
      </c>
      <c r="IN478">
        <v>5249</v>
      </c>
      <c r="IS478">
        <f t="shared" si="108"/>
        <v>1</v>
      </c>
      <c r="IT478">
        <f t="shared" si="112"/>
        <v>0.6428571428571429</v>
      </c>
      <c r="IU478">
        <f t="shared" si="113"/>
        <v>1</v>
      </c>
      <c r="IV478">
        <f t="shared" si="109"/>
        <v>0.88095238095238093</v>
      </c>
    </row>
    <row r="479" spans="1:256" customFormat="1" ht="14" customHeight="1" x14ac:dyDescent="0.2">
      <c r="A479">
        <v>478</v>
      </c>
      <c r="B479">
        <v>521</v>
      </c>
      <c r="C479" s="1">
        <v>44955.662499999999</v>
      </c>
      <c r="D479" s="1">
        <v>44972.782638888886</v>
      </c>
      <c r="E479">
        <v>0</v>
      </c>
      <c r="F479" t="s">
        <v>9655</v>
      </c>
      <c r="G479">
        <v>100</v>
      </c>
      <c r="H479">
        <v>1479196</v>
      </c>
      <c r="I479">
        <v>1</v>
      </c>
      <c r="J479" s="1">
        <v>44972.782638888886</v>
      </c>
      <c r="K479" t="s">
        <v>9656</v>
      </c>
      <c r="L479" t="s">
        <v>242</v>
      </c>
      <c r="M479" t="s">
        <v>242</v>
      </c>
      <c r="N479" t="s">
        <v>9657</v>
      </c>
      <c r="O479" t="s">
        <v>9658</v>
      </c>
      <c r="P479">
        <v>34.054400000000001</v>
      </c>
      <c r="Q479">
        <v>-118.2441</v>
      </c>
      <c r="R479" t="s">
        <v>245</v>
      </c>
      <c r="S479" t="s">
        <v>246</v>
      </c>
      <c r="T479" t="s">
        <v>9659</v>
      </c>
      <c r="V479" t="s">
        <v>9660</v>
      </c>
      <c r="W479">
        <v>911363109</v>
      </c>
      <c r="X479">
        <v>7359</v>
      </c>
      <c r="Y479" t="s">
        <v>476</v>
      </c>
      <c r="Z479" t="s">
        <v>2236</v>
      </c>
      <c r="AA479">
        <v>2020</v>
      </c>
      <c r="AC479">
        <v>0</v>
      </c>
      <c r="AF479">
        <v>11</v>
      </c>
      <c r="AG479">
        <v>3</v>
      </c>
      <c r="AI479" t="s">
        <v>9661</v>
      </c>
      <c r="AJ479" s="27">
        <v>1</v>
      </c>
      <c r="AK479">
        <v>7</v>
      </c>
      <c r="AL479" s="27">
        <v>0</v>
      </c>
      <c r="AM479" s="24">
        <v>0</v>
      </c>
      <c r="AN479" s="36">
        <f t="shared" si="105"/>
        <v>0</v>
      </c>
      <c r="AO479" s="27">
        <v>0</v>
      </c>
      <c r="AP479" s="24">
        <v>0</v>
      </c>
      <c r="AQ479" t="s">
        <v>9662</v>
      </c>
      <c r="AR479">
        <v>3</v>
      </c>
      <c r="AT479" t="s">
        <v>9661</v>
      </c>
      <c r="AU479" s="27">
        <v>1</v>
      </c>
      <c r="AV479">
        <v>10</v>
      </c>
      <c r="AW479" s="21">
        <f t="shared" si="114"/>
        <v>90.909090909090907</v>
      </c>
      <c r="AX479">
        <v>3</v>
      </c>
      <c r="AZ479" t="s">
        <v>9661</v>
      </c>
      <c r="BA479" s="27">
        <v>1</v>
      </c>
      <c r="BB479">
        <v>9</v>
      </c>
      <c r="BC479" s="21">
        <f t="shared" si="106"/>
        <v>81.818181818181827</v>
      </c>
      <c r="BD479">
        <v>3</v>
      </c>
      <c r="BF479" t="s">
        <v>9661</v>
      </c>
      <c r="BG479" s="27">
        <v>1</v>
      </c>
      <c r="BH479">
        <v>6</v>
      </c>
      <c r="BJ479">
        <v>3</v>
      </c>
      <c r="BL479" t="s">
        <v>9661</v>
      </c>
      <c r="BM479" s="27">
        <v>1</v>
      </c>
      <c r="BN479">
        <v>3</v>
      </c>
      <c r="BP479" t="s">
        <v>9661</v>
      </c>
      <c r="BQ479" s="27">
        <v>1</v>
      </c>
      <c r="BR479">
        <v>3</v>
      </c>
      <c r="BS479" s="97">
        <f t="shared" si="104"/>
        <v>27.27272727272727</v>
      </c>
      <c r="BU479">
        <v>3</v>
      </c>
      <c r="BW479" t="s">
        <v>9661</v>
      </c>
      <c r="BX479" s="27">
        <v>1</v>
      </c>
      <c r="BY479">
        <v>4</v>
      </c>
      <c r="BZ479" s="21">
        <f>BY479/AF479*100</f>
        <v>36.363636363636367</v>
      </c>
      <c r="CA479">
        <v>2</v>
      </c>
      <c r="CB479">
        <v>3</v>
      </c>
      <c r="CD479" t="s">
        <v>9661</v>
      </c>
      <c r="CE479" s="27">
        <v>0</v>
      </c>
      <c r="CG479" t="s">
        <v>242</v>
      </c>
      <c r="CH479" t="s">
        <v>242</v>
      </c>
      <c r="CJ479" s="27">
        <v>1</v>
      </c>
      <c r="CK479" s="2" t="s">
        <v>9663</v>
      </c>
      <c r="CL479">
        <v>1</v>
      </c>
      <c r="CN479" t="s">
        <v>9664</v>
      </c>
      <c r="CO479">
        <v>0</v>
      </c>
      <c r="CP479" s="27">
        <v>0.5</v>
      </c>
      <c r="CQ479" t="s">
        <v>242</v>
      </c>
      <c r="CR479" t="s">
        <v>242</v>
      </c>
      <c r="CS479" t="s">
        <v>242</v>
      </c>
      <c r="CT479" s="2" t="s">
        <v>9665</v>
      </c>
      <c r="CV479" s="27">
        <v>0</v>
      </c>
      <c r="CX479">
        <v>3</v>
      </c>
      <c r="CZ479" t="s">
        <v>9664</v>
      </c>
      <c r="DA479" s="27">
        <v>1</v>
      </c>
      <c r="DB479">
        <v>355345</v>
      </c>
      <c r="DC479">
        <v>2</v>
      </c>
      <c r="DE479" s="27">
        <v>1</v>
      </c>
      <c r="DF479" s="36">
        <v>47174</v>
      </c>
      <c r="DG479">
        <v>2</v>
      </c>
      <c r="DH479" s="51">
        <v>41398</v>
      </c>
      <c r="DI479">
        <v>2</v>
      </c>
      <c r="DJ479" s="36" t="s">
        <v>242</v>
      </c>
      <c r="DK479" t="s">
        <v>242</v>
      </c>
      <c r="DM479" s="27">
        <v>1</v>
      </c>
      <c r="DN479" s="36">
        <v>12803000</v>
      </c>
      <c r="DO479">
        <v>2</v>
      </c>
      <c r="DQ479">
        <v>1</v>
      </c>
      <c r="DS479" t="s">
        <v>9664</v>
      </c>
      <c r="DT479" s="27">
        <v>1</v>
      </c>
      <c r="DU479" t="s">
        <v>9666</v>
      </c>
      <c r="DV479" s="27">
        <v>1</v>
      </c>
      <c r="DW479" s="2" t="s">
        <v>9667</v>
      </c>
      <c r="DX479" s="27">
        <v>0.5</v>
      </c>
      <c r="DY479" t="s">
        <v>9668</v>
      </c>
      <c r="DZ479" s="27">
        <v>1</v>
      </c>
      <c r="EA479" t="s">
        <v>9669</v>
      </c>
      <c r="EB479" s="27">
        <v>0</v>
      </c>
      <c r="ED479" s="27">
        <v>1</v>
      </c>
      <c r="EE479" s="2" t="s">
        <v>9670</v>
      </c>
      <c r="EF479" s="27">
        <v>1</v>
      </c>
      <c r="EG479" s="2" t="s">
        <v>9670</v>
      </c>
      <c r="EH479" s="27">
        <v>1</v>
      </c>
      <c r="EI479" s="2" t="s">
        <v>9670</v>
      </c>
      <c r="EJ479" s="27">
        <v>1</v>
      </c>
      <c r="EK479" s="2" t="s">
        <v>9671</v>
      </c>
      <c r="EL479" s="27">
        <v>1</v>
      </c>
      <c r="EM479" s="2" t="s">
        <v>9672</v>
      </c>
      <c r="EN479">
        <v>1</v>
      </c>
      <c r="EP479" s="2" t="s">
        <v>9664</v>
      </c>
      <c r="EQ479">
        <f t="shared" si="107"/>
        <v>0.85</v>
      </c>
      <c r="ER479" s="99">
        <v>0.5</v>
      </c>
      <c r="ES479" s="27">
        <v>0</v>
      </c>
      <c r="ET479" t="s">
        <v>242</v>
      </c>
      <c r="EU479" t="s">
        <v>242</v>
      </c>
      <c r="EX479" t="s">
        <v>242</v>
      </c>
      <c r="EY479" t="s">
        <v>242</v>
      </c>
      <c r="FA479" s="27">
        <v>1</v>
      </c>
      <c r="FB479">
        <v>911</v>
      </c>
      <c r="FD479" s="27">
        <v>0</v>
      </c>
      <c r="FE479" t="s">
        <v>242</v>
      </c>
      <c r="FG479" s="27">
        <v>0</v>
      </c>
      <c r="FH479" t="s">
        <v>242</v>
      </c>
      <c r="FJ479" s="27">
        <v>0</v>
      </c>
      <c r="FK479" t="s">
        <v>242</v>
      </c>
      <c r="FL479">
        <f t="shared" si="110"/>
        <v>1</v>
      </c>
      <c r="FM479" s="99">
        <v>1</v>
      </c>
      <c r="FN479">
        <f t="shared" si="111"/>
        <v>0</v>
      </c>
      <c r="FO479" s="100">
        <v>0</v>
      </c>
      <c r="FQ479">
        <v>1</v>
      </c>
      <c r="FS479" t="s">
        <v>9664</v>
      </c>
      <c r="FT479" s="27">
        <v>0</v>
      </c>
      <c r="FU479" t="s">
        <v>242</v>
      </c>
      <c r="FV479" t="s">
        <v>242</v>
      </c>
      <c r="FW479" t="s">
        <v>242</v>
      </c>
      <c r="FY479" s="27">
        <v>0.5</v>
      </c>
      <c r="FZ479" t="s">
        <v>242</v>
      </c>
      <c r="GA479">
        <v>3</v>
      </c>
      <c r="GB479" t="s">
        <v>9673</v>
      </c>
      <c r="GC479" s="27">
        <v>0.5</v>
      </c>
      <c r="GD479" t="s">
        <v>242</v>
      </c>
      <c r="GE479" t="s">
        <v>242</v>
      </c>
      <c r="GF479" s="36" t="s">
        <v>242</v>
      </c>
      <c r="GG479" t="s">
        <v>242</v>
      </c>
      <c r="GH479" t="s">
        <v>242</v>
      </c>
      <c r="GI479" t="s">
        <v>242</v>
      </c>
      <c r="GJ479" t="s">
        <v>242</v>
      </c>
      <c r="GK479">
        <v>3</v>
      </c>
      <c r="GL479" t="s">
        <v>9673</v>
      </c>
      <c r="GM479">
        <v>1</v>
      </c>
      <c r="GO479" t="s">
        <v>9664</v>
      </c>
      <c r="GP479" s="27">
        <v>0</v>
      </c>
      <c r="GQ479" t="s">
        <v>242</v>
      </c>
      <c r="GR479" t="s">
        <v>242</v>
      </c>
      <c r="GT479" t="s">
        <v>242</v>
      </c>
      <c r="GW479" s="27">
        <v>1</v>
      </c>
      <c r="GX479">
        <v>84</v>
      </c>
      <c r="GY479" t="s">
        <v>9674</v>
      </c>
      <c r="HA479">
        <v>3</v>
      </c>
      <c r="HC479" t="s">
        <v>9675</v>
      </c>
      <c r="HD479" s="27">
        <v>0</v>
      </c>
      <c r="HF479" s="27">
        <v>0</v>
      </c>
      <c r="HH479" t="s">
        <v>242</v>
      </c>
      <c r="HK479" s="27">
        <v>1</v>
      </c>
      <c r="HL479" s="2" t="s">
        <v>9676</v>
      </c>
      <c r="HM479">
        <v>1</v>
      </c>
      <c r="HO479" t="s">
        <v>9664</v>
      </c>
      <c r="HP479">
        <v>0.66666666699999999</v>
      </c>
      <c r="HQ479">
        <v>1</v>
      </c>
      <c r="HR479">
        <v>0.25</v>
      </c>
      <c r="HS479">
        <v>1</v>
      </c>
      <c r="HT479">
        <v>0.85</v>
      </c>
      <c r="HU479">
        <v>0</v>
      </c>
      <c r="HV479">
        <v>0.25</v>
      </c>
      <c r="HW479">
        <v>0.33333333300000001</v>
      </c>
      <c r="HX479">
        <v>0</v>
      </c>
      <c r="HY479">
        <v>1</v>
      </c>
      <c r="HZ479">
        <v>0</v>
      </c>
      <c r="IA479">
        <v>1</v>
      </c>
      <c r="IB479">
        <v>1</v>
      </c>
      <c r="IC479">
        <v>0.63888888899999996</v>
      </c>
      <c r="ID479">
        <v>0.52500000000000002</v>
      </c>
      <c r="IE479">
        <v>0.46666666699999998</v>
      </c>
      <c r="IF479">
        <v>0.54351851900000003</v>
      </c>
      <c r="IG479" t="s">
        <v>9677</v>
      </c>
      <c r="IH479" t="s">
        <v>266</v>
      </c>
      <c r="II479" t="s">
        <v>9659</v>
      </c>
      <c r="IJ479">
        <v>9351</v>
      </c>
      <c r="IK479">
        <v>8530</v>
      </c>
      <c r="IL479">
        <v>9716</v>
      </c>
      <c r="IM479">
        <v>11642</v>
      </c>
      <c r="IN479">
        <v>9351</v>
      </c>
      <c r="IS479">
        <f t="shared" si="108"/>
        <v>0.6</v>
      </c>
      <c r="IT479">
        <f t="shared" si="112"/>
        <v>0.6428571428571429</v>
      </c>
      <c r="IU479">
        <f t="shared" si="113"/>
        <v>0.5</v>
      </c>
      <c r="IV479">
        <f t="shared" si="109"/>
        <v>0.580952380952381</v>
      </c>
    </row>
    <row r="480" spans="1:256" ht="14" customHeight="1" x14ac:dyDescent="0.2">
      <c r="A480" s="10">
        <v>479</v>
      </c>
      <c r="B480">
        <v>524</v>
      </c>
      <c r="C480" s="1">
        <v>44972.664583333331</v>
      </c>
      <c r="D480" s="1">
        <v>44974.552083333336</v>
      </c>
      <c r="E480">
        <v>0</v>
      </c>
      <c r="F480" t="s">
        <v>2969</v>
      </c>
      <c r="G480">
        <v>100</v>
      </c>
      <c r="H480">
        <v>163094</v>
      </c>
      <c r="I480">
        <v>1</v>
      </c>
      <c r="J480" s="1">
        <v>44974.552083333336</v>
      </c>
      <c r="K480" t="s">
        <v>9678</v>
      </c>
      <c r="L480" t="s">
        <v>242</v>
      </c>
      <c r="M480" t="s">
        <v>242</v>
      </c>
      <c r="N480" t="s">
        <v>9679</v>
      </c>
      <c r="O480" t="s">
        <v>9680</v>
      </c>
      <c r="P480">
        <v>34.054400000000001</v>
      </c>
      <c r="Q480">
        <v>-118.2441</v>
      </c>
      <c r="R480" t="s">
        <v>245</v>
      </c>
      <c r="S480" t="s">
        <v>246</v>
      </c>
      <c r="T480" s="10" t="s">
        <v>9681</v>
      </c>
      <c r="V480" t="s">
        <v>9682</v>
      </c>
      <c r="W480">
        <v>988498101</v>
      </c>
      <c r="X480">
        <v>5812</v>
      </c>
      <c r="Y480" s="10" t="s">
        <v>271</v>
      </c>
      <c r="Z480" s="10" t="s">
        <v>9683</v>
      </c>
      <c r="AA480" s="10">
        <v>2020</v>
      </c>
      <c r="AC480" s="10">
        <v>0.5</v>
      </c>
      <c r="AD480">
        <v>15</v>
      </c>
      <c r="AE480" t="s">
        <v>9684</v>
      </c>
      <c r="AF480" s="10">
        <v>12</v>
      </c>
      <c r="AG480">
        <v>3</v>
      </c>
      <c r="AI480" t="s">
        <v>9685</v>
      </c>
      <c r="AJ480" s="22">
        <v>1</v>
      </c>
      <c r="AK480" s="10">
        <v>8</v>
      </c>
      <c r="AL480" s="22">
        <v>0</v>
      </c>
      <c r="AM480" s="19">
        <v>0</v>
      </c>
      <c r="AN480" s="36">
        <f t="shared" si="105"/>
        <v>0</v>
      </c>
      <c r="AO480" s="22">
        <v>1</v>
      </c>
      <c r="AP480" s="10">
        <v>2</v>
      </c>
      <c r="AQ480" s="2" t="s">
        <v>9686</v>
      </c>
      <c r="AR480">
        <v>3</v>
      </c>
      <c r="AT480" t="s">
        <v>9685</v>
      </c>
      <c r="AU480" s="22">
        <v>1</v>
      </c>
      <c r="AV480" s="10">
        <v>11</v>
      </c>
      <c r="AW480" s="21">
        <f t="shared" si="114"/>
        <v>91.666666666666657</v>
      </c>
      <c r="AX480">
        <v>3</v>
      </c>
      <c r="AZ480" t="s">
        <v>9685</v>
      </c>
      <c r="BA480" s="22">
        <v>1</v>
      </c>
      <c r="BB480" s="10">
        <v>11</v>
      </c>
      <c r="BC480" s="21">
        <f t="shared" si="106"/>
        <v>91.666666666666657</v>
      </c>
      <c r="BD480">
        <v>3</v>
      </c>
      <c r="BF480" t="s">
        <v>9685</v>
      </c>
      <c r="BG480" s="22">
        <v>1</v>
      </c>
      <c r="BH480" s="10">
        <v>4.5999999999999996</v>
      </c>
      <c r="BJ480">
        <v>3</v>
      </c>
      <c r="BL480" t="s">
        <v>9685</v>
      </c>
      <c r="BM480" s="22">
        <v>1</v>
      </c>
      <c r="BN480">
        <v>3</v>
      </c>
      <c r="BP480" t="s">
        <v>9685</v>
      </c>
      <c r="BQ480" s="22">
        <v>1</v>
      </c>
      <c r="BR480" s="10">
        <v>4</v>
      </c>
      <c r="BS480" s="97">
        <f t="shared" si="104"/>
        <v>33.333333333333329</v>
      </c>
      <c r="BU480" s="10">
        <v>3</v>
      </c>
      <c r="BW480" s="10" t="s">
        <v>9685</v>
      </c>
      <c r="BX480" s="22">
        <v>0</v>
      </c>
      <c r="BY480" s="19">
        <v>0</v>
      </c>
      <c r="BZ480" s="21">
        <f>BY480/AF480*100</f>
        <v>0</v>
      </c>
      <c r="CA480" s="10" t="s">
        <v>242</v>
      </c>
      <c r="CB480" s="10" t="s">
        <v>242</v>
      </c>
      <c r="CE480" s="22">
        <v>0</v>
      </c>
      <c r="CG480" s="10" t="s">
        <v>242</v>
      </c>
      <c r="CH480" s="10" t="s">
        <v>242</v>
      </c>
      <c r="CJ480" s="22">
        <v>1</v>
      </c>
      <c r="CK480" s="11" t="s">
        <v>9687</v>
      </c>
      <c r="CL480" s="10">
        <v>1</v>
      </c>
      <c r="CN480" s="10" t="s">
        <v>9688</v>
      </c>
      <c r="CO480" s="10">
        <v>1</v>
      </c>
      <c r="CP480" s="22">
        <v>0</v>
      </c>
      <c r="CQ480" s="10" t="s">
        <v>242</v>
      </c>
      <c r="CR480" s="10" t="s">
        <v>242</v>
      </c>
      <c r="CS480" s="10" t="s">
        <v>242</v>
      </c>
      <c r="CV480" s="22">
        <v>1</v>
      </c>
      <c r="CW480" s="11" t="s">
        <v>9689</v>
      </c>
      <c r="CX480" s="10">
        <v>1</v>
      </c>
      <c r="CZ480" s="10" t="s">
        <v>9688</v>
      </c>
      <c r="DA480" s="22">
        <v>1</v>
      </c>
      <c r="DB480" s="10">
        <v>38907</v>
      </c>
      <c r="DC480" s="10">
        <v>2</v>
      </c>
      <c r="DE480" s="22">
        <v>1</v>
      </c>
      <c r="DF480" s="50">
        <v>130953</v>
      </c>
      <c r="DG480" s="10">
        <v>2</v>
      </c>
      <c r="DH480" s="50">
        <v>128129</v>
      </c>
      <c r="DI480" s="10">
        <v>2</v>
      </c>
      <c r="DJ480" s="50" t="s">
        <v>242</v>
      </c>
      <c r="DK480" s="10" t="s">
        <v>242</v>
      </c>
      <c r="DM480" s="22">
        <v>1</v>
      </c>
      <c r="DN480" s="50">
        <v>36991096</v>
      </c>
      <c r="DO480" s="10">
        <v>2</v>
      </c>
      <c r="DQ480" s="10">
        <v>1</v>
      </c>
      <c r="DS480" s="10" t="s">
        <v>9688</v>
      </c>
      <c r="DT480" s="27">
        <v>1</v>
      </c>
      <c r="DU480" t="s">
        <v>9690</v>
      </c>
      <c r="DV480" s="27">
        <v>1</v>
      </c>
      <c r="DW480" s="2" t="s">
        <v>9691</v>
      </c>
      <c r="DX480" s="27">
        <v>1</v>
      </c>
      <c r="DY480" t="s">
        <v>9692</v>
      </c>
      <c r="DZ480" s="27">
        <v>1</v>
      </c>
      <c r="EA480" s="2" t="s">
        <v>9693</v>
      </c>
      <c r="EB480" s="27">
        <v>1</v>
      </c>
      <c r="EC480" t="s">
        <v>9694</v>
      </c>
      <c r="ED480" s="27">
        <v>1</v>
      </c>
      <c r="EE480" t="s">
        <v>9695</v>
      </c>
      <c r="EF480" s="27">
        <v>0</v>
      </c>
      <c r="EH480" s="27">
        <v>0</v>
      </c>
      <c r="EJ480" s="27">
        <v>1</v>
      </c>
      <c r="EK480" t="s">
        <v>9696</v>
      </c>
      <c r="EL480" s="27">
        <v>1</v>
      </c>
      <c r="EM480" t="s">
        <v>9697</v>
      </c>
      <c r="EN480">
        <v>5</v>
      </c>
      <c r="EO480" t="s">
        <v>9698</v>
      </c>
      <c r="EP480" s="2" t="s">
        <v>9699</v>
      </c>
      <c r="EQ480">
        <f t="shared" si="107"/>
        <v>0.8</v>
      </c>
      <c r="ER480" s="99">
        <v>0.5</v>
      </c>
      <c r="ES480" s="22">
        <v>0</v>
      </c>
      <c r="ET480" s="10" t="s">
        <v>242</v>
      </c>
      <c r="EU480" s="10" t="s">
        <v>242</v>
      </c>
      <c r="EX480" s="10" t="s">
        <v>242</v>
      </c>
      <c r="EY480" s="10" t="s">
        <v>242</v>
      </c>
      <c r="FA480" s="22">
        <v>1</v>
      </c>
      <c r="FB480" s="10">
        <v>2575.6</v>
      </c>
      <c r="FD480" s="22">
        <v>0</v>
      </c>
      <c r="FE480" s="10" t="s">
        <v>242</v>
      </c>
      <c r="FG480" s="22">
        <v>1</v>
      </c>
      <c r="FH480" s="10">
        <v>386.3</v>
      </c>
      <c r="FJ480" s="22">
        <v>0</v>
      </c>
      <c r="FK480" s="10" t="s">
        <v>242</v>
      </c>
      <c r="FL480">
        <f t="shared" si="110"/>
        <v>2</v>
      </c>
      <c r="FM480" s="99">
        <v>1</v>
      </c>
      <c r="FN480">
        <f t="shared" si="111"/>
        <v>0</v>
      </c>
      <c r="FO480" s="100">
        <v>0</v>
      </c>
      <c r="FQ480" s="10">
        <v>1</v>
      </c>
      <c r="FS480" s="10" t="s">
        <v>9688</v>
      </c>
      <c r="FT480" s="22">
        <v>1</v>
      </c>
      <c r="FU480" s="10">
        <v>58</v>
      </c>
      <c r="FV480" s="10">
        <v>31</v>
      </c>
      <c r="FW480" s="10">
        <v>8</v>
      </c>
      <c r="FX480" s="10" t="s">
        <v>9700</v>
      </c>
      <c r="FY480" s="22">
        <v>1</v>
      </c>
      <c r="FZ480" s="10" t="s">
        <v>242</v>
      </c>
      <c r="GA480" s="10">
        <v>3</v>
      </c>
      <c r="GB480" s="11" t="s">
        <v>9701</v>
      </c>
      <c r="GC480" s="22">
        <v>0</v>
      </c>
      <c r="GD480" s="10" t="s">
        <v>242</v>
      </c>
      <c r="GE480" s="10" t="s">
        <v>242</v>
      </c>
      <c r="GF480" s="50" t="s">
        <v>242</v>
      </c>
      <c r="GG480" s="10" t="s">
        <v>242</v>
      </c>
      <c r="GH480" s="10" t="s">
        <v>242</v>
      </c>
      <c r="GI480" s="10" t="s">
        <v>242</v>
      </c>
      <c r="GJ480" s="10" t="s">
        <v>242</v>
      </c>
      <c r="GK480" s="10" t="s">
        <v>242</v>
      </c>
      <c r="GM480" s="10">
        <v>1</v>
      </c>
      <c r="GO480" s="10" t="s">
        <v>9688</v>
      </c>
      <c r="GP480" s="22">
        <v>0.5</v>
      </c>
      <c r="GQ480" s="10" t="s">
        <v>242</v>
      </c>
      <c r="GR480" s="10" t="s">
        <v>242</v>
      </c>
      <c r="GS480" s="10" t="s">
        <v>9702</v>
      </c>
      <c r="GT480" s="10">
        <v>1</v>
      </c>
      <c r="GV480" s="10" t="s">
        <v>9688</v>
      </c>
      <c r="GW480" s="22">
        <v>1</v>
      </c>
      <c r="GX480" s="10">
        <v>1286</v>
      </c>
      <c r="GY480" s="10" t="s">
        <v>9703</v>
      </c>
      <c r="HA480" s="10">
        <v>3</v>
      </c>
      <c r="HC480" s="10" t="s">
        <v>9704</v>
      </c>
      <c r="HD480" s="22">
        <v>0</v>
      </c>
      <c r="HF480" s="22">
        <v>0</v>
      </c>
      <c r="HH480" s="10" t="s">
        <v>242</v>
      </c>
      <c r="HK480" s="22">
        <v>1</v>
      </c>
      <c r="HL480" s="10" t="s">
        <v>9705</v>
      </c>
      <c r="HM480" s="10">
        <v>1</v>
      </c>
      <c r="HO480" s="10" t="s">
        <v>9688</v>
      </c>
      <c r="HP480" s="10">
        <v>0.66666666699999999</v>
      </c>
      <c r="HQ480" s="10">
        <v>1</v>
      </c>
      <c r="HR480" s="10">
        <v>0.5</v>
      </c>
      <c r="HS480" s="10">
        <v>1</v>
      </c>
      <c r="HT480" s="10">
        <v>0.8</v>
      </c>
      <c r="HU480" s="10">
        <v>0</v>
      </c>
      <c r="HV480" s="10">
        <v>0.5</v>
      </c>
      <c r="HW480" s="10">
        <v>0.66666666699999999</v>
      </c>
      <c r="HX480" s="10">
        <v>0.5</v>
      </c>
      <c r="HY480" s="10">
        <v>1</v>
      </c>
      <c r="HZ480" s="10">
        <v>0</v>
      </c>
      <c r="IA480" s="10">
        <v>1</v>
      </c>
      <c r="IB480" s="10">
        <v>1</v>
      </c>
      <c r="IC480" s="10">
        <v>0.72222222199999997</v>
      </c>
      <c r="ID480" s="10">
        <v>0.57499999999999996</v>
      </c>
      <c r="IE480" s="10">
        <v>0.63333333300000005</v>
      </c>
      <c r="IF480" s="10">
        <v>0.64351851900000001</v>
      </c>
      <c r="IG480" s="10" t="s">
        <v>9706</v>
      </c>
      <c r="IH480" s="10" t="s">
        <v>266</v>
      </c>
      <c r="II480" s="10" t="s">
        <v>9681</v>
      </c>
      <c r="IJ480" s="10">
        <v>5597</v>
      </c>
      <c r="IK480" s="10">
        <v>5652</v>
      </c>
      <c r="IL480" s="10">
        <v>6584</v>
      </c>
      <c r="IM480" s="10">
        <v>6842</v>
      </c>
      <c r="IN480" s="10">
        <v>5597</v>
      </c>
      <c r="IS480">
        <f t="shared" si="108"/>
        <v>0.6</v>
      </c>
      <c r="IT480">
        <f t="shared" si="112"/>
        <v>0.6428571428571429</v>
      </c>
      <c r="IU480">
        <f t="shared" si="113"/>
        <v>0.75</v>
      </c>
      <c r="IV480">
        <f t="shared" si="109"/>
        <v>0.66428571428571426</v>
      </c>
    </row>
    <row r="481" spans="1:256" customFormat="1" ht="14" customHeight="1" x14ac:dyDescent="0.2">
      <c r="A481">
        <v>480</v>
      </c>
      <c r="B481">
        <v>525</v>
      </c>
      <c r="C481" s="1">
        <v>44974.552083333336</v>
      </c>
      <c r="D481" s="1">
        <v>44974.572222222225</v>
      </c>
      <c r="E481">
        <v>0</v>
      </c>
      <c r="F481" t="s">
        <v>2969</v>
      </c>
      <c r="G481">
        <v>100</v>
      </c>
      <c r="H481">
        <v>1726</v>
      </c>
      <c r="I481">
        <v>1</v>
      </c>
      <c r="J481" s="1">
        <v>44974.572222222225</v>
      </c>
      <c r="K481" t="s">
        <v>9707</v>
      </c>
      <c r="L481" t="s">
        <v>242</v>
      </c>
      <c r="M481" t="s">
        <v>242</v>
      </c>
      <c r="N481" t="s">
        <v>9708</v>
      </c>
      <c r="O481" t="s">
        <v>9709</v>
      </c>
      <c r="P481">
        <v>34.054400000000001</v>
      </c>
      <c r="Q481">
        <v>-118.2441</v>
      </c>
      <c r="R481" t="s">
        <v>245</v>
      </c>
      <c r="S481" t="s">
        <v>246</v>
      </c>
      <c r="T481" t="s">
        <v>9710</v>
      </c>
      <c r="V481" t="s">
        <v>9711</v>
      </c>
      <c r="W481">
        <v>989207105</v>
      </c>
      <c r="X481">
        <v>3560</v>
      </c>
      <c r="Y481" t="s">
        <v>297</v>
      </c>
      <c r="Z481" t="s">
        <v>9111</v>
      </c>
      <c r="AA481">
        <v>2020</v>
      </c>
      <c r="AC481">
        <v>0.5</v>
      </c>
      <c r="AD481">
        <v>4</v>
      </c>
      <c r="AF481">
        <v>8</v>
      </c>
      <c r="AG481">
        <v>3</v>
      </c>
      <c r="AI481" t="s">
        <v>9712</v>
      </c>
      <c r="AJ481" s="27">
        <v>1</v>
      </c>
      <c r="AK481">
        <v>4</v>
      </c>
      <c r="AL481" s="27">
        <v>0</v>
      </c>
      <c r="AM481" s="24">
        <v>0</v>
      </c>
      <c r="AN481" s="36">
        <f t="shared" si="105"/>
        <v>0</v>
      </c>
      <c r="AO481" s="27">
        <v>0</v>
      </c>
      <c r="AP481" s="24">
        <v>0</v>
      </c>
      <c r="AR481">
        <v>3</v>
      </c>
      <c r="AT481" t="s">
        <v>9712</v>
      </c>
      <c r="AU481" s="27">
        <v>1</v>
      </c>
      <c r="AV481">
        <v>7</v>
      </c>
      <c r="AW481" s="21">
        <f t="shared" si="114"/>
        <v>87.5</v>
      </c>
      <c r="AX481">
        <v>3</v>
      </c>
      <c r="AZ481" t="s">
        <v>9712</v>
      </c>
      <c r="BA481" s="27">
        <v>1</v>
      </c>
      <c r="BB481">
        <v>7</v>
      </c>
      <c r="BC481" s="21">
        <f t="shared" si="106"/>
        <v>87.5</v>
      </c>
      <c r="BD481">
        <v>3</v>
      </c>
      <c r="BF481" t="s">
        <v>9712</v>
      </c>
      <c r="BG481" s="27">
        <v>1</v>
      </c>
      <c r="BH481">
        <v>11</v>
      </c>
      <c r="BJ481">
        <v>3</v>
      </c>
      <c r="BL481" t="s">
        <v>9712</v>
      </c>
      <c r="BM481" s="27">
        <v>1</v>
      </c>
      <c r="BN481">
        <v>3</v>
      </c>
      <c r="BP481" t="s">
        <v>9712</v>
      </c>
      <c r="BQ481" s="27">
        <v>1</v>
      </c>
      <c r="BR481">
        <v>2</v>
      </c>
      <c r="BS481" s="97">
        <f t="shared" si="104"/>
        <v>25</v>
      </c>
      <c r="BU481">
        <v>3</v>
      </c>
      <c r="BW481" t="s">
        <v>9712</v>
      </c>
      <c r="BX481" s="27">
        <v>0</v>
      </c>
      <c r="BY481" s="24" t="s">
        <v>242</v>
      </c>
      <c r="BZ481" s="21" t="s">
        <v>242</v>
      </c>
      <c r="CA481" t="s">
        <v>242</v>
      </c>
      <c r="CB481" t="s">
        <v>242</v>
      </c>
      <c r="CE481" s="44">
        <v>0</v>
      </c>
      <c r="CG481" t="s">
        <v>242</v>
      </c>
      <c r="CH481" t="s">
        <v>242</v>
      </c>
      <c r="CJ481" s="27">
        <v>0</v>
      </c>
      <c r="CL481" t="s">
        <v>242</v>
      </c>
      <c r="CO481">
        <v>0</v>
      </c>
      <c r="CP481" s="27">
        <v>0</v>
      </c>
      <c r="CQ481" t="s">
        <v>242</v>
      </c>
      <c r="CR481" t="s">
        <v>242</v>
      </c>
      <c r="CS481" t="s">
        <v>242</v>
      </c>
      <c r="CV481" s="27">
        <v>0</v>
      </c>
      <c r="CX481" t="s">
        <v>242</v>
      </c>
      <c r="DA481" s="27">
        <v>1</v>
      </c>
      <c r="DB481">
        <v>2100</v>
      </c>
      <c r="DC481">
        <v>2</v>
      </c>
      <c r="DE481" s="27">
        <v>1</v>
      </c>
      <c r="DF481" s="36">
        <v>9400</v>
      </c>
      <c r="DG481">
        <v>2</v>
      </c>
      <c r="DH481" s="36">
        <v>10600</v>
      </c>
      <c r="DI481">
        <v>2</v>
      </c>
      <c r="DJ481" s="36" t="s">
        <v>242</v>
      </c>
      <c r="DK481" t="s">
        <v>242</v>
      </c>
      <c r="DM481" s="27">
        <v>1</v>
      </c>
      <c r="DN481" s="36">
        <v>536400</v>
      </c>
      <c r="DO481">
        <v>2</v>
      </c>
      <c r="DQ481">
        <v>4</v>
      </c>
      <c r="DS481" t="s">
        <v>9713</v>
      </c>
      <c r="DT481" s="27">
        <v>1</v>
      </c>
      <c r="DU481" s="2" t="s">
        <v>9714</v>
      </c>
      <c r="DV481" s="27">
        <v>1</v>
      </c>
      <c r="DW481" s="2" t="s">
        <v>9715</v>
      </c>
      <c r="DX481" s="27">
        <v>0.5</v>
      </c>
      <c r="DY481" t="s">
        <v>9716</v>
      </c>
      <c r="DZ481" s="27">
        <v>0.5</v>
      </c>
      <c r="EA481" t="s">
        <v>9717</v>
      </c>
      <c r="EB481" s="27">
        <v>0</v>
      </c>
      <c r="ED481" s="27">
        <v>0.5</v>
      </c>
      <c r="EE481" t="s">
        <v>9718</v>
      </c>
      <c r="EF481" s="27">
        <v>0</v>
      </c>
      <c r="EH481" s="27">
        <v>0</v>
      </c>
      <c r="EJ481" s="27">
        <v>0</v>
      </c>
      <c r="EL481" s="27">
        <v>0</v>
      </c>
      <c r="EN481">
        <v>4</v>
      </c>
      <c r="EP481" s="2" t="s">
        <v>9713</v>
      </c>
      <c r="EQ481">
        <f t="shared" si="107"/>
        <v>0.35</v>
      </c>
      <c r="ER481" s="99">
        <v>0.5</v>
      </c>
      <c r="ES481" s="27">
        <v>0</v>
      </c>
      <c r="ET481" t="s">
        <v>242</v>
      </c>
      <c r="EU481" t="s">
        <v>242</v>
      </c>
      <c r="EX481" t="s">
        <v>242</v>
      </c>
      <c r="EY481" t="s">
        <v>242</v>
      </c>
      <c r="FA481" s="27">
        <v>0</v>
      </c>
      <c r="FB481" t="s">
        <v>242</v>
      </c>
      <c r="FD481" s="27">
        <v>0</v>
      </c>
      <c r="FE481" t="s">
        <v>242</v>
      </c>
      <c r="FG481" s="27">
        <v>0</v>
      </c>
      <c r="FH481" t="s">
        <v>242</v>
      </c>
      <c r="FJ481" s="27">
        <v>0</v>
      </c>
      <c r="FK481" t="s">
        <v>242</v>
      </c>
      <c r="FL481">
        <f t="shared" si="110"/>
        <v>0</v>
      </c>
      <c r="FM481" s="100">
        <v>0</v>
      </c>
      <c r="FN481">
        <f t="shared" si="111"/>
        <v>0</v>
      </c>
      <c r="FO481" s="100">
        <v>0</v>
      </c>
      <c r="FQ481" t="s">
        <v>242</v>
      </c>
      <c r="FT481" s="27">
        <v>0</v>
      </c>
      <c r="FU481" t="s">
        <v>242</v>
      </c>
      <c r="FV481" t="s">
        <v>242</v>
      </c>
      <c r="FW481" t="s">
        <v>242</v>
      </c>
      <c r="FY481" s="27">
        <v>1</v>
      </c>
      <c r="FZ481">
        <v>32</v>
      </c>
      <c r="GA481">
        <v>2</v>
      </c>
      <c r="GB481" s="2" t="s">
        <v>9719</v>
      </c>
      <c r="GC481" s="27">
        <v>1</v>
      </c>
      <c r="GD481">
        <v>3</v>
      </c>
      <c r="GE481">
        <v>11</v>
      </c>
      <c r="GF481" s="36">
        <v>66</v>
      </c>
      <c r="GG481">
        <v>17</v>
      </c>
      <c r="GH481" t="s">
        <v>242</v>
      </c>
      <c r="GI481" t="s">
        <v>242</v>
      </c>
      <c r="GJ481">
        <v>1</v>
      </c>
      <c r="GK481">
        <v>1</v>
      </c>
      <c r="GM481">
        <v>5</v>
      </c>
      <c r="GN481" t="s">
        <v>9720</v>
      </c>
      <c r="GO481" t="s">
        <v>9721</v>
      </c>
      <c r="GP481" s="27">
        <v>0</v>
      </c>
      <c r="GQ481" t="s">
        <v>242</v>
      </c>
      <c r="GR481" t="s">
        <v>242</v>
      </c>
      <c r="GT481" t="s">
        <v>242</v>
      </c>
      <c r="GW481" s="27">
        <v>1</v>
      </c>
      <c r="GX481">
        <v>155</v>
      </c>
      <c r="GY481" t="s">
        <v>9722</v>
      </c>
      <c r="HA481">
        <v>3</v>
      </c>
      <c r="HC481" t="s">
        <v>9723</v>
      </c>
      <c r="HD481" s="27">
        <v>0</v>
      </c>
      <c r="HF481" s="27">
        <v>0</v>
      </c>
      <c r="HH481" t="s">
        <v>242</v>
      </c>
      <c r="HK481" s="27">
        <v>0</v>
      </c>
      <c r="HM481" t="s">
        <v>242</v>
      </c>
      <c r="HP481">
        <v>0.625</v>
      </c>
      <c r="HQ481">
        <v>0</v>
      </c>
      <c r="HR481">
        <v>0</v>
      </c>
      <c r="HS481">
        <v>1</v>
      </c>
      <c r="HT481">
        <v>0.35</v>
      </c>
      <c r="HU481">
        <v>0</v>
      </c>
      <c r="HV481">
        <v>0</v>
      </c>
      <c r="HW481">
        <v>0.66666666699999999</v>
      </c>
      <c r="HX481">
        <v>0</v>
      </c>
      <c r="HY481">
        <v>1</v>
      </c>
      <c r="HZ481">
        <v>0</v>
      </c>
      <c r="IA481">
        <v>0</v>
      </c>
      <c r="IB481">
        <v>1</v>
      </c>
      <c r="IC481">
        <v>0.20833333300000001</v>
      </c>
      <c r="ID481">
        <v>0.33750000000000002</v>
      </c>
      <c r="IE481">
        <v>0.33333333300000001</v>
      </c>
      <c r="IF481">
        <v>0.29305555599999999</v>
      </c>
      <c r="IG481" t="s">
        <v>9724</v>
      </c>
      <c r="IH481" t="s">
        <v>266</v>
      </c>
      <c r="II481" t="s">
        <v>9710</v>
      </c>
      <c r="IJ481">
        <v>4485</v>
      </c>
      <c r="IK481">
        <v>4448</v>
      </c>
      <c r="IL481">
        <v>5627</v>
      </c>
      <c r="IM481">
        <v>5781</v>
      </c>
      <c r="IN481">
        <v>4485</v>
      </c>
      <c r="IS481">
        <f t="shared" si="108"/>
        <v>0.2</v>
      </c>
      <c r="IT481">
        <f t="shared" si="112"/>
        <v>0.5</v>
      </c>
      <c r="IU481">
        <f t="shared" si="113"/>
        <v>0.75</v>
      </c>
      <c r="IV481">
        <f t="shared" si="109"/>
        <v>0.48333333333333334</v>
      </c>
    </row>
    <row r="482" spans="1:256" customFormat="1" ht="14" customHeight="1" x14ac:dyDescent="0.2">
      <c r="A482">
        <v>481</v>
      </c>
      <c r="B482">
        <v>526</v>
      </c>
      <c r="C482" s="1">
        <v>44974.572222222225</v>
      </c>
      <c r="D482" s="1">
        <v>44974.583333333336</v>
      </c>
      <c r="E482">
        <v>0</v>
      </c>
      <c r="F482" t="s">
        <v>2969</v>
      </c>
      <c r="G482">
        <v>100</v>
      </c>
      <c r="H482">
        <v>937</v>
      </c>
      <c r="I482">
        <v>1</v>
      </c>
      <c r="J482" s="1">
        <v>44974.583333333336</v>
      </c>
      <c r="K482" t="s">
        <v>9725</v>
      </c>
      <c r="L482" t="s">
        <v>242</v>
      </c>
      <c r="M482" t="s">
        <v>242</v>
      </c>
      <c r="N482" t="s">
        <v>9726</v>
      </c>
      <c r="O482" t="s">
        <v>9727</v>
      </c>
      <c r="P482">
        <v>34.054400000000001</v>
      </c>
      <c r="Q482">
        <v>-118.2441</v>
      </c>
      <c r="R482" t="s">
        <v>245</v>
      </c>
      <c r="S482" t="s">
        <v>246</v>
      </c>
      <c r="T482" t="s">
        <v>9728</v>
      </c>
      <c r="V482" t="s">
        <v>9729</v>
      </c>
      <c r="W482">
        <v>989701107</v>
      </c>
      <c r="X482">
        <v>6021</v>
      </c>
      <c r="Y482" t="s">
        <v>319</v>
      </c>
      <c r="Z482" t="s">
        <v>2174</v>
      </c>
      <c r="AA482">
        <v>2020</v>
      </c>
      <c r="AC482">
        <v>0</v>
      </c>
      <c r="AF482">
        <v>11</v>
      </c>
      <c r="AG482">
        <v>3</v>
      </c>
      <c r="AI482" t="s">
        <v>9730</v>
      </c>
      <c r="AJ482" s="27">
        <v>1</v>
      </c>
      <c r="AK482">
        <v>7</v>
      </c>
      <c r="AL482" s="27">
        <v>1</v>
      </c>
      <c r="AM482">
        <v>1</v>
      </c>
      <c r="AN482" s="36">
        <f t="shared" si="105"/>
        <v>9.0909090909090917</v>
      </c>
      <c r="AO482" s="27">
        <v>0</v>
      </c>
      <c r="AP482" s="24">
        <v>0</v>
      </c>
      <c r="AR482">
        <v>3</v>
      </c>
      <c r="AT482" t="s">
        <v>9730</v>
      </c>
      <c r="AU482" s="27">
        <v>1</v>
      </c>
      <c r="AV482">
        <v>9</v>
      </c>
      <c r="AW482" s="21">
        <f t="shared" si="114"/>
        <v>81.818181818181827</v>
      </c>
      <c r="AX482">
        <v>3</v>
      </c>
      <c r="AZ482" t="s">
        <v>9730</v>
      </c>
      <c r="BA482" s="27">
        <v>1</v>
      </c>
      <c r="BB482">
        <v>9</v>
      </c>
      <c r="BC482" s="21">
        <f t="shared" si="106"/>
        <v>81.818181818181827</v>
      </c>
      <c r="BD482">
        <v>3</v>
      </c>
      <c r="BF482" t="s">
        <v>9730</v>
      </c>
      <c r="BG482" s="27">
        <v>1</v>
      </c>
      <c r="BH482">
        <v>10.6</v>
      </c>
      <c r="BJ482">
        <v>3</v>
      </c>
      <c r="BL482" t="s">
        <v>9730</v>
      </c>
      <c r="BM482" s="27">
        <v>1</v>
      </c>
      <c r="BN482">
        <v>3</v>
      </c>
      <c r="BP482" t="s">
        <v>9730</v>
      </c>
      <c r="BQ482" s="27">
        <v>1</v>
      </c>
      <c r="BR482">
        <v>2</v>
      </c>
      <c r="BS482" s="97">
        <f t="shared" si="104"/>
        <v>18.181818181818183</v>
      </c>
      <c r="BU482">
        <v>3</v>
      </c>
      <c r="BW482" t="s">
        <v>9730</v>
      </c>
      <c r="BX482" s="27">
        <v>0</v>
      </c>
      <c r="BY482" s="24" t="s">
        <v>242</v>
      </c>
      <c r="BZ482" s="21" t="s">
        <v>242</v>
      </c>
      <c r="CA482" t="s">
        <v>242</v>
      </c>
      <c r="CB482" t="s">
        <v>242</v>
      </c>
      <c r="CE482" s="27">
        <v>0</v>
      </c>
      <c r="CG482" t="s">
        <v>242</v>
      </c>
      <c r="CH482" t="s">
        <v>242</v>
      </c>
      <c r="CJ482" s="27">
        <v>0</v>
      </c>
      <c r="CL482" t="s">
        <v>242</v>
      </c>
      <c r="CO482">
        <v>0</v>
      </c>
      <c r="CP482" s="27">
        <v>0</v>
      </c>
      <c r="CQ482" t="s">
        <v>242</v>
      </c>
      <c r="CR482" t="s">
        <v>242</v>
      </c>
      <c r="CS482" t="s">
        <v>242</v>
      </c>
      <c r="CV482" s="27">
        <v>0</v>
      </c>
      <c r="CX482" t="s">
        <v>242</v>
      </c>
      <c r="DA482" s="27">
        <v>0</v>
      </c>
      <c r="DB482" t="s">
        <v>242</v>
      </c>
      <c r="DC482" t="s">
        <v>242</v>
      </c>
      <c r="DE482" s="27">
        <v>0</v>
      </c>
      <c r="DF482" s="36" t="s">
        <v>242</v>
      </c>
      <c r="DG482" t="s">
        <v>242</v>
      </c>
      <c r="DH482" s="43" t="s">
        <v>242</v>
      </c>
      <c r="DI482" t="s">
        <v>242</v>
      </c>
      <c r="DJ482" s="36" t="s">
        <v>242</v>
      </c>
      <c r="DK482" t="s">
        <v>242</v>
      </c>
      <c r="DM482" s="27">
        <v>0</v>
      </c>
      <c r="DN482" s="36" t="s">
        <v>242</v>
      </c>
      <c r="DO482" t="s">
        <v>242</v>
      </c>
      <c r="DQ482" t="s">
        <v>242</v>
      </c>
      <c r="DT482" s="27">
        <v>0</v>
      </c>
      <c r="DV482" s="27">
        <v>0</v>
      </c>
      <c r="DX482" s="27">
        <v>0</v>
      </c>
      <c r="DZ482" s="27">
        <v>0</v>
      </c>
      <c r="EB482" s="27">
        <v>0</v>
      </c>
      <c r="ED482" s="27">
        <v>0</v>
      </c>
      <c r="EF482" s="27">
        <v>0</v>
      </c>
      <c r="EH482" s="27">
        <v>0</v>
      </c>
      <c r="EJ482" s="27">
        <v>0</v>
      </c>
      <c r="EL482" s="27">
        <v>0</v>
      </c>
      <c r="EN482" t="s">
        <v>242</v>
      </c>
      <c r="EP482" s="2"/>
      <c r="EQ482">
        <f t="shared" si="107"/>
        <v>0</v>
      </c>
      <c r="ER482" s="99">
        <v>0</v>
      </c>
      <c r="ES482" s="27">
        <v>0</v>
      </c>
      <c r="ET482" t="s">
        <v>242</v>
      </c>
      <c r="EU482" t="s">
        <v>242</v>
      </c>
      <c r="EX482" t="s">
        <v>242</v>
      </c>
      <c r="EY482" t="s">
        <v>242</v>
      </c>
      <c r="FA482" s="27">
        <v>0</v>
      </c>
      <c r="FB482" t="s">
        <v>242</v>
      </c>
      <c r="FD482" s="27">
        <v>0</v>
      </c>
      <c r="FE482" t="s">
        <v>242</v>
      </c>
      <c r="FG482" s="27">
        <v>0</v>
      </c>
      <c r="FH482" t="s">
        <v>242</v>
      </c>
      <c r="FJ482" s="27">
        <v>0</v>
      </c>
      <c r="FK482" t="s">
        <v>242</v>
      </c>
      <c r="FL482">
        <f t="shared" si="110"/>
        <v>0</v>
      </c>
      <c r="FM482" s="100">
        <v>0</v>
      </c>
      <c r="FN482">
        <f t="shared" si="111"/>
        <v>0</v>
      </c>
      <c r="FO482" s="100">
        <v>0</v>
      </c>
      <c r="FQ482" t="s">
        <v>242</v>
      </c>
      <c r="FT482" s="27">
        <v>0</v>
      </c>
      <c r="FU482" t="s">
        <v>242</v>
      </c>
      <c r="FV482" t="s">
        <v>242</v>
      </c>
      <c r="FW482" t="s">
        <v>242</v>
      </c>
      <c r="FY482" s="27">
        <v>0</v>
      </c>
      <c r="FZ482" t="s">
        <v>242</v>
      </c>
      <c r="GA482" t="s">
        <v>242</v>
      </c>
      <c r="GC482" s="27">
        <v>0</v>
      </c>
      <c r="GD482" t="s">
        <v>242</v>
      </c>
      <c r="GE482" t="s">
        <v>242</v>
      </c>
      <c r="GF482" s="36" t="s">
        <v>242</v>
      </c>
      <c r="GG482" t="s">
        <v>242</v>
      </c>
      <c r="GH482" t="s">
        <v>242</v>
      </c>
      <c r="GI482" t="s">
        <v>242</v>
      </c>
      <c r="GJ482" t="s">
        <v>242</v>
      </c>
      <c r="GK482" t="s">
        <v>242</v>
      </c>
      <c r="GM482" t="s">
        <v>242</v>
      </c>
      <c r="GP482" s="27">
        <v>0</v>
      </c>
      <c r="GQ482" t="s">
        <v>242</v>
      </c>
      <c r="GR482" t="s">
        <v>242</v>
      </c>
      <c r="GT482" t="s">
        <v>242</v>
      </c>
      <c r="GW482" s="27">
        <v>1</v>
      </c>
      <c r="GX482">
        <v>67</v>
      </c>
      <c r="GY482" t="s">
        <v>9731</v>
      </c>
      <c r="HA482">
        <v>3</v>
      </c>
      <c r="HC482" t="s">
        <v>9732</v>
      </c>
      <c r="HD482" s="27">
        <v>0</v>
      </c>
      <c r="HF482" s="27">
        <v>0</v>
      </c>
      <c r="HH482" t="s">
        <v>242</v>
      </c>
      <c r="HK482" s="27">
        <v>0</v>
      </c>
      <c r="HM482" t="s">
        <v>242</v>
      </c>
      <c r="HP482">
        <v>0.66666666699999999</v>
      </c>
      <c r="HQ482">
        <v>0</v>
      </c>
      <c r="HR482">
        <v>0</v>
      </c>
      <c r="HS482">
        <v>0</v>
      </c>
      <c r="HT482">
        <v>0</v>
      </c>
      <c r="HU482">
        <v>0</v>
      </c>
      <c r="HV482">
        <v>0</v>
      </c>
      <c r="HW482">
        <v>0</v>
      </c>
      <c r="HX482">
        <v>0</v>
      </c>
      <c r="HY482">
        <v>1</v>
      </c>
      <c r="HZ482">
        <v>0</v>
      </c>
      <c r="IA482">
        <v>0</v>
      </c>
      <c r="IB482">
        <v>1</v>
      </c>
      <c r="IC482">
        <v>0.222222222</v>
      </c>
      <c r="ID482">
        <v>0</v>
      </c>
      <c r="IE482">
        <v>0.2</v>
      </c>
      <c r="IF482">
        <v>0.140740741</v>
      </c>
      <c r="IG482" t="s">
        <v>9733</v>
      </c>
      <c r="IH482" t="s">
        <v>266</v>
      </c>
      <c r="II482" t="s">
        <v>9728</v>
      </c>
      <c r="IJ482">
        <v>3245</v>
      </c>
      <c r="IK482">
        <v>2942</v>
      </c>
      <c r="IL482">
        <v>2970</v>
      </c>
      <c r="IM482">
        <v>3337</v>
      </c>
      <c r="IN482">
        <v>3245</v>
      </c>
      <c r="IS482">
        <f t="shared" si="108"/>
        <v>0.4</v>
      </c>
      <c r="IT482">
        <f t="shared" si="112"/>
        <v>0</v>
      </c>
      <c r="IU482">
        <f t="shared" si="113"/>
        <v>0.25</v>
      </c>
      <c r="IV482">
        <f t="shared" si="109"/>
        <v>0.21666666666666667</v>
      </c>
    </row>
    <row r="483" spans="1:256" customFormat="1" ht="14" customHeight="1" x14ac:dyDescent="0.2">
      <c r="A483">
        <v>482</v>
      </c>
      <c r="B483">
        <v>527</v>
      </c>
      <c r="C483" s="1">
        <v>44974.962500000001</v>
      </c>
      <c r="D483" s="1">
        <v>44975.006944444445</v>
      </c>
      <c r="E483">
        <v>0</v>
      </c>
      <c r="F483" t="s">
        <v>9121</v>
      </c>
      <c r="G483">
        <v>100</v>
      </c>
      <c r="H483">
        <v>3835</v>
      </c>
      <c r="I483">
        <v>1</v>
      </c>
      <c r="J483" s="1">
        <v>44975.006944444445</v>
      </c>
      <c r="K483" t="s">
        <v>9734</v>
      </c>
      <c r="L483" t="s">
        <v>242</v>
      </c>
      <c r="M483" t="s">
        <v>242</v>
      </c>
      <c r="N483" t="s">
        <v>9735</v>
      </c>
      <c r="O483" t="s">
        <v>9736</v>
      </c>
      <c r="P483">
        <v>34.054400000000001</v>
      </c>
      <c r="Q483">
        <v>-118.2441</v>
      </c>
      <c r="R483" t="s">
        <v>245</v>
      </c>
      <c r="S483" t="s">
        <v>246</v>
      </c>
      <c r="T483" t="s">
        <v>9737</v>
      </c>
      <c r="V483" t="s">
        <v>9738</v>
      </c>
      <c r="W483" t="s">
        <v>9739</v>
      </c>
      <c r="X483">
        <v>3842</v>
      </c>
      <c r="Y483" t="s">
        <v>350</v>
      </c>
      <c r="Z483" t="s">
        <v>2411</v>
      </c>
      <c r="AA483">
        <v>2020</v>
      </c>
      <c r="AC483">
        <v>0</v>
      </c>
      <c r="AF483">
        <v>11</v>
      </c>
      <c r="AG483">
        <v>3</v>
      </c>
      <c r="AI483" t="s">
        <v>9740</v>
      </c>
      <c r="AJ483" s="27">
        <v>1</v>
      </c>
      <c r="AK483">
        <v>11</v>
      </c>
      <c r="AL483" s="27">
        <v>0</v>
      </c>
      <c r="AM483" s="24">
        <v>0</v>
      </c>
      <c r="AN483" s="36">
        <f t="shared" si="105"/>
        <v>0</v>
      </c>
      <c r="AO483" s="27">
        <v>1</v>
      </c>
      <c r="AP483">
        <v>2</v>
      </c>
      <c r="AR483">
        <v>3</v>
      </c>
      <c r="AT483" t="s">
        <v>9740</v>
      </c>
      <c r="AU483" s="27">
        <v>1</v>
      </c>
      <c r="AV483">
        <v>10</v>
      </c>
      <c r="AW483" s="21">
        <f t="shared" si="114"/>
        <v>90.909090909090907</v>
      </c>
      <c r="AX483">
        <v>3</v>
      </c>
      <c r="AZ483" t="s">
        <v>9740</v>
      </c>
      <c r="BA483" s="27">
        <v>1</v>
      </c>
      <c r="BB483">
        <v>10</v>
      </c>
      <c r="BC483" s="21">
        <f t="shared" si="106"/>
        <v>90.909090909090907</v>
      </c>
      <c r="BD483">
        <v>3</v>
      </c>
      <c r="BF483" t="s">
        <v>9740</v>
      </c>
      <c r="BG483" s="27">
        <v>1</v>
      </c>
      <c r="BH483">
        <v>7</v>
      </c>
      <c r="BJ483">
        <v>3</v>
      </c>
      <c r="BL483" t="s">
        <v>9740</v>
      </c>
      <c r="BM483" s="27">
        <v>1</v>
      </c>
      <c r="BN483">
        <v>3</v>
      </c>
      <c r="BP483" t="s">
        <v>9740</v>
      </c>
      <c r="BQ483" s="27">
        <v>1</v>
      </c>
      <c r="BR483">
        <v>3</v>
      </c>
      <c r="BS483" s="97">
        <f t="shared" si="104"/>
        <v>27.27272727272727</v>
      </c>
      <c r="BU483">
        <v>3</v>
      </c>
      <c r="BW483" t="s">
        <v>9740</v>
      </c>
      <c r="BX483" s="27">
        <v>0</v>
      </c>
      <c r="BY483" s="24" t="s">
        <v>242</v>
      </c>
      <c r="BZ483" s="21" t="s">
        <v>242</v>
      </c>
      <c r="CA483" t="s">
        <v>242</v>
      </c>
      <c r="CB483" t="s">
        <v>242</v>
      </c>
      <c r="CE483" s="27">
        <v>0</v>
      </c>
      <c r="CG483" t="s">
        <v>242</v>
      </c>
      <c r="CH483" t="s">
        <v>242</v>
      </c>
      <c r="CJ483" s="27">
        <v>0</v>
      </c>
      <c r="CL483" t="s">
        <v>242</v>
      </c>
      <c r="CO483">
        <v>0</v>
      </c>
      <c r="CP483" s="27">
        <v>0</v>
      </c>
      <c r="CQ483" t="s">
        <v>242</v>
      </c>
      <c r="CR483" t="s">
        <v>242</v>
      </c>
      <c r="CS483" t="s">
        <v>242</v>
      </c>
      <c r="CV483" s="27">
        <v>1</v>
      </c>
      <c r="CW483" s="2" t="s">
        <v>9741</v>
      </c>
      <c r="CX483">
        <v>1</v>
      </c>
      <c r="CZ483" t="s">
        <v>9742</v>
      </c>
      <c r="DA483" s="27">
        <v>0.5</v>
      </c>
      <c r="DB483" t="s">
        <v>242</v>
      </c>
      <c r="DC483">
        <v>2</v>
      </c>
      <c r="DD483" t="s">
        <v>9743</v>
      </c>
      <c r="DE483" s="44">
        <v>1</v>
      </c>
      <c r="DF483" s="36" t="s">
        <v>242</v>
      </c>
      <c r="DG483" t="s">
        <v>242</v>
      </c>
      <c r="DH483" s="43" t="s">
        <v>242</v>
      </c>
      <c r="DI483" t="s">
        <v>242</v>
      </c>
      <c r="DJ483" s="36">
        <v>73495</v>
      </c>
      <c r="DK483">
        <v>2</v>
      </c>
      <c r="DM483" s="27">
        <v>0</v>
      </c>
      <c r="DN483" s="36" t="s">
        <v>242</v>
      </c>
      <c r="DO483" t="s">
        <v>242</v>
      </c>
      <c r="DQ483">
        <v>5</v>
      </c>
      <c r="DR483" t="s">
        <v>9209</v>
      </c>
      <c r="DS483" t="s">
        <v>9744</v>
      </c>
      <c r="DT483" s="27">
        <v>0</v>
      </c>
      <c r="DV483" s="27">
        <v>0</v>
      </c>
      <c r="DX483" s="27">
        <v>0</v>
      </c>
      <c r="DZ483" s="27">
        <v>0</v>
      </c>
      <c r="EB483" s="27">
        <v>0</v>
      </c>
      <c r="ED483" s="27">
        <v>0</v>
      </c>
      <c r="EF483" s="27">
        <v>0</v>
      </c>
      <c r="EH483" s="27">
        <v>0</v>
      </c>
      <c r="EJ483" s="27">
        <v>1</v>
      </c>
      <c r="EK483" t="s">
        <v>9745</v>
      </c>
      <c r="EL483" s="27">
        <v>0.5</v>
      </c>
      <c r="EM483" t="s">
        <v>9746</v>
      </c>
      <c r="EN483">
        <v>1</v>
      </c>
      <c r="EP483" s="2" t="s">
        <v>9742</v>
      </c>
      <c r="EQ483">
        <f t="shared" si="107"/>
        <v>0.15</v>
      </c>
      <c r="ER483" s="99">
        <v>0.5</v>
      </c>
      <c r="ES483" s="27">
        <v>0</v>
      </c>
      <c r="ET483" t="s">
        <v>242</v>
      </c>
      <c r="EU483" t="s">
        <v>242</v>
      </c>
      <c r="EX483" t="s">
        <v>242</v>
      </c>
      <c r="EY483" t="s">
        <v>242</v>
      </c>
      <c r="FA483" s="27">
        <v>0</v>
      </c>
      <c r="FB483" t="s">
        <v>242</v>
      </c>
      <c r="FD483" s="27">
        <v>0</v>
      </c>
      <c r="FE483" t="s">
        <v>242</v>
      </c>
      <c r="FG483" s="27">
        <v>0</v>
      </c>
      <c r="FH483" t="s">
        <v>242</v>
      </c>
      <c r="FJ483" s="27">
        <v>0</v>
      </c>
      <c r="FK483" t="s">
        <v>242</v>
      </c>
      <c r="FL483">
        <f t="shared" si="110"/>
        <v>0</v>
      </c>
      <c r="FM483" s="100">
        <v>0</v>
      </c>
      <c r="FN483">
        <f t="shared" si="111"/>
        <v>0</v>
      </c>
      <c r="FO483" s="100">
        <v>0</v>
      </c>
      <c r="FQ483" t="s">
        <v>242</v>
      </c>
      <c r="FT483" s="27">
        <v>0</v>
      </c>
      <c r="FU483" t="s">
        <v>242</v>
      </c>
      <c r="FV483" t="s">
        <v>242</v>
      </c>
      <c r="FW483" t="s">
        <v>242</v>
      </c>
      <c r="FY483" s="27">
        <v>1</v>
      </c>
      <c r="FZ483">
        <v>36.1</v>
      </c>
      <c r="GA483">
        <v>3</v>
      </c>
      <c r="GC483" s="27">
        <v>1</v>
      </c>
      <c r="GD483" t="s">
        <v>242</v>
      </c>
      <c r="GE483" t="s">
        <v>242</v>
      </c>
      <c r="GF483" s="36" t="s">
        <v>242</v>
      </c>
      <c r="GG483" t="s">
        <v>242</v>
      </c>
      <c r="GH483" t="s">
        <v>242</v>
      </c>
      <c r="GI483" t="s">
        <v>242</v>
      </c>
      <c r="GJ483" t="s">
        <v>242</v>
      </c>
      <c r="GK483">
        <v>1</v>
      </c>
      <c r="GL483" t="s">
        <v>9747</v>
      </c>
      <c r="GM483">
        <v>1</v>
      </c>
      <c r="GO483" t="s">
        <v>9742</v>
      </c>
      <c r="GP483" s="27">
        <v>0</v>
      </c>
      <c r="GQ483" t="s">
        <v>242</v>
      </c>
      <c r="GR483" t="s">
        <v>242</v>
      </c>
      <c r="GT483" t="s">
        <v>242</v>
      </c>
      <c r="GW483" s="27">
        <v>1</v>
      </c>
      <c r="GX483">
        <v>160</v>
      </c>
      <c r="GY483" t="s">
        <v>9748</v>
      </c>
      <c r="HA483">
        <v>3</v>
      </c>
      <c r="HC483" t="s">
        <v>9749</v>
      </c>
      <c r="HD483" s="27">
        <v>0</v>
      </c>
      <c r="HF483" s="27">
        <v>0</v>
      </c>
      <c r="HH483" t="s">
        <v>242</v>
      </c>
      <c r="HK483" s="27">
        <v>0.5</v>
      </c>
      <c r="HL483" s="2" t="s">
        <v>9750</v>
      </c>
      <c r="HM483">
        <v>1</v>
      </c>
      <c r="HO483" t="s">
        <v>9742</v>
      </c>
      <c r="HP483">
        <v>0.66666666699999999</v>
      </c>
      <c r="HQ483">
        <v>0</v>
      </c>
      <c r="HR483">
        <v>0.5</v>
      </c>
      <c r="HS483">
        <v>0.33333333300000001</v>
      </c>
      <c r="HT483">
        <v>0.15</v>
      </c>
      <c r="HU483">
        <v>0</v>
      </c>
      <c r="HV483">
        <v>0</v>
      </c>
      <c r="HW483">
        <v>0.66666666699999999</v>
      </c>
      <c r="HX483">
        <v>0</v>
      </c>
      <c r="HY483">
        <v>1</v>
      </c>
      <c r="HZ483">
        <v>0</v>
      </c>
      <c r="IA483">
        <v>0.5</v>
      </c>
      <c r="IB483">
        <v>1</v>
      </c>
      <c r="IC483">
        <v>0.38888888900000002</v>
      </c>
      <c r="ID483">
        <v>0.120833333</v>
      </c>
      <c r="IE483">
        <v>0.43333333299999999</v>
      </c>
      <c r="IF483">
        <v>0.31435185199999999</v>
      </c>
      <c r="IG483" t="s">
        <v>9751</v>
      </c>
      <c r="IH483" t="s">
        <v>266</v>
      </c>
      <c r="II483" t="s">
        <v>9737</v>
      </c>
      <c r="IJ483">
        <v>7982.2</v>
      </c>
      <c r="IK483">
        <v>7024.5</v>
      </c>
      <c r="IL483">
        <v>7836.2</v>
      </c>
      <c r="IM483">
        <v>6939.9</v>
      </c>
      <c r="IN483">
        <v>7982.2</v>
      </c>
      <c r="IS483">
        <f t="shared" si="108"/>
        <v>0.4</v>
      </c>
      <c r="IT483">
        <f t="shared" si="112"/>
        <v>0.2857142857142857</v>
      </c>
      <c r="IU483">
        <f t="shared" si="113"/>
        <v>0.75</v>
      </c>
      <c r="IV483">
        <f t="shared" si="109"/>
        <v>0.47857142857142859</v>
      </c>
    </row>
    <row r="484" spans="1:256" ht="14" customHeight="1" x14ac:dyDescent="0.2">
      <c r="A484" s="10">
        <v>483</v>
      </c>
      <c r="B484">
        <v>532</v>
      </c>
      <c r="C484" s="1">
        <v>44958.661805555559</v>
      </c>
      <c r="D484" s="1">
        <v>44977.664583333331</v>
      </c>
      <c r="E484">
        <v>0</v>
      </c>
      <c r="F484" t="s">
        <v>9752</v>
      </c>
      <c r="G484">
        <v>100</v>
      </c>
      <c r="H484">
        <v>1641835</v>
      </c>
      <c r="I484">
        <v>1</v>
      </c>
      <c r="J484" s="1">
        <v>44977.664583333331</v>
      </c>
      <c r="K484" t="s">
        <v>9753</v>
      </c>
      <c r="L484" t="s">
        <v>242</v>
      </c>
      <c r="M484" t="s">
        <v>242</v>
      </c>
      <c r="N484" t="s">
        <v>9754</v>
      </c>
      <c r="O484" t="s">
        <v>9755</v>
      </c>
      <c r="P484">
        <v>34.157600000000002</v>
      </c>
      <c r="Q484">
        <v>-118.2675</v>
      </c>
      <c r="R484" t="s">
        <v>245</v>
      </c>
      <c r="S484" t="s">
        <v>246</v>
      </c>
      <c r="T484" s="10" t="s">
        <v>9756</v>
      </c>
      <c r="U484" s="19">
        <v>39911</v>
      </c>
      <c r="V484" t="s">
        <v>9757</v>
      </c>
      <c r="W484">
        <v>364760108</v>
      </c>
      <c r="X484">
        <v>56510000</v>
      </c>
      <c r="Y484" s="10" t="s">
        <v>271</v>
      </c>
      <c r="Z484" s="10" t="s">
        <v>272</v>
      </c>
      <c r="AA484" s="10">
        <v>2021</v>
      </c>
      <c r="AB484" s="10">
        <v>2022</v>
      </c>
      <c r="AC484" s="10">
        <v>0</v>
      </c>
      <c r="AF484" s="10">
        <v>11</v>
      </c>
      <c r="AG484">
        <v>2</v>
      </c>
      <c r="AI484" s="45" t="s">
        <v>9758</v>
      </c>
      <c r="AJ484" s="22">
        <v>0</v>
      </c>
      <c r="AK484" s="19">
        <v>0</v>
      </c>
      <c r="AL484" s="22">
        <v>0</v>
      </c>
      <c r="AM484" s="19">
        <v>0</v>
      </c>
      <c r="AN484" s="36">
        <f t="shared" si="105"/>
        <v>0</v>
      </c>
      <c r="AO484" s="22">
        <v>0</v>
      </c>
      <c r="AP484" s="19">
        <v>0</v>
      </c>
      <c r="AQ484" s="2" t="s">
        <v>9759</v>
      </c>
      <c r="AR484" t="s">
        <v>242</v>
      </c>
      <c r="AU484" s="46">
        <v>1</v>
      </c>
      <c r="AV484" s="19">
        <v>10</v>
      </c>
      <c r="AW484" s="21">
        <f t="shared" si="114"/>
        <v>90.909090909090907</v>
      </c>
      <c r="AX484" t="s">
        <v>242</v>
      </c>
      <c r="BA484" s="22">
        <v>1</v>
      </c>
      <c r="BB484" s="19">
        <v>9</v>
      </c>
      <c r="BC484" s="21">
        <f t="shared" si="106"/>
        <v>81.818181818181827</v>
      </c>
      <c r="BD484">
        <v>2</v>
      </c>
      <c r="BF484" t="s">
        <v>9760</v>
      </c>
      <c r="BG484" s="22">
        <v>0</v>
      </c>
      <c r="BJ484" t="s">
        <v>242</v>
      </c>
      <c r="BM484" s="22">
        <v>1</v>
      </c>
      <c r="BN484">
        <v>2</v>
      </c>
      <c r="BP484" t="s">
        <v>9761</v>
      </c>
      <c r="BQ484" s="46">
        <v>1</v>
      </c>
      <c r="BR484" s="19">
        <v>6</v>
      </c>
      <c r="BS484" s="98">
        <f t="shared" si="104"/>
        <v>54.54545454545454</v>
      </c>
      <c r="BU484" s="10" t="s">
        <v>242</v>
      </c>
      <c r="BX484" s="22">
        <v>0</v>
      </c>
      <c r="BY484" s="19">
        <v>0</v>
      </c>
      <c r="BZ484" s="21">
        <f>BY484/AF484*100</f>
        <v>0</v>
      </c>
      <c r="CA484" s="10" t="s">
        <v>242</v>
      </c>
      <c r="CB484" s="10" t="s">
        <v>242</v>
      </c>
      <c r="CE484" s="22">
        <v>1</v>
      </c>
      <c r="CF484" s="11" t="s">
        <v>9762</v>
      </c>
      <c r="CG484" s="10">
        <v>1</v>
      </c>
      <c r="CH484" s="10" t="s">
        <v>242</v>
      </c>
      <c r="CI484" s="10" t="s">
        <v>9763</v>
      </c>
      <c r="CJ484" s="22">
        <v>0.5</v>
      </c>
      <c r="CK484" s="11" t="s">
        <v>9764</v>
      </c>
      <c r="CL484" s="10">
        <v>2</v>
      </c>
      <c r="CN484" s="10" t="s">
        <v>9765</v>
      </c>
      <c r="CO484" s="10">
        <v>0</v>
      </c>
      <c r="CP484" s="22">
        <v>0</v>
      </c>
      <c r="CQ484" s="10" t="s">
        <v>242</v>
      </c>
      <c r="CR484" s="10" t="s">
        <v>242</v>
      </c>
      <c r="CS484" s="10" t="s">
        <v>242</v>
      </c>
      <c r="CV484" s="22">
        <v>0.5</v>
      </c>
      <c r="CW484" s="11" t="s">
        <v>9766</v>
      </c>
      <c r="CX484" s="10">
        <v>1</v>
      </c>
      <c r="CZ484" s="10" t="s">
        <v>9767</v>
      </c>
      <c r="DA484" s="22">
        <v>1</v>
      </c>
      <c r="DB484" s="10">
        <v>25352</v>
      </c>
      <c r="DC484" s="10">
        <v>2</v>
      </c>
      <c r="DE484" s="22">
        <v>1</v>
      </c>
      <c r="DF484" s="50">
        <v>215372</v>
      </c>
      <c r="DG484" s="10">
        <v>2</v>
      </c>
      <c r="DH484" s="50">
        <v>244823</v>
      </c>
      <c r="DI484" s="10">
        <v>2</v>
      </c>
      <c r="DJ484" s="50" t="s">
        <v>242</v>
      </c>
      <c r="DK484" s="10" t="s">
        <v>242</v>
      </c>
      <c r="DM484" s="22">
        <v>1</v>
      </c>
      <c r="DN484" s="50">
        <v>5408993</v>
      </c>
      <c r="DO484" s="10">
        <v>2</v>
      </c>
      <c r="DQ484" s="10">
        <v>2</v>
      </c>
      <c r="DS484" s="10" t="s">
        <v>9768</v>
      </c>
      <c r="DT484" s="27">
        <v>1</v>
      </c>
      <c r="DU484" s="2" t="s">
        <v>9769</v>
      </c>
      <c r="DV484" s="27">
        <v>1</v>
      </c>
      <c r="DW484" s="2" t="s">
        <v>9770</v>
      </c>
      <c r="DX484" s="27">
        <v>0.5</v>
      </c>
      <c r="DY484" s="2" t="s">
        <v>9771</v>
      </c>
      <c r="DZ484" s="27">
        <v>1</v>
      </c>
      <c r="EA484" s="2" t="s">
        <v>9772</v>
      </c>
      <c r="EB484" s="27">
        <v>0</v>
      </c>
      <c r="ED484" s="27">
        <v>1</v>
      </c>
      <c r="EE484" s="2" t="s">
        <v>9773</v>
      </c>
      <c r="EF484" s="27">
        <v>1</v>
      </c>
      <c r="EG484" s="2" t="s">
        <v>9774</v>
      </c>
      <c r="EH484" s="27">
        <v>0.5</v>
      </c>
      <c r="EI484" s="2" t="s">
        <v>9775</v>
      </c>
      <c r="EJ484" s="27">
        <v>0.5</v>
      </c>
      <c r="EK484" s="2" t="s">
        <v>9776</v>
      </c>
      <c r="EL484" s="27">
        <v>1</v>
      </c>
      <c r="EM484" s="2" t="s">
        <v>9777</v>
      </c>
      <c r="EN484">
        <v>4</v>
      </c>
      <c r="EP484" s="2" t="s">
        <v>9768</v>
      </c>
      <c r="EQ484">
        <f t="shared" si="107"/>
        <v>0.75</v>
      </c>
      <c r="ER484" s="99">
        <v>0.5</v>
      </c>
      <c r="ES484" s="22">
        <v>0</v>
      </c>
      <c r="ET484" s="10" t="s">
        <v>242</v>
      </c>
      <c r="EU484" s="10" t="s">
        <v>242</v>
      </c>
      <c r="EX484" s="10" t="s">
        <v>242</v>
      </c>
      <c r="EY484" s="10" t="s">
        <v>242</v>
      </c>
      <c r="FA484" s="22">
        <v>0</v>
      </c>
      <c r="FB484" s="10" t="s">
        <v>242</v>
      </c>
      <c r="FD484" s="22">
        <v>0</v>
      </c>
      <c r="FE484" s="10" t="s">
        <v>242</v>
      </c>
      <c r="FG484" s="22">
        <v>0</v>
      </c>
      <c r="FH484" s="10" t="s">
        <v>242</v>
      </c>
      <c r="FJ484" s="22">
        <v>0</v>
      </c>
      <c r="FK484" s="10" t="s">
        <v>242</v>
      </c>
      <c r="FL484">
        <f t="shared" si="110"/>
        <v>0</v>
      </c>
      <c r="FM484" s="100">
        <v>0</v>
      </c>
      <c r="FN484">
        <f t="shared" si="111"/>
        <v>0</v>
      </c>
      <c r="FO484" s="100">
        <v>0</v>
      </c>
      <c r="FQ484" s="10" t="s">
        <v>242</v>
      </c>
      <c r="FT484" s="22">
        <v>1</v>
      </c>
      <c r="FU484" s="10">
        <v>61</v>
      </c>
      <c r="FV484" s="10">
        <v>29</v>
      </c>
      <c r="FW484" s="10">
        <v>10</v>
      </c>
      <c r="FY484" s="22">
        <v>1</v>
      </c>
      <c r="FZ484" s="10">
        <v>76</v>
      </c>
      <c r="GA484" s="10">
        <v>2</v>
      </c>
      <c r="GB484" s="11" t="s">
        <v>9778</v>
      </c>
      <c r="GC484" s="22">
        <v>1</v>
      </c>
      <c r="GD484" s="10">
        <v>17</v>
      </c>
      <c r="GE484" s="10">
        <v>25</v>
      </c>
      <c r="GF484" s="50">
        <v>45</v>
      </c>
      <c r="GG484" s="10">
        <v>7</v>
      </c>
      <c r="GH484" s="10" t="s">
        <v>242</v>
      </c>
      <c r="GI484" s="10" t="s">
        <v>242</v>
      </c>
      <c r="GJ484" s="10" t="s">
        <v>242</v>
      </c>
      <c r="GK484" s="10">
        <v>2</v>
      </c>
      <c r="GM484" s="10">
        <v>2</v>
      </c>
      <c r="GO484" s="10" t="s">
        <v>9779</v>
      </c>
      <c r="GP484" s="22">
        <v>0</v>
      </c>
      <c r="GQ484" s="10" t="s">
        <v>242</v>
      </c>
      <c r="GR484" s="10" t="s">
        <v>242</v>
      </c>
      <c r="GT484" s="10" t="s">
        <v>242</v>
      </c>
      <c r="GW484" s="46">
        <v>1</v>
      </c>
      <c r="GX484" s="19">
        <v>2485</v>
      </c>
      <c r="HA484" s="10" t="s">
        <v>242</v>
      </c>
      <c r="HD484" s="22">
        <v>0</v>
      </c>
      <c r="HF484" s="22">
        <v>0</v>
      </c>
      <c r="HH484" s="10" t="s">
        <v>242</v>
      </c>
      <c r="HK484" s="22">
        <v>0.5</v>
      </c>
      <c r="HL484" s="11" t="s">
        <v>9780</v>
      </c>
      <c r="HM484" s="10">
        <v>1</v>
      </c>
      <c r="HO484" s="10" t="s">
        <v>9781</v>
      </c>
      <c r="HP484" s="10">
        <v>0.33333333300000001</v>
      </c>
      <c r="HQ484" s="10">
        <v>0.5</v>
      </c>
      <c r="HR484" s="10">
        <v>0.25</v>
      </c>
      <c r="HS484" s="10">
        <v>1</v>
      </c>
      <c r="HT484" s="10">
        <v>0.75</v>
      </c>
      <c r="HU484" s="10">
        <v>0</v>
      </c>
      <c r="HV484" s="10">
        <v>0</v>
      </c>
      <c r="HW484" s="10">
        <v>1</v>
      </c>
      <c r="HX484" s="10">
        <v>0</v>
      </c>
      <c r="HY484" s="10">
        <v>0</v>
      </c>
      <c r="HZ484" s="10">
        <v>0</v>
      </c>
      <c r="IA484" s="10">
        <v>0.5</v>
      </c>
      <c r="IB484" s="10">
        <v>1</v>
      </c>
      <c r="IC484" s="10">
        <v>0.36111111099999998</v>
      </c>
      <c r="ID484" s="10">
        <v>0.4375</v>
      </c>
      <c r="IE484" s="10">
        <v>0.3</v>
      </c>
      <c r="IF484" s="10">
        <v>0.36620370400000002</v>
      </c>
      <c r="IG484" s="10" t="s">
        <v>9756</v>
      </c>
      <c r="IH484" s="10" t="s">
        <v>266</v>
      </c>
      <c r="II484" s="10" t="s">
        <v>9756</v>
      </c>
      <c r="IJ484" s="10">
        <v>16383</v>
      </c>
      <c r="IK484" s="10">
        <v>13800</v>
      </c>
      <c r="IL484" s="10">
        <v>16670</v>
      </c>
      <c r="IM484" s="10" t="s">
        <v>242</v>
      </c>
      <c r="IN484" s="10">
        <v>16383</v>
      </c>
      <c r="IS484">
        <f t="shared" si="108"/>
        <v>0.3</v>
      </c>
      <c r="IT484">
        <f t="shared" si="112"/>
        <v>0.5</v>
      </c>
      <c r="IU484">
        <f t="shared" si="113"/>
        <v>1</v>
      </c>
      <c r="IV484">
        <f t="shared" si="109"/>
        <v>0.6</v>
      </c>
    </row>
    <row r="485" spans="1:256" customFormat="1" ht="14" customHeight="1" x14ac:dyDescent="0.2">
      <c r="A485">
        <v>484</v>
      </c>
      <c r="B485">
        <v>534</v>
      </c>
      <c r="C485" s="1">
        <v>44977.513194444444</v>
      </c>
      <c r="D485" s="1">
        <v>44977.692361111112</v>
      </c>
      <c r="E485">
        <v>0</v>
      </c>
      <c r="F485" t="s">
        <v>9121</v>
      </c>
      <c r="G485">
        <v>100</v>
      </c>
      <c r="H485">
        <v>15503</v>
      </c>
      <c r="I485">
        <v>1</v>
      </c>
      <c r="J485" s="1">
        <v>44977.692361111112</v>
      </c>
      <c r="K485" t="s">
        <v>9782</v>
      </c>
      <c r="L485" t="s">
        <v>242</v>
      </c>
      <c r="M485" t="s">
        <v>242</v>
      </c>
      <c r="N485" t="s">
        <v>9783</v>
      </c>
      <c r="O485" t="s">
        <v>9784</v>
      </c>
      <c r="P485">
        <v>34.054400000000001</v>
      </c>
      <c r="Q485">
        <v>-118.2441</v>
      </c>
      <c r="R485" t="s">
        <v>245</v>
      </c>
      <c r="S485" t="s">
        <v>246</v>
      </c>
      <c r="T485" t="s">
        <v>9785</v>
      </c>
      <c r="V485" t="s">
        <v>9786</v>
      </c>
      <c r="W485">
        <v>806857108</v>
      </c>
      <c r="X485">
        <v>1389</v>
      </c>
      <c r="Y485" t="s">
        <v>248</v>
      </c>
      <c r="Z485" t="s">
        <v>4218</v>
      </c>
      <c r="AA485">
        <v>2020</v>
      </c>
      <c r="AC485">
        <v>0.5</v>
      </c>
      <c r="AD485">
        <v>13</v>
      </c>
      <c r="AF485">
        <v>9</v>
      </c>
      <c r="AG485">
        <v>3</v>
      </c>
      <c r="AI485" t="s">
        <v>9787</v>
      </c>
      <c r="AJ485" s="27">
        <v>1</v>
      </c>
      <c r="AK485">
        <v>8</v>
      </c>
      <c r="AL485" s="27">
        <v>0</v>
      </c>
      <c r="AM485" s="24">
        <v>0</v>
      </c>
      <c r="AN485" s="36">
        <f t="shared" si="105"/>
        <v>0</v>
      </c>
      <c r="AO485" s="27">
        <v>0</v>
      </c>
      <c r="AP485" s="24">
        <v>0</v>
      </c>
      <c r="AQ485" t="s">
        <v>9788</v>
      </c>
      <c r="AR485">
        <v>3</v>
      </c>
      <c r="AT485" t="s">
        <v>9787</v>
      </c>
      <c r="AU485" s="27">
        <v>1</v>
      </c>
      <c r="AV485">
        <v>8</v>
      </c>
      <c r="AW485" s="21">
        <f t="shared" si="114"/>
        <v>88.888888888888886</v>
      </c>
      <c r="AX485">
        <v>3</v>
      </c>
      <c r="AZ485" t="s">
        <v>9787</v>
      </c>
      <c r="BA485" s="27">
        <v>1</v>
      </c>
      <c r="BB485">
        <v>8</v>
      </c>
      <c r="BC485" s="21">
        <f t="shared" si="106"/>
        <v>88.888888888888886</v>
      </c>
      <c r="BD485">
        <v>3</v>
      </c>
      <c r="BF485" t="s">
        <v>9787</v>
      </c>
      <c r="BG485" s="27">
        <v>1</v>
      </c>
      <c r="BH485">
        <v>4.5999999999999996</v>
      </c>
      <c r="BJ485">
        <v>3</v>
      </c>
      <c r="BL485" t="s">
        <v>9787</v>
      </c>
      <c r="BM485" s="27">
        <v>1</v>
      </c>
      <c r="BN485">
        <v>3</v>
      </c>
      <c r="BP485" t="s">
        <v>9787</v>
      </c>
      <c r="BQ485" s="27">
        <v>1</v>
      </c>
      <c r="BR485">
        <v>2</v>
      </c>
      <c r="BS485" s="97">
        <f t="shared" si="104"/>
        <v>22.222222222222221</v>
      </c>
      <c r="BU485">
        <v>3</v>
      </c>
      <c r="BW485" t="s">
        <v>9787</v>
      </c>
      <c r="BX485" s="27">
        <v>0</v>
      </c>
      <c r="BY485" s="24" t="s">
        <v>242</v>
      </c>
      <c r="BZ485" s="21" t="s">
        <v>242</v>
      </c>
      <c r="CA485" t="s">
        <v>242</v>
      </c>
      <c r="CB485" t="s">
        <v>242</v>
      </c>
      <c r="CE485" s="27">
        <v>0</v>
      </c>
      <c r="CG485" t="s">
        <v>242</v>
      </c>
      <c r="CH485" t="s">
        <v>242</v>
      </c>
      <c r="CJ485" s="27">
        <v>0</v>
      </c>
      <c r="CL485" t="s">
        <v>242</v>
      </c>
      <c r="CO485">
        <v>0</v>
      </c>
      <c r="CP485" s="27">
        <v>0.5</v>
      </c>
      <c r="CQ485" t="s">
        <v>242</v>
      </c>
      <c r="CR485">
        <v>88</v>
      </c>
      <c r="CS485" t="s">
        <v>242</v>
      </c>
      <c r="CT485" t="s">
        <v>9789</v>
      </c>
      <c r="CV485" s="27">
        <v>1</v>
      </c>
      <c r="CW485" s="2" t="s">
        <v>9790</v>
      </c>
      <c r="CX485">
        <v>1</v>
      </c>
      <c r="CZ485" t="s">
        <v>9791</v>
      </c>
      <c r="DA485" s="27">
        <v>1</v>
      </c>
      <c r="DB485">
        <v>1125000</v>
      </c>
      <c r="DC485">
        <v>2</v>
      </c>
      <c r="DD485" t="s">
        <v>9792</v>
      </c>
      <c r="DE485" s="27">
        <v>1</v>
      </c>
      <c r="DF485" s="36" t="s">
        <v>242</v>
      </c>
      <c r="DG485" t="s">
        <v>242</v>
      </c>
      <c r="DH485" s="43" t="s">
        <v>242</v>
      </c>
      <c r="DI485" t="s">
        <v>242</v>
      </c>
      <c r="DJ485" s="36">
        <v>511000</v>
      </c>
      <c r="DK485">
        <v>2</v>
      </c>
      <c r="DM485" s="27">
        <v>1</v>
      </c>
      <c r="DN485" s="36">
        <v>38127000</v>
      </c>
      <c r="DO485">
        <v>2</v>
      </c>
      <c r="DP485" t="s">
        <v>9793</v>
      </c>
      <c r="DQ485">
        <v>1</v>
      </c>
      <c r="DS485" t="s">
        <v>9791</v>
      </c>
      <c r="DT485" s="27">
        <v>1</v>
      </c>
      <c r="DU485" t="s">
        <v>9794</v>
      </c>
      <c r="DV485" s="27">
        <v>1</v>
      </c>
      <c r="DW485" s="2" t="s">
        <v>9795</v>
      </c>
      <c r="DX485" s="27">
        <v>0.5</v>
      </c>
      <c r="DY485" s="2" t="s">
        <v>9796</v>
      </c>
      <c r="DZ485" s="27">
        <v>0.5</v>
      </c>
      <c r="EA485" s="2" t="s">
        <v>9797</v>
      </c>
      <c r="EB485" s="27">
        <v>0</v>
      </c>
      <c r="ED485" s="27">
        <v>1</v>
      </c>
      <c r="EE485" t="s">
        <v>9798</v>
      </c>
      <c r="EF485" s="27">
        <v>1</v>
      </c>
      <c r="EG485" s="2" t="s">
        <v>9799</v>
      </c>
      <c r="EH485" s="27">
        <v>1</v>
      </c>
      <c r="EI485" s="2" t="s">
        <v>9799</v>
      </c>
      <c r="EJ485" s="27">
        <v>1</v>
      </c>
      <c r="EK485" t="s">
        <v>9800</v>
      </c>
      <c r="EL485" s="27">
        <v>1</v>
      </c>
      <c r="EM485" s="2" t="s">
        <v>9801</v>
      </c>
      <c r="EN485">
        <v>1</v>
      </c>
      <c r="EP485" s="2" t="s">
        <v>9791</v>
      </c>
      <c r="EQ485">
        <f t="shared" si="107"/>
        <v>0.8</v>
      </c>
      <c r="ER485" s="99">
        <v>0.5</v>
      </c>
      <c r="ES485" s="27">
        <v>0</v>
      </c>
      <c r="ET485" t="s">
        <v>242</v>
      </c>
      <c r="EU485" t="s">
        <v>242</v>
      </c>
      <c r="EX485" t="s">
        <v>242</v>
      </c>
      <c r="EY485" t="s">
        <v>242</v>
      </c>
      <c r="FA485" s="27">
        <v>0</v>
      </c>
      <c r="FB485" t="s">
        <v>242</v>
      </c>
      <c r="FD485" s="27">
        <v>0</v>
      </c>
      <c r="FE485" t="s">
        <v>242</v>
      </c>
      <c r="FG485" s="27">
        <v>1</v>
      </c>
      <c r="FH485">
        <v>4651</v>
      </c>
      <c r="FI485" t="s">
        <v>9802</v>
      </c>
      <c r="FJ485" s="27">
        <v>0</v>
      </c>
      <c r="FK485" t="s">
        <v>242</v>
      </c>
      <c r="FL485">
        <f t="shared" si="110"/>
        <v>1</v>
      </c>
      <c r="FM485" s="99">
        <v>1</v>
      </c>
      <c r="FN485">
        <f t="shared" si="111"/>
        <v>0</v>
      </c>
      <c r="FO485" s="100">
        <v>0</v>
      </c>
      <c r="FQ485">
        <v>1</v>
      </c>
      <c r="FS485" t="s">
        <v>9791</v>
      </c>
      <c r="FT485" s="27">
        <v>0</v>
      </c>
      <c r="FU485" t="s">
        <v>242</v>
      </c>
      <c r="FV485" t="s">
        <v>242</v>
      </c>
      <c r="FW485" t="s">
        <v>242</v>
      </c>
      <c r="FY485" s="27">
        <v>1</v>
      </c>
      <c r="FZ485">
        <v>22.6</v>
      </c>
      <c r="GA485">
        <v>3</v>
      </c>
      <c r="GC485" s="27">
        <v>0.5</v>
      </c>
      <c r="GD485" t="s">
        <v>242</v>
      </c>
      <c r="GE485" t="s">
        <v>242</v>
      </c>
      <c r="GF485" s="36" t="s">
        <v>242</v>
      </c>
      <c r="GG485" t="s">
        <v>242</v>
      </c>
      <c r="GH485" t="s">
        <v>242</v>
      </c>
      <c r="GI485" t="s">
        <v>242</v>
      </c>
      <c r="GJ485" t="s">
        <v>242</v>
      </c>
      <c r="GK485">
        <v>1</v>
      </c>
      <c r="GL485" s="2" t="s">
        <v>9803</v>
      </c>
      <c r="GM485">
        <v>1</v>
      </c>
      <c r="GO485" t="s">
        <v>9791</v>
      </c>
      <c r="GP485" s="27">
        <v>0</v>
      </c>
      <c r="GQ485" t="s">
        <v>242</v>
      </c>
      <c r="GR485" t="s">
        <v>242</v>
      </c>
      <c r="GT485" t="s">
        <v>242</v>
      </c>
      <c r="GW485" s="27">
        <v>1</v>
      </c>
      <c r="GX485">
        <v>313</v>
      </c>
      <c r="GY485" t="s">
        <v>9804</v>
      </c>
      <c r="HA485">
        <v>3</v>
      </c>
      <c r="HC485" t="s">
        <v>9805</v>
      </c>
      <c r="HD485" s="27">
        <v>0</v>
      </c>
      <c r="HF485" s="27">
        <v>0</v>
      </c>
      <c r="HH485" t="s">
        <v>242</v>
      </c>
      <c r="HK485" s="27">
        <v>1</v>
      </c>
      <c r="HL485" t="s">
        <v>9806</v>
      </c>
      <c r="HM485">
        <v>1</v>
      </c>
      <c r="HO485" t="s">
        <v>9791</v>
      </c>
      <c r="HP485">
        <v>0.55555555599999995</v>
      </c>
      <c r="HQ485">
        <v>0</v>
      </c>
      <c r="HR485">
        <v>0.75</v>
      </c>
      <c r="HS485">
        <v>1</v>
      </c>
      <c r="HT485">
        <v>0.8</v>
      </c>
      <c r="HU485">
        <v>0</v>
      </c>
      <c r="HV485">
        <v>0.25</v>
      </c>
      <c r="HW485">
        <v>0.5</v>
      </c>
      <c r="HX485">
        <v>0</v>
      </c>
      <c r="HY485">
        <v>1</v>
      </c>
      <c r="HZ485">
        <v>0</v>
      </c>
      <c r="IA485">
        <v>1</v>
      </c>
      <c r="IB485">
        <v>1</v>
      </c>
      <c r="IC485">
        <v>0.43518518499999997</v>
      </c>
      <c r="ID485">
        <v>0.51249999999999996</v>
      </c>
      <c r="IE485">
        <v>0.5</v>
      </c>
      <c r="IF485">
        <v>0.48256172800000002</v>
      </c>
      <c r="IG485" t="s">
        <v>9807</v>
      </c>
      <c r="IH485" t="s">
        <v>266</v>
      </c>
      <c r="II485" t="s">
        <v>9785</v>
      </c>
      <c r="IJ485">
        <v>32917</v>
      </c>
      <c r="IK485">
        <v>23601</v>
      </c>
      <c r="IL485">
        <v>22929</v>
      </c>
      <c r="IM485">
        <v>28091</v>
      </c>
      <c r="IN485">
        <v>32917</v>
      </c>
      <c r="IS485">
        <f t="shared" si="108"/>
        <v>0.2</v>
      </c>
      <c r="IT485">
        <f t="shared" si="112"/>
        <v>0.6428571428571429</v>
      </c>
      <c r="IU485">
        <f t="shared" si="113"/>
        <v>0.625</v>
      </c>
      <c r="IV485">
        <f t="shared" si="109"/>
        <v>0.48928571428571432</v>
      </c>
    </row>
    <row r="486" spans="1:256" customFormat="1" ht="14" customHeight="1" x14ac:dyDescent="0.2">
      <c r="A486">
        <v>485</v>
      </c>
      <c r="B486">
        <v>538</v>
      </c>
      <c r="C486" s="1">
        <v>44977.692361111112</v>
      </c>
      <c r="D486" s="1">
        <v>44984.974999999999</v>
      </c>
      <c r="E486">
        <v>0</v>
      </c>
      <c r="F486" t="s">
        <v>9121</v>
      </c>
      <c r="G486">
        <v>100</v>
      </c>
      <c r="H486">
        <v>629223</v>
      </c>
      <c r="I486">
        <v>1</v>
      </c>
      <c r="J486" s="1">
        <v>44984.974999999999</v>
      </c>
      <c r="K486" t="s">
        <v>9808</v>
      </c>
      <c r="L486" t="s">
        <v>242</v>
      </c>
      <c r="M486" t="s">
        <v>242</v>
      </c>
      <c r="N486" t="s">
        <v>9809</v>
      </c>
      <c r="O486" t="s">
        <v>9810</v>
      </c>
      <c r="P486">
        <v>34.054400000000001</v>
      </c>
      <c r="Q486">
        <v>-118.2441</v>
      </c>
      <c r="R486" t="s">
        <v>245</v>
      </c>
      <c r="S486" t="s">
        <v>246</v>
      </c>
      <c r="T486" t="s">
        <v>9811</v>
      </c>
      <c r="V486" t="s">
        <v>9812</v>
      </c>
      <c r="W486">
        <v>150870103</v>
      </c>
      <c r="X486">
        <v>2820</v>
      </c>
      <c r="Y486" t="s">
        <v>418</v>
      </c>
      <c r="Z486" t="s">
        <v>419</v>
      </c>
      <c r="AA486">
        <v>2020</v>
      </c>
      <c r="AC486">
        <v>0</v>
      </c>
      <c r="AF486">
        <v>10</v>
      </c>
      <c r="AG486">
        <v>3</v>
      </c>
      <c r="AI486" t="s">
        <v>9813</v>
      </c>
      <c r="AJ486" s="27">
        <v>1</v>
      </c>
      <c r="AK486">
        <v>8</v>
      </c>
      <c r="AL486" s="27">
        <v>0</v>
      </c>
      <c r="AM486" s="24">
        <v>0</v>
      </c>
      <c r="AN486" s="36">
        <f t="shared" si="105"/>
        <v>0</v>
      </c>
      <c r="AO486" s="27">
        <v>0</v>
      </c>
      <c r="AP486" s="24">
        <v>0</v>
      </c>
      <c r="AQ486" t="s">
        <v>9814</v>
      </c>
      <c r="AR486">
        <v>3</v>
      </c>
      <c r="AT486" t="s">
        <v>9813</v>
      </c>
      <c r="AU486" s="27">
        <v>1</v>
      </c>
      <c r="AV486">
        <v>8</v>
      </c>
      <c r="AW486" s="21">
        <f t="shared" si="114"/>
        <v>80</v>
      </c>
      <c r="AX486">
        <v>3</v>
      </c>
      <c r="AZ486" t="s">
        <v>9813</v>
      </c>
      <c r="BA486" s="27">
        <v>1</v>
      </c>
      <c r="BB486">
        <v>8</v>
      </c>
      <c r="BC486" s="21">
        <f t="shared" si="106"/>
        <v>80</v>
      </c>
      <c r="BD486">
        <v>3</v>
      </c>
      <c r="BF486" t="s">
        <v>9813</v>
      </c>
      <c r="BG486" s="27">
        <v>1</v>
      </c>
      <c r="BH486">
        <v>7.2</v>
      </c>
      <c r="BJ486">
        <v>3</v>
      </c>
      <c r="BL486" t="s">
        <v>9813</v>
      </c>
      <c r="BM486" s="27">
        <v>1</v>
      </c>
      <c r="BN486">
        <v>3</v>
      </c>
      <c r="BP486" t="s">
        <v>9813</v>
      </c>
      <c r="BQ486" s="27">
        <v>1</v>
      </c>
      <c r="BR486">
        <v>4</v>
      </c>
      <c r="BS486" s="97">
        <f t="shared" si="104"/>
        <v>40</v>
      </c>
      <c r="BU486">
        <v>3</v>
      </c>
      <c r="BW486" t="s">
        <v>9813</v>
      </c>
      <c r="BX486" s="27">
        <v>1</v>
      </c>
      <c r="BY486">
        <v>4</v>
      </c>
      <c r="BZ486" s="21">
        <f t="shared" ref="BZ486:BZ491" si="115">BY486/AF486*100</f>
        <v>40</v>
      </c>
      <c r="CA486">
        <v>2</v>
      </c>
      <c r="CB486">
        <v>3</v>
      </c>
      <c r="CD486" t="s">
        <v>9813</v>
      </c>
      <c r="CE486" s="27">
        <v>0</v>
      </c>
      <c r="CG486" t="s">
        <v>242</v>
      </c>
      <c r="CH486" t="s">
        <v>242</v>
      </c>
      <c r="CJ486" s="27">
        <v>0</v>
      </c>
      <c r="CL486" t="s">
        <v>242</v>
      </c>
      <c r="CO486">
        <v>0</v>
      </c>
      <c r="CP486" s="27">
        <v>0.5</v>
      </c>
      <c r="CQ486" t="s">
        <v>242</v>
      </c>
      <c r="CR486">
        <v>98</v>
      </c>
      <c r="CS486" t="s">
        <v>242</v>
      </c>
      <c r="CT486" s="2" t="s">
        <v>9815</v>
      </c>
      <c r="CV486" s="27">
        <v>1</v>
      </c>
      <c r="CW486" s="2" t="s">
        <v>9816</v>
      </c>
      <c r="CX486">
        <v>1</v>
      </c>
      <c r="CZ486" t="s">
        <v>9817</v>
      </c>
      <c r="DA486" s="27">
        <v>1</v>
      </c>
      <c r="DB486">
        <v>2275903</v>
      </c>
      <c r="DC486">
        <v>2</v>
      </c>
      <c r="DE486" s="27">
        <v>1</v>
      </c>
      <c r="DF486" s="36" t="s">
        <v>242</v>
      </c>
      <c r="DG486" t="s">
        <v>242</v>
      </c>
      <c r="DH486" s="51">
        <v>1371062</v>
      </c>
      <c r="DI486">
        <v>2</v>
      </c>
      <c r="DJ486" s="36" t="s">
        <v>242</v>
      </c>
      <c r="DK486" t="s">
        <v>242</v>
      </c>
      <c r="DM486" s="27">
        <v>0</v>
      </c>
      <c r="DN486" s="36" t="s">
        <v>242</v>
      </c>
      <c r="DO486" t="s">
        <v>242</v>
      </c>
      <c r="DQ486">
        <v>1</v>
      </c>
      <c r="DS486" t="s">
        <v>9817</v>
      </c>
      <c r="DT486" s="27">
        <v>1</v>
      </c>
      <c r="DU486" s="2" t="s">
        <v>9818</v>
      </c>
      <c r="DV486" s="27">
        <v>1</v>
      </c>
      <c r="DW486" s="2" t="s">
        <v>9819</v>
      </c>
      <c r="DX486" s="27">
        <v>0</v>
      </c>
      <c r="DZ486" s="27">
        <v>0</v>
      </c>
      <c r="EB486" s="27">
        <v>0</v>
      </c>
      <c r="ED486" s="27">
        <v>0</v>
      </c>
      <c r="EF486" s="27">
        <v>0</v>
      </c>
      <c r="EH486" s="27">
        <v>0</v>
      </c>
      <c r="EJ486" s="27">
        <v>0</v>
      </c>
      <c r="EL486" s="27">
        <v>0.5</v>
      </c>
      <c r="EN486">
        <v>1</v>
      </c>
      <c r="EP486" s="2" t="s">
        <v>9817</v>
      </c>
      <c r="EQ486">
        <f t="shared" si="107"/>
        <v>0.25</v>
      </c>
      <c r="ER486" s="99">
        <v>0.5</v>
      </c>
      <c r="ES486" s="27">
        <v>0</v>
      </c>
      <c r="ET486" t="s">
        <v>242</v>
      </c>
      <c r="EU486" t="s">
        <v>242</v>
      </c>
      <c r="EX486" t="s">
        <v>242</v>
      </c>
      <c r="EY486" t="s">
        <v>242</v>
      </c>
      <c r="FA486" s="27">
        <v>1</v>
      </c>
      <c r="FB486">
        <v>150097</v>
      </c>
      <c r="FD486" s="27">
        <v>0</v>
      </c>
      <c r="FE486" t="s">
        <v>242</v>
      </c>
      <c r="FG486" s="27">
        <v>1</v>
      </c>
      <c r="FH486">
        <v>14740</v>
      </c>
      <c r="FJ486" s="27">
        <v>1</v>
      </c>
      <c r="FK486">
        <v>2.06</v>
      </c>
      <c r="FL486">
        <f t="shared" si="110"/>
        <v>2</v>
      </c>
      <c r="FM486" s="99">
        <v>1</v>
      </c>
      <c r="FN486">
        <f t="shared" si="111"/>
        <v>1</v>
      </c>
      <c r="FO486" s="99">
        <v>1</v>
      </c>
      <c r="FQ486">
        <v>1</v>
      </c>
      <c r="FS486" t="s">
        <v>9820</v>
      </c>
      <c r="FT486" s="27">
        <v>0</v>
      </c>
      <c r="FU486" t="s">
        <v>242</v>
      </c>
      <c r="FV486" t="s">
        <v>242</v>
      </c>
      <c r="FW486" t="s">
        <v>242</v>
      </c>
      <c r="FY486" s="27">
        <v>0</v>
      </c>
      <c r="FZ486" t="s">
        <v>242</v>
      </c>
      <c r="GA486" t="s">
        <v>242</v>
      </c>
      <c r="GC486" s="27">
        <v>0</v>
      </c>
      <c r="GD486" t="s">
        <v>242</v>
      </c>
      <c r="GE486" t="s">
        <v>242</v>
      </c>
      <c r="GF486" s="36" t="s">
        <v>242</v>
      </c>
      <c r="GG486" t="s">
        <v>242</v>
      </c>
      <c r="GH486" t="s">
        <v>242</v>
      </c>
      <c r="GI486" t="s">
        <v>242</v>
      </c>
      <c r="GJ486" t="s">
        <v>242</v>
      </c>
      <c r="GK486" t="s">
        <v>242</v>
      </c>
      <c r="GM486" t="s">
        <v>242</v>
      </c>
      <c r="GP486" s="27">
        <v>0</v>
      </c>
      <c r="GQ486" t="s">
        <v>242</v>
      </c>
      <c r="GR486" t="s">
        <v>242</v>
      </c>
      <c r="GT486" t="s">
        <v>242</v>
      </c>
      <c r="GW486" s="27">
        <v>1</v>
      </c>
      <c r="GX486">
        <v>86.3</v>
      </c>
      <c r="GY486" t="s">
        <v>9821</v>
      </c>
      <c r="HA486">
        <v>3</v>
      </c>
      <c r="HC486" t="s">
        <v>9822</v>
      </c>
      <c r="HD486" s="27">
        <v>0</v>
      </c>
      <c r="HF486" s="27">
        <v>0</v>
      </c>
      <c r="HH486" t="s">
        <v>242</v>
      </c>
      <c r="HK486" s="27">
        <v>0.5</v>
      </c>
      <c r="HM486">
        <v>1</v>
      </c>
      <c r="HO486" t="s">
        <v>9817</v>
      </c>
      <c r="HP486">
        <v>0.66666666699999999</v>
      </c>
      <c r="HQ486">
        <v>0</v>
      </c>
      <c r="HR486">
        <v>0.75</v>
      </c>
      <c r="HS486">
        <v>0.66666666699999999</v>
      </c>
      <c r="HT486">
        <v>0.25</v>
      </c>
      <c r="HU486">
        <v>0</v>
      </c>
      <c r="HV486">
        <v>0.75</v>
      </c>
      <c r="HW486">
        <v>0</v>
      </c>
      <c r="HX486">
        <v>0</v>
      </c>
      <c r="HY486">
        <v>1</v>
      </c>
      <c r="HZ486">
        <v>0</v>
      </c>
      <c r="IA486">
        <v>0.5</v>
      </c>
      <c r="IB486">
        <v>1</v>
      </c>
      <c r="IC486">
        <v>0.47222222200000002</v>
      </c>
      <c r="ID486">
        <v>0.41666666699999999</v>
      </c>
      <c r="IE486">
        <v>0.3</v>
      </c>
      <c r="IF486">
        <v>0.39629629599999999</v>
      </c>
      <c r="IG486" t="s">
        <v>9823</v>
      </c>
      <c r="IH486" t="s">
        <v>266</v>
      </c>
      <c r="II486" t="s">
        <v>9811</v>
      </c>
      <c r="IJ486">
        <v>6297</v>
      </c>
      <c r="IK486">
        <v>5655</v>
      </c>
      <c r="IL486">
        <v>8537</v>
      </c>
      <c r="IM486">
        <v>9673</v>
      </c>
      <c r="IN486">
        <v>6297</v>
      </c>
      <c r="IS486">
        <f t="shared" si="108"/>
        <v>0.4</v>
      </c>
      <c r="IT486">
        <f t="shared" si="112"/>
        <v>0.6428571428571429</v>
      </c>
      <c r="IU486">
        <f t="shared" si="113"/>
        <v>0.25</v>
      </c>
      <c r="IV486">
        <f t="shared" si="109"/>
        <v>0.43095238095238098</v>
      </c>
    </row>
    <row r="487" spans="1:256" customFormat="1" ht="14" customHeight="1" x14ac:dyDescent="0.2">
      <c r="A487">
        <v>486</v>
      </c>
      <c r="B487">
        <v>542</v>
      </c>
      <c r="C487" s="1">
        <v>44977.693749999999</v>
      </c>
      <c r="D487" s="1">
        <v>44987.583333333336</v>
      </c>
      <c r="E487">
        <v>0</v>
      </c>
      <c r="F487" t="s">
        <v>9824</v>
      </c>
      <c r="G487">
        <v>100</v>
      </c>
      <c r="H487">
        <v>854466</v>
      </c>
      <c r="I487">
        <v>1</v>
      </c>
      <c r="J487" s="1">
        <v>44987.583333333336</v>
      </c>
      <c r="K487" t="s">
        <v>9825</v>
      </c>
      <c r="L487" t="s">
        <v>242</v>
      </c>
      <c r="M487" t="s">
        <v>242</v>
      </c>
      <c r="N487" t="s">
        <v>9826</v>
      </c>
      <c r="O487" t="s">
        <v>9827</v>
      </c>
      <c r="P487">
        <v>34.102699999999999</v>
      </c>
      <c r="Q487">
        <v>-118.2231</v>
      </c>
      <c r="R487" t="s">
        <v>245</v>
      </c>
      <c r="S487" t="s">
        <v>246</v>
      </c>
      <c r="T487" t="s">
        <v>9828</v>
      </c>
      <c r="V487" t="s">
        <v>9829</v>
      </c>
      <c r="W487">
        <v>983919101</v>
      </c>
      <c r="X487">
        <v>3674</v>
      </c>
      <c r="Y487" t="s">
        <v>297</v>
      </c>
      <c r="Z487" t="s">
        <v>8353</v>
      </c>
      <c r="AA487">
        <v>2020</v>
      </c>
      <c r="AC487">
        <v>0</v>
      </c>
      <c r="AF487">
        <v>9</v>
      </c>
      <c r="AG487">
        <v>1</v>
      </c>
      <c r="AI487" t="s">
        <v>9830</v>
      </c>
      <c r="AJ487" s="27">
        <v>1</v>
      </c>
      <c r="AK487">
        <v>7</v>
      </c>
      <c r="AL487" s="27">
        <v>0</v>
      </c>
      <c r="AM487" s="24">
        <v>0</v>
      </c>
      <c r="AN487" s="36">
        <f t="shared" si="105"/>
        <v>0</v>
      </c>
      <c r="AO487" s="27">
        <v>0</v>
      </c>
      <c r="AP487" s="24">
        <v>0</v>
      </c>
      <c r="AQ487" t="s">
        <v>9831</v>
      </c>
      <c r="AR487">
        <v>3</v>
      </c>
      <c r="AT487" t="s">
        <v>9832</v>
      </c>
      <c r="AU487" s="27">
        <v>1</v>
      </c>
      <c r="AV487">
        <v>8</v>
      </c>
      <c r="AW487" s="21">
        <f t="shared" si="114"/>
        <v>88.888888888888886</v>
      </c>
      <c r="AX487">
        <v>3</v>
      </c>
      <c r="AZ487" t="s">
        <v>9832</v>
      </c>
      <c r="BA487" s="27">
        <v>1</v>
      </c>
      <c r="BB487">
        <v>8</v>
      </c>
      <c r="BC487" s="21">
        <f t="shared" si="106"/>
        <v>88.888888888888886</v>
      </c>
      <c r="BD487">
        <v>1</v>
      </c>
      <c r="BF487" t="s">
        <v>9830</v>
      </c>
      <c r="BG487" s="27">
        <v>1</v>
      </c>
      <c r="BH487">
        <v>4.4400000000000004</v>
      </c>
      <c r="BJ487">
        <v>3</v>
      </c>
      <c r="BL487" t="s">
        <v>9832</v>
      </c>
      <c r="BM487" s="27">
        <v>1</v>
      </c>
      <c r="BN487">
        <v>3</v>
      </c>
      <c r="BP487" t="s">
        <v>9832</v>
      </c>
      <c r="BQ487" s="27">
        <v>1</v>
      </c>
      <c r="BR487">
        <v>2</v>
      </c>
      <c r="BS487" s="97">
        <f t="shared" si="104"/>
        <v>22.222222222222221</v>
      </c>
      <c r="BU487">
        <v>3</v>
      </c>
      <c r="BW487" t="s">
        <v>9832</v>
      </c>
      <c r="BX487" s="27">
        <v>1</v>
      </c>
      <c r="BY487">
        <v>6</v>
      </c>
      <c r="BZ487" s="21">
        <f t="shared" si="115"/>
        <v>66.666666666666657</v>
      </c>
      <c r="CA487">
        <v>2</v>
      </c>
      <c r="CB487">
        <v>3</v>
      </c>
      <c r="CD487" t="s">
        <v>9832</v>
      </c>
      <c r="CE487" s="27">
        <v>0</v>
      </c>
      <c r="CG487" t="s">
        <v>242</v>
      </c>
      <c r="CH487" t="s">
        <v>242</v>
      </c>
      <c r="CJ487" s="27">
        <v>0</v>
      </c>
      <c r="CL487" t="s">
        <v>242</v>
      </c>
      <c r="CN487" t="s">
        <v>9830</v>
      </c>
      <c r="CO487">
        <v>0</v>
      </c>
      <c r="CP487" s="27">
        <v>0</v>
      </c>
      <c r="CQ487" t="s">
        <v>242</v>
      </c>
      <c r="CR487" t="s">
        <v>242</v>
      </c>
      <c r="CS487" t="s">
        <v>242</v>
      </c>
      <c r="CV487" s="27">
        <v>1</v>
      </c>
      <c r="CW487" t="s">
        <v>9833</v>
      </c>
      <c r="CX487">
        <v>1</v>
      </c>
      <c r="CZ487" t="s">
        <v>9830</v>
      </c>
      <c r="DA487" s="27">
        <v>1</v>
      </c>
      <c r="DB487">
        <v>888</v>
      </c>
      <c r="DC487">
        <v>2</v>
      </c>
      <c r="DE487" s="27">
        <v>1</v>
      </c>
      <c r="DF487" s="36" t="s">
        <v>242</v>
      </c>
      <c r="DG487" t="s">
        <v>242</v>
      </c>
      <c r="DH487" s="51">
        <v>20988</v>
      </c>
      <c r="DI487">
        <v>2</v>
      </c>
      <c r="DJ487" s="36" t="s">
        <v>242</v>
      </c>
      <c r="DK487" t="s">
        <v>242</v>
      </c>
      <c r="DM487" s="27">
        <v>0</v>
      </c>
      <c r="DN487" s="36" t="s">
        <v>242</v>
      </c>
      <c r="DO487" t="s">
        <v>242</v>
      </c>
      <c r="DQ487">
        <v>4</v>
      </c>
      <c r="DS487" t="s">
        <v>9834</v>
      </c>
      <c r="DT487" s="27">
        <v>1</v>
      </c>
      <c r="DU487" s="2" t="s">
        <v>9835</v>
      </c>
      <c r="DV487" s="27">
        <v>1</v>
      </c>
      <c r="DW487" s="2" t="s">
        <v>9836</v>
      </c>
      <c r="DX487" s="27">
        <v>1</v>
      </c>
      <c r="DY487" s="2" t="s">
        <v>9837</v>
      </c>
      <c r="DZ487" s="27">
        <v>1</v>
      </c>
      <c r="EA487" t="s">
        <v>9838</v>
      </c>
      <c r="EB487" s="27">
        <v>0</v>
      </c>
      <c r="ED487" s="27">
        <v>1</v>
      </c>
      <c r="EE487" s="2" t="s">
        <v>9839</v>
      </c>
      <c r="EF487" s="27">
        <v>1</v>
      </c>
      <c r="EG487" t="s">
        <v>9840</v>
      </c>
      <c r="EH487" s="27">
        <v>1</v>
      </c>
      <c r="EI487" t="s">
        <v>9841</v>
      </c>
      <c r="EJ487" s="27">
        <v>1</v>
      </c>
      <c r="EK487" t="s">
        <v>9842</v>
      </c>
      <c r="EL487" s="27">
        <v>1</v>
      </c>
      <c r="EM487" s="2" t="s">
        <v>9843</v>
      </c>
      <c r="EN487">
        <v>4</v>
      </c>
      <c r="EP487" s="2" t="s">
        <v>9834</v>
      </c>
      <c r="EQ487">
        <f t="shared" si="107"/>
        <v>0.9</v>
      </c>
      <c r="ER487" s="99">
        <v>0.5</v>
      </c>
      <c r="ES487" s="27">
        <v>1</v>
      </c>
      <c r="ET487">
        <v>0</v>
      </c>
      <c r="EU487">
        <v>0</v>
      </c>
      <c r="EX487">
        <v>1</v>
      </c>
      <c r="EY487" t="s">
        <v>242</v>
      </c>
      <c r="EZ487" t="s">
        <v>9830</v>
      </c>
      <c r="FA487" s="27">
        <v>1</v>
      </c>
      <c r="FB487">
        <v>108.2</v>
      </c>
      <c r="FD487" s="27">
        <v>1</v>
      </c>
      <c r="FE487">
        <v>0</v>
      </c>
      <c r="FF487">
        <v>0</v>
      </c>
      <c r="FG487" s="27">
        <v>1</v>
      </c>
      <c r="FH487">
        <v>43.3</v>
      </c>
      <c r="FJ487" s="27">
        <v>0</v>
      </c>
      <c r="FK487" t="s">
        <v>242</v>
      </c>
      <c r="FL487">
        <f t="shared" si="110"/>
        <v>2</v>
      </c>
      <c r="FM487" s="99">
        <v>1</v>
      </c>
      <c r="FN487">
        <f t="shared" si="111"/>
        <v>1</v>
      </c>
      <c r="FO487" s="99">
        <v>1</v>
      </c>
      <c r="FQ487">
        <v>4</v>
      </c>
      <c r="FS487" t="s">
        <v>9844</v>
      </c>
      <c r="FT487" s="27">
        <v>0.5</v>
      </c>
      <c r="FU487">
        <v>314</v>
      </c>
      <c r="FV487">
        <v>439</v>
      </c>
      <c r="FW487">
        <v>140</v>
      </c>
      <c r="FX487" t="s">
        <v>9845</v>
      </c>
      <c r="FY487" s="27">
        <v>1</v>
      </c>
      <c r="FZ487">
        <v>22.4</v>
      </c>
      <c r="GA487">
        <v>2</v>
      </c>
      <c r="GB487" t="s">
        <v>9846</v>
      </c>
      <c r="GC487" s="27">
        <v>1</v>
      </c>
      <c r="GD487">
        <v>0.4</v>
      </c>
      <c r="GE487">
        <v>3.3</v>
      </c>
      <c r="GF487" s="36">
        <v>37.9</v>
      </c>
      <c r="GG487">
        <v>56.7</v>
      </c>
      <c r="GH487">
        <v>0.6</v>
      </c>
      <c r="GI487">
        <v>0.1</v>
      </c>
      <c r="GJ487">
        <v>1</v>
      </c>
      <c r="GK487">
        <v>1</v>
      </c>
      <c r="GL487" t="s">
        <v>9847</v>
      </c>
      <c r="GM487">
        <v>1</v>
      </c>
      <c r="GO487" t="s">
        <v>9830</v>
      </c>
      <c r="GP487" s="27">
        <v>0</v>
      </c>
      <c r="GQ487" t="s">
        <v>242</v>
      </c>
      <c r="GR487" t="s">
        <v>242</v>
      </c>
      <c r="GT487" t="s">
        <v>242</v>
      </c>
      <c r="GW487" s="27">
        <v>1</v>
      </c>
      <c r="GX487">
        <v>105</v>
      </c>
      <c r="GY487" t="s">
        <v>9848</v>
      </c>
      <c r="HA487">
        <v>3</v>
      </c>
      <c r="HC487" t="s">
        <v>9849</v>
      </c>
      <c r="HD487" s="27">
        <v>0</v>
      </c>
      <c r="HF487" s="27">
        <v>0</v>
      </c>
      <c r="HH487" t="s">
        <v>242</v>
      </c>
      <c r="HK487" s="27">
        <v>0.5</v>
      </c>
      <c r="HL487" s="2" t="s">
        <v>9850</v>
      </c>
      <c r="HM487">
        <v>1</v>
      </c>
      <c r="HO487" t="s">
        <v>9830</v>
      </c>
      <c r="HP487">
        <v>0.66666666699999999</v>
      </c>
      <c r="HQ487">
        <v>0</v>
      </c>
      <c r="HR487">
        <v>0.5</v>
      </c>
      <c r="HS487">
        <v>0.66666666699999999</v>
      </c>
      <c r="HT487">
        <v>0.9</v>
      </c>
      <c r="HU487">
        <v>1</v>
      </c>
      <c r="HV487">
        <v>0.75</v>
      </c>
      <c r="HW487">
        <v>0.83333333300000001</v>
      </c>
      <c r="HX487">
        <v>0</v>
      </c>
      <c r="HY487">
        <v>1</v>
      </c>
      <c r="HZ487">
        <v>0</v>
      </c>
      <c r="IA487">
        <v>0.5</v>
      </c>
      <c r="IB487">
        <v>1</v>
      </c>
      <c r="IC487">
        <v>0.38888888900000002</v>
      </c>
      <c r="ID487">
        <v>0.82916666699999997</v>
      </c>
      <c r="IE487">
        <v>0.46666666699999998</v>
      </c>
      <c r="IF487">
        <v>0.56157407400000003</v>
      </c>
      <c r="IG487" t="s">
        <v>9851</v>
      </c>
      <c r="IH487" t="s">
        <v>266</v>
      </c>
      <c r="II487" t="s">
        <v>9828</v>
      </c>
      <c r="IJ487">
        <v>3162.6660000000002</v>
      </c>
      <c r="IK487">
        <v>3147.5990000000002</v>
      </c>
      <c r="IL487" t="s">
        <v>242</v>
      </c>
      <c r="IM487" t="s">
        <v>242</v>
      </c>
      <c r="IN487">
        <v>3162.6660000000002</v>
      </c>
      <c r="IS487">
        <f t="shared" si="108"/>
        <v>0.4</v>
      </c>
      <c r="IT487">
        <f t="shared" si="112"/>
        <v>0.7857142857142857</v>
      </c>
      <c r="IU487">
        <f t="shared" si="113"/>
        <v>0.875</v>
      </c>
      <c r="IV487">
        <f t="shared" si="109"/>
        <v>0.68690476190476202</v>
      </c>
    </row>
    <row r="488" spans="1:256" customFormat="1" ht="14" customHeight="1" x14ac:dyDescent="0.2">
      <c r="A488">
        <v>487</v>
      </c>
      <c r="B488">
        <v>543</v>
      </c>
      <c r="C488" s="1">
        <v>44977.693749999999</v>
      </c>
      <c r="D488" s="1">
        <v>44988.683333333334</v>
      </c>
      <c r="E488">
        <v>0</v>
      </c>
      <c r="F488" t="s">
        <v>8853</v>
      </c>
      <c r="G488">
        <v>100</v>
      </c>
      <c r="H488">
        <v>949504</v>
      </c>
      <c r="I488">
        <v>1</v>
      </c>
      <c r="J488" s="1">
        <v>44988.683333333334</v>
      </c>
      <c r="K488" t="s">
        <v>9852</v>
      </c>
      <c r="L488" t="s">
        <v>242</v>
      </c>
      <c r="M488" t="s">
        <v>242</v>
      </c>
      <c r="N488" t="s">
        <v>9853</v>
      </c>
      <c r="O488" t="s">
        <v>9854</v>
      </c>
      <c r="P488">
        <v>33.594499999999996</v>
      </c>
      <c r="Q488">
        <v>-117.8304</v>
      </c>
      <c r="R488" t="s">
        <v>245</v>
      </c>
      <c r="S488" t="s">
        <v>246</v>
      </c>
      <c r="T488" t="s">
        <v>9855</v>
      </c>
      <c r="V488" t="s">
        <v>9856</v>
      </c>
      <c r="W488" t="s">
        <v>9857</v>
      </c>
      <c r="X488">
        <v>2911</v>
      </c>
      <c r="Y488" t="s">
        <v>248</v>
      </c>
      <c r="Z488" t="s">
        <v>9858</v>
      </c>
      <c r="AA488">
        <v>2020</v>
      </c>
      <c r="AC488">
        <v>0.5</v>
      </c>
      <c r="AD488">
        <v>9</v>
      </c>
      <c r="AF488">
        <v>10</v>
      </c>
      <c r="AG488">
        <v>3</v>
      </c>
      <c r="AI488" t="s">
        <v>9859</v>
      </c>
      <c r="AJ488" s="27">
        <v>1</v>
      </c>
      <c r="AK488">
        <v>4</v>
      </c>
      <c r="AL488" s="27">
        <v>0</v>
      </c>
      <c r="AM488" s="24">
        <v>0</v>
      </c>
      <c r="AN488" s="36">
        <f t="shared" si="105"/>
        <v>0</v>
      </c>
      <c r="AO488" s="27">
        <v>0</v>
      </c>
      <c r="AP488" s="24">
        <v>0</v>
      </c>
      <c r="AR488">
        <v>3</v>
      </c>
      <c r="AT488" t="s">
        <v>9859</v>
      </c>
      <c r="AU488" s="27">
        <v>1</v>
      </c>
      <c r="AV488">
        <v>9</v>
      </c>
      <c r="AW488" s="21">
        <f t="shared" si="114"/>
        <v>90</v>
      </c>
      <c r="AX488">
        <v>3</v>
      </c>
      <c r="AZ488" t="s">
        <v>9859</v>
      </c>
      <c r="BA488" s="27">
        <v>1</v>
      </c>
      <c r="BB488">
        <v>9</v>
      </c>
      <c r="BC488" s="21">
        <f t="shared" si="106"/>
        <v>90</v>
      </c>
      <c r="BD488">
        <v>3</v>
      </c>
      <c r="BF488" t="s">
        <v>9859</v>
      </c>
      <c r="BG488" s="27">
        <v>1</v>
      </c>
      <c r="BH488">
        <v>8</v>
      </c>
      <c r="BJ488">
        <v>3</v>
      </c>
      <c r="BL488" t="s">
        <v>9859</v>
      </c>
      <c r="BM488" s="27">
        <v>1</v>
      </c>
      <c r="BN488">
        <v>3</v>
      </c>
      <c r="BP488" t="s">
        <v>9859</v>
      </c>
      <c r="BQ488" s="27">
        <v>1</v>
      </c>
      <c r="BR488">
        <v>1</v>
      </c>
      <c r="BS488" s="97">
        <f t="shared" si="104"/>
        <v>10</v>
      </c>
      <c r="BU488">
        <v>3</v>
      </c>
      <c r="BW488" t="s">
        <v>9859</v>
      </c>
      <c r="BX488" s="27">
        <v>1</v>
      </c>
      <c r="BY488">
        <v>2</v>
      </c>
      <c r="BZ488" s="21">
        <f t="shared" si="115"/>
        <v>20</v>
      </c>
      <c r="CA488">
        <v>2</v>
      </c>
      <c r="CB488">
        <v>3</v>
      </c>
      <c r="CD488" t="s">
        <v>9859</v>
      </c>
      <c r="CE488" s="27">
        <v>0</v>
      </c>
      <c r="CG488" t="s">
        <v>242</v>
      </c>
      <c r="CH488" t="s">
        <v>242</v>
      </c>
      <c r="CJ488" s="27">
        <v>1</v>
      </c>
      <c r="CK488" s="2" t="s">
        <v>9860</v>
      </c>
      <c r="CL488">
        <v>1</v>
      </c>
      <c r="CN488" t="s">
        <v>9861</v>
      </c>
      <c r="CO488">
        <v>0</v>
      </c>
      <c r="CP488" s="27">
        <v>0.5</v>
      </c>
      <c r="CQ488">
        <v>99</v>
      </c>
      <c r="CR488" t="s">
        <v>242</v>
      </c>
      <c r="CS488" t="s">
        <v>242</v>
      </c>
      <c r="CT488" t="s">
        <v>9862</v>
      </c>
      <c r="CV488" s="27">
        <v>1</v>
      </c>
      <c r="CW488" s="2" t="s">
        <v>9863</v>
      </c>
      <c r="CX488">
        <v>1</v>
      </c>
      <c r="CZ488" t="s">
        <v>9861</v>
      </c>
      <c r="DA488" s="27">
        <v>1</v>
      </c>
      <c r="DB488">
        <v>3300000</v>
      </c>
      <c r="DC488">
        <v>2</v>
      </c>
      <c r="DD488" t="s">
        <v>9864</v>
      </c>
      <c r="DE488" s="44">
        <v>1</v>
      </c>
      <c r="DF488" s="36" t="s">
        <v>242</v>
      </c>
      <c r="DG488" t="s">
        <v>242</v>
      </c>
      <c r="DH488" s="43" t="s">
        <v>242</v>
      </c>
      <c r="DI488" t="s">
        <v>242</v>
      </c>
      <c r="DJ488" s="54">
        <v>400000</v>
      </c>
      <c r="DK488">
        <v>2</v>
      </c>
      <c r="DL488" t="s">
        <v>9865</v>
      </c>
      <c r="DM488" s="27">
        <v>1</v>
      </c>
      <c r="DN488" s="36">
        <v>53100000</v>
      </c>
      <c r="DO488">
        <v>2</v>
      </c>
      <c r="DP488" t="s">
        <v>9866</v>
      </c>
      <c r="DQ488">
        <v>1</v>
      </c>
      <c r="DS488" t="s">
        <v>9861</v>
      </c>
      <c r="DT488" s="27">
        <v>1</v>
      </c>
      <c r="DU488" s="2" t="s">
        <v>9867</v>
      </c>
      <c r="DV488" s="27">
        <v>1</v>
      </c>
      <c r="DW488" t="s">
        <v>9868</v>
      </c>
      <c r="DX488" s="27">
        <v>0</v>
      </c>
      <c r="DZ488" s="27">
        <v>0.5</v>
      </c>
      <c r="EA488" s="2" t="s">
        <v>9869</v>
      </c>
      <c r="EB488" s="27">
        <v>1</v>
      </c>
      <c r="EC488" s="2" t="s">
        <v>9870</v>
      </c>
      <c r="ED488" s="27">
        <v>1</v>
      </c>
      <c r="EE488" s="2" t="s">
        <v>9871</v>
      </c>
      <c r="EF488" s="27">
        <v>1</v>
      </c>
      <c r="EG488" t="s">
        <v>9872</v>
      </c>
      <c r="EH488" s="27">
        <v>1</v>
      </c>
      <c r="EI488" s="2" t="s">
        <v>9873</v>
      </c>
      <c r="EJ488" s="27">
        <v>1</v>
      </c>
      <c r="EK488" s="2" t="s">
        <v>9874</v>
      </c>
      <c r="EL488" s="27">
        <v>0</v>
      </c>
      <c r="EN488">
        <v>1</v>
      </c>
      <c r="EP488" s="2" t="s">
        <v>9861</v>
      </c>
      <c r="EQ488">
        <f t="shared" si="107"/>
        <v>0.75</v>
      </c>
      <c r="ER488" s="99">
        <v>0.5</v>
      </c>
      <c r="ES488" s="27">
        <v>0.5</v>
      </c>
      <c r="ET488">
        <v>4</v>
      </c>
      <c r="EU488" t="s">
        <v>242</v>
      </c>
      <c r="EX488">
        <v>1</v>
      </c>
      <c r="EY488" t="s">
        <v>242</v>
      </c>
      <c r="EZ488" t="s">
        <v>9861</v>
      </c>
      <c r="FA488" s="27">
        <v>0</v>
      </c>
      <c r="FB488" t="s">
        <v>242</v>
      </c>
      <c r="FD488" s="27">
        <v>0</v>
      </c>
      <c r="FE488" t="s">
        <v>242</v>
      </c>
      <c r="FG488" s="27">
        <v>0.5</v>
      </c>
      <c r="FH488">
        <v>3600</v>
      </c>
      <c r="FI488" t="s">
        <v>9875</v>
      </c>
      <c r="FJ488" s="27">
        <v>0</v>
      </c>
      <c r="FK488" t="s">
        <v>242</v>
      </c>
      <c r="FL488">
        <f t="shared" si="110"/>
        <v>0.5</v>
      </c>
      <c r="FM488" s="100">
        <v>0.5</v>
      </c>
      <c r="FN488">
        <f t="shared" si="111"/>
        <v>0</v>
      </c>
      <c r="FO488" s="100">
        <v>0</v>
      </c>
      <c r="FQ488">
        <v>1</v>
      </c>
      <c r="FS488" t="s">
        <v>9861</v>
      </c>
      <c r="FT488" s="27">
        <v>0</v>
      </c>
      <c r="FU488" t="s">
        <v>242</v>
      </c>
      <c r="FV488" t="s">
        <v>242</v>
      </c>
      <c r="FW488" t="s">
        <v>242</v>
      </c>
      <c r="FY488" s="27">
        <v>1</v>
      </c>
      <c r="FZ488">
        <v>26</v>
      </c>
      <c r="GA488">
        <v>2</v>
      </c>
      <c r="GC488" s="27">
        <v>1</v>
      </c>
      <c r="GD488" t="s">
        <v>242</v>
      </c>
      <c r="GE488" t="s">
        <v>242</v>
      </c>
      <c r="GF488" s="36" t="s">
        <v>242</v>
      </c>
      <c r="GG488" t="s">
        <v>242</v>
      </c>
      <c r="GH488" t="s">
        <v>242</v>
      </c>
      <c r="GI488" t="s">
        <v>242</v>
      </c>
      <c r="GJ488" t="s">
        <v>242</v>
      </c>
      <c r="GK488">
        <v>2</v>
      </c>
      <c r="GL488" t="s">
        <v>9876</v>
      </c>
      <c r="GM488">
        <v>1</v>
      </c>
      <c r="GO488" t="s">
        <v>9861</v>
      </c>
      <c r="GP488" s="27">
        <v>0</v>
      </c>
      <c r="GQ488" t="s">
        <v>242</v>
      </c>
      <c r="GR488" t="s">
        <v>242</v>
      </c>
      <c r="GT488" t="s">
        <v>242</v>
      </c>
      <c r="GW488" s="27">
        <v>1</v>
      </c>
      <c r="GX488">
        <v>71</v>
      </c>
      <c r="GY488" t="s">
        <v>9877</v>
      </c>
      <c r="HA488">
        <v>3</v>
      </c>
      <c r="HC488" t="s">
        <v>9878</v>
      </c>
      <c r="HD488" s="27">
        <v>0</v>
      </c>
      <c r="HF488" s="27">
        <v>0</v>
      </c>
      <c r="HH488" t="s">
        <v>242</v>
      </c>
      <c r="HK488" s="27">
        <v>0.5</v>
      </c>
      <c r="HL488" s="2" t="s">
        <v>9879</v>
      </c>
      <c r="HM488">
        <v>1</v>
      </c>
      <c r="HO488" t="s">
        <v>9861</v>
      </c>
      <c r="HP488">
        <v>0.66666666699999999</v>
      </c>
      <c r="HQ488">
        <v>1</v>
      </c>
      <c r="HR488">
        <v>0.75</v>
      </c>
      <c r="HS488">
        <v>0.83333333300000001</v>
      </c>
      <c r="HT488">
        <v>0.75</v>
      </c>
      <c r="HU488">
        <v>0.5</v>
      </c>
      <c r="HV488">
        <v>0.125</v>
      </c>
      <c r="HW488">
        <v>0.66666666699999999</v>
      </c>
      <c r="HX488">
        <v>0</v>
      </c>
      <c r="HY488">
        <v>1</v>
      </c>
      <c r="HZ488">
        <v>0</v>
      </c>
      <c r="IA488">
        <v>0.5</v>
      </c>
      <c r="IB488">
        <v>1</v>
      </c>
      <c r="IC488">
        <v>0.80555555599999995</v>
      </c>
      <c r="ID488">
        <v>0.55208333300000001</v>
      </c>
      <c r="IE488">
        <v>0.43333333299999999</v>
      </c>
      <c r="IF488">
        <v>0.59699074100000005</v>
      </c>
      <c r="IG488" t="s">
        <v>9855</v>
      </c>
      <c r="IH488" t="s">
        <v>266</v>
      </c>
      <c r="II488" t="s">
        <v>9855</v>
      </c>
      <c r="IJ488">
        <v>6495</v>
      </c>
      <c r="IK488">
        <v>4667</v>
      </c>
      <c r="IL488">
        <v>7473</v>
      </c>
      <c r="IM488">
        <v>11324</v>
      </c>
      <c r="IN488">
        <v>6495</v>
      </c>
      <c r="IS488">
        <f t="shared" si="108"/>
        <v>0.6</v>
      </c>
      <c r="IT488">
        <f t="shared" si="112"/>
        <v>0.6428571428571429</v>
      </c>
      <c r="IU488">
        <f t="shared" si="113"/>
        <v>0.75</v>
      </c>
      <c r="IV488">
        <f t="shared" si="109"/>
        <v>0.66428571428571426</v>
      </c>
    </row>
    <row r="489" spans="1:256" customFormat="1" ht="14" customHeight="1" x14ac:dyDescent="0.2">
      <c r="A489">
        <v>488</v>
      </c>
      <c r="B489">
        <v>544</v>
      </c>
      <c r="C489" s="1">
        <v>44977.694444444445</v>
      </c>
      <c r="D489" s="1">
        <v>44989.663888888892</v>
      </c>
      <c r="E489">
        <v>0</v>
      </c>
      <c r="F489" t="s">
        <v>8853</v>
      </c>
      <c r="G489">
        <v>100</v>
      </c>
      <c r="H489">
        <v>1034116</v>
      </c>
      <c r="I489">
        <v>1</v>
      </c>
      <c r="J489" s="1">
        <v>44989.663888888892</v>
      </c>
      <c r="K489" t="s">
        <v>9880</v>
      </c>
      <c r="L489" t="s">
        <v>242</v>
      </c>
      <c r="M489" t="s">
        <v>242</v>
      </c>
      <c r="N489" t="s">
        <v>9881</v>
      </c>
      <c r="O489" t="s">
        <v>9882</v>
      </c>
      <c r="P489">
        <v>33.594499999999996</v>
      </c>
      <c r="Q489">
        <v>-117.8304</v>
      </c>
      <c r="R489" t="s">
        <v>245</v>
      </c>
      <c r="S489" t="s">
        <v>246</v>
      </c>
      <c r="T489" t="s">
        <v>9883</v>
      </c>
      <c r="V489" t="s">
        <v>9884</v>
      </c>
      <c r="W489">
        <v>879360105</v>
      </c>
      <c r="X489">
        <v>3812</v>
      </c>
      <c r="Y489" t="s">
        <v>476</v>
      </c>
      <c r="Z489" t="s">
        <v>2504</v>
      </c>
      <c r="AA489">
        <v>2020</v>
      </c>
      <c r="AC489">
        <v>0</v>
      </c>
      <c r="AF489">
        <v>11</v>
      </c>
      <c r="AG489">
        <v>3</v>
      </c>
      <c r="AI489" t="s">
        <v>9885</v>
      </c>
      <c r="AJ489" s="27">
        <v>1</v>
      </c>
      <c r="AK489">
        <v>5</v>
      </c>
      <c r="AL489" s="27">
        <v>0</v>
      </c>
      <c r="AM489" s="24">
        <v>0</v>
      </c>
      <c r="AN489" s="36">
        <f t="shared" si="105"/>
        <v>0</v>
      </c>
      <c r="AO489" s="27">
        <v>0</v>
      </c>
      <c r="AP489" s="24">
        <v>0</v>
      </c>
      <c r="AQ489" t="s">
        <v>9886</v>
      </c>
      <c r="AR489">
        <v>3</v>
      </c>
      <c r="AT489" t="s">
        <v>9885</v>
      </c>
      <c r="AU489" s="27">
        <v>1</v>
      </c>
      <c r="AV489">
        <v>10</v>
      </c>
      <c r="AW489" s="21">
        <f t="shared" si="114"/>
        <v>90.909090909090907</v>
      </c>
      <c r="AX489">
        <v>3</v>
      </c>
      <c r="AZ489" t="s">
        <v>9885</v>
      </c>
      <c r="BA489" s="27">
        <v>1</v>
      </c>
      <c r="BB489">
        <v>10</v>
      </c>
      <c r="BC489" s="21">
        <f t="shared" si="106"/>
        <v>90.909090909090907</v>
      </c>
      <c r="BD489">
        <v>3</v>
      </c>
      <c r="BF489" t="s">
        <v>9885</v>
      </c>
      <c r="BG489" s="27">
        <v>1</v>
      </c>
      <c r="BH489">
        <v>12.8</v>
      </c>
      <c r="BJ489">
        <v>3</v>
      </c>
      <c r="BL489" t="s">
        <v>9885</v>
      </c>
      <c r="BM489" s="27">
        <v>1</v>
      </c>
      <c r="BN489">
        <v>3</v>
      </c>
      <c r="BP489" t="s">
        <v>9885</v>
      </c>
      <c r="BQ489" s="27">
        <v>1</v>
      </c>
      <c r="BR489">
        <v>3</v>
      </c>
      <c r="BS489" s="97">
        <f t="shared" si="104"/>
        <v>27.27272727272727</v>
      </c>
      <c r="BU489">
        <v>3</v>
      </c>
      <c r="BW489" t="s">
        <v>9885</v>
      </c>
      <c r="BX489" s="27">
        <v>1</v>
      </c>
      <c r="BY489">
        <v>3</v>
      </c>
      <c r="BZ489" s="21">
        <f t="shared" si="115"/>
        <v>27.27272727272727</v>
      </c>
      <c r="CA489">
        <v>2</v>
      </c>
      <c r="CB489">
        <v>3</v>
      </c>
      <c r="CD489" t="s">
        <v>9885</v>
      </c>
      <c r="CE489" s="27">
        <v>0</v>
      </c>
      <c r="CG489" t="s">
        <v>242</v>
      </c>
      <c r="CH489" t="s">
        <v>242</v>
      </c>
      <c r="CJ489" s="27">
        <v>0</v>
      </c>
      <c r="CL489" t="s">
        <v>242</v>
      </c>
      <c r="CO489">
        <v>0</v>
      </c>
      <c r="CP489" s="27">
        <v>0</v>
      </c>
      <c r="CQ489" t="s">
        <v>242</v>
      </c>
      <c r="CR489" t="s">
        <v>242</v>
      </c>
      <c r="CS489" t="s">
        <v>242</v>
      </c>
      <c r="CV489" s="27">
        <v>0</v>
      </c>
      <c r="CX489" t="s">
        <v>242</v>
      </c>
      <c r="DA489" s="27">
        <v>0</v>
      </c>
      <c r="DB489" t="s">
        <v>242</v>
      </c>
      <c r="DC489" t="s">
        <v>242</v>
      </c>
      <c r="DE489" s="27">
        <v>0</v>
      </c>
      <c r="DF489" s="36" t="s">
        <v>242</v>
      </c>
      <c r="DG489" t="s">
        <v>242</v>
      </c>
      <c r="DH489" s="43" t="s">
        <v>242</v>
      </c>
      <c r="DI489" t="s">
        <v>242</v>
      </c>
      <c r="DJ489" s="36" t="s">
        <v>242</v>
      </c>
      <c r="DK489" t="s">
        <v>242</v>
      </c>
      <c r="DM489" s="27">
        <v>0</v>
      </c>
      <c r="DN489" s="36" t="s">
        <v>242</v>
      </c>
      <c r="DO489" t="s">
        <v>242</v>
      </c>
      <c r="DQ489" t="s">
        <v>242</v>
      </c>
      <c r="DT489" s="27">
        <v>0</v>
      </c>
      <c r="DV489" s="27">
        <v>0</v>
      </c>
      <c r="DX489" s="27">
        <v>0</v>
      </c>
      <c r="DZ489" s="27">
        <v>0</v>
      </c>
      <c r="EB489" s="27">
        <v>0</v>
      </c>
      <c r="ED489" s="27">
        <v>0</v>
      </c>
      <c r="EF489" s="27">
        <v>0</v>
      </c>
      <c r="EH489" s="27">
        <v>0</v>
      </c>
      <c r="EJ489" s="27">
        <v>0</v>
      </c>
      <c r="EL489" s="27">
        <v>0</v>
      </c>
      <c r="EN489" t="s">
        <v>242</v>
      </c>
      <c r="EP489" s="2"/>
      <c r="EQ489">
        <f t="shared" si="107"/>
        <v>0</v>
      </c>
      <c r="ER489" s="99">
        <v>0</v>
      </c>
      <c r="ES489" s="27">
        <v>0</v>
      </c>
      <c r="ET489" t="s">
        <v>242</v>
      </c>
      <c r="EU489" t="s">
        <v>242</v>
      </c>
      <c r="EX489" t="s">
        <v>242</v>
      </c>
      <c r="EY489" t="s">
        <v>242</v>
      </c>
      <c r="FA489" s="27">
        <v>0</v>
      </c>
      <c r="FB489" t="s">
        <v>242</v>
      </c>
      <c r="FD489" s="27">
        <v>0</v>
      </c>
      <c r="FE489" t="s">
        <v>242</v>
      </c>
      <c r="FG489" s="27">
        <v>0</v>
      </c>
      <c r="FH489" t="s">
        <v>242</v>
      </c>
      <c r="FJ489" s="27">
        <v>0</v>
      </c>
      <c r="FK489" t="s">
        <v>242</v>
      </c>
      <c r="FL489">
        <f t="shared" si="110"/>
        <v>0</v>
      </c>
      <c r="FM489" s="100">
        <v>0</v>
      </c>
      <c r="FN489">
        <f t="shared" si="111"/>
        <v>0</v>
      </c>
      <c r="FO489" s="100">
        <v>0</v>
      </c>
      <c r="FQ489" t="s">
        <v>242</v>
      </c>
      <c r="FT489" s="27">
        <v>0</v>
      </c>
      <c r="FU489" t="s">
        <v>242</v>
      </c>
      <c r="FV489" t="s">
        <v>242</v>
      </c>
      <c r="FW489" t="s">
        <v>242</v>
      </c>
      <c r="FY489" s="27">
        <v>0</v>
      </c>
      <c r="FZ489" t="s">
        <v>242</v>
      </c>
      <c r="GA489" t="s">
        <v>242</v>
      </c>
      <c r="GC489" s="27">
        <v>0</v>
      </c>
      <c r="GD489" t="s">
        <v>242</v>
      </c>
      <c r="GE489" t="s">
        <v>242</v>
      </c>
      <c r="GF489" s="36" t="s">
        <v>242</v>
      </c>
      <c r="GG489" t="s">
        <v>242</v>
      </c>
      <c r="GH489" t="s">
        <v>242</v>
      </c>
      <c r="GI489" t="s">
        <v>242</v>
      </c>
      <c r="GJ489" t="s">
        <v>242</v>
      </c>
      <c r="GK489" t="s">
        <v>242</v>
      </c>
      <c r="GM489" t="s">
        <v>242</v>
      </c>
      <c r="GP489" s="27">
        <v>0</v>
      </c>
      <c r="GQ489" t="s">
        <v>242</v>
      </c>
      <c r="GR489" t="s">
        <v>242</v>
      </c>
      <c r="GT489" t="s">
        <v>242</v>
      </c>
      <c r="GW489" s="27">
        <v>1</v>
      </c>
      <c r="GX489">
        <v>70</v>
      </c>
      <c r="GY489" t="s">
        <v>9887</v>
      </c>
      <c r="HA489">
        <v>3</v>
      </c>
      <c r="HC489" t="s">
        <v>9888</v>
      </c>
      <c r="HD489" s="27">
        <v>0</v>
      </c>
      <c r="HF489" s="27">
        <v>0</v>
      </c>
      <c r="HH489" t="s">
        <v>242</v>
      </c>
      <c r="HK489" s="27">
        <v>0</v>
      </c>
      <c r="HM489" t="s">
        <v>242</v>
      </c>
      <c r="HP489">
        <v>0.66666666699999999</v>
      </c>
      <c r="HQ489">
        <v>0</v>
      </c>
      <c r="HR489">
        <v>0</v>
      </c>
      <c r="HS489">
        <v>0</v>
      </c>
      <c r="HT489">
        <v>0</v>
      </c>
      <c r="HU489">
        <v>0</v>
      </c>
      <c r="HV489">
        <v>0</v>
      </c>
      <c r="HW489">
        <v>0</v>
      </c>
      <c r="HX489">
        <v>0</v>
      </c>
      <c r="HY489">
        <v>1</v>
      </c>
      <c r="HZ489">
        <v>0</v>
      </c>
      <c r="IA489">
        <v>0</v>
      </c>
      <c r="IB489">
        <v>1</v>
      </c>
      <c r="IC489">
        <v>0.222222222</v>
      </c>
      <c r="ID489">
        <v>0</v>
      </c>
      <c r="IE489">
        <v>0.2</v>
      </c>
      <c r="IF489">
        <v>0.140740741</v>
      </c>
      <c r="IG489" t="s">
        <v>9889</v>
      </c>
      <c r="IH489" t="s">
        <v>266</v>
      </c>
      <c r="II489" t="s">
        <v>9883</v>
      </c>
      <c r="IJ489">
        <v>3163.6</v>
      </c>
      <c r="IK489">
        <v>3086.2</v>
      </c>
      <c r="IL489">
        <v>4614.3</v>
      </c>
      <c r="IM489">
        <v>5458.6</v>
      </c>
      <c r="IN489">
        <v>3163.6</v>
      </c>
      <c r="IS489">
        <f t="shared" si="108"/>
        <v>0.4</v>
      </c>
      <c r="IT489">
        <f t="shared" si="112"/>
        <v>0</v>
      </c>
      <c r="IU489">
        <f t="shared" si="113"/>
        <v>0.25</v>
      </c>
      <c r="IV489">
        <f t="shared" si="109"/>
        <v>0.21666666666666667</v>
      </c>
    </row>
    <row r="490" spans="1:256" customFormat="1" ht="14" customHeight="1" x14ac:dyDescent="0.2">
      <c r="A490">
        <v>489</v>
      </c>
      <c r="B490">
        <v>545</v>
      </c>
      <c r="C490" s="1">
        <v>44991.523611111108</v>
      </c>
      <c r="D490" s="1">
        <v>44991.669444444444</v>
      </c>
      <c r="E490">
        <v>0</v>
      </c>
      <c r="F490" t="s">
        <v>9890</v>
      </c>
      <c r="G490">
        <v>100</v>
      </c>
      <c r="H490">
        <v>12571</v>
      </c>
      <c r="I490">
        <v>1</v>
      </c>
      <c r="J490" s="1">
        <v>44991.669444444444</v>
      </c>
      <c r="K490" t="s">
        <v>9891</v>
      </c>
      <c r="L490" t="s">
        <v>242</v>
      </c>
      <c r="M490" t="s">
        <v>242</v>
      </c>
      <c r="N490" t="s">
        <v>9892</v>
      </c>
      <c r="O490" t="s">
        <v>9893</v>
      </c>
      <c r="P490">
        <v>34.006799999999998</v>
      </c>
      <c r="Q490">
        <v>-118.256</v>
      </c>
      <c r="R490" t="s">
        <v>245</v>
      </c>
      <c r="S490" t="s">
        <v>246</v>
      </c>
      <c r="T490" t="s">
        <v>9894</v>
      </c>
      <c r="V490" t="s">
        <v>9895</v>
      </c>
      <c r="W490">
        <v>60505104</v>
      </c>
      <c r="X490">
        <v>6020</v>
      </c>
      <c r="Y490" t="s">
        <v>319</v>
      </c>
      <c r="Z490" t="s">
        <v>913</v>
      </c>
      <c r="AA490">
        <v>2020</v>
      </c>
      <c r="AC490">
        <v>0</v>
      </c>
      <c r="AF490">
        <v>16</v>
      </c>
      <c r="AG490">
        <v>3</v>
      </c>
      <c r="AI490" t="s">
        <v>9896</v>
      </c>
      <c r="AJ490" s="27">
        <v>1</v>
      </c>
      <c r="AK490">
        <v>13</v>
      </c>
      <c r="AL490" s="27">
        <v>1</v>
      </c>
      <c r="AM490">
        <v>3</v>
      </c>
      <c r="AN490" s="36">
        <f t="shared" si="105"/>
        <v>18.75</v>
      </c>
      <c r="AO490" s="27">
        <v>1</v>
      </c>
      <c r="AP490">
        <v>2</v>
      </c>
      <c r="AQ490" t="s">
        <v>9897</v>
      </c>
      <c r="AR490">
        <v>3</v>
      </c>
      <c r="AT490" t="s">
        <v>9896</v>
      </c>
      <c r="AU490" s="27">
        <v>1</v>
      </c>
      <c r="AV490">
        <v>14</v>
      </c>
      <c r="AW490" s="21">
        <f t="shared" si="114"/>
        <v>87.5</v>
      </c>
      <c r="AX490">
        <v>3</v>
      </c>
      <c r="AZ490" t="s">
        <v>9896</v>
      </c>
      <c r="BA490" s="27">
        <v>1</v>
      </c>
      <c r="BB490">
        <v>14</v>
      </c>
      <c r="BC490" s="21">
        <f t="shared" si="106"/>
        <v>87.5</v>
      </c>
      <c r="BD490">
        <v>3</v>
      </c>
      <c r="BF490" t="s">
        <v>9896</v>
      </c>
      <c r="BG490" s="27">
        <v>1</v>
      </c>
      <c r="BH490">
        <v>7.7</v>
      </c>
      <c r="BJ490">
        <v>3</v>
      </c>
      <c r="BL490" t="s">
        <v>9896</v>
      </c>
      <c r="BM490" s="27">
        <v>1</v>
      </c>
      <c r="BN490">
        <v>3</v>
      </c>
      <c r="BP490" t="s">
        <v>9896</v>
      </c>
      <c r="BQ490" s="27">
        <v>1</v>
      </c>
      <c r="BR490">
        <v>6</v>
      </c>
      <c r="BS490" s="97">
        <f t="shared" si="104"/>
        <v>37.5</v>
      </c>
      <c r="BU490">
        <v>3</v>
      </c>
      <c r="BW490" t="s">
        <v>9896</v>
      </c>
      <c r="BX490" s="27">
        <v>1</v>
      </c>
      <c r="BY490">
        <v>8</v>
      </c>
      <c r="BZ490" s="21">
        <f t="shared" si="115"/>
        <v>50</v>
      </c>
      <c r="CA490">
        <v>2</v>
      </c>
      <c r="CB490">
        <v>3</v>
      </c>
      <c r="CD490" t="s">
        <v>9896</v>
      </c>
      <c r="CE490" s="27">
        <v>0</v>
      </c>
      <c r="CG490" t="s">
        <v>242</v>
      </c>
      <c r="CH490" t="s">
        <v>242</v>
      </c>
      <c r="CJ490" s="27">
        <v>0</v>
      </c>
      <c r="CL490" t="s">
        <v>242</v>
      </c>
      <c r="CO490">
        <v>0</v>
      </c>
      <c r="CP490" s="27">
        <v>0.5</v>
      </c>
      <c r="CQ490" t="s">
        <v>242</v>
      </c>
      <c r="CR490">
        <v>100</v>
      </c>
      <c r="CS490">
        <v>100</v>
      </c>
      <c r="CT490" s="2" t="s">
        <v>9898</v>
      </c>
      <c r="CV490" s="27">
        <v>0</v>
      </c>
      <c r="CX490">
        <v>5</v>
      </c>
      <c r="CY490" t="s">
        <v>9899</v>
      </c>
      <c r="CZ490" t="s">
        <v>9900</v>
      </c>
      <c r="DA490" s="27">
        <v>1</v>
      </c>
      <c r="DB490">
        <v>53390</v>
      </c>
      <c r="DC490">
        <v>2</v>
      </c>
      <c r="DE490" s="27">
        <v>1</v>
      </c>
      <c r="DF490" s="36">
        <v>7685</v>
      </c>
      <c r="DG490">
        <v>2</v>
      </c>
      <c r="DH490" s="51">
        <v>657635</v>
      </c>
      <c r="DI490">
        <v>2</v>
      </c>
      <c r="DJ490" s="36" t="s">
        <v>242</v>
      </c>
      <c r="DK490" t="s">
        <v>242</v>
      </c>
      <c r="DM490" s="27">
        <v>1</v>
      </c>
      <c r="DN490" s="36">
        <v>3277125</v>
      </c>
      <c r="DO490">
        <v>2</v>
      </c>
      <c r="DQ490">
        <v>1</v>
      </c>
      <c r="DS490" t="s">
        <v>9901</v>
      </c>
      <c r="DT490" s="27">
        <v>1</v>
      </c>
      <c r="DU490" s="2" t="s">
        <v>9902</v>
      </c>
      <c r="DV490" s="27">
        <v>1</v>
      </c>
      <c r="DW490" s="2" t="s">
        <v>9902</v>
      </c>
      <c r="DX490" s="27">
        <v>0.5</v>
      </c>
      <c r="DY490" s="2" t="s">
        <v>9903</v>
      </c>
      <c r="DZ490" s="27">
        <v>1</v>
      </c>
      <c r="EA490" s="2" t="s">
        <v>9904</v>
      </c>
      <c r="EB490" s="27">
        <v>1</v>
      </c>
      <c r="EC490" s="2" t="s">
        <v>9905</v>
      </c>
      <c r="ED490" s="27">
        <v>1</v>
      </c>
      <c r="EE490" s="2" t="s">
        <v>9906</v>
      </c>
      <c r="EF490" s="27">
        <v>1</v>
      </c>
      <c r="EG490" t="s">
        <v>9907</v>
      </c>
      <c r="EH490" s="27">
        <v>1</v>
      </c>
      <c r="EI490" t="s">
        <v>9908</v>
      </c>
      <c r="EJ490" s="27">
        <v>1</v>
      </c>
      <c r="EK490" t="s">
        <v>9909</v>
      </c>
      <c r="EL490" s="27">
        <v>1</v>
      </c>
      <c r="EM490" t="s">
        <v>9909</v>
      </c>
      <c r="EN490">
        <v>5</v>
      </c>
      <c r="EO490" t="s">
        <v>9910</v>
      </c>
      <c r="EP490" s="2" t="s">
        <v>9911</v>
      </c>
      <c r="EQ490">
        <f t="shared" si="107"/>
        <v>0.95</v>
      </c>
      <c r="ER490" s="99">
        <v>0.5</v>
      </c>
      <c r="ES490" s="27">
        <v>1</v>
      </c>
      <c r="ET490">
        <v>9</v>
      </c>
      <c r="EU490" t="s">
        <v>242</v>
      </c>
      <c r="EX490">
        <v>1</v>
      </c>
      <c r="EY490" t="s">
        <v>242</v>
      </c>
      <c r="EZ490" t="s">
        <v>9901</v>
      </c>
      <c r="FA490" s="27">
        <v>1</v>
      </c>
      <c r="FB490">
        <v>6690</v>
      </c>
      <c r="FC490" t="s">
        <v>9912</v>
      </c>
      <c r="FD490" s="27">
        <v>0.5</v>
      </c>
      <c r="FE490">
        <v>42</v>
      </c>
      <c r="FG490" s="27">
        <v>1</v>
      </c>
      <c r="FH490">
        <v>1476.310596</v>
      </c>
      <c r="FI490" t="s">
        <v>9913</v>
      </c>
      <c r="FJ490" s="27">
        <v>0.5</v>
      </c>
      <c r="FK490">
        <v>42</v>
      </c>
      <c r="FL490">
        <f t="shared" si="110"/>
        <v>2</v>
      </c>
      <c r="FM490" s="99">
        <v>1</v>
      </c>
      <c r="FN490">
        <f t="shared" si="111"/>
        <v>1</v>
      </c>
      <c r="FO490" s="99">
        <v>0.5</v>
      </c>
      <c r="FQ490">
        <v>1</v>
      </c>
      <c r="FS490" t="s">
        <v>9901</v>
      </c>
      <c r="FT490" s="27">
        <v>0</v>
      </c>
      <c r="FU490" t="s">
        <v>242</v>
      </c>
      <c r="FV490" t="s">
        <v>242</v>
      </c>
      <c r="FW490" t="s">
        <v>242</v>
      </c>
      <c r="FY490" s="27">
        <v>1</v>
      </c>
      <c r="FZ490">
        <v>50</v>
      </c>
      <c r="GA490">
        <v>2</v>
      </c>
      <c r="GB490" s="2" t="s">
        <v>9914</v>
      </c>
      <c r="GC490" s="27">
        <v>1</v>
      </c>
      <c r="GD490">
        <v>13.5</v>
      </c>
      <c r="GE490">
        <v>18.600000000000001</v>
      </c>
      <c r="GF490" s="36">
        <v>52</v>
      </c>
      <c r="GG490">
        <v>12.9</v>
      </c>
      <c r="GH490">
        <v>0.3</v>
      </c>
      <c r="GI490">
        <v>0.3</v>
      </c>
      <c r="GJ490">
        <v>2.2000000000000002</v>
      </c>
      <c r="GK490">
        <v>1</v>
      </c>
      <c r="GL490" s="2" t="s">
        <v>9915</v>
      </c>
      <c r="GM490">
        <v>1</v>
      </c>
      <c r="GO490" t="s">
        <v>9901</v>
      </c>
      <c r="GP490" s="27">
        <v>0</v>
      </c>
      <c r="GQ490" t="s">
        <v>242</v>
      </c>
      <c r="GR490" t="s">
        <v>242</v>
      </c>
      <c r="GT490" t="s">
        <v>242</v>
      </c>
      <c r="GW490" s="27">
        <v>1</v>
      </c>
      <c r="GX490">
        <v>274</v>
      </c>
      <c r="GY490" t="s">
        <v>9916</v>
      </c>
      <c r="HA490">
        <v>3</v>
      </c>
      <c r="HC490" t="s">
        <v>9917</v>
      </c>
      <c r="HD490" s="27">
        <v>0</v>
      </c>
      <c r="HF490" s="27">
        <v>0</v>
      </c>
      <c r="HH490" t="s">
        <v>242</v>
      </c>
      <c r="HK490" s="27">
        <v>0</v>
      </c>
      <c r="HM490" t="s">
        <v>242</v>
      </c>
      <c r="HP490">
        <v>0.88888888899999996</v>
      </c>
      <c r="HQ490">
        <v>0</v>
      </c>
      <c r="HR490">
        <v>0.25</v>
      </c>
      <c r="HS490">
        <v>1</v>
      </c>
      <c r="HT490">
        <v>0.95</v>
      </c>
      <c r="HU490">
        <v>1</v>
      </c>
      <c r="HV490">
        <v>0.75</v>
      </c>
      <c r="HW490">
        <v>0.66666666699999999</v>
      </c>
      <c r="HX490">
        <v>0</v>
      </c>
      <c r="HY490">
        <v>1</v>
      </c>
      <c r="HZ490">
        <v>0</v>
      </c>
      <c r="IA490">
        <v>0</v>
      </c>
      <c r="IB490">
        <v>1</v>
      </c>
      <c r="IC490">
        <v>0.37962963</v>
      </c>
      <c r="ID490">
        <v>0.92500000000000004</v>
      </c>
      <c r="IE490">
        <v>0.33333333300000001</v>
      </c>
      <c r="IF490">
        <v>0.54598765400000004</v>
      </c>
      <c r="IG490" t="s">
        <v>9918</v>
      </c>
      <c r="IH490" t="s">
        <v>266</v>
      </c>
      <c r="II490" t="s">
        <v>9894</v>
      </c>
      <c r="IJ490">
        <v>113589</v>
      </c>
      <c r="IK490">
        <v>93753</v>
      </c>
      <c r="IL490">
        <v>93851</v>
      </c>
      <c r="IM490">
        <v>115053</v>
      </c>
      <c r="IN490">
        <v>113589</v>
      </c>
      <c r="IS490">
        <f t="shared" si="108"/>
        <v>0.8</v>
      </c>
      <c r="IT490">
        <f t="shared" si="112"/>
        <v>0.8571428571428571</v>
      </c>
      <c r="IU490">
        <f t="shared" si="113"/>
        <v>0.75</v>
      </c>
      <c r="IV490">
        <f t="shared" si="109"/>
        <v>0.80238095238095231</v>
      </c>
    </row>
    <row r="491" spans="1:256" ht="14" customHeight="1" x14ac:dyDescent="0.2">
      <c r="A491" s="10">
        <v>490</v>
      </c>
      <c r="B491">
        <v>547</v>
      </c>
      <c r="C491" s="1">
        <v>44992.032638888886</v>
      </c>
      <c r="D491" s="1">
        <v>45007.463888888888</v>
      </c>
      <c r="E491">
        <v>0</v>
      </c>
      <c r="F491" t="s">
        <v>9919</v>
      </c>
      <c r="G491">
        <v>100</v>
      </c>
      <c r="H491">
        <v>1329658</v>
      </c>
      <c r="I491">
        <v>1</v>
      </c>
      <c r="J491" s="1">
        <v>45007.463888888888</v>
      </c>
      <c r="K491" t="s">
        <v>9920</v>
      </c>
      <c r="L491" t="s">
        <v>242</v>
      </c>
      <c r="M491" t="s">
        <v>242</v>
      </c>
      <c r="N491" t="s">
        <v>9921</v>
      </c>
      <c r="O491" t="s">
        <v>9922</v>
      </c>
      <c r="P491">
        <v>41.876399999999997</v>
      </c>
      <c r="Q491">
        <v>-87.613299999999995</v>
      </c>
      <c r="R491" t="s">
        <v>245</v>
      </c>
      <c r="S491" t="s">
        <v>246</v>
      </c>
      <c r="T491" s="10" t="s">
        <v>9923</v>
      </c>
      <c r="V491" t="s">
        <v>9924</v>
      </c>
      <c r="W491">
        <v>931142103</v>
      </c>
      <c r="X491">
        <v>5331</v>
      </c>
      <c r="Y491" s="10" t="s">
        <v>271</v>
      </c>
      <c r="Z491" s="10" t="s">
        <v>9925</v>
      </c>
      <c r="AA491" s="10">
        <v>2020</v>
      </c>
      <c r="AC491" s="10">
        <v>0</v>
      </c>
      <c r="AF491" s="10">
        <v>11</v>
      </c>
      <c r="AG491">
        <v>1</v>
      </c>
      <c r="AI491" t="s">
        <v>9926</v>
      </c>
      <c r="AJ491" s="22">
        <v>1</v>
      </c>
      <c r="AK491" s="10">
        <v>4</v>
      </c>
      <c r="AL491" s="22">
        <v>0</v>
      </c>
      <c r="AM491" s="19">
        <v>0</v>
      </c>
      <c r="AN491" s="36">
        <f t="shared" si="105"/>
        <v>0</v>
      </c>
      <c r="AO491" s="22">
        <v>0</v>
      </c>
      <c r="AP491" s="19">
        <v>0</v>
      </c>
      <c r="AR491">
        <v>3</v>
      </c>
      <c r="AT491" t="s">
        <v>9927</v>
      </c>
      <c r="AU491" s="22">
        <v>1</v>
      </c>
      <c r="AV491" s="10">
        <v>1</v>
      </c>
      <c r="AW491" s="21">
        <f t="shared" si="114"/>
        <v>9.0909090909090917</v>
      </c>
      <c r="AX491">
        <v>3</v>
      </c>
      <c r="AZ491" t="s">
        <v>9927</v>
      </c>
      <c r="BA491" s="22">
        <v>1</v>
      </c>
      <c r="BB491" s="10">
        <v>7</v>
      </c>
      <c r="BC491" s="21">
        <f t="shared" si="106"/>
        <v>63.636363636363633</v>
      </c>
      <c r="BD491">
        <v>3</v>
      </c>
      <c r="BF491" t="s">
        <v>9927</v>
      </c>
      <c r="BG491" s="22">
        <v>1</v>
      </c>
      <c r="BH491" s="10">
        <v>9.3635999999999999</v>
      </c>
      <c r="BJ491">
        <v>3</v>
      </c>
      <c r="BL491" t="s">
        <v>9927</v>
      </c>
      <c r="BM491" s="22">
        <v>1</v>
      </c>
      <c r="BN491">
        <v>3</v>
      </c>
      <c r="BP491" t="s">
        <v>9927</v>
      </c>
      <c r="BQ491" s="22">
        <v>1</v>
      </c>
      <c r="BR491" s="10">
        <v>3</v>
      </c>
      <c r="BS491" s="97">
        <f t="shared" si="104"/>
        <v>27.27272727272727</v>
      </c>
      <c r="BU491" s="10">
        <v>3</v>
      </c>
      <c r="BW491" s="10" t="s">
        <v>9927</v>
      </c>
      <c r="BX491" s="22">
        <v>0.5</v>
      </c>
      <c r="BY491" s="10">
        <v>4</v>
      </c>
      <c r="BZ491" s="21">
        <f t="shared" si="115"/>
        <v>36.363636363636367</v>
      </c>
      <c r="CA491" s="10">
        <v>2</v>
      </c>
      <c r="CB491" s="10">
        <v>3</v>
      </c>
      <c r="CD491" s="10" t="s">
        <v>9927</v>
      </c>
      <c r="CE491" s="22">
        <v>0.5</v>
      </c>
      <c r="CF491" s="11" t="s">
        <v>9928</v>
      </c>
      <c r="CG491" s="10">
        <v>1</v>
      </c>
      <c r="CH491" s="10" t="s">
        <v>242</v>
      </c>
      <c r="CI491" s="10" t="s">
        <v>9926</v>
      </c>
      <c r="CJ491" s="22">
        <v>0</v>
      </c>
      <c r="CL491" s="10" t="s">
        <v>242</v>
      </c>
      <c r="CO491" s="10">
        <v>0</v>
      </c>
      <c r="CP491" s="22">
        <v>0</v>
      </c>
      <c r="CQ491" s="10" t="s">
        <v>242</v>
      </c>
      <c r="CR491" s="10" t="s">
        <v>242</v>
      </c>
      <c r="CS491" s="10" t="s">
        <v>242</v>
      </c>
      <c r="CV491" s="22">
        <v>0.5</v>
      </c>
      <c r="CW491" s="11" t="s">
        <v>9929</v>
      </c>
      <c r="CX491" s="10">
        <v>1</v>
      </c>
      <c r="CZ491" s="10" t="s">
        <v>9926</v>
      </c>
      <c r="DA491" s="22">
        <v>1</v>
      </c>
      <c r="DB491" s="10">
        <v>6484616</v>
      </c>
      <c r="DC491" s="10">
        <v>2</v>
      </c>
      <c r="DE491" s="22">
        <v>1</v>
      </c>
      <c r="DF491" s="50">
        <v>11078980</v>
      </c>
      <c r="DG491" s="10">
        <v>2</v>
      </c>
      <c r="DH491" s="50">
        <v>12190878</v>
      </c>
      <c r="DI491" s="10">
        <v>2</v>
      </c>
      <c r="DJ491" s="50" t="s">
        <v>242</v>
      </c>
      <c r="DK491" s="10" t="s">
        <v>242</v>
      </c>
      <c r="DM491" s="22">
        <v>1</v>
      </c>
      <c r="DN491" s="50">
        <v>143267842</v>
      </c>
      <c r="DO491" s="10">
        <v>2</v>
      </c>
      <c r="DQ491" s="10">
        <v>4</v>
      </c>
      <c r="DS491" s="10" t="s">
        <v>9930</v>
      </c>
      <c r="DT491" s="27">
        <v>0</v>
      </c>
      <c r="DV491" s="27">
        <v>0.5</v>
      </c>
      <c r="DW491" s="2" t="s">
        <v>9931</v>
      </c>
      <c r="DX491" s="27">
        <v>0</v>
      </c>
      <c r="DZ491" s="27">
        <v>1</v>
      </c>
      <c r="EA491" s="2" t="s">
        <v>9932</v>
      </c>
      <c r="EB491" s="27">
        <v>1</v>
      </c>
      <c r="EC491" s="2" t="s">
        <v>9933</v>
      </c>
      <c r="ED491" s="27">
        <v>1</v>
      </c>
      <c r="EE491" s="2" t="s">
        <v>9934</v>
      </c>
      <c r="EF491" s="27">
        <v>0</v>
      </c>
      <c r="EH491" s="27">
        <v>0</v>
      </c>
      <c r="EJ491" s="27">
        <v>0</v>
      </c>
      <c r="EL491" s="27">
        <v>1</v>
      </c>
      <c r="EM491" s="2" t="s">
        <v>9935</v>
      </c>
      <c r="EN491">
        <v>4</v>
      </c>
      <c r="EP491" s="2" t="s">
        <v>9930</v>
      </c>
      <c r="EQ491">
        <f t="shared" si="107"/>
        <v>0.45</v>
      </c>
      <c r="ER491" s="99">
        <v>0.5</v>
      </c>
      <c r="ES491" s="22">
        <v>0</v>
      </c>
      <c r="ET491" s="10" t="s">
        <v>242</v>
      </c>
      <c r="EU491" s="10" t="s">
        <v>242</v>
      </c>
      <c r="EX491" s="10" t="s">
        <v>242</v>
      </c>
      <c r="EY491" s="10" t="s">
        <v>242</v>
      </c>
      <c r="FA491" s="22">
        <v>0</v>
      </c>
      <c r="FB491" s="10" t="s">
        <v>242</v>
      </c>
      <c r="FD491" s="22">
        <v>0</v>
      </c>
      <c r="FE491" s="10" t="s">
        <v>242</v>
      </c>
      <c r="FG491" s="22">
        <v>0</v>
      </c>
      <c r="FH491" s="10" t="s">
        <v>242</v>
      </c>
      <c r="FJ491" s="22">
        <v>0</v>
      </c>
      <c r="FK491" s="10" t="s">
        <v>242</v>
      </c>
      <c r="FL491">
        <f t="shared" si="110"/>
        <v>0</v>
      </c>
      <c r="FM491" s="100">
        <v>0</v>
      </c>
      <c r="FN491">
        <f t="shared" si="111"/>
        <v>0</v>
      </c>
      <c r="FO491" s="100">
        <v>0</v>
      </c>
      <c r="FQ491" s="10" t="s">
        <v>242</v>
      </c>
      <c r="FT491" s="22">
        <v>0</v>
      </c>
      <c r="FU491" s="10" t="s">
        <v>242</v>
      </c>
      <c r="FV491" s="10" t="s">
        <v>242</v>
      </c>
      <c r="FW491" s="10" t="s">
        <v>242</v>
      </c>
      <c r="FY491" s="22">
        <v>0.5</v>
      </c>
      <c r="FZ491" s="10">
        <v>55</v>
      </c>
      <c r="GA491" s="10">
        <v>1</v>
      </c>
      <c r="GC491" s="22">
        <v>0</v>
      </c>
      <c r="GD491" s="10" t="s">
        <v>242</v>
      </c>
      <c r="GE491" s="10" t="s">
        <v>242</v>
      </c>
      <c r="GF491" s="50" t="s">
        <v>242</v>
      </c>
      <c r="GG491" s="10" t="s">
        <v>242</v>
      </c>
      <c r="GH491" s="10" t="s">
        <v>242</v>
      </c>
      <c r="GI491" s="10" t="s">
        <v>242</v>
      </c>
      <c r="GJ491" s="10" t="s">
        <v>242</v>
      </c>
      <c r="GK491" s="10" t="s">
        <v>242</v>
      </c>
      <c r="GM491" s="10">
        <v>1</v>
      </c>
      <c r="GO491" s="10" t="s">
        <v>9926</v>
      </c>
      <c r="GP491" s="22">
        <v>0</v>
      </c>
      <c r="GQ491" s="10" t="s">
        <v>242</v>
      </c>
      <c r="GR491" s="10" t="s">
        <v>242</v>
      </c>
      <c r="GT491" s="10" t="s">
        <v>242</v>
      </c>
      <c r="GW491" s="22">
        <v>1</v>
      </c>
      <c r="GX491" s="10">
        <v>983</v>
      </c>
      <c r="GY491" s="10">
        <v>22105350</v>
      </c>
      <c r="HA491" s="10">
        <v>3</v>
      </c>
      <c r="HC491" s="10" t="s">
        <v>9927</v>
      </c>
      <c r="HD491" s="22">
        <v>0</v>
      </c>
      <c r="HF491" s="22">
        <v>0</v>
      </c>
      <c r="HH491" s="10" t="s">
        <v>242</v>
      </c>
      <c r="HK491" s="22">
        <v>0</v>
      </c>
      <c r="HM491" s="10" t="s">
        <v>242</v>
      </c>
      <c r="HP491" s="10">
        <v>0.66666666699999999</v>
      </c>
      <c r="HQ491" s="10">
        <v>0</v>
      </c>
      <c r="HR491" s="10">
        <v>0.25</v>
      </c>
      <c r="HS491" s="10">
        <v>1</v>
      </c>
      <c r="HT491" s="10">
        <v>0.45</v>
      </c>
      <c r="HU491" s="10">
        <v>0</v>
      </c>
      <c r="HV491" s="10">
        <v>0</v>
      </c>
      <c r="HW491" s="10">
        <v>0.16666666699999999</v>
      </c>
      <c r="HX491" s="10">
        <v>0</v>
      </c>
      <c r="HY491" s="10">
        <v>1</v>
      </c>
      <c r="HZ491" s="10">
        <v>0</v>
      </c>
      <c r="IA491" s="10">
        <v>0</v>
      </c>
      <c r="IB491" s="10">
        <v>1</v>
      </c>
      <c r="IC491" s="10">
        <v>0.30555555600000001</v>
      </c>
      <c r="ID491" s="10">
        <v>0.36249999999999999</v>
      </c>
      <c r="IE491" s="10">
        <v>0.233333333</v>
      </c>
      <c r="IF491" s="10">
        <v>0.30046296300000003</v>
      </c>
      <c r="II491" s="10" t="s">
        <v>9923</v>
      </c>
      <c r="IJ491" s="10">
        <v>521426</v>
      </c>
      <c r="IK491" s="10">
        <v>556933</v>
      </c>
      <c r="IL491" s="10">
        <v>569962</v>
      </c>
      <c r="IM491" s="10" t="s">
        <v>242</v>
      </c>
      <c r="IN491" s="10">
        <v>521426</v>
      </c>
      <c r="IS491">
        <f t="shared" si="108"/>
        <v>0.3</v>
      </c>
      <c r="IT491">
        <f t="shared" si="112"/>
        <v>0.5</v>
      </c>
      <c r="IU491">
        <f t="shared" si="113"/>
        <v>0.375</v>
      </c>
      <c r="IV491">
        <f t="shared" si="109"/>
        <v>0.39166666666666666</v>
      </c>
    </row>
    <row r="492" spans="1:256" customFormat="1" ht="14" customHeight="1" x14ac:dyDescent="0.2">
      <c r="A492">
        <v>491</v>
      </c>
      <c r="B492">
        <v>549</v>
      </c>
      <c r="C492" s="1">
        <v>44992.033333333333</v>
      </c>
      <c r="D492" s="1">
        <v>45014.418749999997</v>
      </c>
      <c r="E492">
        <v>0</v>
      </c>
      <c r="F492" t="s">
        <v>9936</v>
      </c>
      <c r="G492">
        <v>100</v>
      </c>
      <c r="H492">
        <v>1930539</v>
      </c>
      <c r="I492">
        <v>1</v>
      </c>
      <c r="J492" s="1">
        <v>45014.418749999997</v>
      </c>
      <c r="K492" t="s">
        <v>9937</v>
      </c>
      <c r="L492" t="s">
        <v>242</v>
      </c>
      <c r="M492" t="s">
        <v>242</v>
      </c>
      <c r="N492" t="s">
        <v>9938</v>
      </c>
      <c r="O492" t="s">
        <v>9939</v>
      </c>
      <c r="P492">
        <v>41.876399999999997</v>
      </c>
      <c r="Q492">
        <v>-87.613299999999995</v>
      </c>
      <c r="R492" t="s">
        <v>245</v>
      </c>
      <c r="S492" t="s">
        <v>246</v>
      </c>
      <c r="T492" t="s">
        <v>9940</v>
      </c>
      <c r="V492" t="s">
        <v>9941</v>
      </c>
      <c r="W492" t="s">
        <v>9942</v>
      </c>
      <c r="X492">
        <v>6324</v>
      </c>
      <c r="Y492" t="s">
        <v>350</v>
      </c>
      <c r="Z492" t="s">
        <v>351</v>
      </c>
      <c r="AA492">
        <v>2020</v>
      </c>
      <c r="AC492">
        <v>0</v>
      </c>
      <c r="AF492">
        <v>10</v>
      </c>
      <c r="AG492">
        <v>1</v>
      </c>
      <c r="AI492" t="s">
        <v>9943</v>
      </c>
      <c r="AJ492" s="27">
        <v>1</v>
      </c>
      <c r="AK492">
        <v>2</v>
      </c>
      <c r="AL492" s="27">
        <v>0</v>
      </c>
      <c r="AM492" s="24">
        <v>0</v>
      </c>
      <c r="AN492" s="36">
        <f t="shared" si="105"/>
        <v>0</v>
      </c>
      <c r="AO492" s="27">
        <v>0</v>
      </c>
      <c r="AP492" s="24">
        <v>0</v>
      </c>
      <c r="AR492">
        <v>3</v>
      </c>
      <c r="AT492" t="s">
        <v>9944</v>
      </c>
      <c r="AU492" s="27">
        <v>1</v>
      </c>
      <c r="AV492">
        <v>1</v>
      </c>
      <c r="AW492" s="21">
        <f t="shared" si="114"/>
        <v>10</v>
      </c>
      <c r="AX492">
        <v>3</v>
      </c>
      <c r="AZ492" t="s">
        <v>9944</v>
      </c>
      <c r="BA492" s="27">
        <v>1</v>
      </c>
      <c r="BB492">
        <v>8</v>
      </c>
      <c r="BC492" s="21">
        <f t="shared" si="106"/>
        <v>80</v>
      </c>
      <c r="BD492">
        <v>1</v>
      </c>
      <c r="BF492" t="s">
        <v>9943</v>
      </c>
      <c r="BG492" s="27">
        <v>1</v>
      </c>
      <c r="BH492">
        <v>12.7</v>
      </c>
      <c r="BJ492">
        <v>3</v>
      </c>
      <c r="BL492" t="s">
        <v>9944</v>
      </c>
      <c r="BM492" s="27">
        <v>1</v>
      </c>
      <c r="BN492">
        <v>3</v>
      </c>
      <c r="BP492" t="s">
        <v>9944</v>
      </c>
      <c r="BQ492" s="27">
        <v>1</v>
      </c>
      <c r="BR492">
        <v>2</v>
      </c>
      <c r="BS492" s="97">
        <f t="shared" si="104"/>
        <v>20</v>
      </c>
      <c r="BU492">
        <v>3</v>
      </c>
      <c r="BW492" t="s">
        <v>9944</v>
      </c>
      <c r="BX492" s="27">
        <v>0</v>
      </c>
      <c r="BY492" s="24" t="s">
        <v>242</v>
      </c>
      <c r="BZ492" s="21" t="s">
        <v>242</v>
      </c>
      <c r="CA492" t="s">
        <v>242</v>
      </c>
      <c r="CB492" t="s">
        <v>242</v>
      </c>
      <c r="CE492" s="27">
        <v>0</v>
      </c>
      <c r="CG492" t="s">
        <v>242</v>
      </c>
      <c r="CH492" t="s">
        <v>242</v>
      </c>
      <c r="CJ492" s="27">
        <v>0.5</v>
      </c>
      <c r="CK492" s="2" t="s">
        <v>9945</v>
      </c>
      <c r="CL492">
        <v>1</v>
      </c>
      <c r="CN492" t="s">
        <v>9943</v>
      </c>
      <c r="CO492">
        <v>0</v>
      </c>
      <c r="CP492" s="27">
        <v>0</v>
      </c>
      <c r="CQ492" t="s">
        <v>242</v>
      </c>
      <c r="CR492" t="s">
        <v>242</v>
      </c>
      <c r="CS492" t="s">
        <v>242</v>
      </c>
      <c r="CV492" s="27">
        <v>0.5</v>
      </c>
      <c r="CW492" s="2" t="s">
        <v>9946</v>
      </c>
      <c r="CX492">
        <v>1</v>
      </c>
      <c r="CZ492" t="s">
        <v>9943</v>
      </c>
      <c r="DA492" s="27">
        <v>1</v>
      </c>
      <c r="DB492">
        <v>24487</v>
      </c>
      <c r="DC492">
        <v>2</v>
      </c>
      <c r="DE492" s="27">
        <v>1</v>
      </c>
      <c r="DF492" s="36">
        <v>156751</v>
      </c>
      <c r="DG492">
        <v>2</v>
      </c>
      <c r="DH492" s="51">
        <v>148741</v>
      </c>
      <c r="DI492">
        <v>2</v>
      </c>
      <c r="DJ492" s="36" t="s">
        <v>242</v>
      </c>
      <c r="DK492" t="s">
        <v>242</v>
      </c>
      <c r="DM492" s="27">
        <v>1</v>
      </c>
      <c r="DN492" s="36">
        <v>213495</v>
      </c>
      <c r="DO492">
        <v>2</v>
      </c>
      <c r="DQ492">
        <v>1</v>
      </c>
      <c r="DS492" t="s">
        <v>9943</v>
      </c>
      <c r="DT492" s="27">
        <v>0.5</v>
      </c>
      <c r="DU492" s="2" t="s">
        <v>9947</v>
      </c>
      <c r="DV492" s="27">
        <v>0</v>
      </c>
      <c r="DX492" s="27">
        <v>0</v>
      </c>
      <c r="DZ492" s="27">
        <v>0</v>
      </c>
      <c r="EB492" s="27">
        <v>0</v>
      </c>
      <c r="ED492" s="27">
        <v>0</v>
      </c>
      <c r="EF492" s="27">
        <v>0</v>
      </c>
      <c r="EH492" s="27">
        <v>0</v>
      </c>
      <c r="EJ492" s="27">
        <v>0</v>
      </c>
      <c r="EL492" s="27">
        <v>0</v>
      </c>
      <c r="EN492">
        <v>1</v>
      </c>
      <c r="EP492" s="2" t="s">
        <v>9943</v>
      </c>
      <c r="EQ492">
        <f t="shared" si="107"/>
        <v>0.05</v>
      </c>
      <c r="ER492" s="99">
        <v>0.5</v>
      </c>
      <c r="ES492" s="27">
        <v>0</v>
      </c>
      <c r="ET492" t="s">
        <v>242</v>
      </c>
      <c r="EU492" t="s">
        <v>242</v>
      </c>
      <c r="EX492" t="s">
        <v>242</v>
      </c>
      <c r="EY492" t="s">
        <v>242</v>
      </c>
      <c r="FA492" s="27">
        <v>0</v>
      </c>
      <c r="FB492" t="s">
        <v>242</v>
      </c>
      <c r="FD492" s="27">
        <v>0</v>
      </c>
      <c r="FE492" t="s">
        <v>242</v>
      </c>
      <c r="FG492" s="27">
        <v>0</v>
      </c>
      <c r="FH492" t="s">
        <v>242</v>
      </c>
      <c r="FJ492" s="27">
        <v>0</v>
      </c>
      <c r="FK492" t="s">
        <v>242</v>
      </c>
      <c r="FL492">
        <f t="shared" si="110"/>
        <v>0</v>
      </c>
      <c r="FM492" s="100">
        <v>0</v>
      </c>
      <c r="FN492">
        <f t="shared" si="111"/>
        <v>0</v>
      </c>
      <c r="FO492" s="100">
        <v>0</v>
      </c>
      <c r="FQ492" t="s">
        <v>242</v>
      </c>
      <c r="FT492" s="27">
        <v>0</v>
      </c>
      <c r="FU492" t="s">
        <v>242</v>
      </c>
      <c r="FV492" t="s">
        <v>242</v>
      </c>
      <c r="FW492" t="s">
        <v>242</v>
      </c>
      <c r="FY492" s="27">
        <v>1</v>
      </c>
      <c r="FZ492">
        <v>70</v>
      </c>
      <c r="GA492">
        <v>2</v>
      </c>
      <c r="GC492" s="27">
        <v>1</v>
      </c>
      <c r="GD492">
        <v>20</v>
      </c>
      <c r="GE492">
        <v>20</v>
      </c>
      <c r="GF492" s="36" t="s">
        <v>242</v>
      </c>
      <c r="GG492">
        <v>7</v>
      </c>
      <c r="GH492" t="s">
        <v>242</v>
      </c>
      <c r="GI492" t="s">
        <v>242</v>
      </c>
      <c r="GJ492">
        <v>4</v>
      </c>
      <c r="GK492">
        <v>1</v>
      </c>
      <c r="GM492">
        <v>1</v>
      </c>
      <c r="GO492" t="s">
        <v>9943</v>
      </c>
      <c r="GP492" s="27">
        <v>0</v>
      </c>
      <c r="GQ492" t="s">
        <v>242</v>
      </c>
      <c r="GR492" t="s">
        <v>242</v>
      </c>
      <c r="GT492" t="s">
        <v>242</v>
      </c>
      <c r="GW492" s="27">
        <v>1</v>
      </c>
      <c r="GX492">
        <v>348</v>
      </c>
      <c r="GY492" s="5">
        <v>18907522</v>
      </c>
      <c r="HA492">
        <v>3</v>
      </c>
      <c r="HC492" t="s">
        <v>9944</v>
      </c>
      <c r="HD492" s="27">
        <v>0</v>
      </c>
      <c r="HF492" s="27">
        <v>0</v>
      </c>
      <c r="HH492" t="s">
        <v>242</v>
      </c>
      <c r="HK492" s="27">
        <v>0</v>
      </c>
      <c r="HM492" t="s">
        <v>242</v>
      </c>
      <c r="HP492">
        <v>0.55555555599999995</v>
      </c>
      <c r="HQ492">
        <v>0.5</v>
      </c>
      <c r="HR492">
        <v>0.25</v>
      </c>
      <c r="HS492">
        <v>1</v>
      </c>
      <c r="HT492">
        <v>0.05</v>
      </c>
      <c r="HU492">
        <v>0</v>
      </c>
      <c r="HV492">
        <v>0</v>
      </c>
      <c r="HW492">
        <v>0.66666666699999999</v>
      </c>
      <c r="HX492">
        <v>0</v>
      </c>
      <c r="HY492">
        <v>1</v>
      </c>
      <c r="HZ492">
        <v>0</v>
      </c>
      <c r="IA492">
        <v>0</v>
      </c>
      <c r="IB492">
        <v>1</v>
      </c>
      <c r="IC492">
        <v>0.43518518499999997</v>
      </c>
      <c r="ID492">
        <v>0.26250000000000001</v>
      </c>
      <c r="IE492">
        <v>0.33333333300000001</v>
      </c>
      <c r="IF492">
        <v>0.34367283999999998</v>
      </c>
      <c r="II492" t="s">
        <v>9940</v>
      </c>
      <c r="IJ492">
        <v>242155</v>
      </c>
      <c r="IK492">
        <v>257141</v>
      </c>
      <c r="IL492">
        <v>287597</v>
      </c>
      <c r="IM492">
        <v>324162</v>
      </c>
      <c r="IN492">
        <v>242155</v>
      </c>
      <c r="IS492">
        <f t="shared" si="108"/>
        <v>0.3</v>
      </c>
      <c r="IT492">
        <f t="shared" si="112"/>
        <v>0.5</v>
      </c>
      <c r="IU492">
        <f t="shared" si="113"/>
        <v>0.75</v>
      </c>
      <c r="IV492">
        <f t="shared" si="109"/>
        <v>0.51666666666666672</v>
      </c>
    </row>
    <row r="493" spans="1:256" customFormat="1" ht="14" customHeight="1" x14ac:dyDescent="0.2">
      <c r="A493">
        <v>492</v>
      </c>
      <c r="B493">
        <v>551</v>
      </c>
      <c r="C493" s="1">
        <v>45014.356944444444</v>
      </c>
      <c r="D493" s="1">
        <v>45014.470833333333</v>
      </c>
      <c r="E493">
        <v>0</v>
      </c>
      <c r="F493" t="s">
        <v>9936</v>
      </c>
      <c r="G493">
        <v>100</v>
      </c>
      <c r="H493">
        <v>9838</v>
      </c>
      <c r="I493">
        <v>1</v>
      </c>
      <c r="J493" s="1">
        <v>45014.470833333333</v>
      </c>
      <c r="K493" t="s">
        <v>9948</v>
      </c>
      <c r="L493" t="s">
        <v>242</v>
      </c>
      <c r="M493" t="s">
        <v>242</v>
      </c>
      <c r="N493" t="s">
        <v>9949</v>
      </c>
      <c r="O493" t="s">
        <v>9950</v>
      </c>
      <c r="P493">
        <v>41.876399999999997</v>
      </c>
      <c r="Q493">
        <v>-87.613299999999995</v>
      </c>
      <c r="R493" t="s">
        <v>245</v>
      </c>
      <c r="S493" t="s">
        <v>246</v>
      </c>
      <c r="T493" t="s">
        <v>9951</v>
      </c>
      <c r="U493" s="24">
        <v>1510295</v>
      </c>
      <c r="V493" t="s">
        <v>9952</v>
      </c>
      <c r="W493">
        <v>56585</v>
      </c>
      <c r="X493">
        <v>2911</v>
      </c>
      <c r="Y493" t="s">
        <v>248</v>
      </c>
      <c r="Z493" t="s">
        <v>249</v>
      </c>
      <c r="AA493">
        <v>2020</v>
      </c>
      <c r="AB493">
        <v>2021</v>
      </c>
      <c r="AC493">
        <v>0</v>
      </c>
      <c r="AF493">
        <v>12</v>
      </c>
      <c r="AG493">
        <v>1</v>
      </c>
      <c r="AI493" t="s">
        <v>9953</v>
      </c>
      <c r="AJ493" s="27">
        <v>0</v>
      </c>
      <c r="AK493" s="24">
        <v>0</v>
      </c>
      <c r="AL493" s="27">
        <v>0</v>
      </c>
      <c r="AM493" s="24">
        <v>0</v>
      </c>
      <c r="AN493" s="36">
        <f t="shared" si="105"/>
        <v>0</v>
      </c>
      <c r="AO493" s="27">
        <v>0</v>
      </c>
      <c r="AP493" s="24">
        <v>0</v>
      </c>
      <c r="AQ493" s="2" t="s">
        <v>9954</v>
      </c>
      <c r="AR493" t="s">
        <v>242</v>
      </c>
      <c r="AU493" s="44">
        <v>1</v>
      </c>
      <c r="AV493" s="24">
        <v>11</v>
      </c>
      <c r="AW493" s="21">
        <f t="shared" si="114"/>
        <v>91.666666666666657</v>
      </c>
      <c r="AX493" t="s">
        <v>242</v>
      </c>
      <c r="BA493" s="27">
        <v>1</v>
      </c>
      <c r="BB493">
        <v>11</v>
      </c>
      <c r="BC493" s="21">
        <f t="shared" si="106"/>
        <v>91.666666666666657</v>
      </c>
      <c r="BD493">
        <v>1</v>
      </c>
      <c r="BF493" t="s">
        <v>9953</v>
      </c>
      <c r="BG493" s="27">
        <v>1</v>
      </c>
      <c r="BH493">
        <v>4.5</v>
      </c>
      <c r="BJ493">
        <v>1</v>
      </c>
      <c r="BL493" t="s">
        <v>9953</v>
      </c>
      <c r="BM493" s="27">
        <v>0</v>
      </c>
      <c r="BN493" t="s">
        <v>242</v>
      </c>
      <c r="BQ493" s="44">
        <v>1</v>
      </c>
      <c r="BR493" s="24">
        <v>2</v>
      </c>
      <c r="BS493" s="98">
        <f>BR493/AF493*100</f>
        <v>16.666666666666664</v>
      </c>
      <c r="BU493" t="s">
        <v>242</v>
      </c>
      <c r="BX493" s="27">
        <v>1</v>
      </c>
      <c r="BY493">
        <v>4</v>
      </c>
      <c r="BZ493" s="21">
        <f>BY493/AF493*100</f>
        <v>33.333333333333329</v>
      </c>
      <c r="CA493">
        <v>2</v>
      </c>
      <c r="CB493">
        <v>1</v>
      </c>
      <c r="CD493" t="s">
        <v>9953</v>
      </c>
      <c r="CE493" s="27">
        <v>0</v>
      </c>
      <c r="CG493" t="s">
        <v>242</v>
      </c>
      <c r="CH493" t="s">
        <v>242</v>
      </c>
      <c r="CJ493" s="27">
        <v>1</v>
      </c>
      <c r="CK493" s="2" t="s">
        <v>9955</v>
      </c>
      <c r="CL493">
        <v>1</v>
      </c>
      <c r="CN493" t="s">
        <v>9953</v>
      </c>
      <c r="CO493">
        <v>1</v>
      </c>
      <c r="CP493" s="27">
        <v>0.5</v>
      </c>
      <c r="CQ493">
        <v>99</v>
      </c>
      <c r="CR493" t="s">
        <v>242</v>
      </c>
      <c r="CS493" t="s">
        <v>242</v>
      </c>
      <c r="CT493" s="2" t="s">
        <v>9956</v>
      </c>
      <c r="CV493" s="27">
        <v>0.5</v>
      </c>
      <c r="CW493" s="2" t="s">
        <v>9957</v>
      </c>
      <c r="CX493">
        <v>1</v>
      </c>
      <c r="CZ493" t="s">
        <v>9953</v>
      </c>
      <c r="DA493" s="27">
        <v>1</v>
      </c>
      <c r="DB493">
        <v>2902991.628</v>
      </c>
      <c r="DC493">
        <v>2</v>
      </c>
      <c r="DD493" t="s">
        <v>9958</v>
      </c>
      <c r="DE493" s="44">
        <v>1</v>
      </c>
      <c r="DF493" s="36" t="s">
        <v>242</v>
      </c>
      <c r="DG493" t="s">
        <v>242</v>
      </c>
      <c r="DH493" s="43" t="s">
        <v>242</v>
      </c>
      <c r="DI493" t="s">
        <v>242</v>
      </c>
      <c r="DJ493" s="36">
        <v>7257477.9199999999</v>
      </c>
      <c r="DK493">
        <v>2</v>
      </c>
      <c r="DL493" t="s">
        <v>9958</v>
      </c>
      <c r="DM493" s="27">
        <v>1</v>
      </c>
      <c r="DN493" s="36">
        <v>699439434.5</v>
      </c>
      <c r="DO493">
        <v>2</v>
      </c>
      <c r="DP493" t="s">
        <v>9958</v>
      </c>
      <c r="DQ493">
        <v>1</v>
      </c>
      <c r="DS493" t="s">
        <v>9953</v>
      </c>
      <c r="DT493" s="27">
        <v>0</v>
      </c>
      <c r="DV493" s="27">
        <v>0.5</v>
      </c>
      <c r="DW493" s="2" t="s">
        <v>9959</v>
      </c>
      <c r="DX493" s="27">
        <v>0</v>
      </c>
      <c r="DZ493" s="27">
        <v>0</v>
      </c>
      <c r="EB493" s="27">
        <v>0</v>
      </c>
      <c r="ED493" s="27">
        <v>0</v>
      </c>
      <c r="EF493" s="27">
        <v>0</v>
      </c>
      <c r="EH493" s="27">
        <v>0</v>
      </c>
      <c r="EJ493" s="27">
        <v>0</v>
      </c>
      <c r="EL493" s="27">
        <v>0</v>
      </c>
      <c r="EN493">
        <v>1</v>
      </c>
      <c r="EP493" s="2" t="s">
        <v>9953</v>
      </c>
      <c r="EQ493">
        <f t="shared" si="107"/>
        <v>0.05</v>
      </c>
      <c r="ER493" s="99">
        <v>0.5</v>
      </c>
      <c r="ES493" s="27">
        <v>1</v>
      </c>
      <c r="ET493">
        <v>22</v>
      </c>
      <c r="EU493">
        <v>526.09130000000005</v>
      </c>
      <c r="EX493">
        <v>1</v>
      </c>
      <c r="EY493" t="s">
        <v>242</v>
      </c>
      <c r="EZ493" t="s">
        <v>9953</v>
      </c>
      <c r="FA493" s="27">
        <v>1</v>
      </c>
      <c r="FB493">
        <v>145269</v>
      </c>
      <c r="FD493" s="27">
        <v>1</v>
      </c>
      <c r="FE493">
        <v>27</v>
      </c>
      <c r="FG493" s="27">
        <v>1</v>
      </c>
      <c r="FH493">
        <v>64784</v>
      </c>
      <c r="FJ493" s="27">
        <v>1</v>
      </c>
      <c r="FK493">
        <v>31</v>
      </c>
      <c r="FL493">
        <f t="shared" si="110"/>
        <v>2</v>
      </c>
      <c r="FM493" s="99">
        <v>1</v>
      </c>
      <c r="FN493">
        <f t="shared" si="111"/>
        <v>2</v>
      </c>
      <c r="FO493" s="99">
        <v>1</v>
      </c>
      <c r="FQ493">
        <v>1</v>
      </c>
      <c r="FS493" t="s">
        <v>9953</v>
      </c>
      <c r="FT493" s="27">
        <v>1</v>
      </c>
      <c r="FU493" t="s">
        <v>242</v>
      </c>
      <c r="FV493" t="s">
        <v>242</v>
      </c>
      <c r="FW493" t="s">
        <v>242</v>
      </c>
      <c r="FX493" t="s">
        <v>9960</v>
      </c>
      <c r="FY493" s="27">
        <v>1</v>
      </c>
      <c r="FZ493">
        <v>46</v>
      </c>
      <c r="GA493">
        <v>2</v>
      </c>
      <c r="GC493" s="27">
        <v>1</v>
      </c>
      <c r="GD493">
        <v>2.6</v>
      </c>
      <c r="GE493">
        <v>10.5</v>
      </c>
      <c r="GF493" s="36">
        <v>79.900000000000006</v>
      </c>
      <c r="GG493">
        <v>5.3</v>
      </c>
      <c r="GH493">
        <v>0.1</v>
      </c>
      <c r="GI493">
        <v>0.3</v>
      </c>
      <c r="GJ493">
        <v>1.4</v>
      </c>
      <c r="GK493">
        <v>1</v>
      </c>
      <c r="GM493">
        <v>1</v>
      </c>
      <c r="GO493" t="s">
        <v>9953</v>
      </c>
      <c r="GP493" s="27">
        <v>0</v>
      </c>
      <c r="GQ493" t="s">
        <v>242</v>
      </c>
      <c r="GR493" t="s">
        <v>242</v>
      </c>
      <c r="GT493" t="s">
        <v>242</v>
      </c>
      <c r="GW493" s="44">
        <v>1</v>
      </c>
      <c r="GX493" s="24">
        <v>379</v>
      </c>
      <c r="HA493" t="s">
        <v>242</v>
      </c>
      <c r="HD493" s="27">
        <v>0</v>
      </c>
      <c r="HF493" s="27">
        <v>0</v>
      </c>
      <c r="HH493" t="s">
        <v>242</v>
      </c>
      <c r="HK493" s="27">
        <v>1</v>
      </c>
      <c r="HL493" s="2" t="s">
        <v>9961</v>
      </c>
      <c r="HM493">
        <v>1</v>
      </c>
      <c r="HO493" t="s">
        <v>9953</v>
      </c>
      <c r="HP493">
        <v>0.33333333300000001</v>
      </c>
      <c r="HQ493">
        <v>1</v>
      </c>
      <c r="HR493">
        <v>0.5</v>
      </c>
      <c r="HS493">
        <v>0.83333333300000001</v>
      </c>
      <c r="HT493">
        <v>0.05</v>
      </c>
      <c r="HU493">
        <v>1</v>
      </c>
      <c r="HV493">
        <v>1</v>
      </c>
      <c r="HW493">
        <v>1</v>
      </c>
      <c r="HX493">
        <v>0</v>
      </c>
      <c r="HY493">
        <v>0</v>
      </c>
      <c r="HZ493">
        <v>0</v>
      </c>
      <c r="IA493">
        <v>1</v>
      </c>
      <c r="IB493">
        <v>1</v>
      </c>
      <c r="IC493">
        <v>0.61111111100000004</v>
      </c>
      <c r="ID493">
        <v>0.72083333299999997</v>
      </c>
      <c r="IE493">
        <v>0.4</v>
      </c>
      <c r="IF493">
        <v>0.57731481500000004</v>
      </c>
      <c r="II493" t="s">
        <v>9951</v>
      </c>
      <c r="IJ493">
        <v>123949</v>
      </c>
      <c r="IK493">
        <v>69779</v>
      </c>
      <c r="IL493">
        <v>119983</v>
      </c>
      <c r="IM493">
        <v>177453</v>
      </c>
      <c r="IN493">
        <v>123949</v>
      </c>
      <c r="IS493">
        <f t="shared" si="108"/>
        <v>0.6</v>
      </c>
      <c r="IT493">
        <f t="shared" si="112"/>
        <v>0.9285714285714286</v>
      </c>
      <c r="IU493">
        <f t="shared" si="113"/>
        <v>1</v>
      </c>
      <c r="IV493">
        <f t="shared" si="109"/>
        <v>0.84285714285714286</v>
      </c>
    </row>
    <row r="494" spans="1:256" customFormat="1" ht="14" customHeight="1" x14ac:dyDescent="0.2">
      <c r="A494">
        <v>493</v>
      </c>
      <c r="B494">
        <v>553</v>
      </c>
      <c r="C494" s="1">
        <v>45014.47152777778</v>
      </c>
      <c r="D494" s="1">
        <v>45015.508333333331</v>
      </c>
      <c r="E494">
        <v>0</v>
      </c>
      <c r="F494" t="s">
        <v>9962</v>
      </c>
      <c r="G494">
        <v>100</v>
      </c>
      <c r="H494">
        <v>89587</v>
      </c>
      <c r="I494">
        <v>1</v>
      </c>
      <c r="J494" s="1">
        <v>45015.508333333331</v>
      </c>
      <c r="K494" t="s">
        <v>9963</v>
      </c>
      <c r="L494" t="s">
        <v>242</v>
      </c>
      <c r="M494" t="s">
        <v>242</v>
      </c>
      <c r="N494" t="s">
        <v>9964</v>
      </c>
      <c r="O494" t="s">
        <v>9965</v>
      </c>
      <c r="P494">
        <v>41.876399999999997</v>
      </c>
      <c r="Q494">
        <v>-87.613299999999995</v>
      </c>
      <c r="R494" t="s">
        <v>245</v>
      </c>
      <c r="S494" t="s">
        <v>246</v>
      </c>
      <c r="T494" t="s">
        <v>9966</v>
      </c>
      <c r="V494" t="s">
        <v>9967</v>
      </c>
      <c r="W494" t="s">
        <v>9968</v>
      </c>
      <c r="X494">
        <v>4813</v>
      </c>
      <c r="Y494" t="s">
        <v>1487</v>
      </c>
      <c r="Z494" t="s">
        <v>4350</v>
      </c>
      <c r="AA494">
        <v>2020</v>
      </c>
      <c r="AC494">
        <v>1</v>
      </c>
      <c r="AD494">
        <v>15</v>
      </c>
      <c r="AE494" t="s">
        <v>9969</v>
      </c>
      <c r="AF494">
        <v>14</v>
      </c>
      <c r="AG494">
        <v>3</v>
      </c>
      <c r="AI494" t="s">
        <v>9970</v>
      </c>
      <c r="AJ494" s="27">
        <v>1</v>
      </c>
      <c r="AK494">
        <v>3</v>
      </c>
      <c r="AL494" s="27">
        <v>0</v>
      </c>
      <c r="AM494" s="24">
        <v>0</v>
      </c>
      <c r="AN494" s="36">
        <f t="shared" si="105"/>
        <v>0</v>
      </c>
      <c r="AO494" s="27">
        <v>1</v>
      </c>
      <c r="AP494">
        <v>1</v>
      </c>
      <c r="AR494">
        <v>3</v>
      </c>
      <c r="AT494" t="s">
        <v>9970</v>
      </c>
      <c r="AU494" s="27">
        <v>1</v>
      </c>
      <c r="AV494">
        <v>1</v>
      </c>
      <c r="AW494" s="21">
        <f t="shared" si="114"/>
        <v>7.1428571428571423</v>
      </c>
      <c r="AX494">
        <v>3</v>
      </c>
      <c r="AZ494" t="s">
        <v>9970</v>
      </c>
      <c r="BA494" s="27">
        <v>1</v>
      </c>
      <c r="BB494">
        <v>12</v>
      </c>
      <c r="BC494" s="21">
        <f t="shared" si="106"/>
        <v>85.714285714285708</v>
      </c>
      <c r="BD494">
        <v>3</v>
      </c>
      <c r="BF494" t="s">
        <v>9970</v>
      </c>
      <c r="BG494" s="27">
        <v>1</v>
      </c>
      <c r="BH494">
        <v>7.3</v>
      </c>
      <c r="BJ494">
        <v>3</v>
      </c>
      <c r="BL494" t="s">
        <v>9970</v>
      </c>
      <c r="BM494" s="27">
        <v>1</v>
      </c>
      <c r="BN494">
        <v>3</v>
      </c>
      <c r="BP494" t="s">
        <v>9970</v>
      </c>
      <c r="BQ494" s="27">
        <v>1</v>
      </c>
      <c r="BR494">
        <v>4</v>
      </c>
      <c r="BS494" s="97">
        <f t="shared" ref="BS494:BS501" si="116">BR494/AF494*100</f>
        <v>28.571428571428569</v>
      </c>
      <c r="BU494">
        <v>3</v>
      </c>
      <c r="BW494" t="s">
        <v>9970</v>
      </c>
      <c r="BX494" s="27">
        <v>0.5</v>
      </c>
      <c r="BY494" s="24" t="s">
        <v>242</v>
      </c>
      <c r="BZ494" s="21" t="s">
        <v>242</v>
      </c>
      <c r="CA494">
        <v>2</v>
      </c>
      <c r="CB494">
        <v>3</v>
      </c>
      <c r="CD494" t="s">
        <v>9970</v>
      </c>
      <c r="CE494" s="27">
        <v>0</v>
      </c>
      <c r="CG494" t="s">
        <v>242</v>
      </c>
      <c r="CH494" t="s">
        <v>242</v>
      </c>
      <c r="CJ494" s="27">
        <v>0</v>
      </c>
      <c r="CL494" t="s">
        <v>242</v>
      </c>
      <c r="CO494">
        <v>0</v>
      </c>
      <c r="CP494" s="27">
        <v>0</v>
      </c>
      <c r="CQ494" t="s">
        <v>242</v>
      </c>
      <c r="CR494" t="s">
        <v>242</v>
      </c>
      <c r="CS494" t="s">
        <v>242</v>
      </c>
      <c r="CV494" s="27">
        <v>0</v>
      </c>
      <c r="CX494" t="s">
        <v>242</v>
      </c>
      <c r="DA494" s="27">
        <v>1</v>
      </c>
      <c r="DB494">
        <v>990955</v>
      </c>
      <c r="DC494">
        <v>2</v>
      </c>
      <c r="DE494" s="27">
        <v>1</v>
      </c>
      <c r="DF494" s="36">
        <v>5534088</v>
      </c>
      <c r="DG494">
        <v>2</v>
      </c>
      <c r="DH494" s="36">
        <v>6015122</v>
      </c>
      <c r="DI494">
        <v>2</v>
      </c>
      <c r="DJ494" s="36" t="s">
        <v>242</v>
      </c>
      <c r="DK494" t="s">
        <v>242</v>
      </c>
      <c r="DM494" s="27">
        <v>1</v>
      </c>
      <c r="DN494" s="36">
        <v>2166116</v>
      </c>
      <c r="DO494">
        <v>2</v>
      </c>
      <c r="DQ494">
        <v>4</v>
      </c>
      <c r="DT494" s="27">
        <v>0</v>
      </c>
      <c r="DV494" s="27">
        <v>1</v>
      </c>
      <c r="DW494" t="s">
        <v>9971</v>
      </c>
      <c r="DX494" s="27">
        <v>0</v>
      </c>
      <c r="DZ494" s="27">
        <v>1</v>
      </c>
      <c r="EA494" s="2" t="s">
        <v>9972</v>
      </c>
      <c r="EB494" s="27">
        <v>0</v>
      </c>
      <c r="ED494" s="27">
        <v>0</v>
      </c>
      <c r="EF494" s="27">
        <v>0</v>
      </c>
      <c r="EH494" s="27">
        <v>0</v>
      </c>
      <c r="EJ494" s="27">
        <v>0.5</v>
      </c>
      <c r="EK494" s="2" t="s">
        <v>9973</v>
      </c>
      <c r="EL494" s="27">
        <v>0.5</v>
      </c>
      <c r="EM494" s="2" t="s">
        <v>9974</v>
      </c>
      <c r="EN494">
        <v>4</v>
      </c>
      <c r="EP494" s="2" t="s">
        <v>9975</v>
      </c>
      <c r="EQ494">
        <f t="shared" si="107"/>
        <v>0.3</v>
      </c>
      <c r="ER494" s="99">
        <v>0.5</v>
      </c>
      <c r="ES494" s="27">
        <v>0</v>
      </c>
      <c r="ET494" t="s">
        <v>242</v>
      </c>
      <c r="EU494" t="s">
        <v>242</v>
      </c>
      <c r="EX494" t="s">
        <v>242</v>
      </c>
      <c r="EY494" t="s">
        <v>242</v>
      </c>
      <c r="FA494" s="27">
        <v>0</v>
      </c>
      <c r="FB494" t="s">
        <v>242</v>
      </c>
      <c r="FD494" s="27">
        <v>0</v>
      </c>
      <c r="FE494" t="s">
        <v>242</v>
      </c>
      <c r="FG494" s="27">
        <v>0</v>
      </c>
      <c r="FH494" t="s">
        <v>242</v>
      </c>
      <c r="FJ494" s="27">
        <v>0</v>
      </c>
      <c r="FK494" t="s">
        <v>242</v>
      </c>
      <c r="FL494">
        <f t="shared" si="110"/>
        <v>0</v>
      </c>
      <c r="FM494" s="100">
        <v>0</v>
      </c>
      <c r="FN494">
        <f t="shared" si="111"/>
        <v>0</v>
      </c>
      <c r="FO494" s="100">
        <v>0</v>
      </c>
      <c r="FQ494" t="s">
        <v>242</v>
      </c>
      <c r="FT494" s="27">
        <v>0</v>
      </c>
      <c r="FU494" t="s">
        <v>242</v>
      </c>
      <c r="FV494" t="s">
        <v>242</v>
      </c>
      <c r="FW494" t="s">
        <v>242</v>
      </c>
      <c r="FY494" s="27">
        <v>1</v>
      </c>
      <c r="FZ494">
        <v>34</v>
      </c>
      <c r="GA494">
        <v>2</v>
      </c>
      <c r="GC494" s="27">
        <v>0.5</v>
      </c>
      <c r="GD494" t="s">
        <v>242</v>
      </c>
      <c r="GE494" t="s">
        <v>242</v>
      </c>
      <c r="GF494" s="36" t="s">
        <v>242</v>
      </c>
      <c r="GG494" t="s">
        <v>242</v>
      </c>
      <c r="GH494" t="s">
        <v>242</v>
      </c>
      <c r="GI494" t="s">
        <v>242</v>
      </c>
      <c r="GJ494" t="s">
        <v>242</v>
      </c>
      <c r="GK494">
        <v>1</v>
      </c>
      <c r="GL494" t="s">
        <v>9976</v>
      </c>
      <c r="GM494">
        <v>1</v>
      </c>
      <c r="GO494" t="s">
        <v>9977</v>
      </c>
      <c r="GP494" s="27">
        <v>0</v>
      </c>
      <c r="GQ494" t="s">
        <v>242</v>
      </c>
      <c r="GR494" t="s">
        <v>242</v>
      </c>
      <c r="GT494" t="s">
        <v>242</v>
      </c>
      <c r="GW494" s="27">
        <v>1</v>
      </c>
      <c r="GX494">
        <v>58</v>
      </c>
      <c r="GY494">
        <v>29118118</v>
      </c>
      <c r="HA494">
        <v>3</v>
      </c>
      <c r="HC494" t="s">
        <v>9970</v>
      </c>
      <c r="HD494" s="27">
        <v>0</v>
      </c>
      <c r="HF494" s="27">
        <v>0</v>
      </c>
      <c r="HH494" t="s">
        <v>242</v>
      </c>
      <c r="HK494" s="27">
        <v>0</v>
      </c>
      <c r="HM494" t="s">
        <v>242</v>
      </c>
      <c r="HP494">
        <v>0.72222222199999997</v>
      </c>
      <c r="HQ494">
        <v>0</v>
      </c>
      <c r="HR494">
        <v>0</v>
      </c>
      <c r="HS494">
        <v>1</v>
      </c>
      <c r="HT494">
        <v>0.3</v>
      </c>
      <c r="HU494">
        <v>0</v>
      </c>
      <c r="HV494">
        <v>0</v>
      </c>
      <c r="HW494">
        <v>0.5</v>
      </c>
      <c r="HX494">
        <v>0</v>
      </c>
      <c r="HY494">
        <v>1</v>
      </c>
      <c r="HZ494">
        <v>0</v>
      </c>
      <c r="IA494">
        <v>0</v>
      </c>
      <c r="IB494">
        <v>1</v>
      </c>
      <c r="IC494">
        <v>0.24074074100000001</v>
      </c>
      <c r="ID494">
        <v>0.32500000000000001</v>
      </c>
      <c r="IE494">
        <v>0.3</v>
      </c>
      <c r="IF494">
        <v>0.28858024700000001</v>
      </c>
      <c r="II494" t="s">
        <v>9966</v>
      </c>
      <c r="IJ494">
        <v>181265</v>
      </c>
      <c r="IK494">
        <v>171760</v>
      </c>
      <c r="IL494">
        <v>168864</v>
      </c>
      <c r="IM494">
        <v>120741</v>
      </c>
      <c r="IN494">
        <v>181265</v>
      </c>
      <c r="IS494">
        <f t="shared" si="108"/>
        <v>0.5</v>
      </c>
      <c r="IT494">
        <f t="shared" si="112"/>
        <v>0.5</v>
      </c>
      <c r="IU494">
        <f t="shared" si="113"/>
        <v>0.625</v>
      </c>
      <c r="IV494">
        <f t="shared" si="109"/>
        <v>0.54166666666666663</v>
      </c>
    </row>
    <row r="495" spans="1:256" customFormat="1" ht="14" customHeight="1" x14ac:dyDescent="0.2">
      <c r="A495">
        <v>494</v>
      </c>
      <c r="B495">
        <v>555</v>
      </c>
      <c r="C495" s="1">
        <v>45015.529861111114</v>
      </c>
      <c r="D495" s="1">
        <v>45017.960416666669</v>
      </c>
      <c r="E495">
        <v>0</v>
      </c>
      <c r="F495" t="s">
        <v>9978</v>
      </c>
      <c r="G495">
        <v>100</v>
      </c>
      <c r="H495">
        <v>210006</v>
      </c>
      <c r="I495">
        <v>1</v>
      </c>
      <c r="J495" s="1">
        <v>45017.960416666669</v>
      </c>
      <c r="K495" t="s">
        <v>9979</v>
      </c>
      <c r="L495" t="s">
        <v>242</v>
      </c>
      <c r="M495" t="s">
        <v>242</v>
      </c>
      <c r="N495" t="s">
        <v>9980</v>
      </c>
      <c r="O495" t="s">
        <v>9981</v>
      </c>
      <c r="P495">
        <v>42.0364</v>
      </c>
      <c r="Q495">
        <v>-88.323999999999998</v>
      </c>
      <c r="R495" t="s">
        <v>245</v>
      </c>
      <c r="S495" t="s">
        <v>246</v>
      </c>
      <c r="T495" t="s">
        <v>9982</v>
      </c>
      <c r="U495" s="24">
        <v>1652044</v>
      </c>
      <c r="V495" t="s">
        <v>9983</v>
      </c>
      <c r="W495" t="s">
        <v>9984</v>
      </c>
      <c r="X495">
        <v>7370</v>
      </c>
      <c r="Y495" t="s">
        <v>1487</v>
      </c>
      <c r="Z495" t="s">
        <v>4350</v>
      </c>
      <c r="AA495">
        <v>2020</v>
      </c>
      <c r="AB495">
        <v>2020</v>
      </c>
      <c r="AC495">
        <v>0</v>
      </c>
      <c r="AF495">
        <v>11</v>
      </c>
      <c r="AG495">
        <v>3</v>
      </c>
      <c r="AI495" t="s">
        <v>9985</v>
      </c>
      <c r="AJ495" s="27">
        <v>1</v>
      </c>
      <c r="AK495">
        <v>2</v>
      </c>
      <c r="AL495" s="27">
        <v>0</v>
      </c>
      <c r="AM495" s="24">
        <v>0</v>
      </c>
      <c r="AN495" s="36">
        <f t="shared" si="105"/>
        <v>0</v>
      </c>
      <c r="AO495" s="27">
        <v>0</v>
      </c>
      <c r="AP495" s="24">
        <v>0</v>
      </c>
      <c r="AR495">
        <v>3</v>
      </c>
      <c r="AT495" t="s">
        <v>9985</v>
      </c>
      <c r="AU495" s="44">
        <v>1</v>
      </c>
      <c r="AV495" s="24">
        <v>10</v>
      </c>
      <c r="AW495" s="21">
        <f t="shared" si="114"/>
        <v>90.909090909090907</v>
      </c>
      <c r="AX495" t="s">
        <v>242</v>
      </c>
      <c r="BA495" s="27">
        <v>1</v>
      </c>
      <c r="BB495">
        <v>8</v>
      </c>
      <c r="BC495" s="21">
        <f t="shared" si="106"/>
        <v>72.727272727272734</v>
      </c>
      <c r="BD495">
        <v>3</v>
      </c>
      <c r="BF495" t="s">
        <v>9985</v>
      </c>
      <c r="BG495" s="27">
        <v>1</v>
      </c>
      <c r="BH495">
        <v>12.09</v>
      </c>
      <c r="BJ495">
        <v>3</v>
      </c>
      <c r="BL495" t="s">
        <v>9985</v>
      </c>
      <c r="BM495" s="27">
        <v>1</v>
      </c>
      <c r="BN495">
        <v>3</v>
      </c>
      <c r="BP495" t="s">
        <v>9985</v>
      </c>
      <c r="BQ495" s="27">
        <v>1</v>
      </c>
      <c r="BR495">
        <v>3</v>
      </c>
      <c r="BS495" s="97">
        <f t="shared" si="116"/>
        <v>27.27272727272727</v>
      </c>
      <c r="BU495">
        <v>3</v>
      </c>
      <c r="BW495" t="s">
        <v>9985</v>
      </c>
      <c r="BX495" s="27">
        <v>0</v>
      </c>
      <c r="BY495" s="24" t="s">
        <v>242</v>
      </c>
      <c r="BZ495" s="21" t="s">
        <v>242</v>
      </c>
      <c r="CA495" t="s">
        <v>242</v>
      </c>
      <c r="CB495" t="s">
        <v>242</v>
      </c>
      <c r="CE495" s="27">
        <v>0</v>
      </c>
      <c r="CG495" t="s">
        <v>242</v>
      </c>
      <c r="CH495" t="s">
        <v>242</v>
      </c>
      <c r="CJ495" s="27">
        <v>0</v>
      </c>
      <c r="CL495" t="s">
        <v>242</v>
      </c>
      <c r="CO495">
        <v>0</v>
      </c>
      <c r="CP495" s="27">
        <v>0</v>
      </c>
      <c r="CQ495" t="s">
        <v>242</v>
      </c>
      <c r="CR495" t="s">
        <v>242</v>
      </c>
      <c r="CS495" t="s">
        <v>242</v>
      </c>
      <c r="CV495" s="27">
        <v>0</v>
      </c>
      <c r="CX495" t="s">
        <v>242</v>
      </c>
      <c r="DA495" s="27">
        <v>1</v>
      </c>
      <c r="DB495">
        <v>66686</v>
      </c>
      <c r="DC495">
        <v>2</v>
      </c>
      <c r="DE495" s="27">
        <v>1</v>
      </c>
      <c r="DF495" s="36">
        <v>794267</v>
      </c>
      <c r="DG495">
        <v>2</v>
      </c>
      <c r="DH495" s="36">
        <v>5116949</v>
      </c>
      <c r="DI495">
        <v>2</v>
      </c>
      <c r="DJ495" s="36" t="s">
        <v>242</v>
      </c>
      <c r="DK495" t="s">
        <v>242</v>
      </c>
      <c r="DM495" s="27">
        <v>0</v>
      </c>
      <c r="DN495" s="36" t="s">
        <v>242</v>
      </c>
      <c r="DO495" t="s">
        <v>242</v>
      </c>
      <c r="DQ495">
        <v>4</v>
      </c>
      <c r="DS495" t="s">
        <v>9986</v>
      </c>
      <c r="DT495" s="27">
        <v>0</v>
      </c>
      <c r="DV495" s="27">
        <v>1</v>
      </c>
      <c r="DW495" s="2" t="s">
        <v>9987</v>
      </c>
      <c r="DX495" s="27">
        <v>0</v>
      </c>
      <c r="DZ495" s="27">
        <v>1</v>
      </c>
      <c r="EA495" s="2" t="s">
        <v>9988</v>
      </c>
      <c r="EB495" s="27">
        <v>0.5</v>
      </c>
      <c r="EC495" t="s">
        <v>9989</v>
      </c>
      <c r="ED495" s="27">
        <v>1</v>
      </c>
      <c r="EE495" s="2" t="s">
        <v>9990</v>
      </c>
      <c r="EF495" s="27">
        <v>0.5</v>
      </c>
      <c r="EG495" s="2" t="s">
        <v>9991</v>
      </c>
      <c r="EH495" s="27">
        <v>0.5</v>
      </c>
      <c r="EI495" t="s">
        <v>9992</v>
      </c>
      <c r="EJ495" s="27">
        <v>0</v>
      </c>
      <c r="EL495" s="27">
        <v>0.5</v>
      </c>
      <c r="EM495" s="2" t="s">
        <v>9993</v>
      </c>
      <c r="EN495">
        <v>4</v>
      </c>
      <c r="EP495" s="2" t="s">
        <v>9986</v>
      </c>
      <c r="EQ495">
        <f t="shared" si="107"/>
        <v>0.5</v>
      </c>
      <c r="ER495" s="99">
        <v>0.5</v>
      </c>
      <c r="ES495" s="27">
        <v>0</v>
      </c>
      <c r="ET495" t="s">
        <v>242</v>
      </c>
      <c r="EU495" t="s">
        <v>242</v>
      </c>
      <c r="EX495" t="s">
        <v>242</v>
      </c>
      <c r="EY495" t="s">
        <v>242</v>
      </c>
      <c r="FA495" s="27">
        <v>0</v>
      </c>
      <c r="FB495" t="s">
        <v>242</v>
      </c>
      <c r="FD495" s="27">
        <v>0</v>
      </c>
      <c r="FE495" t="s">
        <v>242</v>
      </c>
      <c r="FG495" s="27">
        <v>0</v>
      </c>
      <c r="FH495" t="s">
        <v>242</v>
      </c>
      <c r="FJ495" s="27">
        <v>0</v>
      </c>
      <c r="FK495" t="s">
        <v>242</v>
      </c>
      <c r="FL495">
        <f t="shared" si="110"/>
        <v>0</v>
      </c>
      <c r="FM495" s="100">
        <v>0</v>
      </c>
      <c r="FN495">
        <f t="shared" si="111"/>
        <v>0</v>
      </c>
      <c r="FO495" s="100">
        <v>0</v>
      </c>
      <c r="FQ495" t="s">
        <v>242</v>
      </c>
      <c r="FT495" s="27">
        <v>0</v>
      </c>
      <c r="FU495" t="s">
        <v>242</v>
      </c>
      <c r="FV495" t="s">
        <v>242</v>
      </c>
      <c r="FW495" t="s">
        <v>242</v>
      </c>
      <c r="FY495" s="27">
        <v>0</v>
      </c>
      <c r="FZ495" t="s">
        <v>242</v>
      </c>
      <c r="GA495" t="s">
        <v>242</v>
      </c>
      <c r="GC495" s="27">
        <v>0</v>
      </c>
      <c r="GD495" t="s">
        <v>242</v>
      </c>
      <c r="GE495" t="s">
        <v>242</v>
      </c>
      <c r="GF495" s="36" t="s">
        <v>242</v>
      </c>
      <c r="GG495" t="s">
        <v>242</v>
      </c>
      <c r="GH495" t="s">
        <v>242</v>
      </c>
      <c r="GI495" t="s">
        <v>242</v>
      </c>
      <c r="GJ495" t="s">
        <v>242</v>
      </c>
      <c r="GK495" t="s">
        <v>242</v>
      </c>
      <c r="GM495" t="s">
        <v>242</v>
      </c>
      <c r="GP495" s="27">
        <v>0</v>
      </c>
      <c r="GQ495" t="s">
        <v>242</v>
      </c>
      <c r="GR495" t="s">
        <v>242</v>
      </c>
      <c r="GT495" t="s">
        <v>242</v>
      </c>
      <c r="GW495" s="27">
        <v>1</v>
      </c>
      <c r="GX495">
        <v>1085</v>
      </c>
      <c r="GY495">
        <v>280621552</v>
      </c>
      <c r="HA495">
        <v>3</v>
      </c>
      <c r="HC495" t="s">
        <v>9994</v>
      </c>
      <c r="HD495" s="27">
        <v>0</v>
      </c>
      <c r="HF495" s="27">
        <v>0</v>
      </c>
      <c r="HH495" t="s">
        <v>242</v>
      </c>
      <c r="HK495" s="27">
        <v>0</v>
      </c>
      <c r="HM495" t="s">
        <v>242</v>
      </c>
      <c r="HP495">
        <v>0.44444444399999999</v>
      </c>
      <c r="HQ495">
        <v>0</v>
      </c>
      <c r="HR495">
        <v>0</v>
      </c>
      <c r="HS495">
        <v>0.66666666699999999</v>
      </c>
      <c r="HT495">
        <v>0.5</v>
      </c>
      <c r="HU495">
        <v>0</v>
      </c>
      <c r="HV495">
        <v>0</v>
      </c>
      <c r="HW495">
        <v>0</v>
      </c>
      <c r="HX495">
        <v>0</v>
      </c>
      <c r="HY495">
        <v>1</v>
      </c>
      <c r="HZ495">
        <v>0</v>
      </c>
      <c r="IA495">
        <v>0</v>
      </c>
      <c r="IB495">
        <v>1</v>
      </c>
      <c r="IC495">
        <v>0.14814814800000001</v>
      </c>
      <c r="ID495">
        <v>0.29166666699999999</v>
      </c>
      <c r="IE495">
        <v>0.2</v>
      </c>
      <c r="IF495">
        <v>0.213271605</v>
      </c>
      <c r="II495" t="s">
        <v>9982</v>
      </c>
      <c r="IJ495">
        <v>161857</v>
      </c>
      <c r="IK495">
        <v>182527</v>
      </c>
      <c r="IL495">
        <v>257637</v>
      </c>
      <c r="IM495">
        <v>282836</v>
      </c>
      <c r="IN495">
        <v>161857</v>
      </c>
      <c r="IS495">
        <f t="shared" si="108"/>
        <v>0.2</v>
      </c>
      <c r="IT495">
        <f t="shared" si="112"/>
        <v>0.35714285714285715</v>
      </c>
      <c r="IU495">
        <f t="shared" si="113"/>
        <v>0.25</v>
      </c>
      <c r="IV495">
        <f t="shared" si="109"/>
        <v>0.26904761904761904</v>
      </c>
    </row>
    <row r="496" spans="1:256" customFormat="1" ht="14" customHeight="1" x14ac:dyDescent="0.2">
      <c r="A496">
        <v>495</v>
      </c>
      <c r="B496">
        <v>557</v>
      </c>
      <c r="C496" s="1">
        <v>45020.196527777778</v>
      </c>
      <c r="D496" s="1">
        <v>45022.589583333334</v>
      </c>
      <c r="E496">
        <v>0</v>
      </c>
      <c r="F496" t="s">
        <v>9437</v>
      </c>
      <c r="G496">
        <v>100</v>
      </c>
      <c r="H496">
        <v>206751</v>
      </c>
      <c r="I496">
        <v>1</v>
      </c>
      <c r="J496" s="1">
        <v>45022.589583333334</v>
      </c>
      <c r="K496" t="s">
        <v>9995</v>
      </c>
      <c r="L496" t="s">
        <v>242</v>
      </c>
      <c r="M496" t="s">
        <v>242</v>
      </c>
      <c r="N496" t="s">
        <v>9996</v>
      </c>
      <c r="O496" t="s">
        <v>9997</v>
      </c>
      <c r="P496">
        <v>34.073999999999998</v>
      </c>
      <c r="Q496">
        <v>-118.2611</v>
      </c>
      <c r="R496" t="s">
        <v>245</v>
      </c>
      <c r="S496" t="s">
        <v>246</v>
      </c>
      <c r="T496" t="s">
        <v>9998</v>
      </c>
      <c r="U496" s="24">
        <v>34088</v>
      </c>
      <c r="V496" t="s">
        <v>9999</v>
      </c>
      <c r="W496" t="s">
        <v>10000</v>
      </c>
      <c r="X496">
        <v>2911</v>
      </c>
      <c r="Y496" t="s">
        <v>248</v>
      </c>
      <c r="Z496" t="s">
        <v>249</v>
      </c>
      <c r="AA496">
        <v>2020</v>
      </c>
      <c r="AB496">
        <v>2020</v>
      </c>
      <c r="AC496">
        <v>0</v>
      </c>
      <c r="AF496">
        <v>10</v>
      </c>
      <c r="AG496">
        <v>3</v>
      </c>
      <c r="AI496" t="s">
        <v>10001</v>
      </c>
      <c r="AJ496" s="27">
        <v>1</v>
      </c>
      <c r="AK496">
        <v>1</v>
      </c>
      <c r="AL496" s="27">
        <v>1</v>
      </c>
      <c r="AM496">
        <v>2</v>
      </c>
      <c r="AN496" s="36">
        <f t="shared" si="105"/>
        <v>20</v>
      </c>
      <c r="AO496" s="27">
        <v>0</v>
      </c>
      <c r="AP496" s="24">
        <v>0</v>
      </c>
      <c r="AR496">
        <v>3</v>
      </c>
      <c r="AT496" t="s">
        <v>10001</v>
      </c>
      <c r="AU496" s="44">
        <v>1</v>
      </c>
      <c r="AV496">
        <v>9</v>
      </c>
      <c r="AW496" s="21">
        <f t="shared" si="114"/>
        <v>90</v>
      </c>
      <c r="AX496" t="s">
        <v>242</v>
      </c>
      <c r="BA496" s="27">
        <v>1</v>
      </c>
      <c r="BB496">
        <v>9</v>
      </c>
      <c r="BC496" s="21">
        <f t="shared" si="106"/>
        <v>90</v>
      </c>
      <c r="BD496">
        <v>3</v>
      </c>
      <c r="BF496" t="s">
        <v>10001</v>
      </c>
      <c r="BG496" s="27">
        <v>1</v>
      </c>
      <c r="BH496">
        <v>5.8</v>
      </c>
      <c r="BJ496">
        <v>3</v>
      </c>
      <c r="BL496" t="s">
        <v>10001</v>
      </c>
      <c r="BM496" s="27">
        <v>1</v>
      </c>
      <c r="BN496">
        <v>3</v>
      </c>
      <c r="BP496" t="s">
        <v>10001</v>
      </c>
      <c r="BQ496" s="27">
        <v>1</v>
      </c>
      <c r="BR496">
        <v>3</v>
      </c>
      <c r="BS496" s="97">
        <f t="shared" si="116"/>
        <v>30</v>
      </c>
      <c r="BU496">
        <v>3</v>
      </c>
      <c r="BW496" t="s">
        <v>10001</v>
      </c>
      <c r="BX496" s="27">
        <v>1</v>
      </c>
      <c r="BY496">
        <v>2</v>
      </c>
      <c r="BZ496" s="21">
        <f>BY496/AF496*100</f>
        <v>20</v>
      </c>
      <c r="CA496">
        <v>2</v>
      </c>
      <c r="CB496">
        <v>3</v>
      </c>
      <c r="CD496" t="s">
        <v>10001</v>
      </c>
      <c r="CE496" s="27">
        <v>0</v>
      </c>
      <c r="CG496" t="s">
        <v>242</v>
      </c>
      <c r="CH496" t="s">
        <v>242</v>
      </c>
      <c r="CJ496" s="27">
        <v>0</v>
      </c>
      <c r="CL496" t="s">
        <v>242</v>
      </c>
      <c r="CO496">
        <v>0</v>
      </c>
      <c r="CP496" s="27">
        <v>0</v>
      </c>
      <c r="CQ496" t="s">
        <v>242</v>
      </c>
      <c r="CR496" t="s">
        <v>242</v>
      </c>
      <c r="CS496" t="s">
        <v>242</v>
      </c>
      <c r="CV496" s="27">
        <v>0</v>
      </c>
      <c r="CX496" t="s">
        <v>242</v>
      </c>
      <c r="DA496" s="27">
        <v>0</v>
      </c>
      <c r="DB496" t="s">
        <v>242</v>
      </c>
      <c r="DC496" t="s">
        <v>242</v>
      </c>
      <c r="DE496" s="27">
        <v>0</v>
      </c>
      <c r="DF496" s="36" t="s">
        <v>242</v>
      </c>
      <c r="DG496" t="s">
        <v>242</v>
      </c>
      <c r="DH496" s="43" t="s">
        <v>242</v>
      </c>
      <c r="DI496" t="s">
        <v>242</v>
      </c>
      <c r="DJ496" s="36" t="s">
        <v>242</v>
      </c>
      <c r="DK496" t="s">
        <v>242</v>
      </c>
      <c r="DM496" s="27">
        <v>0</v>
      </c>
      <c r="DN496" s="36" t="s">
        <v>242</v>
      </c>
      <c r="DO496" t="s">
        <v>242</v>
      </c>
      <c r="DQ496" t="s">
        <v>242</v>
      </c>
      <c r="DT496" s="27">
        <v>0</v>
      </c>
      <c r="DV496" s="27">
        <v>0</v>
      </c>
      <c r="DX496" s="27">
        <v>0</v>
      </c>
      <c r="DZ496" s="27">
        <v>0</v>
      </c>
      <c r="EB496" s="27">
        <v>0</v>
      </c>
      <c r="ED496" s="27">
        <v>0</v>
      </c>
      <c r="EF496" s="27">
        <v>0</v>
      </c>
      <c r="EH496" s="27">
        <v>0</v>
      </c>
      <c r="EJ496" s="27">
        <v>0</v>
      </c>
      <c r="EL496" s="27">
        <v>0</v>
      </c>
      <c r="EN496" t="s">
        <v>242</v>
      </c>
      <c r="EP496" s="2"/>
      <c r="EQ496">
        <f t="shared" si="107"/>
        <v>0</v>
      </c>
      <c r="ER496" s="99">
        <v>0</v>
      </c>
      <c r="ES496" s="27">
        <v>0</v>
      </c>
      <c r="ET496" t="s">
        <v>242</v>
      </c>
      <c r="EU496" t="s">
        <v>242</v>
      </c>
      <c r="EX496" t="s">
        <v>242</v>
      </c>
      <c r="EY496" t="s">
        <v>242</v>
      </c>
      <c r="FA496" s="27">
        <v>0</v>
      </c>
      <c r="FB496" t="s">
        <v>242</v>
      </c>
      <c r="FD496" s="27">
        <v>0</v>
      </c>
      <c r="FE496" t="s">
        <v>242</v>
      </c>
      <c r="FG496" s="27">
        <v>0</v>
      </c>
      <c r="FH496" t="s">
        <v>242</v>
      </c>
      <c r="FJ496" s="27">
        <v>0</v>
      </c>
      <c r="FK496" t="s">
        <v>242</v>
      </c>
      <c r="FL496">
        <f t="shared" si="110"/>
        <v>0</v>
      </c>
      <c r="FM496" s="100">
        <v>0</v>
      </c>
      <c r="FN496">
        <f t="shared" si="111"/>
        <v>0</v>
      </c>
      <c r="FO496" s="100">
        <v>0</v>
      </c>
      <c r="FQ496" t="s">
        <v>242</v>
      </c>
      <c r="FT496" s="27">
        <v>0</v>
      </c>
      <c r="FU496" t="s">
        <v>242</v>
      </c>
      <c r="FV496" t="s">
        <v>242</v>
      </c>
      <c r="FW496" t="s">
        <v>242</v>
      </c>
      <c r="FY496" s="27">
        <v>0</v>
      </c>
      <c r="FZ496" t="s">
        <v>242</v>
      </c>
      <c r="GA496" t="s">
        <v>242</v>
      </c>
      <c r="GC496" s="27">
        <v>0</v>
      </c>
      <c r="GD496" t="s">
        <v>242</v>
      </c>
      <c r="GE496" t="s">
        <v>242</v>
      </c>
      <c r="GF496" s="36" t="s">
        <v>242</v>
      </c>
      <c r="GG496" t="s">
        <v>242</v>
      </c>
      <c r="GH496" t="s">
        <v>242</v>
      </c>
      <c r="GI496" t="s">
        <v>242</v>
      </c>
      <c r="GJ496" t="s">
        <v>242</v>
      </c>
      <c r="GK496" t="s">
        <v>242</v>
      </c>
      <c r="GM496" t="s">
        <v>242</v>
      </c>
      <c r="GP496" s="27">
        <v>0</v>
      </c>
      <c r="GQ496" t="s">
        <v>242</v>
      </c>
      <c r="GR496" t="s">
        <v>242</v>
      </c>
      <c r="GT496" t="s">
        <v>242</v>
      </c>
      <c r="GW496" s="27">
        <v>1</v>
      </c>
      <c r="GX496">
        <v>135</v>
      </c>
      <c r="GY496">
        <v>23529292</v>
      </c>
      <c r="HA496">
        <v>3</v>
      </c>
      <c r="HC496" t="s">
        <v>10001</v>
      </c>
      <c r="HD496" s="27">
        <v>0</v>
      </c>
      <c r="HF496" s="27">
        <v>0</v>
      </c>
      <c r="HH496" t="s">
        <v>242</v>
      </c>
      <c r="HK496" s="27">
        <v>0</v>
      </c>
      <c r="HM496" t="s">
        <v>242</v>
      </c>
      <c r="HP496">
        <v>0.66666666699999999</v>
      </c>
      <c r="HQ496">
        <v>0</v>
      </c>
      <c r="HR496">
        <v>0</v>
      </c>
      <c r="HS496">
        <v>0</v>
      </c>
      <c r="HT496">
        <v>0</v>
      </c>
      <c r="HU496">
        <v>0</v>
      </c>
      <c r="HV496">
        <v>0</v>
      </c>
      <c r="HW496">
        <v>0</v>
      </c>
      <c r="HX496">
        <v>0</v>
      </c>
      <c r="HY496">
        <v>1</v>
      </c>
      <c r="HZ496">
        <v>0</v>
      </c>
      <c r="IA496">
        <v>0</v>
      </c>
      <c r="IB496">
        <v>1</v>
      </c>
      <c r="IC496">
        <v>0.222222222</v>
      </c>
      <c r="ID496">
        <v>0</v>
      </c>
      <c r="IE496">
        <v>0.2</v>
      </c>
      <c r="IF496">
        <v>0.140740741</v>
      </c>
      <c r="II496" t="s">
        <v>9998</v>
      </c>
      <c r="IJ496">
        <v>255583</v>
      </c>
      <c r="IK496">
        <v>178574</v>
      </c>
      <c r="IL496">
        <v>276692</v>
      </c>
      <c r="IM496">
        <v>398675</v>
      </c>
      <c r="IN496">
        <v>255583</v>
      </c>
      <c r="IS496">
        <f t="shared" si="108"/>
        <v>0.6</v>
      </c>
      <c r="IT496">
        <f t="shared" si="112"/>
        <v>0</v>
      </c>
      <c r="IU496">
        <f t="shared" si="113"/>
        <v>0.25</v>
      </c>
      <c r="IV496">
        <f t="shared" si="109"/>
        <v>0.28333333333333333</v>
      </c>
    </row>
    <row r="497" spans="1:256" customFormat="1" ht="14" customHeight="1" x14ac:dyDescent="0.2">
      <c r="A497">
        <v>496</v>
      </c>
      <c r="B497">
        <v>559</v>
      </c>
      <c r="C497" s="1">
        <v>45022.55972222222</v>
      </c>
      <c r="D497" s="1">
        <v>45032.92083333333</v>
      </c>
      <c r="E497">
        <v>0</v>
      </c>
      <c r="F497" t="s">
        <v>10002</v>
      </c>
      <c r="G497">
        <v>100</v>
      </c>
      <c r="H497">
        <v>895219</v>
      </c>
      <c r="I497">
        <v>1</v>
      </c>
      <c r="J497" s="1">
        <v>45032.921527777777</v>
      </c>
      <c r="K497" t="s">
        <v>10003</v>
      </c>
      <c r="L497" t="s">
        <v>242</v>
      </c>
      <c r="M497" t="s">
        <v>242</v>
      </c>
      <c r="N497" t="s">
        <v>10004</v>
      </c>
      <c r="O497" t="s">
        <v>10005</v>
      </c>
      <c r="P497">
        <v>34.058700000000002</v>
      </c>
      <c r="Q497">
        <v>-118.27809999999999</v>
      </c>
      <c r="R497" t="s">
        <v>245</v>
      </c>
      <c r="S497" t="s">
        <v>246</v>
      </c>
      <c r="T497" t="s">
        <v>10006</v>
      </c>
      <c r="U497" s="24">
        <v>1001082</v>
      </c>
      <c r="V497" t="s">
        <v>10007</v>
      </c>
      <c r="W497" t="s">
        <v>10008</v>
      </c>
      <c r="X497">
        <v>4841</v>
      </c>
      <c r="Y497" t="s">
        <v>1487</v>
      </c>
      <c r="Z497" t="s">
        <v>10009</v>
      </c>
      <c r="AA497">
        <v>2020</v>
      </c>
      <c r="AB497">
        <v>2021</v>
      </c>
      <c r="AC497">
        <v>0</v>
      </c>
      <c r="AF497" s="24">
        <v>8</v>
      </c>
      <c r="AG497">
        <v>3</v>
      </c>
      <c r="AI497" t="s">
        <v>10010</v>
      </c>
      <c r="AJ497" s="27">
        <v>1</v>
      </c>
      <c r="AK497">
        <v>1</v>
      </c>
      <c r="AL497" s="27">
        <v>0</v>
      </c>
      <c r="AM497" s="24">
        <v>0</v>
      </c>
      <c r="AN497" s="36">
        <f t="shared" si="105"/>
        <v>0</v>
      </c>
      <c r="AO497" s="27">
        <v>0</v>
      </c>
      <c r="AP497" s="24">
        <v>0</v>
      </c>
      <c r="AR497">
        <v>3</v>
      </c>
      <c r="AT497" t="s">
        <v>10010</v>
      </c>
      <c r="AU497" s="44">
        <v>1</v>
      </c>
      <c r="AV497" s="24">
        <v>5</v>
      </c>
      <c r="AW497" s="21">
        <f t="shared" ref="AW497:AW501" si="117">AV497/AF497*100</f>
        <v>62.5</v>
      </c>
      <c r="AX497" t="s">
        <v>242</v>
      </c>
      <c r="BA497" s="44">
        <v>1</v>
      </c>
      <c r="BB497" s="24">
        <v>4</v>
      </c>
      <c r="BC497" s="21">
        <f t="shared" si="106"/>
        <v>50</v>
      </c>
      <c r="BD497" t="s">
        <v>242</v>
      </c>
      <c r="BG497" s="27">
        <v>1</v>
      </c>
      <c r="BH497">
        <v>16</v>
      </c>
      <c r="BJ497">
        <v>3</v>
      </c>
      <c r="BL497" t="s">
        <v>10010</v>
      </c>
      <c r="BM497" s="27">
        <v>1</v>
      </c>
      <c r="BN497">
        <v>3</v>
      </c>
      <c r="BP497" t="s">
        <v>10010</v>
      </c>
      <c r="BQ497" s="27">
        <v>1</v>
      </c>
      <c r="BR497">
        <v>2</v>
      </c>
      <c r="BS497" s="97">
        <f t="shared" si="116"/>
        <v>25</v>
      </c>
      <c r="BT497" t="s">
        <v>10010</v>
      </c>
      <c r="BU497">
        <v>3</v>
      </c>
      <c r="BW497" t="s">
        <v>10010</v>
      </c>
      <c r="BX497" s="27">
        <v>0</v>
      </c>
      <c r="BY497" s="24" t="s">
        <v>242</v>
      </c>
      <c r="BZ497" s="21" t="s">
        <v>242</v>
      </c>
      <c r="CA497" t="s">
        <v>242</v>
      </c>
      <c r="CB497" t="s">
        <v>242</v>
      </c>
      <c r="CE497" s="27">
        <v>0</v>
      </c>
      <c r="CG497" t="s">
        <v>242</v>
      </c>
      <c r="CH497" t="s">
        <v>242</v>
      </c>
      <c r="CJ497" s="27">
        <v>0</v>
      </c>
      <c r="CL497" t="s">
        <v>242</v>
      </c>
      <c r="CO497">
        <v>0</v>
      </c>
      <c r="CP497" s="27">
        <v>0</v>
      </c>
      <c r="CQ497" t="s">
        <v>242</v>
      </c>
      <c r="CR497" t="s">
        <v>242</v>
      </c>
      <c r="CS497" t="s">
        <v>242</v>
      </c>
      <c r="CV497" s="27">
        <v>0</v>
      </c>
      <c r="CX497" t="s">
        <v>242</v>
      </c>
      <c r="DA497" s="27">
        <v>0</v>
      </c>
      <c r="DB497" t="s">
        <v>242</v>
      </c>
      <c r="DC497" t="s">
        <v>242</v>
      </c>
      <c r="DE497" s="27">
        <v>0</v>
      </c>
      <c r="DF497" s="36" t="s">
        <v>242</v>
      </c>
      <c r="DG497" t="s">
        <v>242</v>
      </c>
      <c r="DH497" s="43" t="s">
        <v>242</v>
      </c>
      <c r="DI497" t="s">
        <v>242</v>
      </c>
      <c r="DJ497" s="36" t="s">
        <v>242</v>
      </c>
      <c r="DK497" t="s">
        <v>242</v>
      </c>
      <c r="DM497" s="27">
        <v>0</v>
      </c>
      <c r="DN497" s="36" t="s">
        <v>242</v>
      </c>
      <c r="DO497" t="s">
        <v>242</v>
      </c>
      <c r="DQ497" t="s">
        <v>242</v>
      </c>
      <c r="DT497" s="27">
        <v>0</v>
      </c>
      <c r="DV497" s="27">
        <v>0</v>
      </c>
      <c r="DX497" s="27">
        <v>0</v>
      </c>
      <c r="DZ497" s="27">
        <v>0</v>
      </c>
      <c r="EB497" s="27">
        <v>0</v>
      </c>
      <c r="ED497" s="27">
        <v>0</v>
      </c>
      <c r="EF497" s="27">
        <v>0</v>
      </c>
      <c r="EH497" s="27">
        <v>0</v>
      </c>
      <c r="EJ497" s="27">
        <v>0</v>
      </c>
      <c r="EL497" s="27">
        <v>0</v>
      </c>
      <c r="EN497" t="s">
        <v>242</v>
      </c>
      <c r="EP497" s="2"/>
      <c r="EQ497">
        <f t="shared" si="107"/>
        <v>0</v>
      </c>
      <c r="ER497" s="99">
        <v>0</v>
      </c>
      <c r="ES497" s="27">
        <v>0</v>
      </c>
      <c r="ET497" t="s">
        <v>242</v>
      </c>
      <c r="EU497" t="s">
        <v>242</v>
      </c>
      <c r="EX497" t="s">
        <v>242</v>
      </c>
      <c r="EY497" t="s">
        <v>242</v>
      </c>
      <c r="FA497" s="27">
        <v>0</v>
      </c>
      <c r="FB497" t="s">
        <v>242</v>
      </c>
      <c r="FD497" s="27">
        <v>0</v>
      </c>
      <c r="FE497" t="s">
        <v>242</v>
      </c>
      <c r="FG497" s="27">
        <v>0</v>
      </c>
      <c r="FH497" t="s">
        <v>242</v>
      </c>
      <c r="FJ497" s="27">
        <v>0</v>
      </c>
      <c r="FK497" t="s">
        <v>242</v>
      </c>
      <c r="FL497">
        <f t="shared" si="110"/>
        <v>0</v>
      </c>
      <c r="FM497" s="100">
        <v>0</v>
      </c>
      <c r="FN497">
        <f t="shared" si="111"/>
        <v>0</v>
      </c>
      <c r="FO497" s="100">
        <v>0</v>
      </c>
      <c r="FQ497" t="s">
        <v>242</v>
      </c>
      <c r="FT497" s="27">
        <v>0</v>
      </c>
      <c r="FU497" t="s">
        <v>242</v>
      </c>
      <c r="FV497" t="s">
        <v>242</v>
      </c>
      <c r="FW497" t="s">
        <v>242</v>
      </c>
      <c r="FY497" s="27">
        <v>0</v>
      </c>
      <c r="FZ497" t="s">
        <v>242</v>
      </c>
      <c r="GA497" t="s">
        <v>242</v>
      </c>
      <c r="GC497" s="27">
        <v>0</v>
      </c>
      <c r="GD497" t="s">
        <v>242</v>
      </c>
      <c r="GE497" t="s">
        <v>242</v>
      </c>
      <c r="GF497" s="36" t="s">
        <v>242</v>
      </c>
      <c r="GG497" t="s">
        <v>242</v>
      </c>
      <c r="GH497" t="s">
        <v>242</v>
      </c>
      <c r="GI497" t="s">
        <v>242</v>
      </c>
      <c r="GJ497" t="s">
        <v>242</v>
      </c>
      <c r="GK497" t="s">
        <v>242</v>
      </c>
      <c r="GM497" t="s">
        <v>242</v>
      </c>
      <c r="GP497" s="27">
        <v>0</v>
      </c>
      <c r="GQ497" t="s">
        <v>242</v>
      </c>
      <c r="GR497" t="s">
        <v>242</v>
      </c>
      <c r="GT497" t="s">
        <v>242</v>
      </c>
      <c r="GW497" s="27">
        <v>1</v>
      </c>
      <c r="GX497">
        <v>58</v>
      </c>
      <c r="GY497">
        <v>1007020</v>
      </c>
      <c r="HA497">
        <v>3</v>
      </c>
      <c r="HC497" t="s">
        <v>10010</v>
      </c>
      <c r="HD497" s="27">
        <v>0</v>
      </c>
      <c r="HF497" s="27">
        <v>0</v>
      </c>
      <c r="HH497" t="s">
        <v>242</v>
      </c>
      <c r="HK497" s="27">
        <v>0</v>
      </c>
      <c r="HM497" t="s">
        <v>242</v>
      </c>
      <c r="HP497">
        <v>0.33333333300000001</v>
      </c>
      <c r="HQ497">
        <v>0</v>
      </c>
      <c r="HR497">
        <v>0</v>
      </c>
      <c r="HS497">
        <v>0</v>
      </c>
      <c r="HT497">
        <v>0</v>
      </c>
      <c r="HU497">
        <v>0</v>
      </c>
      <c r="HV497">
        <v>0</v>
      </c>
      <c r="HW497">
        <v>0</v>
      </c>
      <c r="HX497">
        <v>0</v>
      </c>
      <c r="HY497">
        <v>1</v>
      </c>
      <c r="HZ497">
        <v>0</v>
      </c>
      <c r="IA497">
        <v>0</v>
      </c>
      <c r="IB497">
        <v>1</v>
      </c>
      <c r="IC497">
        <v>0.111111111</v>
      </c>
      <c r="ID497">
        <v>0</v>
      </c>
      <c r="IE497">
        <v>0.2</v>
      </c>
      <c r="IF497">
        <v>0.10370370399999999</v>
      </c>
      <c r="II497" t="s">
        <v>10006</v>
      </c>
      <c r="IJ497">
        <v>12807.683999999999</v>
      </c>
      <c r="IK497">
        <v>15493.434999999999</v>
      </c>
      <c r="IL497">
        <v>17881.106</v>
      </c>
      <c r="IM497">
        <v>16679.406999999999</v>
      </c>
      <c r="IN497">
        <v>12807.683999999999</v>
      </c>
      <c r="IS497">
        <f t="shared" si="108"/>
        <v>0.2</v>
      </c>
      <c r="IT497">
        <f t="shared" si="112"/>
        <v>0</v>
      </c>
      <c r="IU497">
        <f t="shared" si="113"/>
        <v>0.25</v>
      </c>
      <c r="IV497">
        <f t="shared" si="109"/>
        <v>0.15</v>
      </c>
    </row>
    <row r="498" spans="1:256" customFormat="1" ht="14" customHeight="1" x14ac:dyDescent="0.2">
      <c r="A498">
        <v>497</v>
      </c>
      <c r="B498">
        <v>560</v>
      </c>
      <c r="C498" s="1">
        <v>45022.563888888886</v>
      </c>
      <c r="D498" s="1">
        <v>45032.959722222222</v>
      </c>
      <c r="E498">
        <v>0</v>
      </c>
      <c r="F498" t="s">
        <v>10002</v>
      </c>
      <c r="G498">
        <v>100</v>
      </c>
      <c r="H498">
        <v>898202</v>
      </c>
      <c r="I498">
        <v>1</v>
      </c>
      <c r="J498" s="1">
        <v>45032.959722222222</v>
      </c>
      <c r="K498" t="s">
        <v>10011</v>
      </c>
      <c r="L498" t="s">
        <v>242</v>
      </c>
      <c r="M498" t="s">
        <v>242</v>
      </c>
      <c r="N498" t="s">
        <v>10012</v>
      </c>
      <c r="O498" t="s">
        <v>10013</v>
      </c>
      <c r="P498">
        <v>34.058700000000002</v>
      </c>
      <c r="Q498">
        <v>-118.27809999999999</v>
      </c>
      <c r="R498" t="s">
        <v>245</v>
      </c>
      <c r="S498" t="s">
        <v>246</v>
      </c>
      <c r="T498" t="s">
        <v>10014</v>
      </c>
      <c r="V498" t="s">
        <v>10015</v>
      </c>
      <c r="W498" t="s">
        <v>10016</v>
      </c>
      <c r="X498">
        <v>4991</v>
      </c>
      <c r="Y498" t="s">
        <v>490</v>
      </c>
      <c r="Z498" t="s">
        <v>10017</v>
      </c>
      <c r="AA498">
        <v>2020</v>
      </c>
      <c r="AC498">
        <v>0</v>
      </c>
      <c r="AF498">
        <v>10</v>
      </c>
      <c r="AG498">
        <v>3</v>
      </c>
      <c r="AI498" t="s">
        <v>10018</v>
      </c>
      <c r="AJ498" s="27">
        <v>1</v>
      </c>
      <c r="AK498">
        <v>2</v>
      </c>
      <c r="AL498" s="27">
        <v>0</v>
      </c>
      <c r="AM498" s="24">
        <v>0</v>
      </c>
      <c r="AN498" s="36">
        <f t="shared" si="105"/>
        <v>0</v>
      </c>
      <c r="AO498" s="27">
        <v>1</v>
      </c>
      <c r="AP498">
        <v>1</v>
      </c>
      <c r="AR498">
        <v>3</v>
      </c>
      <c r="AT498" t="s">
        <v>10018</v>
      </c>
      <c r="AU498" s="27">
        <v>1</v>
      </c>
      <c r="AV498">
        <v>1</v>
      </c>
      <c r="AW498" s="21">
        <f t="shared" si="117"/>
        <v>10</v>
      </c>
      <c r="AX498">
        <v>3</v>
      </c>
      <c r="AZ498" t="s">
        <v>10018</v>
      </c>
      <c r="BA498" s="27">
        <v>1</v>
      </c>
      <c r="BB498">
        <v>9</v>
      </c>
      <c r="BC498" s="21">
        <f t="shared" si="106"/>
        <v>90</v>
      </c>
      <c r="BD498">
        <v>3</v>
      </c>
      <c r="BF498" t="s">
        <v>10018</v>
      </c>
      <c r="BG498" s="27">
        <v>1</v>
      </c>
      <c r="BH498">
        <v>3.7</v>
      </c>
      <c r="BJ498">
        <v>3</v>
      </c>
      <c r="BL498" t="s">
        <v>10018</v>
      </c>
      <c r="BM498" s="27">
        <v>1</v>
      </c>
      <c r="BN498">
        <v>3</v>
      </c>
      <c r="BP498" t="s">
        <v>10018</v>
      </c>
      <c r="BQ498" s="27">
        <v>1</v>
      </c>
      <c r="BR498">
        <v>3</v>
      </c>
      <c r="BS498" s="97">
        <f t="shared" si="116"/>
        <v>30</v>
      </c>
      <c r="BU498">
        <v>3</v>
      </c>
      <c r="BW498" t="s">
        <v>10018</v>
      </c>
      <c r="BX498" s="27">
        <v>0</v>
      </c>
      <c r="BY498" s="24" t="s">
        <v>242</v>
      </c>
      <c r="BZ498" s="21" t="s">
        <v>242</v>
      </c>
      <c r="CA498" t="s">
        <v>242</v>
      </c>
      <c r="CB498" t="s">
        <v>242</v>
      </c>
      <c r="CE498" s="27">
        <v>0</v>
      </c>
      <c r="CG498" t="s">
        <v>242</v>
      </c>
      <c r="CH498" t="s">
        <v>242</v>
      </c>
      <c r="CJ498" s="27">
        <v>0</v>
      </c>
      <c r="CL498" t="s">
        <v>242</v>
      </c>
      <c r="CO498">
        <v>0</v>
      </c>
      <c r="CP498" s="27">
        <v>0</v>
      </c>
      <c r="CQ498" t="s">
        <v>242</v>
      </c>
      <c r="CR498" t="s">
        <v>242</v>
      </c>
      <c r="CS498" t="s">
        <v>242</v>
      </c>
      <c r="CV498" s="27">
        <v>0</v>
      </c>
      <c r="CX498" t="s">
        <v>242</v>
      </c>
      <c r="DA498" s="27">
        <v>1</v>
      </c>
      <c r="DB498">
        <v>43486972</v>
      </c>
      <c r="DC498">
        <v>2</v>
      </c>
      <c r="DE498" s="27">
        <v>1</v>
      </c>
      <c r="DF498" s="36">
        <v>44823</v>
      </c>
      <c r="DG498">
        <v>2</v>
      </c>
      <c r="DH498" s="36">
        <v>43491</v>
      </c>
      <c r="DI498">
        <v>2</v>
      </c>
      <c r="DJ498" s="36">
        <v>210938</v>
      </c>
      <c r="DK498">
        <v>2</v>
      </c>
      <c r="DM498" s="27">
        <v>1</v>
      </c>
      <c r="DN498" s="36">
        <v>7269666</v>
      </c>
      <c r="DO498">
        <v>2</v>
      </c>
      <c r="DQ498">
        <v>1</v>
      </c>
      <c r="DS498" t="s">
        <v>10019</v>
      </c>
      <c r="DT498" s="27">
        <v>0</v>
      </c>
      <c r="DV498" s="27">
        <v>0.5</v>
      </c>
      <c r="DW498" s="2" t="s">
        <v>10020</v>
      </c>
      <c r="DX498" s="27">
        <v>0</v>
      </c>
      <c r="DZ498" s="27">
        <v>0</v>
      </c>
      <c r="EB498" s="27">
        <v>0</v>
      </c>
      <c r="ED498" s="27">
        <v>0</v>
      </c>
      <c r="EF498" s="27">
        <v>0</v>
      </c>
      <c r="EH498" s="27">
        <v>0</v>
      </c>
      <c r="EJ498" s="27">
        <v>0</v>
      </c>
      <c r="EL498" s="27">
        <v>0.5</v>
      </c>
      <c r="EM498" s="2" t="s">
        <v>10021</v>
      </c>
      <c r="EN498">
        <v>1</v>
      </c>
      <c r="EP498" s="2" t="s">
        <v>10019</v>
      </c>
      <c r="EQ498">
        <f t="shared" si="107"/>
        <v>0.1</v>
      </c>
      <c r="ER498" s="99">
        <v>0.5</v>
      </c>
      <c r="ES498" s="27">
        <v>0</v>
      </c>
      <c r="ET498" t="s">
        <v>242</v>
      </c>
      <c r="EU498" t="s">
        <v>242</v>
      </c>
      <c r="EX498" t="s">
        <v>242</v>
      </c>
      <c r="EY498" t="s">
        <v>242</v>
      </c>
      <c r="FA498" s="27">
        <v>1</v>
      </c>
      <c r="FB498">
        <v>4309209</v>
      </c>
      <c r="FC498" t="s">
        <v>10022</v>
      </c>
      <c r="FD498" s="27">
        <v>0</v>
      </c>
      <c r="FE498" t="s">
        <v>242</v>
      </c>
      <c r="FG498" s="27">
        <v>1</v>
      </c>
      <c r="FH498">
        <v>99099</v>
      </c>
      <c r="FI498" t="s">
        <v>10023</v>
      </c>
      <c r="FJ498" s="27">
        <v>0</v>
      </c>
      <c r="FK498" t="s">
        <v>242</v>
      </c>
      <c r="FL498">
        <f t="shared" si="110"/>
        <v>2</v>
      </c>
      <c r="FM498" s="99">
        <v>1</v>
      </c>
      <c r="FN498">
        <f t="shared" si="111"/>
        <v>0</v>
      </c>
      <c r="FO498" s="100">
        <v>0</v>
      </c>
      <c r="FQ498">
        <v>1</v>
      </c>
      <c r="FS498" t="s">
        <v>10019</v>
      </c>
      <c r="FT498" s="27">
        <v>1</v>
      </c>
      <c r="FU498">
        <v>14</v>
      </c>
      <c r="FV498">
        <v>57</v>
      </c>
      <c r="FW498">
        <v>29</v>
      </c>
      <c r="FY498" s="27">
        <v>0</v>
      </c>
      <c r="FZ498" t="s">
        <v>242</v>
      </c>
      <c r="GA498" t="s">
        <v>242</v>
      </c>
      <c r="GC498" s="27">
        <v>1</v>
      </c>
      <c r="GD498">
        <v>9</v>
      </c>
      <c r="GE498">
        <v>5</v>
      </c>
      <c r="GF498" s="36">
        <v>75</v>
      </c>
      <c r="GG498">
        <v>4</v>
      </c>
      <c r="GH498">
        <v>7</v>
      </c>
      <c r="GI498">
        <v>0.3</v>
      </c>
      <c r="GJ498" t="s">
        <v>242</v>
      </c>
      <c r="GK498">
        <v>1</v>
      </c>
      <c r="GM498">
        <v>1</v>
      </c>
      <c r="GO498" t="s">
        <v>10019</v>
      </c>
      <c r="GP498" s="27">
        <v>0</v>
      </c>
      <c r="GQ498" t="s">
        <v>242</v>
      </c>
      <c r="GR498" t="s">
        <v>242</v>
      </c>
      <c r="GT498" t="s">
        <v>242</v>
      </c>
      <c r="GW498" s="27">
        <v>1</v>
      </c>
      <c r="GX498">
        <v>175</v>
      </c>
      <c r="GY498">
        <v>10827886</v>
      </c>
      <c r="HA498">
        <v>3</v>
      </c>
      <c r="HC498" t="s">
        <v>10024</v>
      </c>
      <c r="HD498" s="27">
        <v>0</v>
      </c>
      <c r="HF498" s="27">
        <v>0</v>
      </c>
      <c r="HH498" t="s">
        <v>242</v>
      </c>
      <c r="HK498" s="27">
        <v>0.5</v>
      </c>
      <c r="HL498" s="2" t="s">
        <v>10025</v>
      </c>
      <c r="HM498">
        <v>1</v>
      </c>
      <c r="HO498" t="s">
        <v>10019</v>
      </c>
      <c r="HP498">
        <v>0.66666666699999999</v>
      </c>
      <c r="HQ498">
        <v>0</v>
      </c>
      <c r="HR498">
        <v>0</v>
      </c>
      <c r="HS498">
        <v>1</v>
      </c>
      <c r="HT498">
        <v>0.1</v>
      </c>
      <c r="HU498">
        <v>0</v>
      </c>
      <c r="HV498">
        <v>0.5</v>
      </c>
      <c r="HW498">
        <v>0.66666666699999999</v>
      </c>
      <c r="HX498">
        <v>0</v>
      </c>
      <c r="HY498">
        <v>1</v>
      </c>
      <c r="HZ498">
        <v>0</v>
      </c>
      <c r="IA498">
        <v>0.5</v>
      </c>
      <c r="IB498">
        <v>1</v>
      </c>
      <c r="IC498">
        <v>0.222222222</v>
      </c>
      <c r="ID498">
        <v>0.4</v>
      </c>
      <c r="IE498">
        <v>0.43333333299999999</v>
      </c>
      <c r="IF498">
        <v>0.35185185200000002</v>
      </c>
      <c r="IG498" t="s">
        <v>10026</v>
      </c>
      <c r="IH498" t="s">
        <v>266</v>
      </c>
      <c r="II498" t="s">
        <v>10014</v>
      </c>
      <c r="IJ498">
        <v>10189</v>
      </c>
      <c r="IK498">
        <v>9660</v>
      </c>
      <c r="IL498">
        <v>11141</v>
      </c>
      <c r="IM498">
        <v>12617</v>
      </c>
      <c r="IN498">
        <v>10189</v>
      </c>
      <c r="IS498">
        <f t="shared" si="108"/>
        <v>0.4</v>
      </c>
      <c r="IT498">
        <f t="shared" si="112"/>
        <v>0.6428571428571429</v>
      </c>
      <c r="IU498">
        <f t="shared" si="113"/>
        <v>0.75</v>
      </c>
      <c r="IV498">
        <f t="shared" si="109"/>
        <v>0.59761904761904761</v>
      </c>
    </row>
    <row r="499" spans="1:256" customFormat="1" ht="14" customHeight="1" x14ac:dyDescent="0.2">
      <c r="A499">
        <v>498</v>
      </c>
      <c r="B499">
        <v>561</v>
      </c>
      <c r="C499" s="1">
        <v>44942.572916666664</v>
      </c>
      <c r="D499" s="1">
        <v>45033.054861111108</v>
      </c>
      <c r="E499">
        <v>0</v>
      </c>
      <c r="F499" t="s">
        <v>10002</v>
      </c>
      <c r="G499">
        <v>100</v>
      </c>
      <c r="H499">
        <v>7814070</v>
      </c>
      <c r="I499">
        <v>1</v>
      </c>
      <c r="J499" s="1">
        <v>45033.054861111108</v>
      </c>
      <c r="K499" t="s">
        <v>10027</v>
      </c>
      <c r="L499" t="s">
        <v>242</v>
      </c>
      <c r="M499" t="s">
        <v>242</v>
      </c>
      <c r="N499" t="s">
        <v>10028</v>
      </c>
      <c r="O499" t="s">
        <v>10029</v>
      </c>
      <c r="P499">
        <v>34.058700000000002</v>
      </c>
      <c r="Q499">
        <v>-118.27809999999999</v>
      </c>
      <c r="R499" t="s">
        <v>245</v>
      </c>
      <c r="S499" t="s">
        <v>246</v>
      </c>
      <c r="T499" t="s">
        <v>10030</v>
      </c>
      <c r="U499" s="24">
        <v>1000697</v>
      </c>
      <c r="V499" t="s">
        <v>10031</v>
      </c>
      <c r="W499">
        <v>941848103</v>
      </c>
      <c r="X499">
        <v>3826</v>
      </c>
      <c r="Y499" t="s">
        <v>350</v>
      </c>
      <c r="Z499" t="s">
        <v>1032</v>
      </c>
      <c r="AA499">
        <v>2022</v>
      </c>
      <c r="AB499">
        <v>2022</v>
      </c>
      <c r="AC499">
        <v>0</v>
      </c>
      <c r="AF499">
        <v>8</v>
      </c>
      <c r="AG499">
        <v>3</v>
      </c>
      <c r="AI499" t="s">
        <v>10032</v>
      </c>
      <c r="AJ499" s="27">
        <v>0</v>
      </c>
      <c r="AK499" s="24">
        <v>0</v>
      </c>
      <c r="AL499" s="27">
        <v>0</v>
      </c>
      <c r="AM499" s="24">
        <v>0</v>
      </c>
      <c r="AN499" s="36">
        <f t="shared" si="105"/>
        <v>0</v>
      </c>
      <c r="AO499" s="27">
        <v>0</v>
      </c>
      <c r="AP499" s="24">
        <v>0</v>
      </c>
      <c r="AQ499" t="s">
        <v>10033</v>
      </c>
      <c r="AR499" t="s">
        <v>242</v>
      </c>
      <c r="AU499" s="44">
        <v>1</v>
      </c>
      <c r="AV499" s="24">
        <v>7</v>
      </c>
      <c r="AW499" s="21">
        <f t="shared" si="117"/>
        <v>87.5</v>
      </c>
      <c r="AX499" t="s">
        <v>242</v>
      </c>
      <c r="BA499" s="27">
        <v>1</v>
      </c>
      <c r="BB499" s="24">
        <v>7</v>
      </c>
      <c r="BC499" s="21">
        <f t="shared" si="106"/>
        <v>87.5</v>
      </c>
      <c r="BD499">
        <v>3</v>
      </c>
      <c r="BF499" t="s">
        <v>10032</v>
      </c>
      <c r="BG499" s="27">
        <v>1</v>
      </c>
      <c r="BH499">
        <v>10.6</v>
      </c>
      <c r="BJ499">
        <v>3</v>
      </c>
      <c r="BL499" t="s">
        <v>10032</v>
      </c>
      <c r="BM499" s="27">
        <v>1</v>
      </c>
      <c r="BN499">
        <v>3</v>
      </c>
      <c r="BP499" t="s">
        <v>10032</v>
      </c>
      <c r="BQ499" s="27">
        <v>1</v>
      </c>
      <c r="BR499">
        <v>2</v>
      </c>
      <c r="BS499" s="97">
        <f t="shared" si="116"/>
        <v>25</v>
      </c>
      <c r="BU499">
        <v>3</v>
      </c>
      <c r="BW499" t="s">
        <v>10032</v>
      </c>
      <c r="BX499" s="27">
        <v>0.5</v>
      </c>
      <c r="BY499">
        <v>3</v>
      </c>
      <c r="BZ499" s="21">
        <f>BY499/AF499*100</f>
        <v>37.5</v>
      </c>
      <c r="CA499">
        <v>2</v>
      </c>
      <c r="CB499">
        <v>3</v>
      </c>
      <c r="CD499" t="s">
        <v>10032</v>
      </c>
      <c r="CE499" s="27">
        <v>0</v>
      </c>
      <c r="CG499" t="s">
        <v>242</v>
      </c>
      <c r="CH499" t="s">
        <v>242</v>
      </c>
      <c r="CJ499" s="27">
        <v>1</v>
      </c>
      <c r="CK499" s="2" t="s">
        <v>10034</v>
      </c>
      <c r="CL499">
        <v>5</v>
      </c>
      <c r="CM499" t="s">
        <v>7653</v>
      </c>
      <c r="CN499" t="s">
        <v>10035</v>
      </c>
      <c r="CO499">
        <v>0</v>
      </c>
      <c r="CP499" s="27">
        <v>0</v>
      </c>
      <c r="CQ499" t="s">
        <v>242</v>
      </c>
      <c r="CR499" t="s">
        <v>242</v>
      </c>
      <c r="CS499" t="s">
        <v>242</v>
      </c>
      <c r="CV499" s="27">
        <v>0.5</v>
      </c>
      <c r="CW499" s="2" t="s">
        <v>10036</v>
      </c>
      <c r="CX499">
        <v>5</v>
      </c>
      <c r="CY499" t="s">
        <v>8536</v>
      </c>
      <c r="CZ499" t="s">
        <v>10035</v>
      </c>
      <c r="DA499" s="27">
        <v>1</v>
      </c>
      <c r="DB499">
        <v>13500</v>
      </c>
      <c r="DC499">
        <v>2</v>
      </c>
      <c r="DD499" t="s">
        <v>10037</v>
      </c>
      <c r="DE499" s="27">
        <v>1</v>
      </c>
      <c r="DF499" s="36">
        <v>7500</v>
      </c>
      <c r="DG499">
        <v>2</v>
      </c>
      <c r="DH499" s="43" t="s">
        <v>242</v>
      </c>
      <c r="DI499" t="s">
        <v>242</v>
      </c>
      <c r="DJ499" s="36" t="s">
        <v>242</v>
      </c>
      <c r="DK499" t="s">
        <v>242</v>
      </c>
      <c r="DM499" s="27">
        <v>1</v>
      </c>
      <c r="DN499" s="36">
        <v>78080</v>
      </c>
      <c r="DO499">
        <v>2</v>
      </c>
      <c r="DQ499">
        <v>5</v>
      </c>
      <c r="DR499" t="s">
        <v>8536</v>
      </c>
      <c r="DS499" t="s">
        <v>10035</v>
      </c>
      <c r="DT499" s="27">
        <v>0</v>
      </c>
      <c r="DV499" s="27">
        <v>0</v>
      </c>
      <c r="DX499" s="27">
        <v>0</v>
      </c>
      <c r="DZ499" s="27">
        <v>0</v>
      </c>
      <c r="EB499" s="27">
        <v>0</v>
      </c>
      <c r="ED499" s="27">
        <v>0</v>
      </c>
      <c r="EF499" s="27">
        <v>0</v>
      </c>
      <c r="EH499" s="27">
        <v>0</v>
      </c>
      <c r="EJ499" s="27">
        <v>0</v>
      </c>
      <c r="EL499" s="27">
        <v>0</v>
      </c>
      <c r="EN499" t="s">
        <v>242</v>
      </c>
      <c r="EP499" s="2"/>
      <c r="EQ499">
        <f t="shared" si="107"/>
        <v>0</v>
      </c>
      <c r="ER499" s="99">
        <v>0</v>
      </c>
      <c r="ES499" s="27">
        <v>0</v>
      </c>
      <c r="ET499" t="s">
        <v>242</v>
      </c>
      <c r="EU499" t="s">
        <v>242</v>
      </c>
      <c r="EX499" t="s">
        <v>242</v>
      </c>
      <c r="EY499" t="s">
        <v>242</v>
      </c>
      <c r="FA499" s="27">
        <v>1</v>
      </c>
      <c r="FB499">
        <v>65.69</v>
      </c>
      <c r="FC499" t="s">
        <v>8554</v>
      </c>
      <c r="FD499" s="27">
        <v>0</v>
      </c>
      <c r="FE499" t="s">
        <v>242</v>
      </c>
      <c r="FG499" s="27">
        <v>0</v>
      </c>
      <c r="FH499" t="s">
        <v>242</v>
      </c>
      <c r="FJ499" s="27">
        <v>0</v>
      </c>
      <c r="FK499" t="s">
        <v>242</v>
      </c>
      <c r="FL499">
        <f t="shared" si="110"/>
        <v>1</v>
      </c>
      <c r="FM499" s="99">
        <v>1</v>
      </c>
      <c r="FN499">
        <f t="shared" si="111"/>
        <v>0</v>
      </c>
      <c r="FO499" s="100">
        <v>0</v>
      </c>
      <c r="FQ499">
        <v>5</v>
      </c>
      <c r="FR499" t="s">
        <v>8536</v>
      </c>
      <c r="FS499" t="s">
        <v>10035</v>
      </c>
      <c r="FT499" s="27">
        <v>1</v>
      </c>
      <c r="FU499">
        <v>10</v>
      </c>
      <c r="FV499" t="s">
        <v>242</v>
      </c>
      <c r="FW499">
        <v>29</v>
      </c>
      <c r="FX499" t="s">
        <v>10038</v>
      </c>
      <c r="FY499" s="27">
        <v>0</v>
      </c>
      <c r="FZ499" t="s">
        <v>242</v>
      </c>
      <c r="GA499" t="s">
        <v>242</v>
      </c>
      <c r="GC499" s="27">
        <v>1</v>
      </c>
      <c r="GD499">
        <v>3</v>
      </c>
      <c r="GE499">
        <v>6</v>
      </c>
      <c r="GF499" s="36">
        <v>77</v>
      </c>
      <c r="GG499">
        <v>11</v>
      </c>
      <c r="GH499" t="s">
        <v>242</v>
      </c>
      <c r="GI499" t="s">
        <v>242</v>
      </c>
      <c r="GJ499">
        <v>1</v>
      </c>
      <c r="GK499">
        <v>1</v>
      </c>
      <c r="GL499" t="s">
        <v>10039</v>
      </c>
      <c r="GM499">
        <v>5</v>
      </c>
      <c r="GN499" t="s">
        <v>8536</v>
      </c>
      <c r="GO499" t="s">
        <v>10035</v>
      </c>
      <c r="GP499" s="27">
        <v>0</v>
      </c>
      <c r="GQ499" t="s">
        <v>242</v>
      </c>
      <c r="GR499" t="s">
        <v>242</v>
      </c>
      <c r="GT499" t="s">
        <v>242</v>
      </c>
      <c r="GW499" s="27">
        <v>1</v>
      </c>
      <c r="GX499">
        <v>116.2</v>
      </c>
      <c r="GY499" t="s">
        <v>10041</v>
      </c>
      <c r="HA499">
        <v>3</v>
      </c>
      <c r="HC499" t="s">
        <v>10042</v>
      </c>
      <c r="HD499" s="27">
        <v>0.5</v>
      </c>
      <c r="HE499" s="2" t="s">
        <v>10043</v>
      </c>
      <c r="HF499" s="27">
        <v>0</v>
      </c>
      <c r="HH499">
        <v>5</v>
      </c>
      <c r="HI499" t="s">
        <v>8536</v>
      </c>
      <c r="HJ499" t="s">
        <v>10035</v>
      </c>
      <c r="HK499" s="27">
        <v>0</v>
      </c>
      <c r="HM499" t="s">
        <v>242</v>
      </c>
      <c r="HP499">
        <v>0.5</v>
      </c>
      <c r="HQ499">
        <v>1</v>
      </c>
      <c r="HR499">
        <v>0.25</v>
      </c>
      <c r="HS499">
        <v>1</v>
      </c>
      <c r="HT499">
        <v>0</v>
      </c>
      <c r="HU499">
        <v>0</v>
      </c>
      <c r="HV499">
        <v>0.25</v>
      </c>
      <c r="HW499">
        <v>0.66666666699999999</v>
      </c>
      <c r="HX499">
        <v>0</v>
      </c>
      <c r="HY499">
        <v>1</v>
      </c>
      <c r="HZ499">
        <v>0.25</v>
      </c>
      <c r="IA499">
        <v>0</v>
      </c>
      <c r="IB499">
        <v>1</v>
      </c>
      <c r="IC499">
        <v>0.58333333300000001</v>
      </c>
      <c r="ID499">
        <v>0.3125</v>
      </c>
      <c r="IE499">
        <v>0.383333333</v>
      </c>
      <c r="IF499">
        <v>0.42638888899999999</v>
      </c>
      <c r="II499" t="s">
        <v>10030</v>
      </c>
      <c r="IJ499">
        <v>2406.596</v>
      </c>
      <c r="IK499">
        <v>2365.3649999999998</v>
      </c>
      <c r="IL499">
        <v>2785.8739999999998</v>
      </c>
      <c r="IM499">
        <v>2971.9560000000001</v>
      </c>
      <c r="IN499">
        <v>2406.596</v>
      </c>
      <c r="IS499">
        <f t="shared" si="108"/>
        <v>0.5</v>
      </c>
      <c r="IT499">
        <f t="shared" si="112"/>
        <v>0.5714285714285714</v>
      </c>
      <c r="IU499">
        <f t="shared" si="113"/>
        <v>0.75</v>
      </c>
      <c r="IV499">
        <f t="shared" si="109"/>
        <v>0.6071428571428571</v>
      </c>
    </row>
    <row r="500" spans="1:256" customFormat="1" ht="14" customHeight="1" x14ac:dyDescent="0.2">
      <c r="A500">
        <v>499</v>
      </c>
      <c r="B500">
        <v>562</v>
      </c>
      <c r="C500" s="1">
        <v>44991.683333333334</v>
      </c>
      <c r="D500" s="1">
        <v>45038.69027777778</v>
      </c>
      <c r="E500">
        <v>0</v>
      </c>
      <c r="F500" t="s">
        <v>10044</v>
      </c>
      <c r="G500">
        <v>100</v>
      </c>
      <c r="H500">
        <v>4057757</v>
      </c>
      <c r="I500">
        <v>1</v>
      </c>
      <c r="J500" s="1">
        <v>45038.69027777778</v>
      </c>
      <c r="K500" t="s">
        <v>10045</v>
      </c>
      <c r="L500" t="s">
        <v>242</v>
      </c>
      <c r="M500" t="s">
        <v>242</v>
      </c>
      <c r="N500" t="s">
        <v>10046</v>
      </c>
      <c r="O500" t="s">
        <v>10047</v>
      </c>
      <c r="P500">
        <v>34.11</v>
      </c>
      <c r="Q500">
        <v>-118.2607</v>
      </c>
      <c r="R500" t="s">
        <v>245</v>
      </c>
      <c r="S500" t="s">
        <v>246</v>
      </c>
      <c r="T500" t="s">
        <v>10048</v>
      </c>
      <c r="V500" t="s">
        <v>10049</v>
      </c>
      <c r="W500">
        <v>126650100</v>
      </c>
      <c r="X500">
        <v>5912</v>
      </c>
      <c r="Y500" t="s">
        <v>350</v>
      </c>
      <c r="Z500" t="s">
        <v>351</v>
      </c>
      <c r="AA500">
        <v>2020</v>
      </c>
      <c r="AC500">
        <v>1</v>
      </c>
      <c r="AD500">
        <v>4</v>
      </c>
      <c r="AF500">
        <v>13</v>
      </c>
      <c r="AG500">
        <v>3</v>
      </c>
      <c r="AI500" t="s">
        <v>10050</v>
      </c>
      <c r="AJ500" s="27">
        <v>1</v>
      </c>
      <c r="AK500">
        <v>10</v>
      </c>
      <c r="AL500" s="27">
        <v>0</v>
      </c>
      <c r="AM500" s="24">
        <v>0</v>
      </c>
      <c r="AN500" s="36">
        <f t="shared" si="105"/>
        <v>0</v>
      </c>
      <c r="AO500" s="27">
        <v>0</v>
      </c>
      <c r="AP500" s="24">
        <v>0</v>
      </c>
      <c r="AQ500" t="s">
        <v>10051</v>
      </c>
      <c r="AR500">
        <v>3</v>
      </c>
      <c r="AT500" t="s">
        <v>10050</v>
      </c>
      <c r="AU500" s="27">
        <v>1</v>
      </c>
      <c r="AV500">
        <v>12</v>
      </c>
      <c r="AW500" s="21">
        <f t="shared" si="117"/>
        <v>92.307692307692307</v>
      </c>
      <c r="AX500">
        <v>3</v>
      </c>
      <c r="AZ500" t="s">
        <v>10050</v>
      </c>
      <c r="BA500" s="27">
        <v>1</v>
      </c>
      <c r="BB500">
        <v>12</v>
      </c>
      <c r="BC500" s="21">
        <f t="shared" si="106"/>
        <v>92.307692307692307</v>
      </c>
      <c r="BD500">
        <v>3</v>
      </c>
      <c r="BF500" t="s">
        <v>10050</v>
      </c>
      <c r="BG500" s="27">
        <v>1</v>
      </c>
      <c r="BH500">
        <v>7.1</v>
      </c>
      <c r="BJ500">
        <v>3</v>
      </c>
      <c r="BL500" t="s">
        <v>10050</v>
      </c>
      <c r="BM500" s="27">
        <v>1</v>
      </c>
      <c r="BN500">
        <v>3</v>
      </c>
      <c r="BP500" t="s">
        <v>10050</v>
      </c>
      <c r="BQ500" s="27">
        <v>1</v>
      </c>
      <c r="BR500">
        <v>4</v>
      </c>
      <c r="BS500" s="97">
        <f t="shared" si="116"/>
        <v>30.76923076923077</v>
      </c>
      <c r="BU500">
        <v>3</v>
      </c>
      <c r="BW500" t="s">
        <v>10050</v>
      </c>
      <c r="BX500" s="27">
        <v>1</v>
      </c>
      <c r="BY500">
        <v>4</v>
      </c>
      <c r="BZ500" s="21">
        <f>BY500/AF500*100</f>
        <v>30.76923076923077</v>
      </c>
      <c r="CA500">
        <v>2</v>
      </c>
      <c r="CB500">
        <v>3</v>
      </c>
      <c r="CD500" t="s">
        <v>10050</v>
      </c>
      <c r="CE500" s="27">
        <v>0</v>
      </c>
      <c r="CG500" t="s">
        <v>242</v>
      </c>
      <c r="CH500" t="s">
        <v>242</v>
      </c>
      <c r="CJ500" s="27">
        <v>1</v>
      </c>
      <c r="CK500" s="2" t="s">
        <v>10052</v>
      </c>
      <c r="CL500">
        <v>3</v>
      </c>
      <c r="CN500" t="s">
        <v>10053</v>
      </c>
      <c r="CO500">
        <v>1</v>
      </c>
      <c r="CP500" s="27">
        <v>0</v>
      </c>
      <c r="CQ500" t="s">
        <v>242</v>
      </c>
      <c r="CR500" t="s">
        <v>242</v>
      </c>
      <c r="CS500" t="s">
        <v>242</v>
      </c>
      <c r="CV500" s="27">
        <v>0</v>
      </c>
      <c r="CX500" t="s">
        <v>242</v>
      </c>
      <c r="DA500" s="27">
        <v>1</v>
      </c>
      <c r="DB500">
        <v>165384</v>
      </c>
      <c r="DC500">
        <v>2</v>
      </c>
      <c r="DE500" s="27">
        <v>1</v>
      </c>
      <c r="DF500" s="36">
        <v>977380</v>
      </c>
      <c r="DG500">
        <v>2</v>
      </c>
      <c r="DH500" s="51">
        <v>898028</v>
      </c>
      <c r="DI500">
        <v>2</v>
      </c>
      <c r="DJ500" s="36" t="s">
        <v>242</v>
      </c>
      <c r="DK500" t="s">
        <v>242</v>
      </c>
      <c r="DM500" s="27">
        <v>1</v>
      </c>
      <c r="DN500" s="36">
        <v>29757928</v>
      </c>
      <c r="DO500">
        <v>2</v>
      </c>
      <c r="DQ500">
        <v>5</v>
      </c>
      <c r="DR500" t="s">
        <v>10054</v>
      </c>
      <c r="DS500" t="s">
        <v>10055</v>
      </c>
      <c r="DT500" s="27">
        <v>1</v>
      </c>
      <c r="DU500" s="2" t="s">
        <v>10056</v>
      </c>
      <c r="DV500" s="27">
        <v>1</v>
      </c>
      <c r="DW500" s="2" t="s">
        <v>10057</v>
      </c>
      <c r="DX500" s="27">
        <v>0.5</v>
      </c>
      <c r="DY500" t="s">
        <v>10058</v>
      </c>
      <c r="DZ500" s="27">
        <v>0</v>
      </c>
      <c r="EB500" s="27">
        <v>0</v>
      </c>
      <c r="ED500" s="27">
        <v>0.5</v>
      </c>
      <c r="EE500" s="2" t="s">
        <v>10059</v>
      </c>
      <c r="EF500" s="27">
        <v>1</v>
      </c>
      <c r="EG500" t="s">
        <v>10060</v>
      </c>
      <c r="EH500" s="27">
        <v>0</v>
      </c>
      <c r="EJ500" s="27">
        <v>1</v>
      </c>
      <c r="EK500" t="s">
        <v>10061</v>
      </c>
      <c r="EL500" s="27">
        <v>1</v>
      </c>
      <c r="EM500" t="s">
        <v>10062</v>
      </c>
      <c r="EN500">
        <v>1</v>
      </c>
      <c r="EP500" s="2" t="s">
        <v>10063</v>
      </c>
      <c r="EQ500">
        <f t="shared" si="107"/>
        <v>0.6</v>
      </c>
      <c r="ER500" s="99">
        <v>0.5</v>
      </c>
      <c r="ES500" s="27">
        <v>0</v>
      </c>
      <c r="ET500" t="s">
        <v>242</v>
      </c>
      <c r="EU500" t="s">
        <v>242</v>
      </c>
      <c r="EX500" t="s">
        <v>242</v>
      </c>
      <c r="EY500" t="s">
        <v>242</v>
      </c>
      <c r="FA500" s="27">
        <v>0</v>
      </c>
      <c r="FB500" t="s">
        <v>242</v>
      </c>
      <c r="FD500" s="27">
        <v>0</v>
      </c>
      <c r="FE500" t="s">
        <v>242</v>
      </c>
      <c r="FG500" s="27">
        <v>1</v>
      </c>
      <c r="FH500">
        <v>5612</v>
      </c>
      <c r="FJ500" s="27">
        <v>0</v>
      </c>
      <c r="FK500" t="s">
        <v>242</v>
      </c>
      <c r="FL500">
        <f t="shared" si="110"/>
        <v>1</v>
      </c>
      <c r="FM500" s="99">
        <v>1</v>
      </c>
      <c r="FN500">
        <f t="shared" si="111"/>
        <v>0</v>
      </c>
      <c r="FO500" s="100">
        <v>0</v>
      </c>
      <c r="FQ500">
        <v>1</v>
      </c>
      <c r="FS500" t="s">
        <v>10063</v>
      </c>
      <c r="FT500" s="27">
        <v>1</v>
      </c>
      <c r="FU500" t="s">
        <v>242</v>
      </c>
      <c r="FV500" t="s">
        <v>242</v>
      </c>
      <c r="FW500" t="s">
        <v>242</v>
      </c>
      <c r="FX500" t="s">
        <v>10064</v>
      </c>
      <c r="FY500" s="27">
        <v>1</v>
      </c>
      <c r="FZ500">
        <v>70</v>
      </c>
      <c r="GA500">
        <v>3</v>
      </c>
      <c r="GC500" s="27">
        <v>1</v>
      </c>
      <c r="GD500">
        <v>16</v>
      </c>
      <c r="GE500">
        <v>15</v>
      </c>
      <c r="GF500" s="36">
        <v>53</v>
      </c>
      <c r="GG500">
        <v>11</v>
      </c>
      <c r="GH500">
        <v>1</v>
      </c>
      <c r="GI500">
        <v>0</v>
      </c>
      <c r="GJ500">
        <v>3</v>
      </c>
      <c r="GK500">
        <v>3</v>
      </c>
      <c r="GM500">
        <v>5</v>
      </c>
      <c r="GN500" t="s">
        <v>10065</v>
      </c>
      <c r="GO500" t="s">
        <v>10066</v>
      </c>
      <c r="GP500" s="27">
        <v>0</v>
      </c>
      <c r="GQ500" t="s">
        <v>242</v>
      </c>
      <c r="GR500" t="s">
        <v>242</v>
      </c>
      <c r="GT500" t="s">
        <v>242</v>
      </c>
      <c r="GW500" s="27">
        <v>1</v>
      </c>
      <c r="GX500">
        <v>214</v>
      </c>
      <c r="GY500" t="s">
        <v>10067</v>
      </c>
      <c r="HA500">
        <v>3</v>
      </c>
      <c r="HC500" t="s">
        <v>10053</v>
      </c>
      <c r="HD500" s="27">
        <v>0</v>
      </c>
      <c r="HF500" s="27">
        <v>0</v>
      </c>
      <c r="HH500" t="s">
        <v>242</v>
      </c>
      <c r="HK500" s="27">
        <v>1</v>
      </c>
      <c r="HL500" s="2" t="s">
        <v>10068</v>
      </c>
      <c r="HM500">
        <v>1</v>
      </c>
      <c r="HO500" t="s">
        <v>10063</v>
      </c>
      <c r="HP500">
        <v>0.66666666699999999</v>
      </c>
      <c r="HQ500">
        <v>1</v>
      </c>
      <c r="HR500">
        <v>0</v>
      </c>
      <c r="HS500">
        <v>1</v>
      </c>
      <c r="HT500">
        <v>0.6</v>
      </c>
      <c r="HU500">
        <v>0</v>
      </c>
      <c r="HV500">
        <v>0.25</v>
      </c>
      <c r="HW500">
        <v>1</v>
      </c>
      <c r="HX500">
        <v>0</v>
      </c>
      <c r="HY500">
        <v>1</v>
      </c>
      <c r="HZ500">
        <v>0</v>
      </c>
      <c r="IA500">
        <v>1</v>
      </c>
      <c r="IB500">
        <v>1</v>
      </c>
      <c r="IC500">
        <v>0.55555555599999995</v>
      </c>
      <c r="ID500">
        <v>0.46250000000000002</v>
      </c>
      <c r="IE500">
        <v>0.6</v>
      </c>
      <c r="IF500">
        <v>0.53935185200000002</v>
      </c>
      <c r="IG500" t="s">
        <v>10069</v>
      </c>
      <c r="IH500" t="s">
        <v>266</v>
      </c>
      <c r="II500" t="s">
        <v>10048</v>
      </c>
      <c r="IJ500">
        <v>256776</v>
      </c>
      <c r="IK500">
        <v>268399</v>
      </c>
      <c r="IL500">
        <v>292111</v>
      </c>
      <c r="IM500">
        <v>322467</v>
      </c>
      <c r="IN500">
        <v>256776</v>
      </c>
      <c r="IS500">
        <f t="shared" si="108"/>
        <v>0.6</v>
      </c>
      <c r="IT500">
        <f t="shared" si="112"/>
        <v>0.6428571428571429</v>
      </c>
      <c r="IU500">
        <f t="shared" si="113"/>
        <v>1</v>
      </c>
      <c r="IV500">
        <f t="shared" si="109"/>
        <v>0.74761904761904763</v>
      </c>
    </row>
    <row r="501" spans="1:256" customFormat="1" ht="14" customHeight="1" x14ac:dyDescent="0.2">
      <c r="A501">
        <v>500</v>
      </c>
      <c r="B501">
        <v>564</v>
      </c>
      <c r="C501" s="1">
        <v>45040.643750000003</v>
      </c>
      <c r="D501" s="1">
        <v>45042.518750000003</v>
      </c>
      <c r="E501">
        <v>0</v>
      </c>
      <c r="F501" t="s">
        <v>9316</v>
      </c>
      <c r="G501">
        <v>100</v>
      </c>
      <c r="H501">
        <v>161976</v>
      </c>
      <c r="I501">
        <v>1</v>
      </c>
      <c r="J501" s="1">
        <v>45042.518750000003</v>
      </c>
      <c r="K501" t="s">
        <v>10070</v>
      </c>
      <c r="L501" t="s">
        <v>242</v>
      </c>
      <c r="M501" t="s">
        <v>242</v>
      </c>
      <c r="N501" t="s">
        <v>10071</v>
      </c>
      <c r="O501" t="s">
        <v>10072</v>
      </c>
      <c r="P501">
        <v>34.073999999999998</v>
      </c>
      <c r="Q501">
        <v>-118.2611</v>
      </c>
      <c r="R501" t="s">
        <v>245</v>
      </c>
      <c r="S501" t="s">
        <v>246</v>
      </c>
      <c r="T501" t="s">
        <v>10073</v>
      </c>
      <c r="V501" t="s">
        <v>10074</v>
      </c>
      <c r="W501" s="3">
        <v>7.5499999999999999E+105</v>
      </c>
      <c r="X501">
        <v>3724</v>
      </c>
      <c r="Y501" t="s">
        <v>476</v>
      </c>
      <c r="Z501" t="s">
        <v>2504</v>
      </c>
      <c r="AA501">
        <v>2020</v>
      </c>
      <c r="AC501">
        <v>0</v>
      </c>
      <c r="AF501">
        <v>8</v>
      </c>
      <c r="AG501">
        <v>3</v>
      </c>
      <c r="AI501" t="s">
        <v>10075</v>
      </c>
      <c r="AJ501" s="27">
        <v>1</v>
      </c>
      <c r="AK501">
        <v>5</v>
      </c>
      <c r="AL501" s="27">
        <v>0</v>
      </c>
      <c r="AM501" s="24">
        <v>0</v>
      </c>
      <c r="AN501" s="36">
        <f t="shared" si="105"/>
        <v>0</v>
      </c>
      <c r="AO501" s="27">
        <v>0</v>
      </c>
      <c r="AP501" s="24">
        <v>0</v>
      </c>
      <c r="AQ501" t="s">
        <v>10076</v>
      </c>
      <c r="AR501">
        <v>3</v>
      </c>
      <c r="AT501" t="s">
        <v>10075</v>
      </c>
      <c r="AU501" s="27">
        <v>1</v>
      </c>
      <c r="AV501">
        <v>6</v>
      </c>
      <c r="AW501" s="21">
        <f t="shared" si="117"/>
        <v>75</v>
      </c>
      <c r="AX501">
        <v>3</v>
      </c>
      <c r="AZ501" t="s">
        <v>10075</v>
      </c>
      <c r="BA501" s="27">
        <v>1</v>
      </c>
      <c r="BB501">
        <v>6</v>
      </c>
      <c r="BC501" s="21">
        <f t="shared" si="106"/>
        <v>75</v>
      </c>
      <c r="BD501">
        <v>3</v>
      </c>
      <c r="BF501" t="s">
        <v>10075</v>
      </c>
      <c r="BG501" s="27">
        <v>1</v>
      </c>
      <c r="BH501">
        <v>3.9</v>
      </c>
      <c r="BJ501">
        <v>3</v>
      </c>
      <c r="BL501" t="s">
        <v>10075</v>
      </c>
      <c r="BM501" s="27">
        <v>1</v>
      </c>
      <c r="BN501">
        <v>3</v>
      </c>
      <c r="BP501" t="s">
        <v>10075</v>
      </c>
      <c r="BQ501" s="27">
        <v>1</v>
      </c>
      <c r="BR501">
        <v>2</v>
      </c>
      <c r="BS501" s="97">
        <f t="shared" si="116"/>
        <v>25</v>
      </c>
      <c r="BT501">
        <v>38</v>
      </c>
      <c r="BU501">
        <v>3</v>
      </c>
      <c r="BW501" t="s">
        <v>10075</v>
      </c>
      <c r="BX501" s="27">
        <v>1</v>
      </c>
      <c r="BY501">
        <v>3</v>
      </c>
      <c r="BZ501" s="21">
        <f>BY501/AF501*100</f>
        <v>37.5</v>
      </c>
      <c r="CA501">
        <v>2</v>
      </c>
      <c r="CB501">
        <v>3</v>
      </c>
      <c r="CD501" t="s">
        <v>10075</v>
      </c>
      <c r="CE501" s="27">
        <v>0</v>
      </c>
      <c r="CG501" t="s">
        <v>242</v>
      </c>
      <c r="CH501" t="s">
        <v>242</v>
      </c>
      <c r="CJ501" s="27">
        <v>0</v>
      </c>
      <c r="CL501" t="s">
        <v>242</v>
      </c>
      <c r="CO501">
        <v>0</v>
      </c>
      <c r="CP501" s="27">
        <v>0</v>
      </c>
      <c r="CQ501" t="s">
        <v>242</v>
      </c>
      <c r="CR501" t="s">
        <v>242</v>
      </c>
      <c r="CS501" t="s">
        <v>242</v>
      </c>
      <c r="CV501" s="27">
        <v>0</v>
      </c>
      <c r="CX501" t="s">
        <v>242</v>
      </c>
      <c r="DA501" s="27">
        <v>0.5</v>
      </c>
      <c r="DB501" t="s">
        <v>242</v>
      </c>
      <c r="DC501" t="s">
        <v>242</v>
      </c>
      <c r="DE501" s="27">
        <v>0</v>
      </c>
      <c r="DF501" s="36" t="s">
        <v>242</v>
      </c>
      <c r="DG501" t="s">
        <v>242</v>
      </c>
      <c r="DH501" s="43" t="s">
        <v>242</v>
      </c>
      <c r="DI501" t="s">
        <v>242</v>
      </c>
      <c r="DJ501" s="36" t="s">
        <v>242</v>
      </c>
      <c r="DK501" t="s">
        <v>242</v>
      </c>
      <c r="DM501" s="27">
        <v>0</v>
      </c>
      <c r="DN501" s="36" t="s">
        <v>242</v>
      </c>
      <c r="DO501" t="s">
        <v>242</v>
      </c>
      <c r="DQ501">
        <v>5</v>
      </c>
      <c r="DR501" t="s">
        <v>2613</v>
      </c>
      <c r="DS501" t="s">
        <v>10077</v>
      </c>
      <c r="DT501" s="27">
        <v>1</v>
      </c>
      <c r="DU501" s="2" t="s">
        <v>10078</v>
      </c>
      <c r="DV501" s="27">
        <v>0</v>
      </c>
      <c r="DX501" s="27">
        <v>0</v>
      </c>
      <c r="DZ501" s="27">
        <v>0</v>
      </c>
      <c r="EB501" s="27">
        <v>0</v>
      </c>
      <c r="ED501" s="27">
        <v>0</v>
      </c>
      <c r="EF501" s="27">
        <v>0</v>
      </c>
      <c r="EH501" s="27">
        <v>0</v>
      </c>
      <c r="EJ501" s="27">
        <v>0</v>
      </c>
      <c r="EL501" s="27">
        <v>0.5</v>
      </c>
      <c r="EM501" s="2" t="s">
        <v>10079</v>
      </c>
      <c r="EN501">
        <v>5</v>
      </c>
      <c r="EO501" t="s">
        <v>2613</v>
      </c>
      <c r="EP501" s="2" t="s">
        <v>10077</v>
      </c>
      <c r="EQ501">
        <f t="shared" si="107"/>
        <v>0.15</v>
      </c>
      <c r="ER501" s="99">
        <v>0.5</v>
      </c>
      <c r="ES501" s="27">
        <v>0</v>
      </c>
      <c r="ET501" t="s">
        <v>242</v>
      </c>
      <c r="EU501" t="s">
        <v>242</v>
      </c>
      <c r="EX501" t="s">
        <v>242</v>
      </c>
      <c r="EY501" t="s">
        <v>242</v>
      </c>
      <c r="FA501" s="27">
        <v>0</v>
      </c>
      <c r="FB501" t="s">
        <v>242</v>
      </c>
      <c r="FD501" s="27">
        <v>0</v>
      </c>
      <c r="FE501" t="s">
        <v>242</v>
      </c>
      <c r="FG501" s="27">
        <v>0.5</v>
      </c>
      <c r="FH501" t="s">
        <v>242</v>
      </c>
      <c r="FJ501" s="27">
        <v>0</v>
      </c>
      <c r="FK501" t="s">
        <v>242</v>
      </c>
      <c r="FL501">
        <f t="shared" si="110"/>
        <v>0.5</v>
      </c>
      <c r="FM501" s="100">
        <v>0.5</v>
      </c>
      <c r="FN501">
        <f t="shared" si="111"/>
        <v>0</v>
      </c>
      <c r="FO501" s="100">
        <v>0</v>
      </c>
      <c r="FQ501">
        <v>5</v>
      </c>
      <c r="FR501" t="s">
        <v>2613</v>
      </c>
      <c r="FS501" t="s">
        <v>10077</v>
      </c>
      <c r="FT501" s="27">
        <v>0</v>
      </c>
      <c r="FU501" t="s">
        <v>242</v>
      </c>
      <c r="FV501" t="s">
        <v>242</v>
      </c>
      <c r="FW501" t="s">
        <v>242</v>
      </c>
      <c r="FY501" s="27">
        <v>0</v>
      </c>
      <c r="FZ501" t="s">
        <v>242</v>
      </c>
      <c r="GA501" t="s">
        <v>242</v>
      </c>
      <c r="GC501" s="27">
        <v>0</v>
      </c>
      <c r="GD501" t="s">
        <v>242</v>
      </c>
      <c r="GE501" t="s">
        <v>242</v>
      </c>
      <c r="GF501" s="36" t="s">
        <v>242</v>
      </c>
      <c r="GG501" t="s">
        <v>242</v>
      </c>
      <c r="GH501" t="s">
        <v>242</v>
      </c>
      <c r="GI501" t="s">
        <v>242</v>
      </c>
      <c r="GJ501" t="s">
        <v>242</v>
      </c>
      <c r="GK501" t="s">
        <v>242</v>
      </c>
      <c r="GM501" t="s">
        <v>242</v>
      </c>
      <c r="GP501" s="27">
        <v>0</v>
      </c>
      <c r="GQ501" t="s">
        <v>242</v>
      </c>
      <c r="GR501" t="s">
        <v>242</v>
      </c>
      <c r="GT501" t="s">
        <v>242</v>
      </c>
      <c r="GW501" s="27">
        <v>1</v>
      </c>
      <c r="GX501">
        <v>193</v>
      </c>
      <c r="GY501" t="s">
        <v>10080</v>
      </c>
      <c r="HA501">
        <v>3</v>
      </c>
      <c r="HC501" t="s">
        <v>10081</v>
      </c>
      <c r="HD501" s="27">
        <v>0</v>
      </c>
      <c r="HF501" s="27">
        <v>0</v>
      </c>
      <c r="HH501" t="s">
        <v>242</v>
      </c>
      <c r="HK501" s="27">
        <v>0</v>
      </c>
      <c r="HM501" t="s">
        <v>242</v>
      </c>
      <c r="HP501">
        <v>0.66666666699999999</v>
      </c>
      <c r="HQ501">
        <v>0</v>
      </c>
      <c r="HR501">
        <v>0</v>
      </c>
      <c r="HS501">
        <v>0.16666666699999999</v>
      </c>
      <c r="HT501">
        <v>0.15</v>
      </c>
      <c r="HU501">
        <v>0</v>
      </c>
      <c r="HV501">
        <v>0.125</v>
      </c>
      <c r="HW501">
        <v>0</v>
      </c>
      <c r="HX501">
        <v>0</v>
      </c>
      <c r="HY501">
        <v>1</v>
      </c>
      <c r="HZ501">
        <v>0</v>
      </c>
      <c r="IA501">
        <v>0</v>
      </c>
      <c r="IB501">
        <v>1</v>
      </c>
      <c r="IC501">
        <v>0.222222222</v>
      </c>
      <c r="ID501">
        <v>0.110416667</v>
      </c>
      <c r="IE501">
        <v>0.2</v>
      </c>
      <c r="IF501">
        <v>0.17754629599999999</v>
      </c>
      <c r="IG501" t="s">
        <v>10082</v>
      </c>
      <c r="IH501" t="s">
        <v>266</v>
      </c>
      <c r="II501" t="s">
        <v>10073</v>
      </c>
      <c r="IJ501">
        <v>77046</v>
      </c>
      <c r="IK501">
        <v>56587</v>
      </c>
      <c r="IL501">
        <v>64388</v>
      </c>
      <c r="IM501">
        <v>67074</v>
      </c>
      <c r="IN501">
        <v>77046</v>
      </c>
      <c r="IS501">
        <f t="shared" si="108"/>
        <v>0.4</v>
      </c>
      <c r="IT501">
        <f t="shared" si="112"/>
        <v>0.21428571428571427</v>
      </c>
      <c r="IU501">
        <f t="shared" si="113"/>
        <v>0.25</v>
      </c>
      <c r="IV501">
        <f t="shared" si="109"/>
        <v>0.28809523809523813</v>
      </c>
    </row>
    <row r="502" spans="1:256" customFormat="1" ht="14" customHeight="1" x14ac:dyDescent="0.2">
      <c r="AJ502" s="27"/>
      <c r="AL502" s="27"/>
      <c r="AN502" s="36"/>
      <c r="AO502" s="27"/>
      <c r="AU502" s="27"/>
      <c r="AW502" s="21"/>
      <c r="BA502" s="27"/>
      <c r="BC502" s="21"/>
      <c r="BG502" s="27"/>
      <c r="BM502" s="27"/>
      <c r="BQ502" s="27"/>
      <c r="BS502" s="21"/>
      <c r="BX502" s="27"/>
      <c r="BZ502" s="21"/>
      <c r="CE502" s="27"/>
      <c r="CJ502" s="27"/>
      <c r="CP502" s="27"/>
      <c r="CV502" s="27"/>
      <c r="DA502" s="27"/>
      <c r="DE502" s="27"/>
      <c r="DM502" s="27"/>
      <c r="DT502" s="27"/>
      <c r="DV502" s="27"/>
      <c r="DX502" s="27"/>
      <c r="DZ502" s="27"/>
      <c r="EB502" s="27"/>
      <c r="ED502" s="27"/>
      <c r="EF502" s="27"/>
      <c r="EH502" s="27"/>
      <c r="EJ502" s="27"/>
      <c r="EL502" s="27"/>
      <c r="EP502" s="2"/>
      <c r="ER502" s="99"/>
      <c r="ES502" s="27"/>
      <c r="FA502" s="27"/>
      <c r="FD502" s="27"/>
      <c r="FG502" s="27"/>
      <c r="FJ502" s="27"/>
      <c r="FM502" s="99"/>
      <c r="FO502" s="99"/>
      <c r="FT502" s="27"/>
      <c r="FY502" s="27"/>
      <c r="GC502" s="27"/>
      <c r="GP502" s="27"/>
      <c r="GW502" s="27"/>
      <c r="HD502" s="27"/>
      <c r="HF502" s="27"/>
      <c r="HK502" s="27"/>
    </row>
    <row r="503" spans="1:256" s="28" customFormat="1" ht="14" customHeight="1" x14ac:dyDescent="0.2">
      <c r="A503" s="28" t="s">
        <v>10083</v>
      </c>
      <c r="AJ503" s="28">
        <f>AVERAGE(AJ2:AJ501)</f>
        <v>0.77300000000000002</v>
      </c>
      <c r="AL503" s="28">
        <f>AVERAGE(AL2:AL501)</f>
        <v>0.19600000000000001</v>
      </c>
      <c r="AN503" s="36"/>
      <c r="AO503" s="28">
        <f>AVERAGE(AO2:AO501)</f>
        <v>0.192</v>
      </c>
      <c r="AU503" s="28">
        <f>AVERAGE(AU2:AU501)</f>
        <v>1</v>
      </c>
      <c r="BA503" s="28">
        <f>AVERAGE(BA2:BA501)</f>
        <v>1</v>
      </c>
      <c r="BG503" s="28">
        <f>AVERAGE(BG2:BG501)</f>
        <v>0.9408817635270541</v>
      </c>
      <c r="BM503" s="28">
        <f>AVERAGE(BM2:BM501)</f>
        <v>0.98699999999999999</v>
      </c>
      <c r="BQ503" s="28">
        <f>AVERAGE(BQ2:BQ501)</f>
        <v>0.998</v>
      </c>
      <c r="BX503" s="28">
        <f>AVERAGE(BX2:BX501)</f>
        <v>0.73</v>
      </c>
      <c r="CE503" s="28">
        <f>AVERAGE(CE2:CE501)</f>
        <v>2.5000000000000001E-2</v>
      </c>
      <c r="CJ503" s="28">
        <f>AVERAGE(CJ2:CJ501)</f>
        <v>0.65</v>
      </c>
      <c r="CO503">
        <f>AVERAGE(CO2:CO501)</f>
        <v>0.308</v>
      </c>
      <c r="CP503" s="28">
        <f>AVERAGE(CP2:CP501)</f>
        <v>0.21</v>
      </c>
      <c r="CV503" s="28">
        <f>AVERAGE(CV2:CV501)</f>
        <v>0.77800000000000002</v>
      </c>
      <c r="DA503" s="28">
        <f>AVERAGE(DA2:DA501)</f>
        <v>0.82799999999999996</v>
      </c>
      <c r="DE503" s="28">
        <f>AVERAGE(DE2:DE501)</f>
        <v>0.80800000000000005</v>
      </c>
      <c r="DM503" s="28">
        <f>AVERAGE(DM2:DM501)</f>
        <v>0.56399999999999995</v>
      </c>
      <c r="DT503" s="28">
        <f>AVERAGE(DT2:DT501)</f>
        <v>0.74299999999999999</v>
      </c>
      <c r="DV503" s="28">
        <f>AVERAGE(DV2:DV501)</f>
        <v>0.76</v>
      </c>
      <c r="DX503" s="28">
        <f>AVERAGE(DX2:DX501)</f>
        <v>0.55200000000000005</v>
      </c>
      <c r="DZ503" s="28">
        <f>AVERAGE(DZ2:DZ501)</f>
        <v>0.71199999999999997</v>
      </c>
      <c r="EB503" s="28">
        <f>AVERAGE(EB2:EB501)</f>
        <v>0.46100000000000002</v>
      </c>
      <c r="ED503" s="28">
        <f>AVERAGE(ED2:ED501)</f>
        <v>0.63500000000000001</v>
      </c>
      <c r="EF503" s="28">
        <f>AVERAGE(EF2:EF501)</f>
        <v>0.63200000000000001</v>
      </c>
      <c r="EH503" s="28">
        <f>AVERAGE(EH2:EH501)</f>
        <v>0.57599999999999996</v>
      </c>
      <c r="EJ503" s="28">
        <f>AVERAGE(EJ2:EJ501)</f>
        <v>0.78</v>
      </c>
      <c r="EL503" s="28">
        <f>AVERAGE(EL2:EL501)</f>
        <v>0.751</v>
      </c>
      <c r="EP503" s="91"/>
      <c r="ER503" s="99"/>
      <c r="ES503" s="28">
        <f>AVERAGE(ES2:ES501)</f>
        <v>0.05</v>
      </c>
      <c r="FA503" s="28">
        <f>AVERAGE(FA2:FA501)</f>
        <v>0.376</v>
      </c>
      <c r="FD503" s="28">
        <f>AVERAGE(FD2:FD501)</f>
        <v>0.17399999999999999</v>
      </c>
      <c r="FG503" s="28">
        <f>AVERAGE(FG2:FG501)</f>
        <v>0.45500000000000002</v>
      </c>
      <c r="FJ503" s="28">
        <f>AVERAGE(FJ2:FJ501)</f>
        <v>0.104</v>
      </c>
      <c r="FM503" s="99"/>
      <c r="FN503"/>
      <c r="FO503" s="99"/>
      <c r="FT503" s="28">
        <f>AVERAGE(FT2:FT501)</f>
        <v>0.29799999999999999</v>
      </c>
      <c r="FY503" s="28">
        <f>AVERAGE(FY2:FY501)</f>
        <v>0.84099999999999997</v>
      </c>
      <c r="GC503" s="28">
        <f>AVERAGE(GC2:GC501)</f>
        <v>0.60699999999999998</v>
      </c>
      <c r="GP503" s="28">
        <f>AVERAGE(GP2:GP501)</f>
        <v>0.159</v>
      </c>
      <c r="GW503" s="28">
        <f>AVERAGE(GW2:GW501)</f>
        <v>0.996</v>
      </c>
      <c r="HD503" s="28">
        <f>AVERAGE(HD2:HD501)</f>
        <v>0.16</v>
      </c>
      <c r="HF503" s="28">
        <f>AVERAGE(HF2:HF501)</f>
        <v>0.13900000000000001</v>
      </c>
      <c r="HK503" s="28">
        <f>AVERAGE(HK2:HK501)</f>
        <v>0.77</v>
      </c>
    </row>
    <row r="504" spans="1:256" customFormat="1" ht="14" customHeight="1" x14ac:dyDescent="0.2">
      <c r="Y504" t="s">
        <v>10084</v>
      </c>
      <c r="Z504" t="s">
        <v>269</v>
      </c>
      <c r="AJ504" s="27"/>
      <c r="AL504" s="27"/>
      <c r="AN504" s="36"/>
      <c r="AO504" s="27"/>
      <c r="AU504" s="27"/>
      <c r="AW504" s="21"/>
      <c r="BA504" s="27"/>
      <c r="BC504" s="21"/>
      <c r="BG504" s="27"/>
      <c r="BM504" s="27"/>
      <c r="BQ504" s="27"/>
      <c r="BR504" t="s">
        <v>10087</v>
      </c>
      <c r="BS504" s="21">
        <f>AVERAGE(BS2:BS501)</f>
        <v>29.31724272786041</v>
      </c>
      <c r="BX504" s="27"/>
      <c r="BY504" t="s">
        <v>10088</v>
      </c>
      <c r="BZ504" s="21">
        <f>AVERAGE(BZ2:BZ501)</f>
        <v>25.655092847468982</v>
      </c>
      <c r="CE504" s="27"/>
      <c r="CJ504" s="27"/>
      <c r="CP504" s="27"/>
      <c r="CV504" s="27"/>
      <c r="DA504" s="27"/>
      <c r="DE504" s="27"/>
      <c r="DM504" s="27"/>
      <c r="DT504" s="27"/>
      <c r="DV504" s="27"/>
      <c r="DX504" s="27"/>
      <c r="DZ504" s="27"/>
      <c r="EB504" s="27"/>
      <c r="ED504" s="27"/>
      <c r="EF504" s="27"/>
      <c r="EH504" s="27"/>
      <c r="EJ504" s="27"/>
      <c r="EL504" s="27"/>
      <c r="EP504" s="2"/>
      <c r="ER504" s="99"/>
      <c r="ES504" s="27"/>
      <c r="FA504" s="27"/>
      <c r="FD504" s="27"/>
      <c r="FG504" s="27"/>
      <c r="FJ504" s="27"/>
      <c r="FM504" s="99"/>
      <c r="FO504" s="99"/>
      <c r="FT504" s="27"/>
      <c r="FY504" s="27"/>
      <c r="GC504" s="27"/>
      <c r="GP504" s="27"/>
      <c r="GW504" s="27"/>
      <c r="HD504" s="27"/>
      <c r="HF504" s="27"/>
      <c r="HK504" s="27"/>
      <c r="IC504">
        <v>60.173148150000003</v>
      </c>
      <c r="ID504">
        <v>43.022916670000001</v>
      </c>
      <c r="IE504">
        <v>51.23</v>
      </c>
    </row>
    <row r="505" spans="1:256" customFormat="1" ht="14" customHeight="1" x14ac:dyDescent="0.2">
      <c r="A505" t="s">
        <v>10089</v>
      </c>
      <c r="AD505" t="s">
        <v>10129</v>
      </c>
      <c r="AJ505" s="27"/>
      <c r="AL505" s="27"/>
      <c r="AN505" s="36"/>
      <c r="AO505" s="27"/>
      <c r="AU505" s="27"/>
      <c r="AW505" s="21"/>
      <c r="BA505" s="27"/>
      <c r="BC505" s="21"/>
      <c r="BG505" s="27"/>
      <c r="BM505" s="27"/>
      <c r="BQ505" s="27"/>
      <c r="BS505" s="21"/>
      <c r="BX505" s="27"/>
      <c r="BZ505" s="21"/>
      <c r="CE505" s="27"/>
      <c r="CJ505" s="27"/>
      <c r="CP505" s="27"/>
      <c r="CV505" s="27"/>
      <c r="DA505" s="27"/>
      <c r="DE505" s="27"/>
      <c r="DM505" s="27"/>
      <c r="DT505" s="27"/>
      <c r="DV505" s="27"/>
      <c r="DX505" s="27"/>
      <c r="DZ505" s="27"/>
      <c r="EB505" s="27"/>
      <c r="ED505" s="27"/>
      <c r="EF505" s="27"/>
      <c r="EH505" s="27"/>
      <c r="EJ505" s="27"/>
      <c r="EL505" s="27"/>
      <c r="EP505" s="2"/>
      <c r="ER505" s="99"/>
      <c r="ES505" s="27"/>
      <c r="FA505" s="27"/>
      <c r="FD505" s="27"/>
      <c r="FG505" s="27"/>
      <c r="FJ505" s="27"/>
      <c r="FM505" s="99"/>
      <c r="FO505" s="99"/>
      <c r="FT505" s="27"/>
      <c r="FY505" s="27"/>
      <c r="GC505" s="27"/>
      <c r="GD505" t="s">
        <v>10130</v>
      </c>
      <c r="GE505" t="s">
        <v>10131</v>
      </c>
      <c r="GF505" t="s">
        <v>10132</v>
      </c>
      <c r="GH505" t="s">
        <v>10133</v>
      </c>
      <c r="GP505" s="27"/>
      <c r="GW505" s="27"/>
      <c r="HD505" s="27"/>
      <c r="HF505" s="27"/>
      <c r="HK505" s="27"/>
      <c r="IS505" t="s">
        <v>10096</v>
      </c>
      <c r="IT505" t="s">
        <v>10134</v>
      </c>
      <c r="IU505" t="s">
        <v>10135</v>
      </c>
      <c r="IV505" t="s">
        <v>10136</v>
      </c>
    </row>
    <row r="506" spans="1:256" s="49" customFormat="1" ht="14" customHeight="1" x14ac:dyDescent="0.2">
      <c r="T506" s="49" t="s">
        <v>10090</v>
      </c>
      <c r="AC506" s="49">
        <f>COUNTIF(AC2:AC501, "&gt;0")</f>
        <v>186</v>
      </c>
      <c r="AD506" s="49">
        <f>AC506/500</f>
        <v>0.372</v>
      </c>
      <c r="AL506" s="49">
        <f>AVERAGE(AL2:AL501)</f>
        <v>0.19600000000000001</v>
      </c>
      <c r="AN506" s="36">
        <f>AVERAGE(AN2:AN501)</f>
        <v>10.030775645922706</v>
      </c>
      <c r="AO506" s="49">
        <f>AVERAGE(AO2:AO501)</f>
        <v>0.192</v>
      </c>
      <c r="AU506" s="49">
        <f>AVERAGE(AU2:AU501)</f>
        <v>1</v>
      </c>
      <c r="BA506" s="49">
        <f>AVERAGE(BA2:BA501)</f>
        <v>1</v>
      </c>
      <c r="BG506" s="49">
        <f>AVERAGE(BG2:BG501)</f>
        <v>0.9408817635270541</v>
      </c>
      <c r="BM506" s="49">
        <f>AVERAGE(BM2:BM501)</f>
        <v>0.98699999999999999</v>
      </c>
      <c r="BQ506" s="49">
        <f>AVERAGE(BQ2:BQ501)</f>
        <v>0.998</v>
      </c>
      <c r="BS506" s="59">
        <f>AVERAGE(BS2:BS501)</f>
        <v>29.31724272786041</v>
      </c>
      <c r="BX506" s="49">
        <f>AVERAGE(BX2:BX501)</f>
        <v>0.73</v>
      </c>
      <c r="BZ506" s="59">
        <f>AVERAGE(BZ2:BZ501)</f>
        <v>25.655092847468982</v>
      </c>
      <c r="CE506" s="49">
        <f>AVERAGE(CE2:CE501)</f>
        <v>2.5000000000000001E-2</v>
      </c>
      <c r="CJ506" s="49">
        <f>AVERAGE(CJ2:CJ501)</f>
        <v>0.65</v>
      </c>
      <c r="CO506"/>
      <c r="CP506" s="49">
        <f>AVERAGE(CP2:CP501)</f>
        <v>0.21</v>
      </c>
      <c r="CV506" s="49">
        <f>AVERAGE(CV2:CV501)</f>
        <v>0.77800000000000002</v>
      </c>
      <c r="DA506" s="49">
        <f>AVERAGE(DA2:DA501)</f>
        <v>0.82799999999999996</v>
      </c>
      <c r="DB506" s="49">
        <f>AVERAGE(DB2:DB501)</f>
        <v>2827643.6865000008</v>
      </c>
      <c r="DC506" s="49">
        <f>COUNTIF(DB2:DB501, "&gt;0")</f>
        <v>412</v>
      </c>
      <c r="DE506" s="49">
        <f>AVERAGE(DE2:DE501)</f>
        <v>0.80800000000000005</v>
      </c>
      <c r="DF506" s="49">
        <f>AVERAGE(DF2:DF501)</f>
        <v>525199.29717560974</v>
      </c>
      <c r="DG506" s="49">
        <f>COUNTIF(DF2:DF501, "&gt;0")</f>
        <v>202</v>
      </c>
      <c r="DH506" s="49">
        <f>AVERAGE(DH2:DH501)</f>
        <v>663540.44516163692</v>
      </c>
      <c r="DI506" s="49">
        <f>COUNTIFS(DH2:DH501, "&gt;0")</f>
        <v>226</v>
      </c>
      <c r="DJ506" s="49">
        <f>AVERAGE(DJ2:DJ501)</f>
        <v>692991.57954545459</v>
      </c>
      <c r="DK506" s="49">
        <f>COUNTIF(DJ2:DJ501, "&gt;0")</f>
        <v>154</v>
      </c>
      <c r="DM506" s="49">
        <f>AVERAGE(DM2:DM501)</f>
        <v>0.56399999999999995</v>
      </c>
      <c r="DN506" s="49">
        <f>AVERAGE(DN2:DN501)</f>
        <v>37924175.603088036</v>
      </c>
      <c r="DO506" s="49">
        <f>COUNTIF(DN2:DN501, "&gt;0")</f>
        <v>284</v>
      </c>
      <c r="DT506" s="49">
        <f>AVERAGE(DT2:DT501)</f>
        <v>0.74299999999999999</v>
      </c>
      <c r="DV506" s="49">
        <f>AVERAGE(DV2:DV501)</f>
        <v>0.76</v>
      </c>
      <c r="DX506" s="49">
        <f>AVERAGE(DX2:DX501)</f>
        <v>0.55200000000000005</v>
      </c>
      <c r="DZ506" s="49">
        <f>AVERAGE(DZ2:DZ501)</f>
        <v>0.71199999999999997</v>
      </c>
      <c r="EB506" s="49">
        <f>AVERAGE(EB2:EB501)</f>
        <v>0.46100000000000002</v>
      </c>
      <c r="ED506" s="49">
        <f>AVERAGE(ED2:ED501)</f>
        <v>0.63500000000000001</v>
      </c>
      <c r="EF506" s="49">
        <f>AVERAGE(EF2:EF501)</f>
        <v>0.63200000000000001</v>
      </c>
      <c r="EH506" s="49">
        <f>AVERAGE(EH2:EH501)</f>
        <v>0.57599999999999996</v>
      </c>
      <c r="EJ506" s="49">
        <f>AVERAGE(EJ2:EJ501)</f>
        <v>0.78</v>
      </c>
      <c r="EL506" s="49">
        <f>AVERAGE(EL2:EL501)</f>
        <v>0.751</v>
      </c>
      <c r="EP506" s="92"/>
      <c r="ER506" s="99"/>
      <c r="ES506" s="49">
        <f>AVERAGE(ES2:ES501)</f>
        <v>0.05</v>
      </c>
      <c r="FA506" s="49">
        <f>AVERAGE(FA2:FA501)</f>
        <v>0.376</v>
      </c>
      <c r="FD506" s="49">
        <f>AVERAGE(FD2:FD501)</f>
        <v>0.17399999999999999</v>
      </c>
      <c r="FG506" s="49">
        <f>AVERAGE(FG2:FG501)</f>
        <v>0.45500000000000002</v>
      </c>
      <c r="FJ506" s="49">
        <f>AVERAGE(FJ2:FJ501)</f>
        <v>0.104</v>
      </c>
      <c r="FM506" s="99"/>
      <c r="FN506"/>
      <c r="FO506" s="99"/>
      <c r="FT506" s="49">
        <f>AVERAGE(FT2:FT501)</f>
        <v>0.29799999999999999</v>
      </c>
      <c r="FY506" s="49">
        <f>AVERAGE(FY2:FY501)</f>
        <v>0.84099999999999997</v>
      </c>
      <c r="FZ506" s="49">
        <f>AVERAGE(FZ2:FZ501)</f>
        <v>38.861913875598084</v>
      </c>
      <c r="GA506" s="49">
        <f>COUNTIF(FZ2:FZ501, "&gt;0")</f>
        <v>418</v>
      </c>
      <c r="GC506" s="49">
        <f>AVERAGE(GC2:GC501)</f>
        <v>0.60699999999999998</v>
      </c>
      <c r="GD506" s="49">
        <f>AVERAGE(GD2:GD501)</f>
        <v>10.045064377682401</v>
      </c>
      <c r="GE506" s="49">
        <f>AVERAGE(GE2:GE501)</f>
        <v>12.184439655172415</v>
      </c>
      <c r="GF506" s="49">
        <f>AVERAGE(GF2:GF501)</f>
        <v>61.171875000000014</v>
      </c>
      <c r="GG506" s="49">
        <f>COUNTIF(GF2:GF501, "&gt;0")</f>
        <v>288</v>
      </c>
      <c r="GH506" s="49">
        <f>AVERAGE(GG2:GG501)</f>
        <v>14.335521739130439</v>
      </c>
      <c r="GP506" s="49">
        <f>AVERAGE(GP2:GP501)</f>
        <v>0.159</v>
      </c>
      <c r="GW506" s="49">
        <f>AVERAGE(GW2:GW501)</f>
        <v>0.996</v>
      </c>
      <c r="GX506" s="76">
        <f>AVERAGE(GX2:GX501)</f>
        <v>386.1997409638555</v>
      </c>
      <c r="GY506" s="49">
        <f>MEDIAN(GX2:GX501)</f>
        <v>179.8</v>
      </c>
      <c r="HD506" s="49">
        <f>AVERAGE(HD2:HD501)</f>
        <v>0.16</v>
      </c>
      <c r="HF506" s="49">
        <f>AVERAGE(HF2:HF501)</f>
        <v>0.13900000000000001</v>
      </c>
      <c r="HK506" s="49">
        <f>AVERAGE(HK2:HK501)</f>
        <v>0.77</v>
      </c>
      <c r="IR506" s="49" t="s">
        <v>10090</v>
      </c>
      <c r="IS506" s="49">
        <f>AVERAGE(IS2:IS501)</f>
        <v>0.55319999999999914</v>
      </c>
      <c r="IT506" s="49">
        <f>AVERAGE(IT2:IT501)</f>
        <v>0.52457142857142924</v>
      </c>
      <c r="IU506" s="49">
        <f>AVERAGE(IU2:IU501)</f>
        <v>0.6855</v>
      </c>
      <c r="IV506" s="49">
        <f>AVERAGE(IV2:IV501)</f>
        <v>0.58775714285714264</v>
      </c>
    </row>
    <row r="507" spans="1:256" s="26" customFormat="1" ht="14" customHeight="1" x14ac:dyDescent="0.2">
      <c r="T507" s="26" t="s">
        <v>10137</v>
      </c>
      <c r="AC507" s="26">
        <f>COUNTIFS(Y2:Y501, "Consumer Discretionary", AC2:AC501, "&gt;0")</f>
        <v>17</v>
      </c>
      <c r="AD507" s="26">
        <f>AC507/63</f>
        <v>0.26984126984126983</v>
      </c>
      <c r="AL507" s="26">
        <f>AVERAGEIF(Y2:Y501, "Consumer Discretionary", AL2:AL501)</f>
        <v>0.15079365079365079</v>
      </c>
      <c r="AN507" s="36">
        <f>AVERAGEIF(Y2:Y501, "Consumer Discretionary", AN2:AN501)</f>
        <v>6.530660697327364</v>
      </c>
      <c r="AO507" s="26">
        <f>AVERAGEIF(Y2:Y501, "Consumer Discretionary", AO2:AO501)</f>
        <v>0.29365079365079366</v>
      </c>
      <c r="AU507" s="26">
        <f>AVERAGEIF(Y2:Y501, "Consumer Discretionary", AU2:AU501)</f>
        <v>1</v>
      </c>
      <c r="BA507" s="26">
        <f>AVERAGEIF(Y2:Y501, "Consumer Discretionary", BA2:BA501)</f>
        <v>1</v>
      </c>
      <c r="BG507" s="26">
        <f>AVERAGEIF(Y2:Y501, "Consumer Discretionary", BG2:BG501)</f>
        <v>0.94444444444444442</v>
      </c>
      <c r="BM507" s="26">
        <f>AVERAGEIF(Y2:Y501, "Consumer Discretionary", BM2:BM501)</f>
        <v>1</v>
      </c>
      <c r="BQ507" s="26">
        <f>AVERAGEIF(Y2:Y501, "Consumer Discretionary", BQ2:BQ501)</f>
        <v>1</v>
      </c>
      <c r="BS507" s="60">
        <f>AVERAGEIF(Y2:Y501, "Consumer Discretionary", BS2:BS501)</f>
        <v>32.288311335930366</v>
      </c>
      <c r="BX507" s="26">
        <f>AVERAGEIF(Y2:Y501, "Consumer Discretionary", BX2:BX501)</f>
        <v>0.74603174603174605</v>
      </c>
      <c r="BZ507" s="60">
        <f>AVERAGEIF(Y2:Y501, "Consumer Discretionary", BZ2:BZ501)</f>
        <v>21.560359891005049</v>
      </c>
      <c r="CE507" s="26">
        <f>AVERAGEIF(Y2:Y501, "Consumer Discretionary", CE2:CE501)</f>
        <v>5.5555555555555552E-2</v>
      </c>
      <c r="CJ507" s="26">
        <f>AVERAGEIF(Y2:Y501, "Consumer Discretionary", CJ2:CJ501)</f>
        <v>0.56349206349206349</v>
      </c>
      <c r="CO507"/>
      <c r="CP507" s="26">
        <f>AVERAGEIF(Y2:Y501, "Consumer Discretionary", CP2:CP501)</f>
        <v>0.10317460317460317</v>
      </c>
      <c r="CV507" s="26">
        <f>AVERAGEIF(Y2:Y501, "Consumer Discretionary", CV2:CV501)</f>
        <v>0.69047619047619047</v>
      </c>
      <c r="DA507" s="26">
        <f>AVERAGEIF(Y2:Y501, "Consumer Discretionary", DA2:DA501)</f>
        <v>0.75396825396825395</v>
      </c>
      <c r="DB507" s="26">
        <f>AVERAGEIF(Y2:Y501, "Consumer Discretionary", DB2:DB501)</f>
        <v>730355.50244444446</v>
      </c>
      <c r="DC507" s="26">
        <f>COUNTIFS(Y2:Y501, "Consumer Discretionary", DB2:DB501, "&gt;0")</f>
        <v>45</v>
      </c>
      <c r="DE507" s="26">
        <f>AVERAGEIF(Y2:Y501, "Consumer Discretionary", DE2:DE501)</f>
        <v>0.72222222222222221</v>
      </c>
      <c r="DF507" s="26">
        <f>AVERAGEIF(Y2:Y501, "Consumer Discretionary", DF2:DF501)</f>
        <v>1172280.3780769231</v>
      </c>
      <c r="DG507" s="26">
        <f>COUNTIFS(Y2:Y501, "Consumer Discretionary", DF2:DF501, "&gt;0")</f>
        <v>26</v>
      </c>
      <c r="DH507" s="26">
        <f>AVERAGEIF(Y2:Y501, "Consumer Discretionary", DH2:DH501)</f>
        <v>1273621.3400000001</v>
      </c>
      <c r="DI507" s="26">
        <f>COUNTIFS(Y2:Y501, "Consumer Discretionary", DH2:DH501, "&gt;0")</f>
        <v>27</v>
      </c>
      <c r="DJ507" s="26">
        <f>AVERAGEIF(Y2:Y501, "Consumer Discretionary", DJ2:DJ501)</f>
        <v>572663.78</v>
      </c>
      <c r="DK507" s="26">
        <f>COUNTIFS(Y2:Y501, "Consumer Discretionary", DJ2:DJ501, "&gt;0")</f>
        <v>14</v>
      </c>
      <c r="DM507" s="26">
        <f>AVERAGEIF(Y2:Y501, "Consumer Discretionary", DM2:DM501)</f>
        <v>0.54761904761904767</v>
      </c>
      <c r="DN507" s="26">
        <f>AVERAGEIF(Y2:Y501, "Consumer Discretionary", DN2:DN501)</f>
        <v>33176973.416470584</v>
      </c>
      <c r="DO507" s="26">
        <f>COUNTIFS(Y2:Y501, "Consumer Discretionary", DN2:DN501, "&gt;0")</f>
        <v>34</v>
      </c>
      <c r="DT507" s="26">
        <f>AVERAGEIF(Y2:Y501, "Consumer Discretionary", DT2:DT501)</f>
        <v>0.73015873015873012</v>
      </c>
      <c r="DV507" s="26">
        <f>AVERAGEIF(Y2:Y501, "Consumer Discretionary", DV2:DV501)</f>
        <v>0.69841269841269837</v>
      </c>
      <c r="DX507" s="26">
        <f>AVERAGEIF(Y2:Y501, "Consumer Discretionary", DX2:DX501)</f>
        <v>0.51587301587301593</v>
      </c>
      <c r="DZ507" s="26">
        <f>AVERAGEIF(Y2:Y501, "Consumer Discretionary", DZ2:DZ501)</f>
        <v>0.62698412698412698</v>
      </c>
      <c r="EB507" s="26">
        <f>AVERAGEIF(Y2:Y501, "Consumer Discretionary", EB2:EB501)</f>
        <v>0.36507936507936506</v>
      </c>
      <c r="ED507" s="26">
        <f>AVERAGEIF(Y2:Y501, "Consumer Discretionary", ED2:ED501)</f>
        <v>0.52380952380952384</v>
      </c>
      <c r="EF507" s="26">
        <f>AVERAGEIF(Y2:Y501,"Consumer Discretionary",EF2:EF501)</f>
        <v>0.42857142857142855</v>
      </c>
      <c r="EH507" s="26">
        <f>AVERAGEIF(Y2:Y501, "Consumer Discretionary", EH2:EH501)</f>
        <v>0.3888888888888889</v>
      </c>
      <c r="EJ507" s="26">
        <f>AVERAGEIF(Y2:Y501, "Consumer Discretionary", EJ2:EJ501)</f>
        <v>0.76984126984126988</v>
      </c>
      <c r="EL507" s="26">
        <f>AVERAGEIF(Y2:Y501, "Consumer Discretionary", EL2:EL501)</f>
        <v>0.74603174603174605</v>
      </c>
      <c r="EP507" s="93"/>
      <c r="ER507" s="99"/>
      <c r="ES507" s="26">
        <f>AVERAGEIF(Y2:Y501, "Consumer Discretionary", ES2:ES501)</f>
        <v>2.3809523809523808E-2</v>
      </c>
      <c r="FA507" s="26">
        <f>AVERAGEIF(Y2:Y501, "Consumer Discretionary", FA2:FA501)</f>
        <v>0.22222222222222221</v>
      </c>
      <c r="FD507" s="26">
        <f>AVERAGEIF(Y2:Y501, "Consumer Discretionary", FD2:FD501)</f>
        <v>0.1111111111111111</v>
      </c>
      <c r="FG507" s="26">
        <f>AVERAGEIF(Y2:Y501, "Consumer Discretionary", FG2:FG501)</f>
        <v>0.41269841269841268</v>
      </c>
      <c r="FJ507" s="26">
        <f>AVERAGEIF(Y2:Y501, "Consumer Discretionary", FJ2:FJ501)</f>
        <v>7.9365079365079361E-2</v>
      </c>
      <c r="FM507" s="99"/>
      <c r="FN507"/>
      <c r="FO507" s="99"/>
      <c r="FT507" s="26">
        <f>AVERAGEIF(Y2:Y501, "Consumer Discretionary", FT2:FT501)</f>
        <v>0.1984126984126984</v>
      </c>
      <c r="FY507" s="26">
        <f>AVERAGEIF(Y2:Y501, "Consumer Discretionary", FY2:FY501)</f>
        <v>0.81746031746031744</v>
      </c>
      <c r="FZ507" s="26">
        <f>AVERAGEIF(Y2:Y501, "Consumer Discretionary", FZ2:FZ501)</f>
        <v>47.846199999999996</v>
      </c>
      <c r="GA507" s="26">
        <f>COUNTIFS(Y2:Y501, "Consumer Discretionary", FZ2:FZ501, "&gt;0")</f>
        <v>50</v>
      </c>
      <c r="GC507" s="26">
        <f>AVERAGEIF(Y2:Y501, "Consumer Discretionary", GC2:GC501)</f>
        <v>0.61904761904761907</v>
      </c>
      <c r="GD507" s="26">
        <f>AVERAGEIF(Y2:Y501, "Consumer Discretionary", GD2:GD501)</f>
        <v>13.63125</v>
      </c>
      <c r="GE507" s="26">
        <f>AVERAGEIF(Y2:Y501, "Consumer Discretionary", GE2:GE501)</f>
        <v>21.284848484848485</v>
      </c>
      <c r="GF507" s="26">
        <f>AVERAGEIF(Y2:Y501, "Consumer Discretionary",GF2:GF501)</f>
        <v>53.154054054054058</v>
      </c>
      <c r="GG507" s="26">
        <f>COUNTIFS(Y2:Y501, "Consumer Discretionary", GF2:GF501, "&gt;0")</f>
        <v>37</v>
      </c>
      <c r="GH507" s="26">
        <f>AVERAGEIF(Y2:Y501, "Consumer Discretionary", GG2:GG501)</f>
        <v>8.7312121212121205</v>
      </c>
      <c r="GP507" s="26">
        <f>AVERAGEIF(Y2:Y501, "Consumer Discretionary", GP2:GP501)</f>
        <v>0.15079365079365079</v>
      </c>
      <c r="GW507" s="26">
        <f>AVERAGEIF(Y2:Y501, "Consumer Discretionary", GW2:GW501)</f>
        <v>1</v>
      </c>
      <c r="GX507" s="75">
        <f>AVERAGEIF(Y2:Y501, "Consumer Discretionary", GX2:GX501)</f>
        <v>1384.4942857142858</v>
      </c>
      <c r="HD507" s="26">
        <f>AVERAGEIF(Y2:Y501, "Consumer Discretionary", HD2:HD501)</f>
        <v>0.26984126984126983</v>
      </c>
      <c r="HF507" s="26">
        <f>AVERAGEIF(Y2:Y501, "Consumer Discretionary", HF2:HF501)</f>
        <v>0.25396825396825395</v>
      </c>
      <c r="HK507" s="26">
        <f>AVERAGEIF(Y2:Y501, "Consumer Discretionary", HK2:HK501)</f>
        <v>0.81746031746031744</v>
      </c>
      <c r="IR507" s="26" t="s">
        <v>10137</v>
      </c>
      <c r="IS507" s="26">
        <f>AVERAGEIF(Y2:Y501, "Consumer Discretionary", IS2:IS501)</f>
        <v>0.55079365079365072</v>
      </c>
      <c r="IT507" s="26">
        <f>AVERAGEIF(Y2:Y501, "Consumer Discretionary", IT2:IT501)</f>
        <v>0.4637188208616782</v>
      </c>
      <c r="IU507" s="26">
        <f>AVERAGEIF(Y2:Y501, "Consumer Discretionary", IU2:IU501)</f>
        <v>0.65873015873015872</v>
      </c>
      <c r="IV507" s="26">
        <f>AVERAGEIF(Y2:Y501, "Consumer Discretionary", IV2:IV501)</f>
        <v>0.55774754346182909</v>
      </c>
    </row>
    <row r="508" spans="1:256" s="34" customFormat="1" ht="14" customHeight="1" x14ac:dyDescent="0.2">
      <c r="AL508" s="34">
        <f>AVERAGEIF(Z2:Z501, "Household Durables", AL2:AL501)</f>
        <v>0</v>
      </c>
      <c r="AN508" s="36">
        <f>AVERAGEIF(Z2:Z501, "Household Durables", AN2:AN501)</f>
        <v>0</v>
      </c>
      <c r="AO508" s="34">
        <f>AVERAGEIF(Z2:Z501, "Household Durables", AO2:AO501)</f>
        <v>0.25</v>
      </c>
      <c r="AU508" s="34">
        <f>AVERAGEIF(Z2:Z501, "Household Durables", AU2:AU501)</f>
        <v>1</v>
      </c>
      <c r="BA508" s="34">
        <f>AVERAGEIF(Z2:Z501, "Household Durables", BA2:BA501)</f>
        <v>1</v>
      </c>
      <c r="BG508" s="34">
        <f>AVERAGEIF(Z2:Z501, "Household Durables", BG2:BG501)</f>
        <v>0.9375</v>
      </c>
      <c r="BM508" s="34">
        <f>AVERAGEIF(Z2:Z501, "Household Durables", BM2:BM501)</f>
        <v>1</v>
      </c>
      <c r="BQ508" s="34">
        <f>AVERAGEIF(Z2:Z501, "Household Durables", BQ2:BQ501)</f>
        <v>1</v>
      </c>
      <c r="BS508" s="61">
        <f>AVERAGEIF(Z2:Z501, "Household Durables", BS2:BS501)</f>
        <v>22.279595404595405</v>
      </c>
      <c r="BX508" s="34">
        <f>AVERAGEIF(Z2:Z501, "Household Durables", BX2:BX501)</f>
        <v>0.5625</v>
      </c>
      <c r="BZ508" s="61">
        <f>AVERAGEIF(Z2:Z501, "Household Durables", BZ2:BZ501)</f>
        <v>12.820512820512819</v>
      </c>
      <c r="CE508" s="34">
        <f>AVERAGEIF(Z2:Z501, "Household Durables", CE2:CE501)</f>
        <v>6.25E-2</v>
      </c>
      <c r="CJ508" s="34">
        <f>AVERAGEIF(Z2:Z501, "Household Durables", CJ2:CJ501)</f>
        <v>0.375</v>
      </c>
      <c r="CO508"/>
      <c r="CP508" s="34">
        <f>AVERAGEIF(Z2:Z501, "Household Durables", CP2:CP501)</f>
        <v>0.25</v>
      </c>
      <c r="CV508" s="34">
        <f>AVERAGEIF(Z2:Z501,"Household Durables", CV2:CV501)</f>
        <v>0.5</v>
      </c>
      <c r="EP508" s="94"/>
      <c r="ER508" s="99"/>
      <c r="FM508" s="99"/>
      <c r="FN508"/>
      <c r="FO508" s="99"/>
      <c r="GX508" s="77"/>
    </row>
    <row r="509" spans="1:256" s="55" customFormat="1" ht="14" customHeight="1" x14ac:dyDescent="0.2">
      <c r="AU509" s="56"/>
      <c r="BS509" s="62">
        <v>24.128787878787879</v>
      </c>
      <c r="BZ509" s="62">
        <v>6.666666666666667</v>
      </c>
      <c r="EP509" s="95"/>
      <c r="ER509" s="99"/>
      <c r="FM509" s="99"/>
      <c r="FN509"/>
      <c r="FO509" s="99"/>
      <c r="GX509" s="78"/>
    </row>
    <row r="510" spans="1:256" s="57" customFormat="1" ht="14" customHeight="1" x14ac:dyDescent="0.2">
      <c r="AU510" s="58"/>
      <c r="BS510" s="63">
        <v>27.27272727272727</v>
      </c>
      <c r="BZ510" s="64">
        <v>45.454545454545453</v>
      </c>
      <c r="EP510" s="96"/>
      <c r="ER510" s="99"/>
      <c r="FM510" s="99"/>
      <c r="FN510"/>
      <c r="FO510" s="99"/>
      <c r="GX510" s="79"/>
    </row>
    <row r="511" spans="1:256" customFormat="1" ht="14" customHeight="1" x14ac:dyDescent="0.2">
      <c r="AJ511" s="27"/>
      <c r="AL511" s="27"/>
      <c r="AN511" s="36"/>
      <c r="AO511" s="27"/>
      <c r="AU511" s="27"/>
      <c r="AW511" s="21"/>
      <c r="BA511" s="27"/>
      <c r="BC511" s="21"/>
      <c r="BG511" s="27"/>
      <c r="BM511" s="27"/>
      <c r="BQ511" s="27"/>
      <c r="BS511" s="21"/>
      <c r="BX511" s="27"/>
      <c r="BZ511" s="21"/>
      <c r="CE511" s="27"/>
      <c r="CJ511" s="27"/>
      <c r="CP511" s="27"/>
      <c r="CV511" s="27"/>
      <c r="DA511" s="27"/>
      <c r="DE511" s="27"/>
      <c r="DM511" s="27"/>
      <c r="DT511" s="27"/>
      <c r="DV511" s="27"/>
      <c r="DX511" s="27"/>
      <c r="DZ511" s="27"/>
      <c r="EB511" s="27"/>
      <c r="ED511" s="27"/>
      <c r="EF511" s="27"/>
      <c r="EH511" s="27"/>
      <c r="EJ511" s="27"/>
      <c r="EL511" s="27"/>
      <c r="EP511" s="2"/>
      <c r="ER511" s="99"/>
      <c r="ES511" s="27"/>
      <c r="FA511" s="27"/>
      <c r="FD511" s="27"/>
      <c r="FG511" s="27"/>
      <c r="FJ511" s="27"/>
      <c r="FM511" s="99"/>
      <c r="FO511" s="99"/>
      <c r="FT511" s="27"/>
      <c r="FY511" s="27"/>
      <c r="GC511" s="27"/>
      <c r="GP511" s="27"/>
      <c r="GW511" s="27"/>
      <c r="HD511" s="27"/>
      <c r="HF511" s="27"/>
      <c r="HK511" s="27"/>
    </row>
    <row r="512" spans="1:256" customFormat="1" ht="14" customHeight="1" x14ac:dyDescent="0.2">
      <c r="AJ512" s="27"/>
      <c r="AL512" s="27"/>
      <c r="AN512" s="36"/>
      <c r="AO512" s="27"/>
      <c r="AU512" s="27"/>
      <c r="AW512" s="21"/>
      <c r="BA512" s="27"/>
      <c r="BC512" s="21"/>
      <c r="BG512" s="27"/>
      <c r="BM512" s="27"/>
      <c r="BQ512" s="27"/>
      <c r="BS512" s="21"/>
      <c r="BX512" s="27"/>
      <c r="BZ512" s="21"/>
      <c r="CE512" s="27"/>
      <c r="CJ512" s="27"/>
      <c r="CP512" s="27"/>
      <c r="CV512" s="27"/>
      <c r="DA512" s="27"/>
      <c r="DE512" s="27"/>
      <c r="DM512" s="27"/>
      <c r="DT512" s="27"/>
      <c r="DV512" s="27"/>
      <c r="DX512" s="27"/>
      <c r="DZ512" s="27"/>
      <c r="EB512" s="27"/>
      <c r="ED512" s="27"/>
      <c r="EF512" s="27"/>
      <c r="EH512" s="27"/>
      <c r="EJ512" s="27"/>
      <c r="EL512" s="27"/>
      <c r="EP512" s="2"/>
      <c r="ER512" s="99"/>
      <c r="ES512" s="27"/>
      <c r="FA512" s="27"/>
      <c r="FD512" s="27"/>
      <c r="FG512" s="27"/>
      <c r="FJ512" s="27"/>
      <c r="FM512" s="99"/>
      <c r="FO512" s="99"/>
      <c r="FT512" s="27"/>
      <c r="FY512" s="27"/>
      <c r="GC512" s="27"/>
      <c r="GP512" s="27"/>
      <c r="GW512" s="27"/>
      <c r="HD512" s="27"/>
      <c r="HF512" s="27"/>
      <c r="HK512" s="27"/>
    </row>
    <row r="513" spans="1:255" customFormat="1" ht="14" customHeight="1" x14ac:dyDescent="0.2">
      <c r="A513" s="11"/>
      <c r="Y513">
        <f>AVERAGE(AU2:AU501)</f>
        <v>1</v>
      </c>
      <c r="AJ513" s="27"/>
      <c r="AL513" s="27"/>
      <c r="AN513" s="36"/>
      <c r="AO513" s="27"/>
      <c r="AU513" s="27"/>
      <c r="AW513" s="21"/>
      <c r="BA513" s="27"/>
      <c r="BC513" s="21"/>
      <c r="BG513" s="27"/>
      <c r="BM513" s="27"/>
      <c r="BQ513" s="27"/>
      <c r="BS513" s="21"/>
      <c r="BX513" s="27"/>
      <c r="BZ513" s="21"/>
      <c r="CE513" s="27"/>
      <c r="CJ513" s="27"/>
      <c r="CP513" s="27"/>
      <c r="CV513" s="27"/>
      <c r="DA513" s="27"/>
      <c r="DE513" s="27"/>
      <c r="DM513" s="27"/>
      <c r="DT513" s="27"/>
      <c r="DV513" s="27"/>
      <c r="DX513" s="27"/>
      <c r="DZ513" s="27"/>
      <c r="EB513" s="27"/>
      <c r="ED513" s="27"/>
      <c r="EF513" s="27"/>
      <c r="EH513" s="27"/>
      <c r="EJ513" s="27"/>
      <c r="EL513" s="27"/>
      <c r="EP513" s="2"/>
      <c r="ER513" s="99"/>
      <c r="ES513" s="27"/>
      <c r="FA513" s="27" t="s">
        <v>10138</v>
      </c>
      <c r="FB513">
        <f>COUNTIFS(FA2:FA501, "0.5", FG2:FG501,"0")</f>
        <v>1</v>
      </c>
      <c r="FD513" s="27"/>
      <c r="FF513" t="s">
        <v>10139</v>
      </c>
      <c r="FG513" s="27">
        <f>COUNTIF(FG2:FG501, "&gt;0")</f>
        <v>234</v>
      </c>
      <c r="FJ513" s="27"/>
      <c r="FL513">
        <v>1</v>
      </c>
      <c r="FM513" s="99">
        <f>COUNTIF(FM2:FM501, "1")</f>
        <v>291</v>
      </c>
      <c r="FO513" s="99"/>
      <c r="FT513" s="27"/>
      <c r="FY513" s="27"/>
      <c r="GC513" s="27">
        <v>0.60699999999999998</v>
      </c>
      <c r="GP513" s="27"/>
      <c r="GW513" s="27"/>
      <c r="GZ513">
        <f>(SUM(GX2:GX501) - (40668.14))/497</f>
        <v>305.14955935613693</v>
      </c>
      <c r="HD513" s="27"/>
      <c r="HF513" s="27"/>
      <c r="HK513" s="27"/>
    </row>
    <row r="514" spans="1:255" customFormat="1" ht="14" customHeight="1" x14ac:dyDescent="0.2">
      <c r="A514" s="11"/>
      <c r="AF514" t="s">
        <v>10140</v>
      </c>
      <c r="AJ514" s="27"/>
      <c r="AL514" s="27"/>
      <c r="AN514" s="36"/>
      <c r="AO514" s="27"/>
      <c r="AU514" s="27"/>
      <c r="AW514" s="21"/>
      <c r="BA514" s="27"/>
      <c r="BC514" s="21"/>
      <c r="BG514" s="27"/>
      <c r="BM514" s="27"/>
      <c r="BQ514" s="27"/>
      <c r="BS514" s="21"/>
      <c r="BX514" s="27"/>
      <c r="BZ514" s="21"/>
      <c r="CE514" s="27"/>
      <c r="CJ514" s="27"/>
      <c r="CP514" s="27"/>
      <c r="CV514" s="27"/>
      <c r="DA514" s="27"/>
      <c r="DE514" s="27"/>
      <c r="DG514" t="s">
        <v>10141</v>
      </c>
      <c r="DM514" s="27"/>
      <c r="DT514" s="27"/>
      <c r="DV514" s="27"/>
      <c r="DX514" s="27"/>
      <c r="DZ514" s="27"/>
      <c r="EB514" s="27"/>
      <c r="ED514" s="27"/>
      <c r="EF514" s="27"/>
      <c r="EH514" s="27"/>
      <c r="EJ514" s="27"/>
      <c r="EL514" s="27"/>
      <c r="EP514" s="2"/>
      <c r="ER514" s="99"/>
      <c r="ES514" s="27"/>
      <c r="FA514" s="27" t="s">
        <v>10142</v>
      </c>
      <c r="FB514">
        <f>COUNTIFS(FA2:FA501, "1", FG2:FG501,"0")</f>
        <v>68</v>
      </c>
      <c r="FD514" s="27"/>
      <c r="FF514" t="s">
        <v>10143</v>
      </c>
      <c r="FG514" s="27">
        <f>COUNTIFS(FG2:FG501, "&gt;0", FA2:FA501, "0")</f>
        <v>113</v>
      </c>
      <c r="FJ514" s="27"/>
      <c r="FL514">
        <v>0.5</v>
      </c>
      <c r="FM514" s="99">
        <f>COUNTIF(FM1:FM501, "0.5")</f>
        <v>12</v>
      </c>
      <c r="FO514" s="99"/>
      <c r="FT514" s="27"/>
      <c r="FY514" s="27"/>
      <c r="GC514" s="27">
        <v>0.60699999999999998</v>
      </c>
      <c r="GP514" s="27"/>
      <c r="GW514" s="27"/>
      <c r="GZ514">
        <f>(SUMIF(Y2:Y501, "Consumer Discretionary", GX2:GX501)-40668.14)/63</f>
        <v>738.96825396825398</v>
      </c>
      <c r="HD514" s="27"/>
      <c r="HF514" s="27"/>
      <c r="HK514" s="27"/>
    </row>
    <row r="515" spans="1:255" customFormat="1" ht="14" customHeight="1" x14ac:dyDescent="0.2">
      <c r="A515" s="11"/>
      <c r="AF515" t="s">
        <v>10144</v>
      </c>
      <c r="AJ515" s="27"/>
      <c r="AL515" s="27"/>
      <c r="AN515" s="36"/>
      <c r="AO515" s="27"/>
      <c r="AU515" s="27"/>
      <c r="AW515" s="21"/>
      <c r="BA515" s="27"/>
      <c r="BC515" s="21"/>
      <c r="BG515" s="27"/>
      <c r="BM515" s="27"/>
      <c r="BQ515" s="27"/>
      <c r="BS515" s="21"/>
      <c r="BX515" s="27"/>
      <c r="BZ515" s="21"/>
      <c r="CE515" s="27"/>
      <c r="CJ515" s="27"/>
      <c r="CP515" s="27"/>
      <c r="CV515" s="27"/>
      <c r="DA515" s="27">
        <f>COUNTIF(DA2:DA501, "&gt;0")</f>
        <v>422</v>
      </c>
      <c r="DB515">
        <f>DA515/500</f>
        <v>0.84399999999999997</v>
      </c>
      <c r="DE515" s="27"/>
      <c r="DF515" t="s">
        <v>10144</v>
      </c>
      <c r="DG515">
        <f>AVERAGE(DA2:DA501)*100</f>
        <v>82.8</v>
      </c>
      <c r="DM515" s="27"/>
      <c r="DT515" s="27"/>
      <c r="DV515" s="27"/>
      <c r="DX515" s="27"/>
      <c r="DZ515" s="27"/>
      <c r="EB515" s="27"/>
      <c r="ED515" s="27"/>
      <c r="EF515" s="27"/>
      <c r="EH515" s="27"/>
      <c r="EJ515" s="27"/>
      <c r="EL515" s="27"/>
      <c r="EP515" s="2"/>
      <c r="ER515" s="99"/>
      <c r="ES515" s="27"/>
      <c r="FA515" s="27" t="s">
        <v>10145</v>
      </c>
      <c r="FD515" s="27"/>
      <c r="FF515" t="s">
        <v>10146</v>
      </c>
      <c r="FG515" s="27">
        <f>COUNTIF(FA2:FA501, "&gt;0")</f>
        <v>190</v>
      </c>
      <c r="FJ515" s="27"/>
      <c r="FL515">
        <v>0</v>
      </c>
      <c r="FM515" s="99">
        <f>COUNTIF(FM1:FM501, "0")</f>
        <v>197</v>
      </c>
      <c r="FO515" s="99"/>
      <c r="FT515" s="27"/>
      <c r="FY515" s="27"/>
      <c r="GC515" s="27"/>
      <c r="GP515" s="27"/>
      <c r="GW515" s="27"/>
      <c r="HD515" s="27"/>
      <c r="HF515" s="27"/>
      <c r="HK515" s="27"/>
      <c r="IT515" t="s">
        <v>10098</v>
      </c>
      <c r="IU515" s="4">
        <f>IT506</f>
        <v>0.52457142857142924</v>
      </c>
    </row>
    <row r="516" spans="1:255" customFormat="1" ht="14" customHeight="1" x14ac:dyDescent="0.2">
      <c r="A516" s="11"/>
      <c r="AF516" t="s">
        <v>10147</v>
      </c>
      <c r="AJ516" s="27"/>
      <c r="AL516" s="27"/>
      <c r="AN516" s="36"/>
      <c r="AO516" s="27"/>
      <c r="AU516" s="27"/>
      <c r="AW516" s="21"/>
      <c r="BA516" s="27"/>
      <c r="BC516" s="21"/>
      <c r="BG516" s="27"/>
      <c r="BM516" s="27"/>
      <c r="BQ516" s="27"/>
      <c r="BS516" s="21"/>
      <c r="BX516" s="27"/>
      <c r="BZ516" s="21"/>
      <c r="CE516" s="27"/>
      <c r="CJ516" s="27"/>
      <c r="CP516" s="27"/>
      <c r="CV516" s="27"/>
      <c r="DA516" s="27">
        <f>COUNTIFS(DE2:DE501,"&gt;0")</f>
        <v>408</v>
      </c>
      <c r="DB516">
        <f>DA516/500</f>
        <v>0.81599999999999995</v>
      </c>
      <c r="DE516" s="27"/>
      <c r="DF516" t="s">
        <v>10147</v>
      </c>
      <c r="DG516">
        <f>AVERAGE(DE2:DE501)*100</f>
        <v>80.800000000000011</v>
      </c>
      <c r="DM516" s="27"/>
      <c r="DT516" s="27"/>
      <c r="DV516" s="27"/>
      <c r="DX516" s="27"/>
      <c r="DZ516" s="27"/>
      <c r="EB516" s="27"/>
      <c r="ED516" s="27"/>
      <c r="EF516" s="27"/>
      <c r="EH516" s="27"/>
      <c r="EJ516" s="27"/>
      <c r="EL516" s="27"/>
      <c r="EP516" s="2"/>
      <c r="ER516" s="99"/>
      <c r="ES516" s="27"/>
      <c r="FA516" s="27" t="s">
        <v>10148</v>
      </c>
      <c r="FD516" s="27"/>
      <c r="FF516" t="s">
        <v>10149</v>
      </c>
      <c r="FG516" s="27">
        <f>COUNTIFS(FA2:FA501, "&gt;0", FG2:FG501, "0")</f>
        <v>69</v>
      </c>
      <c r="FJ516" s="27"/>
      <c r="FM516" s="99"/>
      <c r="FO516" s="99"/>
      <c r="FT516" s="27"/>
      <c r="FY516" s="27"/>
      <c r="GC516" s="27"/>
      <c r="GP516" s="27"/>
      <c r="GW516" s="27"/>
      <c r="HD516" s="27"/>
      <c r="HF516" s="27"/>
      <c r="HK516" s="27"/>
      <c r="IT516" t="s">
        <v>10096</v>
      </c>
      <c r="IU516" s="4">
        <f>IS506</f>
        <v>0.55319999999999914</v>
      </c>
    </row>
    <row r="517" spans="1:255" customFormat="1" ht="14" customHeight="1" x14ac:dyDescent="0.2">
      <c r="A517" s="11"/>
      <c r="AF517" t="s">
        <v>10150</v>
      </c>
      <c r="AJ517" s="27"/>
      <c r="AL517" s="27"/>
      <c r="AN517" s="36"/>
      <c r="AO517" s="27"/>
      <c r="AU517" s="27"/>
      <c r="AW517" s="21"/>
      <c r="BA517" s="27"/>
      <c r="BC517" s="21"/>
      <c r="BG517" s="27"/>
      <c r="BM517" s="27"/>
      <c r="BQ517" s="27"/>
      <c r="BS517" s="21"/>
      <c r="BX517" s="27"/>
      <c r="BZ517" s="21"/>
      <c r="CE517" s="27"/>
      <c r="CJ517" s="27"/>
      <c r="CP517" s="27"/>
      <c r="CV517" s="27"/>
      <c r="DA517" s="27">
        <f>COUNTIFS(DA2:DA501, "&gt;0", DE2:DE501, "&gt;0")</f>
        <v>405</v>
      </c>
      <c r="DE517" s="27"/>
      <c r="DF517" t="s">
        <v>10151</v>
      </c>
      <c r="DG517">
        <f>AVERAGE(DM2:DM501)*100</f>
        <v>56.399999999999991</v>
      </c>
      <c r="DM517" s="27"/>
      <c r="DT517" s="27"/>
      <c r="DV517" s="27"/>
      <c r="DX517" s="27"/>
      <c r="DZ517" s="27"/>
      <c r="EB517" s="27"/>
      <c r="ED517" s="27"/>
      <c r="EF517" s="27"/>
      <c r="EH517" s="27"/>
      <c r="EJ517" s="27"/>
      <c r="EL517" s="27"/>
      <c r="EP517" s="2"/>
      <c r="ER517" s="99"/>
      <c r="ES517" s="27"/>
      <c r="FA517" s="27" t="s">
        <v>10152</v>
      </c>
      <c r="FD517" s="27"/>
      <c r="FF517" t="s">
        <v>10153</v>
      </c>
      <c r="FG517" s="27">
        <f>COUNTIFS(FA2:FA501, "&gt;0", FG2:FG501, "&gt;0")</f>
        <v>121</v>
      </c>
      <c r="FJ517" s="27"/>
      <c r="FM517" s="99"/>
      <c r="FO517" s="99"/>
      <c r="FT517" s="27"/>
      <c r="FY517" s="27"/>
      <c r="GC517" s="27"/>
      <c r="GP517" s="27"/>
      <c r="GW517" s="27"/>
      <c r="GZ517">
        <f>MAX(GX2:GX501)</f>
        <v>40668.14</v>
      </c>
      <c r="HD517" s="27"/>
      <c r="HF517" s="27"/>
      <c r="HK517" s="27"/>
      <c r="HZ517" t="s">
        <v>10096</v>
      </c>
      <c r="IA517">
        <v>60.17</v>
      </c>
      <c r="IT517" t="s">
        <v>10100</v>
      </c>
      <c r="IU517" s="4">
        <f>IU506</f>
        <v>0.6855</v>
      </c>
    </row>
    <row r="518" spans="1:255" customFormat="1" ht="14" customHeight="1" x14ac:dyDescent="0.2">
      <c r="A518" s="11"/>
      <c r="AF518" t="s">
        <v>10154</v>
      </c>
      <c r="AJ518" s="27"/>
      <c r="AL518" s="27"/>
      <c r="AN518" s="36"/>
      <c r="AO518" s="27"/>
      <c r="AU518" s="27"/>
      <c r="AW518" s="21"/>
      <c r="BA518" s="27"/>
      <c r="BC518" s="21"/>
      <c r="BG518" s="27"/>
      <c r="BM518" s="27"/>
      <c r="BQ518" s="27"/>
      <c r="BS518" s="21"/>
      <c r="BX518" s="27"/>
      <c r="BZ518" s="21"/>
      <c r="CE518" s="27"/>
      <c r="CJ518" s="27"/>
      <c r="CP518" s="27"/>
      <c r="CV518" s="27"/>
      <c r="DA518" s="27">
        <f>DA517/500</f>
        <v>0.81</v>
      </c>
      <c r="DE518" s="27"/>
      <c r="DM518" s="27"/>
      <c r="DT518" s="27"/>
      <c r="DV518" s="27"/>
      <c r="DX518" s="27"/>
      <c r="DZ518" s="27"/>
      <c r="EB518" s="27"/>
      <c r="ED518" s="27"/>
      <c r="EF518" s="27"/>
      <c r="EH518" s="27"/>
      <c r="EJ518" s="27"/>
      <c r="EL518" s="27"/>
      <c r="EP518" s="2"/>
      <c r="ER518" s="99"/>
      <c r="ES518" s="27"/>
      <c r="FA518" s="27" t="s">
        <v>10155</v>
      </c>
      <c r="FD518" s="27"/>
      <c r="FF518" t="s">
        <v>10156</v>
      </c>
      <c r="FG518" s="27">
        <f>COUNTIFS(FA2:FA501, "0", FG2:FG501, "0")</f>
        <v>197</v>
      </c>
      <c r="FJ518" s="27"/>
      <c r="FM518" s="99"/>
      <c r="FO518" s="99"/>
      <c r="FT518" s="27"/>
      <c r="FY518" s="27"/>
      <c r="GC518" s="27"/>
      <c r="GP518" s="27"/>
      <c r="GW518" s="27"/>
      <c r="HD518" s="27"/>
      <c r="HF518" s="27"/>
      <c r="HK518" s="27"/>
      <c r="HZ518" t="s">
        <v>10098</v>
      </c>
      <c r="IA518">
        <v>43.02</v>
      </c>
    </row>
    <row r="519" spans="1:255" customFormat="1" ht="14" customHeight="1" x14ac:dyDescent="0.2">
      <c r="A519" s="11"/>
      <c r="AF519" t="s">
        <v>10157</v>
      </c>
      <c r="AJ519" s="27"/>
      <c r="AL519" s="27"/>
      <c r="AN519" s="36"/>
      <c r="AO519" s="27"/>
      <c r="AU519" s="27"/>
      <c r="AW519" s="21"/>
      <c r="BA519" s="27"/>
      <c r="BC519" s="21"/>
      <c r="BG519" s="27"/>
      <c r="BM519" s="27"/>
      <c r="BQ519" s="27"/>
      <c r="BS519" s="21"/>
      <c r="BX519" s="27"/>
      <c r="BZ519" s="21"/>
      <c r="CE519" s="27"/>
      <c r="CJ519" s="27"/>
      <c r="CP519" s="27"/>
      <c r="CV519" s="27"/>
      <c r="DA519" s="27">
        <f>COUNTIF(DM2:DM501, "&gt;0")</f>
        <v>285</v>
      </c>
      <c r="DB519">
        <f>DA519/500</f>
        <v>0.56999999999999995</v>
      </c>
      <c r="DE519" s="27"/>
      <c r="DM519" s="27"/>
      <c r="DT519" s="27"/>
      <c r="DV519" s="27"/>
      <c r="DX519" s="27"/>
      <c r="DZ519" s="27"/>
      <c r="EB519" s="27"/>
      <c r="ED519" s="27"/>
      <c r="EF519" s="27"/>
      <c r="EH519" s="27"/>
      <c r="EJ519" s="27"/>
      <c r="EL519" s="27"/>
      <c r="EP519" s="2"/>
      <c r="ER519" s="99"/>
      <c r="ES519" s="27"/>
      <c r="FA519" s="27" t="s">
        <v>10156</v>
      </c>
      <c r="FD519" s="27"/>
      <c r="FG519" s="27"/>
      <c r="FJ519" s="27"/>
      <c r="FM519" s="99"/>
      <c r="FO519" s="99"/>
      <c r="FT519" s="27"/>
      <c r="FY519" s="27"/>
      <c r="GC519" s="27"/>
      <c r="GP519" s="27"/>
      <c r="GW519" s="27"/>
      <c r="HD519" s="27"/>
      <c r="HF519" s="27"/>
      <c r="HK519" s="27"/>
      <c r="HZ519" t="s">
        <v>10100</v>
      </c>
      <c r="IA519">
        <v>51.23</v>
      </c>
    </row>
    <row r="520" spans="1:255" ht="14" customHeight="1" x14ac:dyDescent="0.2">
      <c r="A520" s="11"/>
      <c r="AF520" s="10" t="s">
        <v>10158</v>
      </c>
      <c r="DA520" s="22">
        <f>COUNTIFS(DA2:DA501, "&gt;0", DE2:DE501, "&gt;0", DM2:DM501, "&gt;0")</f>
        <v>276</v>
      </c>
      <c r="DB520" s="10">
        <f>DA520/500</f>
        <v>0.55200000000000005</v>
      </c>
      <c r="DF520" s="10"/>
      <c r="DH520" s="10"/>
      <c r="DJ520" s="10"/>
      <c r="HH520" s="10">
        <f>COUNTIF(Y2:Y501, "Consumer Discretionary")</f>
        <v>63</v>
      </c>
    </row>
    <row r="521" spans="1:255" ht="14" customHeight="1" x14ac:dyDescent="0.2">
      <c r="A521" s="11"/>
      <c r="DF521" s="10"/>
      <c r="DH521" s="10"/>
      <c r="DJ521" s="10"/>
      <c r="GZ521" s="10" t="s">
        <v>10159</v>
      </c>
      <c r="HA521" s="10" t="s">
        <v>10160</v>
      </c>
      <c r="HH521" s="10">
        <f>COUNTIF(Z2:Z501, "Household Durables")</f>
        <v>8</v>
      </c>
    </row>
    <row r="522" spans="1:255" ht="14" customHeight="1" x14ac:dyDescent="0.2">
      <c r="A522" s="11"/>
      <c r="DB522" s="10" t="s">
        <v>242</v>
      </c>
      <c r="DF522" s="10"/>
      <c r="DH522" s="10"/>
      <c r="DJ522" s="10"/>
      <c r="GZ522" s="10" t="s">
        <v>1487</v>
      </c>
      <c r="HA522" s="84">
        <f>AVERAGEIF(Y2:Y501, "Communication Services",GX2:GX501)</f>
        <v>345.03186363636365</v>
      </c>
    </row>
    <row r="523" spans="1:255" ht="14" customHeight="1" x14ac:dyDescent="0.2">
      <c r="A523" s="11"/>
      <c r="AF523" s="10" t="s">
        <v>10161</v>
      </c>
      <c r="DB523" s="50">
        <f>COUNTIFS(DF2:DF501, "NA",DH2:DH501,"&gt;=0",DJ2:DJ501, "NA")</f>
        <v>44</v>
      </c>
      <c r="DC523" s="10">
        <f>DB523/500</f>
        <v>8.7999999999999995E-2</v>
      </c>
      <c r="DD523" s="13">
        <v>8.7999999999999995E-2</v>
      </c>
      <c r="DF523" s="10"/>
      <c r="DH523" s="10"/>
      <c r="DJ523" s="10"/>
      <c r="GZ523" s="10" t="s">
        <v>271</v>
      </c>
      <c r="HA523" s="84">
        <f>AVERAGEIF(Y2:Y501, "Consumer Discretionary",GX2:GX501)</f>
        <v>1384.4942857142858</v>
      </c>
    </row>
    <row r="524" spans="1:255" ht="14" customHeight="1" x14ac:dyDescent="0.2">
      <c r="A524" s="11"/>
      <c r="AF524" s="10" t="s">
        <v>10162</v>
      </c>
      <c r="DB524" s="50">
        <f>COUNTIFS(DF2:DF501, "&gt;=0",DH2:DH501,"NA",DJ2:DJ501, "NA")</f>
        <v>23</v>
      </c>
      <c r="DC524" s="10">
        <f>DB524/500</f>
        <v>4.5999999999999999E-2</v>
      </c>
      <c r="DD524" s="13">
        <v>4.5999999999999999E-2</v>
      </c>
      <c r="DF524" s="10"/>
      <c r="DH524" s="10"/>
      <c r="DJ524" s="10"/>
      <c r="GZ524" s="10" t="s">
        <v>326</v>
      </c>
      <c r="HA524" s="84">
        <f>AVERAGEIF(Y2:Y501, "Consumer Staples",GX2:GX501)</f>
        <v>352.12903225806451</v>
      </c>
    </row>
    <row r="525" spans="1:255" ht="14" customHeight="1" x14ac:dyDescent="0.2">
      <c r="A525" s="11"/>
      <c r="AF525" s="10" t="s">
        <v>10163</v>
      </c>
      <c r="DB525" s="50">
        <f>COUNTIFS(DF2:DF501, "&gt;=0", DH2:DH501, "&gt;=0")</f>
        <v>182</v>
      </c>
      <c r="DC525" s="10">
        <f>DB525/500</f>
        <v>0.36399999999999999</v>
      </c>
      <c r="DD525" s="13">
        <v>0.36399999999999999</v>
      </c>
      <c r="DF525" s="10"/>
      <c r="DH525" s="10"/>
      <c r="DJ525" s="10"/>
      <c r="GZ525" s="10" t="s">
        <v>248</v>
      </c>
      <c r="HA525" s="84">
        <f>AVERAGEIF(Y2:Y501, "Energy",GX2:GX501)</f>
        <v>147.04545454545453</v>
      </c>
    </row>
    <row r="526" spans="1:255" ht="14" customHeight="1" x14ac:dyDescent="0.2">
      <c r="A526" s="11"/>
      <c r="Z526" s="10" t="s">
        <v>10164</v>
      </c>
      <c r="AF526" s="10" t="s">
        <v>10165</v>
      </c>
      <c r="DB526" s="50">
        <f>COUNTIFS(DJ2:DJ501, "&gt;=0",DF2:DF501, "NA", DH2:DH501, "NA")</f>
        <v>151</v>
      </c>
      <c r="DC526" s="10">
        <f>DB526/500</f>
        <v>0.30199999999999999</v>
      </c>
      <c r="DD526" s="13">
        <v>0.30199999999999999</v>
      </c>
      <c r="DF526" s="10"/>
      <c r="DH526" s="10"/>
      <c r="DJ526" s="10"/>
      <c r="GZ526" s="10" t="s">
        <v>319</v>
      </c>
      <c r="HA526" s="84">
        <f>AVERAGEIF(Y2:Y501, "Financials",GX2:GX501)</f>
        <v>271.46119402985079</v>
      </c>
    </row>
    <row r="527" spans="1:255" ht="14" customHeight="1" x14ac:dyDescent="0.2">
      <c r="A527" s="11"/>
      <c r="Z527" s="10" t="s">
        <v>10166</v>
      </c>
      <c r="AF527" s="10" t="s">
        <v>10167</v>
      </c>
      <c r="DB527" s="10">
        <f>DB532+DB534</f>
        <v>100</v>
      </c>
      <c r="DC527" s="10">
        <f>DB527/500</f>
        <v>0.2</v>
      </c>
      <c r="DD527" s="13">
        <v>0.2</v>
      </c>
      <c r="DF527" s="10"/>
      <c r="DH527" s="10"/>
      <c r="DJ527" s="10"/>
      <c r="GZ527" s="10" t="s">
        <v>350</v>
      </c>
      <c r="HA527" s="84">
        <f>AVERAGEIF(Y2:Y501, "Health Care",GX2:GX501)</f>
        <v>247.03650793650795</v>
      </c>
    </row>
    <row r="528" spans="1:255" ht="14" customHeight="1" x14ac:dyDescent="0.2">
      <c r="A528" s="11"/>
      <c r="AF528" s="10" t="s">
        <v>10168</v>
      </c>
      <c r="DB528" s="10">
        <f>COUNTIFS(DH2:DH501,"&gt;=0",DJ2:DJ501,"&gt;=0",DF2:DF501,"NA")</f>
        <v>0</v>
      </c>
      <c r="DD528" s="13">
        <f>SUM(DD523:DD527)</f>
        <v>1</v>
      </c>
      <c r="DF528" s="10"/>
      <c r="DH528" s="10"/>
      <c r="DJ528" s="10"/>
      <c r="GZ528" s="10" t="s">
        <v>476</v>
      </c>
      <c r="HA528" s="84">
        <f>AVERAGEIF(Y2:Y501, "Industrials",GX2:GX501)</f>
        <v>205.13520547945205</v>
      </c>
    </row>
    <row r="529" spans="1:209" ht="14" customHeight="1" x14ac:dyDescent="0.2">
      <c r="A529" s="11"/>
      <c r="AF529" s="10" t="s">
        <v>10169</v>
      </c>
      <c r="DB529" s="10">
        <f>COUNTIFS(DF2:DF501, "&gt;=0", DH2:DH501, "NA", DJ2:DJ501, "&gt;=0")</f>
        <v>0</v>
      </c>
      <c r="DF529" s="10"/>
      <c r="DH529" s="10"/>
      <c r="DJ529" s="10"/>
      <c r="GZ529" s="10" t="s">
        <v>297</v>
      </c>
      <c r="HA529" s="84">
        <f>AVERAGEIF(Y2:Y501, "Information Technology",GX2:GX501)</f>
        <v>295.72635135135135</v>
      </c>
    </row>
    <row r="530" spans="1:209" ht="14" customHeight="1" x14ac:dyDescent="0.2">
      <c r="A530" s="11"/>
      <c r="DB530" s="10">
        <f>SUM(DB523:DB526)</f>
        <v>400</v>
      </c>
      <c r="DF530" s="10"/>
      <c r="DH530" s="10"/>
      <c r="DJ530" s="10"/>
      <c r="GZ530" s="10" t="s">
        <v>418</v>
      </c>
      <c r="HA530" s="84">
        <f>AVERAGEIF(Y2:Y501, "Materials",GX2:GX501)</f>
        <v>230.95222222222222</v>
      </c>
    </row>
    <row r="531" spans="1:209" ht="14" customHeight="1" x14ac:dyDescent="0.2">
      <c r="A531" s="11"/>
      <c r="T531" s="49"/>
      <c r="AF531" s="10">
        <f>COUNTIFS(DE2:DE501, "0.5", DF2:DF501, "NA", DH2:DH501, "NA", DJ2:DJ501, "NA")</f>
        <v>8</v>
      </c>
      <c r="DF531" s="10"/>
      <c r="DH531" s="10"/>
      <c r="DJ531" s="10"/>
      <c r="GZ531" s="10" t="s">
        <v>659</v>
      </c>
      <c r="HA531" s="84">
        <f>AVERAGEIF(Y2:Y501, "Real Estate",GX2:GX501)</f>
        <v>130.91724137931035</v>
      </c>
    </row>
    <row r="532" spans="1:209" ht="14" customHeight="1" x14ac:dyDescent="0.2">
      <c r="A532" s="25"/>
      <c r="B532" s="26"/>
      <c r="C532" s="26"/>
      <c r="D532" s="26"/>
      <c r="E532" s="26"/>
      <c r="F532" s="26"/>
      <c r="G532" s="26"/>
      <c r="H532" s="26"/>
      <c r="I532" s="26"/>
      <c r="J532" s="26"/>
      <c r="K532" s="26"/>
      <c r="L532" s="26"/>
      <c r="M532" s="26"/>
      <c r="N532" s="26"/>
      <c r="O532" s="26"/>
      <c r="P532" s="26"/>
      <c r="Q532" s="26"/>
      <c r="R532" s="26"/>
      <c r="S532" s="26"/>
      <c r="T532" s="26"/>
      <c r="AF532" s="10" t="s">
        <v>10170</v>
      </c>
      <c r="DB532" s="10">
        <f>COUNTIF(DE2:DE501, "0")</f>
        <v>92</v>
      </c>
      <c r="DF532" s="10"/>
      <c r="DH532" s="10"/>
      <c r="DJ532" s="10"/>
      <c r="GZ532" s="10" t="s">
        <v>490</v>
      </c>
      <c r="HA532" s="84">
        <f>AVERAGEIF(Y2:Y501, "Utilities",GX2:GX501)</f>
        <v>100.75925925925925</v>
      </c>
    </row>
    <row r="533" spans="1:209" ht="14" customHeight="1" x14ac:dyDescent="0.2">
      <c r="A533" s="25"/>
      <c r="B533" s="26"/>
      <c r="C533" s="26"/>
      <c r="D533" s="26"/>
      <c r="E533" s="26"/>
      <c r="F533" s="26"/>
      <c r="G533" s="26"/>
      <c r="H533" s="26"/>
      <c r="I533" s="26"/>
      <c r="J533" s="26"/>
      <c r="K533" s="26"/>
      <c r="L533" s="26"/>
      <c r="M533" s="26"/>
      <c r="N533" s="26"/>
      <c r="O533" s="26"/>
      <c r="P533" s="26"/>
      <c r="Q533" s="26"/>
      <c r="R533" s="26"/>
      <c r="S533" s="26"/>
      <c r="T533" s="34"/>
      <c r="AF533" s="10" t="s">
        <v>10171</v>
      </c>
      <c r="DB533" s="10">
        <f>COUNTIF(DE2:DE501, "1")</f>
        <v>400</v>
      </c>
      <c r="DF533" s="10"/>
      <c r="DH533" s="10"/>
      <c r="DJ533" s="10"/>
    </row>
    <row r="534" spans="1:209" ht="14" customHeight="1" x14ac:dyDescent="0.2">
      <c r="A534" s="25"/>
      <c r="B534" s="26"/>
      <c r="C534" s="26"/>
      <c r="D534" s="26"/>
      <c r="E534" s="26"/>
      <c r="F534" s="26"/>
      <c r="G534" s="26"/>
      <c r="H534" s="26"/>
      <c r="I534" s="26"/>
      <c r="J534" s="26"/>
      <c r="K534" s="26"/>
      <c r="L534" s="26"/>
      <c r="M534" s="26"/>
      <c r="N534" s="26"/>
      <c r="O534" s="26"/>
      <c r="P534" s="26"/>
      <c r="Q534" s="26"/>
      <c r="R534" s="26"/>
      <c r="S534" s="26"/>
      <c r="T534" s="55"/>
      <c r="AF534" s="10" t="s">
        <v>10172</v>
      </c>
      <c r="DB534" s="10">
        <f>COUNTIF(DE2:DE501, "0.5")</f>
        <v>8</v>
      </c>
      <c r="DF534" s="10"/>
      <c r="DH534" s="10"/>
      <c r="DJ534" s="10"/>
    </row>
    <row r="535" spans="1:209" ht="14" customHeight="1" x14ac:dyDescent="0.2">
      <c r="A535" s="11"/>
      <c r="T535" s="57"/>
      <c r="DB535" s="10">
        <f>SUM(DB532:DB534)</f>
        <v>500</v>
      </c>
      <c r="DF535" s="10"/>
      <c r="DH535" s="10"/>
      <c r="DJ535" s="10"/>
    </row>
    <row r="536" spans="1:209" ht="14" customHeight="1" x14ac:dyDescent="0.2">
      <c r="DB536" s="10">
        <f>SUM(DB523:DB526)</f>
        <v>400</v>
      </c>
    </row>
    <row r="537" spans="1:209" ht="14" customHeight="1" x14ac:dyDescent="0.2">
      <c r="T537" s="10" t="s">
        <v>490</v>
      </c>
      <c r="U537" s="12">
        <v>20079193.375</v>
      </c>
      <c r="Z537" s="25"/>
      <c r="AA537" s="25" t="s">
        <v>10173</v>
      </c>
      <c r="AF537" s="10" t="s">
        <v>10170</v>
      </c>
      <c r="DB537" s="10">
        <f>COUNTIFS(DF2:DF501, "NA", DH2:DH501, "NA", DJ2:DJ501, "NA")</f>
        <v>99</v>
      </c>
    </row>
    <row r="538" spans="1:209" ht="14" customHeight="1" x14ac:dyDescent="0.2">
      <c r="T538" s="10" t="s">
        <v>248</v>
      </c>
      <c r="U538" s="12">
        <v>10150183.172761904</v>
      </c>
      <c r="Z538" s="25" t="s">
        <v>1487</v>
      </c>
      <c r="AA538" s="90">
        <f>AVERAGEIF(Y2:Y501, "Communication Services",DB2:DB501)</f>
        <v>208644.58166666667</v>
      </c>
    </row>
    <row r="539" spans="1:209" ht="14" customHeight="1" x14ac:dyDescent="0.2">
      <c r="T539" s="10" t="s">
        <v>418</v>
      </c>
      <c r="U539" s="12">
        <v>4780394</v>
      </c>
      <c r="Z539" s="25" t="s">
        <v>271</v>
      </c>
      <c r="AA539" s="90">
        <f>AVERAGEIF(Y2:Y501, "Consumer Discretionary",DB2:DB501)</f>
        <v>730355.50244444446</v>
      </c>
    </row>
    <row r="540" spans="1:209" ht="14" customHeight="1" x14ac:dyDescent="0.2">
      <c r="T540" s="10" t="s">
        <v>476</v>
      </c>
      <c r="U540" s="12">
        <v>3858146.5781355933</v>
      </c>
      <c r="Z540" s="25" t="s">
        <v>326</v>
      </c>
      <c r="AA540" s="90">
        <f>AVERAGEIF(Y2:Y501, "Consumer Staples",DB2:DB501)</f>
        <v>1248344.918275862</v>
      </c>
    </row>
    <row r="541" spans="1:209" ht="14" customHeight="1" x14ac:dyDescent="0.2">
      <c r="T541" s="10" t="s">
        <v>326</v>
      </c>
      <c r="U541" s="12">
        <v>1248344.918275862</v>
      </c>
      <c r="Z541" s="25" t="s">
        <v>248</v>
      </c>
      <c r="AA541" s="90">
        <f>AVERAGEIF(Y2:Y501, "Energy",DB2:DB501)</f>
        <v>10150183.172761904</v>
      </c>
    </row>
    <row r="542" spans="1:209" ht="14" customHeight="1" x14ac:dyDescent="0.2">
      <c r="T542" s="10" t="s">
        <v>271</v>
      </c>
      <c r="U542" s="12">
        <v>730355.50244444446</v>
      </c>
      <c r="Z542" s="25" t="s">
        <v>319</v>
      </c>
      <c r="AA542" s="90">
        <f>AVERAGEIF(Y2:Y501, "Financials",DB2:DB501)</f>
        <v>503601.42333333334</v>
      </c>
    </row>
    <row r="543" spans="1:209" ht="14" customHeight="1" x14ac:dyDescent="0.2">
      <c r="T543" s="10" t="s">
        <v>319</v>
      </c>
      <c r="U543" s="12">
        <v>512976.75207547168</v>
      </c>
      <c r="Z543" s="25" t="s">
        <v>350</v>
      </c>
      <c r="AA543" s="90">
        <f>AVERAGEIF(Y2:Y501, "Health Care",DB2:DB501)</f>
        <v>242250.60930000001</v>
      </c>
      <c r="DL543" s="10" t="s">
        <v>10174</v>
      </c>
      <c r="DM543" s="22" t="s">
        <v>10175</v>
      </c>
      <c r="DP543" s="10" t="s">
        <v>10176</v>
      </c>
    </row>
    <row r="544" spans="1:209" ht="14" customHeight="1" x14ac:dyDescent="0.2">
      <c r="T544" s="10" t="s">
        <v>350</v>
      </c>
      <c r="U544" s="12">
        <v>242250.60930000001</v>
      </c>
      <c r="Z544" s="25" t="s">
        <v>476</v>
      </c>
      <c r="AA544" s="90">
        <f>AVERAGEIF(Y2:Y501, "Industrials",DB2:DB501)</f>
        <v>3858146.5781355933</v>
      </c>
      <c r="DK544" s="20" t="s">
        <v>1487</v>
      </c>
      <c r="DL544" s="20">
        <f>COUNTIFS(Y2:Y501, "Communication Services", DM2:DM501, "0")</f>
        <v>12</v>
      </c>
      <c r="DM544" s="20">
        <f>COUNTIFS(Y2:Y501, "Communication Services", DM2:DM501, "&gt;0")</f>
        <v>10</v>
      </c>
      <c r="DN544" s="20">
        <f>SUM(DL544+DM544)</f>
        <v>22</v>
      </c>
      <c r="DO544" s="20">
        <f>COUNTIF(Y2:Y501, "Communication Services")</f>
        <v>22</v>
      </c>
      <c r="DP544" s="86">
        <f>DM544/DO544</f>
        <v>0.45454545454545453</v>
      </c>
    </row>
    <row r="545" spans="20:120" ht="14" customHeight="1" x14ac:dyDescent="0.2">
      <c r="T545" s="10" t="s">
        <v>1487</v>
      </c>
      <c r="U545" s="12">
        <v>208644.58166666667</v>
      </c>
      <c r="Y545" s="10">
        <f>COUNTIF(Y2:Y501, "Energy")</f>
        <v>22</v>
      </c>
      <c r="Z545" s="25" t="s">
        <v>297</v>
      </c>
      <c r="AA545" s="90">
        <f>AVERAGEIF(Y2:Y501, "Information Technology",DB2:DB501)</f>
        <v>152372.01038461542</v>
      </c>
      <c r="DK545" s="20" t="s">
        <v>271</v>
      </c>
      <c r="DL545" s="20">
        <f>COUNTIFS(Y2:Y501, "Consumer Discretionary", DM2:DM501, "0")</f>
        <v>28</v>
      </c>
      <c r="DM545" s="20">
        <f>COUNTIFS(Y2:Y501, "Consumer Discretionary", DM2:DM501, "&gt;0")</f>
        <v>35</v>
      </c>
      <c r="DN545" s="20">
        <f t="shared" ref="DN545:DN554" si="118">SUM(DL545+DM545)</f>
        <v>63</v>
      </c>
      <c r="DO545" s="20">
        <f>COUNTIF(Y2:Y501, "Consumer Discretionary")</f>
        <v>63</v>
      </c>
      <c r="DP545" s="86">
        <f t="shared" ref="DP545:DP554" si="119">DM545/DO545</f>
        <v>0.55555555555555558</v>
      </c>
    </row>
    <row r="546" spans="20:120" ht="14" customHeight="1" x14ac:dyDescent="0.2">
      <c r="T546" s="10" t="s">
        <v>297</v>
      </c>
      <c r="U546" s="12">
        <v>152372.01038461542</v>
      </c>
      <c r="Y546" s="10">
        <f>COUNTIF(Y2:Y501, "Utilities")</f>
        <v>27</v>
      </c>
      <c r="Z546" s="25" t="s">
        <v>418</v>
      </c>
      <c r="AA546" s="90">
        <f>AVERAGEIF(Y2:Y501, "Materials",DB2:DB501)</f>
        <v>4780394</v>
      </c>
      <c r="DK546" s="10" t="s">
        <v>326</v>
      </c>
      <c r="DL546" s="10">
        <f>COUNTIFS(Y2:Y501, "Consumer Staples", DM2:DM501, "0")</f>
        <v>8</v>
      </c>
      <c r="DM546" s="22">
        <f>COUNTIFS(Y2:Y501, "Consumer Staples", DM2:DM501, "&gt;0")</f>
        <v>23</v>
      </c>
      <c r="DN546" s="10">
        <f t="shared" si="118"/>
        <v>31</v>
      </c>
      <c r="DO546" s="10">
        <f>COUNTIF(Y2:Y501, "Consumer Staples")</f>
        <v>31</v>
      </c>
      <c r="DP546" s="85">
        <f t="shared" si="119"/>
        <v>0.74193548387096775</v>
      </c>
    </row>
    <row r="547" spans="20:120" ht="14" customHeight="1" x14ac:dyDescent="0.2">
      <c r="T547" s="10" t="s">
        <v>659</v>
      </c>
      <c r="U547" s="12">
        <v>71831.781428571427</v>
      </c>
      <c r="Z547" s="25" t="s">
        <v>659</v>
      </c>
      <c r="AA547" s="90">
        <f>AVERAGEIF(Y2:Y501, "Real Estate",DB2:DB501)</f>
        <v>71831.781428571427</v>
      </c>
      <c r="DK547" s="20" t="s">
        <v>248</v>
      </c>
      <c r="DL547" s="20">
        <f>COUNTIFS(Y2:Y501, "Energy", DM2:DM501, "0")</f>
        <v>15</v>
      </c>
      <c r="DM547" s="20">
        <f>COUNTIFS(Y2:Y501, "Energy", DM2:DM501, "&gt;0")</f>
        <v>7</v>
      </c>
      <c r="DN547" s="20">
        <f t="shared" si="118"/>
        <v>22</v>
      </c>
      <c r="DO547" s="20">
        <f>COUNTIF(Y2:Y501, "Energy")</f>
        <v>22</v>
      </c>
      <c r="DP547" s="86">
        <f t="shared" si="119"/>
        <v>0.31818181818181818</v>
      </c>
    </row>
    <row r="548" spans="20:120" ht="14" customHeight="1" x14ac:dyDescent="0.2">
      <c r="Z548" s="25" t="s">
        <v>490</v>
      </c>
      <c r="AA548" s="90">
        <f>AVERAGEIF(Y2:Y501, "Utilities",DB2:DB501)</f>
        <v>20079193.375</v>
      </c>
      <c r="DK548" s="20" t="s">
        <v>319</v>
      </c>
      <c r="DL548" s="20">
        <f>COUNTIFS(Y2:Y501, "Financials", DM2:DM501, "0")</f>
        <v>23</v>
      </c>
      <c r="DM548" s="20">
        <f>COUNTIFS(Y2:Y501, "Financials", DM2:DM501, "&gt;0")</f>
        <v>44</v>
      </c>
      <c r="DN548" s="20">
        <f t="shared" si="118"/>
        <v>67</v>
      </c>
      <c r="DO548" s="20">
        <f>COUNTIF(Y2:Y501, "Financials")</f>
        <v>67</v>
      </c>
      <c r="DP548" s="86">
        <f t="shared" si="119"/>
        <v>0.65671641791044777</v>
      </c>
    </row>
    <row r="549" spans="20:120" ht="14" customHeight="1" x14ac:dyDescent="0.2">
      <c r="DK549" s="20" t="s">
        <v>350</v>
      </c>
      <c r="DL549" s="20">
        <f>COUNTIFS(Y2:Y501, "Health Care", DM2:DM501, "0")</f>
        <v>36</v>
      </c>
      <c r="DM549" s="20">
        <f>COUNTIFS(Y2:Y501, "Health Care", DM2:DM501, "&gt;0")</f>
        <v>29</v>
      </c>
      <c r="DN549" s="20">
        <f t="shared" si="118"/>
        <v>65</v>
      </c>
      <c r="DO549" s="20">
        <f>COUNTIF(Y2:Y501, "Health Care")</f>
        <v>65</v>
      </c>
      <c r="DP549" s="86">
        <f t="shared" si="119"/>
        <v>0.44615384615384618</v>
      </c>
    </row>
    <row r="550" spans="20:120" ht="14" customHeight="1" x14ac:dyDescent="0.2">
      <c r="DK550" s="20" t="s">
        <v>476</v>
      </c>
      <c r="DL550" s="20">
        <f>COUNTIFS(Y2:Y501, "Industrials", DM2:DM501, "0")</f>
        <v>37</v>
      </c>
      <c r="DM550" s="20">
        <f>COUNTIFS(Y2:Y501, "Industrials", DM2:DM501, "&gt;0")</f>
        <v>36</v>
      </c>
      <c r="DN550" s="20">
        <f t="shared" si="118"/>
        <v>73</v>
      </c>
      <c r="DO550" s="20">
        <f>COUNTIF(Y2:Y501, "Industrials")</f>
        <v>73</v>
      </c>
      <c r="DP550" s="86">
        <f t="shared" si="119"/>
        <v>0.49315068493150682</v>
      </c>
    </row>
    <row r="551" spans="20:120" ht="14" customHeight="1" x14ac:dyDescent="0.2">
      <c r="DK551" s="10" t="s">
        <v>297</v>
      </c>
      <c r="DL551" s="10">
        <f>COUNTIFS(Y2:Y501, "Information Technology", DM2:DM501, "0")</f>
        <v>24</v>
      </c>
      <c r="DM551" s="22">
        <f>COUNTIFS(Y2:Y501, "Information Technology", DM2:DM501, "&gt;0")</f>
        <v>50</v>
      </c>
      <c r="DN551" s="10">
        <f t="shared" si="118"/>
        <v>74</v>
      </c>
      <c r="DO551" s="10">
        <f>COUNTIF(Y2:Y501, "Information Technology")</f>
        <v>74</v>
      </c>
      <c r="DP551" s="85">
        <f t="shared" si="119"/>
        <v>0.67567567567567566</v>
      </c>
    </row>
    <row r="552" spans="20:120" ht="14" customHeight="1" x14ac:dyDescent="0.2">
      <c r="DK552" s="20" t="s">
        <v>418</v>
      </c>
      <c r="DL552" s="20">
        <f>COUNTIFS(Y2:Y501, "Materials", DM2:DM501, "0")</f>
        <v>11</v>
      </c>
      <c r="DM552" s="20">
        <f>COUNTIFS(Y2:Y501, "Materials", DM2:DM501, "&gt;0")</f>
        <v>16</v>
      </c>
      <c r="DN552" s="20">
        <f t="shared" si="118"/>
        <v>27</v>
      </c>
      <c r="DO552" s="20">
        <f>COUNTIF(Y2:Y501, "Materials")</f>
        <v>27</v>
      </c>
      <c r="DP552" s="86">
        <f t="shared" si="119"/>
        <v>0.59259259259259256</v>
      </c>
    </row>
    <row r="553" spans="20:120" ht="14" customHeight="1" x14ac:dyDescent="0.2">
      <c r="DK553" s="20" t="s">
        <v>659</v>
      </c>
      <c r="DL553" s="20">
        <f>COUNTIFS(Y2:Y501, "Real Estate", DM2:DM501, "0")</f>
        <v>11</v>
      </c>
      <c r="DM553" s="20">
        <f>COUNTIFS(Y2:Y501, "Real Estate", DM2:DM501, "&gt;0")</f>
        <v>18</v>
      </c>
      <c r="DN553" s="20">
        <f t="shared" si="118"/>
        <v>29</v>
      </c>
      <c r="DO553" s="20">
        <f>COUNTIF(Y2:Y501, "Real Estate")</f>
        <v>29</v>
      </c>
      <c r="DP553" s="86">
        <f t="shared" si="119"/>
        <v>0.62068965517241381</v>
      </c>
    </row>
    <row r="554" spans="20:120" ht="14" customHeight="1" x14ac:dyDescent="0.2">
      <c r="DK554" s="20" t="s">
        <v>490</v>
      </c>
      <c r="DL554" s="20">
        <f>COUNTIFS(Y2:Y501, "Utilities", DM2:DM501, "0")</f>
        <v>10</v>
      </c>
      <c r="DM554" s="20">
        <f>COUNTIFS(Y2:Y501, "Utilities", DM2:DM501, "&gt;0")</f>
        <v>17</v>
      </c>
      <c r="DN554" s="20">
        <f t="shared" si="118"/>
        <v>27</v>
      </c>
      <c r="DO554" s="20">
        <f>COUNTIF(Y2:Y501, "Utilities")</f>
        <v>27</v>
      </c>
      <c r="DP554" s="86">
        <f t="shared" si="119"/>
        <v>0.62962962962962965</v>
      </c>
    </row>
    <row r="555" spans="20:120" ht="14" customHeight="1" x14ac:dyDescent="0.2">
      <c r="Y555" s="10" t="s">
        <v>10177</v>
      </c>
      <c r="Z555" s="10">
        <f>SUM(DB2:DB501)</f>
        <v>1164989198.8380003</v>
      </c>
    </row>
    <row r="558" spans="20:120" ht="14" customHeight="1" x14ac:dyDescent="0.2">
      <c r="Y558" s="10" t="s">
        <v>10178</v>
      </c>
      <c r="Z558" s="10">
        <f>Z555/6340228290</f>
        <v>0.18374562327281757</v>
      </c>
    </row>
    <row r="561" spans="115:116" ht="14" customHeight="1" x14ac:dyDescent="0.2">
      <c r="DK561" s="10" t="s">
        <v>10179</v>
      </c>
    </row>
    <row r="562" spans="115:116" ht="14" customHeight="1" x14ac:dyDescent="0.2">
      <c r="DK562" s="10" t="s">
        <v>248</v>
      </c>
      <c r="DL562" s="85">
        <v>0.31818181818181818</v>
      </c>
    </row>
    <row r="563" spans="115:116" ht="14" customHeight="1" x14ac:dyDescent="0.2">
      <c r="DK563" s="10" t="s">
        <v>350</v>
      </c>
      <c r="DL563" s="85">
        <v>0.44615384615384618</v>
      </c>
    </row>
    <row r="564" spans="115:116" ht="14" customHeight="1" x14ac:dyDescent="0.2">
      <c r="DK564" s="10" t="s">
        <v>1487</v>
      </c>
      <c r="DL564" s="85">
        <v>0.45454545454545453</v>
      </c>
    </row>
    <row r="565" spans="115:116" ht="14" customHeight="1" x14ac:dyDescent="0.2">
      <c r="DK565" s="10" t="s">
        <v>476</v>
      </c>
      <c r="DL565" s="85">
        <v>0.49315068493150682</v>
      </c>
    </row>
    <row r="566" spans="115:116" ht="14" customHeight="1" x14ac:dyDescent="0.2">
      <c r="DK566" s="10" t="s">
        <v>271</v>
      </c>
      <c r="DL566" s="85">
        <v>0.55555555555555558</v>
      </c>
    </row>
    <row r="567" spans="115:116" ht="14" customHeight="1" x14ac:dyDescent="0.2">
      <c r="DK567" s="10" t="s">
        <v>418</v>
      </c>
      <c r="DL567" s="85">
        <v>0.59259259259259256</v>
      </c>
    </row>
    <row r="568" spans="115:116" ht="14" customHeight="1" x14ac:dyDescent="0.2">
      <c r="DK568" s="10" t="s">
        <v>659</v>
      </c>
      <c r="DL568" s="85">
        <v>0.62068965517241381</v>
      </c>
    </row>
    <row r="569" spans="115:116" ht="14" customHeight="1" x14ac:dyDescent="0.2">
      <c r="DK569" s="10" t="s">
        <v>490</v>
      </c>
      <c r="DL569" s="85">
        <v>0.62962962962962965</v>
      </c>
    </row>
    <row r="570" spans="115:116" ht="14" customHeight="1" x14ac:dyDescent="0.2">
      <c r="DK570" s="10" t="s">
        <v>319</v>
      </c>
      <c r="DL570" s="85">
        <v>0.65151515151515149</v>
      </c>
    </row>
    <row r="571" spans="115:116" ht="14" customHeight="1" x14ac:dyDescent="0.2">
      <c r="DK571" s="10" t="s">
        <v>297</v>
      </c>
      <c r="DL571" s="85">
        <v>0.67567567567567566</v>
      </c>
    </row>
    <row r="572" spans="115:116" ht="14" customHeight="1" x14ac:dyDescent="0.2">
      <c r="DK572" s="10" t="s">
        <v>326</v>
      </c>
      <c r="DL572" s="85">
        <v>0.74193548387096775</v>
      </c>
    </row>
    <row r="573" spans="115:116" ht="14" customHeight="1" x14ac:dyDescent="0.2">
      <c r="DL573" s="85"/>
    </row>
    <row r="574" spans="115:116" ht="14" customHeight="1" x14ac:dyDescent="0.2">
      <c r="DL574" s="85"/>
    </row>
    <row r="575" spans="115:116" ht="14" customHeight="1" x14ac:dyDescent="0.2">
      <c r="DL575" s="85"/>
    </row>
    <row r="576" spans="115:116" ht="14" customHeight="1" x14ac:dyDescent="0.2">
      <c r="DL576" s="85"/>
    </row>
    <row r="577" spans="116:116" ht="14" customHeight="1" x14ac:dyDescent="0.2">
      <c r="DL577" s="85"/>
    </row>
    <row r="578" spans="116:116" ht="14" customHeight="1" x14ac:dyDescent="0.2">
      <c r="DL578" s="85"/>
    </row>
    <row r="579" spans="116:116" ht="14" customHeight="1" x14ac:dyDescent="0.2">
      <c r="DL579" s="85"/>
    </row>
    <row r="580" spans="116:116" ht="14" customHeight="1" x14ac:dyDescent="0.2">
      <c r="DL580" s="85"/>
    </row>
  </sheetData>
  <autoFilter ref="A1:IV539" xr:uid="{842CCB5B-2C47-4CBA-B287-C88E8FB953AE}"/>
  <hyperlinks>
    <hyperlink ref="AI484" r:id="rId1" location=":~:text=Board%20of%20Directors%201%20Bob%20L.%20Martin%20Interim,A.%20Hall%20Director%20since%202022.%20...%20More%20items" xr:uid="{DA279846-5EAF-432B-9B61-96C4428148CF}"/>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B1A98-3904-4A99-99D3-D82A7963A060}">
  <dimension ref="B1:E503"/>
  <sheetViews>
    <sheetView workbookViewId="0">
      <selection activeCell="C15" sqref="C15"/>
    </sheetView>
  </sheetViews>
  <sheetFormatPr baseColWidth="10" defaultColWidth="9.1640625" defaultRowHeight="15" x14ac:dyDescent="0.2"/>
  <cols>
    <col min="2" max="2" width="29.33203125" customWidth="1"/>
    <col min="3" max="3" width="36" customWidth="1"/>
    <col min="4" max="4" width="25.5" customWidth="1"/>
    <col min="5" max="5" width="46.5" customWidth="1"/>
    <col min="8" max="8" width="22" customWidth="1"/>
  </cols>
  <sheetData>
    <row r="1" spans="2:5" x14ac:dyDescent="0.2">
      <c r="B1" s="10"/>
      <c r="C1" s="10"/>
      <c r="D1" s="10"/>
      <c r="E1" s="10"/>
    </row>
    <row r="2" spans="2:5" x14ac:dyDescent="0.2">
      <c r="D2" s="24"/>
    </row>
    <row r="3" spans="2:5" x14ac:dyDescent="0.2">
      <c r="B3" s="10"/>
      <c r="C3" s="13"/>
      <c r="D3" s="10"/>
      <c r="E3" s="10"/>
    </row>
    <row r="4" spans="2:5" x14ac:dyDescent="0.2">
      <c r="B4" s="10"/>
      <c r="C4" s="13"/>
      <c r="D4" s="24"/>
    </row>
    <row r="5" spans="2:5" x14ac:dyDescent="0.2">
      <c r="B5" s="10" t="s">
        <v>10180</v>
      </c>
      <c r="C5" s="13">
        <v>0.36399999999999999</v>
      </c>
      <c r="D5" s="24"/>
    </row>
    <row r="6" spans="2:5" x14ac:dyDescent="0.2">
      <c r="B6" s="10" t="s">
        <v>10162</v>
      </c>
      <c r="C6" s="13">
        <v>4.5999999999999999E-2</v>
      </c>
      <c r="D6" s="24"/>
    </row>
    <row r="7" spans="2:5" x14ac:dyDescent="0.2">
      <c r="B7" s="10" t="s">
        <v>10165</v>
      </c>
      <c r="C7" s="13">
        <v>0.30199999999999999</v>
      </c>
      <c r="D7" s="24"/>
    </row>
    <row r="8" spans="2:5" x14ac:dyDescent="0.2">
      <c r="B8" s="10" t="s">
        <v>10161</v>
      </c>
      <c r="C8" s="13">
        <v>8.7999999999999995E-2</v>
      </c>
      <c r="D8" s="24"/>
    </row>
    <row r="9" spans="2:5" x14ac:dyDescent="0.2">
      <c r="B9" s="10" t="s">
        <v>10167</v>
      </c>
      <c r="C9" s="13">
        <v>0.2</v>
      </c>
      <c r="D9" s="24"/>
    </row>
    <row r="10" spans="2:5" x14ac:dyDescent="0.2">
      <c r="B10" s="10"/>
      <c r="C10" s="13"/>
    </row>
    <row r="11" spans="2:5" x14ac:dyDescent="0.2">
      <c r="B11" s="10"/>
      <c r="C11" s="13"/>
      <c r="D11" s="24"/>
      <c r="E11" s="10"/>
    </row>
    <row r="12" spans="2:5" x14ac:dyDescent="0.2">
      <c r="D12" s="24"/>
    </row>
    <row r="14" spans="2:5" x14ac:dyDescent="0.2">
      <c r="D14" s="24"/>
    </row>
    <row r="16" spans="2:5" x14ac:dyDescent="0.2">
      <c r="D16" s="24"/>
    </row>
    <row r="17" spans="2:5" x14ac:dyDescent="0.2">
      <c r="D17" s="24"/>
    </row>
    <row r="19" spans="2:5" x14ac:dyDescent="0.2">
      <c r="D19" s="24"/>
    </row>
    <row r="20" spans="2:5" x14ac:dyDescent="0.2">
      <c r="D20" s="24"/>
    </row>
    <row r="22" spans="2:5" x14ac:dyDescent="0.2">
      <c r="D22" s="24"/>
    </row>
    <row r="23" spans="2:5" x14ac:dyDescent="0.2">
      <c r="D23" s="24"/>
    </row>
    <row r="25" spans="2:5" x14ac:dyDescent="0.2">
      <c r="D25" s="24"/>
    </row>
    <row r="26" spans="2:5" x14ac:dyDescent="0.2">
      <c r="B26" s="10"/>
      <c r="C26" s="10"/>
      <c r="D26" s="24"/>
      <c r="E26" s="10"/>
    </row>
    <row r="27" spans="2:5" x14ac:dyDescent="0.2">
      <c r="D27" s="24"/>
    </row>
    <row r="29" spans="2:5" x14ac:dyDescent="0.2">
      <c r="B29" s="24"/>
      <c r="D29" s="24"/>
    </row>
    <row r="30" spans="2:5" x14ac:dyDescent="0.2">
      <c r="B30" s="10"/>
      <c r="C30" s="10"/>
      <c r="D30" s="24"/>
      <c r="E30" s="10"/>
    </row>
    <row r="31" spans="2:5" x14ac:dyDescent="0.2">
      <c r="D31" s="24"/>
    </row>
    <row r="32" spans="2:5" x14ac:dyDescent="0.2">
      <c r="D32" s="24"/>
    </row>
    <row r="33" spans="2:5" x14ac:dyDescent="0.2">
      <c r="D33" s="24"/>
    </row>
    <row r="34" spans="2:5" x14ac:dyDescent="0.2">
      <c r="D34" s="24"/>
    </row>
    <row r="35" spans="2:5" x14ac:dyDescent="0.2">
      <c r="D35" s="5"/>
    </row>
    <row r="36" spans="2:5" x14ac:dyDescent="0.2">
      <c r="D36" s="24"/>
    </row>
    <row r="37" spans="2:5" x14ac:dyDescent="0.2">
      <c r="D37" s="24"/>
    </row>
    <row r="38" spans="2:5" x14ac:dyDescent="0.2">
      <c r="D38" s="24"/>
    </row>
    <row r="40" spans="2:5" x14ac:dyDescent="0.2">
      <c r="D40" s="24"/>
    </row>
    <row r="41" spans="2:5" x14ac:dyDescent="0.2">
      <c r="D41" s="24"/>
    </row>
    <row r="42" spans="2:5" x14ac:dyDescent="0.2">
      <c r="D42" s="5"/>
    </row>
    <row r="43" spans="2:5" x14ac:dyDescent="0.2">
      <c r="D43" s="24"/>
    </row>
    <row r="44" spans="2:5" x14ac:dyDescent="0.2">
      <c r="B44" s="10"/>
      <c r="C44" s="10"/>
      <c r="D44" s="12"/>
      <c r="E44" s="10"/>
    </row>
    <row r="45" spans="2:5" x14ac:dyDescent="0.2">
      <c r="B45" s="10"/>
      <c r="C45" s="10"/>
      <c r="D45" s="12"/>
      <c r="E45" s="10"/>
    </row>
    <row r="46" spans="2:5" x14ac:dyDescent="0.2">
      <c r="B46" s="10"/>
      <c r="C46" s="10"/>
      <c r="D46" s="24"/>
      <c r="E46" s="10"/>
    </row>
    <row r="47" spans="2:5" x14ac:dyDescent="0.2">
      <c r="B47" s="10"/>
      <c r="C47" s="10"/>
      <c r="D47" s="24"/>
      <c r="E47" s="10"/>
    </row>
    <row r="48" spans="2:5" x14ac:dyDescent="0.2">
      <c r="B48" s="10"/>
      <c r="C48" s="10"/>
      <c r="D48" s="24"/>
      <c r="E48" s="10"/>
    </row>
    <row r="49" spans="2:5" x14ac:dyDescent="0.2">
      <c r="B49" s="10"/>
      <c r="C49" s="10"/>
      <c r="D49" s="12"/>
      <c r="E49" s="10"/>
    </row>
    <row r="50" spans="2:5" x14ac:dyDescent="0.2">
      <c r="B50" s="10"/>
      <c r="C50" s="10"/>
      <c r="D50" s="24"/>
      <c r="E50" s="10"/>
    </row>
    <row r="51" spans="2:5" x14ac:dyDescent="0.2">
      <c r="D51" s="24"/>
    </row>
    <row r="52" spans="2:5" x14ac:dyDescent="0.2">
      <c r="B52" s="10"/>
      <c r="C52" s="10"/>
      <c r="D52" s="12"/>
      <c r="E52" s="10"/>
    </row>
    <row r="53" spans="2:5" x14ac:dyDescent="0.2">
      <c r="D53" s="24"/>
    </row>
    <row r="54" spans="2:5" x14ac:dyDescent="0.2">
      <c r="B54" s="10"/>
      <c r="C54" s="10"/>
      <c r="D54" s="24"/>
      <c r="E54" s="10"/>
    </row>
    <row r="55" spans="2:5" x14ac:dyDescent="0.2">
      <c r="D55" s="24"/>
    </row>
    <row r="56" spans="2:5" x14ac:dyDescent="0.2">
      <c r="B56" s="10"/>
      <c r="C56" s="10"/>
      <c r="D56" s="12"/>
      <c r="E56" s="10"/>
    </row>
    <row r="57" spans="2:5" x14ac:dyDescent="0.2">
      <c r="D57" s="5"/>
    </row>
    <row r="58" spans="2:5" x14ac:dyDescent="0.2">
      <c r="B58" s="10"/>
      <c r="C58" s="10"/>
      <c r="D58" s="10"/>
      <c r="E58" s="10"/>
    </row>
    <row r="59" spans="2:5" x14ac:dyDescent="0.2">
      <c r="D59" s="24"/>
    </row>
    <row r="60" spans="2:5" x14ac:dyDescent="0.2">
      <c r="B60" s="10"/>
      <c r="C60" s="10"/>
      <c r="D60" s="10"/>
      <c r="E60" s="10"/>
    </row>
    <row r="61" spans="2:5" x14ac:dyDescent="0.2">
      <c r="D61" s="24"/>
    </row>
    <row r="62" spans="2:5" x14ac:dyDescent="0.2">
      <c r="D62" s="24"/>
    </row>
    <row r="64" spans="2:5" x14ac:dyDescent="0.2">
      <c r="B64" s="10"/>
      <c r="C64" s="10"/>
      <c r="D64" s="12"/>
      <c r="E64" s="10"/>
    </row>
    <row r="66" spans="2:5" x14ac:dyDescent="0.2">
      <c r="D66" s="24"/>
    </row>
    <row r="67" spans="2:5" x14ac:dyDescent="0.2">
      <c r="D67" s="5"/>
    </row>
    <row r="69" spans="2:5" x14ac:dyDescent="0.2">
      <c r="B69" s="10"/>
      <c r="C69" s="10"/>
      <c r="D69" s="12"/>
      <c r="E69" s="10"/>
    </row>
    <row r="70" spans="2:5" x14ac:dyDescent="0.2">
      <c r="D70" s="24"/>
    </row>
    <row r="71" spans="2:5" x14ac:dyDescent="0.2">
      <c r="D71" s="24"/>
    </row>
    <row r="73" spans="2:5" x14ac:dyDescent="0.2">
      <c r="D73" s="24"/>
    </row>
    <row r="74" spans="2:5" x14ac:dyDescent="0.2">
      <c r="B74" s="10"/>
      <c r="C74" s="10"/>
      <c r="D74" s="12"/>
      <c r="E74" s="10"/>
    </row>
    <row r="75" spans="2:5" x14ac:dyDescent="0.2">
      <c r="D75" s="24"/>
      <c r="E75" s="3"/>
    </row>
    <row r="76" spans="2:5" x14ac:dyDescent="0.2">
      <c r="D76" s="5"/>
    </row>
    <row r="77" spans="2:5" x14ac:dyDescent="0.2">
      <c r="D77" s="24"/>
    </row>
    <row r="79" spans="2:5" x14ac:dyDescent="0.2">
      <c r="B79" s="10"/>
      <c r="C79" s="10"/>
      <c r="D79" s="10"/>
      <c r="E79" s="10"/>
    </row>
    <row r="80" spans="2:5" x14ac:dyDescent="0.2">
      <c r="D80" s="24"/>
    </row>
    <row r="81" spans="2:5" x14ac:dyDescent="0.2">
      <c r="B81" s="10"/>
      <c r="C81" s="10"/>
      <c r="D81" s="24"/>
      <c r="E81" s="10"/>
    </row>
    <row r="82" spans="2:5" x14ac:dyDescent="0.2">
      <c r="D82" s="24"/>
    </row>
    <row r="83" spans="2:5" x14ac:dyDescent="0.2">
      <c r="D83" s="24"/>
    </row>
    <row r="85" spans="2:5" x14ac:dyDescent="0.2">
      <c r="D85" s="5"/>
    </row>
    <row r="86" spans="2:5" x14ac:dyDescent="0.2">
      <c r="D86" s="5"/>
    </row>
    <row r="87" spans="2:5" x14ac:dyDescent="0.2">
      <c r="D87" s="24"/>
    </row>
    <row r="89" spans="2:5" x14ac:dyDescent="0.2">
      <c r="D89" s="24"/>
    </row>
    <row r="90" spans="2:5" x14ac:dyDescent="0.2">
      <c r="D90" s="24"/>
    </row>
    <row r="91" spans="2:5" x14ac:dyDescent="0.2">
      <c r="D91" s="5"/>
    </row>
    <row r="92" spans="2:5" x14ac:dyDescent="0.2">
      <c r="D92" s="24"/>
    </row>
    <row r="93" spans="2:5" x14ac:dyDescent="0.2">
      <c r="D93" s="24"/>
    </row>
    <row r="94" spans="2:5" x14ac:dyDescent="0.2">
      <c r="D94" s="24"/>
    </row>
    <row r="95" spans="2:5" x14ac:dyDescent="0.2">
      <c r="B95" s="10"/>
      <c r="C95" s="10"/>
      <c r="D95" s="24"/>
      <c r="E95" s="10"/>
    </row>
    <row r="98" spans="2:5" x14ac:dyDescent="0.2">
      <c r="D98" s="24"/>
    </row>
    <row r="99" spans="2:5" x14ac:dyDescent="0.2">
      <c r="D99" s="24"/>
    </row>
    <row r="100" spans="2:5" x14ac:dyDescent="0.2">
      <c r="D100" s="24"/>
    </row>
    <row r="101" spans="2:5" x14ac:dyDescent="0.2">
      <c r="D101" s="24"/>
    </row>
    <row r="102" spans="2:5" x14ac:dyDescent="0.2">
      <c r="B102" s="10"/>
      <c r="C102" s="10"/>
      <c r="D102" s="24"/>
      <c r="E102" s="10"/>
    </row>
    <row r="103" spans="2:5" x14ac:dyDescent="0.2">
      <c r="D103" s="24"/>
    </row>
    <row r="104" spans="2:5" x14ac:dyDescent="0.2">
      <c r="D104" s="5"/>
    </row>
    <row r="105" spans="2:5" x14ac:dyDescent="0.2">
      <c r="D105" s="24"/>
    </row>
    <row r="106" spans="2:5" x14ac:dyDescent="0.2">
      <c r="D106" s="5"/>
    </row>
    <row r="107" spans="2:5" x14ac:dyDescent="0.2">
      <c r="D107" s="24"/>
    </row>
    <row r="108" spans="2:5" x14ac:dyDescent="0.2">
      <c r="D108" s="5"/>
    </row>
    <row r="109" spans="2:5" x14ac:dyDescent="0.2">
      <c r="D109" s="24"/>
    </row>
    <row r="110" spans="2:5" x14ac:dyDescent="0.2">
      <c r="D110" s="24"/>
    </row>
    <row r="111" spans="2:5" x14ac:dyDescent="0.2">
      <c r="D111" s="5"/>
    </row>
    <row r="112" spans="2:5" x14ac:dyDescent="0.2">
      <c r="D112" s="24"/>
    </row>
    <row r="113" spans="2:5" x14ac:dyDescent="0.2">
      <c r="D113" s="24"/>
    </row>
    <row r="114" spans="2:5" x14ac:dyDescent="0.2">
      <c r="D114" s="5"/>
    </row>
    <row r="115" spans="2:5" x14ac:dyDescent="0.2">
      <c r="D115" s="24"/>
    </row>
    <row r="116" spans="2:5" x14ac:dyDescent="0.2">
      <c r="D116" s="5"/>
    </row>
    <row r="118" spans="2:5" x14ac:dyDescent="0.2">
      <c r="D118" s="24"/>
    </row>
    <row r="119" spans="2:5" x14ac:dyDescent="0.2">
      <c r="D119" s="7"/>
    </row>
    <row r="120" spans="2:5" x14ac:dyDescent="0.2">
      <c r="D120" s="24"/>
    </row>
    <row r="121" spans="2:5" x14ac:dyDescent="0.2">
      <c r="B121" s="10"/>
      <c r="C121" s="10"/>
      <c r="D121" s="24"/>
      <c r="E121" s="10"/>
    </row>
    <row r="122" spans="2:5" x14ac:dyDescent="0.2">
      <c r="D122" s="24"/>
    </row>
    <row r="123" spans="2:5" x14ac:dyDescent="0.2">
      <c r="B123" s="10"/>
      <c r="C123" s="10"/>
      <c r="D123" s="24"/>
      <c r="E123" s="10"/>
    </row>
    <row r="126" spans="2:5" x14ac:dyDescent="0.2">
      <c r="D126" s="5"/>
    </row>
    <row r="127" spans="2:5" x14ac:dyDescent="0.2">
      <c r="D127" s="24"/>
    </row>
    <row r="129" spans="2:5" x14ac:dyDescent="0.2">
      <c r="D129" s="5"/>
    </row>
    <row r="130" spans="2:5" x14ac:dyDescent="0.2">
      <c r="D130" s="24"/>
    </row>
    <row r="131" spans="2:5" x14ac:dyDescent="0.2">
      <c r="B131" s="10"/>
      <c r="C131" s="10"/>
      <c r="D131" s="24"/>
      <c r="E131" s="10"/>
    </row>
    <row r="132" spans="2:5" x14ac:dyDescent="0.2">
      <c r="D132" s="24"/>
    </row>
    <row r="133" spans="2:5" x14ac:dyDescent="0.2">
      <c r="D133" s="24"/>
    </row>
    <row r="134" spans="2:5" x14ac:dyDescent="0.2">
      <c r="D134" s="24"/>
    </row>
    <row r="135" spans="2:5" x14ac:dyDescent="0.2">
      <c r="D135" s="24"/>
      <c r="E135" s="3"/>
    </row>
    <row r="136" spans="2:5" x14ac:dyDescent="0.2">
      <c r="D136" s="24"/>
    </row>
    <row r="138" spans="2:5" x14ac:dyDescent="0.2">
      <c r="D138" s="24"/>
    </row>
    <row r="139" spans="2:5" x14ac:dyDescent="0.2">
      <c r="B139" s="10"/>
      <c r="C139" s="10"/>
      <c r="D139" s="10"/>
      <c r="E139" s="10"/>
    </row>
    <row r="144" spans="2:5" x14ac:dyDescent="0.2">
      <c r="B144" s="10"/>
      <c r="C144" s="10"/>
      <c r="D144" s="10"/>
      <c r="E144" s="10"/>
    </row>
    <row r="147" spans="2:5" x14ac:dyDescent="0.2">
      <c r="D147" s="24"/>
    </row>
    <row r="148" spans="2:5" x14ac:dyDescent="0.2">
      <c r="B148" s="10"/>
      <c r="C148" s="10"/>
      <c r="D148" s="24"/>
      <c r="E148" s="10"/>
    </row>
    <row r="150" spans="2:5" x14ac:dyDescent="0.2">
      <c r="D150" s="24"/>
    </row>
    <row r="152" spans="2:5" x14ac:dyDescent="0.2">
      <c r="D152" s="24"/>
    </row>
    <row r="155" spans="2:5" x14ac:dyDescent="0.2">
      <c r="D155" s="24"/>
    </row>
    <row r="156" spans="2:5" x14ac:dyDescent="0.2">
      <c r="D156" s="24"/>
    </row>
    <row r="159" spans="2:5" x14ac:dyDescent="0.2">
      <c r="D159" s="24"/>
    </row>
    <row r="160" spans="2:5" x14ac:dyDescent="0.2">
      <c r="D160" s="24"/>
    </row>
    <row r="161" spans="2:5" x14ac:dyDescent="0.2">
      <c r="D161" s="24"/>
    </row>
    <row r="162" spans="2:5" x14ac:dyDescent="0.2">
      <c r="B162" s="10"/>
      <c r="C162" s="10"/>
      <c r="D162" s="24"/>
      <c r="E162" s="10"/>
    </row>
    <row r="163" spans="2:5" x14ac:dyDescent="0.2">
      <c r="D163" s="24"/>
    </row>
    <row r="164" spans="2:5" x14ac:dyDescent="0.2">
      <c r="B164" s="10"/>
      <c r="C164" s="10"/>
      <c r="D164" s="24"/>
      <c r="E164" s="10"/>
    </row>
    <row r="165" spans="2:5" x14ac:dyDescent="0.2">
      <c r="B165" s="10"/>
      <c r="C165" s="10"/>
      <c r="D165" s="24"/>
      <c r="E165" s="10"/>
    </row>
    <row r="167" spans="2:5" x14ac:dyDescent="0.2">
      <c r="D167" s="24"/>
    </row>
    <row r="168" spans="2:5" x14ac:dyDescent="0.2">
      <c r="D168" s="24"/>
    </row>
    <row r="170" spans="2:5" x14ac:dyDescent="0.2">
      <c r="D170" s="24"/>
    </row>
    <row r="171" spans="2:5" x14ac:dyDescent="0.2">
      <c r="B171" s="10"/>
      <c r="C171" s="10"/>
      <c r="D171" s="10"/>
      <c r="E171" s="10"/>
    </row>
    <row r="173" spans="2:5" x14ac:dyDescent="0.2">
      <c r="D173" s="24"/>
    </row>
    <row r="174" spans="2:5" x14ac:dyDescent="0.2">
      <c r="B174" s="10"/>
      <c r="C174" s="10"/>
      <c r="D174" s="24"/>
      <c r="E174" s="10"/>
    </row>
    <row r="178" spans="2:5" x14ac:dyDescent="0.2">
      <c r="D178" s="24"/>
    </row>
    <row r="179" spans="2:5" x14ac:dyDescent="0.2">
      <c r="D179" s="24"/>
    </row>
    <row r="180" spans="2:5" x14ac:dyDescent="0.2">
      <c r="D180" s="24"/>
    </row>
    <row r="181" spans="2:5" x14ac:dyDescent="0.2">
      <c r="D181" s="24"/>
    </row>
    <row r="184" spans="2:5" x14ac:dyDescent="0.2">
      <c r="D184" s="24"/>
    </row>
    <row r="187" spans="2:5" x14ac:dyDescent="0.2">
      <c r="D187" s="24"/>
    </row>
    <row r="188" spans="2:5" x14ac:dyDescent="0.2">
      <c r="B188" s="10"/>
      <c r="C188" s="10"/>
      <c r="D188" s="24"/>
      <c r="E188" s="10"/>
    </row>
    <row r="189" spans="2:5" x14ac:dyDescent="0.2">
      <c r="B189" s="10"/>
      <c r="C189" s="10"/>
      <c r="D189" s="24"/>
      <c r="E189" s="10"/>
    </row>
    <row r="190" spans="2:5" x14ac:dyDescent="0.2">
      <c r="B190" s="10"/>
      <c r="C190" s="10"/>
      <c r="D190" s="24"/>
      <c r="E190" s="10"/>
    </row>
    <row r="192" spans="2:5" x14ac:dyDescent="0.2">
      <c r="D192" s="24"/>
    </row>
    <row r="194" spans="2:5" x14ac:dyDescent="0.2">
      <c r="B194" s="10"/>
      <c r="C194" s="10"/>
      <c r="D194" s="24"/>
      <c r="E194" s="10"/>
    </row>
    <row r="195" spans="2:5" x14ac:dyDescent="0.2">
      <c r="D195" s="24"/>
    </row>
    <row r="196" spans="2:5" x14ac:dyDescent="0.2">
      <c r="D196" s="24"/>
    </row>
    <row r="198" spans="2:5" x14ac:dyDescent="0.2">
      <c r="D198" s="24"/>
    </row>
    <row r="199" spans="2:5" x14ac:dyDescent="0.2">
      <c r="D199" s="24"/>
    </row>
    <row r="200" spans="2:5" x14ac:dyDescent="0.2">
      <c r="D200" s="24"/>
    </row>
    <row r="201" spans="2:5" x14ac:dyDescent="0.2">
      <c r="D201" s="24"/>
    </row>
    <row r="203" spans="2:5" x14ac:dyDescent="0.2">
      <c r="B203" s="10"/>
      <c r="C203" s="10"/>
      <c r="D203" s="10"/>
      <c r="E203" s="10"/>
    </row>
    <row r="204" spans="2:5" x14ac:dyDescent="0.2">
      <c r="D204" s="24"/>
    </row>
    <row r="206" spans="2:5" x14ac:dyDescent="0.2">
      <c r="D206" s="24"/>
    </row>
    <row r="208" spans="2:5" x14ac:dyDescent="0.2">
      <c r="D208" s="24"/>
    </row>
    <row r="209" spans="2:5" x14ac:dyDescent="0.2">
      <c r="D209" s="24"/>
    </row>
    <row r="210" spans="2:5" x14ac:dyDescent="0.2">
      <c r="D210" s="24"/>
    </row>
    <row r="212" spans="2:5" x14ac:dyDescent="0.2">
      <c r="D212" s="24"/>
    </row>
    <row r="213" spans="2:5" x14ac:dyDescent="0.2">
      <c r="D213" s="24"/>
    </row>
    <row r="215" spans="2:5" x14ac:dyDescent="0.2">
      <c r="D215" s="24"/>
    </row>
    <row r="217" spans="2:5" x14ac:dyDescent="0.2">
      <c r="D217" s="24"/>
    </row>
    <row r="218" spans="2:5" x14ac:dyDescent="0.2">
      <c r="D218" s="24"/>
    </row>
    <row r="219" spans="2:5" x14ac:dyDescent="0.2">
      <c r="D219" s="24"/>
    </row>
    <row r="220" spans="2:5" x14ac:dyDescent="0.2">
      <c r="D220" s="24"/>
    </row>
    <row r="221" spans="2:5" x14ac:dyDescent="0.2">
      <c r="B221" s="10"/>
      <c r="C221" s="10"/>
      <c r="D221" s="24"/>
      <c r="E221" s="10"/>
    </row>
    <row r="222" spans="2:5" x14ac:dyDescent="0.2">
      <c r="B222" s="10"/>
      <c r="C222" s="10"/>
      <c r="D222" s="24"/>
      <c r="E222" s="10"/>
    </row>
    <row r="224" spans="2:5" x14ac:dyDescent="0.2">
      <c r="B224" s="10"/>
      <c r="C224" s="10"/>
      <c r="D224" s="10"/>
      <c r="E224" s="10"/>
    </row>
    <row r="225" spans="2:5" x14ac:dyDescent="0.2">
      <c r="D225" s="24"/>
    </row>
    <row r="226" spans="2:5" x14ac:dyDescent="0.2">
      <c r="D226" s="24"/>
    </row>
    <row r="229" spans="2:5" x14ac:dyDescent="0.2">
      <c r="D229" s="24"/>
    </row>
    <row r="230" spans="2:5" x14ac:dyDescent="0.2">
      <c r="D230" s="24"/>
    </row>
    <row r="231" spans="2:5" x14ac:dyDescent="0.2">
      <c r="D231" s="24"/>
    </row>
    <row r="232" spans="2:5" x14ac:dyDescent="0.2">
      <c r="D232" s="24"/>
    </row>
    <row r="235" spans="2:5" x14ac:dyDescent="0.2">
      <c r="B235" s="10"/>
      <c r="C235" s="10"/>
      <c r="D235" s="24"/>
      <c r="E235" s="10"/>
    </row>
    <row r="237" spans="2:5" x14ac:dyDescent="0.2">
      <c r="D237" s="24"/>
    </row>
    <row r="238" spans="2:5" x14ac:dyDescent="0.2">
      <c r="D238" s="24"/>
    </row>
    <row r="240" spans="2:5" x14ac:dyDescent="0.2">
      <c r="D240" s="24"/>
    </row>
    <row r="241" spans="2:5" x14ac:dyDescent="0.2">
      <c r="D241" s="24"/>
    </row>
    <row r="244" spans="2:5" x14ac:dyDescent="0.2">
      <c r="D244" s="24"/>
    </row>
    <row r="245" spans="2:5" x14ac:dyDescent="0.2">
      <c r="D245" s="24"/>
    </row>
    <row r="246" spans="2:5" x14ac:dyDescent="0.2">
      <c r="B246" s="10"/>
      <c r="C246" s="10"/>
      <c r="D246" s="10"/>
      <c r="E246" s="10"/>
    </row>
    <row r="247" spans="2:5" x14ac:dyDescent="0.2">
      <c r="D247" s="24"/>
    </row>
    <row r="250" spans="2:5" x14ac:dyDescent="0.2">
      <c r="D250" s="24"/>
    </row>
    <row r="253" spans="2:5" x14ac:dyDescent="0.2">
      <c r="B253" s="10"/>
      <c r="C253" s="10"/>
      <c r="D253" s="10"/>
      <c r="E253" s="10"/>
    </row>
    <row r="254" spans="2:5" x14ac:dyDescent="0.2">
      <c r="D254" s="24"/>
    </row>
    <row r="255" spans="2:5" x14ac:dyDescent="0.2">
      <c r="B255" s="10"/>
      <c r="C255" s="10"/>
      <c r="D255" s="10"/>
      <c r="E255" s="10"/>
    </row>
    <row r="260" spans="2:5" x14ac:dyDescent="0.2">
      <c r="D260" s="24"/>
    </row>
    <row r="261" spans="2:5" x14ac:dyDescent="0.2">
      <c r="B261" s="10"/>
      <c r="C261" s="10"/>
      <c r="D261" s="24"/>
      <c r="E261" s="10"/>
    </row>
    <row r="263" spans="2:5" x14ac:dyDescent="0.2">
      <c r="D263" s="24"/>
    </row>
    <row r="264" spans="2:5" x14ac:dyDescent="0.2">
      <c r="D264" s="24"/>
    </row>
    <row r="266" spans="2:5" x14ac:dyDescent="0.2">
      <c r="D266" s="24"/>
    </row>
    <row r="268" spans="2:5" x14ac:dyDescent="0.2">
      <c r="D268" s="24"/>
    </row>
    <row r="270" spans="2:5" x14ac:dyDescent="0.2">
      <c r="D270" s="24"/>
    </row>
    <row r="273" spans="4:4" x14ac:dyDescent="0.2">
      <c r="D273" s="24"/>
    </row>
    <row r="274" spans="4:4" x14ac:dyDescent="0.2">
      <c r="D274" s="24"/>
    </row>
    <row r="275" spans="4:4" x14ac:dyDescent="0.2">
      <c r="D275" s="24"/>
    </row>
    <row r="279" spans="4:4" x14ac:dyDescent="0.2">
      <c r="D279" s="24"/>
    </row>
    <row r="283" spans="4:4" x14ac:dyDescent="0.2">
      <c r="D283" s="24"/>
    </row>
    <row r="284" spans="4:4" x14ac:dyDescent="0.2">
      <c r="D284" s="24"/>
    </row>
    <row r="285" spans="4:4" x14ac:dyDescent="0.2">
      <c r="D285" s="24"/>
    </row>
    <row r="286" spans="4:4" x14ac:dyDescent="0.2">
      <c r="D286" s="24"/>
    </row>
    <row r="287" spans="4:4" x14ac:dyDescent="0.2">
      <c r="D287" s="24"/>
    </row>
    <row r="289" spans="2:5" x14ac:dyDescent="0.2">
      <c r="D289" s="24"/>
    </row>
    <row r="290" spans="2:5" x14ac:dyDescent="0.2">
      <c r="D290" s="24"/>
    </row>
    <row r="291" spans="2:5" x14ac:dyDescent="0.2">
      <c r="D291" s="24"/>
    </row>
    <row r="299" spans="2:5" x14ac:dyDescent="0.2">
      <c r="D299" s="24"/>
    </row>
    <row r="301" spans="2:5" x14ac:dyDescent="0.2">
      <c r="B301" s="10"/>
      <c r="C301" s="10"/>
      <c r="D301" s="10"/>
      <c r="E301" s="10"/>
    </row>
    <row r="303" spans="2:5" x14ac:dyDescent="0.2">
      <c r="D303" s="24"/>
    </row>
    <row r="305" spans="4:4" x14ac:dyDescent="0.2">
      <c r="D305" s="24"/>
    </row>
    <row r="308" spans="4:4" x14ac:dyDescent="0.2">
      <c r="D308" s="24"/>
    </row>
    <row r="312" spans="4:4" x14ac:dyDescent="0.2">
      <c r="D312" s="24"/>
    </row>
    <row r="314" spans="4:4" x14ac:dyDescent="0.2">
      <c r="D314" s="24"/>
    </row>
    <row r="316" spans="4:4" x14ac:dyDescent="0.2">
      <c r="D316" s="24"/>
    </row>
    <row r="318" spans="4:4" x14ac:dyDescent="0.2">
      <c r="D318" s="24"/>
    </row>
    <row r="319" spans="4:4" x14ac:dyDescent="0.2">
      <c r="D319" s="24"/>
    </row>
    <row r="320" spans="4:4" x14ac:dyDescent="0.2">
      <c r="D320" s="24"/>
    </row>
    <row r="321" spans="4:4" x14ac:dyDescent="0.2">
      <c r="D321" s="24"/>
    </row>
    <row r="322" spans="4:4" x14ac:dyDescent="0.2">
      <c r="D322" s="24"/>
    </row>
    <row r="323" spans="4:4" x14ac:dyDescent="0.2">
      <c r="D323" s="24"/>
    </row>
    <row r="324" spans="4:4" x14ac:dyDescent="0.2">
      <c r="D324" s="24"/>
    </row>
    <row r="327" spans="4:4" x14ac:dyDescent="0.2">
      <c r="D327" s="24"/>
    </row>
    <row r="330" spans="4:4" x14ac:dyDescent="0.2">
      <c r="D330" s="24"/>
    </row>
    <row r="336" spans="4:4" x14ac:dyDescent="0.2">
      <c r="D336" s="24"/>
    </row>
    <row r="337" spans="2:5" x14ac:dyDescent="0.2">
      <c r="B337" s="10"/>
      <c r="C337" s="10"/>
      <c r="D337" s="24"/>
      <c r="E337" s="10"/>
    </row>
    <row r="338" spans="2:5" x14ac:dyDescent="0.2">
      <c r="D338" s="24"/>
    </row>
    <row r="342" spans="2:5" x14ac:dyDescent="0.2">
      <c r="D342" s="24"/>
    </row>
    <row r="347" spans="2:5" x14ac:dyDescent="0.2">
      <c r="D347" s="5"/>
    </row>
    <row r="348" spans="2:5" x14ac:dyDescent="0.2">
      <c r="D348" s="5"/>
    </row>
    <row r="349" spans="2:5" x14ac:dyDescent="0.2">
      <c r="D349" s="24"/>
    </row>
    <row r="351" spans="2:5" x14ac:dyDescent="0.2">
      <c r="D351" s="24"/>
    </row>
    <row r="353" spans="2:5" x14ac:dyDescent="0.2">
      <c r="D353" s="24"/>
    </row>
    <row r="355" spans="2:5" x14ac:dyDescent="0.2">
      <c r="D355" s="24"/>
    </row>
    <row r="357" spans="2:5" x14ac:dyDescent="0.2">
      <c r="B357" s="10"/>
      <c r="C357" s="10"/>
      <c r="D357" s="24"/>
      <c r="E357" s="10"/>
    </row>
    <row r="358" spans="2:5" x14ac:dyDescent="0.2">
      <c r="D358" s="24"/>
    </row>
    <row r="360" spans="2:5" x14ac:dyDescent="0.2">
      <c r="D360" s="24"/>
    </row>
    <row r="363" spans="2:5" x14ac:dyDescent="0.2">
      <c r="D363" s="24"/>
    </row>
    <row r="364" spans="2:5" x14ac:dyDescent="0.2">
      <c r="D364" s="24"/>
    </row>
    <row r="365" spans="2:5" x14ac:dyDescent="0.2">
      <c r="B365" s="10"/>
      <c r="C365" s="10"/>
      <c r="D365" s="10"/>
      <c r="E365" s="10"/>
    </row>
    <row r="367" spans="2:5" x14ac:dyDescent="0.2">
      <c r="D367" s="24"/>
    </row>
    <row r="371" spans="2:5" x14ac:dyDescent="0.2">
      <c r="D371" s="24"/>
    </row>
    <row r="372" spans="2:5" x14ac:dyDescent="0.2">
      <c r="D372" s="24"/>
    </row>
    <row r="374" spans="2:5" x14ac:dyDescent="0.2">
      <c r="D374" s="24"/>
    </row>
    <row r="375" spans="2:5" x14ac:dyDescent="0.2">
      <c r="D375" s="24"/>
    </row>
    <row r="376" spans="2:5" x14ac:dyDescent="0.2">
      <c r="D376" s="24"/>
    </row>
    <row r="380" spans="2:5" x14ac:dyDescent="0.2">
      <c r="D380" s="5"/>
    </row>
    <row r="381" spans="2:5" x14ac:dyDescent="0.2">
      <c r="B381" s="10"/>
      <c r="C381" s="10"/>
      <c r="D381" s="24"/>
      <c r="E381" s="10"/>
    </row>
    <row r="382" spans="2:5" x14ac:dyDescent="0.2">
      <c r="D382" s="24"/>
    </row>
    <row r="383" spans="2:5" x14ac:dyDescent="0.2">
      <c r="B383" s="10"/>
      <c r="C383" s="10"/>
      <c r="D383" s="10"/>
      <c r="E383" s="10"/>
    </row>
    <row r="384" spans="2:5" x14ac:dyDescent="0.2">
      <c r="D384" s="24"/>
    </row>
    <row r="385" spans="2:5" x14ac:dyDescent="0.2">
      <c r="D385" s="24"/>
    </row>
    <row r="386" spans="2:5" x14ac:dyDescent="0.2">
      <c r="D386" s="5"/>
    </row>
    <row r="387" spans="2:5" x14ac:dyDescent="0.2">
      <c r="D387" s="5"/>
    </row>
    <row r="388" spans="2:5" x14ac:dyDescent="0.2">
      <c r="D388" s="24"/>
    </row>
    <row r="390" spans="2:5" x14ac:dyDescent="0.2">
      <c r="D390" s="24"/>
    </row>
    <row r="392" spans="2:5" x14ac:dyDescent="0.2">
      <c r="D392" s="24"/>
    </row>
    <row r="393" spans="2:5" x14ac:dyDescent="0.2">
      <c r="B393" s="10"/>
      <c r="C393" s="10"/>
      <c r="D393" s="24"/>
      <c r="E393" s="10"/>
    </row>
    <row r="394" spans="2:5" x14ac:dyDescent="0.2">
      <c r="B394" s="10"/>
      <c r="C394" s="10"/>
      <c r="D394" s="24"/>
      <c r="E394" s="10"/>
    </row>
    <row r="397" spans="2:5" x14ac:dyDescent="0.2">
      <c r="D397" s="24"/>
    </row>
    <row r="398" spans="2:5" x14ac:dyDescent="0.2">
      <c r="D398" s="24"/>
    </row>
    <row r="399" spans="2:5" x14ac:dyDescent="0.2">
      <c r="D399" s="24"/>
    </row>
    <row r="400" spans="2:5" x14ac:dyDescent="0.2">
      <c r="D400" s="24"/>
    </row>
    <row r="403" spans="2:5" x14ac:dyDescent="0.2">
      <c r="D403" s="24"/>
    </row>
    <row r="405" spans="2:5" x14ac:dyDescent="0.2">
      <c r="B405" s="10"/>
      <c r="C405" s="10"/>
      <c r="D405" s="24"/>
      <c r="E405" s="10"/>
    </row>
    <row r="406" spans="2:5" x14ac:dyDescent="0.2">
      <c r="B406" s="10"/>
      <c r="C406" s="10"/>
      <c r="D406" s="24"/>
      <c r="E406" s="10"/>
    </row>
    <row r="408" spans="2:5" x14ac:dyDescent="0.2">
      <c r="D408" s="24"/>
    </row>
    <row r="409" spans="2:5" x14ac:dyDescent="0.2">
      <c r="D409" s="24"/>
    </row>
    <row r="410" spans="2:5" x14ac:dyDescent="0.2">
      <c r="B410" s="10"/>
      <c r="C410" s="10"/>
      <c r="D410" s="24"/>
      <c r="E410" s="10"/>
    </row>
    <row r="411" spans="2:5" x14ac:dyDescent="0.2">
      <c r="D411" s="24"/>
    </row>
    <row r="412" spans="2:5" x14ac:dyDescent="0.2">
      <c r="D412" s="24"/>
    </row>
    <row r="413" spans="2:5" x14ac:dyDescent="0.2">
      <c r="D413" s="24"/>
    </row>
    <row r="415" spans="2:5" x14ac:dyDescent="0.2">
      <c r="D415" s="24"/>
    </row>
    <row r="418" spans="2:5" x14ac:dyDescent="0.2">
      <c r="B418" s="10"/>
      <c r="C418" s="10"/>
      <c r="D418" s="10"/>
      <c r="E418" s="10"/>
    </row>
    <row r="419" spans="2:5" x14ac:dyDescent="0.2">
      <c r="D419" s="24"/>
    </row>
    <row r="421" spans="2:5" x14ac:dyDescent="0.2">
      <c r="D421" s="5"/>
    </row>
    <row r="425" spans="2:5" x14ac:dyDescent="0.2">
      <c r="D425" s="24"/>
    </row>
    <row r="426" spans="2:5" x14ac:dyDescent="0.2">
      <c r="D426" s="24"/>
    </row>
    <row r="427" spans="2:5" x14ac:dyDescent="0.2">
      <c r="D427" s="24"/>
    </row>
    <row r="428" spans="2:5" x14ac:dyDescent="0.2">
      <c r="D428" s="5"/>
    </row>
    <row r="429" spans="2:5" x14ac:dyDescent="0.2">
      <c r="D429" s="5"/>
    </row>
    <row r="431" spans="2:5" x14ac:dyDescent="0.2">
      <c r="D431" s="5"/>
    </row>
    <row r="432" spans="2:5" x14ac:dyDescent="0.2">
      <c r="D432" s="24"/>
    </row>
    <row r="434" spans="4:5" x14ac:dyDescent="0.2">
      <c r="D434" s="24"/>
    </row>
    <row r="436" spans="4:5" x14ac:dyDescent="0.2">
      <c r="D436" s="24"/>
    </row>
    <row r="437" spans="4:5" x14ac:dyDescent="0.2">
      <c r="D437" s="24"/>
    </row>
    <row r="438" spans="4:5" x14ac:dyDescent="0.2">
      <c r="D438" s="24"/>
    </row>
    <row r="439" spans="4:5" x14ac:dyDescent="0.2">
      <c r="D439" s="24"/>
      <c r="E439" s="3"/>
    </row>
    <row r="440" spans="4:5" x14ac:dyDescent="0.2">
      <c r="D440" s="24"/>
    </row>
    <row r="441" spans="4:5" x14ac:dyDescent="0.2">
      <c r="D441" s="24"/>
    </row>
    <row r="443" spans="4:5" x14ac:dyDescent="0.2">
      <c r="D443" s="24"/>
    </row>
    <row r="444" spans="4:5" x14ac:dyDescent="0.2">
      <c r="D444" s="24"/>
    </row>
    <row r="445" spans="4:5" x14ac:dyDescent="0.2">
      <c r="D445" s="24"/>
    </row>
    <row r="446" spans="4:5" x14ac:dyDescent="0.2">
      <c r="D446" s="24"/>
    </row>
    <row r="447" spans="4:5" x14ac:dyDescent="0.2">
      <c r="D447" s="24"/>
    </row>
    <row r="448" spans="4:5" x14ac:dyDescent="0.2">
      <c r="D448" s="24"/>
    </row>
    <row r="449" spans="4:4" x14ac:dyDescent="0.2">
      <c r="D449" s="5"/>
    </row>
    <row r="450" spans="4:4" x14ac:dyDescent="0.2">
      <c r="D450" s="24"/>
    </row>
    <row r="451" spans="4:4" x14ac:dyDescent="0.2">
      <c r="D451" s="24"/>
    </row>
    <row r="453" spans="4:4" x14ac:dyDescent="0.2">
      <c r="D453" s="24"/>
    </row>
    <row r="454" spans="4:4" x14ac:dyDescent="0.2">
      <c r="D454" s="24"/>
    </row>
    <row r="456" spans="4:4" x14ac:dyDescent="0.2">
      <c r="D456" s="24"/>
    </row>
    <row r="459" spans="4:4" x14ac:dyDescent="0.2">
      <c r="D459" s="5"/>
    </row>
    <row r="460" spans="4:4" x14ac:dyDescent="0.2">
      <c r="D460" s="24"/>
    </row>
    <row r="461" spans="4:4" x14ac:dyDescent="0.2">
      <c r="D461" s="24"/>
    </row>
    <row r="462" spans="4:4" x14ac:dyDescent="0.2">
      <c r="D462" s="24"/>
    </row>
    <row r="463" spans="4:4" x14ac:dyDescent="0.2">
      <c r="D463" s="24"/>
    </row>
    <row r="464" spans="4:4" x14ac:dyDescent="0.2">
      <c r="D464" s="24"/>
    </row>
    <row r="465" spans="2:5" x14ac:dyDescent="0.2">
      <c r="D465" s="24"/>
    </row>
    <row r="466" spans="2:5" x14ac:dyDescent="0.2">
      <c r="D466" s="5"/>
    </row>
    <row r="467" spans="2:5" x14ac:dyDescent="0.2">
      <c r="B467" s="10"/>
      <c r="C467" s="10"/>
      <c r="D467" s="10"/>
      <c r="E467" s="10"/>
    </row>
    <row r="469" spans="2:5" x14ac:dyDescent="0.2">
      <c r="D469" s="24"/>
    </row>
    <row r="470" spans="2:5" x14ac:dyDescent="0.2">
      <c r="D470" s="24"/>
    </row>
    <row r="473" spans="2:5" x14ac:dyDescent="0.2">
      <c r="D473" s="24"/>
    </row>
    <row r="474" spans="2:5" x14ac:dyDescent="0.2">
      <c r="D474" s="24"/>
    </row>
    <row r="475" spans="2:5" x14ac:dyDescent="0.2">
      <c r="D475" s="24"/>
    </row>
    <row r="476" spans="2:5" x14ac:dyDescent="0.2">
      <c r="D476" s="24"/>
    </row>
    <row r="477" spans="2:5" x14ac:dyDescent="0.2">
      <c r="D477" s="24"/>
      <c r="E477" s="3"/>
    </row>
    <row r="478" spans="2:5" x14ac:dyDescent="0.2">
      <c r="D478" s="24"/>
    </row>
    <row r="479" spans="2:5" x14ac:dyDescent="0.2">
      <c r="D479" s="24"/>
    </row>
    <row r="481" spans="2:5" x14ac:dyDescent="0.2">
      <c r="D481" s="5"/>
    </row>
    <row r="482" spans="2:5" x14ac:dyDescent="0.2">
      <c r="B482" s="10"/>
      <c r="C482" s="10"/>
      <c r="D482" s="10"/>
      <c r="E482" s="10"/>
    </row>
    <row r="484" spans="2:5" x14ac:dyDescent="0.2">
      <c r="D484" s="24"/>
    </row>
    <row r="485" spans="2:5" x14ac:dyDescent="0.2">
      <c r="D485" s="24"/>
    </row>
    <row r="486" spans="2:5" x14ac:dyDescent="0.2">
      <c r="B486" s="10"/>
      <c r="C486" s="10"/>
      <c r="D486" s="10"/>
      <c r="E486" s="10"/>
    </row>
    <row r="487" spans="2:5" x14ac:dyDescent="0.2">
      <c r="D487" s="24"/>
    </row>
    <row r="488" spans="2:5" x14ac:dyDescent="0.2">
      <c r="D488" s="5"/>
    </row>
    <row r="489" spans="2:5" x14ac:dyDescent="0.2">
      <c r="D489" s="5"/>
    </row>
    <row r="490" spans="2:5" x14ac:dyDescent="0.2">
      <c r="D490" s="24"/>
      <c r="E490" s="3"/>
    </row>
    <row r="491" spans="2:5" x14ac:dyDescent="0.2">
      <c r="D491" s="24"/>
    </row>
    <row r="492" spans="2:5" x14ac:dyDescent="0.2">
      <c r="D492" s="5"/>
    </row>
    <row r="493" spans="2:5" x14ac:dyDescent="0.2">
      <c r="B493" s="10"/>
      <c r="C493" s="10"/>
      <c r="D493" s="10"/>
      <c r="E493" s="10"/>
    </row>
    <row r="494" spans="2:5" x14ac:dyDescent="0.2">
      <c r="D494" s="5"/>
    </row>
    <row r="495" spans="2:5" x14ac:dyDescent="0.2">
      <c r="D495" s="24"/>
    </row>
    <row r="498" spans="4:4" x14ac:dyDescent="0.2">
      <c r="D498" s="24"/>
    </row>
    <row r="499" spans="4:4" x14ac:dyDescent="0.2">
      <c r="D499" s="24"/>
    </row>
    <row r="501" spans="4:4" x14ac:dyDescent="0.2">
      <c r="D501" s="24"/>
    </row>
    <row r="502" spans="4:4" x14ac:dyDescent="0.2">
      <c r="D502" s="5"/>
    </row>
    <row r="503" spans="4:4" x14ac:dyDescent="0.2">
      <c r="D503" s="24"/>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851E3-7630-4018-98B2-86A8E1E4F85F}">
  <sheetPr filterMode="1"/>
  <dimension ref="A1:AJ610"/>
  <sheetViews>
    <sheetView topLeftCell="Q1" workbookViewId="0">
      <pane ySplit="1" topLeftCell="A150" activePane="bottomLeft" state="frozen"/>
      <selection pane="bottomLeft" activeCell="F515" sqref="F515"/>
    </sheetView>
  </sheetViews>
  <sheetFormatPr baseColWidth="10" defaultColWidth="8.83203125" defaultRowHeight="14" customHeight="1" x14ac:dyDescent="0.2"/>
  <cols>
    <col min="2" max="2" width="34.33203125" customWidth="1"/>
    <col min="3" max="3" width="12.5" customWidth="1"/>
    <col min="4" max="4" width="23.1640625" customWidth="1"/>
    <col min="12" max="12" width="22.1640625" customWidth="1"/>
    <col min="13" max="13" width="20.1640625" customWidth="1"/>
    <col min="14" max="14" width="19.5" customWidth="1"/>
    <col min="19" max="19" width="13.1640625" style="21" customWidth="1"/>
    <col min="31" max="31" width="39.6640625" customWidth="1"/>
  </cols>
  <sheetData>
    <row r="1" spans="1:29" ht="14" customHeight="1" x14ac:dyDescent="0.2">
      <c r="A1" s="10"/>
      <c r="B1" s="10" t="s">
        <v>18</v>
      </c>
      <c r="C1" s="10" t="s">
        <v>19</v>
      </c>
      <c r="D1" s="10" t="s">
        <v>23</v>
      </c>
      <c r="E1" s="10" t="s">
        <v>24</v>
      </c>
      <c r="F1" s="10" t="s">
        <v>25</v>
      </c>
      <c r="G1" s="10" t="s">
        <v>26</v>
      </c>
      <c r="H1" s="10" t="s">
        <v>27</v>
      </c>
      <c r="I1" t="s">
        <v>28</v>
      </c>
      <c r="J1" t="s">
        <v>29</v>
      </c>
      <c r="K1" s="10" t="s">
        <v>30</v>
      </c>
      <c r="L1" s="22" t="s">
        <v>66</v>
      </c>
      <c r="M1" s="10" t="s">
        <v>67</v>
      </c>
      <c r="N1" s="20" t="s">
        <v>68</v>
      </c>
      <c r="O1" s="22" t="s">
        <v>73</v>
      </c>
      <c r="P1" s="10" t="s">
        <v>74</v>
      </c>
      <c r="Q1" s="20" t="s">
        <v>75</v>
      </c>
      <c r="R1" s="22" t="s">
        <v>172</v>
      </c>
      <c r="S1" s="20" t="s">
        <v>173</v>
      </c>
      <c r="T1" s="10" t="s">
        <v>174</v>
      </c>
      <c r="U1" s="10" t="s">
        <v>175</v>
      </c>
      <c r="V1" s="22" t="s">
        <v>176</v>
      </c>
      <c r="W1" s="10" t="s">
        <v>177</v>
      </c>
      <c r="X1" s="10" t="s">
        <v>178</v>
      </c>
      <c r="Y1" s="50" t="s">
        <v>179</v>
      </c>
      <c r="Z1" s="10" t="s">
        <v>180</v>
      </c>
      <c r="AA1" s="10" t="s">
        <v>181</v>
      </c>
      <c r="AB1" s="10" t="s">
        <v>182</v>
      </c>
      <c r="AC1" s="10" t="s">
        <v>183</v>
      </c>
    </row>
    <row r="2" spans="1:29" ht="14" hidden="1" customHeight="1" x14ac:dyDescent="0.2">
      <c r="A2">
        <v>1</v>
      </c>
      <c r="B2" t="s">
        <v>247</v>
      </c>
      <c r="D2" t="s">
        <v>248</v>
      </c>
      <c r="E2" t="s">
        <v>249</v>
      </c>
      <c r="F2">
        <v>2020</v>
      </c>
      <c r="H2">
        <v>0</v>
      </c>
      <c r="K2">
        <v>9</v>
      </c>
      <c r="L2" s="27">
        <v>1</v>
      </c>
      <c r="M2">
        <v>4</v>
      </c>
      <c r="N2" s="21">
        <v>44.444444444444443</v>
      </c>
      <c r="O2" s="27">
        <v>0</v>
      </c>
      <c r="P2" s="24" t="s">
        <v>242</v>
      </c>
      <c r="Q2" s="21" t="s">
        <v>242</v>
      </c>
      <c r="R2" s="27">
        <v>1</v>
      </c>
      <c r="S2" s="21">
        <v>21</v>
      </c>
      <c r="T2">
        <v>2</v>
      </c>
      <c r="V2" s="27">
        <v>0.5</v>
      </c>
      <c r="W2" t="s">
        <v>242</v>
      </c>
      <c r="X2" t="s">
        <v>242</v>
      </c>
      <c r="Y2" s="36">
        <v>74</v>
      </c>
      <c r="Z2" t="s">
        <v>242</v>
      </c>
      <c r="AA2" t="s">
        <v>242</v>
      </c>
      <c r="AB2" t="s">
        <v>242</v>
      </c>
      <c r="AC2" t="s">
        <v>242</v>
      </c>
    </row>
    <row r="3" spans="1:29" ht="14" hidden="1" customHeight="1" x14ac:dyDescent="0.2">
      <c r="A3" s="10">
        <v>2</v>
      </c>
      <c r="B3" s="10" t="s">
        <v>270</v>
      </c>
      <c r="C3" s="19">
        <v>354950</v>
      </c>
      <c r="D3" s="10" t="s">
        <v>271</v>
      </c>
      <c r="E3" s="10" t="s">
        <v>272</v>
      </c>
      <c r="F3" s="10">
        <v>2020</v>
      </c>
      <c r="G3" s="10">
        <v>2021</v>
      </c>
      <c r="H3" s="10">
        <v>0</v>
      </c>
      <c r="K3" s="10">
        <v>12</v>
      </c>
      <c r="L3" s="22">
        <v>1</v>
      </c>
      <c r="M3" s="10">
        <v>3</v>
      </c>
      <c r="N3" s="21">
        <v>25</v>
      </c>
      <c r="O3" s="22">
        <v>1</v>
      </c>
      <c r="P3" s="10">
        <v>3</v>
      </c>
      <c r="Q3" s="21">
        <v>25</v>
      </c>
      <c r="R3" s="22">
        <v>1</v>
      </c>
      <c r="S3" s="20">
        <v>37</v>
      </c>
      <c r="T3" s="10">
        <v>1</v>
      </c>
      <c r="U3" s="10"/>
      <c r="V3" s="22">
        <v>1</v>
      </c>
      <c r="W3" s="10">
        <v>17</v>
      </c>
      <c r="X3" s="10">
        <v>20.3</v>
      </c>
      <c r="Y3" s="50">
        <v>54.7</v>
      </c>
      <c r="Z3" s="10">
        <v>3</v>
      </c>
      <c r="AA3" s="10" t="s">
        <v>242</v>
      </c>
      <c r="AB3" s="10" t="s">
        <v>242</v>
      </c>
      <c r="AC3" s="10" t="s">
        <v>242</v>
      </c>
    </row>
    <row r="4" spans="1:29" ht="14" hidden="1" customHeight="1" x14ac:dyDescent="0.2">
      <c r="A4">
        <v>3</v>
      </c>
      <c r="B4" t="s">
        <v>296</v>
      </c>
      <c r="D4" t="s">
        <v>297</v>
      </c>
      <c r="E4" t="s">
        <v>298</v>
      </c>
      <c r="F4">
        <v>2020</v>
      </c>
      <c r="H4">
        <v>0</v>
      </c>
      <c r="K4">
        <v>8</v>
      </c>
      <c r="L4" s="27">
        <v>1</v>
      </c>
      <c r="M4">
        <v>3</v>
      </c>
      <c r="N4" s="21">
        <v>37.5</v>
      </c>
      <c r="O4" s="27">
        <v>1</v>
      </c>
      <c r="P4">
        <v>4</v>
      </c>
      <c r="Q4" s="21">
        <v>50</v>
      </c>
      <c r="R4" s="27">
        <v>1</v>
      </c>
      <c r="S4" s="21">
        <v>33</v>
      </c>
      <c r="T4">
        <v>2</v>
      </c>
      <c r="V4" s="27">
        <v>1</v>
      </c>
      <c r="W4">
        <v>9</v>
      </c>
      <c r="X4">
        <v>14</v>
      </c>
      <c r="Y4" s="36">
        <v>50</v>
      </c>
      <c r="Z4">
        <v>23</v>
      </c>
      <c r="AA4" t="s">
        <v>242</v>
      </c>
      <c r="AB4" t="s">
        <v>242</v>
      </c>
      <c r="AC4" t="s">
        <v>242</v>
      </c>
    </row>
    <row r="5" spans="1:29" ht="14" hidden="1" customHeight="1" x14ac:dyDescent="0.2">
      <c r="A5">
        <v>4</v>
      </c>
      <c r="B5" t="s">
        <v>317</v>
      </c>
      <c r="C5" s="47">
        <v>1067983</v>
      </c>
      <c r="D5" t="s">
        <v>319</v>
      </c>
      <c r="E5" t="s">
        <v>320</v>
      </c>
      <c r="F5">
        <v>2020</v>
      </c>
      <c r="G5">
        <v>2021</v>
      </c>
      <c r="H5">
        <v>0</v>
      </c>
      <c r="K5">
        <v>14</v>
      </c>
      <c r="L5" s="27">
        <v>0</v>
      </c>
      <c r="M5" t="s">
        <v>242</v>
      </c>
      <c r="N5" s="21" t="s">
        <v>242</v>
      </c>
      <c r="O5" s="27">
        <v>0</v>
      </c>
      <c r="P5" s="24" t="s">
        <v>242</v>
      </c>
      <c r="Q5" s="21" t="s">
        <v>242</v>
      </c>
      <c r="R5" s="27">
        <v>0</v>
      </c>
      <c r="S5" s="21" t="s">
        <v>242</v>
      </c>
      <c r="T5" t="s">
        <v>242</v>
      </c>
      <c r="V5" s="27">
        <v>0</v>
      </c>
      <c r="W5" t="s">
        <v>242</v>
      </c>
      <c r="X5" t="s">
        <v>242</v>
      </c>
      <c r="Y5" s="36" t="s">
        <v>242</v>
      </c>
      <c r="Z5" t="s">
        <v>242</v>
      </c>
      <c r="AA5" t="s">
        <v>242</v>
      </c>
      <c r="AB5" t="s">
        <v>242</v>
      </c>
      <c r="AC5" t="s">
        <v>242</v>
      </c>
    </row>
    <row r="6" spans="1:29" ht="14" hidden="1" customHeight="1" x14ac:dyDescent="0.2">
      <c r="A6">
        <v>5</v>
      </c>
      <c r="B6" t="s">
        <v>325</v>
      </c>
      <c r="D6" t="s">
        <v>326</v>
      </c>
      <c r="E6" t="s">
        <v>327</v>
      </c>
      <c r="F6">
        <v>2020</v>
      </c>
      <c r="H6">
        <v>0</v>
      </c>
      <c r="K6">
        <v>11</v>
      </c>
      <c r="L6" s="27">
        <v>1</v>
      </c>
      <c r="M6">
        <v>5</v>
      </c>
      <c r="N6" s="21">
        <v>45.454545454545453</v>
      </c>
      <c r="O6" s="27">
        <v>1</v>
      </c>
      <c r="P6">
        <v>2</v>
      </c>
      <c r="Q6" s="21">
        <v>18.181818181818183</v>
      </c>
      <c r="R6" s="27">
        <v>1</v>
      </c>
      <c r="S6" s="21">
        <v>51</v>
      </c>
      <c r="T6">
        <v>2</v>
      </c>
      <c r="V6" s="27">
        <v>1</v>
      </c>
      <c r="W6">
        <v>15</v>
      </c>
      <c r="X6">
        <v>13</v>
      </c>
      <c r="Y6" s="36">
        <v>64</v>
      </c>
      <c r="Z6">
        <v>3</v>
      </c>
      <c r="AA6" t="s">
        <v>242</v>
      </c>
      <c r="AB6" t="s">
        <v>242</v>
      </c>
      <c r="AC6" t="s">
        <v>242</v>
      </c>
    </row>
    <row r="7" spans="1:29" ht="14" hidden="1" customHeight="1" x14ac:dyDescent="0.2">
      <c r="A7">
        <v>6</v>
      </c>
      <c r="B7" t="s">
        <v>348</v>
      </c>
      <c r="D7" t="s">
        <v>350</v>
      </c>
      <c r="E7" t="s">
        <v>351</v>
      </c>
      <c r="F7">
        <v>2020</v>
      </c>
      <c r="H7">
        <v>0</v>
      </c>
      <c r="K7">
        <v>11</v>
      </c>
      <c r="L7" s="27">
        <v>1</v>
      </c>
      <c r="M7">
        <v>4</v>
      </c>
      <c r="N7" s="21">
        <v>36.363636363636367</v>
      </c>
      <c r="O7" s="27">
        <v>1</v>
      </c>
      <c r="P7">
        <v>3</v>
      </c>
      <c r="Q7" s="21">
        <v>27.27272727272727</v>
      </c>
      <c r="R7" s="27">
        <v>1</v>
      </c>
      <c r="S7" s="21">
        <v>59</v>
      </c>
      <c r="T7">
        <v>2</v>
      </c>
      <c r="V7" s="27">
        <v>0.5</v>
      </c>
      <c r="W7" t="s">
        <v>242</v>
      </c>
      <c r="X7" t="s">
        <v>242</v>
      </c>
      <c r="Y7" s="36" t="s">
        <v>242</v>
      </c>
      <c r="Z7" t="s">
        <v>242</v>
      </c>
      <c r="AA7" t="s">
        <v>242</v>
      </c>
      <c r="AB7" t="s">
        <v>242</v>
      </c>
      <c r="AC7" t="s">
        <v>242</v>
      </c>
    </row>
    <row r="8" spans="1:29" ht="14" hidden="1" customHeight="1" x14ac:dyDescent="0.2">
      <c r="A8">
        <v>7</v>
      </c>
      <c r="B8" t="s">
        <v>369</v>
      </c>
      <c r="D8" t="s">
        <v>350</v>
      </c>
      <c r="E8" t="s">
        <v>351</v>
      </c>
      <c r="F8">
        <v>2020</v>
      </c>
      <c r="H8">
        <v>0</v>
      </c>
      <c r="K8">
        <v>10</v>
      </c>
      <c r="L8" s="27">
        <v>1</v>
      </c>
      <c r="M8">
        <v>3</v>
      </c>
      <c r="N8" s="21">
        <v>30</v>
      </c>
      <c r="O8" s="27">
        <v>1</v>
      </c>
      <c r="P8">
        <v>1</v>
      </c>
      <c r="Q8" s="21">
        <v>10</v>
      </c>
      <c r="R8" s="27">
        <v>1</v>
      </c>
      <c r="S8" s="21">
        <v>56</v>
      </c>
      <c r="T8">
        <v>2</v>
      </c>
      <c r="V8" s="27">
        <v>1</v>
      </c>
      <c r="W8">
        <v>26</v>
      </c>
      <c r="X8">
        <v>12</v>
      </c>
      <c r="Y8" s="36">
        <v>47.2</v>
      </c>
      <c r="Z8">
        <v>10</v>
      </c>
      <c r="AA8" t="s">
        <v>242</v>
      </c>
      <c r="AB8" t="s">
        <v>242</v>
      </c>
      <c r="AC8" t="s">
        <v>242</v>
      </c>
    </row>
    <row r="9" spans="1:29" ht="14" hidden="1" customHeight="1" x14ac:dyDescent="0.2">
      <c r="A9" s="10">
        <v>8</v>
      </c>
      <c r="B9" s="10" t="s">
        <v>390</v>
      </c>
      <c r="C9" s="10"/>
      <c r="D9" s="10" t="s">
        <v>271</v>
      </c>
      <c r="E9" s="10" t="s">
        <v>391</v>
      </c>
      <c r="F9" s="10">
        <v>2020</v>
      </c>
      <c r="G9" s="10"/>
      <c r="H9" s="10">
        <v>0</v>
      </c>
      <c r="K9" s="10">
        <v>10</v>
      </c>
      <c r="L9" s="22">
        <v>1</v>
      </c>
      <c r="M9" s="10">
        <v>5</v>
      </c>
      <c r="N9" s="21">
        <v>50</v>
      </c>
      <c r="O9" s="22">
        <v>0</v>
      </c>
      <c r="P9" s="19">
        <v>0</v>
      </c>
      <c r="Q9" s="21">
        <v>0</v>
      </c>
      <c r="R9" s="22">
        <v>1</v>
      </c>
      <c r="S9" s="20">
        <v>42.7</v>
      </c>
      <c r="T9" s="10">
        <v>2</v>
      </c>
      <c r="U9" s="10"/>
      <c r="V9" s="22">
        <v>1</v>
      </c>
      <c r="W9" s="10">
        <v>26.5</v>
      </c>
      <c r="X9" s="10">
        <v>18.5</v>
      </c>
      <c r="Y9" s="50">
        <v>34.700000000000003</v>
      </c>
      <c r="Z9" s="10">
        <v>15.4</v>
      </c>
      <c r="AA9" s="10" t="s">
        <v>242</v>
      </c>
      <c r="AB9" s="10" t="s">
        <v>242</v>
      </c>
      <c r="AC9" s="10" t="s">
        <v>242</v>
      </c>
    </row>
    <row r="10" spans="1:29" ht="14" hidden="1" customHeight="1" x14ac:dyDescent="0.2">
      <c r="A10">
        <v>9</v>
      </c>
      <c r="B10" t="s">
        <v>416</v>
      </c>
      <c r="D10" t="s">
        <v>418</v>
      </c>
      <c r="E10" t="s">
        <v>419</v>
      </c>
      <c r="F10">
        <v>2020</v>
      </c>
      <c r="H10">
        <v>0</v>
      </c>
      <c r="K10">
        <v>9</v>
      </c>
      <c r="L10" s="27">
        <v>1</v>
      </c>
      <c r="M10">
        <v>3</v>
      </c>
      <c r="N10" s="21">
        <v>33.333333333333329</v>
      </c>
      <c r="O10" s="27">
        <v>1</v>
      </c>
      <c r="P10">
        <v>3</v>
      </c>
      <c r="Q10" s="21">
        <v>33.333333333333329</v>
      </c>
      <c r="R10" s="27">
        <v>1</v>
      </c>
      <c r="S10" s="21">
        <v>21</v>
      </c>
      <c r="T10">
        <v>2</v>
      </c>
      <c r="U10" t="s">
        <v>432</v>
      </c>
      <c r="V10" s="27">
        <v>0.5</v>
      </c>
      <c r="W10" t="s">
        <v>242</v>
      </c>
      <c r="X10" t="s">
        <v>242</v>
      </c>
      <c r="Y10" s="36">
        <v>77</v>
      </c>
      <c r="Z10" t="s">
        <v>242</v>
      </c>
      <c r="AA10" t="s">
        <v>242</v>
      </c>
      <c r="AB10" t="s">
        <v>242</v>
      </c>
      <c r="AC10" t="s">
        <v>242</v>
      </c>
    </row>
    <row r="11" spans="1:29" ht="14" hidden="1" customHeight="1" x14ac:dyDescent="0.2">
      <c r="A11">
        <v>10</v>
      </c>
      <c r="B11" t="s">
        <v>442</v>
      </c>
      <c r="D11" t="s">
        <v>297</v>
      </c>
      <c r="E11" t="s">
        <v>445</v>
      </c>
      <c r="F11">
        <v>2020</v>
      </c>
      <c r="H11">
        <v>0</v>
      </c>
      <c r="K11">
        <v>12</v>
      </c>
      <c r="L11" s="27">
        <v>1</v>
      </c>
      <c r="M11">
        <v>4</v>
      </c>
      <c r="N11" s="21">
        <v>33.333333333333329</v>
      </c>
      <c r="O11" s="27">
        <v>1</v>
      </c>
      <c r="P11">
        <v>3</v>
      </c>
      <c r="Q11" s="21">
        <v>25</v>
      </c>
      <c r="R11" s="27">
        <v>1</v>
      </c>
      <c r="S11" s="21">
        <v>26.2</v>
      </c>
      <c r="T11">
        <v>2</v>
      </c>
      <c r="V11" s="27">
        <v>1</v>
      </c>
      <c r="W11">
        <v>3.4</v>
      </c>
      <c r="X11">
        <v>5.7</v>
      </c>
      <c r="Y11" s="36">
        <v>61.5</v>
      </c>
      <c r="Z11">
        <v>29.4</v>
      </c>
      <c r="AA11" t="s">
        <v>242</v>
      </c>
      <c r="AB11" t="s">
        <v>242</v>
      </c>
      <c r="AC11" t="s">
        <v>242</v>
      </c>
    </row>
    <row r="12" spans="1:29" ht="14" hidden="1" customHeight="1" x14ac:dyDescent="0.2">
      <c r="A12">
        <v>11</v>
      </c>
      <c r="B12" t="s">
        <v>473</v>
      </c>
      <c r="D12" t="s">
        <v>476</v>
      </c>
      <c r="E12" t="s">
        <v>477</v>
      </c>
      <c r="F12">
        <v>2021</v>
      </c>
      <c r="H12">
        <v>0</v>
      </c>
      <c r="K12">
        <v>8</v>
      </c>
      <c r="L12" s="27">
        <v>1</v>
      </c>
      <c r="M12">
        <v>1</v>
      </c>
      <c r="N12" s="21">
        <v>12.5</v>
      </c>
      <c r="O12" s="27">
        <v>1</v>
      </c>
      <c r="P12">
        <v>2</v>
      </c>
      <c r="Q12" s="21">
        <v>25</v>
      </c>
      <c r="R12" s="27">
        <v>0</v>
      </c>
      <c r="S12" s="21" t="s">
        <v>242</v>
      </c>
      <c r="T12" t="s">
        <v>242</v>
      </c>
      <c r="V12" s="27">
        <v>0</v>
      </c>
      <c r="W12" t="s">
        <v>242</v>
      </c>
      <c r="X12" t="s">
        <v>242</v>
      </c>
      <c r="Y12" s="36" t="s">
        <v>242</v>
      </c>
      <c r="Z12" t="s">
        <v>242</v>
      </c>
      <c r="AA12" t="s">
        <v>242</v>
      </c>
      <c r="AB12" t="s">
        <v>242</v>
      </c>
      <c r="AC12" t="s">
        <v>242</v>
      </c>
    </row>
    <row r="13" spans="1:29" ht="14" hidden="1" customHeight="1" x14ac:dyDescent="0.2">
      <c r="A13">
        <v>12</v>
      </c>
      <c r="B13" t="s">
        <v>488</v>
      </c>
      <c r="D13" t="s">
        <v>490</v>
      </c>
      <c r="E13" t="s">
        <v>491</v>
      </c>
      <c r="F13">
        <v>2021</v>
      </c>
      <c r="H13">
        <v>0</v>
      </c>
      <c r="K13">
        <v>9</v>
      </c>
      <c r="L13" s="27">
        <v>1</v>
      </c>
      <c r="M13">
        <v>3</v>
      </c>
      <c r="N13" s="21">
        <v>33.333333333333329</v>
      </c>
      <c r="O13" s="27">
        <v>1</v>
      </c>
      <c r="P13">
        <v>2</v>
      </c>
      <c r="Q13" s="21">
        <v>22.222222222222221</v>
      </c>
      <c r="R13" s="27">
        <v>1</v>
      </c>
      <c r="S13" s="21">
        <v>25.9</v>
      </c>
      <c r="T13">
        <v>1</v>
      </c>
      <c r="V13" s="27">
        <v>0.5</v>
      </c>
      <c r="W13" t="s">
        <v>242</v>
      </c>
      <c r="X13" t="s">
        <v>242</v>
      </c>
      <c r="Y13" s="36">
        <v>94.6</v>
      </c>
      <c r="Z13" t="s">
        <v>242</v>
      </c>
      <c r="AA13" t="s">
        <v>242</v>
      </c>
      <c r="AB13" t="s">
        <v>242</v>
      </c>
      <c r="AC13" t="s">
        <v>242</v>
      </c>
    </row>
    <row r="14" spans="1:29" ht="14" hidden="1" customHeight="1" x14ac:dyDescent="0.2">
      <c r="A14">
        <v>13</v>
      </c>
      <c r="B14" t="s">
        <v>511</v>
      </c>
      <c r="D14" t="s">
        <v>476</v>
      </c>
      <c r="E14" t="s">
        <v>513</v>
      </c>
      <c r="F14">
        <v>2021</v>
      </c>
      <c r="H14">
        <v>0</v>
      </c>
      <c r="K14">
        <v>8</v>
      </c>
      <c r="L14" s="27">
        <v>1</v>
      </c>
      <c r="M14">
        <v>3</v>
      </c>
      <c r="N14" s="21">
        <v>37.5</v>
      </c>
      <c r="O14" s="27">
        <v>0</v>
      </c>
      <c r="P14" s="24" t="s">
        <v>242</v>
      </c>
      <c r="Q14" s="21" t="s">
        <v>242</v>
      </c>
      <c r="R14" s="27">
        <v>0</v>
      </c>
      <c r="S14" s="21" t="s">
        <v>242</v>
      </c>
      <c r="T14" t="s">
        <v>242</v>
      </c>
      <c r="V14" s="27">
        <v>0</v>
      </c>
      <c r="W14" t="s">
        <v>242</v>
      </c>
      <c r="X14" t="s">
        <v>242</v>
      </c>
      <c r="Y14" s="36" t="s">
        <v>242</v>
      </c>
      <c r="Z14" t="s">
        <v>242</v>
      </c>
      <c r="AA14" t="s">
        <v>242</v>
      </c>
      <c r="AB14" t="s">
        <v>242</v>
      </c>
      <c r="AC14" t="s">
        <v>242</v>
      </c>
    </row>
    <row r="15" spans="1:29" ht="14" hidden="1" customHeight="1" x14ac:dyDescent="0.2">
      <c r="A15">
        <v>14</v>
      </c>
      <c r="B15" t="s">
        <v>535</v>
      </c>
      <c r="D15" t="s">
        <v>490</v>
      </c>
      <c r="E15" t="s">
        <v>537</v>
      </c>
      <c r="F15">
        <v>2019</v>
      </c>
      <c r="H15">
        <v>0</v>
      </c>
      <c r="K15">
        <v>11</v>
      </c>
      <c r="L15" s="27">
        <v>1</v>
      </c>
      <c r="M15">
        <v>5</v>
      </c>
      <c r="N15" s="21">
        <v>45.454545454545453</v>
      </c>
      <c r="O15" s="27">
        <v>1</v>
      </c>
      <c r="P15">
        <v>2</v>
      </c>
      <c r="Q15" s="21">
        <v>18.181818181818183</v>
      </c>
      <c r="R15" s="27">
        <v>1</v>
      </c>
      <c r="S15" s="21">
        <v>26</v>
      </c>
      <c r="T15">
        <v>2</v>
      </c>
      <c r="V15" s="27">
        <v>0.5</v>
      </c>
      <c r="W15" t="s">
        <v>242</v>
      </c>
      <c r="X15" t="s">
        <v>242</v>
      </c>
      <c r="Y15" s="36" t="s">
        <v>242</v>
      </c>
      <c r="Z15" t="s">
        <v>242</v>
      </c>
      <c r="AA15" t="s">
        <v>242</v>
      </c>
      <c r="AB15" t="s">
        <v>242</v>
      </c>
      <c r="AC15" t="s">
        <v>242</v>
      </c>
    </row>
    <row r="16" spans="1:29" ht="14" hidden="1" customHeight="1" x14ac:dyDescent="0.2">
      <c r="A16">
        <v>15</v>
      </c>
      <c r="B16" t="s">
        <v>563</v>
      </c>
      <c r="D16" t="s">
        <v>297</v>
      </c>
      <c r="E16" t="s">
        <v>566</v>
      </c>
      <c r="F16">
        <v>2020</v>
      </c>
      <c r="H16">
        <v>0</v>
      </c>
      <c r="K16">
        <v>9</v>
      </c>
      <c r="L16" s="27">
        <v>1</v>
      </c>
      <c r="M16">
        <v>3</v>
      </c>
      <c r="N16" s="21">
        <v>33.333333333333329</v>
      </c>
      <c r="O16" s="27">
        <v>0</v>
      </c>
      <c r="P16" s="24" t="s">
        <v>242</v>
      </c>
      <c r="Q16" s="21" t="s">
        <v>242</v>
      </c>
      <c r="R16" s="27">
        <v>1</v>
      </c>
      <c r="S16" s="21">
        <v>22</v>
      </c>
      <c r="T16">
        <v>2</v>
      </c>
      <c r="V16" s="27">
        <v>1</v>
      </c>
      <c r="W16">
        <v>1</v>
      </c>
      <c r="X16">
        <v>2</v>
      </c>
      <c r="Y16" s="36">
        <v>52</v>
      </c>
      <c r="Z16">
        <v>29</v>
      </c>
      <c r="AA16" t="s">
        <v>242</v>
      </c>
      <c r="AB16" t="s">
        <v>242</v>
      </c>
      <c r="AC16" t="s">
        <v>242</v>
      </c>
    </row>
    <row r="17" spans="1:29" ht="14" hidden="1" customHeight="1" x14ac:dyDescent="0.2">
      <c r="A17">
        <v>16</v>
      </c>
      <c r="B17" t="s">
        <v>583</v>
      </c>
      <c r="D17" t="s">
        <v>248</v>
      </c>
      <c r="E17" t="s">
        <v>586</v>
      </c>
      <c r="F17">
        <v>2021</v>
      </c>
      <c r="H17">
        <v>0</v>
      </c>
      <c r="K17">
        <v>10</v>
      </c>
      <c r="L17" s="27">
        <v>1</v>
      </c>
      <c r="M17">
        <v>3</v>
      </c>
      <c r="N17" s="21">
        <v>30</v>
      </c>
      <c r="O17" s="27">
        <v>1</v>
      </c>
      <c r="P17">
        <v>1</v>
      </c>
      <c r="Q17" s="21">
        <v>10</v>
      </c>
      <c r="R17" s="27">
        <v>1</v>
      </c>
      <c r="S17" s="21">
        <v>22.1</v>
      </c>
      <c r="T17">
        <v>2</v>
      </c>
      <c r="V17" s="27">
        <v>1</v>
      </c>
      <c r="W17">
        <v>6</v>
      </c>
      <c r="X17">
        <v>18.600000000000001</v>
      </c>
      <c r="Y17" s="36">
        <v>66.900000000000006</v>
      </c>
      <c r="Z17">
        <v>6.8</v>
      </c>
      <c r="AA17" t="s">
        <v>242</v>
      </c>
      <c r="AB17" t="s">
        <v>242</v>
      </c>
      <c r="AC17" t="s">
        <v>242</v>
      </c>
    </row>
    <row r="18" spans="1:29" ht="14" hidden="1" customHeight="1" x14ac:dyDescent="0.2">
      <c r="A18">
        <v>17</v>
      </c>
      <c r="B18" t="s">
        <v>606</v>
      </c>
      <c r="D18" t="s">
        <v>319</v>
      </c>
      <c r="E18" t="s">
        <v>608</v>
      </c>
      <c r="F18">
        <v>2021</v>
      </c>
      <c r="H18">
        <v>0</v>
      </c>
      <c r="K18">
        <v>9</v>
      </c>
      <c r="L18" s="27">
        <v>1</v>
      </c>
      <c r="M18">
        <v>1</v>
      </c>
      <c r="N18" s="21">
        <v>11.111111111111111</v>
      </c>
      <c r="O18" s="27">
        <v>0</v>
      </c>
      <c r="P18" s="24" t="s">
        <v>242</v>
      </c>
      <c r="Q18" s="21" t="s">
        <v>242</v>
      </c>
      <c r="R18" s="27">
        <v>0</v>
      </c>
      <c r="S18" s="21" t="s">
        <v>242</v>
      </c>
      <c r="T18" t="s">
        <v>242</v>
      </c>
      <c r="V18" s="27">
        <v>0</v>
      </c>
      <c r="W18" t="s">
        <v>242</v>
      </c>
      <c r="X18" t="s">
        <v>242</v>
      </c>
      <c r="Y18" s="36" t="s">
        <v>242</v>
      </c>
      <c r="Z18" t="s">
        <v>242</v>
      </c>
      <c r="AA18" t="s">
        <v>242</v>
      </c>
      <c r="AB18" t="s">
        <v>242</v>
      </c>
      <c r="AC18" t="s">
        <v>242</v>
      </c>
    </row>
    <row r="19" spans="1:29" ht="14" hidden="1" customHeight="1" x14ac:dyDescent="0.2">
      <c r="A19">
        <v>18</v>
      </c>
      <c r="B19" t="s">
        <v>619</v>
      </c>
      <c r="D19" t="s">
        <v>297</v>
      </c>
      <c r="E19" t="s">
        <v>621</v>
      </c>
      <c r="F19">
        <v>2020</v>
      </c>
      <c r="H19">
        <v>0</v>
      </c>
      <c r="K19">
        <v>8</v>
      </c>
      <c r="L19" s="27">
        <v>1</v>
      </c>
      <c r="M19">
        <v>3</v>
      </c>
      <c r="N19" s="21">
        <v>37.5</v>
      </c>
      <c r="O19" s="27">
        <v>0.5</v>
      </c>
      <c r="P19">
        <v>3</v>
      </c>
      <c r="Q19" s="21">
        <v>37.5</v>
      </c>
      <c r="R19" s="27">
        <v>1</v>
      </c>
      <c r="S19" s="21">
        <v>14</v>
      </c>
      <c r="T19">
        <v>3</v>
      </c>
      <c r="V19" s="27">
        <v>0</v>
      </c>
      <c r="W19" t="s">
        <v>242</v>
      </c>
      <c r="X19" t="s">
        <v>242</v>
      </c>
      <c r="Y19" s="36" t="s">
        <v>242</v>
      </c>
      <c r="Z19" t="s">
        <v>242</v>
      </c>
      <c r="AA19" t="s">
        <v>242</v>
      </c>
      <c r="AB19" t="s">
        <v>242</v>
      </c>
      <c r="AC19" t="s">
        <v>242</v>
      </c>
    </row>
    <row r="20" spans="1:29" ht="14" hidden="1" customHeight="1" x14ac:dyDescent="0.2">
      <c r="A20">
        <v>19</v>
      </c>
      <c r="B20" t="s">
        <v>639</v>
      </c>
      <c r="D20" t="s">
        <v>490</v>
      </c>
      <c r="E20" t="s">
        <v>641</v>
      </c>
      <c r="F20">
        <v>2020</v>
      </c>
      <c r="H20">
        <v>0</v>
      </c>
      <c r="K20">
        <v>14</v>
      </c>
      <c r="L20" s="27">
        <v>1</v>
      </c>
      <c r="M20">
        <v>3</v>
      </c>
      <c r="N20" s="21">
        <v>21.428571428571427</v>
      </c>
      <c r="O20" s="27">
        <v>0</v>
      </c>
      <c r="P20" s="24" t="s">
        <v>242</v>
      </c>
      <c r="Q20" s="21" t="s">
        <v>242</v>
      </c>
      <c r="R20" s="27">
        <v>0</v>
      </c>
      <c r="S20" s="21" t="s">
        <v>242</v>
      </c>
      <c r="T20" t="s">
        <v>242</v>
      </c>
      <c r="V20" s="27">
        <v>0</v>
      </c>
      <c r="W20" t="s">
        <v>242</v>
      </c>
      <c r="X20" t="s">
        <v>242</v>
      </c>
      <c r="Y20" s="36" t="s">
        <v>242</v>
      </c>
      <c r="Z20" t="s">
        <v>242</v>
      </c>
      <c r="AA20" t="s">
        <v>242</v>
      </c>
      <c r="AB20" t="s">
        <v>242</v>
      </c>
      <c r="AC20" t="s">
        <v>242</v>
      </c>
    </row>
    <row r="21" spans="1:29" ht="14" hidden="1" customHeight="1" x14ac:dyDescent="0.2">
      <c r="A21">
        <v>20</v>
      </c>
      <c r="B21" t="s">
        <v>657</v>
      </c>
      <c r="D21" t="s">
        <v>659</v>
      </c>
      <c r="E21" t="s">
        <v>660</v>
      </c>
      <c r="F21">
        <v>2020</v>
      </c>
      <c r="H21">
        <v>0</v>
      </c>
      <c r="K21">
        <v>10</v>
      </c>
      <c r="L21" s="27">
        <v>1</v>
      </c>
      <c r="M21">
        <v>2</v>
      </c>
      <c r="N21" s="21">
        <v>20</v>
      </c>
      <c r="O21" s="27">
        <v>0</v>
      </c>
      <c r="P21" s="24" t="s">
        <v>242</v>
      </c>
      <c r="Q21" s="21" t="s">
        <v>242</v>
      </c>
      <c r="R21" s="27">
        <v>1</v>
      </c>
      <c r="S21" s="21">
        <v>39</v>
      </c>
      <c r="T21">
        <v>3</v>
      </c>
      <c r="V21" s="27">
        <v>1</v>
      </c>
      <c r="W21">
        <v>14</v>
      </c>
      <c r="X21">
        <v>28</v>
      </c>
      <c r="Y21" s="36">
        <v>40</v>
      </c>
      <c r="Z21">
        <v>7</v>
      </c>
      <c r="AA21" t="s">
        <v>242</v>
      </c>
      <c r="AB21" t="s">
        <v>242</v>
      </c>
      <c r="AC21" t="s">
        <v>242</v>
      </c>
    </row>
    <row r="22" spans="1:29" ht="14" hidden="1" customHeight="1" x14ac:dyDescent="0.2">
      <c r="A22">
        <v>21</v>
      </c>
      <c r="B22" t="s">
        <v>685</v>
      </c>
      <c r="D22" t="s">
        <v>418</v>
      </c>
      <c r="E22" t="s">
        <v>687</v>
      </c>
      <c r="F22">
        <v>2020</v>
      </c>
      <c r="H22">
        <v>0</v>
      </c>
      <c r="K22">
        <v>9</v>
      </c>
      <c r="L22" s="27">
        <v>1</v>
      </c>
      <c r="M22">
        <v>2</v>
      </c>
      <c r="N22" s="21">
        <v>22.222222222222221</v>
      </c>
      <c r="O22" s="27">
        <v>1</v>
      </c>
      <c r="P22">
        <v>2</v>
      </c>
      <c r="Q22" s="21">
        <v>22.222222222222221</v>
      </c>
      <c r="R22" s="27">
        <v>1</v>
      </c>
      <c r="S22" s="21">
        <v>38</v>
      </c>
      <c r="T22">
        <v>3</v>
      </c>
      <c r="V22" s="27">
        <v>0</v>
      </c>
      <c r="W22" t="s">
        <v>242</v>
      </c>
      <c r="X22" t="s">
        <v>242</v>
      </c>
      <c r="Y22" s="36" t="s">
        <v>242</v>
      </c>
      <c r="Z22" t="s">
        <v>242</v>
      </c>
      <c r="AA22" t="s">
        <v>242</v>
      </c>
      <c r="AB22" t="s">
        <v>242</v>
      </c>
      <c r="AC22" t="s">
        <v>242</v>
      </c>
    </row>
    <row r="23" spans="1:29" ht="14" hidden="1" customHeight="1" x14ac:dyDescent="0.2">
      <c r="A23">
        <v>22</v>
      </c>
      <c r="B23" t="s">
        <v>710</v>
      </c>
      <c r="D23" t="s">
        <v>418</v>
      </c>
      <c r="E23" t="s">
        <v>713</v>
      </c>
      <c r="F23">
        <v>2021</v>
      </c>
      <c r="H23">
        <v>1</v>
      </c>
      <c r="I23">
        <v>9</v>
      </c>
      <c r="K23">
        <v>11</v>
      </c>
      <c r="L23" s="27">
        <v>1</v>
      </c>
      <c r="M23">
        <v>3</v>
      </c>
      <c r="N23" s="21">
        <v>27.27272727272727</v>
      </c>
      <c r="O23" s="27">
        <v>0.5</v>
      </c>
      <c r="P23">
        <v>5</v>
      </c>
      <c r="Q23" s="21">
        <v>45.454545454545453</v>
      </c>
      <c r="R23" s="27">
        <v>1</v>
      </c>
      <c r="S23" s="21">
        <v>21</v>
      </c>
      <c r="T23">
        <v>3</v>
      </c>
      <c r="V23" s="27">
        <v>0</v>
      </c>
      <c r="W23" t="s">
        <v>242</v>
      </c>
      <c r="X23" t="s">
        <v>242</v>
      </c>
      <c r="Y23" s="36" t="s">
        <v>242</v>
      </c>
      <c r="Z23" t="s">
        <v>242</v>
      </c>
      <c r="AA23" t="s">
        <v>242</v>
      </c>
      <c r="AB23" t="s">
        <v>242</v>
      </c>
      <c r="AC23" t="s">
        <v>242</v>
      </c>
    </row>
    <row r="24" spans="1:29" ht="14" hidden="1" customHeight="1" x14ac:dyDescent="0.2">
      <c r="A24" s="10">
        <v>23</v>
      </c>
      <c r="B24" s="10" t="s">
        <v>730</v>
      </c>
      <c r="C24" s="10"/>
      <c r="D24" s="10" t="s">
        <v>271</v>
      </c>
      <c r="E24" s="10" t="s">
        <v>272</v>
      </c>
      <c r="F24" s="10">
        <v>2021</v>
      </c>
      <c r="G24" s="10"/>
      <c r="H24" s="10">
        <v>0</v>
      </c>
      <c r="K24" s="10">
        <v>10</v>
      </c>
      <c r="L24" s="22">
        <v>1</v>
      </c>
      <c r="M24" s="10">
        <v>3</v>
      </c>
      <c r="N24" s="21">
        <v>30</v>
      </c>
      <c r="O24" s="22">
        <v>1</v>
      </c>
      <c r="P24" s="10">
        <v>3</v>
      </c>
      <c r="Q24" s="21">
        <v>30</v>
      </c>
      <c r="R24" s="22">
        <v>1</v>
      </c>
      <c r="S24" s="20">
        <v>23</v>
      </c>
      <c r="T24" s="10">
        <v>2</v>
      </c>
      <c r="U24" s="10"/>
      <c r="V24" s="22">
        <v>1</v>
      </c>
      <c r="W24" s="10">
        <v>15.8</v>
      </c>
      <c r="X24" s="10">
        <v>28.3</v>
      </c>
      <c r="Y24" s="50">
        <v>50.1</v>
      </c>
      <c r="Z24" s="10">
        <v>2.0299999999999998</v>
      </c>
      <c r="AA24" s="10" t="s">
        <v>242</v>
      </c>
      <c r="AB24" s="10" t="s">
        <v>242</v>
      </c>
      <c r="AC24" s="10" t="s">
        <v>242</v>
      </c>
    </row>
    <row r="25" spans="1:29" ht="14" hidden="1" customHeight="1" x14ac:dyDescent="0.2">
      <c r="A25">
        <v>24</v>
      </c>
      <c r="B25" t="s">
        <v>745</v>
      </c>
      <c r="D25" t="s">
        <v>418</v>
      </c>
      <c r="E25" t="s">
        <v>687</v>
      </c>
      <c r="F25">
        <v>2020</v>
      </c>
      <c r="H25">
        <v>0</v>
      </c>
      <c r="K25">
        <v>11</v>
      </c>
      <c r="L25" s="27">
        <v>1</v>
      </c>
      <c r="M25">
        <v>4</v>
      </c>
      <c r="N25" s="21">
        <v>36.363636363636367</v>
      </c>
      <c r="O25" s="27">
        <v>1</v>
      </c>
      <c r="P25">
        <v>4</v>
      </c>
      <c r="Q25" s="21">
        <v>36.363636363636367</v>
      </c>
      <c r="R25" s="27">
        <v>1</v>
      </c>
      <c r="S25" s="21">
        <v>17</v>
      </c>
      <c r="T25">
        <v>3</v>
      </c>
      <c r="V25" s="27">
        <v>0</v>
      </c>
      <c r="W25" t="s">
        <v>242</v>
      </c>
      <c r="X25" t="s">
        <v>242</v>
      </c>
      <c r="Y25" s="36" t="s">
        <v>242</v>
      </c>
      <c r="Z25" t="s">
        <v>242</v>
      </c>
      <c r="AA25" t="s">
        <v>242</v>
      </c>
      <c r="AB25" t="s">
        <v>242</v>
      </c>
      <c r="AC25" t="s">
        <v>242</v>
      </c>
    </row>
    <row r="26" spans="1:29" ht="14" hidden="1" customHeight="1" x14ac:dyDescent="0.2">
      <c r="A26">
        <v>25</v>
      </c>
      <c r="B26" t="s">
        <v>762</v>
      </c>
      <c r="D26" t="s">
        <v>297</v>
      </c>
      <c r="E26" t="s">
        <v>765</v>
      </c>
      <c r="F26">
        <v>2021</v>
      </c>
      <c r="H26">
        <v>0</v>
      </c>
      <c r="K26">
        <v>11</v>
      </c>
      <c r="L26" s="27">
        <v>1</v>
      </c>
      <c r="M26">
        <v>3</v>
      </c>
      <c r="N26" s="21">
        <v>27.27272727272727</v>
      </c>
      <c r="O26" s="27">
        <v>1</v>
      </c>
      <c r="P26">
        <v>4</v>
      </c>
      <c r="Q26" s="21">
        <v>36.363636363636367</v>
      </c>
      <c r="R26" s="27">
        <v>1</v>
      </c>
      <c r="S26" s="21">
        <v>33</v>
      </c>
      <c r="T26">
        <v>2</v>
      </c>
      <c r="V26" s="27">
        <v>0.5</v>
      </c>
      <c r="W26" t="s">
        <v>242</v>
      </c>
      <c r="X26" t="s">
        <v>242</v>
      </c>
      <c r="Y26" s="36">
        <v>59.5</v>
      </c>
      <c r="Z26" t="s">
        <v>242</v>
      </c>
      <c r="AA26" t="s">
        <v>242</v>
      </c>
      <c r="AB26" t="s">
        <v>242</v>
      </c>
      <c r="AC26" t="s">
        <v>242</v>
      </c>
    </row>
    <row r="27" spans="1:29" ht="14" hidden="1" customHeight="1" x14ac:dyDescent="0.2">
      <c r="A27">
        <v>26</v>
      </c>
      <c r="B27" t="s">
        <v>783</v>
      </c>
      <c r="D27" t="s">
        <v>659</v>
      </c>
      <c r="E27" t="s">
        <v>660</v>
      </c>
      <c r="F27">
        <v>2020</v>
      </c>
      <c r="H27">
        <v>0</v>
      </c>
      <c r="K27">
        <v>9</v>
      </c>
      <c r="L27" s="27">
        <v>1</v>
      </c>
      <c r="M27">
        <v>2</v>
      </c>
      <c r="N27" s="21">
        <v>22.222222222222221</v>
      </c>
      <c r="O27" s="27">
        <v>0</v>
      </c>
      <c r="P27" s="24" t="s">
        <v>242</v>
      </c>
      <c r="Q27" s="21" t="s">
        <v>242</v>
      </c>
      <c r="R27" s="27">
        <v>1</v>
      </c>
      <c r="S27" s="21">
        <v>53</v>
      </c>
      <c r="T27">
        <v>3</v>
      </c>
      <c r="V27" s="27">
        <v>0.5</v>
      </c>
      <c r="W27" t="s">
        <v>242</v>
      </c>
      <c r="X27" t="s">
        <v>242</v>
      </c>
      <c r="Y27" s="36">
        <v>51</v>
      </c>
      <c r="Z27" t="s">
        <v>242</v>
      </c>
      <c r="AA27" t="s">
        <v>242</v>
      </c>
      <c r="AB27" t="s">
        <v>242</v>
      </c>
      <c r="AC27" t="s">
        <v>242</v>
      </c>
    </row>
    <row r="28" spans="1:29" ht="14" hidden="1" customHeight="1" x14ac:dyDescent="0.2">
      <c r="A28" s="10">
        <v>27</v>
      </c>
      <c r="B28" s="10" t="s">
        <v>806</v>
      </c>
      <c r="C28" s="10"/>
      <c r="D28" s="10" t="s">
        <v>271</v>
      </c>
      <c r="E28" s="10" t="s">
        <v>808</v>
      </c>
      <c r="F28" s="10">
        <v>2021</v>
      </c>
      <c r="G28" s="10"/>
      <c r="H28" s="10">
        <v>0</v>
      </c>
      <c r="K28" s="10">
        <v>9</v>
      </c>
      <c r="L28" s="22">
        <v>1</v>
      </c>
      <c r="M28" s="10">
        <v>2</v>
      </c>
      <c r="N28" s="21">
        <v>22.222222222222221</v>
      </c>
      <c r="O28" s="22">
        <v>1</v>
      </c>
      <c r="P28" s="10">
        <v>2</v>
      </c>
      <c r="Q28" s="21">
        <v>22.222222222222221</v>
      </c>
      <c r="R28" s="22">
        <v>1</v>
      </c>
      <c r="S28" s="20">
        <v>22.1</v>
      </c>
      <c r="T28" s="10">
        <v>3</v>
      </c>
      <c r="U28" s="10"/>
      <c r="V28" s="22">
        <v>1</v>
      </c>
      <c r="W28" s="10">
        <v>13.3</v>
      </c>
      <c r="X28" s="10">
        <v>5.2</v>
      </c>
      <c r="Y28" s="50">
        <v>74.599999999999994</v>
      </c>
      <c r="Z28" s="10">
        <v>5.9</v>
      </c>
      <c r="AA28" s="10" t="s">
        <v>242</v>
      </c>
      <c r="AB28" s="10" t="s">
        <v>242</v>
      </c>
      <c r="AC28" s="10" t="s">
        <v>242</v>
      </c>
    </row>
    <row r="29" spans="1:29" ht="14" hidden="1" customHeight="1" x14ac:dyDescent="0.2">
      <c r="A29">
        <v>28</v>
      </c>
      <c r="B29" t="s">
        <v>831</v>
      </c>
      <c r="D29" t="s">
        <v>350</v>
      </c>
      <c r="E29" t="s">
        <v>834</v>
      </c>
      <c r="F29">
        <v>2020</v>
      </c>
      <c r="H29">
        <v>0</v>
      </c>
      <c r="K29">
        <v>11</v>
      </c>
      <c r="L29" s="27">
        <v>1</v>
      </c>
      <c r="M29">
        <v>3</v>
      </c>
      <c r="N29" s="21">
        <v>27.27272727272727</v>
      </c>
      <c r="O29" s="27">
        <v>1</v>
      </c>
      <c r="P29">
        <v>1</v>
      </c>
      <c r="Q29" s="21">
        <v>9.0909090909090917</v>
      </c>
      <c r="R29" s="27">
        <v>1</v>
      </c>
      <c r="S29" s="21">
        <v>38</v>
      </c>
      <c r="T29">
        <v>2</v>
      </c>
      <c r="V29" s="27">
        <v>1</v>
      </c>
      <c r="W29">
        <v>8</v>
      </c>
      <c r="X29">
        <v>4</v>
      </c>
      <c r="Y29" s="36">
        <v>74</v>
      </c>
      <c r="Z29">
        <v>12</v>
      </c>
      <c r="AA29" t="s">
        <v>242</v>
      </c>
      <c r="AB29" t="s">
        <v>242</v>
      </c>
      <c r="AC29" t="s">
        <v>242</v>
      </c>
    </row>
    <row r="30" spans="1:29" ht="14" hidden="1" customHeight="1" x14ac:dyDescent="0.2">
      <c r="A30">
        <v>29</v>
      </c>
      <c r="B30" t="s">
        <v>849</v>
      </c>
      <c r="C30" s="24">
        <v>12208</v>
      </c>
      <c r="D30" t="s">
        <v>350</v>
      </c>
      <c r="E30" t="s">
        <v>851</v>
      </c>
      <c r="F30">
        <v>2020</v>
      </c>
      <c r="G30">
        <v>2021</v>
      </c>
      <c r="H30">
        <v>0</v>
      </c>
      <c r="K30">
        <v>6</v>
      </c>
      <c r="L30" s="27">
        <v>1</v>
      </c>
      <c r="M30">
        <v>2</v>
      </c>
      <c r="N30" s="21">
        <v>33.333333333333329</v>
      </c>
      <c r="O30" s="27">
        <v>0</v>
      </c>
      <c r="P30" s="24" t="s">
        <v>242</v>
      </c>
      <c r="Q30" s="21" t="s">
        <v>242</v>
      </c>
      <c r="R30" s="27">
        <v>1</v>
      </c>
      <c r="S30" s="21">
        <v>45</v>
      </c>
      <c r="T30">
        <v>2</v>
      </c>
      <c r="V30" s="27">
        <v>0</v>
      </c>
      <c r="W30" t="s">
        <v>242</v>
      </c>
      <c r="X30" t="s">
        <v>242</v>
      </c>
      <c r="Y30" s="36" t="s">
        <v>242</v>
      </c>
      <c r="Z30" t="s">
        <v>242</v>
      </c>
      <c r="AA30" t="s">
        <v>242</v>
      </c>
      <c r="AB30" t="s">
        <v>242</v>
      </c>
      <c r="AC30" t="s">
        <v>242</v>
      </c>
    </row>
    <row r="31" spans="1:29" ht="14" hidden="1" customHeight="1" x14ac:dyDescent="0.2">
      <c r="A31">
        <v>30</v>
      </c>
      <c r="B31" t="s">
        <v>863</v>
      </c>
      <c r="D31" t="s">
        <v>326</v>
      </c>
      <c r="E31" t="s">
        <v>865</v>
      </c>
      <c r="F31">
        <v>2020</v>
      </c>
      <c r="H31">
        <v>0</v>
      </c>
      <c r="K31">
        <v>10</v>
      </c>
      <c r="L31" s="27">
        <v>1</v>
      </c>
      <c r="M31">
        <v>3</v>
      </c>
      <c r="N31" s="21">
        <v>30</v>
      </c>
      <c r="O31" s="27">
        <v>1</v>
      </c>
      <c r="P31">
        <v>1</v>
      </c>
      <c r="Q31" s="21">
        <v>10</v>
      </c>
      <c r="R31" s="27">
        <v>1</v>
      </c>
      <c r="S31" s="21">
        <v>41</v>
      </c>
      <c r="T31">
        <v>2</v>
      </c>
      <c r="V31" s="27">
        <v>0</v>
      </c>
      <c r="W31" t="s">
        <v>242</v>
      </c>
      <c r="X31" t="s">
        <v>242</v>
      </c>
      <c r="Y31" s="36" t="s">
        <v>242</v>
      </c>
      <c r="Z31" t="s">
        <v>242</v>
      </c>
      <c r="AA31" t="s">
        <v>242</v>
      </c>
      <c r="AB31" t="s">
        <v>242</v>
      </c>
      <c r="AC31" t="s">
        <v>242</v>
      </c>
    </row>
    <row r="32" spans="1:29" ht="14" hidden="1" customHeight="1" x14ac:dyDescent="0.2">
      <c r="A32">
        <v>31</v>
      </c>
      <c r="B32" t="s">
        <v>888</v>
      </c>
      <c r="D32" t="s">
        <v>319</v>
      </c>
      <c r="E32" t="s">
        <v>890</v>
      </c>
      <c r="F32">
        <v>2020</v>
      </c>
      <c r="H32">
        <v>0</v>
      </c>
      <c r="K32">
        <v>14</v>
      </c>
      <c r="L32" s="27">
        <v>1</v>
      </c>
      <c r="M32">
        <v>4</v>
      </c>
      <c r="N32" s="21">
        <v>28.571428571428569</v>
      </c>
      <c r="O32" s="27">
        <v>1</v>
      </c>
      <c r="P32">
        <v>4</v>
      </c>
      <c r="Q32" s="21">
        <v>28.571428571428569</v>
      </c>
      <c r="R32" s="27">
        <v>1</v>
      </c>
      <c r="S32" s="21">
        <v>48</v>
      </c>
      <c r="T32">
        <v>3</v>
      </c>
      <c r="V32" s="27">
        <v>0.5</v>
      </c>
      <c r="W32" t="s">
        <v>242</v>
      </c>
      <c r="X32" t="s">
        <v>242</v>
      </c>
      <c r="Y32" s="36">
        <v>90</v>
      </c>
      <c r="Z32" t="s">
        <v>242</v>
      </c>
      <c r="AA32" t="s">
        <v>242</v>
      </c>
      <c r="AB32" t="s">
        <v>242</v>
      </c>
      <c r="AC32" t="s">
        <v>242</v>
      </c>
    </row>
    <row r="33" spans="1:29" ht="14" hidden="1" customHeight="1" x14ac:dyDescent="0.2">
      <c r="A33">
        <v>32</v>
      </c>
      <c r="B33" t="s">
        <v>911</v>
      </c>
      <c r="D33" t="s">
        <v>319</v>
      </c>
      <c r="E33" t="s">
        <v>913</v>
      </c>
      <c r="F33">
        <v>2020</v>
      </c>
      <c r="H33">
        <v>0</v>
      </c>
      <c r="K33">
        <v>11</v>
      </c>
      <c r="L33" s="27">
        <v>1</v>
      </c>
      <c r="M33">
        <v>3</v>
      </c>
      <c r="N33" s="21">
        <v>27.27272727272727</v>
      </c>
      <c r="O33" s="27">
        <v>1</v>
      </c>
      <c r="P33">
        <v>3</v>
      </c>
      <c r="Q33" s="21">
        <v>27.27272727272727</v>
      </c>
      <c r="R33" s="27">
        <v>1</v>
      </c>
      <c r="S33" s="21">
        <v>65</v>
      </c>
      <c r="T33">
        <v>1</v>
      </c>
      <c r="V33" s="27">
        <v>1</v>
      </c>
      <c r="W33" t="s">
        <v>242</v>
      </c>
      <c r="X33" t="s">
        <v>242</v>
      </c>
      <c r="Y33" s="36" t="s">
        <v>242</v>
      </c>
      <c r="Z33" t="s">
        <v>242</v>
      </c>
      <c r="AA33" t="s">
        <v>242</v>
      </c>
      <c r="AB33" t="s">
        <v>242</v>
      </c>
      <c r="AC33" t="s">
        <v>242</v>
      </c>
    </row>
    <row r="34" spans="1:29" ht="14" hidden="1" customHeight="1" x14ac:dyDescent="0.2">
      <c r="A34">
        <v>33</v>
      </c>
      <c r="B34" t="s">
        <v>939</v>
      </c>
      <c r="D34" t="s">
        <v>326</v>
      </c>
      <c r="E34" t="s">
        <v>942</v>
      </c>
      <c r="F34">
        <v>2021</v>
      </c>
      <c r="H34">
        <v>1</v>
      </c>
      <c r="I34">
        <v>4</v>
      </c>
      <c r="K34">
        <v>12</v>
      </c>
      <c r="L34" s="27">
        <v>1</v>
      </c>
      <c r="M34">
        <v>4</v>
      </c>
      <c r="N34" s="21">
        <v>33.333333333333329</v>
      </c>
      <c r="O34" s="27">
        <v>1</v>
      </c>
      <c r="P34">
        <v>2</v>
      </c>
      <c r="Q34" s="21">
        <v>16.666666666666664</v>
      </c>
      <c r="R34" s="27">
        <v>1</v>
      </c>
      <c r="S34" s="21">
        <v>41</v>
      </c>
      <c r="T34">
        <v>2</v>
      </c>
      <c r="V34" s="27">
        <v>1</v>
      </c>
      <c r="W34">
        <v>18.79</v>
      </c>
      <c r="X34">
        <v>14.28</v>
      </c>
      <c r="Y34" s="36">
        <v>57.5</v>
      </c>
      <c r="Z34">
        <v>4.6399999999999997</v>
      </c>
      <c r="AA34" t="s">
        <v>242</v>
      </c>
      <c r="AB34" t="s">
        <v>242</v>
      </c>
      <c r="AC34" t="s">
        <v>242</v>
      </c>
    </row>
    <row r="35" spans="1:29" ht="14" hidden="1" customHeight="1" x14ac:dyDescent="0.2">
      <c r="A35">
        <v>34</v>
      </c>
      <c r="B35" t="s">
        <v>962</v>
      </c>
      <c r="D35" t="s">
        <v>476</v>
      </c>
      <c r="E35" t="s">
        <v>964</v>
      </c>
      <c r="F35">
        <v>2021</v>
      </c>
      <c r="H35">
        <v>0</v>
      </c>
      <c r="K35">
        <v>11</v>
      </c>
      <c r="L35" s="27">
        <v>1</v>
      </c>
      <c r="M35">
        <v>2</v>
      </c>
      <c r="N35" s="21">
        <v>18.181818181818183</v>
      </c>
      <c r="O35" s="27">
        <v>1</v>
      </c>
      <c r="P35">
        <v>2</v>
      </c>
      <c r="Q35" s="21">
        <v>18.181818181818183</v>
      </c>
      <c r="R35" s="27">
        <v>0</v>
      </c>
      <c r="S35" s="21" t="s">
        <v>242</v>
      </c>
      <c r="T35" t="s">
        <v>242</v>
      </c>
      <c r="V35" s="27">
        <v>0</v>
      </c>
      <c r="W35" t="s">
        <v>242</v>
      </c>
      <c r="X35" t="s">
        <v>242</v>
      </c>
      <c r="Y35" s="36" t="s">
        <v>242</v>
      </c>
      <c r="Z35" t="s">
        <v>242</v>
      </c>
      <c r="AA35" t="s">
        <v>242</v>
      </c>
      <c r="AB35" t="s">
        <v>242</v>
      </c>
      <c r="AC35" t="s">
        <v>242</v>
      </c>
    </row>
    <row r="36" spans="1:29" ht="14" hidden="1" customHeight="1" x14ac:dyDescent="0.2">
      <c r="A36">
        <v>35</v>
      </c>
      <c r="B36" t="s">
        <v>972</v>
      </c>
      <c r="D36" t="s">
        <v>350</v>
      </c>
      <c r="E36" t="s">
        <v>974</v>
      </c>
      <c r="F36">
        <v>2020</v>
      </c>
      <c r="H36">
        <v>0</v>
      </c>
      <c r="K36">
        <v>11</v>
      </c>
      <c r="L36" s="27">
        <v>1</v>
      </c>
      <c r="M36">
        <v>2</v>
      </c>
      <c r="N36" s="21">
        <v>18.181818181818183</v>
      </c>
      <c r="O36" s="27">
        <v>1</v>
      </c>
      <c r="P36">
        <v>1</v>
      </c>
      <c r="Q36" s="21">
        <v>9.0909090909090917</v>
      </c>
      <c r="R36" s="27">
        <v>1</v>
      </c>
      <c r="S36" s="21">
        <v>44</v>
      </c>
      <c r="T36">
        <v>2</v>
      </c>
      <c r="V36" s="27">
        <v>1</v>
      </c>
      <c r="W36">
        <v>12</v>
      </c>
      <c r="X36">
        <v>7</v>
      </c>
      <c r="Y36" s="36">
        <v>60</v>
      </c>
      <c r="Z36">
        <v>9</v>
      </c>
      <c r="AA36" t="s">
        <v>242</v>
      </c>
      <c r="AB36" t="s">
        <v>242</v>
      </c>
      <c r="AC36" t="s">
        <v>242</v>
      </c>
    </row>
    <row r="37" spans="1:29" ht="14" hidden="1" customHeight="1" x14ac:dyDescent="0.2">
      <c r="A37">
        <v>36</v>
      </c>
      <c r="B37" t="s">
        <v>990</v>
      </c>
      <c r="D37" t="s">
        <v>350</v>
      </c>
      <c r="E37" t="s">
        <v>992</v>
      </c>
      <c r="F37">
        <v>2020</v>
      </c>
      <c r="H37">
        <v>0</v>
      </c>
      <c r="K37">
        <v>8</v>
      </c>
      <c r="L37" s="27">
        <v>1</v>
      </c>
      <c r="M37">
        <v>4</v>
      </c>
      <c r="N37" s="21">
        <v>50</v>
      </c>
      <c r="O37" s="27">
        <v>1</v>
      </c>
      <c r="P37">
        <v>1</v>
      </c>
      <c r="Q37" s="21">
        <v>12.5</v>
      </c>
      <c r="R37" s="27">
        <v>1</v>
      </c>
      <c r="S37" s="21">
        <v>48</v>
      </c>
      <c r="T37">
        <v>2</v>
      </c>
      <c r="V37" s="27">
        <v>1</v>
      </c>
      <c r="W37">
        <v>7</v>
      </c>
      <c r="X37">
        <v>11</v>
      </c>
      <c r="Y37" s="36">
        <v>67</v>
      </c>
      <c r="Z37">
        <v>14</v>
      </c>
      <c r="AA37" t="s">
        <v>242</v>
      </c>
      <c r="AB37" t="s">
        <v>242</v>
      </c>
      <c r="AC37" t="s">
        <v>242</v>
      </c>
    </row>
    <row r="38" spans="1:29" ht="14" hidden="1" customHeight="1" x14ac:dyDescent="0.2">
      <c r="A38">
        <v>37</v>
      </c>
      <c r="B38" t="s">
        <v>1008</v>
      </c>
      <c r="D38" t="s">
        <v>490</v>
      </c>
      <c r="E38" t="s">
        <v>1010</v>
      </c>
      <c r="F38">
        <v>2021</v>
      </c>
      <c r="H38">
        <v>0</v>
      </c>
      <c r="K38">
        <v>11</v>
      </c>
      <c r="L38" s="27">
        <v>1</v>
      </c>
      <c r="M38">
        <v>4</v>
      </c>
      <c r="N38" s="21">
        <v>36.363636363636367</v>
      </c>
      <c r="O38" s="27">
        <v>1</v>
      </c>
      <c r="P38">
        <v>3</v>
      </c>
      <c r="Q38" s="21">
        <v>27.27272727272727</v>
      </c>
      <c r="R38" s="27">
        <v>1</v>
      </c>
      <c r="S38" s="21">
        <v>28</v>
      </c>
      <c r="T38">
        <v>3</v>
      </c>
      <c r="V38" s="27">
        <v>0.5</v>
      </c>
      <c r="W38" t="s">
        <v>242</v>
      </c>
      <c r="X38" t="s">
        <v>242</v>
      </c>
      <c r="Y38" s="36">
        <v>86</v>
      </c>
      <c r="Z38" t="s">
        <v>242</v>
      </c>
      <c r="AA38" t="s">
        <v>242</v>
      </c>
      <c r="AB38" t="s">
        <v>242</v>
      </c>
      <c r="AC38" t="s">
        <v>242</v>
      </c>
    </row>
    <row r="39" spans="1:29" ht="14" hidden="1" customHeight="1" x14ac:dyDescent="0.2">
      <c r="A39">
        <v>38</v>
      </c>
      <c r="B39" t="s">
        <v>1030</v>
      </c>
      <c r="D39" t="s">
        <v>350</v>
      </c>
      <c r="E39" t="s">
        <v>1032</v>
      </c>
      <c r="F39">
        <v>2019</v>
      </c>
      <c r="H39">
        <v>0</v>
      </c>
      <c r="K39">
        <v>11</v>
      </c>
      <c r="L39" s="27">
        <v>1</v>
      </c>
      <c r="M39">
        <v>3</v>
      </c>
      <c r="N39" s="21">
        <v>27.27272727272727</v>
      </c>
      <c r="O39" s="27">
        <v>1</v>
      </c>
      <c r="P39">
        <v>1</v>
      </c>
      <c r="Q39" s="21">
        <v>9.0909090909090917</v>
      </c>
      <c r="R39" s="27">
        <v>1</v>
      </c>
      <c r="S39" s="21">
        <v>58.3</v>
      </c>
      <c r="T39">
        <v>2</v>
      </c>
      <c r="V39" s="27">
        <v>0.5</v>
      </c>
      <c r="W39" t="s">
        <v>242</v>
      </c>
      <c r="X39" t="s">
        <v>242</v>
      </c>
      <c r="Y39" s="36" t="s">
        <v>242</v>
      </c>
      <c r="Z39" t="s">
        <v>242</v>
      </c>
      <c r="AA39" t="s">
        <v>242</v>
      </c>
      <c r="AB39" t="s">
        <v>242</v>
      </c>
      <c r="AC39" t="s">
        <v>242</v>
      </c>
    </row>
    <row r="40" spans="1:29" ht="14" hidden="1" customHeight="1" x14ac:dyDescent="0.2">
      <c r="A40">
        <v>39</v>
      </c>
      <c r="B40" t="s">
        <v>1049</v>
      </c>
      <c r="C40" s="24">
        <v>38777</v>
      </c>
      <c r="D40" t="s">
        <v>319</v>
      </c>
      <c r="E40" t="s">
        <v>1051</v>
      </c>
      <c r="F40">
        <v>2020</v>
      </c>
      <c r="G40">
        <v>2021</v>
      </c>
      <c r="H40">
        <v>0</v>
      </c>
      <c r="K40">
        <v>10</v>
      </c>
      <c r="L40" s="27">
        <v>1</v>
      </c>
      <c r="M40">
        <v>2</v>
      </c>
      <c r="N40" s="21">
        <v>20</v>
      </c>
      <c r="O40" s="27">
        <v>0</v>
      </c>
      <c r="P40" s="24" t="s">
        <v>242</v>
      </c>
      <c r="Q40" s="21" t="s">
        <v>242</v>
      </c>
      <c r="R40" s="27">
        <v>1</v>
      </c>
      <c r="S40" s="21">
        <v>41.6</v>
      </c>
      <c r="T40">
        <v>2</v>
      </c>
      <c r="V40" s="27">
        <v>0.5</v>
      </c>
      <c r="W40" t="s">
        <v>242</v>
      </c>
      <c r="X40" t="s">
        <v>242</v>
      </c>
      <c r="Y40" s="36" t="s">
        <v>242</v>
      </c>
      <c r="Z40" t="s">
        <v>242</v>
      </c>
      <c r="AA40" t="s">
        <v>242</v>
      </c>
      <c r="AB40" t="s">
        <v>242</v>
      </c>
      <c r="AC40" t="s">
        <v>242</v>
      </c>
    </row>
    <row r="41" spans="1:29" ht="14" hidden="1" customHeight="1" x14ac:dyDescent="0.2">
      <c r="A41">
        <v>40</v>
      </c>
      <c r="B41" t="s">
        <v>1075</v>
      </c>
      <c r="D41" t="s">
        <v>297</v>
      </c>
      <c r="E41" t="s">
        <v>1077</v>
      </c>
      <c r="F41">
        <v>2020</v>
      </c>
      <c r="H41">
        <v>1</v>
      </c>
      <c r="I41">
        <v>15</v>
      </c>
      <c r="K41">
        <v>11</v>
      </c>
      <c r="L41" s="27">
        <v>1</v>
      </c>
      <c r="M41">
        <v>2</v>
      </c>
      <c r="N41" s="21">
        <v>18.181818181818183</v>
      </c>
      <c r="O41" s="27">
        <v>1</v>
      </c>
      <c r="P41">
        <v>2</v>
      </c>
      <c r="Q41" s="21">
        <v>18.181818181818183</v>
      </c>
      <c r="R41" s="27">
        <v>1</v>
      </c>
      <c r="S41" s="21">
        <v>26</v>
      </c>
      <c r="T41">
        <v>2</v>
      </c>
      <c r="V41" s="27">
        <v>1</v>
      </c>
      <c r="W41">
        <v>5</v>
      </c>
      <c r="X41">
        <v>16</v>
      </c>
      <c r="Y41" s="36">
        <v>56</v>
      </c>
      <c r="Z41">
        <v>19</v>
      </c>
      <c r="AA41" t="s">
        <v>242</v>
      </c>
      <c r="AB41" t="s">
        <v>242</v>
      </c>
      <c r="AC41" t="s">
        <v>242</v>
      </c>
    </row>
    <row r="42" spans="1:29" ht="14" hidden="1" customHeight="1" x14ac:dyDescent="0.2">
      <c r="A42" s="10">
        <v>41</v>
      </c>
      <c r="B42" s="10" t="s">
        <v>1103</v>
      </c>
      <c r="C42" s="10"/>
      <c r="D42" s="10" t="s">
        <v>271</v>
      </c>
      <c r="E42" s="10" t="s">
        <v>272</v>
      </c>
      <c r="F42" s="10">
        <v>2020</v>
      </c>
      <c r="G42" s="10"/>
      <c r="H42" s="10">
        <v>0</v>
      </c>
      <c r="K42" s="10">
        <v>10</v>
      </c>
      <c r="L42" s="22">
        <v>1</v>
      </c>
      <c r="M42" s="10">
        <v>6</v>
      </c>
      <c r="N42" s="21">
        <v>60</v>
      </c>
      <c r="O42" s="22">
        <v>1</v>
      </c>
      <c r="P42" s="10">
        <v>4</v>
      </c>
      <c r="Q42" s="21">
        <v>40</v>
      </c>
      <c r="R42" s="22">
        <v>1</v>
      </c>
      <c r="S42" s="20">
        <v>89</v>
      </c>
      <c r="T42" s="10">
        <v>2</v>
      </c>
      <c r="U42" s="10" t="s">
        <v>1116</v>
      </c>
      <c r="V42" s="22">
        <v>0</v>
      </c>
      <c r="W42" s="10" t="s">
        <v>242</v>
      </c>
      <c r="X42" s="10" t="s">
        <v>242</v>
      </c>
      <c r="Y42" s="50" t="s">
        <v>242</v>
      </c>
      <c r="Z42" s="10" t="s">
        <v>242</v>
      </c>
      <c r="AA42" s="10" t="s">
        <v>242</v>
      </c>
      <c r="AB42" s="10" t="s">
        <v>242</v>
      </c>
      <c r="AC42" s="10" t="s">
        <v>242</v>
      </c>
    </row>
    <row r="43" spans="1:29" ht="14" hidden="1" customHeight="1" x14ac:dyDescent="0.2">
      <c r="A43" s="10">
        <v>42</v>
      </c>
      <c r="B43" s="10" t="s">
        <v>1128</v>
      </c>
      <c r="C43" s="10"/>
      <c r="D43" s="10" t="s">
        <v>271</v>
      </c>
      <c r="E43" s="10" t="s">
        <v>1130</v>
      </c>
      <c r="F43" s="10">
        <v>2020</v>
      </c>
      <c r="G43" s="10"/>
      <c r="H43" s="10">
        <v>0</v>
      </c>
      <c r="K43" s="10">
        <v>12</v>
      </c>
      <c r="L43" s="22">
        <v>1</v>
      </c>
      <c r="M43" s="10">
        <v>4</v>
      </c>
      <c r="N43" s="21">
        <v>33.333333333333329</v>
      </c>
      <c r="O43" s="22">
        <v>0</v>
      </c>
      <c r="P43" s="19">
        <v>0</v>
      </c>
      <c r="Q43" s="21">
        <v>0</v>
      </c>
      <c r="R43" s="22">
        <v>1</v>
      </c>
      <c r="S43" s="20">
        <v>51.4</v>
      </c>
      <c r="T43" s="10">
        <v>2</v>
      </c>
      <c r="U43" s="11" t="s">
        <v>1150</v>
      </c>
      <c r="V43" s="22">
        <v>1</v>
      </c>
      <c r="W43" s="10">
        <v>10</v>
      </c>
      <c r="X43" s="10">
        <v>31.7</v>
      </c>
      <c r="Y43" s="50">
        <v>40.799999999999997</v>
      </c>
      <c r="Z43" s="10">
        <v>4.8</v>
      </c>
      <c r="AA43" s="10" t="s">
        <v>242</v>
      </c>
      <c r="AB43" s="10" t="s">
        <v>242</v>
      </c>
      <c r="AC43" s="10" t="s">
        <v>242</v>
      </c>
    </row>
    <row r="44" spans="1:29" ht="14" hidden="1" customHeight="1" x14ac:dyDescent="0.2">
      <c r="A44" s="10">
        <v>43</v>
      </c>
      <c r="B44" s="10" t="s">
        <v>1160</v>
      </c>
      <c r="C44" s="10"/>
      <c r="D44" s="10" t="s">
        <v>271</v>
      </c>
      <c r="E44" s="10" t="s">
        <v>1130</v>
      </c>
      <c r="F44" s="10">
        <v>2021</v>
      </c>
      <c r="G44" s="10"/>
      <c r="H44" s="10">
        <v>0</v>
      </c>
      <c r="K44" s="10">
        <v>9</v>
      </c>
      <c r="L44" s="22">
        <v>1</v>
      </c>
      <c r="M44" s="10">
        <v>2</v>
      </c>
      <c r="N44" s="21">
        <v>22.222222222222221</v>
      </c>
      <c r="O44" s="22">
        <v>1</v>
      </c>
      <c r="P44" s="10">
        <v>3</v>
      </c>
      <c r="Q44" s="21">
        <v>33.333333333333329</v>
      </c>
      <c r="R44" s="22">
        <v>1</v>
      </c>
      <c r="S44" s="20">
        <v>53</v>
      </c>
      <c r="T44" s="10">
        <v>2</v>
      </c>
      <c r="U44" s="10" t="s">
        <v>1168</v>
      </c>
      <c r="V44" s="22">
        <v>1</v>
      </c>
      <c r="W44" s="10">
        <v>17</v>
      </c>
      <c r="X44" s="10">
        <v>21</v>
      </c>
      <c r="Y44" s="50">
        <v>50</v>
      </c>
      <c r="Z44" s="10">
        <v>7</v>
      </c>
      <c r="AA44" s="10" t="s">
        <v>242</v>
      </c>
      <c r="AB44" s="10" t="s">
        <v>242</v>
      </c>
      <c r="AC44" s="10" t="s">
        <v>242</v>
      </c>
    </row>
    <row r="45" spans="1:29" ht="14" hidden="1" customHeight="1" x14ac:dyDescent="0.2">
      <c r="A45" s="10">
        <v>44</v>
      </c>
      <c r="B45" s="10" t="s">
        <v>1178</v>
      </c>
      <c r="C45" s="10"/>
      <c r="D45" s="10" t="s">
        <v>271</v>
      </c>
      <c r="E45" s="10" t="s">
        <v>272</v>
      </c>
      <c r="F45" s="10">
        <v>2020</v>
      </c>
      <c r="G45" s="10"/>
      <c r="H45" s="10">
        <v>0</v>
      </c>
      <c r="K45" s="10">
        <v>11</v>
      </c>
      <c r="L45" s="22">
        <v>1</v>
      </c>
      <c r="M45" s="10">
        <v>6</v>
      </c>
      <c r="N45" s="21">
        <v>54.54545454545454</v>
      </c>
      <c r="O45" s="22">
        <v>1</v>
      </c>
      <c r="P45" s="10">
        <v>2</v>
      </c>
      <c r="Q45" s="21">
        <v>18.181818181818183</v>
      </c>
      <c r="R45" s="22">
        <v>1</v>
      </c>
      <c r="S45" s="20">
        <v>94</v>
      </c>
      <c r="T45" s="10">
        <v>1</v>
      </c>
      <c r="U45" s="11" t="s">
        <v>1190</v>
      </c>
      <c r="V45" s="22">
        <v>1</v>
      </c>
      <c r="W45" s="10">
        <v>10.199999999999999</v>
      </c>
      <c r="X45" s="10">
        <v>28.1</v>
      </c>
      <c r="Y45" s="50">
        <v>52.7</v>
      </c>
      <c r="Z45" s="10">
        <v>3.1</v>
      </c>
      <c r="AA45" s="10" t="s">
        <v>242</v>
      </c>
      <c r="AB45" s="10" t="s">
        <v>242</v>
      </c>
      <c r="AC45" s="10" t="s">
        <v>242</v>
      </c>
    </row>
    <row r="46" spans="1:29" ht="14" hidden="1" customHeight="1" x14ac:dyDescent="0.2">
      <c r="A46" s="10">
        <v>45</v>
      </c>
      <c r="B46" s="10" t="s">
        <v>1197</v>
      </c>
      <c r="C46" s="10"/>
      <c r="D46" s="10" t="s">
        <v>271</v>
      </c>
      <c r="E46" s="10" t="s">
        <v>1130</v>
      </c>
      <c r="F46" s="10">
        <v>2020</v>
      </c>
      <c r="G46" s="10"/>
      <c r="H46" s="10">
        <v>0</v>
      </c>
      <c r="K46" s="10">
        <v>10</v>
      </c>
      <c r="L46" s="22">
        <v>1</v>
      </c>
      <c r="M46" s="10">
        <v>5</v>
      </c>
      <c r="N46" s="21">
        <v>50</v>
      </c>
      <c r="O46" s="22">
        <v>1</v>
      </c>
      <c r="P46" s="10">
        <v>4</v>
      </c>
      <c r="Q46" s="21">
        <v>40</v>
      </c>
      <c r="R46" s="22">
        <v>1</v>
      </c>
      <c r="S46" s="20">
        <v>78</v>
      </c>
      <c r="T46" s="10">
        <v>2</v>
      </c>
      <c r="U46" s="10" t="s">
        <v>1218</v>
      </c>
      <c r="V46" s="22">
        <v>1</v>
      </c>
      <c r="W46" s="10">
        <v>12</v>
      </c>
      <c r="X46" s="10">
        <v>26</v>
      </c>
      <c r="Y46" s="50">
        <v>42</v>
      </c>
      <c r="Z46" s="10">
        <v>13</v>
      </c>
      <c r="AA46" s="10" t="s">
        <v>242</v>
      </c>
      <c r="AB46" s="10" t="s">
        <v>242</v>
      </c>
      <c r="AC46" s="10" t="s">
        <v>242</v>
      </c>
    </row>
    <row r="47" spans="1:29" ht="14" hidden="1" customHeight="1" x14ac:dyDescent="0.2">
      <c r="A47" s="10">
        <v>46</v>
      </c>
      <c r="B47" s="10" t="s">
        <v>1226</v>
      </c>
      <c r="C47" s="10"/>
      <c r="D47" s="10" t="s">
        <v>271</v>
      </c>
      <c r="E47" s="10" t="s">
        <v>1130</v>
      </c>
      <c r="F47" s="10">
        <v>2021</v>
      </c>
      <c r="G47" s="10"/>
      <c r="H47" s="10">
        <v>0</v>
      </c>
      <c r="K47" s="10">
        <v>12</v>
      </c>
      <c r="L47" s="22">
        <v>1</v>
      </c>
      <c r="M47" s="10">
        <v>4</v>
      </c>
      <c r="N47" s="21">
        <v>33.333333333333329</v>
      </c>
      <c r="O47" s="22">
        <v>1</v>
      </c>
      <c r="P47" s="10">
        <v>5</v>
      </c>
      <c r="Q47" s="21">
        <v>41.666666666666671</v>
      </c>
      <c r="R47" s="22">
        <v>1</v>
      </c>
      <c r="S47" s="20">
        <v>64</v>
      </c>
      <c r="T47" s="10">
        <v>2</v>
      </c>
      <c r="U47" s="11" t="s">
        <v>1247</v>
      </c>
      <c r="V47" s="22">
        <v>1</v>
      </c>
      <c r="W47" s="10">
        <v>24</v>
      </c>
      <c r="X47" s="10">
        <v>23</v>
      </c>
      <c r="Y47" s="50">
        <v>38</v>
      </c>
      <c r="Z47" s="10">
        <v>8</v>
      </c>
      <c r="AA47" s="10" t="s">
        <v>242</v>
      </c>
      <c r="AB47" s="10" t="s">
        <v>242</v>
      </c>
      <c r="AC47" s="10" t="s">
        <v>242</v>
      </c>
    </row>
    <row r="48" spans="1:29" ht="14" hidden="1" customHeight="1" x14ac:dyDescent="0.2">
      <c r="A48" s="10">
        <v>47</v>
      </c>
      <c r="B48" s="10" t="s">
        <v>1256</v>
      </c>
      <c r="C48" s="10"/>
      <c r="D48" s="10" t="s">
        <v>271</v>
      </c>
      <c r="E48" s="10" t="s">
        <v>1130</v>
      </c>
      <c r="F48" s="10">
        <v>2020</v>
      </c>
      <c r="G48" s="10"/>
      <c r="H48" s="10">
        <v>0</v>
      </c>
      <c r="K48" s="10">
        <v>12</v>
      </c>
      <c r="L48" s="22">
        <v>1</v>
      </c>
      <c r="M48" s="10">
        <v>4</v>
      </c>
      <c r="N48" s="21">
        <v>33.333333333333329</v>
      </c>
      <c r="O48" s="22">
        <v>1</v>
      </c>
      <c r="P48" s="10">
        <v>1</v>
      </c>
      <c r="Q48" s="21">
        <v>8.3333333333333321</v>
      </c>
      <c r="R48" s="22">
        <v>1</v>
      </c>
      <c r="S48" s="20">
        <v>67</v>
      </c>
      <c r="T48" s="10">
        <v>2</v>
      </c>
      <c r="U48" s="10" t="s">
        <v>1276</v>
      </c>
      <c r="V48" s="22">
        <v>1</v>
      </c>
      <c r="W48" s="10" t="s">
        <v>242</v>
      </c>
      <c r="X48" s="10">
        <v>31</v>
      </c>
      <c r="Y48" s="50">
        <v>40</v>
      </c>
      <c r="Z48" s="10">
        <v>9</v>
      </c>
      <c r="AA48" s="10" t="s">
        <v>242</v>
      </c>
      <c r="AB48" s="10" t="s">
        <v>242</v>
      </c>
      <c r="AC48" s="10" t="s">
        <v>242</v>
      </c>
    </row>
    <row r="49" spans="1:29" ht="14" hidden="1" customHeight="1" x14ac:dyDescent="0.2">
      <c r="A49">
        <v>48</v>
      </c>
      <c r="B49" t="s">
        <v>1284</v>
      </c>
      <c r="D49" t="s">
        <v>350</v>
      </c>
      <c r="E49" t="s">
        <v>351</v>
      </c>
      <c r="F49">
        <v>2020</v>
      </c>
      <c r="H49">
        <v>0</v>
      </c>
      <c r="K49">
        <v>10</v>
      </c>
      <c r="L49" s="27">
        <v>1</v>
      </c>
      <c r="M49">
        <v>4</v>
      </c>
      <c r="N49" s="21">
        <v>40</v>
      </c>
      <c r="O49" s="27">
        <v>1</v>
      </c>
      <c r="P49">
        <v>1</v>
      </c>
      <c r="Q49" s="21">
        <v>10</v>
      </c>
      <c r="R49" s="27">
        <v>1</v>
      </c>
      <c r="S49" s="21">
        <v>72</v>
      </c>
      <c r="T49">
        <v>1</v>
      </c>
      <c r="V49" s="27">
        <v>1</v>
      </c>
      <c r="W49">
        <v>22.3</v>
      </c>
      <c r="X49">
        <v>15.9</v>
      </c>
      <c r="Y49" s="36">
        <v>43.7</v>
      </c>
      <c r="Z49">
        <v>14.1</v>
      </c>
      <c r="AA49" t="s">
        <v>242</v>
      </c>
      <c r="AB49" t="s">
        <v>242</v>
      </c>
      <c r="AC49" t="s">
        <v>242</v>
      </c>
    </row>
    <row r="50" spans="1:29" ht="14" hidden="1" customHeight="1" x14ac:dyDescent="0.2">
      <c r="A50" s="10">
        <v>49</v>
      </c>
      <c r="B50" s="10" t="s">
        <v>1302</v>
      </c>
      <c r="C50" s="10"/>
      <c r="D50" s="10" t="s">
        <v>271</v>
      </c>
      <c r="E50" s="10" t="s">
        <v>1304</v>
      </c>
      <c r="F50" s="10">
        <v>2020</v>
      </c>
      <c r="G50" s="10"/>
      <c r="H50" s="10">
        <v>0</v>
      </c>
      <c r="K50" s="10">
        <v>12</v>
      </c>
      <c r="L50" s="22">
        <v>1</v>
      </c>
      <c r="M50" s="10">
        <v>3</v>
      </c>
      <c r="N50" s="21">
        <v>25</v>
      </c>
      <c r="O50" s="22">
        <v>0</v>
      </c>
      <c r="P50" s="19">
        <v>0</v>
      </c>
      <c r="Q50" s="21">
        <v>0</v>
      </c>
      <c r="R50" s="22">
        <v>1</v>
      </c>
      <c r="S50" s="20" t="s">
        <v>242</v>
      </c>
      <c r="T50" s="10">
        <v>2</v>
      </c>
      <c r="U50" s="10"/>
      <c r="V50" s="22">
        <v>0</v>
      </c>
      <c r="W50" s="10" t="s">
        <v>242</v>
      </c>
      <c r="X50" s="10" t="s">
        <v>242</v>
      </c>
      <c r="Y50" s="50" t="s">
        <v>242</v>
      </c>
      <c r="Z50" s="10" t="s">
        <v>242</v>
      </c>
      <c r="AA50" s="10" t="s">
        <v>242</v>
      </c>
      <c r="AB50" s="10" t="s">
        <v>242</v>
      </c>
      <c r="AC50" s="10" t="s">
        <v>242</v>
      </c>
    </row>
    <row r="51" spans="1:29" ht="14" hidden="1" customHeight="1" x14ac:dyDescent="0.2">
      <c r="A51">
        <v>50</v>
      </c>
      <c r="B51" t="s">
        <v>1329</v>
      </c>
      <c r="D51" t="s">
        <v>326</v>
      </c>
      <c r="E51" t="s">
        <v>1332</v>
      </c>
      <c r="F51">
        <v>2020</v>
      </c>
      <c r="H51">
        <v>0</v>
      </c>
      <c r="K51">
        <v>9</v>
      </c>
      <c r="L51" s="27">
        <v>1</v>
      </c>
      <c r="M51">
        <v>1</v>
      </c>
      <c r="N51" s="21">
        <v>11.111111111111111</v>
      </c>
      <c r="O51" s="27">
        <v>0</v>
      </c>
      <c r="P51" s="24" t="s">
        <v>242</v>
      </c>
      <c r="Q51" s="21" t="s">
        <v>242</v>
      </c>
      <c r="R51" s="27">
        <v>1</v>
      </c>
      <c r="S51" s="21">
        <v>38</v>
      </c>
      <c r="T51">
        <v>1</v>
      </c>
      <c r="U51" t="s">
        <v>1134</v>
      </c>
      <c r="V51" s="27">
        <v>0.5</v>
      </c>
      <c r="W51" t="s">
        <v>242</v>
      </c>
      <c r="X51" t="s">
        <v>242</v>
      </c>
      <c r="Y51" s="36">
        <v>51</v>
      </c>
      <c r="Z51" t="s">
        <v>242</v>
      </c>
      <c r="AA51" t="s">
        <v>242</v>
      </c>
      <c r="AB51" t="s">
        <v>242</v>
      </c>
      <c r="AC51" t="s">
        <v>242</v>
      </c>
    </row>
    <row r="52" spans="1:29" ht="14" hidden="1" customHeight="1" x14ac:dyDescent="0.2">
      <c r="A52" s="10">
        <v>51</v>
      </c>
      <c r="B52" s="10" t="s">
        <v>1355</v>
      </c>
      <c r="C52" s="10"/>
      <c r="D52" s="10" t="s">
        <v>271</v>
      </c>
      <c r="E52" s="10" t="s">
        <v>1304</v>
      </c>
      <c r="F52" s="10">
        <v>2020</v>
      </c>
      <c r="G52" s="10"/>
      <c r="H52" s="10">
        <v>0</v>
      </c>
      <c r="K52" s="10">
        <v>13</v>
      </c>
      <c r="L52" s="22">
        <v>1</v>
      </c>
      <c r="M52" s="10">
        <v>4</v>
      </c>
      <c r="N52" s="21">
        <v>30.76923076923077</v>
      </c>
      <c r="O52" s="22">
        <v>1</v>
      </c>
      <c r="P52" s="10">
        <v>2</v>
      </c>
      <c r="Q52" s="21">
        <v>15.384615384615385</v>
      </c>
      <c r="R52" s="22">
        <v>1</v>
      </c>
      <c r="S52" s="20">
        <v>49.8</v>
      </c>
      <c r="T52" s="10">
        <v>2</v>
      </c>
      <c r="U52" s="10" t="s">
        <v>1371</v>
      </c>
      <c r="V52" s="22">
        <v>0.5</v>
      </c>
      <c r="W52" s="10" t="s">
        <v>242</v>
      </c>
      <c r="X52" s="10" t="s">
        <v>242</v>
      </c>
      <c r="Y52" s="50" t="s">
        <v>242</v>
      </c>
      <c r="Z52" s="10" t="s">
        <v>242</v>
      </c>
      <c r="AA52" s="10" t="s">
        <v>242</v>
      </c>
      <c r="AB52" s="10" t="s">
        <v>242</v>
      </c>
      <c r="AC52" s="10" t="s">
        <v>242</v>
      </c>
    </row>
    <row r="53" spans="1:29" ht="14" hidden="1" customHeight="1" x14ac:dyDescent="0.2">
      <c r="A53">
        <v>52</v>
      </c>
      <c r="B53" t="s">
        <v>1382</v>
      </c>
      <c r="D53" t="s">
        <v>326</v>
      </c>
      <c r="E53" t="s">
        <v>942</v>
      </c>
      <c r="F53">
        <v>2020</v>
      </c>
      <c r="H53">
        <v>1</v>
      </c>
      <c r="I53">
        <v>4</v>
      </c>
      <c r="K53">
        <v>12</v>
      </c>
      <c r="L53" s="27">
        <v>1</v>
      </c>
      <c r="M53">
        <v>4</v>
      </c>
      <c r="N53" s="21">
        <v>33.333333333333329</v>
      </c>
      <c r="O53" s="27">
        <v>1</v>
      </c>
      <c r="P53">
        <v>3</v>
      </c>
      <c r="Q53" s="21">
        <v>25</v>
      </c>
      <c r="R53" s="27">
        <v>0</v>
      </c>
      <c r="S53" s="21" t="s">
        <v>242</v>
      </c>
      <c r="T53" t="s">
        <v>242</v>
      </c>
      <c r="V53" s="27">
        <v>1</v>
      </c>
      <c r="W53">
        <v>11</v>
      </c>
      <c r="X53">
        <v>23</v>
      </c>
      <c r="Y53" s="36">
        <v>59</v>
      </c>
      <c r="Z53">
        <v>4</v>
      </c>
      <c r="AA53" t="s">
        <v>242</v>
      </c>
      <c r="AB53" t="s">
        <v>242</v>
      </c>
      <c r="AC53" t="s">
        <v>242</v>
      </c>
    </row>
    <row r="54" spans="1:29" ht="14" hidden="1" customHeight="1" x14ac:dyDescent="0.2">
      <c r="A54" s="10">
        <v>53</v>
      </c>
      <c r="B54" s="10" t="s">
        <v>1406</v>
      </c>
      <c r="C54" s="10"/>
      <c r="D54" s="10" t="s">
        <v>271</v>
      </c>
      <c r="E54" s="10" t="s">
        <v>1304</v>
      </c>
      <c r="F54" s="10">
        <v>2021</v>
      </c>
      <c r="G54" s="10"/>
      <c r="H54" s="10">
        <v>0</v>
      </c>
      <c r="K54" s="10">
        <v>9</v>
      </c>
      <c r="L54" s="22">
        <v>1</v>
      </c>
      <c r="M54" s="10">
        <v>3</v>
      </c>
      <c r="N54" s="21">
        <v>33.333333333333329</v>
      </c>
      <c r="O54" s="22">
        <v>1</v>
      </c>
      <c r="P54" s="10">
        <v>2</v>
      </c>
      <c r="Q54" s="21">
        <v>22.222222222222221</v>
      </c>
      <c r="R54" s="22">
        <v>1</v>
      </c>
      <c r="S54" s="20">
        <v>26</v>
      </c>
      <c r="T54" s="10">
        <v>3</v>
      </c>
      <c r="U54" s="10"/>
      <c r="V54" s="22">
        <v>0.5</v>
      </c>
      <c r="W54" s="10" t="s">
        <v>242</v>
      </c>
      <c r="X54" s="10" t="s">
        <v>242</v>
      </c>
      <c r="Y54" s="50">
        <v>42</v>
      </c>
      <c r="Z54" s="10" t="s">
        <v>242</v>
      </c>
      <c r="AA54" s="10" t="s">
        <v>242</v>
      </c>
      <c r="AB54" s="10" t="s">
        <v>242</v>
      </c>
      <c r="AC54" s="10" t="s">
        <v>242</v>
      </c>
    </row>
    <row r="55" spans="1:29" ht="14" hidden="1" customHeight="1" x14ac:dyDescent="0.2">
      <c r="A55">
        <v>54</v>
      </c>
      <c r="B55" t="s">
        <v>1424</v>
      </c>
      <c r="D55" t="s">
        <v>326</v>
      </c>
      <c r="E55" t="s">
        <v>865</v>
      </c>
      <c r="F55">
        <v>2021</v>
      </c>
      <c r="H55">
        <v>0</v>
      </c>
      <c r="K55">
        <v>12</v>
      </c>
      <c r="L55" s="27">
        <v>1</v>
      </c>
      <c r="M55">
        <v>4</v>
      </c>
      <c r="N55" s="21">
        <v>33.333333333333329</v>
      </c>
      <c r="O55" s="27">
        <v>1</v>
      </c>
      <c r="P55">
        <v>3</v>
      </c>
      <c r="Q55" s="21">
        <v>25</v>
      </c>
      <c r="R55" s="27">
        <v>1</v>
      </c>
      <c r="S55" s="21">
        <v>36</v>
      </c>
      <c r="T55">
        <v>2</v>
      </c>
      <c r="U55" s="2" t="s">
        <v>1448</v>
      </c>
      <c r="V55" s="27">
        <v>1</v>
      </c>
      <c r="W55">
        <v>16.5</v>
      </c>
      <c r="X55">
        <v>13.8</v>
      </c>
      <c r="Y55" s="36">
        <v>60</v>
      </c>
      <c r="Z55">
        <v>7.4</v>
      </c>
      <c r="AA55" t="s">
        <v>242</v>
      </c>
      <c r="AB55" t="s">
        <v>242</v>
      </c>
      <c r="AC55" t="s">
        <v>242</v>
      </c>
    </row>
    <row r="56" spans="1:29" ht="14" hidden="1" customHeight="1" x14ac:dyDescent="0.2">
      <c r="A56" s="10">
        <v>55</v>
      </c>
      <c r="B56" s="10" t="s">
        <v>1457</v>
      </c>
      <c r="C56" s="10"/>
      <c r="D56" s="10" t="s">
        <v>271</v>
      </c>
      <c r="E56" s="10" t="s">
        <v>1304</v>
      </c>
      <c r="F56" s="10">
        <v>2020</v>
      </c>
      <c r="G56" s="10"/>
      <c r="H56" s="10">
        <v>0</v>
      </c>
      <c r="K56" s="10">
        <v>9</v>
      </c>
      <c r="L56" s="22">
        <v>1</v>
      </c>
      <c r="M56" s="10">
        <v>2</v>
      </c>
      <c r="N56" s="21">
        <v>22.222222222222221</v>
      </c>
      <c r="O56" s="22">
        <v>0</v>
      </c>
      <c r="P56" s="19">
        <v>0</v>
      </c>
      <c r="Q56" s="21">
        <v>0</v>
      </c>
      <c r="R56" s="22">
        <v>0</v>
      </c>
      <c r="S56" s="20" t="s">
        <v>242</v>
      </c>
      <c r="T56" s="10" t="s">
        <v>242</v>
      </c>
      <c r="U56" s="10"/>
      <c r="V56" s="22">
        <v>0</v>
      </c>
      <c r="W56" s="10" t="s">
        <v>242</v>
      </c>
      <c r="X56" s="10" t="s">
        <v>242</v>
      </c>
      <c r="Y56" s="50" t="s">
        <v>242</v>
      </c>
      <c r="Z56" s="10" t="s">
        <v>242</v>
      </c>
      <c r="AA56" s="10" t="s">
        <v>242</v>
      </c>
      <c r="AB56" s="10" t="s">
        <v>242</v>
      </c>
      <c r="AC56" s="10" t="s">
        <v>242</v>
      </c>
    </row>
    <row r="57" spans="1:29" ht="14" hidden="1" customHeight="1" x14ac:dyDescent="0.2">
      <c r="A57">
        <v>56</v>
      </c>
      <c r="B57" t="s">
        <v>1484</v>
      </c>
      <c r="D57" t="s">
        <v>1487</v>
      </c>
      <c r="E57" t="s">
        <v>1488</v>
      </c>
      <c r="F57">
        <v>2020</v>
      </c>
      <c r="H57">
        <v>0</v>
      </c>
      <c r="K57">
        <v>7</v>
      </c>
      <c r="L57" s="27">
        <v>1</v>
      </c>
      <c r="M57">
        <v>1</v>
      </c>
      <c r="N57" s="21">
        <v>14.285714285714285</v>
      </c>
      <c r="O57" s="27">
        <v>1</v>
      </c>
      <c r="P57">
        <v>3</v>
      </c>
      <c r="Q57" s="21">
        <v>42.857142857142854</v>
      </c>
      <c r="R57" s="27">
        <v>1</v>
      </c>
      <c r="S57" s="21">
        <v>40</v>
      </c>
      <c r="T57">
        <v>1</v>
      </c>
      <c r="V57" s="27">
        <v>0.5</v>
      </c>
      <c r="W57" t="s">
        <v>242</v>
      </c>
      <c r="X57" t="s">
        <v>242</v>
      </c>
      <c r="Y57" s="36">
        <v>68</v>
      </c>
      <c r="Z57" t="s">
        <v>242</v>
      </c>
      <c r="AA57" t="s">
        <v>242</v>
      </c>
      <c r="AB57" t="s">
        <v>242</v>
      </c>
      <c r="AC57" t="s">
        <v>242</v>
      </c>
    </row>
    <row r="58" spans="1:29" ht="14" hidden="1" customHeight="1" x14ac:dyDescent="0.2">
      <c r="A58" s="10">
        <v>57</v>
      </c>
      <c r="B58" s="10" t="s">
        <v>1504</v>
      </c>
      <c r="C58" s="10"/>
      <c r="D58" s="10" t="s">
        <v>271</v>
      </c>
      <c r="E58" s="10" t="s">
        <v>1130</v>
      </c>
      <c r="F58" s="10">
        <v>2020</v>
      </c>
      <c r="G58" s="10"/>
      <c r="H58" s="10">
        <v>0</v>
      </c>
      <c r="K58" s="10">
        <v>9</v>
      </c>
      <c r="L58" s="22">
        <v>1</v>
      </c>
      <c r="M58" s="10">
        <v>3</v>
      </c>
      <c r="N58" s="21">
        <v>33.333333333333329</v>
      </c>
      <c r="O58" s="22">
        <v>1</v>
      </c>
      <c r="P58" s="10">
        <v>2</v>
      </c>
      <c r="Q58" s="21">
        <v>22.222222222222221</v>
      </c>
      <c r="R58" s="22">
        <v>1</v>
      </c>
      <c r="S58" s="20">
        <v>65</v>
      </c>
      <c r="T58" s="10">
        <v>2</v>
      </c>
      <c r="U58" s="10"/>
      <c r="V58" s="22">
        <v>1</v>
      </c>
      <c r="W58" s="10">
        <v>20.3</v>
      </c>
      <c r="X58" s="10">
        <v>12.7</v>
      </c>
      <c r="Y58" s="50">
        <v>60.7</v>
      </c>
      <c r="Z58" s="10">
        <v>3.4</v>
      </c>
      <c r="AA58" s="10" t="s">
        <v>242</v>
      </c>
      <c r="AB58" s="10" t="s">
        <v>242</v>
      </c>
      <c r="AC58" s="10" t="s">
        <v>242</v>
      </c>
    </row>
    <row r="59" spans="1:29" ht="14" hidden="1" customHeight="1" x14ac:dyDescent="0.2">
      <c r="A59">
        <v>58</v>
      </c>
      <c r="B59" t="s">
        <v>1529</v>
      </c>
      <c r="D59" t="s">
        <v>1487</v>
      </c>
      <c r="E59" t="s">
        <v>1488</v>
      </c>
      <c r="F59">
        <v>2021</v>
      </c>
      <c r="H59">
        <v>0</v>
      </c>
      <c r="K59">
        <v>12</v>
      </c>
      <c r="L59" s="27">
        <v>1</v>
      </c>
      <c r="M59">
        <v>1</v>
      </c>
      <c r="N59" s="21">
        <v>8.3333333333333321</v>
      </c>
      <c r="O59" s="27">
        <v>1</v>
      </c>
      <c r="P59">
        <v>1</v>
      </c>
      <c r="Q59" s="21">
        <v>8.3333333333333321</v>
      </c>
      <c r="R59" s="27">
        <v>1</v>
      </c>
      <c r="S59" s="21">
        <v>47.05</v>
      </c>
      <c r="T59">
        <v>2</v>
      </c>
      <c r="V59" s="27">
        <v>1</v>
      </c>
      <c r="W59">
        <v>6.94</v>
      </c>
      <c r="X59">
        <v>9.89</v>
      </c>
      <c r="Y59" s="36">
        <v>69.540000000000006</v>
      </c>
      <c r="Z59">
        <v>11.56</v>
      </c>
      <c r="AA59" t="s">
        <v>242</v>
      </c>
      <c r="AB59" t="s">
        <v>242</v>
      </c>
      <c r="AC59" t="s">
        <v>242</v>
      </c>
    </row>
    <row r="60" spans="1:29" ht="14" hidden="1" customHeight="1" x14ac:dyDescent="0.2">
      <c r="A60">
        <v>59</v>
      </c>
      <c r="B60" t="s">
        <v>1550</v>
      </c>
      <c r="D60" t="s">
        <v>659</v>
      </c>
      <c r="E60" t="s">
        <v>660</v>
      </c>
      <c r="F60">
        <v>2020</v>
      </c>
      <c r="H60">
        <v>0</v>
      </c>
      <c r="K60">
        <v>13</v>
      </c>
      <c r="L60" s="27">
        <v>1</v>
      </c>
      <c r="M60">
        <v>4</v>
      </c>
      <c r="N60" s="21">
        <v>30.76923076923077</v>
      </c>
      <c r="O60" s="27">
        <v>1</v>
      </c>
      <c r="P60">
        <v>6</v>
      </c>
      <c r="Q60" s="21">
        <v>46.153846153846153</v>
      </c>
      <c r="R60" s="27">
        <v>1</v>
      </c>
      <c r="S60" s="21">
        <v>46</v>
      </c>
      <c r="T60">
        <v>1</v>
      </c>
      <c r="V60" s="27">
        <v>0.5</v>
      </c>
      <c r="W60" t="s">
        <v>242</v>
      </c>
      <c r="X60" t="s">
        <v>242</v>
      </c>
      <c r="Y60" s="36">
        <v>86</v>
      </c>
      <c r="Z60" t="s">
        <v>242</v>
      </c>
      <c r="AA60" t="s">
        <v>242</v>
      </c>
      <c r="AB60" t="s">
        <v>242</v>
      </c>
      <c r="AC60" t="s">
        <v>242</v>
      </c>
    </row>
    <row r="61" spans="1:29" ht="14" hidden="1" customHeight="1" x14ac:dyDescent="0.2">
      <c r="A61">
        <v>60</v>
      </c>
      <c r="B61" t="s">
        <v>1566</v>
      </c>
      <c r="D61" t="s">
        <v>476</v>
      </c>
      <c r="E61" t="s">
        <v>1568</v>
      </c>
      <c r="F61">
        <v>2020</v>
      </c>
      <c r="H61">
        <v>1</v>
      </c>
      <c r="I61">
        <v>15</v>
      </c>
      <c r="K61">
        <v>10</v>
      </c>
      <c r="L61" s="27">
        <v>1</v>
      </c>
      <c r="M61">
        <v>3</v>
      </c>
      <c r="N61" s="21">
        <v>30</v>
      </c>
      <c r="O61" s="27">
        <v>1</v>
      </c>
      <c r="P61">
        <v>1</v>
      </c>
      <c r="Q61" s="21">
        <v>10</v>
      </c>
      <c r="R61" s="27">
        <v>1</v>
      </c>
      <c r="S61" s="21">
        <v>24</v>
      </c>
      <c r="T61">
        <v>2</v>
      </c>
      <c r="V61" s="27">
        <v>0.5</v>
      </c>
      <c r="W61" t="s">
        <v>242</v>
      </c>
      <c r="X61" t="s">
        <v>242</v>
      </c>
      <c r="Y61" s="36">
        <v>64</v>
      </c>
      <c r="Z61" t="s">
        <v>242</v>
      </c>
      <c r="AA61" t="s">
        <v>242</v>
      </c>
      <c r="AB61" t="s">
        <v>242</v>
      </c>
      <c r="AC61" t="s">
        <v>242</v>
      </c>
    </row>
    <row r="62" spans="1:29" ht="14" hidden="1" customHeight="1" x14ac:dyDescent="0.2">
      <c r="A62" s="10">
        <v>61</v>
      </c>
      <c r="B62" s="10" t="s">
        <v>1594</v>
      </c>
      <c r="C62" s="10"/>
      <c r="D62" s="10" t="s">
        <v>271</v>
      </c>
      <c r="E62" s="10" t="s">
        <v>1304</v>
      </c>
      <c r="F62" s="10">
        <v>2020</v>
      </c>
      <c r="G62" s="10"/>
      <c r="H62" s="10">
        <v>0</v>
      </c>
      <c r="K62" s="10">
        <v>10</v>
      </c>
      <c r="L62" s="22">
        <v>1</v>
      </c>
      <c r="M62" s="10">
        <v>4</v>
      </c>
      <c r="N62" s="21">
        <v>40</v>
      </c>
      <c r="O62" s="22">
        <v>1</v>
      </c>
      <c r="P62" s="10">
        <v>1</v>
      </c>
      <c r="Q62" s="21">
        <v>10</v>
      </c>
      <c r="R62" s="22">
        <v>1</v>
      </c>
      <c r="S62" s="20">
        <v>43</v>
      </c>
      <c r="T62" s="10">
        <v>2</v>
      </c>
      <c r="U62" s="10" t="s">
        <v>1615</v>
      </c>
      <c r="V62" s="22">
        <v>1</v>
      </c>
      <c r="W62" s="10">
        <v>20</v>
      </c>
      <c r="X62" s="10">
        <v>32</v>
      </c>
      <c r="Y62" s="50">
        <v>28</v>
      </c>
      <c r="Z62" s="10">
        <v>15</v>
      </c>
      <c r="AA62" s="10" t="s">
        <v>242</v>
      </c>
      <c r="AB62" s="10" t="s">
        <v>242</v>
      </c>
      <c r="AC62" s="10" t="s">
        <v>242</v>
      </c>
    </row>
    <row r="63" spans="1:29" ht="14" hidden="1" customHeight="1" x14ac:dyDescent="0.2">
      <c r="A63">
        <v>62</v>
      </c>
      <c r="B63" t="s">
        <v>1627</v>
      </c>
      <c r="D63" t="s">
        <v>490</v>
      </c>
      <c r="E63" t="s">
        <v>1010</v>
      </c>
      <c r="F63">
        <v>2021</v>
      </c>
      <c r="H63">
        <v>0</v>
      </c>
      <c r="K63">
        <v>12</v>
      </c>
      <c r="L63" s="27">
        <v>1</v>
      </c>
      <c r="M63" t="s">
        <v>242</v>
      </c>
      <c r="N63" s="21" t="s">
        <v>242</v>
      </c>
      <c r="O63" s="27">
        <v>1</v>
      </c>
      <c r="P63">
        <v>2</v>
      </c>
      <c r="Q63" s="21">
        <v>16.666666666666664</v>
      </c>
      <c r="R63" s="27">
        <v>1</v>
      </c>
      <c r="S63" s="21">
        <v>27.1</v>
      </c>
      <c r="T63">
        <v>3</v>
      </c>
      <c r="V63" s="27">
        <v>0.5</v>
      </c>
      <c r="W63" t="s">
        <v>242</v>
      </c>
      <c r="X63" t="s">
        <v>242</v>
      </c>
      <c r="Y63" s="36" t="s">
        <v>242</v>
      </c>
      <c r="Z63" t="s">
        <v>242</v>
      </c>
      <c r="AA63" t="s">
        <v>242</v>
      </c>
      <c r="AB63" t="s">
        <v>242</v>
      </c>
      <c r="AC63" t="s">
        <v>242</v>
      </c>
    </row>
    <row r="64" spans="1:29" ht="14" hidden="1" customHeight="1" x14ac:dyDescent="0.2">
      <c r="A64">
        <v>63</v>
      </c>
      <c r="B64" t="s">
        <v>1654</v>
      </c>
      <c r="D64" t="s">
        <v>326</v>
      </c>
      <c r="E64" t="s">
        <v>942</v>
      </c>
      <c r="F64">
        <v>2020</v>
      </c>
      <c r="H64">
        <v>0</v>
      </c>
      <c r="K64">
        <v>12</v>
      </c>
      <c r="L64" s="27">
        <v>1</v>
      </c>
      <c r="M64">
        <v>5</v>
      </c>
      <c r="N64" s="21">
        <v>41.666666666666671</v>
      </c>
      <c r="O64" s="27">
        <v>1</v>
      </c>
      <c r="P64">
        <v>2</v>
      </c>
      <c r="Q64" s="21">
        <v>16.666666666666664</v>
      </c>
      <c r="R64" s="27">
        <v>1</v>
      </c>
      <c r="S64" s="21">
        <v>48</v>
      </c>
      <c r="T64">
        <v>2</v>
      </c>
      <c r="U64" t="s">
        <v>1681</v>
      </c>
      <c r="V64" s="27">
        <v>1</v>
      </c>
      <c r="W64">
        <v>10</v>
      </c>
      <c r="X64">
        <v>6</v>
      </c>
      <c r="Y64" s="36">
        <v>79</v>
      </c>
      <c r="Z64">
        <v>4</v>
      </c>
      <c r="AA64" t="s">
        <v>242</v>
      </c>
      <c r="AB64" t="s">
        <v>242</v>
      </c>
      <c r="AC64" t="s">
        <v>242</v>
      </c>
    </row>
    <row r="65" spans="1:29" ht="14" hidden="1" customHeight="1" x14ac:dyDescent="0.2">
      <c r="A65">
        <v>64</v>
      </c>
      <c r="B65" t="s">
        <v>1694</v>
      </c>
      <c r="D65" t="s">
        <v>350</v>
      </c>
      <c r="E65" t="s">
        <v>351</v>
      </c>
      <c r="F65">
        <v>2020</v>
      </c>
      <c r="H65">
        <v>0</v>
      </c>
      <c r="K65">
        <v>9</v>
      </c>
      <c r="L65" s="27">
        <v>1</v>
      </c>
      <c r="M65">
        <v>4</v>
      </c>
      <c r="N65" s="21">
        <v>44.444444444444443</v>
      </c>
      <c r="O65" s="27">
        <v>1</v>
      </c>
      <c r="P65">
        <v>3</v>
      </c>
      <c r="Q65" s="21">
        <v>33.333333333333329</v>
      </c>
      <c r="R65" s="27">
        <v>1</v>
      </c>
      <c r="S65" s="21">
        <v>78</v>
      </c>
      <c r="T65">
        <v>2</v>
      </c>
      <c r="V65" s="27">
        <v>0.5</v>
      </c>
      <c r="W65" t="s">
        <v>242</v>
      </c>
      <c r="X65" t="s">
        <v>242</v>
      </c>
      <c r="Y65" s="36" t="s">
        <v>242</v>
      </c>
      <c r="Z65" t="s">
        <v>242</v>
      </c>
      <c r="AA65" t="s">
        <v>242</v>
      </c>
      <c r="AB65" t="s">
        <v>242</v>
      </c>
      <c r="AC65" t="s">
        <v>242</v>
      </c>
    </row>
    <row r="66" spans="1:29" ht="14" hidden="1" customHeight="1" x14ac:dyDescent="0.2">
      <c r="A66">
        <v>65</v>
      </c>
      <c r="B66" t="s">
        <v>1721</v>
      </c>
      <c r="D66" t="s">
        <v>326</v>
      </c>
      <c r="E66" t="s">
        <v>942</v>
      </c>
      <c r="F66">
        <v>2020</v>
      </c>
      <c r="H66">
        <v>0</v>
      </c>
      <c r="K66">
        <v>12</v>
      </c>
      <c r="L66" s="27">
        <v>1</v>
      </c>
      <c r="M66">
        <v>5</v>
      </c>
      <c r="N66" s="21">
        <v>41.666666666666671</v>
      </c>
      <c r="O66" s="27">
        <v>1</v>
      </c>
      <c r="P66">
        <v>2</v>
      </c>
      <c r="Q66" s="21">
        <v>16.666666666666664</v>
      </c>
      <c r="R66" s="27">
        <v>1</v>
      </c>
      <c r="S66" s="21">
        <v>46</v>
      </c>
      <c r="T66">
        <v>2</v>
      </c>
      <c r="V66" s="27">
        <v>0.5</v>
      </c>
      <c r="W66" t="s">
        <v>242</v>
      </c>
      <c r="X66" t="s">
        <v>242</v>
      </c>
      <c r="Y66" s="36" t="s">
        <v>242</v>
      </c>
      <c r="Z66" t="s">
        <v>242</v>
      </c>
      <c r="AA66" t="s">
        <v>242</v>
      </c>
      <c r="AB66" t="s">
        <v>242</v>
      </c>
      <c r="AC66" t="s">
        <v>242</v>
      </c>
    </row>
    <row r="67" spans="1:29" ht="14" hidden="1" customHeight="1" x14ac:dyDescent="0.2">
      <c r="A67" s="10">
        <v>66</v>
      </c>
      <c r="B67" s="10" t="s">
        <v>1752</v>
      </c>
      <c r="C67" s="10"/>
      <c r="D67" s="10" t="s">
        <v>271</v>
      </c>
      <c r="E67" s="10" t="s">
        <v>1304</v>
      </c>
      <c r="F67" s="10">
        <v>2020</v>
      </c>
      <c r="G67" s="10"/>
      <c r="H67" s="10">
        <v>0</v>
      </c>
      <c r="K67" s="10">
        <v>11</v>
      </c>
      <c r="L67" s="22">
        <v>1</v>
      </c>
      <c r="M67" s="10">
        <v>3</v>
      </c>
      <c r="N67" s="21">
        <v>27.27272727272727</v>
      </c>
      <c r="O67" s="22">
        <v>1</v>
      </c>
      <c r="P67" s="10">
        <v>2</v>
      </c>
      <c r="Q67" s="21">
        <v>18.181818181818183</v>
      </c>
      <c r="R67" s="22">
        <v>1</v>
      </c>
      <c r="S67" s="20">
        <v>50</v>
      </c>
      <c r="T67" s="10">
        <v>2</v>
      </c>
      <c r="U67" s="10"/>
      <c r="V67" s="22">
        <v>1</v>
      </c>
      <c r="W67" s="10">
        <v>8</v>
      </c>
      <c r="X67" s="10">
        <v>35</v>
      </c>
      <c r="Y67" s="50">
        <v>30</v>
      </c>
      <c r="Z67" s="10">
        <v>25</v>
      </c>
      <c r="AA67" s="10" t="s">
        <v>242</v>
      </c>
      <c r="AB67" s="10" t="s">
        <v>242</v>
      </c>
      <c r="AC67" s="10" t="s">
        <v>242</v>
      </c>
    </row>
    <row r="68" spans="1:29" ht="14" hidden="1" customHeight="1" x14ac:dyDescent="0.2">
      <c r="A68">
        <v>67</v>
      </c>
      <c r="B68" t="s">
        <v>1782</v>
      </c>
      <c r="D68" t="s">
        <v>490</v>
      </c>
      <c r="E68" t="s">
        <v>1010</v>
      </c>
      <c r="F68">
        <v>2020</v>
      </c>
      <c r="H68">
        <v>0</v>
      </c>
      <c r="K68">
        <v>12</v>
      </c>
      <c r="L68" s="27">
        <v>1</v>
      </c>
      <c r="M68">
        <v>3</v>
      </c>
      <c r="N68" s="21">
        <v>25</v>
      </c>
      <c r="O68" s="27">
        <v>1</v>
      </c>
      <c r="P68">
        <v>3</v>
      </c>
      <c r="Q68" s="21">
        <v>25</v>
      </c>
      <c r="R68" s="27">
        <v>1</v>
      </c>
      <c r="S68" s="21">
        <v>22</v>
      </c>
      <c r="T68">
        <v>1</v>
      </c>
      <c r="V68" s="27">
        <v>1</v>
      </c>
      <c r="W68">
        <v>20.84</v>
      </c>
      <c r="X68">
        <v>18.059999999999999</v>
      </c>
      <c r="Y68" s="36">
        <v>49.05</v>
      </c>
      <c r="Z68">
        <v>8.81</v>
      </c>
      <c r="AA68" t="s">
        <v>242</v>
      </c>
      <c r="AB68" t="s">
        <v>242</v>
      </c>
      <c r="AC68" t="s">
        <v>242</v>
      </c>
    </row>
    <row r="69" spans="1:29" ht="14" hidden="1" customHeight="1" x14ac:dyDescent="0.2">
      <c r="A69">
        <v>68</v>
      </c>
      <c r="B69" t="s">
        <v>1809</v>
      </c>
      <c r="D69" t="s">
        <v>248</v>
      </c>
      <c r="E69" t="s">
        <v>249</v>
      </c>
      <c r="F69">
        <v>2021</v>
      </c>
      <c r="H69">
        <v>0</v>
      </c>
      <c r="K69">
        <v>11</v>
      </c>
      <c r="L69" s="27">
        <v>1</v>
      </c>
      <c r="M69">
        <v>3</v>
      </c>
      <c r="N69" s="21">
        <v>27.27272727272727</v>
      </c>
      <c r="O69" s="27">
        <v>1</v>
      </c>
      <c r="P69">
        <v>1</v>
      </c>
      <c r="Q69" s="21">
        <v>9.0909090909090917</v>
      </c>
      <c r="R69" s="27">
        <v>1</v>
      </c>
      <c r="S69" s="21">
        <v>27</v>
      </c>
      <c r="T69">
        <v>3</v>
      </c>
      <c r="V69" s="27">
        <v>0.5</v>
      </c>
      <c r="W69" t="s">
        <v>242</v>
      </c>
      <c r="X69" t="s">
        <v>242</v>
      </c>
      <c r="Y69" s="36">
        <v>79</v>
      </c>
      <c r="Z69" t="s">
        <v>242</v>
      </c>
      <c r="AA69" t="s">
        <v>242</v>
      </c>
      <c r="AB69" t="s">
        <v>242</v>
      </c>
      <c r="AC69" t="s">
        <v>242</v>
      </c>
    </row>
    <row r="70" spans="1:29" ht="14" hidden="1" customHeight="1" x14ac:dyDescent="0.2">
      <c r="A70">
        <v>69</v>
      </c>
      <c r="B70" t="s">
        <v>1836</v>
      </c>
      <c r="D70" t="s">
        <v>418</v>
      </c>
      <c r="E70" t="s">
        <v>1838</v>
      </c>
      <c r="F70">
        <v>2020</v>
      </c>
      <c r="H70">
        <v>0</v>
      </c>
      <c r="K70">
        <v>13</v>
      </c>
      <c r="L70" s="27">
        <v>1</v>
      </c>
      <c r="M70">
        <v>3</v>
      </c>
      <c r="N70" s="21">
        <v>23.076923076923077</v>
      </c>
      <c r="O70" s="27">
        <v>1</v>
      </c>
      <c r="P70">
        <v>5</v>
      </c>
      <c r="Q70" s="21">
        <v>38.461538461538467</v>
      </c>
      <c r="R70" s="27">
        <v>1</v>
      </c>
      <c r="S70" s="21">
        <v>24</v>
      </c>
      <c r="T70">
        <v>3</v>
      </c>
      <c r="V70" s="27">
        <v>0.5</v>
      </c>
      <c r="W70" t="s">
        <v>242</v>
      </c>
      <c r="X70" t="s">
        <v>242</v>
      </c>
      <c r="Y70" s="36">
        <v>87</v>
      </c>
      <c r="Z70" t="s">
        <v>242</v>
      </c>
      <c r="AA70" t="s">
        <v>242</v>
      </c>
      <c r="AB70" t="s">
        <v>242</v>
      </c>
      <c r="AC70" t="s">
        <v>242</v>
      </c>
    </row>
    <row r="71" spans="1:29" ht="14" hidden="1" customHeight="1" x14ac:dyDescent="0.2">
      <c r="A71">
        <v>70</v>
      </c>
      <c r="B71" t="s">
        <v>1861</v>
      </c>
      <c r="D71" t="s">
        <v>297</v>
      </c>
      <c r="E71" t="s">
        <v>1864</v>
      </c>
      <c r="F71">
        <v>2020</v>
      </c>
      <c r="H71">
        <v>0</v>
      </c>
      <c r="K71">
        <v>7</v>
      </c>
      <c r="L71" s="27">
        <v>1</v>
      </c>
      <c r="M71">
        <v>1</v>
      </c>
      <c r="N71" s="21">
        <v>14.285714285714285</v>
      </c>
      <c r="O71" s="27">
        <v>0</v>
      </c>
      <c r="P71" s="24" t="s">
        <v>242</v>
      </c>
      <c r="Q71" s="21" t="s">
        <v>242</v>
      </c>
      <c r="R71" s="27">
        <v>1</v>
      </c>
      <c r="S71" s="21">
        <v>17</v>
      </c>
      <c r="T71">
        <v>3</v>
      </c>
      <c r="V71" s="27">
        <v>1</v>
      </c>
      <c r="W71">
        <v>0</v>
      </c>
      <c r="X71">
        <v>4</v>
      </c>
      <c r="Y71" s="36">
        <v>26</v>
      </c>
      <c r="Z71">
        <v>36</v>
      </c>
      <c r="AA71" t="s">
        <v>242</v>
      </c>
      <c r="AB71" t="s">
        <v>242</v>
      </c>
      <c r="AC71" t="s">
        <v>242</v>
      </c>
    </row>
    <row r="72" spans="1:29" ht="14" hidden="1" customHeight="1" x14ac:dyDescent="0.2">
      <c r="A72" s="10">
        <v>71</v>
      </c>
      <c r="B72" s="10" t="s">
        <v>1880</v>
      </c>
      <c r="C72" s="19">
        <v>1174922</v>
      </c>
      <c r="D72" s="10" t="s">
        <v>271</v>
      </c>
      <c r="E72" s="10" t="s">
        <v>1304</v>
      </c>
      <c r="F72" s="10">
        <v>2020</v>
      </c>
      <c r="G72" s="10">
        <v>2021</v>
      </c>
      <c r="H72" s="10">
        <v>0</v>
      </c>
      <c r="K72" s="10">
        <v>10</v>
      </c>
      <c r="L72" s="22">
        <v>1</v>
      </c>
      <c r="M72" s="10">
        <v>4</v>
      </c>
      <c r="N72" s="21">
        <v>40</v>
      </c>
      <c r="O72" s="22">
        <v>1</v>
      </c>
      <c r="P72" s="10">
        <v>5</v>
      </c>
      <c r="Q72" s="21">
        <v>50</v>
      </c>
      <c r="R72" s="22">
        <v>1</v>
      </c>
      <c r="S72" s="20">
        <v>46</v>
      </c>
      <c r="T72" s="10">
        <v>2</v>
      </c>
      <c r="U72" s="11" t="s">
        <v>1895</v>
      </c>
      <c r="V72" s="22">
        <v>1</v>
      </c>
      <c r="W72" s="10" t="s">
        <v>242</v>
      </c>
      <c r="X72" s="10" t="s">
        <v>242</v>
      </c>
      <c r="Y72" s="50" t="s">
        <v>242</v>
      </c>
      <c r="Z72" s="10" t="s">
        <v>242</v>
      </c>
      <c r="AA72" s="10" t="s">
        <v>242</v>
      </c>
      <c r="AB72" s="10" t="s">
        <v>242</v>
      </c>
      <c r="AC72" s="10" t="s">
        <v>242</v>
      </c>
    </row>
    <row r="73" spans="1:29" ht="14" hidden="1" customHeight="1" x14ac:dyDescent="0.2">
      <c r="A73">
        <v>72</v>
      </c>
      <c r="B73" t="s">
        <v>1906</v>
      </c>
      <c r="D73" t="s">
        <v>490</v>
      </c>
      <c r="E73" t="s">
        <v>491</v>
      </c>
      <c r="F73">
        <v>2020</v>
      </c>
      <c r="H73">
        <v>0</v>
      </c>
      <c r="K73">
        <v>11</v>
      </c>
      <c r="L73" s="27">
        <v>1</v>
      </c>
      <c r="M73">
        <v>4</v>
      </c>
      <c r="N73" s="21">
        <v>36.363636363636367</v>
      </c>
      <c r="O73" s="27">
        <v>1</v>
      </c>
      <c r="P73">
        <v>4</v>
      </c>
      <c r="Q73" s="21">
        <v>36.363636363636367</v>
      </c>
      <c r="R73" s="27">
        <v>1</v>
      </c>
      <c r="S73" s="21">
        <v>32</v>
      </c>
      <c r="T73">
        <v>3</v>
      </c>
      <c r="V73" s="27">
        <v>0.5</v>
      </c>
      <c r="W73" t="s">
        <v>242</v>
      </c>
      <c r="X73" t="s">
        <v>242</v>
      </c>
      <c r="Y73" s="36">
        <v>39.299999999999997</v>
      </c>
      <c r="Z73" t="s">
        <v>242</v>
      </c>
      <c r="AA73" t="s">
        <v>242</v>
      </c>
      <c r="AB73" t="s">
        <v>242</v>
      </c>
      <c r="AC73" t="s">
        <v>242</v>
      </c>
    </row>
    <row r="74" spans="1:29" ht="14" hidden="1" customHeight="1" x14ac:dyDescent="0.2">
      <c r="A74">
        <v>73</v>
      </c>
      <c r="B74" t="s">
        <v>1929</v>
      </c>
      <c r="D74" t="s">
        <v>659</v>
      </c>
      <c r="E74" t="s">
        <v>660</v>
      </c>
      <c r="F74">
        <v>2021</v>
      </c>
      <c r="H74">
        <v>1</v>
      </c>
      <c r="I74">
        <v>11</v>
      </c>
      <c r="K74">
        <v>13</v>
      </c>
      <c r="L74" s="27">
        <v>1</v>
      </c>
      <c r="M74">
        <v>4</v>
      </c>
      <c r="N74" s="21">
        <v>30.76923076923077</v>
      </c>
      <c r="O74" s="27">
        <v>1</v>
      </c>
      <c r="P74">
        <v>3</v>
      </c>
      <c r="Q74" s="21">
        <v>23.076923076923077</v>
      </c>
      <c r="R74" s="27">
        <v>1</v>
      </c>
      <c r="S74" s="21">
        <v>36.799999999999997</v>
      </c>
      <c r="T74">
        <v>2</v>
      </c>
      <c r="V74" s="27">
        <v>1</v>
      </c>
      <c r="W74">
        <v>19</v>
      </c>
      <c r="X74">
        <v>29.5</v>
      </c>
      <c r="Y74" s="36">
        <v>39.700000000000003</v>
      </c>
      <c r="Z74">
        <v>7</v>
      </c>
      <c r="AA74" t="s">
        <v>242</v>
      </c>
      <c r="AB74" t="s">
        <v>242</v>
      </c>
      <c r="AC74" t="s">
        <v>242</v>
      </c>
    </row>
    <row r="75" spans="1:29" ht="14" hidden="1" customHeight="1" x14ac:dyDescent="0.2">
      <c r="A75">
        <v>74</v>
      </c>
      <c r="B75" t="s">
        <v>1953</v>
      </c>
      <c r="D75" t="s">
        <v>659</v>
      </c>
      <c r="E75" t="s">
        <v>660</v>
      </c>
      <c r="F75">
        <v>2020</v>
      </c>
      <c r="H75">
        <v>0</v>
      </c>
      <c r="K75">
        <v>9</v>
      </c>
      <c r="L75" s="27">
        <v>1</v>
      </c>
      <c r="M75">
        <v>3</v>
      </c>
      <c r="N75" s="21">
        <v>33.333333333333329</v>
      </c>
      <c r="O75" s="27">
        <v>1</v>
      </c>
      <c r="P75">
        <v>2</v>
      </c>
      <c r="Q75" s="21">
        <v>22.222222222222221</v>
      </c>
      <c r="R75" s="27">
        <v>1</v>
      </c>
      <c r="S75" s="21">
        <v>42</v>
      </c>
      <c r="T75">
        <v>2</v>
      </c>
      <c r="V75" s="27">
        <v>1</v>
      </c>
      <c r="W75">
        <v>7</v>
      </c>
      <c r="X75">
        <v>44</v>
      </c>
      <c r="Y75" s="36">
        <v>29</v>
      </c>
      <c r="Z75">
        <v>12</v>
      </c>
      <c r="AA75" t="s">
        <v>242</v>
      </c>
      <c r="AB75" t="s">
        <v>242</v>
      </c>
      <c r="AC75" t="s">
        <v>242</v>
      </c>
    </row>
    <row r="76" spans="1:29" ht="14" hidden="1" customHeight="1" x14ac:dyDescent="0.2">
      <c r="A76">
        <v>75</v>
      </c>
      <c r="B76" t="s">
        <v>1975</v>
      </c>
      <c r="D76" t="s">
        <v>490</v>
      </c>
      <c r="E76" t="s">
        <v>491</v>
      </c>
      <c r="F76">
        <v>2020</v>
      </c>
      <c r="H76">
        <v>1</v>
      </c>
      <c r="I76">
        <v>6</v>
      </c>
      <c r="K76">
        <v>11</v>
      </c>
      <c r="L76" s="27">
        <v>1</v>
      </c>
      <c r="M76">
        <v>4</v>
      </c>
      <c r="N76" s="21">
        <v>36.363636363636367</v>
      </c>
      <c r="O76" s="27">
        <v>1</v>
      </c>
      <c r="P76">
        <v>2</v>
      </c>
      <c r="Q76" s="21">
        <v>18.181818181818183</v>
      </c>
      <c r="R76" s="27">
        <v>1</v>
      </c>
      <c r="S76" s="21">
        <v>20.64</v>
      </c>
      <c r="T76">
        <v>3</v>
      </c>
      <c r="V76" s="27">
        <v>1</v>
      </c>
      <c r="W76">
        <v>15</v>
      </c>
      <c r="X76">
        <v>3</v>
      </c>
      <c r="Y76" s="36">
        <v>78</v>
      </c>
      <c r="Z76">
        <v>2</v>
      </c>
      <c r="AA76" t="s">
        <v>242</v>
      </c>
      <c r="AB76" t="s">
        <v>242</v>
      </c>
      <c r="AC76" t="s">
        <v>242</v>
      </c>
    </row>
    <row r="77" spans="1:29" ht="14" hidden="1" customHeight="1" x14ac:dyDescent="0.2">
      <c r="A77" s="10">
        <v>76</v>
      </c>
      <c r="B77" s="10" t="s">
        <v>2002</v>
      </c>
      <c r="C77" s="10"/>
      <c r="D77" s="10" t="s">
        <v>271</v>
      </c>
      <c r="E77" s="10" t="s">
        <v>391</v>
      </c>
      <c r="F77" s="10">
        <v>2020</v>
      </c>
      <c r="G77" s="10"/>
      <c r="H77" s="10">
        <v>0.5</v>
      </c>
      <c r="K77" s="10">
        <v>8</v>
      </c>
      <c r="L77" s="22">
        <v>1</v>
      </c>
      <c r="M77" s="10">
        <v>4</v>
      </c>
      <c r="N77" s="21">
        <v>50</v>
      </c>
      <c r="O77" s="22">
        <v>1</v>
      </c>
      <c r="P77" s="10">
        <v>1</v>
      </c>
      <c r="Q77" s="21">
        <v>12.5</v>
      </c>
      <c r="R77" s="22">
        <v>1</v>
      </c>
      <c r="S77" s="20">
        <v>47.7</v>
      </c>
      <c r="T77" s="10">
        <v>2</v>
      </c>
      <c r="U77" s="10" t="s">
        <v>2017</v>
      </c>
      <c r="V77" s="22">
        <v>1</v>
      </c>
      <c r="W77" s="10">
        <v>5.9</v>
      </c>
      <c r="X77" s="10">
        <v>6.1</v>
      </c>
      <c r="Y77" s="50">
        <v>63</v>
      </c>
      <c r="Z77" s="10">
        <v>17.5</v>
      </c>
      <c r="AA77" s="10" t="s">
        <v>242</v>
      </c>
      <c r="AB77" s="10" t="s">
        <v>242</v>
      </c>
      <c r="AC77" s="10" t="s">
        <v>242</v>
      </c>
    </row>
    <row r="78" spans="1:29" ht="14" hidden="1" customHeight="1" x14ac:dyDescent="0.2">
      <c r="A78">
        <v>77</v>
      </c>
      <c r="B78" t="s">
        <v>2026</v>
      </c>
      <c r="D78" t="s">
        <v>490</v>
      </c>
      <c r="E78" t="s">
        <v>491</v>
      </c>
      <c r="F78">
        <v>2020</v>
      </c>
      <c r="H78">
        <v>0</v>
      </c>
      <c r="K78">
        <v>13</v>
      </c>
      <c r="L78" s="27">
        <v>1</v>
      </c>
      <c r="M78">
        <v>5</v>
      </c>
      <c r="N78" s="21">
        <v>38.461538461538467</v>
      </c>
      <c r="O78" s="27">
        <v>1</v>
      </c>
      <c r="P78">
        <v>1</v>
      </c>
      <c r="Q78" s="21">
        <v>7.6923076923076925</v>
      </c>
      <c r="R78" s="27">
        <v>1</v>
      </c>
      <c r="S78" s="21">
        <v>23</v>
      </c>
      <c r="T78">
        <v>1</v>
      </c>
      <c r="V78" s="27">
        <v>0.5</v>
      </c>
      <c r="W78" t="s">
        <v>242</v>
      </c>
      <c r="X78" t="s">
        <v>242</v>
      </c>
      <c r="Y78" s="36" t="s">
        <v>242</v>
      </c>
      <c r="Z78" t="s">
        <v>242</v>
      </c>
      <c r="AA78" t="s">
        <v>242</v>
      </c>
      <c r="AB78" t="s">
        <v>242</v>
      </c>
      <c r="AC78" t="s">
        <v>242</v>
      </c>
    </row>
    <row r="79" spans="1:29" ht="14" hidden="1" customHeight="1" x14ac:dyDescent="0.2">
      <c r="A79" s="10">
        <v>78</v>
      </c>
      <c r="B79" s="10" t="s">
        <v>2054</v>
      </c>
      <c r="C79" s="10"/>
      <c r="D79" s="10" t="s">
        <v>271</v>
      </c>
      <c r="E79" s="10" t="s">
        <v>1304</v>
      </c>
      <c r="F79" s="10">
        <v>2020</v>
      </c>
      <c r="G79" s="10"/>
      <c r="H79" s="10">
        <v>0</v>
      </c>
      <c r="K79" s="10">
        <v>14</v>
      </c>
      <c r="L79" s="22">
        <v>1</v>
      </c>
      <c r="M79" s="10">
        <v>5</v>
      </c>
      <c r="N79" s="21">
        <v>35.714285714285715</v>
      </c>
      <c r="O79" s="22">
        <v>1</v>
      </c>
      <c r="P79" s="10">
        <v>14</v>
      </c>
      <c r="Q79" s="21">
        <v>100</v>
      </c>
      <c r="R79" s="22">
        <v>1</v>
      </c>
      <c r="S79" s="20">
        <v>51.3</v>
      </c>
      <c r="T79" s="10">
        <v>2</v>
      </c>
      <c r="U79" s="10"/>
      <c r="V79" s="22">
        <v>1</v>
      </c>
      <c r="W79" s="10">
        <v>4</v>
      </c>
      <c r="X79" s="10">
        <v>8.1</v>
      </c>
      <c r="Y79" s="50">
        <v>58.9</v>
      </c>
      <c r="Z79" s="10">
        <v>25.4</v>
      </c>
      <c r="AA79" s="10" t="s">
        <v>242</v>
      </c>
      <c r="AB79" s="10" t="s">
        <v>242</v>
      </c>
      <c r="AC79" s="10" t="s">
        <v>242</v>
      </c>
    </row>
    <row r="80" spans="1:29" ht="14" hidden="1" customHeight="1" x14ac:dyDescent="0.2">
      <c r="A80">
        <v>79</v>
      </c>
      <c r="B80" t="s">
        <v>2073</v>
      </c>
      <c r="D80" t="s">
        <v>659</v>
      </c>
      <c r="E80" t="s">
        <v>660</v>
      </c>
      <c r="F80">
        <v>2020</v>
      </c>
      <c r="H80">
        <v>0</v>
      </c>
      <c r="K80">
        <v>9</v>
      </c>
      <c r="L80" s="27">
        <v>1</v>
      </c>
      <c r="M80">
        <v>2</v>
      </c>
      <c r="N80" s="21">
        <v>22.222222222222221</v>
      </c>
      <c r="O80" s="27">
        <v>0</v>
      </c>
      <c r="P80" s="24" t="s">
        <v>242</v>
      </c>
      <c r="Q80" s="21" t="s">
        <v>242</v>
      </c>
      <c r="R80" s="27">
        <v>1</v>
      </c>
      <c r="S80" s="21">
        <v>48.09</v>
      </c>
      <c r="T80">
        <v>1</v>
      </c>
      <c r="V80" s="27">
        <v>1</v>
      </c>
      <c r="W80">
        <v>15</v>
      </c>
      <c r="X80">
        <v>19</v>
      </c>
      <c r="Y80" s="36">
        <v>56</v>
      </c>
      <c r="Z80">
        <v>3</v>
      </c>
      <c r="AA80" t="s">
        <v>242</v>
      </c>
      <c r="AB80" t="s">
        <v>242</v>
      </c>
      <c r="AC80" t="s">
        <v>242</v>
      </c>
    </row>
    <row r="81" spans="1:29" ht="14" hidden="1" customHeight="1" x14ac:dyDescent="0.2">
      <c r="A81">
        <v>80</v>
      </c>
      <c r="B81" t="s">
        <v>2093</v>
      </c>
      <c r="D81" t="s">
        <v>476</v>
      </c>
      <c r="E81" t="s">
        <v>477</v>
      </c>
      <c r="F81">
        <v>2020</v>
      </c>
      <c r="H81">
        <v>0</v>
      </c>
      <c r="K81">
        <v>10</v>
      </c>
      <c r="L81" s="27">
        <v>1</v>
      </c>
      <c r="M81">
        <v>2</v>
      </c>
      <c r="N81" s="21">
        <v>20</v>
      </c>
      <c r="O81" s="27">
        <v>1</v>
      </c>
      <c r="P81">
        <v>2</v>
      </c>
      <c r="Q81" s="21">
        <v>20</v>
      </c>
      <c r="R81" s="27">
        <v>1</v>
      </c>
      <c r="S81" s="21">
        <v>38</v>
      </c>
      <c r="T81">
        <v>2</v>
      </c>
      <c r="V81" s="27">
        <v>0.5</v>
      </c>
      <c r="W81" t="s">
        <v>242</v>
      </c>
      <c r="X81" t="s">
        <v>242</v>
      </c>
      <c r="Y81" s="36" t="s">
        <v>242</v>
      </c>
      <c r="Z81" t="s">
        <v>242</v>
      </c>
      <c r="AA81" t="s">
        <v>242</v>
      </c>
      <c r="AB81" t="s">
        <v>242</v>
      </c>
      <c r="AC81" t="s">
        <v>242</v>
      </c>
    </row>
    <row r="82" spans="1:29" ht="14" hidden="1" customHeight="1" x14ac:dyDescent="0.2">
      <c r="A82">
        <v>81</v>
      </c>
      <c r="B82" t="s">
        <v>2121</v>
      </c>
      <c r="D82" t="s">
        <v>248</v>
      </c>
      <c r="E82" t="s">
        <v>249</v>
      </c>
      <c r="F82">
        <v>2021</v>
      </c>
      <c r="H82">
        <v>0.5</v>
      </c>
      <c r="K82">
        <v>8</v>
      </c>
      <c r="L82" s="27">
        <v>1</v>
      </c>
      <c r="M82">
        <v>2</v>
      </c>
      <c r="N82" s="21">
        <v>25</v>
      </c>
      <c r="O82" s="27">
        <v>1</v>
      </c>
      <c r="P82">
        <v>1</v>
      </c>
      <c r="Q82" s="21">
        <v>12.5</v>
      </c>
      <c r="R82" s="27">
        <v>1</v>
      </c>
      <c r="S82" s="21">
        <v>32</v>
      </c>
      <c r="T82">
        <v>3</v>
      </c>
      <c r="V82" s="27">
        <v>0.5</v>
      </c>
      <c r="W82" t="s">
        <v>242</v>
      </c>
      <c r="X82" t="s">
        <v>242</v>
      </c>
      <c r="Y82" s="36">
        <v>75</v>
      </c>
      <c r="Z82" t="s">
        <v>242</v>
      </c>
      <c r="AA82" t="s">
        <v>242</v>
      </c>
      <c r="AB82" t="s">
        <v>242</v>
      </c>
      <c r="AC82" t="s">
        <v>242</v>
      </c>
    </row>
    <row r="83" spans="1:29" ht="14" hidden="1" customHeight="1" x14ac:dyDescent="0.2">
      <c r="A83">
        <v>82</v>
      </c>
      <c r="B83" t="s">
        <v>2145</v>
      </c>
      <c r="D83" t="s">
        <v>490</v>
      </c>
      <c r="E83" t="s">
        <v>491</v>
      </c>
      <c r="F83">
        <v>2021</v>
      </c>
      <c r="H83">
        <v>0</v>
      </c>
      <c r="K83">
        <v>16</v>
      </c>
      <c r="L83" s="27">
        <v>1</v>
      </c>
      <c r="M83">
        <v>3</v>
      </c>
      <c r="N83" s="21">
        <v>18.75</v>
      </c>
      <c r="O83" s="27">
        <v>1</v>
      </c>
      <c r="P83">
        <v>5</v>
      </c>
      <c r="Q83" s="21">
        <v>31.25</v>
      </c>
      <c r="R83" s="27">
        <v>1</v>
      </c>
      <c r="S83" s="21">
        <v>21.9</v>
      </c>
      <c r="T83">
        <v>1</v>
      </c>
      <c r="V83" s="27">
        <v>1</v>
      </c>
      <c r="W83">
        <v>5.4</v>
      </c>
      <c r="X83">
        <v>2.7</v>
      </c>
      <c r="Y83" s="36">
        <v>89.1</v>
      </c>
      <c r="Z83">
        <v>1</v>
      </c>
      <c r="AA83" t="s">
        <v>242</v>
      </c>
      <c r="AB83" t="s">
        <v>242</v>
      </c>
      <c r="AC83" t="s">
        <v>242</v>
      </c>
    </row>
    <row r="84" spans="1:29" ht="14" hidden="1" customHeight="1" x14ac:dyDescent="0.2">
      <c r="A84">
        <v>83</v>
      </c>
      <c r="B84" t="s">
        <v>2172</v>
      </c>
      <c r="D84" t="s">
        <v>319</v>
      </c>
      <c r="E84" t="s">
        <v>2174</v>
      </c>
      <c r="F84">
        <v>2020</v>
      </c>
      <c r="H84">
        <v>0.5</v>
      </c>
      <c r="K84">
        <v>15</v>
      </c>
      <c r="L84" s="27">
        <v>1</v>
      </c>
      <c r="M84">
        <v>5</v>
      </c>
      <c r="N84" s="21">
        <v>33.333333333333329</v>
      </c>
      <c r="O84" s="27">
        <v>1</v>
      </c>
      <c r="P84">
        <v>3</v>
      </c>
      <c r="Q84" s="21">
        <v>20</v>
      </c>
      <c r="R84" s="27">
        <v>1</v>
      </c>
      <c r="S84" s="21">
        <v>59.2</v>
      </c>
      <c r="T84">
        <v>3</v>
      </c>
      <c r="V84" s="27">
        <v>1</v>
      </c>
      <c r="W84">
        <v>12.7</v>
      </c>
      <c r="X84">
        <v>7.2</v>
      </c>
      <c r="Y84" s="36">
        <v>73.400000000000006</v>
      </c>
      <c r="Z84">
        <v>4.3</v>
      </c>
      <c r="AA84" t="s">
        <v>242</v>
      </c>
      <c r="AB84" t="s">
        <v>242</v>
      </c>
      <c r="AC84" t="s">
        <v>242</v>
      </c>
    </row>
    <row r="85" spans="1:29" ht="14" hidden="1" customHeight="1" x14ac:dyDescent="0.2">
      <c r="A85">
        <v>84</v>
      </c>
      <c r="B85" t="s">
        <v>2194</v>
      </c>
      <c r="D85" t="s">
        <v>297</v>
      </c>
      <c r="E85" t="s">
        <v>2196</v>
      </c>
      <c r="F85">
        <v>2020</v>
      </c>
      <c r="H85">
        <v>0</v>
      </c>
      <c r="K85">
        <v>9</v>
      </c>
      <c r="L85" s="27">
        <v>0</v>
      </c>
      <c r="M85" t="s">
        <v>242</v>
      </c>
      <c r="N85" s="21" t="s">
        <v>242</v>
      </c>
      <c r="O85" s="27">
        <v>0</v>
      </c>
      <c r="P85" s="24" t="s">
        <v>242</v>
      </c>
      <c r="Q85" s="21" t="s">
        <v>242</v>
      </c>
      <c r="R85" s="27">
        <v>1</v>
      </c>
      <c r="S85" s="21">
        <v>53</v>
      </c>
      <c r="T85">
        <v>2</v>
      </c>
      <c r="V85" s="27">
        <v>0.5</v>
      </c>
      <c r="W85" t="s">
        <v>242</v>
      </c>
      <c r="X85" t="s">
        <v>242</v>
      </c>
      <c r="Y85" s="36" t="s">
        <v>242</v>
      </c>
      <c r="Z85" t="s">
        <v>242</v>
      </c>
      <c r="AA85" t="s">
        <v>242</v>
      </c>
      <c r="AB85" t="s">
        <v>242</v>
      </c>
      <c r="AC85" t="s">
        <v>242</v>
      </c>
    </row>
    <row r="86" spans="1:29" ht="14" hidden="1" customHeight="1" x14ac:dyDescent="0.2">
      <c r="A86">
        <v>85</v>
      </c>
      <c r="B86" t="s">
        <v>2208</v>
      </c>
      <c r="D86" t="s">
        <v>418</v>
      </c>
      <c r="E86" t="s">
        <v>2210</v>
      </c>
      <c r="F86">
        <v>2020</v>
      </c>
      <c r="H86">
        <v>0.5</v>
      </c>
      <c r="K86">
        <v>11</v>
      </c>
      <c r="L86" s="27">
        <v>1</v>
      </c>
      <c r="M86">
        <v>2</v>
      </c>
      <c r="N86" s="21">
        <v>18.181818181818183</v>
      </c>
      <c r="O86" s="27">
        <v>1</v>
      </c>
      <c r="P86">
        <v>2</v>
      </c>
      <c r="Q86" s="21">
        <v>18.181818181818183</v>
      </c>
      <c r="R86" s="27">
        <v>1</v>
      </c>
      <c r="S86" s="21">
        <v>30</v>
      </c>
      <c r="T86">
        <v>2</v>
      </c>
      <c r="V86" s="27">
        <v>0.5</v>
      </c>
      <c r="W86">
        <v>9</v>
      </c>
      <c r="X86" t="s">
        <v>242</v>
      </c>
      <c r="Y86" s="36" t="s">
        <v>242</v>
      </c>
      <c r="Z86" t="s">
        <v>242</v>
      </c>
      <c r="AA86" t="s">
        <v>242</v>
      </c>
      <c r="AB86" t="s">
        <v>242</v>
      </c>
      <c r="AC86" t="s">
        <v>242</v>
      </c>
    </row>
    <row r="87" spans="1:29" ht="14" hidden="1" customHeight="1" x14ac:dyDescent="0.2">
      <c r="A87">
        <v>86</v>
      </c>
      <c r="B87" t="s">
        <v>2234</v>
      </c>
      <c r="D87" t="s">
        <v>476</v>
      </c>
      <c r="E87" t="s">
        <v>2236</v>
      </c>
      <c r="F87">
        <v>2019</v>
      </c>
      <c r="H87">
        <v>0</v>
      </c>
      <c r="K87">
        <v>10</v>
      </c>
      <c r="L87" s="27">
        <v>1</v>
      </c>
      <c r="M87">
        <v>2</v>
      </c>
      <c r="N87" s="21">
        <v>20</v>
      </c>
      <c r="O87" s="27">
        <v>0</v>
      </c>
      <c r="P87" s="24" t="s">
        <v>242</v>
      </c>
      <c r="Q87" s="21" t="s">
        <v>242</v>
      </c>
      <c r="R87" s="27">
        <v>0</v>
      </c>
      <c r="S87" s="21" t="s">
        <v>242</v>
      </c>
      <c r="T87" t="s">
        <v>242</v>
      </c>
      <c r="V87" s="27">
        <v>0</v>
      </c>
      <c r="W87" t="s">
        <v>242</v>
      </c>
      <c r="X87" t="s">
        <v>242</v>
      </c>
      <c r="Y87" s="36" t="s">
        <v>242</v>
      </c>
      <c r="Z87" t="s">
        <v>242</v>
      </c>
      <c r="AA87" t="s">
        <v>242</v>
      </c>
      <c r="AB87" t="s">
        <v>242</v>
      </c>
      <c r="AC87" t="s">
        <v>242</v>
      </c>
    </row>
    <row r="88" spans="1:29" ht="14" hidden="1" customHeight="1" x14ac:dyDescent="0.2">
      <c r="A88">
        <v>87</v>
      </c>
      <c r="B88" t="s">
        <v>2245</v>
      </c>
      <c r="D88" t="s">
        <v>319</v>
      </c>
      <c r="E88" t="s">
        <v>2174</v>
      </c>
      <c r="F88">
        <v>2020</v>
      </c>
      <c r="H88">
        <v>0</v>
      </c>
      <c r="K88">
        <v>10</v>
      </c>
      <c r="L88" s="27">
        <v>1</v>
      </c>
      <c r="M88">
        <v>4</v>
      </c>
      <c r="N88" s="21">
        <v>40</v>
      </c>
      <c r="O88" s="27">
        <v>1</v>
      </c>
      <c r="P88">
        <v>2</v>
      </c>
      <c r="Q88" s="21">
        <v>20</v>
      </c>
      <c r="R88" s="27">
        <v>1</v>
      </c>
      <c r="S88" s="21">
        <v>47</v>
      </c>
      <c r="T88">
        <v>1</v>
      </c>
      <c r="V88" s="27">
        <v>0.5</v>
      </c>
      <c r="W88" t="s">
        <v>242</v>
      </c>
      <c r="X88" t="s">
        <v>242</v>
      </c>
      <c r="Y88" s="36" t="s">
        <v>242</v>
      </c>
      <c r="Z88" t="s">
        <v>242</v>
      </c>
      <c r="AA88" t="s">
        <v>242</v>
      </c>
      <c r="AB88" t="s">
        <v>242</v>
      </c>
      <c r="AC88" t="s">
        <v>242</v>
      </c>
    </row>
    <row r="89" spans="1:29" ht="14" hidden="1" customHeight="1" x14ac:dyDescent="0.2">
      <c r="A89">
        <v>88</v>
      </c>
      <c r="B89" t="s">
        <v>2262</v>
      </c>
      <c r="D89" t="s">
        <v>476</v>
      </c>
      <c r="E89" t="s">
        <v>2265</v>
      </c>
      <c r="F89">
        <v>2021</v>
      </c>
      <c r="H89">
        <v>0</v>
      </c>
      <c r="K89">
        <v>8</v>
      </c>
      <c r="L89" s="27">
        <v>1</v>
      </c>
      <c r="M89">
        <v>3</v>
      </c>
      <c r="N89" s="21">
        <v>37.5</v>
      </c>
      <c r="O89" s="27">
        <v>1</v>
      </c>
      <c r="P89">
        <v>3</v>
      </c>
      <c r="Q89" s="21">
        <v>37.5</v>
      </c>
      <c r="R89" s="27">
        <v>1</v>
      </c>
      <c r="S89" s="21">
        <v>36</v>
      </c>
      <c r="T89">
        <v>2</v>
      </c>
      <c r="V89" s="27">
        <v>0.5</v>
      </c>
      <c r="W89" t="s">
        <v>242</v>
      </c>
      <c r="X89" t="s">
        <v>242</v>
      </c>
      <c r="Y89" s="36" t="s">
        <v>242</v>
      </c>
      <c r="Z89" t="s">
        <v>242</v>
      </c>
      <c r="AA89" t="s">
        <v>242</v>
      </c>
      <c r="AB89" t="s">
        <v>242</v>
      </c>
      <c r="AC89" t="s">
        <v>242</v>
      </c>
    </row>
    <row r="90" spans="1:29" ht="14" hidden="1" customHeight="1" x14ac:dyDescent="0.2">
      <c r="A90">
        <v>89</v>
      </c>
      <c r="B90" t="s">
        <v>2289</v>
      </c>
      <c r="D90" t="s">
        <v>319</v>
      </c>
      <c r="E90" t="s">
        <v>2291</v>
      </c>
      <c r="F90">
        <v>2020</v>
      </c>
      <c r="H90">
        <v>0</v>
      </c>
      <c r="K90">
        <v>11</v>
      </c>
      <c r="L90" s="27">
        <v>1</v>
      </c>
      <c r="M90">
        <v>5</v>
      </c>
      <c r="N90" s="21">
        <v>45.454545454545453</v>
      </c>
      <c r="O90" s="27">
        <v>1</v>
      </c>
      <c r="P90">
        <v>2</v>
      </c>
      <c r="Q90" s="21">
        <v>18.181818181818183</v>
      </c>
      <c r="R90" s="27">
        <v>1</v>
      </c>
      <c r="S90" s="21">
        <v>66.7</v>
      </c>
      <c r="T90">
        <v>1</v>
      </c>
      <c r="V90" s="27">
        <v>1</v>
      </c>
      <c r="W90">
        <v>20.98</v>
      </c>
      <c r="X90">
        <v>11.05</v>
      </c>
      <c r="Y90" s="36">
        <v>51.73</v>
      </c>
      <c r="Z90">
        <v>9.19</v>
      </c>
      <c r="AA90" t="s">
        <v>242</v>
      </c>
      <c r="AB90" t="s">
        <v>242</v>
      </c>
      <c r="AC90" t="s">
        <v>242</v>
      </c>
    </row>
    <row r="91" spans="1:29" ht="14" hidden="1" customHeight="1" x14ac:dyDescent="0.2">
      <c r="A91">
        <v>90</v>
      </c>
      <c r="B91" t="s">
        <v>2304</v>
      </c>
      <c r="D91" t="s">
        <v>659</v>
      </c>
      <c r="E91" t="s">
        <v>660</v>
      </c>
      <c r="F91">
        <v>2020</v>
      </c>
      <c r="H91">
        <v>0</v>
      </c>
      <c r="K91">
        <v>7</v>
      </c>
      <c r="L91" s="27">
        <v>1</v>
      </c>
      <c r="M91">
        <v>3</v>
      </c>
      <c r="N91" s="21">
        <v>42.857142857142854</v>
      </c>
      <c r="O91" s="27">
        <v>1</v>
      </c>
      <c r="P91">
        <v>1</v>
      </c>
      <c r="Q91" s="21">
        <v>14.285714285714285</v>
      </c>
      <c r="R91" s="27">
        <v>1</v>
      </c>
      <c r="S91" s="21">
        <v>50.81</v>
      </c>
      <c r="T91">
        <v>3</v>
      </c>
      <c r="V91" s="27">
        <v>1</v>
      </c>
      <c r="W91">
        <v>10.68</v>
      </c>
      <c r="X91">
        <v>9.39</v>
      </c>
      <c r="Y91" s="36">
        <v>69.260000000000005</v>
      </c>
      <c r="Z91">
        <v>9.06</v>
      </c>
      <c r="AA91" t="s">
        <v>242</v>
      </c>
      <c r="AB91" t="s">
        <v>242</v>
      </c>
      <c r="AC91" t="s">
        <v>242</v>
      </c>
    </row>
    <row r="92" spans="1:29" ht="14" hidden="1" customHeight="1" x14ac:dyDescent="0.2">
      <c r="A92">
        <v>91</v>
      </c>
      <c r="B92" t="s">
        <v>2327</v>
      </c>
      <c r="D92" t="s">
        <v>476</v>
      </c>
      <c r="E92" t="s">
        <v>2329</v>
      </c>
      <c r="F92">
        <v>2021</v>
      </c>
      <c r="H92">
        <v>0</v>
      </c>
      <c r="K92">
        <v>10</v>
      </c>
      <c r="L92" s="27">
        <v>1</v>
      </c>
      <c r="M92">
        <v>2</v>
      </c>
      <c r="N92" s="21">
        <v>20</v>
      </c>
      <c r="O92" s="27">
        <v>1</v>
      </c>
      <c r="P92">
        <v>0</v>
      </c>
      <c r="Q92" s="21">
        <v>0</v>
      </c>
      <c r="R92" s="27">
        <v>1</v>
      </c>
      <c r="S92" s="21">
        <v>26.8</v>
      </c>
      <c r="T92">
        <v>2</v>
      </c>
      <c r="V92" s="27">
        <v>0.5</v>
      </c>
      <c r="W92" t="s">
        <v>242</v>
      </c>
      <c r="X92" t="s">
        <v>242</v>
      </c>
      <c r="Y92" s="36">
        <v>72.900000000000006</v>
      </c>
      <c r="Z92" t="s">
        <v>242</v>
      </c>
      <c r="AA92" t="s">
        <v>242</v>
      </c>
      <c r="AB92" t="s">
        <v>242</v>
      </c>
      <c r="AC92" t="s">
        <v>242</v>
      </c>
    </row>
    <row r="93" spans="1:29" ht="14" hidden="1" customHeight="1" x14ac:dyDescent="0.2">
      <c r="A93" s="10">
        <v>92</v>
      </c>
      <c r="B93" s="10" t="s">
        <v>2343</v>
      </c>
      <c r="C93" s="10"/>
      <c r="D93" s="10" t="s">
        <v>271</v>
      </c>
      <c r="E93" s="10" t="s">
        <v>2346</v>
      </c>
      <c r="F93" s="10">
        <v>2020</v>
      </c>
      <c r="G93" s="10"/>
      <c r="H93" s="10">
        <v>0</v>
      </c>
      <c r="K93" s="10">
        <v>6</v>
      </c>
      <c r="L93" s="22">
        <v>1</v>
      </c>
      <c r="M93" s="10">
        <v>1</v>
      </c>
      <c r="N93" s="21">
        <v>16.666666666666664</v>
      </c>
      <c r="O93" s="22">
        <v>1</v>
      </c>
      <c r="P93" s="10">
        <v>1</v>
      </c>
      <c r="Q93" s="21">
        <v>16.666666666666664</v>
      </c>
      <c r="R93" s="22">
        <v>0</v>
      </c>
      <c r="S93" s="20" t="s">
        <v>242</v>
      </c>
      <c r="T93" s="10" t="s">
        <v>242</v>
      </c>
      <c r="U93" s="10"/>
      <c r="V93" s="22">
        <v>0</v>
      </c>
      <c r="W93" s="10" t="s">
        <v>242</v>
      </c>
      <c r="X93" s="10" t="s">
        <v>242</v>
      </c>
      <c r="Y93" s="50" t="s">
        <v>242</v>
      </c>
      <c r="Z93" s="10" t="s">
        <v>242</v>
      </c>
      <c r="AA93" s="10" t="s">
        <v>242</v>
      </c>
      <c r="AB93" s="10" t="s">
        <v>242</v>
      </c>
      <c r="AC93" s="10" t="s">
        <v>242</v>
      </c>
    </row>
    <row r="94" spans="1:29" ht="14" hidden="1" customHeight="1" x14ac:dyDescent="0.2">
      <c r="A94">
        <v>93</v>
      </c>
      <c r="B94" t="s">
        <v>2357</v>
      </c>
      <c r="D94" t="s">
        <v>476</v>
      </c>
      <c r="E94" t="s">
        <v>2236</v>
      </c>
      <c r="F94">
        <v>2021</v>
      </c>
      <c r="H94">
        <v>1</v>
      </c>
      <c r="I94">
        <v>4</v>
      </c>
      <c r="K94">
        <v>13</v>
      </c>
      <c r="L94" s="27">
        <v>1</v>
      </c>
      <c r="M94">
        <v>4</v>
      </c>
      <c r="N94" s="21">
        <v>30.76923076923077</v>
      </c>
      <c r="O94" s="27">
        <v>1</v>
      </c>
      <c r="P94">
        <v>4</v>
      </c>
      <c r="Q94" s="21">
        <v>30.76923076923077</v>
      </c>
      <c r="R94" s="27">
        <v>1</v>
      </c>
      <c r="S94" s="21">
        <v>38.5</v>
      </c>
      <c r="T94">
        <v>1</v>
      </c>
      <c r="V94" s="27">
        <v>0.5</v>
      </c>
      <c r="W94" t="s">
        <v>242</v>
      </c>
      <c r="X94" t="s">
        <v>242</v>
      </c>
      <c r="Y94" s="36">
        <v>64.8</v>
      </c>
      <c r="Z94" t="s">
        <v>242</v>
      </c>
      <c r="AA94" t="s">
        <v>242</v>
      </c>
      <c r="AB94" t="s">
        <v>242</v>
      </c>
      <c r="AC94" t="s">
        <v>242</v>
      </c>
    </row>
    <row r="95" spans="1:29" ht="14" hidden="1" customHeight="1" x14ac:dyDescent="0.2">
      <c r="A95">
        <v>94</v>
      </c>
      <c r="B95" t="s">
        <v>2383</v>
      </c>
      <c r="D95" t="s">
        <v>297</v>
      </c>
      <c r="E95" t="s">
        <v>2385</v>
      </c>
      <c r="F95">
        <v>2020</v>
      </c>
      <c r="H95">
        <v>0</v>
      </c>
      <c r="K95">
        <v>14</v>
      </c>
      <c r="L95" s="27">
        <v>1</v>
      </c>
      <c r="M95">
        <v>3</v>
      </c>
      <c r="N95" s="21">
        <v>21.428571428571427</v>
      </c>
      <c r="O95" s="27">
        <v>1</v>
      </c>
      <c r="P95">
        <v>3</v>
      </c>
      <c r="Q95" s="21">
        <v>21.428571428571427</v>
      </c>
      <c r="R95" s="27">
        <v>1</v>
      </c>
      <c r="S95" s="21">
        <v>38</v>
      </c>
      <c r="T95">
        <v>2</v>
      </c>
      <c r="U95" s="2" t="s">
        <v>2398</v>
      </c>
      <c r="V95" s="27">
        <v>1</v>
      </c>
      <c r="W95">
        <v>9.8000000000000007</v>
      </c>
      <c r="X95">
        <v>4.3</v>
      </c>
      <c r="Y95" s="36">
        <v>75.099999999999994</v>
      </c>
      <c r="Z95">
        <v>9.6</v>
      </c>
      <c r="AA95" t="s">
        <v>242</v>
      </c>
      <c r="AB95" t="s">
        <v>242</v>
      </c>
      <c r="AC95" t="s">
        <v>242</v>
      </c>
    </row>
    <row r="96" spans="1:29" ht="14" hidden="1" customHeight="1" x14ac:dyDescent="0.2">
      <c r="A96">
        <v>95</v>
      </c>
      <c r="B96" t="s">
        <v>2409</v>
      </c>
      <c r="D96" t="s">
        <v>350</v>
      </c>
      <c r="E96" t="s">
        <v>2411</v>
      </c>
      <c r="F96">
        <v>2021</v>
      </c>
      <c r="H96">
        <v>0</v>
      </c>
      <c r="K96">
        <v>8</v>
      </c>
      <c r="L96" s="27">
        <v>1</v>
      </c>
      <c r="M96">
        <v>3</v>
      </c>
      <c r="N96" s="21">
        <v>37.5</v>
      </c>
      <c r="O96" s="27">
        <v>1</v>
      </c>
      <c r="P96">
        <v>7</v>
      </c>
      <c r="Q96" s="21">
        <v>87.5</v>
      </c>
      <c r="R96" s="27">
        <v>1</v>
      </c>
      <c r="S96" s="21">
        <v>43</v>
      </c>
      <c r="T96">
        <v>2</v>
      </c>
      <c r="V96" s="27">
        <v>1</v>
      </c>
      <c r="W96">
        <v>5</v>
      </c>
      <c r="X96">
        <v>8</v>
      </c>
      <c r="Y96" s="36">
        <v>69</v>
      </c>
      <c r="Z96">
        <v>16</v>
      </c>
      <c r="AA96" t="s">
        <v>242</v>
      </c>
      <c r="AB96" t="s">
        <v>242</v>
      </c>
      <c r="AC96" t="s">
        <v>242</v>
      </c>
    </row>
    <row r="97" spans="1:29" ht="14" hidden="1" customHeight="1" x14ac:dyDescent="0.2">
      <c r="A97">
        <v>96</v>
      </c>
      <c r="B97" t="s">
        <v>2425</v>
      </c>
      <c r="D97" t="s">
        <v>319</v>
      </c>
      <c r="E97" t="s">
        <v>2174</v>
      </c>
      <c r="F97">
        <v>2020</v>
      </c>
      <c r="H97">
        <v>0.5</v>
      </c>
      <c r="I97">
        <v>15</v>
      </c>
      <c r="K97">
        <v>13</v>
      </c>
      <c r="L97" s="27">
        <v>1</v>
      </c>
      <c r="M97">
        <v>5</v>
      </c>
      <c r="N97" s="21">
        <v>38.461538461538467</v>
      </c>
      <c r="O97" s="27">
        <v>1</v>
      </c>
      <c r="P97">
        <v>5</v>
      </c>
      <c r="Q97" s="21">
        <v>38.461538461538467</v>
      </c>
      <c r="R97" s="27">
        <v>1</v>
      </c>
      <c r="S97" s="21">
        <v>59</v>
      </c>
      <c r="T97">
        <v>3</v>
      </c>
      <c r="V97" s="27">
        <v>1</v>
      </c>
      <c r="W97">
        <v>10.8</v>
      </c>
      <c r="X97">
        <v>3.2</v>
      </c>
      <c r="Y97" s="36">
        <v>80</v>
      </c>
      <c r="Z97">
        <v>3.9</v>
      </c>
      <c r="AA97" t="s">
        <v>242</v>
      </c>
      <c r="AB97" t="s">
        <v>242</v>
      </c>
      <c r="AC97" t="s">
        <v>242</v>
      </c>
    </row>
    <row r="98" spans="1:29" ht="14" hidden="1" customHeight="1" x14ac:dyDescent="0.2">
      <c r="A98">
        <v>97</v>
      </c>
      <c r="B98" t="s">
        <v>2447</v>
      </c>
      <c r="D98" t="s">
        <v>326</v>
      </c>
      <c r="E98" t="s">
        <v>2449</v>
      </c>
      <c r="F98">
        <v>2020</v>
      </c>
      <c r="H98">
        <v>0</v>
      </c>
      <c r="K98">
        <v>13</v>
      </c>
      <c r="L98" s="27">
        <v>1</v>
      </c>
      <c r="M98">
        <v>4</v>
      </c>
      <c r="N98" s="21">
        <v>30.76923076923077</v>
      </c>
      <c r="O98" s="27">
        <v>1</v>
      </c>
      <c r="P98">
        <v>6</v>
      </c>
      <c r="Q98" s="21">
        <v>46.153846153846153</v>
      </c>
      <c r="R98" s="27">
        <v>1</v>
      </c>
      <c r="S98" s="21">
        <v>32</v>
      </c>
      <c r="T98">
        <v>2</v>
      </c>
      <c r="V98" s="27">
        <v>1</v>
      </c>
      <c r="W98">
        <v>14.6</v>
      </c>
      <c r="X98">
        <v>26.5</v>
      </c>
      <c r="Y98" s="36">
        <v>48</v>
      </c>
      <c r="Z98">
        <v>7.8</v>
      </c>
      <c r="AA98" t="s">
        <v>242</v>
      </c>
      <c r="AB98" t="s">
        <v>242</v>
      </c>
      <c r="AC98" t="s">
        <v>242</v>
      </c>
    </row>
    <row r="99" spans="1:29" ht="14" hidden="1" customHeight="1" x14ac:dyDescent="0.2">
      <c r="A99">
        <v>98</v>
      </c>
      <c r="B99" t="s">
        <v>2463</v>
      </c>
      <c r="D99" t="s">
        <v>350</v>
      </c>
      <c r="E99" t="s">
        <v>2465</v>
      </c>
      <c r="F99">
        <v>2020</v>
      </c>
      <c r="H99">
        <v>0</v>
      </c>
      <c r="K99">
        <v>17</v>
      </c>
      <c r="L99" s="27">
        <v>1</v>
      </c>
      <c r="M99">
        <v>5</v>
      </c>
      <c r="N99" s="21">
        <v>29.411764705882355</v>
      </c>
      <c r="O99" s="27">
        <v>1</v>
      </c>
      <c r="P99">
        <v>3</v>
      </c>
      <c r="Q99" s="21">
        <v>17.647058823529413</v>
      </c>
      <c r="R99" s="27">
        <v>1</v>
      </c>
      <c r="S99" s="21">
        <v>42.3</v>
      </c>
      <c r="T99">
        <v>3</v>
      </c>
      <c r="V99" s="27">
        <v>1</v>
      </c>
      <c r="W99">
        <v>9</v>
      </c>
      <c r="X99">
        <v>12</v>
      </c>
      <c r="Y99" s="36">
        <v>70.2</v>
      </c>
      <c r="Z99">
        <v>6</v>
      </c>
      <c r="AA99" t="s">
        <v>242</v>
      </c>
      <c r="AB99" t="s">
        <v>242</v>
      </c>
      <c r="AC99" t="s">
        <v>242</v>
      </c>
    </row>
    <row r="100" spans="1:29" ht="14" hidden="1" customHeight="1" x14ac:dyDescent="0.2">
      <c r="A100" s="10">
        <v>99</v>
      </c>
      <c r="B100" s="10" t="s">
        <v>2482</v>
      </c>
      <c r="C100" s="10"/>
      <c r="D100" s="10" t="s">
        <v>271</v>
      </c>
      <c r="E100" s="10" t="s">
        <v>2484</v>
      </c>
      <c r="F100" s="10">
        <v>2019</v>
      </c>
      <c r="G100" s="10"/>
      <c r="H100" s="10">
        <v>0.5</v>
      </c>
      <c r="I100">
        <v>15</v>
      </c>
      <c r="K100" s="10">
        <v>13</v>
      </c>
      <c r="L100" s="22">
        <v>1</v>
      </c>
      <c r="M100" s="10">
        <v>5</v>
      </c>
      <c r="N100" s="21">
        <v>38.461538461538467</v>
      </c>
      <c r="O100" s="22">
        <v>0</v>
      </c>
      <c r="P100" s="19">
        <v>0</v>
      </c>
      <c r="Q100" s="21">
        <v>0</v>
      </c>
      <c r="R100" s="22">
        <v>1</v>
      </c>
      <c r="S100" s="20">
        <v>55</v>
      </c>
      <c r="T100" s="10">
        <v>1</v>
      </c>
      <c r="U100" s="10"/>
      <c r="V100" s="22">
        <v>1</v>
      </c>
      <c r="W100" s="10">
        <v>2</v>
      </c>
      <c r="X100" s="10">
        <v>8</v>
      </c>
      <c r="Y100" s="50">
        <v>81</v>
      </c>
      <c r="Z100" s="10">
        <v>7</v>
      </c>
      <c r="AA100" s="10" t="s">
        <v>242</v>
      </c>
      <c r="AB100" s="10" t="s">
        <v>242</v>
      </c>
      <c r="AC100" s="10" t="s">
        <v>242</v>
      </c>
    </row>
    <row r="101" spans="1:29" ht="14" hidden="1" customHeight="1" x14ac:dyDescent="0.2">
      <c r="A101">
        <v>100</v>
      </c>
      <c r="B101" t="s">
        <v>2502</v>
      </c>
      <c r="D101" t="s">
        <v>476</v>
      </c>
      <c r="E101" t="s">
        <v>2504</v>
      </c>
      <c r="F101">
        <v>2020</v>
      </c>
      <c r="H101">
        <v>0</v>
      </c>
      <c r="K101">
        <v>11</v>
      </c>
      <c r="L101" s="27">
        <v>1</v>
      </c>
      <c r="M101">
        <v>4</v>
      </c>
      <c r="N101" s="21">
        <v>36.363636363636367</v>
      </c>
      <c r="O101" s="27">
        <v>1</v>
      </c>
      <c r="P101">
        <v>4</v>
      </c>
      <c r="Q101" s="21">
        <v>36.363636363636367</v>
      </c>
      <c r="R101" s="27">
        <v>1</v>
      </c>
      <c r="S101" s="21">
        <v>25</v>
      </c>
      <c r="T101">
        <v>2</v>
      </c>
      <c r="V101" s="27">
        <v>0.5</v>
      </c>
      <c r="W101" t="s">
        <v>242</v>
      </c>
      <c r="X101" t="s">
        <v>242</v>
      </c>
      <c r="Y101" s="36" t="s">
        <v>242</v>
      </c>
      <c r="Z101" t="s">
        <v>242</v>
      </c>
      <c r="AA101" t="s">
        <v>242</v>
      </c>
      <c r="AB101" t="s">
        <v>242</v>
      </c>
      <c r="AC101" t="s">
        <v>242</v>
      </c>
    </row>
    <row r="102" spans="1:29" ht="14" hidden="1" customHeight="1" x14ac:dyDescent="0.2">
      <c r="A102">
        <v>101</v>
      </c>
      <c r="B102" t="s">
        <v>2528</v>
      </c>
      <c r="D102" t="s">
        <v>297</v>
      </c>
      <c r="E102" t="s">
        <v>419</v>
      </c>
      <c r="F102">
        <v>2020</v>
      </c>
      <c r="H102">
        <v>0.5</v>
      </c>
      <c r="I102">
        <v>9</v>
      </c>
      <c r="K102">
        <v>11</v>
      </c>
      <c r="L102" s="27">
        <v>1</v>
      </c>
      <c r="M102">
        <v>3</v>
      </c>
      <c r="N102" s="21">
        <v>27.27272727272727</v>
      </c>
      <c r="O102" s="27">
        <v>1</v>
      </c>
      <c r="P102">
        <v>2</v>
      </c>
      <c r="Q102" s="21">
        <v>18.181818181818183</v>
      </c>
      <c r="R102" s="27">
        <v>1</v>
      </c>
      <c r="S102" s="21">
        <v>38</v>
      </c>
      <c r="T102">
        <v>2</v>
      </c>
      <c r="V102" s="27">
        <v>1</v>
      </c>
      <c r="W102">
        <v>8</v>
      </c>
      <c r="X102">
        <v>14</v>
      </c>
      <c r="Y102" s="36">
        <v>64</v>
      </c>
      <c r="Z102">
        <v>12</v>
      </c>
      <c r="AA102" t="s">
        <v>242</v>
      </c>
      <c r="AB102" t="s">
        <v>242</v>
      </c>
      <c r="AC102" t="s">
        <v>242</v>
      </c>
    </row>
    <row r="103" spans="1:29" ht="14" hidden="1" customHeight="1" x14ac:dyDescent="0.2">
      <c r="A103">
        <v>102</v>
      </c>
      <c r="B103" t="s">
        <v>2555</v>
      </c>
      <c r="D103" t="s">
        <v>476</v>
      </c>
      <c r="E103" t="s">
        <v>2504</v>
      </c>
      <c r="F103">
        <v>2021</v>
      </c>
      <c r="H103">
        <v>0</v>
      </c>
      <c r="K103">
        <v>13</v>
      </c>
      <c r="L103" s="27">
        <v>1</v>
      </c>
      <c r="M103">
        <v>4</v>
      </c>
      <c r="N103" s="21">
        <v>30.76923076923077</v>
      </c>
      <c r="O103" s="27">
        <v>1</v>
      </c>
      <c r="P103">
        <v>3</v>
      </c>
      <c r="Q103" s="21">
        <v>23.076923076923077</v>
      </c>
      <c r="R103" s="27">
        <v>0</v>
      </c>
      <c r="S103" s="21" t="s">
        <v>242</v>
      </c>
      <c r="T103" t="s">
        <v>242</v>
      </c>
      <c r="V103" s="27">
        <v>0</v>
      </c>
      <c r="W103" t="s">
        <v>242</v>
      </c>
      <c r="X103" t="s">
        <v>242</v>
      </c>
      <c r="Y103" s="36" t="s">
        <v>242</v>
      </c>
      <c r="Z103" t="s">
        <v>242</v>
      </c>
      <c r="AA103" t="s">
        <v>242</v>
      </c>
      <c r="AB103" t="s">
        <v>242</v>
      </c>
      <c r="AC103" t="s">
        <v>242</v>
      </c>
    </row>
    <row r="104" spans="1:29" ht="14" hidden="1" customHeight="1" x14ac:dyDescent="0.2">
      <c r="A104">
        <v>103</v>
      </c>
      <c r="B104" t="s">
        <v>2567</v>
      </c>
      <c r="D104" t="s">
        <v>350</v>
      </c>
      <c r="E104" t="s">
        <v>2570</v>
      </c>
      <c r="F104">
        <v>2020</v>
      </c>
      <c r="H104">
        <v>0</v>
      </c>
      <c r="K104">
        <v>8</v>
      </c>
      <c r="L104" s="27">
        <v>1</v>
      </c>
      <c r="M104">
        <v>3</v>
      </c>
      <c r="N104" s="21">
        <v>37.5</v>
      </c>
      <c r="O104" s="27">
        <v>1</v>
      </c>
      <c r="P104">
        <v>5</v>
      </c>
      <c r="Q104" s="21">
        <v>62.5</v>
      </c>
      <c r="R104" s="27">
        <v>1</v>
      </c>
      <c r="S104" s="21">
        <v>50</v>
      </c>
      <c r="T104">
        <v>2</v>
      </c>
      <c r="V104" s="27">
        <v>1</v>
      </c>
      <c r="W104">
        <v>5</v>
      </c>
      <c r="X104" t="s">
        <v>242</v>
      </c>
      <c r="Y104" s="36">
        <v>65</v>
      </c>
      <c r="Z104">
        <v>25</v>
      </c>
      <c r="AA104" t="s">
        <v>242</v>
      </c>
      <c r="AB104" t="s">
        <v>242</v>
      </c>
      <c r="AC104" t="s">
        <v>242</v>
      </c>
    </row>
    <row r="105" spans="1:29" ht="14" hidden="1" customHeight="1" x14ac:dyDescent="0.2">
      <c r="A105">
        <v>104</v>
      </c>
      <c r="B105" t="s">
        <v>2582</v>
      </c>
      <c r="D105" t="s">
        <v>1487</v>
      </c>
      <c r="E105" t="s">
        <v>2584</v>
      </c>
      <c r="F105">
        <v>2020</v>
      </c>
      <c r="H105">
        <v>0</v>
      </c>
      <c r="K105">
        <v>11</v>
      </c>
      <c r="L105" s="27">
        <v>1</v>
      </c>
      <c r="M105">
        <v>3</v>
      </c>
      <c r="N105" s="21">
        <v>27.27272727272727</v>
      </c>
      <c r="O105" s="27">
        <v>0</v>
      </c>
      <c r="P105" s="24" t="s">
        <v>242</v>
      </c>
      <c r="Q105" s="21" t="s">
        <v>242</v>
      </c>
      <c r="R105" s="27">
        <v>1</v>
      </c>
      <c r="S105" s="21">
        <v>61</v>
      </c>
      <c r="T105">
        <v>2</v>
      </c>
      <c r="V105" s="27">
        <v>0.5</v>
      </c>
      <c r="W105" t="s">
        <v>242</v>
      </c>
      <c r="X105" t="s">
        <v>242</v>
      </c>
      <c r="Y105" s="36" t="s">
        <v>242</v>
      </c>
      <c r="Z105" t="s">
        <v>242</v>
      </c>
      <c r="AA105" t="s">
        <v>242</v>
      </c>
      <c r="AB105" t="s">
        <v>242</v>
      </c>
      <c r="AC105" t="s">
        <v>242</v>
      </c>
    </row>
    <row r="106" spans="1:29" ht="14" hidden="1" customHeight="1" x14ac:dyDescent="0.2">
      <c r="A106">
        <v>105</v>
      </c>
      <c r="B106" t="s">
        <v>2609</v>
      </c>
      <c r="D106" t="s">
        <v>476</v>
      </c>
      <c r="E106" t="s">
        <v>964</v>
      </c>
      <c r="F106">
        <v>2020</v>
      </c>
      <c r="H106">
        <v>0.5</v>
      </c>
      <c r="K106">
        <v>8</v>
      </c>
      <c r="L106" s="27">
        <v>1</v>
      </c>
      <c r="M106">
        <v>3</v>
      </c>
      <c r="N106" s="21">
        <v>37.5</v>
      </c>
      <c r="O106" s="27">
        <v>0</v>
      </c>
      <c r="P106" s="24" t="s">
        <v>242</v>
      </c>
      <c r="Q106" s="21" t="s">
        <v>242</v>
      </c>
      <c r="R106" s="27">
        <v>1</v>
      </c>
      <c r="S106" s="21">
        <v>18</v>
      </c>
      <c r="T106">
        <v>2</v>
      </c>
      <c r="U106" s="2" t="s">
        <v>2625</v>
      </c>
      <c r="V106" s="27">
        <v>1</v>
      </c>
      <c r="W106">
        <v>19</v>
      </c>
      <c r="X106">
        <v>22</v>
      </c>
      <c r="Y106" s="36">
        <v>55</v>
      </c>
      <c r="Z106">
        <v>2</v>
      </c>
      <c r="AA106" t="s">
        <v>242</v>
      </c>
      <c r="AB106" t="s">
        <v>242</v>
      </c>
      <c r="AC106" t="s">
        <v>242</v>
      </c>
    </row>
    <row r="107" spans="1:29" ht="14" hidden="1" customHeight="1" x14ac:dyDescent="0.2">
      <c r="A107">
        <v>106</v>
      </c>
      <c r="B107" t="s">
        <v>2633</v>
      </c>
      <c r="D107" t="s">
        <v>297</v>
      </c>
      <c r="E107" t="s">
        <v>2636</v>
      </c>
      <c r="F107">
        <v>2021</v>
      </c>
      <c r="H107">
        <v>0</v>
      </c>
      <c r="K107">
        <v>9</v>
      </c>
      <c r="L107" s="27">
        <v>1</v>
      </c>
      <c r="M107">
        <v>2</v>
      </c>
      <c r="N107" s="21">
        <v>22.222222222222221</v>
      </c>
      <c r="O107" s="27">
        <v>1</v>
      </c>
      <c r="P107">
        <v>2</v>
      </c>
      <c r="Q107" s="21">
        <v>22.222222222222221</v>
      </c>
      <c r="R107" s="27">
        <v>1</v>
      </c>
      <c r="S107" s="21">
        <v>34</v>
      </c>
      <c r="T107">
        <v>2</v>
      </c>
      <c r="V107" s="27">
        <v>0</v>
      </c>
      <c r="W107" t="s">
        <v>242</v>
      </c>
      <c r="X107" t="s">
        <v>242</v>
      </c>
      <c r="Y107" s="36" t="s">
        <v>242</v>
      </c>
      <c r="Z107" t="s">
        <v>242</v>
      </c>
      <c r="AA107" t="s">
        <v>242</v>
      </c>
      <c r="AB107" t="s">
        <v>242</v>
      </c>
      <c r="AC107" t="s">
        <v>242</v>
      </c>
    </row>
    <row r="108" spans="1:29" ht="14" hidden="1" customHeight="1" x14ac:dyDescent="0.2">
      <c r="A108">
        <v>107</v>
      </c>
      <c r="B108" t="s">
        <v>2652</v>
      </c>
      <c r="D108" t="s">
        <v>476</v>
      </c>
      <c r="E108" t="s">
        <v>2265</v>
      </c>
      <c r="F108">
        <v>2020</v>
      </c>
      <c r="H108">
        <v>0.5</v>
      </c>
      <c r="I108">
        <v>11</v>
      </c>
      <c r="K108">
        <v>10</v>
      </c>
      <c r="L108" s="27">
        <v>1</v>
      </c>
      <c r="M108">
        <v>2</v>
      </c>
      <c r="N108" s="21">
        <v>20</v>
      </c>
      <c r="O108" s="27">
        <v>1</v>
      </c>
      <c r="P108">
        <v>5</v>
      </c>
      <c r="Q108" s="21">
        <v>50</v>
      </c>
      <c r="R108" s="27">
        <v>1</v>
      </c>
      <c r="S108" s="21">
        <v>22</v>
      </c>
      <c r="T108">
        <v>2</v>
      </c>
      <c r="V108" s="27">
        <v>1</v>
      </c>
      <c r="W108">
        <v>12.8</v>
      </c>
      <c r="X108">
        <v>7.7</v>
      </c>
      <c r="Y108" s="36">
        <v>71.400000000000006</v>
      </c>
      <c r="Z108">
        <v>3.3</v>
      </c>
      <c r="AA108" t="s">
        <v>242</v>
      </c>
      <c r="AB108" t="s">
        <v>242</v>
      </c>
      <c r="AC108" t="s">
        <v>242</v>
      </c>
    </row>
    <row r="109" spans="1:29" ht="14" hidden="1" customHeight="1" x14ac:dyDescent="0.2">
      <c r="A109">
        <v>108</v>
      </c>
      <c r="B109" t="s">
        <v>2673</v>
      </c>
      <c r="D109" t="s">
        <v>659</v>
      </c>
      <c r="E109" t="s">
        <v>2676</v>
      </c>
      <c r="F109">
        <v>2020</v>
      </c>
      <c r="H109">
        <v>0.5</v>
      </c>
      <c r="I109">
        <v>15</v>
      </c>
      <c r="K109">
        <v>12</v>
      </c>
      <c r="L109" s="27">
        <v>1</v>
      </c>
      <c r="M109">
        <v>4</v>
      </c>
      <c r="N109" s="21">
        <v>33.333333333333329</v>
      </c>
      <c r="O109" s="27">
        <v>1</v>
      </c>
      <c r="P109">
        <v>1</v>
      </c>
      <c r="Q109" s="21">
        <v>8.3333333333333321</v>
      </c>
      <c r="R109" s="27">
        <v>1</v>
      </c>
      <c r="S109" s="21">
        <v>37.200000000000003</v>
      </c>
      <c r="T109">
        <v>2</v>
      </c>
      <c r="V109" s="27">
        <v>1</v>
      </c>
      <c r="W109">
        <v>24.5</v>
      </c>
      <c r="X109">
        <v>20.3</v>
      </c>
      <c r="Y109" s="36">
        <v>46.1</v>
      </c>
      <c r="Z109">
        <v>4.5</v>
      </c>
      <c r="AA109" t="s">
        <v>242</v>
      </c>
      <c r="AB109" t="s">
        <v>242</v>
      </c>
      <c r="AC109" t="s">
        <v>242</v>
      </c>
    </row>
    <row r="110" spans="1:29" ht="14" hidden="1" customHeight="1" x14ac:dyDescent="0.2">
      <c r="A110">
        <v>109</v>
      </c>
      <c r="B110" t="s">
        <v>2700</v>
      </c>
      <c r="D110" t="s">
        <v>476</v>
      </c>
      <c r="E110" t="s">
        <v>1568</v>
      </c>
      <c r="F110">
        <v>2020</v>
      </c>
      <c r="H110">
        <v>0</v>
      </c>
      <c r="K110">
        <v>11</v>
      </c>
      <c r="L110" s="27">
        <v>1</v>
      </c>
      <c r="M110">
        <v>3</v>
      </c>
      <c r="N110" s="21">
        <v>27.27272727272727</v>
      </c>
      <c r="O110" s="27">
        <v>1</v>
      </c>
      <c r="P110">
        <v>1</v>
      </c>
      <c r="Q110" s="21">
        <v>9.0909090909090917</v>
      </c>
      <c r="R110" s="27">
        <v>1</v>
      </c>
      <c r="S110" s="21">
        <v>27</v>
      </c>
      <c r="T110">
        <v>1</v>
      </c>
      <c r="V110" s="27">
        <v>0.5</v>
      </c>
      <c r="W110" t="s">
        <v>242</v>
      </c>
      <c r="X110" t="s">
        <v>242</v>
      </c>
      <c r="Y110" s="36">
        <v>75</v>
      </c>
      <c r="Z110" t="s">
        <v>242</v>
      </c>
      <c r="AA110" t="s">
        <v>242</v>
      </c>
      <c r="AB110" t="s">
        <v>242</v>
      </c>
      <c r="AC110" t="s">
        <v>242</v>
      </c>
    </row>
    <row r="111" spans="1:29" ht="14" hidden="1" customHeight="1" x14ac:dyDescent="0.2">
      <c r="A111">
        <v>110</v>
      </c>
      <c r="B111" t="s">
        <v>2718</v>
      </c>
      <c r="D111" t="s">
        <v>476</v>
      </c>
      <c r="E111" t="s">
        <v>2720</v>
      </c>
      <c r="F111">
        <v>2020</v>
      </c>
      <c r="H111">
        <v>0.5</v>
      </c>
      <c r="I111">
        <v>15</v>
      </c>
      <c r="K111">
        <v>10</v>
      </c>
      <c r="L111" s="27">
        <v>1</v>
      </c>
      <c r="M111">
        <v>3</v>
      </c>
      <c r="N111" s="21">
        <v>30</v>
      </c>
      <c r="O111" s="27">
        <v>1</v>
      </c>
      <c r="P111">
        <v>1</v>
      </c>
      <c r="Q111" s="21">
        <v>10</v>
      </c>
      <c r="R111" s="27">
        <v>0</v>
      </c>
      <c r="S111" s="21" t="s">
        <v>242</v>
      </c>
      <c r="T111" t="s">
        <v>242</v>
      </c>
      <c r="V111" s="27">
        <v>0</v>
      </c>
      <c r="W111" t="s">
        <v>242</v>
      </c>
      <c r="X111" t="s">
        <v>242</v>
      </c>
      <c r="Y111" s="36" t="s">
        <v>242</v>
      </c>
      <c r="Z111" t="s">
        <v>242</v>
      </c>
      <c r="AA111" t="s">
        <v>242</v>
      </c>
      <c r="AB111" t="s">
        <v>242</v>
      </c>
      <c r="AC111" t="s">
        <v>242</v>
      </c>
    </row>
    <row r="112" spans="1:29" ht="14" hidden="1" customHeight="1" x14ac:dyDescent="0.2">
      <c r="A112">
        <v>111</v>
      </c>
      <c r="B112" t="s">
        <v>2737</v>
      </c>
      <c r="D112" t="s">
        <v>297</v>
      </c>
      <c r="E112" t="s">
        <v>621</v>
      </c>
      <c r="F112">
        <v>2021</v>
      </c>
      <c r="H112">
        <v>0</v>
      </c>
      <c r="K112">
        <v>10</v>
      </c>
      <c r="L112" s="27">
        <v>1</v>
      </c>
      <c r="M112">
        <v>2</v>
      </c>
      <c r="N112" s="21">
        <v>20</v>
      </c>
      <c r="O112" s="27">
        <v>1</v>
      </c>
      <c r="P112">
        <v>4</v>
      </c>
      <c r="Q112" s="21">
        <v>40</v>
      </c>
      <c r="R112" s="27">
        <v>1</v>
      </c>
      <c r="S112" s="21">
        <v>23</v>
      </c>
      <c r="T112">
        <v>2</v>
      </c>
      <c r="V112" s="27">
        <v>1</v>
      </c>
      <c r="W112">
        <v>2</v>
      </c>
      <c r="X112">
        <v>4</v>
      </c>
      <c r="Y112" s="36">
        <v>41</v>
      </c>
      <c r="Z112">
        <v>42</v>
      </c>
      <c r="AA112" t="s">
        <v>242</v>
      </c>
      <c r="AB112" t="s">
        <v>242</v>
      </c>
      <c r="AC112" t="s">
        <v>242</v>
      </c>
    </row>
    <row r="113" spans="1:29" ht="14" hidden="1" customHeight="1" x14ac:dyDescent="0.2">
      <c r="A113">
        <v>112</v>
      </c>
      <c r="B113" t="s">
        <v>2762</v>
      </c>
      <c r="D113" t="s">
        <v>319</v>
      </c>
      <c r="E113" t="s">
        <v>1051</v>
      </c>
      <c r="F113">
        <v>2020</v>
      </c>
      <c r="H113">
        <v>0</v>
      </c>
      <c r="K113">
        <v>12</v>
      </c>
      <c r="L113" s="27">
        <v>1</v>
      </c>
      <c r="M113">
        <v>3</v>
      </c>
      <c r="N113" s="21">
        <v>25</v>
      </c>
      <c r="O113" s="27">
        <v>0</v>
      </c>
      <c r="P113" s="24" t="s">
        <v>242</v>
      </c>
      <c r="Q113" s="21" t="s">
        <v>242</v>
      </c>
      <c r="R113" s="27">
        <v>1</v>
      </c>
      <c r="S113" s="21">
        <v>39</v>
      </c>
      <c r="T113">
        <v>2</v>
      </c>
      <c r="V113" s="27">
        <v>1</v>
      </c>
      <c r="W113">
        <v>10.039999999999999</v>
      </c>
      <c r="X113">
        <v>7.1</v>
      </c>
      <c r="Y113" s="36">
        <v>61.16</v>
      </c>
      <c r="Z113">
        <v>15.42</v>
      </c>
      <c r="AA113" t="s">
        <v>242</v>
      </c>
      <c r="AB113" t="s">
        <v>242</v>
      </c>
      <c r="AC113" t="s">
        <v>242</v>
      </c>
    </row>
    <row r="114" spans="1:29" ht="14" hidden="1" customHeight="1" x14ac:dyDescent="0.2">
      <c r="A114">
        <v>113</v>
      </c>
      <c r="B114" t="s">
        <v>2786</v>
      </c>
      <c r="D114" t="s">
        <v>319</v>
      </c>
      <c r="E114" t="s">
        <v>913</v>
      </c>
      <c r="F114">
        <v>2021</v>
      </c>
      <c r="H114">
        <v>0</v>
      </c>
      <c r="K114">
        <v>14</v>
      </c>
      <c r="L114" s="27">
        <v>1</v>
      </c>
      <c r="M114">
        <v>5</v>
      </c>
      <c r="N114" s="21">
        <v>35.714285714285715</v>
      </c>
      <c r="O114" s="27">
        <v>1</v>
      </c>
      <c r="P114">
        <v>3</v>
      </c>
      <c r="Q114" s="21">
        <v>21.428571428571427</v>
      </c>
      <c r="R114" s="27">
        <v>0</v>
      </c>
      <c r="S114" s="21" t="s">
        <v>242</v>
      </c>
      <c r="T114" t="s">
        <v>242</v>
      </c>
      <c r="V114" s="27">
        <v>0</v>
      </c>
      <c r="W114" t="s">
        <v>242</v>
      </c>
      <c r="X114" t="s">
        <v>242</v>
      </c>
      <c r="Y114" s="36" t="s">
        <v>242</v>
      </c>
      <c r="Z114" t="s">
        <v>242</v>
      </c>
      <c r="AA114" t="s">
        <v>242</v>
      </c>
      <c r="AB114" t="s">
        <v>242</v>
      </c>
      <c r="AC114" t="s">
        <v>242</v>
      </c>
    </row>
    <row r="115" spans="1:29" ht="14" hidden="1" customHeight="1" x14ac:dyDescent="0.2">
      <c r="A115">
        <v>114</v>
      </c>
      <c r="B115" t="s">
        <v>2811</v>
      </c>
      <c r="D115" t="s">
        <v>297</v>
      </c>
      <c r="E115" t="s">
        <v>2814</v>
      </c>
      <c r="F115">
        <v>2020</v>
      </c>
      <c r="H115">
        <v>0</v>
      </c>
      <c r="K115">
        <v>9</v>
      </c>
      <c r="L115" s="27">
        <v>1</v>
      </c>
      <c r="M115">
        <v>2</v>
      </c>
      <c r="N115" s="21">
        <v>22.222222222222221</v>
      </c>
      <c r="O115" s="27">
        <v>1</v>
      </c>
      <c r="P115">
        <v>3</v>
      </c>
      <c r="Q115" s="21">
        <v>33.333333333333329</v>
      </c>
      <c r="R115" s="27">
        <v>1</v>
      </c>
      <c r="S115" s="21">
        <v>25</v>
      </c>
      <c r="T115">
        <v>1</v>
      </c>
      <c r="V115" s="27">
        <v>1</v>
      </c>
      <c r="W115">
        <v>3</v>
      </c>
      <c r="X115">
        <v>12</v>
      </c>
      <c r="Y115" s="36">
        <v>69</v>
      </c>
      <c r="Z115">
        <v>12</v>
      </c>
      <c r="AA115" t="s">
        <v>242</v>
      </c>
      <c r="AB115" t="s">
        <v>242</v>
      </c>
      <c r="AC115" t="s">
        <v>242</v>
      </c>
    </row>
    <row r="116" spans="1:29" ht="14" hidden="1" customHeight="1" x14ac:dyDescent="0.2">
      <c r="A116">
        <v>115</v>
      </c>
      <c r="B116" t="s">
        <v>2834</v>
      </c>
      <c r="D116" t="s">
        <v>297</v>
      </c>
      <c r="E116" t="s">
        <v>2196</v>
      </c>
      <c r="F116">
        <v>2020</v>
      </c>
      <c r="H116">
        <v>0.5</v>
      </c>
      <c r="K116">
        <v>9</v>
      </c>
      <c r="L116" s="27">
        <v>1</v>
      </c>
      <c r="M116">
        <v>3</v>
      </c>
      <c r="N116" s="21">
        <v>33.333333333333329</v>
      </c>
      <c r="O116" s="27">
        <v>0</v>
      </c>
      <c r="P116" s="24" t="s">
        <v>242</v>
      </c>
      <c r="Q116" s="21" t="s">
        <v>242</v>
      </c>
      <c r="R116" s="27">
        <v>0</v>
      </c>
      <c r="S116" s="21" t="s">
        <v>242</v>
      </c>
      <c r="T116" t="s">
        <v>242</v>
      </c>
      <c r="V116" s="27">
        <v>0</v>
      </c>
      <c r="W116" t="s">
        <v>242</v>
      </c>
      <c r="X116" t="s">
        <v>242</v>
      </c>
      <c r="Y116" s="36" t="s">
        <v>242</v>
      </c>
      <c r="Z116" t="s">
        <v>242</v>
      </c>
      <c r="AA116" t="s">
        <v>242</v>
      </c>
      <c r="AB116" t="s">
        <v>242</v>
      </c>
      <c r="AC116" t="s">
        <v>242</v>
      </c>
    </row>
    <row r="117" spans="1:29" ht="14" hidden="1" customHeight="1" x14ac:dyDescent="0.2">
      <c r="A117">
        <v>116</v>
      </c>
      <c r="B117" t="s">
        <v>2847</v>
      </c>
      <c r="D117" t="s">
        <v>659</v>
      </c>
      <c r="E117" t="s">
        <v>660</v>
      </c>
      <c r="F117">
        <v>2020</v>
      </c>
      <c r="H117">
        <v>0.5</v>
      </c>
      <c r="I117">
        <v>6</v>
      </c>
      <c r="K117">
        <v>8</v>
      </c>
      <c r="L117" s="27">
        <v>1</v>
      </c>
      <c r="M117">
        <v>2</v>
      </c>
      <c r="N117" s="21">
        <v>25</v>
      </c>
      <c r="O117" s="27">
        <v>1</v>
      </c>
      <c r="P117">
        <v>2</v>
      </c>
      <c r="Q117" s="21">
        <v>25</v>
      </c>
      <c r="R117" s="27">
        <v>1</v>
      </c>
      <c r="S117" s="21">
        <v>64</v>
      </c>
      <c r="T117">
        <v>3</v>
      </c>
      <c r="V117" s="27">
        <v>0.5</v>
      </c>
      <c r="W117" t="s">
        <v>242</v>
      </c>
      <c r="X117" t="s">
        <v>242</v>
      </c>
      <c r="Y117" s="36">
        <v>70</v>
      </c>
      <c r="Z117" t="s">
        <v>242</v>
      </c>
      <c r="AA117" t="s">
        <v>242</v>
      </c>
      <c r="AB117" t="s">
        <v>242</v>
      </c>
      <c r="AC117" t="s">
        <v>242</v>
      </c>
    </row>
    <row r="118" spans="1:29" ht="14" hidden="1" customHeight="1" x14ac:dyDescent="0.2">
      <c r="A118">
        <v>117</v>
      </c>
      <c r="B118" t="s">
        <v>2876</v>
      </c>
      <c r="D118" t="s">
        <v>476</v>
      </c>
      <c r="E118" t="s">
        <v>2878</v>
      </c>
      <c r="F118">
        <v>2020</v>
      </c>
      <c r="H118">
        <v>0.5</v>
      </c>
      <c r="K118">
        <v>12</v>
      </c>
      <c r="L118" s="27">
        <v>1</v>
      </c>
      <c r="M118">
        <v>3</v>
      </c>
      <c r="N118" s="21">
        <v>25</v>
      </c>
      <c r="O118" s="27">
        <v>1</v>
      </c>
      <c r="P118">
        <v>2</v>
      </c>
      <c r="Q118" s="21">
        <v>16.666666666666664</v>
      </c>
      <c r="R118" s="27">
        <v>1</v>
      </c>
      <c r="S118" s="21">
        <v>33</v>
      </c>
      <c r="T118">
        <v>2</v>
      </c>
      <c r="V118" s="27">
        <v>1</v>
      </c>
      <c r="W118">
        <v>12</v>
      </c>
      <c r="X118">
        <v>8</v>
      </c>
      <c r="Y118" s="36">
        <v>66</v>
      </c>
      <c r="Z118">
        <v>10</v>
      </c>
      <c r="AA118" t="s">
        <v>242</v>
      </c>
      <c r="AB118" t="s">
        <v>242</v>
      </c>
      <c r="AC118" t="s">
        <v>242</v>
      </c>
    </row>
    <row r="119" spans="1:29" ht="14" hidden="1" customHeight="1" x14ac:dyDescent="0.2">
      <c r="A119" s="10">
        <v>118</v>
      </c>
      <c r="B119" s="10" t="s">
        <v>2891</v>
      </c>
      <c r="C119" s="10"/>
      <c r="D119" s="10" t="s">
        <v>271</v>
      </c>
      <c r="E119" s="10" t="s">
        <v>2893</v>
      </c>
      <c r="F119" s="10">
        <v>2021</v>
      </c>
      <c r="G119" s="10"/>
      <c r="H119" s="10">
        <v>0</v>
      </c>
      <c r="K119" s="10">
        <v>11</v>
      </c>
      <c r="L119" s="22">
        <v>1</v>
      </c>
      <c r="M119" s="10">
        <v>3</v>
      </c>
      <c r="N119" s="21">
        <v>27.27272727272727</v>
      </c>
      <c r="O119" s="22">
        <v>1</v>
      </c>
      <c r="P119" s="10">
        <v>3</v>
      </c>
      <c r="Q119" s="21">
        <v>27.27272727272727</v>
      </c>
      <c r="R119" s="22">
        <v>0</v>
      </c>
      <c r="S119" s="20" t="s">
        <v>242</v>
      </c>
      <c r="T119" s="10" t="s">
        <v>242</v>
      </c>
      <c r="U119" s="10"/>
      <c r="V119" s="22">
        <v>0</v>
      </c>
      <c r="W119" s="10" t="s">
        <v>242</v>
      </c>
      <c r="X119" s="10" t="s">
        <v>242</v>
      </c>
      <c r="Y119" s="50" t="s">
        <v>242</v>
      </c>
      <c r="Z119" s="10" t="s">
        <v>242</v>
      </c>
      <c r="AA119" s="10" t="s">
        <v>242</v>
      </c>
      <c r="AB119" s="10" t="s">
        <v>242</v>
      </c>
      <c r="AC119" s="10" t="s">
        <v>242</v>
      </c>
    </row>
    <row r="120" spans="1:29" ht="14" hidden="1" customHeight="1" x14ac:dyDescent="0.2">
      <c r="A120">
        <v>119</v>
      </c>
      <c r="B120" t="s">
        <v>2907</v>
      </c>
      <c r="D120" t="s">
        <v>476</v>
      </c>
      <c r="E120" t="s">
        <v>2909</v>
      </c>
      <c r="F120">
        <v>2020</v>
      </c>
      <c r="H120">
        <v>0.5</v>
      </c>
      <c r="I120">
        <v>9</v>
      </c>
      <c r="K120">
        <v>10</v>
      </c>
      <c r="L120" s="27">
        <v>1</v>
      </c>
      <c r="M120">
        <v>3</v>
      </c>
      <c r="N120" s="21">
        <v>30</v>
      </c>
      <c r="O120" s="27">
        <v>1</v>
      </c>
      <c r="P120">
        <v>3</v>
      </c>
      <c r="Q120" s="21">
        <v>30</v>
      </c>
      <c r="R120" s="27">
        <v>1</v>
      </c>
      <c r="S120" s="21">
        <v>5</v>
      </c>
      <c r="T120">
        <v>3</v>
      </c>
      <c r="U120" t="s">
        <v>2924</v>
      </c>
      <c r="V120" s="27">
        <v>1</v>
      </c>
      <c r="W120">
        <v>20.7</v>
      </c>
      <c r="X120">
        <v>9.1</v>
      </c>
      <c r="Y120" s="36">
        <v>66.7</v>
      </c>
      <c r="Z120">
        <v>1.4</v>
      </c>
      <c r="AA120" t="s">
        <v>242</v>
      </c>
      <c r="AB120" t="s">
        <v>242</v>
      </c>
      <c r="AC120" t="s">
        <v>242</v>
      </c>
    </row>
    <row r="121" spans="1:29" ht="14" hidden="1" customHeight="1" x14ac:dyDescent="0.2">
      <c r="A121" s="10">
        <v>120</v>
      </c>
      <c r="B121" s="10" t="s">
        <v>2930</v>
      </c>
      <c r="C121" s="10"/>
      <c r="D121" s="10" t="s">
        <v>271</v>
      </c>
      <c r="E121" s="10" t="s">
        <v>2932</v>
      </c>
      <c r="F121" s="10">
        <v>2020</v>
      </c>
      <c r="G121" s="10"/>
      <c r="H121" s="10">
        <v>0</v>
      </c>
      <c r="K121" s="10">
        <v>12</v>
      </c>
      <c r="L121" s="22">
        <v>1</v>
      </c>
      <c r="M121" s="10">
        <v>3</v>
      </c>
      <c r="N121" s="21">
        <v>25</v>
      </c>
      <c r="O121" s="22">
        <v>1</v>
      </c>
      <c r="P121" s="10">
        <v>1</v>
      </c>
      <c r="Q121" s="21">
        <v>8.3333333333333321</v>
      </c>
      <c r="R121" s="22">
        <v>1</v>
      </c>
      <c r="S121" s="20">
        <v>16.3</v>
      </c>
      <c r="T121" s="10">
        <v>1</v>
      </c>
      <c r="U121" s="10"/>
      <c r="V121" s="22">
        <v>1</v>
      </c>
      <c r="W121" s="10">
        <v>12.1</v>
      </c>
      <c r="X121" s="10">
        <v>22.9</v>
      </c>
      <c r="Y121" s="50">
        <v>58.5</v>
      </c>
      <c r="Z121" s="10">
        <v>1.8</v>
      </c>
      <c r="AA121" s="10" t="s">
        <v>242</v>
      </c>
      <c r="AB121" s="10" t="s">
        <v>242</v>
      </c>
      <c r="AC121" s="10" t="s">
        <v>242</v>
      </c>
    </row>
    <row r="122" spans="1:29" ht="14" hidden="1" customHeight="1" x14ac:dyDescent="0.2">
      <c r="A122">
        <v>121</v>
      </c>
      <c r="B122" t="s">
        <v>2945</v>
      </c>
      <c r="D122" t="s">
        <v>418</v>
      </c>
      <c r="E122" t="s">
        <v>419</v>
      </c>
      <c r="F122">
        <v>2021</v>
      </c>
      <c r="H122">
        <v>0.5</v>
      </c>
      <c r="K122">
        <v>12</v>
      </c>
      <c r="L122" s="27">
        <v>1</v>
      </c>
      <c r="M122">
        <v>3</v>
      </c>
      <c r="N122" s="21">
        <v>25</v>
      </c>
      <c r="O122" s="27">
        <v>1</v>
      </c>
      <c r="P122">
        <v>3</v>
      </c>
      <c r="Q122" s="21">
        <v>25</v>
      </c>
      <c r="R122" s="27">
        <v>1</v>
      </c>
      <c r="S122" s="21">
        <v>19</v>
      </c>
      <c r="T122">
        <v>2</v>
      </c>
      <c r="V122" s="27">
        <v>1</v>
      </c>
      <c r="W122">
        <v>9.3000000000000007</v>
      </c>
      <c r="X122">
        <v>14.5</v>
      </c>
      <c r="Y122" s="36">
        <v>67.8</v>
      </c>
      <c r="Z122">
        <v>4.7</v>
      </c>
      <c r="AA122" t="s">
        <v>242</v>
      </c>
      <c r="AB122" t="s">
        <v>242</v>
      </c>
      <c r="AC122" t="s">
        <v>242</v>
      </c>
    </row>
    <row r="123" spans="1:29" ht="14" hidden="1" customHeight="1" x14ac:dyDescent="0.2">
      <c r="A123">
        <v>122</v>
      </c>
      <c r="B123" t="s">
        <v>2973</v>
      </c>
      <c r="D123" t="s">
        <v>350</v>
      </c>
      <c r="E123" s="2" t="s">
        <v>2975</v>
      </c>
      <c r="F123">
        <v>2019</v>
      </c>
      <c r="H123">
        <v>0</v>
      </c>
      <c r="K123">
        <v>14</v>
      </c>
      <c r="L123" s="27">
        <v>0.5</v>
      </c>
      <c r="M123" t="s">
        <v>242</v>
      </c>
      <c r="N123" s="21" t="s">
        <v>242</v>
      </c>
      <c r="O123" s="27">
        <v>1</v>
      </c>
      <c r="P123" s="24" t="s">
        <v>242</v>
      </c>
      <c r="Q123" s="21" t="s">
        <v>242</v>
      </c>
      <c r="R123" s="27">
        <v>1</v>
      </c>
      <c r="S123" s="21">
        <v>43</v>
      </c>
      <c r="T123">
        <v>2</v>
      </c>
      <c r="V123" s="27">
        <v>0</v>
      </c>
      <c r="W123" t="s">
        <v>242</v>
      </c>
      <c r="X123" t="s">
        <v>242</v>
      </c>
      <c r="Y123" s="36" t="s">
        <v>242</v>
      </c>
      <c r="Z123" t="s">
        <v>242</v>
      </c>
      <c r="AA123" t="s">
        <v>242</v>
      </c>
      <c r="AB123" t="s">
        <v>242</v>
      </c>
      <c r="AC123" t="s">
        <v>242</v>
      </c>
    </row>
    <row r="124" spans="1:29" ht="14" hidden="1" customHeight="1" x14ac:dyDescent="0.2">
      <c r="A124">
        <v>123</v>
      </c>
      <c r="B124" t="s">
        <v>3001</v>
      </c>
      <c r="D124" t="s">
        <v>326</v>
      </c>
      <c r="E124" t="s">
        <v>942</v>
      </c>
      <c r="F124">
        <v>2019</v>
      </c>
      <c r="H124">
        <v>0.5</v>
      </c>
      <c r="I124">
        <v>4</v>
      </c>
      <c r="K124">
        <v>11</v>
      </c>
      <c r="L124" s="27">
        <v>1</v>
      </c>
      <c r="M124">
        <v>2</v>
      </c>
      <c r="N124" s="21">
        <v>18.181818181818183</v>
      </c>
      <c r="O124" s="27">
        <v>1</v>
      </c>
      <c r="P124">
        <v>5</v>
      </c>
      <c r="Q124" s="21">
        <v>45.454545454545453</v>
      </c>
      <c r="R124" s="27">
        <v>1</v>
      </c>
      <c r="S124" s="21">
        <v>21</v>
      </c>
      <c r="T124">
        <v>2</v>
      </c>
      <c r="V124" s="27">
        <v>0</v>
      </c>
      <c r="W124" t="s">
        <v>242</v>
      </c>
      <c r="X124" t="s">
        <v>242</v>
      </c>
      <c r="Y124" s="36" t="s">
        <v>242</v>
      </c>
      <c r="Z124" t="s">
        <v>242</v>
      </c>
      <c r="AA124" t="s">
        <v>242</v>
      </c>
      <c r="AB124" t="s">
        <v>242</v>
      </c>
      <c r="AC124" t="s">
        <v>242</v>
      </c>
    </row>
    <row r="125" spans="1:29" ht="14" hidden="1" customHeight="1" x14ac:dyDescent="0.2">
      <c r="A125">
        <v>124</v>
      </c>
      <c r="B125" t="s">
        <v>3030</v>
      </c>
      <c r="D125" t="s">
        <v>319</v>
      </c>
      <c r="E125" t="s">
        <v>890</v>
      </c>
      <c r="F125">
        <v>2019</v>
      </c>
      <c r="H125">
        <v>0</v>
      </c>
      <c r="K125">
        <v>14</v>
      </c>
      <c r="L125" s="27">
        <v>1</v>
      </c>
      <c r="M125">
        <v>4</v>
      </c>
      <c r="N125" s="21">
        <v>28.571428571428569</v>
      </c>
      <c r="O125" s="27">
        <v>1</v>
      </c>
      <c r="P125">
        <v>6</v>
      </c>
      <c r="Q125" s="21">
        <v>42.857142857142854</v>
      </c>
      <c r="R125" s="27">
        <v>1</v>
      </c>
      <c r="S125" s="21">
        <v>51</v>
      </c>
      <c r="T125">
        <v>1</v>
      </c>
      <c r="V125" s="27">
        <v>1</v>
      </c>
      <c r="W125">
        <v>10.4</v>
      </c>
      <c r="X125">
        <v>8.3000000000000007</v>
      </c>
      <c r="Y125" s="36">
        <v>65</v>
      </c>
      <c r="Z125">
        <v>14.6</v>
      </c>
      <c r="AA125" t="s">
        <v>242</v>
      </c>
      <c r="AB125" t="s">
        <v>242</v>
      </c>
      <c r="AC125" t="s">
        <v>242</v>
      </c>
    </row>
    <row r="126" spans="1:29" ht="14" hidden="1" customHeight="1" x14ac:dyDescent="0.2">
      <c r="A126">
        <v>125</v>
      </c>
      <c r="B126" t="s">
        <v>3058</v>
      </c>
      <c r="D126" t="s">
        <v>319</v>
      </c>
      <c r="E126" t="s">
        <v>890</v>
      </c>
      <c r="F126">
        <v>2019</v>
      </c>
      <c r="H126">
        <v>0</v>
      </c>
      <c r="K126">
        <v>10</v>
      </c>
      <c r="L126" s="27">
        <v>1</v>
      </c>
      <c r="M126">
        <v>4</v>
      </c>
      <c r="N126" s="21">
        <v>40</v>
      </c>
      <c r="O126" s="27">
        <v>1</v>
      </c>
      <c r="P126">
        <v>2</v>
      </c>
      <c r="Q126" s="21">
        <v>20</v>
      </c>
      <c r="R126" s="27">
        <v>1</v>
      </c>
      <c r="S126" s="21">
        <v>55.6</v>
      </c>
      <c r="T126">
        <v>3</v>
      </c>
      <c r="V126" s="27">
        <v>1</v>
      </c>
      <c r="W126">
        <v>17.7</v>
      </c>
      <c r="X126">
        <v>11.1</v>
      </c>
      <c r="Y126" s="36">
        <v>62.1</v>
      </c>
      <c r="Z126">
        <v>5.7</v>
      </c>
      <c r="AA126" t="s">
        <v>242</v>
      </c>
      <c r="AB126" t="s">
        <v>242</v>
      </c>
      <c r="AC126" t="s">
        <v>242</v>
      </c>
    </row>
    <row r="127" spans="1:29" ht="14" hidden="1" customHeight="1" x14ac:dyDescent="0.2">
      <c r="A127">
        <v>126</v>
      </c>
      <c r="B127" t="s">
        <v>3084</v>
      </c>
      <c r="D127" t="s">
        <v>350</v>
      </c>
      <c r="E127" t="s">
        <v>2570</v>
      </c>
      <c r="F127">
        <v>2019</v>
      </c>
      <c r="H127">
        <v>0</v>
      </c>
      <c r="K127">
        <v>12</v>
      </c>
      <c r="L127" s="27">
        <v>1</v>
      </c>
      <c r="M127">
        <v>3</v>
      </c>
      <c r="N127" s="21">
        <v>25</v>
      </c>
      <c r="O127" s="27">
        <v>0</v>
      </c>
      <c r="P127" s="24" t="s">
        <v>242</v>
      </c>
      <c r="Q127" s="21" t="s">
        <v>242</v>
      </c>
      <c r="R127" s="27">
        <v>1</v>
      </c>
      <c r="S127" s="21">
        <v>52</v>
      </c>
      <c r="T127">
        <v>2</v>
      </c>
      <c r="V127" s="27">
        <v>0.5</v>
      </c>
      <c r="W127" t="s">
        <v>242</v>
      </c>
      <c r="X127" t="s">
        <v>242</v>
      </c>
      <c r="Y127" s="36" t="s">
        <v>242</v>
      </c>
      <c r="Z127" t="s">
        <v>242</v>
      </c>
      <c r="AA127" t="s">
        <v>242</v>
      </c>
      <c r="AB127" t="s">
        <v>242</v>
      </c>
      <c r="AC127" t="s">
        <v>242</v>
      </c>
    </row>
    <row r="128" spans="1:29" ht="14" hidden="1" customHeight="1" x14ac:dyDescent="0.2">
      <c r="A128">
        <v>127</v>
      </c>
      <c r="B128" t="s">
        <v>3109</v>
      </c>
      <c r="D128" t="s">
        <v>476</v>
      </c>
      <c r="E128" t="s">
        <v>477</v>
      </c>
      <c r="F128">
        <v>2020</v>
      </c>
      <c r="H128">
        <v>0</v>
      </c>
      <c r="K128">
        <v>9</v>
      </c>
      <c r="L128" s="27">
        <v>1</v>
      </c>
      <c r="M128">
        <v>2</v>
      </c>
      <c r="N128" s="21">
        <v>22.222222222222221</v>
      </c>
      <c r="O128" s="27">
        <v>1</v>
      </c>
      <c r="P128">
        <v>2</v>
      </c>
      <c r="Q128" s="21">
        <v>22.222222222222221</v>
      </c>
      <c r="R128" s="27">
        <v>1</v>
      </c>
      <c r="S128" s="21">
        <v>41.67</v>
      </c>
      <c r="T128">
        <v>3</v>
      </c>
      <c r="V128" s="27">
        <v>1</v>
      </c>
      <c r="W128">
        <v>14</v>
      </c>
      <c r="X128">
        <v>23</v>
      </c>
      <c r="Y128" s="36">
        <v>55</v>
      </c>
      <c r="Z128">
        <v>5</v>
      </c>
      <c r="AA128" t="s">
        <v>242</v>
      </c>
      <c r="AB128" t="s">
        <v>242</v>
      </c>
      <c r="AC128" t="s">
        <v>242</v>
      </c>
    </row>
    <row r="129" spans="1:29" ht="14" hidden="1" customHeight="1" x14ac:dyDescent="0.2">
      <c r="A129" s="10">
        <v>128</v>
      </c>
      <c r="B129" s="10" t="s">
        <v>3128</v>
      </c>
      <c r="C129" s="10"/>
      <c r="D129" s="10" t="s">
        <v>271</v>
      </c>
      <c r="E129" s="10" t="s">
        <v>2346</v>
      </c>
      <c r="F129" s="10">
        <v>2020</v>
      </c>
      <c r="G129" s="10"/>
      <c r="H129" s="10">
        <v>0</v>
      </c>
      <c r="K129" s="10">
        <v>7</v>
      </c>
      <c r="L129" s="22">
        <v>1</v>
      </c>
      <c r="M129" s="10">
        <v>1</v>
      </c>
      <c r="N129" s="21">
        <v>14.285714285714285</v>
      </c>
      <c r="O129" s="22">
        <v>0</v>
      </c>
      <c r="P129" s="19">
        <v>0</v>
      </c>
      <c r="Q129" s="21">
        <v>0</v>
      </c>
      <c r="R129" s="22">
        <v>1</v>
      </c>
      <c r="S129" s="20">
        <v>28</v>
      </c>
      <c r="T129" s="10">
        <v>2</v>
      </c>
      <c r="U129" s="10"/>
      <c r="V129" s="22">
        <v>1</v>
      </c>
      <c r="W129" s="10">
        <v>11</v>
      </c>
      <c r="X129" s="10">
        <v>31</v>
      </c>
      <c r="Y129" s="50">
        <v>54</v>
      </c>
      <c r="Z129" s="10">
        <v>2</v>
      </c>
      <c r="AA129" s="10" t="s">
        <v>242</v>
      </c>
      <c r="AB129" s="10" t="s">
        <v>242</v>
      </c>
      <c r="AC129" s="10" t="s">
        <v>242</v>
      </c>
    </row>
    <row r="130" spans="1:29" ht="14" hidden="1" customHeight="1" x14ac:dyDescent="0.2">
      <c r="A130">
        <v>129</v>
      </c>
      <c r="B130" t="s">
        <v>3148</v>
      </c>
      <c r="D130" t="s">
        <v>319</v>
      </c>
      <c r="E130" t="s">
        <v>1051</v>
      </c>
      <c r="F130">
        <v>2021</v>
      </c>
      <c r="H130">
        <v>0</v>
      </c>
      <c r="K130">
        <v>13</v>
      </c>
      <c r="L130" s="27">
        <v>1</v>
      </c>
      <c r="M130">
        <v>4</v>
      </c>
      <c r="N130" s="21">
        <v>30.76923076923077</v>
      </c>
      <c r="O130" s="27">
        <v>1</v>
      </c>
      <c r="P130">
        <v>2</v>
      </c>
      <c r="Q130" s="21">
        <v>15.384615384615385</v>
      </c>
      <c r="R130" s="27">
        <v>1</v>
      </c>
      <c r="S130" s="21">
        <v>28</v>
      </c>
      <c r="T130">
        <v>2</v>
      </c>
      <c r="U130" s="2" t="s">
        <v>3156</v>
      </c>
      <c r="V130" s="27">
        <v>1</v>
      </c>
      <c r="W130">
        <v>4.2</v>
      </c>
      <c r="X130">
        <v>7.1</v>
      </c>
      <c r="Y130" s="36">
        <v>57.5</v>
      </c>
      <c r="Z130">
        <v>28.8</v>
      </c>
      <c r="AA130" t="s">
        <v>242</v>
      </c>
      <c r="AB130" t="s">
        <v>242</v>
      </c>
      <c r="AC130" t="s">
        <v>242</v>
      </c>
    </row>
    <row r="131" spans="1:29" ht="14" hidden="1" customHeight="1" x14ac:dyDescent="0.2">
      <c r="A131">
        <v>130</v>
      </c>
      <c r="B131" t="s">
        <v>3164</v>
      </c>
      <c r="D131" t="s">
        <v>326</v>
      </c>
      <c r="E131" t="s">
        <v>942</v>
      </c>
      <c r="F131">
        <v>2021</v>
      </c>
      <c r="H131">
        <v>0</v>
      </c>
      <c r="K131">
        <v>11</v>
      </c>
      <c r="L131" s="27">
        <v>1</v>
      </c>
      <c r="M131">
        <v>4</v>
      </c>
      <c r="N131" s="21">
        <v>36.363636363636367</v>
      </c>
      <c r="O131" s="27">
        <v>1</v>
      </c>
      <c r="P131">
        <v>7</v>
      </c>
      <c r="Q131" s="21">
        <v>63.636363636363633</v>
      </c>
      <c r="R131" s="27">
        <v>0</v>
      </c>
      <c r="S131" s="21" t="s">
        <v>242</v>
      </c>
      <c r="T131" t="s">
        <v>242</v>
      </c>
      <c r="V131" s="27">
        <v>0</v>
      </c>
      <c r="W131" t="s">
        <v>242</v>
      </c>
      <c r="X131" t="s">
        <v>242</v>
      </c>
      <c r="Y131" s="36" t="s">
        <v>242</v>
      </c>
      <c r="Z131" t="s">
        <v>242</v>
      </c>
      <c r="AA131" t="s">
        <v>242</v>
      </c>
      <c r="AB131" t="s">
        <v>242</v>
      </c>
      <c r="AC131" t="s">
        <v>242</v>
      </c>
    </row>
    <row r="132" spans="1:29" ht="14" hidden="1" customHeight="1" x14ac:dyDescent="0.2">
      <c r="A132">
        <v>131</v>
      </c>
      <c r="B132" t="s">
        <v>3182</v>
      </c>
      <c r="D132" t="s">
        <v>418</v>
      </c>
      <c r="E132" t="s">
        <v>3184</v>
      </c>
      <c r="F132">
        <v>2021</v>
      </c>
      <c r="H132">
        <v>0</v>
      </c>
      <c r="K132">
        <v>11</v>
      </c>
      <c r="L132" s="27">
        <v>1</v>
      </c>
      <c r="M132">
        <v>3</v>
      </c>
      <c r="N132" s="21">
        <v>27.27272727272727</v>
      </c>
      <c r="O132" s="27">
        <v>1</v>
      </c>
      <c r="P132">
        <v>3</v>
      </c>
      <c r="Q132" s="21">
        <v>27.27272727272727</v>
      </c>
      <c r="R132" s="27">
        <v>1</v>
      </c>
      <c r="S132" s="21">
        <v>10</v>
      </c>
      <c r="T132">
        <v>3</v>
      </c>
      <c r="V132" s="27">
        <v>0.5</v>
      </c>
      <c r="W132" t="s">
        <v>242</v>
      </c>
      <c r="X132" t="s">
        <v>242</v>
      </c>
      <c r="Y132" s="36">
        <v>67</v>
      </c>
      <c r="Z132" t="s">
        <v>242</v>
      </c>
      <c r="AA132" t="s">
        <v>242</v>
      </c>
      <c r="AB132" t="s">
        <v>242</v>
      </c>
      <c r="AC132" t="s">
        <v>242</v>
      </c>
    </row>
    <row r="133" spans="1:29" ht="14" hidden="1" customHeight="1" x14ac:dyDescent="0.2">
      <c r="A133">
        <v>132</v>
      </c>
      <c r="B133" t="s">
        <v>3202</v>
      </c>
      <c r="D133" t="s">
        <v>248</v>
      </c>
      <c r="E133" t="s">
        <v>249</v>
      </c>
      <c r="F133">
        <v>2020</v>
      </c>
      <c r="H133">
        <v>0.5</v>
      </c>
      <c r="I133">
        <v>15</v>
      </c>
      <c r="K133">
        <v>12</v>
      </c>
      <c r="L133" s="27">
        <v>1</v>
      </c>
      <c r="M133">
        <v>2</v>
      </c>
      <c r="N133" s="21">
        <v>16.666666666666664</v>
      </c>
      <c r="O133" s="27">
        <v>1</v>
      </c>
      <c r="P133">
        <v>4</v>
      </c>
      <c r="Q133" s="21">
        <v>33.333333333333329</v>
      </c>
      <c r="R133" s="27">
        <v>1</v>
      </c>
      <c r="S133" s="21">
        <v>29</v>
      </c>
      <c r="T133">
        <v>2</v>
      </c>
      <c r="V133" s="27">
        <v>0.5</v>
      </c>
      <c r="W133" t="s">
        <v>242</v>
      </c>
      <c r="X133" t="s">
        <v>242</v>
      </c>
      <c r="Y133" s="36">
        <v>69</v>
      </c>
      <c r="Z133" t="s">
        <v>242</v>
      </c>
      <c r="AA133" t="s">
        <v>242</v>
      </c>
      <c r="AB133" t="s">
        <v>242</v>
      </c>
      <c r="AC133" t="s">
        <v>242</v>
      </c>
    </row>
    <row r="134" spans="1:29" ht="14" hidden="1" customHeight="1" x14ac:dyDescent="0.2">
      <c r="A134">
        <v>133</v>
      </c>
      <c r="B134" t="s">
        <v>3225</v>
      </c>
      <c r="D134" t="s">
        <v>319</v>
      </c>
      <c r="E134" t="s">
        <v>913</v>
      </c>
      <c r="F134">
        <v>2021</v>
      </c>
      <c r="H134">
        <v>0</v>
      </c>
      <c r="K134">
        <v>17</v>
      </c>
      <c r="L134" s="27">
        <v>1</v>
      </c>
      <c r="M134">
        <v>4</v>
      </c>
      <c r="N134" s="21">
        <v>23.52941176470588</v>
      </c>
      <c r="O134" s="27">
        <v>1</v>
      </c>
      <c r="P134">
        <v>3</v>
      </c>
      <c r="Q134" s="21">
        <v>17.647058823529413</v>
      </c>
      <c r="R134" s="27">
        <v>1</v>
      </c>
      <c r="S134" s="21">
        <v>60</v>
      </c>
      <c r="T134">
        <v>3</v>
      </c>
      <c r="V134" s="27">
        <v>1</v>
      </c>
      <c r="W134">
        <v>12</v>
      </c>
      <c r="X134">
        <v>5</v>
      </c>
      <c r="Y134" s="36">
        <v>75</v>
      </c>
      <c r="Z134">
        <v>5</v>
      </c>
      <c r="AA134" t="s">
        <v>242</v>
      </c>
      <c r="AB134" t="s">
        <v>242</v>
      </c>
      <c r="AC134" t="s">
        <v>242</v>
      </c>
    </row>
    <row r="135" spans="1:29" ht="14" hidden="1" customHeight="1" x14ac:dyDescent="0.2">
      <c r="A135">
        <v>134</v>
      </c>
      <c r="B135" t="s">
        <v>3248</v>
      </c>
      <c r="C135" s="24">
        <v>1037646</v>
      </c>
      <c r="D135" t="s">
        <v>350</v>
      </c>
      <c r="E135" t="s">
        <v>1032</v>
      </c>
      <c r="F135">
        <v>2021</v>
      </c>
      <c r="H135">
        <v>0.5</v>
      </c>
      <c r="I135">
        <v>15</v>
      </c>
      <c r="K135">
        <v>8</v>
      </c>
      <c r="L135" s="27">
        <v>1</v>
      </c>
      <c r="M135">
        <v>2</v>
      </c>
      <c r="N135" s="21">
        <v>25</v>
      </c>
      <c r="O135" s="27">
        <v>1</v>
      </c>
      <c r="P135">
        <v>1</v>
      </c>
      <c r="Q135" s="21">
        <v>12.5</v>
      </c>
      <c r="R135" s="27">
        <v>1</v>
      </c>
      <c r="S135" s="21">
        <v>36</v>
      </c>
      <c r="T135">
        <v>2</v>
      </c>
      <c r="V135" s="27">
        <v>0</v>
      </c>
      <c r="W135" t="s">
        <v>242</v>
      </c>
      <c r="X135" t="s">
        <v>242</v>
      </c>
      <c r="Y135" s="36" t="s">
        <v>242</v>
      </c>
      <c r="Z135" t="s">
        <v>242</v>
      </c>
      <c r="AA135" t="s">
        <v>242</v>
      </c>
      <c r="AB135" t="s">
        <v>242</v>
      </c>
      <c r="AC135" t="s">
        <v>242</v>
      </c>
    </row>
    <row r="136" spans="1:29" ht="14" hidden="1" customHeight="1" x14ac:dyDescent="0.2">
      <c r="A136">
        <v>135</v>
      </c>
      <c r="B136" t="s">
        <v>3268</v>
      </c>
      <c r="D136" t="s">
        <v>418</v>
      </c>
      <c r="E136" t="s">
        <v>1838</v>
      </c>
      <c r="F136">
        <v>2021</v>
      </c>
      <c r="H136">
        <v>1</v>
      </c>
      <c r="I136">
        <v>9</v>
      </c>
      <c r="K136">
        <v>12</v>
      </c>
      <c r="L136" s="27">
        <v>1</v>
      </c>
      <c r="M136">
        <v>3</v>
      </c>
      <c r="N136" s="21">
        <v>25</v>
      </c>
      <c r="O136" s="27">
        <v>1</v>
      </c>
      <c r="P136">
        <v>4</v>
      </c>
      <c r="Q136" s="21">
        <v>33.333333333333329</v>
      </c>
      <c r="R136" s="27">
        <v>1</v>
      </c>
      <c r="S136" s="21">
        <v>15</v>
      </c>
      <c r="T136">
        <v>2</v>
      </c>
      <c r="U136" s="2" t="s">
        <v>3297</v>
      </c>
      <c r="V136" s="27">
        <v>0.5</v>
      </c>
      <c r="W136" t="s">
        <v>242</v>
      </c>
      <c r="X136" t="s">
        <v>242</v>
      </c>
      <c r="Y136" s="36" t="s">
        <v>242</v>
      </c>
      <c r="Z136" t="s">
        <v>242</v>
      </c>
      <c r="AA136" t="s">
        <v>242</v>
      </c>
      <c r="AB136" t="s">
        <v>242</v>
      </c>
      <c r="AC136" t="s">
        <v>242</v>
      </c>
    </row>
    <row r="137" spans="1:29" ht="14" hidden="1" customHeight="1" x14ac:dyDescent="0.2">
      <c r="A137" s="10">
        <v>136</v>
      </c>
      <c r="B137" s="10" t="s">
        <v>3309</v>
      </c>
      <c r="C137" s="10"/>
      <c r="D137" s="10" t="s">
        <v>271</v>
      </c>
      <c r="E137" s="10" t="s">
        <v>1304</v>
      </c>
      <c r="F137" s="10">
        <v>2021</v>
      </c>
      <c r="G137" s="10"/>
      <c r="H137" s="10">
        <v>0.5</v>
      </c>
      <c r="I137">
        <v>15</v>
      </c>
      <c r="K137" s="10">
        <v>7</v>
      </c>
      <c r="L137" s="22">
        <v>1</v>
      </c>
      <c r="M137" s="10">
        <v>2</v>
      </c>
      <c r="N137" s="21">
        <v>28.571428571428569</v>
      </c>
      <c r="O137" s="22">
        <v>1</v>
      </c>
      <c r="P137" s="10">
        <v>1</v>
      </c>
      <c r="Q137" s="21">
        <v>14.285714285714285</v>
      </c>
      <c r="R137" s="22">
        <v>1</v>
      </c>
      <c r="S137" s="20">
        <v>59</v>
      </c>
      <c r="T137" s="10">
        <v>2</v>
      </c>
      <c r="U137" s="10" t="s">
        <v>3324</v>
      </c>
      <c r="V137" s="22">
        <v>1</v>
      </c>
      <c r="W137" s="10">
        <v>11.5</v>
      </c>
      <c r="X137" s="10">
        <v>47.9</v>
      </c>
      <c r="Y137" s="50">
        <v>36.200000000000003</v>
      </c>
      <c r="Z137" s="10">
        <v>3.6</v>
      </c>
      <c r="AA137" s="10" t="s">
        <v>242</v>
      </c>
      <c r="AB137" s="10" t="s">
        <v>242</v>
      </c>
      <c r="AC137" s="10" t="s">
        <v>242</v>
      </c>
    </row>
    <row r="138" spans="1:29" ht="14" hidden="1" customHeight="1" x14ac:dyDescent="0.2">
      <c r="A138">
        <v>137</v>
      </c>
      <c r="B138" t="s">
        <v>3331</v>
      </c>
      <c r="D138" t="s">
        <v>490</v>
      </c>
      <c r="E138" t="s">
        <v>1010</v>
      </c>
      <c r="F138">
        <v>2021</v>
      </c>
      <c r="H138">
        <v>0.5</v>
      </c>
      <c r="I138">
        <v>15</v>
      </c>
      <c r="K138">
        <v>12</v>
      </c>
      <c r="L138" s="27">
        <v>1</v>
      </c>
      <c r="M138">
        <v>3</v>
      </c>
      <c r="N138" s="21">
        <v>25</v>
      </c>
      <c r="O138" s="27">
        <v>1</v>
      </c>
      <c r="P138">
        <v>4</v>
      </c>
      <c r="Q138" s="21">
        <v>33.333333333333329</v>
      </c>
      <c r="R138" s="27">
        <v>1</v>
      </c>
      <c r="S138" s="21">
        <v>27</v>
      </c>
      <c r="T138">
        <v>3</v>
      </c>
      <c r="V138" s="27">
        <v>1</v>
      </c>
      <c r="W138">
        <v>8.1</v>
      </c>
      <c r="X138">
        <v>3.9</v>
      </c>
      <c r="Y138" s="36">
        <v>85.3</v>
      </c>
      <c r="Z138">
        <v>0.9</v>
      </c>
      <c r="AA138" t="s">
        <v>242</v>
      </c>
      <c r="AB138" t="s">
        <v>242</v>
      </c>
      <c r="AC138" t="s">
        <v>242</v>
      </c>
    </row>
    <row r="139" spans="1:29" ht="14" hidden="1" customHeight="1" x14ac:dyDescent="0.2">
      <c r="A139">
        <v>138</v>
      </c>
      <c r="B139" t="s">
        <v>3360</v>
      </c>
      <c r="D139" t="s">
        <v>297</v>
      </c>
      <c r="E139" t="s">
        <v>1077</v>
      </c>
      <c r="F139">
        <v>2021</v>
      </c>
      <c r="H139">
        <v>0</v>
      </c>
      <c r="K139">
        <v>9</v>
      </c>
      <c r="L139" s="27">
        <v>1</v>
      </c>
      <c r="M139">
        <v>4</v>
      </c>
      <c r="N139" s="21">
        <v>44.444444444444443</v>
      </c>
      <c r="O139" s="27">
        <v>1</v>
      </c>
      <c r="P139">
        <v>3</v>
      </c>
      <c r="Q139" s="21">
        <v>33.333333333333329</v>
      </c>
      <c r="R139" s="27">
        <v>1</v>
      </c>
      <c r="S139" s="21">
        <v>33</v>
      </c>
      <c r="T139">
        <v>2</v>
      </c>
      <c r="V139" s="27">
        <v>1</v>
      </c>
      <c r="W139">
        <v>6</v>
      </c>
      <c r="X139">
        <v>4</v>
      </c>
      <c r="Y139" s="36">
        <v>47</v>
      </c>
      <c r="Z139">
        <v>37</v>
      </c>
      <c r="AA139" t="s">
        <v>242</v>
      </c>
      <c r="AB139" t="s">
        <v>242</v>
      </c>
      <c r="AC139" t="s">
        <v>242</v>
      </c>
    </row>
    <row r="140" spans="1:29" ht="14" hidden="1" customHeight="1" x14ac:dyDescent="0.2">
      <c r="A140">
        <v>139</v>
      </c>
      <c r="B140" t="s">
        <v>3376</v>
      </c>
      <c r="D140" t="s">
        <v>476</v>
      </c>
      <c r="E140" t="s">
        <v>3379</v>
      </c>
      <c r="F140">
        <v>2020</v>
      </c>
      <c r="H140">
        <v>0.5</v>
      </c>
      <c r="I140">
        <v>4</v>
      </c>
      <c r="K140">
        <v>12</v>
      </c>
      <c r="L140" s="27">
        <v>1</v>
      </c>
      <c r="M140">
        <v>4</v>
      </c>
      <c r="N140" s="21">
        <v>33.333333333333329</v>
      </c>
      <c r="O140" s="27">
        <v>1</v>
      </c>
      <c r="P140">
        <v>4</v>
      </c>
      <c r="Q140" s="21">
        <v>33.333333333333329</v>
      </c>
      <c r="R140" s="27">
        <v>1</v>
      </c>
      <c r="S140" s="21">
        <v>47</v>
      </c>
      <c r="T140">
        <v>2</v>
      </c>
      <c r="V140" s="27">
        <v>0</v>
      </c>
      <c r="W140" t="s">
        <v>242</v>
      </c>
      <c r="X140" t="s">
        <v>242</v>
      </c>
      <c r="Y140" s="36" t="s">
        <v>242</v>
      </c>
      <c r="Z140" t="s">
        <v>242</v>
      </c>
      <c r="AA140" t="s">
        <v>242</v>
      </c>
      <c r="AB140" t="s">
        <v>242</v>
      </c>
      <c r="AC140" t="s">
        <v>242</v>
      </c>
    </row>
    <row r="141" spans="1:29" ht="14" hidden="1" customHeight="1" x14ac:dyDescent="0.2">
      <c r="A141">
        <v>140</v>
      </c>
      <c r="B141" t="s">
        <v>3403</v>
      </c>
      <c r="D141" t="s">
        <v>476</v>
      </c>
      <c r="E141" t="s">
        <v>1568</v>
      </c>
      <c r="F141">
        <v>2019</v>
      </c>
      <c r="H141">
        <v>0.5</v>
      </c>
      <c r="I141">
        <v>5</v>
      </c>
      <c r="K141">
        <v>11</v>
      </c>
      <c r="L141" s="27">
        <v>1</v>
      </c>
      <c r="M141">
        <v>3</v>
      </c>
      <c r="N141" s="21">
        <v>27.27272727272727</v>
      </c>
      <c r="O141" s="27">
        <v>1</v>
      </c>
      <c r="P141">
        <v>3</v>
      </c>
      <c r="Q141" s="21">
        <v>27.27272727272727</v>
      </c>
      <c r="R141" s="27">
        <v>1</v>
      </c>
      <c r="S141" s="21">
        <v>26.88</v>
      </c>
      <c r="T141">
        <v>2</v>
      </c>
      <c r="V141" s="27">
        <v>0</v>
      </c>
      <c r="W141" t="s">
        <v>242</v>
      </c>
      <c r="X141" t="s">
        <v>242</v>
      </c>
      <c r="Y141" s="36" t="s">
        <v>242</v>
      </c>
      <c r="Z141" t="s">
        <v>242</v>
      </c>
      <c r="AA141" t="s">
        <v>242</v>
      </c>
      <c r="AB141" t="s">
        <v>242</v>
      </c>
      <c r="AC141" t="s">
        <v>242</v>
      </c>
    </row>
    <row r="142" spans="1:29" ht="14" hidden="1" customHeight="1" x14ac:dyDescent="0.2">
      <c r="A142" s="10">
        <v>141</v>
      </c>
      <c r="B142" s="10" t="s">
        <v>3423</v>
      </c>
      <c r="C142" s="10"/>
      <c r="D142" s="10" t="s">
        <v>271</v>
      </c>
      <c r="E142" s="10" t="s">
        <v>1304</v>
      </c>
      <c r="F142" s="10">
        <v>2019</v>
      </c>
      <c r="G142" s="10"/>
      <c r="H142" s="10">
        <v>1</v>
      </c>
      <c r="K142" s="10">
        <v>13</v>
      </c>
      <c r="L142" s="22">
        <v>1</v>
      </c>
      <c r="M142" s="10">
        <v>5</v>
      </c>
      <c r="N142" s="21">
        <v>38.461538461538467</v>
      </c>
      <c r="O142" s="22">
        <v>1</v>
      </c>
      <c r="P142" s="10">
        <v>7</v>
      </c>
      <c r="Q142" s="21">
        <v>53.846153846153847</v>
      </c>
      <c r="R142" s="22">
        <v>1</v>
      </c>
      <c r="S142" s="20">
        <v>69.2</v>
      </c>
      <c r="T142" s="10">
        <v>1</v>
      </c>
      <c r="U142" s="10"/>
      <c r="V142" s="22">
        <v>1</v>
      </c>
      <c r="W142" s="10">
        <v>8</v>
      </c>
      <c r="X142" s="10">
        <v>26.9</v>
      </c>
      <c r="Y142" s="50">
        <v>53.5</v>
      </c>
      <c r="Z142" s="10">
        <v>5.5</v>
      </c>
      <c r="AA142" s="10" t="s">
        <v>242</v>
      </c>
      <c r="AB142" s="10" t="s">
        <v>242</v>
      </c>
      <c r="AC142" s="10" t="s">
        <v>242</v>
      </c>
    </row>
    <row r="143" spans="1:29" ht="14" hidden="1" customHeight="1" x14ac:dyDescent="0.2">
      <c r="A143">
        <v>142</v>
      </c>
      <c r="B143" t="s">
        <v>3438</v>
      </c>
      <c r="C143" s="24">
        <v>55785</v>
      </c>
      <c r="D143" t="s">
        <v>326</v>
      </c>
      <c r="E143" t="s">
        <v>865</v>
      </c>
      <c r="F143">
        <v>2019</v>
      </c>
      <c r="H143">
        <v>1</v>
      </c>
      <c r="I143">
        <v>14</v>
      </c>
      <c r="K143">
        <v>13</v>
      </c>
      <c r="L143" s="27">
        <v>1</v>
      </c>
      <c r="M143">
        <v>5</v>
      </c>
      <c r="N143" s="21">
        <v>38.461538461538467</v>
      </c>
      <c r="O143" s="27">
        <v>1</v>
      </c>
      <c r="P143">
        <v>5</v>
      </c>
      <c r="Q143" s="21">
        <v>38.461538461538467</v>
      </c>
      <c r="R143" s="27">
        <v>1</v>
      </c>
      <c r="S143" s="21">
        <v>30.9</v>
      </c>
      <c r="T143">
        <v>2</v>
      </c>
      <c r="V143" s="27">
        <v>0.5</v>
      </c>
      <c r="W143" t="s">
        <v>242</v>
      </c>
      <c r="X143" t="s">
        <v>242</v>
      </c>
      <c r="Y143" s="36" t="s">
        <v>242</v>
      </c>
      <c r="Z143" t="s">
        <v>242</v>
      </c>
      <c r="AA143" t="s">
        <v>242</v>
      </c>
      <c r="AB143" t="s">
        <v>242</v>
      </c>
      <c r="AC143" t="s">
        <v>242</v>
      </c>
    </row>
    <row r="144" spans="1:29" ht="14" hidden="1" customHeight="1" x14ac:dyDescent="0.2">
      <c r="A144">
        <v>143</v>
      </c>
      <c r="B144" t="s">
        <v>3451</v>
      </c>
      <c r="D144" t="s">
        <v>476</v>
      </c>
      <c r="E144" t="s">
        <v>3454</v>
      </c>
      <c r="F144">
        <v>2020</v>
      </c>
      <c r="H144">
        <v>0</v>
      </c>
      <c r="K144">
        <v>10</v>
      </c>
      <c r="L144" s="27">
        <v>1</v>
      </c>
      <c r="M144">
        <v>3</v>
      </c>
      <c r="N144" s="21">
        <v>30</v>
      </c>
      <c r="O144" s="27">
        <v>0</v>
      </c>
      <c r="P144" s="24" t="s">
        <v>242</v>
      </c>
      <c r="Q144" s="21" t="s">
        <v>242</v>
      </c>
      <c r="R144" s="27">
        <v>1</v>
      </c>
      <c r="S144" s="21">
        <v>46.78</v>
      </c>
      <c r="T144">
        <v>2</v>
      </c>
      <c r="V144" s="27">
        <v>0</v>
      </c>
      <c r="W144" t="s">
        <v>242</v>
      </c>
      <c r="X144" t="s">
        <v>242</v>
      </c>
      <c r="Y144" s="36" t="s">
        <v>242</v>
      </c>
      <c r="Z144" t="s">
        <v>242</v>
      </c>
      <c r="AA144" t="s">
        <v>242</v>
      </c>
      <c r="AB144" t="s">
        <v>242</v>
      </c>
      <c r="AC144" t="s">
        <v>242</v>
      </c>
    </row>
    <row r="145" spans="1:29" ht="14" hidden="1" customHeight="1" x14ac:dyDescent="0.2">
      <c r="A145">
        <v>144</v>
      </c>
      <c r="B145" t="s">
        <v>3469</v>
      </c>
      <c r="C145" s="24">
        <v>1058290</v>
      </c>
      <c r="D145" t="s">
        <v>297</v>
      </c>
      <c r="E145" t="s">
        <v>765</v>
      </c>
      <c r="F145">
        <v>2020</v>
      </c>
      <c r="H145">
        <v>0.5</v>
      </c>
      <c r="I145">
        <v>13</v>
      </c>
      <c r="K145">
        <v>11</v>
      </c>
      <c r="L145" s="27">
        <v>1</v>
      </c>
      <c r="M145">
        <v>4</v>
      </c>
      <c r="N145" s="21">
        <v>36.363636363636367</v>
      </c>
      <c r="O145" s="27">
        <v>0</v>
      </c>
      <c r="P145" s="24" t="s">
        <v>242</v>
      </c>
      <c r="Q145" s="21" t="s">
        <v>242</v>
      </c>
      <c r="R145" s="27">
        <v>1</v>
      </c>
      <c r="S145" s="21">
        <v>33.299999999999997</v>
      </c>
      <c r="T145">
        <v>2</v>
      </c>
      <c r="V145" s="27">
        <v>0</v>
      </c>
      <c r="W145" t="s">
        <v>242</v>
      </c>
      <c r="X145" t="s">
        <v>242</v>
      </c>
      <c r="Y145" s="36" t="s">
        <v>242</v>
      </c>
      <c r="Z145" t="s">
        <v>242</v>
      </c>
      <c r="AA145" t="s">
        <v>242</v>
      </c>
      <c r="AB145" t="s">
        <v>242</v>
      </c>
      <c r="AC145" t="s">
        <v>242</v>
      </c>
    </row>
    <row r="146" spans="1:29" ht="14" hidden="1" customHeight="1" x14ac:dyDescent="0.2">
      <c r="A146" s="10">
        <v>145</v>
      </c>
      <c r="B146" s="10" t="s">
        <v>3478</v>
      </c>
      <c r="C146" s="10"/>
      <c r="D146" s="10" t="s">
        <v>271</v>
      </c>
      <c r="E146" s="10" t="s">
        <v>1304</v>
      </c>
      <c r="F146" s="10">
        <v>2020</v>
      </c>
      <c r="G146" s="10"/>
      <c r="H146" s="10">
        <v>0.5</v>
      </c>
      <c r="I146">
        <v>15</v>
      </c>
      <c r="K146" s="10">
        <v>9</v>
      </c>
      <c r="L146" s="22">
        <v>1</v>
      </c>
      <c r="M146" s="10">
        <v>3</v>
      </c>
      <c r="N146" s="21">
        <v>33.333333333333329</v>
      </c>
      <c r="O146" s="22">
        <v>1</v>
      </c>
      <c r="P146" s="10">
        <v>2</v>
      </c>
      <c r="Q146" s="21">
        <v>22.222222222222221</v>
      </c>
      <c r="R146" s="22">
        <v>1</v>
      </c>
      <c r="S146" s="20">
        <v>55</v>
      </c>
      <c r="T146" s="10">
        <v>1</v>
      </c>
      <c r="U146" s="10" t="s">
        <v>3488</v>
      </c>
      <c r="V146" s="22">
        <v>1</v>
      </c>
      <c r="W146" s="10">
        <v>19</v>
      </c>
      <c r="X146" s="10">
        <v>39</v>
      </c>
      <c r="Y146" s="50">
        <v>31</v>
      </c>
      <c r="Z146" s="10">
        <v>5</v>
      </c>
      <c r="AA146" s="10" t="s">
        <v>242</v>
      </c>
      <c r="AB146" s="10" t="s">
        <v>242</v>
      </c>
      <c r="AC146" s="10" t="s">
        <v>242</v>
      </c>
    </row>
    <row r="147" spans="1:29" ht="14" hidden="1" customHeight="1" x14ac:dyDescent="0.2">
      <c r="A147">
        <v>146</v>
      </c>
      <c r="B147" t="s">
        <v>3493</v>
      </c>
      <c r="D147" t="s">
        <v>297</v>
      </c>
      <c r="E147" t="s">
        <v>1864</v>
      </c>
      <c r="F147">
        <v>2020</v>
      </c>
      <c r="H147">
        <v>1</v>
      </c>
      <c r="I147">
        <v>9</v>
      </c>
      <c r="K147">
        <v>10</v>
      </c>
      <c r="L147" s="27">
        <v>1</v>
      </c>
      <c r="M147">
        <v>4</v>
      </c>
      <c r="N147" s="21">
        <v>40</v>
      </c>
      <c r="O147" s="27">
        <v>1</v>
      </c>
      <c r="P147">
        <v>3</v>
      </c>
      <c r="Q147" s="21">
        <v>30</v>
      </c>
      <c r="R147" s="27">
        <v>1</v>
      </c>
      <c r="S147" s="21">
        <v>17.8</v>
      </c>
      <c r="T147">
        <v>2</v>
      </c>
      <c r="V147" s="27">
        <v>1</v>
      </c>
      <c r="W147">
        <v>3.9</v>
      </c>
      <c r="X147">
        <v>8.4</v>
      </c>
      <c r="Y147" s="36">
        <v>48</v>
      </c>
      <c r="Z147">
        <v>37.299999999999997</v>
      </c>
      <c r="AA147" t="s">
        <v>242</v>
      </c>
      <c r="AB147" t="s">
        <v>242</v>
      </c>
      <c r="AC147" t="s">
        <v>242</v>
      </c>
    </row>
    <row r="148" spans="1:29" ht="14" hidden="1" customHeight="1" x14ac:dyDescent="0.2">
      <c r="A148">
        <v>147</v>
      </c>
      <c r="B148" t="s">
        <v>3506</v>
      </c>
      <c r="D148" t="s">
        <v>659</v>
      </c>
      <c r="E148" t="s">
        <v>660</v>
      </c>
      <c r="F148">
        <v>2019</v>
      </c>
      <c r="H148">
        <v>0</v>
      </c>
      <c r="K148">
        <v>8</v>
      </c>
      <c r="L148" s="27">
        <v>1</v>
      </c>
      <c r="M148">
        <v>1</v>
      </c>
      <c r="N148" s="21">
        <v>12.5</v>
      </c>
      <c r="O148" s="27">
        <v>0</v>
      </c>
      <c r="P148" s="24" t="s">
        <v>242</v>
      </c>
      <c r="Q148" s="21" t="s">
        <v>242</v>
      </c>
      <c r="R148" s="27">
        <v>1</v>
      </c>
      <c r="S148" s="21">
        <v>41.4</v>
      </c>
      <c r="T148" t="s">
        <v>242</v>
      </c>
      <c r="V148" s="27">
        <v>1</v>
      </c>
      <c r="W148">
        <v>10.6</v>
      </c>
      <c r="X148">
        <v>21.4</v>
      </c>
      <c r="Y148" s="36">
        <v>62.9</v>
      </c>
      <c r="Z148">
        <v>5.0999999999999996</v>
      </c>
      <c r="AA148" t="s">
        <v>242</v>
      </c>
      <c r="AB148" t="s">
        <v>242</v>
      </c>
      <c r="AC148" t="s">
        <v>242</v>
      </c>
    </row>
    <row r="149" spans="1:29" ht="14" hidden="1" customHeight="1" x14ac:dyDescent="0.2">
      <c r="A149">
        <v>148</v>
      </c>
      <c r="B149" t="s">
        <v>3516</v>
      </c>
      <c r="D149" t="s">
        <v>350</v>
      </c>
      <c r="E149" t="s">
        <v>2570</v>
      </c>
      <c r="F149">
        <v>2020</v>
      </c>
      <c r="H149">
        <v>0.5</v>
      </c>
      <c r="I149">
        <v>4</v>
      </c>
      <c r="K149">
        <v>12</v>
      </c>
      <c r="L149" s="27">
        <v>1</v>
      </c>
      <c r="M149">
        <v>3</v>
      </c>
      <c r="N149" s="21">
        <v>25</v>
      </c>
      <c r="O149" s="27">
        <v>1</v>
      </c>
      <c r="P149">
        <v>4</v>
      </c>
      <c r="Q149" s="21">
        <v>33.333333333333329</v>
      </c>
      <c r="R149" s="27">
        <v>1</v>
      </c>
      <c r="S149" s="21">
        <v>49</v>
      </c>
      <c r="T149">
        <v>2</v>
      </c>
      <c r="V149" s="27">
        <v>1</v>
      </c>
      <c r="W149">
        <v>5</v>
      </c>
      <c r="X149">
        <v>7</v>
      </c>
      <c r="Y149" s="36">
        <v>68</v>
      </c>
      <c r="Z149">
        <v>18</v>
      </c>
      <c r="AA149" t="s">
        <v>242</v>
      </c>
      <c r="AB149" t="s">
        <v>242</v>
      </c>
      <c r="AC149" t="s">
        <v>242</v>
      </c>
    </row>
    <row r="150" spans="1:29" ht="14" customHeight="1" x14ac:dyDescent="0.2">
      <c r="A150">
        <v>149</v>
      </c>
      <c r="B150" t="s">
        <v>3534</v>
      </c>
      <c r="D150" t="s">
        <v>1487</v>
      </c>
      <c r="E150" t="s">
        <v>3536</v>
      </c>
      <c r="F150">
        <v>2020</v>
      </c>
      <c r="H150">
        <v>0</v>
      </c>
      <c r="K150">
        <v>12</v>
      </c>
      <c r="L150" s="27">
        <v>0</v>
      </c>
      <c r="M150">
        <v>0</v>
      </c>
      <c r="N150" s="21">
        <v>0</v>
      </c>
      <c r="O150" s="27">
        <v>0</v>
      </c>
      <c r="P150" s="24" t="s">
        <v>242</v>
      </c>
      <c r="Q150" s="21" t="s">
        <v>242</v>
      </c>
      <c r="R150" s="27">
        <v>0</v>
      </c>
      <c r="S150" s="21" t="s">
        <v>242</v>
      </c>
      <c r="T150" t="s">
        <v>242</v>
      </c>
      <c r="V150" s="27">
        <v>0</v>
      </c>
      <c r="W150" t="s">
        <v>242</v>
      </c>
      <c r="X150" t="s">
        <v>242</v>
      </c>
      <c r="Y150" s="36" t="s">
        <v>242</v>
      </c>
      <c r="Z150" t="s">
        <v>242</v>
      </c>
      <c r="AA150" t="s">
        <v>242</v>
      </c>
      <c r="AB150" t="s">
        <v>242</v>
      </c>
      <c r="AC150" t="s">
        <v>242</v>
      </c>
    </row>
    <row r="151" spans="1:29" ht="14" hidden="1" customHeight="1" x14ac:dyDescent="0.2">
      <c r="A151">
        <v>150</v>
      </c>
      <c r="B151" t="s">
        <v>3545</v>
      </c>
      <c r="D151" t="s">
        <v>297</v>
      </c>
      <c r="E151" t="s">
        <v>1077</v>
      </c>
      <c r="F151">
        <v>2020</v>
      </c>
      <c r="H151">
        <v>0</v>
      </c>
      <c r="K151">
        <v>9</v>
      </c>
      <c r="L151" s="27">
        <v>1</v>
      </c>
      <c r="M151">
        <v>3</v>
      </c>
      <c r="N151" s="21">
        <v>33.333333333333329</v>
      </c>
      <c r="O151" s="27">
        <v>1</v>
      </c>
      <c r="P151">
        <v>2</v>
      </c>
      <c r="Q151" s="21">
        <v>22.222222222222221</v>
      </c>
      <c r="R151" s="27">
        <v>1</v>
      </c>
      <c r="S151" s="21">
        <v>23</v>
      </c>
      <c r="T151">
        <v>2</v>
      </c>
      <c r="V151" s="27">
        <v>1</v>
      </c>
      <c r="W151">
        <v>1</v>
      </c>
      <c r="X151">
        <v>2</v>
      </c>
      <c r="Y151" s="36">
        <v>42</v>
      </c>
      <c r="Z151">
        <v>51</v>
      </c>
      <c r="AA151" t="s">
        <v>242</v>
      </c>
      <c r="AB151" t="s">
        <v>242</v>
      </c>
      <c r="AC151" t="s">
        <v>242</v>
      </c>
    </row>
    <row r="152" spans="1:29" ht="14" hidden="1" customHeight="1" x14ac:dyDescent="0.2">
      <c r="A152">
        <v>151</v>
      </c>
      <c r="B152" t="s">
        <v>3560</v>
      </c>
      <c r="D152" t="s">
        <v>297</v>
      </c>
      <c r="E152" t="s">
        <v>1864</v>
      </c>
      <c r="F152">
        <v>2020</v>
      </c>
      <c r="H152">
        <v>0</v>
      </c>
      <c r="K152">
        <v>9</v>
      </c>
      <c r="L152" s="27">
        <v>1</v>
      </c>
      <c r="M152">
        <v>3</v>
      </c>
      <c r="N152" s="21">
        <v>33.333333333333329</v>
      </c>
      <c r="O152" s="27">
        <v>1</v>
      </c>
      <c r="P152">
        <v>3</v>
      </c>
      <c r="Q152" s="21">
        <v>33.333333333333329</v>
      </c>
      <c r="R152" s="27">
        <v>1</v>
      </c>
      <c r="S152" s="21">
        <v>18.600000000000001</v>
      </c>
      <c r="T152">
        <v>2</v>
      </c>
      <c r="V152" s="27">
        <v>1</v>
      </c>
      <c r="W152">
        <v>2.1</v>
      </c>
      <c r="X152">
        <v>6.6</v>
      </c>
      <c r="Y152" s="36">
        <v>50.5</v>
      </c>
      <c r="Z152">
        <v>30.9</v>
      </c>
      <c r="AA152" t="s">
        <v>242</v>
      </c>
      <c r="AB152" t="s">
        <v>242</v>
      </c>
      <c r="AC152" t="s">
        <v>242</v>
      </c>
    </row>
    <row r="153" spans="1:29" ht="14" hidden="1" customHeight="1" x14ac:dyDescent="0.2">
      <c r="A153">
        <v>152</v>
      </c>
      <c r="B153" t="s">
        <v>3575</v>
      </c>
      <c r="D153" t="s">
        <v>319</v>
      </c>
      <c r="E153" t="s">
        <v>1051</v>
      </c>
      <c r="F153">
        <v>2020</v>
      </c>
      <c r="H153">
        <v>0</v>
      </c>
      <c r="K153">
        <v>11</v>
      </c>
      <c r="L153" s="27">
        <v>1</v>
      </c>
      <c r="M153">
        <v>4</v>
      </c>
      <c r="N153" s="21">
        <v>36.363636363636367</v>
      </c>
      <c r="O153" s="27">
        <v>1</v>
      </c>
      <c r="P153">
        <v>3</v>
      </c>
      <c r="Q153" s="21">
        <v>27.27272727272727</v>
      </c>
      <c r="R153" s="27">
        <v>1</v>
      </c>
      <c r="S153" s="21">
        <v>44</v>
      </c>
      <c r="T153">
        <v>2</v>
      </c>
      <c r="V153" s="27">
        <v>1</v>
      </c>
      <c r="W153">
        <v>11.96</v>
      </c>
      <c r="X153">
        <v>4.33</v>
      </c>
      <c r="Y153" s="36">
        <v>80.489999999999995</v>
      </c>
      <c r="Z153">
        <v>10.55</v>
      </c>
      <c r="AA153" t="s">
        <v>242</v>
      </c>
      <c r="AB153" t="s">
        <v>242</v>
      </c>
      <c r="AC153" t="s">
        <v>242</v>
      </c>
    </row>
    <row r="154" spans="1:29" ht="14" hidden="1" customHeight="1" x14ac:dyDescent="0.2">
      <c r="A154">
        <v>153</v>
      </c>
      <c r="B154" t="s">
        <v>3594</v>
      </c>
      <c r="D154" t="s">
        <v>350</v>
      </c>
      <c r="E154" t="s">
        <v>992</v>
      </c>
      <c r="F154">
        <v>2020</v>
      </c>
      <c r="H154">
        <v>0</v>
      </c>
      <c r="K154">
        <v>8</v>
      </c>
      <c r="L154" s="27">
        <v>1</v>
      </c>
      <c r="M154">
        <v>3</v>
      </c>
      <c r="N154" s="21">
        <v>37.5</v>
      </c>
      <c r="O154" s="27">
        <v>0</v>
      </c>
      <c r="P154" s="24" t="s">
        <v>242</v>
      </c>
      <c r="Q154" s="21" t="s">
        <v>242</v>
      </c>
      <c r="R154" s="27">
        <v>1</v>
      </c>
      <c r="S154" s="21">
        <v>53</v>
      </c>
      <c r="T154">
        <v>2</v>
      </c>
      <c r="V154" s="27">
        <v>0</v>
      </c>
      <c r="W154" t="s">
        <v>242</v>
      </c>
      <c r="X154" t="s">
        <v>242</v>
      </c>
      <c r="Y154" s="36" t="s">
        <v>242</v>
      </c>
      <c r="Z154" t="s">
        <v>242</v>
      </c>
      <c r="AA154" t="s">
        <v>242</v>
      </c>
      <c r="AB154" t="s">
        <v>242</v>
      </c>
      <c r="AC154" t="s">
        <v>242</v>
      </c>
    </row>
    <row r="155" spans="1:29" ht="14" hidden="1" customHeight="1" x14ac:dyDescent="0.2">
      <c r="A155">
        <v>154</v>
      </c>
      <c r="B155" t="s">
        <v>3606</v>
      </c>
      <c r="D155" t="s">
        <v>297</v>
      </c>
      <c r="E155" t="s">
        <v>1077</v>
      </c>
      <c r="F155">
        <v>2020</v>
      </c>
      <c r="H155">
        <v>0</v>
      </c>
      <c r="K155">
        <v>10</v>
      </c>
      <c r="L155" s="27">
        <v>1</v>
      </c>
      <c r="M155">
        <v>3</v>
      </c>
      <c r="N155" s="21">
        <v>30</v>
      </c>
      <c r="O155" s="27">
        <v>1</v>
      </c>
      <c r="P155">
        <v>4</v>
      </c>
      <c r="Q155" s="21">
        <v>40</v>
      </c>
      <c r="R155" s="27">
        <v>1</v>
      </c>
      <c r="S155" s="21">
        <v>23</v>
      </c>
      <c r="T155" t="s">
        <v>242</v>
      </c>
      <c r="V155" s="27">
        <v>0</v>
      </c>
      <c r="W155" t="s">
        <v>242</v>
      </c>
      <c r="X155" t="s">
        <v>242</v>
      </c>
      <c r="Y155" s="36" t="s">
        <v>242</v>
      </c>
      <c r="Z155" t="s">
        <v>242</v>
      </c>
      <c r="AA155" t="s">
        <v>242</v>
      </c>
      <c r="AB155" t="s">
        <v>242</v>
      </c>
      <c r="AC155" t="s">
        <v>242</v>
      </c>
    </row>
    <row r="156" spans="1:29" ht="14" hidden="1" customHeight="1" x14ac:dyDescent="0.2">
      <c r="A156">
        <v>155</v>
      </c>
      <c r="B156" t="s">
        <v>3620</v>
      </c>
      <c r="D156" t="s">
        <v>319</v>
      </c>
      <c r="E156" t="s">
        <v>1051</v>
      </c>
      <c r="F156">
        <v>2020</v>
      </c>
      <c r="H156">
        <v>0.5</v>
      </c>
      <c r="I156">
        <v>4</v>
      </c>
      <c r="K156">
        <v>9</v>
      </c>
      <c r="L156" s="27">
        <v>1</v>
      </c>
      <c r="M156">
        <v>3</v>
      </c>
      <c r="N156" s="21">
        <v>33.333333333333329</v>
      </c>
      <c r="O156" s="27">
        <v>1</v>
      </c>
      <c r="P156">
        <v>2</v>
      </c>
      <c r="Q156" s="21">
        <v>22.222222222222221</v>
      </c>
      <c r="R156" s="27">
        <v>1</v>
      </c>
      <c r="S156" s="21">
        <v>41</v>
      </c>
      <c r="T156">
        <v>2</v>
      </c>
      <c r="V156" s="27">
        <v>1</v>
      </c>
      <c r="W156">
        <v>6.25</v>
      </c>
      <c r="X156">
        <v>7.1</v>
      </c>
      <c r="Y156" s="36">
        <v>52.61</v>
      </c>
      <c r="Z156">
        <v>31.78</v>
      </c>
      <c r="AA156" t="s">
        <v>242</v>
      </c>
      <c r="AB156" t="s">
        <v>242</v>
      </c>
      <c r="AC156" t="s">
        <v>242</v>
      </c>
    </row>
    <row r="157" spans="1:29" ht="14" customHeight="1" x14ac:dyDescent="0.2">
      <c r="A157">
        <v>156</v>
      </c>
      <c r="B157" t="s">
        <v>3639</v>
      </c>
      <c r="D157" t="s">
        <v>297</v>
      </c>
      <c r="E157" t="s">
        <v>621</v>
      </c>
      <c r="F157">
        <v>2020</v>
      </c>
      <c r="H157">
        <v>0.5</v>
      </c>
      <c r="I157">
        <v>4</v>
      </c>
      <c r="K157">
        <v>7</v>
      </c>
      <c r="L157" s="27">
        <v>1</v>
      </c>
      <c r="M157">
        <v>0</v>
      </c>
      <c r="N157" s="21">
        <v>0</v>
      </c>
      <c r="O157" s="27">
        <v>1</v>
      </c>
      <c r="P157">
        <v>2</v>
      </c>
      <c r="Q157" s="21">
        <v>28.571428571428569</v>
      </c>
      <c r="R157" s="27">
        <v>1</v>
      </c>
      <c r="S157" s="21">
        <v>25</v>
      </c>
      <c r="T157">
        <v>2</v>
      </c>
      <c r="V157" s="27">
        <v>1</v>
      </c>
      <c r="W157">
        <v>6</v>
      </c>
      <c r="X157">
        <v>9</v>
      </c>
      <c r="Y157" s="36">
        <v>68</v>
      </c>
      <c r="Z157">
        <v>15</v>
      </c>
      <c r="AA157" t="s">
        <v>242</v>
      </c>
      <c r="AB157" t="s">
        <v>242</v>
      </c>
      <c r="AC157" t="s">
        <v>242</v>
      </c>
    </row>
    <row r="158" spans="1:29" ht="14" hidden="1" customHeight="1" x14ac:dyDescent="0.2">
      <c r="A158">
        <v>157</v>
      </c>
      <c r="B158" t="s">
        <v>3652</v>
      </c>
      <c r="C158" s="24">
        <v>73309</v>
      </c>
      <c r="D158" t="s">
        <v>418</v>
      </c>
      <c r="E158" t="s">
        <v>3654</v>
      </c>
      <c r="F158">
        <v>2020</v>
      </c>
      <c r="H158">
        <v>0</v>
      </c>
      <c r="K158">
        <v>7</v>
      </c>
      <c r="L158" s="27">
        <v>1</v>
      </c>
      <c r="M158">
        <v>2</v>
      </c>
      <c r="N158" s="21">
        <v>28.571428571428569</v>
      </c>
      <c r="O158" s="27">
        <v>0</v>
      </c>
      <c r="P158" s="24" t="s">
        <v>242</v>
      </c>
      <c r="Q158" s="21" t="s">
        <v>242</v>
      </c>
      <c r="R158" s="27">
        <v>0</v>
      </c>
      <c r="S158" s="21" t="s">
        <v>242</v>
      </c>
      <c r="T158" t="s">
        <v>242</v>
      </c>
      <c r="V158" s="27">
        <v>0</v>
      </c>
      <c r="W158" t="s">
        <v>242</v>
      </c>
      <c r="X158" t="s">
        <v>242</v>
      </c>
      <c r="Y158" s="36" t="s">
        <v>242</v>
      </c>
      <c r="Z158" t="s">
        <v>242</v>
      </c>
      <c r="AA158" t="s">
        <v>242</v>
      </c>
      <c r="AB158" t="s">
        <v>242</v>
      </c>
      <c r="AC158" t="s">
        <v>242</v>
      </c>
    </row>
    <row r="159" spans="1:29" ht="14" hidden="1" customHeight="1" x14ac:dyDescent="0.2">
      <c r="A159">
        <v>158</v>
      </c>
      <c r="B159" t="s">
        <v>3665</v>
      </c>
      <c r="D159" t="s">
        <v>476</v>
      </c>
      <c r="E159" t="s">
        <v>3667</v>
      </c>
      <c r="F159">
        <v>2020</v>
      </c>
      <c r="H159">
        <v>0</v>
      </c>
      <c r="K159">
        <v>10</v>
      </c>
      <c r="L159" s="27">
        <v>1</v>
      </c>
      <c r="M159">
        <v>3</v>
      </c>
      <c r="N159" s="21">
        <v>30</v>
      </c>
      <c r="O159" s="27">
        <v>0</v>
      </c>
      <c r="P159" s="24" t="s">
        <v>242</v>
      </c>
      <c r="Q159" s="21" t="s">
        <v>242</v>
      </c>
      <c r="R159" s="27">
        <v>0</v>
      </c>
      <c r="S159" s="21" t="s">
        <v>242</v>
      </c>
      <c r="T159" t="s">
        <v>242</v>
      </c>
      <c r="V159" s="27">
        <v>0</v>
      </c>
      <c r="W159" t="s">
        <v>242</v>
      </c>
      <c r="X159" t="s">
        <v>242</v>
      </c>
      <c r="Y159" s="36" t="s">
        <v>242</v>
      </c>
      <c r="Z159" t="s">
        <v>242</v>
      </c>
      <c r="AA159" t="s">
        <v>242</v>
      </c>
      <c r="AB159" t="s">
        <v>242</v>
      </c>
      <c r="AC159" t="s">
        <v>242</v>
      </c>
    </row>
    <row r="160" spans="1:29" ht="14" hidden="1" customHeight="1" x14ac:dyDescent="0.2">
      <c r="A160" s="10">
        <v>159</v>
      </c>
      <c r="B160" s="10" t="s">
        <v>3670</v>
      </c>
      <c r="C160" s="19">
        <v>40987</v>
      </c>
      <c r="D160" s="10" t="s">
        <v>271</v>
      </c>
      <c r="E160" s="10" t="s">
        <v>2932</v>
      </c>
      <c r="F160" s="10">
        <v>2020</v>
      </c>
      <c r="G160" s="10"/>
      <c r="H160" s="10">
        <v>0</v>
      </c>
      <c r="K160" s="19">
        <v>13</v>
      </c>
      <c r="L160" s="22">
        <v>1</v>
      </c>
      <c r="M160" s="10">
        <v>3</v>
      </c>
      <c r="N160" s="21">
        <v>23.076923076923077</v>
      </c>
      <c r="O160" s="22">
        <v>1</v>
      </c>
      <c r="P160" s="10">
        <v>1</v>
      </c>
      <c r="Q160" s="21">
        <v>7.6923076923076925</v>
      </c>
      <c r="R160" s="22">
        <v>1</v>
      </c>
      <c r="S160" s="20">
        <v>23.1</v>
      </c>
      <c r="T160" s="10">
        <v>1</v>
      </c>
      <c r="U160" s="10"/>
      <c r="V160" s="22">
        <v>0.5</v>
      </c>
      <c r="W160" s="10" t="s">
        <v>242</v>
      </c>
      <c r="X160" s="10" t="s">
        <v>242</v>
      </c>
      <c r="Y160" s="50" t="s">
        <v>242</v>
      </c>
      <c r="Z160" s="10" t="s">
        <v>242</v>
      </c>
      <c r="AA160" s="10" t="s">
        <v>242</v>
      </c>
      <c r="AB160" s="10" t="s">
        <v>242</v>
      </c>
      <c r="AC160" s="10" t="s">
        <v>242</v>
      </c>
    </row>
    <row r="161" spans="1:29" ht="14" hidden="1" customHeight="1" x14ac:dyDescent="0.2">
      <c r="A161">
        <v>160</v>
      </c>
      <c r="B161" t="s">
        <v>3679</v>
      </c>
      <c r="D161" t="s">
        <v>350</v>
      </c>
      <c r="E161" t="s">
        <v>992</v>
      </c>
      <c r="F161">
        <v>2020</v>
      </c>
      <c r="H161">
        <v>0</v>
      </c>
      <c r="K161">
        <v>8</v>
      </c>
      <c r="L161" s="27">
        <v>1</v>
      </c>
      <c r="M161">
        <v>3</v>
      </c>
      <c r="N161" s="21">
        <v>37.5</v>
      </c>
      <c r="O161" s="27">
        <v>1</v>
      </c>
      <c r="P161">
        <v>1</v>
      </c>
      <c r="Q161" s="21">
        <v>12.5</v>
      </c>
      <c r="R161" s="27">
        <v>1</v>
      </c>
      <c r="S161" s="21">
        <v>57</v>
      </c>
      <c r="T161">
        <v>2</v>
      </c>
      <c r="V161" s="27">
        <v>1</v>
      </c>
      <c r="W161">
        <v>8</v>
      </c>
      <c r="X161">
        <v>5</v>
      </c>
      <c r="Y161" s="36">
        <v>76</v>
      </c>
      <c r="Z161">
        <v>6</v>
      </c>
      <c r="AA161" t="s">
        <v>242</v>
      </c>
      <c r="AB161" t="s">
        <v>242</v>
      </c>
      <c r="AC161" t="s">
        <v>242</v>
      </c>
    </row>
    <row r="162" spans="1:29" ht="14" hidden="1" customHeight="1" x14ac:dyDescent="0.2">
      <c r="A162" s="10">
        <v>161</v>
      </c>
      <c r="B162" s="10" t="s">
        <v>3693</v>
      </c>
      <c r="C162" s="10"/>
      <c r="D162" s="10" t="s">
        <v>271</v>
      </c>
      <c r="E162" s="10" t="s">
        <v>272</v>
      </c>
      <c r="F162" s="10">
        <v>2019</v>
      </c>
      <c r="G162" s="10"/>
      <c r="H162" s="10">
        <v>0</v>
      </c>
      <c r="K162" s="10">
        <v>12</v>
      </c>
      <c r="L162" s="22">
        <v>1</v>
      </c>
      <c r="M162" s="10">
        <v>3</v>
      </c>
      <c r="N162" s="21">
        <v>25</v>
      </c>
      <c r="O162" s="22">
        <v>1</v>
      </c>
      <c r="P162" s="10">
        <v>2</v>
      </c>
      <c r="Q162" s="21">
        <v>16.666666666666664</v>
      </c>
      <c r="R162" s="22">
        <v>1</v>
      </c>
      <c r="S162" s="20">
        <v>24.6</v>
      </c>
      <c r="T162" s="10" t="s">
        <v>242</v>
      </c>
      <c r="U162" s="10"/>
      <c r="V162" s="22">
        <v>0.5</v>
      </c>
      <c r="W162" s="10" t="s">
        <v>242</v>
      </c>
      <c r="X162" s="10" t="s">
        <v>242</v>
      </c>
      <c r="Y162" s="50" t="s">
        <v>242</v>
      </c>
      <c r="Z162" s="10" t="s">
        <v>242</v>
      </c>
      <c r="AA162" s="10" t="s">
        <v>242</v>
      </c>
      <c r="AB162" s="10" t="s">
        <v>242</v>
      </c>
      <c r="AC162" s="10" t="s">
        <v>242</v>
      </c>
    </row>
    <row r="163" spans="1:29" ht="14" hidden="1" customHeight="1" x14ac:dyDescent="0.2">
      <c r="A163" s="10">
        <v>162</v>
      </c>
      <c r="B163" s="22" t="s">
        <v>3702</v>
      </c>
      <c r="C163" s="46">
        <v>882184</v>
      </c>
      <c r="D163" s="10" t="s">
        <v>271</v>
      </c>
      <c r="E163" s="10" t="s">
        <v>2346</v>
      </c>
      <c r="F163" s="10">
        <v>2019</v>
      </c>
      <c r="G163" s="10"/>
      <c r="H163" s="10">
        <v>0</v>
      </c>
      <c r="K163" s="10">
        <v>6</v>
      </c>
      <c r="L163" s="46">
        <v>1</v>
      </c>
      <c r="M163" s="19">
        <v>2</v>
      </c>
      <c r="N163" s="21">
        <v>33.333333333333329</v>
      </c>
      <c r="O163" s="46">
        <v>0.5</v>
      </c>
      <c r="P163" s="19" t="s">
        <v>242</v>
      </c>
      <c r="Q163" s="42" t="s">
        <v>242</v>
      </c>
      <c r="R163" s="22">
        <v>0</v>
      </c>
      <c r="S163" s="20" t="s">
        <v>242</v>
      </c>
      <c r="T163" s="10" t="s">
        <v>242</v>
      </c>
      <c r="U163" s="10"/>
      <c r="V163" s="22">
        <v>0</v>
      </c>
      <c r="W163" s="10" t="s">
        <v>242</v>
      </c>
      <c r="X163" s="10" t="s">
        <v>242</v>
      </c>
      <c r="Y163" s="50" t="s">
        <v>242</v>
      </c>
      <c r="Z163" s="10" t="s">
        <v>242</v>
      </c>
      <c r="AA163" s="10" t="s">
        <v>242</v>
      </c>
      <c r="AB163" s="10" t="s">
        <v>242</v>
      </c>
      <c r="AC163" s="10" t="s">
        <v>242</v>
      </c>
    </row>
    <row r="164" spans="1:29" ht="14" hidden="1" customHeight="1" x14ac:dyDescent="0.2">
      <c r="A164">
        <v>163</v>
      </c>
      <c r="B164" t="s">
        <v>3708</v>
      </c>
      <c r="D164" t="s">
        <v>476</v>
      </c>
      <c r="E164" t="s">
        <v>3379</v>
      </c>
      <c r="F164">
        <v>2020</v>
      </c>
      <c r="H164">
        <v>0</v>
      </c>
      <c r="K164">
        <v>13</v>
      </c>
      <c r="L164" s="27">
        <v>1</v>
      </c>
      <c r="M164">
        <v>5</v>
      </c>
      <c r="N164" s="21">
        <v>38.461538461538467</v>
      </c>
      <c r="O164" s="27">
        <v>1</v>
      </c>
      <c r="P164">
        <v>2</v>
      </c>
      <c r="Q164" s="21">
        <v>15.384615384615385</v>
      </c>
      <c r="R164" s="27">
        <v>1</v>
      </c>
      <c r="S164" s="21">
        <v>34</v>
      </c>
      <c r="T164" t="s">
        <v>242</v>
      </c>
      <c r="U164" t="s">
        <v>3720</v>
      </c>
      <c r="V164" s="27">
        <v>0</v>
      </c>
      <c r="W164" t="s">
        <v>242</v>
      </c>
      <c r="X164" t="s">
        <v>242</v>
      </c>
      <c r="Y164" s="36" t="s">
        <v>242</v>
      </c>
      <c r="Z164" t="s">
        <v>242</v>
      </c>
      <c r="AA164" t="s">
        <v>242</v>
      </c>
      <c r="AB164" t="s">
        <v>242</v>
      </c>
      <c r="AC164" t="s">
        <v>242</v>
      </c>
    </row>
    <row r="165" spans="1:29" ht="14" hidden="1" customHeight="1" x14ac:dyDescent="0.2">
      <c r="A165">
        <v>164</v>
      </c>
      <c r="B165" t="s">
        <v>3723</v>
      </c>
      <c r="D165" t="s">
        <v>297</v>
      </c>
      <c r="E165" t="s">
        <v>1077</v>
      </c>
      <c r="F165">
        <v>2021</v>
      </c>
      <c r="H165">
        <v>0</v>
      </c>
      <c r="K165">
        <v>12</v>
      </c>
      <c r="L165" s="27">
        <v>1</v>
      </c>
      <c r="M165">
        <v>4</v>
      </c>
      <c r="N165" s="21">
        <v>33.333333333333329</v>
      </c>
      <c r="O165" s="27">
        <v>1</v>
      </c>
      <c r="P165">
        <v>4</v>
      </c>
      <c r="Q165" s="21">
        <v>33.333333333333329</v>
      </c>
      <c r="R165" s="27">
        <v>1</v>
      </c>
      <c r="S165" s="21">
        <v>40</v>
      </c>
      <c r="T165">
        <v>2</v>
      </c>
      <c r="V165" s="27">
        <v>1</v>
      </c>
      <c r="W165">
        <v>4</v>
      </c>
      <c r="X165">
        <v>8</v>
      </c>
      <c r="Y165" s="36">
        <v>43</v>
      </c>
      <c r="Z165">
        <v>34</v>
      </c>
      <c r="AA165" t="s">
        <v>242</v>
      </c>
      <c r="AB165" t="s">
        <v>242</v>
      </c>
      <c r="AC165" t="s">
        <v>242</v>
      </c>
    </row>
    <row r="166" spans="1:29" ht="14" hidden="1" customHeight="1" x14ac:dyDescent="0.2">
      <c r="A166">
        <v>165</v>
      </c>
      <c r="B166" t="s">
        <v>3733</v>
      </c>
      <c r="D166" t="s">
        <v>476</v>
      </c>
      <c r="E166" t="s">
        <v>477</v>
      </c>
      <c r="F166">
        <v>2020</v>
      </c>
      <c r="H166">
        <v>0.5</v>
      </c>
      <c r="I166">
        <v>15</v>
      </c>
      <c r="K166">
        <v>12</v>
      </c>
      <c r="L166" s="27">
        <v>1</v>
      </c>
      <c r="M166">
        <v>5</v>
      </c>
      <c r="N166" s="21">
        <v>41.666666666666671</v>
      </c>
      <c r="O166" s="27">
        <v>1</v>
      </c>
      <c r="P166">
        <v>2</v>
      </c>
      <c r="Q166" s="21">
        <v>16.666666666666664</v>
      </c>
      <c r="R166" s="27">
        <v>1</v>
      </c>
      <c r="S166" s="21">
        <v>25</v>
      </c>
      <c r="T166">
        <v>2</v>
      </c>
      <c r="U166" t="s">
        <v>3749</v>
      </c>
      <c r="V166" s="27">
        <v>0.5</v>
      </c>
      <c r="W166" t="s">
        <v>242</v>
      </c>
      <c r="X166" t="s">
        <v>242</v>
      </c>
      <c r="Y166" s="36" t="s">
        <v>242</v>
      </c>
      <c r="Z166" t="s">
        <v>242</v>
      </c>
      <c r="AA166" t="s">
        <v>242</v>
      </c>
      <c r="AB166" t="s">
        <v>242</v>
      </c>
      <c r="AC166" t="s">
        <v>242</v>
      </c>
    </row>
    <row r="167" spans="1:29" ht="14" hidden="1" customHeight="1" x14ac:dyDescent="0.2">
      <c r="A167">
        <v>166</v>
      </c>
      <c r="B167" t="s">
        <v>3755</v>
      </c>
      <c r="C167" s="24">
        <v>96021</v>
      </c>
      <c r="D167" t="s">
        <v>326</v>
      </c>
      <c r="E167" t="s">
        <v>327</v>
      </c>
      <c r="F167">
        <v>2019</v>
      </c>
      <c r="G167">
        <v>2020</v>
      </c>
      <c r="H167">
        <v>0.5</v>
      </c>
      <c r="I167" t="s">
        <v>3757</v>
      </c>
      <c r="K167" s="24">
        <v>13</v>
      </c>
      <c r="L167" s="27">
        <v>1</v>
      </c>
      <c r="M167">
        <v>2</v>
      </c>
      <c r="N167" s="21">
        <v>15.384615384615385</v>
      </c>
      <c r="O167" s="27">
        <v>1</v>
      </c>
      <c r="P167">
        <v>1</v>
      </c>
      <c r="Q167" s="21">
        <v>7.6923076923076925</v>
      </c>
      <c r="R167" s="27">
        <v>1</v>
      </c>
      <c r="S167" s="21">
        <v>20</v>
      </c>
      <c r="T167">
        <v>1</v>
      </c>
      <c r="U167" s="2" t="s">
        <v>3775</v>
      </c>
      <c r="V167" s="27">
        <v>1</v>
      </c>
      <c r="W167">
        <v>16</v>
      </c>
      <c r="X167">
        <v>21</v>
      </c>
      <c r="Y167" s="36">
        <v>56</v>
      </c>
      <c r="Z167">
        <v>4</v>
      </c>
      <c r="AA167" t="s">
        <v>242</v>
      </c>
      <c r="AB167" t="s">
        <v>242</v>
      </c>
      <c r="AC167" t="s">
        <v>242</v>
      </c>
    </row>
    <row r="168" spans="1:29" ht="14" hidden="1" customHeight="1" x14ac:dyDescent="0.2">
      <c r="A168">
        <v>167</v>
      </c>
      <c r="B168" t="s">
        <v>3781</v>
      </c>
      <c r="D168" t="s">
        <v>297</v>
      </c>
      <c r="E168" t="s">
        <v>1864</v>
      </c>
      <c r="F168">
        <v>2020</v>
      </c>
      <c r="H168">
        <v>0</v>
      </c>
      <c r="K168">
        <v>11</v>
      </c>
      <c r="L168" s="27">
        <v>1</v>
      </c>
      <c r="M168">
        <v>3</v>
      </c>
      <c r="N168" s="21">
        <v>27.27272727272727</v>
      </c>
      <c r="O168" s="27">
        <v>1</v>
      </c>
      <c r="P168">
        <v>2</v>
      </c>
      <c r="Q168" s="21">
        <v>18.181818181818183</v>
      </c>
      <c r="R168" s="27">
        <v>1</v>
      </c>
      <c r="S168" s="21">
        <v>17</v>
      </c>
      <c r="T168">
        <v>2</v>
      </c>
      <c r="U168" t="s">
        <v>3792</v>
      </c>
      <c r="V168" s="27">
        <v>1</v>
      </c>
      <c r="W168">
        <v>1.52</v>
      </c>
      <c r="X168">
        <v>3.04</v>
      </c>
      <c r="Y168" s="36">
        <v>56.97</v>
      </c>
      <c r="Z168">
        <v>32.79</v>
      </c>
      <c r="AA168" t="s">
        <v>242</v>
      </c>
      <c r="AB168" t="s">
        <v>242</v>
      </c>
      <c r="AC168" t="s">
        <v>242</v>
      </c>
    </row>
    <row r="169" spans="1:29" ht="14" hidden="1" customHeight="1" x14ac:dyDescent="0.2">
      <c r="A169" s="10">
        <v>168</v>
      </c>
      <c r="B169" s="10" t="s">
        <v>3796</v>
      </c>
      <c r="C169" s="19">
        <v>764478</v>
      </c>
      <c r="D169" s="10" t="s">
        <v>271</v>
      </c>
      <c r="E169" s="10" t="s">
        <v>272</v>
      </c>
      <c r="F169" s="10">
        <v>2019</v>
      </c>
      <c r="G169" s="10">
        <v>2020</v>
      </c>
      <c r="H169" s="10">
        <v>0.5</v>
      </c>
      <c r="I169">
        <v>15</v>
      </c>
      <c r="K169" s="10">
        <v>10</v>
      </c>
      <c r="L169" s="22">
        <v>1</v>
      </c>
      <c r="M169" s="10">
        <v>6</v>
      </c>
      <c r="N169" s="21">
        <v>60</v>
      </c>
      <c r="O169" s="22">
        <v>1</v>
      </c>
      <c r="P169" s="10">
        <v>3</v>
      </c>
      <c r="Q169" s="21">
        <v>30</v>
      </c>
      <c r="R169" s="22">
        <v>1</v>
      </c>
      <c r="S169" s="20">
        <v>26</v>
      </c>
      <c r="T169" s="10">
        <v>2</v>
      </c>
      <c r="U169" s="10"/>
      <c r="V169" s="22">
        <v>0.5</v>
      </c>
      <c r="W169" s="10">
        <v>14</v>
      </c>
      <c r="X169" s="10">
        <v>22</v>
      </c>
      <c r="Y169" s="50" t="s">
        <v>242</v>
      </c>
      <c r="Z169" s="10">
        <v>5</v>
      </c>
      <c r="AA169" s="10" t="s">
        <v>242</v>
      </c>
      <c r="AB169" s="10" t="s">
        <v>242</v>
      </c>
      <c r="AC169" s="10" t="s">
        <v>242</v>
      </c>
    </row>
    <row r="170" spans="1:29" ht="14" hidden="1" customHeight="1" x14ac:dyDescent="0.2">
      <c r="A170">
        <v>169</v>
      </c>
      <c r="B170" t="s">
        <v>3813</v>
      </c>
      <c r="D170" t="s">
        <v>659</v>
      </c>
      <c r="E170" t="s">
        <v>660</v>
      </c>
      <c r="F170">
        <v>2020</v>
      </c>
      <c r="H170">
        <v>0.5</v>
      </c>
      <c r="I170">
        <v>11</v>
      </c>
      <c r="K170">
        <v>10</v>
      </c>
      <c r="L170" s="27">
        <v>1</v>
      </c>
      <c r="M170">
        <v>3</v>
      </c>
      <c r="N170" s="21">
        <v>30</v>
      </c>
      <c r="O170" s="27">
        <v>0</v>
      </c>
      <c r="P170" s="24" t="s">
        <v>242</v>
      </c>
      <c r="Q170" s="21" t="s">
        <v>242</v>
      </c>
      <c r="R170" s="27">
        <v>1</v>
      </c>
      <c r="S170" s="21">
        <v>57</v>
      </c>
      <c r="T170" t="s">
        <v>242</v>
      </c>
      <c r="V170" s="27">
        <v>0</v>
      </c>
      <c r="W170" t="s">
        <v>242</v>
      </c>
      <c r="X170" t="s">
        <v>242</v>
      </c>
      <c r="Y170" s="36" t="s">
        <v>242</v>
      </c>
      <c r="Z170" t="s">
        <v>242</v>
      </c>
      <c r="AA170" t="s">
        <v>242</v>
      </c>
      <c r="AB170" t="s">
        <v>242</v>
      </c>
      <c r="AC170" t="s">
        <v>242</v>
      </c>
    </row>
    <row r="171" spans="1:29" ht="14" hidden="1" customHeight="1" x14ac:dyDescent="0.2">
      <c r="A171">
        <v>170</v>
      </c>
      <c r="B171" t="s">
        <v>3832</v>
      </c>
      <c r="D171" t="s">
        <v>297</v>
      </c>
      <c r="E171" t="s">
        <v>2814</v>
      </c>
      <c r="F171">
        <v>2020</v>
      </c>
      <c r="H171">
        <v>0.5</v>
      </c>
      <c r="K171">
        <v>13</v>
      </c>
      <c r="L171" s="27">
        <v>1</v>
      </c>
      <c r="M171">
        <v>3</v>
      </c>
      <c r="N171" s="21">
        <v>23.076923076923077</v>
      </c>
      <c r="O171" s="27">
        <v>0</v>
      </c>
      <c r="P171" s="24" t="s">
        <v>242</v>
      </c>
      <c r="Q171" s="21" t="s">
        <v>242</v>
      </c>
      <c r="R171" s="27">
        <v>1</v>
      </c>
      <c r="S171" s="21">
        <v>42</v>
      </c>
      <c r="T171">
        <v>2</v>
      </c>
      <c r="V171" s="27">
        <v>0</v>
      </c>
      <c r="W171" t="s">
        <v>242</v>
      </c>
      <c r="X171" t="s">
        <v>242</v>
      </c>
      <c r="Y171" s="36" t="s">
        <v>242</v>
      </c>
      <c r="Z171" t="s">
        <v>242</v>
      </c>
      <c r="AA171" t="s">
        <v>242</v>
      </c>
      <c r="AB171" t="s">
        <v>242</v>
      </c>
      <c r="AC171" t="s">
        <v>242</v>
      </c>
    </row>
    <row r="172" spans="1:29" ht="14" hidden="1" customHeight="1" x14ac:dyDescent="0.2">
      <c r="A172" s="10">
        <v>171</v>
      </c>
      <c r="B172" s="10" t="s">
        <v>3847</v>
      </c>
      <c r="C172" s="10"/>
      <c r="D172" s="10" t="s">
        <v>271</v>
      </c>
      <c r="E172" s="10" t="s">
        <v>3849</v>
      </c>
      <c r="F172" s="10">
        <v>2020</v>
      </c>
      <c r="G172" s="10"/>
      <c r="H172" s="10">
        <v>0</v>
      </c>
      <c r="K172" s="10">
        <v>13</v>
      </c>
      <c r="L172" s="22">
        <v>1</v>
      </c>
      <c r="M172" s="10">
        <v>3</v>
      </c>
      <c r="N172" s="21">
        <v>23.076923076923077</v>
      </c>
      <c r="O172" s="22">
        <v>0</v>
      </c>
      <c r="P172" s="19">
        <v>0</v>
      </c>
      <c r="Q172" s="21">
        <v>0</v>
      </c>
      <c r="R172" s="22">
        <v>1</v>
      </c>
      <c r="S172" s="20">
        <v>69</v>
      </c>
      <c r="T172" s="10" t="s">
        <v>242</v>
      </c>
      <c r="U172" s="10"/>
      <c r="V172" s="22">
        <v>0.5</v>
      </c>
      <c r="W172" s="10" t="s">
        <v>242</v>
      </c>
      <c r="X172" s="10" t="s">
        <v>242</v>
      </c>
      <c r="Y172" s="50">
        <v>46</v>
      </c>
      <c r="Z172" s="10" t="s">
        <v>242</v>
      </c>
      <c r="AA172" s="10" t="s">
        <v>242</v>
      </c>
      <c r="AB172" s="10" t="s">
        <v>242</v>
      </c>
      <c r="AC172" s="10" t="s">
        <v>242</v>
      </c>
    </row>
    <row r="173" spans="1:29" ht="14" hidden="1" customHeight="1" x14ac:dyDescent="0.2">
      <c r="A173">
        <v>172</v>
      </c>
      <c r="B173" t="s">
        <v>3860</v>
      </c>
      <c r="D173" t="s">
        <v>326</v>
      </c>
      <c r="E173" t="s">
        <v>865</v>
      </c>
      <c r="F173">
        <v>2020</v>
      </c>
      <c r="H173">
        <v>1</v>
      </c>
      <c r="I173">
        <v>4</v>
      </c>
      <c r="K173">
        <v>10</v>
      </c>
      <c r="L173" s="27">
        <v>1</v>
      </c>
      <c r="M173">
        <v>4</v>
      </c>
      <c r="N173" s="21">
        <v>40</v>
      </c>
      <c r="O173" s="27">
        <v>0</v>
      </c>
      <c r="P173" s="24" t="s">
        <v>242</v>
      </c>
      <c r="Q173" s="21" t="s">
        <v>242</v>
      </c>
      <c r="R173" s="27">
        <v>0</v>
      </c>
      <c r="S173" s="21" t="s">
        <v>242</v>
      </c>
      <c r="T173" t="s">
        <v>242</v>
      </c>
      <c r="V173" s="27">
        <v>0</v>
      </c>
      <c r="W173" t="s">
        <v>242</v>
      </c>
      <c r="X173" t="s">
        <v>242</v>
      </c>
      <c r="Y173" s="36" t="s">
        <v>242</v>
      </c>
      <c r="Z173" t="s">
        <v>242</v>
      </c>
      <c r="AA173" t="s">
        <v>242</v>
      </c>
      <c r="AB173" t="s">
        <v>242</v>
      </c>
      <c r="AC173" t="s">
        <v>242</v>
      </c>
    </row>
    <row r="174" spans="1:29" ht="14" hidden="1" customHeight="1" x14ac:dyDescent="0.2">
      <c r="A174">
        <v>173</v>
      </c>
      <c r="B174" t="s">
        <v>3878</v>
      </c>
      <c r="D174" t="s">
        <v>659</v>
      </c>
      <c r="E174" t="s">
        <v>3881</v>
      </c>
      <c r="F174">
        <v>2019</v>
      </c>
      <c r="H174">
        <v>1</v>
      </c>
      <c r="I174">
        <v>4</v>
      </c>
      <c r="K174">
        <v>11</v>
      </c>
      <c r="L174" s="27">
        <v>1</v>
      </c>
      <c r="M174">
        <v>3</v>
      </c>
      <c r="N174" s="21">
        <v>27.27272727272727</v>
      </c>
      <c r="O174" s="27">
        <v>1</v>
      </c>
      <c r="P174">
        <v>3</v>
      </c>
      <c r="Q174" s="21">
        <v>27.27272727272727</v>
      </c>
      <c r="R174" s="27">
        <v>1</v>
      </c>
      <c r="S174" s="21">
        <v>33.6</v>
      </c>
      <c r="T174">
        <v>2</v>
      </c>
      <c r="V174" s="27">
        <v>0.5</v>
      </c>
      <c r="W174" t="s">
        <v>242</v>
      </c>
      <c r="X174" t="s">
        <v>242</v>
      </c>
      <c r="Y174" s="36">
        <v>67</v>
      </c>
      <c r="Z174" t="s">
        <v>242</v>
      </c>
      <c r="AA174" t="s">
        <v>242</v>
      </c>
      <c r="AB174" t="s">
        <v>242</v>
      </c>
      <c r="AC174" t="s">
        <v>242</v>
      </c>
    </row>
    <row r="175" spans="1:29" ht="14" hidden="1" customHeight="1" x14ac:dyDescent="0.2">
      <c r="A175">
        <v>174</v>
      </c>
      <c r="B175" t="s">
        <v>3900</v>
      </c>
      <c r="D175" t="s">
        <v>297</v>
      </c>
      <c r="E175" t="s">
        <v>1864</v>
      </c>
      <c r="F175">
        <v>2020</v>
      </c>
      <c r="H175">
        <v>0.5</v>
      </c>
      <c r="I175">
        <v>15</v>
      </c>
      <c r="K175">
        <v>11</v>
      </c>
      <c r="L175" s="27">
        <v>1</v>
      </c>
      <c r="M175">
        <v>4</v>
      </c>
      <c r="N175" s="21">
        <v>36.363636363636367</v>
      </c>
      <c r="O175" s="27">
        <v>1</v>
      </c>
      <c r="P175">
        <v>3</v>
      </c>
      <c r="Q175" s="21">
        <v>27.27272727272727</v>
      </c>
      <c r="R175" s="27">
        <v>1</v>
      </c>
      <c r="S175" s="21">
        <v>37.9</v>
      </c>
      <c r="T175">
        <v>2</v>
      </c>
      <c r="V175" s="27">
        <v>1</v>
      </c>
      <c r="W175">
        <v>8.9</v>
      </c>
      <c r="X175">
        <v>10.1</v>
      </c>
      <c r="Y175" s="36">
        <v>56</v>
      </c>
      <c r="Z175">
        <v>21.8</v>
      </c>
      <c r="AA175" t="s">
        <v>242</v>
      </c>
      <c r="AB175" t="s">
        <v>242</v>
      </c>
      <c r="AC175" t="s">
        <v>242</v>
      </c>
    </row>
    <row r="176" spans="1:29" ht="14" hidden="1" customHeight="1" x14ac:dyDescent="0.2">
      <c r="A176">
        <v>175</v>
      </c>
      <c r="B176" t="s">
        <v>3920</v>
      </c>
      <c r="D176" t="s">
        <v>350</v>
      </c>
      <c r="E176" t="s">
        <v>2570</v>
      </c>
      <c r="F176">
        <v>2020</v>
      </c>
      <c r="H176">
        <v>0</v>
      </c>
      <c r="K176">
        <v>9</v>
      </c>
      <c r="L176" s="27">
        <v>1</v>
      </c>
      <c r="M176">
        <v>3</v>
      </c>
      <c r="N176" s="21">
        <v>33.333333333333329</v>
      </c>
      <c r="O176" s="27">
        <v>0</v>
      </c>
      <c r="P176" s="24" t="s">
        <v>242</v>
      </c>
      <c r="Q176" s="21" t="s">
        <v>242</v>
      </c>
      <c r="R176" s="27">
        <v>1</v>
      </c>
      <c r="S176" s="21">
        <v>46</v>
      </c>
      <c r="T176">
        <v>2</v>
      </c>
      <c r="V176" s="27">
        <v>0.5</v>
      </c>
      <c r="W176" t="s">
        <v>242</v>
      </c>
      <c r="X176" t="s">
        <v>242</v>
      </c>
      <c r="Y176" s="36" t="s">
        <v>242</v>
      </c>
      <c r="Z176" t="s">
        <v>242</v>
      </c>
      <c r="AA176" t="s">
        <v>242</v>
      </c>
      <c r="AB176" t="s">
        <v>242</v>
      </c>
      <c r="AC176" t="s">
        <v>242</v>
      </c>
    </row>
    <row r="177" spans="1:29" ht="14" hidden="1" customHeight="1" x14ac:dyDescent="0.2">
      <c r="A177">
        <v>176</v>
      </c>
      <c r="B177" t="s">
        <v>3928</v>
      </c>
      <c r="C177" s="24">
        <v>820313</v>
      </c>
      <c r="D177" t="s">
        <v>297</v>
      </c>
      <c r="E177" t="s">
        <v>2814</v>
      </c>
      <c r="F177">
        <v>2020</v>
      </c>
      <c r="H177">
        <v>0</v>
      </c>
      <c r="K177">
        <v>10</v>
      </c>
      <c r="L177" s="27">
        <v>1</v>
      </c>
      <c r="M177">
        <v>2</v>
      </c>
      <c r="N177" s="21">
        <v>20</v>
      </c>
      <c r="O177" s="27">
        <v>1</v>
      </c>
      <c r="P177">
        <v>1</v>
      </c>
      <c r="Q177" s="21">
        <v>10</v>
      </c>
      <c r="R177" s="27">
        <v>1</v>
      </c>
      <c r="S177" s="21">
        <v>49</v>
      </c>
      <c r="T177">
        <v>2</v>
      </c>
      <c r="V177" s="27">
        <v>1</v>
      </c>
      <c r="W177">
        <v>4</v>
      </c>
      <c r="X177">
        <v>12</v>
      </c>
      <c r="Y177" s="36">
        <v>66</v>
      </c>
      <c r="Z177">
        <v>13</v>
      </c>
      <c r="AA177" t="s">
        <v>242</v>
      </c>
      <c r="AB177" t="s">
        <v>242</v>
      </c>
      <c r="AC177" t="s">
        <v>242</v>
      </c>
    </row>
    <row r="178" spans="1:29" ht="14" hidden="1" customHeight="1" x14ac:dyDescent="0.2">
      <c r="A178">
        <v>177</v>
      </c>
      <c r="B178" t="s">
        <v>3936</v>
      </c>
      <c r="D178" t="s">
        <v>297</v>
      </c>
      <c r="E178" t="s">
        <v>2814</v>
      </c>
      <c r="F178">
        <v>2020</v>
      </c>
      <c r="H178">
        <v>0</v>
      </c>
      <c r="K178">
        <v>13</v>
      </c>
      <c r="L178" s="27">
        <v>1</v>
      </c>
      <c r="M178">
        <v>5</v>
      </c>
      <c r="N178" s="21">
        <v>38.461538461538467</v>
      </c>
      <c r="O178" s="27">
        <v>1</v>
      </c>
      <c r="P178">
        <v>4</v>
      </c>
      <c r="Q178" s="21">
        <v>30.76923076923077</v>
      </c>
      <c r="R178" s="27">
        <v>0</v>
      </c>
      <c r="S178" s="21" t="s">
        <v>242</v>
      </c>
      <c r="T178" t="s">
        <v>242</v>
      </c>
      <c r="V178" s="27">
        <v>0</v>
      </c>
      <c r="W178" t="s">
        <v>242</v>
      </c>
      <c r="X178" t="s">
        <v>242</v>
      </c>
      <c r="Y178" s="36" t="s">
        <v>242</v>
      </c>
      <c r="Z178" t="s">
        <v>242</v>
      </c>
      <c r="AA178" t="s">
        <v>242</v>
      </c>
      <c r="AB178" t="s">
        <v>242</v>
      </c>
      <c r="AC178" t="s">
        <v>242</v>
      </c>
    </row>
    <row r="179" spans="1:29" ht="14" hidden="1" customHeight="1" x14ac:dyDescent="0.2">
      <c r="A179">
        <v>178</v>
      </c>
      <c r="B179" t="s">
        <v>3952</v>
      </c>
      <c r="D179" t="s">
        <v>350</v>
      </c>
      <c r="E179" t="s">
        <v>992</v>
      </c>
      <c r="F179">
        <v>2020</v>
      </c>
      <c r="H179">
        <v>0</v>
      </c>
      <c r="K179">
        <v>10</v>
      </c>
      <c r="L179" s="27">
        <v>1</v>
      </c>
      <c r="M179">
        <v>3</v>
      </c>
      <c r="N179" s="21">
        <v>30</v>
      </c>
      <c r="O179" s="27">
        <v>0</v>
      </c>
      <c r="P179" s="24" t="s">
        <v>242</v>
      </c>
      <c r="Q179" s="21" t="s">
        <v>242</v>
      </c>
      <c r="R179" s="27">
        <v>1</v>
      </c>
      <c r="S179" s="21">
        <v>33.6</v>
      </c>
      <c r="T179">
        <v>2</v>
      </c>
      <c r="V179" s="27">
        <v>0.5</v>
      </c>
      <c r="W179" t="s">
        <v>242</v>
      </c>
      <c r="X179" t="s">
        <v>242</v>
      </c>
      <c r="Y179" s="36" t="s">
        <v>242</v>
      </c>
      <c r="Z179" t="s">
        <v>242</v>
      </c>
      <c r="AA179" t="s">
        <v>242</v>
      </c>
      <c r="AB179" t="s">
        <v>242</v>
      </c>
      <c r="AC179" t="s">
        <v>242</v>
      </c>
    </row>
    <row r="180" spans="1:29" ht="14" hidden="1" customHeight="1" x14ac:dyDescent="0.2">
      <c r="A180">
        <v>179</v>
      </c>
      <c r="B180" t="s">
        <v>3964</v>
      </c>
      <c r="D180" t="s">
        <v>319</v>
      </c>
      <c r="E180" t="s">
        <v>1051</v>
      </c>
      <c r="F180">
        <v>2020</v>
      </c>
      <c r="H180">
        <v>1</v>
      </c>
      <c r="I180">
        <v>15</v>
      </c>
      <c r="K180">
        <v>12</v>
      </c>
      <c r="L180" s="27">
        <v>1</v>
      </c>
      <c r="M180">
        <v>4</v>
      </c>
      <c r="N180" s="21">
        <v>33.333333333333329</v>
      </c>
      <c r="O180" s="27">
        <v>1</v>
      </c>
      <c r="P180">
        <v>2</v>
      </c>
      <c r="Q180" s="21">
        <v>16.666666666666664</v>
      </c>
      <c r="R180" s="27">
        <v>1</v>
      </c>
      <c r="S180" s="21">
        <v>37.6</v>
      </c>
      <c r="T180">
        <v>2</v>
      </c>
      <c r="V180" s="27">
        <v>1</v>
      </c>
      <c r="W180">
        <v>4.0999999999999996</v>
      </c>
      <c r="X180">
        <v>4.4000000000000004</v>
      </c>
      <c r="Y180" s="36">
        <v>47.6</v>
      </c>
      <c r="Z180">
        <v>19.8</v>
      </c>
      <c r="AA180" t="s">
        <v>242</v>
      </c>
      <c r="AB180" t="s">
        <v>242</v>
      </c>
      <c r="AC180" t="s">
        <v>242</v>
      </c>
    </row>
    <row r="181" spans="1:29" ht="14" hidden="1" customHeight="1" x14ac:dyDescent="0.2">
      <c r="A181">
        <v>180</v>
      </c>
      <c r="B181" t="s">
        <v>3981</v>
      </c>
      <c r="D181" t="s">
        <v>350</v>
      </c>
      <c r="E181" t="s">
        <v>992</v>
      </c>
      <c r="F181">
        <v>2020</v>
      </c>
      <c r="H181">
        <v>0.5</v>
      </c>
      <c r="I181">
        <v>4</v>
      </c>
      <c r="K181">
        <v>8</v>
      </c>
      <c r="L181" s="27">
        <v>1</v>
      </c>
      <c r="M181">
        <v>3</v>
      </c>
      <c r="N181" s="21">
        <v>37.5</v>
      </c>
      <c r="O181" s="27">
        <v>1</v>
      </c>
      <c r="P181">
        <v>2</v>
      </c>
      <c r="Q181" s="21">
        <v>25</v>
      </c>
      <c r="R181" s="27">
        <v>0</v>
      </c>
      <c r="S181" s="21" t="s">
        <v>242</v>
      </c>
      <c r="T181" t="s">
        <v>242</v>
      </c>
      <c r="V181" s="27">
        <v>0</v>
      </c>
      <c r="W181" t="s">
        <v>242</v>
      </c>
      <c r="X181" t="s">
        <v>242</v>
      </c>
      <c r="Y181" s="36" t="s">
        <v>242</v>
      </c>
      <c r="Z181" t="s">
        <v>242</v>
      </c>
      <c r="AA181" t="s">
        <v>242</v>
      </c>
      <c r="AB181" t="s">
        <v>242</v>
      </c>
      <c r="AC181" t="s">
        <v>242</v>
      </c>
    </row>
    <row r="182" spans="1:29" ht="14" hidden="1" customHeight="1" x14ac:dyDescent="0.2">
      <c r="A182">
        <v>181</v>
      </c>
      <c r="B182" t="s">
        <v>3995</v>
      </c>
      <c r="D182" t="s">
        <v>418</v>
      </c>
      <c r="E182" t="s">
        <v>1838</v>
      </c>
      <c r="F182">
        <v>2020</v>
      </c>
      <c r="H182">
        <v>0.5</v>
      </c>
      <c r="I182">
        <v>11</v>
      </c>
      <c r="K182">
        <v>13</v>
      </c>
      <c r="L182" s="27">
        <v>1</v>
      </c>
      <c r="M182">
        <v>3</v>
      </c>
      <c r="N182" s="21">
        <v>23.076923076923077</v>
      </c>
      <c r="O182" s="27">
        <v>1</v>
      </c>
      <c r="P182">
        <v>3</v>
      </c>
      <c r="Q182" s="21">
        <v>23.076923076923077</v>
      </c>
      <c r="R182" s="27">
        <v>1</v>
      </c>
      <c r="S182" s="21">
        <v>26.6</v>
      </c>
      <c r="T182">
        <v>2</v>
      </c>
      <c r="V182" s="27">
        <v>0</v>
      </c>
      <c r="W182" t="s">
        <v>242</v>
      </c>
      <c r="X182" t="s">
        <v>242</v>
      </c>
      <c r="Y182" s="36" t="s">
        <v>242</v>
      </c>
      <c r="Z182" t="s">
        <v>242</v>
      </c>
      <c r="AA182" t="s">
        <v>242</v>
      </c>
      <c r="AB182" t="s">
        <v>242</v>
      </c>
      <c r="AC182" t="s">
        <v>242</v>
      </c>
    </row>
    <row r="183" spans="1:29" ht="14" hidden="1" customHeight="1" x14ac:dyDescent="0.2">
      <c r="A183">
        <v>182</v>
      </c>
      <c r="B183" t="s">
        <v>4008</v>
      </c>
      <c r="D183" t="s">
        <v>350</v>
      </c>
      <c r="E183" t="s">
        <v>992</v>
      </c>
      <c r="F183">
        <v>2020</v>
      </c>
      <c r="H183">
        <v>1</v>
      </c>
      <c r="I183">
        <v>4</v>
      </c>
      <c r="K183">
        <v>12</v>
      </c>
      <c r="L183" s="27">
        <v>1</v>
      </c>
      <c r="M183">
        <v>3</v>
      </c>
      <c r="N183" s="21">
        <v>25</v>
      </c>
      <c r="O183" s="27">
        <v>1</v>
      </c>
      <c r="P183">
        <v>3</v>
      </c>
      <c r="Q183" s="21">
        <v>25</v>
      </c>
      <c r="R183" s="27">
        <v>1</v>
      </c>
      <c r="S183" s="21">
        <v>48</v>
      </c>
      <c r="T183">
        <v>2</v>
      </c>
      <c r="U183" t="s">
        <v>4018</v>
      </c>
      <c r="V183" s="27">
        <v>1</v>
      </c>
      <c r="W183">
        <v>9.6999999999999993</v>
      </c>
      <c r="X183">
        <v>18</v>
      </c>
      <c r="Y183" s="36">
        <v>61.9</v>
      </c>
      <c r="Z183">
        <v>8.6</v>
      </c>
      <c r="AA183" t="s">
        <v>242</v>
      </c>
      <c r="AB183" t="s">
        <v>242</v>
      </c>
      <c r="AC183" t="s">
        <v>242</v>
      </c>
    </row>
    <row r="184" spans="1:29" ht="14" customHeight="1" x14ac:dyDescent="0.2">
      <c r="A184">
        <v>183</v>
      </c>
      <c r="B184" t="s">
        <v>4024</v>
      </c>
      <c r="D184" t="s">
        <v>476</v>
      </c>
      <c r="E184" t="s">
        <v>3379</v>
      </c>
      <c r="F184">
        <v>2020</v>
      </c>
      <c r="H184">
        <v>0.5</v>
      </c>
      <c r="I184">
        <v>15</v>
      </c>
      <c r="K184">
        <v>12</v>
      </c>
      <c r="L184" s="27">
        <v>0.5</v>
      </c>
      <c r="M184">
        <v>0</v>
      </c>
      <c r="N184" s="21">
        <v>0</v>
      </c>
      <c r="O184" s="27">
        <v>1</v>
      </c>
      <c r="P184">
        <v>7</v>
      </c>
      <c r="Q184" s="21">
        <v>58.333333333333336</v>
      </c>
      <c r="R184" s="27">
        <v>1</v>
      </c>
      <c r="S184" s="21">
        <v>29.5</v>
      </c>
      <c r="T184">
        <v>2</v>
      </c>
      <c r="V184" s="27">
        <v>1</v>
      </c>
      <c r="W184">
        <v>8.5</v>
      </c>
      <c r="X184">
        <v>9</v>
      </c>
      <c r="Y184" s="36">
        <v>71.5</v>
      </c>
      <c r="Z184">
        <v>6.8</v>
      </c>
      <c r="AA184" t="s">
        <v>242</v>
      </c>
      <c r="AB184" t="s">
        <v>242</v>
      </c>
      <c r="AC184" t="s">
        <v>242</v>
      </c>
    </row>
    <row r="185" spans="1:29" ht="14" hidden="1" customHeight="1" x14ac:dyDescent="0.2">
      <c r="A185">
        <v>184</v>
      </c>
      <c r="B185" t="s">
        <v>4046</v>
      </c>
      <c r="D185" t="s">
        <v>297</v>
      </c>
      <c r="E185" t="s">
        <v>1864</v>
      </c>
      <c r="F185">
        <v>2020</v>
      </c>
      <c r="H185">
        <v>0</v>
      </c>
      <c r="K185">
        <v>10</v>
      </c>
      <c r="L185" s="27">
        <v>1</v>
      </c>
      <c r="M185">
        <v>3</v>
      </c>
      <c r="N185" s="21">
        <v>30</v>
      </c>
      <c r="O185" s="27">
        <v>1</v>
      </c>
      <c r="P185">
        <v>0</v>
      </c>
      <c r="Q185" s="21">
        <v>0</v>
      </c>
      <c r="R185" s="27">
        <v>1</v>
      </c>
      <c r="S185" s="21">
        <v>36</v>
      </c>
      <c r="T185">
        <v>2</v>
      </c>
      <c r="V185" s="27">
        <v>1</v>
      </c>
      <c r="W185">
        <v>4</v>
      </c>
      <c r="X185">
        <v>14</v>
      </c>
      <c r="Y185" s="36">
        <v>52</v>
      </c>
      <c r="Z185">
        <v>21</v>
      </c>
      <c r="AA185" t="s">
        <v>242</v>
      </c>
      <c r="AB185" t="s">
        <v>242</v>
      </c>
      <c r="AC185" t="s">
        <v>242</v>
      </c>
    </row>
    <row r="186" spans="1:29" ht="14" hidden="1" customHeight="1" x14ac:dyDescent="0.2">
      <c r="A186" s="10">
        <v>185</v>
      </c>
      <c r="B186" s="10" t="s">
        <v>4058</v>
      </c>
      <c r="C186" s="10"/>
      <c r="D186" s="10" t="s">
        <v>271</v>
      </c>
      <c r="E186" s="10" t="s">
        <v>272</v>
      </c>
      <c r="F186" s="10">
        <v>2020</v>
      </c>
      <c r="G186" s="10"/>
      <c r="H186" s="10">
        <v>0.5</v>
      </c>
      <c r="K186" s="10">
        <v>9</v>
      </c>
      <c r="L186" s="22">
        <v>1</v>
      </c>
      <c r="M186" s="10">
        <v>3</v>
      </c>
      <c r="N186" s="21">
        <v>33.333333333333329</v>
      </c>
      <c r="O186" s="22">
        <v>1</v>
      </c>
      <c r="P186" s="10">
        <v>1</v>
      </c>
      <c r="Q186" s="21">
        <v>11.111111111111111</v>
      </c>
      <c r="R186" s="22">
        <v>1</v>
      </c>
      <c r="S186" s="20">
        <v>23</v>
      </c>
      <c r="T186" s="10">
        <v>1</v>
      </c>
      <c r="U186" s="10"/>
      <c r="V186" s="22">
        <v>1</v>
      </c>
      <c r="W186" s="10">
        <v>9.8000000000000007</v>
      </c>
      <c r="X186" s="10">
        <v>21.9</v>
      </c>
      <c r="Y186" s="50">
        <v>63.2</v>
      </c>
      <c r="Z186" s="10">
        <v>1.7</v>
      </c>
      <c r="AA186" s="10" t="s">
        <v>242</v>
      </c>
      <c r="AB186" s="10" t="s">
        <v>242</v>
      </c>
      <c r="AC186" s="10" t="s">
        <v>242</v>
      </c>
    </row>
    <row r="187" spans="1:29" ht="14" hidden="1" customHeight="1" x14ac:dyDescent="0.2">
      <c r="A187" s="10">
        <v>186</v>
      </c>
      <c r="B187" s="10" t="s">
        <v>4067</v>
      </c>
      <c r="C187" s="10"/>
      <c r="D187" s="10" t="s">
        <v>271</v>
      </c>
      <c r="E187" s="10" t="s">
        <v>391</v>
      </c>
      <c r="F187" s="10">
        <v>2020</v>
      </c>
      <c r="G187" s="10"/>
      <c r="H187" s="10">
        <v>0.5</v>
      </c>
      <c r="I187">
        <v>4</v>
      </c>
      <c r="K187" s="10">
        <v>13</v>
      </c>
      <c r="L187" s="22">
        <v>1</v>
      </c>
      <c r="M187" s="10">
        <v>5</v>
      </c>
      <c r="N187" s="21">
        <v>38.461538461538467</v>
      </c>
      <c r="O187" s="22">
        <v>0</v>
      </c>
      <c r="P187" s="19">
        <v>0</v>
      </c>
      <c r="Q187" s="21">
        <v>0</v>
      </c>
      <c r="R187" s="22">
        <v>1</v>
      </c>
      <c r="S187" s="20">
        <v>40</v>
      </c>
      <c r="T187" s="10">
        <v>2</v>
      </c>
      <c r="U187" s="10"/>
      <c r="V187" s="22">
        <v>1</v>
      </c>
      <c r="W187" s="10">
        <v>3</v>
      </c>
      <c r="X187" s="10">
        <v>8</v>
      </c>
      <c r="Y187" s="50">
        <v>45</v>
      </c>
      <c r="Z187" s="10">
        <v>43</v>
      </c>
      <c r="AA187" s="10" t="s">
        <v>242</v>
      </c>
      <c r="AB187" s="10" t="s">
        <v>242</v>
      </c>
      <c r="AC187" s="10" t="s">
        <v>242</v>
      </c>
    </row>
    <row r="188" spans="1:29" ht="14" hidden="1" customHeight="1" x14ac:dyDescent="0.2">
      <c r="A188" s="10">
        <v>187</v>
      </c>
      <c r="B188" s="10" t="s">
        <v>4084</v>
      </c>
      <c r="C188" s="10"/>
      <c r="D188" s="10" t="s">
        <v>271</v>
      </c>
      <c r="E188" s="10" t="s">
        <v>1304</v>
      </c>
      <c r="F188" s="10">
        <v>2020</v>
      </c>
      <c r="G188" s="10"/>
      <c r="H188" s="10">
        <v>0</v>
      </c>
      <c r="K188" s="10">
        <v>12</v>
      </c>
      <c r="L188" s="22">
        <v>1</v>
      </c>
      <c r="M188" s="10">
        <v>4</v>
      </c>
      <c r="N188" s="21">
        <v>33.333333333333329</v>
      </c>
      <c r="O188" s="22">
        <v>0</v>
      </c>
      <c r="P188" s="19">
        <v>0</v>
      </c>
      <c r="Q188" s="21">
        <v>0</v>
      </c>
      <c r="R188" s="22">
        <v>1</v>
      </c>
      <c r="S188" s="20">
        <v>50.4</v>
      </c>
      <c r="T188" s="10">
        <v>2</v>
      </c>
      <c r="U188" s="10"/>
      <c r="V188" s="22">
        <v>0</v>
      </c>
      <c r="W188" s="10" t="s">
        <v>242</v>
      </c>
      <c r="X188" s="10" t="s">
        <v>242</v>
      </c>
      <c r="Y188" s="50" t="s">
        <v>242</v>
      </c>
      <c r="Z188" s="10" t="s">
        <v>242</v>
      </c>
      <c r="AA188" s="10" t="s">
        <v>242</v>
      </c>
      <c r="AB188" s="10" t="s">
        <v>242</v>
      </c>
      <c r="AC188" s="10" t="s">
        <v>242</v>
      </c>
    </row>
    <row r="189" spans="1:29" ht="14" hidden="1" customHeight="1" x14ac:dyDescent="0.2">
      <c r="A189">
        <v>188</v>
      </c>
      <c r="B189" t="s">
        <v>4093</v>
      </c>
      <c r="D189" t="s">
        <v>476</v>
      </c>
      <c r="E189" t="s">
        <v>1568</v>
      </c>
      <c r="F189">
        <v>2020</v>
      </c>
      <c r="H189">
        <v>0</v>
      </c>
      <c r="K189">
        <v>10</v>
      </c>
      <c r="L189" s="27">
        <v>1</v>
      </c>
      <c r="M189">
        <v>2</v>
      </c>
      <c r="N189" s="21">
        <v>20</v>
      </c>
      <c r="O189" s="27">
        <v>1</v>
      </c>
      <c r="P189">
        <v>2</v>
      </c>
      <c r="Q189" s="21">
        <v>20</v>
      </c>
      <c r="R189" s="27">
        <v>0</v>
      </c>
      <c r="S189" s="21" t="s">
        <v>242</v>
      </c>
      <c r="T189" t="s">
        <v>242</v>
      </c>
      <c r="V189" s="27">
        <v>0</v>
      </c>
      <c r="W189" t="s">
        <v>242</v>
      </c>
      <c r="X189" t="s">
        <v>242</v>
      </c>
      <c r="Y189" s="36" t="s">
        <v>242</v>
      </c>
      <c r="Z189" t="s">
        <v>242</v>
      </c>
      <c r="AA189" t="s">
        <v>242</v>
      </c>
      <c r="AB189" t="s">
        <v>242</v>
      </c>
      <c r="AC189" t="s">
        <v>242</v>
      </c>
    </row>
    <row r="190" spans="1:29" ht="14" hidden="1" customHeight="1" x14ac:dyDescent="0.2">
      <c r="A190">
        <v>189</v>
      </c>
      <c r="B190" t="s">
        <v>4107</v>
      </c>
      <c r="D190" t="s">
        <v>297</v>
      </c>
      <c r="E190" t="s">
        <v>1864</v>
      </c>
      <c r="F190">
        <v>2019</v>
      </c>
      <c r="H190">
        <v>0</v>
      </c>
      <c r="K190">
        <v>11</v>
      </c>
      <c r="L190" s="27">
        <v>1</v>
      </c>
      <c r="M190">
        <v>3</v>
      </c>
      <c r="N190" s="21">
        <v>27.27272727272727</v>
      </c>
      <c r="O190" s="27">
        <v>1</v>
      </c>
      <c r="P190">
        <v>3</v>
      </c>
      <c r="Q190" s="21">
        <v>27.27272727272727</v>
      </c>
      <c r="R190" s="27">
        <v>0.5</v>
      </c>
      <c r="S190" s="21">
        <v>19</v>
      </c>
      <c r="T190">
        <v>2</v>
      </c>
      <c r="U190" t="s">
        <v>4112</v>
      </c>
      <c r="V190" s="27">
        <v>1</v>
      </c>
      <c r="W190">
        <v>2</v>
      </c>
      <c r="X190">
        <v>6</v>
      </c>
      <c r="Y190" s="36">
        <v>41</v>
      </c>
      <c r="Z190">
        <v>46</v>
      </c>
      <c r="AA190" t="s">
        <v>242</v>
      </c>
      <c r="AB190" t="s">
        <v>242</v>
      </c>
      <c r="AC190" t="s">
        <v>242</v>
      </c>
    </row>
    <row r="191" spans="1:29" ht="14" hidden="1" customHeight="1" x14ac:dyDescent="0.2">
      <c r="A191">
        <v>190</v>
      </c>
      <c r="B191" t="s">
        <v>4118</v>
      </c>
      <c r="D191" t="s">
        <v>326</v>
      </c>
      <c r="E191" t="s">
        <v>4120</v>
      </c>
      <c r="F191">
        <v>2020</v>
      </c>
      <c r="H191">
        <v>0.5</v>
      </c>
      <c r="I191">
        <v>4</v>
      </c>
      <c r="K191">
        <v>16</v>
      </c>
      <c r="L191" s="27">
        <v>1</v>
      </c>
      <c r="M191">
        <v>7</v>
      </c>
      <c r="N191" s="21">
        <v>43.75</v>
      </c>
      <c r="O191" s="27">
        <v>1</v>
      </c>
      <c r="P191">
        <v>3</v>
      </c>
      <c r="Q191" s="21">
        <v>18.75</v>
      </c>
      <c r="R191" s="27">
        <v>1</v>
      </c>
      <c r="S191" s="21">
        <v>83.7</v>
      </c>
      <c r="T191" t="s">
        <v>242</v>
      </c>
      <c r="V191" s="27">
        <v>1</v>
      </c>
      <c r="W191">
        <v>13.4</v>
      </c>
      <c r="X191">
        <v>19.5</v>
      </c>
      <c r="Y191" s="36">
        <v>47</v>
      </c>
      <c r="Z191">
        <v>12.1</v>
      </c>
      <c r="AA191" t="s">
        <v>242</v>
      </c>
      <c r="AB191" t="s">
        <v>242</v>
      </c>
      <c r="AC191" t="s">
        <v>242</v>
      </c>
    </row>
    <row r="192" spans="1:29" ht="14" hidden="1" customHeight="1" x14ac:dyDescent="0.2">
      <c r="A192" s="10">
        <v>191</v>
      </c>
      <c r="B192" s="10" t="s">
        <v>4135</v>
      </c>
      <c r="C192" s="10"/>
      <c r="D192" s="10" t="s">
        <v>271</v>
      </c>
      <c r="E192" s="10" t="s">
        <v>272</v>
      </c>
      <c r="F192" s="10">
        <v>2019</v>
      </c>
      <c r="G192" s="10"/>
      <c r="H192" s="10">
        <v>0.5</v>
      </c>
      <c r="K192" s="10">
        <v>11</v>
      </c>
      <c r="L192" s="22">
        <v>1</v>
      </c>
      <c r="M192" s="10">
        <v>4</v>
      </c>
      <c r="N192" s="21">
        <v>36.363636363636367</v>
      </c>
      <c r="O192" s="22">
        <v>0</v>
      </c>
      <c r="P192" s="19">
        <v>0</v>
      </c>
      <c r="Q192" s="21">
        <v>0</v>
      </c>
      <c r="R192" s="22">
        <v>0</v>
      </c>
      <c r="S192" s="20" t="s">
        <v>242</v>
      </c>
      <c r="T192" s="10" t="s">
        <v>242</v>
      </c>
      <c r="U192" s="10"/>
      <c r="V192" s="22">
        <v>0</v>
      </c>
      <c r="W192" s="10" t="s">
        <v>242</v>
      </c>
      <c r="X192" s="10" t="s">
        <v>242</v>
      </c>
      <c r="Y192" s="50" t="s">
        <v>242</v>
      </c>
      <c r="Z192" s="10" t="s">
        <v>242</v>
      </c>
      <c r="AA192" s="10" t="s">
        <v>242</v>
      </c>
      <c r="AB192" s="10" t="s">
        <v>242</v>
      </c>
      <c r="AC192" s="10" t="s">
        <v>242</v>
      </c>
    </row>
    <row r="193" spans="1:29" ht="14" hidden="1" customHeight="1" x14ac:dyDescent="0.2">
      <c r="A193">
        <v>192</v>
      </c>
      <c r="B193" t="s">
        <v>4150</v>
      </c>
      <c r="D193" t="s">
        <v>1487</v>
      </c>
      <c r="E193" t="s">
        <v>4153</v>
      </c>
      <c r="F193">
        <v>2020</v>
      </c>
      <c r="H193">
        <v>0</v>
      </c>
      <c r="K193">
        <v>10</v>
      </c>
      <c r="L193" s="27">
        <v>1</v>
      </c>
      <c r="M193">
        <v>2</v>
      </c>
      <c r="N193" s="21">
        <v>20</v>
      </c>
      <c r="O193" s="27">
        <v>0</v>
      </c>
      <c r="P193" s="24" t="s">
        <v>242</v>
      </c>
      <c r="Q193" s="21" t="s">
        <v>242</v>
      </c>
      <c r="R193" s="27">
        <v>0</v>
      </c>
      <c r="S193" s="21" t="s">
        <v>242</v>
      </c>
      <c r="T193" t="s">
        <v>242</v>
      </c>
      <c r="V193" s="27">
        <v>0</v>
      </c>
      <c r="W193" t="s">
        <v>242</v>
      </c>
      <c r="X193" t="s">
        <v>242</v>
      </c>
      <c r="Y193" s="36" t="s">
        <v>242</v>
      </c>
      <c r="Z193" t="s">
        <v>242</v>
      </c>
      <c r="AA193" t="s">
        <v>242</v>
      </c>
      <c r="AB193" t="s">
        <v>242</v>
      </c>
      <c r="AC193" t="s">
        <v>242</v>
      </c>
    </row>
    <row r="194" spans="1:29" ht="14" hidden="1" customHeight="1" x14ac:dyDescent="0.2">
      <c r="A194">
        <v>193</v>
      </c>
      <c r="B194" t="s">
        <v>4165</v>
      </c>
      <c r="C194" s="24">
        <v>89800</v>
      </c>
      <c r="D194" t="s">
        <v>418</v>
      </c>
      <c r="E194" t="s">
        <v>1838</v>
      </c>
      <c r="F194">
        <v>2019</v>
      </c>
      <c r="H194">
        <v>0</v>
      </c>
      <c r="K194">
        <v>11</v>
      </c>
      <c r="L194" s="27">
        <v>1</v>
      </c>
      <c r="M194">
        <v>3</v>
      </c>
      <c r="N194" s="21">
        <v>27.27272727272727</v>
      </c>
      <c r="O194" s="27">
        <v>0</v>
      </c>
      <c r="P194" s="24" t="s">
        <v>242</v>
      </c>
      <c r="Q194" s="21" t="s">
        <v>242</v>
      </c>
      <c r="R194" s="27">
        <v>1</v>
      </c>
      <c r="S194" s="21">
        <v>24.6</v>
      </c>
      <c r="T194">
        <v>2</v>
      </c>
      <c r="V194" s="27">
        <v>0</v>
      </c>
      <c r="W194" t="s">
        <v>242</v>
      </c>
      <c r="X194" t="s">
        <v>242</v>
      </c>
      <c r="Y194" s="36" t="s">
        <v>242</v>
      </c>
      <c r="Z194" t="s">
        <v>242</v>
      </c>
      <c r="AA194" t="s">
        <v>242</v>
      </c>
      <c r="AB194" t="s">
        <v>242</v>
      </c>
      <c r="AC194" t="s">
        <v>242</v>
      </c>
    </row>
    <row r="195" spans="1:29" ht="14" hidden="1" customHeight="1" x14ac:dyDescent="0.2">
      <c r="A195">
        <v>194</v>
      </c>
      <c r="B195" t="s">
        <v>4176</v>
      </c>
      <c r="D195" t="s">
        <v>476</v>
      </c>
      <c r="E195" t="s">
        <v>2329</v>
      </c>
      <c r="F195">
        <v>2019</v>
      </c>
      <c r="H195">
        <v>0</v>
      </c>
      <c r="K195">
        <v>11</v>
      </c>
      <c r="L195" s="27">
        <v>1</v>
      </c>
      <c r="M195">
        <v>3</v>
      </c>
      <c r="N195" s="21">
        <v>27.27272727272727</v>
      </c>
      <c r="O195" s="27">
        <v>0</v>
      </c>
      <c r="P195" s="24" t="s">
        <v>242</v>
      </c>
      <c r="Q195" s="21" t="s">
        <v>242</v>
      </c>
      <c r="R195" s="27">
        <v>1</v>
      </c>
      <c r="S195" s="21">
        <v>31</v>
      </c>
      <c r="T195">
        <v>1</v>
      </c>
      <c r="V195" s="27">
        <v>0.5</v>
      </c>
      <c r="W195" t="s">
        <v>242</v>
      </c>
      <c r="X195" t="s">
        <v>242</v>
      </c>
      <c r="Y195" s="36" t="s">
        <v>242</v>
      </c>
      <c r="Z195" t="s">
        <v>242</v>
      </c>
      <c r="AA195" t="s">
        <v>242</v>
      </c>
      <c r="AB195" t="s">
        <v>242</v>
      </c>
      <c r="AC195" t="s">
        <v>242</v>
      </c>
    </row>
    <row r="196" spans="1:29" ht="14" hidden="1" customHeight="1" x14ac:dyDescent="0.2">
      <c r="A196">
        <v>195</v>
      </c>
      <c r="B196" t="s">
        <v>4193</v>
      </c>
      <c r="D196" t="s">
        <v>1487</v>
      </c>
      <c r="E196" t="s">
        <v>4195</v>
      </c>
      <c r="F196">
        <v>2020</v>
      </c>
      <c r="H196">
        <v>0.5</v>
      </c>
      <c r="I196">
        <v>6</v>
      </c>
      <c r="K196">
        <v>8</v>
      </c>
      <c r="L196" s="27">
        <v>1</v>
      </c>
      <c r="M196">
        <v>2</v>
      </c>
      <c r="N196" s="21">
        <v>25</v>
      </c>
      <c r="O196" s="27">
        <v>1</v>
      </c>
      <c r="P196">
        <v>3</v>
      </c>
      <c r="Q196" s="21">
        <v>37.5</v>
      </c>
      <c r="R196" s="27">
        <v>0</v>
      </c>
      <c r="S196" s="21" t="s">
        <v>242</v>
      </c>
      <c r="T196" t="s">
        <v>242</v>
      </c>
      <c r="V196" s="27">
        <v>0</v>
      </c>
      <c r="W196" t="s">
        <v>242</v>
      </c>
      <c r="X196" t="s">
        <v>242</v>
      </c>
      <c r="Y196" s="36" t="s">
        <v>242</v>
      </c>
      <c r="Z196" t="s">
        <v>242</v>
      </c>
      <c r="AA196" t="s">
        <v>242</v>
      </c>
      <c r="AB196" t="s">
        <v>242</v>
      </c>
      <c r="AC196" t="s">
        <v>242</v>
      </c>
    </row>
    <row r="197" spans="1:29" ht="14" hidden="1" customHeight="1" x14ac:dyDescent="0.2">
      <c r="A197">
        <v>196</v>
      </c>
      <c r="B197" t="s">
        <v>4201</v>
      </c>
      <c r="D197" t="s">
        <v>1487</v>
      </c>
      <c r="E197" t="s">
        <v>4195</v>
      </c>
      <c r="F197">
        <v>2020</v>
      </c>
      <c r="H197">
        <v>0</v>
      </c>
      <c r="K197">
        <v>8</v>
      </c>
      <c r="L197" s="27">
        <v>1</v>
      </c>
      <c r="M197">
        <v>5</v>
      </c>
      <c r="N197" s="21">
        <v>62.5</v>
      </c>
      <c r="O197" s="27">
        <v>1</v>
      </c>
      <c r="P197">
        <v>5</v>
      </c>
      <c r="Q197" s="21">
        <v>62.5</v>
      </c>
      <c r="R197" s="27">
        <v>1</v>
      </c>
      <c r="S197" s="21">
        <v>23.9</v>
      </c>
      <c r="T197">
        <v>2</v>
      </c>
      <c r="V197" s="27">
        <v>1</v>
      </c>
      <c r="W197">
        <v>3.2</v>
      </c>
      <c r="X197">
        <v>8.1999999999999993</v>
      </c>
      <c r="Y197" s="36">
        <v>54.6</v>
      </c>
      <c r="Z197">
        <v>22.3</v>
      </c>
      <c r="AA197" t="s">
        <v>242</v>
      </c>
      <c r="AB197" t="s">
        <v>242</v>
      </c>
      <c r="AC197" t="s">
        <v>242</v>
      </c>
    </row>
    <row r="198" spans="1:29" ht="14" hidden="1" customHeight="1" x14ac:dyDescent="0.2">
      <c r="A198">
        <v>197</v>
      </c>
      <c r="B198" t="s">
        <v>4216</v>
      </c>
      <c r="D198" t="s">
        <v>248</v>
      </c>
      <c r="E198" t="s">
        <v>4218</v>
      </c>
      <c r="F198">
        <v>2020</v>
      </c>
      <c r="H198">
        <v>0</v>
      </c>
      <c r="K198">
        <v>10</v>
      </c>
      <c r="L198" s="27">
        <v>1</v>
      </c>
      <c r="M198">
        <v>3</v>
      </c>
      <c r="N198" s="21">
        <v>30</v>
      </c>
      <c r="O198" s="27">
        <v>1</v>
      </c>
      <c r="P198">
        <v>3</v>
      </c>
      <c r="Q198" s="21">
        <v>30</v>
      </c>
      <c r="R198" s="27">
        <v>1</v>
      </c>
      <c r="S198" s="21">
        <v>13</v>
      </c>
      <c r="T198">
        <v>2</v>
      </c>
      <c r="V198" s="27">
        <v>0.5</v>
      </c>
      <c r="W198" t="s">
        <v>242</v>
      </c>
      <c r="X198" t="s">
        <v>242</v>
      </c>
      <c r="Y198" s="36">
        <v>70</v>
      </c>
      <c r="Z198" t="s">
        <v>242</v>
      </c>
      <c r="AA198" t="s">
        <v>242</v>
      </c>
      <c r="AB198" t="s">
        <v>242</v>
      </c>
      <c r="AC198" t="s">
        <v>242</v>
      </c>
    </row>
    <row r="199" spans="1:29" ht="14" hidden="1" customHeight="1" x14ac:dyDescent="0.2">
      <c r="A199">
        <v>198</v>
      </c>
      <c r="B199" t="s">
        <v>4241</v>
      </c>
      <c r="D199" t="s">
        <v>659</v>
      </c>
      <c r="E199" t="s">
        <v>660</v>
      </c>
      <c r="F199">
        <v>2020</v>
      </c>
      <c r="H199">
        <v>1</v>
      </c>
      <c r="I199">
        <v>11</v>
      </c>
      <c r="K199">
        <v>11</v>
      </c>
      <c r="L199" s="27">
        <v>1</v>
      </c>
      <c r="M199">
        <v>3</v>
      </c>
      <c r="N199" s="21">
        <v>27.27272727272727</v>
      </c>
      <c r="O199" s="27">
        <v>1</v>
      </c>
      <c r="P199">
        <v>3</v>
      </c>
      <c r="Q199" s="21">
        <v>27.27272727272727</v>
      </c>
      <c r="R199" s="27">
        <v>1</v>
      </c>
      <c r="S199" s="21">
        <v>50</v>
      </c>
      <c r="T199">
        <v>2</v>
      </c>
      <c r="V199" s="27">
        <v>0</v>
      </c>
      <c r="W199" t="s">
        <v>242</v>
      </c>
      <c r="X199" t="s">
        <v>242</v>
      </c>
      <c r="Y199" s="36" t="s">
        <v>242</v>
      </c>
      <c r="Z199" t="s">
        <v>242</v>
      </c>
      <c r="AA199" t="s">
        <v>242</v>
      </c>
      <c r="AB199" t="s">
        <v>242</v>
      </c>
      <c r="AC199" t="s">
        <v>242</v>
      </c>
    </row>
    <row r="200" spans="1:29" ht="14" hidden="1" customHeight="1" x14ac:dyDescent="0.2">
      <c r="A200">
        <v>199</v>
      </c>
      <c r="B200" t="s">
        <v>4258</v>
      </c>
      <c r="D200" t="s">
        <v>476</v>
      </c>
      <c r="E200" t="s">
        <v>3454</v>
      </c>
      <c r="F200">
        <v>2020</v>
      </c>
      <c r="H200">
        <v>0.5</v>
      </c>
      <c r="I200">
        <v>6</v>
      </c>
      <c r="K200">
        <v>12</v>
      </c>
      <c r="L200" s="27">
        <v>1</v>
      </c>
      <c r="M200">
        <v>4</v>
      </c>
      <c r="N200" s="21">
        <v>33.333333333333329</v>
      </c>
      <c r="O200" s="27">
        <v>1</v>
      </c>
      <c r="P200">
        <v>4</v>
      </c>
      <c r="Q200" s="21">
        <v>33.333333333333329</v>
      </c>
      <c r="R200" s="27">
        <v>1</v>
      </c>
      <c r="S200" s="21">
        <v>29</v>
      </c>
      <c r="T200">
        <v>2</v>
      </c>
      <c r="U200" t="s">
        <v>4277</v>
      </c>
      <c r="V200" s="27">
        <v>1</v>
      </c>
      <c r="W200">
        <v>29.4</v>
      </c>
      <c r="X200">
        <v>15.9</v>
      </c>
      <c r="Y200" s="36">
        <v>47.7</v>
      </c>
      <c r="Z200">
        <v>3.9</v>
      </c>
      <c r="AA200" t="s">
        <v>242</v>
      </c>
      <c r="AB200" t="s">
        <v>242</v>
      </c>
      <c r="AC200" t="s">
        <v>242</v>
      </c>
    </row>
    <row r="201" spans="1:29" ht="14" hidden="1" customHeight="1" x14ac:dyDescent="0.2">
      <c r="A201">
        <v>201</v>
      </c>
      <c r="B201" t="s">
        <v>4297</v>
      </c>
      <c r="C201" s="24">
        <v>10795</v>
      </c>
      <c r="D201" t="s">
        <v>350</v>
      </c>
      <c r="E201" t="s">
        <v>992</v>
      </c>
      <c r="F201">
        <v>2019</v>
      </c>
      <c r="H201">
        <v>0</v>
      </c>
      <c r="K201">
        <v>12</v>
      </c>
      <c r="L201" s="27">
        <v>1</v>
      </c>
      <c r="M201">
        <v>4</v>
      </c>
      <c r="N201" s="21">
        <v>33.333333333333329</v>
      </c>
      <c r="O201" s="27">
        <v>1</v>
      </c>
      <c r="P201">
        <v>1</v>
      </c>
      <c r="Q201" s="21">
        <v>8.3333333333333321</v>
      </c>
      <c r="R201" s="27">
        <v>1</v>
      </c>
      <c r="S201" s="21">
        <v>49</v>
      </c>
      <c r="T201">
        <v>2</v>
      </c>
      <c r="V201" s="27">
        <v>1</v>
      </c>
      <c r="W201">
        <v>9</v>
      </c>
      <c r="X201">
        <v>16</v>
      </c>
      <c r="Y201" s="36">
        <v>54</v>
      </c>
      <c r="Z201">
        <v>11</v>
      </c>
      <c r="AA201" t="s">
        <v>242</v>
      </c>
      <c r="AB201" t="s">
        <v>242</v>
      </c>
      <c r="AC201" t="s">
        <v>242</v>
      </c>
    </row>
    <row r="202" spans="1:29" ht="14" hidden="1" customHeight="1" x14ac:dyDescent="0.2">
      <c r="A202">
        <v>202</v>
      </c>
      <c r="B202" t="s">
        <v>4316</v>
      </c>
      <c r="D202" t="s">
        <v>350</v>
      </c>
      <c r="E202" t="s">
        <v>992</v>
      </c>
      <c r="F202">
        <v>2020</v>
      </c>
      <c r="H202">
        <v>0</v>
      </c>
      <c r="K202">
        <v>11</v>
      </c>
      <c r="L202" s="27">
        <v>1</v>
      </c>
      <c r="M202">
        <v>4</v>
      </c>
      <c r="N202" s="21">
        <v>36.363636363636367</v>
      </c>
      <c r="O202" s="27">
        <v>1</v>
      </c>
      <c r="P202">
        <v>5</v>
      </c>
      <c r="Q202" s="21">
        <v>45.454545454545453</v>
      </c>
      <c r="R202" s="27">
        <v>1</v>
      </c>
      <c r="S202" s="21">
        <v>35.700000000000003</v>
      </c>
      <c r="T202">
        <v>2</v>
      </c>
      <c r="V202" s="27">
        <v>1</v>
      </c>
      <c r="W202">
        <v>5.5</v>
      </c>
      <c r="X202">
        <v>10.1</v>
      </c>
      <c r="Y202" s="36">
        <v>71.5</v>
      </c>
      <c r="Z202">
        <v>7.2</v>
      </c>
      <c r="AA202" t="s">
        <v>242</v>
      </c>
      <c r="AB202" t="s">
        <v>242</v>
      </c>
      <c r="AC202" t="s">
        <v>242</v>
      </c>
    </row>
    <row r="203" spans="1:29" ht="14" hidden="1" customHeight="1" x14ac:dyDescent="0.2">
      <c r="A203">
        <v>203</v>
      </c>
      <c r="B203" t="s">
        <v>4328</v>
      </c>
      <c r="C203" s="24">
        <v>723125</v>
      </c>
      <c r="D203" t="s">
        <v>297</v>
      </c>
      <c r="E203" t="s">
        <v>1864</v>
      </c>
      <c r="F203">
        <v>2020</v>
      </c>
      <c r="H203">
        <v>0</v>
      </c>
      <c r="K203">
        <v>8</v>
      </c>
      <c r="L203" s="27">
        <v>1</v>
      </c>
      <c r="M203">
        <v>2</v>
      </c>
      <c r="N203" s="21">
        <v>25</v>
      </c>
      <c r="O203" s="27">
        <v>0</v>
      </c>
      <c r="P203" s="24" t="s">
        <v>242</v>
      </c>
      <c r="Q203" s="21" t="s">
        <v>242</v>
      </c>
      <c r="R203" s="27">
        <v>1</v>
      </c>
      <c r="S203" s="21">
        <v>29</v>
      </c>
      <c r="T203">
        <v>2</v>
      </c>
      <c r="V203" s="27">
        <v>1</v>
      </c>
      <c r="W203">
        <v>3.1</v>
      </c>
      <c r="X203">
        <v>4.2</v>
      </c>
      <c r="Y203" s="36">
        <v>67.099999999999994</v>
      </c>
      <c r="Z203">
        <v>23.3</v>
      </c>
      <c r="AA203" t="s">
        <v>242</v>
      </c>
      <c r="AB203" t="s">
        <v>242</v>
      </c>
      <c r="AC203" t="s">
        <v>242</v>
      </c>
    </row>
    <row r="204" spans="1:29" ht="14" hidden="1" customHeight="1" x14ac:dyDescent="0.2">
      <c r="A204">
        <v>204</v>
      </c>
      <c r="B204" t="s">
        <v>4348</v>
      </c>
      <c r="D204" t="s">
        <v>1487</v>
      </c>
      <c r="E204" t="s">
        <v>4350</v>
      </c>
      <c r="F204">
        <v>2020</v>
      </c>
      <c r="H204">
        <v>0</v>
      </c>
      <c r="K204">
        <v>12</v>
      </c>
      <c r="L204" s="27">
        <v>1</v>
      </c>
      <c r="M204">
        <v>3</v>
      </c>
      <c r="N204" s="21">
        <v>25</v>
      </c>
      <c r="O204" s="27">
        <v>1</v>
      </c>
      <c r="P204">
        <v>3</v>
      </c>
      <c r="Q204" s="21">
        <v>25</v>
      </c>
      <c r="R204" s="27">
        <v>1</v>
      </c>
      <c r="S204" s="21">
        <v>31</v>
      </c>
      <c r="T204">
        <v>2</v>
      </c>
      <c r="V204" s="27">
        <v>1</v>
      </c>
      <c r="W204">
        <v>9.1</v>
      </c>
      <c r="X204">
        <v>9.1999999999999993</v>
      </c>
      <c r="Y204" s="36">
        <v>75.099999999999994</v>
      </c>
      <c r="Z204">
        <v>3.3</v>
      </c>
      <c r="AA204" t="s">
        <v>242</v>
      </c>
      <c r="AB204" t="s">
        <v>242</v>
      </c>
      <c r="AC204" t="s">
        <v>242</v>
      </c>
    </row>
    <row r="205" spans="1:29" ht="14" hidden="1" customHeight="1" x14ac:dyDescent="0.2">
      <c r="A205">
        <v>205</v>
      </c>
      <c r="B205" t="s">
        <v>4367</v>
      </c>
      <c r="D205" t="s">
        <v>476</v>
      </c>
      <c r="E205" t="s">
        <v>4369</v>
      </c>
      <c r="F205">
        <v>2020</v>
      </c>
      <c r="H205">
        <v>0.5</v>
      </c>
      <c r="I205">
        <v>15</v>
      </c>
      <c r="K205">
        <v>12</v>
      </c>
      <c r="L205" s="27">
        <v>1</v>
      </c>
      <c r="M205">
        <v>2</v>
      </c>
      <c r="N205" s="21">
        <v>16.666666666666664</v>
      </c>
      <c r="O205" s="27">
        <v>1</v>
      </c>
      <c r="P205">
        <v>4</v>
      </c>
      <c r="Q205" s="21">
        <v>33.333333333333329</v>
      </c>
      <c r="R205" s="27">
        <v>1</v>
      </c>
      <c r="S205" s="21">
        <v>6</v>
      </c>
      <c r="T205" t="s">
        <v>242</v>
      </c>
      <c r="V205" s="27">
        <v>1</v>
      </c>
      <c r="W205">
        <v>12</v>
      </c>
      <c r="X205">
        <v>14</v>
      </c>
      <c r="Y205" s="36">
        <v>70</v>
      </c>
      <c r="Z205">
        <v>2</v>
      </c>
      <c r="AA205" t="s">
        <v>242</v>
      </c>
      <c r="AB205" t="s">
        <v>242</v>
      </c>
      <c r="AC205" t="s">
        <v>242</v>
      </c>
    </row>
    <row r="206" spans="1:29" ht="14" hidden="1" customHeight="1" x14ac:dyDescent="0.2">
      <c r="A206">
        <v>206</v>
      </c>
      <c r="B206" t="s">
        <v>4388</v>
      </c>
      <c r="D206" t="s">
        <v>350</v>
      </c>
      <c r="E206" t="s">
        <v>351</v>
      </c>
      <c r="F206">
        <v>2020</v>
      </c>
      <c r="H206">
        <v>0</v>
      </c>
      <c r="K206">
        <v>9</v>
      </c>
      <c r="L206" s="27">
        <v>1</v>
      </c>
      <c r="M206">
        <v>2</v>
      </c>
      <c r="N206" s="21">
        <v>22.222222222222221</v>
      </c>
      <c r="O206" s="27">
        <v>1</v>
      </c>
      <c r="P206">
        <v>2</v>
      </c>
      <c r="Q206" s="21">
        <v>22.222222222222221</v>
      </c>
      <c r="R206" s="27">
        <v>0</v>
      </c>
      <c r="S206" s="21" t="s">
        <v>242</v>
      </c>
      <c r="T206" t="s">
        <v>242</v>
      </c>
      <c r="V206" s="27">
        <v>0</v>
      </c>
      <c r="W206" t="s">
        <v>242</v>
      </c>
      <c r="X206" t="s">
        <v>242</v>
      </c>
      <c r="Y206" s="36" t="s">
        <v>242</v>
      </c>
      <c r="Z206" t="s">
        <v>242</v>
      </c>
      <c r="AA206" t="s">
        <v>242</v>
      </c>
      <c r="AB206" t="s">
        <v>242</v>
      </c>
      <c r="AC206" t="s">
        <v>242</v>
      </c>
    </row>
    <row r="207" spans="1:29" ht="14" hidden="1" customHeight="1" x14ac:dyDescent="0.2">
      <c r="A207">
        <v>207</v>
      </c>
      <c r="B207" t="s">
        <v>4400</v>
      </c>
      <c r="D207" t="s">
        <v>418</v>
      </c>
      <c r="E207" t="s">
        <v>3654</v>
      </c>
      <c r="F207">
        <v>2020</v>
      </c>
      <c r="H207">
        <v>1</v>
      </c>
      <c r="I207">
        <v>4</v>
      </c>
      <c r="K207">
        <v>11</v>
      </c>
      <c r="L207" s="27">
        <v>1</v>
      </c>
      <c r="M207">
        <v>5</v>
      </c>
      <c r="N207" s="21">
        <v>45.454545454545453</v>
      </c>
      <c r="O207" s="27">
        <v>1</v>
      </c>
      <c r="P207">
        <v>2</v>
      </c>
      <c r="Q207" s="21">
        <v>18.181818181818183</v>
      </c>
      <c r="R207" s="27">
        <v>1</v>
      </c>
      <c r="S207" s="21">
        <v>13</v>
      </c>
      <c r="T207">
        <v>2</v>
      </c>
      <c r="V207" s="27">
        <v>0</v>
      </c>
      <c r="W207" t="s">
        <v>242</v>
      </c>
      <c r="X207" t="s">
        <v>242</v>
      </c>
      <c r="Y207" s="36" t="s">
        <v>242</v>
      </c>
      <c r="Z207" t="s">
        <v>242</v>
      </c>
      <c r="AA207" t="s">
        <v>242</v>
      </c>
      <c r="AB207" t="s">
        <v>242</v>
      </c>
      <c r="AC207" t="s">
        <v>242</v>
      </c>
    </row>
    <row r="208" spans="1:29" ht="14" hidden="1" customHeight="1" x14ac:dyDescent="0.2">
      <c r="A208">
        <v>208</v>
      </c>
      <c r="B208" t="s">
        <v>4424</v>
      </c>
      <c r="D208" t="s">
        <v>297</v>
      </c>
      <c r="E208" t="s">
        <v>1864</v>
      </c>
      <c r="F208">
        <v>2020</v>
      </c>
      <c r="H208">
        <v>0.5</v>
      </c>
      <c r="K208">
        <v>14</v>
      </c>
      <c r="L208" s="27">
        <v>1</v>
      </c>
      <c r="M208">
        <v>4</v>
      </c>
      <c r="N208" s="21">
        <v>28.571428571428569</v>
      </c>
      <c r="O208" s="27">
        <v>1</v>
      </c>
      <c r="P208">
        <v>1</v>
      </c>
      <c r="Q208" s="21">
        <v>7.1428571428571423</v>
      </c>
      <c r="R208" s="27">
        <v>1</v>
      </c>
      <c r="S208" s="21">
        <v>22.3</v>
      </c>
      <c r="T208">
        <v>2</v>
      </c>
      <c r="V208" s="27">
        <v>1</v>
      </c>
      <c r="W208">
        <v>1.5</v>
      </c>
      <c r="X208">
        <v>4.7</v>
      </c>
      <c r="Y208" s="36">
        <v>30.5</v>
      </c>
      <c r="Z208">
        <v>60.9</v>
      </c>
      <c r="AA208" t="s">
        <v>242</v>
      </c>
      <c r="AB208" t="s">
        <v>242</v>
      </c>
      <c r="AC208" t="s">
        <v>242</v>
      </c>
    </row>
    <row r="209" spans="1:29" ht="14" hidden="1" customHeight="1" x14ac:dyDescent="0.2">
      <c r="A209">
        <v>209</v>
      </c>
      <c r="B209" t="s">
        <v>4438</v>
      </c>
      <c r="C209" s="24">
        <v>40533</v>
      </c>
      <c r="D209" t="s">
        <v>476</v>
      </c>
      <c r="E209" t="s">
        <v>2504</v>
      </c>
      <c r="F209">
        <v>2020</v>
      </c>
      <c r="H209">
        <v>0</v>
      </c>
      <c r="K209">
        <v>13</v>
      </c>
      <c r="L209" s="27">
        <v>1</v>
      </c>
      <c r="M209">
        <v>3</v>
      </c>
      <c r="N209" s="21">
        <v>23.076923076923077</v>
      </c>
      <c r="O209" s="27">
        <v>0</v>
      </c>
      <c r="P209" s="24" t="s">
        <v>242</v>
      </c>
      <c r="Q209" s="21" t="s">
        <v>242</v>
      </c>
      <c r="R209" s="27">
        <v>1</v>
      </c>
      <c r="S209" s="21">
        <v>23</v>
      </c>
      <c r="T209">
        <v>1</v>
      </c>
      <c r="V209" s="27">
        <v>0.5</v>
      </c>
      <c r="W209" t="s">
        <v>242</v>
      </c>
      <c r="X209" t="s">
        <v>242</v>
      </c>
      <c r="Y209" s="36" t="s">
        <v>242</v>
      </c>
      <c r="Z209" t="s">
        <v>242</v>
      </c>
      <c r="AA209" t="s">
        <v>242</v>
      </c>
      <c r="AB209" t="s">
        <v>242</v>
      </c>
      <c r="AC209" t="s">
        <v>242</v>
      </c>
    </row>
    <row r="210" spans="1:29" ht="14" hidden="1" customHeight="1" x14ac:dyDescent="0.2">
      <c r="A210">
        <v>210</v>
      </c>
      <c r="B210" t="s">
        <v>4451</v>
      </c>
      <c r="D210" t="s">
        <v>350</v>
      </c>
      <c r="E210" t="s">
        <v>992</v>
      </c>
      <c r="F210">
        <v>2020</v>
      </c>
      <c r="H210">
        <v>0</v>
      </c>
      <c r="K210">
        <v>10</v>
      </c>
      <c r="L210" s="27">
        <v>1</v>
      </c>
      <c r="M210">
        <v>3</v>
      </c>
      <c r="N210" s="21">
        <v>30</v>
      </c>
      <c r="O210" s="27">
        <v>1</v>
      </c>
      <c r="P210">
        <v>3</v>
      </c>
      <c r="Q210" s="21">
        <v>30</v>
      </c>
      <c r="R210" s="27">
        <v>1</v>
      </c>
      <c r="S210" s="21">
        <v>47.4</v>
      </c>
      <c r="T210">
        <v>2</v>
      </c>
      <c r="V210" s="27">
        <v>0.5</v>
      </c>
      <c r="W210" t="s">
        <v>242</v>
      </c>
      <c r="X210" t="s">
        <v>242</v>
      </c>
      <c r="Y210" s="36" t="s">
        <v>242</v>
      </c>
      <c r="Z210" t="s">
        <v>242</v>
      </c>
      <c r="AA210" t="s">
        <v>242</v>
      </c>
      <c r="AB210" t="s">
        <v>242</v>
      </c>
      <c r="AC210" t="s">
        <v>242</v>
      </c>
    </row>
    <row r="211" spans="1:29" ht="14" hidden="1" customHeight="1" x14ac:dyDescent="0.2">
      <c r="A211">
        <v>211</v>
      </c>
      <c r="B211" t="s">
        <v>4465</v>
      </c>
      <c r="C211" s="24">
        <v>1163165</v>
      </c>
      <c r="D211" t="s">
        <v>248</v>
      </c>
      <c r="E211" t="s">
        <v>249</v>
      </c>
      <c r="F211">
        <v>2020</v>
      </c>
      <c r="H211">
        <v>0.5</v>
      </c>
      <c r="I211">
        <v>9</v>
      </c>
      <c r="K211">
        <v>15</v>
      </c>
      <c r="L211" s="27">
        <v>1</v>
      </c>
      <c r="M211">
        <v>4</v>
      </c>
      <c r="N211" s="21">
        <v>26.666666666666668</v>
      </c>
      <c r="O211" s="27">
        <v>0</v>
      </c>
      <c r="P211" s="24" t="s">
        <v>242</v>
      </c>
      <c r="Q211" s="21" t="s">
        <v>242</v>
      </c>
      <c r="R211" s="27">
        <v>1</v>
      </c>
      <c r="S211" s="21">
        <v>26</v>
      </c>
      <c r="T211">
        <v>2</v>
      </c>
      <c r="V211" s="27">
        <v>0.5</v>
      </c>
      <c r="W211" t="s">
        <v>242</v>
      </c>
      <c r="X211" t="s">
        <v>242</v>
      </c>
      <c r="Y211" s="36">
        <v>76</v>
      </c>
      <c r="Z211" t="s">
        <v>242</v>
      </c>
      <c r="AA211" t="s">
        <v>242</v>
      </c>
      <c r="AB211" t="s">
        <v>242</v>
      </c>
      <c r="AC211" t="s">
        <v>242</v>
      </c>
    </row>
    <row r="212" spans="1:29" ht="14" hidden="1" customHeight="1" x14ac:dyDescent="0.2">
      <c r="A212">
        <v>212</v>
      </c>
      <c r="B212" t="s">
        <v>4483</v>
      </c>
      <c r="D212" t="s">
        <v>326</v>
      </c>
      <c r="E212" t="s">
        <v>942</v>
      </c>
      <c r="F212">
        <v>2019</v>
      </c>
      <c r="H212">
        <v>0</v>
      </c>
      <c r="K212">
        <v>12</v>
      </c>
      <c r="L212" s="27">
        <v>1</v>
      </c>
      <c r="M212">
        <v>2</v>
      </c>
      <c r="N212" s="21">
        <v>16.666666666666664</v>
      </c>
      <c r="O212" s="27">
        <v>0</v>
      </c>
      <c r="P212" s="24" t="s">
        <v>242</v>
      </c>
      <c r="Q212" s="21" t="s">
        <v>242</v>
      </c>
      <c r="R212" s="27">
        <v>1</v>
      </c>
      <c r="S212" s="21">
        <v>40</v>
      </c>
      <c r="T212">
        <v>2</v>
      </c>
      <c r="U212" t="s">
        <v>4501</v>
      </c>
      <c r="V212" s="27">
        <v>0</v>
      </c>
      <c r="W212" t="s">
        <v>242</v>
      </c>
      <c r="X212" t="s">
        <v>242</v>
      </c>
      <c r="Y212" s="36" t="s">
        <v>242</v>
      </c>
      <c r="Z212" t="s">
        <v>242</v>
      </c>
      <c r="AA212" t="s">
        <v>242</v>
      </c>
      <c r="AB212" t="s">
        <v>242</v>
      </c>
      <c r="AC212" t="s">
        <v>242</v>
      </c>
    </row>
    <row r="213" spans="1:29" ht="14" hidden="1" customHeight="1" x14ac:dyDescent="0.2">
      <c r="A213">
        <v>213</v>
      </c>
      <c r="B213" t="s">
        <v>4506</v>
      </c>
      <c r="D213" t="s">
        <v>326</v>
      </c>
      <c r="E213" t="s">
        <v>942</v>
      </c>
      <c r="F213">
        <v>2021</v>
      </c>
      <c r="H213">
        <v>0.5</v>
      </c>
      <c r="I213">
        <v>4</v>
      </c>
      <c r="K213">
        <v>12</v>
      </c>
      <c r="L213" s="27">
        <v>1</v>
      </c>
      <c r="M213">
        <v>5</v>
      </c>
      <c r="N213" s="21">
        <v>41.666666666666671</v>
      </c>
      <c r="O213" s="27">
        <v>1</v>
      </c>
      <c r="P213">
        <v>4</v>
      </c>
      <c r="Q213" s="21">
        <v>33.333333333333329</v>
      </c>
      <c r="R213" s="27">
        <v>1</v>
      </c>
      <c r="S213" s="21">
        <v>49.5</v>
      </c>
      <c r="T213">
        <v>2</v>
      </c>
      <c r="V213" s="27">
        <v>1</v>
      </c>
      <c r="W213">
        <v>5</v>
      </c>
      <c r="X213">
        <v>6</v>
      </c>
      <c r="Y213" s="36">
        <v>81</v>
      </c>
      <c r="Z213">
        <v>6</v>
      </c>
      <c r="AA213" t="s">
        <v>242</v>
      </c>
      <c r="AB213" t="s">
        <v>242</v>
      </c>
      <c r="AC213" t="s">
        <v>242</v>
      </c>
    </row>
    <row r="214" spans="1:29" ht="14" hidden="1" customHeight="1" x14ac:dyDescent="0.2">
      <c r="A214">
        <v>214</v>
      </c>
      <c r="B214" t="s">
        <v>4526</v>
      </c>
      <c r="D214" t="s">
        <v>350</v>
      </c>
      <c r="E214" t="s">
        <v>2570</v>
      </c>
      <c r="F214">
        <v>2020</v>
      </c>
      <c r="H214">
        <v>0.5</v>
      </c>
      <c r="I214">
        <v>9</v>
      </c>
      <c r="K214">
        <v>12</v>
      </c>
      <c r="L214" s="27">
        <v>1</v>
      </c>
      <c r="M214">
        <v>2</v>
      </c>
      <c r="N214" s="21">
        <v>16.666666666666664</v>
      </c>
      <c r="O214" s="27">
        <v>1</v>
      </c>
      <c r="P214">
        <v>3</v>
      </c>
      <c r="Q214" s="21">
        <v>25</v>
      </c>
      <c r="R214" s="27">
        <v>1</v>
      </c>
      <c r="S214" s="21">
        <v>53.5</v>
      </c>
      <c r="T214">
        <v>2</v>
      </c>
      <c r="V214" s="27">
        <v>1</v>
      </c>
      <c r="W214">
        <v>12.2</v>
      </c>
      <c r="X214">
        <v>5.0999999999999996</v>
      </c>
      <c r="Y214" s="36">
        <v>63.4</v>
      </c>
      <c r="Z214">
        <v>16.899999999999999</v>
      </c>
      <c r="AA214" t="s">
        <v>242</v>
      </c>
      <c r="AB214" t="s">
        <v>242</v>
      </c>
      <c r="AC214" t="s">
        <v>242</v>
      </c>
    </row>
    <row r="215" spans="1:29" ht="14" hidden="1" customHeight="1" x14ac:dyDescent="0.2">
      <c r="A215">
        <v>215</v>
      </c>
      <c r="B215" t="s">
        <v>4542</v>
      </c>
      <c r="D215" t="s">
        <v>319</v>
      </c>
      <c r="E215" t="s">
        <v>890</v>
      </c>
      <c r="F215">
        <v>2020</v>
      </c>
      <c r="H215">
        <v>0</v>
      </c>
      <c r="K215">
        <v>12</v>
      </c>
      <c r="L215" s="27">
        <v>1</v>
      </c>
      <c r="M215">
        <v>3</v>
      </c>
      <c r="N215" s="21">
        <v>25</v>
      </c>
      <c r="O215" s="27">
        <v>1</v>
      </c>
      <c r="P215">
        <v>4</v>
      </c>
      <c r="Q215" s="21">
        <v>33.333333333333329</v>
      </c>
      <c r="R215" s="27">
        <v>0</v>
      </c>
      <c r="S215" s="21" t="s">
        <v>242</v>
      </c>
      <c r="T215" t="s">
        <v>242</v>
      </c>
      <c r="V215" s="27">
        <v>0</v>
      </c>
      <c r="W215" t="s">
        <v>242</v>
      </c>
      <c r="X215" t="s">
        <v>242</v>
      </c>
      <c r="Y215" s="36" t="s">
        <v>242</v>
      </c>
      <c r="Z215" t="s">
        <v>242</v>
      </c>
      <c r="AA215" t="s">
        <v>242</v>
      </c>
      <c r="AB215" t="s">
        <v>242</v>
      </c>
      <c r="AC215" t="s">
        <v>242</v>
      </c>
    </row>
    <row r="216" spans="1:29" ht="14" customHeight="1" x14ac:dyDescent="0.2">
      <c r="A216">
        <v>216</v>
      </c>
      <c r="B216" t="s">
        <v>4553</v>
      </c>
      <c r="C216" s="24">
        <v>27904</v>
      </c>
      <c r="D216" t="s">
        <v>476</v>
      </c>
      <c r="E216" t="s">
        <v>4555</v>
      </c>
      <c r="F216">
        <v>2019</v>
      </c>
      <c r="H216">
        <v>0.5</v>
      </c>
      <c r="I216">
        <v>15</v>
      </c>
      <c r="K216" s="24">
        <v>13</v>
      </c>
      <c r="L216" s="27">
        <v>0.5</v>
      </c>
      <c r="M216">
        <v>0</v>
      </c>
      <c r="N216" s="21">
        <v>0</v>
      </c>
      <c r="O216" s="27">
        <v>1</v>
      </c>
      <c r="P216">
        <v>5</v>
      </c>
      <c r="Q216" s="21">
        <v>38.461538461538467</v>
      </c>
      <c r="R216" s="27">
        <v>1</v>
      </c>
      <c r="S216" s="21">
        <v>41</v>
      </c>
      <c r="T216" t="s">
        <v>242</v>
      </c>
      <c r="U216" t="s">
        <v>4569</v>
      </c>
      <c r="V216" s="27">
        <v>1</v>
      </c>
      <c r="W216">
        <v>21</v>
      </c>
      <c r="X216">
        <v>10</v>
      </c>
      <c r="Y216" s="36">
        <v>59</v>
      </c>
      <c r="Z216">
        <v>7</v>
      </c>
      <c r="AA216" t="s">
        <v>242</v>
      </c>
      <c r="AB216" t="s">
        <v>242</v>
      </c>
      <c r="AC216" t="s">
        <v>242</v>
      </c>
    </row>
    <row r="217" spans="1:29" ht="14" hidden="1" customHeight="1" x14ac:dyDescent="0.2">
      <c r="A217">
        <v>217</v>
      </c>
      <c r="B217" t="s">
        <v>4574</v>
      </c>
      <c r="D217" t="s">
        <v>476</v>
      </c>
      <c r="E217" t="s">
        <v>3454</v>
      </c>
      <c r="F217">
        <v>2019</v>
      </c>
      <c r="H217">
        <v>1</v>
      </c>
      <c r="I217">
        <v>7</v>
      </c>
      <c r="K217">
        <v>12</v>
      </c>
      <c r="L217" s="27">
        <v>1</v>
      </c>
      <c r="M217">
        <v>3</v>
      </c>
      <c r="N217" s="21">
        <v>25</v>
      </c>
      <c r="O217" s="27">
        <v>1</v>
      </c>
      <c r="P217">
        <v>1</v>
      </c>
      <c r="Q217" s="21">
        <v>8.3333333333333321</v>
      </c>
      <c r="R217" s="27">
        <v>1</v>
      </c>
      <c r="S217" s="21">
        <v>21</v>
      </c>
      <c r="T217">
        <v>2</v>
      </c>
      <c r="U217" s="2" t="s">
        <v>4591</v>
      </c>
      <c r="V217" s="27">
        <v>1</v>
      </c>
      <c r="W217">
        <v>24</v>
      </c>
      <c r="X217">
        <v>16</v>
      </c>
      <c r="Y217" s="36">
        <v>54</v>
      </c>
      <c r="Z217">
        <v>3</v>
      </c>
      <c r="AA217" t="s">
        <v>242</v>
      </c>
      <c r="AB217" t="s">
        <v>242</v>
      </c>
      <c r="AC217" t="s">
        <v>242</v>
      </c>
    </row>
    <row r="218" spans="1:29" ht="14" hidden="1" customHeight="1" x14ac:dyDescent="0.2">
      <c r="A218" s="10">
        <v>218</v>
      </c>
      <c r="B218" s="22" t="s">
        <v>4596</v>
      </c>
      <c r="C218" s="46">
        <v>920760</v>
      </c>
      <c r="D218" s="10" t="s">
        <v>271</v>
      </c>
      <c r="E218" s="10" t="s">
        <v>2346</v>
      </c>
      <c r="F218" s="10">
        <v>2020</v>
      </c>
      <c r="G218" s="10">
        <v>2021</v>
      </c>
      <c r="H218" s="10">
        <v>0</v>
      </c>
      <c r="K218" s="10">
        <v>11</v>
      </c>
      <c r="L218" s="46">
        <v>1</v>
      </c>
      <c r="M218" s="19">
        <v>2</v>
      </c>
      <c r="N218" s="21">
        <v>18.181818181818183</v>
      </c>
      <c r="O218" s="22">
        <v>0</v>
      </c>
      <c r="P218" s="19">
        <v>0</v>
      </c>
      <c r="Q218" s="21">
        <v>0</v>
      </c>
      <c r="R218" s="22">
        <v>0</v>
      </c>
      <c r="S218" s="20" t="s">
        <v>242</v>
      </c>
      <c r="T218" s="10" t="s">
        <v>242</v>
      </c>
      <c r="U218" s="10"/>
      <c r="V218" s="22">
        <v>0</v>
      </c>
      <c r="W218" s="10" t="s">
        <v>242</v>
      </c>
      <c r="X218" s="10" t="s">
        <v>242</v>
      </c>
      <c r="Y218" s="50" t="s">
        <v>242</v>
      </c>
      <c r="Z218" s="10" t="s">
        <v>242</v>
      </c>
      <c r="AA218" s="10" t="s">
        <v>242</v>
      </c>
      <c r="AB218" s="10" t="s">
        <v>242</v>
      </c>
      <c r="AC218" s="10" t="s">
        <v>242</v>
      </c>
    </row>
    <row r="219" spans="1:29" ht="14" hidden="1" customHeight="1" x14ac:dyDescent="0.2">
      <c r="A219" s="10">
        <v>219</v>
      </c>
      <c r="B219" s="10" t="s">
        <v>4601</v>
      </c>
      <c r="C219" s="10"/>
      <c r="D219" s="10" t="s">
        <v>271</v>
      </c>
      <c r="E219" s="10" t="s">
        <v>1304</v>
      </c>
      <c r="F219" s="10">
        <v>2019</v>
      </c>
      <c r="G219" s="10"/>
      <c r="H219" s="10">
        <v>0</v>
      </c>
      <c r="K219" s="10">
        <v>13</v>
      </c>
      <c r="L219" s="22">
        <v>1</v>
      </c>
      <c r="M219" s="10">
        <v>3</v>
      </c>
      <c r="N219" s="21">
        <v>23.076923076923077</v>
      </c>
      <c r="O219" s="22">
        <v>1</v>
      </c>
      <c r="P219" s="10">
        <v>3</v>
      </c>
      <c r="Q219" s="21">
        <v>23.076923076923077</v>
      </c>
      <c r="R219" s="22">
        <v>1</v>
      </c>
      <c r="S219" s="20">
        <v>54</v>
      </c>
      <c r="T219" s="10" t="s">
        <v>242</v>
      </c>
      <c r="U219" s="10"/>
      <c r="V219" s="22">
        <v>0</v>
      </c>
      <c r="W219" s="10" t="s">
        <v>242</v>
      </c>
      <c r="X219" s="10" t="s">
        <v>242</v>
      </c>
      <c r="Y219" s="50" t="s">
        <v>242</v>
      </c>
      <c r="Z219" s="10" t="s">
        <v>242</v>
      </c>
      <c r="AA219" s="10" t="s">
        <v>242</v>
      </c>
      <c r="AB219" s="10" t="s">
        <v>242</v>
      </c>
      <c r="AC219" s="10" t="s">
        <v>242</v>
      </c>
    </row>
    <row r="220" spans="1:29" ht="14" hidden="1" customHeight="1" x14ac:dyDescent="0.2">
      <c r="A220">
        <v>220</v>
      </c>
      <c r="B220" t="s">
        <v>4617</v>
      </c>
      <c r="D220" t="s">
        <v>297</v>
      </c>
      <c r="E220" t="s">
        <v>4620</v>
      </c>
      <c r="F220">
        <v>2019</v>
      </c>
      <c r="H220">
        <v>0.5</v>
      </c>
      <c r="I220">
        <v>10</v>
      </c>
      <c r="K220">
        <v>11</v>
      </c>
      <c r="L220" s="27">
        <v>1</v>
      </c>
      <c r="M220">
        <v>5</v>
      </c>
      <c r="N220" s="21">
        <v>45.454545454545453</v>
      </c>
      <c r="O220" s="27">
        <v>1</v>
      </c>
      <c r="P220">
        <v>5</v>
      </c>
      <c r="Q220" s="21">
        <v>45.454545454545453</v>
      </c>
      <c r="R220" s="27">
        <v>1</v>
      </c>
      <c r="S220" s="21">
        <v>36</v>
      </c>
      <c r="T220">
        <v>2</v>
      </c>
      <c r="V220" s="27">
        <v>1</v>
      </c>
      <c r="W220">
        <v>3.8</v>
      </c>
      <c r="X220">
        <v>8.6999999999999993</v>
      </c>
      <c r="Y220" s="36">
        <v>73</v>
      </c>
      <c r="Z220">
        <v>12.1</v>
      </c>
      <c r="AA220" t="s">
        <v>242</v>
      </c>
      <c r="AB220" t="s">
        <v>242</v>
      </c>
      <c r="AC220" t="s">
        <v>242</v>
      </c>
    </row>
    <row r="221" spans="1:29" ht="14" hidden="1" customHeight="1" x14ac:dyDescent="0.2">
      <c r="A221" s="10">
        <v>221</v>
      </c>
      <c r="B221" s="10" t="s">
        <v>4640</v>
      </c>
      <c r="C221" s="19">
        <v>109198</v>
      </c>
      <c r="D221" s="10" t="s">
        <v>271</v>
      </c>
      <c r="E221" s="10" t="s">
        <v>272</v>
      </c>
      <c r="F221" s="10">
        <v>2020</v>
      </c>
      <c r="G221" s="10"/>
      <c r="H221" s="10">
        <v>0.5</v>
      </c>
      <c r="I221">
        <v>4</v>
      </c>
      <c r="K221" s="10">
        <v>13</v>
      </c>
      <c r="L221" s="22">
        <v>1</v>
      </c>
      <c r="M221" s="10">
        <v>6</v>
      </c>
      <c r="N221" s="21">
        <v>46.153846153846153</v>
      </c>
      <c r="O221" s="22">
        <v>1</v>
      </c>
      <c r="P221" s="10">
        <v>9</v>
      </c>
      <c r="Q221" s="21">
        <v>69.230769230769226</v>
      </c>
      <c r="R221" s="22">
        <v>1</v>
      </c>
      <c r="S221" s="20">
        <v>78</v>
      </c>
      <c r="T221" s="10">
        <v>2</v>
      </c>
      <c r="U221" s="10"/>
      <c r="V221" s="22">
        <v>0.5</v>
      </c>
      <c r="W221" s="10" t="s">
        <v>242</v>
      </c>
      <c r="X221" s="10" t="s">
        <v>242</v>
      </c>
      <c r="Y221" s="50" t="s">
        <v>242</v>
      </c>
      <c r="Z221" s="10" t="s">
        <v>242</v>
      </c>
      <c r="AA221" s="10" t="s">
        <v>242</v>
      </c>
      <c r="AB221" s="10" t="s">
        <v>242</v>
      </c>
      <c r="AC221" s="10" t="s">
        <v>242</v>
      </c>
    </row>
    <row r="222" spans="1:29" ht="14" hidden="1" customHeight="1" x14ac:dyDescent="0.2">
      <c r="A222">
        <v>222</v>
      </c>
      <c r="B222" t="s">
        <v>4658</v>
      </c>
      <c r="D222" t="s">
        <v>297</v>
      </c>
      <c r="E222" t="s">
        <v>765</v>
      </c>
      <c r="F222">
        <v>2019</v>
      </c>
      <c r="H222">
        <v>0.5</v>
      </c>
      <c r="I222">
        <v>14</v>
      </c>
      <c r="K222">
        <v>14</v>
      </c>
      <c r="L222" s="27">
        <v>1</v>
      </c>
      <c r="M222">
        <v>4</v>
      </c>
      <c r="N222" s="21">
        <v>28.571428571428569</v>
      </c>
      <c r="O222" s="27">
        <v>1</v>
      </c>
      <c r="P222">
        <v>7</v>
      </c>
      <c r="Q222" s="21">
        <v>50</v>
      </c>
      <c r="R222" s="27">
        <v>1</v>
      </c>
      <c r="S222" s="21">
        <v>39</v>
      </c>
      <c r="T222">
        <v>2</v>
      </c>
      <c r="V222" s="27">
        <v>1</v>
      </c>
      <c r="W222">
        <v>5.5</v>
      </c>
      <c r="X222">
        <v>8.3000000000000007</v>
      </c>
      <c r="Y222" s="36">
        <v>60.6</v>
      </c>
      <c r="Z222">
        <v>20.6</v>
      </c>
      <c r="AA222" t="s">
        <v>242</v>
      </c>
      <c r="AB222" t="s">
        <v>242</v>
      </c>
      <c r="AC222" t="s">
        <v>242</v>
      </c>
    </row>
    <row r="223" spans="1:29" ht="14" hidden="1" customHeight="1" x14ac:dyDescent="0.2">
      <c r="A223">
        <v>223</v>
      </c>
      <c r="B223" t="s">
        <v>4676</v>
      </c>
      <c r="D223" t="s">
        <v>659</v>
      </c>
      <c r="E223" t="s">
        <v>660</v>
      </c>
      <c r="F223">
        <v>2019</v>
      </c>
      <c r="H223">
        <v>0</v>
      </c>
      <c r="K223">
        <v>12</v>
      </c>
      <c r="L223" s="27">
        <v>1</v>
      </c>
      <c r="M223">
        <v>2</v>
      </c>
      <c r="N223" s="21">
        <v>16.666666666666664</v>
      </c>
      <c r="O223" s="27">
        <v>1</v>
      </c>
      <c r="P223">
        <v>1</v>
      </c>
      <c r="Q223" s="21">
        <v>8.3333333333333321</v>
      </c>
      <c r="R223" s="27">
        <v>0</v>
      </c>
      <c r="S223" s="21" t="s">
        <v>242</v>
      </c>
      <c r="T223" t="s">
        <v>242</v>
      </c>
      <c r="V223" s="27">
        <v>0</v>
      </c>
      <c r="W223" t="s">
        <v>242</v>
      </c>
      <c r="X223" t="s">
        <v>242</v>
      </c>
      <c r="Y223" s="36" t="s">
        <v>242</v>
      </c>
      <c r="Z223" t="s">
        <v>242</v>
      </c>
      <c r="AA223" t="s">
        <v>242</v>
      </c>
      <c r="AB223" t="s">
        <v>242</v>
      </c>
      <c r="AC223" t="s">
        <v>242</v>
      </c>
    </row>
    <row r="224" spans="1:29" ht="14" hidden="1" customHeight="1" x14ac:dyDescent="0.2">
      <c r="A224">
        <v>224</v>
      </c>
      <c r="B224" t="s">
        <v>4693</v>
      </c>
      <c r="C224" s="24">
        <v>764180</v>
      </c>
      <c r="D224" t="s">
        <v>326</v>
      </c>
      <c r="E224" t="s">
        <v>4696</v>
      </c>
      <c r="F224">
        <v>2020</v>
      </c>
      <c r="H224">
        <v>0.5</v>
      </c>
      <c r="I224">
        <v>9</v>
      </c>
      <c r="K224">
        <v>11</v>
      </c>
      <c r="L224" s="27">
        <v>1</v>
      </c>
      <c r="M224">
        <v>4</v>
      </c>
      <c r="N224" s="21">
        <v>36.363636363636367</v>
      </c>
      <c r="O224" s="27">
        <v>1</v>
      </c>
      <c r="P224">
        <v>3</v>
      </c>
      <c r="Q224" s="21">
        <v>27.27272727272727</v>
      </c>
      <c r="R224" s="27">
        <v>1</v>
      </c>
      <c r="S224" s="21">
        <v>37.24</v>
      </c>
      <c r="T224">
        <v>2</v>
      </c>
      <c r="U224" t="s">
        <v>4707</v>
      </c>
      <c r="V224" s="27">
        <v>0</v>
      </c>
      <c r="W224" t="s">
        <v>242</v>
      </c>
      <c r="X224" t="s">
        <v>242</v>
      </c>
      <c r="Y224" s="36" t="s">
        <v>242</v>
      </c>
      <c r="Z224" t="s">
        <v>242</v>
      </c>
      <c r="AA224" t="s">
        <v>242</v>
      </c>
      <c r="AB224" t="s">
        <v>242</v>
      </c>
      <c r="AC224" t="s">
        <v>242</v>
      </c>
    </row>
    <row r="225" spans="1:29" ht="14" hidden="1" customHeight="1" x14ac:dyDescent="0.2">
      <c r="A225">
        <v>225</v>
      </c>
      <c r="B225" t="s">
        <v>4711</v>
      </c>
      <c r="C225" s="24">
        <v>936468</v>
      </c>
      <c r="D225" t="s">
        <v>476</v>
      </c>
      <c r="E225" t="s">
        <v>2504</v>
      </c>
      <c r="F225">
        <v>2019</v>
      </c>
      <c r="G225">
        <v>2020</v>
      </c>
      <c r="H225">
        <v>1</v>
      </c>
      <c r="I225">
        <v>15</v>
      </c>
      <c r="K225">
        <v>12</v>
      </c>
      <c r="L225" s="27">
        <v>1</v>
      </c>
      <c r="M225">
        <v>4</v>
      </c>
      <c r="N225" s="21">
        <v>33.333333333333329</v>
      </c>
      <c r="O225" s="27">
        <v>1</v>
      </c>
      <c r="P225">
        <v>1</v>
      </c>
      <c r="Q225" s="21">
        <v>8.3333333333333321</v>
      </c>
      <c r="R225" s="27">
        <v>1</v>
      </c>
      <c r="S225" s="21">
        <v>23</v>
      </c>
      <c r="T225">
        <v>2</v>
      </c>
      <c r="V225" s="27">
        <v>0.5</v>
      </c>
      <c r="W225" t="s">
        <v>242</v>
      </c>
      <c r="X225" t="s">
        <v>242</v>
      </c>
      <c r="Y225" s="36" t="s">
        <v>242</v>
      </c>
      <c r="Z225" t="s">
        <v>242</v>
      </c>
      <c r="AA225" t="s">
        <v>242</v>
      </c>
      <c r="AB225" t="s">
        <v>242</v>
      </c>
      <c r="AC225" t="s">
        <v>242</v>
      </c>
    </row>
    <row r="226" spans="1:29" ht="14" hidden="1" customHeight="1" x14ac:dyDescent="0.2">
      <c r="A226">
        <v>226</v>
      </c>
      <c r="B226" t="s">
        <v>4732</v>
      </c>
      <c r="C226" s="24">
        <v>821189</v>
      </c>
      <c r="D226" t="s">
        <v>248</v>
      </c>
      <c r="E226" t="s">
        <v>249</v>
      </c>
      <c r="F226">
        <v>2019</v>
      </c>
      <c r="H226">
        <v>0.5</v>
      </c>
      <c r="K226">
        <v>8</v>
      </c>
      <c r="L226" s="27">
        <v>1</v>
      </c>
      <c r="M226">
        <v>2</v>
      </c>
      <c r="N226" s="21">
        <v>25</v>
      </c>
      <c r="O226" s="27">
        <v>0</v>
      </c>
      <c r="P226" s="24" t="s">
        <v>242</v>
      </c>
      <c r="Q226" s="21" t="s">
        <v>242</v>
      </c>
      <c r="R226" s="27">
        <v>1</v>
      </c>
      <c r="S226" s="21">
        <v>30</v>
      </c>
      <c r="T226">
        <v>1</v>
      </c>
      <c r="V226" s="27">
        <v>0.5</v>
      </c>
      <c r="W226" t="s">
        <v>242</v>
      </c>
      <c r="X226" t="s">
        <v>242</v>
      </c>
      <c r="Y226" s="36" t="s">
        <v>242</v>
      </c>
      <c r="Z226" t="s">
        <v>242</v>
      </c>
      <c r="AA226" t="s">
        <v>242</v>
      </c>
      <c r="AB226" t="s">
        <v>242</v>
      </c>
      <c r="AC226" t="s">
        <v>242</v>
      </c>
    </row>
    <row r="227" spans="1:29" ht="14" hidden="1" customHeight="1" x14ac:dyDescent="0.2">
      <c r="A227">
        <v>227</v>
      </c>
      <c r="B227" t="s">
        <v>4750</v>
      </c>
      <c r="D227" t="s">
        <v>319</v>
      </c>
      <c r="E227" t="s">
        <v>890</v>
      </c>
      <c r="F227">
        <v>2020</v>
      </c>
      <c r="H227">
        <v>0.5</v>
      </c>
      <c r="K227">
        <v>13</v>
      </c>
      <c r="L227" s="27">
        <v>1</v>
      </c>
      <c r="M227">
        <v>3</v>
      </c>
      <c r="N227" s="21">
        <v>23.076923076923077</v>
      </c>
      <c r="O227" s="27">
        <v>1</v>
      </c>
      <c r="P227">
        <v>3</v>
      </c>
      <c r="Q227" s="21">
        <v>23.076923076923077</v>
      </c>
      <c r="R227" s="27">
        <v>1</v>
      </c>
      <c r="S227" s="21">
        <v>53.9</v>
      </c>
      <c r="T227">
        <v>2</v>
      </c>
      <c r="V227" s="27">
        <v>1</v>
      </c>
      <c r="W227">
        <v>5.3</v>
      </c>
      <c r="X227">
        <v>6.3</v>
      </c>
      <c r="Y227" s="36">
        <v>76.900000000000006</v>
      </c>
      <c r="Z227">
        <v>8.6999999999999993</v>
      </c>
      <c r="AA227" t="s">
        <v>242</v>
      </c>
      <c r="AB227" t="s">
        <v>242</v>
      </c>
      <c r="AC227" t="s">
        <v>242</v>
      </c>
    </row>
    <row r="228" spans="1:29" ht="14" hidden="1" customHeight="1" x14ac:dyDescent="0.2">
      <c r="A228">
        <v>228</v>
      </c>
      <c r="B228" t="s">
        <v>4771</v>
      </c>
      <c r="D228" t="s">
        <v>418</v>
      </c>
      <c r="E228" t="s">
        <v>3654</v>
      </c>
      <c r="F228">
        <v>2020</v>
      </c>
      <c r="H228">
        <v>1</v>
      </c>
      <c r="I228">
        <v>15</v>
      </c>
      <c r="K228">
        <v>7</v>
      </c>
      <c r="L228" s="27">
        <v>1</v>
      </c>
      <c r="M228">
        <v>2</v>
      </c>
      <c r="N228" s="21">
        <v>28.571428571428569</v>
      </c>
      <c r="O228" s="27">
        <v>1</v>
      </c>
      <c r="P228">
        <v>1</v>
      </c>
      <c r="Q228" s="21">
        <v>14.285714285714285</v>
      </c>
      <c r="R228" s="27">
        <v>1</v>
      </c>
      <c r="S228" s="21">
        <v>13</v>
      </c>
      <c r="T228">
        <v>2</v>
      </c>
      <c r="V228" s="27">
        <v>1</v>
      </c>
      <c r="W228">
        <v>1</v>
      </c>
      <c r="X228">
        <v>40</v>
      </c>
      <c r="Y228" s="36">
        <v>53</v>
      </c>
      <c r="Z228">
        <v>1</v>
      </c>
      <c r="AA228" t="s">
        <v>242</v>
      </c>
      <c r="AB228" t="s">
        <v>242</v>
      </c>
      <c r="AC228" t="s">
        <v>242</v>
      </c>
    </row>
    <row r="229" spans="1:29" ht="14" hidden="1" customHeight="1" x14ac:dyDescent="0.2">
      <c r="A229">
        <v>229</v>
      </c>
      <c r="B229" t="s">
        <v>4790</v>
      </c>
      <c r="D229" t="s">
        <v>326</v>
      </c>
      <c r="E229" t="s">
        <v>327</v>
      </c>
      <c r="F229">
        <v>2020</v>
      </c>
      <c r="H229">
        <v>0</v>
      </c>
      <c r="K229">
        <v>10</v>
      </c>
      <c r="L229" s="27">
        <v>1</v>
      </c>
      <c r="M229">
        <v>3</v>
      </c>
      <c r="N229" s="21">
        <v>30</v>
      </c>
      <c r="O229" s="27">
        <v>1</v>
      </c>
      <c r="P229">
        <v>1</v>
      </c>
      <c r="Q229" s="21">
        <v>10</v>
      </c>
      <c r="R229" s="27">
        <v>1</v>
      </c>
      <c r="S229" s="21">
        <v>45.8</v>
      </c>
      <c r="T229">
        <v>2</v>
      </c>
      <c r="U229" t="s">
        <v>4808</v>
      </c>
      <c r="V229" s="27">
        <v>1</v>
      </c>
      <c r="W229">
        <v>9.6</v>
      </c>
      <c r="X229">
        <v>29.2</v>
      </c>
      <c r="Y229" s="36">
        <v>49.2</v>
      </c>
      <c r="Z229">
        <v>7.6</v>
      </c>
      <c r="AA229" t="s">
        <v>242</v>
      </c>
      <c r="AB229" t="s">
        <v>242</v>
      </c>
      <c r="AC229" t="s">
        <v>242</v>
      </c>
    </row>
    <row r="230" spans="1:29" ht="14" hidden="1" customHeight="1" x14ac:dyDescent="0.2">
      <c r="A230">
        <v>230</v>
      </c>
      <c r="B230" t="s">
        <v>4815</v>
      </c>
      <c r="D230" t="s">
        <v>350</v>
      </c>
      <c r="E230" t="s">
        <v>1032</v>
      </c>
      <c r="F230">
        <v>2019</v>
      </c>
      <c r="H230">
        <v>0.5</v>
      </c>
      <c r="I230">
        <v>4</v>
      </c>
      <c r="K230">
        <v>13</v>
      </c>
      <c r="L230" s="27">
        <v>1</v>
      </c>
      <c r="M230">
        <v>3</v>
      </c>
      <c r="N230" s="21">
        <v>23.076923076923077</v>
      </c>
      <c r="O230" s="27">
        <v>1</v>
      </c>
      <c r="P230">
        <v>2</v>
      </c>
      <c r="Q230" s="21">
        <v>15.384615384615385</v>
      </c>
      <c r="R230" s="27">
        <v>1</v>
      </c>
      <c r="S230" s="21">
        <v>40.39</v>
      </c>
      <c r="T230" t="s">
        <v>242</v>
      </c>
      <c r="V230" s="27">
        <v>0</v>
      </c>
      <c r="W230" t="s">
        <v>242</v>
      </c>
      <c r="X230" t="s">
        <v>242</v>
      </c>
      <c r="Y230" s="36" t="s">
        <v>242</v>
      </c>
      <c r="Z230" t="s">
        <v>242</v>
      </c>
      <c r="AA230" t="s">
        <v>242</v>
      </c>
      <c r="AB230" t="s">
        <v>242</v>
      </c>
      <c r="AC230" t="s">
        <v>242</v>
      </c>
    </row>
    <row r="231" spans="1:29" ht="14" hidden="1" customHeight="1" x14ac:dyDescent="0.2">
      <c r="A231">
        <v>231</v>
      </c>
      <c r="B231" t="s">
        <v>4834</v>
      </c>
      <c r="D231" t="s">
        <v>326</v>
      </c>
      <c r="E231" t="s">
        <v>942</v>
      </c>
      <c r="F231">
        <v>2019</v>
      </c>
      <c r="H231">
        <v>0.5</v>
      </c>
      <c r="I231">
        <v>15</v>
      </c>
      <c r="K231">
        <v>12</v>
      </c>
      <c r="L231" s="27">
        <v>1</v>
      </c>
      <c r="M231">
        <v>3</v>
      </c>
      <c r="N231" s="21">
        <v>25</v>
      </c>
      <c r="O231" s="27">
        <v>0</v>
      </c>
      <c r="P231" s="24" t="s">
        <v>242</v>
      </c>
      <c r="Q231" s="21" t="s">
        <v>242</v>
      </c>
      <c r="R231" s="27">
        <v>0</v>
      </c>
      <c r="S231" s="21" t="s">
        <v>242</v>
      </c>
      <c r="T231" t="s">
        <v>242</v>
      </c>
      <c r="V231" s="27">
        <v>0</v>
      </c>
      <c r="W231" t="s">
        <v>242</v>
      </c>
      <c r="X231" t="s">
        <v>242</v>
      </c>
      <c r="Y231" s="36" t="s">
        <v>242</v>
      </c>
      <c r="Z231" t="s">
        <v>242</v>
      </c>
      <c r="AA231" t="s">
        <v>242</v>
      </c>
      <c r="AB231" t="s">
        <v>242</v>
      </c>
      <c r="AC231" t="s">
        <v>242</v>
      </c>
    </row>
    <row r="232" spans="1:29" ht="14" hidden="1" customHeight="1" x14ac:dyDescent="0.2">
      <c r="A232" s="10">
        <v>232</v>
      </c>
      <c r="B232" s="10" t="s">
        <v>4853</v>
      </c>
      <c r="C232" s="19">
        <v>29534</v>
      </c>
      <c r="D232" s="10" t="s">
        <v>271</v>
      </c>
      <c r="E232" s="10" t="s">
        <v>3849</v>
      </c>
      <c r="F232" s="10">
        <v>2020</v>
      </c>
      <c r="G232" s="10"/>
      <c r="H232" s="10">
        <v>0</v>
      </c>
      <c r="K232" s="10">
        <v>8</v>
      </c>
      <c r="L232" s="22">
        <v>1</v>
      </c>
      <c r="M232" s="10">
        <v>2</v>
      </c>
      <c r="N232" s="21">
        <v>25</v>
      </c>
      <c r="O232" s="22">
        <v>1</v>
      </c>
      <c r="P232" s="10">
        <v>2</v>
      </c>
      <c r="Q232" s="21">
        <v>25</v>
      </c>
      <c r="R232" s="22">
        <v>0</v>
      </c>
      <c r="S232" s="20" t="s">
        <v>242</v>
      </c>
      <c r="T232" s="10" t="s">
        <v>242</v>
      </c>
      <c r="U232" s="10"/>
      <c r="V232" s="22">
        <v>0</v>
      </c>
      <c r="W232" s="10" t="s">
        <v>242</v>
      </c>
      <c r="X232" s="10" t="s">
        <v>242</v>
      </c>
      <c r="Y232" s="50" t="s">
        <v>242</v>
      </c>
      <c r="Z232" s="10" t="s">
        <v>242</v>
      </c>
      <c r="AA232" s="10" t="s">
        <v>242</v>
      </c>
      <c r="AB232" s="10" t="s">
        <v>242</v>
      </c>
      <c r="AC232" s="10" t="s">
        <v>242</v>
      </c>
    </row>
    <row r="233" spans="1:29" ht="14" hidden="1" customHeight="1" x14ac:dyDescent="0.2">
      <c r="A233">
        <v>233</v>
      </c>
      <c r="B233" t="s">
        <v>4861</v>
      </c>
      <c r="D233" t="s">
        <v>418</v>
      </c>
      <c r="E233" t="s">
        <v>1838</v>
      </c>
      <c r="F233">
        <v>2020</v>
      </c>
      <c r="H233">
        <v>1</v>
      </c>
      <c r="I233">
        <v>4</v>
      </c>
      <c r="K233">
        <v>13</v>
      </c>
      <c r="L233" s="27">
        <v>1</v>
      </c>
      <c r="M233">
        <v>5</v>
      </c>
      <c r="N233" s="21">
        <v>38.461538461538467</v>
      </c>
      <c r="O233" s="27">
        <v>1</v>
      </c>
      <c r="P233">
        <v>2</v>
      </c>
      <c r="Q233" s="21">
        <v>15.384615384615385</v>
      </c>
      <c r="R233" s="27">
        <v>1</v>
      </c>
      <c r="S233" s="21">
        <v>27.4</v>
      </c>
      <c r="T233">
        <v>2</v>
      </c>
      <c r="V233" s="27">
        <v>1</v>
      </c>
      <c r="W233">
        <v>9.3000000000000007</v>
      </c>
      <c r="X233">
        <v>10.9</v>
      </c>
      <c r="Y233" s="36">
        <v>71.099999999999994</v>
      </c>
      <c r="Z233">
        <v>4.5999999999999996</v>
      </c>
      <c r="AA233" t="s">
        <v>242</v>
      </c>
      <c r="AB233" t="s">
        <v>242</v>
      </c>
      <c r="AC233" t="s">
        <v>242</v>
      </c>
    </row>
    <row r="234" spans="1:29" ht="14" hidden="1" customHeight="1" x14ac:dyDescent="0.2">
      <c r="A234">
        <v>234</v>
      </c>
      <c r="B234" t="s">
        <v>4876</v>
      </c>
      <c r="D234" t="s">
        <v>476</v>
      </c>
      <c r="E234" t="s">
        <v>2504</v>
      </c>
      <c r="F234">
        <v>2020</v>
      </c>
      <c r="H234">
        <v>0</v>
      </c>
      <c r="K234">
        <v>12</v>
      </c>
      <c r="L234" s="27">
        <v>1</v>
      </c>
      <c r="M234">
        <v>2</v>
      </c>
      <c r="N234" s="21">
        <v>16.666666666666664</v>
      </c>
      <c r="O234" s="27">
        <v>1</v>
      </c>
      <c r="P234">
        <v>3</v>
      </c>
      <c r="Q234" s="21">
        <v>25</v>
      </c>
      <c r="R234" s="27">
        <v>1</v>
      </c>
      <c r="S234" s="21">
        <v>24</v>
      </c>
      <c r="T234" t="s">
        <v>242</v>
      </c>
      <c r="U234" t="s">
        <v>4892</v>
      </c>
      <c r="V234" s="27">
        <v>0.5</v>
      </c>
      <c r="W234" t="s">
        <v>242</v>
      </c>
      <c r="X234" t="s">
        <v>242</v>
      </c>
      <c r="Y234" s="36" t="s">
        <v>242</v>
      </c>
      <c r="Z234" t="s">
        <v>242</v>
      </c>
      <c r="AA234" t="s">
        <v>242</v>
      </c>
      <c r="AB234" t="s">
        <v>242</v>
      </c>
      <c r="AC234" t="s">
        <v>242</v>
      </c>
    </row>
    <row r="235" spans="1:29" ht="14" hidden="1" customHeight="1" x14ac:dyDescent="0.2">
      <c r="A235">
        <v>235</v>
      </c>
      <c r="B235" t="s">
        <v>4897</v>
      </c>
      <c r="D235" t="s">
        <v>418</v>
      </c>
      <c r="E235" t="s">
        <v>687</v>
      </c>
      <c r="F235">
        <v>2019</v>
      </c>
      <c r="H235">
        <v>0</v>
      </c>
      <c r="K235">
        <v>11</v>
      </c>
      <c r="L235" s="27">
        <v>1</v>
      </c>
      <c r="M235">
        <v>3</v>
      </c>
      <c r="N235" s="21">
        <v>27.27272727272727</v>
      </c>
      <c r="O235" s="27">
        <v>0</v>
      </c>
      <c r="P235" s="24" t="s">
        <v>242</v>
      </c>
      <c r="Q235" s="21" t="s">
        <v>242</v>
      </c>
      <c r="R235" s="27">
        <v>1</v>
      </c>
      <c r="S235" s="21">
        <v>18</v>
      </c>
      <c r="T235" t="s">
        <v>242</v>
      </c>
      <c r="U235" t="s">
        <v>4911</v>
      </c>
      <c r="V235" s="27">
        <v>0</v>
      </c>
      <c r="W235" t="s">
        <v>242</v>
      </c>
      <c r="X235" t="s">
        <v>242</v>
      </c>
      <c r="Y235" s="36" t="s">
        <v>242</v>
      </c>
      <c r="Z235" t="s">
        <v>242</v>
      </c>
      <c r="AA235" t="s">
        <v>242</v>
      </c>
      <c r="AB235" t="s">
        <v>242</v>
      </c>
      <c r="AC235" t="s">
        <v>242</v>
      </c>
    </row>
    <row r="236" spans="1:29" ht="14" hidden="1" customHeight="1" x14ac:dyDescent="0.2">
      <c r="A236">
        <v>236</v>
      </c>
      <c r="B236" t="s">
        <v>4915</v>
      </c>
      <c r="D236" t="s">
        <v>476</v>
      </c>
      <c r="E236" t="s">
        <v>1568</v>
      </c>
      <c r="F236">
        <v>2021</v>
      </c>
      <c r="H236">
        <v>0</v>
      </c>
      <c r="K236">
        <v>11</v>
      </c>
      <c r="L236" s="27">
        <v>1</v>
      </c>
      <c r="M236">
        <v>2</v>
      </c>
      <c r="N236" s="21">
        <v>18.181818181818183</v>
      </c>
      <c r="O236" s="27">
        <v>1</v>
      </c>
      <c r="P236">
        <v>2</v>
      </c>
      <c r="Q236" s="21">
        <v>18.181818181818183</v>
      </c>
      <c r="R236" s="27">
        <v>0</v>
      </c>
      <c r="S236" s="21" t="s">
        <v>242</v>
      </c>
      <c r="T236" t="s">
        <v>242</v>
      </c>
      <c r="V236" s="27">
        <v>0</v>
      </c>
      <c r="W236" t="s">
        <v>242</v>
      </c>
      <c r="X236" t="s">
        <v>242</v>
      </c>
      <c r="Y236" s="36" t="s">
        <v>242</v>
      </c>
      <c r="Z236" t="s">
        <v>242</v>
      </c>
      <c r="AA236" t="s">
        <v>242</v>
      </c>
      <c r="AB236" t="s">
        <v>242</v>
      </c>
      <c r="AC236" t="s">
        <v>242</v>
      </c>
    </row>
    <row r="237" spans="1:29" ht="14" hidden="1" customHeight="1" x14ac:dyDescent="0.2">
      <c r="A237">
        <v>237</v>
      </c>
      <c r="B237" t="s">
        <v>4929</v>
      </c>
      <c r="D237" t="s">
        <v>350</v>
      </c>
      <c r="E237" t="s">
        <v>1032</v>
      </c>
      <c r="F237">
        <v>2020</v>
      </c>
      <c r="H237">
        <v>0</v>
      </c>
      <c r="K237">
        <v>9</v>
      </c>
      <c r="L237" s="27">
        <v>1</v>
      </c>
      <c r="M237">
        <v>2</v>
      </c>
      <c r="N237" s="21">
        <v>22.222222222222221</v>
      </c>
      <c r="O237" s="27">
        <v>0</v>
      </c>
      <c r="P237" s="24" t="s">
        <v>242</v>
      </c>
      <c r="Q237" s="21" t="s">
        <v>242</v>
      </c>
      <c r="R237" s="27">
        <v>1</v>
      </c>
      <c r="S237" s="21">
        <v>59</v>
      </c>
      <c r="T237">
        <v>2</v>
      </c>
      <c r="V237" s="27">
        <v>0.5</v>
      </c>
      <c r="W237">
        <v>11</v>
      </c>
      <c r="X237" t="s">
        <v>242</v>
      </c>
      <c r="Y237" s="36">
        <v>63</v>
      </c>
      <c r="Z237" t="s">
        <v>242</v>
      </c>
      <c r="AA237" t="s">
        <v>242</v>
      </c>
      <c r="AB237" t="s">
        <v>242</v>
      </c>
      <c r="AC237" t="s">
        <v>242</v>
      </c>
    </row>
    <row r="238" spans="1:29" ht="14" hidden="1" customHeight="1" x14ac:dyDescent="0.2">
      <c r="A238">
        <v>238</v>
      </c>
      <c r="B238" t="s">
        <v>4942</v>
      </c>
      <c r="D238" t="s">
        <v>319</v>
      </c>
      <c r="E238" t="s">
        <v>890</v>
      </c>
      <c r="F238">
        <v>2019</v>
      </c>
      <c r="H238">
        <v>0</v>
      </c>
      <c r="K238">
        <v>13</v>
      </c>
      <c r="L238" s="27">
        <v>1</v>
      </c>
      <c r="M238">
        <v>6</v>
      </c>
      <c r="N238" s="21">
        <v>46.153846153846153</v>
      </c>
      <c r="O238" s="27">
        <v>0</v>
      </c>
      <c r="P238" s="24" t="s">
        <v>242</v>
      </c>
      <c r="Q238" s="21" t="s">
        <v>242</v>
      </c>
      <c r="R238" s="27">
        <v>1</v>
      </c>
      <c r="S238" s="21">
        <v>56</v>
      </c>
      <c r="T238" t="s">
        <v>242</v>
      </c>
      <c r="V238" s="27">
        <v>1</v>
      </c>
      <c r="W238">
        <v>18</v>
      </c>
      <c r="X238">
        <v>10</v>
      </c>
      <c r="Y238" s="36">
        <v>64</v>
      </c>
      <c r="Z238">
        <v>3</v>
      </c>
      <c r="AA238" t="s">
        <v>242</v>
      </c>
      <c r="AB238" t="s">
        <v>242</v>
      </c>
      <c r="AC238" t="s">
        <v>242</v>
      </c>
    </row>
    <row r="239" spans="1:29" ht="14" hidden="1" customHeight="1" x14ac:dyDescent="0.2">
      <c r="A239">
        <v>239</v>
      </c>
      <c r="B239" t="s">
        <v>4954</v>
      </c>
      <c r="C239" s="24">
        <v>1133421</v>
      </c>
      <c r="D239" t="s">
        <v>476</v>
      </c>
      <c r="E239" t="s">
        <v>2504</v>
      </c>
      <c r="F239">
        <v>2019</v>
      </c>
      <c r="H239">
        <v>0.5</v>
      </c>
      <c r="I239">
        <v>11</v>
      </c>
      <c r="K239">
        <v>12</v>
      </c>
      <c r="L239" s="27">
        <v>1</v>
      </c>
      <c r="M239">
        <v>4</v>
      </c>
      <c r="N239" s="21">
        <v>33.333333333333329</v>
      </c>
      <c r="O239" s="27">
        <v>1</v>
      </c>
      <c r="P239">
        <v>3</v>
      </c>
      <c r="Q239" s="21">
        <v>25</v>
      </c>
      <c r="R239" s="27">
        <v>1</v>
      </c>
      <c r="S239" s="21">
        <v>26.2</v>
      </c>
      <c r="T239" t="s">
        <v>242</v>
      </c>
      <c r="U239" t="s">
        <v>4970</v>
      </c>
      <c r="V239" s="27">
        <v>1</v>
      </c>
      <c r="W239">
        <v>8.9</v>
      </c>
      <c r="X239">
        <v>11.9</v>
      </c>
      <c r="Y239" s="36">
        <v>62.7</v>
      </c>
      <c r="Z239">
        <v>12.4</v>
      </c>
      <c r="AA239" t="s">
        <v>242</v>
      </c>
      <c r="AB239" t="s">
        <v>242</v>
      </c>
      <c r="AC239" t="s">
        <v>242</v>
      </c>
    </row>
    <row r="240" spans="1:29" ht="14" hidden="1" customHeight="1" x14ac:dyDescent="0.2">
      <c r="A240">
        <v>240</v>
      </c>
      <c r="B240" t="s">
        <v>4974</v>
      </c>
      <c r="D240" t="s">
        <v>350</v>
      </c>
      <c r="E240" t="s">
        <v>351</v>
      </c>
      <c r="F240">
        <v>2020</v>
      </c>
      <c r="H240">
        <v>0.5</v>
      </c>
      <c r="I240">
        <v>4</v>
      </c>
      <c r="K240">
        <v>13</v>
      </c>
      <c r="L240" s="27">
        <v>1</v>
      </c>
      <c r="M240">
        <v>4</v>
      </c>
      <c r="N240" s="21">
        <v>30.76923076923077</v>
      </c>
      <c r="O240" s="27">
        <v>1</v>
      </c>
      <c r="P240">
        <v>3</v>
      </c>
      <c r="Q240" s="21">
        <v>23.076923076923077</v>
      </c>
      <c r="R240" s="27">
        <v>1</v>
      </c>
      <c r="S240" s="21">
        <v>51</v>
      </c>
      <c r="T240">
        <v>2</v>
      </c>
      <c r="U240" t="s">
        <v>4993</v>
      </c>
      <c r="V240" s="27">
        <v>1</v>
      </c>
      <c r="W240">
        <v>18</v>
      </c>
      <c r="X240">
        <v>17.399999999999999</v>
      </c>
      <c r="Y240" s="36">
        <v>53.3</v>
      </c>
      <c r="Z240">
        <v>8.4</v>
      </c>
      <c r="AA240" t="s">
        <v>242</v>
      </c>
      <c r="AB240" t="s">
        <v>242</v>
      </c>
      <c r="AC240" t="s">
        <v>242</v>
      </c>
    </row>
    <row r="241" spans="1:29" ht="14" customHeight="1" x14ac:dyDescent="0.2">
      <c r="A241">
        <v>241</v>
      </c>
      <c r="B241" t="s">
        <v>4999</v>
      </c>
      <c r="C241" s="24">
        <v>92380</v>
      </c>
      <c r="D241" t="s">
        <v>476</v>
      </c>
      <c r="E241" t="s">
        <v>4555</v>
      </c>
      <c r="F241">
        <v>2019</v>
      </c>
      <c r="H241">
        <v>0.5</v>
      </c>
      <c r="I241">
        <v>15</v>
      </c>
      <c r="K241">
        <v>11</v>
      </c>
      <c r="L241" s="27">
        <v>0</v>
      </c>
      <c r="M241">
        <v>0</v>
      </c>
      <c r="N241" s="21">
        <v>0</v>
      </c>
      <c r="O241" s="27">
        <v>0</v>
      </c>
      <c r="P241" s="24" t="s">
        <v>242</v>
      </c>
      <c r="Q241" s="21" t="s">
        <v>242</v>
      </c>
      <c r="R241" s="27">
        <v>1</v>
      </c>
      <c r="S241" s="21">
        <v>43</v>
      </c>
      <c r="T241" t="s">
        <v>242</v>
      </c>
      <c r="V241" s="27">
        <v>0</v>
      </c>
      <c r="W241" t="s">
        <v>242</v>
      </c>
      <c r="X241" t="s">
        <v>242</v>
      </c>
      <c r="Y241" s="36" t="s">
        <v>242</v>
      </c>
      <c r="Z241" t="s">
        <v>242</v>
      </c>
      <c r="AA241" t="s">
        <v>242</v>
      </c>
      <c r="AB241" t="s">
        <v>242</v>
      </c>
      <c r="AC241" t="s">
        <v>242</v>
      </c>
    </row>
    <row r="242" spans="1:29" ht="14" hidden="1" customHeight="1" x14ac:dyDescent="0.2">
      <c r="A242">
        <v>242</v>
      </c>
      <c r="B242" t="s">
        <v>5011</v>
      </c>
      <c r="D242" t="s">
        <v>1487</v>
      </c>
      <c r="E242" t="s">
        <v>1488</v>
      </c>
      <c r="F242">
        <v>2020</v>
      </c>
      <c r="H242">
        <v>0.5</v>
      </c>
      <c r="I242">
        <v>9</v>
      </c>
      <c r="K242">
        <v>9</v>
      </c>
      <c r="L242" s="27">
        <v>1</v>
      </c>
      <c r="M242">
        <v>6</v>
      </c>
      <c r="N242" s="21">
        <v>66.666666666666657</v>
      </c>
      <c r="O242" s="27">
        <v>0</v>
      </c>
      <c r="P242" s="24" t="s">
        <v>242</v>
      </c>
      <c r="Q242" s="21" t="s">
        <v>242</v>
      </c>
      <c r="R242" s="27">
        <v>1</v>
      </c>
      <c r="S242" s="21">
        <v>59</v>
      </c>
      <c r="T242">
        <v>1</v>
      </c>
      <c r="V242" s="27">
        <v>0</v>
      </c>
      <c r="W242" t="s">
        <v>242</v>
      </c>
      <c r="X242" t="s">
        <v>242</v>
      </c>
      <c r="Y242" s="36" t="s">
        <v>242</v>
      </c>
      <c r="Z242" t="s">
        <v>242</v>
      </c>
      <c r="AA242" t="s">
        <v>242</v>
      </c>
      <c r="AB242" t="s">
        <v>242</v>
      </c>
      <c r="AC242" t="s">
        <v>242</v>
      </c>
    </row>
    <row r="243" spans="1:29" ht="14" hidden="1" customHeight="1" x14ac:dyDescent="0.2">
      <c r="A243" s="10">
        <v>243</v>
      </c>
      <c r="B243" s="10" t="s">
        <v>5021</v>
      </c>
      <c r="C243" s="10"/>
      <c r="D243" s="10" t="s">
        <v>271</v>
      </c>
      <c r="E243" s="10" t="s">
        <v>272</v>
      </c>
      <c r="F243" s="10">
        <v>2019</v>
      </c>
      <c r="G243" s="10"/>
      <c r="H243" s="10">
        <v>0.5</v>
      </c>
      <c r="I243">
        <v>4</v>
      </c>
      <c r="K243" s="10">
        <v>12</v>
      </c>
      <c r="L243" s="22">
        <v>1</v>
      </c>
      <c r="M243" s="10">
        <v>4</v>
      </c>
      <c r="N243" s="21">
        <v>33.333333333333329</v>
      </c>
      <c r="O243" s="22">
        <v>1</v>
      </c>
      <c r="P243" s="10">
        <v>4</v>
      </c>
      <c r="Q243" s="21">
        <v>33.333333333333329</v>
      </c>
      <c r="R243" s="22">
        <v>0</v>
      </c>
      <c r="S243" s="20" t="s">
        <v>242</v>
      </c>
      <c r="T243" s="10" t="s">
        <v>242</v>
      </c>
      <c r="U243" s="10" t="s">
        <v>5035</v>
      </c>
      <c r="V243" s="22">
        <v>0</v>
      </c>
      <c r="W243" s="10" t="s">
        <v>242</v>
      </c>
      <c r="X243" s="10" t="s">
        <v>242</v>
      </c>
      <c r="Y243" s="50" t="s">
        <v>242</v>
      </c>
      <c r="Z243" s="10" t="s">
        <v>242</v>
      </c>
      <c r="AA243" s="10" t="s">
        <v>242</v>
      </c>
      <c r="AB243" s="10" t="s">
        <v>242</v>
      </c>
      <c r="AC243" s="10" t="s">
        <v>242</v>
      </c>
    </row>
    <row r="244" spans="1:29" ht="14" hidden="1" customHeight="1" x14ac:dyDescent="0.2">
      <c r="A244">
        <v>244</v>
      </c>
      <c r="B244" t="s">
        <v>5040</v>
      </c>
      <c r="C244" s="24">
        <v>1071739</v>
      </c>
      <c r="D244" t="s">
        <v>350</v>
      </c>
      <c r="E244" t="s">
        <v>351</v>
      </c>
      <c r="F244">
        <v>2020</v>
      </c>
      <c r="H244">
        <v>0</v>
      </c>
      <c r="K244">
        <v>12</v>
      </c>
      <c r="L244" s="27">
        <v>1</v>
      </c>
      <c r="M244">
        <v>2</v>
      </c>
      <c r="N244" s="21">
        <v>16.666666666666664</v>
      </c>
      <c r="O244" s="27">
        <v>1</v>
      </c>
      <c r="P244">
        <v>5</v>
      </c>
      <c r="Q244" s="21">
        <v>41.666666666666671</v>
      </c>
      <c r="R244" s="27">
        <v>1</v>
      </c>
      <c r="S244" s="21">
        <v>75</v>
      </c>
      <c r="T244">
        <v>1</v>
      </c>
      <c r="U244" t="s">
        <v>5050</v>
      </c>
      <c r="V244" s="27">
        <v>1</v>
      </c>
      <c r="W244">
        <v>23</v>
      </c>
      <c r="X244">
        <v>16</v>
      </c>
      <c r="Y244" s="36">
        <v>50</v>
      </c>
      <c r="Z244">
        <v>7</v>
      </c>
      <c r="AA244" t="s">
        <v>242</v>
      </c>
      <c r="AB244" t="s">
        <v>242</v>
      </c>
      <c r="AC244" t="s">
        <v>242</v>
      </c>
    </row>
    <row r="245" spans="1:29" ht="14" hidden="1" customHeight="1" x14ac:dyDescent="0.2">
      <c r="A245">
        <v>245</v>
      </c>
      <c r="B245" t="s">
        <v>5055</v>
      </c>
      <c r="C245" s="24">
        <v>59478</v>
      </c>
      <c r="D245" t="s">
        <v>350</v>
      </c>
      <c r="E245" t="s">
        <v>974</v>
      </c>
      <c r="F245">
        <v>2020</v>
      </c>
      <c r="H245">
        <v>0.5</v>
      </c>
      <c r="I245">
        <v>9</v>
      </c>
      <c r="K245">
        <v>15</v>
      </c>
      <c r="L245" s="27">
        <v>1</v>
      </c>
      <c r="M245">
        <v>6</v>
      </c>
      <c r="N245" s="21">
        <v>40</v>
      </c>
      <c r="O245" s="27">
        <v>1</v>
      </c>
      <c r="P245">
        <v>7</v>
      </c>
      <c r="Q245" s="21">
        <v>46.666666666666664</v>
      </c>
      <c r="R245" s="27">
        <v>1</v>
      </c>
      <c r="S245" s="21">
        <v>50</v>
      </c>
      <c r="T245">
        <v>1</v>
      </c>
      <c r="V245" s="27">
        <v>1</v>
      </c>
      <c r="W245">
        <v>10</v>
      </c>
      <c r="X245">
        <v>4</v>
      </c>
      <c r="Y245" s="36">
        <v>73</v>
      </c>
      <c r="Z245">
        <v>10</v>
      </c>
      <c r="AA245" t="s">
        <v>242</v>
      </c>
      <c r="AB245" t="s">
        <v>242</v>
      </c>
      <c r="AC245" t="s">
        <v>242</v>
      </c>
    </row>
    <row r="246" spans="1:29" ht="14" hidden="1" customHeight="1" x14ac:dyDescent="0.2">
      <c r="A246">
        <v>246</v>
      </c>
      <c r="B246" t="s">
        <v>5074</v>
      </c>
      <c r="D246" t="s">
        <v>476</v>
      </c>
      <c r="E246" t="s">
        <v>477</v>
      </c>
      <c r="F246">
        <v>2021</v>
      </c>
      <c r="H246">
        <v>0.5</v>
      </c>
      <c r="I246">
        <v>4</v>
      </c>
      <c r="K246">
        <v>12</v>
      </c>
      <c r="L246" s="27">
        <v>1</v>
      </c>
      <c r="M246">
        <v>3</v>
      </c>
      <c r="N246" s="21">
        <v>25</v>
      </c>
      <c r="O246" s="27">
        <v>1</v>
      </c>
      <c r="P246">
        <v>2</v>
      </c>
      <c r="Q246" s="21">
        <v>16.666666666666664</v>
      </c>
      <c r="R246" s="27">
        <v>1</v>
      </c>
      <c r="S246" s="21">
        <v>24</v>
      </c>
      <c r="T246">
        <v>2</v>
      </c>
      <c r="V246" s="27">
        <v>0.5</v>
      </c>
      <c r="W246" t="s">
        <v>242</v>
      </c>
      <c r="X246" t="s">
        <v>242</v>
      </c>
      <c r="Y246" s="36" t="s">
        <v>242</v>
      </c>
      <c r="Z246" t="s">
        <v>242</v>
      </c>
      <c r="AA246" t="s">
        <v>242</v>
      </c>
      <c r="AB246" t="s">
        <v>242</v>
      </c>
      <c r="AC246" t="s">
        <v>242</v>
      </c>
    </row>
    <row r="247" spans="1:29" ht="14" hidden="1" customHeight="1" x14ac:dyDescent="0.2">
      <c r="A247">
        <v>247</v>
      </c>
      <c r="B247" t="s">
        <v>5093</v>
      </c>
      <c r="D247" t="s">
        <v>659</v>
      </c>
      <c r="E247" t="s">
        <v>660</v>
      </c>
      <c r="F247">
        <v>2020</v>
      </c>
      <c r="H247">
        <v>0.5</v>
      </c>
      <c r="I247">
        <v>15</v>
      </c>
      <c r="K247">
        <v>13</v>
      </c>
      <c r="L247" s="27">
        <v>0.5</v>
      </c>
      <c r="M247">
        <v>4</v>
      </c>
      <c r="N247" s="21">
        <v>30.76923076923077</v>
      </c>
      <c r="O247" s="27">
        <v>0</v>
      </c>
      <c r="P247" s="24" t="s">
        <v>242</v>
      </c>
      <c r="Q247" s="21" t="s">
        <v>242</v>
      </c>
      <c r="R247" s="27">
        <v>1</v>
      </c>
      <c r="S247" s="21">
        <v>46.7</v>
      </c>
      <c r="T247">
        <v>2</v>
      </c>
      <c r="V247" s="27">
        <v>0</v>
      </c>
      <c r="W247" t="s">
        <v>242</v>
      </c>
      <c r="X247" t="s">
        <v>242</v>
      </c>
      <c r="Y247" s="36" t="s">
        <v>242</v>
      </c>
      <c r="Z247" t="s">
        <v>242</v>
      </c>
      <c r="AA247" t="s">
        <v>242</v>
      </c>
      <c r="AB247" t="s">
        <v>242</v>
      </c>
      <c r="AC247" t="s">
        <v>242</v>
      </c>
    </row>
    <row r="248" spans="1:29" ht="14" hidden="1" customHeight="1" x14ac:dyDescent="0.2">
      <c r="A248">
        <v>248</v>
      </c>
      <c r="B248" t="s">
        <v>5111</v>
      </c>
      <c r="D248" t="s">
        <v>659</v>
      </c>
      <c r="E248" t="s">
        <v>660</v>
      </c>
      <c r="F248">
        <v>2020</v>
      </c>
      <c r="H248">
        <v>0.5</v>
      </c>
      <c r="K248">
        <v>10</v>
      </c>
      <c r="L248" s="27">
        <v>1</v>
      </c>
      <c r="M248">
        <v>3</v>
      </c>
      <c r="N248" s="21">
        <v>30</v>
      </c>
      <c r="O248" s="27">
        <v>0</v>
      </c>
      <c r="P248" s="24" t="s">
        <v>242</v>
      </c>
      <c r="Q248" s="21" t="s">
        <v>242</v>
      </c>
      <c r="R248" s="27">
        <v>1</v>
      </c>
      <c r="S248" s="21">
        <v>24</v>
      </c>
      <c r="T248" t="s">
        <v>242</v>
      </c>
      <c r="V248" s="27">
        <v>1</v>
      </c>
      <c r="W248">
        <v>6</v>
      </c>
      <c r="X248">
        <v>14</v>
      </c>
      <c r="Y248" s="36">
        <v>50</v>
      </c>
      <c r="Z248">
        <v>23</v>
      </c>
      <c r="AA248" t="s">
        <v>242</v>
      </c>
      <c r="AB248" t="s">
        <v>242</v>
      </c>
      <c r="AC248" t="s">
        <v>242</v>
      </c>
    </row>
    <row r="249" spans="1:29" ht="14" hidden="1" customHeight="1" x14ac:dyDescent="0.2">
      <c r="A249">
        <v>249</v>
      </c>
      <c r="B249" t="s">
        <v>5125</v>
      </c>
      <c r="D249" t="s">
        <v>476</v>
      </c>
      <c r="E249" t="s">
        <v>4369</v>
      </c>
      <c r="F249">
        <v>2020</v>
      </c>
      <c r="H249">
        <v>0.5</v>
      </c>
      <c r="I249">
        <v>15</v>
      </c>
      <c r="K249">
        <v>11</v>
      </c>
      <c r="L249" s="27">
        <v>1</v>
      </c>
      <c r="M249">
        <v>3</v>
      </c>
      <c r="N249" s="21">
        <v>27.27272727272727</v>
      </c>
      <c r="O249" s="27">
        <v>1</v>
      </c>
      <c r="P249">
        <v>2</v>
      </c>
      <c r="Q249" s="21">
        <v>18.181818181818183</v>
      </c>
      <c r="R249" s="27">
        <v>1</v>
      </c>
      <c r="S249" s="21">
        <v>5</v>
      </c>
      <c r="T249">
        <v>2</v>
      </c>
      <c r="V249" s="27">
        <v>0.5</v>
      </c>
      <c r="W249" t="s">
        <v>242</v>
      </c>
      <c r="X249" t="s">
        <v>242</v>
      </c>
      <c r="Y249" s="36" t="s">
        <v>242</v>
      </c>
      <c r="Z249" t="s">
        <v>242</v>
      </c>
      <c r="AA249" t="s">
        <v>242</v>
      </c>
      <c r="AB249" t="s">
        <v>242</v>
      </c>
      <c r="AC249" t="s">
        <v>242</v>
      </c>
    </row>
    <row r="250" spans="1:29" ht="14" hidden="1" customHeight="1" x14ac:dyDescent="0.2">
      <c r="A250" s="10">
        <v>250</v>
      </c>
      <c r="B250" s="10" t="s">
        <v>5142</v>
      </c>
      <c r="C250" s="10"/>
      <c r="D250" s="10" t="s">
        <v>271</v>
      </c>
      <c r="E250" s="10" t="s">
        <v>1304</v>
      </c>
      <c r="F250" s="10">
        <v>2020</v>
      </c>
      <c r="G250" s="10"/>
      <c r="H250" s="10">
        <v>0.5</v>
      </c>
      <c r="I250">
        <v>11</v>
      </c>
      <c r="K250" s="10">
        <v>13</v>
      </c>
      <c r="L250" s="22">
        <v>1</v>
      </c>
      <c r="M250" s="10">
        <v>4</v>
      </c>
      <c r="N250" s="21">
        <v>30.76923076923077</v>
      </c>
      <c r="O250" s="22">
        <v>1</v>
      </c>
      <c r="P250" s="10">
        <v>4</v>
      </c>
      <c r="Q250" s="21">
        <v>30.76923076923077</v>
      </c>
      <c r="R250" s="22">
        <v>1</v>
      </c>
      <c r="S250" s="20">
        <v>53</v>
      </c>
      <c r="T250" s="10">
        <v>2</v>
      </c>
      <c r="U250" s="10" t="s">
        <v>5157</v>
      </c>
      <c r="V250" s="22">
        <v>1</v>
      </c>
      <c r="W250" s="10">
        <v>11</v>
      </c>
      <c r="X250" s="10">
        <v>14</v>
      </c>
      <c r="Y250" s="50">
        <v>63</v>
      </c>
      <c r="Z250" s="10">
        <v>8</v>
      </c>
      <c r="AA250" s="10" t="s">
        <v>242</v>
      </c>
      <c r="AB250" s="10" t="s">
        <v>242</v>
      </c>
      <c r="AC250" s="10" t="s">
        <v>242</v>
      </c>
    </row>
    <row r="251" spans="1:29" ht="14" hidden="1" customHeight="1" x14ac:dyDescent="0.2">
      <c r="A251">
        <v>251</v>
      </c>
      <c r="B251" t="s">
        <v>5161</v>
      </c>
      <c r="D251" t="s">
        <v>476</v>
      </c>
      <c r="E251" t="s">
        <v>2329</v>
      </c>
      <c r="F251">
        <v>2020</v>
      </c>
      <c r="H251">
        <v>0.5</v>
      </c>
      <c r="I251">
        <v>15</v>
      </c>
      <c r="K251">
        <v>12</v>
      </c>
      <c r="L251" s="27">
        <v>1</v>
      </c>
      <c r="M251">
        <v>4</v>
      </c>
      <c r="N251" s="21">
        <v>33.333333333333329</v>
      </c>
      <c r="O251" s="27">
        <v>1</v>
      </c>
      <c r="P251">
        <v>2</v>
      </c>
      <c r="Q251" s="21">
        <v>16.666666666666664</v>
      </c>
      <c r="R251" s="27">
        <v>1</v>
      </c>
      <c r="S251" s="21">
        <v>32.1</v>
      </c>
      <c r="T251">
        <v>2</v>
      </c>
      <c r="U251" t="s">
        <v>5175</v>
      </c>
      <c r="V251" s="27">
        <v>0</v>
      </c>
      <c r="W251" t="s">
        <v>242</v>
      </c>
      <c r="X251" t="s">
        <v>242</v>
      </c>
      <c r="Y251" s="36" t="s">
        <v>242</v>
      </c>
      <c r="Z251" t="s">
        <v>242</v>
      </c>
      <c r="AA251" t="s">
        <v>242</v>
      </c>
      <c r="AB251" t="s">
        <v>242</v>
      </c>
      <c r="AC251" t="s">
        <v>242</v>
      </c>
    </row>
    <row r="252" spans="1:29" ht="14" hidden="1" customHeight="1" x14ac:dyDescent="0.2">
      <c r="A252" s="10">
        <v>252</v>
      </c>
      <c r="B252" s="10" t="s">
        <v>5179</v>
      </c>
      <c r="C252" s="10"/>
      <c r="D252" s="10" t="s">
        <v>271</v>
      </c>
      <c r="E252" s="10" t="s">
        <v>3849</v>
      </c>
      <c r="F252" s="10">
        <v>2020</v>
      </c>
      <c r="G252" s="10"/>
      <c r="H252" s="10">
        <v>0</v>
      </c>
      <c r="K252" s="10">
        <v>13</v>
      </c>
      <c r="L252" s="22">
        <v>1</v>
      </c>
      <c r="M252" s="10">
        <v>4</v>
      </c>
      <c r="N252" s="21">
        <v>30.76923076923077</v>
      </c>
      <c r="O252" s="22">
        <v>1</v>
      </c>
      <c r="P252" s="10">
        <v>6</v>
      </c>
      <c r="Q252" s="21">
        <v>46.153846153846153</v>
      </c>
      <c r="R252" s="22">
        <v>1</v>
      </c>
      <c r="S252" s="20">
        <v>58</v>
      </c>
      <c r="T252" s="10">
        <v>2</v>
      </c>
      <c r="U252" s="10" t="s">
        <v>5196</v>
      </c>
      <c r="V252" s="22">
        <v>1</v>
      </c>
      <c r="W252" s="10">
        <v>15</v>
      </c>
      <c r="X252" s="10">
        <v>25</v>
      </c>
      <c r="Y252" s="50">
        <v>50</v>
      </c>
      <c r="Z252" s="10">
        <v>5</v>
      </c>
      <c r="AA252" s="10" t="s">
        <v>242</v>
      </c>
      <c r="AB252" s="10" t="s">
        <v>242</v>
      </c>
      <c r="AC252" s="10" t="s">
        <v>242</v>
      </c>
    </row>
    <row r="253" spans="1:29" ht="14" hidden="1" customHeight="1" x14ac:dyDescent="0.2">
      <c r="A253">
        <v>253</v>
      </c>
      <c r="B253" t="s">
        <v>5202</v>
      </c>
      <c r="D253" t="s">
        <v>297</v>
      </c>
      <c r="E253" t="s">
        <v>765</v>
      </c>
      <c r="F253">
        <v>2020</v>
      </c>
      <c r="H253">
        <v>0</v>
      </c>
      <c r="K253">
        <v>11</v>
      </c>
      <c r="L253" s="27">
        <v>1</v>
      </c>
      <c r="M253">
        <v>4</v>
      </c>
      <c r="N253" s="21">
        <v>36.363636363636367</v>
      </c>
      <c r="O253" s="27">
        <v>0</v>
      </c>
      <c r="P253" s="24" t="s">
        <v>242</v>
      </c>
      <c r="Q253" s="21" t="s">
        <v>242</v>
      </c>
      <c r="R253" s="27">
        <v>1</v>
      </c>
      <c r="S253" s="21">
        <v>53</v>
      </c>
      <c r="T253">
        <v>2</v>
      </c>
      <c r="V253" s="27">
        <v>1</v>
      </c>
      <c r="W253">
        <v>11</v>
      </c>
      <c r="X253">
        <v>15</v>
      </c>
      <c r="Y253" s="36">
        <v>56</v>
      </c>
      <c r="Z253">
        <v>8</v>
      </c>
      <c r="AA253" t="s">
        <v>242</v>
      </c>
      <c r="AB253" t="s">
        <v>242</v>
      </c>
      <c r="AC253" t="s">
        <v>242</v>
      </c>
    </row>
    <row r="254" spans="1:29" ht="14" hidden="1" customHeight="1" x14ac:dyDescent="0.2">
      <c r="A254">
        <v>254</v>
      </c>
      <c r="B254" t="s">
        <v>5213</v>
      </c>
      <c r="D254" t="s">
        <v>319</v>
      </c>
      <c r="E254" t="s">
        <v>890</v>
      </c>
      <c r="F254">
        <v>2020</v>
      </c>
      <c r="H254">
        <v>0.5</v>
      </c>
      <c r="I254">
        <v>4</v>
      </c>
      <c r="K254">
        <v>12</v>
      </c>
      <c r="L254" s="27">
        <v>1</v>
      </c>
      <c r="M254">
        <v>4</v>
      </c>
      <c r="N254" s="21">
        <v>33.333333333333329</v>
      </c>
      <c r="O254" s="27">
        <v>1</v>
      </c>
      <c r="P254">
        <v>3</v>
      </c>
      <c r="Q254" s="21">
        <v>25</v>
      </c>
      <c r="R254" s="27">
        <v>1</v>
      </c>
      <c r="S254" s="21">
        <v>59.7</v>
      </c>
      <c r="T254" t="s">
        <v>242</v>
      </c>
      <c r="V254" s="27">
        <v>1</v>
      </c>
      <c r="W254">
        <v>10.199999999999999</v>
      </c>
      <c r="X254">
        <v>9.6</v>
      </c>
      <c r="Y254" s="36">
        <v>72.099999999999994</v>
      </c>
      <c r="Z254">
        <v>5.9</v>
      </c>
      <c r="AA254" t="s">
        <v>242</v>
      </c>
      <c r="AB254" t="s">
        <v>242</v>
      </c>
      <c r="AC254" t="s">
        <v>242</v>
      </c>
    </row>
    <row r="255" spans="1:29" ht="14" hidden="1" customHeight="1" x14ac:dyDescent="0.2">
      <c r="A255">
        <v>255</v>
      </c>
      <c r="B255" t="s">
        <v>5231</v>
      </c>
      <c r="D255" t="s">
        <v>659</v>
      </c>
      <c r="E255" t="s">
        <v>660</v>
      </c>
      <c r="F255">
        <v>2020</v>
      </c>
      <c r="H255">
        <v>1</v>
      </c>
      <c r="I255">
        <v>15</v>
      </c>
      <c r="K255">
        <v>11</v>
      </c>
      <c r="L255" s="27">
        <v>1</v>
      </c>
      <c r="M255">
        <v>3</v>
      </c>
      <c r="N255" s="21">
        <v>27.27272727272727</v>
      </c>
      <c r="O255" s="27">
        <v>1</v>
      </c>
      <c r="P255">
        <v>1</v>
      </c>
      <c r="Q255" s="21">
        <v>9.0909090909090917</v>
      </c>
      <c r="R255" s="27">
        <v>1</v>
      </c>
      <c r="S255" s="21">
        <v>25</v>
      </c>
      <c r="T255">
        <v>2</v>
      </c>
      <c r="V255" s="27">
        <v>1</v>
      </c>
      <c r="W255">
        <v>10</v>
      </c>
      <c r="X255">
        <v>10</v>
      </c>
      <c r="Y255" s="36">
        <v>66</v>
      </c>
      <c r="Z255">
        <v>11</v>
      </c>
      <c r="AA255" t="s">
        <v>242</v>
      </c>
      <c r="AB255" t="s">
        <v>242</v>
      </c>
      <c r="AC255" t="s">
        <v>242</v>
      </c>
    </row>
    <row r="256" spans="1:29" ht="14" hidden="1" customHeight="1" x14ac:dyDescent="0.2">
      <c r="A256">
        <v>256</v>
      </c>
      <c r="B256" t="s">
        <v>5246</v>
      </c>
      <c r="C256" s="24">
        <v>49071</v>
      </c>
      <c r="D256" t="s">
        <v>350</v>
      </c>
      <c r="E256" t="s">
        <v>351</v>
      </c>
      <c r="F256">
        <v>2019</v>
      </c>
      <c r="H256">
        <v>0.5</v>
      </c>
      <c r="I256">
        <v>4</v>
      </c>
      <c r="K256">
        <v>14</v>
      </c>
      <c r="L256" s="27">
        <v>1</v>
      </c>
      <c r="M256">
        <v>2</v>
      </c>
      <c r="N256" s="21">
        <v>14.285714285714285</v>
      </c>
      <c r="O256" s="27">
        <v>1</v>
      </c>
      <c r="P256">
        <v>2</v>
      </c>
      <c r="Q256" s="21">
        <v>14.285714285714285</v>
      </c>
      <c r="R256" s="27">
        <v>1</v>
      </c>
      <c r="S256" s="21">
        <v>72</v>
      </c>
      <c r="T256" t="s">
        <v>242</v>
      </c>
      <c r="V256" s="27">
        <v>0.5</v>
      </c>
      <c r="W256" t="s">
        <v>242</v>
      </c>
      <c r="X256" t="s">
        <v>242</v>
      </c>
      <c r="Y256" s="36" t="s">
        <v>242</v>
      </c>
      <c r="Z256" t="s">
        <v>242</v>
      </c>
      <c r="AA256" t="s">
        <v>242</v>
      </c>
      <c r="AB256" t="s">
        <v>242</v>
      </c>
      <c r="AC256" t="s">
        <v>242</v>
      </c>
    </row>
    <row r="257" spans="1:29" ht="14" hidden="1" customHeight="1" x14ac:dyDescent="0.2">
      <c r="A257">
        <v>257</v>
      </c>
      <c r="B257" t="s">
        <v>5260</v>
      </c>
      <c r="D257" t="s">
        <v>326</v>
      </c>
      <c r="E257" t="s">
        <v>4696</v>
      </c>
      <c r="F257">
        <v>2019</v>
      </c>
      <c r="H257">
        <v>0.5</v>
      </c>
      <c r="I257">
        <v>15</v>
      </c>
      <c r="K257">
        <v>12</v>
      </c>
      <c r="L257" s="27">
        <v>1</v>
      </c>
      <c r="M257">
        <v>3</v>
      </c>
      <c r="N257" s="21">
        <v>25</v>
      </c>
      <c r="O257" s="27">
        <v>0</v>
      </c>
      <c r="P257" s="24" t="s">
        <v>242</v>
      </c>
      <c r="Q257" s="21" t="s">
        <v>242</v>
      </c>
      <c r="R257" s="27">
        <v>1</v>
      </c>
      <c r="S257" s="21">
        <v>41.7</v>
      </c>
      <c r="T257">
        <v>2</v>
      </c>
      <c r="V257" s="27">
        <v>0</v>
      </c>
      <c r="W257" t="s">
        <v>242</v>
      </c>
      <c r="X257" t="s">
        <v>242</v>
      </c>
      <c r="Y257" s="36" t="s">
        <v>242</v>
      </c>
      <c r="Z257" t="s">
        <v>242</v>
      </c>
      <c r="AA257" t="s">
        <v>242</v>
      </c>
      <c r="AB257" t="s">
        <v>242</v>
      </c>
      <c r="AC257" t="s">
        <v>242</v>
      </c>
    </row>
    <row r="258" spans="1:29" ht="14" hidden="1" customHeight="1" x14ac:dyDescent="0.2">
      <c r="A258" s="10">
        <v>258</v>
      </c>
      <c r="B258" s="10" t="s">
        <v>5279</v>
      </c>
      <c r="C258" s="10"/>
      <c r="D258" s="10" t="s">
        <v>271</v>
      </c>
      <c r="E258" s="10" t="s">
        <v>1130</v>
      </c>
      <c r="F258" s="10">
        <v>2020</v>
      </c>
      <c r="G258" s="10"/>
      <c r="H258" s="10">
        <v>0.5</v>
      </c>
      <c r="I258">
        <v>13</v>
      </c>
      <c r="K258" s="10">
        <v>12</v>
      </c>
      <c r="L258" s="22">
        <v>1</v>
      </c>
      <c r="M258" s="10">
        <v>4</v>
      </c>
      <c r="N258" s="21">
        <v>33.333333333333329</v>
      </c>
      <c r="O258" s="22">
        <v>1</v>
      </c>
      <c r="P258" s="10">
        <v>3</v>
      </c>
      <c r="Q258" s="21">
        <v>25</v>
      </c>
      <c r="R258" s="22">
        <v>1</v>
      </c>
      <c r="S258" s="20">
        <v>49.51</v>
      </c>
      <c r="T258" s="10">
        <v>2</v>
      </c>
      <c r="U258" s="10"/>
      <c r="V258" s="22">
        <v>1</v>
      </c>
      <c r="W258" s="10">
        <v>23.9</v>
      </c>
      <c r="X258" s="10">
        <v>18.2</v>
      </c>
      <c r="Y258" s="50">
        <v>41</v>
      </c>
      <c r="Z258" s="10">
        <v>9.3000000000000007</v>
      </c>
      <c r="AA258" s="10" t="s">
        <v>242</v>
      </c>
      <c r="AB258" s="10" t="s">
        <v>242</v>
      </c>
      <c r="AC258" s="10" t="s">
        <v>242</v>
      </c>
    </row>
    <row r="259" spans="1:29" ht="14" customHeight="1" x14ac:dyDescent="0.2">
      <c r="A259">
        <v>259</v>
      </c>
      <c r="B259" t="s">
        <v>5298</v>
      </c>
      <c r="C259" s="24">
        <v>882095</v>
      </c>
      <c r="D259" t="s">
        <v>350</v>
      </c>
      <c r="E259" t="s">
        <v>2570</v>
      </c>
      <c r="F259">
        <v>2020</v>
      </c>
      <c r="H259">
        <v>0.5</v>
      </c>
      <c r="K259">
        <v>11</v>
      </c>
      <c r="L259" s="27">
        <v>0</v>
      </c>
      <c r="M259">
        <v>0</v>
      </c>
      <c r="N259" s="21">
        <v>0</v>
      </c>
      <c r="O259" s="27">
        <v>0</v>
      </c>
      <c r="P259" s="24" t="s">
        <v>242</v>
      </c>
      <c r="Q259" s="21" t="s">
        <v>242</v>
      </c>
      <c r="R259" s="27">
        <v>1</v>
      </c>
      <c r="S259" s="21">
        <v>51</v>
      </c>
      <c r="T259">
        <v>1</v>
      </c>
      <c r="V259" s="27">
        <v>1</v>
      </c>
      <c r="W259">
        <v>5</v>
      </c>
      <c r="X259">
        <v>11</v>
      </c>
      <c r="Y259" s="36">
        <v>42</v>
      </c>
      <c r="Z259">
        <v>38</v>
      </c>
      <c r="AA259" t="s">
        <v>242</v>
      </c>
      <c r="AB259" t="s">
        <v>242</v>
      </c>
      <c r="AC259" t="s">
        <v>242</v>
      </c>
    </row>
    <row r="260" spans="1:29" ht="14" hidden="1" customHeight="1" x14ac:dyDescent="0.2">
      <c r="A260">
        <v>260</v>
      </c>
      <c r="B260" t="s">
        <v>5313</v>
      </c>
      <c r="D260" t="s">
        <v>418</v>
      </c>
      <c r="E260" t="s">
        <v>1838</v>
      </c>
      <c r="F260">
        <v>2019</v>
      </c>
      <c r="H260">
        <v>1</v>
      </c>
      <c r="I260">
        <v>9</v>
      </c>
      <c r="K260">
        <v>11</v>
      </c>
      <c r="L260" s="27">
        <v>1</v>
      </c>
      <c r="M260">
        <v>3</v>
      </c>
      <c r="N260" s="21">
        <v>27.27272727272727</v>
      </c>
      <c r="O260" s="27">
        <v>1</v>
      </c>
      <c r="P260">
        <v>3</v>
      </c>
      <c r="Q260" s="21">
        <v>27.27272727272727</v>
      </c>
      <c r="R260" s="27">
        <v>1</v>
      </c>
      <c r="S260" s="21">
        <v>27</v>
      </c>
      <c r="T260">
        <v>1</v>
      </c>
      <c r="U260" t="s">
        <v>5328</v>
      </c>
      <c r="V260" s="27">
        <v>0</v>
      </c>
      <c r="W260" t="s">
        <v>242</v>
      </c>
      <c r="X260" t="s">
        <v>242</v>
      </c>
      <c r="Y260" s="36" t="s">
        <v>242</v>
      </c>
      <c r="Z260" t="s">
        <v>242</v>
      </c>
      <c r="AA260" t="s">
        <v>242</v>
      </c>
      <c r="AB260" t="s">
        <v>242</v>
      </c>
      <c r="AC260" t="s">
        <v>242</v>
      </c>
    </row>
    <row r="261" spans="1:29" ht="14" hidden="1" customHeight="1" x14ac:dyDescent="0.2">
      <c r="A261">
        <v>261</v>
      </c>
      <c r="B261" t="s">
        <v>5332</v>
      </c>
      <c r="D261" t="s">
        <v>319</v>
      </c>
      <c r="E261" t="s">
        <v>765</v>
      </c>
      <c r="F261">
        <v>2020</v>
      </c>
      <c r="H261">
        <v>0</v>
      </c>
      <c r="K261">
        <v>10</v>
      </c>
      <c r="L261" s="27">
        <v>1</v>
      </c>
      <c r="M261">
        <v>2</v>
      </c>
      <c r="N261" s="21">
        <v>20</v>
      </c>
      <c r="O261" s="27">
        <v>0</v>
      </c>
      <c r="P261" s="24" t="s">
        <v>242</v>
      </c>
      <c r="Q261" s="21" t="s">
        <v>242</v>
      </c>
      <c r="R261" s="27">
        <v>0</v>
      </c>
      <c r="S261" s="21" t="s">
        <v>242</v>
      </c>
      <c r="T261" t="s">
        <v>242</v>
      </c>
      <c r="V261" s="27">
        <v>0</v>
      </c>
      <c r="W261" t="s">
        <v>242</v>
      </c>
      <c r="X261" t="s">
        <v>242</v>
      </c>
      <c r="Y261" s="36" t="s">
        <v>242</v>
      </c>
      <c r="Z261" t="s">
        <v>242</v>
      </c>
      <c r="AA261" t="s">
        <v>242</v>
      </c>
      <c r="AB261" t="s">
        <v>242</v>
      </c>
      <c r="AC261" t="s">
        <v>242</v>
      </c>
    </row>
    <row r="262" spans="1:29" ht="14" hidden="1" customHeight="1" x14ac:dyDescent="0.2">
      <c r="A262">
        <v>262</v>
      </c>
      <c r="B262" t="s">
        <v>5340</v>
      </c>
      <c r="D262" t="s">
        <v>297</v>
      </c>
      <c r="E262" t="s">
        <v>4620</v>
      </c>
      <c r="F262">
        <v>2019</v>
      </c>
      <c r="H262">
        <v>0.5</v>
      </c>
      <c r="I262">
        <v>15</v>
      </c>
      <c r="K262">
        <v>13</v>
      </c>
      <c r="L262" s="27">
        <v>1</v>
      </c>
      <c r="M262">
        <v>5</v>
      </c>
      <c r="N262" s="21">
        <v>38.461538461538467</v>
      </c>
      <c r="O262" s="27">
        <v>1</v>
      </c>
      <c r="P262">
        <v>3</v>
      </c>
      <c r="Q262" s="21">
        <v>23.076923076923077</v>
      </c>
      <c r="R262" s="27">
        <v>1</v>
      </c>
      <c r="S262" s="21">
        <v>31.55</v>
      </c>
      <c r="T262">
        <v>2</v>
      </c>
      <c r="V262" s="27">
        <v>1</v>
      </c>
      <c r="W262">
        <v>5.49</v>
      </c>
      <c r="X262">
        <v>6.52</v>
      </c>
      <c r="Y262" s="36">
        <v>67.849999999999994</v>
      </c>
      <c r="Z262">
        <v>17.989999999999998</v>
      </c>
      <c r="AA262" t="s">
        <v>242</v>
      </c>
      <c r="AB262" t="s">
        <v>242</v>
      </c>
      <c r="AC262" t="s">
        <v>242</v>
      </c>
    </row>
    <row r="263" spans="1:29" ht="14" hidden="1" customHeight="1" x14ac:dyDescent="0.2">
      <c r="A263">
        <v>263</v>
      </c>
      <c r="B263" t="s">
        <v>5361</v>
      </c>
      <c r="D263" t="s">
        <v>248</v>
      </c>
      <c r="E263" t="s">
        <v>4218</v>
      </c>
      <c r="F263">
        <v>2019</v>
      </c>
      <c r="H263">
        <v>0.5</v>
      </c>
      <c r="I263">
        <v>15</v>
      </c>
      <c r="K263">
        <v>9</v>
      </c>
      <c r="L263" s="27">
        <v>1</v>
      </c>
      <c r="M263">
        <v>3</v>
      </c>
      <c r="N263" s="21">
        <v>33.333333333333329</v>
      </c>
      <c r="O263" s="27">
        <v>0</v>
      </c>
      <c r="P263" s="24" t="s">
        <v>242</v>
      </c>
      <c r="Q263" s="21" t="s">
        <v>242</v>
      </c>
      <c r="R263" s="27">
        <v>1</v>
      </c>
      <c r="S263" s="21">
        <v>17</v>
      </c>
      <c r="T263">
        <v>2</v>
      </c>
      <c r="V263" s="27">
        <v>0.5</v>
      </c>
      <c r="W263" t="s">
        <v>242</v>
      </c>
      <c r="X263" t="s">
        <v>242</v>
      </c>
      <c r="Y263" s="36">
        <v>65</v>
      </c>
      <c r="Z263" t="s">
        <v>242</v>
      </c>
      <c r="AA263" t="s">
        <v>242</v>
      </c>
      <c r="AB263" t="s">
        <v>242</v>
      </c>
      <c r="AC263" t="s">
        <v>242</v>
      </c>
    </row>
    <row r="264" spans="1:29" ht="14" customHeight="1" x14ac:dyDescent="0.2">
      <c r="A264">
        <v>264</v>
      </c>
      <c r="B264" t="s">
        <v>5380</v>
      </c>
      <c r="D264" t="s">
        <v>297</v>
      </c>
      <c r="E264" t="s">
        <v>765</v>
      </c>
      <c r="F264">
        <v>2019</v>
      </c>
      <c r="H264">
        <v>0.5</v>
      </c>
      <c r="I264">
        <v>11</v>
      </c>
      <c r="K264">
        <v>11</v>
      </c>
      <c r="L264" s="27">
        <v>0</v>
      </c>
      <c r="M264">
        <v>0</v>
      </c>
      <c r="N264" s="21">
        <v>0</v>
      </c>
      <c r="O264" s="27">
        <v>0</v>
      </c>
      <c r="P264" s="24" t="s">
        <v>242</v>
      </c>
      <c r="Q264" s="21" t="s">
        <v>242</v>
      </c>
      <c r="R264" s="27">
        <v>1</v>
      </c>
      <c r="S264" s="21">
        <v>33.4</v>
      </c>
      <c r="T264">
        <v>2</v>
      </c>
      <c r="U264" t="s">
        <v>5394</v>
      </c>
      <c r="V264" s="27">
        <v>0</v>
      </c>
      <c r="W264" t="s">
        <v>242</v>
      </c>
      <c r="X264" t="s">
        <v>242</v>
      </c>
      <c r="Y264" s="36" t="s">
        <v>242</v>
      </c>
      <c r="Z264" t="s">
        <v>242</v>
      </c>
      <c r="AA264" t="s">
        <v>242</v>
      </c>
      <c r="AB264" t="s">
        <v>242</v>
      </c>
      <c r="AC264" t="s">
        <v>242</v>
      </c>
    </row>
    <row r="265" spans="1:29" ht="14" customHeight="1" x14ac:dyDescent="0.2">
      <c r="A265">
        <v>265</v>
      </c>
      <c r="B265" t="s">
        <v>5398</v>
      </c>
      <c r="C265" s="24">
        <v>773840</v>
      </c>
      <c r="D265" t="s">
        <v>476</v>
      </c>
      <c r="E265" t="s">
        <v>3667</v>
      </c>
      <c r="F265">
        <v>2020</v>
      </c>
      <c r="H265">
        <v>0.5</v>
      </c>
      <c r="K265">
        <v>11</v>
      </c>
      <c r="L265" s="27">
        <v>0</v>
      </c>
      <c r="M265">
        <v>0</v>
      </c>
      <c r="N265" s="21">
        <v>0</v>
      </c>
      <c r="O265" s="27">
        <v>0</v>
      </c>
      <c r="P265" s="24" t="s">
        <v>242</v>
      </c>
      <c r="Q265" s="21" t="s">
        <v>242</v>
      </c>
      <c r="R265" s="27">
        <v>0</v>
      </c>
      <c r="S265" s="21" t="s">
        <v>242</v>
      </c>
      <c r="T265" t="s">
        <v>242</v>
      </c>
      <c r="V265" s="27">
        <v>0</v>
      </c>
      <c r="W265" t="s">
        <v>242</v>
      </c>
      <c r="X265" t="s">
        <v>242</v>
      </c>
      <c r="Y265" s="36" t="s">
        <v>242</v>
      </c>
      <c r="Z265" t="s">
        <v>242</v>
      </c>
      <c r="AA265" t="s">
        <v>242</v>
      </c>
      <c r="AB265" t="s">
        <v>242</v>
      </c>
      <c r="AC265" t="s">
        <v>242</v>
      </c>
    </row>
    <row r="266" spans="1:29" ht="14" hidden="1" customHeight="1" x14ac:dyDescent="0.2">
      <c r="A266">
        <v>266</v>
      </c>
      <c r="B266" t="s">
        <v>5411</v>
      </c>
      <c r="D266" t="s">
        <v>418</v>
      </c>
      <c r="E266" t="s">
        <v>1838</v>
      </c>
      <c r="F266">
        <v>2020</v>
      </c>
      <c r="H266">
        <v>0.5</v>
      </c>
      <c r="I266">
        <v>14</v>
      </c>
      <c r="K266">
        <v>12</v>
      </c>
      <c r="L266" s="27">
        <v>1</v>
      </c>
      <c r="M266">
        <v>2</v>
      </c>
      <c r="N266" s="21">
        <v>16.666666666666664</v>
      </c>
      <c r="O266" s="27">
        <v>1</v>
      </c>
      <c r="P266">
        <v>4</v>
      </c>
      <c r="Q266" s="21">
        <v>33.333333333333329</v>
      </c>
      <c r="R266" s="27">
        <v>1</v>
      </c>
      <c r="S266" s="21">
        <v>29</v>
      </c>
      <c r="T266">
        <v>2</v>
      </c>
      <c r="V266" s="27">
        <v>0.5</v>
      </c>
      <c r="W266" t="s">
        <v>242</v>
      </c>
      <c r="X266" t="s">
        <v>242</v>
      </c>
      <c r="Y266" s="36">
        <v>75</v>
      </c>
      <c r="Z266" t="s">
        <v>242</v>
      </c>
      <c r="AA266" t="s">
        <v>242</v>
      </c>
      <c r="AB266" t="s">
        <v>242</v>
      </c>
      <c r="AC266" t="s">
        <v>242</v>
      </c>
    </row>
    <row r="267" spans="1:29" ht="14" hidden="1" customHeight="1" x14ac:dyDescent="0.2">
      <c r="A267">
        <v>267</v>
      </c>
      <c r="B267" t="s">
        <v>5427</v>
      </c>
      <c r="D267" t="s">
        <v>659</v>
      </c>
      <c r="E267" t="s">
        <v>660</v>
      </c>
      <c r="F267">
        <v>2020</v>
      </c>
      <c r="H267">
        <v>0</v>
      </c>
      <c r="K267">
        <v>12</v>
      </c>
      <c r="L267" s="27">
        <v>1</v>
      </c>
      <c r="M267">
        <v>3</v>
      </c>
      <c r="N267" s="21">
        <v>25</v>
      </c>
      <c r="O267" s="27">
        <v>1</v>
      </c>
      <c r="P267">
        <v>3</v>
      </c>
      <c r="Q267" s="21">
        <v>25</v>
      </c>
      <c r="R267" s="27">
        <v>1</v>
      </c>
      <c r="S267" s="21">
        <v>25</v>
      </c>
      <c r="T267">
        <v>2</v>
      </c>
      <c r="V267" s="27">
        <v>0</v>
      </c>
      <c r="W267" t="s">
        <v>242</v>
      </c>
      <c r="X267" t="s">
        <v>242</v>
      </c>
      <c r="Y267" s="36" t="s">
        <v>242</v>
      </c>
      <c r="Z267" t="s">
        <v>242</v>
      </c>
      <c r="AA267" t="s">
        <v>242</v>
      </c>
      <c r="AB267" t="s">
        <v>242</v>
      </c>
      <c r="AC267" t="s">
        <v>242</v>
      </c>
    </row>
    <row r="268" spans="1:29" ht="14" customHeight="1" x14ac:dyDescent="0.2">
      <c r="A268">
        <v>268</v>
      </c>
      <c r="B268" t="s">
        <v>5449</v>
      </c>
      <c r="C268" s="24">
        <v>100517</v>
      </c>
      <c r="D268" t="s">
        <v>476</v>
      </c>
      <c r="E268" t="s">
        <v>4555</v>
      </c>
      <c r="F268">
        <v>2019</v>
      </c>
      <c r="H268">
        <v>0</v>
      </c>
      <c r="K268">
        <v>13</v>
      </c>
      <c r="L268" s="27">
        <v>0</v>
      </c>
      <c r="M268">
        <v>0</v>
      </c>
      <c r="N268" s="21">
        <v>0</v>
      </c>
      <c r="O268" s="27">
        <v>1</v>
      </c>
      <c r="P268">
        <v>4</v>
      </c>
      <c r="Q268" s="21">
        <v>30.76923076923077</v>
      </c>
      <c r="R268" s="27">
        <v>0</v>
      </c>
      <c r="S268" s="21" t="s">
        <v>242</v>
      </c>
      <c r="T268" t="s">
        <v>242</v>
      </c>
      <c r="V268" s="27">
        <v>0</v>
      </c>
      <c r="W268" t="s">
        <v>242</v>
      </c>
      <c r="X268" t="s">
        <v>242</v>
      </c>
      <c r="Y268" s="36" t="s">
        <v>242</v>
      </c>
      <c r="Z268" t="s">
        <v>242</v>
      </c>
      <c r="AA268" t="s">
        <v>242</v>
      </c>
      <c r="AB268" t="s">
        <v>242</v>
      </c>
      <c r="AC268" t="s">
        <v>242</v>
      </c>
    </row>
    <row r="269" spans="1:29" ht="14" hidden="1" customHeight="1" x14ac:dyDescent="0.2">
      <c r="A269">
        <v>269</v>
      </c>
      <c r="B269" t="s">
        <v>5463</v>
      </c>
      <c r="D269" t="s">
        <v>1487</v>
      </c>
      <c r="E269" t="s">
        <v>5466</v>
      </c>
      <c r="F269">
        <v>2020</v>
      </c>
      <c r="H269">
        <v>0.5</v>
      </c>
      <c r="I269">
        <v>10</v>
      </c>
      <c r="K269">
        <v>12</v>
      </c>
      <c r="L269" s="27">
        <v>1</v>
      </c>
      <c r="M269">
        <v>3</v>
      </c>
      <c r="N269" s="21">
        <v>25</v>
      </c>
      <c r="O269" s="27">
        <v>0</v>
      </c>
      <c r="P269" s="24" t="s">
        <v>242</v>
      </c>
      <c r="Q269" s="21" t="s">
        <v>242</v>
      </c>
      <c r="R269" s="27">
        <v>1</v>
      </c>
      <c r="S269" s="21">
        <v>47.5</v>
      </c>
      <c r="T269">
        <v>2</v>
      </c>
      <c r="V269" s="27">
        <v>1</v>
      </c>
      <c r="W269">
        <v>9.1</v>
      </c>
      <c r="X269">
        <v>8.1999999999999993</v>
      </c>
      <c r="Y269" s="36">
        <v>44.5</v>
      </c>
      <c r="Z269">
        <v>24</v>
      </c>
      <c r="AA269" t="s">
        <v>242</v>
      </c>
      <c r="AB269" t="s">
        <v>242</v>
      </c>
      <c r="AC269" t="s">
        <v>242</v>
      </c>
    </row>
    <row r="270" spans="1:29" ht="14" hidden="1" customHeight="1" x14ac:dyDescent="0.2">
      <c r="A270">
        <v>270</v>
      </c>
      <c r="B270" t="s">
        <v>5475</v>
      </c>
      <c r="D270" t="s">
        <v>490</v>
      </c>
      <c r="E270" t="s">
        <v>1010</v>
      </c>
      <c r="F270">
        <v>2020</v>
      </c>
      <c r="H270">
        <v>0.5</v>
      </c>
      <c r="I270">
        <v>11</v>
      </c>
      <c r="K270">
        <v>12</v>
      </c>
      <c r="L270" s="27">
        <v>1</v>
      </c>
      <c r="M270">
        <v>4</v>
      </c>
      <c r="N270" s="21">
        <v>33.333333333333329</v>
      </c>
      <c r="O270" s="27">
        <v>1</v>
      </c>
      <c r="P270">
        <v>4</v>
      </c>
      <c r="Q270" s="21">
        <v>33.333333333333329</v>
      </c>
      <c r="R270" s="27">
        <v>1</v>
      </c>
      <c r="S270" s="21">
        <v>28</v>
      </c>
      <c r="T270">
        <v>2</v>
      </c>
      <c r="V270" s="27">
        <v>1</v>
      </c>
      <c r="W270">
        <v>8</v>
      </c>
      <c r="X270">
        <v>34</v>
      </c>
      <c r="Y270" s="36">
        <v>45</v>
      </c>
      <c r="Z270">
        <v>10</v>
      </c>
      <c r="AA270" t="s">
        <v>242</v>
      </c>
      <c r="AB270" t="s">
        <v>242</v>
      </c>
      <c r="AC270" t="s">
        <v>242</v>
      </c>
    </row>
    <row r="271" spans="1:29" ht="14" hidden="1" customHeight="1" x14ac:dyDescent="0.2">
      <c r="A271">
        <v>271</v>
      </c>
      <c r="B271" t="s">
        <v>5493</v>
      </c>
      <c r="D271" t="s">
        <v>297</v>
      </c>
      <c r="E271" t="s">
        <v>765</v>
      </c>
      <c r="F271">
        <v>2020</v>
      </c>
      <c r="H271">
        <v>0.5</v>
      </c>
      <c r="I271">
        <v>5</v>
      </c>
      <c r="K271">
        <v>11</v>
      </c>
      <c r="L271" s="27">
        <v>1</v>
      </c>
      <c r="M271">
        <v>4</v>
      </c>
      <c r="N271" s="21">
        <v>36.363636363636367</v>
      </c>
      <c r="O271" s="27">
        <v>1</v>
      </c>
      <c r="P271">
        <v>1</v>
      </c>
      <c r="Q271" s="21">
        <v>9.0909090909090917</v>
      </c>
      <c r="R271" s="27">
        <v>1</v>
      </c>
      <c r="S271" s="21">
        <v>43</v>
      </c>
      <c r="T271">
        <v>2</v>
      </c>
      <c r="V271" s="27">
        <v>1</v>
      </c>
      <c r="W271">
        <v>6</v>
      </c>
      <c r="X271">
        <v>8</v>
      </c>
      <c r="Y271" s="36">
        <v>47</v>
      </c>
      <c r="Z271">
        <v>33</v>
      </c>
      <c r="AA271" t="s">
        <v>242</v>
      </c>
      <c r="AB271" t="s">
        <v>242</v>
      </c>
      <c r="AC271" t="s">
        <v>242</v>
      </c>
    </row>
    <row r="272" spans="1:29" ht="14" hidden="1" customHeight="1" x14ac:dyDescent="0.2">
      <c r="A272">
        <v>272</v>
      </c>
      <c r="B272" t="s">
        <v>5509</v>
      </c>
      <c r="D272" t="s">
        <v>418</v>
      </c>
      <c r="E272" t="s">
        <v>1838</v>
      </c>
      <c r="F272">
        <v>2020</v>
      </c>
      <c r="H272">
        <v>1</v>
      </c>
      <c r="I272">
        <v>15</v>
      </c>
      <c r="K272">
        <v>12</v>
      </c>
      <c r="L272" s="27">
        <v>1</v>
      </c>
      <c r="M272">
        <v>3</v>
      </c>
      <c r="N272" s="21">
        <v>25</v>
      </c>
      <c r="O272" s="27">
        <v>1</v>
      </c>
      <c r="P272">
        <v>1</v>
      </c>
      <c r="Q272" s="21">
        <v>8.3333333333333321</v>
      </c>
      <c r="R272" s="27">
        <v>1</v>
      </c>
      <c r="S272" s="21">
        <v>16.2</v>
      </c>
      <c r="T272" t="s">
        <v>242</v>
      </c>
      <c r="V272" s="27">
        <v>0</v>
      </c>
      <c r="W272" t="s">
        <v>242</v>
      </c>
      <c r="X272" t="s">
        <v>242</v>
      </c>
      <c r="Y272" s="36" t="s">
        <v>242</v>
      </c>
      <c r="Z272" t="s">
        <v>242</v>
      </c>
      <c r="AA272" t="s">
        <v>242</v>
      </c>
      <c r="AB272" t="s">
        <v>242</v>
      </c>
      <c r="AC272" t="s">
        <v>242</v>
      </c>
    </row>
    <row r="273" spans="1:29" ht="14" hidden="1" customHeight="1" x14ac:dyDescent="0.2">
      <c r="A273">
        <v>273</v>
      </c>
      <c r="B273" t="s">
        <v>5527</v>
      </c>
      <c r="C273" s="24">
        <v>858877</v>
      </c>
      <c r="D273" t="s">
        <v>297</v>
      </c>
      <c r="E273" t="s">
        <v>621</v>
      </c>
      <c r="F273">
        <v>2020</v>
      </c>
      <c r="H273">
        <v>0</v>
      </c>
      <c r="K273">
        <v>9</v>
      </c>
      <c r="L273" s="27">
        <v>1</v>
      </c>
      <c r="M273">
        <v>3</v>
      </c>
      <c r="N273" s="21">
        <v>33.333333333333329</v>
      </c>
      <c r="O273" s="27">
        <v>1</v>
      </c>
      <c r="P273">
        <v>2</v>
      </c>
      <c r="Q273" s="21">
        <v>22.222222222222221</v>
      </c>
      <c r="R273" s="27">
        <v>1</v>
      </c>
      <c r="S273" s="21">
        <v>27</v>
      </c>
      <c r="T273">
        <v>2</v>
      </c>
      <c r="V273" s="27">
        <v>1</v>
      </c>
      <c r="W273">
        <v>5.8</v>
      </c>
      <c r="X273">
        <v>4.0999999999999996</v>
      </c>
      <c r="Y273" s="36">
        <v>51.8</v>
      </c>
      <c r="Z273">
        <v>36.5</v>
      </c>
      <c r="AA273" t="s">
        <v>242</v>
      </c>
      <c r="AB273" t="s">
        <v>242</v>
      </c>
      <c r="AC273" t="s">
        <v>242</v>
      </c>
    </row>
    <row r="274" spans="1:29" ht="14" hidden="1" customHeight="1" x14ac:dyDescent="0.2">
      <c r="A274">
        <v>274</v>
      </c>
      <c r="B274" t="s">
        <v>5547</v>
      </c>
      <c r="D274" t="s">
        <v>297</v>
      </c>
      <c r="E274" t="s">
        <v>1864</v>
      </c>
      <c r="F274">
        <v>2021</v>
      </c>
      <c r="H274">
        <v>0.5</v>
      </c>
      <c r="I274">
        <v>15</v>
      </c>
      <c r="K274">
        <v>13</v>
      </c>
      <c r="L274" s="27">
        <v>1</v>
      </c>
      <c r="M274">
        <v>3</v>
      </c>
      <c r="N274" s="21">
        <v>23.076923076923077</v>
      </c>
      <c r="O274" s="27">
        <v>1</v>
      </c>
      <c r="P274">
        <v>3</v>
      </c>
      <c r="Q274" s="21">
        <v>23.076923076923077</v>
      </c>
      <c r="R274" s="27">
        <v>1</v>
      </c>
      <c r="S274" s="21">
        <v>19.100000000000001</v>
      </c>
      <c r="T274" t="s">
        <v>242</v>
      </c>
      <c r="V274" s="27">
        <v>1</v>
      </c>
      <c r="W274">
        <v>2.5</v>
      </c>
      <c r="X274">
        <v>3.3</v>
      </c>
      <c r="Y274" s="36">
        <v>38.299999999999997</v>
      </c>
      <c r="Z274">
        <v>47.2</v>
      </c>
      <c r="AA274" t="s">
        <v>242</v>
      </c>
      <c r="AB274" t="s">
        <v>242</v>
      </c>
      <c r="AC274" t="s">
        <v>242</v>
      </c>
    </row>
    <row r="275" spans="1:29" ht="14" hidden="1" customHeight="1" x14ac:dyDescent="0.2">
      <c r="A275">
        <v>275</v>
      </c>
      <c r="B275" t="s">
        <v>5562</v>
      </c>
      <c r="D275" t="s">
        <v>350</v>
      </c>
      <c r="E275" t="s">
        <v>974</v>
      </c>
      <c r="F275">
        <v>2019</v>
      </c>
      <c r="H275">
        <v>0.5</v>
      </c>
      <c r="I275">
        <v>9</v>
      </c>
      <c r="K275">
        <v>11</v>
      </c>
      <c r="L275" s="27">
        <v>1</v>
      </c>
      <c r="M275">
        <v>2</v>
      </c>
      <c r="N275" s="21">
        <v>18.181818181818183</v>
      </c>
      <c r="O275" s="27">
        <v>0</v>
      </c>
      <c r="P275" s="24" t="s">
        <v>242</v>
      </c>
      <c r="Q275" s="21" t="s">
        <v>242</v>
      </c>
      <c r="R275" s="27">
        <v>0</v>
      </c>
      <c r="S275" s="21" t="s">
        <v>242</v>
      </c>
      <c r="T275" t="s">
        <v>242</v>
      </c>
      <c r="U275" t="s">
        <v>5579</v>
      </c>
      <c r="V275" s="27">
        <v>0.5</v>
      </c>
      <c r="W275" t="s">
        <v>242</v>
      </c>
      <c r="X275" t="s">
        <v>242</v>
      </c>
      <c r="Y275" s="36">
        <v>80</v>
      </c>
      <c r="Z275" t="s">
        <v>242</v>
      </c>
      <c r="AA275" t="s">
        <v>242</v>
      </c>
      <c r="AB275" t="s">
        <v>242</v>
      </c>
      <c r="AC275" t="s">
        <v>242</v>
      </c>
    </row>
    <row r="276" spans="1:29" ht="14" hidden="1" customHeight="1" x14ac:dyDescent="0.2">
      <c r="A276">
        <v>276</v>
      </c>
      <c r="B276" t="s">
        <v>5585</v>
      </c>
      <c r="C276" s="24">
        <v>315189</v>
      </c>
      <c r="D276" t="s">
        <v>476</v>
      </c>
      <c r="E276" t="s">
        <v>1568</v>
      </c>
      <c r="F276">
        <v>2020</v>
      </c>
      <c r="H276">
        <v>0.5</v>
      </c>
      <c r="I276">
        <v>4</v>
      </c>
      <c r="K276">
        <v>11</v>
      </c>
      <c r="L276" s="27">
        <v>1</v>
      </c>
      <c r="M276">
        <v>3</v>
      </c>
      <c r="N276" s="21">
        <v>27.27272727272727</v>
      </c>
      <c r="O276" s="27">
        <v>1</v>
      </c>
      <c r="P276">
        <v>3</v>
      </c>
      <c r="Q276" s="21">
        <v>27.27272727272727</v>
      </c>
      <c r="R276" s="27">
        <v>1</v>
      </c>
      <c r="S276" s="21">
        <v>19.2</v>
      </c>
      <c r="T276">
        <v>2</v>
      </c>
      <c r="V276" s="27">
        <v>1</v>
      </c>
      <c r="W276">
        <v>5.7</v>
      </c>
      <c r="X276">
        <v>3.3</v>
      </c>
      <c r="Y276" s="36">
        <v>86.7</v>
      </c>
      <c r="Z276">
        <v>3.3</v>
      </c>
      <c r="AA276" t="s">
        <v>242</v>
      </c>
      <c r="AB276" t="s">
        <v>242</v>
      </c>
      <c r="AC276" t="s">
        <v>242</v>
      </c>
    </row>
    <row r="277" spans="1:29" ht="14" hidden="1" customHeight="1" x14ac:dyDescent="0.2">
      <c r="A277">
        <v>277</v>
      </c>
      <c r="B277" t="s">
        <v>5604</v>
      </c>
      <c r="D277" t="s">
        <v>326</v>
      </c>
      <c r="E277" t="s">
        <v>942</v>
      </c>
      <c r="F277">
        <v>2020</v>
      </c>
      <c r="H277">
        <v>0.5</v>
      </c>
      <c r="I277">
        <v>5</v>
      </c>
      <c r="K277">
        <v>11</v>
      </c>
      <c r="L277" s="27">
        <v>1</v>
      </c>
      <c r="M277">
        <v>2</v>
      </c>
      <c r="N277" s="21">
        <v>18.181818181818183</v>
      </c>
      <c r="O277" s="27">
        <v>1</v>
      </c>
      <c r="P277">
        <v>4</v>
      </c>
      <c r="Q277" s="21">
        <v>36.363636363636367</v>
      </c>
      <c r="R277" s="27">
        <v>1</v>
      </c>
      <c r="S277" s="21">
        <v>37</v>
      </c>
      <c r="T277">
        <v>2</v>
      </c>
      <c r="V277" s="27">
        <v>0</v>
      </c>
      <c r="W277" t="s">
        <v>242</v>
      </c>
      <c r="X277" t="s">
        <v>242</v>
      </c>
      <c r="Y277" s="36" t="s">
        <v>242</v>
      </c>
      <c r="Z277" t="s">
        <v>242</v>
      </c>
      <c r="AA277" t="s">
        <v>242</v>
      </c>
      <c r="AB277" t="s">
        <v>242</v>
      </c>
      <c r="AC277" t="s">
        <v>242</v>
      </c>
    </row>
    <row r="278" spans="1:29" ht="14" hidden="1" customHeight="1" x14ac:dyDescent="0.2">
      <c r="A278">
        <v>278</v>
      </c>
      <c r="B278" t="s">
        <v>5626</v>
      </c>
      <c r="D278" t="s">
        <v>490</v>
      </c>
      <c r="E278" t="s">
        <v>1010</v>
      </c>
      <c r="F278">
        <v>2021</v>
      </c>
      <c r="H278">
        <v>0</v>
      </c>
      <c r="K278">
        <v>13</v>
      </c>
      <c r="L278" s="27">
        <v>1</v>
      </c>
      <c r="M278">
        <v>4</v>
      </c>
      <c r="N278" s="21">
        <v>30.76923076923077</v>
      </c>
      <c r="O278" s="27">
        <v>1</v>
      </c>
      <c r="P278">
        <v>4</v>
      </c>
      <c r="Q278" s="21">
        <v>30.76923076923077</v>
      </c>
      <c r="R278" s="27">
        <v>1</v>
      </c>
      <c r="S278" s="21">
        <v>25</v>
      </c>
      <c r="T278">
        <v>2</v>
      </c>
      <c r="V278" s="27">
        <v>0.5</v>
      </c>
      <c r="W278" t="s">
        <v>242</v>
      </c>
      <c r="X278" t="s">
        <v>242</v>
      </c>
      <c r="Y278" s="36">
        <v>85</v>
      </c>
      <c r="Z278" t="s">
        <v>242</v>
      </c>
      <c r="AA278" t="s">
        <v>242</v>
      </c>
      <c r="AB278" t="s">
        <v>242</v>
      </c>
      <c r="AC278" t="s">
        <v>242</v>
      </c>
    </row>
    <row r="279" spans="1:29" ht="14" hidden="1" customHeight="1" x14ac:dyDescent="0.2">
      <c r="A279">
        <v>279</v>
      </c>
      <c r="B279" t="s">
        <v>5644</v>
      </c>
      <c r="D279" t="s">
        <v>490</v>
      </c>
      <c r="E279" t="s">
        <v>491</v>
      </c>
      <c r="F279">
        <v>2019</v>
      </c>
      <c r="H279">
        <v>0.5</v>
      </c>
      <c r="I279">
        <v>11</v>
      </c>
      <c r="K279">
        <v>14</v>
      </c>
      <c r="L279" s="27">
        <v>1</v>
      </c>
      <c r="M279">
        <v>4</v>
      </c>
      <c r="N279" s="21">
        <v>28.571428571428569</v>
      </c>
      <c r="O279" s="27">
        <v>1</v>
      </c>
      <c r="P279">
        <v>1</v>
      </c>
      <c r="Q279" s="21">
        <v>7.1428571428571423</v>
      </c>
      <c r="R279" s="27">
        <v>1</v>
      </c>
      <c r="S279" s="21">
        <v>24.4</v>
      </c>
      <c r="T279" t="s">
        <v>242</v>
      </c>
      <c r="V279" s="27">
        <v>0.5</v>
      </c>
      <c r="W279" t="s">
        <v>242</v>
      </c>
      <c r="X279" t="s">
        <v>242</v>
      </c>
      <c r="Y279" s="36">
        <v>72.2</v>
      </c>
      <c r="Z279" t="s">
        <v>242</v>
      </c>
      <c r="AA279" t="s">
        <v>242</v>
      </c>
      <c r="AB279" t="s">
        <v>242</v>
      </c>
      <c r="AC279" t="s">
        <v>242</v>
      </c>
    </row>
    <row r="280" spans="1:29" ht="14" hidden="1" customHeight="1" x14ac:dyDescent="0.2">
      <c r="A280">
        <v>280</v>
      </c>
      <c r="B280" t="s">
        <v>5668</v>
      </c>
      <c r="C280" s="24">
        <v>1601712</v>
      </c>
      <c r="D280" t="s">
        <v>319</v>
      </c>
      <c r="E280" t="s">
        <v>5671</v>
      </c>
      <c r="F280">
        <v>2020</v>
      </c>
      <c r="H280">
        <v>0</v>
      </c>
      <c r="K280">
        <v>12</v>
      </c>
      <c r="L280" s="27">
        <v>1</v>
      </c>
      <c r="M280">
        <v>4</v>
      </c>
      <c r="N280" s="21">
        <v>33.333333333333329</v>
      </c>
      <c r="O280" s="27">
        <v>1</v>
      </c>
      <c r="P280">
        <v>4</v>
      </c>
      <c r="Q280" s="21">
        <v>33.333333333333329</v>
      </c>
      <c r="R280" s="27">
        <v>1</v>
      </c>
      <c r="S280" s="21">
        <v>57</v>
      </c>
      <c r="T280">
        <v>2</v>
      </c>
      <c r="V280" s="27">
        <v>1</v>
      </c>
      <c r="W280">
        <v>20</v>
      </c>
      <c r="X280">
        <v>12</v>
      </c>
      <c r="Y280" s="36">
        <v>56</v>
      </c>
      <c r="Z280">
        <v>8</v>
      </c>
      <c r="AA280" t="s">
        <v>242</v>
      </c>
      <c r="AB280" t="s">
        <v>242</v>
      </c>
      <c r="AC280" t="s">
        <v>242</v>
      </c>
    </row>
    <row r="281" spans="1:29" ht="14" customHeight="1" x14ac:dyDescent="0.2">
      <c r="A281">
        <v>281</v>
      </c>
      <c r="B281" t="s">
        <v>5681</v>
      </c>
      <c r="D281" t="s">
        <v>319</v>
      </c>
      <c r="E281" t="s">
        <v>913</v>
      </c>
      <c r="F281">
        <v>2020</v>
      </c>
      <c r="H281">
        <v>0.5</v>
      </c>
      <c r="I281">
        <v>15</v>
      </c>
      <c r="K281">
        <v>22</v>
      </c>
      <c r="L281" s="27">
        <v>0.5</v>
      </c>
      <c r="M281">
        <v>0</v>
      </c>
      <c r="N281" s="21">
        <v>0</v>
      </c>
      <c r="O281" s="27">
        <v>1</v>
      </c>
      <c r="P281">
        <v>10</v>
      </c>
      <c r="Q281" s="21">
        <v>45.454545454545453</v>
      </c>
      <c r="R281" s="27">
        <v>1</v>
      </c>
      <c r="S281" s="21">
        <v>64.3</v>
      </c>
      <c r="T281">
        <v>1</v>
      </c>
      <c r="V281" s="27">
        <v>1</v>
      </c>
      <c r="W281">
        <v>18.2</v>
      </c>
      <c r="X281">
        <v>9.5</v>
      </c>
      <c r="Y281" s="36">
        <v>64.099999999999994</v>
      </c>
      <c r="Z281">
        <v>5.4</v>
      </c>
      <c r="AA281" t="s">
        <v>242</v>
      </c>
      <c r="AB281" t="s">
        <v>242</v>
      </c>
      <c r="AC281" t="s">
        <v>242</v>
      </c>
    </row>
    <row r="282" spans="1:29" ht="14" hidden="1" customHeight="1" x14ac:dyDescent="0.2">
      <c r="A282">
        <v>282</v>
      </c>
      <c r="B282" t="s">
        <v>5699</v>
      </c>
      <c r="D282" t="s">
        <v>350</v>
      </c>
      <c r="E282" t="s">
        <v>351</v>
      </c>
      <c r="F282">
        <v>2019</v>
      </c>
      <c r="H282">
        <v>0.5</v>
      </c>
      <c r="I282">
        <v>15</v>
      </c>
      <c r="K282">
        <v>13</v>
      </c>
      <c r="L282" s="27">
        <v>1</v>
      </c>
      <c r="M282">
        <v>3</v>
      </c>
      <c r="N282" s="21">
        <v>23.076923076923077</v>
      </c>
      <c r="O282" s="27">
        <v>1</v>
      </c>
      <c r="P282">
        <v>6</v>
      </c>
      <c r="Q282" s="21">
        <v>46.153846153846153</v>
      </c>
      <c r="R282" s="27">
        <v>1</v>
      </c>
      <c r="S282" s="21">
        <v>70.099999999999994</v>
      </c>
      <c r="T282">
        <v>2</v>
      </c>
      <c r="U282" t="s">
        <v>5717</v>
      </c>
      <c r="V282" s="27">
        <v>0.5</v>
      </c>
      <c r="W282" t="s">
        <v>242</v>
      </c>
      <c r="X282" t="s">
        <v>242</v>
      </c>
      <c r="Y282" s="36">
        <v>66</v>
      </c>
      <c r="Z282" t="s">
        <v>242</v>
      </c>
      <c r="AA282" t="s">
        <v>242</v>
      </c>
      <c r="AB282" t="s">
        <v>242</v>
      </c>
      <c r="AC282" t="s">
        <v>242</v>
      </c>
    </row>
    <row r="283" spans="1:29" ht="14" hidden="1" customHeight="1" x14ac:dyDescent="0.2">
      <c r="A283">
        <v>283</v>
      </c>
      <c r="B283" t="s">
        <v>5725</v>
      </c>
      <c r="D283" t="s">
        <v>297</v>
      </c>
      <c r="E283" t="s">
        <v>765</v>
      </c>
      <c r="F283">
        <v>2021</v>
      </c>
      <c r="H283">
        <v>0</v>
      </c>
      <c r="K283">
        <v>12</v>
      </c>
      <c r="L283" s="27">
        <v>1</v>
      </c>
      <c r="M283">
        <v>3</v>
      </c>
      <c r="N283" s="21">
        <v>25</v>
      </c>
      <c r="O283" s="27">
        <v>1</v>
      </c>
      <c r="P283">
        <v>3</v>
      </c>
      <c r="Q283" s="21">
        <v>25</v>
      </c>
      <c r="R283" s="27">
        <v>1</v>
      </c>
      <c r="S283" s="21">
        <v>44</v>
      </c>
      <c r="T283">
        <v>2</v>
      </c>
      <c r="V283" s="27">
        <v>1</v>
      </c>
      <c r="W283">
        <v>14</v>
      </c>
      <c r="X283">
        <v>6</v>
      </c>
      <c r="Y283" s="36">
        <v>59</v>
      </c>
      <c r="Z283">
        <v>8</v>
      </c>
      <c r="AA283" t="s">
        <v>242</v>
      </c>
      <c r="AB283" t="s">
        <v>242</v>
      </c>
      <c r="AC283" t="s">
        <v>242</v>
      </c>
    </row>
    <row r="284" spans="1:29" ht="14" hidden="1" customHeight="1" x14ac:dyDescent="0.2">
      <c r="A284">
        <v>284</v>
      </c>
      <c r="B284" t="s">
        <v>5738</v>
      </c>
      <c r="D284" t="s">
        <v>490</v>
      </c>
      <c r="E284" t="s">
        <v>491</v>
      </c>
      <c r="F284">
        <v>2020</v>
      </c>
      <c r="H284">
        <v>0</v>
      </c>
      <c r="K284">
        <v>13</v>
      </c>
      <c r="L284" s="27">
        <v>1</v>
      </c>
      <c r="M284">
        <v>4</v>
      </c>
      <c r="N284" s="21">
        <v>30.76923076923077</v>
      </c>
      <c r="O284" s="27">
        <v>1</v>
      </c>
      <c r="P284">
        <v>1</v>
      </c>
      <c r="Q284" s="21">
        <v>7.6923076923076925</v>
      </c>
      <c r="R284" s="27">
        <v>1</v>
      </c>
      <c r="S284" s="21">
        <v>23.3</v>
      </c>
      <c r="T284" t="s">
        <v>242</v>
      </c>
      <c r="V284" s="27">
        <v>1</v>
      </c>
      <c r="W284">
        <v>12</v>
      </c>
      <c r="X284">
        <v>3</v>
      </c>
      <c r="Y284" s="36">
        <v>81.25</v>
      </c>
      <c r="Z284">
        <v>1.8</v>
      </c>
      <c r="AA284" t="s">
        <v>242</v>
      </c>
      <c r="AB284" t="s">
        <v>242</v>
      </c>
      <c r="AC284" t="s">
        <v>242</v>
      </c>
    </row>
    <row r="285" spans="1:29" ht="14" hidden="1" customHeight="1" x14ac:dyDescent="0.2">
      <c r="A285">
        <v>285</v>
      </c>
      <c r="B285" t="s">
        <v>5758</v>
      </c>
      <c r="D285" t="s">
        <v>297</v>
      </c>
      <c r="E285" t="s">
        <v>1077</v>
      </c>
      <c r="F285">
        <v>2020</v>
      </c>
      <c r="H285">
        <v>0.5</v>
      </c>
      <c r="I285">
        <v>4</v>
      </c>
      <c r="K285">
        <v>12</v>
      </c>
      <c r="L285" s="27">
        <v>1</v>
      </c>
      <c r="M285">
        <v>5</v>
      </c>
      <c r="N285" s="21">
        <v>41.666666666666671</v>
      </c>
      <c r="O285" s="27">
        <v>1</v>
      </c>
      <c r="P285">
        <v>7</v>
      </c>
      <c r="Q285" s="21">
        <v>58.333333333333336</v>
      </c>
      <c r="R285" s="27">
        <v>1</v>
      </c>
      <c r="S285" s="21">
        <v>30.2</v>
      </c>
      <c r="T285">
        <v>2</v>
      </c>
      <c r="U285" t="s">
        <v>5781</v>
      </c>
      <c r="V285" s="27">
        <v>1</v>
      </c>
      <c r="W285">
        <v>4.7</v>
      </c>
      <c r="X285">
        <v>6.4</v>
      </c>
      <c r="Y285" s="36">
        <v>49.2</v>
      </c>
      <c r="Z285">
        <v>34.9</v>
      </c>
      <c r="AA285" t="s">
        <v>242</v>
      </c>
      <c r="AB285" t="s">
        <v>242</v>
      </c>
      <c r="AC285" t="s">
        <v>242</v>
      </c>
    </row>
    <row r="286" spans="1:29" ht="14" hidden="1" customHeight="1" x14ac:dyDescent="0.2">
      <c r="A286">
        <v>286</v>
      </c>
      <c r="B286" t="s">
        <v>5789</v>
      </c>
      <c r="D286" t="s">
        <v>476</v>
      </c>
      <c r="E286" t="s">
        <v>4369</v>
      </c>
      <c r="F286">
        <v>2021</v>
      </c>
      <c r="H286">
        <v>0.5</v>
      </c>
      <c r="K286">
        <v>13</v>
      </c>
      <c r="L286" s="27">
        <v>1</v>
      </c>
      <c r="M286">
        <v>3</v>
      </c>
      <c r="N286" s="21">
        <v>23.076923076923077</v>
      </c>
      <c r="O286" s="27">
        <v>1</v>
      </c>
      <c r="P286">
        <v>3</v>
      </c>
      <c r="Q286" s="21">
        <v>23.076923076923077</v>
      </c>
      <c r="R286" s="27">
        <v>1</v>
      </c>
      <c r="S286" s="21">
        <v>4.4000000000000004</v>
      </c>
      <c r="T286">
        <v>1</v>
      </c>
      <c r="U286" t="s">
        <v>5803</v>
      </c>
      <c r="V286" s="27">
        <v>1</v>
      </c>
      <c r="W286">
        <v>13.3</v>
      </c>
      <c r="X286">
        <v>1.7</v>
      </c>
      <c r="Y286" s="36">
        <v>83.6</v>
      </c>
      <c r="Z286">
        <v>0.2</v>
      </c>
      <c r="AA286" t="s">
        <v>242</v>
      </c>
      <c r="AB286" t="s">
        <v>242</v>
      </c>
      <c r="AC286" t="s">
        <v>242</v>
      </c>
    </row>
    <row r="287" spans="1:29" ht="14" hidden="1" customHeight="1" x14ac:dyDescent="0.2">
      <c r="A287">
        <v>287</v>
      </c>
      <c r="B287" t="s">
        <v>5805</v>
      </c>
      <c r="D287" t="s">
        <v>297</v>
      </c>
      <c r="E287" t="s">
        <v>1077</v>
      </c>
      <c r="F287">
        <v>2021</v>
      </c>
      <c r="H287">
        <v>0</v>
      </c>
      <c r="K287">
        <v>8</v>
      </c>
      <c r="L287" s="27">
        <v>1</v>
      </c>
      <c r="M287">
        <v>3</v>
      </c>
      <c r="N287" s="21">
        <v>37.5</v>
      </c>
      <c r="O287" s="27">
        <v>0</v>
      </c>
      <c r="P287" s="24" t="s">
        <v>242</v>
      </c>
      <c r="Q287" s="21" t="s">
        <v>242</v>
      </c>
      <c r="R287" s="27">
        <v>1</v>
      </c>
      <c r="S287" s="21">
        <v>19</v>
      </c>
      <c r="T287">
        <v>2</v>
      </c>
      <c r="V287" s="27">
        <v>1</v>
      </c>
      <c r="W287">
        <v>2.5</v>
      </c>
      <c r="X287">
        <v>9.1999999999999993</v>
      </c>
      <c r="Y287" s="36">
        <v>47.7</v>
      </c>
      <c r="Z287">
        <v>38.700000000000003</v>
      </c>
      <c r="AA287" t="s">
        <v>242</v>
      </c>
      <c r="AB287" t="s">
        <v>242</v>
      </c>
      <c r="AC287" t="s">
        <v>242</v>
      </c>
    </row>
    <row r="288" spans="1:29" ht="14" customHeight="1" x14ac:dyDescent="0.2">
      <c r="A288">
        <v>288</v>
      </c>
      <c r="B288" t="s">
        <v>5811</v>
      </c>
      <c r="D288" t="s">
        <v>319</v>
      </c>
      <c r="E288" t="s">
        <v>890</v>
      </c>
      <c r="F288">
        <v>2019</v>
      </c>
      <c r="H288">
        <v>0</v>
      </c>
      <c r="K288">
        <v>12</v>
      </c>
      <c r="L288" s="27">
        <v>0</v>
      </c>
      <c r="M288">
        <v>0</v>
      </c>
      <c r="N288" s="21">
        <v>0</v>
      </c>
      <c r="O288" s="27">
        <v>0</v>
      </c>
      <c r="P288" s="24" t="s">
        <v>242</v>
      </c>
      <c r="Q288" s="21" t="s">
        <v>242</v>
      </c>
      <c r="R288" s="27">
        <v>0</v>
      </c>
      <c r="S288" s="21" t="s">
        <v>242</v>
      </c>
      <c r="T288" t="s">
        <v>242</v>
      </c>
      <c r="V288" s="27">
        <v>0</v>
      </c>
      <c r="W288" t="s">
        <v>242</v>
      </c>
      <c r="X288" t="s">
        <v>242</v>
      </c>
      <c r="Y288" s="36" t="s">
        <v>242</v>
      </c>
      <c r="Z288" t="s">
        <v>242</v>
      </c>
      <c r="AA288" t="s">
        <v>242</v>
      </c>
      <c r="AB288" t="s">
        <v>242</v>
      </c>
      <c r="AC288" t="s">
        <v>242</v>
      </c>
    </row>
    <row r="289" spans="1:29" ht="14" hidden="1" customHeight="1" x14ac:dyDescent="0.2">
      <c r="A289">
        <v>289</v>
      </c>
      <c r="B289" t="s">
        <v>5819</v>
      </c>
      <c r="D289" t="s">
        <v>319</v>
      </c>
      <c r="E289" t="s">
        <v>5671</v>
      </c>
      <c r="F289">
        <v>2019</v>
      </c>
      <c r="H289">
        <v>0.5</v>
      </c>
      <c r="I289">
        <v>5</v>
      </c>
      <c r="K289">
        <v>13</v>
      </c>
      <c r="L289" s="27">
        <v>1</v>
      </c>
      <c r="M289">
        <v>3</v>
      </c>
      <c r="N289" s="21">
        <v>23.076923076923077</v>
      </c>
      <c r="O289" s="27">
        <v>0</v>
      </c>
      <c r="P289" s="24" t="s">
        <v>242</v>
      </c>
      <c r="Q289" s="21" t="s">
        <v>242</v>
      </c>
      <c r="R289" s="27">
        <v>1</v>
      </c>
      <c r="S289" s="21">
        <v>52.7</v>
      </c>
      <c r="T289">
        <v>2</v>
      </c>
      <c r="V289" s="27">
        <v>1</v>
      </c>
      <c r="W289">
        <v>20.399999999999999</v>
      </c>
      <c r="X289">
        <v>9.8000000000000007</v>
      </c>
      <c r="Y289" s="36">
        <v>49.7</v>
      </c>
      <c r="Z289">
        <v>16.7</v>
      </c>
      <c r="AA289" t="s">
        <v>242</v>
      </c>
      <c r="AB289" t="s">
        <v>242</v>
      </c>
      <c r="AC289" t="s">
        <v>242</v>
      </c>
    </row>
    <row r="290" spans="1:29" ht="14" hidden="1" customHeight="1" x14ac:dyDescent="0.2">
      <c r="A290">
        <v>290</v>
      </c>
      <c r="B290" t="s">
        <v>5836</v>
      </c>
      <c r="C290" s="24">
        <v>886982</v>
      </c>
      <c r="D290" t="s">
        <v>319</v>
      </c>
      <c r="E290" t="s">
        <v>1051</v>
      </c>
      <c r="F290">
        <v>2019</v>
      </c>
      <c r="H290">
        <v>0</v>
      </c>
      <c r="K290">
        <v>11</v>
      </c>
      <c r="L290" s="27">
        <v>1</v>
      </c>
      <c r="M290">
        <v>4</v>
      </c>
      <c r="N290" s="21">
        <v>36.363636363636367</v>
      </c>
      <c r="O290" s="27">
        <v>1</v>
      </c>
      <c r="P290">
        <v>2</v>
      </c>
      <c r="Q290" s="21">
        <v>18.181818181818183</v>
      </c>
      <c r="R290" s="27">
        <v>1</v>
      </c>
      <c r="S290" s="21">
        <v>39.799999999999997</v>
      </c>
      <c r="T290">
        <v>2</v>
      </c>
      <c r="U290" t="s">
        <v>5856</v>
      </c>
      <c r="V290" s="27">
        <v>1</v>
      </c>
      <c r="W290">
        <v>6.6</v>
      </c>
      <c r="X290">
        <v>9.6</v>
      </c>
      <c r="Y290" s="36">
        <v>55.6</v>
      </c>
      <c r="Z290">
        <v>25.6</v>
      </c>
      <c r="AA290" t="s">
        <v>242</v>
      </c>
      <c r="AB290" t="s">
        <v>242</v>
      </c>
      <c r="AC290" t="s">
        <v>242</v>
      </c>
    </row>
    <row r="291" spans="1:29" ht="14" hidden="1" customHeight="1" x14ac:dyDescent="0.2">
      <c r="A291">
        <v>291</v>
      </c>
      <c r="B291" t="s">
        <v>5862</v>
      </c>
      <c r="D291" t="s">
        <v>319</v>
      </c>
      <c r="E291" t="s">
        <v>1051</v>
      </c>
      <c r="F291">
        <v>2019</v>
      </c>
      <c r="H291">
        <v>0</v>
      </c>
      <c r="K291">
        <v>12</v>
      </c>
      <c r="L291" s="27">
        <v>1</v>
      </c>
      <c r="M291">
        <v>4</v>
      </c>
      <c r="N291" s="21">
        <v>33.333333333333329</v>
      </c>
      <c r="O291" s="27">
        <v>1</v>
      </c>
      <c r="P291">
        <v>4</v>
      </c>
      <c r="Q291" s="21">
        <v>33.333333333333329</v>
      </c>
      <c r="R291" s="27">
        <v>1</v>
      </c>
      <c r="S291" s="21">
        <v>41</v>
      </c>
      <c r="T291">
        <v>2</v>
      </c>
      <c r="U291" t="s">
        <v>5875</v>
      </c>
      <c r="V291" s="27">
        <v>1</v>
      </c>
      <c r="W291">
        <v>11.1</v>
      </c>
      <c r="X291">
        <v>6.73</v>
      </c>
      <c r="Y291" s="36">
        <v>64.709999999999994</v>
      </c>
      <c r="Z291">
        <v>15.2</v>
      </c>
      <c r="AA291" t="s">
        <v>242</v>
      </c>
      <c r="AB291" t="s">
        <v>242</v>
      </c>
      <c r="AC291" t="s">
        <v>242</v>
      </c>
    </row>
    <row r="292" spans="1:29" ht="14" hidden="1" customHeight="1" x14ac:dyDescent="0.2">
      <c r="A292">
        <v>292</v>
      </c>
      <c r="B292" t="s">
        <v>5881</v>
      </c>
      <c r="D292" t="s">
        <v>319</v>
      </c>
      <c r="E292" t="s">
        <v>913</v>
      </c>
      <c r="F292">
        <v>2019</v>
      </c>
      <c r="H292">
        <v>1</v>
      </c>
      <c r="I292">
        <v>15</v>
      </c>
      <c r="K292">
        <v>16</v>
      </c>
      <c r="L292" s="27">
        <v>1</v>
      </c>
      <c r="M292">
        <v>7</v>
      </c>
      <c r="N292" s="21">
        <v>43.75</v>
      </c>
      <c r="O292" s="27">
        <v>1</v>
      </c>
      <c r="P292">
        <v>3</v>
      </c>
      <c r="Q292" s="21">
        <v>18.75</v>
      </c>
      <c r="R292" s="27">
        <v>1</v>
      </c>
      <c r="S292" s="21">
        <v>50.6</v>
      </c>
      <c r="T292">
        <v>2</v>
      </c>
      <c r="U292" t="s">
        <v>5899</v>
      </c>
      <c r="V292" s="27">
        <v>1</v>
      </c>
      <c r="W292">
        <v>10.199999999999999</v>
      </c>
      <c r="X292">
        <v>18</v>
      </c>
      <c r="Y292" s="36">
        <v>53.2</v>
      </c>
      <c r="Z292">
        <v>16.899999999999999</v>
      </c>
      <c r="AA292" t="s">
        <v>242</v>
      </c>
      <c r="AB292" t="s">
        <v>242</v>
      </c>
      <c r="AC292" t="s">
        <v>242</v>
      </c>
    </row>
    <row r="293" spans="1:29" ht="14" hidden="1" customHeight="1" x14ac:dyDescent="0.2">
      <c r="A293">
        <v>293</v>
      </c>
      <c r="B293" t="s">
        <v>5904</v>
      </c>
      <c r="D293" t="s">
        <v>326</v>
      </c>
      <c r="E293" t="s">
        <v>1332</v>
      </c>
      <c r="F293">
        <v>2019</v>
      </c>
      <c r="H293">
        <v>0.5</v>
      </c>
      <c r="I293">
        <v>4</v>
      </c>
      <c r="K293">
        <v>14</v>
      </c>
      <c r="L293" s="27">
        <v>1</v>
      </c>
      <c r="M293">
        <v>4</v>
      </c>
      <c r="N293" s="21">
        <v>28.571428571428569</v>
      </c>
      <c r="O293" s="27">
        <v>1</v>
      </c>
      <c r="P293">
        <v>5</v>
      </c>
      <c r="Q293" s="21">
        <v>35.714285714285715</v>
      </c>
      <c r="R293" s="27">
        <v>1</v>
      </c>
      <c r="S293" s="21">
        <v>20</v>
      </c>
      <c r="T293">
        <v>2</v>
      </c>
      <c r="U293" t="s">
        <v>5916</v>
      </c>
      <c r="V293" s="27">
        <v>1</v>
      </c>
      <c r="W293">
        <v>21</v>
      </c>
      <c r="X293">
        <v>16</v>
      </c>
      <c r="Y293" s="36">
        <v>56</v>
      </c>
      <c r="Z293">
        <v>3</v>
      </c>
      <c r="AA293" t="s">
        <v>242</v>
      </c>
      <c r="AB293" t="s">
        <v>242</v>
      </c>
      <c r="AC293" t="s">
        <v>242</v>
      </c>
    </row>
    <row r="294" spans="1:29" ht="14" hidden="1" customHeight="1" x14ac:dyDescent="0.2">
      <c r="A294">
        <v>294</v>
      </c>
      <c r="B294" t="s">
        <v>5921</v>
      </c>
      <c r="D294" t="s">
        <v>297</v>
      </c>
      <c r="E294" t="s">
        <v>3667</v>
      </c>
      <c r="F294">
        <v>2019</v>
      </c>
      <c r="H294">
        <v>0</v>
      </c>
      <c r="K294">
        <v>11</v>
      </c>
      <c r="L294" s="27">
        <v>1</v>
      </c>
      <c r="M294">
        <v>4</v>
      </c>
      <c r="N294" s="21">
        <v>36.363636363636367</v>
      </c>
      <c r="O294" s="27">
        <v>1</v>
      </c>
      <c r="P294">
        <v>2</v>
      </c>
      <c r="Q294" s="21">
        <v>18.181818181818183</v>
      </c>
      <c r="R294" s="27">
        <v>1</v>
      </c>
      <c r="S294" s="21">
        <v>21.9</v>
      </c>
      <c r="T294">
        <v>2</v>
      </c>
      <c r="V294" s="27">
        <v>1</v>
      </c>
      <c r="W294">
        <v>6.8</v>
      </c>
      <c r="X294">
        <v>6.5</v>
      </c>
      <c r="Y294" s="36">
        <v>75.900000000000006</v>
      </c>
      <c r="Z294">
        <v>8.6999999999999993</v>
      </c>
      <c r="AA294" t="s">
        <v>242</v>
      </c>
      <c r="AB294" t="s">
        <v>242</v>
      </c>
      <c r="AC294" t="s">
        <v>242</v>
      </c>
    </row>
    <row r="295" spans="1:29" ht="14" hidden="1" customHeight="1" x14ac:dyDescent="0.2">
      <c r="A295">
        <v>295</v>
      </c>
      <c r="B295" t="s">
        <v>5942</v>
      </c>
      <c r="C295" s="24">
        <v>200406</v>
      </c>
      <c r="D295" t="s">
        <v>350</v>
      </c>
      <c r="E295" t="s">
        <v>974</v>
      </c>
      <c r="F295">
        <v>2019</v>
      </c>
      <c r="H295">
        <v>0.5</v>
      </c>
      <c r="I295">
        <v>9</v>
      </c>
      <c r="K295">
        <v>14</v>
      </c>
      <c r="L295" s="27">
        <v>1</v>
      </c>
      <c r="M295">
        <v>4</v>
      </c>
      <c r="N295" s="21">
        <v>28.571428571428569</v>
      </c>
      <c r="O295" s="27">
        <v>1</v>
      </c>
      <c r="P295">
        <v>3</v>
      </c>
      <c r="Q295" s="21">
        <v>21.428571428571427</v>
      </c>
      <c r="R295" s="27">
        <v>1</v>
      </c>
      <c r="S295" s="21">
        <v>52.2</v>
      </c>
      <c r="T295">
        <v>2</v>
      </c>
      <c r="U295" t="s">
        <v>5959</v>
      </c>
      <c r="V295" s="27">
        <v>1</v>
      </c>
      <c r="W295" t="s">
        <v>242</v>
      </c>
      <c r="X295" t="s">
        <v>242</v>
      </c>
      <c r="Y295" s="36" t="s">
        <v>242</v>
      </c>
      <c r="Z295" t="s">
        <v>242</v>
      </c>
      <c r="AA295" t="s">
        <v>242</v>
      </c>
      <c r="AB295" t="s">
        <v>242</v>
      </c>
      <c r="AC295" t="s">
        <v>242</v>
      </c>
    </row>
    <row r="296" spans="1:29" ht="14" hidden="1" customHeight="1" x14ac:dyDescent="0.2">
      <c r="A296">
        <v>296</v>
      </c>
      <c r="B296" t="s">
        <v>5965</v>
      </c>
      <c r="D296" t="s">
        <v>476</v>
      </c>
      <c r="E296" t="s">
        <v>477</v>
      </c>
      <c r="F296">
        <v>2021</v>
      </c>
      <c r="H296">
        <v>0</v>
      </c>
      <c r="K296">
        <v>9</v>
      </c>
      <c r="L296" s="27">
        <v>1</v>
      </c>
      <c r="M296">
        <v>2</v>
      </c>
      <c r="N296" s="21">
        <v>22.222222222222221</v>
      </c>
      <c r="O296" s="27">
        <v>1</v>
      </c>
      <c r="P296">
        <v>3</v>
      </c>
      <c r="Q296" s="21">
        <v>33.333333333333329</v>
      </c>
      <c r="R296" s="27">
        <v>1</v>
      </c>
      <c r="S296" s="21">
        <v>27</v>
      </c>
      <c r="T296">
        <v>2</v>
      </c>
      <c r="V296" s="27">
        <v>0</v>
      </c>
      <c r="W296" t="s">
        <v>242</v>
      </c>
      <c r="X296" t="s">
        <v>242</v>
      </c>
      <c r="Y296" s="36" t="s">
        <v>242</v>
      </c>
      <c r="Z296" t="s">
        <v>242</v>
      </c>
      <c r="AA296" t="s">
        <v>242</v>
      </c>
      <c r="AB296" t="s">
        <v>242</v>
      </c>
      <c r="AC296" t="s">
        <v>242</v>
      </c>
    </row>
    <row r="297" spans="1:29" ht="14" hidden="1" customHeight="1" x14ac:dyDescent="0.2">
      <c r="A297">
        <v>297</v>
      </c>
      <c r="B297" t="s">
        <v>5985</v>
      </c>
      <c r="D297" t="s">
        <v>319</v>
      </c>
      <c r="E297" t="s">
        <v>890</v>
      </c>
      <c r="F297">
        <v>2019</v>
      </c>
      <c r="H297">
        <v>0.5</v>
      </c>
      <c r="K297">
        <v>12</v>
      </c>
      <c r="L297" s="27">
        <v>1</v>
      </c>
      <c r="M297">
        <v>4</v>
      </c>
      <c r="N297" s="21">
        <v>33.333333333333329</v>
      </c>
      <c r="O297" s="27">
        <v>1</v>
      </c>
      <c r="P297">
        <v>2</v>
      </c>
      <c r="Q297" s="21">
        <v>16.666666666666664</v>
      </c>
      <c r="R297" s="27">
        <v>1</v>
      </c>
      <c r="S297" s="21">
        <v>52.5</v>
      </c>
      <c r="T297">
        <v>2</v>
      </c>
      <c r="U297" t="s">
        <v>6004</v>
      </c>
      <c r="V297" s="27">
        <v>1</v>
      </c>
      <c r="W297" t="s">
        <v>242</v>
      </c>
      <c r="X297" t="s">
        <v>242</v>
      </c>
      <c r="Y297" s="36">
        <v>71</v>
      </c>
      <c r="Z297" t="s">
        <v>242</v>
      </c>
      <c r="AA297" t="s">
        <v>242</v>
      </c>
      <c r="AB297" t="s">
        <v>242</v>
      </c>
      <c r="AC297" t="s">
        <v>242</v>
      </c>
    </row>
    <row r="298" spans="1:29" ht="14" hidden="1" customHeight="1" x14ac:dyDescent="0.2">
      <c r="A298" s="10">
        <v>298</v>
      </c>
      <c r="B298" s="10" t="s">
        <v>6010</v>
      </c>
      <c r="C298" s="10"/>
      <c r="D298" s="10" t="s">
        <v>271</v>
      </c>
      <c r="E298" s="10" t="s">
        <v>4286</v>
      </c>
      <c r="F298" s="10">
        <v>2019</v>
      </c>
      <c r="G298" s="10"/>
      <c r="H298" s="10">
        <v>0.5</v>
      </c>
      <c r="I298">
        <v>15</v>
      </c>
      <c r="K298" s="10">
        <v>11</v>
      </c>
      <c r="L298" s="22">
        <v>1</v>
      </c>
      <c r="M298" s="10">
        <v>6</v>
      </c>
      <c r="N298" s="21">
        <v>54.54545454545454</v>
      </c>
      <c r="O298" s="22">
        <v>1</v>
      </c>
      <c r="P298" s="10">
        <v>1</v>
      </c>
      <c r="Q298" s="21">
        <v>9.0909090909090917</v>
      </c>
      <c r="R298" s="22">
        <v>1</v>
      </c>
      <c r="S298" s="20">
        <v>21.8</v>
      </c>
      <c r="T298" s="10">
        <v>2</v>
      </c>
      <c r="U298" s="11" t="s">
        <v>6033</v>
      </c>
      <c r="V298" s="22">
        <v>1</v>
      </c>
      <c r="W298" s="10">
        <v>18.399999999999999</v>
      </c>
      <c r="X298" s="10">
        <v>5.5</v>
      </c>
      <c r="Y298" s="50">
        <v>68.3</v>
      </c>
      <c r="Z298" s="10">
        <v>6.8</v>
      </c>
      <c r="AA298" s="10" t="s">
        <v>242</v>
      </c>
      <c r="AB298" s="10" t="s">
        <v>242</v>
      </c>
      <c r="AC298" s="10" t="s">
        <v>242</v>
      </c>
    </row>
    <row r="299" spans="1:29" ht="14" hidden="1" customHeight="1" x14ac:dyDescent="0.2">
      <c r="A299">
        <v>299</v>
      </c>
      <c r="B299" t="s">
        <v>6039</v>
      </c>
      <c r="D299" t="s">
        <v>350</v>
      </c>
      <c r="E299" t="s">
        <v>1032</v>
      </c>
      <c r="F299">
        <v>2021</v>
      </c>
      <c r="H299">
        <v>0.5</v>
      </c>
      <c r="I299">
        <v>15</v>
      </c>
      <c r="K299">
        <v>10</v>
      </c>
      <c r="L299" s="27">
        <v>1</v>
      </c>
      <c r="M299">
        <v>3</v>
      </c>
      <c r="N299" s="21">
        <v>30</v>
      </c>
      <c r="O299" s="27">
        <v>0</v>
      </c>
      <c r="P299" s="24" t="s">
        <v>242</v>
      </c>
      <c r="Q299" s="21" t="s">
        <v>242</v>
      </c>
      <c r="R299" s="27">
        <v>1</v>
      </c>
      <c r="S299" s="21">
        <v>43</v>
      </c>
      <c r="T299">
        <v>2</v>
      </c>
      <c r="V299" s="27">
        <v>1</v>
      </c>
      <c r="W299">
        <v>2</v>
      </c>
      <c r="X299">
        <v>9</v>
      </c>
      <c r="Y299" s="36">
        <v>46</v>
      </c>
      <c r="Z299">
        <v>33</v>
      </c>
      <c r="AA299" t="s">
        <v>242</v>
      </c>
      <c r="AB299" t="s">
        <v>242</v>
      </c>
      <c r="AC299" t="s">
        <v>242</v>
      </c>
    </row>
    <row r="300" spans="1:29" ht="14" hidden="1" customHeight="1" x14ac:dyDescent="0.2">
      <c r="A300">
        <v>300</v>
      </c>
      <c r="B300" t="s">
        <v>6054</v>
      </c>
      <c r="D300" t="s">
        <v>297</v>
      </c>
      <c r="E300" t="s">
        <v>765</v>
      </c>
      <c r="F300">
        <v>2020</v>
      </c>
      <c r="H300">
        <v>0</v>
      </c>
      <c r="K300">
        <v>10</v>
      </c>
      <c r="L300" s="27">
        <v>1</v>
      </c>
      <c r="M300">
        <v>3</v>
      </c>
      <c r="N300" s="21">
        <v>30</v>
      </c>
      <c r="O300" s="27">
        <v>1</v>
      </c>
      <c r="P300">
        <v>1</v>
      </c>
      <c r="Q300" s="21">
        <v>10</v>
      </c>
      <c r="R300" s="27">
        <v>1</v>
      </c>
      <c r="S300" s="21">
        <v>40</v>
      </c>
      <c r="T300">
        <v>2</v>
      </c>
      <c r="U300" t="s">
        <v>6068</v>
      </c>
      <c r="V300" s="27">
        <v>1</v>
      </c>
      <c r="W300">
        <v>14</v>
      </c>
      <c r="X300">
        <v>8</v>
      </c>
      <c r="Y300" s="36">
        <v>65</v>
      </c>
      <c r="Z300">
        <v>11</v>
      </c>
      <c r="AA300" t="s">
        <v>242</v>
      </c>
      <c r="AB300" t="s">
        <v>242</v>
      </c>
      <c r="AC300" t="s">
        <v>242</v>
      </c>
    </row>
    <row r="301" spans="1:29" ht="14" hidden="1" customHeight="1" x14ac:dyDescent="0.2">
      <c r="A301">
        <v>301</v>
      </c>
      <c r="B301" t="s">
        <v>6072</v>
      </c>
      <c r="C301" s="24">
        <v>18230</v>
      </c>
      <c r="D301" t="s">
        <v>476</v>
      </c>
      <c r="E301" t="s">
        <v>1568</v>
      </c>
      <c r="F301">
        <v>2019</v>
      </c>
      <c r="H301">
        <v>0.5</v>
      </c>
      <c r="I301">
        <v>9</v>
      </c>
      <c r="K301">
        <v>11</v>
      </c>
      <c r="L301" s="27">
        <v>1</v>
      </c>
      <c r="M301">
        <v>3</v>
      </c>
      <c r="N301" s="21">
        <v>27.27272727272727</v>
      </c>
      <c r="O301" s="27">
        <v>1</v>
      </c>
      <c r="P301">
        <v>5</v>
      </c>
      <c r="Q301" s="21">
        <v>45.454545454545453</v>
      </c>
      <c r="R301" s="27">
        <v>1</v>
      </c>
      <c r="S301" s="21">
        <v>20</v>
      </c>
      <c r="T301">
        <v>2</v>
      </c>
      <c r="V301" s="27">
        <v>0</v>
      </c>
      <c r="W301" t="s">
        <v>242</v>
      </c>
      <c r="X301" t="s">
        <v>242</v>
      </c>
      <c r="Y301" s="36" t="s">
        <v>242</v>
      </c>
      <c r="Z301" t="s">
        <v>242</v>
      </c>
      <c r="AA301" t="s">
        <v>242</v>
      </c>
      <c r="AB301" t="s">
        <v>242</v>
      </c>
      <c r="AC301" t="s">
        <v>242</v>
      </c>
    </row>
    <row r="302" spans="1:29" ht="14" hidden="1" customHeight="1" x14ac:dyDescent="0.2">
      <c r="A302">
        <v>302</v>
      </c>
      <c r="B302" t="s">
        <v>6086</v>
      </c>
      <c r="C302" s="24">
        <v>93410</v>
      </c>
      <c r="D302" t="s">
        <v>248</v>
      </c>
      <c r="E302" t="s">
        <v>249</v>
      </c>
      <c r="F302">
        <v>2019</v>
      </c>
      <c r="G302">
        <v>2020</v>
      </c>
      <c r="H302">
        <v>0.5</v>
      </c>
      <c r="I302">
        <v>11</v>
      </c>
      <c r="K302" s="24">
        <v>10</v>
      </c>
      <c r="L302" s="27">
        <v>1</v>
      </c>
      <c r="M302">
        <v>5</v>
      </c>
      <c r="N302" s="21">
        <v>50</v>
      </c>
      <c r="O302" s="27">
        <v>0</v>
      </c>
      <c r="P302" s="24" t="s">
        <v>242</v>
      </c>
      <c r="Q302" s="21" t="s">
        <v>242</v>
      </c>
      <c r="R302" s="27">
        <v>1</v>
      </c>
      <c r="S302" s="21">
        <v>25</v>
      </c>
      <c r="T302">
        <v>2</v>
      </c>
      <c r="U302" t="s">
        <v>6103</v>
      </c>
      <c r="V302" s="27">
        <v>1</v>
      </c>
      <c r="W302">
        <v>8</v>
      </c>
      <c r="X302">
        <v>16</v>
      </c>
      <c r="Y302" s="36">
        <v>59</v>
      </c>
      <c r="Z302">
        <v>14</v>
      </c>
      <c r="AA302" t="s">
        <v>242</v>
      </c>
      <c r="AB302" t="s">
        <v>242</v>
      </c>
      <c r="AC302" t="s">
        <v>242</v>
      </c>
    </row>
    <row r="303" spans="1:29" ht="14" hidden="1" customHeight="1" x14ac:dyDescent="0.2">
      <c r="A303">
        <v>303</v>
      </c>
      <c r="B303" t="s">
        <v>6110</v>
      </c>
      <c r="D303" t="s">
        <v>490</v>
      </c>
      <c r="E303" t="s">
        <v>491</v>
      </c>
      <c r="F303">
        <v>2020</v>
      </c>
      <c r="H303">
        <v>0</v>
      </c>
      <c r="K303">
        <v>15</v>
      </c>
      <c r="L303" s="27">
        <v>1</v>
      </c>
      <c r="M303">
        <v>2</v>
      </c>
      <c r="N303" s="21">
        <v>13.333333333333334</v>
      </c>
      <c r="O303" s="27">
        <v>1</v>
      </c>
      <c r="P303">
        <v>4</v>
      </c>
      <c r="Q303" s="21">
        <v>26.666666666666668</v>
      </c>
      <c r="R303" s="27">
        <v>1</v>
      </c>
      <c r="S303" s="21">
        <v>26</v>
      </c>
      <c r="T303" t="s">
        <v>242</v>
      </c>
      <c r="V303" s="27">
        <v>0.5</v>
      </c>
      <c r="W303" t="s">
        <v>242</v>
      </c>
      <c r="X303" t="s">
        <v>242</v>
      </c>
      <c r="Y303" s="36">
        <v>72</v>
      </c>
      <c r="Z303" t="s">
        <v>242</v>
      </c>
      <c r="AA303" t="s">
        <v>242</v>
      </c>
      <c r="AB303" t="s">
        <v>242</v>
      </c>
      <c r="AC303" t="s">
        <v>242</v>
      </c>
    </row>
    <row r="304" spans="1:29" ht="14" hidden="1" customHeight="1" x14ac:dyDescent="0.2">
      <c r="A304">
        <v>304</v>
      </c>
      <c r="B304" t="s">
        <v>6125</v>
      </c>
      <c r="D304" t="s">
        <v>319</v>
      </c>
      <c r="E304" t="s">
        <v>890</v>
      </c>
      <c r="F304">
        <v>2019</v>
      </c>
      <c r="H304">
        <v>0.5</v>
      </c>
      <c r="I304">
        <v>15</v>
      </c>
      <c r="K304">
        <v>11</v>
      </c>
      <c r="L304" s="27">
        <v>1</v>
      </c>
      <c r="M304">
        <v>3</v>
      </c>
      <c r="N304" s="21">
        <v>27.27272727272727</v>
      </c>
      <c r="O304" s="27">
        <v>0</v>
      </c>
      <c r="P304" s="24" t="s">
        <v>242</v>
      </c>
      <c r="Q304" s="21" t="s">
        <v>242</v>
      </c>
      <c r="R304" s="27">
        <v>1</v>
      </c>
      <c r="S304" s="21">
        <v>61</v>
      </c>
      <c r="T304">
        <v>1</v>
      </c>
      <c r="V304" s="27">
        <v>0</v>
      </c>
      <c r="W304" t="s">
        <v>242</v>
      </c>
      <c r="X304" t="s">
        <v>242</v>
      </c>
      <c r="Y304" s="36" t="s">
        <v>242</v>
      </c>
      <c r="Z304" t="s">
        <v>242</v>
      </c>
      <c r="AA304" t="s">
        <v>242</v>
      </c>
      <c r="AB304" t="s">
        <v>242</v>
      </c>
      <c r="AC304" t="s">
        <v>242</v>
      </c>
    </row>
    <row r="305" spans="1:29" ht="14" hidden="1" customHeight="1" x14ac:dyDescent="0.2">
      <c r="A305">
        <v>305</v>
      </c>
      <c r="B305" t="s">
        <v>6143</v>
      </c>
      <c r="D305" t="s">
        <v>350</v>
      </c>
      <c r="E305" t="s">
        <v>974</v>
      </c>
      <c r="F305">
        <v>2019</v>
      </c>
      <c r="H305">
        <v>0.5</v>
      </c>
      <c r="I305">
        <v>14</v>
      </c>
      <c r="K305">
        <v>13</v>
      </c>
      <c r="L305" s="27">
        <v>1</v>
      </c>
      <c r="M305">
        <v>6</v>
      </c>
      <c r="N305" s="21">
        <v>46.153846153846153</v>
      </c>
      <c r="O305" s="27">
        <v>1</v>
      </c>
      <c r="P305">
        <v>2</v>
      </c>
      <c r="Q305" s="21">
        <v>15.384615384615385</v>
      </c>
      <c r="R305" s="27">
        <v>1</v>
      </c>
      <c r="S305" s="21">
        <v>49</v>
      </c>
      <c r="T305">
        <v>2</v>
      </c>
      <c r="U305" t="s">
        <v>6165</v>
      </c>
      <c r="V305" s="27">
        <v>0.5</v>
      </c>
      <c r="W305" t="s">
        <v>242</v>
      </c>
      <c r="X305" t="s">
        <v>242</v>
      </c>
      <c r="Y305" s="36">
        <v>71</v>
      </c>
      <c r="Z305" t="s">
        <v>242</v>
      </c>
      <c r="AA305" t="s">
        <v>242</v>
      </c>
      <c r="AB305" t="s">
        <v>242</v>
      </c>
      <c r="AC305" t="s">
        <v>242</v>
      </c>
    </row>
    <row r="306" spans="1:29" ht="14" hidden="1" customHeight="1" x14ac:dyDescent="0.2">
      <c r="A306">
        <v>306</v>
      </c>
      <c r="B306" t="s">
        <v>6174</v>
      </c>
      <c r="C306" s="24">
        <v>1137774</v>
      </c>
      <c r="D306" t="s">
        <v>319</v>
      </c>
      <c r="E306" t="s">
        <v>890</v>
      </c>
      <c r="F306">
        <v>2019</v>
      </c>
      <c r="H306">
        <v>0.5</v>
      </c>
      <c r="K306">
        <v>13</v>
      </c>
      <c r="L306" s="27">
        <v>1</v>
      </c>
      <c r="M306">
        <v>4</v>
      </c>
      <c r="N306" s="21">
        <v>30.76923076923077</v>
      </c>
      <c r="O306" s="27">
        <v>1</v>
      </c>
      <c r="P306">
        <v>5</v>
      </c>
      <c r="Q306" s="21">
        <v>38.461538461538467</v>
      </c>
      <c r="R306" s="27">
        <v>1</v>
      </c>
      <c r="S306" s="21">
        <v>52</v>
      </c>
      <c r="T306">
        <v>1</v>
      </c>
      <c r="U306" t="s">
        <v>6190</v>
      </c>
      <c r="V306" s="27">
        <v>0.5</v>
      </c>
      <c r="W306" t="s">
        <v>242</v>
      </c>
      <c r="X306" t="s">
        <v>242</v>
      </c>
      <c r="Y306" s="36" t="s">
        <v>242</v>
      </c>
      <c r="Z306" t="s">
        <v>242</v>
      </c>
      <c r="AA306" t="s">
        <v>242</v>
      </c>
      <c r="AB306" t="s">
        <v>242</v>
      </c>
      <c r="AC306" t="s">
        <v>242</v>
      </c>
    </row>
    <row r="307" spans="1:29" ht="14" hidden="1" customHeight="1" x14ac:dyDescent="0.2">
      <c r="A307">
        <v>307</v>
      </c>
      <c r="B307" t="s">
        <v>6194</v>
      </c>
      <c r="D307" t="s">
        <v>319</v>
      </c>
      <c r="E307" t="s">
        <v>1051</v>
      </c>
      <c r="F307">
        <v>2020</v>
      </c>
      <c r="H307">
        <v>0</v>
      </c>
      <c r="K307">
        <v>12</v>
      </c>
      <c r="L307" s="27">
        <v>1</v>
      </c>
      <c r="M307">
        <v>5</v>
      </c>
      <c r="N307" s="21">
        <v>41.666666666666671</v>
      </c>
      <c r="O307" s="27">
        <v>1</v>
      </c>
      <c r="P307">
        <v>3</v>
      </c>
      <c r="Q307" s="21">
        <v>25</v>
      </c>
      <c r="R307" s="27">
        <v>1</v>
      </c>
      <c r="S307" s="21">
        <v>31</v>
      </c>
      <c r="T307">
        <v>1</v>
      </c>
      <c r="V307" s="27">
        <v>1</v>
      </c>
      <c r="W307">
        <v>8</v>
      </c>
      <c r="X307">
        <v>6</v>
      </c>
      <c r="Y307" s="36">
        <v>50</v>
      </c>
      <c r="Z307">
        <v>34</v>
      </c>
      <c r="AA307" t="s">
        <v>242</v>
      </c>
      <c r="AB307" t="s">
        <v>242</v>
      </c>
      <c r="AC307" t="s">
        <v>242</v>
      </c>
    </row>
    <row r="308" spans="1:29" ht="14" hidden="1" customHeight="1" x14ac:dyDescent="0.2">
      <c r="A308">
        <v>308</v>
      </c>
      <c r="B308" t="s">
        <v>6212</v>
      </c>
      <c r="D308" t="s">
        <v>297</v>
      </c>
      <c r="E308" t="s">
        <v>1077</v>
      </c>
      <c r="F308">
        <v>2021</v>
      </c>
      <c r="H308">
        <v>0</v>
      </c>
      <c r="K308">
        <v>10</v>
      </c>
      <c r="L308" s="27">
        <v>1</v>
      </c>
      <c r="M308">
        <v>3</v>
      </c>
      <c r="N308" s="21">
        <v>30</v>
      </c>
      <c r="O308" s="27">
        <v>1</v>
      </c>
      <c r="P308">
        <v>1</v>
      </c>
      <c r="Q308" s="21">
        <v>10</v>
      </c>
      <c r="R308" s="27">
        <v>1</v>
      </c>
      <c r="S308" s="21">
        <v>29.2</v>
      </c>
      <c r="T308">
        <v>2</v>
      </c>
      <c r="V308" s="27">
        <v>1</v>
      </c>
      <c r="W308">
        <v>2.7</v>
      </c>
      <c r="X308">
        <v>6.2</v>
      </c>
      <c r="Y308" s="36">
        <v>55.8</v>
      </c>
      <c r="Z308">
        <v>32.299999999999997</v>
      </c>
      <c r="AA308" t="s">
        <v>242</v>
      </c>
      <c r="AB308" t="s">
        <v>242</v>
      </c>
      <c r="AC308" t="s">
        <v>242</v>
      </c>
    </row>
    <row r="309" spans="1:29" ht="14" hidden="1" customHeight="1" x14ac:dyDescent="0.2">
      <c r="A309">
        <v>309</v>
      </c>
      <c r="B309" t="s">
        <v>6225</v>
      </c>
      <c r="D309" t="s">
        <v>659</v>
      </c>
      <c r="E309" t="s">
        <v>660</v>
      </c>
      <c r="F309">
        <v>2021</v>
      </c>
      <c r="H309">
        <v>0</v>
      </c>
      <c r="K309">
        <v>12</v>
      </c>
      <c r="L309" s="27">
        <v>1</v>
      </c>
      <c r="M309">
        <v>2</v>
      </c>
      <c r="N309" s="21">
        <v>16.666666666666664</v>
      </c>
      <c r="O309" s="27">
        <v>0</v>
      </c>
      <c r="P309" s="24" t="s">
        <v>242</v>
      </c>
      <c r="Q309" s="21" t="s">
        <v>242</v>
      </c>
      <c r="R309" s="27">
        <v>1</v>
      </c>
      <c r="S309" s="21">
        <v>69</v>
      </c>
      <c r="T309" t="s">
        <v>242</v>
      </c>
      <c r="V309" s="27">
        <v>1</v>
      </c>
      <c r="W309">
        <v>25</v>
      </c>
      <c r="X309">
        <v>19</v>
      </c>
      <c r="Y309" s="36">
        <v>47</v>
      </c>
      <c r="Z309">
        <v>4</v>
      </c>
      <c r="AA309" t="s">
        <v>242</v>
      </c>
      <c r="AB309" t="s">
        <v>242</v>
      </c>
      <c r="AC309" t="s">
        <v>242</v>
      </c>
    </row>
    <row r="310" spans="1:29" ht="14" hidden="1" customHeight="1" x14ac:dyDescent="0.2">
      <c r="A310">
        <v>310</v>
      </c>
      <c r="B310" t="s">
        <v>6238</v>
      </c>
      <c r="D310" t="s">
        <v>326</v>
      </c>
      <c r="E310" t="s">
        <v>1332</v>
      </c>
      <c r="F310">
        <v>2019</v>
      </c>
      <c r="H310">
        <v>1</v>
      </c>
      <c r="I310">
        <v>10</v>
      </c>
      <c r="K310">
        <v>12</v>
      </c>
      <c r="L310" s="27">
        <v>1</v>
      </c>
      <c r="M310">
        <v>5</v>
      </c>
      <c r="N310" s="21">
        <v>41.666666666666671</v>
      </c>
      <c r="O310" s="27">
        <v>1</v>
      </c>
      <c r="P310">
        <v>4</v>
      </c>
      <c r="Q310" s="21">
        <v>33.333333333333329</v>
      </c>
      <c r="R310" s="27">
        <v>1</v>
      </c>
      <c r="S310" s="21">
        <v>47.5</v>
      </c>
      <c r="T310" t="s">
        <v>242</v>
      </c>
      <c r="U310" t="s">
        <v>6257</v>
      </c>
      <c r="V310" s="27">
        <v>0</v>
      </c>
      <c r="W310" t="s">
        <v>242</v>
      </c>
      <c r="X310" t="s">
        <v>242</v>
      </c>
      <c r="Y310" s="36" t="s">
        <v>242</v>
      </c>
      <c r="Z310" t="s">
        <v>242</v>
      </c>
      <c r="AA310" t="s">
        <v>242</v>
      </c>
      <c r="AB310" t="s">
        <v>242</v>
      </c>
      <c r="AC310" t="s">
        <v>242</v>
      </c>
    </row>
    <row r="311" spans="1:29" ht="14" hidden="1" customHeight="1" x14ac:dyDescent="0.2">
      <c r="A311">
        <v>311</v>
      </c>
      <c r="B311" t="s">
        <v>6263</v>
      </c>
      <c r="D311" t="s">
        <v>350</v>
      </c>
      <c r="E311" t="s">
        <v>992</v>
      </c>
      <c r="F311">
        <v>2020</v>
      </c>
      <c r="H311">
        <v>0.5</v>
      </c>
      <c r="I311">
        <v>9</v>
      </c>
      <c r="K311">
        <v>12</v>
      </c>
      <c r="L311" s="27">
        <v>1</v>
      </c>
      <c r="M311">
        <v>3</v>
      </c>
      <c r="N311" s="21">
        <v>25</v>
      </c>
      <c r="O311" s="27">
        <v>1</v>
      </c>
      <c r="P311">
        <v>2</v>
      </c>
      <c r="Q311" s="21">
        <v>16.666666666666664</v>
      </c>
      <c r="R311" s="27">
        <v>1</v>
      </c>
      <c r="S311" s="21">
        <v>49.66</v>
      </c>
      <c r="T311">
        <v>2</v>
      </c>
      <c r="V311" s="27">
        <v>1</v>
      </c>
      <c r="W311">
        <v>5.04</v>
      </c>
      <c r="X311">
        <v>7.34</v>
      </c>
      <c r="Y311" s="36">
        <v>50.22</v>
      </c>
      <c r="Z311">
        <v>13.35</v>
      </c>
      <c r="AA311" t="s">
        <v>242</v>
      </c>
      <c r="AB311" t="s">
        <v>242</v>
      </c>
      <c r="AC311" t="s">
        <v>242</v>
      </c>
    </row>
    <row r="312" spans="1:29" ht="14" hidden="1" customHeight="1" x14ac:dyDescent="0.2">
      <c r="A312">
        <v>312</v>
      </c>
      <c r="B312" t="s">
        <v>6281</v>
      </c>
      <c r="D312" t="s">
        <v>297</v>
      </c>
      <c r="E312" t="s">
        <v>1077</v>
      </c>
      <c r="F312">
        <v>2021</v>
      </c>
      <c r="H312">
        <v>0</v>
      </c>
      <c r="K312">
        <v>10</v>
      </c>
      <c r="L312" s="27">
        <v>1</v>
      </c>
      <c r="M312">
        <v>5</v>
      </c>
      <c r="N312" s="21">
        <v>50</v>
      </c>
      <c r="O312" s="27">
        <v>1</v>
      </c>
      <c r="P312">
        <v>2</v>
      </c>
      <c r="Q312" s="21">
        <v>20</v>
      </c>
      <c r="R312" s="27">
        <v>1</v>
      </c>
      <c r="S312" s="21">
        <v>34.5</v>
      </c>
      <c r="T312">
        <v>2</v>
      </c>
      <c r="V312" s="27">
        <v>1</v>
      </c>
      <c r="W312">
        <v>2.4</v>
      </c>
      <c r="X312">
        <v>6.6</v>
      </c>
      <c r="Y312" s="36">
        <v>63.7</v>
      </c>
      <c r="Z312">
        <v>24.2</v>
      </c>
      <c r="AA312" t="s">
        <v>242</v>
      </c>
      <c r="AB312" t="s">
        <v>242</v>
      </c>
      <c r="AC312" t="s">
        <v>242</v>
      </c>
    </row>
    <row r="313" spans="1:29" ht="14" hidden="1" customHeight="1" x14ac:dyDescent="0.2">
      <c r="A313">
        <v>313</v>
      </c>
      <c r="B313" t="s">
        <v>6295</v>
      </c>
      <c r="D313" t="s">
        <v>350</v>
      </c>
      <c r="E313" t="s">
        <v>992</v>
      </c>
      <c r="F313">
        <v>2020</v>
      </c>
      <c r="H313">
        <v>0</v>
      </c>
      <c r="K313">
        <v>12</v>
      </c>
      <c r="L313" s="27">
        <v>1</v>
      </c>
      <c r="M313">
        <v>4</v>
      </c>
      <c r="N313" s="21">
        <v>33.333333333333329</v>
      </c>
      <c r="O313" s="27">
        <v>1</v>
      </c>
      <c r="P313">
        <v>0</v>
      </c>
      <c r="Q313" s="21">
        <v>0</v>
      </c>
      <c r="R313" s="27">
        <v>1</v>
      </c>
      <c r="S313" s="21">
        <v>35</v>
      </c>
      <c r="T313" t="s">
        <v>242</v>
      </c>
      <c r="V313" s="27">
        <v>0</v>
      </c>
      <c r="W313" t="s">
        <v>242</v>
      </c>
      <c r="X313" t="s">
        <v>242</v>
      </c>
      <c r="Y313" s="36" t="s">
        <v>242</v>
      </c>
      <c r="Z313" t="s">
        <v>242</v>
      </c>
      <c r="AA313" t="s">
        <v>242</v>
      </c>
      <c r="AB313" t="s">
        <v>242</v>
      </c>
      <c r="AC313" t="s">
        <v>242</v>
      </c>
    </row>
    <row r="314" spans="1:29" ht="14" hidden="1" customHeight="1" x14ac:dyDescent="0.2">
      <c r="A314">
        <v>314</v>
      </c>
      <c r="B314" t="s">
        <v>6310</v>
      </c>
      <c r="D314" t="s">
        <v>319</v>
      </c>
      <c r="E314" t="s">
        <v>5671</v>
      </c>
      <c r="F314">
        <v>2019</v>
      </c>
      <c r="H314">
        <v>0.5</v>
      </c>
      <c r="I314">
        <v>4</v>
      </c>
      <c r="K314">
        <v>15</v>
      </c>
      <c r="L314" s="27">
        <v>1</v>
      </c>
      <c r="M314">
        <v>5</v>
      </c>
      <c r="N314" s="21">
        <v>33.333333333333329</v>
      </c>
      <c r="O314" s="27">
        <v>1</v>
      </c>
      <c r="P314">
        <v>3</v>
      </c>
      <c r="Q314" s="21">
        <v>20</v>
      </c>
      <c r="R314" s="27">
        <v>1</v>
      </c>
      <c r="S314" s="21">
        <v>52.1</v>
      </c>
      <c r="T314">
        <v>2</v>
      </c>
      <c r="U314" t="s">
        <v>6323</v>
      </c>
      <c r="V314" s="27">
        <v>1</v>
      </c>
      <c r="W314">
        <v>12.5</v>
      </c>
      <c r="X314">
        <v>12.9</v>
      </c>
      <c r="Y314" s="36">
        <v>52.1</v>
      </c>
      <c r="Z314">
        <v>19.2</v>
      </c>
      <c r="AA314" t="s">
        <v>242</v>
      </c>
      <c r="AB314" t="s">
        <v>242</v>
      </c>
      <c r="AC314" t="s">
        <v>242</v>
      </c>
    </row>
    <row r="315" spans="1:29" ht="14" hidden="1" customHeight="1" x14ac:dyDescent="0.2">
      <c r="A315">
        <v>315</v>
      </c>
      <c r="B315" t="s">
        <v>6328</v>
      </c>
      <c r="D315" t="s">
        <v>1487</v>
      </c>
      <c r="E315" t="s">
        <v>1488</v>
      </c>
      <c r="F315">
        <v>2019</v>
      </c>
      <c r="H315">
        <v>0</v>
      </c>
      <c r="K315">
        <v>13</v>
      </c>
      <c r="L315" s="27">
        <v>1</v>
      </c>
      <c r="M315">
        <v>1</v>
      </c>
      <c r="N315" s="21">
        <v>7.6923076923076925</v>
      </c>
      <c r="O315" s="27">
        <v>1</v>
      </c>
      <c r="P315">
        <v>3</v>
      </c>
      <c r="Q315" s="21">
        <v>23.076923076923077</v>
      </c>
      <c r="R315" s="27">
        <v>1</v>
      </c>
      <c r="S315" s="21">
        <v>32</v>
      </c>
      <c r="T315" t="s">
        <v>242</v>
      </c>
      <c r="V315" s="27">
        <v>0.5</v>
      </c>
      <c r="W315" t="s">
        <v>242</v>
      </c>
      <c r="X315" t="s">
        <v>242</v>
      </c>
      <c r="Y315" s="36">
        <v>54</v>
      </c>
      <c r="Z315" t="s">
        <v>242</v>
      </c>
      <c r="AA315" t="s">
        <v>242</v>
      </c>
      <c r="AB315" t="s">
        <v>242</v>
      </c>
      <c r="AC315" t="s">
        <v>242</v>
      </c>
    </row>
    <row r="316" spans="1:29" ht="14" hidden="1" customHeight="1" x14ac:dyDescent="0.2">
      <c r="A316">
        <v>316</v>
      </c>
      <c r="B316" t="s">
        <v>6338</v>
      </c>
      <c r="D316" t="s">
        <v>319</v>
      </c>
      <c r="E316" t="s">
        <v>1051</v>
      </c>
      <c r="F316">
        <v>2020</v>
      </c>
      <c r="H316">
        <v>0</v>
      </c>
      <c r="K316">
        <v>25</v>
      </c>
      <c r="L316" s="27">
        <v>1</v>
      </c>
      <c r="M316">
        <v>7</v>
      </c>
      <c r="N316" s="21">
        <v>28.000000000000004</v>
      </c>
      <c r="O316" s="27">
        <v>1</v>
      </c>
      <c r="P316">
        <v>3</v>
      </c>
      <c r="Q316" s="21">
        <v>12</v>
      </c>
      <c r="R316" s="27">
        <v>1</v>
      </c>
      <c r="S316" s="21">
        <v>30</v>
      </c>
      <c r="T316">
        <v>2</v>
      </c>
      <c r="V316" s="27">
        <v>1</v>
      </c>
      <c r="W316">
        <v>6.55</v>
      </c>
      <c r="X316">
        <v>5.57</v>
      </c>
      <c r="Y316" s="36">
        <v>56.71</v>
      </c>
      <c r="Z316">
        <v>22</v>
      </c>
      <c r="AA316" t="s">
        <v>242</v>
      </c>
      <c r="AB316" t="s">
        <v>242</v>
      </c>
      <c r="AC316" t="s">
        <v>242</v>
      </c>
    </row>
    <row r="317" spans="1:29" ht="14" hidden="1" customHeight="1" x14ac:dyDescent="0.2">
      <c r="A317">
        <v>317</v>
      </c>
      <c r="B317" t="s">
        <v>6350</v>
      </c>
      <c r="D317" t="s">
        <v>319</v>
      </c>
      <c r="E317" t="s">
        <v>1051</v>
      </c>
      <c r="F317">
        <v>2021</v>
      </c>
      <c r="H317">
        <v>0</v>
      </c>
      <c r="K317">
        <v>17</v>
      </c>
      <c r="L317" s="27">
        <v>1</v>
      </c>
      <c r="M317">
        <v>4</v>
      </c>
      <c r="N317" s="21">
        <v>23.52941176470588</v>
      </c>
      <c r="O317" s="27">
        <v>0</v>
      </c>
      <c r="P317" s="24" t="s">
        <v>242</v>
      </c>
      <c r="Q317" s="21" t="s">
        <v>242</v>
      </c>
      <c r="R317" s="27">
        <v>0.5</v>
      </c>
      <c r="S317" s="21">
        <v>37.979999999999997</v>
      </c>
      <c r="T317" t="s">
        <v>242</v>
      </c>
      <c r="U317" t="s">
        <v>6355</v>
      </c>
      <c r="V317" s="27">
        <v>0.5</v>
      </c>
      <c r="W317">
        <v>0.06</v>
      </c>
      <c r="X317">
        <v>0.1</v>
      </c>
      <c r="Y317" s="36">
        <v>68.16</v>
      </c>
      <c r="Z317">
        <v>13.05</v>
      </c>
      <c r="AA317" t="s">
        <v>242</v>
      </c>
      <c r="AB317" t="s">
        <v>242</v>
      </c>
      <c r="AC317" t="s">
        <v>242</v>
      </c>
    </row>
    <row r="318" spans="1:29" ht="14" hidden="1" customHeight="1" x14ac:dyDescent="0.2">
      <c r="A318">
        <v>318</v>
      </c>
      <c r="B318" t="s">
        <v>6360</v>
      </c>
      <c r="D318" t="s">
        <v>248</v>
      </c>
      <c r="E318" t="s">
        <v>249</v>
      </c>
      <c r="F318">
        <v>2020</v>
      </c>
      <c r="H318">
        <v>0</v>
      </c>
      <c r="K318">
        <v>11</v>
      </c>
      <c r="L318" s="27">
        <v>1</v>
      </c>
      <c r="M318">
        <v>2</v>
      </c>
      <c r="N318" s="21">
        <v>18.181818181818183</v>
      </c>
      <c r="O318" s="27">
        <v>1</v>
      </c>
      <c r="P318">
        <v>3</v>
      </c>
      <c r="Q318" s="21">
        <v>27.27272727272727</v>
      </c>
      <c r="R318" s="27">
        <v>0</v>
      </c>
      <c r="S318" s="21" t="s">
        <v>242</v>
      </c>
      <c r="T318" t="s">
        <v>242</v>
      </c>
      <c r="V318" s="27">
        <v>0</v>
      </c>
      <c r="W318" t="s">
        <v>242</v>
      </c>
      <c r="X318" t="s">
        <v>242</v>
      </c>
      <c r="Y318" s="36" t="s">
        <v>242</v>
      </c>
      <c r="Z318" t="s">
        <v>242</v>
      </c>
      <c r="AA318" t="s">
        <v>242</v>
      </c>
      <c r="AB318" t="s">
        <v>242</v>
      </c>
      <c r="AC318" t="s">
        <v>242</v>
      </c>
    </row>
    <row r="319" spans="1:29" ht="14" hidden="1" customHeight="1" x14ac:dyDescent="0.2">
      <c r="A319">
        <v>319</v>
      </c>
      <c r="B319" t="s">
        <v>6376</v>
      </c>
      <c r="D319" t="s">
        <v>350</v>
      </c>
      <c r="E319" t="s">
        <v>992</v>
      </c>
      <c r="F319">
        <v>2021</v>
      </c>
      <c r="H319">
        <v>0</v>
      </c>
      <c r="K319">
        <v>11</v>
      </c>
      <c r="L319" s="27">
        <v>1</v>
      </c>
      <c r="M319">
        <v>3</v>
      </c>
      <c r="N319" s="21">
        <v>27.27272727272727</v>
      </c>
      <c r="O319" s="27">
        <v>1</v>
      </c>
      <c r="P319">
        <v>2</v>
      </c>
      <c r="Q319" s="21">
        <v>18.181818181818183</v>
      </c>
      <c r="R319" s="27">
        <v>1</v>
      </c>
      <c r="S319" s="21">
        <v>45</v>
      </c>
      <c r="T319">
        <v>2</v>
      </c>
      <c r="U319" t="s">
        <v>6382</v>
      </c>
      <c r="V319" s="27">
        <v>0</v>
      </c>
      <c r="W319" t="s">
        <v>242</v>
      </c>
      <c r="X319" t="s">
        <v>242</v>
      </c>
      <c r="Y319" s="36" t="s">
        <v>242</v>
      </c>
      <c r="Z319" t="s">
        <v>242</v>
      </c>
      <c r="AA319" t="s">
        <v>242</v>
      </c>
      <c r="AB319" t="s">
        <v>242</v>
      </c>
      <c r="AC319" t="s">
        <v>242</v>
      </c>
    </row>
    <row r="320" spans="1:29" ht="14" hidden="1" customHeight="1" x14ac:dyDescent="0.2">
      <c r="A320">
        <v>320</v>
      </c>
      <c r="B320" t="s">
        <v>6385</v>
      </c>
      <c r="C320" s="24">
        <v>14272</v>
      </c>
      <c r="D320" t="s">
        <v>350</v>
      </c>
      <c r="E320" t="s">
        <v>974</v>
      </c>
      <c r="F320">
        <v>2020</v>
      </c>
      <c r="H320">
        <v>1</v>
      </c>
      <c r="I320">
        <v>4</v>
      </c>
      <c r="K320">
        <v>14</v>
      </c>
      <c r="L320" s="27">
        <v>1</v>
      </c>
      <c r="M320">
        <v>5</v>
      </c>
      <c r="N320" s="21">
        <v>35.714285714285715</v>
      </c>
      <c r="O320" s="27">
        <v>1</v>
      </c>
      <c r="P320">
        <v>4</v>
      </c>
      <c r="Q320" s="21">
        <v>28.571428571428569</v>
      </c>
      <c r="R320" s="27">
        <v>1</v>
      </c>
      <c r="S320" s="21">
        <v>50.6</v>
      </c>
      <c r="T320" t="s">
        <v>242</v>
      </c>
      <c r="U320" t="s">
        <v>6394</v>
      </c>
      <c r="V320" s="27">
        <v>0.5</v>
      </c>
      <c r="W320" t="s">
        <v>242</v>
      </c>
      <c r="X320" t="s">
        <v>242</v>
      </c>
      <c r="Y320" s="36" t="s">
        <v>242</v>
      </c>
      <c r="Z320" t="s">
        <v>242</v>
      </c>
      <c r="AA320" t="s">
        <v>242</v>
      </c>
      <c r="AB320" t="s">
        <v>242</v>
      </c>
      <c r="AC320" t="s">
        <v>242</v>
      </c>
    </row>
    <row r="321" spans="1:29" ht="14" hidden="1" customHeight="1" x14ac:dyDescent="0.2">
      <c r="A321">
        <v>321</v>
      </c>
      <c r="B321" t="s">
        <v>6400</v>
      </c>
      <c r="C321" s="24">
        <v>86312</v>
      </c>
      <c r="D321" t="s">
        <v>319</v>
      </c>
      <c r="E321" t="s">
        <v>890</v>
      </c>
      <c r="F321">
        <v>2019</v>
      </c>
      <c r="H321">
        <v>0.5</v>
      </c>
      <c r="I321">
        <v>11</v>
      </c>
      <c r="K321">
        <v>11</v>
      </c>
      <c r="L321" s="27">
        <v>1</v>
      </c>
      <c r="M321">
        <v>4</v>
      </c>
      <c r="N321" s="21">
        <v>36.363636363636367</v>
      </c>
      <c r="O321" s="27">
        <v>0</v>
      </c>
      <c r="P321" s="24" t="s">
        <v>242</v>
      </c>
      <c r="Q321" s="21" t="s">
        <v>242</v>
      </c>
      <c r="R321" s="27">
        <v>1</v>
      </c>
      <c r="S321" s="21">
        <v>55</v>
      </c>
      <c r="T321">
        <v>1</v>
      </c>
      <c r="V321" s="27">
        <v>0.5</v>
      </c>
      <c r="W321" t="s">
        <v>242</v>
      </c>
      <c r="X321" t="s">
        <v>242</v>
      </c>
      <c r="Y321" s="36" t="s">
        <v>242</v>
      </c>
      <c r="Z321" t="s">
        <v>242</v>
      </c>
      <c r="AA321" t="s">
        <v>242</v>
      </c>
      <c r="AB321" t="s">
        <v>242</v>
      </c>
      <c r="AC321" t="s">
        <v>242</v>
      </c>
    </row>
    <row r="322" spans="1:29" ht="14" hidden="1" customHeight="1" x14ac:dyDescent="0.2">
      <c r="A322">
        <v>322</v>
      </c>
      <c r="B322" t="s">
        <v>6419</v>
      </c>
      <c r="D322" t="s">
        <v>326</v>
      </c>
      <c r="E322" t="s">
        <v>865</v>
      </c>
      <c r="F322">
        <v>2020</v>
      </c>
      <c r="H322">
        <v>0.5</v>
      </c>
      <c r="K322">
        <v>13</v>
      </c>
      <c r="L322" s="27">
        <v>1</v>
      </c>
      <c r="M322">
        <v>7</v>
      </c>
      <c r="N322" s="21">
        <v>53.846153846153847</v>
      </c>
      <c r="O322" s="27">
        <v>1</v>
      </c>
      <c r="P322">
        <v>3</v>
      </c>
      <c r="Q322" s="21">
        <v>23.076923076923077</v>
      </c>
      <c r="R322" s="27">
        <v>1</v>
      </c>
      <c r="S322" s="21">
        <v>40</v>
      </c>
      <c r="T322">
        <v>2</v>
      </c>
      <c r="V322" s="27">
        <v>1</v>
      </c>
      <c r="W322">
        <v>10</v>
      </c>
      <c r="X322">
        <v>7</v>
      </c>
      <c r="Y322" s="36">
        <v>76</v>
      </c>
      <c r="Z322">
        <v>5</v>
      </c>
      <c r="AA322" t="s">
        <v>242</v>
      </c>
      <c r="AB322" t="s">
        <v>242</v>
      </c>
      <c r="AC322" t="s">
        <v>242</v>
      </c>
    </row>
    <row r="323" spans="1:29" ht="14" hidden="1" customHeight="1" x14ac:dyDescent="0.2">
      <c r="A323">
        <v>323</v>
      </c>
      <c r="B323" t="s">
        <v>6436</v>
      </c>
      <c r="D323" t="s">
        <v>350</v>
      </c>
      <c r="E323" t="s">
        <v>351</v>
      </c>
      <c r="F323">
        <v>2019</v>
      </c>
      <c r="H323">
        <v>0</v>
      </c>
      <c r="K323">
        <v>10</v>
      </c>
      <c r="L323" s="27">
        <v>1</v>
      </c>
      <c r="M323">
        <v>4</v>
      </c>
      <c r="N323" s="21">
        <v>40</v>
      </c>
      <c r="O323" s="27">
        <v>1</v>
      </c>
      <c r="P323">
        <v>4</v>
      </c>
      <c r="Q323" s="21">
        <v>40</v>
      </c>
      <c r="R323" s="27">
        <v>1</v>
      </c>
      <c r="S323" s="21">
        <v>75.5</v>
      </c>
      <c r="T323">
        <v>1</v>
      </c>
      <c r="U323" t="s">
        <v>6456</v>
      </c>
      <c r="V323" s="27">
        <v>1</v>
      </c>
      <c r="W323">
        <v>23.9</v>
      </c>
      <c r="X323">
        <v>13.6</v>
      </c>
      <c r="Y323" s="36">
        <v>51.2</v>
      </c>
      <c r="Z323">
        <v>8.8000000000000007</v>
      </c>
      <c r="AA323" t="s">
        <v>242</v>
      </c>
      <c r="AB323" t="s">
        <v>242</v>
      </c>
      <c r="AC323" t="s">
        <v>242</v>
      </c>
    </row>
    <row r="324" spans="1:29" ht="14" hidden="1" customHeight="1" x14ac:dyDescent="0.2">
      <c r="A324">
        <v>324</v>
      </c>
      <c r="B324" t="s">
        <v>6463</v>
      </c>
      <c r="D324" t="s">
        <v>297</v>
      </c>
      <c r="E324" t="s">
        <v>1864</v>
      </c>
      <c r="F324">
        <v>2021</v>
      </c>
      <c r="H324">
        <v>1</v>
      </c>
      <c r="I324">
        <v>15</v>
      </c>
      <c r="K324">
        <v>7</v>
      </c>
      <c r="L324" s="27">
        <v>1</v>
      </c>
      <c r="M324">
        <v>2</v>
      </c>
      <c r="N324" s="21">
        <v>28.571428571428569</v>
      </c>
      <c r="O324" s="27">
        <v>1</v>
      </c>
      <c r="P324">
        <v>3</v>
      </c>
      <c r="Q324" s="21">
        <v>42.857142857142854</v>
      </c>
      <c r="R324" s="27">
        <v>1</v>
      </c>
      <c r="S324" s="21">
        <v>29</v>
      </c>
      <c r="T324" t="s">
        <v>242</v>
      </c>
      <c r="V324" s="27">
        <v>0.5</v>
      </c>
      <c r="W324" t="s">
        <v>242</v>
      </c>
      <c r="X324" t="s">
        <v>242</v>
      </c>
      <c r="Y324" s="36" t="s">
        <v>242</v>
      </c>
      <c r="Z324" t="s">
        <v>242</v>
      </c>
      <c r="AA324" t="s">
        <v>242</v>
      </c>
      <c r="AB324" t="s">
        <v>242</v>
      </c>
      <c r="AC324" t="s">
        <v>242</v>
      </c>
    </row>
    <row r="325" spans="1:29" ht="14" customHeight="1" x14ac:dyDescent="0.2">
      <c r="A325">
        <v>325</v>
      </c>
      <c r="B325" t="s">
        <v>6477</v>
      </c>
      <c r="C325" s="24">
        <v>1341439</v>
      </c>
      <c r="D325" t="s">
        <v>297</v>
      </c>
      <c r="E325" t="s">
        <v>1077</v>
      </c>
      <c r="F325">
        <v>2019</v>
      </c>
      <c r="G325">
        <v>2019</v>
      </c>
      <c r="H325">
        <v>0</v>
      </c>
      <c r="K325" s="24">
        <v>15</v>
      </c>
      <c r="L325" s="27">
        <v>0.5</v>
      </c>
      <c r="M325">
        <v>0</v>
      </c>
      <c r="N325" s="21">
        <v>0</v>
      </c>
      <c r="O325" s="27">
        <v>1</v>
      </c>
      <c r="P325">
        <v>5</v>
      </c>
      <c r="Q325" s="21">
        <v>33.333333333333329</v>
      </c>
      <c r="R325" s="27">
        <v>1</v>
      </c>
      <c r="S325" s="21">
        <v>30.2</v>
      </c>
      <c r="T325">
        <v>2</v>
      </c>
      <c r="U325" t="s">
        <v>6490</v>
      </c>
      <c r="V325" s="27">
        <v>1</v>
      </c>
      <c r="W325">
        <v>3.7</v>
      </c>
      <c r="X325">
        <v>6.5</v>
      </c>
      <c r="Y325" s="36">
        <v>59.8</v>
      </c>
      <c r="Z325">
        <v>26.9</v>
      </c>
      <c r="AA325" t="s">
        <v>242</v>
      </c>
      <c r="AB325" t="s">
        <v>242</v>
      </c>
      <c r="AC325" t="s">
        <v>242</v>
      </c>
    </row>
    <row r="326" spans="1:29" ht="14" hidden="1" customHeight="1" x14ac:dyDescent="0.2">
      <c r="A326">
        <v>326</v>
      </c>
      <c r="B326" t="s">
        <v>6494</v>
      </c>
      <c r="D326" t="s">
        <v>319</v>
      </c>
      <c r="E326" t="s">
        <v>1051</v>
      </c>
      <c r="F326">
        <v>2019</v>
      </c>
      <c r="H326">
        <v>0</v>
      </c>
      <c r="K326">
        <v>14</v>
      </c>
      <c r="L326" s="27">
        <v>1</v>
      </c>
      <c r="M326">
        <v>4</v>
      </c>
      <c r="N326" s="21">
        <v>28.571428571428569</v>
      </c>
      <c r="O326" s="27">
        <v>0</v>
      </c>
      <c r="P326" s="24" t="s">
        <v>242</v>
      </c>
      <c r="Q326" s="21" t="s">
        <v>242</v>
      </c>
      <c r="R326" s="27">
        <v>1</v>
      </c>
      <c r="S326" s="21">
        <v>39</v>
      </c>
      <c r="T326">
        <v>2</v>
      </c>
      <c r="V326" s="27">
        <v>1</v>
      </c>
      <c r="W326">
        <v>6</v>
      </c>
      <c r="X326">
        <v>8</v>
      </c>
      <c r="Y326" s="36">
        <v>71</v>
      </c>
      <c r="Z326">
        <v>14</v>
      </c>
      <c r="AA326" t="s">
        <v>242</v>
      </c>
      <c r="AB326" t="s">
        <v>242</v>
      </c>
      <c r="AC326" t="s">
        <v>242</v>
      </c>
    </row>
    <row r="327" spans="1:29" ht="14" hidden="1" customHeight="1" x14ac:dyDescent="0.2">
      <c r="A327">
        <v>327</v>
      </c>
      <c r="B327" t="s">
        <v>6510</v>
      </c>
      <c r="D327" t="s">
        <v>490</v>
      </c>
      <c r="E327" t="s">
        <v>491</v>
      </c>
      <c r="F327">
        <v>2020</v>
      </c>
      <c r="H327">
        <v>0</v>
      </c>
      <c r="K327">
        <v>13</v>
      </c>
      <c r="L327" s="27">
        <v>1</v>
      </c>
      <c r="M327">
        <v>3</v>
      </c>
      <c r="N327" s="21">
        <v>23.076923076923077</v>
      </c>
      <c r="O327" s="27">
        <v>1</v>
      </c>
      <c r="P327">
        <v>3</v>
      </c>
      <c r="Q327" s="21">
        <v>23.076923076923077</v>
      </c>
      <c r="R327" s="27">
        <v>1</v>
      </c>
      <c r="S327" s="21">
        <v>23</v>
      </c>
      <c r="T327" t="s">
        <v>242</v>
      </c>
      <c r="V327" s="27">
        <v>0.5</v>
      </c>
      <c r="W327" t="s">
        <v>242</v>
      </c>
      <c r="X327" t="s">
        <v>242</v>
      </c>
      <c r="Y327" s="36" t="s">
        <v>242</v>
      </c>
      <c r="Z327" t="s">
        <v>242</v>
      </c>
      <c r="AA327" t="s">
        <v>242</v>
      </c>
      <c r="AB327" t="s">
        <v>242</v>
      </c>
      <c r="AC327" t="s">
        <v>242</v>
      </c>
    </row>
    <row r="328" spans="1:29" ht="14" hidden="1" customHeight="1" x14ac:dyDescent="0.2">
      <c r="A328">
        <v>328</v>
      </c>
      <c r="B328" t="s">
        <v>6530</v>
      </c>
      <c r="D328" t="s">
        <v>319</v>
      </c>
      <c r="E328" t="s">
        <v>890</v>
      </c>
      <c r="F328">
        <v>2020</v>
      </c>
      <c r="H328">
        <v>0</v>
      </c>
      <c r="K328">
        <v>12</v>
      </c>
      <c r="L328" s="27">
        <v>1</v>
      </c>
      <c r="M328">
        <v>5</v>
      </c>
      <c r="N328" s="21">
        <v>41.666666666666671</v>
      </c>
      <c r="O328" s="27">
        <v>1</v>
      </c>
      <c r="P328">
        <v>2</v>
      </c>
      <c r="Q328" s="21">
        <v>16.666666666666664</v>
      </c>
      <c r="R328" s="27">
        <v>1</v>
      </c>
      <c r="S328" s="21">
        <v>54.7</v>
      </c>
      <c r="T328">
        <v>2</v>
      </c>
      <c r="V328" s="27">
        <v>0.5</v>
      </c>
      <c r="W328" t="s">
        <v>242</v>
      </c>
      <c r="X328" t="s">
        <v>242</v>
      </c>
      <c r="Y328" s="36">
        <v>88.1</v>
      </c>
      <c r="Z328" t="s">
        <v>242</v>
      </c>
      <c r="AA328" t="s">
        <v>242</v>
      </c>
      <c r="AB328" t="s">
        <v>242</v>
      </c>
      <c r="AC328" t="s">
        <v>242</v>
      </c>
    </row>
    <row r="329" spans="1:29" ht="14" hidden="1" customHeight="1" x14ac:dyDescent="0.2">
      <c r="A329">
        <v>329</v>
      </c>
      <c r="B329" t="s">
        <v>6550</v>
      </c>
      <c r="D329" t="s">
        <v>319</v>
      </c>
      <c r="E329" t="s">
        <v>913</v>
      </c>
      <c r="F329">
        <v>2020</v>
      </c>
      <c r="H329">
        <v>0</v>
      </c>
      <c r="K329">
        <v>14</v>
      </c>
      <c r="L329" s="27">
        <v>1</v>
      </c>
      <c r="M329">
        <v>6</v>
      </c>
      <c r="N329" s="21">
        <v>42.857142857142854</v>
      </c>
      <c r="O329" s="27">
        <v>0</v>
      </c>
      <c r="P329" s="24" t="s">
        <v>242</v>
      </c>
      <c r="Q329" s="21" t="s">
        <v>242</v>
      </c>
      <c r="R329" s="27">
        <v>1</v>
      </c>
      <c r="S329" s="21">
        <v>57.3</v>
      </c>
      <c r="T329">
        <v>1</v>
      </c>
      <c r="V329" s="27">
        <v>1</v>
      </c>
      <c r="W329">
        <v>9.5</v>
      </c>
      <c r="X329">
        <v>9</v>
      </c>
      <c r="Y329" s="36">
        <v>68.7</v>
      </c>
      <c r="Z329">
        <v>9.5</v>
      </c>
      <c r="AA329" t="s">
        <v>242</v>
      </c>
      <c r="AB329" t="s">
        <v>242</v>
      </c>
      <c r="AC329" t="s">
        <v>242</v>
      </c>
    </row>
    <row r="330" spans="1:29" ht="14" hidden="1" customHeight="1" x14ac:dyDescent="0.2">
      <c r="A330">
        <v>330</v>
      </c>
      <c r="B330" t="s">
        <v>6570</v>
      </c>
      <c r="D330" t="s">
        <v>319</v>
      </c>
      <c r="E330" t="s">
        <v>1051</v>
      </c>
      <c r="F330">
        <v>2020</v>
      </c>
      <c r="H330">
        <v>0.5</v>
      </c>
      <c r="I330">
        <v>7</v>
      </c>
      <c r="K330">
        <v>17</v>
      </c>
      <c r="L330" s="27">
        <v>1</v>
      </c>
      <c r="M330">
        <v>5</v>
      </c>
      <c r="N330" s="21">
        <v>29.411764705882355</v>
      </c>
      <c r="O330" s="27">
        <v>0</v>
      </c>
      <c r="P330" s="24" t="s">
        <v>242</v>
      </c>
      <c r="Q330" s="21" t="s">
        <v>242</v>
      </c>
      <c r="R330" s="27">
        <v>1</v>
      </c>
      <c r="S330" s="21">
        <v>42.7</v>
      </c>
      <c r="T330">
        <v>2</v>
      </c>
      <c r="V330" s="27">
        <v>1</v>
      </c>
      <c r="W330">
        <v>5.6</v>
      </c>
      <c r="X330">
        <v>6.2</v>
      </c>
      <c r="Y330" s="36">
        <v>57.5</v>
      </c>
      <c r="Z330">
        <v>26.3</v>
      </c>
      <c r="AA330" t="s">
        <v>242</v>
      </c>
      <c r="AB330" t="s">
        <v>242</v>
      </c>
      <c r="AC330" t="s">
        <v>242</v>
      </c>
    </row>
    <row r="331" spans="1:29" ht="14" hidden="1" customHeight="1" x14ac:dyDescent="0.2">
      <c r="A331">
        <v>331</v>
      </c>
      <c r="B331" t="s">
        <v>6587</v>
      </c>
      <c r="D331" t="s">
        <v>297</v>
      </c>
      <c r="E331" t="s">
        <v>1864</v>
      </c>
      <c r="F331">
        <v>2020</v>
      </c>
      <c r="H331">
        <v>0</v>
      </c>
      <c r="K331">
        <v>9</v>
      </c>
      <c r="L331" s="27">
        <v>1</v>
      </c>
      <c r="M331">
        <v>3</v>
      </c>
      <c r="N331" s="21">
        <v>33.333333333333329</v>
      </c>
      <c r="O331" s="27">
        <v>1</v>
      </c>
      <c r="P331">
        <v>4</v>
      </c>
      <c r="Q331" s="21">
        <v>44.444444444444443</v>
      </c>
      <c r="R331" s="27">
        <v>1</v>
      </c>
      <c r="S331" s="21">
        <v>21</v>
      </c>
      <c r="T331">
        <v>2</v>
      </c>
      <c r="V331" s="27">
        <v>1</v>
      </c>
      <c r="W331">
        <v>1</v>
      </c>
      <c r="X331">
        <v>3</v>
      </c>
      <c r="Y331" s="36">
        <v>48</v>
      </c>
      <c r="Z331">
        <v>39</v>
      </c>
      <c r="AA331" t="s">
        <v>242</v>
      </c>
      <c r="AB331" t="s">
        <v>242</v>
      </c>
      <c r="AC331" t="s">
        <v>242</v>
      </c>
    </row>
    <row r="332" spans="1:29" ht="14" hidden="1" customHeight="1" x14ac:dyDescent="0.2">
      <c r="A332">
        <v>332</v>
      </c>
      <c r="B332" t="s">
        <v>6603</v>
      </c>
      <c r="D332" t="s">
        <v>490</v>
      </c>
      <c r="E332" t="s">
        <v>1010</v>
      </c>
      <c r="F332">
        <v>2019</v>
      </c>
      <c r="H332">
        <v>0.5</v>
      </c>
      <c r="K332">
        <v>13</v>
      </c>
      <c r="L332" s="27">
        <v>1</v>
      </c>
      <c r="M332">
        <v>3</v>
      </c>
      <c r="N332" s="21">
        <v>23.076923076923077</v>
      </c>
      <c r="O332" s="27">
        <v>1</v>
      </c>
      <c r="P332">
        <v>2</v>
      </c>
      <c r="Q332" s="21">
        <v>15.384615384615385</v>
      </c>
      <c r="R332" s="27">
        <v>1</v>
      </c>
      <c r="S332" s="21">
        <v>21</v>
      </c>
      <c r="T332">
        <v>1</v>
      </c>
      <c r="V332" s="27">
        <v>0.5</v>
      </c>
      <c r="W332" t="s">
        <v>242</v>
      </c>
      <c r="X332" t="s">
        <v>242</v>
      </c>
      <c r="Y332" s="36" t="s">
        <v>242</v>
      </c>
      <c r="Z332" t="s">
        <v>242</v>
      </c>
      <c r="AA332" t="s">
        <v>242</v>
      </c>
      <c r="AB332" t="s">
        <v>242</v>
      </c>
      <c r="AC332" t="s">
        <v>242</v>
      </c>
    </row>
    <row r="333" spans="1:29" ht="14" hidden="1" customHeight="1" x14ac:dyDescent="0.2">
      <c r="A333">
        <v>333</v>
      </c>
      <c r="B333" t="s">
        <v>6623</v>
      </c>
      <c r="C333" s="24">
        <v>1326801</v>
      </c>
      <c r="D333" t="s">
        <v>1487</v>
      </c>
      <c r="E333" t="s">
        <v>4153</v>
      </c>
      <c r="F333">
        <v>2019</v>
      </c>
      <c r="H333">
        <v>0.5</v>
      </c>
      <c r="K333">
        <v>9</v>
      </c>
      <c r="L333" s="27">
        <v>1</v>
      </c>
      <c r="M333">
        <v>4</v>
      </c>
      <c r="N333" s="21">
        <v>44.444444444444443</v>
      </c>
      <c r="O333" s="27">
        <v>0</v>
      </c>
      <c r="P333" s="24" t="s">
        <v>242</v>
      </c>
      <c r="Q333" s="21" t="s">
        <v>242</v>
      </c>
      <c r="R333" s="27">
        <v>1</v>
      </c>
      <c r="S333" s="21">
        <v>37</v>
      </c>
      <c r="T333">
        <v>2</v>
      </c>
      <c r="U333" t="s">
        <v>6636</v>
      </c>
      <c r="V333" s="27">
        <v>1</v>
      </c>
      <c r="W333">
        <v>3.9</v>
      </c>
      <c r="X333">
        <v>6.3</v>
      </c>
      <c r="Y333" s="36">
        <v>41</v>
      </c>
      <c r="Z333">
        <v>44.4</v>
      </c>
      <c r="AA333" t="s">
        <v>242</v>
      </c>
      <c r="AB333" t="s">
        <v>242</v>
      </c>
      <c r="AC333" t="s">
        <v>242</v>
      </c>
    </row>
    <row r="334" spans="1:29" ht="14" hidden="1" customHeight="1" x14ac:dyDescent="0.2">
      <c r="A334" s="10">
        <v>334</v>
      </c>
      <c r="B334" s="10" t="s">
        <v>6642</v>
      </c>
      <c r="C334" s="10"/>
      <c r="D334" s="10" t="s">
        <v>271</v>
      </c>
      <c r="E334" s="10" t="s">
        <v>808</v>
      </c>
      <c r="F334" s="10">
        <v>2021</v>
      </c>
      <c r="G334" s="10"/>
      <c r="H334" s="10">
        <v>0</v>
      </c>
      <c r="K334" s="10">
        <v>12</v>
      </c>
      <c r="L334" s="22">
        <v>1</v>
      </c>
      <c r="M334" s="10">
        <v>3</v>
      </c>
      <c r="N334" s="21">
        <v>25</v>
      </c>
      <c r="O334" s="22">
        <v>1</v>
      </c>
      <c r="P334" s="10">
        <v>5</v>
      </c>
      <c r="Q334" s="21">
        <v>41.666666666666671</v>
      </c>
      <c r="R334" s="22">
        <v>1</v>
      </c>
      <c r="S334" s="20">
        <v>49</v>
      </c>
      <c r="T334" s="10">
        <v>2</v>
      </c>
      <c r="U334" s="10"/>
      <c r="V334" s="22">
        <v>0.5</v>
      </c>
      <c r="W334" s="10" t="s">
        <v>242</v>
      </c>
      <c r="X334" s="10" t="s">
        <v>242</v>
      </c>
      <c r="Y334" s="50" t="s">
        <v>242</v>
      </c>
      <c r="Z334" s="10" t="s">
        <v>242</v>
      </c>
      <c r="AA334" s="10" t="s">
        <v>242</v>
      </c>
      <c r="AB334" s="10" t="s">
        <v>242</v>
      </c>
      <c r="AC334" s="10" t="s">
        <v>242</v>
      </c>
    </row>
    <row r="335" spans="1:29" ht="14" hidden="1" customHeight="1" x14ac:dyDescent="0.2">
      <c r="A335">
        <v>335</v>
      </c>
      <c r="B335" t="s">
        <v>6657</v>
      </c>
      <c r="D335" t="s">
        <v>319</v>
      </c>
      <c r="E335" t="s">
        <v>890</v>
      </c>
      <c r="F335">
        <v>2021</v>
      </c>
      <c r="H335">
        <v>0.5</v>
      </c>
      <c r="K335">
        <v>13</v>
      </c>
      <c r="L335" s="27">
        <v>1</v>
      </c>
      <c r="M335">
        <v>3</v>
      </c>
      <c r="N335" s="21">
        <v>23.076923076923077</v>
      </c>
      <c r="O335" s="27">
        <v>1</v>
      </c>
      <c r="P335">
        <v>1</v>
      </c>
      <c r="Q335" s="21">
        <v>7.6923076923076925</v>
      </c>
      <c r="R335" s="27">
        <v>0</v>
      </c>
      <c r="S335" s="21" t="s">
        <v>242</v>
      </c>
      <c r="T335" t="s">
        <v>242</v>
      </c>
      <c r="V335" s="27">
        <v>0</v>
      </c>
      <c r="W335" t="s">
        <v>242</v>
      </c>
      <c r="X335" t="s">
        <v>242</v>
      </c>
      <c r="Y335" s="36" t="s">
        <v>242</v>
      </c>
      <c r="Z335" t="s">
        <v>242</v>
      </c>
      <c r="AA335" t="s">
        <v>242</v>
      </c>
      <c r="AB335" t="s">
        <v>242</v>
      </c>
      <c r="AC335" t="s">
        <v>242</v>
      </c>
    </row>
    <row r="336" spans="1:29" ht="14" hidden="1" customHeight="1" x14ac:dyDescent="0.2">
      <c r="A336">
        <v>336</v>
      </c>
      <c r="B336" t="s">
        <v>6671</v>
      </c>
      <c r="C336" s="24">
        <v>12927</v>
      </c>
      <c r="D336" t="s">
        <v>476</v>
      </c>
      <c r="E336" t="s">
        <v>2504</v>
      </c>
      <c r="F336">
        <v>2020</v>
      </c>
      <c r="H336">
        <v>0</v>
      </c>
      <c r="K336">
        <v>10</v>
      </c>
      <c r="L336" s="27">
        <v>1</v>
      </c>
      <c r="M336">
        <v>3</v>
      </c>
      <c r="N336" s="21">
        <v>30</v>
      </c>
      <c r="O336" s="27">
        <v>1</v>
      </c>
      <c r="P336">
        <v>3</v>
      </c>
      <c r="Q336" s="21">
        <v>30</v>
      </c>
      <c r="R336" s="27">
        <v>0</v>
      </c>
      <c r="S336" s="21" t="s">
        <v>242</v>
      </c>
      <c r="T336" t="s">
        <v>242</v>
      </c>
      <c r="U336" t="s">
        <v>6686</v>
      </c>
      <c r="V336" s="27">
        <v>0</v>
      </c>
      <c r="W336" t="s">
        <v>242</v>
      </c>
      <c r="X336" t="s">
        <v>242</v>
      </c>
      <c r="Y336" s="36" t="s">
        <v>242</v>
      </c>
      <c r="Z336" t="s">
        <v>242</v>
      </c>
      <c r="AA336" t="s">
        <v>242</v>
      </c>
      <c r="AB336" t="s">
        <v>242</v>
      </c>
      <c r="AC336" t="s">
        <v>242</v>
      </c>
    </row>
    <row r="337" spans="1:29" ht="14" hidden="1" customHeight="1" x14ac:dyDescent="0.2">
      <c r="A337">
        <v>337</v>
      </c>
      <c r="B337" t="s">
        <v>6690</v>
      </c>
      <c r="D337" t="s">
        <v>1487</v>
      </c>
      <c r="E337" t="s">
        <v>6692</v>
      </c>
      <c r="F337">
        <v>2020</v>
      </c>
      <c r="H337">
        <v>0</v>
      </c>
      <c r="K337">
        <v>14</v>
      </c>
      <c r="L337" s="27">
        <v>1</v>
      </c>
      <c r="M337">
        <v>3</v>
      </c>
      <c r="N337" s="21">
        <v>21.428571428571427</v>
      </c>
      <c r="O337" s="27">
        <v>1</v>
      </c>
      <c r="P337">
        <v>4</v>
      </c>
      <c r="Q337" s="21">
        <v>28.571428571428569</v>
      </c>
      <c r="R337" s="27">
        <v>1</v>
      </c>
      <c r="S337" s="21">
        <v>40.6</v>
      </c>
      <c r="T337">
        <v>1</v>
      </c>
      <c r="V337" s="27">
        <v>1</v>
      </c>
      <c r="W337">
        <v>17.600000000000001</v>
      </c>
      <c r="X337">
        <v>27.6</v>
      </c>
      <c r="Y337" s="36">
        <v>39.9</v>
      </c>
      <c r="Z337">
        <v>9.4</v>
      </c>
      <c r="AA337" t="s">
        <v>242</v>
      </c>
      <c r="AB337" t="s">
        <v>242</v>
      </c>
      <c r="AC337" t="s">
        <v>242</v>
      </c>
    </row>
    <row r="338" spans="1:29" ht="14" hidden="1" customHeight="1" x14ac:dyDescent="0.2">
      <c r="A338">
        <v>338</v>
      </c>
      <c r="B338" t="s">
        <v>6709</v>
      </c>
      <c r="D338" t="s">
        <v>319</v>
      </c>
      <c r="E338" t="s">
        <v>1051</v>
      </c>
      <c r="F338">
        <v>2021</v>
      </c>
      <c r="H338">
        <v>0</v>
      </c>
      <c r="K338">
        <v>9</v>
      </c>
      <c r="L338" s="27">
        <v>1</v>
      </c>
      <c r="M338">
        <v>3</v>
      </c>
      <c r="N338" s="21">
        <v>33.333333333333329</v>
      </c>
      <c r="O338" s="27">
        <v>1</v>
      </c>
      <c r="P338">
        <v>2</v>
      </c>
      <c r="Q338" s="21">
        <v>22.222222222222221</v>
      </c>
      <c r="R338" s="27">
        <v>1</v>
      </c>
      <c r="S338" s="21">
        <v>33</v>
      </c>
      <c r="T338">
        <v>2</v>
      </c>
      <c r="V338" s="27">
        <v>1</v>
      </c>
      <c r="W338">
        <v>3</v>
      </c>
      <c r="X338">
        <v>9</v>
      </c>
      <c r="Y338" s="36">
        <v>50</v>
      </c>
      <c r="Z338">
        <v>26</v>
      </c>
      <c r="AA338" t="s">
        <v>242</v>
      </c>
      <c r="AB338" t="s">
        <v>242</v>
      </c>
      <c r="AC338" t="s">
        <v>242</v>
      </c>
    </row>
    <row r="339" spans="1:29" ht="14" hidden="1" customHeight="1" x14ac:dyDescent="0.2">
      <c r="A339">
        <v>339</v>
      </c>
      <c r="B339" t="s">
        <v>6727</v>
      </c>
      <c r="D339" t="s">
        <v>1487</v>
      </c>
      <c r="E339" t="s">
        <v>1488</v>
      </c>
      <c r="F339">
        <v>2020</v>
      </c>
      <c r="H339">
        <v>0</v>
      </c>
      <c r="K339">
        <v>10</v>
      </c>
      <c r="L339" s="27">
        <v>1</v>
      </c>
      <c r="M339">
        <v>3</v>
      </c>
      <c r="N339" s="21">
        <v>30</v>
      </c>
      <c r="O339" s="27">
        <v>1</v>
      </c>
      <c r="P339">
        <v>5</v>
      </c>
      <c r="Q339" s="21">
        <v>50</v>
      </c>
      <c r="R339" s="27">
        <v>1</v>
      </c>
      <c r="S339" s="21">
        <v>35</v>
      </c>
      <c r="T339">
        <v>1</v>
      </c>
      <c r="U339" t="s">
        <v>6735</v>
      </c>
      <c r="V339" s="27">
        <v>1</v>
      </c>
      <c r="W339">
        <v>19</v>
      </c>
      <c r="X339">
        <v>15</v>
      </c>
      <c r="Y339" s="36">
        <v>56</v>
      </c>
      <c r="Z339">
        <v>7</v>
      </c>
      <c r="AA339" t="s">
        <v>242</v>
      </c>
      <c r="AB339" t="s">
        <v>242</v>
      </c>
      <c r="AC339" t="s">
        <v>242</v>
      </c>
    </row>
    <row r="340" spans="1:29" ht="14" hidden="1" customHeight="1" x14ac:dyDescent="0.2">
      <c r="A340">
        <v>340</v>
      </c>
      <c r="B340" t="s">
        <v>6740</v>
      </c>
      <c r="D340" t="s">
        <v>319</v>
      </c>
      <c r="E340" t="s">
        <v>913</v>
      </c>
      <c r="F340">
        <v>2019</v>
      </c>
      <c r="H340">
        <v>0</v>
      </c>
      <c r="K340">
        <v>13</v>
      </c>
      <c r="L340" s="27">
        <v>1</v>
      </c>
      <c r="M340">
        <v>4</v>
      </c>
      <c r="N340" s="21">
        <v>30.76923076923077</v>
      </c>
      <c r="O340" s="27">
        <v>1</v>
      </c>
      <c r="P340">
        <v>3</v>
      </c>
      <c r="Q340" s="21">
        <v>23.076923076923077</v>
      </c>
      <c r="R340" s="27">
        <v>1</v>
      </c>
      <c r="S340" s="21">
        <v>40.5</v>
      </c>
      <c r="T340" t="s">
        <v>242</v>
      </c>
      <c r="V340" s="27">
        <v>1</v>
      </c>
      <c r="W340">
        <v>13.7</v>
      </c>
      <c r="X340">
        <v>6.5</v>
      </c>
      <c r="Y340" s="36">
        <v>72.2</v>
      </c>
      <c r="Z340">
        <v>5.8</v>
      </c>
      <c r="AA340" t="s">
        <v>242</v>
      </c>
      <c r="AB340" t="s">
        <v>242</v>
      </c>
      <c r="AC340" t="s">
        <v>242</v>
      </c>
    </row>
    <row r="341" spans="1:29" ht="14" hidden="1" customHeight="1" x14ac:dyDescent="0.2">
      <c r="A341">
        <v>341</v>
      </c>
      <c r="B341" t="s">
        <v>6755</v>
      </c>
      <c r="D341" t="s">
        <v>319</v>
      </c>
      <c r="E341" t="s">
        <v>913</v>
      </c>
      <c r="F341">
        <v>2019</v>
      </c>
      <c r="H341">
        <v>0</v>
      </c>
      <c r="K341">
        <v>10</v>
      </c>
      <c r="L341" s="27">
        <v>1</v>
      </c>
      <c r="M341">
        <v>3</v>
      </c>
      <c r="N341" s="21">
        <v>30</v>
      </c>
      <c r="O341" s="27">
        <v>1</v>
      </c>
      <c r="P341">
        <v>1</v>
      </c>
      <c r="Q341" s="21">
        <v>10</v>
      </c>
      <c r="R341" s="27">
        <v>1</v>
      </c>
      <c r="S341" s="21">
        <v>49</v>
      </c>
      <c r="T341">
        <v>2</v>
      </c>
      <c r="U341" t="s">
        <v>6775</v>
      </c>
      <c r="V341" s="27">
        <v>1</v>
      </c>
      <c r="W341">
        <v>13</v>
      </c>
      <c r="X341">
        <v>20</v>
      </c>
      <c r="Y341" s="36">
        <v>49</v>
      </c>
      <c r="Z341">
        <v>16</v>
      </c>
      <c r="AA341" t="s">
        <v>242</v>
      </c>
      <c r="AB341" t="s">
        <v>242</v>
      </c>
      <c r="AC341" t="s">
        <v>242</v>
      </c>
    </row>
    <row r="342" spans="1:29" ht="14" hidden="1" customHeight="1" x14ac:dyDescent="0.2">
      <c r="A342">
        <v>342</v>
      </c>
      <c r="B342" t="s">
        <v>6782</v>
      </c>
      <c r="D342" t="s">
        <v>490</v>
      </c>
      <c r="E342" t="s">
        <v>491</v>
      </c>
      <c r="F342">
        <v>2021</v>
      </c>
      <c r="H342">
        <v>0</v>
      </c>
      <c r="K342">
        <v>12</v>
      </c>
      <c r="L342" s="27">
        <v>1</v>
      </c>
      <c r="M342">
        <v>4</v>
      </c>
      <c r="N342" s="21">
        <v>33.333333333333329</v>
      </c>
      <c r="O342" s="27">
        <v>1</v>
      </c>
      <c r="P342">
        <v>3</v>
      </c>
      <c r="Q342" s="21">
        <v>25</v>
      </c>
      <c r="R342" s="27">
        <v>1</v>
      </c>
      <c r="S342" s="21">
        <v>20</v>
      </c>
      <c r="T342" t="s">
        <v>242</v>
      </c>
      <c r="V342" s="27">
        <v>0</v>
      </c>
      <c r="W342" t="s">
        <v>242</v>
      </c>
      <c r="X342" t="s">
        <v>242</v>
      </c>
      <c r="Y342" s="36" t="s">
        <v>242</v>
      </c>
      <c r="Z342" t="s">
        <v>242</v>
      </c>
      <c r="AA342" t="s">
        <v>242</v>
      </c>
      <c r="AB342" t="s">
        <v>242</v>
      </c>
      <c r="AC342" t="s">
        <v>242</v>
      </c>
    </row>
    <row r="343" spans="1:29" ht="14" hidden="1" customHeight="1" x14ac:dyDescent="0.2">
      <c r="A343">
        <v>343</v>
      </c>
      <c r="B343" t="s">
        <v>6799</v>
      </c>
      <c r="D343" t="s">
        <v>297</v>
      </c>
      <c r="E343" t="s">
        <v>1864</v>
      </c>
      <c r="F343">
        <v>2019</v>
      </c>
      <c r="H343">
        <v>0.5</v>
      </c>
      <c r="I343">
        <v>4</v>
      </c>
      <c r="K343">
        <v>10</v>
      </c>
      <c r="L343" s="27">
        <v>1</v>
      </c>
      <c r="M343">
        <v>2</v>
      </c>
      <c r="N343" s="21">
        <v>20</v>
      </c>
      <c r="O343" s="27">
        <v>1</v>
      </c>
      <c r="P343">
        <v>3</v>
      </c>
      <c r="Q343" s="21">
        <v>30</v>
      </c>
      <c r="R343" s="27">
        <v>1</v>
      </c>
      <c r="S343" s="21">
        <v>26.3</v>
      </c>
      <c r="T343">
        <v>1</v>
      </c>
      <c r="V343" s="27">
        <v>1</v>
      </c>
      <c r="W343">
        <v>4.9000000000000004</v>
      </c>
      <c r="X343">
        <v>10.5</v>
      </c>
      <c r="Y343" s="36">
        <v>45.8</v>
      </c>
      <c r="Z343">
        <v>37.6</v>
      </c>
      <c r="AA343" t="s">
        <v>242</v>
      </c>
      <c r="AB343" t="s">
        <v>242</v>
      </c>
      <c r="AC343" t="s">
        <v>242</v>
      </c>
    </row>
    <row r="344" spans="1:29" ht="14" hidden="1" customHeight="1" x14ac:dyDescent="0.2">
      <c r="A344">
        <v>344</v>
      </c>
      <c r="B344" t="s">
        <v>6828</v>
      </c>
      <c r="D344" t="s">
        <v>659</v>
      </c>
      <c r="E344" t="s">
        <v>6831</v>
      </c>
      <c r="F344">
        <v>2020</v>
      </c>
      <c r="H344">
        <v>0</v>
      </c>
      <c r="K344">
        <v>12</v>
      </c>
      <c r="L344" s="27">
        <v>1</v>
      </c>
      <c r="M344">
        <v>2</v>
      </c>
      <c r="N344" s="21">
        <v>16.666666666666664</v>
      </c>
      <c r="O344" s="27">
        <v>0</v>
      </c>
      <c r="P344" s="24" t="s">
        <v>242</v>
      </c>
      <c r="Q344" s="21" t="s">
        <v>242</v>
      </c>
      <c r="R344" s="27">
        <v>1</v>
      </c>
      <c r="S344" s="21">
        <v>46</v>
      </c>
      <c r="T344">
        <v>3</v>
      </c>
      <c r="U344" s="2" t="s">
        <v>6847</v>
      </c>
      <c r="V344" s="27">
        <v>0.5</v>
      </c>
      <c r="W344" t="s">
        <v>242</v>
      </c>
      <c r="X344" t="s">
        <v>242</v>
      </c>
      <c r="Y344" s="36" t="s">
        <v>242</v>
      </c>
      <c r="Z344" t="s">
        <v>242</v>
      </c>
      <c r="AA344" t="s">
        <v>242</v>
      </c>
      <c r="AB344" t="s">
        <v>242</v>
      </c>
      <c r="AC344" t="s">
        <v>242</v>
      </c>
    </row>
    <row r="345" spans="1:29" ht="14" hidden="1" customHeight="1" x14ac:dyDescent="0.2">
      <c r="A345">
        <v>345</v>
      </c>
      <c r="B345" t="s">
        <v>6857</v>
      </c>
      <c r="D345" t="s">
        <v>319</v>
      </c>
      <c r="E345" t="s">
        <v>1051</v>
      </c>
      <c r="F345">
        <v>2021</v>
      </c>
      <c r="H345">
        <v>0.5</v>
      </c>
      <c r="I345">
        <v>15</v>
      </c>
      <c r="K345">
        <v>11</v>
      </c>
      <c r="L345" s="27">
        <v>1</v>
      </c>
      <c r="M345">
        <v>4</v>
      </c>
      <c r="N345" s="21">
        <v>36.363636363636367</v>
      </c>
      <c r="O345" s="27">
        <v>1</v>
      </c>
      <c r="P345">
        <v>3</v>
      </c>
      <c r="Q345" s="21">
        <v>27.27272727272727</v>
      </c>
      <c r="R345" s="27">
        <v>1</v>
      </c>
      <c r="S345" s="21">
        <v>35.299999999999997</v>
      </c>
      <c r="T345">
        <v>2</v>
      </c>
      <c r="U345" s="2" t="s">
        <v>6881</v>
      </c>
      <c r="V345" s="27">
        <v>1</v>
      </c>
      <c r="W345">
        <v>7.5</v>
      </c>
      <c r="X345">
        <v>5.8</v>
      </c>
      <c r="Y345" s="36">
        <v>65.400000000000006</v>
      </c>
      <c r="Z345">
        <v>16.5</v>
      </c>
      <c r="AA345" t="s">
        <v>242</v>
      </c>
      <c r="AB345" t="s">
        <v>242</v>
      </c>
      <c r="AC345" t="s">
        <v>242</v>
      </c>
    </row>
    <row r="346" spans="1:29" ht="14" hidden="1" customHeight="1" x14ac:dyDescent="0.2">
      <c r="A346">
        <v>346</v>
      </c>
      <c r="B346" t="s">
        <v>6893</v>
      </c>
      <c r="D346" t="s">
        <v>490</v>
      </c>
      <c r="E346" t="s">
        <v>491</v>
      </c>
      <c r="F346">
        <v>2021</v>
      </c>
      <c r="H346">
        <v>0</v>
      </c>
      <c r="K346">
        <v>11</v>
      </c>
      <c r="L346" s="27">
        <v>1</v>
      </c>
      <c r="M346">
        <v>4</v>
      </c>
      <c r="N346" s="21">
        <v>36.363636363636367</v>
      </c>
      <c r="O346" s="27">
        <v>1</v>
      </c>
      <c r="P346">
        <v>3</v>
      </c>
      <c r="Q346" s="21">
        <v>27.27272727272727</v>
      </c>
      <c r="R346" s="27">
        <v>1</v>
      </c>
      <c r="S346" s="21">
        <v>32</v>
      </c>
      <c r="T346">
        <v>1</v>
      </c>
      <c r="V346" s="27">
        <v>1</v>
      </c>
      <c r="W346">
        <v>10</v>
      </c>
      <c r="X346">
        <v>16</v>
      </c>
      <c r="Y346" s="36">
        <v>59</v>
      </c>
      <c r="Z346">
        <v>8</v>
      </c>
      <c r="AA346" t="s">
        <v>242</v>
      </c>
      <c r="AB346" t="s">
        <v>242</v>
      </c>
      <c r="AC346" t="s">
        <v>242</v>
      </c>
    </row>
    <row r="347" spans="1:29" ht="14" hidden="1" customHeight="1" x14ac:dyDescent="0.2">
      <c r="A347">
        <v>347</v>
      </c>
      <c r="B347" t="s">
        <v>6916</v>
      </c>
      <c r="D347" t="s">
        <v>248</v>
      </c>
      <c r="E347" t="s">
        <v>4218</v>
      </c>
      <c r="F347">
        <v>2021</v>
      </c>
      <c r="H347">
        <v>0</v>
      </c>
      <c r="K347">
        <v>10</v>
      </c>
      <c r="L347" s="27">
        <v>1</v>
      </c>
      <c r="M347">
        <v>2</v>
      </c>
      <c r="N347" s="21">
        <v>20</v>
      </c>
      <c r="O347" s="27">
        <v>1</v>
      </c>
      <c r="P347">
        <v>2</v>
      </c>
      <c r="Q347" s="21">
        <v>20</v>
      </c>
      <c r="R347" s="27">
        <v>1</v>
      </c>
      <c r="S347" s="21">
        <v>18.2</v>
      </c>
      <c r="T347">
        <v>1</v>
      </c>
      <c r="V347" s="27">
        <v>1</v>
      </c>
      <c r="W347">
        <v>8</v>
      </c>
      <c r="X347">
        <v>27.8</v>
      </c>
      <c r="Y347" s="36">
        <v>53.4</v>
      </c>
      <c r="Z347">
        <v>8.5</v>
      </c>
      <c r="AA347" t="s">
        <v>242</v>
      </c>
      <c r="AB347" t="s">
        <v>242</v>
      </c>
      <c r="AC347" t="s">
        <v>242</v>
      </c>
    </row>
    <row r="348" spans="1:29" ht="14" hidden="1" customHeight="1" x14ac:dyDescent="0.2">
      <c r="A348">
        <v>348</v>
      </c>
      <c r="B348" t="s">
        <v>6934</v>
      </c>
      <c r="D348" t="s">
        <v>297</v>
      </c>
      <c r="E348" t="s">
        <v>298</v>
      </c>
      <c r="F348">
        <v>2021</v>
      </c>
      <c r="H348">
        <v>0</v>
      </c>
      <c r="K348">
        <v>9</v>
      </c>
      <c r="L348" s="27">
        <v>1</v>
      </c>
      <c r="M348">
        <v>3</v>
      </c>
      <c r="N348" s="21">
        <v>33.333333333333329</v>
      </c>
      <c r="O348" s="27">
        <v>1</v>
      </c>
      <c r="P348">
        <v>2</v>
      </c>
      <c r="Q348" s="21">
        <v>22.222222222222221</v>
      </c>
      <c r="R348" s="27">
        <v>1</v>
      </c>
      <c r="S348" s="21">
        <v>24.3</v>
      </c>
      <c r="T348">
        <v>2</v>
      </c>
      <c r="V348" s="27">
        <v>1</v>
      </c>
      <c r="W348">
        <v>4</v>
      </c>
      <c r="X348">
        <v>5</v>
      </c>
      <c r="Y348" s="36">
        <v>65</v>
      </c>
      <c r="Z348">
        <v>25</v>
      </c>
      <c r="AA348" t="s">
        <v>242</v>
      </c>
      <c r="AB348" t="s">
        <v>242</v>
      </c>
      <c r="AC348" t="s">
        <v>242</v>
      </c>
    </row>
    <row r="349" spans="1:29" ht="14" hidden="1" customHeight="1" x14ac:dyDescent="0.2">
      <c r="A349">
        <v>349</v>
      </c>
      <c r="B349" t="s">
        <v>6958</v>
      </c>
      <c r="D349" t="s">
        <v>476</v>
      </c>
      <c r="E349" t="s">
        <v>3667</v>
      </c>
      <c r="F349">
        <v>2020</v>
      </c>
      <c r="H349">
        <v>1</v>
      </c>
      <c r="I349">
        <v>4</v>
      </c>
      <c r="K349">
        <v>12</v>
      </c>
      <c r="L349" s="27">
        <v>1</v>
      </c>
      <c r="M349">
        <v>4</v>
      </c>
      <c r="N349" s="21">
        <v>33.333333333333329</v>
      </c>
      <c r="O349" s="27">
        <v>0</v>
      </c>
      <c r="P349" s="24" t="s">
        <v>242</v>
      </c>
      <c r="Q349" s="21" t="s">
        <v>242</v>
      </c>
      <c r="R349" s="27">
        <v>1</v>
      </c>
      <c r="S349" s="21">
        <v>36</v>
      </c>
      <c r="T349">
        <v>2</v>
      </c>
      <c r="V349" s="27">
        <v>0.5</v>
      </c>
      <c r="W349" t="s">
        <v>242</v>
      </c>
      <c r="X349" t="s">
        <v>242</v>
      </c>
      <c r="Y349" s="36">
        <v>82</v>
      </c>
      <c r="Z349" t="s">
        <v>242</v>
      </c>
      <c r="AA349" t="s">
        <v>242</v>
      </c>
      <c r="AB349" t="s">
        <v>242</v>
      </c>
      <c r="AC349" t="s">
        <v>242</v>
      </c>
    </row>
    <row r="350" spans="1:29" ht="14" hidden="1" customHeight="1" x14ac:dyDescent="0.2">
      <c r="A350">
        <v>350</v>
      </c>
      <c r="B350" t="s">
        <v>6986</v>
      </c>
      <c r="D350" t="s">
        <v>476</v>
      </c>
      <c r="E350" t="s">
        <v>477</v>
      </c>
      <c r="F350">
        <v>2020</v>
      </c>
      <c r="H350">
        <v>0</v>
      </c>
      <c r="K350">
        <v>10</v>
      </c>
      <c r="L350" s="27">
        <v>1</v>
      </c>
      <c r="M350">
        <v>2</v>
      </c>
      <c r="N350" s="21">
        <v>20</v>
      </c>
      <c r="O350" s="27">
        <v>0</v>
      </c>
      <c r="P350" s="24" t="s">
        <v>242</v>
      </c>
      <c r="Q350" s="21" t="s">
        <v>242</v>
      </c>
      <c r="R350" s="27">
        <v>1</v>
      </c>
      <c r="S350" s="21">
        <v>42</v>
      </c>
      <c r="T350">
        <v>2</v>
      </c>
      <c r="U350" t="s">
        <v>6992</v>
      </c>
      <c r="V350" s="27">
        <v>0</v>
      </c>
      <c r="W350" t="s">
        <v>242</v>
      </c>
      <c r="X350" t="s">
        <v>242</v>
      </c>
      <c r="Y350" s="36" t="s">
        <v>242</v>
      </c>
      <c r="Z350" t="s">
        <v>242</v>
      </c>
      <c r="AA350" t="s">
        <v>242</v>
      </c>
      <c r="AB350" t="s">
        <v>242</v>
      </c>
      <c r="AC350" t="s">
        <v>242</v>
      </c>
    </row>
    <row r="351" spans="1:29" ht="14" hidden="1" customHeight="1" x14ac:dyDescent="0.2">
      <c r="A351">
        <v>351</v>
      </c>
      <c r="B351" t="s">
        <v>6998</v>
      </c>
      <c r="D351" t="s">
        <v>297</v>
      </c>
      <c r="E351" t="s">
        <v>765</v>
      </c>
      <c r="F351">
        <v>2020</v>
      </c>
      <c r="H351">
        <v>0</v>
      </c>
      <c r="K351">
        <v>12</v>
      </c>
      <c r="L351" s="27">
        <v>1</v>
      </c>
      <c r="M351">
        <v>5</v>
      </c>
      <c r="N351" s="21">
        <v>41.666666666666671</v>
      </c>
      <c r="O351" s="27">
        <v>1</v>
      </c>
      <c r="P351">
        <v>6</v>
      </c>
      <c r="Q351" s="21">
        <v>50</v>
      </c>
      <c r="R351" s="27">
        <v>1</v>
      </c>
      <c r="S351" s="21">
        <v>45</v>
      </c>
      <c r="T351">
        <v>2</v>
      </c>
      <c r="V351" s="27">
        <v>0</v>
      </c>
      <c r="W351" t="s">
        <v>242</v>
      </c>
      <c r="X351" t="s">
        <v>242</v>
      </c>
      <c r="Y351" s="36" t="s">
        <v>242</v>
      </c>
      <c r="Z351" t="s">
        <v>242</v>
      </c>
      <c r="AA351" t="s">
        <v>242</v>
      </c>
      <c r="AB351" t="s">
        <v>242</v>
      </c>
      <c r="AC351" t="s">
        <v>242</v>
      </c>
    </row>
    <row r="352" spans="1:29" ht="14" hidden="1" customHeight="1" x14ac:dyDescent="0.2">
      <c r="A352">
        <v>352</v>
      </c>
      <c r="B352" t="s">
        <v>7019</v>
      </c>
      <c r="D352" t="s">
        <v>1487</v>
      </c>
      <c r="E352" t="s">
        <v>4195</v>
      </c>
      <c r="F352">
        <v>2020</v>
      </c>
      <c r="H352">
        <v>0</v>
      </c>
      <c r="K352">
        <v>10</v>
      </c>
      <c r="L352" s="27">
        <v>1</v>
      </c>
      <c r="M352">
        <v>2</v>
      </c>
      <c r="N352" s="21">
        <v>20</v>
      </c>
      <c r="O352" s="27">
        <v>1</v>
      </c>
      <c r="P352">
        <v>2</v>
      </c>
      <c r="Q352" s="21">
        <v>20</v>
      </c>
      <c r="R352" s="27">
        <v>1</v>
      </c>
      <c r="S352" s="21">
        <v>24</v>
      </c>
      <c r="T352">
        <v>2</v>
      </c>
      <c r="V352" s="27">
        <v>0.5</v>
      </c>
      <c r="W352" t="s">
        <v>242</v>
      </c>
      <c r="X352" t="s">
        <v>242</v>
      </c>
      <c r="Y352" s="36">
        <v>66</v>
      </c>
      <c r="Z352" t="s">
        <v>242</v>
      </c>
      <c r="AA352" t="s">
        <v>242</v>
      </c>
      <c r="AB352" t="s">
        <v>242</v>
      </c>
      <c r="AC352" t="s">
        <v>242</v>
      </c>
    </row>
    <row r="353" spans="1:29" ht="14" hidden="1" customHeight="1" x14ac:dyDescent="0.2">
      <c r="A353">
        <v>353</v>
      </c>
      <c r="B353" t="s">
        <v>7035</v>
      </c>
      <c r="D353" t="s">
        <v>297</v>
      </c>
      <c r="E353" t="s">
        <v>1077</v>
      </c>
      <c r="F353">
        <v>2020</v>
      </c>
      <c r="H353">
        <v>0.5</v>
      </c>
      <c r="I353">
        <v>14</v>
      </c>
      <c r="K353">
        <v>11</v>
      </c>
      <c r="L353" s="27">
        <v>1</v>
      </c>
      <c r="M353">
        <v>4</v>
      </c>
      <c r="N353" s="21">
        <v>36.363636363636367</v>
      </c>
      <c r="O353" s="27">
        <v>1</v>
      </c>
      <c r="P353">
        <v>4</v>
      </c>
      <c r="Q353" s="21">
        <v>36.363636363636367</v>
      </c>
      <c r="R353" s="27">
        <v>1</v>
      </c>
      <c r="S353" s="21">
        <v>33.5</v>
      </c>
      <c r="T353">
        <v>2</v>
      </c>
      <c r="V353" s="27">
        <v>1</v>
      </c>
      <c r="W353">
        <v>2.5</v>
      </c>
      <c r="X353">
        <v>5.3</v>
      </c>
      <c r="Y353" s="36">
        <v>58.1</v>
      </c>
      <c r="Z353">
        <v>31.2</v>
      </c>
      <c r="AA353" t="s">
        <v>242</v>
      </c>
      <c r="AB353" t="s">
        <v>242</v>
      </c>
      <c r="AC353" t="s">
        <v>242</v>
      </c>
    </row>
    <row r="354" spans="1:29" ht="14" hidden="1" customHeight="1" x14ac:dyDescent="0.2">
      <c r="A354" s="10">
        <v>354</v>
      </c>
      <c r="B354" s="10" t="s">
        <v>7054</v>
      </c>
      <c r="C354" s="10"/>
      <c r="D354" s="10" t="s">
        <v>271</v>
      </c>
      <c r="E354" s="10" t="s">
        <v>7057</v>
      </c>
      <c r="F354" s="10">
        <v>2020</v>
      </c>
      <c r="G354" s="10"/>
      <c r="H354" s="10">
        <v>0</v>
      </c>
      <c r="K354" s="10">
        <v>9</v>
      </c>
      <c r="L354" s="22">
        <v>1</v>
      </c>
      <c r="M354" s="10">
        <v>2</v>
      </c>
      <c r="N354" s="21">
        <v>22.222222222222221</v>
      </c>
      <c r="O354" s="22">
        <v>1</v>
      </c>
      <c r="P354" s="10">
        <v>1</v>
      </c>
      <c r="Q354" s="21">
        <v>11.111111111111111</v>
      </c>
      <c r="R354" s="22">
        <v>1</v>
      </c>
      <c r="S354" s="20">
        <v>22.3</v>
      </c>
      <c r="T354" s="10">
        <v>1</v>
      </c>
      <c r="U354" s="10"/>
      <c r="V354" s="22">
        <v>0.5</v>
      </c>
      <c r="W354" s="10" t="s">
        <v>242</v>
      </c>
      <c r="X354" s="10" t="s">
        <v>242</v>
      </c>
      <c r="Y354" s="50">
        <v>63.9</v>
      </c>
      <c r="Z354" s="10" t="s">
        <v>242</v>
      </c>
      <c r="AA354" s="10" t="s">
        <v>242</v>
      </c>
      <c r="AB354" s="10" t="s">
        <v>242</v>
      </c>
      <c r="AC354" s="10" t="s">
        <v>242</v>
      </c>
    </row>
    <row r="355" spans="1:29" ht="14" hidden="1" customHeight="1" x14ac:dyDescent="0.2">
      <c r="A355">
        <v>355</v>
      </c>
      <c r="B355" t="s">
        <v>7069</v>
      </c>
      <c r="D355" t="s">
        <v>297</v>
      </c>
      <c r="E355" t="s">
        <v>1864</v>
      </c>
      <c r="F355">
        <v>2020</v>
      </c>
      <c r="H355">
        <v>0.5</v>
      </c>
      <c r="K355">
        <v>8</v>
      </c>
      <c r="L355" s="27">
        <v>0</v>
      </c>
      <c r="M355" t="s">
        <v>242</v>
      </c>
      <c r="N355" s="21" t="s">
        <v>242</v>
      </c>
      <c r="O355" s="27">
        <v>0</v>
      </c>
      <c r="P355" s="24" t="s">
        <v>242</v>
      </c>
      <c r="Q355" s="21" t="s">
        <v>242</v>
      </c>
      <c r="R355" s="27">
        <v>1</v>
      </c>
      <c r="S355" s="21">
        <v>24</v>
      </c>
      <c r="T355">
        <v>2</v>
      </c>
      <c r="V355" s="27">
        <v>1</v>
      </c>
      <c r="W355">
        <v>1</v>
      </c>
      <c r="X355">
        <v>5</v>
      </c>
      <c r="Y355" s="36">
        <v>50</v>
      </c>
      <c r="Z355">
        <v>43</v>
      </c>
      <c r="AA355" t="s">
        <v>242</v>
      </c>
      <c r="AB355" t="s">
        <v>242</v>
      </c>
      <c r="AC355" t="s">
        <v>242</v>
      </c>
    </row>
    <row r="356" spans="1:29" ht="14" hidden="1" customHeight="1" x14ac:dyDescent="0.2">
      <c r="A356">
        <v>356</v>
      </c>
      <c r="B356" t="s">
        <v>7089</v>
      </c>
      <c r="D356" t="s">
        <v>319</v>
      </c>
      <c r="E356" t="s">
        <v>890</v>
      </c>
      <c r="F356">
        <v>2020</v>
      </c>
      <c r="H356">
        <v>0</v>
      </c>
      <c r="K356">
        <v>11</v>
      </c>
      <c r="L356" s="27">
        <v>1</v>
      </c>
      <c r="M356">
        <v>4</v>
      </c>
      <c r="N356" s="21">
        <v>36.363636363636367</v>
      </c>
      <c r="O356" s="27">
        <v>1</v>
      </c>
      <c r="P356">
        <v>4</v>
      </c>
      <c r="Q356" s="21">
        <v>36.363636363636367</v>
      </c>
      <c r="R356" s="27">
        <v>1</v>
      </c>
      <c r="S356" s="21">
        <v>65.099999999999994</v>
      </c>
      <c r="T356">
        <v>1</v>
      </c>
      <c r="V356" s="27">
        <v>1</v>
      </c>
      <c r="W356">
        <v>33.5</v>
      </c>
      <c r="X356">
        <v>6.1</v>
      </c>
      <c r="Y356" s="36">
        <v>57.3</v>
      </c>
      <c r="Z356">
        <v>3.7</v>
      </c>
      <c r="AA356" t="s">
        <v>242</v>
      </c>
      <c r="AB356" t="s">
        <v>242</v>
      </c>
      <c r="AC356" t="s">
        <v>242</v>
      </c>
    </row>
    <row r="357" spans="1:29" ht="14" hidden="1" customHeight="1" x14ac:dyDescent="0.2">
      <c r="A357">
        <v>357</v>
      </c>
      <c r="B357" t="s">
        <v>7104</v>
      </c>
      <c r="D357" t="s">
        <v>350</v>
      </c>
      <c r="E357" t="s">
        <v>1032</v>
      </c>
      <c r="F357">
        <v>2020</v>
      </c>
      <c r="H357">
        <v>1</v>
      </c>
      <c r="I357">
        <v>15</v>
      </c>
      <c r="K357">
        <v>10</v>
      </c>
      <c r="L357" s="27">
        <v>1</v>
      </c>
      <c r="M357">
        <v>3</v>
      </c>
      <c r="N357" s="21">
        <v>30</v>
      </c>
      <c r="O357" s="27">
        <v>0</v>
      </c>
      <c r="P357" s="24" t="s">
        <v>242</v>
      </c>
      <c r="Q357" s="21" t="s">
        <v>242</v>
      </c>
      <c r="R357" s="27">
        <v>1</v>
      </c>
      <c r="S357" s="21">
        <v>39.799999999999997</v>
      </c>
      <c r="T357">
        <v>2</v>
      </c>
      <c r="V357" s="27">
        <v>1</v>
      </c>
      <c r="W357" t="s">
        <v>242</v>
      </c>
      <c r="X357" t="s">
        <v>242</v>
      </c>
      <c r="Y357" s="36" t="s">
        <v>242</v>
      </c>
      <c r="Z357" t="s">
        <v>242</v>
      </c>
      <c r="AA357" t="s">
        <v>242</v>
      </c>
      <c r="AB357" t="s">
        <v>242</v>
      </c>
      <c r="AC357" t="s">
        <v>242</v>
      </c>
    </row>
    <row r="358" spans="1:29" ht="14" hidden="1" customHeight="1" x14ac:dyDescent="0.2">
      <c r="A358">
        <v>358</v>
      </c>
      <c r="B358" t="s">
        <v>7122</v>
      </c>
      <c r="D358" t="s">
        <v>418</v>
      </c>
      <c r="E358" t="s">
        <v>1838</v>
      </c>
      <c r="F358">
        <v>2021</v>
      </c>
      <c r="H358">
        <v>0.5</v>
      </c>
      <c r="I358">
        <v>14</v>
      </c>
      <c r="K358">
        <v>8</v>
      </c>
      <c r="L358" s="27">
        <v>1</v>
      </c>
      <c r="M358">
        <v>2</v>
      </c>
      <c r="N358" s="21">
        <v>25</v>
      </c>
      <c r="O358" s="27">
        <v>1</v>
      </c>
      <c r="P358">
        <v>2</v>
      </c>
      <c r="Q358" s="21">
        <v>25</v>
      </c>
      <c r="R358" s="27">
        <v>1</v>
      </c>
      <c r="S358" s="21">
        <v>21</v>
      </c>
      <c r="T358">
        <v>2</v>
      </c>
      <c r="V358" s="27">
        <v>0.5</v>
      </c>
      <c r="W358" t="s">
        <v>242</v>
      </c>
      <c r="X358" t="s">
        <v>242</v>
      </c>
      <c r="Y358" s="36">
        <v>76</v>
      </c>
      <c r="Z358" t="s">
        <v>242</v>
      </c>
      <c r="AA358" t="s">
        <v>242</v>
      </c>
      <c r="AB358" t="s">
        <v>242</v>
      </c>
      <c r="AC358" t="s">
        <v>242</v>
      </c>
    </row>
    <row r="359" spans="1:29" ht="14" hidden="1" customHeight="1" x14ac:dyDescent="0.2">
      <c r="A359">
        <v>359</v>
      </c>
      <c r="B359" t="s">
        <v>7143</v>
      </c>
      <c r="C359" s="24">
        <v>6201</v>
      </c>
      <c r="D359" t="s">
        <v>476</v>
      </c>
      <c r="E359" t="s">
        <v>4555</v>
      </c>
      <c r="F359">
        <v>2019</v>
      </c>
      <c r="H359">
        <v>0.5</v>
      </c>
      <c r="I359">
        <v>15</v>
      </c>
      <c r="K359">
        <v>10</v>
      </c>
      <c r="L359" s="27">
        <v>1</v>
      </c>
      <c r="M359">
        <v>2</v>
      </c>
      <c r="N359" s="21">
        <v>20</v>
      </c>
      <c r="O359" s="27">
        <v>1</v>
      </c>
      <c r="P359">
        <v>2</v>
      </c>
      <c r="Q359" s="21">
        <v>20</v>
      </c>
      <c r="R359" s="27">
        <v>1</v>
      </c>
      <c r="S359" s="21">
        <v>41</v>
      </c>
      <c r="T359">
        <v>2</v>
      </c>
      <c r="V359" s="27">
        <v>1</v>
      </c>
      <c r="W359">
        <v>16.600000000000001</v>
      </c>
      <c r="X359">
        <v>14.5</v>
      </c>
      <c r="Y359" s="36">
        <v>54.3</v>
      </c>
      <c r="Z359">
        <v>5.6</v>
      </c>
      <c r="AA359" t="s">
        <v>242</v>
      </c>
      <c r="AB359" t="s">
        <v>242</v>
      </c>
      <c r="AC359" t="s">
        <v>242</v>
      </c>
    </row>
    <row r="360" spans="1:29" ht="14" hidden="1" customHeight="1" x14ac:dyDescent="0.2">
      <c r="A360">
        <v>360</v>
      </c>
      <c r="B360" t="s">
        <v>7166</v>
      </c>
      <c r="D360" t="s">
        <v>350</v>
      </c>
      <c r="E360" t="s">
        <v>992</v>
      </c>
      <c r="F360">
        <v>2020</v>
      </c>
      <c r="H360">
        <v>0</v>
      </c>
      <c r="K360">
        <v>10</v>
      </c>
      <c r="L360" s="27">
        <v>1</v>
      </c>
      <c r="M360">
        <v>3</v>
      </c>
      <c r="N360" s="21">
        <v>30</v>
      </c>
      <c r="O360" s="27">
        <v>1</v>
      </c>
      <c r="P360">
        <v>3</v>
      </c>
      <c r="Q360" s="21">
        <v>30</v>
      </c>
      <c r="R360" s="27">
        <v>0</v>
      </c>
      <c r="S360" s="21" t="s">
        <v>242</v>
      </c>
      <c r="T360" t="s">
        <v>242</v>
      </c>
      <c r="V360" s="27">
        <v>0</v>
      </c>
      <c r="W360" t="s">
        <v>242</v>
      </c>
      <c r="X360" t="s">
        <v>242</v>
      </c>
      <c r="Y360" s="36" t="s">
        <v>242</v>
      </c>
      <c r="Z360" t="s">
        <v>242</v>
      </c>
      <c r="AA360" t="s">
        <v>242</v>
      </c>
      <c r="AB360" t="s">
        <v>242</v>
      </c>
      <c r="AC360" t="s">
        <v>242</v>
      </c>
    </row>
    <row r="361" spans="1:29" ht="14" hidden="1" customHeight="1" x14ac:dyDescent="0.2">
      <c r="A361">
        <v>361</v>
      </c>
      <c r="B361" t="s">
        <v>7176</v>
      </c>
      <c r="D361" t="s">
        <v>350</v>
      </c>
      <c r="E361" t="s">
        <v>974</v>
      </c>
      <c r="F361">
        <v>2020</v>
      </c>
      <c r="H361">
        <v>0</v>
      </c>
      <c r="K361">
        <v>11</v>
      </c>
      <c r="L361" s="27">
        <v>1</v>
      </c>
      <c r="M361">
        <v>4</v>
      </c>
      <c r="N361" s="21">
        <v>36.363636363636367</v>
      </c>
      <c r="O361" s="27">
        <v>1</v>
      </c>
      <c r="P361">
        <v>3</v>
      </c>
      <c r="Q361" s="21">
        <v>27.27272727272727</v>
      </c>
      <c r="R361" s="27">
        <v>1</v>
      </c>
      <c r="S361" s="21">
        <v>45</v>
      </c>
      <c r="T361">
        <v>2</v>
      </c>
      <c r="V361" s="27">
        <v>1</v>
      </c>
      <c r="W361">
        <v>4.2</v>
      </c>
      <c r="X361">
        <v>5.2</v>
      </c>
      <c r="Y361" s="36">
        <v>78.7</v>
      </c>
      <c r="Z361">
        <v>9.4</v>
      </c>
      <c r="AA361" t="s">
        <v>242</v>
      </c>
      <c r="AB361" t="s">
        <v>242</v>
      </c>
      <c r="AC361" t="s">
        <v>242</v>
      </c>
    </row>
    <row r="362" spans="1:29" ht="14" hidden="1" customHeight="1" x14ac:dyDescent="0.2">
      <c r="A362" s="10">
        <v>362</v>
      </c>
      <c r="B362" s="10" t="s">
        <v>7196</v>
      </c>
      <c r="C362" s="10"/>
      <c r="D362" s="10" t="s">
        <v>271</v>
      </c>
      <c r="E362" s="10" t="s">
        <v>2346</v>
      </c>
      <c r="F362" s="10">
        <v>2020</v>
      </c>
      <c r="G362" s="10"/>
      <c r="H362" s="10">
        <v>0.5</v>
      </c>
      <c r="I362">
        <v>10</v>
      </c>
      <c r="K362" s="10">
        <v>13</v>
      </c>
      <c r="L362" s="22">
        <v>1</v>
      </c>
      <c r="M362" s="10">
        <v>4</v>
      </c>
      <c r="N362" s="21">
        <v>30.76923076923077</v>
      </c>
      <c r="O362" s="22">
        <v>1</v>
      </c>
      <c r="P362" s="10">
        <v>3</v>
      </c>
      <c r="Q362" s="21">
        <v>23.076923076923077</v>
      </c>
      <c r="R362" s="22">
        <v>1</v>
      </c>
      <c r="S362" s="20">
        <v>41</v>
      </c>
      <c r="T362" s="10">
        <v>2</v>
      </c>
      <c r="U362" s="10" t="s">
        <v>7213</v>
      </c>
      <c r="V362" s="22">
        <v>0.5</v>
      </c>
      <c r="W362" s="10" t="s">
        <v>242</v>
      </c>
      <c r="X362" s="10" t="s">
        <v>242</v>
      </c>
      <c r="Y362" s="50">
        <v>79</v>
      </c>
      <c r="Z362" s="10" t="s">
        <v>242</v>
      </c>
      <c r="AA362" s="10" t="s">
        <v>242</v>
      </c>
      <c r="AB362" s="10" t="s">
        <v>242</v>
      </c>
      <c r="AC362" s="10" t="s">
        <v>242</v>
      </c>
    </row>
    <row r="363" spans="1:29" ht="14" hidden="1" customHeight="1" x14ac:dyDescent="0.2">
      <c r="A363">
        <v>363</v>
      </c>
      <c r="B363" t="s">
        <v>7222</v>
      </c>
      <c r="D363" t="s">
        <v>418</v>
      </c>
      <c r="E363" t="s">
        <v>687</v>
      </c>
      <c r="F363">
        <v>2019</v>
      </c>
      <c r="H363">
        <v>0.5</v>
      </c>
      <c r="I363">
        <v>10</v>
      </c>
      <c r="K363">
        <v>13</v>
      </c>
      <c r="L363" s="27">
        <v>1</v>
      </c>
      <c r="M363">
        <v>3</v>
      </c>
      <c r="N363" s="21">
        <v>23.076923076923077</v>
      </c>
      <c r="O363" s="27">
        <v>0</v>
      </c>
      <c r="P363" s="24" t="s">
        <v>242</v>
      </c>
      <c r="Q363" s="21" t="s">
        <v>242</v>
      </c>
      <c r="R363" s="27">
        <v>1</v>
      </c>
      <c r="S363" s="21">
        <v>21</v>
      </c>
      <c r="T363">
        <v>2</v>
      </c>
      <c r="V363" s="27">
        <v>0</v>
      </c>
      <c r="W363" t="s">
        <v>242</v>
      </c>
      <c r="X363" t="s">
        <v>242</v>
      </c>
      <c r="Y363" s="36" t="s">
        <v>242</v>
      </c>
      <c r="Z363" t="s">
        <v>242</v>
      </c>
      <c r="AA363" t="s">
        <v>242</v>
      </c>
      <c r="AB363" t="s">
        <v>242</v>
      </c>
      <c r="AC363" t="s">
        <v>242</v>
      </c>
    </row>
    <row r="364" spans="1:29" ht="14" hidden="1" customHeight="1" x14ac:dyDescent="0.2">
      <c r="A364">
        <v>364</v>
      </c>
      <c r="B364" t="s">
        <v>7235</v>
      </c>
      <c r="D364" t="s">
        <v>297</v>
      </c>
      <c r="E364" t="s">
        <v>4620</v>
      </c>
      <c r="F364">
        <v>2020</v>
      </c>
      <c r="H364">
        <v>0.5</v>
      </c>
      <c r="I364">
        <v>15</v>
      </c>
      <c r="K364">
        <v>8</v>
      </c>
      <c r="L364" s="27">
        <v>1</v>
      </c>
      <c r="M364">
        <v>4</v>
      </c>
      <c r="N364" s="21">
        <v>50</v>
      </c>
      <c r="O364" s="27">
        <v>0</v>
      </c>
      <c r="P364" s="24" t="s">
        <v>242</v>
      </c>
      <c r="Q364" s="21" t="s">
        <v>242</v>
      </c>
      <c r="R364" s="27">
        <v>1</v>
      </c>
      <c r="S364" s="21">
        <v>69.599999999999994</v>
      </c>
      <c r="T364">
        <v>2</v>
      </c>
      <c r="V364" s="27">
        <v>1</v>
      </c>
      <c r="W364">
        <v>2.6</v>
      </c>
      <c r="X364">
        <v>13.1</v>
      </c>
      <c r="Y364" s="36">
        <v>26.1</v>
      </c>
      <c r="Z364">
        <v>54.6</v>
      </c>
      <c r="AA364" t="s">
        <v>242</v>
      </c>
      <c r="AB364" t="s">
        <v>242</v>
      </c>
      <c r="AC364" t="s">
        <v>242</v>
      </c>
    </row>
    <row r="365" spans="1:29" ht="14" hidden="1" customHeight="1" x14ac:dyDescent="0.2">
      <c r="A365">
        <v>365</v>
      </c>
      <c r="B365" t="s">
        <v>7257</v>
      </c>
      <c r="D365" t="s">
        <v>659</v>
      </c>
      <c r="E365" t="s">
        <v>660</v>
      </c>
      <c r="F365">
        <v>2020</v>
      </c>
      <c r="H365">
        <v>1</v>
      </c>
      <c r="I365">
        <v>11</v>
      </c>
      <c r="K365">
        <v>11</v>
      </c>
      <c r="L365" s="27">
        <v>1</v>
      </c>
      <c r="M365">
        <v>4</v>
      </c>
      <c r="N365" s="21">
        <v>36.363636363636367</v>
      </c>
      <c r="O365" s="27">
        <v>1</v>
      </c>
      <c r="P365">
        <v>5</v>
      </c>
      <c r="Q365" s="21">
        <v>45.454545454545453</v>
      </c>
      <c r="R365" s="27">
        <v>1</v>
      </c>
      <c r="S365" s="21">
        <v>48.6</v>
      </c>
      <c r="T365">
        <v>2</v>
      </c>
      <c r="V365" s="27">
        <v>1</v>
      </c>
      <c r="W365">
        <v>7.3</v>
      </c>
      <c r="X365">
        <v>7.05</v>
      </c>
      <c r="Y365" s="36">
        <v>79.849999999999994</v>
      </c>
      <c r="Z365">
        <v>4.53</v>
      </c>
      <c r="AA365" t="s">
        <v>242</v>
      </c>
      <c r="AB365" t="s">
        <v>242</v>
      </c>
      <c r="AC365" t="s">
        <v>242</v>
      </c>
    </row>
    <row r="366" spans="1:29" ht="14" hidden="1" customHeight="1" x14ac:dyDescent="0.2">
      <c r="A366">
        <v>366</v>
      </c>
      <c r="B366" t="s">
        <v>7276</v>
      </c>
      <c r="D366" t="s">
        <v>319</v>
      </c>
      <c r="E366" t="s">
        <v>913</v>
      </c>
      <c r="F366">
        <v>2020</v>
      </c>
      <c r="H366">
        <v>0.5</v>
      </c>
      <c r="I366">
        <v>4</v>
      </c>
      <c r="K366">
        <v>12</v>
      </c>
      <c r="L366" s="27">
        <v>1</v>
      </c>
      <c r="M366">
        <v>3</v>
      </c>
      <c r="N366" s="21">
        <v>25</v>
      </c>
      <c r="O366" s="27">
        <v>1</v>
      </c>
      <c r="P366">
        <v>3</v>
      </c>
      <c r="Q366" s="21">
        <v>25</v>
      </c>
      <c r="R366" s="27">
        <v>1</v>
      </c>
      <c r="S366" s="21">
        <v>55.2</v>
      </c>
      <c r="T366">
        <v>2</v>
      </c>
      <c r="U366" t="s">
        <v>7297</v>
      </c>
      <c r="V366" s="27">
        <v>1</v>
      </c>
      <c r="W366">
        <v>12.9</v>
      </c>
      <c r="X366">
        <v>18.100000000000001</v>
      </c>
      <c r="Y366" s="36">
        <v>55.4</v>
      </c>
      <c r="Z366">
        <v>9.5</v>
      </c>
      <c r="AA366" t="s">
        <v>242</v>
      </c>
      <c r="AB366" t="s">
        <v>242</v>
      </c>
      <c r="AC366" t="s">
        <v>242</v>
      </c>
    </row>
    <row r="367" spans="1:29" ht="14" hidden="1" customHeight="1" x14ac:dyDescent="0.2">
      <c r="A367">
        <v>367</v>
      </c>
      <c r="B367" t="s">
        <v>7305</v>
      </c>
      <c r="C367" s="24">
        <v>1744489</v>
      </c>
      <c r="D367" t="s">
        <v>1487</v>
      </c>
      <c r="E367" t="s">
        <v>5466</v>
      </c>
      <c r="F367">
        <v>2020</v>
      </c>
      <c r="H367">
        <v>0</v>
      </c>
      <c r="K367">
        <v>10</v>
      </c>
      <c r="L367" s="27">
        <v>1</v>
      </c>
      <c r="M367">
        <v>4</v>
      </c>
      <c r="N367" s="21">
        <v>40</v>
      </c>
      <c r="O367" s="27">
        <v>1</v>
      </c>
      <c r="P367">
        <v>3</v>
      </c>
      <c r="Q367" s="21">
        <v>30</v>
      </c>
      <c r="R367" s="27">
        <v>1</v>
      </c>
      <c r="S367" s="21">
        <v>51</v>
      </c>
      <c r="T367">
        <v>2</v>
      </c>
      <c r="U367" s="2" t="s">
        <v>7318</v>
      </c>
      <c r="V367" s="27">
        <v>0.5</v>
      </c>
      <c r="W367" t="s">
        <v>242</v>
      </c>
      <c r="X367" t="s">
        <v>242</v>
      </c>
      <c r="Y367" s="36" t="s">
        <v>242</v>
      </c>
      <c r="Z367" t="s">
        <v>242</v>
      </c>
      <c r="AA367" t="s">
        <v>242</v>
      </c>
      <c r="AB367" t="s">
        <v>242</v>
      </c>
      <c r="AC367" t="s">
        <v>242</v>
      </c>
    </row>
    <row r="368" spans="1:29" ht="14" hidden="1" customHeight="1" x14ac:dyDescent="0.2">
      <c r="A368">
        <v>368</v>
      </c>
      <c r="B368" t="s">
        <v>7326</v>
      </c>
      <c r="D368" t="s">
        <v>326</v>
      </c>
      <c r="E368" t="s">
        <v>327</v>
      </c>
      <c r="F368">
        <v>2020</v>
      </c>
      <c r="H368">
        <v>1</v>
      </c>
      <c r="I368">
        <v>7</v>
      </c>
      <c r="K368">
        <v>12</v>
      </c>
      <c r="L368" s="27">
        <v>1</v>
      </c>
      <c r="M368">
        <v>5</v>
      </c>
      <c r="N368" s="21">
        <v>41.666666666666671</v>
      </c>
      <c r="O368" s="27">
        <v>1</v>
      </c>
      <c r="P368">
        <v>4</v>
      </c>
      <c r="Q368" s="21">
        <v>33.333333333333329</v>
      </c>
      <c r="R368" s="27">
        <v>1</v>
      </c>
      <c r="S368" s="21">
        <v>68</v>
      </c>
      <c r="T368">
        <v>2</v>
      </c>
      <c r="U368" t="s">
        <v>7343</v>
      </c>
      <c r="V368" s="27">
        <v>0.5</v>
      </c>
      <c r="W368" t="s">
        <v>242</v>
      </c>
      <c r="X368" t="s">
        <v>242</v>
      </c>
      <c r="Y368" s="36">
        <v>50</v>
      </c>
      <c r="Z368" t="s">
        <v>242</v>
      </c>
      <c r="AA368" t="s">
        <v>242</v>
      </c>
      <c r="AB368" t="s">
        <v>242</v>
      </c>
      <c r="AC368" t="s">
        <v>242</v>
      </c>
    </row>
    <row r="369" spans="1:29" ht="14" hidden="1" customHeight="1" x14ac:dyDescent="0.2">
      <c r="A369">
        <v>369</v>
      </c>
      <c r="B369" t="s">
        <v>7352</v>
      </c>
      <c r="D369" t="s">
        <v>297</v>
      </c>
      <c r="E369" t="s">
        <v>765</v>
      </c>
      <c r="F369">
        <v>2020</v>
      </c>
      <c r="H369">
        <v>0.5</v>
      </c>
      <c r="K369">
        <v>12</v>
      </c>
      <c r="L369" s="27">
        <v>1</v>
      </c>
      <c r="M369">
        <v>4</v>
      </c>
      <c r="N369" s="21">
        <v>33.333333333333329</v>
      </c>
      <c r="O369" s="27">
        <v>1</v>
      </c>
      <c r="P369">
        <v>3</v>
      </c>
      <c r="Q369" s="21">
        <v>25</v>
      </c>
      <c r="R369" s="27">
        <v>1</v>
      </c>
      <c r="S369" s="21">
        <v>41</v>
      </c>
      <c r="T369">
        <v>2</v>
      </c>
      <c r="U369" t="s">
        <v>7366</v>
      </c>
      <c r="V369" s="27">
        <v>1</v>
      </c>
      <c r="W369">
        <v>6</v>
      </c>
      <c r="X369">
        <v>11</v>
      </c>
      <c r="Y369" s="36">
        <v>38</v>
      </c>
      <c r="Z369">
        <v>42</v>
      </c>
      <c r="AA369" t="s">
        <v>242</v>
      </c>
      <c r="AB369" t="s">
        <v>242</v>
      </c>
      <c r="AC369" t="s">
        <v>242</v>
      </c>
    </row>
    <row r="370" spans="1:29" ht="14" hidden="1" customHeight="1" x14ac:dyDescent="0.2">
      <c r="A370">
        <v>370</v>
      </c>
      <c r="B370" t="s">
        <v>7372</v>
      </c>
      <c r="D370" t="s">
        <v>1487</v>
      </c>
      <c r="E370" t="s">
        <v>1488</v>
      </c>
      <c r="F370">
        <v>2019</v>
      </c>
      <c r="H370">
        <v>0</v>
      </c>
      <c r="K370">
        <v>13</v>
      </c>
      <c r="L370" s="27">
        <v>1</v>
      </c>
      <c r="M370">
        <v>7</v>
      </c>
      <c r="N370" s="21">
        <v>53.846153846153847</v>
      </c>
      <c r="O370" s="27">
        <v>0</v>
      </c>
      <c r="P370" s="24" t="s">
        <v>242</v>
      </c>
      <c r="Q370" s="21" t="s">
        <v>242</v>
      </c>
      <c r="R370" s="27">
        <v>1</v>
      </c>
      <c r="S370" s="21">
        <v>47.8</v>
      </c>
      <c r="T370">
        <v>2</v>
      </c>
      <c r="U370" t="s">
        <v>7384</v>
      </c>
      <c r="V370" s="27">
        <v>1</v>
      </c>
      <c r="W370">
        <v>11.3</v>
      </c>
      <c r="X370">
        <v>11.6</v>
      </c>
      <c r="Y370" s="36">
        <v>63.8</v>
      </c>
      <c r="Z370">
        <v>10.3</v>
      </c>
      <c r="AA370" t="s">
        <v>242</v>
      </c>
      <c r="AB370" t="s">
        <v>242</v>
      </c>
      <c r="AC370" t="s">
        <v>242</v>
      </c>
    </row>
    <row r="371" spans="1:29" ht="14" hidden="1" customHeight="1" x14ac:dyDescent="0.2">
      <c r="A371">
        <v>371</v>
      </c>
      <c r="B371" t="s">
        <v>7392</v>
      </c>
      <c r="D371" t="s">
        <v>350</v>
      </c>
      <c r="E371" t="s">
        <v>2570</v>
      </c>
      <c r="F371">
        <v>2020</v>
      </c>
      <c r="H371">
        <v>0.5</v>
      </c>
      <c r="I371">
        <v>9</v>
      </c>
      <c r="K371">
        <v>10</v>
      </c>
      <c r="L371" s="27">
        <v>1</v>
      </c>
      <c r="M371">
        <v>4</v>
      </c>
      <c r="N371" s="21">
        <v>40</v>
      </c>
      <c r="O371" s="27">
        <v>1</v>
      </c>
      <c r="P371">
        <v>4</v>
      </c>
      <c r="Q371" s="21">
        <v>40</v>
      </c>
      <c r="R371" s="27">
        <v>1</v>
      </c>
      <c r="S371" s="21">
        <v>53</v>
      </c>
      <c r="T371">
        <v>2</v>
      </c>
      <c r="V371" s="27">
        <v>0.5</v>
      </c>
      <c r="W371" t="s">
        <v>242</v>
      </c>
      <c r="X371" t="s">
        <v>242</v>
      </c>
      <c r="Y371" s="36" t="s">
        <v>242</v>
      </c>
      <c r="Z371" t="s">
        <v>242</v>
      </c>
      <c r="AA371" t="s">
        <v>242</v>
      </c>
      <c r="AB371" t="s">
        <v>242</v>
      </c>
      <c r="AC371" t="s">
        <v>242</v>
      </c>
    </row>
    <row r="372" spans="1:29" ht="14" hidden="1" customHeight="1" x14ac:dyDescent="0.2">
      <c r="A372">
        <v>372</v>
      </c>
      <c r="B372" t="s">
        <v>7401</v>
      </c>
      <c r="D372" t="s">
        <v>1487</v>
      </c>
      <c r="E372" t="s">
        <v>4350</v>
      </c>
      <c r="F372">
        <v>2019</v>
      </c>
      <c r="H372">
        <v>0.5</v>
      </c>
      <c r="I372">
        <v>10</v>
      </c>
      <c r="K372">
        <v>9</v>
      </c>
      <c r="L372" s="27">
        <v>1</v>
      </c>
      <c r="M372">
        <v>3</v>
      </c>
      <c r="N372" s="21">
        <v>33.333333333333329</v>
      </c>
      <c r="O372" s="27">
        <v>1</v>
      </c>
      <c r="P372">
        <v>4</v>
      </c>
      <c r="Q372" s="21">
        <v>44.444444444444443</v>
      </c>
      <c r="R372" s="27">
        <v>1</v>
      </c>
      <c r="S372" s="21">
        <v>33.5</v>
      </c>
      <c r="T372">
        <v>2</v>
      </c>
      <c r="U372" t="s">
        <v>7421</v>
      </c>
      <c r="V372" s="27">
        <v>1</v>
      </c>
      <c r="W372">
        <v>19.3</v>
      </c>
      <c r="X372">
        <v>11.2</v>
      </c>
      <c r="Y372" s="36">
        <v>54.6</v>
      </c>
      <c r="Z372">
        <v>9.1</v>
      </c>
      <c r="AA372" t="s">
        <v>242</v>
      </c>
      <c r="AB372" t="s">
        <v>242</v>
      </c>
      <c r="AC372" t="s">
        <v>242</v>
      </c>
    </row>
    <row r="373" spans="1:29" ht="14" hidden="1" customHeight="1" x14ac:dyDescent="0.2">
      <c r="A373">
        <v>373</v>
      </c>
      <c r="B373" t="s">
        <v>7429</v>
      </c>
      <c r="C373" s="24">
        <v>1035002</v>
      </c>
      <c r="D373" t="s">
        <v>248</v>
      </c>
      <c r="E373" t="s">
        <v>249</v>
      </c>
      <c r="F373">
        <v>2020</v>
      </c>
      <c r="H373">
        <v>0.5</v>
      </c>
      <c r="K373">
        <v>11</v>
      </c>
      <c r="L373" s="27">
        <v>1</v>
      </c>
      <c r="M373">
        <v>3</v>
      </c>
      <c r="N373" s="21">
        <v>27.27272727272727</v>
      </c>
      <c r="O373" s="27">
        <v>1</v>
      </c>
      <c r="P373">
        <v>5</v>
      </c>
      <c r="Q373" s="21">
        <v>45.454545454545453</v>
      </c>
      <c r="R373" s="27">
        <v>1</v>
      </c>
      <c r="S373" s="21">
        <v>19</v>
      </c>
      <c r="T373">
        <v>2</v>
      </c>
      <c r="U373" t="s">
        <v>7447</v>
      </c>
      <c r="V373" s="27">
        <v>0.5</v>
      </c>
      <c r="W373" t="s">
        <v>242</v>
      </c>
      <c r="X373" t="s">
        <v>242</v>
      </c>
      <c r="Y373" s="36" t="s">
        <v>242</v>
      </c>
      <c r="Z373" t="s">
        <v>242</v>
      </c>
      <c r="AA373" t="s">
        <v>242</v>
      </c>
      <c r="AB373" t="s">
        <v>242</v>
      </c>
      <c r="AC373" t="s">
        <v>242</v>
      </c>
    </row>
    <row r="374" spans="1:29" ht="14" hidden="1" customHeight="1" x14ac:dyDescent="0.2">
      <c r="A374">
        <v>374</v>
      </c>
      <c r="B374" t="s">
        <v>7454</v>
      </c>
      <c r="D374" t="s">
        <v>326</v>
      </c>
      <c r="E374" t="s">
        <v>1332</v>
      </c>
      <c r="F374">
        <v>2021</v>
      </c>
      <c r="H374">
        <v>1</v>
      </c>
      <c r="I374">
        <v>10</v>
      </c>
      <c r="K374">
        <v>13</v>
      </c>
      <c r="L374" s="27">
        <v>1</v>
      </c>
      <c r="M374">
        <v>4</v>
      </c>
      <c r="N374" s="21">
        <v>30.76923076923077</v>
      </c>
      <c r="O374" s="27">
        <v>1</v>
      </c>
      <c r="P374">
        <v>1</v>
      </c>
      <c r="Q374" s="21">
        <v>7.6923076923076925</v>
      </c>
      <c r="R374" s="27">
        <v>1</v>
      </c>
      <c r="S374" s="21">
        <v>39</v>
      </c>
      <c r="T374">
        <v>2</v>
      </c>
      <c r="V374" s="27">
        <v>0.5</v>
      </c>
      <c r="W374" t="s">
        <v>242</v>
      </c>
      <c r="X374" t="s">
        <v>242</v>
      </c>
      <c r="Y374" s="36" t="s">
        <v>242</v>
      </c>
      <c r="Z374" t="s">
        <v>242</v>
      </c>
      <c r="AA374" t="s">
        <v>242</v>
      </c>
      <c r="AB374" t="s">
        <v>242</v>
      </c>
      <c r="AC374" t="s">
        <v>242</v>
      </c>
    </row>
    <row r="375" spans="1:29" ht="14" hidden="1" customHeight="1" x14ac:dyDescent="0.2">
      <c r="A375">
        <v>375</v>
      </c>
      <c r="B375" t="s">
        <v>7473</v>
      </c>
      <c r="D375" t="s">
        <v>319</v>
      </c>
      <c r="E375" t="s">
        <v>7476</v>
      </c>
      <c r="F375">
        <v>2021</v>
      </c>
      <c r="H375">
        <v>0</v>
      </c>
      <c r="K375">
        <v>9</v>
      </c>
      <c r="L375" s="27">
        <v>1</v>
      </c>
      <c r="M375">
        <v>2</v>
      </c>
      <c r="N375" s="21">
        <v>22.222222222222221</v>
      </c>
      <c r="O375" s="27">
        <v>1</v>
      </c>
      <c r="P375">
        <v>1</v>
      </c>
      <c r="Q375" s="21">
        <v>11.111111111111111</v>
      </c>
      <c r="R375" s="27">
        <v>0</v>
      </c>
      <c r="S375" s="21" t="s">
        <v>242</v>
      </c>
      <c r="T375" t="s">
        <v>242</v>
      </c>
      <c r="V375" s="27">
        <v>0</v>
      </c>
      <c r="W375" t="s">
        <v>242</v>
      </c>
      <c r="X375" t="s">
        <v>242</v>
      </c>
      <c r="Y375" s="36" t="s">
        <v>242</v>
      </c>
      <c r="Z375" t="s">
        <v>242</v>
      </c>
      <c r="AA375" t="s">
        <v>242</v>
      </c>
      <c r="AB375" t="s">
        <v>242</v>
      </c>
      <c r="AC375" t="s">
        <v>242</v>
      </c>
    </row>
    <row r="376" spans="1:29" ht="14" hidden="1" customHeight="1" x14ac:dyDescent="0.2">
      <c r="A376">
        <v>376</v>
      </c>
      <c r="B376" t="s">
        <v>7494</v>
      </c>
      <c r="D376" t="s">
        <v>350</v>
      </c>
      <c r="E376" t="s">
        <v>2570</v>
      </c>
      <c r="F376">
        <v>2019</v>
      </c>
      <c r="H376">
        <v>0</v>
      </c>
      <c r="K376">
        <v>11</v>
      </c>
      <c r="L376" s="27">
        <v>1</v>
      </c>
      <c r="M376">
        <v>3</v>
      </c>
      <c r="N376" s="21">
        <v>27.27272727272727</v>
      </c>
      <c r="O376" s="27">
        <v>1</v>
      </c>
      <c r="P376" s="24" t="s">
        <v>242</v>
      </c>
      <c r="Q376" s="21" t="s">
        <v>242</v>
      </c>
      <c r="R376" s="27">
        <v>1</v>
      </c>
      <c r="S376" s="21">
        <v>53.3</v>
      </c>
      <c r="T376">
        <v>2</v>
      </c>
      <c r="V376" s="27">
        <v>0.5</v>
      </c>
      <c r="W376" t="s">
        <v>242</v>
      </c>
      <c r="X376" t="s">
        <v>242</v>
      </c>
      <c r="Y376" s="36" t="s">
        <v>242</v>
      </c>
      <c r="Z376" t="s">
        <v>242</v>
      </c>
      <c r="AA376" t="s">
        <v>242</v>
      </c>
      <c r="AB376" t="s">
        <v>242</v>
      </c>
      <c r="AC376" t="s">
        <v>242</v>
      </c>
    </row>
    <row r="377" spans="1:29" ht="14" hidden="1" customHeight="1" x14ac:dyDescent="0.2">
      <c r="A377">
        <v>377</v>
      </c>
      <c r="B377" t="s">
        <v>7522</v>
      </c>
      <c r="D377" t="s">
        <v>319</v>
      </c>
      <c r="E377" t="s">
        <v>913</v>
      </c>
      <c r="F377">
        <v>2020</v>
      </c>
      <c r="H377">
        <v>0</v>
      </c>
      <c r="K377">
        <v>13</v>
      </c>
      <c r="L377" s="27">
        <v>1</v>
      </c>
      <c r="M377">
        <v>3</v>
      </c>
      <c r="N377" s="21">
        <v>23.076923076923077</v>
      </c>
      <c r="O377" s="27">
        <v>1</v>
      </c>
      <c r="P377">
        <v>2</v>
      </c>
      <c r="Q377" s="21">
        <v>15.384615384615385</v>
      </c>
      <c r="R377" s="27">
        <v>1</v>
      </c>
      <c r="S377" s="21">
        <v>57.8</v>
      </c>
      <c r="T377">
        <v>3</v>
      </c>
      <c r="V377" s="27">
        <v>0.5</v>
      </c>
      <c r="W377" t="s">
        <v>242</v>
      </c>
      <c r="X377" t="s">
        <v>242</v>
      </c>
      <c r="Y377" s="36">
        <v>72.2</v>
      </c>
      <c r="Z377" t="s">
        <v>242</v>
      </c>
      <c r="AA377" t="s">
        <v>242</v>
      </c>
      <c r="AB377" t="s">
        <v>242</v>
      </c>
      <c r="AC377" t="s">
        <v>242</v>
      </c>
    </row>
    <row r="378" spans="1:29" ht="14" hidden="1" customHeight="1" x14ac:dyDescent="0.2">
      <c r="A378" s="10">
        <v>378</v>
      </c>
      <c r="B378" s="10" t="s">
        <v>7548</v>
      </c>
      <c r="C378" s="10"/>
      <c r="D378" s="10" t="s">
        <v>271</v>
      </c>
      <c r="E378" s="10" t="s">
        <v>1304</v>
      </c>
      <c r="F378" s="10">
        <v>2021</v>
      </c>
      <c r="G378" s="10"/>
      <c r="H378" s="10">
        <v>0</v>
      </c>
      <c r="K378" s="10">
        <v>8</v>
      </c>
      <c r="L378" s="22">
        <v>1</v>
      </c>
      <c r="M378" s="10">
        <v>2</v>
      </c>
      <c r="N378" s="21">
        <v>25</v>
      </c>
      <c r="O378" s="22">
        <v>1</v>
      </c>
      <c r="P378" s="10">
        <v>1</v>
      </c>
      <c r="Q378" s="21">
        <v>12.5</v>
      </c>
      <c r="R378" s="22">
        <v>1</v>
      </c>
      <c r="S378" s="20">
        <v>56.2</v>
      </c>
      <c r="T378" s="10">
        <v>3</v>
      </c>
      <c r="U378" s="10"/>
      <c r="V378" s="22">
        <v>1</v>
      </c>
      <c r="W378" s="10">
        <v>14.8</v>
      </c>
      <c r="X378" s="10">
        <v>27.9</v>
      </c>
      <c r="Y378" s="50">
        <v>50.1</v>
      </c>
      <c r="Z378" s="10">
        <v>1.9</v>
      </c>
      <c r="AA378" s="10" t="s">
        <v>242</v>
      </c>
      <c r="AB378" s="10" t="s">
        <v>242</v>
      </c>
      <c r="AC378" s="10" t="s">
        <v>242</v>
      </c>
    </row>
    <row r="379" spans="1:29" ht="14" hidden="1" customHeight="1" x14ac:dyDescent="0.2">
      <c r="A379">
        <v>379</v>
      </c>
      <c r="B379" t="s">
        <v>7568</v>
      </c>
      <c r="D379" t="s">
        <v>476</v>
      </c>
      <c r="E379" t="s">
        <v>3454</v>
      </c>
      <c r="F379">
        <v>2020</v>
      </c>
      <c r="H379">
        <v>0</v>
      </c>
      <c r="K379">
        <v>8</v>
      </c>
      <c r="L379" s="27">
        <v>1</v>
      </c>
      <c r="M379">
        <v>2</v>
      </c>
      <c r="N379" s="21">
        <v>25</v>
      </c>
      <c r="O379" s="27">
        <v>0</v>
      </c>
      <c r="P379" s="24" t="s">
        <v>242</v>
      </c>
      <c r="Q379" s="21" t="s">
        <v>242</v>
      </c>
      <c r="R379" s="27">
        <v>1</v>
      </c>
      <c r="S379" s="21">
        <v>45</v>
      </c>
      <c r="T379">
        <v>1</v>
      </c>
      <c r="V379" s="27">
        <v>0.5</v>
      </c>
      <c r="W379" t="s">
        <v>242</v>
      </c>
      <c r="X379" t="s">
        <v>242</v>
      </c>
      <c r="Y379" s="36" t="s">
        <v>242</v>
      </c>
      <c r="Z379" t="s">
        <v>242</v>
      </c>
      <c r="AA379" t="s">
        <v>242</v>
      </c>
      <c r="AB379" t="s">
        <v>242</v>
      </c>
      <c r="AC379" t="s">
        <v>242</v>
      </c>
    </row>
    <row r="380" spans="1:29" ht="14" hidden="1" customHeight="1" x14ac:dyDescent="0.2">
      <c r="A380" s="10">
        <v>380</v>
      </c>
      <c r="B380" s="10" t="s">
        <v>7589</v>
      </c>
      <c r="C380" s="19">
        <v>37996</v>
      </c>
      <c r="D380" s="10" t="s">
        <v>271</v>
      </c>
      <c r="E380" s="10" t="s">
        <v>4286</v>
      </c>
      <c r="F380" s="10">
        <v>2020</v>
      </c>
      <c r="G380" s="10"/>
      <c r="H380" s="10">
        <v>0</v>
      </c>
      <c r="K380" s="10">
        <v>14</v>
      </c>
      <c r="L380" s="22">
        <v>1</v>
      </c>
      <c r="M380" s="10">
        <v>3</v>
      </c>
      <c r="N380" s="21">
        <v>21.428571428571427</v>
      </c>
      <c r="O380" s="22">
        <v>1</v>
      </c>
      <c r="P380" s="10">
        <v>14.29</v>
      </c>
      <c r="Q380" s="21">
        <v>102.07142857142857</v>
      </c>
      <c r="R380" s="22">
        <v>1</v>
      </c>
      <c r="S380" s="20">
        <v>27.5</v>
      </c>
      <c r="T380" s="10">
        <v>2</v>
      </c>
      <c r="U380" s="10"/>
      <c r="V380" s="22">
        <v>0.5</v>
      </c>
      <c r="W380" s="10" t="s">
        <v>242</v>
      </c>
      <c r="X380" s="10" t="s">
        <v>242</v>
      </c>
      <c r="Y380" s="50" t="s">
        <v>242</v>
      </c>
      <c r="Z380" s="10" t="s">
        <v>242</v>
      </c>
      <c r="AA380" s="10" t="s">
        <v>242</v>
      </c>
      <c r="AB380" s="10" t="s">
        <v>242</v>
      </c>
      <c r="AC380" s="10" t="s">
        <v>242</v>
      </c>
    </row>
    <row r="381" spans="1:29" ht="14" hidden="1" customHeight="1" x14ac:dyDescent="0.2">
      <c r="A381">
        <v>381</v>
      </c>
      <c r="B381" t="s">
        <v>7611</v>
      </c>
      <c r="D381" t="s">
        <v>418</v>
      </c>
      <c r="E381" t="s">
        <v>1838</v>
      </c>
      <c r="F381">
        <v>2020</v>
      </c>
      <c r="H381">
        <v>0</v>
      </c>
      <c r="K381">
        <v>13</v>
      </c>
      <c r="L381" s="27">
        <v>1</v>
      </c>
      <c r="M381">
        <v>4</v>
      </c>
      <c r="N381" s="21">
        <v>30.76923076923077</v>
      </c>
      <c r="O381" s="27">
        <v>1</v>
      </c>
      <c r="P381">
        <v>2</v>
      </c>
      <c r="Q381" s="21">
        <v>15.384615384615385</v>
      </c>
      <c r="R381" s="27">
        <v>1</v>
      </c>
      <c r="S381" s="21">
        <v>33</v>
      </c>
      <c r="T381">
        <v>2</v>
      </c>
      <c r="V381" s="27">
        <v>1</v>
      </c>
      <c r="W381">
        <v>2</v>
      </c>
      <c r="X381">
        <v>5</v>
      </c>
      <c r="Y381" s="36">
        <v>84</v>
      </c>
      <c r="Z381">
        <v>8</v>
      </c>
      <c r="AA381" t="s">
        <v>242</v>
      </c>
      <c r="AB381" t="s">
        <v>242</v>
      </c>
      <c r="AC381" t="s">
        <v>242</v>
      </c>
    </row>
    <row r="382" spans="1:29" ht="14" hidden="1" customHeight="1" x14ac:dyDescent="0.2">
      <c r="A382">
        <v>382</v>
      </c>
      <c r="B382" t="s">
        <v>7633</v>
      </c>
      <c r="D382" t="s">
        <v>1487</v>
      </c>
      <c r="E382" t="s">
        <v>1488</v>
      </c>
      <c r="F382">
        <v>2021</v>
      </c>
      <c r="H382">
        <v>0</v>
      </c>
      <c r="K382">
        <v>9</v>
      </c>
      <c r="L382" s="27">
        <v>1</v>
      </c>
      <c r="M382">
        <v>3</v>
      </c>
      <c r="N382" s="21">
        <v>33.333333333333329</v>
      </c>
      <c r="O382" s="27">
        <v>1</v>
      </c>
      <c r="P382">
        <v>3</v>
      </c>
      <c r="Q382" s="21">
        <v>33.333333333333329</v>
      </c>
      <c r="R382" s="27">
        <v>1</v>
      </c>
      <c r="S382" s="21">
        <v>48</v>
      </c>
      <c r="T382">
        <v>2</v>
      </c>
      <c r="U382" s="2" t="s">
        <v>7652</v>
      </c>
      <c r="V382" s="27">
        <v>0</v>
      </c>
      <c r="W382" t="s">
        <v>242</v>
      </c>
      <c r="X382" t="s">
        <v>242</v>
      </c>
      <c r="Y382" s="36" t="s">
        <v>242</v>
      </c>
      <c r="Z382" t="s">
        <v>242</v>
      </c>
      <c r="AA382" t="s">
        <v>242</v>
      </c>
      <c r="AB382" t="s">
        <v>242</v>
      </c>
      <c r="AC382" t="s">
        <v>242</v>
      </c>
    </row>
    <row r="383" spans="1:29" ht="14" hidden="1" customHeight="1" x14ac:dyDescent="0.2">
      <c r="A383">
        <v>383</v>
      </c>
      <c r="B383" t="s">
        <v>7664</v>
      </c>
      <c r="D383" t="s">
        <v>350</v>
      </c>
      <c r="E383" t="s">
        <v>7667</v>
      </c>
      <c r="F383">
        <v>2021</v>
      </c>
      <c r="H383">
        <v>0</v>
      </c>
      <c r="K383">
        <v>10</v>
      </c>
      <c r="L383" s="27">
        <v>1</v>
      </c>
      <c r="M383">
        <v>3</v>
      </c>
      <c r="N383" s="21">
        <v>30</v>
      </c>
      <c r="O383" s="27">
        <v>1</v>
      </c>
      <c r="P383">
        <v>3</v>
      </c>
      <c r="Q383" s="21">
        <v>30</v>
      </c>
      <c r="R383" s="27">
        <v>1</v>
      </c>
      <c r="S383" s="21">
        <v>69</v>
      </c>
      <c r="T383">
        <v>2</v>
      </c>
      <c r="V383" s="27">
        <v>1</v>
      </c>
      <c r="W383">
        <v>24</v>
      </c>
      <c r="X383">
        <v>12</v>
      </c>
      <c r="Y383" s="36">
        <v>51</v>
      </c>
      <c r="Z383">
        <v>10</v>
      </c>
      <c r="AA383" t="s">
        <v>242</v>
      </c>
      <c r="AB383" t="s">
        <v>242</v>
      </c>
      <c r="AC383" t="s">
        <v>242</v>
      </c>
    </row>
    <row r="384" spans="1:29" ht="14" hidden="1" customHeight="1" x14ac:dyDescent="0.2">
      <c r="A384">
        <v>384</v>
      </c>
      <c r="B384" t="s">
        <v>7689</v>
      </c>
      <c r="D384" t="s">
        <v>297</v>
      </c>
      <c r="E384" t="s">
        <v>7691</v>
      </c>
      <c r="F384">
        <v>2020</v>
      </c>
      <c r="H384">
        <v>0</v>
      </c>
      <c r="K384">
        <v>10</v>
      </c>
      <c r="L384" s="27">
        <v>1</v>
      </c>
      <c r="M384">
        <v>3</v>
      </c>
      <c r="N384" s="21">
        <v>30</v>
      </c>
      <c r="O384" s="27">
        <v>1</v>
      </c>
      <c r="P384">
        <v>1</v>
      </c>
      <c r="Q384" s="21">
        <v>10</v>
      </c>
      <c r="R384" s="27">
        <v>1</v>
      </c>
      <c r="S384" s="21">
        <v>44.5</v>
      </c>
      <c r="T384">
        <v>2</v>
      </c>
      <c r="V384" s="27">
        <v>1</v>
      </c>
      <c r="W384">
        <v>4</v>
      </c>
      <c r="X384">
        <v>6.6</v>
      </c>
      <c r="Y384" s="36">
        <v>75.599999999999994</v>
      </c>
      <c r="Z384">
        <v>8.4</v>
      </c>
      <c r="AA384" t="s">
        <v>242</v>
      </c>
      <c r="AB384" t="s">
        <v>242</v>
      </c>
      <c r="AC384" t="s">
        <v>242</v>
      </c>
    </row>
    <row r="385" spans="1:29" ht="14" hidden="1" customHeight="1" x14ac:dyDescent="0.2">
      <c r="A385">
        <v>385</v>
      </c>
      <c r="B385" t="s">
        <v>7704</v>
      </c>
      <c r="D385" t="s">
        <v>297</v>
      </c>
      <c r="E385" t="s">
        <v>621</v>
      </c>
      <c r="F385">
        <v>2020</v>
      </c>
      <c r="H385">
        <v>0</v>
      </c>
      <c r="K385">
        <v>10</v>
      </c>
      <c r="L385" s="27">
        <v>1</v>
      </c>
      <c r="M385">
        <v>3</v>
      </c>
      <c r="N385" s="21">
        <v>30</v>
      </c>
      <c r="O385" s="27">
        <v>1</v>
      </c>
      <c r="P385">
        <v>6</v>
      </c>
      <c r="Q385" s="21">
        <v>60</v>
      </c>
      <c r="R385" s="27">
        <v>1</v>
      </c>
      <c r="S385" s="21">
        <v>23.2</v>
      </c>
      <c r="T385">
        <v>2</v>
      </c>
      <c r="V385" s="27">
        <v>1</v>
      </c>
      <c r="W385">
        <v>2.5</v>
      </c>
      <c r="X385">
        <v>4.5</v>
      </c>
      <c r="Y385" s="36">
        <v>64.599999999999994</v>
      </c>
      <c r="Z385">
        <v>24.6</v>
      </c>
      <c r="AA385" t="s">
        <v>242</v>
      </c>
      <c r="AB385" t="s">
        <v>242</v>
      </c>
      <c r="AC385" t="s">
        <v>242</v>
      </c>
    </row>
    <row r="386" spans="1:29" ht="14" hidden="1" customHeight="1" x14ac:dyDescent="0.2">
      <c r="A386">
        <v>386</v>
      </c>
      <c r="B386" t="s">
        <v>7718</v>
      </c>
      <c r="D386" t="s">
        <v>319</v>
      </c>
      <c r="E386" t="s">
        <v>7721</v>
      </c>
      <c r="F386">
        <v>2021</v>
      </c>
      <c r="H386">
        <v>0</v>
      </c>
      <c r="K386">
        <v>12</v>
      </c>
      <c r="L386" s="27">
        <v>1</v>
      </c>
      <c r="M386">
        <v>3</v>
      </c>
      <c r="N386" s="21">
        <v>25</v>
      </c>
      <c r="O386" s="27">
        <v>1</v>
      </c>
      <c r="P386">
        <v>3</v>
      </c>
      <c r="Q386" s="21">
        <v>25</v>
      </c>
      <c r="R386" s="27">
        <v>1</v>
      </c>
      <c r="S386" s="21">
        <v>63</v>
      </c>
      <c r="T386">
        <v>1</v>
      </c>
      <c r="V386" s="27">
        <v>0.5</v>
      </c>
      <c r="W386" t="s">
        <v>242</v>
      </c>
      <c r="X386" t="s">
        <v>242</v>
      </c>
      <c r="Y386" s="36">
        <v>63</v>
      </c>
      <c r="Z386" t="s">
        <v>242</v>
      </c>
      <c r="AA386" t="s">
        <v>242</v>
      </c>
      <c r="AB386" t="s">
        <v>242</v>
      </c>
      <c r="AC386" t="s">
        <v>242</v>
      </c>
    </row>
    <row r="387" spans="1:29" ht="14" hidden="1" customHeight="1" x14ac:dyDescent="0.2">
      <c r="A387">
        <v>387</v>
      </c>
      <c r="B387" t="s">
        <v>7743</v>
      </c>
      <c r="C387" s="24">
        <v>766421</v>
      </c>
      <c r="D387" t="s">
        <v>476</v>
      </c>
      <c r="E387" t="s">
        <v>4555</v>
      </c>
      <c r="F387">
        <v>2020</v>
      </c>
      <c r="H387">
        <v>0</v>
      </c>
      <c r="K387">
        <v>13</v>
      </c>
      <c r="L387" s="27">
        <v>1</v>
      </c>
      <c r="M387">
        <v>4</v>
      </c>
      <c r="N387" s="21">
        <v>30.76923076923077</v>
      </c>
      <c r="O387" s="27">
        <v>0.5</v>
      </c>
      <c r="P387">
        <v>5</v>
      </c>
      <c r="Q387" s="21">
        <v>38.461538461538467</v>
      </c>
      <c r="R387" s="27">
        <v>1</v>
      </c>
      <c r="S387" s="21">
        <v>54</v>
      </c>
      <c r="T387">
        <v>3</v>
      </c>
      <c r="V387" s="27">
        <v>1</v>
      </c>
      <c r="W387">
        <v>5.8</v>
      </c>
      <c r="X387">
        <v>10.4</v>
      </c>
      <c r="Y387" s="36">
        <v>68.099999999999994</v>
      </c>
      <c r="Z387">
        <v>8.4</v>
      </c>
      <c r="AA387" t="s">
        <v>242</v>
      </c>
      <c r="AB387" t="s">
        <v>242</v>
      </c>
      <c r="AC387" t="s">
        <v>242</v>
      </c>
    </row>
    <row r="388" spans="1:29" ht="14" hidden="1" customHeight="1" x14ac:dyDescent="0.2">
      <c r="A388">
        <v>388</v>
      </c>
      <c r="B388" t="s">
        <v>7772</v>
      </c>
      <c r="D388" t="s">
        <v>248</v>
      </c>
      <c r="E388" t="s">
        <v>7775</v>
      </c>
      <c r="F388">
        <v>2020</v>
      </c>
      <c r="H388">
        <v>0.5</v>
      </c>
      <c r="I388">
        <v>13</v>
      </c>
      <c r="K388">
        <v>15</v>
      </c>
      <c r="L388" s="27">
        <v>1</v>
      </c>
      <c r="M388">
        <v>2</v>
      </c>
      <c r="N388" s="21">
        <v>13.333333333333334</v>
      </c>
      <c r="O388" s="27">
        <v>1</v>
      </c>
      <c r="P388">
        <v>1</v>
      </c>
      <c r="Q388" s="21">
        <v>6.666666666666667</v>
      </c>
      <c r="R388" s="27">
        <v>1</v>
      </c>
      <c r="S388" s="21">
        <v>16</v>
      </c>
      <c r="T388">
        <v>2</v>
      </c>
      <c r="V388" s="27">
        <v>1</v>
      </c>
      <c r="W388" t="s">
        <v>242</v>
      </c>
      <c r="X388" t="s">
        <v>242</v>
      </c>
      <c r="Y388" s="36" t="s">
        <v>242</v>
      </c>
      <c r="Z388" t="s">
        <v>242</v>
      </c>
      <c r="AA388" t="s">
        <v>242</v>
      </c>
      <c r="AB388" t="s">
        <v>242</v>
      </c>
      <c r="AC388" t="s">
        <v>242</v>
      </c>
    </row>
    <row r="389" spans="1:29" ht="14" hidden="1" customHeight="1" x14ac:dyDescent="0.2">
      <c r="A389">
        <v>389</v>
      </c>
      <c r="B389" t="s">
        <v>7796</v>
      </c>
      <c r="D389" t="s">
        <v>490</v>
      </c>
      <c r="E389" t="s">
        <v>491</v>
      </c>
      <c r="F389">
        <v>2020</v>
      </c>
      <c r="H389">
        <v>0</v>
      </c>
      <c r="K389">
        <v>11</v>
      </c>
      <c r="L389" s="27">
        <v>1</v>
      </c>
      <c r="M389">
        <v>3</v>
      </c>
      <c r="N389" s="21">
        <v>27.27272727272727</v>
      </c>
      <c r="O389" s="27">
        <v>1</v>
      </c>
      <c r="P389">
        <v>4</v>
      </c>
      <c r="Q389" s="21">
        <v>36.363636363636367</v>
      </c>
      <c r="R389" s="27">
        <v>1</v>
      </c>
      <c r="S389" s="21">
        <v>26</v>
      </c>
      <c r="T389">
        <v>3</v>
      </c>
      <c r="V389" s="27">
        <v>0.5</v>
      </c>
      <c r="W389" t="s">
        <v>242</v>
      </c>
      <c r="X389" t="s">
        <v>242</v>
      </c>
      <c r="Y389" s="36" t="s">
        <v>242</v>
      </c>
      <c r="Z389" t="s">
        <v>242</v>
      </c>
      <c r="AA389" t="s">
        <v>242</v>
      </c>
      <c r="AB389" t="s">
        <v>242</v>
      </c>
      <c r="AC389" t="s">
        <v>242</v>
      </c>
    </row>
    <row r="390" spans="1:29" ht="14" hidden="1" customHeight="1" x14ac:dyDescent="0.2">
      <c r="A390" s="10">
        <v>390</v>
      </c>
      <c r="B390" s="22" t="s">
        <v>7821</v>
      </c>
      <c r="C390" s="22"/>
      <c r="D390" s="10" t="s">
        <v>271</v>
      </c>
      <c r="E390" s="10" t="s">
        <v>2346</v>
      </c>
      <c r="F390" s="10">
        <v>2021</v>
      </c>
      <c r="G390" s="10"/>
      <c r="H390" s="10">
        <v>0</v>
      </c>
      <c r="K390" s="10">
        <v>12</v>
      </c>
      <c r="L390" s="22">
        <v>1</v>
      </c>
      <c r="M390" s="10">
        <v>3</v>
      </c>
      <c r="N390" s="21">
        <v>25</v>
      </c>
      <c r="O390" s="22">
        <v>0</v>
      </c>
      <c r="P390" s="19">
        <v>0</v>
      </c>
      <c r="Q390" s="21">
        <v>0</v>
      </c>
      <c r="R390" s="22">
        <v>0</v>
      </c>
      <c r="S390" s="20" t="s">
        <v>242</v>
      </c>
      <c r="T390" s="10" t="s">
        <v>242</v>
      </c>
      <c r="U390" s="10"/>
      <c r="V390" s="22">
        <v>0</v>
      </c>
      <c r="W390" s="10" t="s">
        <v>242</v>
      </c>
      <c r="X390" s="10" t="s">
        <v>242</v>
      </c>
      <c r="Y390" s="50" t="s">
        <v>242</v>
      </c>
      <c r="Z390" s="10" t="s">
        <v>242</v>
      </c>
      <c r="AA390" s="10" t="s">
        <v>242</v>
      </c>
      <c r="AB390" s="10" t="s">
        <v>242</v>
      </c>
      <c r="AC390" s="10" t="s">
        <v>242</v>
      </c>
    </row>
    <row r="391" spans="1:29" ht="14" hidden="1" customHeight="1" x14ac:dyDescent="0.2">
      <c r="A391" s="10">
        <v>391</v>
      </c>
      <c r="B391" s="10" t="s">
        <v>7837</v>
      </c>
      <c r="C391" s="10"/>
      <c r="D391" s="10" t="s">
        <v>271</v>
      </c>
      <c r="E391" s="10" t="s">
        <v>2346</v>
      </c>
      <c r="F391" s="10">
        <v>2021</v>
      </c>
      <c r="G391" s="10"/>
      <c r="H391" s="10">
        <v>0</v>
      </c>
      <c r="K391" s="10">
        <v>10</v>
      </c>
      <c r="L391" s="22">
        <v>1</v>
      </c>
      <c r="M391" s="10">
        <v>2</v>
      </c>
      <c r="N391" s="21">
        <v>20</v>
      </c>
      <c r="O391" s="22">
        <v>1</v>
      </c>
      <c r="P391" s="10">
        <v>3</v>
      </c>
      <c r="Q391" s="21">
        <v>30</v>
      </c>
      <c r="R391" s="22">
        <v>1</v>
      </c>
      <c r="S391" s="20">
        <v>51</v>
      </c>
      <c r="T391" s="10">
        <v>2</v>
      </c>
      <c r="U391" s="10"/>
      <c r="V391" s="22">
        <v>1</v>
      </c>
      <c r="W391" s="10">
        <v>10.7</v>
      </c>
      <c r="X391" s="10">
        <v>11.2</v>
      </c>
      <c r="Y391" s="50">
        <v>68</v>
      </c>
      <c r="Z391" s="10">
        <v>7</v>
      </c>
      <c r="AA391" s="10" t="s">
        <v>242</v>
      </c>
      <c r="AB391" s="10" t="s">
        <v>242</v>
      </c>
      <c r="AC391" s="10" t="s">
        <v>242</v>
      </c>
    </row>
    <row r="392" spans="1:29" ht="14" hidden="1" customHeight="1" x14ac:dyDescent="0.2">
      <c r="A392">
        <v>392</v>
      </c>
      <c r="B392" t="s">
        <v>7863</v>
      </c>
      <c r="D392" t="s">
        <v>319</v>
      </c>
      <c r="E392" t="s">
        <v>1051</v>
      </c>
      <c r="F392">
        <v>2021</v>
      </c>
      <c r="H392">
        <v>0</v>
      </c>
      <c r="K392">
        <v>12</v>
      </c>
      <c r="L392" s="27">
        <v>1</v>
      </c>
      <c r="M392">
        <v>3</v>
      </c>
      <c r="N392" s="21">
        <v>25</v>
      </c>
      <c r="O392" s="27">
        <v>1</v>
      </c>
      <c r="P392">
        <v>5</v>
      </c>
      <c r="Q392" s="21">
        <v>41.666666666666671</v>
      </c>
      <c r="R392" s="27">
        <v>0</v>
      </c>
      <c r="S392" s="21" t="s">
        <v>242</v>
      </c>
      <c r="T392" t="s">
        <v>242</v>
      </c>
      <c r="V392" s="27">
        <v>0</v>
      </c>
      <c r="W392" t="s">
        <v>242</v>
      </c>
      <c r="X392" t="s">
        <v>242</v>
      </c>
      <c r="Y392" s="36" t="s">
        <v>242</v>
      </c>
      <c r="Z392" t="s">
        <v>242</v>
      </c>
      <c r="AA392" t="s">
        <v>242</v>
      </c>
      <c r="AB392" t="s">
        <v>242</v>
      </c>
      <c r="AC392" t="s">
        <v>242</v>
      </c>
    </row>
    <row r="393" spans="1:29" ht="14" hidden="1" customHeight="1" x14ac:dyDescent="0.2">
      <c r="A393">
        <v>393</v>
      </c>
      <c r="B393" t="s">
        <v>7880</v>
      </c>
      <c r="D393" t="s">
        <v>659</v>
      </c>
      <c r="E393" t="s">
        <v>660</v>
      </c>
      <c r="F393">
        <v>2021</v>
      </c>
      <c r="H393">
        <v>0</v>
      </c>
      <c r="K393">
        <v>11</v>
      </c>
      <c r="L393" s="27">
        <v>1</v>
      </c>
      <c r="M393">
        <v>4</v>
      </c>
      <c r="N393" s="21">
        <v>36.363636363636367</v>
      </c>
      <c r="O393" s="27">
        <v>1</v>
      </c>
      <c r="P393">
        <v>6</v>
      </c>
      <c r="Q393" s="21">
        <v>54.54545454545454</v>
      </c>
      <c r="R393" s="27">
        <v>1</v>
      </c>
      <c r="S393" s="21">
        <v>58</v>
      </c>
      <c r="T393">
        <v>3</v>
      </c>
      <c r="V393" s="27">
        <v>1</v>
      </c>
      <c r="W393">
        <v>4</v>
      </c>
      <c r="X393">
        <v>11</v>
      </c>
      <c r="Y393" s="36">
        <v>65</v>
      </c>
      <c r="Z393">
        <v>12</v>
      </c>
      <c r="AA393" t="s">
        <v>242</v>
      </c>
      <c r="AB393" t="s">
        <v>242</v>
      </c>
      <c r="AC393" t="s">
        <v>242</v>
      </c>
    </row>
    <row r="394" spans="1:29" ht="14" hidden="1" customHeight="1" x14ac:dyDescent="0.2">
      <c r="A394">
        <v>394</v>
      </c>
      <c r="B394" t="s">
        <v>7902</v>
      </c>
      <c r="D394" t="s">
        <v>476</v>
      </c>
      <c r="E394" t="s">
        <v>4369</v>
      </c>
      <c r="F394">
        <v>2021</v>
      </c>
      <c r="H394">
        <v>0</v>
      </c>
      <c r="K394">
        <v>11</v>
      </c>
      <c r="L394" s="27">
        <v>1</v>
      </c>
      <c r="M394">
        <v>2</v>
      </c>
      <c r="N394" s="21">
        <v>18.181818181818183</v>
      </c>
      <c r="O394" s="27">
        <v>1</v>
      </c>
      <c r="P394">
        <v>3</v>
      </c>
      <c r="Q394" s="21">
        <v>27.27272727272727</v>
      </c>
      <c r="R394" s="27">
        <v>0</v>
      </c>
      <c r="S394" s="21" t="s">
        <v>242</v>
      </c>
      <c r="T394" t="s">
        <v>242</v>
      </c>
      <c r="V394" s="27">
        <v>0</v>
      </c>
      <c r="W394" t="s">
        <v>242</v>
      </c>
      <c r="X394" t="s">
        <v>242</v>
      </c>
      <c r="Y394" s="36" t="s">
        <v>242</v>
      </c>
      <c r="Z394" t="s">
        <v>242</v>
      </c>
      <c r="AA394" t="s">
        <v>242</v>
      </c>
      <c r="AB394" t="s">
        <v>242</v>
      </c>
      <c r="AC394" t="s">
        <v>242</v>
      </c>
    </row>
    <row r="395" spans="1:29" ht="14" hidden="1" customHeight="1" x14ac:dyDescent="0.2">
      <c r="A395">
        <v>395</v>
      </c>
      <c r="B395" t="s">
        <v>7914</v>
      </c>
      <c r="C395" s="24">
        <v>1821825</v>
      </c>
      <c r="D395" t="s">
        <v>350</v>
      </c>
      <c r="E395" t="s">
        <v>974</v>
      </c>
      <c r="F395">
        <v>2021</v>
      </c>
      <c r="H395">
        <v>0</v>
      </c>
      <c r="K395">
        <v>13</v>
      </c>
      <c r="L395" s="27">
        <v>1</v>
      </c>
      <c r="M395">
        <v>9</v>
      </c>
      <c r="N395" s="21">
        <v>69.230769230769226</v>
      </c>
      <c r="O395" s="27">
        <v>1</v>
      </c>
      <c r="P395">
        <v>6</v>
      </c>
      <c r="Q395" s="21">
        <v>46.153846153846153</v>
      </c>
      <c r="R395" s="27">
        <v>1</v>
      </c>
      <c r="S395" s="21">
        <v>50</v>
      </c>
      <c r="T395">
        <v>2</v>
      </c>
      <c r="V395" s="27">
        <v>0.5</v>
      </c>
      <c r="W395" t="s">
        <v>242</v>
      </c>
      <c r="X395" t="s">
        <v>242</v>
      </c>
      <c r="Y395" s="36">
        <v>63</v>
      </c>
      <c r="Z395" t="s">
        <v>242</v>
      </c>
      <c r="AA395" t="s">
        <v>242</v>
      </c>
      <c r="AB395" t="s">
        <v>242</v>
      </c>
      <c r="AC395" t="s">
        <v>242</v>
      </c>
    </row>
    <row r="396" spans="1:29" ht="14" hidden="1" customHeight="1" x14ac:dyDescent="0.2">
      <c r="A396">
        <v>396</v>
      </c>
      <c r="B396" t="s">
        <v>7930</v>
      </c>
      <c r="D396" t="s">
        <v>248</v>
      </c>
      <c r="E396" t="s">
        <v>249</v>
      </c>
      <c r="F396">
        <v>2020</v>
      </c>
      <c r="H396">
        <v>0.5</v>
      </c>
      <c r="I396">
        <v>15</v>
      </c>
      <c r="K396">
        <v>11</v>
      </c>
      <c r="L396" s="27">
        <v>1</v>
      </c>
      <c r="M396">
        <v>2</v>
      </c>
      <c r="N396" s="21">
        <v>18.181818181818183</v>
      </c>
      <c r="O396" s="27">
        <v>1</v>
      </c>
      <c r="P396">
        <v>2</v>
      </c>
      <c r="Q396" s="21">
        <v>18.181818181818183</v>
      </c>
      <c r="R396" s="27">
        <v>0.5</v>
      </c>
      <c r="S396" s="21" t="s">
        <v>242</v>
      </c>
      <c r="T396">
        <v>3</v>
      </c>
      <c r="U396" t="s">
        <v>7945</v>
      </c>
      <c r="V396" s="27">
        <v>0.5</v>
      </c>
      <c r="W396" t="s">
        <v>242</v>
      </c>
      <c r="X396" t="s">
        <v>242</v>
      </c>
      <c r="Y396" s="36" t="s">
        <v>242</v>
      </c>
      <c r="Z396" t="s">
        <v>242</v>
      </c>
      <c r="AA396" t="s">
        <v>242</v>
      </c>
      <c r="AB396" t="s">
        <v>242</v>
      </c>
      <c r="AC396" t="s">
        <v>242</v>
      </c>
    </row>
    <row r="397" spans="1:29" ht="14" hidden="1" customHeight="1" x14ac:dyDescent="0.2">
      <c r="A397">
        <v>397</v>
      </c>
      <c r="B397" t="s">
        <v>7953</v>
      </c>
      <c r="D397" t="s">
        <v>476</v>
      </c>
      <c r="E397" t="s">
        <v>1568</v>
      </c>
      <c r="F397">
        <v>2021</v>
      </c>
      <c r="H397">
        <v>0.5</v>
      </c>
      <c r="I397">
        <v>4</v>
      </c>
      <c r="K397">
        <v>9</v>
      </c>
      <c r="L397" s="27">
        <v>1</v>
      </c>
      <c r="M397">
        <v>3</v>
      </c>
      <c r="N397" s="21">
        <v>33.333333333333329</v>
      </c>
      <c r="O397" s="27">
        <v>1</v>
      </c>
      <c r="P397">
        <v>3</v>
      </c>
      <c r="Q397" s="21">
        <v>33.333333333333329</v>
      </c>
      <c r="R397" s="27">
        <v>1</v>
      </c>
      <c r="S397" s="21">
        <v>13.4</v>
      </c>
      <c r="T397">
        <v>1</v>
      </c>
      <c r="V397" s="27">
        <v>1</v>
      </c>
      <c r="W397">
        <v>7.6</v>
      </c>
      <c r="X397">
        <v>8</v>
      </c>
      <c r="Y397" s="36">
        <v>80.2</v>
      </c>
      <c r="Z397">
        <v>3</v>
      </c>
      <c r="AA397" t="s">
        <v>242</v>
      </c>
      <c r="AB397" t="s">
        <v>242</v>
      </c>
      <c r="AC397" t="s">
        <v>242</v>
      </c>
    </row>
    <row r="398" spans="1:29" ht="14" hidden="1" customHeight="1" x14ac:dyDescent="0.2">
      <c r="A398">
        <v>398</v>
      </c>
      <c r="B398" t="s">
        <v>7976</v>
      </c>
      <c r="D398" t="s">
        <v>297</v>
      </c>
      <c r="E398" t="s">
        <v>765</v>
      </c>
      <c r="F398">
        <v>2021</v>
      </c>
      <c r="H398">
        <v>0</v>
      </c>
      <c r="K398">
        <v>10</v>
      </c>
      <c r="L398" s="27">
        <v>1</v>
      </c>
      <c r="M398">
        <v>2</v>
      </c>
      <c r="N398" s="21">
        <v>20</v>
      </c>
      <c r="O398" s="27">
        <v>1</v>
      </c>
      <c r="P398">
        <v>1</v>
      </c>
      <c r="Q398" s="21">
        <v>10</v>
      </c>
      <c r="R398" s="27">
        <v>1</v>
      </c>
      <c r="S398" s="21">
        <v>61</v>
      </c>
      <c r="T398">
        <v>3</v>
      </c>
      <c r="V398" s="27">
        <v>0</v>
      </c>
      <c r="W398" t="s">
        <v>242</v>
      </c>
      <c r="X398" t="s">
        <v>242</v>
      </c>
      <c r="Y398" s="36" t="s">
        <v>242</v>
      </c>
      <c r="Z398" t="s">
        <v>242</v>
      </c>
      <c r="AA398" t="s">
        <v>242</v>
      </c>
      <c r="AB398" t="s">
        <v>242</v>
      </c>
      <c r="AC398" t="s">
        <v>242</v>
      </c>
    </row>
    <row r="399" spans="1:29" ht="14" hidden="1" customHeight="1" x14ac:dyDescent="0.2">
      <c r="A399">
        <v>399</v>
      </c>
      <c r="B399" t="s">
        <v>7999</v>
      </c>
      <c r="D399" t="s">
        <v>659</v>
      </c>
      <c r="E399" t="s">
        <v>660</v>
      </c>
      <c r="F399">
        <v>2021</v>
      </c>
      <c r="H399">
        <v>0.5</v>
      </c>
      <c r="I399">
        <v>6</v>
      </c>
      <c r="K399">
        <v>8</v>
      </c>
      <c r="L399" s="27">
        <v>1</v>
      </c>
      <c r="M399">
        <v>4</v>
      </c>
      <c r="N399" s="21">
        <v>50</v>
      </c>
      <c r="O399" s="27">
        <v>1</v>
      </c>
      <c r="P399">
        <v>2</v>
      </c>
      <c r="Q399" s="21">
        <v>25</v>
      </c>
      <c r="R399" s="27">
        <v>1</v>
      </c>
      <c r="S399" s="21">
        <v>43.4</v>
      </c>
      <c r="T399">
        <v>3</v>
      </c>
      <c r="V399" s="27">
        <v>1</v>
      </c>
      <c r="W399">
        <v>1.5</v>
      </c>
      <c r="X399">
        <v>7.1</v>
      </c>
      <c r="Y399" s="36">
        <v>64.8</v>
      </c>
      <c r="Z399">
        <v>22.4</v>
      </c>
      <c r="AA399" t="s">
        <v>242</v>
      </c>
      <c r="AB399" t="s">
        <v>242</v>
      </c>
      <c r="AC399" t="s">
        <v>242</v>
      </c>
    </row>
    <row r="400" spans="1:29" ht="14" hidden="1" customHeight="1" x14ac:dyDescent="0.2">
      <c r="A400">
        <v>400</v>
      </c>
      <c r="B400" t="s">
        <v>8025</v>
      </c>
      <c r="D400" t="s">
        <v>297</v>
      </c>
      <c r="E400" t="s">
        <v>566</v>
      </c>
      <c r="F400">
        <v>2021</v>
      </c>
      <c r="H400">
        <v>0</v>
      </c>
      <c r="K400">
        <v>7</v>
      </c>
      <c r="L400" s="27">
        <v>1</v>
      </c>
      <c r="M400">
        <v>1</v>
      </c>
      <c r="N400" s="21">
        <v>14.285714285714285</v>
      </c>
      <c r="O400" s="27">
        <v>1</v>
      </c>
      <c r="P400">
        <v>1</v>
      </c>
      <c r="Q400" s="21">
        <v>14.285714285714285</v>
      </c>
      <c r="R400" s="27">
        <v>0</v>
      </c>
      <c r="S400" s="21" t="s">
        <v>242</v>
      </c>
      <c r="T400" t="s">
        <v>242</v>
      </c>
      <c r="V400" s="27">
        <v>0</v>
      </c>
      <c r="W400" t="s">
        <v>242</v>
      </c>
      <c r="X400" t="s">
        <v>242</v>
      </c>
      <c r="Y400" s="36" t="s">
        <v>242</v>
      </c>
      <c r="Z400" t="s">
        <v>242</v>
      </c>
      <c r="AA400" t="s">
        <v>242</v>
      </c>
      <c r="AB400" t="s">
        <v>242</v>
      </c>
      <c r="AC400" t="s">
        <v>242</v>
      </c>
    </row>
    <row r="401" spans="1:29" ht="14" hidden="1" customHeight="1" x14ac:dyDescent="0.2">
      <c r="A401">
        <v>401</v>
      </c>
      <c r="B401" t="s">
        <v>8035</v>
      </c>
      <c r="D401" t="s">
        <v>490</v>
      </c>
      <c r="E401" t="s">
        <v>1010</v>
      </c>
      <c r="F401">
        <v>2021</v>
      </c>
      <c r="H401">
        <v>0</v>
      </c>
      <c r="K401">
        <v>10</v>
      </c>
      <c r="L401" s="27">
        <v>1</v>
      </c>
      <c r="M401">
        <v>3</v>
      </c>
      <c r="N401" s="21">
        <v>30</v>
      </c>
      <c r="O401" s="27">
        <v>1</v>
      </c>
      <c r="P401">
        <v>3</v>
      </c>
      <c r="Q401" s="21">
        <v>30</v>
      </c>
      <c r="R401" s="27">
        <v>1</v>
      </c>
      <c r="S401" s="21">
        <v>18</v>
      </c>
      <c r="T401">
        <v>3</v>
      </c>
      <c r="V401" s="27">
        <v>1</v>
      </c>
      <c r="W401">
        <v>12</v>
      </c>
      <c r="X401">
        <v>9</v>
      </c>
      <c r="Y401" s="36">
        <v>73</v>
      </c>
      <c r="Z401">
        <v>5</v>
      </c>
      <c r="AA401" t="s">
        <v>242</v>
      </c>
      <c r="AB401" t="s">
        <v>242</v>
      </c>
      <c r="AC401" t="s">
        <v>242</v>
      </c>
    </row>
    <row r="402" spans="1:29" ht="14" hidden="1" customHeight="1" x14ac:dyDescent="0.2">
      <c r="A402" s="10">
        <v>402</v>
      </c>
      <c r="B402" s="10" t="s">
        <v>8059</v>
      </c>
      <c r="C402" s="10"/>
      <c r="D402" s="10" t="s">
        <v>271</v>
      </c>
      <c r="E402" s="10" t="s">
        <v>1304</v>
      </c>
      <c r="F402" s="10">
        <v>2021</v>
      </c>
      <c r="G402" s="10"/>
      <c r="H402" s="10">
        <v>0</v>
      </c>
      <c r="K402" s="10">
        <v>9</v>
      </c>
      <c r="L402" s="22">
        <v>1</v>
      </c>
      <c r="M402" s="10">
        <v>4</v>
      </c>
      <c r="N402" s="21">
        <v>44.444444444444443</v>
      </c>
      <c r="O402" s="22">
        <v>1</v>
      </c>
      <c r="P402" s="10">
        <v>2</v>
      </c>
      <c r="Q402" s="21">
        <v>22.222222222222221</v>
      </c>
      <c r="R402" s="22">
        <v>1</v>
      </c>
      <c r="S402" s="20">
        <v>48</v>
      </c>
      <c r="T402" s="10">
        <v>3</v>
      </c>
      <c r="U402" s="10"/>
      <c r="V402" s="22">
        <v>1</v>
      </c>
      <c r="W402" s="10">
        <v>23</v>
      </c>
      <c r="X402" s="10">
        <v>10</v>
      </c>
      <c r="Y402" s="50">
        <v>54</v>
      </c>
      <c r="Z402" s="10">
        <v>8</v>
      </c>
      <c r="AA402" s="10" t="s">
        <v>242</v>
      </c>
      <c r="AB402" s="10" t="s">
        <v>242</v>
      </c>
      <c r="AC402" s="10" t="s">
        <v>242</v>
      </c>
    </row>
    <row r="403" spans="1:29" ht="14" hidden="1" customHeight="1" x14ac:dyDescent="0.2">
      <c r="A403" s="10">
        <v>403</v>
      </c>
      <c r="B403" s="22" t="s">
        <v>8076</v>
      </c>
      <c r="C403" s="22"/>
      <c r="D403" s="10" t="s">
        <v>271</v>
      </c>
      <c r="E403" s="10" t="s">
        <v>2346</v>
      </c>
      <c r="F403" s="10">
        <v>2021</v>
      </c>
      <c r="G403" s="10"/>
      <c r="H403" s="10">
        <v>0</v>
      </c>
      <c r="K403" s="10">
        <v>10</v>
      </c>
      <c r="L403" s="22">
        <v>1</v>
      </c>
      <c r="M403" s="10">
        <v>2</v>
      </c>
      <c r="N403" s="21">
        <v>20</v>
      </c>
      <c r="O403" s="22">
        <v>1</v>
      </c>
      <c r="P403" s="10">
        <v>2</v>
      </c>
      <c r="Q403" s="21">
        <v>20</v>
      </c>
      <c r="R403" s="22">
        <v>1</v>
      </c>
      <c r="S403" s="20">
        <v>38</v>
      </c>
      <c r="T403" s="10">
        <v>3</v>
      </c>
      <c r="U403" s="10"/>
      <c r="V403" s="22">
        <v>1</v>
      </c>
      <c r="W403" s="10">
        <v>8</v>
      </c>
      <c r="X403" s="10">
        <v>11</v>
      </c>
      <c r="Y403" s="50">
        <v>75</v>
      </c>
      <c r="Z403" s="10">
        <v>3</v>
      </c>
      <c r="AA403" s="10" t="s">
        <v>242</v>
      </c>
      <c r="AB403" s="10" t="s">
        <v>242</v>
      </c>
      <c r="AC403" s="10" t="s">
        <v>242</v>
      </c>
    </row>
    <row r="404" spans="1:29" ht="14" hidden="1" customHeight="1" x14ac:dyDescent="0.2">
      <c r="A404">
        <v>404</v>
      </c>
      <c r="B404" t="s">
        <v>8087</v>
      </c>
      <c r="D404" t="s">
        <v>418</v>
      </c>
      <c r="E404" t="s">
        <v>687</v>
      </c>
      <c r="F404">
        <v>2021</v>
      </c>
      <c r="H404">
        <v>0</v>
      </c>
      <c r="K404">
        <v>11</v>
      </c>
      <c r="L404" s="27">
        <v>1</v>
      </c>
      <c r="M404">
        <v>2</v>
      </c>
      <c r="N404" s="21">
        <v>18.181818181818183</v>
      </c>
      <c r="O404" s="27">
        <v>1</v>
      </c>
      <c r="P404">
        <v>1</v>
      </c>
      <c r="Q404" s="21">
        <v>9.0909090909090917</v>
      </c>
      <c r="R404" s="27">
        <v>1</v>
      </c>
      <c r="S404" s="21">
        <v>16.829999999999998</v>
      </c>
      <c r="T404">
        <v>3</v>
      </c>
      <c r="V404" s="27">
        <v>1</v>
      </c>
      <c r="W404">
        <v>11.7</v>
      </c>
      <c r="X404">
        <v>17.600000000000001</v>
      </c>
      <c r="Y404" s="36">
        <v>66.2</v>
      </c>
      <c r="Z404">
        <v>2</v>
      </c>
      <c r="AA404" t="s">
        <v>242</v>
      </c>
      <c r="AB404" t="s">
        <v>242</v>
      </c>
      <c r="AC404" t="s">
        <v>242</v>
      </c>
    </row>
    <row r="405" spans="1:29" ht="14" hidden="1" customHeight="1" x14ac:dyDescent="0.2">
      <c r="A405">
        <v>405</v>
      </c>
      <c r="B405" t="s">
        <v>8104</v>
      </c>
      <c r="D405" t="s">
        <v>350</v>
      </c>
      <c r="E405" t="s">
        <v>1032</v>
      </c>
      <c r="F405">
        <v>2021</v>
      </c>
      <c r="H405">
        <v>0</v>
      </c>
      <c r="K405">
        <v>8</v>
      </c>
      <c r="L405" s="27">
        <v>1</v>
      </c>
      <c r="M405">
        <v>2</v>
      </c>
      <c r="N405" s="21">
        <v>25</v>
      </c>
      <c r="O405" s="27">
        <v>1</v>
      </c>
      <c r="P405">
        <v>1</v>
      </c>
      <c r="Q405" s="21">
        <v>12.5</v>
      </c>
      <c r="R405" s="27">
        <v>0</v>
      </c>
      <c r="S405" s="21" t="s">
        <v>242</v>
      </c>
      <c r="T405" t="s">
        <v>242</v>
      </c>
      <c r="V405" s="27">
        <v>0</v>
      </c>
      <c r="W405" t="s">
        <v>242</v>
      </c>
      <c r="X405" t="s">
        <v>242</v>
      </c>
      <c r="Y405" s="36" t="s">
        <v>242</v>
      </c>
      <c r="Z405" t="s">
        <v>242</v>
      </c>
      <c r="AA405" t="s">
        <v>242</v>
      </c>
      <c r="AB405" t="s">
        <v>242</v>
      </c>
      <c r="AC405" t="s">
        <v>242</v>
      </c>
    </row>
    <row r="406" spans="1:29" ht="14" hidden="1" customHeight="1" x14ac:dyDescent="0.2">
      <c r="A406">
        <v>406</v>
      </c>
      <c r="B406" t="s">
        <v>8125</v>
      </c>
      <c r="D406" t="s">
        <v>476</v>
      </c>
      <c r="E406" t="s">
        <v>1568</v>
      </c>
      <c r="F406">
        <v>2021</v>
      </c>
      <c r="H406">
        <v>0.5</v>
      </c>
      <c r="I406">
        <v>15</v>
      </c>
      <c r="K406">
        <v>10</v>
      </c>
      <c r="L406" s="27">
        <v>1</v>
      </c>
      <c r="M406">
        <v>4</v>
      </c>
      <c r="N406" s="21">
        <v>40</v>
      </c>
      <c r="O406" s="27">
        <v>1</v>
      </c>
      <c r="P406">
        <v>4</v>
      </c>
      <c r="Q406" s="21">
        <v>40</v>
      </c>
      <c r="R406" s="27">
        <v>1</v>
      </c>
      <c r="S406" s="21">
        <v>32</v>
      </c>
      <c r="T406">
        <v>2</v>
      </c>
      <c r="V406" s="27">
        <v>0.5</v>
      </c>
      <c r="W406" t="s">
        <v>242</v>
      </c>
      <c r="X406" t="s">
        <v>242</v>
      </c>
      <c r="Y406" s="36">
        <v>57</v>
      </c>
      <c r="Z406" t="s">
        <v>242</v>
      </c>
      <c r="AA406" t="s">
        <v>242</v>
      </c>
      <c r="AB406" t="s">
        <v>242</v>
      </c>
      <c r="AC406" t="s">
        <v>242</v>
      </c>
    </row>
    <row r="407" spans="1:29" ht="14" hidden="1" customHeight="1" x14ac:dyDescent="0.2">
      <c r="A407" s="10">
        <v>407</v>
      </c>
      <c r="B407" s="10" t="s">
        <v>8150</v>
      </c>
      <c r="C407" s="10"/>
      <c r="D407" s="10" t="s">
        <v>271</v>
      </c>
      <c r="E407" s="10" t="s">
        <v>2932</v>
      </c>
      <c r="F407" s="10">
        <v>2021</v>
      </c>
      <c r="G407" s="10"/>
      <c r="H407" s="10">
        <v>0</v>
      </c>
      <c r="K407" s="10">
        <v>9</v>
      </c>
      <c r="L407" s="22">
        <v>1</v>
      </c>
      <c r="M407" s="10">
        <v>2</v>
      </c>
      <c r="N407" s="21">
        <v>22.222222222222221</v>
      </c>
      <c r="O407" s="22">
        <v>1</v>
      </c>
      <c r="P407" s="10">
        <v>1</v>
      </c>
      <c r="Q407" s="21">
        <v>11.111111111111111</v>
      </c>
      <c r="R407" s="22">
        <v>0</v>
      </c>
      <c r="S407" s="20" t="s">
        <v>242</v>
      </c>
      <c r="T407" s="10" t="s">
        <v>242</v>
      </c>
      <c r="U407" s="10"/>
      <c r="V407" s="22">
        <v>0</v>
      </c>
      <c r="W407" s="10" t="s">
        <v>242</v>
      </c>
      <c r="X407" s="10" t="s">
        <v>242</v>
      </c>
      <c r="Y407" s="50" t="s">
        <v>242</v>
      </c>
      <c r="Z407" s="10" t="s">
        <v>242</v>
      </c>
      <c r="AA407" s="10" t="s">
        <v>242</v>
      </c>
      <c r="AB407" s="10" t="s">
        <v>242</v>
      </c>
      <c r="AC407" s="10" t="s">
        <v>242</v>
      </c>
    </row>
    <row r="408" spans="1:29" ht="14" hidden="1" customHeight="1" x14ac:dyDescent="0.2">
      <c r="A408">
        <v>408</v>
      </c>
      <c r="B408" t="s">
        <v>8166</v>
      </c>
      <c r="D408" t="s">
        <v>319</v>
      </c>
      <c r="E408" t="s">
        <v>890</v>
      </c>
      <c r="F408">
        <v>2021</v>
      </c>
      <c r="H408">
        <v>0</v>
      </c>
      <c r="K408">
        <v>10</v>
      </c>
      <c r="L408" s="27">
        <v>1</v>
      </c>
      <c r="M408">
        <v>3</v>
      </c>
      <c r="N408" s="21">
        <v>30</v>
      </c>
      <c r="O408" s="27">
        <v>1</v>
      </c>
      <c r="P408">
        <v>4</v>
      </c>
      <c r="Q408" s="21">
        <v>40</v>
      </c>
      <c r="R408" s="27">
        <v>1</v>
      </c>
      <c r="S408" s="21">
        <v>28.2</v>
      </c>
      <c r="T408">
        <v>3</v>
      </c>
      <c r="V408" s="27">
        <v>0.5</v>
      </c>
      <c r="W408" t="s">
        <v>242</v>
      </c>
      <c r="X408" t="s">
        <v>242</v>
      </c>
      <c r="Y408" s="36">
        <v>87.9</v>
      </c>
      <c r="Z408" t="s">
        <v>242</v>
      </c>
      <c r="AA408" t="s">
        <v>242</v>
      </c>
      <c r="AB408" t="s">
        <v>242</v>
      </c>
      <c r="AC408" t="s">
        <v>242</v>
      </c>
    </row>
    <row r="409" spans="1:29" ht="14" hidden="1" customHeight="1" x14ac:dyDescent="0.2">
      <c r="A409">
        <v>409</v>
      </c>
      <c r="B409" t="s">
        <v>8190</v>
      </c>
      <c r="D409" t="s">
        <v>350</v>
      </c>
      <c r="E409" t="s">
        <v>974</v>
      </c>
      <c r="F409">
        <v>2021</v>
      </c>
      <c r="H409">
        <v>0</v>
      </c>
      <c r="K409">
        <v>11</v>
      </c>
      <c r="L409" s="27">
        <v>1</v>
      </c>
      <c r="M409">
        <v>3</v>
      </c>
      <c r="N409" s="21">
        <v>27.27272727272727</v>
      </c>
      <c r="O409" s="27">
        <v>1</v>
      </c>
      <c r="P409">
        <v>5</v>
      </c>
      <c r="Q409" s="21">
        <v>45.454545454545453</v>
      </c>
      <c r="R409" s="27">
        <v>1</v>
      </c>
      <c r="S409" s="21">
        <v>49</v>
      </c>
      <c r="T409">
        <v>2</v>
      </c>
      <c r="V409" s="27">
        <v>0.5</v>
      </c>
      <c r="W409" t="s">
        <v>242</v>
      </c>
      <c r="X409" t="s">
        <v>242</v>
      </c>
      <c r="Y409" s="36">
        <v>78</v>
      </c>
      <c r="Z409" t="s">
        <v>242</v>
      </c>
      <c r="AA409" t="s">
        <v>242</v>
      </c>
      <c r="AB409" t="s">
        <v>242</v>
      </c>
      <c r="AC409" t="s">
        <v>242</v>
      </c>
    </row>
    <row r="410" spans="1:29" ht="14" hidden="1" customHeight="1" x14ac:dyDescent="0.2">
      <c r="A410">
        <v>410</v>
      </c>
      <c r="B410" t="s">
        <v>8213</v>
      </c>
      <c r="D410" t="s">
        <v>297</v>
      </c>
      <c r="E410" t="s">
        <v>1077</v>
      </c>
      <c r="F410">
        <v>2020</v>
      </c>
      <c r="H410">
        <v>0</v>
      </c>
      <c r="K410">
        <v>8</v>
      </c>
      <c r="L410" s="27">
        <v>1</v>
      </c>
      <c r="M410">
        <v>2</v>
      </c>
      <c r="N410" s="21">
        <v>25</v>
      </c>
      <c r="O410" s="27">
        <v>1</v>
      </c>
      <c r="P410">
        <v>0</v>
      </c>
      <c r="Q410" s="21">
        <v>0</v>
      </c>
      <c r="R410" s="27">
        <v>1</v>
      </c>
      <c r="S410" s="21">
        <v>30</v>
      </c>
      <c r="T410">
        <v>3</v>
      </c>
      <c r="V410" s="27">
        <v>0</v>
      </c>
      <c r="W410" t="s">
        <v>242</v>
      </c>
      <c r="X410" t="s">
        <v>242</v>
      </c>
      <c r="Y410" s="36" t="s">
        <v>242</v>
      </c>
      <c r="Z410" t="s">
        <v>242</v>
      </c>
      <c r="AA410" t="s">
        <v>242</v>
      </c>
      <c r="AB410" t="s">
        <v>242</v>
      </c>
      <c r="AC410" t="s">
        <v>242</v>
      </c>
    </row>
    <row r="411" spans="1:29" ht="14" hidden="1" customHeight="1" x14ac:dyDescent="0.2">
      <c r="A411">
        <v>411</v>
      </c>
      <c r="B411" t="s">
        <v>8231</v>
      </c>
      <c r="D411" t="s">
        <v>476</v>
      </c>
      <c r="E411" t="s">
        <v>8233</v>
      </c>
      <c r="F411">
        <v>2021</v>
      </c>
      <c r="H411">
        <v>0</v>
      </c>
      <c r="K411">
        <v>9</v>
      </c>
      <c r="L411" s="27">
        <v>1</v>
      </c>
      <c r="M411">
        <v>3</v>
      </c>
      <c r="N411" s="21">
        <v>33.333333333333329</v>
      </c>
      <c r="O411" s="27">
        <v>1</v>
      </c>
      <c r="P411">
        <v>1</v>
      </c>
      <c r="Q411" s="21">
        <v>11.111111111111111</v>
      </c>
      <c r="R411" s="27">
        <v>1</v>
      </c>
      <c r="S411" s="21">
        <v>10</v>
      </c>
      <c r="T411">
        <v>1</v>
      </c>
      <c r="V411" s="27">
        <v>0.5</v>
      </c>
      <c r="W411" t="s">
        <v>242</v>
      </c>
      <c r="X411" t="s">
        <v>242</v>
      </c>
      <c r="Y411" s="36">
        <v>68</v>
      </c>
      <c r="Z411" t="s">
        <v>242</v>
      </c>
      <c r="AA411" t="s">
        <v>242</v>
      </c>
      <c r="AB411" t="s">
        <v>242</v>
      </c>
      <c r="AC411" t="s">
        <v>242</v>
      </c>
    </row>
    <row r="412" spans="1:29" ht="14" hidden="1" customHeight="1" x14ac:dyDescent="0.2">
      <c r="A412">
        <v>412</v>
      </c>
      <c r="B412" t="s">
        <v>8255</v>
      </c>
      <c r="D412" t="s">
        <v>248</v>
      </c>
      <c r="E412" t="s">
        <v>249</v>
      </c>
      <c r="F412">
        <v>2021</v>
      </c>
      <c r="H412">
        <v>0</v>
      </c>
      <c r="K412">
        <v>12</v>
      </c>
      <c r="L412" s="27">
        <v>0.5</v>
      </c>
      <c r="M412">
        <v>2</v>
      </c>
      <c r="N412" s="21">
        <v>16.666666666666664</v>
      </c>
      <c r="O412" s="27">
        <v>0</v>
      </c>
      <c r="P412" s="24" t="s">
        <v>242</v>
      </c>
      <c r="Q412" s="21" t="s">
        <v>242</v>
      </c>
      <c r="R412" s="27">
        <v>1</v>
      </c>
      <c r="S412" s="21">
        <v>25.4</v>
      </c>
      <c r="T412">
        <v>3</v>
      </c>
      <c r="V412" s="27">
        <v>0.5</v>
      </c>
      <c r="W412" t="s">
        <v>242</v>
      </c>
      <c r="X412" t="s">
        <v>242</v>
      </c>
      <c r="Y412" s="36">
        <v>62</v>
      </c>
      <c r="Z412" t="s">
        <v>242</v>
      </c>
      <c r="AA412" t="s">
        <v>242</v>
      </c>
      <c r="AB412" t="s">
        <v>242</v>
      </c>
      <c r="AC412" t="s">
        <v>242</v>
      </c>
    </row>
    <row r="413" spans="1:29" ht="14" hidden="1" customHeight="1" x14ac:dyDescent="0.2">
      <c r="A413">
        <v>413</v>
      </c>
      <c r="B413" t="s">
        <v>8283</v>
      </c>
      <c r="D413" t="s">
        <v>490</v>
      </c>
      <c r="E413" t="s">
        <v>8285</v>
      </c>
      <c r="F413">
        <v>2021</v>
      </c>
      <c r="H413">
        <v>0</v>
      </c>
      <c r="K413">
        <v>11</v>
      </c>
      <c r="L413" s="27">
        <v>1</v>
      </c>
      <c r="M413">
        <v>3</v>
      </c>
      <c r="N413" s="21">
        <v>27.27272727272727</v>
      </c>
      <c r="O413" s="27">
        <v>1</v>
      </c>
      <c r="P413">
        <v>2</v>
      </c>
      <c r="Q413" s="21">
        <v>18.181818181818183</v>
      </c>
      <c r="R413" s="27">
        <v>1</v>
      </c>
      <c r="S413" s="21">
        <v>25</v>
      </c>
      <c r="T413">
        <v>3</v>
      </c>
      <c r="V413" s="27">
        <v>0.5</v>
      </c>
      <c r="W413" t="s">
        <v>242</v>
      </c>
      <c r="X413" t="s">
        <v>242</v>
      </c>
      <c r="Y413" s="36" t="s">
        <v>242</v>
      </c>
      <c r="Z413" t="s">
        <v>242</v>
      </c>
      <c r="AA413" t="s">
        <v>242</v>
      </c>
      <c r="AB413" t="s">
        <v>242</v>
      </c>
      <c r="AC413" t="s">
        <v>242</v>
      </c>
    </row>
    <row r="414" spans="1:29" ht="14" hidden="1" customHeight="1" x14ac:dyDescent="0.2">
      <c r="A414">
        <v>414</v>
      </c>
      <c r="B414" t="s">
        <v>8311</v>
      </c>
      <c r="C414" s="24">
        <v>1108524</v>
      </c>
      <c r="D414" t="s">
        <v>297</v>
      </c>
      <c r="E414" t="s">
        <v>1077</v>
      </c>
      <c r="F414">
        <v>2021</v>
      </c>
      <c r="H414">
        <v>0.5</v>
      </c>
      <c r="I414">
        <v>10</v>
      </c>
      <c r="K414">
        <v>11</v>
      </c>
      <c r="L414" s="27">
        <v>1</v>
      </c>
      <c r="M414">
        <v>3</v>
      </c>
      <c r="N414" s="21">
        <v>27.27272727272727</v>
      </c>
      <c r="O414" s="27">
        <v>1</v>
      </c>
      <c r="P414">
        <v>2</v>
      </c>
      <c r="Q414" s="21">
        <v>18.181818181818183</v>
      </c>
      <c r="R414" s="27">
        <v>1</v>
      </c>
      <c r="S414" s="21">
        <v>33.700000000000003</v>
      </c>
      <c r="T414">
        <v>2</v>
      </c>
      <c r="V414" s="27">
        <v>1</v>
      </c>
      <c r="W414">
        <v>3.4</v>
      </c>
      <c r="X414">
        <v>4.5</v>
      </c>
      <c r="Y414" s="36">
        <v>59.9</v>
      </c>
      <c r="Z414">
        <v>26.2</v>
      </c>
      <c r="AA414" t="s">
        <v>242</v>
      </c>
      <c r="AB414" t="s">
        <v>242</v>
      </c>
      <c r="AC414" t="s">
        <v>242</v>
      </c>
    </row>
    <row r="415" spans="1:29" ht="14" hidden="1" customHeight="1" x14ac:dyDescent="0.2">
      <c r="A415" s="10">
        <v>415</v>
      </c>
      <c r="B415" s="10" t="s">
        <v>8330</v>
      </c>
      <c r="C415" s="10"/>
      <c r="D415" s="10" t="s">
        <v>271</v>
      </c>
      <c r="E415" s="10" t="s">
        <v>1304</v>
      </c>
      <c r="F415" s="10">
        <v>2021</v>
      </c>
      <c r="G415" s="10"/>
      <c r="H415" s="10">
        <v>0.5</v>
      </c>
      <c r="I415">
        <v>15</v>
      </c>
      <c r="K415" s="10">
        <v>14</v>
      </c>
      <c r="L415" s="22">
        <v>1</v>
      </c>
      <c r="M415" s="10">
        <v>3</v>
      </c>
      <c r="N415" s="21">
        <v>21.428571428571427</v>
      </c>
      <c r="O415" s="22">
        <v>1</v>
      </c>
      <c r="P415" s="10">
        <v>2</v>
      </c>
      <c r="Q415" s="21">
        <v>14.285714285714285</v>
      </c>
      <c r="R415" s="22">
        <v>1</v>
      </c>
      <c r="S415" s="20">
        <v>26.4</v>
      </c>
      <c r="T415" s="10">
        <v>2</v>
      </c>
      <c r="U415" s="10"/>
      <c r="V415" s="22">
        <v>0</v>
      </c>
      <c r="W415" s="10" t="s">
        <v>242</v>
      </c>
      <c r="X415" s="10" t="s">
        <v>242</v>
      </c>
      <c r="Y415" s="50" t="s">
        <v>242</v>
      </c>
      <c r="Z415" s="10" t="s">
        <v>242</v>
      </c>
      <c r="AA415" s="10" t="s">
        <v>242</v>
      </c>
      <c r="AB415" s="10" t="s">
        <v>242</v>
      </c>
      <c r="AC415" s="10" t="s">
        <v>242</v>
      </c>
    </row>
    <row r="416" spans="1:29" ht="14" hidden="1" customHeight="1" x14ac:dyDescent="0.2">
      <c r="A416">
        <v>416</v>
      </c>
      <c r="B416" t="s">
        <v>8350</v>
      </c>
      <c r="D416" t="s">
        <v>297</v>
      </c>
      <c r="E416" t="s">
        <v>8353</v>
      </c>
      <c r="F416">
        <v>2022</v>
      </c>
      <c r="H416">
        <v>0</v>
      </c>
      <c r="K416">
        <v>9</v>
      </c>
      <c r="L416" s="27">
        <v>1</v>
      </c>
      <c r="M416">
        <v>2</v>
      </c>
      <c r="N416" s="21">
        <v>22.222222222222221</v>
      </c>
      <c r="O416" s="27">
        <v>1</v>
      </c>
      <c r="P416">
        <v>3</v>
      </c>
      <c r="Q416" s="21">
        <v>33.333333333333329</v>
      </c>
      <c r="R416" s="27">
        <v>0</v>
      </c>
      <c r="S416" s="21" t="s">
        <v>242</v>
      </c>
      <c r="T416" t="s">
        <v>242</v>
      </c>
      <c r="V416" s="27">
        <v>0</v>
      </c>
      <c r="W416" t="s">
        <v>242</v>
      </c>
      <c r="X416" t="s">
        <v>242</v>
      </c>
      <c r="Y416" s="36" t="s">
        <v>242</v>
      </c>
      <c r="Z416" t="s">
        <v>242</v>
      </c>
      <c r="AA416" t="s">
        <v>242</v>
      </c>
      <c r="AB416" t="s">
        <v>242</v>
      </c>
      <c r="AC416" t="s">
        <v>242</v>
      </c>
    </row>
    <row r="417" spans="1:29" ht="14" hidden="1" customHeight="1" x14ac:dyDescent="0.2">
      <c r="A417">
        <v>417</v>
      </c>
      <c r="B417" t="s">
        <v>8378</v>
      </c>
      <c r="D417" t="s">
        <v>319</v>
      </c>
      <c r="E417" t="s">
        <v>890</v>
      </c>
      <c r="F417">
        <v>2021</v>
      </c>
      <c r="H417">
        <v>0</v>
      </c>
      <c r="K417">
        <v>9</v>
      </c>
      <c r="L417" s="27">
        <v>1</v>
      </c>
      <c r="M417">
        <v>2</v>
      </c>
      <c r="N417" s="21">
        <v>22.222222222222221</v>
      </c>
      <c r="O417" s="27">
        <v>1</v>
      </c>
      <c r="P417">
        <v>1</v>
      </c>
      <c r="Q417" s="21">
        <v>11.111111111111111</v>
      </c>
      <c r="R417" s="27">
        <v>1</v>
      </c>
      <c r="S417" s="21">
        <v>45.8</v>
      </c>
      <c r="T417">
        <v>2</v>
      </c>
      <c r="U417" s="2" t="s">
        <v>8392</v>
      </c>
      <c r="V417" s="27">
        <v>1</v>
      </c>
      <c r="W417">
        <v>7.3</v>
      </c>
      <c r="X417">
        <v>9.4</v>
      </c>
      <c r="Y417" s="36">
        <v>63.19</v>
      </c>
      <c r="Z417">
        <v>15.86</v>
      </c>
      <c r="AA417">
        <v>0.19700000000000001</v>
      </c>
      <c r="AB417">
        <v>6.5799999999999997E-2</v>
      </c>
      <c r="AC417">
        <v>1.119</v>
      </c>
    </row>
    <row r="418" spans="1:29" ht="14" hidden="1" customHeight="1" x14ac:dyDescent="0.2">
      <c r="A418">
        <v>418</v>
      </c>
      <c r="B418" t="s">
        <v>8401</v>
      </c>
      <c r="D418" t="s">
        <v>659</v>
      </c>
      <c r="E418" t="s">
        <v>660</v>
      </c>
      <c r="F418">
        <v>2021</v>
      </c>
      <c r="H418">
        <v>0.5</v>
      </c>
      <c r="I418">
        <v>6</v>
      </c>
      <c r="K418">
        <v>11</v>
      </c>
      <c r="L418" s="27">
        <v>1</v>
      </c>
      <c r="M418">
        <v>3</v>
      </c>
      <c r="N418" s="21">
        <v>27.27272727272727</v>
      </c>
      <c r="O418" s="27">
        <v>1</v>
      </c>
      <c r="P418">
        <v>4</v>
      </c>
      <c r="Q418" s="21">
        <v>36.363636363636367</v>
      </c>
      <c r="R418" s="27">
        <v>1</v>
      </c>
      <c r="S418" s="21">
        <v>56</v>
      </c>
      <c r="T418">
        <v>3</v>
      </c>
      <c r="V418" s="27">
        <v>1</v>
      </c>
      <c r="W418">
        <v>7</v>
      </c>
      <c r="X418">
        <v>9</v>
      </c>
      <c r="Y418" s="36">
        <v>74</v>
      </c>
      <c r="Z418">
        <v>7</v>
      </c>
      <c r="AA418" t="s">
        <v>242</v>
      </c>
      <c r="AB418" t="s">
        <v>242</v>
      </c>
      <c r="AC418" t="s">
        <v>242</v>
      </c>
    </row>
    <row r="419" spans="1:29" ht="14" hidden="1" customHeight="1" x14ac:dyDescent="0.2">
      <c r="A419">
        <v>419</v>
      </c>
      <c r="B419" t="s">
        <v>8429</v>
      </c>
      <c r="D419" t="s">
        <v>319</v>
      </c>
      <c r="E419" t="s">
        <v>913</v>
      </c>
      <c r="F419">
        <v>2021</v>
      </c>
      <c r="H419">
        <v>0.5</v>
      </c>
      <c r="I419">
        <v>4</v>
      </c>
      <c r="K419">
        <v>11</v>
      </c>
      <c r="L419" s="27">
        <v>1</v>
      </c>
      <c r="M419">
        <v>3</v>
      </c>
      <c r="N419" s="21">
        <v>27.27272727272727</v>
      </c>
      <c r="O419" s="27">
        <v>1</v>
      </c>
      <c r="P419">
        <v>5</v>
      </c>
      <c r="Q419" s="21">
        <v>45.454545454545453</v>
      </c>
      <c r="R419" s="27">
        <v>1</v>
      </c>
      <c r="S419" s="21">
        <v>62.4</v>
      </c>
      <c r="T419">
        <v>3</v>
      </c>
      <c r="V419" s="27">
        <v>1</v>
      </c>
      <c r="W419">
        <v>22.6</v>
      </c>
      <c r="X419">
        <v>8.4</v>
      </c>
      <c r="Y419" s="36">
        <v>64.099999999999994</v>
      </c>
      <c r="Z419">
        <v>2.57</v>
      </c>
      <c r="AA419">
        <v>0.3</v>
      </c>
      <c r="AB419">
        <v>0.43</v>
      </c>
      <c r="AC419">
        <v>1.5</v>
      </c>
    </row>
    <row r="420" spans="1:29" ht="14" hidden="1" customHeight="1" x14ac:dyDescent="0.2">
      <c r="A420">
        <v>420</v>
      </c>
      <c r="B420" t="s">
        <v>8454</v>
      </c>
      <c r="D420" t="s">
        <v>297</v>
      </c>
      <c r="E420" t="s">
        <v>765</v>
      </c>
      <c r="F420">
        <v>2019</v>
      </c>
      <c r="H420">
        <v>0</v>
      </c>
      <c r="K420">
        <v>13</v>
      </c>
      <c r="L420" s="27">
        <v>1</v>
      </c>
      <c r="M420">
        <v>2</v>
      </c>
      <c r="N420" s="21">
        <v>15.384615384615385</v>
      </c>
      <c r="O420" s="27">
        <v>0</v>
      </c>
      <c r="P420" s="24" t="s">
        <v>242</v>
      </c>
      <c r="Q420" s="21" t="s">
        <v>242</v>
      </c>
      <c r="R420" s="27">
        <v>1</v>
      </c>
      <c r="S420" s="21">
        <v>33.299999999999997</v>
      </c>
      <c r="T420">
        <v>2</v>
      </c>
      <c r="V420" s="27">
        <v>0.5</v>
      </c>
      <c r="W420">
        <v>6.8</v>
      </c>
      <c r="X420">
        <v>6</v>
      </c>
      <c r="Y420" s="36" t="s">
        <v>242</v>
      </c>
      <c r="Z420">
        <v>18.3</v>
      </c>
      <c r="AA420" t="s">
        <v>242</v>
      </c>
      <c r="AB420" t="s">
        <v>242</v>
      </c>
      <c r="AC420" t="s">
        <v>242</v>
      </c>
    </row>
    <row r="421" spans="1:29" ht="14" hidden="1" customHeight="1" x14ac:dyDescent="0.2">
      <c r="A421">
        <v>421</v>
      </c>
      <c r="B421" t="s">
        <v>8476</v>
      </c>
      <c r="D421" t="s">
        <v>476</v>
      </c>
      <c r="E421" t="s">
        <v>8478</v>
      </c>
      <c r="F421">
        <v>2021</v>
      </c>
      <c r="H421">
        <v>0</v>
      </c>
      <c r="K421">
        <v>8</v>
      </c>
      <c r="L421" s="27">
        <v>1</v>
      </c>
      <c r="M421">
        <v>2</v>
      </c>
      <c r="N421" s="21">
        <v>25</v>
      </c>
      <c r="O421" s="27">
        <v>1</v>
      </c>
      <c r="P421">
        <v>3</v>
      </c>
      <c r="Q421" s="21">
        <v>37.5</v>
      </c>
      <c r="R421" s="27">
        <v>1</v>
      </c>
      <c r="S421" s="21">
        <v>54.7</v>
      </c>
      <c r="T421">
        <v>2</v>
      </c>
      <c r="V421" s="27">
        <v>1</v>
      </c>
      <c r="W421">
        <v>6.7</v>
      </c>
      <c r="X421">
        <v>8.4</v>
      </c>
      <c r="Y421" s="36">
        <v>67.3</v>
      </c>
      <c r="Z421" t="s">
        <v>242</v>
      </c>
      <c r="AA421" t="s">
        <v>242</v>
      </c>
      <c r="AB421" t="s">
        <v>242</v>
      </c>
      <c r="AC421" t="s">
        <v>242</v>
      </c>
    </row>
    <row r="422" spans="1:29" ht="14" hidden="1" customHeight="1" x14ac:dyDescent="0.2">
      <c r="A422">
        <v>422</v>
      </c>
      <c r="B422" t="s">
        <v>8503</v>
      </c>
      <c r="C422" s="24">
        <v>84839</v>
      </c>
      <c r="D422" t="s">
        <v>476</v>
      </c>
      <c r="E422" t="s">
        <v>8505</v>
      </c>
      <c r="F422">
        <v>2020</v>
      </c>
      <c r="H422">
        <v>0</v>
      </c>
      <c r="K422">
        <v>9</v>
      </c>
      <c r="L422" s="27">
        <v>1</v>
      </c>
      <c r="M422">
        <v>2</v>
      </c>
      <c r="N422" s="21">
        <v>22.222222222222221</v>
      </c>
      <c r="O422" s="27">
        <v>0.5</v>
      </c>
      <c r="P422">
        <v>1</v>
      </c>
      <c r="Q422" s="21">
        <v>11.111111111111111</v>
      </c>
      <c r="R422" s="27">
        <v>0</v>
      </c>
      <c r="S422" s="21" t="s">
        <v>242</v>
      </c>
      <c r="T422" t="s">
        <v>242</v>
      </c>
      <c r="V422" s="27">
        <v>0</v>
      </c>
      <c r="W422" t="s">
        <v>242</v>
      </c>
      <c r="X422" t="s">
        <v>242</v>
      </c>
      <c r="Y422" s="36" t="s">
        <v>242</v>
      </c>
      <c r="Z422" t="s">
        <v>242</v>
      </c>
      <c r="AA422" t="s">
        <v>242</v>
      </c>
      <c r="AB422" t="s">
        <v>242</v>
      </c>
      <c r="AC422" t="s">
        <v>242</v>
      </c>
    </row>
    <row r="423" spans="1:29" ht="14" hidden="1" customHeight="1" x14ac:dyDescent="0.2">
      <c r="A423">
        <v>423</v>
      </c>
      <c r="B423" t="s">
        <v>8515</v>
      </c>
      <c r="D423" t="s">
        <v>319</v>
      </c>
      <c r="E423" t="s">
        <v>8517</v>
      </c>
      <c r="F423">
        <v>2021</v>
      </c>
      <c r="H423">
        <v>0</v>
      </c>
      <c r="K423">
        <v>11</v>
      </c>
      <c r="L423" s="27">
        <v>1</v>
      </c>
      <c r="M423">
        <v>5</v>
      </c>
      <c r="N423" s="21">
        <v>45.454545454545453</v>
      </c>
      <c r="O423" s="27">
        <v>1</v>
      </c>
      <c r="P423">
        <v>3</v>
      </c>
      <c r="Q423" s="21">
        <v>27.27272727272727</v>
      </c>
      <c r="R423" s="27">
        <v>1</v>
      </c>
      <c r="S423" s="21">
        <v>68.2</v>
      </c>
      <c r="T423">
        <v>3</v>
      </c>
      <c r="V423" s="27">
        <v>1</v>
      </c>
      <c r="W423">
        <v>6.58</v>
      </c>
      <c r="X423">
        <v>5.94</v>
      </c>
      <c r="Y423" s="36">
        <v>79.8</v>
      </c>
      <c r="Z423">
        <v>4.6900000000000004</v>
      </c>
      <c r="AA423">
        <v>0.27</v>
      </c>
      <c r="AB423">
        <v>0.22</v>
      </c>
      <c r="AC423" t="s">
        <v>242</v>
      </c>
    </row>
    <row r="424" spans="1:29" ht="14" hidden="1" customHeight="1" x14ac:dyDescent="0.2">
      <c r="A424">
        <v>424</v>
      </c>
      <c r="B424" t="s">
        <v>8533</v>
      </c>
      <c r="C424" s="24">
        <v>1012100</v>
      </c>
      <c r="D424" t="s">
        <v>418</v>
      </c>
      <c r="E424" t="s">
        <v>687</v>
      </c>
      <c r="F424">
        <v>2021</v>
      </c>
      <c r="G424">
        <v>2021</v>
      </c>
      <c r="H424">
        <v>0</v>
      </c>
      <c r="I424">
        <v>13</v>
      </c>
      <c r="K424">
        <v>9</v>
      </c>
      <c r="L424" s="27">
        <v>1</v>
      </c>
      <c r="M424">
        <v>2</v>
      </c>
      <c r="N424" s="21">
        <v>22.222222222222221</v>
      </c>
      <c r="O424" s="27">
        <v>0</v>
      </c>
      <c r="P424" s="24" t="s">
        <v>242</v>
      </c>
      <c r="Q424" s="21" t="s">
        <v>242</v>
      </c>
      <c r="R424" s="27">
        <v>1</v>
      </c>
      <c r="S424" s="21">
        <v>25</v>
      </c>
      <c r="T424">
        <v>2</v>
      </c>
      <c r="V424" s="27">
        <v>0.5</v>
      </c>
      <c r="W424" t="s">
        <v>242</v>
      </c>
      <c r="X424" t="s">
        <v>242</v>
      </c>
      <c r="Y424" s="36">
        <v>66</v>
      </c>
      <c r="Z424" t="s">
        <v>242</v>
      </c>
      <c r="AA424" t="s">
        <v>242</v>
      </c>
      <c r="AB424" t="s">
        <v>242</v>
      </c>
      <c r="AC424" t="s">
        <v>242</v>
      </c>
    </row>
    <row r="425" spans="1:29" ht="14" hidden="1" customHeight="1" x14ac:dyDescent="0.2">
      <c r="A425">
        <v>425</v>
      </c>
      <c r="B425" t="s">
        <v>8563</v>
      </c>
      <c r="D425" t="s">
        <v>326</v>
      </c>
      <c r="E425" t="s">
        <v>2449</v>
      </c>
      <c r="F425">
        <v>2022</v>
      </c>
      <c r="H425">
        <v>0.5</v>
      </c>
      <c r="I425">
        <v>10</v>
      </c>
      <c r="K425">
        <v>11</v>
      </c>
      <c r="L425" s="27">
        <v>1</v>
      </c>
      <c r="M425">
        <v>4</v>
      </c>
      <c r="N425" s="21">
        <v>36.363636363636367</v>
      </c>
      <c r="O425" s="27">
        <v>1</v>
      </c>
      <c r="P425">
        <v>2</v>
      </c>
      <c r="Q425" s="21">
        <v>18.181818181818183</v>
      </c>
      <c r="R425" s="27">
        <v>1</v>
      </c>
      <c r="S425" s="21">
        <v>29.7</v>
      </c>
      <c r="T425">
        <v>3</v>
      </c>
      <c r="V425" s="27">
        <v>1</v>
      </c>
      <c r="W425">
        <v>9.59</v>
      </c>
      <c r="X425">
        <v>7.7</v>
      </c>
      <c r="Y425" s="36">
        <v>78.69</v>
      </c>
      <c r="Z425">
        <v>1.8</v>
      </c>
      <c r="AA425">
        <v>0.27</v>
      </c>
      <c r="AB425">
        <v>0.55000000000000004</v>
      </c>
      <c r="AC425">
        <v>1.33</v>
      </c>
    </row>
    <row r="426" spans="1:29" ht="14" hidden="1" customHeight="1" x14ac:dyDescent="0.2">
      <c r="A426">
        <v>426</v>
      </c>
      <c r="B426" t="s">
        <v>8591</v>
      </c>
      <c r="D426" t="s">
        <v>476</v>
      </c>
      <c r="E426" t="s">
        <v>8593</v>
      </c>
      <c r="F426">
        <v>2021</v>
      </c>
      <c r="H426">
        <v>0.5</v>
      </c>
      <c r="K426">
        <v>12</v>
      </c>
      <c r="L426" s="27">
        <v>1</v>
      </c>
      <c r="M426">
        <v>4</v>
      </c>
      <c r="N426" s="21">
        <v>33.333333333333329</v>
      </c>
      <c r="O426" s="27">
        <v>1</v>
      </c>
      <c r="P426">
        <v>3</v>
      </c>
      <c r="Q426" s="21">
        <v>25</v>
      </c>
      <c r="R426" s="27">
        <v>1</v>
      </c>
      <c r="S426" s="21">
        <v>20</v>
      </c>
      <c r="T426">
        <v>3</v>
      </c>
      <c r="V426" s="27">
        <v>1</v>
      </c>
      <c r="W426" t="s">
        <v>242</v>
      </c>
      <c r="X426" t="s">
        <v>242</v>
      </c>
      <c r="Y426" s="36">
        <v>53</v>
      </c>
      <c r="Z426" t="s">
        <v>242</v>
      </c>
      <c r="AA426" t="s">
        <v>242</v>
      </c>
      <c r="AB426" t="s">
        <v>242</v>
      </c>
      <c r="AC426" t="s">
        <v>242</v>
      </c>
    </row>
    <row r="427" spans="1:29" ht="14" hidden="1" customHeight="1" x14ac:dyDescent="0.2">
      <c r="A427">
        <v>427</v>
      </c>
      <c r="B427" t="s">
        <v>8627</v>
      </c>
      <c r="D427" t="s">
        <v>476</v>
      </c>
      <c r="E427" t="s">
        <v>513</v>
      </c>
      <c r="F427">
        <v>2021</v>
      </c>
      <c r="H427">
        <v>0</v>
      </c>
      <c r="I427">
        <v>15</v>
      </c>
      <c r="K427">
        <v>10</v>
      </c>
      <c r="L427" s="27">
        <v>1</v>
      </c>
      <c r="M427">
        <v>3</v>
      </c>
      <c r="N427" s="21">
        <v>30</v>
      </c>
      <c r="O427" s="27">
        <v>1</v>
      </c>
      <c r="P427">
        <v>5</v>
      </c>
      <c r="Q427" s="21">
        <v>50</v>
      </c>
      <c r="R427" s="27">
        <v>1</v>
      </c>
      <c r="S427" s="21">
        <v>32</v>
      </c>
      <c r="T427">
        <v>2</v>
      </c>
      <c r="V427" s="27">
        <v>1</v>
      </c>
      <c r="W427">
        <v>7</v>
      </c>
      <c r="X427">
        <v>5</v>
      </c>
      <c r="Y427" s="36">
        <v>75</v>
      </c>
      <c r="Z427">
        <v>10</v>
      </c>
      <c r="AA427" t="s">
        <v>242</v>
      </c>
      <c r="AB427" t="s">
        <v>242</v>
      </c>
      <c r="AC427" t="s">
        <v>242</v>
      </c>
    </row>
    <row r="428" spans="1:29" ht="14" hidden="1" customHeight="1" x14ac:dyDescent="0.2">
      <c r="A428">
        <v>428</v>
      </c>
      <c r="B428" t="s">
        <v>8658</v>
      </c>
      <c r="D428" t="s">
        <v>319</v>
      </c>
      <c r="E428" t="s">
        <v>2174</v>
      </c>
      <c r="F428">
        <v>2022</v>
      </c>
      <c r="H428">
        <v>0.5</v>
      </c>
      <c r="I428">
        <v>11</v>
      </c>
      <c r="K428">
        <v>11</v>
      </c>
      <c r="L428" s="27">
        <v>1</v>
      </c>
      <c r="M428">
        <v>5</v>
      </c>
      <c r="N428" s="21">
        <v>45.454545454545453</v>
      </c>
      <c r="O428" s="27">
        <v>1</v>
      </c>
      <c r="P428">
        <v>2</v>
      </c>
      <c r="Q428" s="21">
        <v>18.181818181818183</v>
      </c>
      <c r="R428" s="27">
        <v>1</v>
      </c>
      <c r="S428" s="21">
        <v>46</v>
      </c>
      <c r="T428">
        <v>3</v>
      </c>
      <c r="U428" t="s">
        <v>8679</v>
      </c>
      <c r="V428" s="27">
        <v>1</v>
      </c>
      <c r="W428">
        <v>5</v>
      </c>
      <c r="X428">
        <v>7</v>
      </c>
      <c r="Y428" s="36">
        <v>52</v>
      </c>
      <c r="Z428">
        <v>23</v>
      </c>
      <c r="AA428">
        <v>1</v>
      </c>
      <c r="AB428">
        <v>0</v>
      </c>
      <c r="AC428">
        <v>3</v>
      </c>
    </row>
    <row r="429" spans="1:29" ht="14" hidden="1" customHeight="1" x14ac:dyDescent="0.2">
      <c r="A429">
        <v>429</v>
      </c>
      <c r="B429" t="s">
        <v>8690</v>
      </c>
      <c r="D429" t="s">
        <v>350</v>
      </c>
      <c r="E429" t="s">
        <v>8692</v>
      </c>
      <c r="F429">
        <v>2021</v>
      </c>
      <c r="H429">
        <v>0</v>
      </c>
      <c r="K429">
        <v>10</v>
      </c>
      <c r="L429" s="27">
        <v>1</v>
      </c>
      <c r="M429">
        <v>3</v>
      </c>
      <c r="N429" s="21">
        <v>30</v>
      </c>
      <c r="O429" s="27">
        <v>1</v>
      </c>
      <c r="P429">
        <v>1</v>
      </c>
      <c r="Q429" s="21">
        <v>10</v>
      </c>
      <c r="R429" s="27">
        <v>1</v>
      </c>
      <c r="S429" s="21">
        <v>37</v>
      </c>
      <c r="T429">
        <v>2</v>
      </c>
      <c r="V429" s="27">
        <v>0.5</v>
      </c>
      <c r="W429" t="s">
        <v>242</v>
      </c>
      <c r="X429" t="s">
        <v>242</v>
      </c>
      <c r="Y429" s="36" t="s">
        <v>242</v>
      </c>
      <c r="Z429" t="s">
        <v>242</v>
      </c>
      <c r="AA429" t="s">
        <v>242</v>
      </c>
      <c r="AB429" t="s">
        <v>242</v>
      </c>
      <c r="AC429" t="s">
        <v>242</v>
      </c>
    </row>
    <row r="430" spans="1:29" ht="14" hidden="1" customHeight="1" x14ac:dyDescent="0.2">
      <c r="A430">
        <v>430</v>
      </c>
      <c r="B430" t="s">
        <v>8713</v>
      </c>
      <c r="D430" t="s">
        <v>297</v>
      </c>
      <c r="E430" t="s">
        <v>2196</v>
      </c>
      <c r="F430">
        <v>2021</v>
      </c>
      <c r="H430">
        <v>0</v>
      </c>
      <c r="K430">
        <v>11</v>
      </c>
      <c r="L430" s="27">
        <v>1</v>
      </c>
      <c r="M430">
        <v>3</v>
      </c>
      <c r="N430" s="21">
        <v>27.27272727272727</v>
      </c>
      <c r="O430" s="27">
        <v>1</v>
      </c>
      <c r="P430">
        <v>5</v>
      </c>
      <c r="Q430" s="21">
        <v>45.454545454545453</v>
      </c>
      <c r="R430" s="27">
        <v>1</v>
      </c>
      <c r="S430" s="21">
        <v>51</v>
      </c>
      <c r="T430">
        <v>2</v>
      </c>
      <c r="U430" t="s">
        <v>8724</v>
      </c>
      <c r="V430" s="27">
        <v>1</v>
      </c>
      <c r="W430">
        <v>4</v>
      </c>
      <c r="X430">
        <v>18</v>
      </c>
      <c r="Y430" s="36">
        <v>55</v>
      </c>
      <c r="Z430">
        <v>19</v>
      </c>
      <c r="AA430">
        <v>1</v>
      </c>
      <c r="AB430">
        <v>1</v>
      </c>
      <c r="AC430">
        <v>2</v>
      </c>
    </row>
    <row r="431" spans="1:29" ht="14" hidden="1" customHeight="1" x14ac:dyDescent="0.2">
      <c r="A431">
        <v>431</v>
      </c>
      <c r="B431" t="s">
        <v>8732</v>
      </c>
      <c r="D431" t="s">
        <v>350</v>
      </c>
      <c r="E431" t="s">
        <v>2411</v>
      </c>
      <c r="F431">
        <v>2020</v>
      </c>
      <c r="H431">
        <v>0</v>
      </c>
      <c r="K431">
        <v>9</v>
      </c>
      <c r="L431" s="27">
        <v>1</v>
      </c>
      <c r="M431">
        <v>3</v>
      </c>
      <c r="N431" s="21">
        <v>33.333333333333329</v>
      </c>
      <c r="O431" s="27">
        <v>1</v>
      </c>
      <c r="P431">
        <v>2</v>
      </c>
      <c r="Q431" s="21">
        <v>22.222222222222221</v>
      </c>
      <c r="R431" s="27">
        <v>0</v>
      </c>
      <c r="S431" s="21" t="s">
        <v>242</v>
      </c>
      <c r="T431" t="s">
        <v>242</v>
      </c>
      <c r="V431" s="27">
        <v>0</v>
      </c>
      <c r="W431" t="s">
        <v>242</v>
      </c>
      <c r="X431" t="s">
        <v>242</v>
      </c>
      <c r="Y431" s="36" t="s">
        <v>242</v>
      </c>
      <c r="Z431" t="s">
        <v>242</v>
      </c>
      <c r="AA431" t="s">
        <v>242</v>
      </c>
      <c r="AB431" t="s">
        <v>242</v>
      </c>
      <c r="AC431" t="s">
        <v>242</v>
      </c>
    </row>
    <row r="432" spans="1:29" ht="14" hidden="1" customHeight="1" x14ac:dyDescent="0.2">
      <c r="A432">
        <v>432</v>
      </c>
      <c r="B432" t="s">
        <v>8744</v>
      </c>
      <c r="D432" t="s">
        <v>659</v>
      </c>
      <c r="E432" t="s">
        <v>8746</v>
      </c>
      <c r="F432">
        <v>2020</v>
      </c>
      <c r="H432">
        <v>0.5</v>
      </c>
      <c r="I432">
        <v>8</v>
      </c>
      <c r="K432">
        <v>11</v>
      </c>
      <c r="L432" s="27">
        <v>1</v>
      </c>
      <c r="M432">
        <v>4</v>
      </c>
      <c r="N432" s="21">
        <v>36.363636363636367</v>
      </c>
      <c r="O432" s="27">
        <v>1</v>
      </c>
      <c r="P432">
        <v>4</v>
      </c>
      <c r="Q432" s="21">
        <v>36.363636363636367</v>
      </c>
      <c r="R432" s="27">
        <v>1</v>
      </c>
      <c r="S432" s="21">
        <v>46</v>
      </c>
      <c r="T432">
        <v>3</v>
      </c>
      <c r="U432" s="2" t="s">
        <v>8760</v>
      </c>
      <c r="V432" s="27">
        <v>0.5</v>
      </c>
      <c r="W432" t="s">
        <v>242</v>
      </c>
      <c r="X432" t="s">
        <v>242</v>
      </c>
      <c r="Y432" s="36">
        <v>68</v>
      </c>
      <c r="Z432" t="s">
        <v>242</v>
      </c>
      <c r="AA432" t="s">
        <v>242</v>
      </c>
      <c r="AB432" t="s">
        <v>242</v>
      </c>
      <c r="AC432" t="s">
        <v>242</v>
      </c>
    </row>
    <row r="433" spans="1:29" ht="14" hidden="1" customHeight="1" x14ac:dyDescent="0.2">
      <c r="A433">
        <v>433</v>
      </c>
      <c r="B433" t="s">
        <v>8768</v>
      </c>
      <c r="D433" t="s">
        <v>319</v>
      </c>
      <c r="E433" t="s">
        <v>8771</v>
      </c>
      <c r="F433">
        <v>2020</v>
      </c>
      <c r="H433">
        <v>0</v>
      </c>
      <c r="K433">
        <v>12</v>
      </c>
      <c r="L433" s="27">
        <v>1</v>
      </c>
      <c r="M433">
        <v>3</v>
      </c>
      <c r="N433" s="21">
        <v>25</v>
      </c>
      <c r="O433" s="27">
        <v>1</v>
      </c>
      <c r="P433">
        <v>5</v>
      </c>
      <c r="Q433" s="21">
        <v>41.666666666666671</v>
      </c>
      <c r="R433" s="27">
        <v>1</v>
      </c>
      <c r="S433" s="21">
        <v>27</v>
      </c>
      <c r="T433">
        <v>2</v>
      </c>
      <c r="U433" s="2" t="s">
        <v>8783</v>
      </c>
      <c r="V433" s="27">
        <v>0</v>
      </c>
      <c r="W433" t="s">
        <v>242</v>
      </c>
      <c r="X433" t="s">
        <v>242</v>
      </c>
      <c r="Y433" s="36" t="s">
        <v>242</v>
      </c>
      <c r="Z433" t="s">
        <v>242</v>
      </c>
      <c r="AA433" t="s">
        <v>242</v>
      </c>
      <c r="AB433" t="s">
        <v>242</v>
      </c>
      <c r="AC433" t="s">
        <v>242</v>
      </c>
    </row>
    <row r="434" spans="1:29" ht="14" hidden="1" customHeight="1" x14ac:dyDescent="0.2">
      <c r="A434">
        <v>434</v>
      </c>
      <c r="B434" t="s">
        <v>8790</v>
      </c>
      <c r="D434" t="s">
        <v>418</v>
      </c>
      <c r="E434" t="s">
        <v>2210</v>
      </c>
      <c r="F434">
        <v>2020</v>
      </c>
      <c r="H434">
        <v>0</v>
      </c>
      <c r="K434">
        <v>11</v>
      </c>
      <c r="L434" s="27">
        <v>1</v>
      </c>
      <c r="M434">
        <v>2</v>
      </c>
      <c r="N434" s="21">
        <v>18.181818181818183</v>
      </c>
      <c r="O434" s="27">
        <v>0</v>
      </c>
      <c r="P434" s="24" t="s">
        <v>242</v>
      </c>
      <c r="Q434" s="21" t="s">
        <v>242</v>
      </c>
      <c r="R434" s="27">
        <v>1</v>
      </c>
      <c r="S434" s="21">
        <v>14</v>
      </c>
      <c r="T434">
        <v>3</v>
      </c>
      <c r="V434" s="27">
        <v>0</v>
      </c>
      <c r="W434" t="s">
        <v>242</v>
      </c>
      <c r="X434" t="s">
        <v>242</v>
      </c>
      <c r="Y434" s="36" t="s">
        <v>242</v>
      </c>
      <c r="Z434" t="s">
        <v>242</v>
      </c>
      <c r="AA434" t="s">
        <v>242</v>
      </c>
      <c r="AB434" t="s">
        <v>242</v>
      </c>
      <c r="AC434" t="s">
        <v>242</v>
      </c>
    </row>
    <row r="435" spans="1:29" ht="14" hidden="1" customHeight="1" x14ac:dyDescent="0.2">
      <c r="A435">
        <v>435</v>
      </c>
      <c r="B435" t="s">
        <v>8811</v>
      </c>
      <c r="C435" s="24">
        <v>1130310</v>
      </c>
      <c r="D435" t="s">
        <v>490</v>
      </c>
      <c r="E435" t="s">
        <v>1010</v>
      </c>
      <c r="F435">
        <v>2020</v>
      </c>
      <c r="G435">
        <v>2021</v>
      </c>
      <c r="H435">
        <v>0</v>
      </c>
      <c r="K435" s="24">
        <v>9</v>
      </c>
      <c r="L435" s="27">
        <v>1</v>
      </c>
      <c r="M435">
        <v>2</v>
      </c>
      <c r="N435" s="21">
        <v>22.222222222222221</v>
      </c>
      <c r="O435" s="27">
        <v>1</v>
      </c>
      <c r="P435">
        <v>5</v>
      </c>
      <c r="Q435" s="21">
        <v>55.555555555555557</v>
      </c>
      <c r="R435" s="27">
        <v>0</v>
      </c>
      <c r="S435" s="21" t="s">
        <v>242</v>
      </c>
      <c r="T435" t="s">
        <v>242</v>
      </c>
      <c r="V435" s="27">
        <v>1</v>
      </c>
      <c r="W435">
        <v>16.899999999999999</v>
      </c>
      <c r="X435">
        <v>13.8</v>
      </c>
      <c r="Y435" s="36">
        <v>64.900000000000006</v>
      </c>
      <c r="Z435">
        <v>3.2</v>
      </c>
      <c r="AA435">
        <v>0.04</v>
      </c>
      <c r="AB435">
        <v>0.3</v>
      </c>
      <c r="AC435">
        <v>1</v>
      </c>
    </row>
    <row r="436" spans="1:29" ht="14" hidden="1" customHeight="1" x14ac:dyDescent="0.2">
      <c r="A436">
        <v>436</v>
      </c>
      <c r="B436" t="s">
        <v>8835</v>
      </c>
      <c r="D436" t="s">
        <v>248</v>
      </c>
      <c r="E436" t="s">
        <v>586</v>
      </c>
      <c r="F436">
        <v>2020</v>
      </c>
      <c r="H436">
        <v>0.5</v>
      </c>
      <c r="I436">
        <v>9</v>
      </c>
      <c r="K436">
        <v>9</v>
      </c>
      <c r="L436" s="27">
        <v>1</v>
      </c>
      <c r="M436">
        <v>2</v>
      </c>
      <c r="N436" s="21">
        <v>22.222222222222221</v>
      </c>
      <c r="O436" s="27">
        <v>0</v>
      </c>
      <c r="P436" s="24" t="s">
        <v>242</v>
      </c>
      <c r="Q436" s="21" t="s">
        <v>242</v>
      </c>
      <c r="R436" s="27">
        <v>1</v>
      </c>
      <c r="S436" s="21">
        <v>23</v>
      </c>
      <c r="T436">
        <v>2</v>
      </c>
      <c r="V436" s="27">
        <v>0</v>
      </c>
      <c r="W436" t="s">
        <v>242</v>
      </c>
      <c r="X436" t="s">
        <v>242</v>
      </c>
      <c r="Y436" s="36" t="s">
        <v>242</v>
      </c>
      <c r="Z436" t="s">
        <v>242</v>
      </c>
      <c r="AA436" t="s">
        <v>242</v>
      </c>
      <c r="AB436" t="s">
        <v>242</v>
      </c>
      <c r="AC436" t="s">
        <v>242</v>
      </c>
    </row>
    <row r="437" spans="1:29" ht="14" hidden="1" customHeight="1" x14ac:dyDescent="0.2">
      <c r="A437">
        <v>437</v>
      </c>
      <c r="B437" t="s">
        <v>8857</v>
      </c>
      <c r="E437" t="s">
        <v>7476</v>
      </c>
      <c r="F437">
        <v>2021</v>
      </c>
      <c r="H437">
        <v>0.5</v>
      </c>
      <c r="K437">
        <v>13</v>
      </c>
      <c r="L437" s="27">
        <v>1</v>
      </c>
      <c r="M437">
        <v>4</v>
      </c>
      <c r="N437" s="21">
        <v>30.76923076923077</v>
      </c>
      <c r="O437" s="27">
        <v>1</v>
      </c>
      <c r="P437">
        <v>3</v>
      </c>
      <c r="Q437" s="21">
        <v>23.076923076923077</v>
      </c>
      <c r="R437" s="27">
        <v>1</v>
      </c>
      <c r="S437" s="21">
        <v>45</v>
      </c>
      <c r="T437">
        <v>2</v>
      </c>
      <c r="V437" s="27">
        <v>0.5</v>
      </c>
      <c r="W437" t="s">
        <v>242</v>
      </c>
      <c r="X437" t="s">
        <v>242</v>
      </c>
      <c r="Y437" s="36" t="s">
        <v>242</v>
      </c>
      <c r="Z437" t="s">
        <v>242</v>
      </c>
      <c r="AA437" t="s">
        <v>242</v>
      </c>
      <c r="AB437" t="s">
        <v>242</v>
      </c>
      <c r="AC437" t="s">
        <v>242</v>
      </c>
    </row>
    <row r="438" spans="1:29" ht="14" hidden="1" customHeight="1" x14ac:dyDescent="0.2">
      <c r="A438">
        <v>438</v>
      </c>
      <c r="B438" t="s">
        <v>8886</v>
      </c>
      <c r="C438" s="24">
        <v>723254</v>
      </c>
      <c r="D438" t="s">
        <v>476</v>
      </c>
      <c r="E438" t="s">
        <v>2878</v>
      </c>
      <c r="F438">
        <v>2020</v>
      </c>
      <c r="G438">
        <v>2020</v>
      </c>
      <c r="H438">
        <v>0</v>
      </c>
      <c r="K438">
        <v>8</v>
      </c>
      <c r="L438" s="27">
        <v>1</v>
      </c>
      <c r="M438">
        <v>2</v>
      </c>
      <c r="N438" s="21">
        <v>25</v>
      </c>
      <c r="O438" s="27">
        <v>0</v>
      </c>
      <c r="P438" s="24" t="s">
        <v>242</v>
      </c>
      <c r="Q438" s="21" t="s">
        <v>242</v>
      </c>
      <c r="R438" s="27">
        <v>0</v>
      </c>
      <c r="S438" s="21" t="s">
        <v>242</v>
      </c>
      <c r="T438" t="s">
        <v>242</v>
      </c>
      <c r="V438" s="27">
        <v>0</v>
      </c>
      <c r="W438" t="s">
        <v>242</v>
      </c>
      <c r="X438" t="s">
        <v>242</v>
      </c>
      <c r="Y438" s="36" t="s">
        <v>242</v>
      </c>
      <c r="Z438" t="s">
        <v>242</v>
      </c>
      <c r="AA438" t="s">
        <v>242</v>
      </c>
      <c r="AB438" t="s">
        <v>242</v>
      </c>
      <c r="AC438" t="s">
        <v>242</v>
      </c>
    </row>
    <row r="439" spans="1:29" ht="14" hidden="1" customHeight="1" x14ac:dyDescent="0.2">
      <c r="A439">
        <v>439</v>
      </c>
      <c r="B439" t="s">
        <v>8900</v>
      </c>
      <c r="D439" t="s">
        <v>319</v>
      </c>
      <c r="E439" t="s">
        <v>5671</v>
      </c>
      <c r="F439">
        <v>2020</v>
      </c>
      <c r="H439">
        <v>0</v>
      </c>
      <c r="K439">
        <v>12</v>
      </c>
      <c r="L439" s="27">
        <v>1</v>
      </c>
      <c r="M439">
        <v>4</v>
      </c>
      <c r="N439" s="21">
        <v>33.333333333333329</v>
      </c>
      <c r="O439" s="27">
        <v>0</v>
      </c>
      <c r="P439" s="24" t="s">
        <v>242</v>
      </c>
      <c r="Q439" s="21" t="s">
        <v>242</v>
      </c>
      <c r="R439" s="27">
        <v>1</v>
      </c>
      <c r="S439" s="21">
        <v>59</v>
      </c>
      <c r="T439">
        <v>3</v>
      </c>
      <c r="V439" s="27">
        <v>1</v>
      </c>
      <c r="W439">
        <v>9</v>
      </c>
      <c r="X439">
        <v>13</v>
      </c>
      <c r="Y439" s="36">
        <v>57</v>
      </c>
      <c r="Z439">
        <v>11</v>
      </c>
      <c r="AA439" t="s">
        <v>242</v>
      </c>
      <c r="AB439" t="s">
        <v>242</v>
      </c>
      <c r="AC439">
        <v>2</v>
      </c>
    </row>
    <row r="440" spans="1:29" ht="14" hidden="1" customHeight="1" x14ac:dyDescent="0.2">
      <c r="A440">
        <v>440</v>
      </c>
      <c r="B440" t="s">
        <v>8917</v>
      </c>
      <c r="D440" t="s">
        <v>326</v>
      </c>
      <c r="E440" t="s">
        <v>2449</v>
      </c>
      <c r="F440">
        <v>2021</v>
      </c>
      <c r="H440">
        <v>0</v>
      </c>
      <c r="K440">
        <v>10</v>
      </c>
      <c r="L440" s="27">
        <v>1</v>
      </c>
      <c r="M440">
        <v>2</v>
      </c>
      <c r="N440" s="21">
        <v>20</v>
      </c>
      <c r="O440" s="27">
        <v>1</v>
      </c>
      <c r="P440">
        <v>3</v>
      </c>
      <c r="Q440" s="21">
        <v>30</v>
      </c>
      <c r="R440" s="27">
        <v>1</v>
      </c>
      <c r="S440" s="21">
        <v>37</v>
      </c>
      <c r="T440">
        <v>2</v>
      </c>
      <c r="U440" t="s">
        <v>8931</v>
      </c>
      <c r="V440" s="27">
        <v>1</v>
      </c>
      <c r="W440" t="s">
        <v>242</v>
      </c>
      <c r="X440">
        <v>3.4</v>
      </c>
      <c r="Y440" s="36">
        <v>37</v>
      </c>
      <c r="Z440">
        <v>4</v>
      </c>
      <c r="AA440">
        <v>0.4</v>
      </c>
      <c r="AB440">
        <v>0.8</v>
      </c>
      <c r="AC440">
        <v>1</v>
      </c>
    </row>
    <row r="441" spans="1:29" ht="14" hidden="1" customHeight="1" x14ac:dyDescent="0.2">
      <c r="A441">
        <v>441</v>
      </c>
      <c r="B441" t="s">
        <v>8938</v>
      </c>
      <c r="D441" t="s">
        <v>476</v>
      </c>
      <c r="E441" t="s">
        <v>3379</v>
      </c>
      <c r="F441">
        <v>2020</v>
      </c>
      <c r="H441">
        <v>0</v>
      </c>
      <c r="K441">
        <v>10</v>
      </c>
      <c r="L441" s="27">
        <v>1</v>
      </c>
      <c r="M441">
        <v>3</v>
      </c>
      <c r="N441" s="21">
        <v>30</v>
      </c>
      <c r="O441" s="27">
        <v>0</v>
      </c>
      <c r="P441" s="24" t="s">
        <v>242</v>
      </c>
      <c r="Q441" s="21" t="s">
        <v>242</v>
      </c>
      <c r="R441" s="27">
        <v>1</v>
      </c>
      <c r="S441" s="21">
        <v>45</v>
      </c>
      <c r="T441">
        <v>2</v>
      </c>
      <c r="V441" s="27">
        <v>1</v>
      </c>
      <c r="W441">
        <v>17</v>
      </c>
      <c r="X441">
        <v>5</v>
      </c>
      <c r="Y441" s="36" t="s">
        <v>242</v>
      </c>
      <c r="Z441">
        <v>18</v>
      </c>
      <c r="AA441" t="s">
        <v>242</v>
      </c>
      <c r="AB441" t="s">
        <v>242</v>
      </c>
      <c r="AC441" t="s">
        <v>242</v>
      </c>
    </row>
    <row r="442" spans="1:29" ht="14" hidden="1" customHeight="1" x14ac:dyDescent="0.2">
      <c r="A442">
        <v>442</v>
      </c>
      <c r="B442" t="s">
        <v>8956</v>
      </c>
      <c r="D442" t="s">
        <v>319</v>
      </c>
      <c r="E442" t="s">
        <v>8958</v>
      </c>
      <c r="F442">
        <v>2020</v>
      </c>
      <c r="H442">
        <v>0</v>
      </c>
      <c r="K442">
        <v>11</v>
      </c>
      <c r="L442" s="27">
        <v>1</v>
      </c>
      <c r="M442">
        <v>3</v>
      </c>
      <c r="N442" s="21">
        <v>27.27272727272727</v>
      </c>
      <c r="O442" s="27">
        <v>0</v>
      </c>
      <c r="P442" s="24" t="s">
        <v>242</v>
      </c>
      <c r="Q442" s="21" t="s">
        <v>242</v>
      </c>
      <c r="R442" s="27">
        <v>1</v>
      </c>
      <c r="S442" s="21">
        <v>62</v>
      </c>
      <c r="T442">
        <v>3</v>
      </c>
      <c r="V442" s="27">
        <v>0.5</v>
      </c>
      <c r="W442" t="s">
        <v>242</v>
      </c>
      <c r="X442" t="s">
        <v>242</v>
      </c>
      <c r="Y442" s="36">
        <v>70</v>
      </c>
      <c r="Z442" t="s">
        <v>242</v>
      </c>
      <c r="AA442" t="s">
        <v>242</v>
      </c>
      <c r="AB442" t="s">
        <v>242</v>
      </c>
      <c r="AC442" t="s">
        <v>242</v>
      </c>
    </row>
    <row r="443" spans="1:29" ht="14" hidden="1" customHeight="1" x14ac:dyDescent="0.2">
      <c r="A443">
        <v>443</v>
      </c>
      <c r="B443" t="s">
        <v>8971</v>
      </c>
      <c r="C443" s="24">
        <v>76334</v>
      </c>
      <c r="D443" t="s">
        <v>476</v>
      </c>
      <c r="E443" t="s">
        <v>2265</v>
      </c>
      <c r="F443">
        <v>2020</v>
      </c>
      <c r="G443">
        <v>2021</v>
      </c>
      <c r="H443">
        <v>0</v>
      </c>
      <c r="K443">
        <v>11</v>
      </c>
      <c r="L443" s="27">
        <v>1</v>
      </c>
      <c r="M443">
        <v>3</v>
      </c>
      <c r="N443" s="21">
        <v>27.27272727272727</v>
      </c>
      <c r="O443" s="27">
        <v>0</v>
      </c>
      <c r="P443" s="24" t="s">
        <v>242</v>
      </c>
      <c r="Q443" s="21" t="s">
        <v>242</v>
      </c>
      <c r="R443" s="27">
        <v>0</v>
      </c>
      <c r="S443" s="21" t="s">
        <v>242</v>
      </c>
      <c r="T443" t="s">
        <v>242</v>
      </c>
      <c r="V443" s="27">
        <v>0</v>
      </c>
      <c r="W443" t="s">
        <v>242</v>
      </c>
      <c r="X443" t="s">
        <v>242</v>
      </c>
      <c r="Y443" s="36" t="s">
        <v>242</v>
      </c>
      <c r="Z443" t="s">
        <v>242</v>
      </c>
      <c r="AA443" t="s">
        <v>242</v>
      </c>
      <c r="AB443" t="s">
        <v>242</v>
      </c>
      <c r="AC443" t="s">
        <v>242</v>
      </c>
    </row>
    <row r="444" spans="1:29" ht="14" hidden="1" customHeight="1" x14ac:dyDescent="0.2">
      <c r="A444">
        <v>444</v>
      </c>
      <c r="B444" t="s">
        <v>8981</v>
      </c>
      <c r="D444" t="s">
        <v>297</v>
      </c>
      <c r="E444" t="s">
        <v>8353</v>
      </c>
      <c r="F444">
        <v>2020</v>
      </c>
      <c r="H444">
        <v>0</v>
      </c>
      <c r="K444">
        <v>6</v>
      </c>
      <c r="L444" s="27">
        <v>0</v>
      </c>
      <c r="M444" t="s">
        <v>242</v>
      </c>
      <c r="N444" s="21" t="s">
        <v>242</v>
      </c>
      <c r="O444" s="27">
        <v>0</v>
      </c>
      <c r="P444" s="24" t="s">
        <v>242</v>
      </c>
      <c r="Q444" s="21" t="s">
        <v>242</v>
      </c>
      <c r="R444" s="27">
        <v>1</v>
      </c>
      <c r="S444" s="21">
        <v>40</v>
      </c>
      <c r="T444">
        <v>2</v>
      </c>
      <c r="V444" s="27">
        <v>1</v>
      </c>
      <c r="W444">
        <v>1</v>
      </c>
      <c r="X444">
        <v>3.4</v>
      </c>
      <c r="Y444" s="36">
        <v>22.9</v>
      </c>
      <c r="Z444">
        <v>69.8</v>
      </c>
      <c r="AA444">
        <v>0</v>
      </c>
      <c r="AB444">
        <v>0</v>
      </c>
      <c r="AC444">
        <v>2.9</v>
      </c>
    </row>
    <row r="445" spans="1:29" ht="14" hidden="1" customHeight="1" x14ac:dyDescent="0.2">
      <c r="A445">
        <v>445</v>
      </c>
      <c r="B445" t="s">
        <v>8997</v>
      </c>
      <c r="D445" t="s">
        <v>350</v>
      </c>
      <c r="E445" t="s">
        <v>2411</v>
      </c>
      <c r="F445">
        <v>2020</v>
      </c>
      <c r="H445">
        <v>0</v>
      </c>
      <c r="K445">
        <v>8</v>
      </c>
      <c r="L445" s="27">
        <v>1</v>
      </c>
      <c r="M445">
        <v>2</v>
      </c>
      <c r="N445" s="21">
        <v>25</v>
      </c>
      <c r="O445" s="27">
        <v>0</v>
      </c>
      <c r="P445" s="24" t="s">
        <v>242</v>
      </c>
      <c r="Q445" s="21" t="s">
        <v>242</v>
      </c>
      <c r="R445" s="27">
        <v>0</v>
      </c>
      <c r="S445" s="21" t="s">
        <v>242</v>
      </c>
      <c r="T445" t="s">
        <v>242</v>
      </c>
      <c r="V445" s="27">
        <v>0</v>
      </c>
      <c r="W445" t="s">
        <v>242</v>
      </c>
      <c r="X445" t="s">
        <v>242</v>
      </c>
      <c r="Y445" s="36" t="s">
        <v>242</v>
      </c>
      <c r="Z445" t="s">
        <v>242</v>
      </c>
      <c r="AA445" t="s">
        <v>242</v>
      </c>
      <c r="AB445" t="s">
        <v>242</v>
      </c>
      <c r="AC445" t="s">
        <v>242</v>
      </c>
    </row>
    <row r="446" spans="1:29" ht="14" hidden="1" customHeight="1" x14ac:dyDescent="0.2">
      <c r="A446">
        <v>446</v>
      </c>
      <c r="B446" t="s">
        <v>9011</v>
      </c>
      <c r="D446" t="s">
        <v>297</v>
      </c>
      <c r="E446" t="s">
        <v>298</v>
      </c>
      <c r="F446">
        <v>2020</v>
      </c>
      <c r="H446">
        <v>0.5</v>
      </c>
      <c r="I446">
        <v>4</v>
      </c>
      <c r="K446">
        <v>10</v>
      </c>
      <c r="L446" s="27">
        <v>1</v>
      </c>
      <c r="M446">
        <v>2</v>
      </c>
      <c r="N446" s="21">
        <v>20</v>
      </c>
      <c r="O446" s="27">
        <v>0</v>
      </c>
      <c r="P446" s="24" t="s">
        <v>242</v>
      </c>
      <c r="Q446" s="21" t="s">
        <v>242</v>
      </c>
      <c r="R446" s="27">
        <v>1</v>
      </c>
      <c r="S446" s="21">
        <v>58.8</v>
      </c>
      <c r="T446">
        <v>2</v>
      </c>
      <c r="V446" s="27">
        <v>1</v>
      </c>
      <c r="W446" t="s">
        <v>242</v>
      </c>
      <c r="X446" t="s">
        <v>242</v>
      </c>
      <c r="Y446" s="36" t="s">
        <v>242</v>
      </c>
      <c r="Z446" t="s">
        <v>242</v>
      </c>
      <c r="AA446" t="s">
        <v>242</v>
      </c>
      <c r="AB446" t="s">
        <v>242</v>
      </c>
      <c r="AC446" t="s">
        <v>242</v>
      </c>
    </row>
    <row r="447" spans="1:29" ht="14" hidden="1" customHeight="1" x14ac:dyDescent="0.2">
      <c r="A447">
        <v>447</v>
      </c>
      <c r="B447" t="s">
        <v>9040</v>
      </c>
      <c r="D447" t="s">
        <v>476</v>
      </c>
      <c r="E447" t="s">
        <v>2265</v>
      </c>
      <c r="F447">
        <v>2020</v>
      </c>
      <c r="H447">
        <v>0</v>
      </c>
      <c r="K447">
        <v>10</v>
      </c>
      <c r="L447" s="27">
        <v>1</v>
      </c>
      <c r="M447">
        <v>2</v>
      </c>
      <c r="N447" s="21">
        <v>20</v>
      </c>
      <c r="O447" s="27">
        <v>1</v>
      </c>
      <c r="P447">
        <v>2</v>
      </c>
      <c r="Q447" s="21">
        <v>20</v>
      </c>
      <c r="R447" s="27">
        <v>1</v>
      </c>
      <c r="S447" s="21">
        <v>31</v>
      </c>
      <c r="T447">
        <v>2</v>
      </c>
      <c r="V447" s="27">
        <v>0.5</v>
      </c>
      <c r="W447" t="s">
        <v>242</v>
      </c>
      <c r="X447" t="s">
        <v>242</v>
      </c>
      <c r="Y447" s="36" t="s">
        <v>242</v>
      </c>
      <c r="Z447" t="s">
        <v>242</v>
      </c>
      <c r="AA447" t="s">
        <v>242</v>
      </c>
      <c r="AB447" t="s">
        <v>242</v>
      </c>
      <c r="AC447" t="s">
        <v>242</v>
      </c>
    </row>
    <row r="448" spans="1:29" ht="14" hidden="1" customHeight="1" x14ac:dyDescent="0.2">
      <c r="A448">
        <v>448</v>
      </c>
      <c r="B448" t="s">
        <v>9054</v>
      </c>
      <c r="C448" s="24">
        <v>4127</v>
      </c>
      <c r="D448" t="s">
        <v>297</v>
      </c>
      <c r="E448" t="s">
        <v>8353</v>
      </c>
      <c r="F448">
        <v>2020</v>
      </c>
      <c r="G448">
        <v>2020</v>
      </c>
      <c r="H448">
        <v>0</v>
      </c>
      <c r="K448">
        <v>9</v>
      </c>
      <c r="L448" s="27">
        <v>1</v>
      </c>
      <c r="M448">
        <v>2</v>
      </c>
      <c r="N448" s="21">
        <v>22.222222222222221</v>
      </c>
      <c r="O448" s="27">
        <v>0</v>
      </c>
      <c r="P448" s="24" t="s">
        <v>242</v>
      </c>
      <c r="Q448" s="21" t="s">
        <v>242</v>
      </c>
      <c r="R448" s="27">
        <v>1</v>
      </c>
      <c r="S448" s="21">
        <v>22.3</v>
      </c>
      <c r="T448">
        <v>3</v>
      </c>
      <c r="V448" s="27">
        <v>1</v>
      </c>
      <c r="W448">
        <v>2.89</v>
      </c>
      <c r="X448">
        <v>13.7</v>
      </c>
      <c r="Y448" s="36">
        <v>40.159999999999997</v>
      </c>
      <c r="Z448">
        <v>41</v>
      </c>
      <c r="AA448">
        <v>0.14000000000000001</v>
      </c>
      <c r="AB448">
        <v>0.23</v>
      </c>
      <c r="AC448">
        <v>1.8</v>
      </c>
    </row>
    <row r="449" spans="1:29" ht="14" hidden="1" customHeight="1" x14ac:dyDescent="0.2">
      <c r="A449">
        <v>449</v>
      </c>
      <c r="B449" t="s">
        <v>9072</v>
      </c>
      <c r="C449" s="24">
        <v>24545</v>
      </c>
      <c r="D449" t="s">
        <v>326</v>
      </c>
      <c r="E449" t="s">
        <v>9075</v>
      </c>
      <c r="F449">
        <v>2020</v>
      </c>
      <c r="H449">
        <v>0</v>
      </c>
      <c r="K449">
        <v>14</v>
      </c>
      <c r="L449" s="27">
        <v>1</v>
      </c>
      <c r="M449">
        <v>2</v>
      </c>
      <c r="N449" s="21">
        <v>14.285714285714285</v>
      </c>
      <c r="O449" s="27">
        <v>1</v>
      </c>
      <c r="P449">
        <v>1</v>
      </c>
      <c r="Q449" s="21">
        <v>7.1428571428571423</v>
      </c>
      <c r="R449" s="27">
        <v>1</v>
      </c>
      <c r="S449" s="21">
        <v>26</v>
      </c>
      <c r="T449">
        <v>2</v>
      </c>
      <c r="V449" s="27">
        <v>0</v>
      </c>
      <c r="W449" t="s">
        <v>242</v>
      </c>
      <c r="X449" t="s">
        <v>242</v>
      </c>
      <c r="Y449" s="36" t="s">
        <v>242</v>
      </c>
      <c r="Z449" t="s">
        <v>242</v>
      </c>
      <c r="AA449" t="s">
        <v>242</v>
      </c>
      <c r="AB449" t="s">
        <v>242</v>
      </c>
      <c r="AC449" t="s">
        <v>242</v>
      </c>
    </row>
    <row r="450" spans="1:29" ht="14" hidden="1" customHeight="1" x14ac:dyDescent="0.2">
      <c r="A450">
        <v>450</v>
      </c>
      <c r="B450" t="s">
        <v>9096</v>
      </c>
      <c r="D450" t="s">
        <v>350</v>
      </c>
      <c r="E450" t="s">
        <v>2411</v>
      </c>
      <c r="F450">
        <v>2020</v>
      </c>
      <c r="H450">
        <v>0</v>
      </c>
      <c r="K450">
        <v>9</v>
      </c>
      <c r="L450" s="27">
        <v>1</v>
      </c>
      <c r="M450">
        <v>2</v>
      </c>
      <c r="N450" s="21">
        <v>22.222222222222221</v>
      </c>
      <c r="O450" s="27">
        <v>0</v>
      </c>
      <c r="P450" s="24" t="s">
        <v>242</v>
      </c>
      <c r="Q450" s="21" t="s">
        <v>242</v>
      </c>
      <c r="R450" s="27">
        <v>0</v>
      </c>
      <c r="S450" s="21" t="s">
        <v>242</v>
      </c>
      <c r="T450" t="s">
        <v>242</v>
      </c>
      <c r="V450" s="27">
        <v>0</v>
      </c>
      <c r="W450" t="s">
        <v>242</v>
      </c>
      <c r="X450" t="s">
        <v>242</v>
      </c>
      <c r="Y450" s="36" t="s">
        <v>242</v>
      </c>
      <c r="Z450" t="s">
        <v>242</v>
      </c>
      <c r="AA450" t="s">
        <v>242</v>
      </c>
      <c r="AB450" t="s">
        <v>242</v>
      </c>
      <c r="AC450" t="s">
        <v>242</v>
      </c>
    </row>
    <row r="451" spans="1:29" ht="14" hidden="1" customHeight="1" x14ac:dyDescent="0.2">
      <c r="A451">
        <v>451</v>
      </c>
      <c r="B451" t="s">
        <v>9109</v>
      </c>
      <c r="D451" t="s">
        <v>297</v>
      </c>
      <c r="E451" t="s">
        <v>9111</v>
      </c>
      <c r="F451">
        <v>2020</v>
      </c>
      <c r="H451">
        <v>0</v>
      </c>
      <c r="K451">
        <v>10</v>
      </c>
      <c r="L451" s="27">
        <v>1</v>
      </c>
      <c r="M451">
        <v>3</v>
      </c>
      <c r="N451" s="21">
        <v>30</v>
      </c>
      <c r="O451" s="27">
        <v>1</v>
      </c>
      <c r="P451">
        <v>3</v>
      </c>
      <c r="Q451" s="21">
        <v>30</v>
      </c>
      <c r="R451" s="27">
        <v>1</v>
      </c>
      <c r="S451" s="21" t="s">
        <v>242</v>
      </c>
      <c r="T451">
        <v>3</v>
      </c>
      <c r="U451" t="s">
        <v>9116</v>
      </c>
      <c r="V451" s="27">
        <v>1</v>
      </c>
      <c r="W451">
        <v>3.7</v>
      </c>
      <c r="X451">
        <v>4.3</v>
      </c>
      <c r="Y451" s="36">
        <v>70.900000000000006</v>
      </c>
      <c r="Z451">
        <v>11.5</v>
      </c>
      <c r="AA451">
        <v>0.2</v>
      </c>
      <c r="AB451">
        <v>0.4</v>
      </c>
      <c r="AC451">
        <v>1.5</v>
      </c>
    </row>
    <row r="452" spans="1:29" ht="14" hidden="1" customHeight="1" x14ac:dyDescent="0.2">
      <c r="A452">
        <v>452</v>
      </c>
      <c r="B452" t="s">
        <v>9125</v>
      </c>
      <c r="D452" t="s">
        <v>297</v>
      </c>
      <c r="E452" t="s">
        <v>9127</v>
      </c>
      <c r="F452">
        <v>2020</v>
      </c>
      <c r="H452">
        <v>0</v>
      </c>
      <c r="K452">
        <v>8</v>
      </c>
      <c r="L452" s="27">
        <v>1</v>
      </c>
      <c r="M452">
        <v>2</v>
      </c>
      <c r="N452" s="21">
        <v>25</v>
      </c>
      <c r="O452" s="27">
        <v>0</v>
      </c>
      <c r="P452" s="24" t="s">
        <v>242</v>
      </c>
      <c r="Q452" s="21" t="s">
        <v>242</v>
      </c>
      <c r="R452" s="27">
        <v>0</v>
      </c>
      <c r="S452" s="21" t="s">
        <v>242</v>
      </c>
      <c r="T452" t="s">
        <v>242</v>
      </c>
      <c r="V452" s="27">
        <v>0</v>
      </c>
      <c r="W452" t="s">
        <v>242</v>
      </c>
      <c r="X452" t="s">
        <v>242</v>
      </c>
      <c r="Y452" s="36" t="s">
        <v>242</v>
      </c>
      <c r="Z452" t="s">
        <v>242</v>
      </c>
      <c r="AA452" t="s">
        <v>242</v>
      </c>
      <c r="AB452" t="s">
        <v>242</v>
      </c>
      <c r="AC452" t="s">
        <v>242</v>
      </c>
    </row>
    <row r="453" spans="1:29" ht="14" hidden="1" customHeight="1" x14ac:dyDescent="0.2">
      <c r="A453">
        <v>453</v>
      </c>
      <c r="B453" t="s">
        <v>9139</v>
      </c>
      <c r="D453" t="s">
        <v>476</v>
      </c>
      <c r="E453" t="s">
        <v>2504</v>
      </c>
      <c r="F453">
        <v>2020</v>
      </c>
      <c r="H453">
        <v>0</v>
      </c>
      <c r="K453">
        <v>10</v>
      </c>
      <c r="L453" s="27">
        <v>1</v>
      </c>
      <c r="M453">
        <v>3</v>
      </c>
      <c r="N453" s="21">
        <v>30</v>
      </c>
      <c r="O453" s="27">
        <v>0</v>
      </c>
      <c r="P453" s="24" t="s">
        <v>242</v>
      </c>
      <c r="Q453" s="21" t="s">
        <v>242</v>
      </c>
      <c r="R453" s="27">
        <v>1</v>
      </c>
      <c r="S453" s="21">
        <v>20.399999999999999</v>
      </c>
      <c r="T453">
        <v>2</v>
      </c>
      <c r="V453" s="27">
        <v>0.5</v>
      </c>
      <c r="W453" t="s">
        <v>242</v>
      </c>
      <c r="X453" t="s">
        <v>242</v>
      </c>
      <c r="Y453" s="36" t="s">
        <v>242</v>
      </c>
      <c r="Z453" t="s">
        <v>242</v>
      </c>
      <c r="AA453" t="s">
        <v>242</v>
      </c>
      <c r="AB453" t="s">
        <v>242</v>
      </c>
      <c r="AC453" t="s">
        <v>242</v>
      </c>
    </row>
    <row r="454" spans="1:29" ht="14" hidden="1" customHeight="1" x14ac:dyDescent="0.2">
      <c r="A454">
        <v>454</v>
      </c>
      <c r="B454" t="s">
        <v>9157</v>
      </c>
      <c r="C454" s="24">
        <v>860731</v>
      </c>
      <c r="D454" t="s">
        <v>297</v>
      </c>
      <c r="E454" t="s">
        <v>566</v>
      </c>
      <c r="F454">
        <v>2020</v>
      </c>
      <c r="G454">
        <v>2021</v>
      </c>
      <c r="H454">
        <v>0</v>
      </c>
      <c r="K454" s="24">
        <v>8</v>
      </c>
      <c r="L454" s="27">
        <v>1</v>
      </c>
      <c r="M454">
        <v>2</v>
      </c>
      <c r="N454" s="21">
        <v>25</v>
      </c>
      <c r="O454" s="27">
        <v>0</v>
      </c>
      <c r="P454" s="24" t="s">
        <v>242</v>
      </c>
      <c r="Q454" s="21" t="s">
        <v>242</v>
      </c>
      <c r="R454" s="27">
        <v>1</v>
      </c>
      <c r="S454" s="21">
        <v>37</v>
      </c>
      <c r="T454">
        <v>3</v>
      </c>
      <c r="V454" s="27">
        <v>1</v>
      </c>
      <c r="W454">
        <v>5</v>
      </c>
      <c r="X454">
        <v>4</v>
      </c>
      <c r="Y454" s="36">
        <v>76</v>
      </c>
      <c r="Z454">
        <v>8</v>
      </c>
      <c r="AA454">
        <v>0.5</v>
      </c>
      <c r="AB454">
        <v>0.5</v>
      </c>
      <c r="AC454">
        <v>2</v>
      </c>
    </row>
    <row r="455" spans="1:29" ht="14" hidden="1" customHeight="1" x14ac:dyDescent="0.2">
      <c r="A455">
        <v>455</v>
      </c>
      <c r="B455" t="s">
        <v>9175</v>
      </c>
      <c r="D455" t="s">
        <v>659</v>
      </c>
      <c r="E455" t="s">
        <v>6831</v>
      </c>
      <c r="F455">
        <v>2020</v>
      </c>
      <c r="H455">
        <v>0.5</v>
      </c>
      <c r="I455">
        <v>12</v>
      </c>
      <c r="K455">
        <v>8</v>
      </c>
      <c r="L455" s="27">
        <v>1</v>
      </c>
      <c r="M455">
        <v>2</v>
      </c>
      <c r="N455" s="21">
        <v>25</v>
      </c>
      <c r="O455" s="27">
        <v>1</v>
      </c>
      <c r="P455">
        <v>2</v>
      </c>
      <c r="Q455" s="21">
        <v>25</v>
      </c>
      <c r="R455" s="27">
        <v>1</v>
      </c>
      <c r="S455" s="21">
        <v>40</v>
      </c>
      <c r="T455">
        <v>3</v>
      </c>
      <c r="V455" s="27">
        <v>1</v>
      </c>
      <c r="W455">
        <v>13</v>
      </c>
      <c r="X455">
        <v>27</v>
      </c>
      <c r="Y455" s="36">
        <v>53</v>
      </c>
      <c r="Z455" t="s">
        <v>242</v>
      </c>
      <c r="AA455" t="s">
        <v>242</v>
      </c>
      <c r="AB455" t="s">
        <v>242</v>
      </c>
      <c r="AC455" t="s">
        <v>242</v>
      </c>
    </row>
    <row r="456" spans="1:29" ht="14" hidden="1" customHeight="1" x14ac:dyDescent="0.2">
      <c r="A456">
        <v>456</v>
      </c>
      <c r="B456" t="s">
        <v>9200</v>
      </c>
      <c r="D456" t="s">
        <v>319</v>
      </c>
      <c r="E456" t="s">
        <v>2291</v>
      </c>
      <c r="F456">
        <v>2020</v>
      </c>
      <c r="H456">
        <v>1</v>
      </c>
      <c r="I456">
        <v>14</v>
      </c>
      <c r="K456">
        <v>11</v>
      </c>
      <c r="L456" s="27">
        <v>1</v>
      </c>
      <c r="M456">
        <v>4</v>
      </c>
      <c r="N456" s="21">
        <v>36.363636363636367</v>
      </c>
      <c r="O456" s="27">
        <v>1</v>
      </c>
      <c r="P456">
        <v>2</v>
      </c>
      <c r="Q456" s="21">
        <v>18.181818181818183</v>
      </c>
      <c r="R456" s="27">
        <v>1</v>
      </c>
      <c r="S456" s="21">
        <v>66.3</v>
      </c>
      <c r="T456">
        <v>3</v>
      </c>
      <c r="V456" s="27">
        <v>0.5</v>
      </c>
      <c r="W456" t="s">
        <v>242</v>
      </c>
      <c r="X456" t="s">
        <v>242</v>
      </c>
      <c r="Y456" s="36">
        <v>82.8</v>
      </c>
      <c r="Z456" t="s">
        <v>242</v>
      </c>
      <c r="AA456" t="s">
        <v>242</v>
      </c>
      <c r="AB456" t="s">
        <v>242</v>
      </c>
      <c r="AC456" t="s">
        <v>242</v>
      </c>
    </row>
    <row r="457" spans="1:29" ht="14" hidden="1" customHeight="1" x14ac:dyDescent="0.2">
      <c r="A457">
        <v>457</v>
      </c>
      <c r="B457" t="s">
        <v>9228</v>
      </c>
      <c r="D457" t="s">
        <v>418</v>
      </c>
      <c r="E457" t="s">
        <v>3184</v>
      </c>
      <c r="F457">
        <v>2020</v>
      </c>
      <c r="H457">
        <v>0</v>
      </c>
      <c r="K457">
        <v>9</v>
      </c>
      <c r="L457" s="27">
        <v>1</v>
      </c>
      <c r="M457">
        <v>3</v>
      </c>
      <c r="N457" s="21">
        <v>33.333333333333329</v>
      </c>
      <c r="O457" s="27">
        <v>1</v>
      </c>
      <c r="P457">
        <v>4</v>
      </c>
      <c r="Q457" s="21">
        <v>44.444444444444443</v>
      </c>
      <c r="R457" s="27">
        <v>1</v>
      </c>
      <c r="S457" s="21">
        <v>52.3</v>
      </c>
      <c r="T457">
        <v>3</v>
      </c>
      <c r="V457" s="27">
        <v>1</v>
      </c>
      <c r="W457">
        <v>9.1</v>
      </c>
      <c r="X457">
        <v>17.600000000000001</v>
      </c>
      <c r="Y457" s="36">
        <v>71.3</v>
      </c>
      <c r="Z457">
        <v>1.1000000000000001</v>
      </c>
      <c r="AA457" t="s">
        <v>242</v>
      </c>
      <c r="AB457" t="s">
        <v>242</v>
      </c>
      <c r="AC457" t="s">
        <v>242</v>
      </c>
    </row>
    <row r="458" spans="1:29" ht="14" hidden="1" customHeight="1" x14ac:dyDescent="0.2">
      <c r="A458">
        <v>458</v>
      </c>
      <c r="B458" t="s">
        <v>9244</v>
      </c>
      <c r="D458" t="s">
        <v>476</v>
      </c>
      <c r="E458" t="s">
        <v>2504</v>
      </c>
      <c r="F458">
        <v>2020</v>
      </c>
      <c r="H458">
        <v>0</v>
      </c>
      <c r="K458">
        <v>12</v>
      </c>
      <c r="L458" s="27">
        <v>1</v>
      </c>
      <c r="M458">
        <v>1</v>
      </c>
      <c r="N458" s="21">
        <v>8.3333333333333321</v>
      </c>
      <c r="O458" s="27">
        <v>1</v>
      </c>
      <c r="P458">
        <v>1</v>
      </c>
      <c r="Q458" s="21">
        <v>8.3333333333333321</v>
      </c>
      <c r="R458" s="27">
        <v>0</v>
      </c>
      <c r="S458" s="21" t="s">
        <v>242</v>
      </c>
      <c r="T458" t="s">
        <v>242</v>
      </c>
      <c r="V458" s="27">
        <v>0.5</v>
      </c>
      <c r="W458" t="s">
        <v>242</v>
      </c>
      <c r="X458" t="s">
        <v>242</v>
      </c>
      <c r="Y458" s="36" t="s">
        <v>242</v>
      </c>
      <c r="Z458" t="s">
        <v>242</v>
      </c>
      <c r="AA458" t="s">
        <v>242</v>
      </c>
      <c r="AB458" t="s">
        <v>242</v>
      </c>
      <c r="AC458" t="s">
        <v>242</v>
      </c>
    </row>
    <row r="459" spans="1:29" ht="14" hidden="1" customHeight="1" x14ac:dyDescent="0.2">
      <c r="A459">
        <v>459</v>
      </c>
      <c r="B459" t="s">
        <v>9269</v>
      </c>
      <c r="D459" t="s">
        <v>476</v>
      </c>
      <c r="E459" t="s">
        <v>2265</v>
      </c>
      <c r="F459">
        <v>2020</v>
      </c>
      <c r="H459">
        <v>0</v>
      </c>
      <c r="K459">
        <v>10</v>
      </c>
      <c r="L459" s="27">
        <v>1</v>
      </c>
      <c r="M459">
        <v>2</v>
      </c>
      <c r="N459" s="21">
        <v>20</v>
      </c>
      <c r="O459" s="27">
        <v>1</v>
      </c>
      <c r="P459">
        <v>1</v>
      </c>
      <c r="Q459" s="21">
        <v>10</v>
      </c>
      <c r="R459" s="27">
        <v>0</v>
      </c>
      <c r="S459" s="21" t="s">
        <v>242</v>
      </c>
      <c r="T459" t="s">
        <v>242</v>
      </c>
      <c r="V459" s="27">
        <v>0</v>
      </c>
      <c r="W459" t="s">
        <v>242</v>
      </c>
      <c r="X459" t="s">
        <v>242</v>
      </c>
      <c r="Y459" s="36" t="s">
        <v>242</v>
      </c>
      <c r="Z459" t="s">
        <v>242</v>
      </c>
      <c r="AA459" t="s">
        <v>242</v>
      </c>
      <c r="AB459" t="s">
        <v>242</v>
      </c>
      <c r="AC459" t="s">
        <v>242</v>
      </c>
    </row>
    <row r="460" spans="1:29" ht="14" hidden="1" customHeight="1" x14ac:dyDescent="0.2">
      <c r="A460">
        <v>460</v>
      </c>
      <c r="B460" t="s">
        <v>9285</v>
      </c>
      <c r="C460" s="24">
        <v>352915</v>
      </c>
      <c r="D460" t="s">
        <v>350</v>
      </c>
      <c r="E460" t="s">
        <v>9287</v>
      </c>
      <c r="F460">
        <v>2021</v>
      </c>
      <c r="G460">
        <v>2021</v>
      </c>
      <c r="H460">
        <v>0</v>
      </c>
      <c r="K460">
        <v>7</v>
      </c>
      <c r="L460" s="27">
        <v>1</v>
      </c>
      <c r="M460">
        <v>2</v>
      </c>
      <c r="N460" s="21">
        <v>28.571428571428569</v>
      </c>
      <c r="O460" s="27">
        <v>0</v>
      </c>
      <c r="P460" s="24" t="s">
        <v>242</v>
      </c>
      <c r="Q460" s="21" t="s">
        <v>242</v>
      </c>
      <c r="R460" s="27">
        <v>0</v>
      </c>
      <c r="S460" s="21" t="s">
        <v>242</v>
      </c>
      <c r="T460" t="s">
        <v>242</v>
      </c>
      <c r="V460" s="27">
        <v>0</v>
      </c>
      <c r="W460" t="s">
        <v>242</v>
      </c>
      <c r="X460" t="s">
        <v>242</v>
      </c>
      <c r="Y460" s="36" t="s">
        <v>242</v>
      </c>
      <c r="Z460" t="s">
        <v>242</v>
      </c>
      <c r="AA460" t="s">
        <v>242</v>
      </c>
      <c r="AB460" t="s">
        <v>242</v>
      </c>
      <c r="AC460" t="s">
        <v>242</v>
      </c>
    </row>
    <row r="461" spans="1:29" ht="14" hidden="1" customHeight="1" x14ac:dyDescent="0.2">
      <c r="A461">
        <v>461</v>
      </c>
      <c r="B461" t="s">
        <v>9295</v>
      </c>
      <c r="D461" t="s">
        <v>659</v>
      </c>
      <c r="E461" t="s">
        <v>8746</v>
      </c>
      <c r="F461">
        <v>2020</v>
      </c>
      <c r="H461">
        <v>1</v>
      </c>
      <c r="I461">
        <v>7</v>
      </c>
      <c r="K461">
        <v>10</v>
      </c>
      <c r="L461" s="27">
        <v>1</v>
      </c>
      <c r="M461">
        <v>3</v>
      </c>
      <c r="N461" s="21">
        <v>30</v>
      </c>
      <c r="O461" s="27">
        <v>1</v>
      </c>
      <c r="P461">
        <v>3</v>
      </c>
      <c r="Q461" s="21">
        <v>30</v>
      </c>
      <c r="R461" s="27">
        <v>1</v>
      </c>
      <c r="S461" s="21">
        <v>54</v>
      </c>
      <c r="T461">
        <v>3</v>
      </c>
      <c r="V461" s="27">
        <v>0.5</v>
      </c>
      <c r="W461" t="s">
        <v>242</v>
      </c>
      <c r="X461" t="s">
        <v>242</v>
      </c>
      <c r="Y461" s="36" t="s">
        <v>242</v>
      </c>
      <c r="Z461" t="s">
        <v>242</v>
      </c>
      <c r="AA461" t="s">
        <v>242</v>
      </c>
      <c r="AB461" t="s">
        <v>242</v>
      </c>
      <c r="AC461" t="s">
        <v>242</v>
      </c>
    </row>
    <row r="462" spans="1:29" ht="14" hidden="1" customHeight="1" x14ac:dyDescent="0.2">
      <c r="A462">
        <v>462</v>
      </c>
      <c r="B462" t="s">
        <v>9320</v>
      </c>
      <c r="D462" t="s">
        <v>297</v>
      </c>
      <c r="E462" t="s">
        <v>445</v>
      </c>
      <c r="F462">
        <v>2020</v>
      </c>
      <c r="H462">
        <v>0</v>
      </c>
      <c r="K462">
        <v>8</v>
      </c>
      <c r="L462" s="27">
        <v>1</v>
      </c>
      <c r="M462">
        <v>2</v>
      </c>
      <c r="N462" s="21">
        <v>25</v>
      </c>
      <c r="O462" s="27">
        <v>0</v>
      </c>
      <c r="P462" s="24" t="s">
        <v>242</v>
      </c>
      <c r="Q462" s="21" t="s">
        <v>242</v>
      </c>
      <c r="R462" s="27">
        <v>0</v>
      </c>
      <c r="S462" s="21" t="s">
        <v>242</v>
      </c>
      <c r="T462" t="s">
        <v>242</v>
      </c>
      <c r="V462" s="27">
        <v>0</v>
      </c>
      <c r="W462" t="s">
        <v>242</v>
      </c>
      <c r="X462" t="s">
        <v>242</v>
      </c>
      <c r="Y462" s="36" t="s">
        <v>242</v>
      </c>
      <c r="Z462" t="s">
        <v>242</v>
      </c>
      <c r="AA462" t="s">
        <v>242</v>
      </c>
      <c r="AB462" t="s">
        <v>242</v>
      </c>
      <c r="AC462" t="s">
        <v>242</v>
      </c>
    </row>
    <row r="463" spans="1:29" ht="14" hidden="1" customHeight="1" x14ac:dyDescent="0.2">
      <c r="A463">
        <v>463</v>
      </c>
      <c r="B463" t="s">
        <v>9333</v>
      </c>
      <c r="D463" t="s">
        <v>659</v>
      </c>
      <c r="E463" t="s">
        <v>9336</v>
      </c>
      <c r="F463">
        <v>2020</v>
      </c>
      <c r="H463">
        <v>0</v>
      </c>
      <c r="K463">
        <v>10</v>
      </c>
      <c r="L463" s="27">
        <v>1</v>
      </c>
      <c r="M463">
        <v>3</v>
      </c>
      <c r="N463" s="21">
        <v>30</v>
      </c>
      <c r="O463" s="27">
        <v>0</v>
      </c>
      <c r="P463" s="24" t="s">
        <v>242</v>
      </c>
      <c r="Q463" s="21" t="s">
        <v>242</v>
      </c>
      <c r="R463" s="27">
        <v>1</v>
      </c>
      <c r="S463" s="21">
        <v>48</v>
      </c>
      <c r="T463">
        <v>3</v>
      </c>
      <c r="V463" s="27">
        <v>0</v>
      </c>
      <c r="W463" t="s">
        <v>242</v>
      </c>
      <c r="X463" t="s">
        <v>242</v>
      </c>
      <c r="Y463" s="36" t="s">
        <v>242</v>
      </c>
      <c r="Z463" t="s">
        <v>242</v>
      </c>
      <c r="AA463" t="s">
        <v>242</v>
      </c>
      <c r="AB463" t="s">
        <v>242</v>
      </c>
      <c r="AC463" t="s">
        <v>242</v>
      </c>
    </row>
    <row r="464" spans="1:29" ht="14" hidden="1" customHeight="1" x14ac:dyDescent="0.2">
      <c r="A464" s="10">
        <v>464</v>
      </c>
      <c r="B464" s="10" t="s">
        <v>9358</v>
      </c>
      <c r="C464" s="10"/>
      <c r="D464" s="10" t="s">
        <v>271</v>
      </c>
      <c r="E464" s="10" t="s">
        <v>9360</v>
      </c>
      <c r="F464" s="10">
        <v>2021</v>
      </c>
      <c r="G464" s="10"/>
      <c r="H464" s="10">
        <v>0</v>
      </c>
      <c r="K464" s="10">
        <v>9</v>
      </c>
      <c r="L464" s="22">
        <v>1</v>
      </c>
      <c r="M464" s="10">
        <v>4</v>
      </c>
      <c r="N464" s="21">
        <v>44.444444444444443</v>
      </c>
      <c r="O464" s="22">
        <v>1</v>
      </c>
      <c r="P464" s="10">
        <v>3</v>
      </c>
      <c r="Q464" s="21">
        <v>33.333333333333329</v>
      </c>
      <c r="R464" s="22">
        <v>1</v>
      </c>
      <c r="S464" s="20">
        <v>49</v>
      </c>
      <c r="T464" s="10">
        <v>1</v>
      </c>
      <c r="U464" s="10"/>
      <c r="V464" s="22">
        <v>0.5</v>
      </c>
      <c r="W464" s="10" t="s">
        <v>242</v>
      </c>
      <c r="X464" s="10" t="s">
        <v>242</v>
      </c>
      <c r="Y464" s="50">
        <v>80.8</v>
      </c>
      <c r="Z464" s="10" t="s">
        <v>242</v>
      </c>
      <c r="AA464" s="10" t="s">
        <v>242</v>
      </c>
      <c r="AB464" s="10" t="s">
        <v>242</v>
      </c>
      <c r="AC464" s="10" t="s">
        <v>242</v>
      </c>
    </row>
    <row r="465" spans="1:29" ht="14" hidden="1" customHeight="1" x14ac:dyDescent="0.2">
      <c r="A465">
        <v>465</v>
      </c>
      <c r="B465" t="s">
        <v>9378</v>
      </c>
      <c r="D465" t="s">
        <v>476</v>
      </c>
      <c r="E465" t="s">
        <v>9381</v>
      </c>
      <c r="F465">
        <v>2020</v>
      </c>
      <c r="H465">
        <v>0</v>
      </c>
      <c r="K465">
        <v>11</v>
      </c>
      <c r="L465" s="27">
        <v>1</v>
      </c>
      <c r="M465">
        <v>4</v>
      </c>
      <c r="N465" s="21">
        <v>36.363636363636367</v>
      </c>
      <c r="O465" s="27">
        <v>0</v>
      </c>
      <c r="P465" s="24" t="s">
        <v>242</v>
      </c>
      <c r="Q465" s="21" t="s">
        <v>242</v>
      </c>
      <c r="R465" s="27">
        <v>0</v>
      </c>
      <c r="S465" s="21" t="s">
        <v>242</v>
      </c>
      <c r="T465" t="s">
        <v>242</v>
      </c>
      <c r="V465" s="27">
        <v>0</v>
      </c>
      <c r="W465" t="s">
        <v>242</v>
      </c>
      <c r="X465" t="s">
        <v>242</v>
      </c>
      <c r="Y465" s="36" t="s">
        <v>242</v>
      </c>
      <c r="Z465" t="s">
        <v>242</v>
      </c>
      <c r="AA465" t="s">
        <v>242</v>
      </c>
      <c r="AB465" t="s">
        <v>242</v>
      </c>
      <c r="AC465" t="s">
        <v>242</v>
      </c>
    </row>
    <row r="466" spans="1:29" ht="14" hidden="1" customHeight="1" x14ac:dyDescent="0.2">
      <c r="A466">
        <v>466</v>
      </c>
      <c r="B466" t="s">
        <v>9400</v>
      </c>
      <c r="C466" s="24">
        <v>1792044</v>
      </c>
      <c r="D466" t="s">
        <v>350</v>
      </c>
      <c r="E466" t="s">
        <v>974</v>
      </c>
      <c r="F466">
        <v>2020</v>
      </c>
      <c r="G466">
        <v>2021</v>
      </c>
      <c r="H466">
        <v>0</v>
      </c>
      <c r="K466">
        <v>13</v>
      </c>
      <c r="L466" s="27">
        <v>1</v>
      </c>
      <c r="M466">
        <v>3</v>
      </c>
      <c r="N466" s="21">
        <v>23.076923076923077</v>
      </c>
      <c r="O466" s="27">
        <v>0</v>
      </c>
      <c r="P466" s="24" t="s">
        <v>242</v>
      </c>
      <c r="Q466" s="21" t="s">
        <v>242</v>
      </c>
      <c r="R466" s="27">
        <v>1</v>
      </c>
      <c r="S466" s="21">
        <v>34.4</v>
      </c>
      <c r="T466">
        <v>2</v>
      </c>
      <c r="U466" s="2" t="s">
        <v>9415</v>
      </c>
      <c r="V466" s="27">
        <v>0</v>
      </c>
      <c r="W466" t="s">
        <v>242</v>
      </c>
      <c r="X466" t="s">
        <v>242</v>
      </c>
      <c r="Y466" s="36" t="s">
        <v>242</v>
      </c>
      <c r="Z466" t="s">
        <v>242</v>
      </c>
      <c r="AA466" t="s">
        <v>242</v>
      </c>
      <c r="AB466" t="s">
        <v>242</v>
      </c>
      <c r="AC466" t="s">
        <v>242</v>
      </c>
    </row>
    <row r="467" spans="1:29" ht="14" hidden="1" customHeight="1" x14ac:dyDescent="0.2">
      <c r="A467">
        <v>467</v>
      </c>
      <c r="B467" t="s">
        <v>9421</v>
      </c>
      <c r="D467" t="s">
        <v>476</v>
      </c>
      <c r="E467" t="s">
        <v>9423</v>
      </c>
      <c r="F467">
        <v>2020</v>
      </c>
      <c r="H467">
        <v>0</v>
      </c>
      <c r="K467">
        <v>11</v>
      </c>
      <c r="L467" s="27">
        <v>1</v>
      </c>
      <c r="M467">
        <v>2</v>
      </c>
      <c r="N467" s="21">
        <v>18.181818181818183</v>
      </c>
      <c r="O467" s="27">
        <v>0</v>
      </c>
      <c r="P467" s="24" t="s">
        <v>242</v>
      </c>
      <c r="Q467" s="21" t="s">
        <v>242</v>
      </c>
      <c r="R467" s="27">
        <v>1</v>
      </c>
      <c r="S467" s="21">
        <v>16</v>
      </c>
      <c r="T467">
        <v>2</v>
      </c>
      <c r="V467" s="27">
        <v>0.5</v>
      </c>
      <c r="W467" t="s">
        <v>242</v>
      </c>
      <c r="X467" t="s">
        <v>242</v>
      </c>
      <c r="Y467" s="36" t="s">
        <v>242</v>
      </c>
      <c r="Z467" t="s">
        <v>242</v>
      </c>
      <c r="AA467" t="s">
        <v>242</v>
      </c>
      <c r="AB467" t="s">
        <v>242</v>
      </c>
      <c r="AC467" t="s">
        <v>242</v>
      </c>
    </row>
    <row r="468" spans="1:29" ht="14" hidden="1" customHeight="1" x14ac:dyDescent="0.2">
      <c r="A468">
        <v>468</v>
      </c>
      <c r="B468" t="s">
        <v>9441</v>
      </c>
      <c r="C468" s="24">
        <v>842023</v>
      </c>
      <c r="D468" t="s">
        <v>350</v>
      </c>
      <c r="E468" t="s">
        <v>9444</v>
      </c>
      <c r="F468">
        <v>2022</v>
      </c>
      <c r="G468">
        <v>2022</v>
      </c>
      <c r="H468">
        <v>0</v>
      </c>
      <c r="K468">
        <v>9</v>
      </c>
      <c r="L468" s="27">
        <v>1</v>
      </c>
      <c r="M468">
        <v>2</v>
      </c>
      <c r="N468" s="21">
        <v>22.222222222222221</v>
      </c>
      <c r="O468" s="27">
        <v>1</v>
      </c>
      <c r="P468">
        <v>1</v>
      </c>
      <c r="Q468" s="21">
        <v>11.111111111111111</v>
      </c>
      <c r="R468" s="27">
        <v>1</v>
      </c>
      <c r="S468" s="21">
        <v>49</v>
      </c>
      <c r="T468">
        <v>2</v>
      </c>
      <c r="U468" s="2" t="s">
        <v>9450</v>
      </c>
      <c r="V468" s="27">
        <v>1</v>
      </c>
      <c r="W468" t="s">
        <v>242</v>
      </c>
      <c r="X468" t="s">
        <v>242</v>
      </c>
      <c r="Y468" s="36">
        <v>64</v>
      </c>
      <c r="Z468" t="s">
        <v>242</v>
      </c>
      <c r="AA468" t="s">
        <v>242</v>
      </c>
      <c r="AB468" t="s">
        <v>242</v>
      </c>
      <c r="AC468" t="s">
        <v>242</v>
      </c>
    </row>
    <row r="469" spans="1:29" ht="14" hidden="1" customHeight="1" x14ac:dyDescent="0.2">
      <c r="A469">
        <v>469</v>
      </c>
      <c r="B469" t="s">
        <v>9456</v>
      </c>
      <c r="C469" s="24">
        <v>16918</v>
      </c>
      <c r="D469" t="s">
        <v>326</v>
      </c>
      <c r="E469" t="s">
        <v>1332</v>
      </c>
      <c r="F469">
        <v>2022</v>
      </c>
      <c r="G469">
        <v>2022</v>
      </c>
      <c r="H469">
        <v>0</v>
      </c>
      <c r="K469">
        <v>13</v>
      </c>
      <c r="L469" s="27">
        <v>1</v>
      </c>
      <c r="M469">
        <v>4</v>
      </c>
      <c r="N469" s="21">
        <v>30.76923076923077</v>
      </c>
      <c r="O469" s="27">
        <v>0</v>
      </c>
      <c r="P469" s="24" t="s">
        <v>242</v>
      </c>
      <c r="Q469" s="21" t="s">
        <v>242</v>
      </c>
      <c r="R469" s="27">
        <v>1</v>
      </c>
      <c r="S469" s="21">
        <v>43</v>
      </c>
      <c r="T469">
        <v>1</v>
      </c>
      <c r="V469" s="27">
        <v>1</v>
      </c>
      <c r="W469">
        <v>2</v>
      </c>
      <c r="X469">
        <v>12</v>
      </c>
      <c r="Y469" s="36">
        <v>77</v>
      </c>
      <c r="Z469">
        <v>5</v>
      </c>
      <c r="AA469" t="s">
        <v>242</v>
      </c>
      <c r="AB469" t="s">
        <v>242</v>
      </c>
      <c r="AC469" t="s">
        <v>242</v>
      </c>
    </row>
    <row r="470" spans="1:29" ht="14" hidden="1" customHeight="1" x14ac:dyDescent="0.2">
      <c r="A470">
        <v>470</v>
      </c>
      <c r="B470" t="s">
        <v>9475</v>
      </c>
      <c r="D470" t="s">
        <v>490</v>
      </c>
      <c r="E470" t="s">
        <v>491</v>
      </c>
      <c r="F470">
        <v>2020</v>
      </c>
      <c r="H470">
        <v>0.5</v>
      </c>
      <c r="I470">
        <v>15</v>
      </c>
      <c r="J470" t="s">
        <v>9478</v>
      </c>
      <c r="K470">
        <v>12</v>
      </c>
      <c r="L470" s="27">
        <v>1</v>
      </c>
      <c r="M470">
        <v>3</v>
      </c>
      <c r="N470" s="21">
        <v>25</v>
      </c>
      <c r="O470" s="27">
        <v>1</v>
      </c>
      <c r="P470">
        <v>5</v>
      </c>
      <c r="Q470" s="21">
        <v>41.666666666666671</v>
      </c>
      <c r="R470" s="27">
        <v>1</v>
      </c>
      <c r="S470" s="21">
        <v>26</v>
      </c>
      <c r="T470">
        <v>3</v>
      </c>
      <c r="V470" s="27">
        <v>0.5</v>
      </c>
      <c r="W470" t="s">
        <v>242</v>
      </c>
      <c r="X470" t="s">
        <v>242</v>
      </c>
      <c r="Y470" s="36" t="s">
        <v>242</v>
      </c>
      <c r="Z470" t="s">
        <v>242</v>
      </c>
      <c r="AA470" t="s">
        <v>242</v>
      </c>
      <c r="AB470" t="s">
        <v>242</v>
      </c>
      <c r="AC470" t="s">
        <v>242</v>
      </c>
    </row>
    <row r="471" spans="1:29" ht="14" hidden="1" customHeight="1" x14ac:dyDescent="0.2">
      <c r="A471">
        <v>471</v>
      </c>
      <c r="D471" t="s">
        <v>319</v>
      </c>
      <c r="E471" t="s">
        <v>608</v>
      </c>
      <c r="F471">
        <v>2020</v>
      </c>
      <c r="H471">
        <v>0</v>
      </c>
      <c r="K471">
        <v>9</v>
      </c>
      <c r="L471" s="27">
        <v>1</v>
      </c>
      <c r="M471">
        <v>3</v>
      </c>
      <c r="N471" s="21">
        <v>33.333333333333329</v>
      </c>
      <c r="O471" s="27">
        <v>1</v>
      </c>
      <c r="P471">
        <v>2</v>
      </c>
      <c r="Q471" s="21">
        <v>22.222222222222221</v>
      </c>
      <c r="R471" s="27">
        <v>0</v>
      </c>
      <c r="S471" s="21" t="s">
        <v>242</v>
      </c>
      <c r="T471" t="s">
        <v>242</v>
      </c>
      <c r="V471" s="27">
        <v>0</v>
      </c>
      <c r="W471" t="s">
        <v>242</v>
      </c>
      <c r="X471" t="s">
        <v>242</v>
      </c>
      <c r="Y471" s="36" t="s">
        <v>242</v>
      </c>
      <c r="Z471" t="s">
        <v>242</v>
      </c>
      <c r="AA471" t="s">
        <v>242</v>
      </c>
      <c r="AB471" t="s">
        <v>242</v>
      </c>
      <c r="AC471" t="s">
        <v>242</v>
      </c>
    </row>
    <row r="472" spans="1:29" ht="14" hidden="1" customHeight="1" x14ac:dyDescent="0.2">
      <c r="A472">
        <v>472</v>
      </c>
      <c r="B472" t="s">
        <v>9520</v>
      </c>
      <c r="D472" t="s">
        <v>248</v>
      </c>
      <c r="E472" t="s">
        <v>7775</v>
      </c>
      <c r="F472">
        <v>2020</v>
      </c>
      <c r="H472">
        <v>0.5</v>
      </c>
      <c r="I472">
        <v>9</v>
      </c>
      <c r="K472">
        <v>11</v>
      </c>
      <c r="L472" s="27">
        <v>1</v>
      </c>
      <c r="M472">
        <v>2</v>
      </c>
      <c r="N472" s="21">
        <v>18.181818181818183</v>
      </c>
      <c r="O472" s="27">
        <v>0</v>
      </c>
      <c r="P472" s="24" t="s">
        <v>242</v>
      </c>
      <c r="Q472" s="21" t="s">
        <v>242</v>
      </c>
      <c r="R472" s="27">
        <v>1</v>
      </c>
      <c r="S472" s="21">
        <v>20.3</v>
      </c>
      <c r="T472">
        <v>3</v>
      </c>
      <c r="V472" s="27">
        <v>0.5</v>
      </c>
      <c r="W472" t="s">
        <v>242</v>
      </c>
      <c r="X472" t="s">
        <v>242</v>
      </c>
      <c r="Y472" s="36" t="s">
        <v>242</v>
      </c>
      <c r="Z472" t="s">
        <v>242</v>
      </c>
      <c r="AA472" t="s">
        <v>242</v>
      </c>
      <c r="AB472" t="s">
        <v>242</v>
      </c>
      <c r="AC472" t="s">
        <v>242</v>
      </c>
    </row>
    <row r="473" spans="1:29" ht="14" hidden="1" customHeight="1" x14ac:dyDescent="0.2">
      <c r="A473">
        <v>473</v>
      </c>
      <c r="B473" t="s">
        <v>9543</v>
      </c>
      <c r="D473" t="s">
        <v>319</v>
      </c>
      <c r="E473" t="s">
        <v>9545</v>
      </c>
      <c r="F473">
        <v>2021</v>
      </c>
      <c r="H473">
        <v>0</v>
      </c>
      <c r="K473">
        <v>11</v>
      </c>
      <c r="L473" s="27">
        <v>1</v>
      </c>
      <c r="M473">
        <v>3</v>
      </c>
      <c r="N473" s="21">
        <v>27.27272727272727</v>
      </c>
      <c r="O473" s="27">
        <v>0</v>
      </c>
      <c r="P473" s="24" t="s">
        <v>242</v>
      </c>
      <c r="Q473" s="21" t="s">
        <v>242</v>
      </c>
      <c r="R473" s="27">
        <v>1</v>
      </c>
      <c r="S473" s="21">
        <v>52</v>
      </c>
      <c r="T473">
        <v>3</v>
      </c>
      <c r="V473" s="27">
        <v>0</v>
      </c>
      <c r="W473" t="s">
        <v>242</v>
      </c>
      <c r="X473" t="s">
        <v>242</v>
      </c>
      <c r="Y473" s="36" t="s">
        <v>242</v>
      </c>
      <c r="Z473" t="s">
        <v>242</v>
      </c>
      <c r="AA473" t="s">
        <v>242</v>
      </c>
      <c r="AB473" t="s">
        <v>242</v>
      </c>
      <c r="AC473" t="s">
        <v>242</v>
      </c>
    </row>
    <row r="474" spans="1:29" ht="14" hidden="1" customHeight="1" x14ac:dyDescent="0.2">
      <c r="A474">
        <v>474</v>
      </c>
      <c r="B474" t="s">
        <v>9566</v>
      </c>
      <c r="D474" t="s">
        <v>659</v>
      </c>
      <c r="E474" t="s">
        <v>2676</v>
      </c>
      <c r="F474">
        <v>2020</v>
      </c>
      <c r="H474">
        <v>0</v>
      </c>
      <c r="K474">
        <v>11</v>
      </c>
      <c r="L474" s="27">
        <v>1</v>
      </c>
      <c r="M474">
        <v>3</v>
      </c>
      <c r="N474" s="21">
        <v>27.27272727272727</v>
      </c>
      <c r="O474" s="27">
        <v>0</v>
      </c>
      <c r="P474" s="24" t="s">
        <v>242</v>
      </c>
      <c r="Q474" s="21" t="s">
        <v>242</v>
      </c>
      <c r="R474" s="27">
        <v>1</v>
      </c>
      <c r="S474" s="21">
        <v>18</v>
      </c>
      <c r="T474">
        <v>1</v>
      </c>
      <c r="V474" s="27">
        <v>1</v>
      </c>
      <c r="W474">
        <v>16</v>
      </c>
      <c r="X474">
        <v>4</v>
      </c>
      <c r="Y474" s="36">
        <v>75</v>
      </c>
      <c r="Z474">
        <v>1</v>
      </c>
      <c r="AA474" t="s">
        <v>242</v>
      </c>
      <c r="AB474">
        <v>2</v>
      </c>
      <c r="AC474">
        <v>2</v>
      </c>
    </row>
    <row r="475" spans="1:29" ht="14" hidden="1" customHeight="1" x14ac:dyDescent="0.2">
      <c r="A475">
        <v>475</v>
      </c>
      <c r="B475" t="s">
        <v>9585</v>
      </c>
      <c r="D475" t="s">
        <v>490</v>
      </c>
      <c r="E475" t="s">
        <v>1010</v>
      </c>
      <c r="F475">
        <v>2020</v>
      </c>
      <c r="H475">
        <v>0</v>
      </c>
      <c r="K475">
        <v>15</v>
      </c>
      <c r="L475" s="27">
        <v>1</v>
      </c>
      <c r="M475">
        <v>3</v>
      </c>
      <c r="N475" s="21">
        <v>20</v>
      </c>
      <c r="O475" s="27">
        <v>1</v>
      </c>
      <c r="P475">
        <v>4</v>
      </c>
      <c r="Q475" s="21">
        <v>26.666666666666668</v>
      </c>
      <c r="R475" s="27">
        <v>1</v>
      </c>
      <c r="S475" s="21">
        <v>23</v>
      </c>
      <c r="T475">
        <v>3</v>
      </c>
      <c r="V475" s="27">
        <v>1</v>
      </c>
      <c r="W475">
        <v>2</v>
      </c>
      <c r="X475">
        <v>9</v>
      </c>
      <c r="Y475" s="36">
        <v>84</v>
      </c>
      <c r="Z475" t="s">
        <v>242</v>
      </c>
      <c r="AA475" t="s">
        <v>242</v>
      </c>
      <c r="AB475">
        <v>1</v>
      </c>
      <c r="AC475" t="s">
        <v>242</v>
      </c>
    </row>
    <row r="476" spans="1:29" ht="14" hidden="1" customHeight="1" x14ac:dyDescent="0.2">
      <c r="A476">
        <v>476</v>
      </c>
      <c r="B476" t="s">
        <v>9614</v>
      </c>
      <c r="D476" t="s">
        <v>350</v>
      </c>
      <c r="E476" t="s">
        <v>9617</v>
      </c>
      <c r="F476">
        <v>2020</v>
      </c>
      <c r="H476">
        <v>0</v>
      </c>
      <c r="K476">
        <v>11</v>
      </c>
      <c r="L476" s="27">
        <v>1</v>
      </c>
      <c r="M476">
        <v>3</v>
      </c>
      <c r="N476" s="21">
        <v>27.27272727272727</v>
      </c>
      <c r="O476" s="27">
        <v>0</v>
      </c>
      <c r="P476" s="24" t="s">
        <v>242</v>
      </c>
      <c r="Q476" s="21" t="s">
        <v>242</v>
      </c>
      <c r="R476" s="27">
        <v>0</v>
      </c>
      <c r="S476" s="21" t="s">
        <v>242</v>
      </c>
      <c r="T476" t="s">
        <v>242</v>
      </c>
      <c r="V476" s="27">
        <v>0</v>
      </c>
      <c r="W476" t="s">
        <v>242</v>
      </c>
      <c r="X476" t="s">
        <v>242</v>
      </c>
      <c r="Y476" s="36" t="s">
        <v>242</v>
      </c>
      <c r="Z476" t="s">
        <v>242</v>
      </c>
      <c r="AA476" t="s">
        <v>242</v>
      </c>
      <c r="AB476" t="s">
        <v>242</v>
      </c>
      <c r="AC476" t="s">
        <v>242</v>
      </c>
    </row>
    <row r="477" spans="1:29" ht="14" hidden="1" customHeight="1" x14ac:dyDescent="0.2">
      <c r="A477">
        <v>477</v>
      </c>
      <c r="B477" t="s">
        <v>9635</v>
      </c>
      <c r="D477" t="s">
        <v>476</v>
      </c>
      <c r="E477" t="s">
        <v>2265</v>
      </c>
      <c r="F477">
        <v>2020</v>
      </c>
      <c r="H477">
        <v>0.5</v>
      </c>
      <c r="I477">
        <v>11</v>
      </c>
      <c r="K477">
        <v>10</v>
      </c>
      <c r="L477" s="27">
        <v>1</v>
      </c>
      <c r="M477">
        <v>2</v>
      </c>
      <c r="N477" s="21">
        <v>20</v>
      </c>
      <c r="O477" s="27">
        <v>1</v>
      </c>
      <c r="P477">
        <v>4</v>
      </c>
      <c r="Q477" s="21">
        <v>40</v>
      </c>
      <c r="R477" s="27">
        <v>1</v>
      </c>
      <c r="S477" s="21">
        <v>25</v>
      </c>
      <c r="T477">
        <v>2</v>
      </c>
      <c r="V477" s="27">
        <v>1</v>
      </c>
      <c r="W477" t="s">
        <v>242</v>
      </c>
      <c r="X477" t="s">
        <v>242</v>
      </c>
      <c r="Y477" s="36" t="s">
        <v>242</v>
      </c>
      <c r="Z477" t="s">
        <v>242</v>
      </c>
      <c r="AA477" t="s">
        <v>242</v>
      </c>
      <c r="AB477" t="s">
        <v>242</v>
      </c>
      <c r="AC477" t="s">
        <v>242</v>
      </c>
    </row>
    <row r="478" spans="1:29" ht="14" hidden="1" customHeight="1" x14ac:dyDescent="0.2">
      <c r="A478">
        <v>478</v>
      </c>
      <c r="B478" t="s">
        <v>9659</v>
      </c>
      <c r="D478" t="s">
        <v>476</v>
      </c>
      <c r="E478" t="s">
        <v>2236</v>
      </c>
      <c r="F478">
        <v>2020</v>
      </c>
      <c r="H478">
        <v>0</v>
      </c>
      <c r="K478">
        <v>11</v>
      </c>
      <c r="L478" s="27">
        <v>1</v>
      </c>
      <c r="M478">
        <v>3</v>
      </c>
      <c r="N478" s="21">
        <v>27.27272727272727</v>
      </c>
      <c r="O478" s="27">
        <v>1</v>
      </c>
      <c r="P478">
        <v>4</v>
      </c>
      <c r="Q478" s="21">
        <v>36.363636363636367</v>
      </c>
      <c r="R478" s="27">
        <v>0.5</v>
      </c>
      <c r="S478" s="21" t="s">
        <v>242</v>
      </c>
      <c r="T478">
        <v>3</v>
      </c>
      <c r="U478" t="s">
        <v>9673</v>
      </c>
      <c r="V478" s="27">
        <v>0.5</v>
      </c>
      <c r="W478" t="s">
        <v>242</v>
      </c>
      <c r="X478" t="s">
        <v>242</v>
      </c>
      <c r="Y478" s="36" t="s">
        <v>242</v>
      </c>
      <c r="Z478" t="s">
        <v>242</v>
      </c>
      <c r="AA478" t="s">
        <v>242</v>
      </c>
      <c r="AB478" t="s">
        <v>242</v>
      </c>
      <c r="AC478" t="s">
        <v>242</v>
      </c>
    </row>
    <row r="479" spans="1:29" ht="14" hidden="1" customHeight="1" x14ac:dyDescent="0.2">
      <c r="A479" s="10">
        <v>479</v>
      </c>
      <c r="B479" s="10" t="s">
        <v>9681</v>
      </c>
      <c r="C479" s="10"/>
      <c r="D479" s="10" t="s">
        <v>271</v>
      </c>
      <c r="E479" s="10" t="s">
        <v>9683</v>
      </c>
      <c r="F479" s="10">
        <v>2020</v>
      </c>
      <c r="G479" s="10"/>
      <c r="H479" s="10">
        <v>0.5</v>
      </c>
      <c r="I479">
        <v>15</v>
      </c>
      <c r="J479" t="s">
        <v>9684</v>
      </c>
      <c r="K479" s="10">
        <v>12</v>
      </c>
      <c r="L479" s="22">
        <v>1</v>
      </c>
      <c r="M479" s="10">
        <v>4</v>
      </c>
      <c r="N479" s="21">
        <v>33.333333333333329</v>
      </c>
      <c r="O479" s="22">
        <v>0</v>
      </c>
      <c r="P479" s="19">
        <v>0</v>
      </c>
      <c r="Q479" s="21">
        <v>0</v>
      </c>
      <c r="R479" s="22">
        <v>1</v>
      </c>
      <c r="S479" s="20" t="s">
        <v>242</v>
      </c>
      <c r="T479" s="10">
        <v>3</v>
      </c>
      <c r="U479" s="11" t="s">
        <v>9701</v>
      </c>
      <c r="V479" s="22">
        <v>0</v>
      </c>
      <c r="W479" s="10" t="s">
        <v>242</v>
      </c>
      <c r="X479" s="10" t="s">
        <v>242</v>
      </c>
      <c r="Y479" s="50" t="s">
        <v>242</v>
      </c>
      <c r="Z479" s="10" t="s">
        <v>242</v>
      </c>
      <c r="AA479" s="10" t="s">
        <v>242</v>
      </c>
      <c r="AB479" s="10" t="s">
        <v>242</v>
      </c>
      <c r="AC479" s="10" t="s">
        <v>242</v>
      </c>
    </row>
    <row r="480" spans="1:29" ht="14" hidden="1" customHeight="1" x14ac:dyDescent="0.2">
      <c r="A480">
        <v>480</v>
      </c>
      <c r="B480" t="s">
        <v>9710</v>
      </c>
      <c r="D480" t="s">
        <v>297</v>
      </c>
      <c r="E480" t="s">
        <v>9111</v>
      </c>
      <c r="F480">
        <v>2020</v>
      </c>
      <c r="H480">
        <v>0.5</v>
      </c>
      <c r="I480">
        <v>4</v>
      </c>
      <c r="K480">
        <v>8</v>
      </c>
      <c r="L480" s="27">
        <v>1</v>
      </c>
      <c r="M480">
        <v>2</v>
      </c>
      <c r="N480" s="21">
        <v>25</v>
      </c>
      <c r="O480" s="27">
        <v>0</v>
      </c>
      <c r="P480" s="24" t="s">
        <v>242</v>
      </c>
      <c r="Q480" s="21" t="s">
        <v>242</v>
      </c>
      <c r="R480" s="27">
        <v>1</v>
      </c>
      <c r="S480" s="21">
        <v>32</v>
      </c>
      <c r="T480">
        <v>2</v>
      </c>
      <c r="U480" s="2" t="s">
        <v>9719</v>
      </c>
      <c r="V480" s="27">
        <v>1</v>
      </c>
      <c r="W480">
        <v>3</v>
      </c>
      <c r="X480">
        <v>11</v>
      </c>
      <c r="Y480" s="36">
        <v>66</v>
      </c>
      <c r="Z480">
        <v>17</v>
      </c>
      <c r="AA480" t="s">
        <v>242</v>
      </c>
      <c r="AB480" t="s">
        <v>242</v>
      </c>
      <c r="AC480">
        <v>1</v>
      </c>
    </row>
    <row r="481" spans="1:29" ht="14" hidden="1" customHeight="1" x14ac:dyDescent="0.2">
      <c r="A481">
        <v>481</v>
      </c>
      <c r="B481" t="s">
        <v>9728</v>
      </c>
      <c r="D481" t="s">
        <v>319</v>
      </c>
      <c r="E481" t="s">
        <v>2174</v>
      </c>
      <c r="F481">
        <v>2020</v>
      </c>
      <c r="H481">
        <v>0</v>
      </c>
      <c r="K481">
        <v>11</v>
      </c>
      <c r="L481" s="27">
        <v>1</v>
      </c>
      <c r="M481">
        <v>2</v>
      </c>
      <c r="N481" s="21">
        <v>18.181818181818183</v>
      </c>
      <c r="O481" s="27">
        <v>0</v>
      </c>
      <c r="P481" s="24" t="s">
        <v>242</v>
      </c>
      <c r="Q481" s="21" t="s">
        <v>242</v>
      </c>
      <c r="R481" s="27">
        <v>0</v>
      </c>
      <c r="S481" s="21" t="s">
        <v>242</v>
      </c>
      <c r="T481" t="s">
        <v>242</v>
      </c>
      <c r="V481" s="27">
        <v>0</v>
      </c>
      <c r="W481" t="s">
        <v>242</v>
      </c>
      <c r="X481" t="s">
        <v>242</v>
      </c>
      <c r="Y481" s="36" t="s">
        <v>242</v>
      </c>
      <c r="Z481" t="s">
        <v>242</v>
      </c>
      <c r="AA481" t="s">
        <v>242</v>
      </c>
      <c r="AB481" t="s">
        <v>242</v>
      </c>
      <c r="AC481" t="s">
        <v>242</v>
      </c>
    </row>
    <row r="482" spans="1:29" ht="14" hidden="1" customHeight="1" x14ac:dyDescent="0.2">
      <c r="A482">
        <v>482</v>
      </c>
      <c r="B482" t="s">
        <v>9737</v>
      </c>
      <c r="D482" t="s">
        <v>350</v>
      </c>
      <c r="E482" t="s">
        <v>2411</v>
      </c>
      <c r="F482">
        <v>2020</v>
      </c>
      <c r="H482">
        <v>0</v>
      </c>
      <c r="K482">
        <v>11</v>
      </c>
      <c r="L482" s="27">
        <v>1</v>
      </c>
      <c r="M482">
        <v>3</v>
      </c>
      <c r="N482" s="21">
        <v>27.27272727272727</v>
      </c>
      <c r="O482" s="27">
        <v>0</v>
      </c>
      <c r="P482" s="24" t="s">
        <v>242</v>
      </c>
      <c r="Q482" s="21" t="s">
        <v>242</v>
      </c>
      <c r="R482" s="27">
        <v>1</v>
      </c>
      <c r="S482" s="21">
        <v>36.1</v>
      </c>
      <c r="T482">
        <v>3</v>
      </c>
      <c r="V482" s="27">
        <v>1</v>
      </c>
      <c r="W482" t="s">
        <v>242</v>
      </c>
      <c r="X482" t="s">
        <v>242</v>
      </c>
      <c r="Y482" s="36" t="s">
        <v>242</v>
      </c>
      <c r="Z482" t="s">
        <v>242</v>
      </c>
      <c r="AA482" t="s">
        <v>242</v>
      </c>
      <c r="AB482" t="s">
        <v>242</v>
      </c>
      <c r="AC482" t="s">
        <v>242</v>
      </c>
    </row>
    <row r="483" spans="1:29" ht="14" customHeight="1" x14ac:dyDescent="0.2">
      <c r="A483" s="10">
        <v>483</v>
      </c>
      <c r="B483" s="10" t="s">
        <v>9756</v>
      </c>
      <c r="C483" s="19">
        <v>39911</v>
      </c>
      <c r="D483" s="10" t="s">
        <v>271</v>
      </c>
      <c r="E483" s="10" t="s">
        <v>272</v>
      </c>
      <c r="F483" s="10">
        <v>2021</v>
      </c>
      <c r="G483" s="10">
        <v>2022</v>
      </c>
      <c r="H483" s="10">
        <v>0</v>
      </c>
      <c r="K483" s="10">
        <v>11</v>
      </c>
      <c r="L483" s="22">
        <v>0</v>
      </c>
      <c r="M483" s="19">
        <v>0</v>
      </c>
      <c r="N483" s="21">
        <v>0</v>
      </c>
      <c r="O483" s="22">
        <v>0</v>
      </c>
      <c r="P483" s="19">
        <v>0</v>
      </c>
      <c r="Q483" s="21">
        <v>0</v>
      </c>
      <c r="R483" s="22">
        <v>1</v>
      </c>
      <c r="S483" s="20">
        <v>76</v>
      </c>
      <c r="T483" s="10">
        <v>2</v>
      </c>
      <c r="U483" s="11" t="s">
        <v>9778</v>
      </c>
      <c r="V483" s="22">
        <v>1</v>
      </c>
      <c r="W483" s="10">
        <v>17</v>
      </c>
      <c r="X483" s="10">
        <v>25</v>
      </c>
      <c r="Y483" s="50">
        <v>45</v>
      </c>
      <c r="Z483" s="10">
        <v>7</v>
      </c>
      <c r="AA483" s="10" t="s">
        <v>242</v>
      </c>
      <c r="AB483" s="10" t="s">
        <v>242</v>
      </c>
      <c r="AC483" s="10" t="s">
        <v>242</v>
      </c>
    </row>
    <row r="484" spans="1:29" ht="14" hidden="1" customHeight="1" x14ac:dyDescent="0.2">
      <c r="A484">
        <v>484</v>
      </c>
      <c r="B484" t="s">
        <v>9785</v>
      </c>
      <c r="D484" t="s">
        <v>248</v>
      </c>
      <c r="E484" t="s">
        <v>4218</v>
      </c>
      <c r="F484">
        <v>2020</v>
      </c>
      <c r="H484">
        <v>0.5</v>
      </c>
      <c r="I484">
        <v>13</v>
      </c>
      <c r="K484">
        <v>9</v>
      </c>
      <c r="L484" s="27">
        <v>1</v>
      </c>
      <c r="M484">
        <v>2</v>
      </c>
      <c r="N484" s="21">
        <v>22.222222222222221</v>
      </c>
      <c r="O484" s="27">
        <v>0</v>
      </c>
      <c r="P484" s="24" t="s">
        <v>242</v>
      </c>
      <c r="Q484" s="21" t="s">
        <v>242</v>
      </c>
      <c r="R484" s="27">
        <v>1</v>
      </c>
      <c r="S484" s="21">
        <v>22.6</v>
      </c>
      <c r="T484">
        <v>3</v>
      </c>
      <c r="V484" s="27">
        <v>0.5</v>
      </c>
      <c r="W484" t="s">
        <v>242</v>
      </c>
      <c r="X484" t="s">
        <v>242</v>
      </c>
      <c r="Y484" s="36" t="s">
        <v>242</v>
      </c>
      <c r="Z484" t="s">
        <v>242</v>
      </c>
      <c r="AA484" t="s">
        <v>242</v>
      </c>
      <c r="AB484" t="s">
        <v>242</v>
      </c>
      <c r="AC484" t="s">
        <v>242</v>
      </c>
    </row>
    <row r="485" spans="1:29" ht="14" hidden="1" customHeight="1" x14ac:dyDescent="0.2">
      <c r="A485">
        <v>485</v>
      </c>
      <c r="B485" t="s">
        <v>9811</v>
      </c>
      <c r="D485" t="s">
        <v>418</v>
      </c>
      <c r="E485" t="s">
        <v>419</v>
      </c>
      <c r="F485">
        <v>2020</v>
      </c>
      <c r="H485">
        <v>0</v>
      </c>
      <c r="K485">
        <v>10</v>
      </c>
      <c r="L485" s="27">
        <v>1</v>
      </c>
      <c r="M485">
        <v>4</v>
      </c>
      <c r="N485" s="21">
        <v>40</v>
      </c>
      <c r="O485" s="27">
        <v>1</v>
      </c>
      <c r="P485">
        <v>4</v>
      </c>
      <c r="Q485" s="21">
        <v>40</v>
      </c>
      <c r="R485" s="27">
        <v>0</v>
      </c>
      <c r="S485" s="21" t="s">
        <v>242</v>
      </c>
      <c r="T485" t="s">
        <v>242</v>
      </c>
      <c r="V485" s="27">
        <v>0</v>
      </c>
      <c r="W485" t="s">
        <v>242</v>
      </c>
      <c r="X485" t="s">
        <v>242</v>
      </c>
      <c r="Y485" s="36" t="s">
        <v>242</v>
      </c>
      <c r="Z485" t="s">
        <v>242</v>
      </c>
      <c r="AA485" t="s">
        <v>242</v>
      </c>
      <c r="AB485" t="s">
        <v>242</v>
      </c>
      <c r="AC485" t="s">
        <v>242</v>
      </c>
    </row>
    <row r="486" spans="1:29" ht="14" hidden="1" customHeight="1" x14ac:dyDescent="0.2">
      <c r="A486">
        <v>486</v>
      </c>
      <c r="B486" t="s">
        <v>9828</v>
      </c>
      <c r="D486" t="s">
        <v>297</v>
      </c>
      <c r="E486" t="s">
        <v>8353</v>
      </c>
      <c r="F486">
        <v>2020</v>
      </c>
      <c r="H486">
        <v>0</v>
      </c>
      <c r="K486">
        <v>9</v>
      </c>
      <c r="L486" s="27">
        <v>1</v>
      </c>
      <c r="M486">
        <v>2</v>
      </c>
      <c r="N486" s="21">
        <v>22.222222222222221</v>
      </c>
      <c r="O486" s="27">
        <v>1</v>
      </c>
      <c r="P486">
        <v>6</v>
      </c>
      <c r="Q486" s="21">
        <v>66.666666666666657</v>
      </c>
      <c r="R486" s="27">
        <v>1</v>
      </c>
      <c r="S486" s="21">
        <v>22.4</v>
      </c>
      <c r="T486">
        <v>2</v>
      </c>
      <c r="U486" t="s">
        <v>9846</v>
      </c>
      <c r="V486" s="27">
        <v>1</v>
      </c>
      <c r="W486">
        <v>0.4</v>
      </c>
      <c r="X486">
        <v>3.3</v>
      </c>
      <c r="Y486" s="36">
        <v>37.9</v>
      </c>
      <c r="Z486">
        <v>56.7</v>
      </c>
      <c r="AA486">
        <v>0.6</v>
      </c>
      <c r="AB486">
        <v>0.1</v>
      </c>
      <c r="AC486">
        <v>1</v>
      </c>
    </row>
    <row r="487" spans="1:29" ht="14" hidden="1" customHeight="1" x14ac:dyDescent="0.2">
      <c r="A487">
        <v>487</v>
      </c>
      <c r="B487" t="s">
        <v>9855</v>
      </c>
      <c r="D487" t="s">
        <v>248</v>
      </c>
      <c r="E487" t="s">
        <v>9858</v>
      </c>
      <c r="F487">
        <v>2020</v>
      </c>
      <c r="H487">
        <v>0.5</v>
      </c>
      <c r="I487">
        <v>9</v>
      </c>
      <c r="K487">
        <v>10</v>
      </c>
      <c r="L487" s="27">
        <v>1</v>
      </c>
      <c r="M487">
        <v>1</v>
      </c>
      <c r="N487" s="21">
        <v>10</v>
      </c>
      <c r="O487" s="27">
        <v>1</v>
      </c>
      <c r="P487">
        <v>2</v>
      </c>
      <c r="Q487" s="21">
        <v>20</v>
      </c>
      <c r="R487" s="27">
        <v>1</v>
      </c>
      <c r="S487" s="21">
        <v>26</v>
      </c>
      <c r="T487">
        <v>2</v>
      </c>
      <c r="V487" s="27">
        <v>1</v>
      </c>
      <c r="W487" t="s">
        <v>242</v>
      </c>
      <c r="X487" t="s">
        <v>242</v>
      </c>
      <c r="Y487" s="36" t="s">
        <v>242</v>
      </c>
      <c r="Z487" t="s">
        <v>242</v>
      </c>
      <c r="AA487" t="s">
        <v>242</v>
      </c>
      <c r="AB487" t="s">
        <v>242</v>
      </c>
      <c r="AC487" t="s">
        <v>242</v>
      </c>
    </row>
    <row r="488" spans="1:29" ht="14" hidden="1" customHeight="1" x14ac:dyDescent="0.2">
      <c r="A488">
        <v>488</v>
      </c>
      <c r="B488" t="s">
        <v>9883</v>
      </c>
      <c r="D488" t="s">
        <v>476</v>
      </c>
      <c r="E488" t="s">
        <v>2504</v>
      </c>
      <c r="F488">
        <v>2020</v>
      </c>
      <c r="H488">
        <v>0</v>
      </c>
      <c r="K488">
        <v>11</v>
      </c>
      <c r="L488" s="27">
        <v>1</v>
      </c>
      <c r="M488">
        <v>3</v>
      </c>
      <c r="N488" s="21">
        <v>27.27272727272727</v>
      </c>
      <c r="O488" s="27">
        <v>1</v>
      </c>
      <c r="P488">
        <v>3</v>
      </c>
      <c r="Q488" s="21">
        <v>27.27272727272727</v>
      </c>
      <c r="R488" s="27">
        <v>0</v>
      </c>
      <c r="S488" s="21" t="s">
        <v>242</v>
      </c>
      <c r="T488" t="s">
        <v>242</v>
      </c>
      <c r="V488" s="27">
        <v>0</v>
      </c>
      <c r="W488" t="s">
        <v>242</v>
      </c>
      <c r="X488" t="s">
        <v>242</v>
      </c>
      <c r="Y488" s="36" t="s">
        <v>242</v>
      </c>
      <c r="Z488" t="s">
        <v>242</v>
      </c>
      <c r="AA488" t="s">
        <v>242</v>
      </c>
      <c r="AB488" t="s">
        <v>242</v>
      </c>
      <c r="AC488" t="s">
        <v>242</v>
      </c>
    </row>
    <row r="489" spans="1:29" ht="14" hidden="1" customHeight="1" x14ac:dyDescent="0.2">
      <c r="A489">
        <v>489</v>
      </c>
      <c r="B489" t="s">
        <v>9894</v>
      </c>
      <c r="D489" t="s">
        <v>319</v>
      </c>
      <c r="E489" t="s">
        <v>913</v>
      </c>
      <c r="F489">
        <v>2020</v>
      </c>
      <c r="H489">
        <v>0</v>
      </c>
      <c r="K489">
        <v>16</v>
      </c>
      <c r="L489" s="27">
        <v>1</v>
      </c>
      <c r="M489">
        <v>6</v>
      </c>
      <c r="N489" s="21">
        <v>37.5</v>
      </c>
      <c r="O489" s="27">
        <v>1</v>
      </c>
      <c r="P489">
        <v>8</v>
      </c>
      <c r="Q489" s="21">
        <v>50</v>
      </c>
      <c r="R489" s="27">
        <v>1</v>
      </c>
      <c r="S489" s="21">
        <v>50</v>
      </c>
      <c r="T489">
        <v>2</v>
      </c>
      <c r="U489" s="2" t="s">
        <v>9914</v>
      </c>
      <c r="V489" s="27">
        <v>1</v>
      </c>
      <c r="W489">
        <v>13.5</v>
      </c>
      <c r="X489">
        <v>18.600000000000001</v>
      </c>
      <c r="Y489" s="36">
        <v>52</v>
      </c>
      <c r="Z489">
        <v>12.9</v>
      </c>
      <c r="AA489">
        <v>0.3</v>
      </c>
      <c r="AB489">
        <v>0.3</v>
      </c>
      <c r="AC489">
        <v>2.2000000000000002</v>
      </c>
    </row>
    <row r="490" spans="1:29" ht="14" hidden="1" customHeight="1" x14ac:dyDescent="0.2">
      <c r="A490" s="10">
        <v>490</v>
      </c>
      <c r="B490" s="10" t="s">
        <v>9923</v>
      </c>
      <c r="C490" s="10"/>
      <c r="D490" s="10" t="s">
        <v>271</v>
      </c>
      <c r="E490" s="10" t="s">
        <v>9925</v>
      </c>
      <c r="F490" s="10">
        <v>2020</v>
      </c>
      <c r="G490" s="10"/>
      <c r="H490" s="10">
        <v>0</v>
      </c>
      <c r="K490" s="10">
        <v>11</v>
      </c>
      <c r="L490" s="22">
        <v>1</v>
      </c>
      <c r="M490" s="10">
        <v>3</v>
      </c>
      <c r="N490" s="21">
        <v>27.27272727272727</v>
      </c>
      <c r="O490" s="22">
        <v>0.5</v>
      </c>
      <c r="P490" s="10">
        <v>4</v>
      </c>
      <c r="Q490" s="21">
        <v>36.363636363636367</v>
      </c>
      <c r="R490" s="22">
        <v>0.5</v>
      </c>
      <c r="S490" s="20">
        <v>55</v>
      </c>
      <c r="T490" s="10">
        <v>1</v>
      </c>
      <c r="U490" s="10"/>
      <c r="V490" s="22">
        <v>0</v>
      </c>
      <c r="W490" s="10" t="s">
        <v>242</v>
      </c>
      <c r="X490" s="10" t="s">
        <v>242</v>
      </c>
      <c r="Y490" s="50" t="s">
        <v>242</v>
      </c>
      <c r="Z490" s="10" t="s">
        <v>242</v>
      </c>
      <c r="AA490" s="10" t="s">
        <v>242</v>
      </c>
      <c r="AB490" s="10" t="s">
        <v>242</v>
      </c>
      <c r="AC490" s="10" t="s">
        <v>242</v>
      </c>
    </row>
    <row r="491" spans="1:29" ht="14" hidden="1" customHeight="1" x14ac:dyDescent="0.2">
      <c r="A491">
        <v>491</v>
      </c>
      <c r="B491" t="s">
        <v>9940</v>
      </c>
      <c r="D491" t="s">
        <v>350</v>
      </c>
      <c r="E491" t="s">
        <v>351</v>
      </c>
      <c r="F491">
        <v>2020</v>
      </c>
      <c r="H491">
        <v>0</v>
      </c>
      <c r="K491">
        <v>10</v>
      </c>
      <c r="L491" s="27">
        <v>1</v>
      </c>
      <c r="M491">
        <v>2</v>
      </c>
      <c r="N491" s="21">
        <v>20</v>
      </c>
      <c r="O491" s="27">
        <v>0</v>
      </c>
      <c r="P491" s="24" t="s">
        <v>242</v>
      </c>
      <c r="Q491" s="21" t="s">
        <v>242</v>
      </c>
      <c r="R491" s="27">
        <v>1</v>
      </c>
      <c r="S491" s="21">
        <v>70</v>
      </c>
      <c r="T491">
        <v>2</v>
      </c>
      <c r="V491" s="27">
        <v>1</v>
      </c>
      <c r="W491">
        <v>20</v>
      </c>
      <c r="X491">
        <v>20</v>
      </c>
      <c r="Y491" s="36" t="s">
        <v>242</v>
      </c>
      <c r="Z491">
        <v>7</v>
      </c>
      <c r="AA491" t="s">
        <v>242</v>
      </c>
      <c r="AB491" t="s">
        <v>242</v>
      </c>
      <c r="AC491">
        <v>4</v>
      </c>
    </row>
    <row r="492" spans="1:29" ht="14" hidden="1" customHeight="1" x14ac:dyDescent="0.2">
      <c r="A492">
        <v>492</v>
      </c>
      <c r="B492" t="s">
        <v>9951</v>
      </c>
      <c r="C492" s="24">
        <v>1510295</v>
      </c>
      <c r="D492" t="s">
        <v>248</v>
      </c>
      <c r="E492" t="s">
        <v>249</v>
      </c>
      <c r="F492">
        <v>2020</v>
      </c>
      <c r="G492">
        <v>2021</v>
      </c>
      <c r="H492">
        <v>0</v>
      </c>
      <c r="K492">
        <v>12</v>
      </c>
      <c r="L492" s="27">
        <v>0</v>
      </c>
      <c r="M492" t="s">
        <v>242</v>
      </c>
      <c r="N492" s="21" t="s">
        <v>242</v>
      </c>
      <c r="O492" s="27">
        <v>1</v>
      </c>
      <c r="P492">
        <v>4</v>
      </c>
      <c r="Q492" s="21">
        <v>33.333333333333329</v>
      </c>
      <c r="R492" s="27">
        <v>1</v>
      </c>
      <c r="S492" s="21">
        <v>46</v>
      </c>
      <c r="T492">
        <v>2</v>
      </c>
      <c r="V492" s="27">
        <v>1</v>
      </c>
      <c r="W492">
        <v>2.6</v>
      </c>
      <c r="X492">
        <v>10.5</v>
      </c>
      <c r="Y492" s="36">
        <v>79.900000000000006</v>
      </c>
      <c r="Z492">
        <v>5.3</v>
      </c>
      <c r="AA492">
        <v>0.1</v>
      </c>
      <c r="AB492">
        <v>0.3</v>
      </c>
      <c r="AC492">
        <v>1.4</v>
      </c>
    </row>
    <row r="493" spans="1:29" ht="14" hidden="1" customHeight="1" x14ac:dyDescent="0.2">
      <c r="A493">
        <v>493</v>
      </c>
      <c r="B493" t="s">
        <v>9966</v>
      </c>
      <c r="D493" t="s">
        <v>1487</v>
      </c>
      <c r="E493" t="s">
        <v>4350</v>
      </c>
      <c r="F493">
        <v>2020</v>
      </c>
      <c r="H493">
        <v>1</v>
      </c>
      <c r="I493">
        <v>15</v>
      </c>
      <c r="J493" t="s">
        <v>9969</v>
      </c>
      <c r="K493">
        <v>14</v>
      </c>
      <c r="L493" s="27">
        <v>1</v>
      </c>
      <c r="M493">
        <v>4</v>
      </c>
      <c r="N493" s="21">
        <v>28.571428571428569</v>
      </c>
      <c r="O493" s="27">
        <v>0.5</v>
      </c>
      <c r="P493" s="24" t="s">
        <v>242</v>
      </c>
      <c r="Q493" s="21" t="s">
        <v>242</v>
      </c>
      <c r="R493" s="27">
        <v>1</v>
      </c>
      <c r="S493" s="21">
        <v>34</v>
      </c>
      <c r="T493">
        <v>2</v>
      </c>
      <c r="V493" s="27">
        <v>0.5</v>
      </c>
      <c r="W493" t="s">
        <v>242</v>
      </c>
      <c r="X493" t="s">
        <v>242</v>
      </c>
      <c r="Y493" s="36" t="s">
        <v>242</v>
      </c>
      <c r="Z493" t="s">
        <v>242</v>
      </c>
      <c r="AA493" t="s">
        <v>242</v>
      </c>
      <c r="AB493" t="s">
        <v>242</v>
      </c>
      <c r="AC493" t="s">
        <v>242</v>
      </c>
    </row>
    <row r="494" spans="1:29" ht="14" hidden="1" customHeight="1" x14ac:dyDescent="0.2">
      <c r="A494">
        <v>494</v>
      </c>
      <c r="B494" t="s">
        <v>9982</v>
      </c>
      <c r="C494" s="24">
        <v>1652044</v>
      </c>
      <c r="D494" t="s">
        <v>1487</v>
      </c>
      <c r="E494" t="s">
        <v>4350</v>
      </c>
      <c r="F494">
        <v>2020</v>
      </c>
      <c r="G494">
        <v>2020</v>
      </c>
      <c r="H494">
        <v>0</v>
      </c>
      <c r="K494">
        <v>11</v>
      </c>
      <c r="L494" s="27">
        <v>1</v>
      </c>
      <c r="M494">
        <v>3</v>
      </c>
      <c r="N494" s="21">
        <v>27.27272727272727</v>
      </c>
      <c r="O494" s="27">
        <v>0</v>
      </c>
      <c r="P494" s="24" t="s">
        <v>242</v>
      </c>
      <c r="Q494" s="21" t="s">
        <v>242</v>
      </c>
      <c r="R494" s="27">
        <v>0</v>
      </c>
      <c r="S494" s="21" t="s">
        <v>242</v>
      </c>
      <c r="T494" t="s">
        <v>242</v>
      </c>
      <c r="V494" s="27">
        <v>0</v>
      </c>
      <c r="W494" t="s">
        <v>242</v>
      </c>
      <c r="X494" t="s">
        <v>242</v>
      </c>
      <c r="Y494" s="36" t="s">
        <v>242</v>
      </c>
      <c r="Z494" t="s">
        <v>242</v>
      </c>
      <c r="AA494" t="s">
        <v>242</v>
      </c>
      <c r="AB494" t="s">
        <v>242</v>
      </c>
      <c r="AC494" t="s">
        <v>242</v>
      </c>
    </row>
    <row r="495" spans="1:29" ht="14" hidden="1" customHeight="1" x14ac:dyDescent="0.2">
      <c r="A495">
        <v>495</v>
      </c>
      <c r="B495" t="s">
        <v>9998</v>
      </c>
      <c r="C495" s="24">
        <v>34088</v>
      </c>
      <c r="D495" t="s">
        <v>248</v>
      </c>
      <c r="E495" t="s">
        <v>249</v>
      </c>
      <c r="F495">
        <v>2020</v>
      </c>
      <c r="G495">
        <v>2020</v>
      </c>
      <c r="H495">
        <v>0</v>
      </c>
      <c r="K495">
        <v>10</v>
      </c>
      <c r="L495" s="27">
        <v>1</v>
      </c>
      <c r="M495">
        <v>3</v>
      </c>
      <c r="N495" s="21">
        <v>30</v>
      </c>
      <c r="O495" s="27">
        <v>1</v>
      </c>
      <c r="P495">
        <v>2</v>
      </c>
      <c r="Q495" s="21">
        <v>20</v>
      </c>
      <c r="R495" s="27">
        <v>0</v>
      </c>
      <c r="S495" s="21" t="s">
        <v>242</v>
      </c>
      <c r="T495" t="s">
        <v>242</v>
      </c>
      <c r="V495" s="27">
        <v>0</v>
      </c>
      <c r="W495" t="s">
        <v>242</v>
      </c>
      <c r="X495" t="s">
        <v>242</v>
      </c>
      <c r="Y495" s="36" t="s">
        <v>242</v>
      </c>
      <c r="Z495" t="s">
        <v>242</v>
      </c>
      <c r="AA495" t="s">
        <v>242</v>
      </c>
      <c r="AB495" t="s">
        <v>242</v>
      </c>
      <c r="AC495" t="s">
        <v>242</v>
      </c>
    </row>
    <row r="496" spans="1:29" ht="14" hidden="1" customHeight="1" x14ac:dyDescent="0.2">
      <c r="A496">
        <v>496</v>
      </c>
      <c r="B496" t="s">
        <v>10006</v>
      </c>
      <c r="C496" s="24">
        <v>1001082</v>
      </c>
      <c r="D496" t="s">
        <v>1487</v>
      </c>
      <c r="E496" t="s">
        <v>10009</v>
      </c>
      <c r="F496">
        <v>2020</v>
      </c>
      <c r="G496">
        <v>2021</v>
      </c>
      <c r="H496">
        <v>0</v>
      </c>
      <c r="K496" s="24">
        <v>8</v>
      </c>
      <c r="L496" s="27">
        <v>1</v>
      </c>
      <c r="M496">
        <v>2</v>
      </c>
      <c r="N496" s="21">
        <v>25</v>
      </c>
      <c r="O496" s="27">
        <v>0</v>
      </c>
      <c r="P496" s="24" t="s">
        <v>242</v>
      </c>
      <c r="Q496" s="21" t="s">
        <v>242</v>
      </c>
      <c r="R496" s="27">
        <v>0</v>
      </c>
      <c r="S496" s="21" t="s">
        <v>242</v>
      </c>
      <c r="T496" t="s">
        <v>242</v>
      </c>
      <c r="V496" s="27">
        <v>0</v>
      </c>
      <c r="W496" t="s">
        <v>242</v>
      </c>
      <c r="X496" t="s">
        <v>242</v>
      </c>
      <c r="Y496" s="36" t="s">
        <v>242</v>
      </c>
      <c r="Z496" t="s">
        <v>242</v>
      </c>
      <c r="AA496" t="s">
        <v>242</v>
      </c>
      <c r="AB496" t="s">
        <v>242</v>
      </c>
      <c r="AC496" t="s">
        <v>242</v>
      </c>
    </row>
    <row r="497" spans="1:36" ht="14" hidden="1" customHeight="1" x14ac:dyDescent="0.2">
      <c r="A497">
        <v>497</v>
      </c>
      <c r="B497" t="s">
        <v>10014</v>
      </c>
      <c r="D497" t="s">
        <v>490</v>
      </c>
      <c r="E497" t="s">
        <v>10017</v>
      </c>
      <c r="F497">
        <v>2020</v>
      </c>
      <c r="H497">
        <v>0</v>
      </c>
      <c r="K497">
        <v>10</v>
      </c>
      <c r="L497" s="27">
        <v>1</v>
      </c>
      <c r="M497">
        <v>3</v>
      </c>
      <c r="N497" s="21">
        <v>30</v>
      </c>
      <c r="O497" s="27">
        <v>0</v>
      </c>
      <c r="P497" s="24" t="s">
        <v>242</v>
      </c>
      <c r="Q497" s="21" t="s">
        <v>242</v>
      </c>
      <c r="R497" s="27">
        <v>0</v>
      </c>
      <c r="S497" s="21" t="s">
        <v>242</v>
      </c>
      <c r="T497" t="s">
        <v>242</v>
      </c>
      <c r="V497" s="27">
        <v>1</v>
      </c>
      <c r="W497">
        <v>9</v>
      </c>
      <c r="X497">
        <v>5</v>
      </c>
      <c r="Y497" s="36">
        <v>75</v>
      </c>
      <c r="Z497">
        <v>4</v>
      </c>
      <c r="AA497">
        <v>7</v>
      </c>
      <c r="AB497">
        <v>0.3</v>
      </c>
      <c r="AC497" t="s">
        <v>242</v>
      </c>
    </row>
    <row r="498" spans="1:36" ht="14" hidden="1" customHeight="1" x14ac:dyDescent="0.2">
      <c r="A498">
        <v>498</v>
      </c>
      <c r="B498" t="s">
        <v>10030</v>
      </c>
      <c r="C498" s="24">
        <v>1000697</v>
      </c>
      <c r="D498" t="s">
        <v>350</v>
      </c>
      <c r="E498" t="s">
        <v>1032</v>
      </c>
      <c r="F498">
        <v>2022</v>
      </c>
      <c r="G498">
        <v>2022</v>
      </c>
      <c r="H498">
        <v>0</v>
      </c>
      <c r="K498">
        <v>8</v>
      </c>
      <c r="L498" s="27">
        <v>1</v>
      </c>
      <c r="M498">
        <v>2</v>
      </c>
      <c r="N498" s="21">
        <v>25</v>
      </c>
      <c r="O498" s="27">
        <v>0.5</v>
      </c>
      <c r="P498">
        <v>3</v>
      </c>
      <c r="Q498" s="21">
        <v>37.5</v>
      </c>
      <c r="R498" s="27">
        <v>0</v>
      </c>
      <c r="S498" s="21" t="s">
        <v>242</v>
      </c>
      <c r="T498" t="s">
        <v>242</v>
      </c>
      <c r="V498" s="27">
        <v>1</v>
      </c>
      <c r="W498">
        <v>3</v>
      </c>
      <c r="X498">
        <v>6</v>
      </c>
      <c r="Y498" s="36">
        <v>77</v>
      </c>
      <c r="Z498">
        <v>11</v>
      </c>
      <c r="AA498" t="s">
        <v>242</v>
      </c>
      <c r="AB498" t="s">
        <v>242</v>
      </c>
      <c r="AC498">
        <v>1</v>
      </c>
    </row>
    <row r="499" spans="1:36" ht="14" hidden="1" customHeight="1" x14ac:dyDescent="0.2">
      <c r="A499">
        <v>499</v>
      </c>
      <c r="B499" t="s">
        <v>10048</v>
      </c>
      <c r="D499" t="s">
        <v>350</v>
      </c>
      <c r="E499" t="s">
        <v>351</v>
      </c>
      <c r="F499">
        <v>2020</v>
      </c>
      <c r="H499">
        <v>1</v>
      </c>
      <c r="I499">
        <v>4</v>
      </c>
      <c r="K499">
        <v>13</v>
      </c>
      <c r="L499" s="27">
        <v>1</v>
      </c>
      <c r="M499">
        <v>4</v>
      </c>
      <c r="N499" s="21">
        <v>30.76923076923077</v>
      </c>
      <c r="O499" s="27">
        <v>1</v>
      </c>
      <c r="P499">
        <v>4</v>
      </c>
      <c r="Q499" s="21">
        <v>30.76923076923077</v>
      </c>
      <c r="R499" s="27">
        <v>1</v>
      </c>
      <c r="S499" s="21">
        <v>70</v>
      </c>
      <c r="T499">
        <v>3</v>
      </c>
      <c r="V499" s="27">
        <v>1</v>
      </c>
      <c r="W499">
        <v>16</v>
      </c>
      <c r="X499">
        <v>15</v>
      </c>
      <c r="Y499" s="36">
        <v>53</v>
      </c>
      <c r="Z499">
        <v>11</v>
      </c>
      <c r="AA499">
        <v>1</v>
      </c>
      <c r="AB499">
        <v>0</v>
      </c>
      <c r="AC499">
        <v>3</v>
      </c>
    </row>
    <row r="500" spans="1:36" ht="14" hidden="1" customHeight="1" x14ac:dyDescent="0.2">
      <c r="A500">
        <v>500</v>
      </c>
      <c r="B500" t="s">
        <v>10073</v>
      </c>
      <c r="D500" t="s">
        <v>476</v>
      </c>
      <c r="E500" t="s">
        <v>2504</v>
      </c>
      <c r="F500">
        <v>2020</v>
      </c>
      <c r="H500">
        <v>0</v>
      </c>
      <c r="K500">
        <v>8</v>
      </c>
      <c r="L500" s="27">
        <v>1</v>
      </c>
      <c r="M500">
        <v>2</v>
      </c>
      <c r="N500" s="21">
        <v>25</v>
      </c>
      <c r="O500" s="27">
        <v>1</v>
      </c>
      <c r="P500">
        <v>3</v>
      </c>
      <c r="Q500" s="21">
        <v>37.5</v>
      </c>
      <c r="R500" s="27">
        <v>0</v>
      </c>
      <c r="S500" s="21" t="s">
        <v>242</v>
      </c>
      <c r="T500" t="s">
        <v>242</v>
      </c>
      <c r="V500" s="27">
        <v>0</v>
      </c>
      <c r="W500" t="s">
        <v>242</v>
      </c>
      <c r="X500" t="s">
        <v>242</v>
      </c>
      <c r="Y500" s="36" t="s">
        <v>242</v>
      </c>
      <c r="Z500" t="s">
        <v>242</v>
      </c>
      <c r="AA500" t="s">
        <v>242</v>
      </c>
      <c r="AB500" t="s">
        <v>242</v>
      </c>
      <c r="AC500" t="s">
        <v>242</v>
      </c>
    </row>
    <row r="501" spans="1:36" ht="14" hidden="1" customHeight="1" x14ac:dyDescent="0.2">
      <c r="L501" s="27"/>
      <c r="N501" s="21"/>
      <c r="O501" s="27"/>
      <c r="Q501" s="21"/>
      <c r="R501" s="27"/>
      <c r="V501" s="27"/>
    </row>
    <row r="502" spans="1:36" ht="14" hidden="1" customHeight="1" x14ac:dyDescent="0.2">
      <c r="A502" s="28" t="s">
        <v>10083</v>
      </c>
      <c r="B502" s="28"/>
      <c r="C502" s="28"/>
      <c r="D502" s="28"/>
      <c r="E502" s="28"/>
      <c r="F502" s="28"/>
      <c r="G502" s="28"/>
      <c r="H502" s="28"/>
      <c r="I502" s="28"/>
      <c r="J502" s="28"/>
      <c r="K502" s="28"/>
      <c r="L502" s="28">
        <v>0.96699999999999997</v>
      </c>
      <c r="M502" s="28"/>
      <c r="N502" s="28"/>
      <c r="O502" s="28">
        <v>0.73</v>
      </c>
      <c r="P502" s="28"/>
      <c r="Q502" s="28"/>
      <c r="R502" s="28">
        <v>0.84099999999999997</v>
      </c>
      <c r="T502" s="28"/>
      <c r="U502" s="28"/>
      <c r="V502" s="28">
        <v>0.60699999999999998</v>
      </c>
      <c r="W502" s="28"/>
      <c r="X502" s="28"/>
      <c r="Y502" s="28"/>
      <c r="Z502" s="28"/>
      <c r="AA502" s="28"/>
      <c r="AB502" s="28"/>
      <c r="AC502" s="28"/>
    </row>
    <row r="503" spans="1:36" ht="14" hidden="1" customHeight="1" x14ac:dyDescent="0.2">
      <c r="D503" t="s">
        <v>10084</v>
      </c>
      <c r="E503" t="s">
        <v>269</v>
      </c>
      <c r="L503" s="27"/>
      <c r="M503" t="s">
        <v>10087</v>
      </c>
      <c r="N503" s="21">
        <v>28.792838864459235</v>
      </c>
      <c r="O503" s="27"/>
      <c r="P503" t="s">
        <v>10088</v>
      </c>
      <c r="Q503" s="21">
        <v>25.617980836672768</v>
      </c>
      <c r="R503" s="27"/>
      <c r="V503" s="27"/>
    </row>
    <row r="504" spans="1:36" ht="14" hidden="1" customHeight="1" x14ac:dyDescent="0.2">
      <c r="A504" t="s">
        <v>10089</v>
      </c>
      <c r="I504" t="s">
        <v>10129</v>
      </c>
      <c r="L504" s="27"/>
      <c r="N504" s="21"/>
      <c r="O504" s="27"/>
      <c r="Q504" s="21"/>
      <c r="R504" s="27"/>
      <c r="V504" s="27"/>
      <c r="W504" t="s">
        <v>10130</v>
      </c>
      <c r="X504" t="s">
        <v>10131</v>
      </c>
      <c r="Y504" t="s">
        <v>10132</v>
      </c>
      <c r="Z504" t="s">
        <v>10133</v>
      </c>
      <c r="AA504" t="s">
        <v>10181</v>
      </c>
      <c r="AB504" t="s">
        <v>10182</v>
      </c>
      <c r="AC504" t="s">
        <v>10183</v>
      </c>
    </row>
    <row r="505" spans="1:36" ht="14" hidden="1" customHeight="1" x14ac:dyDescent="0.2">
      <c r="A505" s="49"/>
      <c r="B505" s="49" t="s">
        <v>10090</v>
      </c>
      <c r="C505" s="49"/>
      <c r="D505" s="49"/>
      <c r="E505" s="49"/>
      <c r="F505" s="49"/>
      <c r="G505" s="49"/>
      <c r="H505" s="49">
        <v>186</v>
      </c>
      <c r="I505" s="49">
        <v>0.372</v>
      </c>
      <c r="J505" s="49"/>
      <c r="K505" s="49"/>
      <c r="L505" s="49">
        <v>0.96699999999999997</v>
      </c>
      <c r="M505" s="49"/>
      <c r="N505" s="59">
        <v>28.792838864459235</v>
      </c>
      <c r="O505" s="49">
        <v>0.73</v>
      </c>
      <c r="P505" s="49"/>
      <c r="Q505" s="59">
        <f>AVERAGE(Q2:Q501)</f>
        <v>25.68557445365607</v>
      </c>
      <c r="R505" s="49">
        <v>0.84099999999999997</v>
      </c>
      <c r="S505" s="21">
        <v>38.861913875598084</v>
      </c>
      <c r="T505" s="49">
        <v>418</v>
      </c>
      <c r="U505" s="49"/>
      <c r="V505" s="49">
        <f t="shared" ref="V505:AC505" si="0">AVERAGE(V2:V501)</f>
        <v>0.60821643286573146</v>
      </c>
      <c r="W505" s="49">
        <f t="shared" si="0"/>
        <v>10.045064377682401</v>
      </c>
      <c r="X505" s="49">
        <f t="shared" si="0"/>
        <v>12.184439655172415</v>
      </c>
      <c r="Y505" s="49">
        <f t="shared" si="0"/>
        <v>61.171875000000014</v>
      </c>
      <c r="Z505" s="49">
        <f t="shared" si="0"/>
        <v>14.335521739130439</v>
      </c>
      <c r="AA505" s="49">
        <f t="shared" si="0"/>
        <v>0.78335294117647059</v>
      </c>
      <c r="AB505" s="49">
        <f t="shared" si="0"/>
        <v>0.44714736842105268</v>
      </c>
      <c r="AC505" s="49">
        <f t="shared" si="0"/>
        <v>1.83745</v>
      </c>
    </row>
    <row r="506" spans="1:36" ht="14" hidden="1" customHeight="1" x14ac:dyDescent="0.2">
      <c r="A506" s="26"/>
      <c r="B506" s="26" t="s">
        <v>10137</v>
      </c>
      <c r="C506" s="26"/>
      <c r="D506" s="26"/>
      <c r="E506" s="26"/>
      <c r="F506" s="26"/>
      <c r="G506" s="26"/>
      <c r="H506" s="26">
        <v>17</v>
      </c>
      <c r="I506" s="26">
        <v>0.26984126984126983</v>
      </c>
      <c r="J506" s="26"/>
      <c r="K506" s="26"/>
      <c r="L506" s="26">
        <v>0.98412698412698407</v>
      </c>
      <c r="M506" s="26"/>
      <c r="N506" s="60">
        <v>31.422510470129499</v>
      </c>
      <c r="O506" s="26">
        <v>0.74603174603174605</v>
      </c>
      <c r="P506" s="26"/>
      <c r="Q506" s="60">
        <v>21.560359891005049</v>
      </c>
      <c r="R506" s="26">
        <v>0.81746031746031744</v>
      </c>
      <c r="S506" s="21">
        <v>47.846199999999996</v>
      </c>
      <c r="T506" s="26">
        <v>50</v>
      </c>
      <c r="U506" s="26"/>
      <c r="V506" s="26">
        <v>0.61904761904761907</v>
      </c>
      <c r="W506" s="26">
        <v>13.63125</v>
      </c>
      <c r="X506" s="26">
        <v>21.284848484848485</v>
      </c>
      <c r="Y506" s="26">
        <v>53.154054054054058</v>
      </c>
      <c r="Z506" s="26"/>
      <c r="AA506" s="26"/>
      <c r="AB506" s="26"/>
      <c r="AC506" s="26"/>
    </row>
    <row r="509" spans="1:36" ht="14" customHeight="1" x14ac:dyDescent="0.2">
      <c r="M509">
        <f>COUNTIF(M2:M501, "0")</f>
        <v>13</v>
      </c>
    </row>
    <row r="510" spans="1:36" ht="14" customHeight="1" x14ac:dyDescent="0.2">
      <c r="M510">
        <f>COUNTIF(M2:M501, "1")</f>
        <v>13</v>
      </c>
      <c r="AE510" t="s">
        <v>10159</v>
      </c>
      <c r="AF510" t="s">
        <v>10132</v>
      </c>
      <c r="AG510" t="s">
        <v>10130</v>
      </c>
      <c r="AH510" t="s">
        <v>10131</v>
      </c>
      <c r="AI510" t="s">
        <v>10133</v>
      </c>
      <c r="AJ510" t="s">
        <v>10184</v>
      </c>
    </row>
    <row r="511" spans="1:36" ht="14" customHeight="1" x14ac:dyDescent="0.2">
      <c r="AE511" s="10" t="s">
        <v>1487</v>
      </c>
      <c r="AF511" s="88">
        <f>AVERAGEIF(D2:D501, "Communication Services",Y2:Y501)/100</f>
        <v>0.57253333333333334</v>
      </c>
      <c r="AG511" s="88">
        <f>AVERAGEIF(D2:D501, "Communication Services",W2:W501)/100</f>
        <v>0.1104888888888889</v>
      </c>
      <c r="AH511" s="88">
        <f>AVERAGEIF(D2:D501, "Communication Services",X2:X501)/100</f>
        <v>0.11909999999999998</v>
      </c>
      <c r="AI511" s="88">
        <f>AVERAGEIF(D2:D501, "Communication Services",Z2:Z501)</f>
        <v>15.706666666666669</v>
      </c>
      <c r="AJ511">
        <f>AF511+AG511+AH511+AI511</f>
        <v>16.508788888888891</v>
      </c>
    </row>
    <row r="512" spans="1:36" ht="14" customHeight="1" x14ac:dyDescent="0.2">
      <c r="AE512" s="10" t="s">
        <v>271</v>
      </c>
      <c r="AF512" s="88">
        <f>AVERAGEIF(D2:D501, "Consumer Discretionary",Y2:Y501)/100</f>
        <v>0.53154054054054056</v>
      </c>
      <c r="AG512" s="88">
        <f>AVERAGEIF(D2:D501, "Consumer Discretionary",W2:W501)/100</f>
        <v>0.1363125</v>
      </c>
      <c r="AH512" s="88">
        <f>AVERAGEIF(D2:D501, "Consumer Discretionary",X2:X501)/100</f>
        <v>0.21284848484848484</v>
      </c>
      <c r="AI512" s="88">
        <f>AVERAGEIF(D2:D501, "Consumer Discretionary",Z2:Z501)</f>
        <v>8.7312121212121205</v>
      </c>
      <c r="AJ512">
        <f t="shared" ref="AJ512:AJ521" si="1">AF512+AG512+AH512+AI512</f>
        <v>9.6119136466011454</v>
      </c>
    </row>
    <row r="513" spans="2:36" ht="14" customHeight="1" x14ac:dyDescent="0.2">
      <c r="B513" s="81" t="s">
        <v>10159</v>
      </c>
      <c r="C513" t="s">
        <v>10185</v>
      </c>
      <c r="D513" t="s">
        <v>10186</v>
      </c>
      <c r="I513" t="s">
        <v>10130</v>
      </c>
      <c r="J513" s="4">
        <v>0.1</v>
      </c>
      <c r="K513" s="4"/>
      <c r="L513" s="4"/>
      <c r="M513" s="4"/>
      <c r="N513" s="4"/>
      <c r="AE513" s="10" t="s">
        <v>326</v>
      </c>
      <c r="AF513" s="88">
        <f>AVERAGEIF(D2:D501, "Consumer Staples",Y2:Y501)/100</f>
        <v>0.60375882352941179</v>
      </c>
      <c r="AG513" s="88">
        <f>AVERAGEIF(D2:D501, "Consumer Staples",W2:W501)/100</f>
        <v>0.12319999999999999</v>
      </c>
      <c r="AH513" s="88">
        <f>AVERAGEIF(D2:D501, "Consumer Staples",X2:X501)/100</f>
        <v>0.14558666666666664</v>
      </c>
      <c r="AI513" s="88">
        <f>AVERAGEIF(D2:D501, "Consumer Staples",Z2:Z501)</f>
        <v>5.2893333333333334</v>
      </c>
      <c r="AJ513">
        <f t="shared" si="1"/>
        <v>6.1618788235294115</v>
      </c>
    </row>
    <row r="514" spans="2:36" ht="14" customHeight="1" x14ac:dyDescent="0.2">
      <c r="B514" s="10" t="s">
        <v>1487</v>
      </c>
      <c r="C514" s="84">
        <f>AVERAGEIF(D2:D501, "Communication Services",S2:S501)</f>
        <v>40.726470588235294</v>
      </c>
      <c r="D514" s="71">
        <f>AVERAGEIF(D2:D501, "Communication Services", N2:N501)</f>
        <v>29.044579158215527</v>
      </c>
      <c r="F514">
        <f>(38+76+104+77+104)/500</f>
        <v>0.79800000000000004</v>
      </c>
      <c r="I514" t="s">
        <v>10131</v>
      </c>
      <c r="J514" s="4">
        <v>0.12</v>
      </c>
      <c r="AE514" s="10" t="s">
        <v>248</v>
      </c>
      <c r="AF514" s="88">
        <f>AVERAGEIF(D2:D501, "Energy",Y2:Y501)/100</f>
        <v>0.69099999999999995</v>
      </c>
      <c r="AG514" s="88">
        <f>AVERAGEIF(D2:D501, "Energy",W2:W501)/100</f>
        <v>6.1500000000000006E-2</v>
      </c>
      <c r="AH514" s="88">
        <f>AVERAGEIF(D2:D501, "Energy",X2:X501)</f>
        <v>18.225000000000001</v>
      </c>
      <c r="AI514" s="88">
        <f>AVERAGEIF(D2:D501, "Energy",Z2:Z501)</f>
        <v>8.65</v>
      </c>
      <c r="AJ514">
        <f t="shared" si="1"/>
        <v>27.627500000000005</v>
      </c>
    </row>
    <row r="515" spans="2:36" ht="14" customHeight="1" x14ac:dyDescent="0.2">
      <c r="B515" s="10" t="s">
        <v>271</v>
      </c>
      <c r="C515" s="84">
        <f>AVERAGEIF(D2:D501, "Consumer Discretionary",S2:S501)</f>
        <v>47.846199999999996</v>
      </c>
      <c r="D515" s="71">
        <f>AVERAGEIF(D2:D501, "Consumer Discretionary", N2:N501)</f>
        <v>31.570902216063487</v>
      </c>
      <c r="I515" t="s">
        <v>10133</v>
      </c>
      <c r="J515" s="4">
        <v>0.14000000000000001</v>
      </c>
      <c r="AE515" s="10" t="s">
        <v>319</v>
      </c>
      <c r="AF515" s="88">
        <f>AVERAGEIF(D2:D501, "Financials",Y2:Y501)/100</f>
        <v>0.64456595744680867</v>
      </c>
      <c r="AG515" s="88">
        <f>AVERAGEIF(D2:D501, "Financials",W2:W501)/100</f>
        <v>0.11203076923076923</v>
      </c>
      <c r="AH515" s="88">
        <f>AVERAGEIF(D2:D501, "Financials",X2:X501)</f>
        <v>8.7953846153846147</v>
      </c>
      <c r="AI515" s="88">
        <f>AVERAGEIF(D2:D501, "Financials",Z2:Z501)</f>
        <v>13.846410256410255</v>
      </c>
      <c r="AJ515">
        <f t="shared" si="1"/>
        <v>23.39839159847245</v>
      </c>
    </row>
    <row r="516" spans="2:36" ht="14" customHeight="1" x14ac:dyDescent="0.2">
      <c r="B516" s="10" t="s">
        <v>326</v>
      </c>
      <c r="C516" s="84">
        <f>AVERAGEIF(D2:D501, "Consumer Staples",S2:S501)</f>
        <v>40.371851851851851</v>
      </c>
      <c r="D516" s="71">
        <f>AVERAGEIF(D2:D501, "Consumer Staples", N2:N501)</f>
        <v>31.729914350882083</v>
      </c>
      <c r="I516" t="s">
        <v>10187</v>
      </c>
      <c r="J516" s="4">
        <v>0.03</v>
      </c>
      <c r="AE516" s="10" t="s">
        <v>350</v>
      </c>
      <c r="AF516" s="88">
        <f>AVERAGEIF(D2:D501, "Health Care",Y2:Y501)/100</f>
        <v>0.62541249999999993</v>
      </c>
      <c r="AG516" s="88">
        <f>AVERAGEIF(D2:D501, "Health Care",W2:W501)/100</f>
        <v>0.11438518518518517</v>
      </c>
      <c r="AH516" s="88">
        <f>AVERAGEIF(D2:D501, "Health Care",X2:X501)</f>
        <v>10.705599999999999</v>
      </c>
      <c r="AI516" s="88">
        <f>AVERAGEIF(D2:D501, "Health Care",Z2:Z501)</f>
        <v>13.10576923076923</v>
      </c>
      <c r="AJ516">
        <f t="shared" si="1"/>
        <v>24.551166915954411</v>
      </c>
    </row>
    <row r="517" spans="2:36" ht="14" customHeight="1" x14ac:dyDescent="0.2">
      <c r="B517" s="10" t="s">
        <v>248</v>
      </c>
      <c r="C517" s="84">
        <f>AVERAGEIF(D2:D501, "Energy",S2:S501)</f>
        <v>24.13684210526316</v>
      </c>
      <c r="D517" s="71">
        <f>AVERAGEIF(D2:D501, "Energy", N2:N501)</f>
        <v>24.983164983164983</v>
      </c>
      <c r="I517" t="s">
        <v>10132</v>
      </c>
      <c r="J517" s="4">
        <v>0.61</v>
      </c>
      <c r="AE517" s="10" t="s">
        <v>476</v>
      </c>
      <c r="AF517" s="88">
        <f>AVERAGEIF(D2:D501, "Industrials",Y2:Y501)/100</f>
        <v>0.66573076923076913</v>
      </c>
      <c r="AG517" s="88">
        <f>AVERAGEIF(D2:D501, "Industrials",W2:W501)/100</f>
        <v>0.13789473684210526</v>
      </c>
      <c r="AH517" s="88">
        <f>AVERAGEIF(D2:D501, "Industrials",X2:X501)</f>
        <v>10.678947368421055</v>
      </c>
      <c r="AI517" s="88">
        <f>AVERAGEIF(D2:D501, "Industrials",Z2:Z501)</f>
        <v>5.85</v>
      </c>
      <c r="AJ517">
        <f t="shared" si="1"/>
        <v>17.332572874493927</v>
      </c>
    </row>
    <row r="518" spans="2:36" ht="14" customHeight="1" x14ac:dyDescent="0.2">
      <c r="B518" s="10" t="s">
        <v>319</v>
      </c>
      <c r="C518" s="84">
        <f>AVERAGEIF(D2:D501, "Financials",S2:S501)</f>
        <v>49.977818181818186</v>
      </c>
      <c r="D518" s="71">
        <f>AVERAGEIF(D2:D501, "Financials", N2:N501)</f>
        <v>30.213592867665263</v>
      </c>
      <c r="J518" s="4"/>
      <c r="AE518" s="10" t="s">
        <v>297</v>
      </c>
      <c r="AF518" s="88">
        <f>AVERAGEIF(D2:D501, "Information Technology",Y2:Y501)/100</f>
        <v>0.54414181818181828</v>
      </c>
      <c r="AG518" s="88">
        <f>AVERAGEIF(D2:D501, "Information Technology",W2:W501)/100</f>
        <v>4.3418181818181821E-2</v>
      </c>
      <c r="AH518" s="88">
        <f>AVERAGEIF(D2:D501, "Information Technology",X2:X501)</f>
        <v>7.446545454545455</v>
      </c>
      <c r="AI518" s="88">
        <f>AVERAGEIF(D2:D501, "Information Technology",Z2:Z501)</f>
        <v>28.526909090909086</v>
      </c>
      <c r="AJ518">
        <f t="shared" si="1"/>
        <v>36.56101454545454</v>
      </c>
    </row>
    <row r="519" spans="2:36" ht="14" customHeight="1" x14ac:dyDescent="0.2">
      <c r="B519" s="10" t="s">
        <v>350</v>
      </c>
      <c r="C519" s="84">
        <f>AVERAGEIF(D2:D501, "Health Care",S2:S501)</f>
        <v>51.12685185185186</v>
      </c>
      <c r="D519" s="71">
        <f>AVERAGEIF(D2:D501, "Health Care", N2:N501)</f>
        <v>29.842272464055547</v>
      </c>
      <c r="AE519" s="10" t="s">
        <v>418</v>
      </c>
      <c r="AF519" s="88">
        <f>AVERAGEIF(D2:D501, "Materials",Y2:Y501)/100</f>
        <v>0.71783333333333332</v>
      </c>
      <c r="AG519" s="88">
        <f>AVERAGEIF(D2:D501, "Materials",W2:W501)/100</f>
        <v>7.3428571428571426E-2</v>
      </c>
      <c r="AH519" s="88">
        <f>AVERAGEIF(D2:D501, "Materials",X2:X501)</f>
        <v>17.599999999999998</v>
      </c>
      <c r="AI519" s="88">
        <f>AVERAGEIF(D2:D501, "Materials",Z2:Z501)</f>
        <v>3.5666666666666669</v>
      </c>
      <c r="AJ519">
        <f t="shared" si="1"/>
        <v>21.957928571428567</v>
      </c>
    </row>
    <row r="520" spans="2:36" ht="14" customHeight="1" x14ac:dyDescent="0.2">
      <c r="B520" s="10" t="s">
        <v>476</v>
      </c>
      <c r="C520" s="84">
        <f>AVERAGEIF(D2:D501, "Industrials",S2:S501)</f>
        <v>28.637843137254912</v>
      </c>
      <c r="D520" s="71">
        <f>AVERAGEIF(D2:D501, "Industrials", N2:N501)</f>
        <v>25.038796819618728</v>
      </c>
      <c r="L520" s="81" t="s">
        <v>10159</v>
      </c>
      <c r="M520" t="s">
        <v>10188</v>
      </c>
      <c r="N520" t="s">
        <v>10189</v>
      </c>
      <c r="O520" t="s">
        <v>10190</v>
      </c>
      <c r="AE520" s="10" t="s">
        <v>659</v>
      </c>
      <c r="AF520" s="88">
        <f>AVERAGEIF(D2:D501, "Real Estate",Y2:Y501)/100</f>
        <v>0.59981428571428586</v>
      </c>
      <c r="AG520" s="88">
        <f>AVERAGEIF(D2:D501, "Real Estate",W2:W501)/100</f>
        <v>0.11911250000000001</v>
      </c>
      <c r="AH520" s="88">
        <f>AVERAGEIF(D2:D501, "Real Estate",X2:X501)</f>
        <v>17.483750000000001</v>
      </c>
      <c r="AI520" s="88">
        <f>AVERAGEIF(D2:D501, "Real Estate",Z2:Z501)</f>
        <v>8.8393333333333342</v>
      </c>
      <c r="AJ520">
        <f t="shared" si="1"/>
        <v>27.042010119047617</v>
      </c>
    </row>
    <row r="521" spans="2:36" ht="14" customHeight="1" x14ac:dyDescent="0.2">
      <c r="B521" s="10" t="s">
        <v>297</v>
      </c>
      <c r="C521" s="84">
        <f>AVERAGEIF(D2:D501, "Information Technology",S2:S501)</f>
        <v>32.5679104477612</v>
      </c>
      <c r="D521" s="71">
        <f>AVERAGEIF(D2:D501, "Information Technology", N2:N501)</f>
        <v>28.582430871163258</v>
      </c>
      <c r="L521" s="10" t="s">
        <v>1487</v>
      </c>
      <c r="M521" s="71">
        <f>AVERAGEIF(D2:D501, "Communication Services",Q2:Q501)</f>
        <v>33.8013838013838</v>
      </c>
      <c r="N521">
        <f>AVERAGEIF(D2:D501, "Communication Services",Y2:Y501)</f>
        <v>57.25333333333333</v>
      </c>
      <c r="O521" s="71">
        <f>100-N521</f>
        <v>42.74666666666667</v>
      </c>
      <c r="AE521" s="10" t="s">
        <v>490</v>
      </c>
      <c r="AF521" s="88">
        <f>AVERAGEIF(D2:D501, "Utilities",Y2:Y501)/100</f>
        <v>0.72511764705882353</v>
      </c>
      <c r="AG521" s="88">
        <f>AVERAGEIF(D2:D501, "Utilities",W2:W501)/100</f>
        <v>0.10840000000000001</v>
      </c>
      <c r="AH521" s="88">
        <f>AVERAGEIF(D2:D501, "Utilities",X2:X501)</f>
        <v>10.678181818181818</v>
      </c>
      <c r="AI521" s="88">
        <f>AVERAGEIF(D2:D501, "Utilities",Z2:Z501)</f>
        <v>4.471000000000001</v>
      </c>
      <c r="AJ521">
        <f t="shared" si="1"/>
        <v>15.982699465240643</v>
      </c>
    </row>
    <row r="522" spans="2:36" ht="14" customHeight="1" x14ac:dyDescent="0.2">
      <c r="B522" s="10" t="s">
        <v>418</v>
      </c>
      <c r="C522" s="84">
        <f>AVERAGEIF(D2:D501, "Materials",S2:S501)</f>
        <v>22.917199999999994</v>
      </c>
      <c r="D522" s="71">
        <f>AVERAGEIF(D2:D501, "Materials", N2:N501)</f>
        <v>27.263312818868368</v>
      </c>
      <c r="L522" s="10" t="s">
        <v>271</v>
      </c>
      <c r="M522" s="71">
        <f>AVERAGEIF(D2:D501, "Consumer Discretionary",Q2:Q501)</f>
        <v>21.913808413808411</v>
      </c>
      <c r="N522">
        <f>AVERAGEIF(D2:D501, "Consumer Discretionary",Y2:Y501)</f>
        <v>53.154054054054058</v>
      </c>
      <c r="O522" s="71">
        <f t="shared" ref="O522:O531" si="2">100-N522</f>
        <v>46.845945945945942</v>
      </c>
    </row>
    <row r="523" spans="2:36" ht="14" customHeight="1" x14ac:dyDescent="0.2">
      <c r="B523" s="10" t="s">
        <v>659</v>
      </c>
      <c r="C523" s="84">
        <f>AVERAGEIF(D2:D501, "Real Estate",S2:S501)</f>
        <v>44.521428571428565</v>
      </c>
      <c r="D523" s="71">
        <f>AVERAGEIF(D2:D501, "Real Estate", N2:N501)</f>
        <v>28.249327301051441</v>
      </c>
      <c r="L523" s="10" t="s">
        <v>326</v>
      </c>
      <c r="M523" s="71">
        <f>AVERAGEIF(D2:D501, "Consumer Staples",Q2:Q501)</f>
        <v>25.750999000998998</v>
      </c>
      <c r="N523">
        <f>AVERAGEIF(D2:D501, "Consumer Staples",Y2:Y501)</f>
        <v>60.375882352941183</v>
      </c>
      <c r="O523" s="71">
        <f t="shared" si="2"/>
        <v>39.624117647058817</v>
      </c>
    </row>
    <row r="524" spans="2:36" ht="14" customHeight="1" x14ac:dyDescent="0.2">
      <c r="B524" s="10" t="s">
        <v>490</v>
      </c>
      <c r="C524" s="84">
        <f>AVERAGEIF(D2:D501, "Utilities",S2:S501)</f>
        <v>24.76</v>
      </c>
      <c r="D524" s="71">
        <f>AVERAGEIF(D2:D501, "Utilities", N2:N501)</f>
        <v>28.881305660151813</v>
      </c>
      <c r="L524" s="10" t="s">
        <v>248</v>
      </c>
      <c r="M524" s="71">
        <f>AVERAGEIF(D2:D501, "Energy",Q2:Q501)</f>
        <v>21.987179487179485</v>
      </c>
      <c r="N524">
        <f>AVERAGEIF(D2:D501, "Energy",Y2:Y501)</f>
        <v>69.099999999999994</v>
      </c>
      <c r="O524" s="71">
        <f t="shared" si="2"/>
        <v>30.900000000000006</v>
      </c>
    </row>
    <row r="525" spans="2:36" ht="14" customHeight="1" x14ac:dyDescent="0.2">
      <c r="L525" s="10" t="s">
        <v>319</v>
      </c>
      <c r="M525" s="71">
        <f>AVERAGEIF(D2:D501, "Financials",Q2:Q501)</f>
        <v>25.293870719422188</v>
      </c>
      <c r="N525">
        <f>AVERAGEIF(D2:D501, "Financials",Y2:Y501)</f>
        <v>64.456595744680868</v>
      </c>
      <c r="O525" s="71">
        <f t="shared" si="2"/>
        <v>35.543404255319132</v>
      </c>
    </row>
    <row r="526" spans="2:36" ht="14" customHeight="1" x14ac:dyDescent="0.2">
      <c r="L526" s="10" t="s">
        <v>350</v>
      </c>
      <c r="M526" s="71">
        <f>AVERAGEIF(D2:D501, "Health Care",Q2:Q501)</f>
        <v>26.039576010803625</v>
      </c>
      <c r="N526">
        <f>AVERAGEIF(D2:D501, "Health Care",Y2:Y501)</f>
        <v>62.541249999999998</v>
      </c>
      <c r="O526" s="71">
        <f t="shared" si="2"/>
        <v>37.458750000000002</v>
      </c>
    </row>
    <row r="527" spans="2:36" ht="14" customHeight="1" x14ac:dyDescent="0.2">
      <c r="L527" s="10" t="s">
        <v>476</v>
      </c>
      <c r="M527" s="71">
        <f>AVERAGEIF(D2:D501, "Industrials",Q2:Q501)</f>
        <v>25.718549127640028</v>
      </c>
      <c r="N527">
        <f>AVERAGEIF(D2:D501, "Industrials",Y2:Y501)</f>
        <v>66.573076923076911</v>
      </c>
      <c r="O527" s="71">
        <f t="shared" si="2"/>
        <v>33.426923076923089</v>
      </c>
    </row>
    <row r="528" spans="2:36" ht="14" customHeight="1" x14ac:dyDescent="0.2">
      <c r="L528" s="10" t="s">
        <v>297</v>
      </c>
      <c r="M528" s="71">
        <f>AVERAGEIF(D2:D501, "Information Technology",Q2:Q501)</f>
        <v>28.337480420813748</v>
      </c>
      <c r="N528">
        <f>AVERAGEIF(D2:D501, "Information Technology",Y2:Y501)</f>
        <v>54.414181818181824</v>
      </c>
      <c r="O528" s="71">
        <f t="shared" si="2"/>
        <v>45.585818181818176</v>
      </c>
    </row>
    <row r="529" spans="12:15" ht="14" customHeight="1" x14ac:dyDescent="0.2">
      <c r="L529" s="10" t="s">
        <v>418</v>
      </c>
      <c r="M529" s="71">
        <f>AVERAGEIF(D2:D501, "Materials",Q2:Q501)</f>
        <v>26.352932781504208</v>
      </c>
      <c r="N529">
        <f>AVERAGEIF(D2:D501, "Materials",Y2:Y501)</f>
        <v>71.783333333333331</v>
      </c>
      <c r="O529" s="71">
        <f t="shared" si="2"/>
        <v>28.216666666666669</v>
      </c>
    </row>
    <row r="530" spans="12:15" ht="14" customHeight="1" x14ac:dyDescent="0.2">
      <c r="L530" s="10" t="s">
        <v>659</v>
      </c>
      <c r="M530" s="71">
        <f>AVERAGEIF(D2:D501, "Real Estate",Q2:Q501)</f>
        <v>27.153833820500488</v>
      </c>
      <c r="N530">
        <f>AVERAGEIF(D2:D501, "Real Estate",Y2:Y501)</f>
        <v>59.98142857142858</v>
      </c>
      <c r="O530" s="71">
        <f t="shared" si="2"/>
        <v>40.01857142857142</v>
      </c>
    </row>
    <row r="531" spans="12:15" ht="14" customHeight="1" x14ac:dyDescent="0.2">
      <c r="L531" s="10" t="s">
        <v>490</v>
      </c>
      <c r="M531" s="71">
        <f>AVERAGEIF(D2:D501, "Utilities",Q2:Q501)</f>
        <v>25.637501387501384</v>
      </c>
      <c r="N531">
        <f>AVERAGEIF(D2:D501, "Utilities",Y2:Y501)</f>
        <v>72.511764705882356</v>
      </c>
      <c r="O531" s="71">
        <f t="shared" si="2"/>
        <v>27.488235294117644</v>
      </c>
    </row>
    <row r="551" spans="2:3" ht="14" customHeight="1" x14ac:dyDescent="0.2">
      <c r="B551" s="81" t="s">
        <v>10159</v>
      </c>
      <c r="C551" t="s">
        <v>10185</v>
      </c>
    </row>
    <row r="552" spans="2:3" ht="14" customHeight="1" x14ac:dyDescent="0.2">
      <c r="B552" s="10"/>
      <c r="C552" s="84"/>
    </row>
    <row r="553" spans="2:3" ht="14" customHeight="1" x14ac:dyDescent="0.2">
      <c r="B553" s="22" t="s">
        <v>1487</v>
      </c>
      <c r="C553" s="87">
        <v>40.726470588235294</v>
      </c>
    </row>
    <row r="554" spans="2:3" ht="14" customHeight="1" x14ac:dyDescent="0.2">
      <c r="B554" s="22" t="s">
        <v>271</v>
      </c>
      <c r="C554" s="87">
        <v>47.846199999999996</v>
      </c>
    </row>
    <row r="555" spans="2:3" ht="14" customHeight="1" x14ac:dyDescent="0.2">
      <c r="B555" s="22" t="s">
        <v>326</v>
      </c>
      <c r="C555" s="87">
        <v>40.371851851851851</v>
      </c>
    </row>
    <row r="556" spans="2:3" ht="14" customHeight="1" x14ac:dyDescent="0.2">
      <c r="B556" s="22" t="s">
        <v>248</v>
      </c>
      <c r="C556" s="87">
        <v>24.13684210526316</v>
      </c>
    </row>
    <row r="557" spans="2:3" ht="14" customHeight="1" x14ac:dyDescent="0.2">
      <c r="B557" s="22" t="s">
        <v>319</v>
      </c>
      <c r="C557" s="87">
        <v>49.977818181818186</v>
      </c>
    </row>
    <row r="558" spans="2:3" ht="14" customHeight="1" x14ac:dyDescent="0.2">
      <c r="B558" s="22" t="s">
        <v>350</v>
      </c>
      <c r="C558" s="87">
        <v>51.12685185185186</v>
      </c>
    </row>
    <row r="559" spans="2:3" ht="14" customHeight="1" x14ac:dyDescent="0.2">
      <c r="B559" s="22" t="s">
        <v>476</v>
      </c>
      <c r="C559" s="87">
        <v>28.637843137254912</v>
      </c>
    </row>
    <row r="560" spans="2:3" ht="14" customHeight="1" x14ac:dyDescent="0.2">
      <c r="B560" s="22" t="s">
        <v>297</v>
      </c>
      <c r="C560" s="87">
        <v>32.5679104477612</v>
      </c>
    </row>
    <row r="561" spans="2:3" ht="14" customHeight="1" x14ac:dyDescent="0.2">
      <c r="B561" s="22" t="s">
        <v>418</v>
      </c>
      <c r="C561" s="87">
        <v>22.917199999999994</v>
      </c>
    </row>
    <row r="562" spans="2:3" ht="14" customHeight="1" x14ac:dyDescent="0.2">
      <c r="B562" s="22" t="s">
        <v>659</v>
      </c>
      <c r="C562" s="87">
        <v>44.521428571428565</v>
      </c>
    </row>
    <row r="563" spans="2:3" ht="14" customHeight="1" x14ac:dyDescent="0.2">
      <c r="B563" s="27" t="s">
        <v>490</v>
      </c>
      <c r="C563" s="27">
        <v>25</v>
      </c>
    </row>
    <row r="566" spans="2:3" ht="14" customHeight="1" x14ac:dyDescent="0.2">
      <c r="B566" s="10"/>
      <c r="C566" s="84"/>
    </row>
    <row r="567" spans="2:3" ht="14" customHeight="1" x14ac:dyDescent="0.2">
      <c r="B567" s="10" t="s">
        <v>418</v>
      </c>
      <c r="C567" s="84">
        <v>23</v>
      </c>
    </row>
    <row r="568" spans="2:3" ht="14" customHeight="1" x14ac:dyDescent="0.2">
      <c r="B568" s="10" t="s">
        <v>248</v>
      </c>
      <c r="C568" s="84">
        <v>24</v>
      </c>
    </row>
    <row r="569" spans="2:3" ht="14" customHeight="1" x14ac:dyDescent="0.2">
      <c r="B569" t="s">
        <v>490</v>
      </c>
      <c r="C569" s="71">
        <v>25</v>
      </c>
    </row>
    <row r="570" spans="2:3" ht="14" customHeight="1" x14ac:dyDescent="0.2">
      <c r="B570" s="10" t="s">
        <v>476</v>
      </c>
      <c r="C570" s="84">
        <v>28.637843137254912</v>
      </c>
    </row>
    <row r="571" spans="2:3" ht="14" customHeight="1" x14ac:dyDescent="0.2">
      <c r="B571" s="10" t="s">
        <v>297</v>
      </c>
      <c r="C571" s="84">
        <v>32.5679104477612</v>
      </c>
    </row>
    <row r="572" spans="2:3" ht="14" customHeight="1" x14ac:dyDescent="0.2">
      <c r="B572" s="10" t="s">
        <v>326</v>
      </c>
      <c r="C572" s="84">
        <v>40.371851851851851</v>
      </c>
    </row>
    <row r="573" spans="2:3" ht="14" customHeight="1" x14ac:dyDescent="0.2">
      <c r="B573" s="10" t="s">
        <v>1487</v>
      </c>
      <c r="C573" s="84">
        <v>40.726470588235294</v>
      </c>
    </row>
    <row r="574" spans="2:3" ht="14" customHeight="1" x14ac:dyDescent="0.2">
      <c r="B574" s="10" t="s">
        <v>659</v>
      </c>
      <c r="C574" s="84">
        <v>44.521428571428565</v>
      </c>
    </row>
    <row r="575" spans="2:3" ht="14" customHeight="1" x14ac:dyDescent="0.2">
      <c r="B575" s="10" t="s">
        <v>271</v>
      </c>
      <c r="C575" s="84">
        <v>47.846199999999996</v>
      </c>
    </row>
    <row r="576" spans="2:3" ht="14" customHeight="1" x14ac:dyDescent="0.2">
      <c r="B576" s="10" t="s">
        <v>319</v>
      </c>
      <c r="C576" s="84">
        <v>49.977818181818186</v>
      </c>
    </row>
    <row r="577" spans="2:3" ht="14" customHeight="1" x14ac:dyDescent="0.2">
      <c r="B577" s="10" t="s">
        <v>350</v>
      </c>
      <c r="C577" s="84">
        <v>51.12685185185186</v>
      </c>
    </row>
    <row r="584" spans="2:3" ht="14" customHeight="1" x14ac:dyDescent="0.2">
      <c r="B584" t="s">
        <v>10159</v>
      </c>
      <c r="C584" t="s">
        <v>10186</v>
      </c>
    </row>
    <row r="585" spans="2:3" ht="14" customHeight="1" x14ac:dyDescent="0.2">
      <c r="B585" s="27" t="s">
        <v>1487</v>
      </c>
      <c r="C585" s="89">
        <v>29.044579158215527</v>
      </c>
    </row>
    <row r="586" spans="2:3" ht="14" customHeight="1" x14ac:dyDescent="0.2">
      <c r="B586" s="27" t="s">
        <v>271</v>
      </c>
      <c r="C586" s="89">
        <v>31.570902216063487</v>
      </c>
    </row>
    <row r="587" spans="2:3" ht="14" customHeight="1" x14ac:dyDescent="0.2">
      <c r="B587" s="27" t="s">
        <v>326</v>
      </c>
      <c r="C587" s="89">
        <v>31.729914350882083</v>
      </c>
    </row>
    <row r="588" spans="2:3" ht="14" customHeight="1" x14ac:dyDescent="0.2">
      <c r="B588" s="27" t="s">
        <v>248</v>
      </c>
      <c r="C588" s="89">
        <v>24.983164983164983</v>
      </c>
    </row>
    <row r="589" spans="2:3" ht="14" customHeight="1" x14ac:dyDescent="0.2">
      <c r="B589" s="27" t="s">
        <v>319</v>
      </c>
      <c r="C589" s="89">
        <v>30.213592867665263</v>
      </c>
    </row>
    <row r="590" spans="2:3" ht="14" customHeight="1" x14ac:dyDescent="0.2">
      <c r="B590" s="27" t="s">
        <v>350</v>
      </c>
      <c r="C590" s="89">
        <v>29.842272464055547</v>
      </c>
    </row>
    <row r="591" spans="2:3" ht="14" customHeight="1" x14ac:dyDescent="0.2">
      <c r="B591" t="s">
        <v>476</v>
      </c>
      <c r="C591" s="71">
        <v>25.038796819618728</v>
      </c>
    </row>
    <row r="592" spans="2:3" ht="14" customHeight="1" x14ac:dyDescent="0.2">
      <c r="B592" s="27" t="s">
        <v>297</v>
      </c>
      <c r="C592" s="89">
        <v>28.582430871163258</v>
      </c>
    </row>
    <row r="593" spans="2:3" ht="14" customHeight="1" x14ac:dyDescent="0.2">
      <c r="B593" s="27" t="s">
        <v>418</v>
      </c>
      <c r="C593" s="89">
        <v>27.263312818868368</v>
      </c>
    </row>
    <row r="594" spans="2:3" ht="14" customHeight="1" x14ac:dyDescent="0.2">
      <c r="B594" s="27" t="s">
        <v>659</v>
      </c>
      <c r="C594" s="89">
        <v>28.249327301051441</v>
      </c>
    </row>
    <row r="595" spans="2:3" ht="14" customHeight="1" x14ac:dyDescent="0.2">
      <c r="B595" s="27" t="s">
        <v>490</v>
      </c>
      <c r="C595" s="89">
        <v>28.881305660151813</v>
      </c>
    </row>
    <row r="599" spans="2:3" ht="14" customHeight="1" x14ac:dyDescent="0.2">
      <c r="B599" t="s">
        <v>10159</v>
      </c>
      <c r="C599" t="s">
        <v>10186</v>
      </c>
    </row>
    <row r="600" spans="2:3" ht="14" customHeight="1" x14ac:dyDescent="0.2">
      <c r="B600" t="s">
        <v>271</v>
      </c>
      <c r="C600" s="71">
        <v>31.570902216063487</v>
      </c>
    </row>
    <row r="601" spans="2:3" ht="14" customHeight="1" x14ac:dyDescent="0.2">
      <c r="B601" t="s">
        <v>326</v>
      </c>
      <c r="C601" s="71">
        <v>31.729914350882083</v>
      </c>
    </row>
    <row r="602" spans="2:3" ht="14" customHeight="1" x14ac:dyDescent="0.2">
      <c r="B602" t="s">
        <v>319</v>
      </c>
      <c r="C602" s="71">
        <v>30.213592867665263</v>
      </c>
    </row>
    <row r="603" spans="2:3" ht="14" customHeight="1" x14ac:dyDescent="0.2">
      <c r="B603" t="s">
        <v>350</v>
      </c>
      <c r="C603" s="71">
        <v>29.842272464055547</v>
      </c>
    </row>
    <row r="604" spans="2:3" ht="14" customHeight="1" x14ac:dyDescent="0.2">
      <c r="B604" t="s">
        <v>1487</v>
      </c>
      <c r="C604" s="71">
        <v>29.044579158215527</v>
      </c>
    </row>
    <row r="605" spans="2:3" ht="14" customHeight="1" x14ac:dyDescent="0.2">
      <c r="B605" t="s">
        <v>297</v>
      </c>
      <c r="C605" s="71">
        <v>28.582430871163258</v>
      </c>
    </row>
    <row r="606" spans="2:3" ht="14" customHeight="1" x14ac:dyDescent="0.2">
      <c r="B606" t="s">
        <v>490</v>
      </c>
      <c r="C606" s="71">
        <v>28.881305660151813</v>
      </c>
    </row>
    <row r="607" spans="2:3" ht="14" customHeight="1" x14ac:dyDescent="0.2">
      <c r="B607" t="s">
        <v>659</v>
      </c>
      <c r="C607" s="71">
        <v>28.249327301051441</v>
      </c>
    </row>
    <row r="608" spans="2:3" ht="14" customHeight="1" x14ac:dyDescent="0.2">
      <c r="B608" t="s">
        <v>418</v>
      </c>
      <c r="C608" s="71">
        <v>27.263312818868368</v>
      </c>
    </row>
    <row r="609" spans="2:3" ht="14" customHeight="1" x14ac:dyDescent="0.2">
      <c r="B609" t="s">
        <v>248</v>
      </c>
      <c r="C609" s="71">
        <v>24.983164983164983</v>
      </c>
    </row>
    <row r="610" spans="2:3" ht="14" customHeight="1" x14ac:dyDescent="0.2">
      <c r="B610" t="s">
        <v>476</v>
      </c>
      <c r="C610" s="71">
        <v>25.038796819618728</v>
      </c>
    </row>
  </sheetData>
  <autoFilter ref="A1:AC506" xr:uid="{98A851E3-7630-4018-98B2-86A8E1E4F85F}">
    <filterColumn colId="13">
      <filters>
        <filter val="0"/>
      </filters>
    </filterColumn>
  </autoFilter>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C3CDE-CA5A-4FE0-8C93-141F574032C9}">
  <dimension ref="A1:A499"/>
  <sheetViews>
    <sheetView topLeftCell="A469" workbookViewId="0">
      <selection activeCell="W490" sqref="W490"/>
    </sheetView>
  </sheetViews>
  <sheetFormatPr baseColWidth="10" defaultColWidth="8.83203125" defaultRowHeight="15" x14ac:dyDescent="0.2"/>
  <sheetData>
    <row r="1" spans="1:1" x14ac:dyDescent="0.2">
      <c r="A1">
        <v>169</v>
      </c>
    </row>
    <row r="2" spans="1:1" x14ac:dyDescent="0.2">
      <c r="A2" s="10">
        <v>511</v>
      </c>
    </row>
    <row r="3" spans="1:1" x14ac:dyDescent="0.2">
      <c r="A3">
        <v>256</v>
      </c>
    </row>
    <row r="4" spans="1:1" x14ac:dyDescent="0.2">
      <c r="A4">
        <v>6</v>
      </c>
    </row>
    <row r="5" spans="1:1" x14ac:dyDescent="0.2">
      <c r="A5">
        <v>789</v>
      </c>
    </row>
    <row r="6" spans="1:1" x14ac:dyDescent="0.2">
      <c r="A6">
        <v>380</v>
      </c>
    </row>
    <row r="7" spans="1:1" x14ac:dyDescent="0.2">
      <c r="A7">
        <v>241</v>
      </c>
    </row>
    <row r="8" spans="1:1" x14ac:dyDescent="0.2">
      <c r="A8" s="10">
        <v>58</v>
      </c>
    </row>
    <row r="9" spans="1:1" x14ac:dyDescent="0.2">
      <c r="A9">
        <v>92</v>
      </c>
    </row>
    <row r="10" spans="1:1" x14ac:dyDescent="0.2">
      <c r="A10">
        <v>97</v>
      </c>
    </row>
    <row r="11" spans="1:1" x14ac:dyDescent="0.2">
      <c r="A11">
        <v>154</v>
      </c>
    </row>
    <row r="12" spans="1:1" x14ac:dyDescent="0.2">
      <c r="A12">
        <v>55</v>
      </c>
    </row>
    <row r="13" spans="1:1" x14ac:dyDescent="0.2">
      <c r="A13">
        <v>131</v>
      </c>
    </row>
    <row r="14" spans="1:1" x14ac:dyDescent="0.2">
      <c r="A14">
        <v>63</v>
      </c>
    </row>
    <row r="15" spans="1:1" x14ac:dyDescent="0.2">
      <c r="A15">
        <v>196</v>
      </c>
    </row>
    <row r="16" spans="1:1" x14ac:dyDescent="0.2">
      <c r="A16">
        <v>84</v>
      </c>
    </row>
    <row r="17" spans="1:1" x14ac:dyDescent="0.2">
      <c r="A17">
        <v>179</v>
      </c>
    </row>
    <row r="18" spans="1:1" x14ac:dyDescent="0.2">
      <c r="A18">
        <v>33</v>
      </c>
    </row>
    <row r="19" spans="1:1" x14ac:dyDescent="0.2">
      <c r="A19">
        <v>123</v>
      </c>
    </row>
    <row r="20" spans="1:1" x14ac:dyDescent="0.2">
      <c r="A20">
        <v>154</v>
      </c>
    </row>
    <row r="21" spans="1:1" x14ac:dyDescent="0.2">
      <c r="A21">
        <v>760</v>
      </c>
    </row>
    <row r="22" spans="1:1" x14ac:dyDescent="0.2">
      <c r="A22">
        <v>256</v>
      </c>
    </row>
    <row r="23" spans="1:1" x14ac:dyDescent="0.2">
      <c r="A23" s="10">
        <v>431</v>
      </c>
    </row>
    <row r="24" spans="1:1" x14ac:dyDescent="0.2">
      <c r="A24">
        <v>126</v>
      </c>
    </row>
    <row r="25" spans="1:1" x14ac:dyDescent="0.2">
      <c r="A25">
        <v>150</v>
      </c>
    </row>
    <row r="26" spans="1:1" x14ac:dyDescent="0.2">
      <c r="A26">
        <v>27</v>
      </c>
    </row>
    <row r="27" spans="1:1" x14ac:dyDescent="0.2">
      <c r="A27" s="10">
        <v>311</v>
      </c>
    </row>
    <row r="28" spans="1:1" x14ac:dyDescent="0.2">
      <c r="A28">
        <v>179.6</v>
      </c>
    </row>
    <row r="29" spans="1:1" x14ac:dyDescent="0.2">
      <c r="A29">
        <v>102</v>
      </c>
    </row>
    <row r="30" spans="1:1" x14ac:dyDescent="0.2">
      <c r="A30">
        <v>140</v>
      </c>
    </row>
    <row r="31" spans="1:1" x14ac:dyDescent="0.2">
      <c r="A31">
        <v>38.1</v>
      </c>
    </row>
    <row r="32" spans="1:1" x14ac:dyDescent="0.2">
      <c r="A32">
        <v>55</v>
      </c>
    </row>
    <row r="33" spans="1:1" x14ac:dyDescent="0.2">
      <c r="A33">
        <v>191</v>
      </c>
    </row>
    <row r="34" spans="1:1" x14ac:dyDescent="0.2">
      <c r="A34">
        <v>13.76</v>
      </c>
    </row>
    <row r="35" spans="1:1" x14ac:dyDescent="0.2">
      <c r="A35">
        <v>166.9</v>
      </c>
    </row>
    <row r="36" spans="1:1" x14ac:dyDescent="0.2">
      <c r="A36">
        <v>238</v>
      </c>
    </row>
    <row r="37" spans="1:1" x14ac:dyDescent="0.2">
      <c r="A37">
        <v>71.5</v>
      </c>
    </row>
    <row r="38" spans="1:1" x14ac:dyDescent="0.2">
      <c r="A38">
        <v>361</v>
      </c>
    </row>
    <row r="39" spans="1:1" x14ac:dyDescent="0.2">
      <c r="A39">
        <v>154</v>
      </c>
    </row>
    <row r="40" spans="1:1" x14ac:dyDescent="0.2">
      <c r="A40">
        <v>174</v>
      </c>
    </row>
    <row r="41" spans="1:1" x14ac:dyDescent="0.2">
      <c r="A41" s="10">
        <v>1873</v>
      </c>
    </row>
    <row r="42" spans="1:1" x14ac:dyDescent="0.2">
      <c r="A42" s="10">
        <v>1245</v>
      </c>
    </row>
    <row r="43" spans="1:1" x14ac:dyDescent="0.2">
      <c r="A43" s="10">
        <v>1104</v>
      </c>
    </row>
    <row r="44" spans="1:1" x14ac:dyDescent="0.2">
      <c r="A44" s="10">
        <v>649</v>
      </c>
    </row>
    <row r="45" spans="1:1" x14ac:dyDescent="0.2">
      <c r="A45" s="10">
        <v>458</v>
      </c>
    </row>
    <row r="46" spans="1:1" x14ac:dyDescent="0.2">
      <c r="A46" s="10">
        <v>499</v>
      </c>
    </row>
    <row r="47" spans="1:1" x14ac:dyDescent="0.2">
      <c r="A47" s="10">
        <v>735</v>
      </c>
    </row>
    <row r="48" spans="1:1" x14ac:dyDescent="0.2">
      <c r="A48">
        <v>197</v>
      </c>
    </row>
    <row r="49" spans="1:1" x14ac:dyDescent="0.2">
      <c r="A49" s="10">
        <v>490</v>
      </c>
    </row>
    <row r="50" spans="1:1" x14ac:dyDescent="0.2">
      <c r="A50">
        <v>244</v>
      </c>
    </row>
    <row r="51" spans="1:1" x14ac:dyDescent="0.2">
      <c r="A51" s="10">
        <v>394</v>
      </c>
    </row>
    <row r="52" spans="1:1" x14ac:dyDescent="0.2">
      <c r="A52">
        <v>234</v>
      </c>
    </row>
    <row r="53" spans="1:1" x14ac:dyDescent="0.2">
      <c r="A53" s="10">
        <v>285</v>
      </c>
    </row>
    <row r="54" spans="1:1" x14ac:dyDescent="0.2">
      <c r="A54">
        <v>114</v>
      </c>
    </row>
    <row r="55" spans="1:1" x14ac:dyDescent="0.2">
      <c r="A55" s="10">
        <v>555</v>
      </c>
    </row>
    <row r="56" spans="1:1" x14ac:dyDescent="0.2">
      <c r="A56">
        <v>343</v>
      </c>
    </row>
    <row r="57" spans="1:1" x14ac:dyDescent="0.2">
      <c r="A57" s="10">
        <v>1056</v>
      </c>
    </row>
    <row r="58" spans="1:1" x14ac:dyDescent="0.2">
      <c r="A58">
        <v>565</v>
      </c>
    </row>
    <row r="59" spans="1:1" x14ac:dyDescent="0.2">
      <c r="A59">
        <v>55</v>
      </c>
    </row>
    <row r="60" spans="1:1" x14ac:dyDescent="0.2">
      <c r="A60">
        <v>246</v>
      </c>
    </row>
    <row r="61" spans="1:1" x14ac:dyDescent="0.2">
      <c r="A61" s="10">
        <v>1953</v>
      </c>
    </row>
    <row r="62" spans="1:1" x14ac:dyDescent="0.2">
      <c r="A62">
        <v>67</v>
      </c>
    </row>
    <row r="63" spans="1:1" x14ac:dyDescent="0.2">
      <c r="A63">
        <v>630</v>
      </c>
    </row>
    <row r="64" spans="1:1" x14ac:dyDescent="0.2">
      <c r="A64" s="5">
        <v>1137</v>
      </c>
    </row>
    <row r="65" spans="1:1" x14ac:dyDescent="0.2">
      <c r="A65">
        <v>279</v>
      </c>
    </row>
    <row r="66" spans="1:1" x14ac:dyDescent="0.2">
      <c r="A66" s="10">
        <v>265</v>
      </c>
    </row>
    <row r="67" spans="1:1" x14ac:dyDescent="0.2">
      <c r="A67">
        <v>29</v>
      </c>
    </row>
    <row r="68" spans="1:1" x14ac:dyDescent="0.2">
      <c r="A68">
        <v>86</v>
      </c>
    </row>
    <row r="69" spans="1:1" x14ac:dyDescent="0.2">
      <c r="A69">
        <v>178</v>
      </c>
    </row>
    <row r="70" spans="1:1" x14ac:dyDescent="0.2">
      <c r="A70">
        <v>44</v>
      </c>
    </row>
    <row r="71" spans="1:1" x14ac:dyDescent="0.2">
      <c r="A71" s="10">
        <v>591</v>
      </c>
    </row>
    <row r="72" spans="1:1" x14ac:dyDescent="0.2">
      <c r="A72">
        <v>86</v>
      </c>
    </row>
    <row r="73" spans="1:1" x14ac:dyDescent="0.2">
      <c r="A73">
        <v>120</v>
      </c>
    </row>
    <row r="74" spans="1:1" x14ac:dyDescent="0.2">
      <c r="A74">
        <v>82</v>
      </c>
    </row>
    <row r="75" spans="1:1" x14ac:dyDescent="0.2">
      <c r="A75">
        <v>106</v>
      </c>
    </row>
    <row r="76" spans="1:1" x14ac:dyDescent="0.2">
      <c r="A76" s="10">
        <v>10</v>
      </c>
    </row>
    <row r="77" spans="1:1" x14ac:dyDescent="0.2">
      <c r="A77">
        <v>70</v>
      </c>
    </row>
    <row r="78" spans="1:1" x14ac:dyDescent="0.2">
      <c r="A78" s="10">
        <v>53</v>
      </c>
    </row>
    <row r="79" spans="1:1" x14ac:dyDescent="0.2">
      <c r="A79">
        <v>156</v>
      </c>
    </row>
    <row r="80" spans="1:1" x14ac:dyDescent="0.2">
      <c r="A80">
        <v>190</v>
      </c>
    </row>
    <row r="81" spans="1:1" x14ac:dyDescent="0.2">
      <c r="A81">
        <v>91</v>
      </c>
    </row>
    <row r="82" spans="1:1" x14ac:dyDescent="0.2">
      <c r="A82">
        <v>66</v>
      </c>
    </row>
    <row r="83" spans="1:1" x14ac:dyDescent="0.2">
      <c r="A83">
        <v>141</v>
      </c>
    </row>
    <row r="84" spans="1:1" x14ac:dyDescent="0.2">
      <c r="A84">
        <v>299</v>
      </c>
    </row>
    <row r="85" spans="1:1" x14ac:dyDescent="0.2">
      <c r="A85">
        <v>175</v>
      </c>
    </row>
    <row r="86" spans="1:1" x14ac:dyDescent="0.2">
      <c r="A86">
        <v>38</v>
      </c>
    </row>
    <row r="87" spans="1:1" x14ac:dyDescent="0.2">
      <c r="A87">
        <v>84</v>
      </c>
    </row>
    <row r="88" spans="1:1" x14ac:dyDescent="0.2">
      <c r="A88">
        <v>233.8</v>
      </c>
    </row>
    <row r="89" spans="1:1" x14ac:dyDescent="0.2">
      <c r="A89">
        <v>141</v>
      </c>
    </row>
    <row r="90" spans="1:1" x14ac:dyDescent="0.2">
      <c r="A90">
        <v>68</v>
      </c>
    </row>
    <row r="91" spans="1:1" x14ac:dyDescent="0.2">
      <c r="A91">
        <v>112</v>
      </c>
    </row>
    <row r="92" spans="1:1" x14ac:dyDescent="0.2">
      <c r="A92" s="10">
        <v>92</v>
      </c>
    </row>
    <row r="93" spans="1:1" x14ac:dyDescent="0.2">
      <c r="A93">
        <v>116</v>
      </c>
    </row>
    <row r="94" spans="1:1" x14ac:dyDescent="0.2">
      <c r="A94">
        <v>334</v>
      </c>
    </row>
    <row r="95" spans="1:1" x14ac:dyDescent="0.2">
      <c r="A95">
        <v>164</v>
      </c>
    </row>
    <row r="96" spans="1:1" x14ac:dyDescent="0.2">
      <c r="A96">
        <v>132</v>
      </c>
    </row>
    <row r="97" spans="1:1" x14ac:dyDescent="0.2">
      <c r="A97">
        <v>232</v>
      </c>
    </row>
    <row r="98" spans="1:1" x14ac:dyDescent="0.2">
      <c r="A98">
        <v>86</v>
      </c>
    </row>
    <row r="99" spans="1:1" x14ac:dyDescent="0.2">
      <c r="A99" s="10">
        <v>237</v>
      </c>
    </row>
    <row r="100" spans="1:1" x14ac:dyDescent="0.2">
      <c r="A100">
        <v>761</v>
      </c>
    </row>
    <row r="101" spans="1:1" x14ac:dyDescent="0.2">
      <c r="A101">
        <v>125</v>
      </c>
    </row>
    <row r="102" spans="1:1" x14ac:dyDescent="0.2">
      <c r="A102">
        <v>111</v>
      </c>
    </row>
    <row r="103" spans="1:1" x14ac:dyDescent="0.2">
      <c r="A103">
        <v>65</v>
      </c>
    </row>
    <row r="104" spans="1:1" x14ac:dyDescent="0.2">
      <c r="A104">
        <v>231</v>
      </c>
    </row>
    <row r="105" spans="1:1" x14ac:dyDescent="0.2">
      <c r="A105">
        <v>113</v>
      </c>
    </row>
    <row r="106" spans="1:1" x14ac:dyDescent="0.2">
      <c r="A106">
        <v>53</v>
      </c>
    </row>
    <row r="107" spans="1:1" x14ac:dyDescent="0.2">
      <c r="A107">
        <v>171</v>
      </c>
    </row>
    <row r="108" spans="1:1" x14ac:dyDescent="0.2">
      <c r="A108">
        <v>349</v>
      </c>
    </row>
    <row r="109" spans="1:1" x14ac:dyDescent="0.2">
      <c r="A109">
        <v>148</v>
      </c>
    </row>
    <row r="110" spans="1:1" x14ac:dyDescent="0.2">
      <c r="A110">
        <v>111</v>
      </c>
    </row>
    <row r="111" spans="1:1" x14ac:dyDescent="0.2">
      <c r="A111">
        <v>97</v>
      </c>
    </row>
    <row r="112" spans="1:1" x14ac:dyDescent="0.2">
      <c r="A112">
        <v>78</v>
      </c>
    </row>
    <row r="113" spans="1:1" x14ac:dyDescent="0.2">
      <c r="A113">
        <v>93</v>
      </c>
    </row>
    <row r="114" spans="1:1" x14ac:dyDescent="0.2">
      <c r="A114">
        <v>238</v>
      </c>
    </row>
    <row r="115" spans="1:1" x14ac:dyDescent="0.2">
      <c r="A115">
        <v>148</v>
      </c>
    </row>
    <row r="116" spans="1:1" x14ac:dyDescent="0.2">
      <c r="A116">
        <v>71</v>
      </c>
    </row>
    <row r="117" spans="1:1" x14ac:dyDescent="0.2">
      <c r="A117">
        <v>123</v>
      </c>
    </row>
    <row r="118" spans="1:1" x14ac:dyDescent="0.2">
      <c r="A118" s="10">
        <v>199</v>
      </c>
    </row>
    <row r="119" spans="1:1" x14ac:dyDescent="0.2">
      <c r="A119">
        <v>159</v>
      </c>
    </row>
    <row r="120" spans="1:1" x14ac:dyDescent="0.2">
      <c r="A120" s="10">
        <v>259</v>
      </c>
    </row>
    <row r="121" spans="1:1" x14ac:dyDescent="0.2">
      <c r="A121">
        <v>179</v>
      </c>
    </row>
    <row r="122" spans="1:1" x14ac:dyDescent="0.2">
      <c r="A122">
        <v>301</v>
      </c>
    </row>
    <row r="123" spans="1:1" x14ac:dyDescent="0.2">
      <c r="A123">
        <v>285</v>
      </c>
    </row>
    <row r="124" spans="1:1" x14ac:dyDescent="0.2">
      <c r="A124">
        <v>288</v>
      </c>
    </row>
    <row r="125" spans="1:1" x14ac:dyDescent="0.2">
      <c r="A125">
        <v>317</v>
      </c>
    </row>
    <row r="126" spans="1:1" x14ac:dyDescent="0.2">
      <c r="A126">
        <v>150</v>
      </c>
    </row>
    <row r="127" spans="1:1" x14ac:dyDescent="0.2">
      <c r="A127">
        <v>272</v>
      </c>
    </row>
    <row r="128" spans="1:1" x14ac:dyDescent="0.2">
      <c r="A128" s="10">
        <v>103</v>
      </c>
    </row>
    <row r="129" spans="1:1" x14ac:dyDescent="0.2">
      <c r="A129">
        <v>35</v>
      </c>
    </row>
    <row r="130" spans="1:1" x14ac:dyDescent="0.2">
      <c r="A130">
        <v>585</v>
      </c>
    </row>
    <row r="131" spans="1:1" x14ac:dyDescent="0.2">
      <c r="A131">
        <v>165</v>
      </c>
    </row>
    <row r="132" spans="1:1" x14ac:dyDescent="0.2">
      <c r="A132">
        <v>379</v>
      </c>
    </row>
    <row r="133" spans="1:1" x14ac:dyDescent="0.2">
      <c r="A133">
        <v>101</v>
      </c>
    </row>
    <row r="134" spans="1:1" x14ac:dyDescent="0.2">
      <c r="A134">
        <v>233</v>
      </c>
    </row>
    <row r="135" spans="1:1" x14ac:dyDescent="0.2">
      <c r="A135">
        <v>512</v>
      </c>
    </row>
    <row r="136" spans="1:1" x14ac:dyDescent="0.2">
      <c r="A136" s="10">
        <v>1018</v>
      </c>
    </row>
    <row r="137" spans="1:1" x14ac:dyDescent="0.2">
      <c r="A137">
        <v>62</v>
      </c>
    </row>
    <row r="138" spans="1:1" x14ac:dyDescent="0.2">
      <c r="A138">
        <v>143.5</v>
      </c>
    </row>
    <row r="139" spans="1:1" x14ac:dyDescent="0.2">
      <c r="A139">
        <v>396</v>
      </c>
    </row>
    <row r="140" spans="1:1" x14ac:dyDescent="0.2">
      <c r="A140">
        <v>313.5</v>
      </c>
    </row>
    <row r="141" spans="1:1" x14ac:dyDescent="0.2">
      <c r="A141" s="10">
        <v>1049</v>
      </c>
    </row>
    <row r="142" spans="1:1" x14ac:dyDescent="0.2">
      <c r="A142">
        <v>254</v>
      </c>
    </row>
    <row r="143" spans="1:1" x14ac:dyDescent="0.2">
      <c r="A143">
        <v>86</v>
      </c>
    </row>
    <row r="144" spans="1:1" x14ac:dyDescent="0.2">
      <c r="A144">
        <v>575</v>
      </c>
    </row>
    <row r="145" spans="1:1" x14ac:dyDescent="0.2">
      <c r="A145" s="10">
        <v>2898</v>
      </c>
    </row>
    <row r="146" spans="1:1" x14ac:dyDescent="0.2">
      <c r="A146">
        <v>204</v>
      </c>
    </row>
    <row r="147" spans="1:1" x14ac:dyDescent="0.2">
      <c r="A147">
        <v>107</v>
      </c>
    </row>
    <row r="148" spans="1:1" x14ac:dyDescent="0.2">
      <c r="A148">
        <v>933</v>
      </c>
    </row>
    <row r="149" spans="1:1" x14ac:dyDescent="0.2">
      <c r="A149">
        <v>33</v>
      </c>
    </row>
    <row r="150" spans="1:1" x14ac:dyDescent="0.2">
      <c r="A150">
        <v>108</v>
      </c>
    </row>
    <row r="151" spans="1:1" x14ac:dyDescent="0.2">
      <c r="A151">
        <v>112</v>
      </c>
    </row>
    <row r="152" spans="1:1" x14ac:dyDescent="0.2">
      <c r="A152">
        <v>134</v>
      </c>
    </row>
    <row r="153" spans="1:1" x14ac:dyDescent="0.2">
      <c r="A153">
        <v>180</v>
      </c>
    </row>
    <row r="154" spans="1:1" x14ac:dyDescent="0.2">
      <c r="A154">
        <v>190</v>
      </c>
    </row>
    <row r="155" spans="1:1" x14ac:dyDescent="0.2">
      <c r="A155">
        <v>176</v>
      </c>
    </row>
    <row r="156" spans="1:1" x14ac:dyDescent="0.2">
      <c r="A156">
        <v>286</v>
      </c>
    </row>
    <row r="157" spans="1:1" x14ac:dyDescent="0.2">
      <c r="A157">
        <v>120</v>
      </c>
    </row>
    <row r="158" spans="1:1" x14ac:dyDescent="0.2">
      <c r="A158">
        <v>212</v>
      </c>
    </row>
    <row r="159" spans="1:1" x14ac:dyDescent="0.2">
      <c r="A159" s="10">
        <v>172</v>
      </c>
    </row>
    <row r="160" spans="1:1" x14ac:dyDescent="0.2">
      <c r="A160">
        <v>129</v>
      </c>
    </row>
    <row r="161" spans="1:1" x14ac:dyDescent="0.2">
      <c r="A161" s="10">
        <v>211</v>
      </c>
    </row>
    <row r="162" spans="1:1" x14ac:dyDescent="0.2">
      <c r="A162" s="10">
        <v>163</v>
      </c>
    </row>
    <row r="163" spans="1:1" x14ac:dyDescent="0.2">
      <c r="A163">
        <v>165</v>
      </c>
    </row>
    <row r="164" spans="1:1" x14ac:dyDescent="0.2">
      <c r="A164">
        <v>122</v>
      </c>
    </row>
    <row r="165" spans="1:1" x14ac:dyDescent="0.2">
      <c r="A165">
        <v>486</v>
      </c>
    </row>
    <row r="166" spans="1:1" x14ac:dyDescent="0.2">
      <c r="A166">
        <v>374</v>
      </c>
    </row>
    <row r="167" spans="1:1" x14ac:dyDescent="0.2">
      <c r="A167">
        <v>187</v>
      </c>
    </row>
    <row r="168" spans="1:1" x14ac:dyDescent="0.2">
      <c r="A168" s="10">
        <v>438</v>
      </c>
    </row>
    <row r="169" spans="1:1" x14ac:dyDescent="0.2">
      <c r="A169">
        <v>48</v>
      </c>
    </row>
    <row r="170" spans="1:1" x14ac:dyDescent="0.2">
      <c r="A170">
        <v>446</v>
      </c>
    </row>
    <row r="171" spans="1:1" x14ac:dyDescent="0.2">
      <c r="A171" s="10">
        <v>715</v>
      </c>
    </row>
    <row r="172" spans="1:1" x14ac:dyDescent="0.2">
      <c r="A172">
        <v>463</v>
      </c>
    </row>
    <row r="173" spans="1:1" x14ac:dyDescent="0.2">
      <c r="A173">
        <v>220</v>
      </c>
    </row>
    <row r="174" spans="1:1" x14ac:dyDescent="0.2">
      <c r="A174">
        <v>258</v>
      </c>
    </row>
    <row r="175" spans="1:1" x14ac:dyDescent="0.2">
      <c r="A175">
        <v>81</v>
      </c>
    </row>
    <row r="176" spans="1:1" x14ac:dyDescent="0.2">
      <c r="A176">
        <v>536</v>
      </c>
    </row>
    <row r="177" spans="1:1" x14ac:dyDescent="0.2">
      <c r="A177">
        <v>66</v>
      </c>
    </row>
    <row r="178" spans="1:1" x14ac:dyDescent="0.2">
      <c r="A178">
        <v>41</v>
      </c>
    </row>
    <row r="179" spans="1:1" x14ac:dyDescent="0.2">
      <c r="A179">
        <v>595</v>
      </c>
    </row>
    <row r="180" spans="1:1" x14ac:dyDescent="0.2">
      <c r="A180">
        <v>194</v>
      </c>
    </row>
    <row r="181" spans="1:1" x14ac:dyDescent="0.2">
      <c r="A181">
        <v>363</v>
      </c>
    </row>
    <row r="182" spans="1:1" x14ac:dyDescent="0.2">
      <c r="A182">
        <v>338</v>
      </c>
    </row>
    <row r="183" spans="1:1" x14ac:dyDescent="0.2">
      <c r="A183">
        <v>171</v>
      </c>
    </row>
    <row r="184" spans="1:1" x14ac:dyDescent="0.2">
      <c r="A184">
        <v>409</v>
      </c>
    </row>
    <row r="185" spans="1:1" x14ac:dyDescent="0.2">
      <c r="A185" s="10">
        <v>133</v>
      </c>
    </row>
    <row r="186" spans="1:1" x14ac:dyDescent="0.2">
      <c r="A186" s="10">
        <v>281</v>
      </c>
    </row>
    <row r="187" spans="1:1" x14ac:dyDescent="0.2">
      <c r="A187" s="10">
        <v>293</v>
      </c>
    </row>
    <row r="188" spans="1:1" x14ac:dyDescent="0.2">
      <c r="A188">
        <v>298</v>
      </c>
    </row>
    <row r="189" spans="1:1" x14ac:dyDescent="0.2">
      <c r="A189">
        <v>155</v>
      </c>
    </row>
    <row r="190" spans="1:1" x14ac:dyDescent="0.2">
      <c r="A190">
        <v>638</v>
      </c>
    </row>
    <row r="191" spans="1:1" x14ac:dyDescent="0.2">
      <c r="A191" s="10">
        <v>1059</v>
      </c>
    </row>
    <row r="192" spans="1:1" x14ac:dyDescent="0.2">
      <c r="A192">
        <v>1E-3</v>
      </c>
    </row>
    <row r="193" spans="1:1" x14ac:dyDescent="0.2">
      <c r="A193">
        <v>349</v>
      </c>
    </row>
    <row r="194" spans="1:1" x14ac:dyDescent="0.2">
      <c r="A194">
        <v>416</v>
      </c>
    </row>
    <row r="195" spans="1:1" x14ac:dyDescent="0.2">
      <c r="A195">
        <v>252</v>
      </c>
    </row>
    <row r="196" spans="1:1" x14ac:dyDescent="0.2">
      <c r="A196">
        <v>316</v>
      </c>
    </row>
    <row r="197" spans="1:1" x14ac:dyDescent="0.2">
      <c r="A197">
        <v>146</v>
      </c>
    </row>
    <row r="198" spans="1:1" x14ac:dyDescent="0.2">
      <c r="A198">
        <v>330</v>
      </c>
    </row>
    <row r="199" spans="1:1" x14ac:dyDescent="0.2">
      <c r="A199">
        <v>227</v>
      </c>
    </row>
    <row r="200" spans="1:1" x14ac:dyDescent="0.2">
      <c r="A200">
        <v>294</v>
      </c>
    </row>
    <row r="201" spans="1:1" x14ac:dyDescent="0.2">
      <c r="A201">
        <v>181</v>
      </c>
    </row>
    <row r="202" spans="1:1" x14ac:dyDescent="0.2">
      <c r="A202">
        <v>292</v>
      </c>
    </row>
    <row r="203" spans="1:1" x14ac:dyDescent="0.2">
      <c r="A203">
        <v>232</v>
      </c>
    </row>
    <row r="204" spans="1:1" x14ac:dyDescent="0.2">
      <c r="A204">
        <v>168</v>
      </c>
    </row>
    <row r="205" spans="1:1" x14ac:dyDescent="0.2">
      <c r="A205">
        <v>556</v>
      </c>
    </row>
    <row r="206" spans="1:1" x14ac:dyDescent="0.2">
      <c r="A206">
        <v>236</v>
      </c>
    </row>
    <row r="207" spans="1:1" x14ac:dyDescent="0.2">
      <c r="A207">
        <v>270</v>
      </c>
    </row>
    <row r="208" spans="1:1" x14ac:dyDescent="0.2">
      <c r="A208">
        <v>174</v>
      </c>
    </row>
    <row r="209" spans="1:1" x14ac:dyDescent="0.2">
      <c r="A209">
        <v>232</v>
      </c>
    </row>
    <row r="210" spans="1:1" x14ac:dyDescent="0.2">
      <c r="A210">
        <v>175</v>
      </c>
    </row>
    <row r="211" spans="1:1" x14ac:dyDescent="0.2">
      <c r="A211">
        <v>283</v>
      </c>
    </row>
    <row r="212" spans="1:1" x14ac:dyDescent="0.2">
      <c r="A212">
        <v>205</v>
      </c>
    </row>
    <row r="213" spans="1:1" x14ac:dyDescent="0.2">
      <c r="A213">
        <v>114</v>
      </c>
    </row>
    <row r="214" spans="1:1" x14ac:dyDescent="0.2">
      <c r="A214">
        <v>251</v>
      </c>
    </row>
    <row r="215" spans="1:1" x14ac:dyDescent="0.2">
      <c r="A215">
        <v>147</v>
      </c>
    </row>
    <row r="216" spans="1:1" x14ac:dyDescent="0.2">
      <c r="A216">
        <v>243</v>
      </c>
    </row>
    <row r="217" spans="1:1" x14ac:dyDescent="0.2">
      <c r="A217" s="10">
        <v>169</v>
      </c>
    </row>
    <row r="218" spans="1:1" x14ac:dyDescent="0.2">
      <c r="A218" s="10">
        <v>1939</v>
      </c>
    </row>
    <row r="219" spans="1:1" x14ac:dyDescent="0.2">
      <c r="A219">
        <v>258</v>
      </c>
    </row>
    <row r="220" spans="1:1" x14ac:dyDescent="0.2">
      <c r="A220" s="10">
        <v>1108</v>
      </c>
    </row>
    <row r="221" spans="1:1" x14ac:dyDescent="0.2">
      <c r="A221">
        <v>168</v>
      </c>
    </row>
    <row r="222" spans="1:1" x14ac:dyDescent="0.2">
      <c r="A222">
        <v>81</v>
      </c>
    </row>
    <row r="223" spans="1:1" x14ac:dyDescent="0.2">
      <c r="A223">
        <v>78</v>
      </c>
    </row>
    <row r="224" spans="1:1" x14ac:dyDescent="0.2">
      <c r="A224">
        <v>200</v>
      </c>
    </row>
    <row r="225" spans="1:1" x14ac:dyDescent="0.2">
      <c r="A225">
        <v>73</v>
      </c>
    </row>
    <row r="226" spans="1:1" x14ac:dyDescent="0.2">
      <c r="A226">
        <v>290</v>
      </c>
    </row>
    <row r="227" spans="1:1" x14ac:dyDescent="0.2">
      <c r="A227">
        <v>241</v>
      </c>
    </row>
    <row r="228" spans="1:1" x14ac:dyDescent="0.2">
      <c r="A228">
        <v>209</v>
      </c>
    </row>
    <row r="229" spans="1:1" x14ac:dyDescent="0.2">
      <c r="A229">
        <v>299</v>
      </c>
    </row>
    <row r="230" spans="1:1" x14ac:dyDescent="0.2">
      <c r="A230">
        <v>561</v>
      </c>
    </row>
    <row r="231" spans="1:1" x14ac:dyDescent="0.2">
      <c r="A231" s="10">
        <v>986</v>
      </c>
    </row>
    <row r="232" spans="1:1" x14ac:dyDescent="0.2">
      <c r="A232">
        <v>331</v>
      </c>
    </row>
    <row r="233" spans="1:1" x14ac:dyDescent="0.2">
      <c r="A233">
        <v>156</v>
      </c>
    </row>
    <row r="234" spans="1:1" x14ac:dyDescent="0.2">
      <c r="A234">
        <v>179</v>
      </c>
    </row>
    <row r="235" spans="1:1" x14ac:dyDescent="0.2">
      <c r="A235">
        <v>94</v>
      </c>
    </row>
    <row r="236" spans="1:1" x14ac:dyDescent="0.2">
      <c r="A236">
        <v>186</v>
      </c>
    </row>
    <row r="237" spans="1:1" x14ac:dyDescent="0.2">
      <c r="A237">
        <v>212</v>
      </c>
    </row>
    <row r="238" spans="1:1" x14ac:dyDescent="0.2">
      <c r="A238">
        <v>177</v>
      </c>
    </row>
    <row r="239" spans="1:1" x14ac:dyDescent="0.2">
      <c r="A239">
        <v>261</v>
      </c>
    </row>
    <row r="240" spans="1:1" x14ac:dyDescent="0.2">
      <c r="A240">
        <v>139.4</v>
      </c>
    </row>
    <row r="241" spans="1:1" x14ac:dyDescent="0.2">
      <c r="A241">
        <v>450</v>
      </c>
    </row>
    <row r="242" spans="1:1" x14ac:dyDescent="0.2">
      <c r="A242" s="10">
        <v>511</v>
      </c>
    </row>
    <row r="243" spans="1:1" x14ac:dyDescent="0.2">
      <c r="A243">
        <v>362</v>
      </c>
    </row>
    <row r="244" spans="1:1" x14ac:dyDescent="0.2">
      <c r="A244">
        <v>233</v>
      </c>
    </row>
    <row r="245" spans="1:1" x14ac:dyDescent="0.2">
      <c r="A245">
        <v>357</v>
      </c>
    </row>
    <row r="246" spans="1:1" x14ac:dyDescent="0.2">
      <c r="A246">
        <v>133</v>
      </c>
    </row>
    <row r="247" spans="1:1" x14ac:dyDescent="0.2">
      <c r="A247">
        <v>124</v>
      </c>
    </row>
    <row r="248" spans="1:1" x14ac:dyDescent="0.2">
      <c r="A248">
        <v>143</v>
      </c>
    </row>
    <row r="249" spans="1:1" x14ac:dyDescent="0.2">
      <c r="A249" s="10">
        <v>246</v>
      </c>
    </row>
    <row r="250" spans="1:1" x14ac:dyDescent="0.2">
      <c r="A250">
        <v>346</v>
      </c>
    </row>
    <row r="251" spans="1:1" x14ac:dyDescent="0.2">
      <c r="A251" s="10">
        <v>821</v>
      </c>
    </row>
    <row r="252" spans="1:1" x14ac:dyDescent="0.2">
      <c r="A252">
        <v>291</v>
      </c>
    </row>
    <row r="253" spans="1:1" x14ac:dyDescent="0.2">
      <c r="A253">
        <v>127</v>
      </c>
    </row>
    <row r="254" spans="1:1" x14ac:dyDescent="0.2">
      <c r="A254">
        <v>78</v>
      </c>
    </row>
    <row r="255" spans="1:1" x14ac:dyDescent="0.2">
      <c r="A255">
        <v>227</v>
      </c>
    </row>
    <row r="256" spans="1:1" x14ac:dyDescent="0.2">
      <c r="A256">
        <v>308</v>
      </c>
    </row>
    <row r="257" spans="1:1" x14ac:dyDescent="0.2">
      <c r="A257" s="10">
        <v>1935</v>
      </c>
    </row>
    <row r="258" spans="1:1" x14ac:dyDescent="0.2">
      <c r="A258">
        <v>76</v>
      </c>
    </row>
    <row r="259" spans="1:1" x14ac:dyDescent="0.2">
      <c r="A259">
        <v>145</v>
      </c>
    </row>
    <row r="260" spans="1:1" x14ac:dyDescent="0.2">
      <c r="A260">
        <v>423</v>
      </c>
    </row>
    <row r="261" spans="1:1" x14ac:dyDescent="0.2">
      <c r="A261">
        <v>192</v>
      </c>
    </row>
    <row r="262" spans="1:1" x14ac:dyDescent="0.2">
      <c r="A262">
        <v>188</v>
      </c>
    </row>
    <row r="263" spans="1:1" x14ac:dyDescent="0.2">
      <c r="A263">
        <v>618</v>
      </c>
    </row>
    <row r="264" spans="1:1" x14ac:dyDescent="0.2">
      <c r="A264">
        <v>296</v>
      </c>
    </row>
    <row r="265" spans="1:1" x14ac:dyDescent="0.2">
      <c r="A265">
        <v>135</v>
      </c>
    </row>
    <row r="266" spans="1:1" x14ac:dyDescent="0.2">
      <c r="A266">
        <v>386</v>
      </c>
    </row>
    <row r="267" spans="1:1" x14ac:dyDescent="0.2">
      <c r="A267">
        <v>169</v>
      </c>
    </row>
    <row r="268" spans="1:1" x14ac:dyDescent="0.2">
      <c r="A268">
        <v>197</v>
      </c>
    </row>
    <row r="269" spans="1:1" x14ac:dyDescent="0.2">
      <c r="A269">
        <v>163</v>
      </c>
    </row>
    <row r="270" spans="1:1" x14ac:dyDescent="0.2">
      <c r="A270">
        <v>278</v>
      </c>
    </row>
    <row r="271" spans="1:1" x14ac:dyDescent="0.2">
      <c r="A271">
        <v>432</v>
      </c>
    </row>
    <row r="272" spans="1:1" x14ac:dyDescent="0.2">
      <c r="A272">
        <v>182</v>
      </c>
    </row>
    <row r="273" spans="1:1" x14ac:dyDescent="0.2">
      <c r="A273">
        <v>89</v>
      </c>
    </row>
    <row r="274" spans="1:1" x14ac:dyDescent="0.2">
      <c r="A274">
        <v>181</v>
      </c>
    </row>
    <row r="275" spans="1:1" x14ac:dyDescent="0.2">
      <c r="A275">
        <v>220</v>
      </c>
    </row>
    <row r="276" spans="1:1" x14ac:dyDescent="0.2">
      <c r="A276">
        <v>155</v>
      </c>
    </row>
    <row r="277" spans="1:1" x14ac:dyDescent="0.2">
      <c r="A277">
        <v>71</v>
      </c>
    </row>
    <row r="278" spans="1:1" x14ac:dyDescent="0.2">
      <c r="A278">
        <v>126</v>
      </c>
    </row>
    <row r="279" spans="1:1" x14ac:dyDescent="0.2">
      <c r="A279">
        <v>282</v>
      </c>
    </row>
    <row r="280" spans="1:1" x14ac:dyDescent="0.2">
      <c r="A280">
        <v>122</v>
      </c>
    </row>
    <row r="281" spans="1:1" x14ac:dyDescent="0.2">
      <c r="A281">
        <v>306.7</v>
      </c>
    </row>
    <row r="282" spans="1:1" x14ac:dyDescent="0.2">
      <c r="A282">
        <v>367</v>
      </c>
    </row>
    <row r="283" spans="1:1" x14ac:dyDescent="0.2">
      <c r="A283">
        <v>116</v>
      </c>
    </row>
    <row r="284" spans="1:1" x14ac:dyDescent="0.2">
      <c r="A284">
        <v>257</v>
      </c>
    </row>
    <row r="285" spans="1:1" x14ac:dyDescent="0.2">
      <c r="A285">
        <v>138</v>
      </c>
    </row>
    <row r="286" spans="1:1" x14ac:dyDescent="0.2">
      <c r="A286">
        <v>71</v>
      </c>
    </row>
    <row r="287" spans="1:1" x14ac:dyDescent="0.2">
      <c r="A287">
        <v>79</v>
      </c>
    </row>
    <row r="288" spans="1:1" x14ac:dyDescent="0.2">
      <c r="A288">
        <v>258</v>
      </c>
    </row>
    <row r="289" spans="1:1" x14ac:dyDescent="0.2">
      <c r="A289">
        <v>178</v>
      </c>
    </row>
    <row r="290" spans="1:1" x14ac:dyDescent="0.2">
      <c r="A290">
        <v>121</v>
      </c>
    </row>
    <row r="291" spans="1:1" x14ac:dyDescent="0.2">
      <c r="A291">
        <v>482</v>
      </c>
    </row>
    <row r="292" spans="1:1" x14ac:dyDescent="0.2">
      <c r="A292">
        <v>368</v>
      </c>
    </row>
    <row r="293" spans="1:1" x14ac:dyDescent="0.2">
      <c r="A293">
        <v>486</v>
      </c>
    </row>
    <row r="294" spans="1:1" x14ac:dyDescent="0.2">
      <c r="A294">
        <v>334</v>
      </c>
    </row>
    <row r="295" spans="1:1" x14ac:dyDescent="0.2">
      <c r="A295">
        <v>244</v>
      </c>
    </row>
    <row r="296" spans="1:1" x14ac:dyDescent="0.2">
      <c r="A296">
        <v>190</v>
      </c>
    </row>
    <row r="297" spans="1:1" x14ac:dyDescent="0.2">
      <c r="A297" s="10">
        <v>281</v>
      </c>
    </row>
    <row r="298" spans="1:1" x14ac:dyDescent="0.2">
      <c r="A298">
        <v>15</v>
      </c>
    </row>
    <row r="299" spans="1:1" x14ac:dyDescent="0.2">
      <c r="A299">
        <v>467</v>
      </c>
    </row>
    <row r="300" spans="1:1" x14ac:dyDescent="0.2">
      <c r="A300">
        <v>530</v>
      </c>
    </row>
    <row r="301" spans="1:1" x14ac:dyDescent="0.2">
      <c r="A301" s="24">
        <v>236</v>
      </c>
    </row>
    <row r="302" spans="1:1" x14ac:dyDescent="0.2">
      <c r="A302">
        <v>134</v>
      </c>
    </row>
    <row r="303" spans="1:1" x14ac:dyDescent="0.2">
      <c r="A303">
        <v>204</v>
      </c>
    </row>
    <row r="304" spans="1:1" x14ac:dyDescent="0.2">
      <c r="A304">
        <v>289</v>
      </c>
    </row>
    <row r="305" spans="1:1" x14ac:dyDescent="0.2">
      <c r="A305">
        <v>136</v>
      </c>
    </row>
    <row r="306" spans="1:1" x14ac:dyDescent="0.2">
      <c r="A306">
        <v>114</v>
      </c>
    </row>
    <row r="307" spans="1:1" x14ac:dyDescent="0.2">
      <c r="A307">
        <v>120</v>
      </c>
    </row>
    <row r="308" spans="1:1" x14ac:dyDescent="0.2">
      <c r="A308">
        <v>165</v>
      </c>
    </row>
    <row r="309" spans="1:1" x14ac:dyDescent="0.2">
      <c r="A309">
        <v>1657</v>
      </c>
    </row>
    <row r="310" spans="1:1" x14ac:dyDescent="0.2">
      <c r="A310">
        <v>238</v>
      </c>
    </row>
    <row r="311" spans="1:1" x14ac:dyDescent="0.2">
      <c r="A311">
        <v>115.8</v>
      </c>
    </row>
    <row r="312" spans="1:1" x14ac:dyDescent="0.2">
      <c r="A312">
        <v>243</v>
      </c>
    </row>
    <row r="313" spans="1:1" x14ac:dyDescent="0.2">
      <c r="A313">
        <v>367</v>
      </c>
    </row>
    <row r="314" spans="1:1" x14ac:dyDescent="0.2">
      <c r="A314">
        <v>686.7</v>
      </c>
    </row>
    <row r="315" spans="1:1" x14ac:dyDescent="0.2">
      <c r="A315">
        <v>109</v>
      </c>
    </row>
    <row r="316" spans="1:1" x14ac:dyDescent="0.2">
      <c r="A316">
        <v>140</v>
      </c>
    </row>
    <row r="317" spans="1:1" x14ac:dyDescent="0.2">
      <c r="A317">
        <v>104</v>
      </c>
    </row>
    <row r="318" spans="1:1" x14ac:dyDescent="0.2">
      <c r="A318">
        <v>197</v>
      </c>
    </row>
    <row r="319" spans="1:1" x14ac:dyDescent="0.2">
      <c r="A319">
        <v>137</v>
      </c>
    </row>
    <row r="320" spans="1:1" x14ac:dyDescent="0.2">
      <c r="A320">
        <v>151</v>
      </c>
    </row>
    <row r="321" spans="1:1" x14ac:dyDescent="0.2">
      <c r="A321">
        <v>333</v>
      </c>
    </row>
    <row r="322" spans="1:1" x14ac:dyDescent="0.2">
      <c r="A322">
        <v>247</v>
      </c>
    </row>
    <row r="323" spans="1:1" x14ac:dyDescent="0.2">
      <c r="A323">
        <v>217</v>
      </c>
    </row>
    <row r="324" spans="1:1" x14ac:dyDescent="0.2">
      <c r="A324">
        <v>30</v>
      </c>
    </row>
    <row r="325" spans="1:1" x14ac:dyDescent="0.2">
      <c r="A325">
        <v>248</v>
      </c>
    </row>
    <row r="326" spans="1:1" x14ac:dyDescent="0.2">
      <c r="A326">
        <v>168</v>
      </c>
    </row>
    <row r="327" spans="1:1" x14ac:dyDescent="0.2">
      <c r="A327">
        <v>193</v>
      </c>
    </row>
    <row r="328" spans="1:1" x14ac:dyDescent="0.2">
      <c r="A328">
        <v>218</v>
      </c>
    </row>
    <row r="329" spans="1:1" x14ac:dyDescent="0.2">
      <c r="A329">
        <v>182</v>
      </c>
    </row>
    <row r="330" spans="1:1" x14ac:dyDescent="0.2">
      <c r="A330">
        <v>15</v>
      </c>
    </row>
    <row r="331" spans="1:1" x14ac:dyDescent="0.2">
      <c r="A331">
        <v>119</v>
      </c>
    </row>
    <row r="332" spans="1:1" x14ac:dyDescent="0.2">
      <c r="A332">
        <v>94</v>
      </c>
    </row>
    <row r="333" spans="1:1" x14ac:dyDescent="0.2">
      <c r="A333" s="10">
        <v>5294</v>
      </c>
    </row>
    <row r="334" spans="1:1" x14ac:dyDescent="0.2">
      <c r="A334">
        <v>281.5</v>
      </c>
    </row>
    <row r="335" spans="1:1" x14ac:dyDescent="0.2">
      <c r="A335">
        <v>158</v>
      </c>
    </row>
    <row r="336" spans="1:1" x14ac:dyDescent="0.2">
      <c r="A336">
        <v>859</v>
      </c>
    </row>
    <row r="337" spans="1:1" x14ac:dyDescent="0.2">
      <c r="A337">
        <v>163</v>
      </c>
    </row>
    <row r="338" spans="1:1" x14ac:dyDescent="0.2">
      <c r="A338">
        <v>461</v>
      </c>
    </row>
    <row r="339" spans="1:1" x14ac:dyDescent="0.2">
      <c r="A339">
        <v>198</v>
      </c>
    </row>
    <row r="340" spans="1:1" x14ac:dyDescent="0.2">
      <c r="A340">
        <v>393</v>
      </c>
    </row>
    <row r="341" spans="1:1" x14ac:dyDescent="0.2">
      <c r="A341">
        <v>110</v>
      </c>
    </row>
    <row r="342" spans="1:1" x14ac:dyDescent="0.2">
      <c r="A342">
        <v>695</v>
      </c>
    </row>
    <row r="343" spans="1:1" x14ac:dyDescent="0.2">
      <c r="A343">
        <v>100</v>
      </c>
    </row>
    <row r="344" spans="1:1" x14ac:dyDescent="0.2">
      <c r="A344">
        <v>5733</v>
      </c>
    </row>
    <row r="345" spans="1:1" x14ac:dyDescent="0.2">
      <c r="A345">
        <v>86</v>
      </c>
    </row>
    <row r="346" spans="1:1" x14ac:dyDescent="0.2">
      <c r="A346">
        <v>85</v>
      </c>
    </row>
    <row r="347" spans="1:1" x14ac:dyDescent="0.2">
      <c r="A347">
        <v>76</v>
      </c>
    </row>
    <row r="348" spans="1:1" x14ac:dyDescent="0.2">
      <c r="A348">
        <v>319</v>
      </c>
    </row>
    <row r="349" spans="1:1" x14ac:dyDescent="0.2">
      <c r="A349">
        <v>178</v>
      </c>
    </row>
    <row r="350" spans="1:1" x14ac:dyDescent="0.2">
      <c r="A350">
        <v>402</v>
      </c>
    </row>
    <row r="351" spans="1:1" x14ac:dyDescent="0.2">
      <c r="A351">
        <v>549</v>
      </c>
    </row>
    <row r="352" spans="1:1" x14ac:dyDescent="0.2">
      <c r="A352">
        <v>298</v>
      </c>
    </row>
    <row r="353" spans="1:1" x14ac:dyDescent="0.2">
      <c r="A353" s="10">
        <v>323</v>
      </c>
    </row>
    <row r="354" spans="1:1" x14ac:dyDescent="0.2">
      <c r="A354">
        <v>228</v>
      </c>
    </row>
    <row r="355" spans="1:1" x14ac:dyDescent="0.2">
      <c r="A355">
        <v>355</v>
      </c>
    </row>
    <row r="356" spans="1:1" x14ac:dyDescent="0.2">
      <c r="A356">
        <v>183</v>
      </c>
    </row>
    <row r="357" spans="1:1" x14ac:dyDescent="0.2">
      <c r="A357">
        <v>279</v>
      </c>
    </row>
    <row r="358" spans="1:1" x14ac:dyDescent="0.2">
      <c r="A358">
        <v>189</v>
      </c>
    </row>
    <row r="359" spans="1:1" x14ac:dyDescent="0.2">
      <c r="A359">
        <v>1298</v>
      </c>
    </row>
    <row r="360" spans="1:1" x14ac:dyDescent="0.2">
      <c r="A360">
        <v>139</v>
      </c>
    </row>
    <row r="361" spans="1:1" x14ac:dyDescent="0.2">
      <c r="A361" s="10">
        <v>297</v>
      </c>
    </row>
    <row r="362" spans="1:1" x14ac:dyDescent="0.2">
      <c r="A362">
        <v>200</v>
      </c>
    </row>
    <row r="363" spans="1:1" x14ac:dyDescent="0.2">
      <c r="A363">
        <v>4934</v>
      </c>
    </row>
    <row r="364" spans="1:1" x14ac:dyDescent="0.2">
      <c r="A364">
        <v>103</v>
      </c>
    </row>
    <row r="365" spans="1:1" x14ac:dyDescent="0.2">
      <c r="A365">
        <v>550</v>
      </c>
    </row>
    <row r="366" spans="1:1" x14ac:dyDescent="0.2">
      <c r="A366">
        <v>293</v>
      </c>
    </row>
    <row r="367" spans="1:1" x14ac:dyDescent="0.2">
      <c r="A367">
        <v>524</v>
      </c>
    </row>
    <row r="368" spans="1:1" x14ac:dyDescent="0.2">
      <c r="A368">
        <v>195</v>
      </c>
    </row>
    <row r="369" spans="1:1" x14ac:dyDescent="0.2">
      <c r="A369">
        <v>349</v>
      </c>
    </row>
    <row r="370" spans="1:1" x14ac:dyDescent="0.2">
      <c r="A370">
        <v>43</v>
      </c>
    </row>
    <row r="371" spans="1:1" x14ac:dyDescent="0.2">
      <c r="A371">
        <v>145</v>
      </c>
    </row>
    <row r="372" spans="1:1" x14ac:dyDescent="0.2">
      <c r="A372">
        <v>93</v>
      </c>
    </row>
    <row r="373" spans="1:1" x14ac:dyDescent="0.2">
      <c r="A373">
        <v>160</v>
      </c>
    </row>
    <row r="374" spans="1:1" x14ac:dyDescent="0.2">
      <c r="A374">
        <v>166</v>
      </c>
    </row>
    <row r="375" spans="1:1" x14ac:dyDescent="0.2">
      <c r="A375">
        <v>139</v>
      </c>
    </row>
    <row r="376" spans="1:1" x14ac:dyDescent="0.2">
      <c r="A376">
        <v>206</v>
      </c>
    </row>
    <row r="377" spans="1:1" x14ac:dyDescent="0.2">
      <c r="A377" s="10">
        <v>567</v>
      </c>
    </row>
    <row r="378" spans="1:1" x14ac:dyDescent="0.2">
      <c r="A378">
        <v>154</v>
      </c>
    </row>
    <row r="379" spans="1:1" x14ac:dyDescent="0.2">
      <c r="A379" s="10">
        <v>202</v>
      </c>
    </row>
    <row r="380" spans="1:1" x14ac:dyDescent="0.2">
      <c r="A380">
        <v>122</v>
      </c>
    </row>
    <row r="381" spans="1:1" x14ac:dyDescent="0.2">
      <c r="A381">
        <v>334</v>
      </c>
    </row>
    <row r="382" spans="1:1" x14ac:dyDescent="0.2">
      <c r="A382">
        <v>354</v>
      </c>
    </row>
    <row r="383" spans="1:1" x14ac:dyDescent="0.2">
      <c r="A383">
        <v>105</v>
      </c>
    </row>
    <row r="384" spans="1:1" x14ac:dyDescent="0.2">
      <c r="A384">
        <v>55</v>
      </c>
    </row>
    <row r="385" spans="1:1" x14ac:dyDescent="0.2">
      <c r="A385">
        <v>262.7</v>
      </c>
    </row>
    <row r="386" spans="1:1" x14ac:dyDescent="0.2">
      <c r="A386">
        <v>99.21</v>
      </c>
    </row>
    <row r="387" spans="1:1" x14ac:dyDescent="0.2">
      <c r="A387">
        <v>0</v>
      </c>
    </row>
    <row r="388" spans="1:1" x14ac:dyDescent="0.2">
      <c r="A388">
        <v>104</v>
      </c>
    </row>
    <row r="389" spans="1:1" x14ac:dyDescent="0.2">
      <c r="A389" s="10">
        <v>58</v>
      </c>
    </row>
    <row r="390" spans="1:1" x14ac:dyDescent="0.2">
      <c r="A390" s="10">
        <v>339</v>
      </c>
    </row>
    <row r="391" spans="1:1" x14ac:dyDescent="0.2">
      <c r="A391">
        <v>145</v>
      </c>
    </row>
    <row r="392" spans="1:1" x14ac:dyDescent="0.2">
      <c r="A392">
        <v>94</v>
      </c>
    </row>
    <row r="393" spans="1:1" x14ac:dyDescent="0.2">
      <c r="A393">
        <v>145</v>
      </c>
    </row>
    <row r="395" spans="1:1" x14ac:dyDescent="0.2">
      <c r="A395">
        <v>90</v>
      </c>
    </row>
    <row r="396" spans="1:1" x14ac:dyDescent="0.2">
      <c r="A396">
        <v>276</v>
      </c>
    </row>
    <row r="397" spans="1:1" x14ac:dyDescent="0.2">
      <c r="A397">
        <v>193</v>
      </c>
    </row>
    <row r="398" spans="1:1" x14ac:dyDescent="0.2">
      <c r="A398">
        <v>66</v>
      </c>
    </row>
    <row r="399" spans="1:1" x14ac:dyDescent="0.2">
      <c r="A399">
        <v>42</v>
      </c>
    </row>
    <row r="400" spans="1:1" x14ac:dyDescent="0.2">
      <c r="A400">
        <v>100</v>
      </c>
    </row>
    <row r="401" spans="1:1" x14ac:dyDescent="0.2">
      <c r="A401" s="10">
        <v>1942</v>
      </c>
    </row>
    <row r="402" spans="1:1" x14ac:dyDescent="0.2">
      <c r="A402" s="10">
        <v>118</v>
      </c>
    </row>
    <row r="403" spans="1:1" x14ac:dyDescent="0.2">
      <c r="A403">
        <v>155.69999999999999</v>
      </c>
    </row>
    <row r="404" spans="1:1" x14ac:dyDescent="0.2">
      <c r="A404">
        <v>185</v>
      </c>
    </row>
    <row r="405" spans="1:1" x14ac:dyDescent="0.2">
      <c r="A405">
        <v>164</v>
      </c>
    </row>
    <row r="406" spans="1:1" x14ac:dyDescent="0.2">
      <c r="A406" s="10">
        <v>90</v>
      </c>
    </row>
    <row r="407" spans="1:1" x14ac:dyDescent="0.2">
      <c r="A407">
        <v>77</v>
      </c>
    </row>
    <row r="408" spans="1:1" x14ac:dyDescent="0.2">
      <c r="A408">
        <v>117</v>
      </c>
    </row>
    <row r="409" spans="1:1" x14ac:dyDescent="0.2">
      <c r="A409">
        <v>119</v>
      </c>
    </row>
    <row r="410" spans="1:1" x14ac:dyDescent="0.2">
      <c r="A410">
        <v>103</v>
      </c>
    </row>
    <row r="411" spans="1:1" x14ac:dyDescent="0.2">
      <c r="A411">
        <v>63</v>
      </c>
    </row>
    <row r="412" spans="1:1" x14ac:dyDescent="0.2">
      <c r="A412">
        <v>59</v>
      </c>
    </row>
    <row r="413" spans="1:1" x14ac:dyDescent="0.2">
      <c r="A413">
        <v>166</v>
      </c>
    </row>
    <row r="414" spans="1:1" x14ac:dyDescent="0.2">
      <c r="A414" s="10">
        <v>1075</v>
      </c>
    </row>
    <row r="415" spans="1:1" x14ac:dyDescent="0.2">
      <c r="A415">
        <v>175</v>
      </c>
    </row>
    <row r="416" spans="1:1" x14ac:dyDescent="0.2">
      <c r="A416">
        <v>58.6</v>
      </c>
    </row>
    <row r="417" spans="1:1" x14ac:dyDescent="0.2">
      <c r="A417">
        <v>63</v>
      </c>
    </row>
    <row r="418" spans="1:1" x14ac:dyDescent="0.2">
      <c r="A418">
        <v>169</v>
      </c>
    </row>
    <row r="419" spans="1:1" x14ac:dyDescent="0.2">
      <c r="A419">
        <v>354</v>
      </c>
    </row>
    <row r="420" spans="1:1" x14ac:dyDescent="0.2">
      <c r="A420">
        <v>318</v>
      </c>
    </row>
    <row r="421" spans="1:1" x14ac:dyDescent="0.2">
      <c r="A421">
        <v>118.7</v>
      </c>
    </row>
    <row r="422" spans="1:1" x14ac:dyDescent="0.2">
      <c r="A422">
        <v>130</v>
      </c>
    </row>
    <row r="423" spans="1:1" x14ac:dyDescent="0.2">
      <c r="A423">
        <v>214.71</v>
      </c>
    </row>
    <row r="424" spans="1:1" x14ac:dyDescent="0.2">
      <c r="A424">
        <v>98</v>
      </c>
    </row>
    <row r="425" spans="1:1" x14ac:dyDescent="0.2">
      <c r="A425">
        <v>125</v>
      </c>
    </row>
    <row r="426" spans="1:1" x14ac:dyDescent="0.2">
      <c r="A426">
        <v>230</v>
      </c>
    </row>
    <row r="427" spans="1:1" x14ac:dyDescent="0.2">
      <c r="A427">
        <v>79</v>
      </c>
    </row>
    <row r="428" spans="1:1" x14ac:dyDescent="0.2">
      <c r="A428">
        <v>161</v>
      </c>
    </row>
    <row r="429" spans="1:1" x14ac:dyDescent="0.2">
      <c r="A429">
        <v>298</v>
      </c>
    </row>
    <row r="430" spans="1:1" x14ac:dyDescent="0.2">
      <c r="A430">
        <v>148</v>
      </c>
    </row>
    <row r="431" spans="1:1" x14ac:dyDescent="0.2">
      <c r="A431">
        <v>99</v>
      </c>
    </row>
    <row r="432" spans="1:1" x14ac:dyDescent="0.2">
      <c r="A432">
        <v>51</v>
      </c>
    </row>
    <row r="433" spans="1:1" x14ac:dyDescent="0.2">
      <c r="A433">
        <v>83</v>
      </c>
    </row>
    <row r="434" spans="1:1" x14ac:dyDescent="0.2">
      <c r="A434">
        <v>121</v>
      </c>
    </row>
    <row r="435" spans="1:1" x14ac:dyDescent="0.2">
      <c r="A435">
        <v>187</v>
      </c>
    </row>
    <row r="436" spans="1:1" x14ac:dyDescent="0.2">
      <c r="A436">
        <v>203</v>
      </c>
    </row>
    <row r="437" spans="1:1" x14ac:dyDescent="0.2">
      <c r="A437">
        <v>120</v>
      </c>
    </row>
    <row r="438" spans="1:1" x14ac:dyDescent="0.2">
      <c r="A438">
        <v>169</v>
      </c>
    </row>
    <row r="439" spans="1:1" x14ac:dyDescent="0.2">
      <c r="A439">
        <v>115</v>
      </c>
    </row>
    <row r="440" spans="1:1" x14ac:dyDescent="0.2">
      <c r="A440">
        <v>181</v>
      </c>
    </row>
    <row r="441" spans="1:1" x14ac:dyDescent="0.2">
      <c r="A441">
        <v>85</v>
      </c>
    </row>
    <row r="442" spans="1:1" x14ac:dyDescent="0.2">
      <c r="A442" s="24">
        <v>303</v>
      </c>
    </row>
    <row r="443" spans="1:1" x14ac:dyDescent="0.2">
      <c r="A443">
        <v>254</v>
      </c>
    </row>
    <row r="444" spans="1:1" x14ac:dyDescent="0.2">
      <c r="A444">
        <v>105</v>
      </c>
    </row>
    <row r="445" spans="1:1" x14ac:dyDescent="0.2">
      <c r="A445" s="5">
        <v>1235</v>
      </c>
    </row>
    <row r="446" spans="1:1" x14ac:dyDescent="0.2">
      <c r="A446">
        <v>279</v>
      </c>
    </row>
    <row r="447" spans="1:1" x14ac:dyDescent="0.2">
      <c r="A447">
        <v>625</v>
      </c>
    </row>
    <row r="448" spans="1:1" x14ac:dyDescent="0.2">
      <c r="A448">
        <v>72</v>
      </c>
    </row>
    <row r="449" spans="1:1" x14ac:dyDescent="0.2">
      <c r="A449">
        <v>132</v>
      </c>
    </row>
    <row r="450" spans="1:1" x14ac:dyDescent="0.2">
      <c r="A450">
        <v>138</v>
      </c>
    </row>
    <row r="451" spans="1:1" x14ac:dyDescent="0.2">
      <c r="A451">
        <v>101</v>
      </c>
    </row>
    <row r="452" spans="1:1" x14ac:dyDescent="0.2">
      <c r="A452">
        <v>167</v>
      </c>
    </row>
    <row r="453" spans="1:1" x14ac:dyDescent="0.2">
      <c r="A453">
        <v>58.45</v>
      </c>
    </row>
    <row r="454" spans="1:1" x14ac:dyDescent="0.2">
      <c r="A454">
        <v>88</v>
      </c>
    </row>
    <row r="455" spans="1:1" x14ac:dyDescent="0.2">
      <c r="A455">
        <v>143</v>
      </c>
    </row>
    <row r="456" spans="1:1" x14ac:dyDescent="0.2">
      <c r="A456">
        <v>121</v>
      </c>
    </row>
    <row r="457" spans="1:1" x14ac:dyDescent="0.2">
      <c r="A457">
        <v>423</v>
      </c>
    </row>
    <row r="458" spans="1:1" x14ac:dyDescent="0.2">
      <c r="A458">
        <v>124.5</v>
      </c>
    </row>
    <row r="459" spans="1:1" x14ac:dyDescent="0.2">
      <c r="A459">
        <v>305</v>
      </c>
    </row>
    <row r="460" spans="1:1" x14ac:dyDescent="0.2">
      <c r="A460">
        <v>182.6</v>
      </c>
    </row>
    <row r="461" spans="1:1" x14ac:dyDescent="0.2">
      <c r="A461">
        <v>52</v>
      </c>
    </row>
    <row r="462" spans="1:1" x14ac:dyDescent="0.2">
      <c r="A462">
        <v>127</v>
      </c>
    </row>
    <row r="463" spans="1:1" x14ac:dyDescent="0.2">
      <c r="A463" s="10">
        <v>654</v>
      </c>
    </row>
    <row r="464" spans="1:1" x14ac:dyDescent="0.2">
      <c r="A464">
        <v>131</v>
      </c>
    </row>
    <row r="466" spans="1:1" x14ac:dyDescent="0.2">
      <c r="A466">
        <v>246</v>
      </c>
    </row>
    <row r="467" spans="1:1" x14ac:dyDescent="0.2">
      <c r="A467">
        <v>180.9</v>
      </c>
    </row>
    <row r="468" spans="1:1" x14ac:dyDescent="0.2">
      <c r="A468">
        <v>338</v>
      </c>
    </row>
    <row r="469" spans="1:1" x14ac:dyDescent="0.2">
      <c r="A469">
        <v>131</v>
      </c>
    </row>
    <row r="470" spans="1:1" x14ac:dyDescent="0.2">
      <c r="A470">
        <v>297</v>
      </c>
    </row>
    <row r="471" spans="1:1" x14ac:dyDescent="0.2">
      <c r="A471">
        <v>88</v>
      </c>
    </row>
    <row r="472" spans="1:1" x14ac:dyDescent="0.2">
      <c r="A472">
        <v>108</v>
      </c>
    </row>
    <row r="473" spans="1:1" x14ac:dyDescent="0.2">
      <c r="A473">
        <v>120</v>
      </c>
    </row>
    <row r="474" spans="1:1" x14ac:dyDescent="0.2">
      <c r="A474">
        <v>139</v>
      </c>
    </row>
    <row r="475" spans="1:1" x14ac:dyDescent="0.2">
      <c r="A475">
        <v>129</v>
      </c>
    </row>
    <row r="476" spans="1:1" x14ac:dyDescent="0.2">
      <c r="A476">
        <v>161</v>
      </c>
    </row>
    <row r="477" spans="1:1" x14ac:dyDescent="0.2">
      <c r="A477">
        <v>84</v>
      </c>
    </row>
    <row r="478" spans="1:1" x14ac:dyDescent="0.2">
      <c r="A478" s="10">
        <v>1286</v>
      </c>
    </row>
    <row r="479" spans="1:1" x14ac:dyDescent="0.2">
      <c r="A479">
        <v>155</v>
      </c>
    </row>
    <row r="480" spans="1:1" x14ac:dyDescent="0.2">
      <c r="A480">
        <v>67</v>
      </c>
    </row>
    <row r="481" spans="1:1" x14ac:dyDescent="0.2">
      <c r="A481">
        <v>160</v>
      </c>
    </row>
    <row r="482" spans="1:1" x14ac:dyDescent="0.2">
      <c r="A482" s="19">
        <v>2485</v>
      </c>
    </row>
    <row r="483" spans="1:1" x14ac:dyDescent="0.2">
      <c r="A483">
        <v>313</v>
      </c>
    </row>
    <row r="484" spans="1:1" x14ac:dyDescent="0.2">
      <c r="A484">
        <v>86.3</v>
      </c>
    </row>
    <row r="485" spans="1:1" x14ac:dyDescent="0.2">
      <c r="A485">
        <v>105</v>
      </c>
    </row>
    <row r="486" spans="1:1" x14ac:dyDescent="0.2">
      <c r="A486">
        <v>71</v>
      </c>
    </row>
    <row r="487" spans="1:1" x14ac:dyDescent="0.2">
      <c r="A487">
        <v>70</v>
      </c>
    </row>
    <row r="488" spans="1:1" x14ac:dyDescent="0.2">
      <c r="A488">
        <v>274</v>
      </c>
    </row>
    <row r="489" spans="1:1" x14ac:dyDescent="0.2">
      <c r="A489" s="10">
        <v>983</v>
      </c>
    </row>
    <row r="490" spans="1:1" x14ac:dyDescent="0.2">
      <c r="A490">
        <v>348</v>
      </c>
    </row>
    <row r="491" spans="1:1" x14ac:dyDescent="0.2">
      <c r="A491" s="24">
        <v>379</v>
      </c>
    </row>
    <row r="492" spans="1:1" x14ac:dyDescent="0.2">
      <c r="A492">
        <v>58</v>
      </c>
    </row>
    <row r="493" spans="1:1" x14ac:dyDescent="0.2">
      <c r="A493">
        <v>1085</v>
      </c>
    </row>
    <row r="494" spans="1:1" x14ac:dyDescent="0.2">
      <c r="A494">
        <v>135</v>
      </c>
    </row>
    <row r="495" spans="1:1" x14ac:dyDescent="0.2">
      <c r="A495">
        <v>58</v>
      </c>
    </row>
    <row r="496" spans="1:1" x14ac:dyDescent="0.2">
      <c r="A496">
        <v>175</v>
      </c>
    </row>
    <row r="497" spans="1:1" x14ac:dyDescent="0.2">
      <c r="A497">
        <v>116.2</v>
      </c>
    </row>
    <row r="498" spans="1:1" x14ac:dyDescent="0.2">
      <c r="A498">
        <v>214</v>
      </c>
    </row>
    <row r="499" spans="1:1" x14ac:dyDescent="0.2">
      <c r="A499">
        <v>193</v>
      </c>
    </row>
  </sheetData>
  <autoFilter ref="A1:A499" xr:uid="{6B7C3CDE-CA5A-4FE0-8C93-141F574032C9}"/>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3BE72-8CB0-48D6-A1F6-4A2378C7D56B}">
  <dimension ref="A1:GI71"/>
  <sheetViews>
    <sheetView topLeftCell="A52" workbookViewId="0">
      <selection activeCell="GE73" sqref="GE73"/>
    </sheetView>
  </sheetViews>
  <sheetFormatPr baseColWidth="10" defaultColWidth="8.83203125" defaultRowHeight="15" x14ac:dyDescent="0.2"/>
  <cols>
    <col min="9" max="177" width="0" hidden="1" customWidth="1"/>
  </cols>
  <sheetData>
    <row r="1" spans="1:191" x14ac:dyDescent="0.2">
      <c r="B1" t="s">
        <v>18</v>
      </c>
      <c r="C1" t="s">
        <v>19</v>
      </c>
      <c r="D1" t="s">
        <v>23</v>
      </c>
      <c r="E1" t="s">
        <v>24</v>
      </c>
      <c r="F1" t="s">
        <v>25</v>
      </c>
      <c r="G1" t="s">
        <v>26</v>
      </c>
      <c r="H1" t="s">
        <v>27</v>
      </c>
      <c r="I1" t="s">
        <v>28</v>
      </c>
      <c r="J1" t="s">
        <v>29</v>
      </c>
      <c r="K1" t="s">
        <v>30</v>
      </c>
      <c r="L1" t="s">
        <v>31</v>
      </c>
      <c r="M1" t="s">
        <v>32</v>
      </c>
      <c r="N1" t="s">
        <v>33</v>
      </c>
      <c r="O1" t="s">
        <v>34</v>
      </c>
      <c r="P1" t="s">
        <v>35</v>
      </c>
      <c r="Q1" t="s">
        <v>36</v>
      </c>
      <c r="R1" t="s">
        <v>37</v>
      </c>
      <c r="S1" t="s">
        <v>10117</v>
      </c>
      <c r="T1" t="s">
        <v>38</v>
      </c>
      <c r="U1" t="s">
        <v>39</v>
      </c>
      <c r="V1" t="s">
        <v>40</v>
      </c>
      <c r="W1" t="s">
        <v>41</v>
      </c>
      <c r="X1" t="s">
        <v>42</v>
      </c>
      <c r="Y1" t="s">
        <v>43</v>
      </c>
      <c r="Z1" t="s">
        <v>44</v>
      </c>
      <c r="AA1" t="s">
        <v>45</v>
      </c>
      <c r="AB1" t="s">
        <v>46</v>
      </c>
      <c r="AC1" t="s">
        <v>47</v>
      </c>
      <c r="AD1" t="s">
        <v>48</v>
      </c>
      <c r="AE1" t="s">
        <v>49</v>
      </c>
      <c r="AF1" t="s">
        <v>50</v>
      </c>
      <c r="AG1" t="s">
        <v>51</v>
      </c>
      <c r="AH1" t="s">
        <v>52</v>
      </c>
      <c r="AI1" t="s">
        <v>53</v>
      </c>
      <c r="AJ1" t="s">
        <v>54</v>
      </c>
      <c r="AK1" t="s">
        <v>55</v>
      </c>
      <c r="AL1" t="s">
        <v>56</v>
      </c>
      <c r="AM1" t="s">
        <v>57</v>
      </c>
      <c r="AN1" t="s">
        <v>58</v>
      </c>
      <c r="AO1" t="s">
        <v>59</v>
      </c>
      <c r="AP1" t="s">
        <v>60</v>
      </c>
      <c r="AQ1" t="s">
        <v>61</v>
      </c>
      <c r="AR1" t="s">
        <v>62</v>
      </c>
      <c r="AS1" t="s">
        <v>63</v>
      </c>
      <c r="AT1" t="s">
        <v>64</v>
      </c>
      <c r="AU1" t="s">
        <v>65</v>
      </c>
      <c r="AV1" t="s">
        <v>66</v>
      </c>
      <c r="AW1" t="s">
        <v>67</v>
      </c>
      <c r="AX1" t="s">
        <v>68</v>
      </c>
      <c r="AY1" t="s">
        <v>69</v>
      </c>
      <c r="AZ1" t="s">
        <v>70</v>
      </c>
      <c r="BA1" t="s">
        <v>71</v>
      </c>
      <c r="BB1" t="s">
        <v>72</v>
      </c>
      <c r="BC1" t="s">
        <v>73</v>
      </c>
      <c r="BD1" t="s">
        <v>74</v>
      </c>
      <c r="BE1" t="s">
        <v>75</v>
      </c>
      <c r="BF1" t="s">
        <v>76</v>
      </c>
      <c r="BG1" t="s">
        <v>77</v>
      </c>
      <c r="BH1" t="s">
        <v>78</v>
      </c>
      <c r="BI1" t="s">
        <v>79</v>
      </c>
      <c r="BJ1" t="s">
        <v>80</v>
      </c>
      <c r="BK1" t="s">
        <v>81</v>
      </c>
      <c r="BL1" t="s">
        <v>82</v>
      </c>
      <c r="BM1" t="s">
        <v>83</v>
      </c>
      <c r="BN1" t="s">
        <v>84</v>
      </c>
      <c r="BO1" t="s">
        <v>85</v>
      </c>
      <c r="BP1" t="s">
        <v>86</v>
      </c>
      <c r="BQ1" t="s">
        <v>87</v>
      </c>
      <c r="BR1" t="s">
        <v>88</v>
      </c>
      <c r="BS1" t="s">
        <v>89</v>
      </c>
      <c r="BT1" t="s">
        <v>90</v>
      </c>
      <c r="BU1" t="s">
        <v>91</v>
      </c>
      <c r="BV1" t="s">
        <v>92</v>
      </c>
      <c r="BW1" t="s">
        <v>93</v>
      </c>
      <c r="BX1" t="s">
        <v>94</v>
      </c>
      <c r="BY1" t="s">
        <v>95</v>
      </c>
      <c r="BZ1" t="s">
        <v>96</v>
      </c>
      <c r="CA1" t="s">
        <v>97</v>
      </c>
      <c r="CB1" t="s">
        <v>98</v>
      </c>
      <c r="CC1" t="s">
        <v>99</v>
      </c>
      <c r="CD1" t="s">
        <v>100</v>
      </c>
      <c r="CE1" t="s">
        <v>101</v>
      </c>
      <c r="CF1" t="s">
        <v>102</v>
      </c>
      <c r="CG1" t="s">
        <v>103</v>
      </c>
      <c r="CH1" t="s">
        <v>104</v>
      </c>
      <c r="CI1" t="s">
        <v>105</v>
      </c>
      <c r="CJ1" t="s">
        <v>106</v>
      </c>
      <c r="CK1" t="s">
        <v>107</v>
      </c>
      <c r="CL1" t="s">
        <v>108</v>
      </c>
      <c r="CM1" t="s">
        <v>109</v>
      </c>
      <c r="CN1" t="s">
        <v>110</v>
      </c>
      <c r="CO1" t="s">
        <v>111</v>
      </c>
      <c r="CP1" t="s">
        <v>112</v>
      </c>
      <c r="CQ1" t="s">
        <v>113</v>
      </c>
      <c r="CR1" t="s">
        <v>114</v>
      </c>
      <c r="CS1" t="s">
        <v>115</v>
      </c>
      <c r="CT1" t="s">
        <v>116</v>
      </c>
      <c r="CU1" t="s">
        <v>117</v>
      </c>
      <c r="CV1" t="s">
        <v>118</v>
      </c>
      <c r="CW1" t="s">
        <v>119</v>
      </c>
      <c r="CX1" t="s">
        <v>120</v>
      </c>
      <c r="CY1" t="s">
        <v>121</v>
      </c>
      <c r="CZ1" t="s">
        <v>122</v>
      </c>
      <c r="DA1" t="s">
        <v>123</v>
      </c>
      <c r="DB1" t="s">
        <v>124</v>
      </c>
      <c r="DC1" t="s">
        <v>125</v>
      </c>
      <c r="DD1" t="s">
        <v>126</v>
      </c>
      <c r="DE1" t="s">
        <v>127</v>
      </c>
      <c r="DF1" t="s">
        <v>128</v>
      </c>
      <c r="DG1" t="s">
        <v>129</v>
      </c>
      <c r="DH1" t="s">
        <v>130</v>
      </c>
      <c r="DI1" t="s">
        <v>131</v>
      </c>
      <c r="DJ1" t="s">
        <v>132</v>
      </c>
      <c r="DK1" t="s">
        <v>133</v>
      </c>
      <c r="DL1" t="s">
        <v>134</v>
      </c>
      <c r="DM1" t="s">
        <v>135</v>
      </c>
      <c r="DN1" t="s">
        <v>136</v>
      </c>
      <c r="DO1" t="s">
        <v>137</v>
      </c>
      <c r="DP1" t="s">
        <v>138</v>
      </c>
      <c r="DQ1" t="s">
        <v>139</v>
      </c>
      <c r="DR1" t="s">
        <v>140</v>
      </c>
      <c r="DS1" t="s">
        <v>141</v>
      </c>
      <c r="DT1" t="s">
        <v>142</v>
      </c>
      <c r="DU1" t="s">
        <v>143</v>
      </c>
      <c r="DV1" t="s">
        <v>144</v>
      </c>
      <c r="DW1" t="s">
        <v>145</v>
      </c>
      <c r="DX1" t="s">
        <v>146</v>
      </c>
      <c r="DY1" t="s">
        <v>147</v>
      </c>
      <c r="DZ1" t="s">
        <v>148</v>
      </c>
      <c r="EA1" t="s">
        <v>149</v>
      </c>
      <c r="EB1" t="s">
        <v>150</v>
      </c>
      <c r="EC1" t="s">
        <v>151</v>
      </c>
      <c r="ED1" t="s">
        <v>152</v>
      </c>
      <c r="EE1" t="s">
        <v>153</v>
      </c>
      <c r="EF1" t="s">
        <v>154</v>
      </c>
      <c r="EG1" t="s">
        <v>155</v>
      </c>
      <c r="EH1" t="s">
        <v>156</v>
      </c>
      <c r="EI1" t="s">
        <v>157</v>
      </c>
      <c r="EJ1" t="s">
        <v>158</v>
      </c>
      <c r="EK1" t="s">
        <v>159</v>
      </c>
      <c r="EL1" t="s">
        <v>160</v>
      </c>
      <c r="EM1" t="s">
        <v>161</v>
      </c>
      <c r="EN1" t="s">
        <v>162</v>
      </c>
      <c r="EO1" t="s">
        <v>163</v>
      </c>
      <c r="EP1" t="s">
        <v>164</v>
      </c>
      <c r="EQ1" t="s">
        <v>165</v>
      </c>
      <c r="ER1" t="s">
        <v>166</v>
      </c>
      <c r="ES1" t="s">
        <v>167</v>
      </c>
      <c r="ET1" t="s">
        <v>168</v>
      </c>
      <c r="EU1" t="s">
        <v>169</v>
      </c>
      <c r="EV1" t="s">
        <v>170</v>
      </c>
      <c r="EW1" t="s">
        <v>171</v>
      </c>
      <c r="EX1" t="s">
        <v>172</v>
      </c>
      <c r="EY1" t="s">
        <v>173</v>
      </c>
      <c r="EZ1" t="s">
        <v>174</v>
      </c>
      <c r="FA1" t="s">
        <v>175</v>
      </c>
      <c r="FB1" t="s">
        <v>176</v>
      </c>
      <c r="FC1" t="s">
        <v>177</v>
      </c>
      <c r="FD1" t="s">
        <v>178</v>
      </c>
      <c r="FE1" t="s">
        <v>179</v>
      </c>
      <c r="FF1" t="s">
        <v>180</v>
      </c>
      <c r="FG1" t="s">
        <v>181</v>
      </c>
      <c r="FH1" t="s">
        <v>182</v>
      </c>
      <c r="FI1" t="s">
        <v>183</v>
      </c>
      <c r="FJ1" t="s">
        <v>184</v>
      </c>
      <c r="FK1" t="s">
        <v>185</v>
      </c>
      <c r="FL1" t="s">
        <v>186</v>
      </c>
      <c r="FM1" t="s">
        <v>187</v>
      </c>
      <c r="FN1" t="s">
        <v>188</v>
      </c>
      <c r="FO1" t="s">
        <v>189</v>
      </c>
      <c r="FP1" t="s">
        <v>190</v>
      </c>
      <c r="FQ1" t="s">
        <v>191</v>
      </c>
      <c r="FR1" t="s">
        <v>192</v>
      </c>
      <c r="FS1" t="s">
        <v>193</v>
      </c>
      <c r="FT1" t="s">
        <v>194</v>
      </c>
      <c r="FU1" t="s">
        <v>195</v>
      </c>
      <c r="FV1" t="s">
        <v>196</v>
      </c>
      <c r="FW1" t="s">
        <v>197</v>
      </c>
      <c r="FX1" t="s">
        <v>198</v>
      </c>
      <c r="FY1" t="s">
        <v>199</v>
      </c>
      <c r="FZ1" t="s">
        <v>200</v>
      </c>
      <c r="GA1" t="s">
        <v>201</v>
      </c>
      <c r="GB1" t="s">
        <v>202</v>
      </c>
      <c r="GC1" t="s">
        <v>203</v>
      </c>
      <c r="GD1" t="s">
        <v>204</v>
      </c>
      <c r="GE1" t="s">
        <v>205</v>
      </c>
      <c r="GF1" t="s">
        <v>206</v>
      </c>
      <c r="GG1" t="s">
        <v>207</v>
      </c>
      <c r="GH1" t="s">
        <v>208</v>
      </c>
      <c r="GI1" t="s">
        <v>209</v>
      </c>
    </row>
    <row r="2" spans="1:191" x14ac:dyDescent="0.2">
      <c r="A2">
        <v>2</v>
      </c>
      <c r="B2" t="s">
        <v>270</v>
      </c>
      <c r="C2">
        <v>354950</v>
      </c>
      <c r="D2" t="s">
        <v>271</v>
      </c>
      <c r="E2" t="s">
        <v>272</v>
      </c>
      <c r="F2">
        <v>2020</v>
      </c>
      <c r="G2">
        <v>2021</v>
      </c>
      <c r="H2">
        <v>0</v>
      </c>
      <c r="K2">
        <v>12</v>
      </c>
      <c r="L2">
        <v>3</v>
      </c>
      <c r="O2">
        <v>1</v>
      </c>
      <c r="P2">
        <v>8</v>
      </c>
      <c r="Q2">
        <v>1</v>
      </c>
      <c r="R2">
        <v>1</v>
      </c>
      <c r="S2">
        <v>8.3333333333333321</v>
      </c>
      <c r="T2">
        <v>1</v>
      </c>
      <c r="U2">
        <v>1</v>
      </c>
      <c r="V2" t="s">
        <v>273</v>
      </c>
      <c r="W2">
        <v>1</v>
      </c>
      <c r="Z2">
        <v>1</v>
      </c>
      <c r="AA2">
        <v>11</v>
      </c>
      <c r="AB2">
        <v>91.666666666666657</v>
      </c>
      <c r="AC2" t="s">
        <v>242</v>
      </c>
      <c r="AF2">
        <v>1</v>
      </c>
      <c r="AG2">
        <v>11</v>
      </c>
      <c r="AH2">
        <v>91.666666666666657</v>
      </c>
      <c r="AI2">
        <v>1</v>
      </c>
      <c r="AL2">
        <v>1</v>
      </c>
      <c r="AM2">
        <v>7.4</v>
      </c>
      <c r="AO2">
        <v>3</v>
      </c>
      <c r="AR2">
        <v>1</v>
      </c>
      <c r="AS2">
        <v>2</v>
      </c>
      <c r="AV2">
        <v>1</v>
      </c>
      <c r="AW2">
        <v>3</v>
      </c>
      <c r="AX2">
        <v>25</v>
      </c>
      <c r="AZ2">
        <v>2</v>
      </c>
      <c r="BC2">
        <v>1</v>
      </c>
      <c r="BD2">
        <v>3</v>
      </c>
      <c r="BE2">
        <v>25</v>
      </c>
      <c r="BF2">
        <v>1</v>
      </c>
      <c r="BG2">
        <v>2</v>
      </c>
      <c r="BJ2">
        <v>0</v>
      </c>
      <c r="BL2" t="s">
        <v>242</v>
      </c>
      <c r="BM2" t="s">
        <v>242</v>
      </c>
      <c r="BO2">
        <v>1</v>
      </c>
      <c r="BP2" t="s">
        <v>274</v>
      </c>
      <c r="BQ2">
        <v>1</v>
      </c>
      <c r="BT2">
        <v>0</v>
      </c>
      <c r="BU2">
        <v>0</v>
      </c>
      <c r="BV2" t="s">
        <v>242</v>
      </c>
      <c r="BW2" t="s">
        <v>242</v>
      </c>
      <c r="BX2" t="s">
        <v>242</v>
      </c>
      <c r="CA2">
        <v>1</v>
      </c>
      <c r="CB2" t="s">
        <v>275</v>
      </c>
      <c r="CC2">
        <v>1</v>
      </c>
      <c r="CF2">
        <v>1</v>
      </c>
      <c r="CG2">
        <v>62639</v>
      </c>
      <c r="CH2">
        <v>2</v>
      </c>
      <c r="CJ2">
        <v>1</v>
      </c>
      <c r="CK2">
        <v>17523</v>
      </c>
      <c r="CL2">
        <v>2</v>
      </c>
      <c r="CM2">
        <v>728771</v>
      </c>
      <c r="CN2">
        <v>1</v>
      </c>
      <c r="CO2" t="s">
        <v>242</v>
      </c>
      <c r="CP2">
        <v>2</v>
      </c>
      <c r="CQ2" t="s">
        <v>276</v>
      </c>
      <c r="CR2">
        <v>1</v>
      </c>
      <c r="CS2">
        <v>4867941</v>
      </c>
      <c r="CT2">
        <v>2</v>
      </c>
      <c r="CV2">
        <v>1</v>
      </c>
      <c r="CY2">
        <v>1</v>
      </c>
      <c r="CZ2" t="s">
        <v>277</v>
      </c>
      <c r="DA2">
        <v>1</v>
      </c>
      <c r="DB2" t="s">
        <v>278</v>
      </c>
      <c r="DC2">
        <v>1</v>
      </c>
      <c r="DD2" t="s">
        <v>279</v>
      </c>
      <c r="DE2">
        <v>1</v>
      </c>
      <c r="DF2" t="s">
        <v>280</v>
      </c>
      <c r="DG2">
        <v>1</v>
      </c>
      <c r="DH2" t="s">
        <v>281</v>
      </c>
      <c r="DI2">
        <v>1</v>
      </c>
      <c r="DJ2" t="s">
        <v>282</v>
      </c>
      <c r="DK2">
        <v>1</v>
      </c>
      <c r="DL2" t="s">
        <v>283</v>
      </c>
      <c r="DM2">
        <v>1</v>
      </c>
      <c r="DN2" t="s">
        <v>284</v>
      </c>
      <c r="DO2">
        <v>1</v>
      </c>
      <c r="DP2" t="s">
        <v>285</v>
      </c>
      <c r="DQ2">
        <v>1</v>
      </c>
      <c r="DR2" t="s">
        <v>286</v>
      </c>
      <c r="DS2">
        <v>1</v>
      </c>
      <c r="DV2">
        <v>0</v>
      </c>
      <c r="DW2" t="s">
        <v>242</v>
      </c>
      <c r="DX2" t="s">
        <v>242</v>
      </c>
      <c r="EA2" t="s">
        <v>242</v>
      </c>
      <c r="EB2" t="s">
        <v>242</v>
      </c>
      <c r="ED2">
        <v>0</v>
      </c>
      <c r="EE2" t="s">
        <v>242</v>
      </c>
      <c r="EG2">
        <v>0</v>
      </c>
      <c r="EH2" t="s">
        <v>242</v>
      </c>
      <c r="EJ2">
        <v>0</v>
      </c>
      <c r="EK2" t="s">
        <v>242</v>
      </c>
      <c r="EM2">
        <v>0</v>
      </c>
      <c r="EN2" t="s">
        <v>242</v>
      </c>
      <c r="EP2">
        <v>5</v>
      </c>
      <c r="ES2">
        <v>0</v>
      </c>
      <c r="ET2" t="s">
        <v>242</v>
      </c>
      <c r="EU2" t="s">
        <v>242</v>
      </c>
      <c r="EV2" t="s">
        <v>242</v>
      </c>
      <c r="EX2">
        <v>1</v>
      </c>
      <c r="EY2">
        <v>37</v>
      </c>
      <c r="EZ2">
        <v>1</v>
      </c>
      <c r="FB2">
        <v>1</v>
      </c>
      <c r="FC2">
        <v>17</v>
      </c>
      <c r="FD2">
        <v>20.3</v>
      </c>
      <c r="FE2">
        <v>54.7</v>
      </c>
      <c r="FF2">
        <v>3</v>
      </c>
      <c r="FG2" t="s">
        <v>242</v>
      </c>
      <c r="FH2" t="s">
        <v>242</v>
      </c>
      <c r="FI2" t="s">
        <v>242</v>
      </c>
      <c r="FJ2">
        <v>1</v>
      </c>
      <c r="FK2" t="s">
        <v>287</v>
      </c>
      <c r="FL2">
        <v>1</v>
      </c>
      <c r="FO2">
        <v>0</v>
      </c>
      <c r="FP2" t="s">
        <v>242</v>
      </c>
      <c r="FQ2" t="s">
        <v>242</v>
      </c>
      <c r="FS2" t="s">
        <v>242</v>
      </c>
      <c r="FV2">
        <v>1</v>
      </c>
      <c r="FW2">
        <v>511</v>
      </c>
      <c r="FZ2">
        <v>5</v>
      </c>
      <c r="GC2">
        <v>0.5</v>
      </c>
      <c r="GD2" t="s">
        <v>288</v>
      </c>
      <c r="GE2">
        <v>1</v>
      </c>
      <c r="GF2" t="s">
        <v>289</v>
      </c>
      <c r="GG2">
        <v>1</v>
      </c>
    </row>
    <row r="3" spans="1:191" x14ac:dyDescent="0.2">
      <c r="A3">
        <v>8</v>
      </c>
      <c r="B3" t="s">
        <v>390</v>
      </c>
      <c r="D3" t="s">
        <v>271</v>
      </c>
      <c r="E3" t="s">
        <v>391</v>
      </c>
      <c r="F3">
        <v>2020</v>
      </c>
      <c r="H3">
        <v>0</v>
      </c>
      <c r="K3">
        <v>10</v>
      </c>
      <c r="L3">
        <v>5</v>
      </c>
      <c r="O3">
        <v>0</v>
      </c>
      <c r="P3">
        <v>0</v>
      </c>
      <c r="Q3">
        <v>0</v>
      </c>
      <c r="R3">
        <v>0</v>
      </c>
      <c r="S3">
        <v>0</v>
      </c>
      <c r="T3">
        <v>0</v>
      </c>
      <c r="U3">
        <v>0</v>
      </c>
      <c r="W3" t="s">
        <v>242</v>
      </c>
      <c r="Z3">
        <v>1</v>
      </c>
      <c r="AA3">
        <v>9</v>
      </c>
      <c r="AB3">
        <v>90</v>
      </c>
      <c r="AC3">
        <v>1</v>
      </c>
      <c r="AF3">
        <v>1</v>
      </c>
      <c r="AG3">
        <v>9</v>
      </c>
      <c r="AH3">
        <v>90</v>
      </c>
      <c r="AI3">
        <v>3</v>
      </c>
      <c r="AL3">
        <v>1</v>
      </c>
      <c r="AN3" t="s">
        <v>392</v>
      </c>
      <c r="AO3">
        <v>1</v>
      </c>
      <c r="AR3">
        <v>1</v>
      </c>
      <c r="AS3">
        <v>1</v>
      </c>
      <c r="AV3">
        <v>1</v>
      </c>
      <c r="AW3">
        <v>5</v>
      </c>
      <c r="AX3">
        <v>50</v>
      </c>
      <c r="AZ3">
        <v>1</v>
      </c>
      <c r="BC3">
        <v>0</v>
      </c>
      <c r="BD3">
        <v>0</v>
      </c>
      <c r="BE3">
        <v>0</v>
      </c>
      <c r="BF3" t="s">
        <v>242</v>
      </c>
      <c r="BG3" t="s">
        <v>242</v>
      </c>
      <c r="BJ3">
        <v>0</v>
      </c>
      <c r="BL3" t="s">
        <v>242</v>
      </c>
      <c r="BM3" t="s">
        <v>242</v>
      </c>
      <c r="BO3">
        <v>1</v>
      </c>
      <c r="BP3" t="s">
        <v>393</v>
      </c>
      <c r="BQ3">
        <v>1</v>
      </c>
      <c r="BS3" t="s">
        <v>394</v>
      </c>
      <c r="BT3">
        <v>0</v>
      </c>
      <c r="BU3">
        <v>0</v>
      </c>
      <c r="BV3" t="s">
        <v>242</v>
      </c>
      <c r="BW3" t="s">
        <v>242</v>
      </c>
      <c r="BX3" t="s">
        <v>242</v>
      </c>
      <c r="CA3">
        <v>1</v>
      </c>
      <c r="CB3" t="s">
        <v>395</v>
      </c>
      <c r="CC3">
        <v>5</v>
      </c>
      <c r="CF3">
        <v>1</v>
      </c>
      <c r="CG3">
        <v>5760000</v>
      </c>
      <c r="CH3">
        <v>2</v>
      </c>
      <c r="CJ3">
        <v>1</v>
      </c>
      <c r="CK3" t="s">
        <v>242</v>
      </c>
      <c r="CL3" t="s">
        <v>242</v>
      </c>
      <c r="CN3" t="s">
        <v>242</v>
      </c>
      <c r="CO3">
        <v>5500000</v>
      </c>
      <c r="CP3">
        <v>2</v>
      </c>
      <c r="CR3">
        <v>1</v>
      </c>
      <c r="CS3">
        <v>39910000</v>
      </c>
      <c r="CT3">
        <v>2</v>
      </c>
      <c r="CV3">
        <v>1</v>
      </c>
      <c r="CY3">
        <v>1</v>
      </c>
      <c r="CZ3" t="s">
        <v>396</v>
      </c>
      <c r="DA3">
        <v>1</v>
      </c>
      <c r="DB3" t="s">
        <v>397</v>
      </c>
      <c r="DC3">
        <v>0.5</v>
      </c>
      <c r="DD3" t="s">
        <v>398</v>
      </c>
      <c r="DE3">
        <v>1</v>
      </c>
      <c r="DF3" t="s">
        <v>399</v>
      </c>
      <c r="DG3">
        <v>1</v>
      </c>
      <c r="DH3" t="s">
        <v>400</v>
      </c>
      <c r="DI3">
        <v>1</v>
      </c>
      <c r="DJ3" t="s">
        <v>401</v>
      </c>
      <c r="DK3">
        <v>1</v>
      </c>
      <c r="DL3" t="s">
        <v>402</v>
      </c>
      <c r="DM3">
        <v>1</v>
      </c>
      <c r="DN3" t="s">
        <v>403</v>
      </c>
      <c r="DO3">
        <v>1</v>
      </c>
      <c r="DP3" t="s">
        <v>404</v>
      </c>
      <c r="DQ3">
        <v>1</v>
      </c>
      <c r="DR3" t="s">
        <v>405</v>
      </c>
      <c r="DS3">
        <v>1</v>
      </c>
      <c r="DV3">
        <v>0</v>
      </c>
      <c r="DW3" t="s">
        <v>242</v>
      </c>
      <c r="DX3" t="s">
        <v>242</v>
      </c>
      <c r="EA3" t="s">
        <v>242</v>
      </c>
      <c r="EB3" t="s">
        <v>242</v>
      </c>
      <c r="ED3">
        <v>0</v>
      </c>
      <c r="EE3" t="s">
        <v>242</v>
      </c>
      <c r="EG3">
        <v>0</v>
      </c>
      <c r="EH3" t="s">
        <v>242</v>
      </c>
      <c r="EJ3">
        <v>0</v>
      </c>
      <c r="EK3" t="s">
        <v>242</v>
      </c>
      <c r="EM3">
        <v>0</v>
      </c>
      <c r="EN3" t="s">
        <v>242</v>
      </c>
      <c r="EP3" t="s">
        <v>242</v>
      </c>
      <c r="ES3">
        <v>0</v>
      </c>
      <c r="ET3" t="s">
        <v>242</v>
      </c>
      <c r="EU3" t="s">
        <v>242</v>
      </c>
      <c r="EV3" t="s">
        <v>242</v>
      </c>
      <c r="EX3">
        <v>1</v>
      </c>
      <c r="EY3">
        <v>42.7</v>
      </c>
      <c r="EZ3">
        <v>2</v>
      </c>
      <c r="FB3">
        <v>1</v>
      </c>
      <c r="FC3">
        <v>26.5</v>
      </c>
      <c r="FD3">
        <v>18.5</v>
      </c>
      <c r="FE3">
        <v>34.700000000000003</v>
      </c>
      <c r="FF3">
        <v>15.4</v>
      </c>
      <c r="FG3" t="s">
        <v>242</v>
      </c>
      <c r="FH3" t="s">
        <v>242</v>
      </c>
      <c r="FI3" t="s">
        <v>242</v>
      </c>
      <c r="FJ3">
        <v>1</v>
      </c>
      <c r="FK3" t="s">
        <v>406</v>
      </c>
      <c r="FL3">
        <v>5</v>
      </c>
      <c r="FO3">
        <v>1</v>
      </c>
      <c r="FP3">
        <v>0.99299999999999999</v>
      </c>
      <c r="FQ3" t="s">
        <v>242</v>
      </c>
      <c r="FS3">
        <v>5</v>
      </c>
      <c r="FV3">
        <v>1</v>
      </c>
      <c r="FW3">
        <v>58</v>
      </c>
      <c r="FX3" t="s">
        <v>407</v>
      </c>
      <c r="FY3" t="s">
        <v>408</v>
      </c>
      <c r="FZ3">
        <v>5</v>
      </c>
      <c r="GC3">
        <v>1</v>
      </c>
      <c r="GD3" t="s">
        <v>409</v>
      </c>
      <c r="GE3">
        <v>1</v>
      </c>
      <c r="GF3" t="s">
        <v>410</v>
      </c>
      <c r="GG3">
        <v>5</v>
      </c>
    </row>
    <row r="4" spans="1:191" x14ac:dyDescent="0.2">
      <c r="A4">
        <v>23</v>
      </c>
      <c r="B4" t="s">
        <v>730</v>
      </c>
      <c r="D4" t="s">
        <v>271</v>
      </c>
      <c r="E4" t="s">
        <v>272</v>
      </c>
      <c r="F4">
        <v>2021</v>
      </c>
      <c r="H4">
        <v>0</v>
      </c>
      <c r="K4">
        <v>10</v>
      </c>
      <c r="L4">
        <v>3</v>
      </c>
      <c r="N4" t="s">
        <v>732</v>
      </c>
      <c r="O4">
        <v>1</v>
      </c>
      <c r="P4">
        <v>4</v>
      </c>
      <c r="Q4">
        <v>0</v>
      </c>
      <c r="R4">
        <v>0</v>
      </c>
      <c r="S4">
        <v>0</v>
      </c>
      <c r="T4">
        <v>0</v>
      </c>
      <c r="U4">
        <v>0</v>
      </c>
      <c r="W4">
        <v>3</v>
      </c>
      <c r="Z4">
        <v>1</v>
      </c>
      <c r="AA4">
        <v>9</v>
      </c>
      <c r="AB4">
        <v>90</v>
      </c>
      <c r="AC4">
        <v>3</v>
      </c>
      <c r="AF4">
        <v>1</v>
      </c>
      <c r="AG4">
        <v>9</v>
      </c>
      <c r="AH4">
        <v>90</v>
      </c>
      <c r="AI4">
        <v>3</v>
      </c>
      <c r="AL4">
        <v>1</v>
      </c>
      <c r="AO4">
        <v>3</v>
      </c>
      <c r="AR4">
        <v>1</v>
      </c>
      <c r="AS4">
        <v>3</v>
      </c>
      <c r="AV4">
        <v>1</v>
      </c>
      <c r="AW4">
        <v>3</v>
      </c>
      <c r="AX4">
        <v>30</v>
      </c>
      <c r="AZ4">
        <v>1</v>
      </c>
      <c r="BB4" t="s">
        <v>733</v>
      </c>
      <c r="BC4">
        <v>1</v>
      </c>
      <c r="BD4">
        <v>3</v>
      </c>
      <c r="BE4">
        <v>30</v>
      </c>
      <c r="BF4">
        <v>2</v>
      </c>
      <c r="BG4">
        <v>1</v>
      </c>
      <c r="BJ4">
        <v>0</v>
      </c>
      <c r="BL4" t="s">
        <v>242</v>
      </c>
      <c r="BM4" t="s">
        <v>242</v>
      </c>
      <c r="BO4">
        <v>0</v>
      </c>
      <c r="BQ4" t="s">
        <v>242</v>
      </c>
      <c r="BT4">
        <v>0</v>
      </c>
      <c r="BU4">
        <v>0</v>
      </c>
      <c r="BV4" t="s">
        <v>242</v>
      </c>
      <c r="BW4" t="s">
        <v>242</v>
      </c>
      <c r="BX4" t="s">
        <v>242</v>
      </c>
      <c r="CA4">
        <v>0</v>
      </c>
      <c r="CC4" t="s">
        <v>242</v>
      </c>
      <c r="CF4">
        <v>1</v>
      </c>
      <c r="CG4">
        <v>31365</v>
      </c>
      <c r="CH4">
        <v>2</v>
      </c>
      <c r="CJ4">
        <v>1</v>
      </c>
      <c r="CK4" t="s">
        <v>242</v>
      </c>
      <c r="CL4" t="s">
        <v>242</v>
      </c>
      <c r="CN4" t="s">
        <v>242</v>
      </c>
      <c r="CO4">
        <v>189672</v>
      </c>
      <c r="CP4">
        <v>2</v>
      </c>
      <c r="CR4">
        <v>0</v>
      </c>
      <c r="CS4" t="s">
        <v>242</v>
      </c>
      <c r="CT4" t="s">
        <v>242</v>
      </c>
      <c r="CV4">
        <v>1</v>
      </c>
      <c r="CY4">
        <v>1</v>
      </c>
      <c r="CZ4" t="s">
        <v>734</v>
      </c>
      <c r="DA4">
        <v>1</v>
      </c>
      <c r="DB4" t="s">
        <v>735</v>
      </c>
      <c r="DC4">
        <v>0</v>
      </c>
      <c r="DE4">
        <v>1</v>
      </c>
      <c r="DF4" t="s">
        <v>736</v>
      </c>
      <c r="DG4">
        <v>0</v>
      </c>
      <c r="DI4">
        <v>0</v>
      </c>
      <c r="DK4">
        <v>0</v>
      </c>
      <c r="DM4">
        <v>0</v>
      </c>
      <c r="DO4">
        <v>1</v>
      </c>
      <c r="DP4" t="s">
        <v>737</v>
      </c>
      <c r="DQ4">
        <v>1</v>
      </c>
      <c r="DR4" t="s">
        <v>738</v>
      </c>
      <c r="DS4">
        <v>1</v>
      </c>
      <c r="DV4">
        <v>0</v>
      </c>
      <c r="DW4" t="s">
        <v>242</v>
      </c>
      <c r="DX4" t="s">
        <v>242</v>
      </c>
      <c r="EA4" t="s">
        <v>242</v>
      </c>
      <c r="EB4" t="s">
        <v>242</v>
      </c>
      <c r="ED4">
        <v>0</v>
      </c>
      <c r="EE4" t="s">
        <v>242</v>
      </c>
      <c r="EG4">
        <v>0</v>
      </c>
      <c r="EH4" t="s">
        <v>242</v>
      </c>
      <c r="EJ4">
        <v>0</v>
      </c>
      <c r="EK4" t="s">
        <v>242</v>
      </c>
      <c r="EM4">
        <v>0</v>
      </c>
      <c r="EN4" t="s">
        <v>242</v>
      </c>
      <c r="EP4" t="s">
        <v>242</v>
      </c>
      <c r="ES4">
        <v>0</v>
      </c>
      <c r="ET4" t="s">
        <v>242</v>
      </c>
      <c r="EU4" t="s">
        <v>242</v>
      </c>
      <c r="EV4" t="s">
        <v>242</v>
      </c>
      <c r="EX4">
        <v>1</v>
      </c>
      <c r="EY4">
        <v>23</v>
      </c>
      <c r="EZ4">
        <v>2</v>
      </c>
      <c r="FB4">
        <v>1</v>
      </c>
      <c r="FC4">
        <v>15.8</v>
      </c>
      <c r="FD4">
        <v>28.3</v>
      </c>
      <c r="FE4">
        <v>50.1</v>
      </c>
      <c r="FF4">
        <v>2.0299999999999998</v>
      </c>
      <c r="FG4" t="s">
        <v>242</v>
      </c>
      <c r="FH4" t="s">
        <v>242</v>
      </c>
      <c r="FI4" t="s">
        <v>242</v>
      </c>
      <c r="FJ4">
        <v>2</v>
      </c>
      <c r="FL4">
        <v>1</v>
      </c>
      <c r="FO4">
        <v>0</v>
      </c>
      <c r="FP4" t="s">
        <v>242</v>
      </c>
      <c r="FQ4" t="s">
        <v>242</v>
      </c>
      <c r="FS4" t="s">
        <v>242</v>
      </c>
      <c r="FV4">
        <v>1</v>
      </c>
      <c r="FW4">
        <v>431</v>
      </c>
      <c r="FX4" t="s">
        <v>739</v>
      </c>
      <c r="FZ4">
        <v>3</v>
      </c>
      <c r="GC4">
        <v>0</v>
      </c>
      <c r="GE4">
        <v>0</v>
      </c>
      <c r="GG4" t="s">
        <v>242</v>
      </c>
    </row>
    <row r="5" spans="1:191" x14ac:dyDescent="0.2">
      <c r="A5">
        <v>27</v>
      </c>
      <c r="B5" t="s">
        <v>806</v>
      </c>
      <c r="D5" t="s">
        <v>271</v>
      </c>
      <c r="E5" t="s">
        <v>808</v>
      </c>
      <c r="F5">
        <v>2021</v>
      </c>
      <c r="H5">
        <v>0</v>
      </c>
      <c r="K5">
        <v>9</v>
      </c>
      <c r="L5">
        <v>1</v>
      </c>
      <c r="N5" t="s">
        <v>809</v>
      </c>
      <c r="O5">
        <v>1</v>
      </c>
      <c r="P5">
        <v>5</v>
      </c>
      <c r="Q5">
        <v>0</v>
      </c>
      <c r="R5">
        <v>0</v>
      </c>
      <c r="S5">
        <v>0</v>
      </c>
      <c r="T5">
        <v>0</v>
      </c>
      <c r="U5">
        <v>0</v>
      </c>
      <c r="V5" t="s">
        <v>810</v>
      </c>
      <c r="W5">
        <v>3</v>
      </c>
      <c r="Y5" t="s">
        <v>811</v>
      </c>
      <c r="Z5">
        <v>1</v>
      </c>
      <c r="AA5">
        <v>8</v>
      </c>
      <c r="AB5">
        <v>88.888888888888886</v>
      </c>
      <c r="AC5">
        <v>3</v>
      </c>
      <c r="AF5">
        <v>1</v>
      </c>
      <c r="AG5">
        <v>8</v>
      </c>
      <c r="AH5">
        <v>88.888888888888886</v>
      </c>
      <c r="AI5">
        <v>3</v>
      </c>
      <c r="AL5">
        <v>1</v>
      </c>
      <c r="AM5">
        <v>5.8</v>
      </c>
      <c r="AO5">
        <v>3</v>
      </c>
      <c r="AR5">
        <v>1</v>
      </c>
      <c r="AS5">
        <v>3</v>
      </c>
      <c r="AV5">
        <v>1</v>
      </c>
      <c r="AW5">
        <v>2</v>
      </c>
      <c r="AX5">
        <v>22.222222222222221</v>
      </c>
      <c r="AZ5">
        <v>1</v>
      </c>
      <c r="BB5" t="s">
        <v>809</v>
      </c>
      <c r="BC5">
        <v>1</v>
      </c>
      <c r="BD5">
        <v>2</v>
      </c>
      <c r="BE5">
        <v>22.222222222222221</v>
      </c>
      <c r="BF5" t="s">
        <v>242</v>
      </c>
      <c r="BG5">
        <v>1</v>
      </c>
      <c r="BJ5">
        <v>0</v>
      </c>
      <c r="BL5" t="s">
        <v>242</v>
      </c>
      <c r="BM5" t="s">
        <v>242</v>
      </c>
      <c r="BO5">
        <v>1</v>
      </c>
      <c r="BP5" t="s">
        <v>812</v>
      </c>
      <c r="BQ5">
        <v>1</v>
      </c>
      <c r="BT5">
        <v>0</v>
      </c>
      <c r="BU5">
        <v>0.5</v>
      </c>
      <c r="BV5" t="s">
        <v>242</v>
      </c>
      <c r="BW5">
        <v>100</v>
      </c>
      <c r="BX5" t="s">
        <v>242</v>
      </c>
      <c r="BY5" t="s">
        <v>813</v>
      </c>
      <c r="CA5">
        <v>1</v>
      </c>
      <c r="CB5" t="s">
        <v>814</v>
      </c>
      <c r="CC5">
        <v>1</v>
      </c>
      <c r="CF5">
        <v>1</v>
      </c>
      <c r="CG5">
        <v>57596</v>
      </c>
      <c r="CH5">
        <v>2</v>
      </c>
      <c r="CJ5">
        <v>1</v>
      </c>
      <c r="CK5">
        <v>284924</v>
      </c>
      <c r="CL5">
        <v>2</v>
      </c>
      <c r="CN5" t="s">
        <v>242</v>
      </c>
      <c r="CO5" t="s">
        <v>242</v>
      </c>
      <c r="CP5">
        <v>2</v>
      </c>
      <c r="CR5">
        <v>0</v>
      </c>
      <c r="CS5" t="s">
        <v>242</v>
      </c>
      <c r="CT5" t="s">
        <v>242</v>
      </c>
      <c r="CV5">
        <v>1</v>
      </c>
      <c r="CX5" t="s">
        <v>809</v>
      </c>
      <c r="CY5">
        <v>1</v>
      </c>
      <c r="CZ5" t="s">
        <v>815</v>
      </c>
      <c r="DA5">
        <v>1</v>
      </c>
      <c r="DB5" t="s">
        <v>816</v>
      </c>
      <c r="DC5">
        <v>1</v>
      </c>
      <c r="DD5" t="s">
        <v>817</v>
      </c>
      <c r="DE5">
        <v>1</v>
      </c>
      <c r="DF5" t="s">
        <v>818</v>
      </c>
      <c r="DG5">
        <v>1</v>
      </c>
      <c r="DH5" t="s">
        <v>819</v>
      </c>
      <c r="DI5">
        <v>1</v>
      </c>
      <c r="DJ5" t="s">
        <v>820</v>
      </c>
      <c r="DK5">
        <v>1</v>
      </c>
      <c r="DL5" t="s">
        <v>821</v>
      </c>
      <c r="DM5">
        <v>1</v>
      </c>
      <c r="DN5" t="s">
        <v>822</v>
      </c>
      <c r="DO5">
        <v>1</v>
      </c>
      <c r="DP5" t="s">
        <v>823</v>
      </c>
      <c r="DQ5">
        <v>1</v>
      </c>
      <c r="DR5" t="s">
        <v>824</v>
      </c>
      <c r="DS5">
        <v>1</v>
      </c>
      <c r="DV5">
        <v>0</v>
      </c>
      <c r="DW5" t="s">
        <v>242</v>
      </c>
      <c r="DX5" t="s">
        <v>242</v>
      </c>
      <c r="EA5" t="s">
        <v>242</v>
      </c>
      <c r="EB5" t="s">
        <v>242</v>
      </c>
      <c r="ED5">
        <v>0</v>
      </c>
      <c r="EE5" t="s">
        <v>242</v>
      </c>
      <c r="EG5">
        <v>0</v>
      </c>
      <c r="EH5" t="s">
        <v>242</v>
      </c>
      <c r="EJ5">
        <v>0</v>
      </c>
      <c r="EK5" t="s">
        <v>242</v>
      </c>
      <c r="EM5">
        <v>0</v>
      </c>
      <c r="EN5" t="s">
        <v>242</v>
      </c>
      <c r="EP5" t="s">
        <v>242</v>
      </c>
      <c r="ES5">
        <v>0</v>
      </c>
      <c r="ET5" t="s">
        <v>242</v>
      </c>
      <c r="EU5" t="s">
        <v>242</v>
      </c>
      <c r="EV5" t="s">
        <v>242</v>
      </c>
      <c r="EX5">
        <v>1</v>
      </c>
      <c r="EY5">
        <v>22.1</v>
      </c>
      <c r="EZ5">
        <v>3</v>
      </c>
      <c r="FB5">
        <v>1</v>
      </c>
      <c r="FC5">
        <v>13.3</v>
      </c>
      <c r="FD5">
        <v>5.2</v>
      </c>
      <c r="FE5">
        <v>74.599999999999994</v>
      </c>
      <c r="FF5">
        <v>5.9</v>
      </c>
      <c r="FG5" t="s">
        <v>242</v>
      </c>
      <c r="FH5" t="s">
        <v>242</v>
      </c>
      <c r="FI5" t="s">
        <v>242</v>
      </c>
      <c r="FJ5">
        <v>1</v>
      </c>
      <c r="FL5">
        <v>1</v>
      </c>
      <c r="FO5">
        <v>0.5</v>
      </c>
      <c r="FP5" t="s">
        <v>242</v>
      </c>
      <c r="FQ5">
        <v>0.98699999999999999</v>
      </c>
      <c r="FS5">
        <v>1</v>
      </c>
      <c r="FV5">
        <v>1</v>
      </c>
      <c r="FW5">
        <v>311</v>
      </c>
      <c r="FX5" t="s">
        <v>825</v>
      </c>
      <c r="FZ5">
        <v>3</v>
      </c>
      <c r="GC5">
        <v>0</v>
      </c>
      <c r="GE5">
        <v>0</v>
      </c>
      <c r="GG5" t="s">
        <v>242</v>
      </c>
    </row>
    <row r="6" spans="1:191" x14ac:dyDescent="0.2">
      <c r="A6">
        <v>41</v>
      </c>
      <c r="B6" t="s">
        <v>1103</v>
      </c>
      <c r="D6" t="s">
        <v>271</v>
      </c>
      <c r="E6" t="s">
        <v>272</v>
      </c>
      <c r="F6">
        <v>2020</v>
      </c>
      <c r="H6">
        <v>0</v>
      </c>
      <c r="K6">
        <v>10</v>
      </c>
      <c r="L6">
        <v>3</v>
      </c>
      <c r="N6" t="s">
        <v>1105</v>
      </c>
      <c r="O6">
        <v>1</v>
      </c>
      <c r="P6">
        <v>9</v>
      </c>
      <c r="Q6">
        <v>0</v>
      </c>
      <c r="R6">
        <v>0</v>
      </c>
      <c r="S6">
        <v>0</v>
      </c>
      <c r="T6">
        <v>1</v>
      </c>
      <c r="U6">
        <v>2</v>
      </c>
      <c r="V6" t="s">
        <v>1106</v>
      </c>
      <c r="W6">
        <v>3</v>
      </c>
      <c r="Y6" t="s">
        <v>1105</v>
      </c>
      <c r="Z6">
        <v>1</v>
      </c>
      <c r="AA6">
        <v>9</v>
      </c>
      <c r="AB6">
        <v>90</v>
      </c>
      <c r="AC6">
        <v>3</v>
      </c>
      <c r="AE6" t="s">
        <v>1105</v>
      </c>
      <c r="AF6">
        <v>1</v>
      </c>
      <c r="AG6">
        <v>9</v>
      </c>
      <c r="AH6">
        <v>90</v>
      </c>
      <c r="AI6">
        <v>3</v>
      </c>
      <c r="AK6" t="s">
        <v>1105</v>
      </c>
      <c r="AL6">
        <v>1</v>
      </c>
      <c r="AM6">
        <v>3.9</v>
      </c>
      <c r="AO6">
        <v>3</v>
      </c>
      <c r="AQ6" t="s">
        <v>1105</v>
      </c>
      <c r="AR6">
        <v>1</v>
      </c>
      <c r="AS6">
        <v>3</v>
      </c>
      <c r="AU6" t="s">
        <v>1105</v>
      </c>
      <c r="AV6">
        <v>1</v>
      </c>
      <c r="AW6">
        <v>6</v>
      </c>
      <c r="AX6">
        <v>60</v>
      </c>
      <c r="AZ6">
        <v>3</v>
      </c>
      <c r="BB6" t="s">
        <v>1105</v>
      </c>
      <c r="BC6">
        <v>1</v>
      </c>
      <c r="BD6">
        <v>4</v>
      </c>
      <c r="BE6">
        <v>40</v>
      </c>
      <c r="BF6">
        <v>2</v>
      </c>
      <c r="BG6">
        <v>3</v>
      </c>
      <c r="BJ6">
        <v>0</v>
      </c>
      <c r="BL6" t="s">
        <v>242</v>
      </c>
      <c r="BM6" t="s">
        <v>242</v>
      </c>
      <c r="BO6">
        <v>0</v>
      </c>
      <c r="BQ6" t="s">
        <v>242</v>
      </c>
      <c r="BT6">
        <v>0</v>
      </c>
      <c r="BU6">
        <v>0</v>
      </c>
      <c r="BV6" t="s">
        <v>242</v>
      </c>
      <c r="BW6" t="s">
        <v>242</v>
      </c>
      <c r="BX6" t="s">
        <v>242</v>
      </c>
      <c r="CA6">
        <v>0</v>
      </c>
      <c r="CC6" t="s">
        <v>242</v>
      </c>
      <c r="CF6">
        <v>1</v>
      </c>
      <c r="CG6">
        <v>19106</v>
      </c>
      <c r="CH6">
        <v>2</v>
      </c>
      <c r="CJ6">
        <v>1</v>
      </c>
      <c r="CK6">
        <v>140383</v>
      </c>
      <c r="CL6">
        <v>2</v>
      </c>
      <c r="CM6">
        <v>188434</v>
      </c>
      <c r="CN6">
        <v>2</v>
      </c>
      <c r="CO6" t="s">
        <v>242</v>
      </c>
      <c r="CP6">
        <v>2</v>
      </c>
      <c r="CR6">
        <v>1</v>
      </c>
      <c r="CS6">
        <v>275400</v>
      </c>
      <c r="CT6" t="s">
        <v>242</v>
      </c>
      <c r="CV6">
        <v>4</v>
      </c>
      <c r="CX6" t="s">
        <v>1107</v>
      </c>
      <c r="CY6">
        <v>1</v>
      </c>
      <c r="CZ6" t="s">
        <v>1108</v>
      </c>
      <c r="DA6">
        <v>1</v>
      </c>
      <c r="DB6" t="s">
        <v>1109</v>
      </c>
      <c r="DC6">
        <v>1</v>
      </c>
      <c r="DD6" t="s">
        <v>1110</v>
      </c>
      <c r="DE6">
        <v>1</v>
      </c>
      <c r="DF6" t="s">
        <v>1111</v>
      </c>
      <c r="DG6">
        <v>1</v>
      </c>
      <c r="DH6" t="s">
        <v>1112</v>
      </c>
      <c r="DI6">
        <v>1</v>
      </c>
      <c r="DJ6" t="s">
        <v>1113</v>
      </c>
      <c r="DK6">
        <v>1</v>
      </c>
      <c r="DL6" t="s">
        <v>1113</v>
      </c>
      <c r="DM6">
        <v>1</v>
      </c>
      <c r="DN6" t="s">
        <v>1113</v>
      </c>
      <c r="DO6">
        <v>1</v>
      </c>
      <c r="DP6" t="s">
        <v>1114</v>
      </c>
      <c r="DQ6">
        <v>0.5</v>
      </c>
      <c r="DR6" t="s">
        <v>1115</v>
      </c>
      <c r="DS6">
        <v>4</v>
      </c>
      <c r="DV6">
        <v>0</v>
      </c>
      <c r="DW6" t="s">
        <v>242</v>
      </c>
      <c r="DX6" t="s">
        <v>242</v>
      </c>
      <c r="EA6" t="s">
        <v>242</v>
      </c>
      <c r="EB6" t="s">
        <v>242</v>
      </c>
      <c r="ED6">
        <v>0</v>
      </c>
      <c r="EE6" t="s">
        <v>242</v>
      </c>
      <c r="EG6">
        <v>0</v>
      </c>
      <c r="EH6" t="s">
        <v>242</v>
      </c>
      <c r="EJ6">
        <v>0</v>
      </c>
      <c r="EK6" t="s">
        <v>242</v>
      </c>
      <c r="EM6">
        <v>0</v>
      </c>
      <c r="EN6" t="s">
        <v>242</v>
      </c>
      <c r="EP6" t="s">
        <v>242</v>
      </c>
      <c r="ES6">
        <v>0</v>
      </c>
      <c r="ET6" t="s">
        <v>242</v>
      </c>
      <c r="EU6" t="s">
        <v>242</v>
      </c>
      <c r="EV6" t="s">
        <v>242</v>
      </c>
      <c r="EX6">
        <v>1</v>
      </c>
      <c r="EY6">
        <v>89</v>
      </c>
      <c r="EZ6">
        <v>2</v>
      </c>
      <c r="FA6" t="s">
        <v>1116</v>
      </c>
      <c r="FB6">
        <v>0</v>
      </c>
      <c r="FC6" t="s">
        <v>242</v>
      </c>
      <c r="FD6" t="s">
        <v>242</v>
      </c>
      <c r="FE6" t="s">
        <v>242</v>
      </c>
      <c r="FF6" t="s">
        <v>242</v>
      </c>
      <c r="FG6" t="s">
        <v>242</v>
      </c>
      <c r="FH6" t="s">
        <v>242</v>
      </c>
      <c r="FI6" t="s">
        <v>242</v>
      </c>
      <c r="FJ6" t="s">
        <v>242</v>
      </c>
      <c r="FL6">
        <v>3</v>
      </c>
      <c r="FN6" t="s">
        <v>1105</v>
      </c>
      <c r="FO6">
        <v>0</v>
      </c>
      <c r="FP6" t="s">
        <v>242</v>
      </c>
      <c r="FQ6" t="s">
        <v>242</v>
      </c>
      <c r="FS6" t="s">
        <v>242</v>
      </c>
      <c r="FV6">
        <v>1</v>
      </c>
      <c r="FW6">
        <v>1873</v>
      </c>
      <c r="FX6" t="s">
        <v>1117</v>
      </c>
      <c r="FY6" t="s">
        <v>1118</v>
      </c>
      <c r="FZ6">
        <v>3</v>
      </c>
      <c r="GB6" t="s">
        <v>1105</v>
      </c>
      <c r="GC6">
        <v>1</v>
      </c>
      <c r="GD6" t="s">
        <v>1119</v>
      </c>
      <c r="GE6">
        <v>1</v>
      </c>
      <c r="GF6" t="s">
        <v>1120</v>
      </c>
      <c r="GG6">
        <v>2</v>
      </c>
      <c r="GI6" t="s">
        <v>1121</v>
      </c>
    </row>
    <row r="7" spans="1:191" x14ac:dyDescent="0.2">
      <c r="A7">
        <v>42</v>
      </c>
      <c r="B7" t="s">
        <v>1128</v>
      </c>
      <c r="D7" t="s">
        <v>271</v>
      </c>
      <c r="E7" t="s">
        <v>1130</v>
      </c>
      <c r="F7">
        <v>2020</v>
      </c>
      <c r="H7">
        <v>0</v>
      </c>
      <c r="K7">
        <v>12</v>
      </c>
      <c r="L7">
        <v>1</v>
      </c>
      <c r="N7" t="s">
        <v>1131</v>
      </c>
      <c r="O7">
        <v>1</v>
      </c>
      <c r="P7">
        <v>5</v>
      </c>
      <c r="Q7">
        <v>0</v>
      </c>
      <c r="R7">
        <v>0</v>
      </c>
      <c r="S7">
        <v>0</v>
      </c>
      <c r="T7">
        <v>0</v>
      </c>
      <c r="U7">
        <v>0</v>
      </c>
      <c r="W7">
        <v>2</v>
      </c>
      <c r="Y7" t="s">
        <v>1132</v>
      </c>
      <c r="Z7">
        <v>1</v>
      </c>
      <c r="AA7">
        <v>11</v>
      </c>
      <c r="AB7">
        <v>91.666666666666657</v>
      </c>
      <c r="AC7">
        <v>3</v>
      </c>
      <c r="AE7" t="s">
        <v>1133</v>
      </c>
      <c r="AF7">
        <v>1</v>
      </c>
      <c r="AG7">
        <v>11</v>
      </c>
      <c r="AH7">
        <v>91.666666666666657</v>
      </c>
      <c r="AI7">
        <v>1</v>
      </c>
      <c r="AK7" t="s">
        <v>1131</v>
      </c>
      <c r="AL7">
        <v>1</v>
      </c>
      <c r="AM7">
        <v>7.6</v>
      </c>
      <c r="AN7" t="s">
        <v>1134</v>
      </c>
      <c r="AO7">
        <v>1</v>
      </c>
      <c r="AQ7" t="s">
        <v>1131</v>
      </c>
      <c r="AR7">
        <v>1</v>
      </c>
      <c r="AS7">
        <v>2</v>
      </c>
      <c r="AU7" t="s">
        <v>1132</v>
      </c>
      <c r="AV7">
        <v>1</v>
      </c>
      <c r="AW7">
        <v>4</v>
      </c>
      <c r="AX7">
        <v>33.333333333333329</v>
      </c>
      <c r="AY7" t="s">
        <v>1135</v>
      </c>
      <c r="AZ7">
        <v>1</v>
      </c>
      <c r="BB7" t="s">
        <v>1131</v>
      </c>
      <c r="BC7">
        <v>0</v>
      </c>
      <c r="BD7">
        <v>0</v>
      </c>
      <c r="BE7">
        <v>0</v>
      </c>
      <c r="BF7" t="s">
        <v>242</v>
      </c>
      <c r="BG7" t="s">
        <v>242</v>
      </c>
      <c r="BJ7">
        <v>0</v>
      </c>
      <c r="BL7" t="s">
        <v>242</v>
      </c>
      <c r="BM7" t="s">
        <v>242</v>
      </c>
      <c r="BO7">
        <v>1</v>
      </c>
      <c r="BP7" t="s">
        <v>1136</v>
      </c>
      <c r="BQ7">
        <v>1</v>
      </c>
      <c r="BS7" t="s">
        <v>1131</v>
      </c>
      <c r="BT7">
        <v>0</v>
      </c>
      <c r="BU7">
        <v>0</v>
      </c>
      <c r="BV7" t="s">
        <v>242</v>
      </c>
      <c r="BW7" t="s">
        <v>242</v>
      </c>
      <c r="BX7" t="s">
        <v>242</v>
      </c>
      <c r="CA7">
        <v>1</v>
      </c>
      <c r="CB7" t="s">
        <v>1137</v>
      </c>
      <c r="CC7">
        <v>1</v>
      </c>
      <c r="CE7" t="s">
        <v>1131</v>
      </c>
      <c r="CF7">
        <v>1</v>
      </c>
      <c r="CG7">
        <v>18405</v>
      </c>
      <c r="CH7">
        <v>2</v>
      </c>
      <c r="CJ7">
        <v>1</v>
      </c>
      <c r="CK7">
        <v>69925</v>
      </c>
      <c r="CL7">
        <v>2</v>
      </c>
      <c r="CM7">
        <v>83896</v>
      </c>
      <c r="CN7">
        <v>2</v>
      </c>
      <c r="CO7" t="s">
        <v>242</v>
      </c>
      <c r="CP7">
        <v>2</v>
      </c>
      <c r="CR7">
        <v>1</v>
      </c>
      <c r="CS7">
        <v>4663950</v>
      </c>
      <c r="CT7">
        <v>2</v>
      </c>
      <c r="CV7">
        <v>1</v>
      </c>
      <c r="CX7" t="s">
        <v>1131</v>
      </c>
      <c r="CY7">
        <v>1</v>
      </c>
      <c r="CZ7" t="s">
        <v>1138</v>
      </c>
      <c r="DA7">
        <v>1</v>
      </c>
      <c r="DB7" t="s">
        <v>1139</v>
      </c>
      <c r="DC7">
        <v>1</v>
      </c>
      <c r="DD7" t="s">
        <v>1140</v>
      </c>
      <c r="DE7">
        <v>1</v>
      </c>
      <c r="DF7" t="s">
        <v>1141</v>
      </c>
      <c r="DG7">
        <v>1</v>
      </c>
      <c r="DH7" t="s">
        <v>1142</v>
      </c>
      <c r="DI7">
        <v>1</v>
      </c>
      <c r="DJ7" t="s">
        <v>1143</v>
      </c>
      <c r="DK7">
        <v>1</v>
      </c>
      <c r="DL7" t="s">
        <v>1144</v>
      </c>
      <c r="DM7">
        <v>0.5</v>
      </c>
      <c r="DN7" t="s">
        <v>1145</v>
      </c>
      <c r="DO7">
        <v>1</v>
      </c>
      <c r="DP7" t="s">
        <v>1146</v>
      </c>
      <c r="DQ7">
        <v>1</v>
      </c>
      <c r="DR7" t="s">
        <v>1147</v>
      </c>
      <c r="DS7">
        <v>1</v>
      </c>
      <c r="DU7" t="s">
        <v>1148</v>
      </c>
      <c r="DV7">
        <v>0</v>
      </c>
      <c r="DW7" t="s">
        <v>242</v>
      </c>
      <c r="DX7" t="s">
        <v>242</v>
      </c>
      <c r="EA7" t="s">
        <v>242</v>
      </c>
      <c r="EB7" t="s">
        <v>242</v>
      </c>
      <c r="ED7">
        <v>0</v>
      </c>
      <c r="EE7" t="s">
        <v>242</v>
      </c>
      <c r="EG7">
        <v>0</v>
      </c>
      <c r="EH7" t="s">
        <v>242</v>
      </c>
      <c r="EJ7">
        <v>0.5</v>
      </c>
      <c r="EK7">
        <v>160000</v>
      </c>
      <c r="EL7" t="s">
        <v>1149</v>
      </c>
      <c r="EM7">
        <v>0</v>
      </c>
      <c r="EN7" t="s">
        <v>242</v>
      </c>
      <c r="EP7">
        <v>1</v>
      </c>
      <c r="ER7" t="s">
        <v>1148</v>
      </c>
      <c r="ES7">
        <v>1</v>
      </c>
      <c r="ET7">
        <v>44</v>
      </c>
      <c r="EU7">
        <v>41</v>
      </c>
      <c r="EV7">
        <v>8</v>
      </c>
      <c r="EX7">
        <v>1</v>
      </c>
      <c r="EY7">
        <v>51.4</v>
      </c>
      <c r="EZ7">
        <v>2</v>
      </c>
      <c r="FA7" t="s">
        <v>1150</v>
      </c>
      <c r="FB7">
        <v>1</v>
      </c>
      <c r="FC7">
        <v>10</v>
      </c>
      <c r="FD7">
        <v>31.7</v>
      </c>
      <c r="FE7">
        <v>40.799999999999997</v>
      </c>
      <c r="FF7">
        <v>4.8</v>
      </c>
      <c r="FG7" t="s">
        <v>242</v>
      </c>
      <c r="FH7" t="s">
        <v>242</v>
      </c>
      <c r="FI7" t="s">
        <v>242</v>
      </c>
      <c r="FJ7">
        <v>1</v>
      </c>
      <c r="FK7" t="s">
        <v>1151</v>
      </c>
      <c r="FL7">
        <v>1</v>
      </c>
      <c r="FN7" t="s">
        <v>1148</v>
      </c>
      <c r="FO7">
        <v>0</v>
      </c>
      <c r="FP7" t="s">
        <v>242</v>
      </c>
      <c r="FQ7" t="s">
        <v>242</v>
      </c>
      <c r="FS7" t="s">
        <v>242</v>
      </c>
      <c r="FV7">
        <v>1</v>
      </c>
      <c r="FW7">
        <v>1245</v>
      </c>
      <c r="FX7" t="s">
        <v>1152</v>
      </c>
      <c r="FZ7">
        <v>3</v>
      </c>
      <c r="GB7" t="s">
        <v>1153</v>
      </c>
      <c r="GC7">
        <v>0.5</v>
      </c>
      <c r="GD7" t="s">
        <v>1154</v>
      </c>
      <c r="GE7">
        <v>0.5</v>
      </c>
      <c r="GF7" t="s">
        <v>1154</v>
      </c>
      <c r="GG7">
        <v>1</v>
      </c>
      <c r="GI7" t="s">
        <v>1148</v>
      </c>
    </row>
    <row r="8" spans="1:191" x14ac:dyDescent="0.2">
      <c r="A8">
        <v>43</v>
      </c>
      <c r="B8" t="s">
        <v>1160</v>
      </c>
      <c r="D8" t="s">
        <v>271</v>
      </c>
      <c r="E8" t="s">
        <v>1130</v>
      </c>
      <c r="F8">
        <v>2021</v>
      </c>
      <c r="H8">
        <v>0</v>
      </c>
      <c r="K8">
        <v>9</v>
      </c>
      <c r="L8">
        <v>3</v>
      </c>
      <c r="N8" t="s">
        <v>1162</v>
      </c>
      <c r="O8">
        <v>1</v>
      </c>
      <c r="P8">
        <v>3</v>
      </c>
      <c r="Q8">
        <v>0</v>
      </c>
      <c r="R8">
        <v>0</v>
      </c>
      <c r="S8">
        <v>0</v>
      </c>
      <c r="T8">
        <v>0</v>
      </c>
      <c r="U8">
        <v>0</v>
      </c>
      <c r="W8">
        <v>3</v>
      </c>
      <c r="Y8" t="s">
        <v>1162</v>
      </c>
      <c r="Z8">
        <v>1</v>
      </c>
      <c r="AA8">
        <v>7</v>
      </c>
      <c r="AB8">
        <v>77.777777777777786</v>
      </c>
      <c r="AC8">
        <v>3</v>
      </c>
      <c r="AE8" t="s">
        <v>1162</v>
      </c>
      <c r="AF8">
        <v>1</v>
      </c>
      <c r="AG8">
        <v>7</v>
      </c>
      <c r="AH8">
        <v>77.777777777777786</v>
      </c>
      <c r="AI8">
        <v>3</v>
      </c>
      <c r="AK8" t="s">
        <v>1162</v>
      </c>
      <c r="AL8">
        <v>1</v>
      </c>
      <c r="AM8">
        <v>7.8</v>
      </c>
      <c r="AN8" t="s">
        <v>1134</v>
      </c>
      <c r="AO8">
        <v>3</v>
      </c>
      <c r="AQ8" t="s">
        <v>1162</v>
      </c>
      <c r="AR8">
        <v>1</v>
      </c>
      <c r="AS8">
        <v>2</v>
      </c>
      <c r="AU8" t="s">
        <v>1163</v>
      </c>
      <c r="AV8">
        <v>1</v>
      </c>
      <c r="AW8">
        <v>2</v>
      </c>
      <c r="AX8">
        <v>22.222222222222221</v>
      </c>
      <c r="AY8" t="s">
        <v>1164</v>
      </c>
      <c r="AZ8">
        <v>2</v>
      </c>
      <c r="BB8" t="s">
        <v>1163</v>
      </c>
      <c r="BC8">
        <v>1</v>
      </c>
      <c r="BD8">
        <v>3</v>
      </c>
      <c r="BE8">
        <v>33.333333333333329</v>
      </c>
      <c r="BF8">
        <v>2</v>
      </c>
      <c r="BG8">
        <v>2</v>
      </c>
      <c r="BI8" t="s">
        <v>1165</v>
      </c>
      <c r="BJ8">
        <v>0</v>
      </c>
      <c r="BL8" t="s">
        <v>242</v>
      </c>
      <c r="BM8" t="s">
        <v>242</v>
      </c>
      <c r="BO8">
        <v>0</v>
      </c>
      <c r="BQ8" t="s">
        <v>242</v>
      </c>
      <c r="BT8">
        <v>0</v>
      </c>
      <c r="BU8">
        <v>0</v>
      </c>
      <c r="BV8" t="s">
        <v>242</v>
      </c>
      <c r="BW8" t="s">
        <v>242</v>
      </c>
      <c r="BX8" t="s">
        <v>242</v>
      </c>
      <c r="CA8">
        <v>0</v>
      </c>
      <c r="CC8" t="s">
        <v>242</v>
      </c>
      <c r="CF8">
        <v>0</v>
      </c>
      <c r="CG8" t="s">
        <v>242</v>
      </c>
      <c r="CH8" t="s">
        <v>242</v>
      </c>
      <c r="CJ8">
        <v>0</v>
      </c>
      <c r="CK8" t="s">
        <v>242</v>
      </c>
      <c r="CL8" t="s">
        <v>242</v>
      </c>
      <c r="CN8" t="s">
        <v>242</v>
      </c>
      <c r="CO8" t="s">
        <v>242</v>
      </c>
      <c r="CP8" t="s">
        <v>242</v>
      </c>
      <c r="CR8">
        <v>0</v>
      </c>
      <c r="CS8" t="s">
        <v>242</v>
      </c>
      <c r="CT8" t="s">
        <v>242</v>
      </c>
      <c r="CV8" t="s">
        <v>242</v>
      </c>
      <c r="CY8">
        <v>0</v>
      </c>
      <c r="DA8">
        <v>0</v>
      </c>
      <c r="DC8">
        <v>0</v>
      </c>
      <c r="DE8">
        <v>0</v>
      </c>
      <c r="DG8">
        <v>0</v>
      </c>
      <c r="DI8">
        <v>0</v>
      </c>
      <c r="DK8">
        <v>0</v>
      </c>
      <c r="DM8">
        <v>0</v>
      </c>
      <c r="DO8">
        <v>0</v>
      </c>
      <c r="DQ8">
        <v>1</v>
      </c>
      <c r="DR8" t="s">
        <v>1166</v>
      </c>
      <c r="DS8">
        <v>2</v>
      </c>
      <c r="DU8" t="s">
        <v>1167</v>
      </c>
      <c r="DV8">
        <v>0</v>
      </c>
      <c r="DW8" t="s">
        <v>242</v>
      </c>
      <c r="DX8" t="s">
        <v>242</v>
      </c>
      <c r="EA8" t="s">
        <v>242</v>
      </c>
      <c r="EB8" t="s">
        <v>242</v>
      </c>
      <c r="ED8">
        <v>0</v>
      </c>
      <c r="EE8" t="s">
        <v>242</v>
      </c>
      <c r="EG8">
        <v>0</v>
      </c>
      <c r="EH8" t="s">
        <v>242</v>
      </c>
      <c r="EJ8">
        <v>0</v>
      </c>
      <c r="EK8" t="s">
        <v>242</v>
      </c>
      <c r="EM8">
        <v>0</v>
      </c>
      <c r="EN8" t="s">
        <v>242</v>
      </c>
      <c r="EP8" t="s">
        <v>242</v>
      </c>
      <c r="ES8">
        <v>0</v>
      </c>
      <c r="ET8" t="s">
        <v>242</v>
      </c>
      <c r="EU8" t="s">
        <v>242</v>
      </c>
      <c r="EV8" t="s">
        <v>242</v>
      </c>
      <c r="EX8">
        <v>1</v>
      </c>
      <c r="EY8">
        <v>53</v>
      </c>
      <c r="EZ8">
        <v>2</v>
      </c>
      <c r="FA8" t="s">
        <v>1168</v>
      </c>
      <c r="FB8">
        <v>1</v>
      </c>
      <c r="FC8">
        <v>17</v>
      </c>
      <c r="FD8">
        <v>21</v>
      </c>
      <c r="FE8">
        <v>50</v>
      </c>
      <c r="FF8">
        <v>7</v>
      </c>
      <c r="FG8" t="s">
        <v>242</v>
      </c>
      <c r="FH8" t="s">
        <v>242</v>
      </c>
      <c r="FI8" t="s">
        <v>242</v>
      </c>
      <c r="FJ8">
        <v>1</v>
      </c>
      <c r="FL8">
        <v>2</v>
      </c>
      <c r="FN8" t="s">
        <v>1165</v>
      </c>
      <c r="FO8">
        <v>0</v>
      </c>
      <c r="FP8" t="s">
        <v>242</v>
      </c>
      <c r="FQ8" t="s">
        <v>242</v>
      </c>
      <c r="FS8" t="s">
        <v>242</v>
      </c>
      <c r="FV8">
        <v>1</v>
      </c>
      <c r="FW8">
        <v>1104</v>
      </c>
      <c r="FX8" t="s">
        <v>1169</v>
      </c>
      <c r="FZ8">
        <v>3</v>
      </c>
      <c r="GB8" t="s">
        <v>1170</v>
      </c>
      <c r="GC8">
        <v>0</v>
      </c>
      <c r="GE8">
        <v>0.5</v>
      </c>
      <c r="GF8" t="s">
        <v>1171</v>
      </c>
      <c r="GG8" t="s">
        <v>242</v>
      </c>
    </row>
    <row r="9" spans="1:191" x14ac:dyDescent="0.2">
      <c r="A9">
        <v>44</v>
      </c>
      <c r="B9" t="s">
        <v>1178</v>
      </c>
      <c r="D9" t="s">
        <v>271</v>
      </c>
      <c r="E9" t="s">
        <v>272</v>
      </c>
      <c r="F9">
        <v>2020</v>
      </c>
      <c r="H9">
        <v>0</v>
      </c>
      <c r="K9">
        <v>11</v>
      </c>
      <c r="L9">
        <v>2</v>
      </c>
      <c r="N9" t="s">
        <v>1181</v>
      </c>
      <c r="O9">
        <v>1</v>
      </c>
      <c r="P9">
        <v>5</v>
      </c>
      <c r="Q9">
        <v>0</v>
      </c>
      <c r="R9">
        <v>0</v>
      </c>
      <c r="S9">
        <v>0</v>
      </c>
      <c r="T9">
        <v>0</v>
      </c>
      <c r="U9">
        <v>0</v>
      </c>
      <c r="V9" t="s">
        <v>1182</v>
      </c>
      <c r="W9">
        <v>2</v>
      </c>
      <c r="Y9" t="s">
        <v>1181</v>
      </c>
      <c r="Z9">
        <v>1</v>
      </c>
      <c r="AA9">
        <v>9</v>
      </c>
      <c r="AB9">
        <v>81.818181818181827</v>
      </c>
      <c r="AC9">
        <v>3</v>
      </c>
      <c r="AE9" t="s">
        <v>1183</v>
      </c>
      <c r="AF9">
        <v>1</v>
      </c>
      <c r="AG9">
        <v>9</v>
      </c>
      <c r="AH9">
        <v>81.818181818181827</v>
      </c>
      <c r="AI9">
        <v>3</v>
      </c>
      <c r="AK9" t="s">
        <v>1183</v>
      </c>
      <c r="AL9">
        <v>1</v>
      </c>
      <c r="AM9">
        <v>7.3</v>
      </c>
      <c r="AN9" t="s">
        <v>1184</v>
      </c>
      <c r="AO9">
        <v>1</v>
      </c>
      <c r="AQ9" t="s">
        <v>1185</v>
      </c>
      <c r="AR9">
        <v>1</v>
      </c>
      <c r="AS9">
        <v>2</v>
      </c>
      <c r="AU9" t="s">
        <v>1186</v>
      </c>
      <c r="AV9">
        <v>1</v>
      </c>
      <c r="AW9">
        <v>6</v>
      </c>
      <c r="AX9">
        <v>54.54545454545454</v>
      </c>
      <c r="AY9">
        <v>0.55000000000000004</v>
      </c>
      <c r="AZ9">
        <v>1</v>
      </c>
      <c r="BB9" t="s">
        <v>1185</v>
      </c>
      <c r="BC9">
        <v>1</v>
      </c>
      <c r="BD9">
        <v>2</v>
      </c>
      <c r="BE9">
        <v>18.181818181818183</v>
      </c>
      <c r="BF9">
        <v>2</v>
      </c>
      <c r="BG9">
        <v>1</v>
      </c>
      <c r="BI9" t="s">
        <v>1185</v>
      </c>
      <c r="BJ9">
        <v>0</v>
      </c>
      <c r="BL9" t="s">
        <v>242</v>
      </c>
      <c r="BM9" t="s">
        <v>242</v>
      </c>
      <c r="BO9">
        <v>0</v>
      </c>
      <c r="BQ9" t="s">
        <v>242</v>
      </c>
      <c r="BT9">
        <v>0</v>
      </c>
      <c r="BU9">
        <v>0</v>
      </c>
      <c r="BV9" t="s">
        <v>242</v>
      </c>
      <c r="BW9" t="s">
        <v>242</v>
      </c>
      <c r="BX9" t="s">
        <v>242</v>
      </c>
      <c r="CA9">
        <v>1</v>
      </c>
      <c r="CB9" t="s">
        <v>1187</v>
      </c>
      <c r="CC9">
        <v>1</v>
      </c>
      <c r="CE9" t="s">
        <v>1185</v>
      </c>
      <c r="CF9">
        <v>1</v>
      </c>
      <c r="CG9">
        <v>7385.9</v>
      </c>
      <c r="CH9">
        <v>2</v>
      </c>
      <c r="CJ9">
        <v>1</v>
      </c>
      <c r="CK9" t="s">
        <v>242</v>
      </c>
      <c r="CL9" t="s">
        <v>242</v>
      </c>
      <c r="CN9" t="s">
        <v>242</v>
      </c>
      <c r="CO9">
        <v>143618.79999999999</v>
      </c>
      <c r="CP9">
        <v>2</v>
      </c>
      <c r="CR9">
        <v>1</v>
      </c>
      <c r="CS9">
        <v>5809.2</v>
      </c>
      <c r="CT9">
        <v>2</v>
      </c>
      <c r="CV9">
        <v>1</v>
      </c>
      <c r="CX9" t="s">
        <v>1185</v>
      </c>
      <c r="CY9">
        <v>0.5</v>
      </c>
      <c r="CZ9" t="s">
        <v>1188</v>
      </c>
      <c r="DA9">
        <v>0.5</v>
      </c>
      <c r="DB9" t="s">
        <v>1189</v>
      </c>
      <c r="DC9">
        <v>0</v>
      </c>
      <c r="DE9">
        <v>0</v>
      </c>
      <c r="DG9">
        <v>0</v>
      </c>
      <c r="DI9">
        <v>0</v>
      </c>
      <c r="DK9">
        <v>0</v>
      </c>
      <c r="DM9">
        <v>0</v>
      </c>
      <c r="DO9">
        <v>0</v>
      </c>
      <c r="DQ9">
        <v>0</v>
      </c>
      <c r="DS9">
        <v>1</v>
      </c>
      <c r="DU9" t="s">
        <v>1185</v>
      </c>
      <c r="DV9">
        <v>0</v>
      </c>
      <c r="DW9" t="s">
        <v>242</v>
      </c>
      <c r="DX9" t="s">
        <v>242</v>
      </c>
      <c r="EA9" t="s">
        <v>242</v>
      </c>
      <c r="EB9" t="s">
        <v>242</v>
      </c>
      <c r="ED9">
        <v>0</v>
      </c>
      <c r="EE9" t="s">
        <v>242</v>
      </c>
      <c r="EG9">
        <v>0</v>
      </c>
      <c r="EH9" t="s">
        <v>242</v>
      </c>
      <c r="EJ9">
        <v>0</v>
      </c>
      <c r="EK9" t="s">
        <v>242</v>
      </c>
      <c r="EM9">
        <v>0</v>
      </c>
      <c r="EN9" t="s">
        <v>242</v>
      </c>
      <c r="EP9" t="s">
        <v>242</v>
      </c>
      <c r="ES9">
        <v>0</v>
      </c>
      <c r="ET9" t="s">
        <v>242</v>
      </c>
      <c r="EU9" t="s">
        <v>242</v>
      </c>
      <c r="EV9" t="s">
        <v>242</v>
      </c>
      <c r="EX9">
        <v>1</v>
      </c>
      <c r="EY9">
        <v>94</v>
      </c>
      <c r="EZ9">
        <v>1</v>
      </c>
      <c r="FA9" t="s">
        <v>1190</v>
      </c>
      <c r="FB9">
        <v>1</v>
      </c>
      <c r="FC9">
        <v>10.199999999999999</v>
      </c>
      <c r="FD9">
        <v>28.1</v>
      </c>
      <c r="FE9">
        <v>52.7</v>
      </c>
      <c r="FF9">
        <v>3.1</v>
      </c>
      <c r="FG9" t="s">
        <v>242</v>
      </c>
      <c r="FH9" t="s">
        <v>242</v>
      </c>
      <c r="FI9" t="s">
        <v>242</v>
      </c>
      <c r="FJ9">
        <v>1</v>
      </c>
      <c r="FK9" t="s">
        <v>1191</v>
      </c>
      <c r="FL9">
        <v>1</v>
      </c>
      <c r="FN9" t="s">
        <v>1185</v>
      </c>
      <c r="FO9">
        <v>0</v>
      </c>
      <c r="FP9" t="s">
        <v>242</v>
      </c>
      <c r="FQ9" t="s">
        <v>242</v>
      </c>
      <c r="FS9" t="s">
        <v>242</v>
      </c>
      <c r="FV9">
        <v>1</v>
      </c>
      <c r="FW9">
        <v>649</v>
      </c>
      <c r="FX9" t="s">
        <v>1192</v>
      </c>
      <c r="FZ9">
        <v>1</v>
      </c>
      <c r="GB9" t="s">
        <v>1185</v>
      </c>
      <c r="GC9">
        <v>0</v>
      </c>
      <c r="GE9">
        <v>0</v>
      </c>
      <c r="GG9" t="s">
        <v>242</v>
      </c>
    </row>
    <row r="10" spans="1:191" x14ac:dyDescent="0.2">
      <c r="A10">
        <v>45</v>
      </c>
      <c r="B10" t="s">
        <v>1197</v>
      </c>
      <c r="D10" t="s">
        <v>271</v>
      </c>
      <c r="E10" t="s">
        <v>1130</v>
      </c>
      <c r="F10">
        <v>2020</v>
      </c>
      <c r="H10">
        <v>0</v>
      </c>
      <c r="K10">
        <v>10</v>
      </c>
      <c r="L10">
        <v>2</v>
      </c>
      <c r="N10" t="s">
        <v>1199</v>
      </c>
      <c r="O10">
        <v>1</v>
      </c>
      <c r="P10">
        <v>10</v>
      </c>
      <c r="Q10">
        <v>1</v>
      </c>
      <c r="R10">
        <v>6</v>
      </c>
      <c r="S10">
        <v>60</v>
      </c>
      <c r="T10">
        <v>1</v>
      </c>
      <c r="U10">
        <v>6</v>
      </c>
      <c r="V10" t="s">
        <v>1200</v>
      </c>
      <c r="W10">
        <v>3</v>
      </c>
      <c r="Y10" t="s">
        <v>1201</v>
      </c>
      <c r="Z10">
        <v>1</v>
      </c>
      <c r="AA10">
        <v>9</v>
      </c>
      <c r="AB10">
        <v>90</v>
      </c>
      <c r="AC10">
        <v>2</v>
      </c>
      <c r="AE10" t="s">
        <v>1202</v>
      </c>
      <c r="AF10">
        <v>1</v>
      </c>
      <c r="AG10">
        <v>9</v>
      </c>
      <c r="AH10">
        <v>90</v>
      </c>
      <c r="AI10">
        <v>3</v>
      </c>
      <c r="AK10" t="s">
        <v>1201</v>
      </c>
      <c r="AL10">
        <v>1</v>
      </c>
      <c r="AM10">
        <v>3.8</v>
      </c>
      <c r="AO10">
        <v>3</v>
      </c>
      <c r="AQ10" t="s">
        <v>1201</v>
      </c>
      <c r="AR10">
        <v>1</v>
      </c>
      <c r="AS10">
        <v>2</v>
      </c>
      <c r="AU10" t="s">
        <v>1202</v>
      </c>
      <c r="AV10">
        <v>1</v>
      </c>
      <c r="AW10">
        <v>5</v>
      </c>
      <c r="AX10">
        <v>50</v>
      </c>
      <c r="AY10">
        <v>0.5</v>
      </c>
      <c r="AZ10">
        <v>1</v>
      </c>
      <c r="BB10" t="s">
        <v>1203</v>
      </c>
      <c r="BC10">
        <v>1</v>
      </c>
      <c r="BD10">
        <v>4</v>
      </c>
      <c r="BE10">
        <v>40</v>
      </c>
      <c r="BF10">
        <v>1</v>
      </c>
      <c r="BG10">
        <v>1</v>
      </c>
      <c r="BI10" t="s">
        <v>1203</v>
      </c>
      <c r="BJ10">
        <v>0</v>
      </c>
      <c r="BL10" t="s">
        <v>242</v>
      </c>
      <c r="BM10" t="s">
        <v>242</v>
      </c>
      <c r="BO10">
        <v>1</v>
      </c>
      <c r="BP10" t="s">
        <v>1204</v>
      </c>
      <c r="BQ10">
        <v>2</v>
      </c>
      <c r="BS10" t="s">
        <v>1205</v>
      </c>
      <c r="BT10">
        <v>1</v>
      </c>
      <c r="BU10">
        <v>0</v>
      </c>
      <c r="BV10" t="s">
        <v>242</v>
      </c>
      <c r="BW10" t="s">
        <v>242</v>
      </c>
      <c r="BX10" t="s">
        <v>242</v>
      </c>
      <c r="CA10">
        <v>1</v>
      </c>
      <c r="CB10" t="s">
        <v>1206</v>
      </c>
      <c r="CC10">
        <v>1</v>
      </c>
      <c r="CE10" t="s">
        <v>1203</v>
      </c>
      <c r="CF10">
        <v>1</v>
      </c>
      <c r="CG10">
        <v>1175.93</v>
      </c>
      <c r="CH10">
        <v>2</v>
      </c>
      <c r="CJ10">
        <v>1</v>
      </c>
      <c r="CK10" t="s">
        <v>242</v>
      </c>
      <c r="CL10" t="s">
        <v>242</v>
      </c>
      <c r="CN10" t="s">
        <v>242</v>
      </c>
      <c r="CO10">
        <v>25901.119999999999</v>
      </c>
      <c r="CP10">
        <v>2</v>
      </c>
      <c r="CR10">
        <v>1</v>
      </c>
      <c r="CS10">
        <v>47151.96</v>
      </c>
      <c r="CT10">
        <v>2</v>
      </c>
      <c r="CV10">
        <v>1</v>
      </c>
      <c r="CX10" t="s">
        <v>1203</v>
      </c>
      <c r="CY10">
        <v>1</v>
      </c>
      <c r="CZ10" t="s">
        <v>1207</v>
      </c>
      <c r="DA10">
        <v>1</v>
      </c>
      <c r="DB10" t="s">
        <v>1208</v>
      </c>
      <c r="DC10">
        <v>1</v>
      </c>
      <c r="DD10" t="s">
        <v>1209</v>
      </c>
      <c r="DE10">
        <v>1</v>
      </c>
      <c r="DF10" t="s">
        <v>1210</v>
      </c>
      <c r="DG10">
        <v>1</v>
      </c>
      <c r="DH10" t="s">
        <v>1211</v>
      </c>
      <c r="DI10">
        <v>1</v>
      </c>
      <c r="DJ10" t="s">
        <v>1212</v>
      </c>
      <c r="DK10">
        <v>1</v>
      </c>
      <c r="DL10" t="s">
        <v>1213</v>
      </c>
      <c r="DM10">
        <v>1</v>
      </c>
      <c r="DN10" t="s">
        <v>1214</v>
      </c>
      <c r="DO10">
        <v>1</v>
      </c>
      <c r="DP10" t="s">
        <v>1215</v>
      </c>
      <c r="DQ10">
        <v>1</v>
      </c>
      <c r="DR10" t="s">
        <v>1216</v>
      </c>
      <c r="DS10">
        <v>1</v>
      </c>
      <c r="DU10" t="s">
        <v>1203</v>
      </c>
      <c r="DV10">
        <v>0</v>
      </c>
      <c r="DW10" t="s">
        <v>242</v>
      </c>
      <c r="DX10" t="s">
        <v>242</v>
      </c>
      <c r="EA10" t="s">
        <v>242</v>
      </c>
      <c r="EB10" t="s">
        <v>242</v>
      </c>
      <c r="ED10">
        <v>0</v>
      </c>
      <c r="EE10" t="s">
        <v>242</v>
      </c>
      <c r="EG10">
        <v>0</v>
      </c>
      <c r="EH10" t="s">
        <v>242</v>
      </c>
      <c r="EJ10">
        <v>1</v>
      </c>
      <c r="EK10">
        <v>38.729999999999997</v>
      </c>
      <c r="EL10" t="s">
        <v>1217</v>
      </c>
      <c r="EM10">
        <v>0</v>
      </c>
      <c r="EN10" t="s">
        <v>242</v>
      </c>
      <c r="EP10">
        <v>1</v>
      </c>
      <c r="ER10" t="s">
        <v>1203</v>
      </c>
      <c r="ES10">
        <v>0</v>
      </c>
      <c r="ET10" t="s">
        <v>242</v>
      </c>
      <c r="EU10" t="s">
        <v>242</v>
      </c>
      <c r="EV10" t="s">
        <v>242</v>
      </c>
      <c r="EX10">
        <v>1</v>
      </c>
      <c r="EY10">
        <v>78</v>
      </c>
      <c r="EZ10">
        <v>2</v>
      </c>
      <c r="FA10" t="s">
        <v>1218</v>
      </c>
      <c r="FB10">
        <v>1</v>
      </c>
      <c r="FC10">
        <v>12</v>
      </c>
      <c r="FD10">
        <v>26</v>
      </c>
      <c r="FE10">
        <v>42</v>
      </c>
      <c r="FF10">
        <v>13</v>
      </c>
      <c r="FG10" t="s">
        <v>242</v>
      </c>
      <c r="FH10" t="s">
        <v>242</v>
      </c>
      <c r="FI10" t="s">
        <v>242</v>
      </c>
      <c r="FJ10">
        <v>1</v>
      </c>
      <c r="FK10" t="s">
        <v>1219</v>
      </c>
      <c r="FL10">
        <v>1</v>
      </c>
      <c r="FN10" t="s">
        <v>1203</v>
      </c>
      <c r="FO10">
        <v>0</v>
      </c>
      <c r="FP10" t="s">
        <v>242</v>
      </c>
      <c r="FQ10" t="s">
        <v>242</v>
      </c>
      <c r="FS10" t="s">
        <v>242</v>
      </c>
      <c r="FV10">
        <v>1</v>
      </c>
      <c r="FW10">
        <v>458</v>
      </c>
      <c r="FX10" t="s">
        <v>1220</v>
      </c>
      <c r="FZ10">
        <v>3</v>
      </c>
      <c r="GB10" t="s">
        <v>1201</v>
      </c>
      <c r="GC10">
        <v>0</v>
      </c>
      <c r="GE10">
        <v>0</v>
      </c>
      <c r="GG10" t="s">
        <v>242</v>
      </c>
    </row>
    <row r="11" spans="1:191" x14ac:dyDescent="0.2">
      <c r="A11">
        <v>46</v>
      </c>
      <c r="B11" t="s">
        <v>1226</v>
      </c>
      <c r="D11" t="s">
        <v>271</v>
      </c>
      <c r="E11" t="s">
        <v>1130</v>
      </c>
      <c r="F11">
        <v>2021</v>
      </c>
      <c r="H11">
        <v>0</v>
      </c>
      <c r="K11">
        <v>12</v>
      </c>
      <c r="L11">
        <v>2</v>
      </c>
      <c r="N11" t="s">
        <v>1228</v>
      </c>
      <c r="O11">
        <v>1</v>
      </c>
      <c r="P11">
        <v>10</v>
      </c>
      <c r="Q11">
        <v>1</v>
      </c>
      <c r="R11">
        <v>8</v>
      </c>
      <c r="S11">
        <v>66.666666666666657</v>
      </c>
      <c r="T11">
        <v>1</v>
      </c>
      <c r="U11">
        <v>8</v>
      </c>
      <c r="V11" t="s">
        <v>1229</v>
      </c>
      <c r="W11">
        <v>2</v>
      </c>
      <c r="Y11" t="s">
        <v>1228</v>
      </c>
      <c r="Z11">
        <v>1</v>
      </c>
      <c r="AA11">
        <v>9</v>
      </c>
      <c r="AB11">
        <v>75</v>
      </c>
      <c r="AC11">
        <v>2</v>
      </c>
      <c r="AE11" t="s">
        <v>1228</v>
      </c>
      <c r="AF11">
        <v>1</v>
      </c>
      <c r="AG11">
        <v>9</v>
      </c>
      <c r="AH11">
        <v>75</v>
      </c>
      <c r="AI11">
        <v>2</v>
      </c>
      <c r="AK11" t="s">
        <v>1228</v>
      </c>
      <c r="AL11">
        <v>1</v>
      </c>
      <c r="AM11">
        <v>10.5</v>
      </c>
      <c r="AN11" t="s">
        <v>1230</v>
      </c>
      <c r="AO11">
        <v>2</v>
      </c>
      <c r="AQ11" t="s">
        <v>1228</v>
      </c>
      <c r="AR11">
        <v>1</v>
      </c>
      <c r="AS11">
        <v>2</v>
      </c>
      <c r="AU11" t="s">
        <v>1228</v>
      </c>
      <c r="AV11">
        <v>1</v>
      </c>
      <c r="AW11">
        <v>4</v>
      </c>
      <c r="AX11">
        <v>33.333333333333329</v>
      </c>
      <c r="AY11" t="s">
        <v>1134</v>
      </c>
      <c r="AZ11">
        <v>2</v>
      </c>
      <c r="BB11" t="s">
        <v>1228</v>
      </c>
      <c r="BC11">
        <v>1</v>
      </c>
      <c r="BD11">
        <v>5</v>
      </c>
      <c r="BE11">
        <v>41.666666666666671</v>
      </c>
      <c r="BF11">
        <v>2</v>
      </c>
      <c r="BG11">
        <v>3</v>
      </c>
      <c r="BI11" t="s">
        <v>1231</v>
      </c>
      <c r="BJ11">
        <v>0</v>
      </c>
      <c r="BL11" t="s">
        <v>242</v>
      </c>
      <c r="BM11" t="s">
        <v>242</v>
      </c>
      <c r="BO11">
        <v>1</v>
      </c>
      <c r="BP11" t="s">
        <v>1232</v>
      </c>
      <c r="BQ11">
        <v>1</v>
      </c>
      <c r="BS11" t="s">
        <v>1231</v>
      </c>
      <c r="BT11">
        <v>0</v>
      </c>
      <c r="BU11">
        <v>0</v>
      </c>
      <c r="BV11" t="s">
        <v>242</v>
      </c>
      <c r="BW11" t="s">
        <v>242</v>
      </c>
      <c r="BX11" t="s">
        <v>242</v>
      </c>
      <c r="CA11">
        <v>0.5</v>
      </c>
      <c r="CB11" t="s">
        <v>1233</v>
      </c>
      <c r="CC11">
        <v>2</v>
      </c>
      <c r="CE11" t="s">
        <v>1234</v>
      </c>
      <c r="CF11">
        <v>1</v>
      </c>
      <c r="CG11">
        <v>14681</v>
      </c>
      <c r="CH11">
        <v>2</v>
      </c>
      <c r="CJ11">
        <v>1</v>
      </c>
      <c r="CK11">
        <v>78305</v>
      </c>
      <c r="CL11">
        <v>2</v>
      </c>
      <c r="CM11">
        <v>77854</v>
      </c>
      <c r="CN11">
        <v>2</v>
      </c>
      <c r="CO11" t="s">
        <v>242</v>
      </c>
      <c r="CP11" t="s">
        <v>242</v>
      </c>
      <c r="CR11">
        <v>1</v>
      </c>
      <c r="CS11">
        <v>1144031</v>
      </c>
      <c r="CT11">
        <v>2</v>
      </c>
      <c r="CV11">
        <v>1</v>
      </c>
      <c r="CX11" t="s">
        <v>1235</v>
      </c>
      <c r="CY11">
        <v>1</v>
      </c>
      <c r="CZ11" t="s">
        <v>1236</v>
      </c>
      <c r="DA11">
        <v>1</v>
      </c>
      <c r="DB11" t="s">
        <v>1237</v>
      </c>
      <c r="DC11">
        <v>1</v>
      </c>
      <c r="DD11" t="s">
        <v>1238</v>
      </c>
      <c r="DE11">
        <v>1</v>
      </c>
      <c r="DF11" t="s">
        <v>1239</v>
      </c>
      <c r="DG11">
        <v>1</v>
      </c>
      <c r="DH11" t="s">
        <v>1240</v>
      </c>
      <c r="DI11">
        <v>1</v>
      </c>
      <c r="DJ11" t="s">
        <v>1241</v>
      </c>
      <c r="DK11">
        <v>1</v>
      </c>
      <c r="DL11" t="s">
        <v>1241</v>
      </c>
      <c r="DM11">
        <v>1</v>
      </c>
      <c r="DN11" t="s">
        <v>1242</v>
      </c>
      <c r="DO11">
        <v>1</v>
      </c>
      <c r="DP11" t="s">
        <v>1243</v>
      </c>
      <c r="DQ11">
        <v>1</v>
      </c>
      <c r="DR11" t="s">
        <v>1244</v>
      </c>
      <c r="DS11">
        <v>4</v>
      </c>
      <c r="DU11" t="s">
        <v>1245</v>
      </c>
      <c r="DV11">
        <v>0</v>
      </c>
      <c r="DW11" t="s">
        <v>242</v>
      </c>
      <c r="DX11" t="s">
        <v>242</v>
      </c>
      <c r="EA11" t="s">
        <v>242</v>
      </c>
      <c r="EB11" t="s">
        <v>242</v>
      </c>
      <c r="ED11">
        <v>0</v>
      </c>
      <c r="EE11" t="s">
        <v>242</v>
      </c>
      <c r="EG11">
        <v>0</v>
      </c>
      <c r="EH11" t="s">
        <v>242</v>
      </c>
      <c r="EJ11">
        <v>1</v>
      </c>
      <c r="EK11">
        <v>9661.7999999999993</v>
      </c>
      <c r="EL11" t="s">
        <v>1246</v>
      </c>
      <c r="EM11">
        <v>0</v>
      </c>
      <c r="EN11" t="s">
        <v>242</v>
      </c>
      <c r="EP11">
        <v>1</v>
      </c>
      <c r="ER11" t="s">
        <v>1235</v>
      </c>
      <c r="ES11">
        <v>0</v>
      </c>
      <c r="ET11" t="s">
        <v>242</v>
      </c>
      <c r="EU11" t="s">
        <v>242</v>
      </c>
      <c r="EV11" t="s">
        <v>242</v>
      </c>
      <c r="EX11">
        <v>1</v>
      </c>
      <c r="EY11">
        <v>64</v>
      </c>
      <c r="EZ11">
        <v>2</v>
      </c>
      <c r="FA11" t="s">
        <v>1247</v>
      </c>
      <c r="FB11">
        <v>1</v>
      </c>
      <c r="FC11">
        <v>24</v>
      </c>
      <c r="FD11">
        <v>23</v>
      </c>
      <c r="FE11">
        <v>38</v>
      </c>
      <c r="FF11">
        <v>8</v>
      </c>
      <c r="FG11" t="s">
        <v>242</v>
      </c>
      <c r="FH11" t="s">
        <v>242</v>
      </c>
      <c r="FI11" t="s">
        <v>242</v>
      </c>
      <c r="FJ11">
        <v>1</v>
      </c>
      <c r="FL11">
        <v>1</v>
      </c>
      <c r="FN11" t="s">
        <v>1235</v>
      </c>
      <c r="FO11">
        <v>0.5</v>
      </c>
      <c r="FP11">
        <v>0.99</v>
      </c>
      <c r="FQ11" t="s">
        <v>242</v>
      </c>
      <c r="FS11">
        <v>1</v>
      </c>
      <c r="FU11" t="s">
        <v>1235</v>
      </c>
      <c r="FV11">
        <v>1</v>
      </c>
      <c r="FW11">
        <v>499</v>
      </c>
      <c r="FX11" t="s">
        <v>1248</v>
      </c>
      <c r="FZ11">
        <v>3</v>
      </c>
      <c r="GB11" t="s">
        <v>1249</v>
      </c>
      <c r="GC11">
        <v>0</v>
      </c>
      <c r="GE11">
        <v>1</v>
      </c>
      <c r="GF11" t="s">
        <v>1250</v>
      </c>
      <c r="GG11">
        <v>2</v>
      </c>
      <c r="GI11" t="s">
        <v>1251</v>
      </c>
    </row>
    <row r="12" spans="1:191" x14ac:dyDescent="0.2">
      <c r="A12">
        <v>47</v>
      </c>
      <c r="B12" t="s">
        <v>1256</v>
      </c>
      <c r="D12" t="s">
        <v>271</v>
      </c>
      <c r="E12" t="s">
        <v>1130</v>
      </c>
      <c r="F12">
        <v>2020</v>
      </c>
      <c r="H12">
        <v>0</v>
      </c>
      <c r="K12">
        <v>12</v>
      </c>
      <c r="L12">
        <v>5</v>
      </c>
      <c r="M12" t="s">
        <v>1258</v>
      </c>
      <c r="N12" t="s">
        <v>1259</v>
      </c>
      <c r="O12">
        <v>1</v>
      </c>
      <c r="P12">
        <v>5</v>
      </c>
      <c r="Q12">
        <v>0</v>
      </c>
      <c r="R12">
        <v>0</v>
      </c>
      <c r="S12">
        <v>0</v>
      </c>
      <c r="T12">
        <v>0</v>
      </c>
      <c r="U12">
        <v>0</v>
      </c>
      <c r="W12">
        <v>3</v>
      </c>
      <c r="Y12" t="s">
        <v>1260</v>
      </c>
      <c r="Z12">
        <v>1</v>
      </c>
      <c r="AA12">
        <v>11</v>
      </c>
      <c r="AB12">
        <v>91.666666666666657</v>
      </c>
      <c r="AC12">
        <v>3</v>
      </c>
      <c r="AE12" t="s">
        <v>1260</v>
      </c>
      <c r="AF12">
        <v>1</v>
      </c>
      <c r="AG12">
        <v>11</v>
      </c>
      <c r="AH12">
        <v>91.666666666666657</v>
      </c>
      <c r="AI12">
        <v>1</v>
      </c>
      <c r="AK12" t="s">
        <v>1261</v>
      </c>
      <c r="AL12">
        <v>1</v>
      </c>
      <c r="AM12">
        <v>8.9</v>
      </c>
      <c r="AO12">
        <v>5</v>
      </c>
      <c r="AP12" t="s">
        <v>1262</v>
      </c>
      <c r="AQ12" t="s">
        <v>1263</v>
      </c>
      <c r="AR12">
        <v>1</v>
      </c>
      <c r="AS12">
        <v>5</v>
      </c>
      <c r="AT12" t="s">
        <v>1262</v>
      </c>
      <c r="AU12" t="s">
        <v>1259</v>
      </c>
      <c r="AV12">
        <v>1</v>
      </c>
      <c r="AW12">
        <v>4</v>
      </c>
      <c r="AX12">
        <v>33.333333333333329</v>
      </c>
      <c r="AZ12">
        <v>1</v>
      </c>
      <c r="BB12" t="s">
        <v>1261</v>
      </c>
      <c r="BC12">
        <v>1</v>
      </c>
      <c r="BD12">
        <v>1</v>
      </c>
      <c r="BE12">
        <v>8.3333333333333321</v>
      </c>
      <c r="BF12">
        <v>1</v>
      </c>
      <c r="BG12">
        <v>1</v>
      </c>
      <c r="BI12" t="s">
        <v>1261</v>
      </c>
      <c r="BJ12">
        <v>0</v>
      </c>
      <c r="BL12" t="s">
        <v>242</v>
      </c>
      <c r="BM12" t="s">
        <v>242</v>
      </c>
      <c r="BO12">
        <v>1</v>
      </c>
      <c r="BP12" t="s">
        <v>1264</v>
      </c>
      <c r="BQ12">
        <v>1</v>
      </c>
      <c r="BS12" t="s">
        <v>1265</v>
      </c>
      <c r="BT12">
        <v>0</v>
      </c>
      <c r="BU12">
        <v>0.5</v>
      </c>
      <c r="BV12">
        <v>100</v>
      </c>
      <c r="BW12">
        <v>100</v>
      </c>
      <c r="BX12" t="s">
        <v>242</v>
      </c>
      <c r="BY12" t="s">
        <v>1266</v>
      </c>
      <c r="BZ12" t="s">
        <v>1266</v>
      </c>
      <c r="CA12">
        <v>1</v>
      </c>
      <c r="CB12" t="s">
        <v>1267</v>
      </c>
      <c r="CC12">
        <v>1</v>
      </c>
      <c r="CE12" t="s">
        <v>1268</v>
      </c>
      <c r="CF12">
        <v>1</v>
      </c>
      <c r="CG12">
        <v>29091</v>
      </c>
      <c r="CH12">
        <v>2</v>
      </c>
      <c r="CJ12">
        <v>1</v>
      </c>
      <c r="CK12" t="s">
        <v>242</v>
      </c>
      <c r="CL12" t="s">
        <v>242</v>
      </c>
      <c r="CN12" t="s">
        <v>242</v>
      </c>
      <c r="CO12">
        <v>51797</v>
      </c>
      <c r="CP12">
        <v>2</v>
      </c>
      <c r="CR12">
        <v>1</v>
      </c>
      <c r="CS12">
        <v>2600737</v>
      </c>
      <c r="CT12">
        <v>2</v>
      </c>
      <c r="CV12">
        <v>1</v>
      </c>
      <c r="CX12" t="s">
        <v>1268</v>
      </c>
      <c r="CY12">
        <v>1</v>
      </c>
      <c r="CZ12" t="s">
        <v>1269</v>
      </c>
      <c r="DA12">
        <v>1</v>
      </c>
      <c r="DB12" t="s">
        <v>1270</v>
      </c>
      <c r="DC12">
        <v>1</v>
      </c>
      <c r="DD12" t="s">
        <v>1271</v>
      </c>
      <c r="DE12">
        <v>1</v>
      </c>
      <c r="DF12" t="s">
        <v>1272</v>
      </c>
      <c r="DG12">
        <v>0</v>
      </c>
      <c r="DI12">
        <v>0</v>
      </c>
      <c r="DK12">
        <v>0</v>
      </c>
      <c r="DM12">
        <v>0</v>
      </c>
      <c r="DO12">
        <v>0</v>
      </c>
      <c r="DQ12">
        <v>1</v>
      </c>
      <c r="DR12" t="s">
        <v>1273</v>
      </c>
      <c r="DS12">
        <v>1</v>
      </c>
      <c r="DU12" t="s">
        <v>1268</v>
      </c>
      <c r="DV12">
        <v>0</v>
      </c>
      <c r="DW12" t="s">
        <v>242</v>
      </c>
      <c r="DX12" t="s">
        <v>242</v>
      </c>
      <c r="EA12" t="s">
        <v>242</v>
      </c>
      <c r="EB12" t="s">
        <v>242</v>
      </c>
      <c r="ED12">
        <v>0</v>
      </c>
      <c r="EE12" t="s">
        <v>242</v>
      </c>
      <c r="EG12">
        <v>0</v>
      </c>
      <c r="EH12" t="s">
        <v>242</v>
      </c>
      <c r="EJ12">
        <v>1</v>
      </c>
      <c r="EK12">
        <v>159664.87599999999</v>
      </c>
      <c r="EL12" t="s">
        <v>1274</v>
      </c>
      <c r="EM12">
        <v>0</v>
      </c>
      <c r="EN12" t="s">
        <v>242</v>
      </c>
      <c r="EP12">
        <v>1</v>
      </c>
      <c r="ER12" t="s">
        <v>1268</v>
      </c>
      <c r="ES12">
        <v>1</v>
      </c>
      <c r="ET12" t="s">
        <v>242</v>
      </c>
      <c r="EU12" t="s">
        <v>242</v>
      </c>
      <c r="EV12" t="s">
        <v>242</v>
      </c>
      <c r="EW12" t="s">
        <v>1275</v>
      </c>
      <c r="EX12">
        <v>1</v>
      </c>
      <c r="EY12">
        <v>67</v>
      </c>
      <c r="EZ12">
        <v>2</v>
      </c>
      <c r="FA12" t="s">
        <v>1276</v>
      </c>
      <c r="FB12">
        <v>1</v>
      </c>
      <c r="FC12" t="s">
        <v>242</v>
      </c>
      <c r="FD12">
        <v>31</v>
      </c>
      <c r="FE12">
        <v>40</v>
      </c>
      <c r="FF12">
        <v>9</v>
      </c>
      <c r="FG12" t="s">
        <v>242</v>
      </c>
      <c r="FH12" t="s">
        <v>242</v>
      </c>
      <c r="FI12" t="s">
        <v>242</v>
      </c>
      <c r="FJ12">
        <v>1</v>
      </c>
      <c r="FL12">
        <v>1</v>
      </c>
      <c r="FN12" t="s">
        <v>1268</v>
      </c>
      <c r="FO12">
        <v>0</v>
      </c>
      <c r="FP12" t="s">
        <v>242</v>
      </c>
      <c r="FQ12" t="s">
        <v>242</v>
      </c>
      <c r="FS12" t="s">
        <v>242</v>
      </c>
      <c r="FV12">
        <v>1</v>
      </c>
      <c r="FW12">
        <v>735</v>
      </c>
      <c r="FX12" t="s">
        <v>1277</v>
      </c>
      <c r="FZ12">
        <v>3</v>
      </c>
      <c r="GB12" t="s">
        <v>1268</v>
      </c>
      <c r="GC12">
        <v>0.5</v>
      </c>
      <c r="GD12" t="s">
        <v>1278</v>
      </c>
      <c r="GE12">
        <v>1</v>
      </c>
      <c r="GF12" t="s">
        <v>1279</v>
      </c>
      <c r="GG12">
        <v>1</v>
      </c>
      <c r="GI12" t="s">
        <v>1268</v>
      </c>
    </row>
    <row r="13" spans="1:191" x14ac:dyDescent="0.2">
      <c r="A13">
        <v>49</v>
      </c>
      <c r="B13" t="s">
        <v>1302</v>
      </c>
      <c r="D13" t="s">
        <v>271</v>
      </c>
      <c r="E13" t="s">
        <v>1304</v>
      </c>
      <c r="F13">
        <v>2020</v>
      </c>
      <c r="H13">
        <v>0</v>
      </c>
      <c r="K13">
        <v>12</v>
      </c>
      <c r="L13">
        <v>1</v>
      </c>
      <c r="N13" t="s">
        <v>1305</v>
      </c>
      <c r="O13">
        <v>1</v>
      </c>
      <c r="P13">
        <v>5</v>
      </c>
      <c r="Q13">
        <v>0.5</v>
      </c>
      <c r="R13">
        <v>1</v>
      </c>
      <c r="S13">
        <v>8.3333333333333321</v>
      </c>
      <c r="T13">
        <v>0</v>
      </c>
      <c r="U13">
        <v>0</v>
      </c>
      <c r="V13" t="s">
        <v>1306</v>
      </c>
      <c r="W13">
        <v>2</v>
      </c>
      <c r="Y13" t="s">
        <v>1307</v>
      </c>
      <c r="Z13">
        <v>1</v>
      </c>
      <c r="AA13">
        <v>10</v>
      </c>
      <c r="AB13">
        <v>83.333333333333343</v>
      </c>
      <c r="AC13">
        <v>2</v>
      </c>
      <c r="AE13" t="s">
        <v>1307</v>
      </c>
      <c r="AF13">
        <v>1</v>
      </c>
      <c r="AG13">
        <v>10</v>
      </c>
      <c r="AH13">
        <v>83.333333333333343</v>
      </c>
      <c r="AI13">
        <v>3</v>
      </c>
      <c r="AK13" t="s">
        <v>1308</v>
      </c>
      <c r="AL13">
        <v>1</v>
      </c>
      <c r="AM13">
        <v>12.8</v>
      </c>
      <c r="AN13" t="s">
        <v>1309</v>
      </c>
      <c r="AO13">
        <v>3</v>
      </c>
      <c r="AQ13" t="s">
        <v>1308</v>
      </c>
      <c r="AR13">
        <v>1</v>
      </c>
      <c r="AS13">
        <v>2</v>
      </c>
      <c r="AU13" t="s">
        <v>1307</v>
      </c>
      <c r="AV13">
        <v>1</v>
      </c>
      <c r="AW13">
        <v>3</v>
      </c>
      <c r="AX13">
        <v>25</v>
      </c>
      <c r="AY13" t="s">
        <v>1310</v>
      </c>
      <c r="AZ13">
        <v>2</v>
      </c>
      <c r="BB13" t="s">
        <v>1307</v>
      </c>
      <c r="BC13">
        <v>0</v>
      </c>
      <c r="BD13">
        <v>0</v>
      </c>
      <c r="BE13">
        <v>0</v>
      </c>
      <c r="BF13" t="s">
        <v>242</v>
      </c>
      <c r="BG13" t="s">
        <v>242</v>
      </c>
      <c r="BJ13">
        <v>0</v>
      </c>
      <c r="BL13" t="s">
        <v>242</v>
      </c>
      <c r="BM13" t="s">
        <v>242</v>
      </c>
      <c r="BO13">
        <v>1</v>
      </c>
      <c r="BP13" t="s">
        <v>1311</v>
      </c>
      <c r="BQ13">
        <v>1</v>
      </c>
      <c r="BS13" t="s">
        <v>1305</v>
      </c>
      <c r="BT13">
        <v>1</v>
      </c>
      <c r="BU13">
        <v>0</v>
      </c>
      <c r="BV13" t="s">
        <v>242</v>
      </c>
      <c r="BW13" t="s">
        <v>242</v>
      </c>
      <c r="BX13" t="s">
        <v>242</v>
      </c>
      <c r="CA13">
        <v>1</v>
      </c>
      <c r="CB13" t="s">
        <v>1312</v>
      </c>
      <c r="CC13">
        <v>1</v>
      </c>
      <c r="CE13" t="s">
        <v>1305</v>
      </c>
      <c r="CF13">
        <v>1</v>
      </c>
      <c r="CG13">
        <v>6268752</v>
      </c>
      <c r="CH13">
        <v>2</v>
      </c>
      <c r="CJ13">
        <v>1</v>
      </c>
      <c r="CK13">
        <v>29492</v>
      </c>
      <c r="CL13">
        <v>2</v>
      </c>
      <c r="CM13">
        <v>28208</v>
      </c>
      <c r="CN13">
        <v>2</v>
      </c>
      <c r="CO13" t="s">
        <v>242</v>
      </c>
      <c r="CP13" t="s">
        <v>242</v>
      </c>
      <c r="CR13">
        <v>0</v>
      </c>
      <c r="CS13" t="s">
        <v>242</v>
      </c>
      <c r="CT13" t="s">
        <v>242</v>
      </c>
      <c r="CV13">
        <v>1</v>
      </c>
      <c r="CX13" t="s">
        <v>1305</v>
      </c>
      <c r="CY13">
        <v>1</v>
      </c>
      <c r="CZ13" t="s">
        <v>1313</v>
      </c>
      <c r="DA13">
        <v>1</v>
      </c>
      <c r="DB13" t="s">
        <v>1314</v>
      </c>
      <c r="DC13">
        <v>1</v>
      </c>
      <c r="DD13" t="s">
        <v>1315</v>
      </c>
      <c r="DE13">
        <v>1</v>
      </c>
      <c r="DF13" t="s">
        <v>1316</v>
      </c>
      <c r="DG13">
        <v>0.5</v>
      </c>
      <c r="DH13" t="s">
        <v>1317</v>
      </c>
      <c r="DI13">
        <v>1</v>
      </c>
      <c r="DJ13" t="s">
        <v>1318</v>
      </c>
      <c r="DK13">
        <v>1</v>
      </c>
      <c r="DL13" t="s">
        <v>1316</v>
      </c>
      <c r="DM13">
        <v>1</v>
      </c>
      <c r="DN13" t="s">
        <v>1319</v>
      </c>
      <c r="DO13">
        <v>1</v>
      </c>
      <c r="DP13" t="s">
        <v>1318</v>
      </c>
      <c r="DQ13">
        <v>1</v>
      </c>
      <c r="DR13" t="s">
        <v>1320</v>
      </c>
      <c r="DS13">
        <v>1</v>
      </c>
      <c r="DU13" t="s">
        <v>1305</v>
      </c>
      <c r="DV13">
        <v>0</v>
      </c>
      <c r="DW13" t="s">
        <v>242</v>
      </c>
      <c r="DX13" t="s">
        <v>242</v>
      </c>
      <c r="EA13" t="s">
        <v>242</v>
      </c>
      <c r="EB13" t="s">
        <v>242</v>
      </c>
      <c r="ED13">
        <v>0</v>
      </c>
      <c r="EE13" t="s">
        <v>242</v>
      </c>
      <c r="EG13">
        <v>0</v>
      </c>
      <c r="EH13" t="s">
        <v>242</v>
      </c>
      <c r="EJ13">
        <v>1</v>
      </c>
      <c r="EK13">
        <v>13038</v>
      </c>
      <c r="EL13" t="s">
        <v>1321</v>
      </c>
      <c r="EM13">
        <v>0</v>
      </c>
      <c r="EN13" t="s">
        <v>242</v>
      </c>
      <c r="EP13">
        <v>1</v>
      </c>
      <c r="ER13" t="s">
        <v>1305</v>
      </c>
      <c r="ES13">
        <v>0</v>
      </c>
      <c r="ET13" t="s">
        <v>242</v>
      </c>
      <c r="EU13" t="s">
        <v>242</v>
      </c>
      <c r="EV13" t="s">
        <v>242</v>
      </c>
      <c r="EX13">
        <v>1</v>
      </c>
      <c r="EY13" t="s">
        <v>242</v>
      </c>
      <c r="EZ13">
        <v>2</v>
      </c>
      <c r="FB13">
        <v>0</v>
      </c>
      <c r="FC13" t="s">
        <v>242</v>
      </c>
      <c r="FD13" t="s">
        <v>242</v>
      </c>
      <c r="FE13" t="s">
        <v>242</v>
      </c>
      <c r="FF13" t="s">
        <v>242</v>
      </c>
      <c r="FG13" t="s">
        <v>242</v>
      </c>
      <c r="FH13" t="s">
        <v>242</v>
      </c>
      <c r="FI13" t="s">
        <v>242</v>
      </c>
      <c r="FJ13" t="s">
        <v>242</v>
      </c>
      <c r="FL13">
        <v>1</v>
      </c>
      <c r="FN13" t="s">
        <v>1305</v>
      </c>
      <c r="FO13">
        <v>0</v>
      </c>
      <c r="FP13" t="s">
        <v>242</v>
      </c>
      <c r="FQ13" t="s">
        <v>242</v>
      </c>
      <c r="FS13" t="s">
        <v>242</v>
      </c>
      <c r="FV13">
        <v>1</v>
      </c>
      <c r="FW13">
        <v>490</v>
      </c>
      <c r="FX13" t="s">
        <v>1322</v>
      </c>
      <c r="FY13" t="s">
        <v>1184</v>
      </c>
      <c r="FZ13">
        <v>3</v>
      </c>
      <c r="GB13" t="s">
        <v>1323</v>
      </c>
      <c r="GC13">
        <v>1</v>
      </c>
      <c r="GD13" t="s">
        <v>1324</v>
      </c>
      <c r="GE13">
        <v>0</v>
      </c>
      <c r="GG13">
        <v>1</v>
      </c>
      <c r="GI13" t="s">
        <v>1305</v>
      </c>
    </row>
    <row r="14" spans="1:191" x14ac:dyDescent="0.2">
      <c r="A14">
        <v>51</v>
      </c>
      <c r="B14" t="s">
        <v>1355</v>
      </c>
      <c r="D14" t="s">
        <v>271</v>
      </c>
      <c r="E14" t="s">
        <v>1304</v>
      </c>
      <c r="F14">
        <v>2020</v>
      </c>
      <c r="H14">
        <v>0</v>
      </c>
      <c r="K14">
        <v>13</v>
      </c>
      <c r="L14">
        <v>3</v>
      </c>
      <c r="N14" t="s">
        <v>1358</v>
      </c>
      <c r="O14">
        <v>1</v>
      </c>
      <c r="P14">
        <v>13</v>
      </c>
      <c r="Q14">
        <v>0</v>
      </c>
      <c r="R14">
        <v>0</v>
      </c>
      <c r="S14">
        <v>0</v>
      </c>
      <c r="T14">
        <v>0</v>
      </c>
      <c r="U14">
        <v>0</v>
      </c>
      <c r="W14">
        <v>3</v>
      </c>
      <c r="Y14" t="s">
        <v>1358</v>
      </c>
      <c r="Z14">
        <v>1</v>
      </c>
      <c r="AA14">
        <v>12</v>
      </c>
      <c r="AB14">
        <v>92.307692307692307</v>
      </c>
      <c r="AC14">
        <v>3</v>
      </c>
      <c r="AE14" t="s">
        <v>1358</v>
      </c>
      <c r="AF14">
        <v>1</v>
      </c>
      <c r="AG14">
        <v>12</v>
      </c>
      <c r="AH14">
        <v>92.307692307692307</v>
      </c>
      <c r="AI14">
        <v>3</v>
      </c>
      <c r="AK14" t="s">
        <v>1358</v>
      </c>
      <c r="AL14">
        <v>1</v>
      </c>
      <c r="AO14">
        <v>3</v>
      </c>
      <c r="AQ14" t="s">
        <v>1358</v>
      </c>
      <c r="AR14">
        <v>1</v>
      </c>
      <c r="AS14">
        <v>2</v>
      </c>
      <c r="AU14" t="s">
        <v>1359</v>
      </c>
      <c r="AV14">
        <v>1</v>
      </c>
      <c r="AW14">
        <v>4</v>
      </c>
      <c r="AX14">
        <v>30.76923076923077</v>
      </c>
      <c r="AZ14">
        <v>2</v>
      </c>
      <c r="BB14" t="s">
        <v>1359</v>
      </c>
      <c r="BC14">
        <v>1</v>
      </c>
      <c r="BD14">
        <v>2</v>
      </c>
      <c r="BE14">
        <v>15.384615384615385</v>
      </c>
      <c r="BF14">
        <v>2</v>
      </c>
      <c r="BG14">
        <v>3</v>
      </c>
      <c r="BI14" t="s">
        <v>1358</v>
      </c>
      <c r="BJ14">
        <v>0</v>
      </c>
      <c r="BL14" t="s">
        <v>242</v>
      </c>
      <c r="BM14" t="s">
        <v>242</v>
      </c>
      <c r="BO14">
        <v>1</v>
      </c>
      <c r="BP14" t="s">
        <v>1360</v>
      </c>
      <c r="BQ14">
        <v>1</v>
      </c>
      <c r="BS14" t="s">
        <v>1361</v>
      </c>
      <c r="BT14">
        <v>1</v>
      </c>
      <c r="BU14">
        <v>0</v>
      </c>
      <c r="BV14" t="s">
        <v>242</v>
      </c>
      <c r="BW14" t="s">
        <v>242</v>
      </c>
      <c r="BX14" t="s">
        <v>242</v>
      </c>
      <c r="CA14">
        <v>0.5</v>
      </c>
      <c r="CB14" t="s">
        <v>1362</v>
      </c>
      <c r="CC14">
        <v>2</v>
      </c>
      <c r="CE14" t="s">
        <v>1363</v>
      </c>
      <c r="CF14">
        <v>1</v>
      </c>
      <c r="CG14">
        <v>199686</v>
      </c>
      <c r="CH14">
        <v>2</v>
      </c>
      <c r="CJ14">
        <v>1</v>
      </c>
      <c r="CK14" t="s">
        <v>242</v>
      </c>
      <c r="CL14" t="s">
        <v>242</v>
      </c>
      <c r="CN14" t="s">
        <v>242</v>
      </c>
      <c r="CO14">
        <v>509131</v>
      </c>
      <c r="CP14">
        <v>2</v>
      </c>
      <c r="CR14">
        <v>0</v>
      </c>
      <c r="CS14" t="s">
        <v>242</v>
      </c>
      <c r="CT14" t="s">
        <v>242</v>
      </c>
      <c r="CV14">
        <v>1</v>
      </c>
      <c r="CX14" t="s">
        <v>1361</v>
      </c>
      <c r="CY14">
        <v>1</v>
      </c>
      <c r="CZ14" t="s">
        <v>1364</v>
      </c>
      <c r="DA14">
        <v>1</v>
      </c>
      <c r="DB14" t="s">
        <v>1365</v>
      </c>
      <c r="DC14">
        <v>0</v>
      </c>
      <c r="DE14">
        <v>1</v>
      </c>
      <c r="DF14" t="s">
        <v>1366</v>
      </c>
      <c r="DG14">
        <v>0</v>
      </c>
      <c r="DI14">
        <v>0.5</v>
      </c>
      <c r="DK14">
        <v>0</v>
      </c>
      <c r="DM14">
        <v>0</v>
      </c>
      <c r="DO14">
        <v>1</v>
      </c>
      <c r="DP14" t="s">
        <v>1367</v>
      </c>
      <c r="DQ14">
        <v>1</v>
      </c>
      <c r="DR14" t="s">
        <v>1368</v>
      </c>
      <c r="DS14">
        <v>1</v>
      </c>
      <c r="DU14" t="s">
        <v>1361</v>
      </c>
      <c r="DV14">
        <v>0</v>
      </c>
      <c r="DW14" t="s">
        <v>242</v>
      </c>
      <c r="DX14" t="s">
        <v>242</v>
      </c>
      <c r="EA14" t="s">
        <v>242</v>
      </c>
      <c r="EB14" t="s">
        <v>242</v>
      </c>
      <c r="ED14">
        <v>1</v>
      </c>
      <c r="EE14">
        <v>14179.37275</v>
      </c>
      <c r="EF14" t="s">
        <v>1369</v>
      </c>
      <c r="EG14">
        <v>0</v>
      </c>
      <c r="EH14" t="s">
        <v>242</v>
      </c>
      <c r="EJ14">
        <v>1</v>
      </c>
      <c r="EK14">
        <v>12637.44961</v>
      </c>
      <c r="EL14" t="s">
        <v>1370</v>
      </c>
      <c r="EM14">
        <v>0</v>
      </c>
      <c r="EN14" t="s">
        <v>242</v>
      </c>
      <c r="EP14">
        <v>1</v>
      </c>
      <c r="ER14" t="s">
        <v>1361</v>
      </c>
      <c r="ES14">
        <v>0</v>
      </c>
      <c r="ET14" t="s">
        <v>242</v>
      </c>
      <c r="EU14" t="s">
        <v>242</v>
      </c>
      <c r="EV14" t="s">
        <v>242</v>
      </c>
      <c r="EX14">
        <v>1</v>
      </c>
      <c r="EY14">
        <v>49.8</v>
      </c>
      <c r="EZ14">
        <v>2</v>
      </c>
      <c r="FA14" t="s">
        <v>1371</v>
      </c>
      <c r="FB14">
        <v>0.5</v>
      </c>
      <c r="FC14" t="s">
        <v>242</v>
      </c>
      <c r="FD14" t="s">
        <v>242</v>
      </c>
      <c r="FE14" t="s">
        <v>242</v>
      </c>
      <c r="FF14" t="s">
        <v>242</v>
      </c>
      <c r="FG14" t="s">
        <v>242</v>
      </c>
      <c r="FH14" t="s">
        <v>242</v>
      </c>
      <c r="FI14" t="s">
        <v>242</v>
      </c>
      <c r="FJ14">
        <v>1</v>
      </c>
      <c r="FK14" t="s">
        <v>1372</v>
      </c>
      <c r="FL14">
        <v>1</v>
      </c>
      <c r="FN14" t="s">
        <v>1361</v>
      </c>
      <c r="FO14">
        <v>0</v>
      </c>
      <c r="FP14" t="s">
        <v>242</v>
      </c>
      <c r="FQ14" t="s">
        <v>242</v>
      </c>
      <c r="FS14" t="s">
        <v>242</v>
      </c>
      <c r="FV14">
        <v>1</v>
      </c>
      <c r="FW14">
        <v>394</v>
      </c>
      <c r="FX14" t="s">
        <v>1373</v>
      </c>
      <c r="FZ14">
        <v>3</v>
      </c>
      <c r="GB14" t="s">
        <v>1358</v>
      </c>
      <c r="GC14">
        <v>0</v>
      </c>
      <c r="GE14">
        <v>1</v>
      </c>
      <c r="GF14" t="s">
        <v>1374</v>
      </c>
      <c r="GG14">
        <v>2</v>
      </c>
      <c r="GI14" t="s">
        <v>1375</v>
      </c>
    </row>
    <row r="15" spans="1:191" x14ac:dyDescent="0.2">
      <c r="A15">
        <v>53</v>
      </c>
      <c r="B15" t="s">
        <v>1406</v>
      </c>
      <c r="D15" t="s">
        <v>271</v>
      </c>
      <c r="E15" t="s">
        <v>1304</v>
      </c>
      <c r="F15">
        <v>2021</v>
      </c>
      <c r="H15">
        <v>0</v>
      </c>
      <c r="K15">
        <v>9</v>
      </c>
      <c r="L15">
        <v>3</v>
      </c>
      <c r="N15" t="s">
        <v>1409</v>
      </c>
      <c r="O15">
        <v>1</v>
      </c>
      <c r="P15">
        <v>9</v>
      </c>
      <c r="Q15">
        <v>0</v>
      </c>
      <c r="R15">
        <v>0</v>
      </c>
      <c r="S15">
        <v>0</v>
      </c>
      <c r="T15">
        <v>0</v>
      </c>
      <c r="U15">
        <v>0</v>
      </c>
      <c r="W15">
        <v>3</v>
      </c>
      <c r="Y15" t="s">
        <v>1409</v>
      </c>
      <c r="Z15">
        <v>1</v>
      </c>
      <c r="AA15">
        <v>8</v>
      </c>
      <c r="AB15">
        <v>88.888888888888886</v>
      </c>
      <c r="AC15">
        <v>3</v>
      </c>
      <c r="AE15" t="s">
        <v>1409</v>
      </c>
      <c r="AF15">
        <v>1</v>
      </c>
      <c r="AG15">
        <v>8</v>
      </c>
      <c r="AH15">
        <v>88.888888888888886</v>
      </c>
      <c r="AI15">
        <v>3</v>
      </c>
      <c r="AK15" t="s">
        <v>1409</v>
      </c>
      <c r="AL15">
        <v>1</v>
      </c>
      <c r="AO15">
        <v>3</v>
      </c>
      <c r="AQ15" t="s">
        <v>1409</v>
      </c>
      <c r="AR15">
        <v>1</v>
      </c>
      <c r="AS15">
        <v>3</v>
      </c>
      <c r="AU15" t="s">
        <v>1409</v>
      </c>
      <c r="AV15">
        <v>1</v>
      </c>
      <c r="AW15">
        <v>3</v>
      </c>
      <c r="AX15">
        <v>33.333333333333329</v>
      </c>
      <c r="AZ15">
        <v>1</v>
      </c>
      <c r="BB15" t="s">
        <v>1410</v>
      </c>
      <c r="BC15">
        <v>1</v>
      </c>
      <c r="BD15">
        <v>2</v>
      </c>
      <c r="BE15">
        <v>22.222222222222221</v>
      </c>
      <c r="BF15">
        <v>2</v>
      </c>
      <c r="BG15">
        <v>3</v>
      </c>
      <c r="BI15" t="s">
        <v>1409</v>
      </c>
      <c r="BJ15">
        <v>0</v>
      </c>
      <c r="BL15" t="s">
        <v>242</v>
      </c>
      <c r="BM15" t="s">
        <v>242</v>
      </c>
      <c r="BO15">
        <v>1</v>
      </c>
      <c r="BP15" t="s">
        <v>1411</v>
      </c>
      <c r="BQ15">
        <v>1</v>
      </c>
      <c r="BS15" t="s">
        <v>1410</v>
      </c>
      <c r="BT15">
        <v>0</v>
      </c>
      <c r="BU15">
        <v>0</v>
      </c>
      <c r="BV15" t="s">
        <v>242</v>
      </c>
      <c r="BW15" t="s">
        <v>242</v>
      </c>
      <c r="BX15" t="s">
        <v>242</v>
      </c>
      <c r="CA15">
        <v>0</v>
      </c>
      <c r="CC15" t="s">
        <v>242</v>
      </c>
      <c r="CF15">
        <v>1</v>
      </c>
      <c r="CG15">
        <v>140671</v>
      </c>
      <c r="CH15">
        <v>2</v>
      </c>
      <c r="CJ15">
        <v>1</v>
      </c>
      <c r="CK15" t="s">
        <v>242</v>
      </c>
      <c r="CL15" t="s">
        <v>242</v>
      </c>
      <c r="CM15">
        <v>46463</v>
      </c>
      <c r="CN15">
        <v>2</v>
      </c>
      <c r="CO15" t="s">
        <v>242</v>
      </c>
      <c r="CP15" t="s">
        <v>242</v>
      </c>
      <c r="CR15">
        <v>1</v>
      </c>
      <c r="CS15">
        <v>1977046</v>
      </c>
      <c r="CT15">
        <v>2</v>
      </c>
      <c r="CV15">
        <v>1</v>
      </c>
      <c r="CX15" t="s">
        <v>1410</v>
      </c>
      <c r="CY15">
        <v>1</v>
      </c>
      <c r="CZ15" t="s">
        <v>1412</v>
      </c>
      <c r="DA15">
        <v>1</v>
      </c>
      <c r="DB15" t="s">
        <v>1413</v>
      </c>
      <c r="DC15">
        <v>0</v>
      </c>
      <c r="DE15">
        <v>0</v>
      </c>
      <c r="DG15">
        <v>0</v>
      </c>
      <c r="DI15">
        <v>0.5</v>
      </c>
      <c r="DK15">
        <v>0.5</v>
      </c>
      <c r="DL15" t="s">
        <v>1414</v>
      </c>
      <c r="DM15">
        <v>0</v>
      </c>
      <c r="DO15">
        <v>0</v>
      </c>
      <c r="DQ15">
        <v>1</v>
      </c>
      <c r="DR15" t="s">
        <v>1415</v>
      </c>
      <c r="DS15">
        <v>1</v>
      </c>
      <c r="DU15" t="s">
        <v>1410</v>
      </c>
      <c r="DV15">
        <v>0</v>
      </c>
      <c r="DW15" t="s">
        <v>242</v>
      </c>
      <c r="DX15" t="s">
        <v>242</v>
      </c>
      <c r="EA15" t="s">
        <v>242</v>
      </c>
      <c r="EB15" t="s">
        <v>242</v>
      </c>
      <c r="ED15">
        <v>1</v>
      </c>
      <c r="EE15">
        <v>937.26</v>
      </c>
      <c r="EG15">
        <v>1</v>
      </c>
      <c r="EH15">
        <v>22.3</v>
      </c>
      <c r="EI15" t="s">
        <v>1416</v>
      </c>
      <c r="EJ15">
        <v>1</v>
      </c>
      <c r="EK15">
        <v>91.58</v>
      </c>
      <c r="EM15">
        <v>1</v>
      </c>
      <c r="EN15">
        <v>32.6</v>
      </c>
      <c r="EO15" t="s">
        <v>1417</v>
      </c>
      <c r="EP15">
        <v>1</v>
      </c>
      <c r="ER15" t="s">
        <v>1410</v>
      </c>
      <c r="ES15">
        <v>1</v>
      </c>
      <c r="ET15">
        <v>50</v>
      </c>
      <c r="EU15">
        <v>36</v>
      </c>
      <c r="EV15">
        <v>14</v>
      </c>
      <c r="EX15">
        <v>1</v>
      </c>
      <c r="EY15">
        <v>26</v>
      </c>
      <c r="EZ15">
        <v>3</v>
      </c>
      <c r="FB15">
        <v>0.5</v>
      </c>
      <c r="FC15" t="s">
        <v>242</v>
      </c>
      <c r="FD15" t="s">
        <v>242</v>
      </c>
      <c r="FE15">
        <v>42</v>
      </c>
      <c r="FF15" t="s">
        <v>242</v>
      </c>
      <c r="FG15" t="s">
        <v>242</v>
      </c>
      <c r="FH15" t="s">
        <v>242</v>
      </c>
      <c r="FI15" t="s">
        <v>242</v>
      </c>
      <c r="FJ15">
        <v>3</v>
      </c>
      <c r="FL15">
        <v>1</v>
      </c>
      <c r="FO15">
        <v>0</v>
      </c>
      <c r="FP15" t="s">
        <v>242</v>
      </c>
      <c r="FQ15" t="s">
        <v>242</v>
      </c>
      <c r="FS15" t="s">
        <v>242</v>
      </c>
      <c r="FV15">
        <v>1</v>
      </c>
      <c r="FW15">
        <v>285</v>
      </c>
      <c r="FX15" t="s">
        <v>1418</v>
      </c>
      <c r="FZ15">
        <v>3</v>
      </c>
      <c r="GB15" t="s">
        <v>1409</v>
      </c>
      <c r="GC15">
        <v>0</v>
      </c>
      <c r="GE15">
        <v>0</v>
      </c>
      <c r="GG15" t="s">
        <v>242</v>
      </c>
    </row>
    <row r="16" spans="1:191" x14ac:dyDescent="0.2">
      <c r="A16">
        <v>55</v>
      </c>
      <c r="B16" t="s">
        <v>1457</v>
      </c>
      <c r="D16" t="s">
        <v>271</v>
      </c>
      <c r="E16" t="s">
        <v>1304</v>
      </c>
      <c r="F16">
        <v>2020</v>
      </c>
      <c r="H16">
        <v>0</v>
      </c>
      <c r="K16">
        <v>9</v>
      </c>
      <c r="L16">
        <v>5</v>
      </c>
      <c r="M16" t="s">
        <v>1459</v>
      </c>
      <c r="N16" t="s">
        <v>1460</v>
      </c>
      <c r="O16">
        <v>1</v>
      </c>
      <c r="P16">
        <v>5</v>
      </c>
      <c r="Q16">
        <v>0</v>
      </c>
      <c r="R16">
        <v>0</v>
      </c>
      <c r="S16">
        <v>0</v>
      </c>
      <c r="T16">
        <v>1</v>
      </c>
      <c r="U16">
        <v>1</v>
      </c>
      <c r="W16">
        <v>3</v>
      </c>
      <c r="Z16">
        <v>1</v>
      </c>
      <c r="AA16">
        <v>7</v>
      </c>
      <c r="AB16">
        <v>77.777777777777786</v>
      </c>
      <c r="AC16">
        <v>3</v>
      </c>
      <c r="AF16">
        <v>1</v>
      </c>
      <c r="AG16">
        <v>7</v>
      </c>
      <c r="AH16">
        <v>77.777777777777786</v>
      </c>
      <c r="AI16">
        <v>3</v>
      </c>
      <c r="AL16">
        <v>1</v>
      </c>
      <c r="AM16">
        <v>4.67</v>
      </c>
      <c r="AN16" t="s">
        <v>895</v>
      </c>
      <c r="AO16">
        <v>3</v>
      </c>
      <c r="AR16">
        <v>1</v>
      </c>
      <c r="AS16">
        <v>3</v>
      </c>
      <c r="AV16">
        <v>1</v>
      </c>
      <c r="AW16">
        <v>2</v>
      </c>
      <c r="AX16">
        <v>22.222222222222221</v>
      </c>
      <c r="AZ16">
        <v>3</v>
      </c>
      <c r="BC16">
        <v>0</v>
      </c>
      <c r="BD16">
        <v>0</v>
      </c>
      <c r="BE16">
        <v>0</v>
      </c>
      <c r="BF16" t="s">
        <v>242</v>
      </c>
      <c r="BG16" t="s">
        <v>242</v>
      </c>
      <c r="BJ16">
        <v>0</v>
      </c>
      <c r="BL16" t="s">
        <v>242</v>
      </c>
      <c r="BM16" t="s">
        <v>242</v>
      </c>
      <c r="BO16">
        <v>0</v>
      </c>
      <c r="BQ16" t="s">
        <v>242</v>
      </c>
      <c r="BT16">
        <v>0</v>
      </c>
      <c r="BU16">
        <v>0</v>
      </c>
      <c r="BV16" t="s">
        <v>242</v>
      </c>
      <c r="BW16" t="s">
        <v>242</v>
      </c>
      <c r="BX16" t="s">
        <v>242</v>
      </c>
      <c r="CA16">
        <v>0.5</v>
      </c>
      <c r="CB16" t="s">
        <v>1461</v>
      </c>
      <c r="CC16">
        <v>5</v>
      </c>
      <c r="CD16" t="s">
        <v>1459</v>
      </c>
      <c r="CE16" t="s">
        <v>1460</v>
      </c>
      <c r="CF16">
        <v>1</v>
      </c>
      <c r="CG16">
        <v>269079</v>
      </c>
      <c r="CH16">
        <v>2</v>
      </c>
      <c r="CJ16">
        <v>1</v>
      </c>
      <c r="CK16">
        <v>99085</v>
      </c>
      <c r="CL16">
        <v>2</v>
      </c>
      <c r="CM16">
        <v>99085</v>
      </c>
      <c r="CN16">
        <v>1</v>
      </c>
      <c r="CO16" t="s">
        <v>242</v>
      </c>
      <c r="CP16">
        <v>1</v>
      </c>
      <c r="CR16">
        <v>1</v>
      </c>
      <c r="CS16">
        <v>101999</v>
      </c>
      <c r="CT16">
        <v>2</v>
      </c>
      <c r="CV16">
        <v>5</v>
      </c>
      <c r="CW16" t="s">
        <v>1462</v>
      </c>
      <c r="CX16" t="s">
        <v>1463</v>
      </c>
      <c r="CY16">
        <v>1</v>
      </c>
      <c r="CZ16" t="s">
        <v>1464</v>
      </c>
      <c r="DA16">
        <v>1</v>
      </c>
      <c r="DB16" t="s">
        <v>1465</v>
      </c>
      <c r="DC16">
        <v>1</v>
      </c>
      <c r="DD16" t="s">
        <v>1466</v>
      </c>
      <c r="DE16">
        <v>1</v>
      </c>
      <c r="DF16" t="s">
        <v>1467</v>
      </c>
      <c r="DG16">
        <v>1</v>
      </c>
      <c r="DH16" t="s">
        <v>1468</v>
      </c>
      <c r="DI16">
        <v>1</v>
      </c>
      <c r="DJ16" t="s">
        <v>1469</v>
      </c>
      <c r="DK16">
        <v>1</v>
      </c>
      <c r="DL16" t="s">
        <v>1470</v>
      </c>
      <c r="DM16">
        <v>1</v>
      </c>
      <c r="DN16" t="s">
        <v>1471</v>
      </c>
      <c r="DO16">
        <v>1</v>
      </c>
      <c r="DP16" t="s">
        <v>1470</v>
      </c>
      <c r="DQ16">
        <v>1</v>
      </c>
      <c r="DR16" t="s">
        <v>1472</v>
      </c>
      <c r="DS16">
        <v>1</v>
      </c>
      <c r="DU16" t="s">
        <v>1473</v>
      </c>
      <c r="DV16">
        <v>0</v>
      </c>
      <c r="DW16" t="s">
        <v>242</v>
      </c>
      <c r="DX16" t="s">
        <v>242</v>
      </c>
      <c r="EA16" t="s">
        <v>242</v>
      </c>
      <c r="EB16" t="s">
        <v>242</v>
      </c>
      <c r="ED16">
        <v>1</v>
      </c>
      <c r="EE16">
        <v>13765</v>
      </c>
      <c r="EG16">
        <v>1</v>
      </c>
      <c r="EH16" t="s">
        <v>242</v>
      </c>
      <c r="EI16" t="s">
        <v>1474</v>
      </c>
      <c r="EJ16">
        <v>1</v>
      </c>
      <c r="EK16">
        <v>2065</v>
      </c>
      <c r="EM16">
        <v>0</v>
      </c>
      <c r="EN16" t="s">
        <v>242</v>
      </c>
      <c r="EP16">
        <v>5</v>
      </c>
      <c r="EQ16" t="s">
        <v>1475</v>
      </c>
      <c r="ER16" t="s">
        <v>1460</v>
      </c>
      <c r="ES16">
        <v>0</v>
      </c>
      <c r="ET16" t="s">
        <v>242</v>
      </c>
      <c r="EU16" t="s">
        <v>242</v>
      </c>
      <c r="EV16" t="s">
        <v>242</v>
      </c>
      <c r="EX16">
        <v>0</v>
      </c>
      <c r="EY16" t="s">
        <v>242</v>
      </c>
      <c r="EZ16" t="s">
        <v>242</v>
      </c>
      <c r="FB16">
        <v>0</v>
      </c>
      <c r="FC16" t="s">
        <v>242</v>
      </c>
      <c r="FD16" t="s">
        <v>242</v>
      </c>
      <c r="FE16" t="s">
        <v>242</v>
      </c>
      <c r="FF16" t="s">
        <v>242</v>
      </c>
      <c r="FG16" t="s">
        <v>242</v>
      </c>
      <c r="FH16" t="s">
        <v>242</v>
      </c>
      <c r="FI16" t="s">
        <v>242</v>
      </c>
      <c r="FJ16" t="s">
        <v>242</v>
      </c>
      <c r="FL16" t="s">
        <v>242</v>
      </c>
      <c r="FO16">
        <v>0</v>
      </c>
      <c r="FP16" t="s">
        <v>242</v>
      </c>
      <c r="FQ16" t="s">
        <v>242</v>
      </c>
      <c r="FS16" t="s">
        <v>242</v>
      </c>
      <c r="FV16">
        <v>1</v>
      </c>
      <c r="FW16">
        <v>555</v>
      </c>
      <c r="FX16" t="s">
        <v>1476</v>
      </c>
      <c r="FZ16">
        <v>2</v>
      </c>
      <c r="GB16" t="s">
        <v>1460</v>
      </c>
      <c r="GC16">
        <v>1</v>
      </c>
      <c r="GD16" t="s">
        <v>1477</v>
      </c>
      <c r="GE16">
        <v>0</v>
      </c>
      <c r="GG16">
        <v>2</v>
      </c>
      <c r="GI16" t="s">
        <v>1478</v>
      </c>
    </row>
    <row r="17" spans="1:191" x14ac:dyDescent="0.2">
      <c r="A17">
        <v>57</v>
      </c>
      <c r="B17" t="s">
        <v>1504</v>
      </c>
      <c r="D17" t="s">
        <v>271</v>
      </c>
      <c r="E17" t="s">
        <v>1130</v>
      </c>
      <c r="F17">
        <v>2020</v>
      </c>
      <c r="H17">
        <v>0</v>
      </c>
      <c r="K17">
        <v>9</v>
      </c>
      <c r="L17">
        <v>2</v>
      </c>
      <c r="N17" t="s">
        <v>1506</v>
      </c>
      <c r="O17">
        <v>1</v>
      </c>
      <c r="P17">
        <v>9</v>
      </c>
      <c r="Q17">
        <v>0</v>
      </c>
      <c r="R17">
        <v>0</v>
      </c>
      <c r="S17">
        <v>0</v>
      </c>
      <c r="T17">
        <v>0</v>
      </c>
      <c r="U17">
        <v>0</v>
      </c>
      <c r="W17">
        <v>2</v>
      </c>
      <c r="Y17" t="s">
        <v>1506</v>
      </c>
      <c r="Z17">
        <v>1</v>
      </c>
      <c r="AA17">
        <v>8</v>
      </c>
      <c r="AB17">
        <v>88.888888888888886</v>
      </c>
      <c r="AC17" t="s">
        <v>242</v>
      </c>
      <c r="AF17">
        <v>1</v>
      </c>
      <c r="AG17">
        <v>8</v>
      </c>
      <c r="AH17">
        <v>88.888888888888886</v>
      </c>
      <c r="AI17">
        <v>2</v>
      </c>
      <c r="AK17" t="s">
        <v>1506</v>
      </c>
      <c r="AL17">
        <v>1</v>
      </c>
      <c r="AM17">
        <v>8.4</v>
      </c>
      <c r="AN17" t="s">
        <v>1184</v>
      </c>
      <c r="AO17">
        <v>2</v>
      </c>
      <c r="AQ17" t="s">
        <v>1506</v>
      </c>
      <c r="AR17">
        <v>1</v>
      </c>
      <c r="AS17">
        <v>2</v>
      </c>
      <c r="AU17" t="s">
        <v>1506</v>
      </c>
      <c r="AV17">
        <v>1</v>
      </c>
      <c r="AW17">
        <v>3</v>
      </c>
      <c r="AX17">
        <v>33.333333333333329</v>
      </c>
      <c r="AZ17">
        <v>2</v>
      </c>
      <c r="BB17" t="s">
        <v>1506</v>
      </c>
      <c r="BC17">
        <v>1</v>
      </c>
      <c r="BD17">
        <v>2</v>
      </c>
      <c r="BE17">
        <v>22.222222222222221</v>
      </c>
      <c r="BF17">
        <v>2</v>
      </c>
      <c r="BG17" t="s">
        <v>242</v>
      </c>
      <c r="BJ17">
        <v>0</v>
      </c>
      <c r="BL17" t="s">
        <v>242</v>
      </c>
      <c r="BM17" t="s">
        <v>242</v>
      </c>
      <c r="BO17">
        <v>0</v>
      </c>
      <c r="BQ17" t="s">
        <v>242</v>
      </c>
      <c r="BT17">
        <v>0</v>
      </c>
      <c r="BU17">
        <v>0</v>
      </c>
      <c r="BV17" t="s">
        <v>242</v>
      </c>
      <c r="BW17" t="s">
        <v>242</v>
      </c>
      <c r="BX17" t="s">
        <v>242</v>
      </c>
      <c r="CA17">
        <v>1</v>
      </c>
      <c r="CB17" t="s">
        <v>1507</v>
      </c>
      <c r="CC17" t="s">
        <v>242</v>
      </c>
      <c r="CF17">
        <v>1</v>
      </c>
      <c r="CG17">
        <v>98839</v>
      </c>
      <c r="CH17">
        <v>2</v>
      </c>
      <c r="CJ17">
        <v>1</v>
      </c>
      <c r="CK17">
        <v>135480</v>
      </c>
      <c r="CL17">
        <v>2</v>
      </c>
      <c r="CM17">
        <v>163583</v>
      </c>
      <c r="CN17">
        <v>2</v>
      </c>
      <c r="CO17" t="s">
        <v>242</v>
      </c>
      <c r="CP17" t="s">
        <v>242</v>
      </c>
      <c r="CR17">
        <v>1</v>
      </c>
      <c r="CS17">
        <v>3687452</v>
      </c>
      <c r="CT17">
        <v>2</v>
      </c>
      <c r="CV17">
        <v>2</v>
      </c>
      <c r="CX17" t="s">
        <v>1508</v>
      </c>
      <c r="CY17">
        <v>1</v>
      </c>
      <c r="CZ17" t="s">
        <v>1509</v>
      </c>
      <c r="DA17">
        <v>1</v>
      </c>
      <c r="DB17" t="s">
        <v>1510</v>
      </c>
      <c r="DC17">
        <v>1</v>
      </c>
      <c r="DD17" t="s">
        <v>1511</v>
      </c>
      <c r="DE17">
        <v>1</v>
      </c>
      <c r="DF17" t="s">
        <v>1512</v>
      </c>
      <c r="DG17">
        <v>1</v>
      </c>
      <c r="DH17" t="s">
        <v>1513</v>
      </c>
      <c r="DI17">
        <v>1</v>
      </c>
      <c r="DJ17" t="s">
        <v>1514</v>
      </c>
      <c r="DK17">
        <v>1</v>
      </c>
      <c r="DL17" t="s">
        <v>1515</v>
      </c>
      <c r="DM17">
        <v>1</v>
      </c>
      <c r="DN17" t="s">
        <v>1516</v>
      </c>
      <c r="DO17">
        <v>1</v>
      </c>
      <c r="DQ17">
        <v>1</v>
      </c>
      <c r="DR17" t="s">
        <v>1517</v>
      </c>
      <c r="DS17">
        <v>2</v>
      </c>
      <c r="DU17" t="s">
        <v>1518</v>
      </c>
      <c r="DV17">
        <v>0</v>
      </c>
      <c r="DW17" t="s">
        <v>242</v>
      </c>
      <c r="DX17" t="s">
        <v>242</v>
      </c>
      <c r="EA17" t="s">
        <v>242</v>
      </c>
      <c r="EB17" t="s">
        <v>242</v>
      </c>
      <c r="ED17">
        <v>1</v>
      </c>
      <c r="EE17">
        <v>9172.7999999999993</v>
      </c>
      <c r="EG17">
        <v>1</v>
      </c>
      <c r="EH17">
        <v>0</v>
      </c>
      <c r="EJ17">
        <v>1</v>
      </c>
      <c r="EK17">
        <v>920.1</v>
      </c>
      <c r="EM17">
        <v>0</v>
      </c>
      <c r="EN17" t="s">
        <v>242</v>
      </c>
      <c r="EP17">
        <v>2</v>
      </c>
      <c r="ER17" t="s">
        <v>1519</v>
      </c>
      <c r="ES17">
        <v>0</v>
      </c>
      <c r="ET17" t="s">
        <v>242</v>
      </c>
      <c r="EU17" t="s">
        <v>242</v>
      </c>
      <c r="EV17" t="s">
        <v>242</v>
      </c>
      <c r="EX17">
        <v>1</v>
      </c>
      <c r="EY17">
        <v>65</v>
      </c>
      <c r="EZ17">
        <v>2</v>
      </c>
      <c r="FB17">
        <v>1</v>
      </c>
      <c r="FC17">
        <v>20.3</v>
      </c>
      <c r="FD17">
        <v>12.7</v>
      </c>
      <c r="FE17">
        <v>60.7</v>
      </c>
      <c r="FF17">
        <v>3.4</v>
      </c>
      <c r="FG17" t="s">
        <v>242</v>
      </c>
      <c r="FH17" t="s">
        <v>242</v>
      </c>
      <c r="FI17" t="s">
        <v>242</v>
      </c>
      <c r="FJ17">
        <v>2</v>
      </c>
      <c r="FL17">
        <v>2</v>
      </c>
      <c r="FN17" t="s">
        <v>1520</v>
      </c>
      <c r="FO17">
        <v>0</v>
      </c>
      <c r="FP17" t="s">
        <v>242</v>
      </c>
      <c r="FQ17" t="s">
        <v>242</v>
      </c>
      <c r="FS17" t="s">
        <v>242</v>
      </c>
      <c r="FV17">
        <v>1</v>
      </c>
      <c r="FW17">
        <v>1056</v>
      </c>
      <c r="FX17" t="s">
        <v>1521</v>
      </c>
      <c r="FZ17" t="s">
        <v>242</v>
      </c>
      <c r="GC17">
        <v>1</v>
      </c>
      <c r="GD17" t="s">
        <v>1522</v>
      </c>
      <c r="GE17">
        <v>0</v>
      </c>
      <c r="GG17" t="s">
        <v>242</v>
      </c>
    </row>
    <row r="18" spans="1:191" x14ac:dyDescent="0.2">
      <c r="A18">
        <v>61</v>
      </c>
      <c r="B18" t="s">
        <v>1594</v>
      </c>
      <c r="D18" t="s">
        <v>271</v>
      </c>
      <c r="E18" t="s">
        <v>1304</v>
      </c>
      <c r="F18">
        <v>2020</v>
      </c>
      <c r="H18">
        <v>0</v>
      </c>
      <c r="K18">
        <v>10</v>
      </c>
      <c r="L18">
        <v>2</v>
      </c>
      <c r="N18" t="s">
        <v>1597</v>
      </c>
      <c r="O18">
        <v>1</v>
      </c>
      <c r="P18">
        <v>5</v>
      </c>
      <c r="Q18">
        <v>1</v>
      </c>
      <c r="R18">
        <v>1</v>
      </c>
      <c r="S18">
        <v>10</v>
      </c>
      <c r="T18">
        <v>1</v>
      </c>
      <c r="U18">
        <v>3</v>
      </c>
      <c r="W18">
        <v>2</v>
      </c>
      <c r="Y18" t="s">
        <v>1597</v>
      </c>
      <c r="Z18">
        <v>1</v>
      </c>
      <c r="AA18">
        <v>9</v>
      </c>
      <c r="AB18">
        <v>90</v>
      </c>
      <c r="AC18">
        <v>2</v>
      </c>
      <c r="AE18" t="s">
        <v>1598</v>
      </c>
      <c r="AF18">
        <v>1</v>
      </c>
      <c r="AG18">
        <v>8</v>
      </c>
      <c r="AH18">
        <v>80</v>
      </c>
      <c r="AI18" t="s">
        <v>242</v>
      </c>
      <c r="AL18">
        <v>1</v>
      </c>
      <c r="AM18">
        <v>8.3000000000000007</v>
      </c>
      <c r="AO18">
        <v>2</v>
      </c>
      <c r="AQ18" t="s">
        <v>1597</v>
      </c>
      <c r="AR18">
        <v>1</v>
      </c>
      <c r="AS18">
        <v>2</v>
      </c>
      <c r="AU18" t="s">
        <v>1597</v>
      </c>
      <c r="AV18">
        <v>1</v>
      </c>
      <c r="AW18">
        <v>4</v>
      </c>
      <c r="AX18">
        <v>40</v>
      </c>
      <c r="AZ18">
        <v>2</v>
      </c>
      <c r="BB18" t="s">
        <v>1597</v>
      </c>
      <c r="BC18">
        <v>1</v>
      </c>
      <c r="BD18">
        <v>1</v>
      </c>
      <c r="BE18">
        <v>10</v>
      </c>
      <c r="BF18">
        <v>2</v>
      </c>
      <c r="BG18">
        <v>2</v>
      </c>
      <c r="BI18" t="s">
        <v>1597</v>
      </c>
      <c r="BJ18">
        <v>0</v>
      </c>
      <c r="BL18" t="s">
        <v>242</v>
      </c>
      <c r="BM18" t="s">
        <v>242</v>
      </c>
      <c r="BO18">
        <v>1</v>
      </c>
      <c r="BP18" t="s">
        <v>1599</v>
      </c>
      <c r="BQ18">
        <v>5</v>
      </c>
      <c r="BR18" t="s">
        <v>1600</v>
      </c>
      <c r="BS18" t="s">
        <v>1601</v>
      </c>
      <c r="BT18">
        <v>1</v>
      </c>
      <c r="BU18">
        <v>0</v>
      </c>
      <c r="BV18" t="s">
        <v>242</v>
      </c>
      <c r="BW18" t="s">
        <v>242</v>
      </c>
      <c r="BX18" t="s">
        <v>242</v>
      </c>
      <c r="CA18">
        <v>1</v>
      </c>
      <c r="CB18" t="s">
        <v>1602</v>
      </c>
      <c r="CC18">
        <v>1</v>
      </c>
      <c r="CE18" t="s">
        <v>1603</v>
      </c>
      <c r="CF18">
        <v>1</v>
      </c>
      <c r="CG18">
        <v>329570</v>
      </c>
      <c r="CH18">
        <v>2</v>
      </c>
      <c r="CJ18">
        <v>1</v>
      </c>
      <c r="CK18">
        <v>1388664</v>
      </c>
      <c r="CL18">
        <v>2</v>
      </c>
      <c r="CM18">
        <v>1419705</v>
      </c>
      <c r="CN18">
        <v>2</v>
      </c>
      <c r="CO18" t="s">
        <v>242</v>
      </c>
      <c r="CP18" t="s">
        <v>242</v>
      </c>
      <c r="CR18">
        <v>1</v>
      </c>
      <c r="CS18">
        <v>3256344</v>
      </c>
      <c r="CT18">
        <v>2</v>
      </c>
      <c r="CV18">
        <v>1</v>
      </c>
      <c r="CX18" t="s">
        <v>1604</v>
      </c>
      <c r="CY18">
        <v>1</v>
      </c>
      <c r="CZ18" t="s">
        <v>1605</v>
      </c>
      <c r="DA18">
        <v>1</v>
      </c>
      <c r="DB18" t="s">
        <v>1606</v>
      </c>
      <c r="DC18">
        <v>1</v>
      </c>
      <c r="DD18" t="s">
        <v>1607</v>
      </c>
      <c r="DE18">
        <v>1</v>
      </c>
      <c r="DF18" t="s">
        <v>1608</v>
      </c>
      <c r="DG18">
        <v>1</v>
      </c>
      <c r="DH18" t="s">
        <v>1609</v>
      </c>
      <c r="DI18">
        <v>1</v>
      </c>
      <c r="DJ18" t="s">
        <v>1610</v>
      </c>
      <c r="DK18">
        <v>1</v>
      </c>
      <c r="DL18" t="s">
        <v>1610</v>
      </c>
      <c r="DM18">
        <v>1</v>
      </c>
      <c r="DN18" t="s">
        <v>1611</v>
      </c>
      <c r="DO18">
        <v>1</v>
      </c>
      <c r="DP18" t="s">
        <v>1612</v>
      </c>
      <c r="DQ18">
        <v>1</v>
      </c>
      <c r="DR18" t="s">
        <v>1613</v>
      </c>
      <c r="DS18">
        <v>4</v>
      </c>
      <c r="DU18" t="s">
        <v>1614</v>
      </c>
      <c r="DV18">
        <v>0</v>
      </c>
      <c r="DW18" t="s">
        <v>242</v>
      </c>
      <c r="DX18" t="s">
        <v>242</v>
      </c>
      <c r="EA18" t="s">
        <v>242</v>
      </c>
      <c r="EB18" t="s">
        <v>242</v>
      </c>
      <c r="ED18">
        <v>1</v>
      </c>
      <c r="EE18">
        <v>105841</v>
      </c>
      <c r="EG18">
        <v>0</v>
      </c>
      <c r="EH18" t="s">
        <v>242</v>
      </c>
      <c r="EJ18">
        <v>1</v>
      </c>
      <c r="EK18">
        <v>26460</v>
      </c>
      <c r="EM18">
        <v>1</v>
      </c>
      <c r="EN18">
        <v>37</v>
      </c>
      <c r="EP18">
        <v>1</v>
      </c>
      <c r="ER18" t="s">
        <v>1604</v>
      </c>
      <c r="ES18">
        <v>0</v>
      </c>
      <c r="ET18" t="s">
        <v>242</v>
      </c>
      <c r="EU18" t="s">
        <v>242</v>
      </c>
      <c r="EV18" t="s">
        <v>242</v>
      </c>
      <c r="EX18">
        <v>1</v>
      </c>
      <c r="EY18">
        <v>43</v>
      </c>
      <c r="EZ18">
        <v>2</v>
      </c>
      <c r="FA18" t="s">
        <v>1615</v>
      </c>
      <c r="FB18">
        <v>1</v>
      </c>
      <c r="FC18">
        <v>20</v>
      </c>
      <c r="FD18">
        <v>32</v>
      </c>
      <c r="FE18">
        <v>28</v>
      </c>
      <c r="FF18">
        <v>15</v>
      </c>
      <c r="FG18" t="s">
        <v>242</v>
      </c>
      <c r="FH18" t="s">
        <v>242</v>
      </c>
      <c r="FI18" t="s">
        <v>242</v>
      </c>
      <c r="FJ18">
        <v>1</v>
      </c>
      <c r="FK18" t="s">
        <v>1616</v>
      </c>
      <c r="FL18">
        <v>2</v>
      </c>
      <c r="FN18" t="s">
        <v>1617</v>
      </c>
      <c r="FO18">
        <v>0</v>
      </c>
      <c r="FP18" t="s">
        <v>242</v>
      </c>
      <c r="FQ18" t="s">
        <v>242</v>
      </c>
      <c r="FS18" t="s">
        <v>242</v>
      </c>
      <c r="FV18">
        <v>1</v>
      </c>
      <c r="FW18">
        <v>1953</v>
      </c>
      <c r="FX18" t="s">
        <v>1618</v>
      </c>
      <c r="FZ18">
        <v>5</v>
      </c>
      <c r="GB18" t="s">
        <v>1619</v>
      </c>
      <c r="GC18">
        <v>1</v>
      </c>
      <c r="GD18" t="s">
        <v>1620</v>
      </c>
      <c r="GE18">
        <v>0.5</v>
      </c>
      <c r="GF18" t="s">
        <v>1621</v>
      </c>
      <c r="GG18">
        <v>1</v>
      </c>
      <c r="GI18" t="s">
        <v>1622</v>
      </c>
    </row>
    <row r="19" spans="1:191" x14ac:dyDescent="0.2">
      <c r="A19">
        <v>66</v>
      </c>
      <c r="B19" t="s">
        <v>1752</v>
      </c>
      <c r="D19" t="s">
        <v>271</v>
      </c>
      <c r="E19" t="s">
        <v>1304</v>
      </c>
      <c r="F19">
        <v>2020</v>
      </c>
      <c r="H19">
        <v>0</v>
      </c>
      <c r="K19">
        <v>11</v>
      </c>
      <c r="L19">
        <v>1</v>
      </c>
      <c r="N19" t="s">
        <v>1754</v>
      </c>
      <c r="O19">
        <v>1</v>
      </c>
      <c r="P19">
        <v>4</v>
      </c>
      <c r="Q19">
        <v>0</v>
      </c>
      <c r="R19">
        <v>0</v>
      </c>
      <c r="S19">
        <v>0</v>
      </c>
      <c r="T19">
        <v>0</v>
      </c>
      <c r="U19">
        <v>0</v>
      </c>
      <c r="V19" t="s">
        <v>1755</v>
      </c>
      <c r="W19" t="s">
        <v>242</v>
      </c>
      <c r="Z19">
        <v>1</v>
      </c>
      <c r="AA19">
        <v>9</v>
      </c>
      <c r="AB19">
        <v>81.818181818181827</v>
      </c>
      <c r="AC19" t="s">
        <v>242</v>
      </c>
      <c r="AF19">
        <v>1</v>
      </c>
      <c r="AG19">
        <v>7</v>
      </c>
      <c r="AH19">
        <v>63.636363636363633</v>
      </c>
      <c r="AI19">
        <v>1</v>
      </c>
      <c r="AK19" t="s">
        <v>1754</v>
      </c>
      <c r="AL19">
        <v>1</v>
      </c>
      <c r="AM19">
        <v>7</v>
      </c>
      <c r="AN19" t="s">
        <v>1756</v>
      </c>
      <c r="AO19">
        <v>1</v>
      </c>
      <c r="AQ19" t="s">
        <v>1754</v>
      </c>
      <c r="AR19">
        <v>1</v>
      </c>
      <c r="AS19">
        <v>1</v>
      </c>
      <c r="AU19" t="s">
        <v>1754</v>
      </c>
      <c r="AV19">
        <v>1</v>
      </c>
      <c r="AW19">
        <v>3</v>
      </c>
      <c r="AX19">
        <v>27.27272727272727</v>
      </c>
      <c r="AZ19">
        <v>1</v>
      </c>
      <c r="BB19" t="s">
        <v>1754</v>
      </c>
      <c r="BC19">
        <v>1</v>
      </c>
      <c r="BD19">
        <v>2</v>
      </c>
      <c r="BE19">
        <v>18.181818181818183</v>
      </c>
      <c r="BF19">
        <v>2</v>
      </c>
      <c r="BG19" t="s">
        <v>242</v>
      </c>
      <c r="BJ19">
        <v>0</v>
      </c>
      <c r="BL19" t="s">
        <v>242</v>
      </c>
      <c r="BM19" t="s">
        <v>242</v>
      </c>
      <c r="BO19">
        <v>1</v>
      </c>
      <c r="BP19" t="s">
        <v>1757</v>
      </c>
      <c r="BQ19">
        <v>1</v>
      </c>
      <c r="BS19" t="s">
        <v>1754</v>
      </c>
      <c r="BT19">
        <v>0</v>
      </c>
      <c r="BU19">
        <v>0.5</v>
      </c>
      <c r="BV19">
        <v>93</v>
      </c>
      <c r="BW19">
        <v>92</v>
      </c>
      <c r="BX19" t="s">
        <v>242</v>
      </c>
      <c r="BY19" t="s">
        <v>1758</v>
      </c>
      <c r="CA19">
        <v>1</v>
      </c>
      <c r="CB19" t="s">
        <v>1758</v>
      </c>
      <c r="CC19">
        <v>1</v>
      </c>
      <c r="CE19" t="s">
        <v>1754</v>
      </c>
      <c r="CF19">
        <v>1</v>
      </c>
      <c r="CG19">
        <v>69255</v>
      </c>
      <c r="CH19">
        <v>2</v>
      </c>
      <c r="CJ19">
        <v>1</v>
      </c>
      <c r="CK19">
        <v>472501</v>
      </c>
      <c r="CL19">
        <v>2</v>
      </c>
      <c r="CM19">
        <v>586305</v>
      </c>
      <c r="CN19">
        <v>2</v>
      </c>
      <c r="CO19" t="s">
        <v>242</v>
      </c>
      <c r="CP19" t="s">
        <v>242</v>
      </c>
      <c r="CR19">
        <v>1</v>
      </c>
      <c r="CS19">
        <v>306669</v>
      </c>
      <c r="CT19">
        <v>2</v>
      </c>
      <c r="CV19">
        <v>5</v>
      </c>
      <c r="CW19" t="s">
        <v>1759</v>
      </c>
      <c r="CX19" t="s">
        <v>1754</v>
      </c>
      <c r="CY19">
        <v>1</v>
      </c>
      <c r="CZ19" t="s">
        <v>1760</v>
      </c>
      <c r="DA19">
        <v>1</v>
      </c>
      <c r="DB19" t="s">
        <v>1761</v>
      </c>
      <c r="DC19">
        <v>1</v>
      </c>
      <c r="DD19" t="s">
        <v>1762</v>
      </c>
      <c r="DE19">
        <v>1</v>
      </c>
      <c r="DF19" t="s">
        <v>1763</v>
      </c>
      <c r="DG19">
        <v>0.5</v>
      </c>
      <c r="DH19" t="s">
        <v>1764</v>
      </c>
      <c r="DI19">
        <v>1</v>
      </c>
      <c r="DJ19" t="s">
        <v>1765</v>
      </c>
      <c r="DK19">
        <v>0</v>
      </c>
      <c r="DM19">
        <v>1</v>
      </c>
      <c r="DN19" t="s">
        <v>1766</v>
      </c>
      <c r="DO19">
        <v>1</v>
      </c>
      <c r="DP19" t="s">
        <v>1767</v>
      </c>
      <c r="DQ19">
        <v>1</v>
      </c>
      <c r="DR19" t="s">
        <v>1768</v>
      </c>
      <c r="DS19">
        <v>5</v>
      </c>
      <c r="DT19" t="s">
        <v>1769</v>
      </c>
      <c r="DU19" t="s">
        <v>1770</v>
      </c>
      <c r="DV19">
        <v>1</v>
      </c>
      <c r="DW19">
        <v>0</v>
      </c>
      <c r="DX19">
        <v>0</v>
      </c>
      <c r="EA19">
        <v>1</v>
      </c>
      <c r="EB19" t="s">
        <v>242</v>
      </c>
      <c r="EC19" t="s">
        <v>1754</v>
      </c>
      <c r="ED19">
        <v>1</v>
      </c>
      <c r="EE19">
        <v>6955</v>
      </c>
      <c r="EG19">
        <v>0</v>
      </c>
      <c r="EH19" t="s">
        <v>242</v>
      </c>
      <c r="EJ19">
        <v>1</v>
      </c>
      <c r="EK19">
        <v>1402</v>
      </c>
      <c r="EM19">
        <v>0</v>
      </c>
      <c r="EN19" t="s">
        <v>242</v>
      </c>
      <c r="EP19">
        <v>1</v>
      </c>
      <c r="ER19" t="s">
        <v>1754</v>
      </c>
      <c r="ES19">
        <v>1</v>
      </c>
      <c r="ET19">
        <v>14</v>
      </c>
      <c r="EU19">
        <v>57</v>
      </c>
      <c r="EV19">
        <v>29</v>
      </c>
      <c r="EW19" t="s">
        <v>1771</v>
      </c>
      <c r="EX19">
        <v>1</v>
      </c>
      <c r="EY19">
        <v>50</v>
      </c>
      <c r="EZ19">
        <v>2</v>
      </c>
      <c r="FB19">
        <v>1</v>
      </c>
      <c r="FC19">
        <v>8</v>
      </c>
      <c r="FD19">
        <v>35</v>
      </c>
      <c r="FE19">
        <v>30</v>
      </c>
      <c r="FF19">
        <v>25</v>
      </c>
      <c r="FG19" t="s">
        <v>242</v>
      </c>
      <c r="FH19" t="s">
        <v>242</v>
      </c>
      <c r="FI19" t="s">
        <v>242</v>
      </c>
      <c r="FJ19">
        <v>1</v>
      </c>
      <c r="FK19" t="s">
        <v>1772</v>
      </c>
      <c r="FL19">
        <v>5</v>
      </c>
      <c r="FM19" t="s">
        <v>1773</v>
      </c>
      <c r="FN19" t="s">
        <v>1774</v>
      </c>
      <c r="FO19">
        <v>0</v>
      </c>
      <c r="FP19" t="s">
        <v>242</v>
      </c>
      <c r="FQ19" t="s">
        <v>242</v>
      </c>
      <c r="FS19" t="s">
        <v>242</v>
      </c>
      <c r="FV19">
        <v>1</v>
      </c>
      <c r="FW19">
        <v>265</v>
      </c>
      <c r="FX19" t="s">
        <v>1775</v>
      </c>
      <c r="FZ19">
        <v>5</v>
      </c>
      <c r="GA19" t="s">
        <v>1773</v>
      </c>
      <c r="GB19">
        <v>42809</v>
      </c>
      <c r="GC19">
        <v>1</v>
      </c>
      <c r="GD19" t="s">
        <v>1776</v>
      </c>
      <c r="GE19">
        <v>0</v>
      </c>
      <c r="GG19">
        <v>5</v>
      </c>
      <c r="GH19" t="s">
        <v>1773</v>
      </c>
      <c r="GI19" t="s">
        <v>1774</v>
      </c>
    </row>
    <row r="20" spans="1:191" x14ac:dyDescent="0.2">
      <c r="A20">
        <v>71</v>
      </c>
      <c r="B20" t="s">
        <v>1880</v>
      </c>
      <c r="C20">
        <v>1174922</v>
      </c>
      <c r="D20" t="s">
        <v>271</v>
      </c>
      <c r="E20" t="s">
        <v>1304</v>
      </c>
      <c r="F20">
        <v>2020</v>
      </c>
      <c r="G20">
        <v>2021</v>
      </c>
      <c r="H20">
        <v>0</v>
      </c>
      <c r="K20">
        <v>10</v>
      </c>
      <c r="L20">
        <v>2</v>
      </c>
      <c r="N20" t="s">
        <v>1882</v>
      </c>
      <c r="O20">
        <v>1</v>
      </c>
      <c r="P20">
        <v>10</v>
      </c>
      <c r="Q20">
        <v>0.5</v>
      </c>
      <c r="R20">
        <v>3</v>
      </c>
      <c r="S20">
        <v>30</v>
      </c>
      <c r="T20">
        <v>0.5</v>
      </c>
      <c r="U20">
        <v>1</v>
      </c>
      <c r="V20" t="s">
        <v>1184</v>
      </c>
      <c r="W20">
        <v>2</v>
      </c>
      <c r="Y20" t="s">
        <v>1883</v>
      </c>
      <c r="Z20">
        <v>1</v>
      </c>
      <c r="AA20">
        <v>9</v>
      </c>
      <c r="AB20">
        <v>90</v>
      </c>
      <c r="AC20">
        <v>2</v>
      </c>
      <c r="AE20" t="s">
        <v>1882</v>
      </c>
      <c r="AF20">
        <v>1</v>
      </c>
      <c r="AG20">
        <v>9</v>
      </c>
      <c r="AH20">
        <v>90</v>
      </c>
      <c r="AI20">
        <v>1</v>
      </c>
      <c r="AK20" t="s">
        <v>1884</v>
      </c>
      <c r="AL20">
        <v>0.5</v>
      </c>
      <c r="AM20">
        <v>3.5</v>
      </c>
      <c r="AN20" t="s">
        <v>1885</v>
      </c>
      <c r="AO20">
        <v>1</v>
      </c>
      <c r="AQ20" t="s">
        <v>1884</v>
      </c>
      <c r="AR20">
        <v>1</v>
      </c>
      <c r="AS20">
        <v>2</v>
      </c>
      <c r="AU20" t="s">
        <v>1882</v>
      </c>
      <c r="AV20">
        <v>1</v>
      </c>
      <c r="AW20">
        <v>4</v>
      </c>
      <c r="AX20">
        <v>40</v>
      </c>
      <c r="AY20" t="s">
        <v>1886</v>
      </c>
      <c r="AZ20">
        <v>1</v>
      </c>
      <c r="BB20" t="s">
        <v>1884</v>
      </c>
      <c r="BC20">
        <v>1</v>
      </c>
      <c r="BD20">
        <v>5</v>
      </c>
      <c r="BE20">
        <v>50</v>
      </c>
      <c r="BF20">
        <v>2</v>
      </c>
      <c r="BG20">
        <v>1</v>
      </c>
      <c r="BI20" t="s">
        <v>1884</v>
      </c>
      <c r="BJ20">
        <v>0</v>
      </c>
      <c r="BL20" t="s">
        <v>242</v>
      </c>
      <c r="BM20" t="s">
        <v>242</v>
      </c>
      <c r="BO20">
        <v>0</v>
      </c>
      <c r="BQ20" t="s">
        <v>242</v>
      </c>
      <c r="BT20">
        <v>0</v>
      </c>
      <c r="BU20">
        <v>0.5</v>
      </c>
      <c r="BV20" t="s">
        <v>242</v>
      </c>
      <c r="BW20" t="s">
        <v>242</v>
      </c>
      <c r="BX20" t="s">
        <v>242</v>
      </c>
      <c r="BY20" t="s">
        <v>1887</v>
      </c>
      <c r="BZ20" t="s">
        <v>1888</v>
      </c>
      <c r="CA20">
        <v>1</v>
      </c>
      <c r="CB20" t="s">
        <v>1888</v>
      </c>
      <c r="CC20">
        <v>1</v>
      </c>
      <c r="CE20" t="s">
        <v>1884</v>
      </c>
      <c r="CF20">
        <v>1</v>
      </c>
      <c r="CG20">
        <v>164166</v>
      </c>
      <c r="CH20">
        <v>1</v>
      </c>
      <c r="CJ20">
        <v>1</v>
      </c>
      <c r="CK20" t="s">
        <v>242</v>
      </c>
      <c r="CL20" t="s">
        <v>242</v>
      </c>
      <c r="CM20">
        <v>248644</v>
      </c>
      <c r="CN20">
        <v>1</v>
      </c>
      <c r="CO20" t="s">
        <v>242</v>
      </c>
      <c r="CP20" t="s">
        <v>242</v>
      </c>
      <c r="CR20">
        <v>0</v>
      </c>
      <c r="CS20" t="s">
        <v>242</v>
      </c>
      <c r="CT20" t="s">
        <v>242</v>
      </c>
      <c r="CV20">
        <v>1</v>
      </c>
      <c r="CX20" t="s">
        <v>1884</v>
      </c>
      <c r="CY20">
        <v>1</v>
      </c>
      <c r="CZ20" t="s">
        <v>1889</v>
      </c>
      <c r="DA20">
        <v>0.5</v>
      </c>
      <c r="DB20" t="s">
        <v>1890</v>
      </c>
      <c r="DC20">
        <v>0.5</v>
      </c>
      <c r="DD20" t="s">
        <v>1891</v>
      </c>
      <c r="DE20">
        <v>0</v>
      </c>
      <c r="DG20">
        <v>0</v>
      </c>
      <c r="DI20">
        <v>0.5</v>
      </c>
      <c r="DK20">
        <v>0</v>
      </c>
      <c r="DM20">
        <v>0</v>
      </c>
      <c r="DO20">
        <v>1</v>
      </c>
      <c r="DP20" t="s">
        <v>1892</v>
      </c>
      <c r="DQ20">
        <v>1</v>
      </c>
      <c r="DR20" t="s">
        <v>1891</v>
      </c>
      <c r="DS20">
        <v>1</v>
      </c>
      <c r="DU20" t="s">
        <v>1884</v>
      </c>
      <c r="DV20">
        <v>0.5</v>
      </c>
      <c r="DW20" t="s">
        <v>242</v>
      </c>
      <c r="DX20" t="s">
        <v>242</v>
      </c>
      <c r="EA20">
        <v>1</v>
      </c>
      <c r="EB20" t="s">
        <v>242</v>
      </c>
      <c r="EC20" t="s">
        <v>1884</v>
      </c>
      <c r="ED20">
        <v>1</v>
      </c>
      <c r="EE20">
        <v>3450.4576900000002</v>
      </c>
      <c r="EF20" t="s">
        <v>1893</v>
      </c>
      <c r="EG20">
        <v>1</v>
      </c>
      <c r="EH20">
        <v>40</v>
      </c>
      <c r="EI20" t="s">
        <v>1894</v>
      </c>
      <c r="EJ20">
        <v>1</v>
      </c>
      <c r="EK20">
        <v>3450.4576900000002</v>
      </c>
      <c r="EL20" t="s">
        <v>1893</v>
      </c>
      <c r="EM20">
        <v>1</v>
      </c>
      <c r="EN20">
        <v>40</v>
      </c>
      <c r="EP20">
        <v>1</v>
      </c>
      <c r="ER20" t="s">
        <v>1884</v>
      </c>
      <c r="ES20">
        <v>1</v>
      </c>
      <c r="ET20">
        <v>18</v>
      </c>
      <c r="EU20">
        <v>56</v>
      </c>
      <c r="EV20">
        <v>27</v>
      </c>
      <c r="EX20">
        <v>1</v>
      </c>
      <c r="EY20">
        <v>46</v>
      </c>
      <c r="EZ20">
        <v>2</v>
      </c>
      <c r="FA20" t="s">
        <v>1895</v>
      </c>
      <c r="FB20">
        <v>1</v>
      </c>
      <c r="FC20" t="s">
        <v>242</v>
      </c>
      <c r="FD20" t="s">
        <v>242</v>
      </c>
      <c r="FE20" t="s">
        <v>242</v>
      </c>
      <c r="FF20" t="s">
        <v>242</v>
      </c>
      <c r="FG20" t="s">
        <v>242</v>
      </c>
      <c r="FH20" t="s">
        <v>242</v>
      </c>
      <c r="FI20" t="s">
        <v>242</v>
      </c>
      <c r="FJ20">
        <v>2</v>
      </c>
      <c r="FK20" t="s">
        <v>1896</v>
      </c>
      <c r="FL20">
        <v>1</v>
      </c>
      <c r="FN20" t="s">
        <v>1884</v>
      </c>
      <c r="FO20">
        <v>0</v>
      </c>
      <c r="FP20" t="s">
        <v>242</v>
      </c>
      <c r="FQ20" t="s">
        <v>242</v>
      </c>
      <c r="FS20" t="s">
        <v>242</v>
      </c>
      <c r="FV20">
        <v>1</v>
      </c>
      <c r="FW20">
        <v>591</v>
      </c>
      <c r="FX20" t="s">
        <v>1897</v>
      </c>
      <c r="FZ20">
        <v>5</v>
      </c>
      <c r="GA20" t="s">
        <v>1898</v>
      </c>
      <c r="GB20" t="s">
        <v>1899</v>
      </c>
      <c r="GC20">
        <v>0.5</v>
      </c>
      <c r="GD20" t="s">
        <v>1900</v>
      </c>
      <c r="GE20">
        <v>0</v>
      </c>
      <c r="GG20">
        <v>1</v>
      </c>
      <c r="GI20" t="s">
        <v>1884</v>
      </c>
    </row>
    <row r="21" spans="1:191" x14ac:dyDescent="0.2">
      <c r="A21">
        <v>76</v>
      </c>
      <c r="B21" t="s">
        <v>2002</v>
      </c>
      <c r="D21" t="s">
        <v>271</v>
      </c>
      <c r="E21" t="s">
        <v>391</v>
      </c>
      <c r="F21">
        <v>2020</v>
      </c>
      <c r="H21">
        <v>0.5</v>
      </c>
      <c r="K21">
        <v>8</v>
      </c>
      <c r="L21">
        <v>3</v>
      </c>
      <c r="N21" t="s">
        <v>2005</v>
      </c>
      <c r="O21">
        <v>1</v>
      </c>
      <c r="P21">
        <v>5</v>
      </c>
      <c r="Q21">
        <v>1</v>
      </c>
      <c r="R21">
        <v>3</v>
      </c>
      <c r="S21">
        <v>37.5</v>
      </c>
      <c r="T21">
        <v>1</v>
      </c>
      <c r="U21">
        <v>3</v>
      </c>
      <c r="W21">
        <v>3</v>
      </c>
      <c r="Y21" t="s">
        <v>2005</v>
      </c>
      <c r="Z21">
        <v>1</v>
      </c>
      <c r="AA21">
        <v>7</v>
      </c>
      <c r="AB21">
        <v>87.5</v>
      </c>
      <c r="AC21">
        <v>3</v>
      </c>
      <c r="AE21" t="s">
        <v>2005</v>
      </c>
      <c r="AF21">
        <v>1</v>
      </c>
      <c r="AG21">
        <v>7</v>
      </c>
      <c r="AH21">
        <v>87.5</v>
      </c>
      <c r="AI21">
        <v>3</v>
      </c>
      <c r="AK21" t="s">
        <v>2005</v>
      </c>
      <c r="AL21">
        <v>1</v>
      </c>
      <c r="AO21">
        <v>3</v>
      </c>
      <c r="AQ21" t="s">
        <v>2005</v>
      </c>
      <c r="AR21">
        <v>1</v>
      </c>
      <c r="AS21">
        <v>3</v>
      </c>
      <c r="AU21" t="s">
        <v>2005</v>
      </c>
      <c r="AV21">
        <v>1</v>
      </c>
      <c r="AW21">
        <v>4</v>
      </c>
      <c r="AX21">
        <v>50</v>
      </c>
      <c r="AZ21">
        <v>1</v>
      </c>
      <c r="BB21" t="s">
        <v>2006</v>
      </c>
      <c r="BC21">
        <v>1</v>
      </c>
      <c r="BD21">
        <v>1</v>
      </c>
      <c r="BE21">
        <v>12.5</v>
      </c>
      <c r="BF21">
        <v>2</v>
      </c>
      <c r="BG21">
        <v>1</v>
      </c>
      <c r="BI21" t="s">
        <v>2006</v>
      </c>
      <c r="BJ21">
        <v>0</v>
      </c>
      <c r="BL21" t="s">
        <v>242</v>
      </c>
      <c r="BM21" t="s">
        <v>242</v>
      </c>
      <c r="BO21">
        <v>0</v>
      </c>
      <c r="BQ21" t="s">
        <v>242</v>
      </c>
      <c r="BT21">
        <v>0</v>
      </c>
      <c r="BU21">
        <v>0</v>
      </c>
      <c r="BV21" t="s">
        <v>242</v>
      </c>
      <c r="BW21" t="s">
        <v>242</v>
      </c>
      <c r="BX21" t="s">
        <v>242</v>
      </c>
      <c r="CA21">
        <v>0</v>
      </c>
      <c r="CC21" t="s">
        <v>242</v>
      </c>
      <c r="CF21">
        <v>1</v>
      </c>
      <c r="CG21">
        <v>294</v>
      </c>
      <c r="CH21">
        <v>2</v>
      </c>
      <c r="CJ21">
        <v>1</v>
      </c>
      <c r="CK21">
        <v>4</v>
      </c>
      <c r="CL21">
        <v>2</v>
      </c>
      <c r="CM21">
        <v>914</v>
      </c>
      <c r="CN21">
        <v>2</v>
      </c>
      <c r="CO21" t="s">
        <v>242</v>
      </c>
      <c r="CP21" t="s">
        <v>242</v>
      </c>
      <c r="CR21">
        <v>1</v>
      </c>
      <c r="CS21">
        <v>407021</v>
      </c>
      <c r="CT21">
        <v>2</v>
      </c>
      <c r="CV21">
        <v>1</v>
      </c>
      <c r="CX21" t="s">
        <v>2006</v>
      </c>
      <c r="CY21">
        <v>1</v>
      </c>
      <c r="CZ21" t="s">
        <v>2007</v>
      </c>
      <c r="DA21">
        <v>1</v>
      </c>
      <c r="DB21" t="s">
        <v>2008</v>
      </c>
      <c r="DC21">
        <v>1</v>
      </c>
      <c r="DD21" t="s">
        <v>2009</v>
      </c>
      <c r="DE21">
        <v>1</v>
      </c>
      <c r="DF21" t="s">
        <v>2010</v>
      </c>
      <c r="DG21">
        <v>1</v>
      </c>
      <c r="DH21" t="s">
        <v>2011</v>
      </c>
      <c r="DI21">
        <v>1</v>
      </c>
      <c r="DJ21" t="s">
        <v>2012</v>
      </c>
      <c r="DK21">
        <v>1</v>
      </c>
      <c r="DL21" t="s">
        <v>2013</v>
      </c>
      <c r="DM21">
        <v>1</v>
      </c>
      <c r="DN21" t="s">
        <v>2014</v>
      </c>
      <c r="DO21">
        <v>1</v>
      </c>
      <c r="DP21" t="s">
        <v>2015</v>
      </c>
      <c r="DQ21">
        <v>1</v>
      </c>
      <c r="DR21" t="s">
        <v>2016</v>
      </c>
      <c r="DS21">
        <v>1</v>
      </c>
      <c r="DU21" t="s">
        <v>2006</v>
      </c>
      <c r="DV21">
        <v>0</v>
      </c>
      <c r="DW21" t="s">
        <v>242</v>
      </c>
      <c r="DX21" t="s">
        <v>242</v>
      </c>
      <c r="EA21" t="s">
        <v>242</v>
      </c>
      <c r="EB21" t="s">
        <v>242</v>
      </c>
      <c r="ED21">
        <v>0</v>
      </c>
      <c r="EE21" t="s">
        <v>242</v>
      </c>
      <c r="EG21">
        <v>0</v>
      </c>
      <c r="EH21" t="s">
        <v>242</v>
      </c>
      <c r="EJ21">
        <v>0</v>
      </c>
      <c r="EK21" t="s">
        <v>242</v>
      </c>
      <c r="EM21">
        <v>0</v>
      </c>
      <c r="EN21" t="s">
        <v>242</v>
      </c>
      <c r="EP21" t="s">
        <v>242</v>
      </c>
      <c r="ES21">
        <v>1</v>
      </c>
      <c r="ET21">
        <v>25.3</v>
      </c>
      <c r="EU21">
        <v>68.099999999999994</v>
      </c>
      <c r="EV21">
        <v>3.3</v>
      </c>
      <c r="EX21">
        <v>1</v>
      </c>
      <c r="EY21">
        <v>47.7</v>
      </c>
      <c r="EZ21">
        <v>2</v>
      </c>
      <c r="FA21" t="s">
        <v>2017</v>
      </c>
      <c r="FB21">
        <v>1</v>
      </c>
      <c r="FC21">
        <v>5.9</v>
      </c>
      <c r="FD21">
        <v>6.1</v>
      </c>
      <c r="FE21">
        <v>63</v>
      </c>
      <c r="FF21">
        <v>17.5</v>
      </c>
      <c r="FG21" t="s">
        <v>242</v>
      </c>
      <c r="FH21" t="s">
        <v>242</v>
      </c>
      <c r="FI21" t="s">
        <v>242</v>
      </c>
      <c r="FJ21">
        <v>1</v>
      </c>
      <c r="FL21">
        <v>1</v>
      </c>
      <c r="FN21" t="s">
        <v>2006</v>
      </c>
      <c r="FO21">
        <v>0.5</v>
      </c>
      <c r="FP21" t="s">
        <v>242</v>
      </c>
      <c r="FQ21" t="s">
        <v>242</v>
      </c>
      <c r="FR21" t="s">
        <v>2018</v>
      </c>
      <c r="FS21">
        <v>1</v>
      </c>
      <c r="FU21" t="s">
        <v>2006</v>
      </c>
      <c r="FV21">
        <v>1</v>
      </c>
      <c r="FW21">
        <v>10</v>
      </c>
      <c r="FX21" t="s">
        <v>2019</v>
      </c>
      <c r="FZ21">
        <v>3</v>
      </c>
      <c r="GB21" t="s">
        <v>2005</v>
      </c>
      <c r="GC21">
        <v>0</v>
      </c>
      <c r="GE21">
        <v>0</v>
      </c>
      <c r="GG21" t="s">
        <v>242</v>
      </c>
    </row>
    <row r="22" spans="1:191" x14ac:dyDescent="0.2">
      <c r="A22">
        <v>78</v>
      </c>
      <c r="B22" t="s">
        <v>2054</v>
      </c>
      <c r="D22" t="s">
        <v>271</v>
      </c>
      <c r="E22" t="s">
        <v>1304</v>
      </c>
      <c r="F22">
        <v>2020</v>
      </c>
      <c r="H22">
        <v>0</v>
      </c>
      <c r="K22">
        <v>14</v>
      </c>
      <c r="L22">
        <v>1</v>
      </c>
      <c r="N22" t="s">
        <v>2057</v>
      </c>
      <c r="O22">
        <v>1</v>
      </c>
      <c r="P22">
        <v>8</v>
      </c>
      <c r="Q22">
        <v>0</v>
      </c>
      <c r="R22">
        <v>0</v>
      </c>
      <c r="S22">
        <v>0</v>
      </c>
      <c r="T22">
        <v>1</v>
      </c>
      <c r="U22">
        <v>1</v>
      </c>
      <c r="W22">
        <v>3</v>
      </c>
      <c r="Y22" t="s">
        <v>2058</v>
      </c>
      <c r="Z22">
        <v>1</v>
      </c>
      <c r="AA22">
        <v>12</v>
      </c>
      <c r="AB22">
        <v>85.714285714285708</v>
      </c>
      <c r="AC22">
        <v>3</v>
      </c>
      <c r="AE22" t="s">
        <v>2058</v>
      </c>
      <c r="AF22">
        <v>1</v>
      </c>
      <c r="AG22">
        <v>10</v>
      </c>
      <c r="AH22">
        <v>71.428571428571431</v>
      </c>
      <c r="AI22">
        <v>3</v>
      </c>
      <c r="AK22" t="s">
        <v>2058</v>
      </c>
      <c r="AL22">
        <v>1</v>
      </c>
      <c r="AO22">
        <v>3</v>
      </c>
      <c r="AQ22" t="s">
        <v>2058</v>
      </c>
      <c r="AR22">
        <v>1</v>
      </c>
      <c r="AS22">
        <v>3</v>
      </c>
      <c r="AU22" t="s">
        <v>2058</v>
      </c>
      <c r="AV22">
        <v>1</v>
      </c>
      <c r="AW22">
        <v>5</v>
      </c>
      <c r="AX22">
        <v>35.714285714285715</v>
      </c>
      <c r="AZ22">
        <v>3</v>
      </c>
      <c r="BB22" t="s">
        <v>2058</v>
      </c>
      <c r="BC22">
        <v>1</v>
      </c>
      <c r="BD22">
        <v>14</v>
      </c>
      <c r="BE22">
        <v>100</v>
      </c>
      <c r="BF22">
        <v>1</v>
      </c>
      <c r="BG22">
        <v>3</v>
      </c>
      <c r="BI22" t="s">
        <v>2058</v>
      </c>
      <c r="BJ22">
        <v>0</v>
      </c>
      <c r="BL22" t="s">
        <v>242</v>
      </c>
      <c r="BM22" t="s">
        <v>242</v>
      </c>
      <c r="BO22">
        <v>1</v>
      </c>
      <c r="BP22" t="s">
        <v>2059</v>
      </c>
      <c r="BQ22">
        <v>1</v>
      </c>
      <c r="BS22" t="s">
        <v>2057</v>
      </c>
      <c r="BT22">
        <v>0</v>
      </c>
      <c r="BU22">
        <v>0</v>
      </c>
      <c r="BV22" t="s">
        <v>242</v>
      </c>
      <c r="BW22" t="s">
        <v>242</v>
      </c>
      <c r="BX22" t="s">
        <v>242</v>
      </c>
      <c r="CA22">
        <v>0</v>
      </c>
      <c r="CC22" t="s">
        <v>242</v>
      </c>
      <c r="CF22">
        <v>0</v>
      </c>
      <c r="CG22" t="s">
        <v>242</v>
      </c>
      <c r="CH22" t="s">
        <v>242</v>
      </c>
      <c r="CJ22">
        <v>0</v>
      </c>
      <c r="CK22" t="s">
        <v>242</v>
      </c>
      <c r="CL22" t="s">
        <v>242</v>
      </c>
      <c r="CN22" t="s">
        <v>242</v>
      </c>
      <c r="CO22" t="s">
        <v>242</v>
      </c>
      <c r="CP22" t="s">
        <v>242</v>
      </c>
      <c r="CR22">
        <v>0</v>
      </c>
      <c r="CS22" t="s">
        <v>242</v>
      </c>
      <c r="CT22" t="s">
        <v>242</v>
      </c>
      <c r="CV22" t="s">
        <v>242</v>
      </c>
      <c r="CY22">
        <v>1</v>
      </c>
      <c r="CZ22" t="s">
        <v>2060</v>
      </c>
      <c r="DA22">
        <v>1</v>
      </c>
      <c r="DB22" t="s">
        <v>2061</v>
      </c>
      <c r="DC22">
        <v>0</v>
      </c>
      <c r="DE22">
        <v>1</v>
      </c>
      <c r="DF22" t="s">
        <v>2062</v>
      </c>
      <c r="DG22">
        <v>0</v>
      </c>
      <c r="DI22">
        <v>0</v>
      </c>
      <c r="DK22">
        <v>0</v>
      </c>
      <c r="DM22">
        <v>0</v>
      </c>
      <c r="DO22">
        <v>1</v>
      </c>
      <c r="DP22" t="s">
        <v>2063</v>
      </c>
      <c r="DQ22">
        <v>1</v>
      </c>
      <c r="DR22" t="s">
        <v>2064</v>
      </c>
      <c r="DS22">
        <v>1</v>
      </c>
      <c r="DU22" t="s">
        <v>2057</v>
      </c>
      <c r="DV22">
        <v>0</v>
      </c>
      <c r="DW22" t="s">
        <v>242</v>
      </c>
      <c r="DX22" t="s">
        <v>242</v>
      </c>
      <c r="EA22" t="s">
        <v>242</v>
      </c>
      <c r="EB22" t="s">
        <v>242</v>
      </c>
      <c r="ED22">
        <v>0</v>
      </c>
      <c r="EE22" t="s">
        <v>242</v>
      </c>
      <c r="EG22">
        <v>0</v>
      </c>
      <c r="EH22" t="s">
        <v>242</v>
      </c>
      <c r="EJ22">
        <v>0</v>
      </c>
      <c r="EK22" t="s">
        <v>242</v>
      </c>
      <c r="EM22">
        <v>0</v>
      </c>
      <c r="EN22" t="s">
        <v>242</v>
      </c>
      <c r="EP22" t="s">
        <v>242</v>
      </c>
      <c r="ES22">
        <v>0</v>
      </c>
      <c r="ET22" t="s">
        <v>242</v>
      </c>
      <c r="EU22" t="s">
        <v>242</v>
      </c>
      <c r="EV22" t="s">
        <v>242</v>
      </c>
      <c r="EX22">
        <v>1</v>
      </c>
      <c r="EY22">
        <v>51.3</v>
      </c>
      <c r="EZ22">
        <v>2</v>
      </c>
      <c r="FB22">
        <v>1</v>
      </c>
      <c r="FC22">
        <v>4</v>
      </c>
      <c r="FD22">
        <v>8.1</v>
      </c>
      <c r="FE22">
        <v>58.9</v>
      </c>
      <c r="FF22">
        <v>25.4</v>
      </c>
      <c r="FG22" t="s">
        <v>242</v>
      </c>
      <c r="FH22" t="s">
        <v>242</v>
      </c>
      <c r="FI22" t="s">
        <v>242</v>
      </c>
      <c r="FJ22">
        <v>1</v>
      </c>
      <c r="FL22">
        <v>5</v>
      </c>
      <c r="FM22" t="s">
        <v>2065</v>
      </c>
      <c r="FN22" t="s">
        <v>2066</v>
      </c>
      <c r="FO22">
        <v>0</v>
      </c>
      <c r="FP22" t="s">
        <v>242</v>
      </c>
      <c r="FQ22" t="s">
        <v>242</v>
      </c>
      <c r="FS22" t="s">
        <v>242</v>
      </c>
      <c r="FV22">
        <v>1</v>
      </c>
      <c r="FW22">
        <v>53</v>
      </c>
      <c r="FX22" t="s">
        <v>2067</v>
      </c>
      <c r="FZ22">
        <v>3</v>
      </c>
      <c r="GB22" t="s">
        <v>2058</v>
      </c>
      <c r="GC22">
        <v>0</v>
      </c>
      <c r="GE22">
        <v>0</v>
      </c>
      <c r="GG22" t="s">
        <v>242</v>
      </c>
    </row>
    <row r="23" spans="1:191" x14ac:dyDescent="0.2">
      <c r="A23">
        <v>92</v>
      </c>
      <c r="B23" t="s">
        <v>2343</v>
      </c>
      <c r="D23" t="s">
        <v>271</v>
      </c>
      <c r="E23" t="s">
        <v>2346</v>
      </c>
      <c r="F23">
        <v>2020</v>
      </c>
      <c r="H23">
        <v>0</v>
      </c>
      <c r="K23">
        <v>6</v>
      </c>
      <c r="L23">
        <v>3</v>
      </c>
      <c r="N23" t="s">
        <v>2347</v>
      </c>
      <c r="O23">
        <v>1</v>
      </c>
      <c r="P23">
        <v>3</v>
      </c>
      <c r="Q23">
        <v>0</v>
      </c>
      <c r="R23">
        <v>0</v>
      </c>
      <c r="S23">
        <v>0</v>
      </c>
      <c r="T23">
        <v>0</v>
      </c>
      <c r="U23">
        <v>0</v>
      </c>
      <c r="V23" t="s">
        <v>2348</v>
      </c>
      <c r="W23">
        <v>3</v>
      </c>
      <c r="Y23" t="s">
        <v>2347</v>
      </c>
      <c r="Z23">
        <v>1</v>
      </c>
      <c r="AA23">
        <v>5</v>
      </c>
      <c r="AB23">
        <v>83.333333333333343</v>
      </c>
      <c r="AC23">
        <v>2</v>
      </c>
      <c r="AE23" t="s">
        <v>2349</v>
      </c>
      <c r="AF23">
        <v>1</v>
      </c>
      <c r="AG23">
        <v>4</v>
      </c>
      <c r="AH23">
        <v>66.666666666666657</v>
      </c>
      <c r="AI23">
        <v>3</v>
      </c>
      <c r="AK23" t="s">
        <v>2347</v>
      </c>
      <c r="AL23">
        <v>1</v>
      </c>
      <c r="AM23">
        <v>9.17</v>
      </c>
      <c r="AO23">
        <v>3</v>
      </c>
      <c r="AQ23" t="s">
        <v>2347</v>
      </c>
      <c r="AR23">
        <v>1</v>
      </c>
      <c r="AS23">
        <v>3</v>
      </c>
      <c r="AU23" t="s">
        <v>2347</v>
      </c>
      <c r="AV23">
        <v>1</v>
      </c>
      <c r="AW23">
        <v>1</v>
      </c>
      <c r="AX23">
        <v>16.666666666666664</v>
      </c>
      <c r="AZ23">
        <v>3</v>
      </c>
      <c r="BB23" t="s">
        <v>2347</v>
      </c>
      <c r="BC23">
        <v>1</v>
      </c>
      <c r="BD23">
        <v>1</v>
      </c>
      <c r="BE23">
        <v>16.666666666666664</v>
      </c>
      <c r="BF23">
        <v>2</v>
      </c>
      <c r="BG23">
        <v>3</v>
      </c>
      <c r="BI23" t="s">
        <v>2347</v>
      </c>
      <c r="BJ23">
        <v>0</v>
      </c>
      <c r="BL23" t="s">
        <v>242</v>
      </c>
      <c r="BM23" t="s">
        <v>242</v>
      </c>
      <c r="BO23">
        <v>0</v>
      </c>
      <c r="BQ23" t="s">
        <v>242</v>
      </c>
      <c r="BT23">
        <v>0</v>
      </c>
      <c r="BU23">
        <v>0</v>
      </c>
      <c r="BV23" t="s">
        <v>242</v>
      </c>
      <c r="BW23" t="s">
        <v>242</v>
      </c>
      <c r="BX23" t="s">
        <v>242</v>
      </c>
      <c r="CA23">
        <v>0</v>
      </c>
      <c r="CC23" t="s">
        <v>242</v>
      </c>
      <c r="CF23">
        <v>0</v>
      </c>
      <c r="CG23" t="s">
        <v>242</v>
      </c>
      <c r="CH23" t="s">
        <v>242</v>
      </c>
      <c r="CJ23">
        <v>0</v>
      </c>
      <c r="CK23" t="s">
        <v>242</v>
      </c>
      <c r="CL23" t="s">
        <v>242</v>
      </c>
      <c r="CN23" t="s">
        <v>242</v>
      </c>
      <c r="CO23" t="s">
        <v>242</v>
      </c>
      <c r="CP23" t="s">
        <v>242</v>
      </c>
      <c r="CR23">
        <v>0</v>
      </c>
      <c r="CS23" t="s">
        <v>242</v>
      </c>
      <c r="CT23" t="s">
        <v>242</v>
      </c>
      <c r="CV23" t="s">
        <v>242</v>
      </c>
      <c r="CY23">
        <v>0</v>
      </c>
      <c r="DA23">
        <v>0</v>
      </c>
      <c r="DC23">
        <v>0</v>
      </c>
      <c r="DE23">
        <v>0</v>
      </c>
      <c r="DG23">
        <v>0</v>
      </c>
      <c r="DI23">
        <v>0</v>
      </c>
      <c r="DK23">
        <v>0</v>
      </c>
      <c r="DM23">
        <v>0</v>
      </c>
      <c r="DO23">
        <v>0</v>
      </c>
      <c r="DQ23">
        <v>0</v>
      </c>
      <c r="DS23" t="s">
        <v>242</v>
      </c>
      <c r="DV23">
        <v>0</v>
      </c>
      <c r="DW23" t="s">
        <v>242</v>
      </c>
      <c r="DX23" t="s">
        <v>242</v>
      </c>
      <c r="EA23" t="s">
        <v>242</v>
      </c>
      <c r="EB23" t="s">
        <v>242</v>
      </c>
      <c r="ED23">
        <v>0</v>
      </c>
      <c r="EE23" t="s">
        <v>242</v>
      </c>
      <c r="EG23">
        <v>0</v>
      </c>
      <c r="EH23" t="s">
        <v>242</v>
      </c>
      <c r="EJ23">
        <v>0</v>
      </c>
      <c r="EK23" t="s">
        <v>242</v>
      </c>
      <c r="EM23">
        <v>0</v>
      </c>
      <c r="EN23" t="s">
        <v>242</v>
      </c>
      <c r="EP23" t="s">
        <v>242</v>
      </c>
      <c r="ES23">
        <v>0</v>
      </c>
      <c r="ET23" t="s">
        <v>242</v>
      </c>
      <c r="EU23" t="s">
        <v>242</v>
      </c>
      <c r="EV23" t="s">
        <v>242</v>
      </c>
      <c r="EX23">
        <v>0</v>
      </c>
      <c r="EY23" t="s">
        <v>242</v>
      </c>
      <c r="EZ23" t="s">
        <v>242</v>
      </c>
      <c r="FB23">
        <v>0</v>
      </c>
      <c r="FC23" t="s">
        <v>242</v>
      </c>
      <c r="FD23" t="s">
        <v>242</v>
      </c>
      <c r="FE23" t="s">
        <v>242</v>
      </c>
      <c r="FF23" t="s">
        <v>242</v>
      </c>
      <c r="FG23" t="s">
        <v>242</v>
      </c>
      <c r="FH23" t="s">
        <v>242</v>
      </c>
      <c r="FI23" t="s">
        <v>242</v>
      </c>
      <c r="FJ23" t="s">
        <v>242</v>
      </c>
      <c r="FL23" t="s">
        <v>242</v>
      </c>
      <c r="FO23">
        <v>0</v>
      </c>
      <c r="FP23" t="s">
        <v>242</v>
      </c>
      <c r="FQ23" t="s">
        <v>242</v>
      </c>
      <c r="FS23" t="s">
        <v>242</v>
      </c>
      <c r="FV23">
        <v>1</v>
      </c>
      <c r="FW23">
        <v>92</v>
      </c>
      <c r="FX23" t="s">
        <v>2350</v>
      </c>
      <c r="FZ23">
        <v>3</v>
      </c>
      <c r="GB23" t="s">
        <v>2347</v>
      </c>
      <c r="GC23">
        <v>0</v>
      </c>
      <c r="GE23">
        <v>0</v>
      </c>
      <c r="GG23" t="s">
        <v>242</v>
      </c>
    </row>
    <row r="24" spans="1:191" x14ac:dyDescent="0.2">
      <c r="A24">
        <v>99</v>
      </c>
      <c r="B24" t="s">
        <v>2482</v>
      </c>
      <c r="D24" t="s">
        <v>271</v>
      </c>
      <c r="E24" t="s">
        <v>2484</v>
      </c>
      <c r="F24">
        <v>2019</v>
      </c>
      <c r="H24">
        <v>0.5</v>
      </c>
      <c r="I24">
        <v>15</v>
      </c>
      <c r="K24">
        <v>13</v>
      </c>
      <c r="L24">
        <v>1</v>
      </c>
      <c r="N24" t="s">
        <v>2485</v>
      </c>
      <c r="O24">
        <v>1</v>
      </c>
      <c r="P24">
        <v>7</v>
      </c>
      <c r="Q24">
        <v>0</v>
      </c>
      <c r="R24">
        <v>0</v>
      </c>
      <c r="S24">
        <v>0</v>
      </c>
      <c r="T24">
        <v>0.5</v>
      </c>
      <c r="U24">
        <v>13</v>
      </c>
      <c r="V24" t="s">
        <v>2486</v>
      </c>
      <c r="W24">
        <v>3</v>
      </c>
      <c r="Y24" t="s">
        <v>2487</v>
      </c>
      <c r="Z24">
        <v>1</v>
      </c>
      <c r="AA24">
        <v>11</v>
      </c>
      <c r="AB24">
        <v>84.615384615384613</v>
      </c>
      <c r="AC24">
        <v>3</v>
      </c>
      <c r="AE24" t="s">
        <v>2487</v>
      </c>
      <c r="AF24">
        <v>1</v>
      </c>
      <c r="AG24">
        <v>11</v>
      </c>
      <c r="AH24">
        <v>84.615384615384613</v>
      </c>
      <c r="AI24">
        <v>3</v>
      </c>
      <c r="AK24" t="s">
        <v>2487</v>
      </c>
      <c r="AL24">
        <v>1</v>
      </c>
      <c r="AM24">
        <v>8.4600000000000009</v>
      </c>
      <c r="AO24">
        <v>3</v>
      </c>
      <c r="AQ24" t="s">
        <v>2487</v>
      </c>
      <c r="AR24">
        <v>1</v>
      </c>
      <c r="AS24">
        <v>3</v>
      </c>
      <c r="AU24" t="s">
        <v>2487</v>
      </c>
      <c r="AV24">
        <v>1</v>
      </c>
      <c r="AW24">
        <v>5</v>
      </c>
      <c r="AX24">
        <v>38.461538461538467</v>
      </c>
      <c r="AZ24">
        <v>3</v>
      </c>
      <c r="BB24" t="s">
        <v>2487</v>
      </c>
      <c r="BC24">
        <v>0</v>
      </c>
      <c r="BD24">
        <v>0</v>
      </c>
      <c r="BE24">
        <v>0</v>
      </c>
      <c r="BF24" t="s">
        <v>242</v>
      </c>
      <c r="BG24" t="s">
        <v>242</v>
      </c>
      <c r="BJ24">
        <v>0</v>
      </c>
      <c r="BL24" t="s">
        <v>242</v>
      </c>
      <c r="BM24" t="s">
        <v>242</v>
      </c>
      <c r="BO24">
        <v>1</v>
      </c>
      <c r="BP24" t="s">
        <v>2488</v>
      </c>
      <c r="BQ24">
        <v>1</v>
      </c>
      <c r="BS24" t="s">
        <v>2485</v>
      </c>
      <c r="BT24">
        <v>0</v>
      </c>
      <c r="BU24">
        <v>0</v>
      </c>
      <c r="BV24" t="s">
        <v>242</v>
      </c>
      <c r="BW24" t="s">
        <v>242</v>
      </c>
      <c r="BX24" t="s">
        <v>242</v>
      </c>
      <c r="CA24">
        <v>1</v>
      </c>
      <c r="CB24" t="s">
        <v>2489</v>
      </c>
      <c r="CC24">
        <v>2</v>
      </c>
      <c r="CE24" t="s">
        <v>2490</v>
      </c>
      <c r="CF24">
        <v>1</v>
      </c>
      <c r="CG24">
        <v>5962</v>
      </c>
      <c r="CH24">
        <v>2</v>
      </c>
      <c r="CJ24">
        <v>1</v>
      </c>
      <c r="CK24" t="s">
        <v>242</v>
      </c>
      <c r="CL24" t="s">
        <v>242</v>
      </c>
      <c r="CN24" t="s">
        <v>242</v>
      </c>
      <c r="CO24">
        <v>6901</v>
      </c>
      <c r="CP24">
        <v>2</v>
      </c>
      <c r="CR24">
        <v>0</v>
      </c>
      <c r="CS24" t="s">
        <v>242</v>
      </c>
      <c r="CT24" t="s">
        <v>242</v>
      </c>
      <c r="CV24">
        <v>1</v>
      </c>
      <c r="CX24" t="s">
        <v>2485</v>
      </c>
      <c r="CY24">
        <v>0.5</v>
      </c>
      <c r="CZ24" t="s">
        <v>2491</v>
      </c>
      <c r="DA24">
        <v>0</v>
      </c>
      <c r="DC24">
        <v>0</v>
      </c>
      <c r="DE24">
        <v>0</v>
      </c>
      <c r="DG24">
        <v>0</v>
      </c>
      <c r="DI24">
        <v>0</v>
      </c>
      <c r="DK24">
        <v>0</v>
      </c>
      <c r="DM24">
        <v>0</v>
      </c>
      <c r="DO24">
        <v>1</v>
      </c>
      <c r="DP24" t="s">
        <v>2492</v>
      </c>
      <c r="DQ24">
        <v>0.5</v>
      </c>
      <c r="DR24" t="s">
        <v>2493</v>
      </c>
      <c r="DS24">
        <v>1</v>
      </c>
      <c r="DU24" t="s">
        <v>2485</v>
      </c>
      <c r="DV24">
        <v>0</v>
      </c>
      <c r="DW24" t="s">
        <v>242</v>
      </c>
      <c r="DX24" t="s">
        <v>242</v>
      </c>
      <c r="EA24" t="s">
        <v>242</v>
      </c>
      <c r="EB24" t="s">
        <v>242</v>
      </c>
      <c r="ED24">
        <v>0</v>
      </c>
      <c r="EE24" t="s">
        <v>242</v>
      </c>
      <c r="EG24">
        <v>0</v>
      </c>
      <c r="EH24" t="s">
        <v>242</v>
      </c>
      <c r="EJ24">
        <v>1</v>
      </c>
      <c r="EK24">
        <v>38.23265902</v>
      </c>
      <c r="EL24" t="s">
        <v>2494</v>
      </c>
      <c r="EM24">
        <v>0</v>
      </c>
      <c r="EN24" t="s">
        <v>242</v>
      </c>
      <c r="EP24">
        <v>1</v>
      </c>
      <c r="ER24" t="s">
        <v>2485</v>
      </c>
      <c r="ES24">
        <v>1</v>
      </c>
      <c r="ET24">
        <v>13.37</v>
      </c>
      <c r="EU24">
        <v>67.03</v>
      </c>
      <c r="EV24">
        <v>19.399999999999999</v>
      </c>
      <c r="EX24">
        <v>1</v>
      </c>
      <c r="EY24">
        <v>55</v>
      </c>
      <c r="EZ24">
        <v>1</v>
      </c>
      <c r="FB24">
        <v>1</v>
      </c>
      <c r="FC24">
        <v>2</v>
      </c>
      <c r="FD24">
        <v>8</v>
      </c>
      <c r="FE24">
        <v>81</v>
      </c>
      <c r="FF24">
        <v>7</v>
      </c>
      <c r="FG24" t="s">
        <v>242</v>
      </c>
      <c r="FH24" t="s">
        <v>242</v>
      </c>
      <c r="FI24" t="s">
        <v>242</v>
      </c>
      <c r="FJ24">
        <v>1</v>
      </c>
      <c r="FL24">
        <v>1</v>
      </c>
      <c r="FN24" t="s">
        <v>2485</v>
      </c>
      <c r="FO24">
        <v>0</v>
      </c>
      <c r="FP24" t="s">
        <v>242</v>
      </c>
      <c r="FQ24" t="s">
        <v>242</v>
      </c>
      <c r="FS24" t="s">
        <v>242</v>
      </c>
      <c r="FV24">
        <v>1</v>
      </c>
      <c r="FW24">
        <v>237</v>
      </c>
      <c r="FX24" t="s">
        <v>2495</v>
      </c>
      <c r="FZ24">
        <v>3</v>
      </c>
      <c r="GB24" t="s">
        <v>2487</v>
      </c>
      <c r="GC24">
        <v>1</v>
      </c>
      <c r="GD24" t="s">
        <v>2496</v>
      </c>
      <c r="GE24">
        <v>1</v>
      </c>
      <c r="GF24" t="s">
        <v>2496</v>
      </c>
      <c r="GG24">
        <v>1</v>
      </c>
      <c r="GI24" t="s">
        <v>2485</v>
      </c>
    </row>
    <row r="25" spans="1:191" x14ac:dyDescent="0.2">
      <c r="A25">
        <v>118</v>
      </c>
      <c r="B25" t="s">
        <v>2891</v>
      </c>
      <c r="D25" t="s">
        <v>271</v>
      </c>
      <c r="E25" t="s">
        <v>2893</v>
      </c>
      <c r="F25">
        <v>2021</v>
      </c>
      <c r="H25">
        <v>0</v>
      </c>
      <c r="K25">
        <v>11</v>
      </c>
      <c r="L25">
        <v>1</v>
      </c>
      <c r="N25" t="s">
        <v>2894</v>
      </c>
      <c r="O25">
        <v>1</v>
      </c>
      <c r="P25">
        <v>11</v>
      </c>
      <c r="Q25">
        <v>0</v>
      </c>
      <c r="R25">
        <v>0</v>
      </c>
      <c r="S25">
        <v>0</v>
      </c>
      <c r="T25">
        <v>1</v>
      </c>
      <c r="U25">
        <v>10</v>
      </c>
      <c r="W25">
        <v>3</v>
      </c>
      <c r="Y25" t="s">
        <v>2895</v>
      </c>
      <c r="Z25">
        <v>1</v>
      </c>
      <c r="AA25">
        <v>9</v>
      </c>
      <c r="AB25">
        <v>81.818181818181827</v>
      </c>
      <c r="AC25">
        <v>3</v>
      </c>
      <c r="AE25" t="s">
        <v>2895</v>
      </c>
      <c r="AF25">
        <v>1</v>
      </c>
      <c r="AG25">
        <v>9</v>
      </c>
      <c r="AH25">
        <v>81.818181818181827</v>
      </c>
      <c r="AI25">
        <v>3</v>
      </c>
      <c r="AK25" t="s">
        <v>2895</v>
      </c>
      <c r="AL25">
        <v>1</v>
      </c>
      <c r="AO25">
        <v>3</v>
      </c>
      <c r="AQ25" t="s">
        <v>2895</v>
      </c>
      <c r="AR25">
        <v>1</v>
      </c>
      <c r="AS25">
        <v>3</v>
      </c>
      <c r="AU25" t="s">
        <v>2895</v>
      </c>
      <c r="AV25">
        <v>1</v>
      </c>
      <c r="AW25">
        <v>3</v>
      </c>
      <c r="AX25">
        <v>27.27272727272727</v>
      </c>
      <c r="AZ25">
        <v>3</v>
      </c>
      <c r="BB25" t="s">
        <v>2895</v>
      </c>
      <c r="BC25">
        <v>1</v>
      </c>
      <c r="BD25">
        <v>3</v>
      </c>
      <c r="BE25">
        <v>27.27272727272727</v>
      </c>
      <c r="BF25">
        <v>2</v>
      </c>
      <c r="BG25">
        <v>1</v>
      </c>
      <c r="BI25" t="s">
        <v>2894</v>
      </c>
      <c r="BJ25">
        <v>0</v>
      </c>
      <c r="BL25" t="s">
        <v>242</v>
      </c>
      <c r="BM25" t="s">
        <v>242</v>
      </c>
      <c r="BO25">
        <v>0</v>
      </c>
      <c r="BQ25" t="s">
        <v>242</v>
      </c>
      <c r="BT25">
        <v>0</v>
      </c>
      <c r="BU25">
        <v>0</v>
      </c>
      <c r="BV25" t="s">
        <v>242</v>
      </c>
      <c r="BW25" t="s">
        <v>242</v>
      </c>
      <c r="BX25" t="s">
        <v>242</v>
      </c>
      <c r="CA25">
        <v>1</v>
      </c>
      <c r="CB25" t="s">
        <v>2896</v>
      </c>
      <c r="CC25">
        <v>1</v>
      </c>
      <c r="CE25" t="s">
        <v>2894</v>
      </c>
      <c r="CF25">
        <v>0</v>
      </c>
      <c r="CG25" t="s">
        <v>242</v>
      </c>
      <c r="CH25" t="s">
        <v>242</v>
      </c>
      <c r="CJ25">
        <v>0</v>
      </c>
      <c r="CK25" t="s">
        <v>242</v>
      </c>
      <c r="CL25" t="s">
        <v>242</v>
      </c>
      <c r="CN25" t="s">
        <v>242</v>
      </c>
      <c r="CO25" t="s">
        <v>242</v>
      </c>
      <c r="CP25" t="s">
        <v>242</v>
      </c>
      <c r="CR25">
        <v>0</v>
      </c>
      <c r="CS25" t="s">
        <v>242</v>
      </c>
      <c r="CT25" t="s">
        <v>242</v>
      </c>
      <c r="CV25" t="s">
        <v>242</v>
      </c>
      <c r="CY25">
        <v>1</v>
      </c>
      <c r="CZ25" t="s">
        <v>2897</v>
      </c>
      <c r="DA25">
        <v>1</v>
      </c>
      <c r="DB25" t="s">
        <v>2898</v>
      </c>
      <c r="DC25">
        <v>0</v>
      </c>
      <c r="DE25">
        <v>0</v>
      </c>
      <c r="DG25">
        <v>0</v>
      </c>
      <c r="DI25">
        <v>0</v>
      </c>
      <c r="DK25">
        <v>0</v>
      </c>
      <c r="DM25">
        <v>0</v>
      </c>
      <c r="DO25">
        <v>0</v>
      </c>
      <c r="DQ25">
        <v>0</v>
      </c>
      <c r="DS25">
        <v>1</v>
      </c>
      <c r="DU25" t="s">
        <v>2894</v>
      </c>
      <c r="DV25">
        <v>0</v>
      </c>
      <c r="DW25" t="s">
        <v>242</v>
      </c>
      <c r="DX25" t="s">
        <v>242</v>
      </c>
      <c r="EA25" t="s">
        <v>242</v>
      </c>
      <c r="EB25" t="s">
        <v>242</v>
      </c>
      <c r="ED25">
        <v>0</v>
      </c>
      <c r="EE25" t="s">
        <v>242</v>
      </c>
      <c r="EG25">
        <v>0</v>
      </c>
      <c r="EH25" t="s">
        <v>242</v>
      </c>
      <c r="EJ25">
        <v>0</v>
      </c>
      <c r="EK25" t="s">
        <v>242</v>
      </c>
      <c r="EM25">
        <v>0</v>
      </c>
      <c r="EN25" t="s">
        <v>242</v>
      </c>
      <c r="EP25" t="s">
        <v>242</v>
      </c>
      <c r="ES25">
        <v>0</v>
      </c>
      <c r="ET25" t="s">
        <v>242</v>
      </c>
      <c r="EU25" t="s">
        <v>242</v>
      </c>
      <c r="EV25" t="s">
        <v>242</v>
      </c>
      <c r="EX25">
        <v>0</v>
      </c>
      <c r="EY25" t="s">
        <v>242</v>
      </c>
      <c r="EZ25" t="s">
        <v>242</v>
      </c>
      <c r="FB25">
        <v>0</v>
      </c>
      <c r="FC25" t="s">
        <v>242</v>
      </c>
      <c r="FD25" t="s">
        <v>242</v>
      </c>
      <c r="FE25" t="s">
        <v>242</v>
      </c>
      <c r="FF25" t="s">
        <v>242</v>
      </c>
      <c r="FG25" t="s">
        <v>242</v>
      </c>
      <c r="FH25" t="s">
        <v>242</v>
      </c>
      <c r="FI25" t="s">
        <v>242</v>
      </c>
      <c r="FJ25" t="s">
        <v>242</v>
      </c>
      <c r="FL25" t="s">
        <v>242</v>
      </c>
      <c r="FO25">
        <v>0</v>
      </c>
      <c r="FP25" t="s">
        <v>242</v>
      </c>
      <c r="FQ25" t="s">
        <v>242</v>
      </c>
      <c r="FS25" t="s">
        <v>242</v>
      </c>
      <c r="FV25">
        <v>1</v>
      </c>
      <c r="FW25">
        <v>199</v>
      </c>
      <c r="FX25" t="s">
        <v>2899</v>
      </c>
      <c r="FZ25">
        <v>3</v>
      </c>
      <c r="GB25" t="s">
        <v>2900</v>
      </c>
      <c r="GC25">
        <v>0</v>
      </c>
      <c r="GE25">
        <v>0</v>
      </c>
      <c r="GG25" t="s">
        <v>242</v>
      </c>
    </row>
    <row r="26" spans="1:191" x14ac:dyDescent="0.2">
      <c r="A26">
        <v>120</v>
      </c>
      <c r="B26" t="s">
        <v>2930</v>
      </c>
      <c r="D26" t="s">
        <v>271</v>
      </c>
      <c r="E26" t="s">
        <v>2932</v>
      </c>
      <c r="F26">
        <v>2020</v>
      </c>
      <c r="H26">
        <v>0</v>
      </c>
      <c r="K26">
        <v>12</v>
      </c>
      <c r="L26">
        <v>1</v>
      </c>
      <c r="N26" t="s">
        <v>2933</v>
      </c>
      <c r="O26">
        <v>1</v>
      </c>
      <c r="P26">
        <v>2</v>
      </c>
      <c r="Q26">
        <v>0</v>
      </c>
      <c r="R26">
        <v>0</v>
      </c>
      <c r="S26">
        <v>0</v>
      </c>
      <c r="T26">
        <v>0</v>
      </c>
      <c r="U26">
        <v>0</v>
      </c>
      <c r="W26">
        <v>1</v>
      </c>
      <c r="Y26" t="s">
        <v>2933</v>
      </c>
      <c r="Z26">
        <v>1</v>
      </c>
      <c r="AA26">
        <v>11</v>
      </c>
      <c r="AB26">
        <v>91.666666666666657</v>
      </c>
      <c r="AC26">
        <v>1</v>
      </c>
      <c r="AE26" t="s">
        <v>2933</v>
      </c>
      <c r="AF26">
        <v>1</v>
      </c>
      <c r="AG26">
        <v>10</v>
      </c>
      <c r="AH26">
        <v>83.333333333333343</v>
      </c>
      <c r="AI26">
        <v>1</v>
      </c>
      <c r="AK26" t="s">
        <v>2933</v>
      </c>
      <c r="AL26">
        <v>1</v>
      </c>
      <c r="AM26">
        <v>6</v>
      </c>
      <c r="AO26">
        <v>1</v>
      </c>
      <c r="AQ26" t="s">
        <v>2933</v>
      </c>
      <c r="AR26">
        <v>1</v>
      </c>
      <c r="AS26">
        <v>1</v>
      </c>
      <c r="AU26" t="s">
        <v>2933</v>
      </c>
      <c r="AV26">
        <v>1</v>
      </c>
      <c r="AW26">
        <v>3</v>
      </c>
      <c r="AX26">
        <v>25</v>
      </c>
      <c r="AZ26">
        <v>3</v>
      </c>
      <c r="BB26" t="s">
        <v>2934</v>
      </c>
      <c r="BC26">
        <v>1</v>
      </c>
      <c r="BD26">
        <v>1</v>
      </c>
      <c r="BE26">
        <v>8.3333333333333321</v>
      </c>
      <c r="BF26">
        <v>2</v>
      </c>
      <c r="BG26">
        <v>3</v>
      </c>
      <c r="BI26" t="s">
        <v>2934</v>
      </c>
      <c r="BJ26">
        <v>0</v>
      </c>
      <c r="BL26" t="s">
        <v>242</v>
      </c>
      <c r="BM26" t="s">
        <v>242</v>
      </c>
      <c r="BO26">
        <v>1</v>
      </c>
      <c r="BP26" t="s">
        <v>2935</v>
      </c>
      <c r="BQ26">
        <v>1</v>
      </c>
      <c r="BS26" t="s">
        <v>2933</v>
      </c>
      <c r="BT26">
        <v>0</v>
      </c>
      <c r="BU26">
        <v>0</v>
      </c>
      <c r="BV26" t="s">
        <v>242</v>
      </c>
      <c r="BW26" t="s">
        <v>242</v>
      </c>
      <c r="BX26" t="s">
        <v>242</v>
      </c>
      <c r="CA26">
        <v>1</v>
      </c>
      <c r="CB26" t="s">
        <v>2936</v>
      </c>
      <c r="CC26">
        <v>1</v>
      </c>
      <c r="CE26" t="s">
        <v>2933</v>
      </c>
      <c r="CF26">
        <v>1</v>
      </c>
      <c r="CG26">
        <v>153292</v>
      </c>
      <c r="CH26">
        <v>1</v>
      </c>
      <c r="CJ26">
        <v>1</v>
      </c>
      <c r="CK26" t="s">
        <v>242</v>
      </c>
      <c r="CL26" t="s">
        <v>242</v>
      </c>
      <c r="CN26" t="s">
        <v>242</v>
      </c>
      <c r="CO26">
        <v>49211</v>
      </c>
      <c r="CP26">
        <v>1</v>
      </c>
      <c r="CR26">
        <v>0</v>
      </c>
      <c r="CS26" t="s">
        <v>242</v>
      </c>
      <c r="CT26" t="s">
        <v>242</v>
      </c>
      <c r="CV26">
        <v>1</v>
      </c>
      <c r="CX26" t="s">
        <v>2933</v>
      </c>
      <c r="CY26">
        <v>0</v>
      </c>
      <c r="DA26">
        <v>1</v>
      </c>
      <c r="DB26" t="s">
        <v>2937</v>
      </c>
      <c r="DC26">
        <v>0</v>
      </c>
      <c r="DE26">
        <v>0</v>
      </c>
      <c r="DG26">
        <v>0</v>
      </c>
      <c r="DI26">
        <v>0</v>
      </c>
      <c r="DK26">
        <v>0.5</v>
      </c>
      <c r="DL26" t="s">
        <v>2938</v>
      </c>
      <c r="DM26">
        <v>0</v>
      </c>
      <c r="DO26">
        <v>1</v>
      </c>
      <c r="DP26" t="s">
        <v>2939</v>
      </c>
      <c r="DQ26">
        <v>0</v>
      </c>
      <c r="DS26">
        <v>1</v>
      </c>
      <c r="DU26" t="s">
        <v>2933</v>
      </c>
      <c r="DV26">
        <v>0</v>
      </c>
      <c r="DW26" t="s">
        <v>242</v>
      </c>
      <c r="DX26" t="s">
        <v>242</v>
      </c>
      <c r="EA26" t="s">
        <v>242</v>
      </c>
      <c r="EB26" t="s">
        <v>242</v>
      </c>
      <c r="ED26">
        <v>0</v>
      </c>
      <c r="EE26" t="s">
        <v>242</v>
      </c>
      <c r="EG26">
        <v>0</v>
      </c>
      <c r="EH26" t="s">
        <v>242</v>
      </c>
      <c r="EJ26">
        <v>0</v>
      </c>
      <c r="EK26" t="s">
        <v>242</v>
      </c>
      <c r="EM26">
        <v>0</v>
      </c>
      <c r="EN26" t="s">
        <v>242</v>
      </c>
      <c r="EP26" t="s">
        <v>242</v>
      </c>
      <c r="ES26">
        <v>0</v>
      </c>
      <c r="ET26" t="s">
        <v>242</v>
      </c>
      <c r="EU26" t="s">
        <v>242</v>
      </c>
      <c r="EV26" t="s">
        <v>242</v>
      </c>
      <c r="EX26">
        <v>1</v>
      </c>
      <c r="EY26">
        <v>16.3</v>
      </c>
      <c r="EZ26">
        <v>1</v>
      </c>
      <c r="FB26">
        <v>1</v>
      </c>
      <c r="FC26">
        <v>12.1</v>
      </c>
      <c r="FD26">
        <v>22.9</v>
      </c>
      <c r="FE26">
        <v>58.5</v>
      </c>
      <c r="FF26">
        <v>1.8</v>
      </c>
      <c r="FG26" t="s">
        <v>242</v>
      </c>
      <c r="FH26" t="s">
        <v>242</v>
      </c>
      <c r="FI26" t="s">
        <v>242</v>
      </c>
      <c r="FJ26">
        <v>1</v>
      </c>
      <c r="FL26">
        <v>1</v>
      </c>
      <c r="FN26" t="s">
        <v>2933</v>
      </c>
      <c r="FO26">
        <v>0</v>
      </c>
      <c r="FP26" t="s">
        <v>242</v>
      </c>
      <c r="FQ26" t="s">
        <v>242</v>
      </c>
      <c r="FS26" t="s">
        <v>242</v>
      </c>
      <c r="FV26">
        <v>1</v>
      </c>
      <c r="FW26">
        <v>259</v>
      </c>
      <c r="FX26" t="s">
        <v>2940</v>
      </c>
      <c r="FZ26">
        <v>3</v>
      </c>
      <c r="GB26" t="s">
        <v>2934</v>
      </c>
      <c r="GC26">
        <v>0</v>
      </c>
      <c r="GE26">
        <v>0</v>
      </c>
      <c r="GG26" t="s">
        <v>242</v>
      </c>
    </row>
    <row r="27" spans="1:191" x14ac:dyDescent="0.2">
      <c r="A27">
        <v>128</v>
      </c>
      <c r="B27" t="s">
        <v>3128</v>
      </c>
      <c r="D27" t="s">
        <v>271</v>
      </c>
      <c r="E27" t="s">
        <v>2346</v>
      </c>
      <c r="F27">
        <v>2020</v>
      </c>
      <c r="H27">
        <v>0</v>
      </c>
      <c r="K27">
        <v>7</v>
      </c>
      <c r="L27">
        <v>3</v>
      </c>
      <c r="N27" t="s">
        <v>3130</v>
      </c>
      <c r="O27">
        <v>0</v>
      </c>
      <c r="P27">
        <v>0</v>
      </c>
      <c r="Q27">
        <v>0</v>
      </c>
      <c r="R27">
        <v>0</v>
      </c>
      <c r="S27">
        <v>0</v>
      </c>
      <c r="T27">
        <v>0</v>
      </c>
      <c r="U27">
        <v>0</v>
      </c>
      <c r="W27" t="s">
        <v>242</v>
      </c>
      <c r="Z27">
        <v>1</v>
      </c>
      <c r="AA27">
        <v>5</v>
      </c>
      <c r="AB27">
        <v>71.428571428571431</v>
      </c>
      <c r="AC27">
        <v>3</v>
      </c>
      <c r="AE27" t="s">
        <v>3130</v>
      </c>
      <c r="AF27">
        <v>1</v>
      </c>
      <c r="AG27">
        <v>5</v>
      </c>
      <c r="AH27">
        <v>71.428571428571431</v>
      </c>
      <c r="AI27">
        <v>3</v>
      </c>
      <c r="AK27" t="s">
        <v>3130</v>
      </c>
      <c r="AL27">
        <v>1</v>
      </c>
      <c r="AM27">
        <v>16.600000000000001</v>
      </c>
      <c r="AO27">
        <v>3</v>
      </c>
      <c r="AQ27" t="s">
        <v>3130</v>
      </c>
      <c r="AR27">
        <v>1</v>
      </c>
      <c r="AS27">
        <v>3</v>
      </c>
      <c r="AU27" t="s">
        <v>3130</v>
      </c>
      <c r="AV27">
        <v>1</v>
      </c>
      <c r="AW27">
        <v>1</v>
      </c>
      <c r="AX27">
        <v>14.285714285714285</v>
      </c>
      <c r="AZ27">
        <v>3</v>
      </c>
      <c r="BB27" t="s">
        <v>3130</v>
      </c>
      <c r="BC27">
        <v>0</v>
      </c>
      <c r="BD27">
        <v>0</v>
      </c>
      <c r="BE27">
        <v>0</v>
      </c>
      <c r="BF27" t="s">
        <v>242</v>
      </c>
      <c r="BG27" t="s">
        <v>242</v>
      </c>
      <c r="BJ27">
        <v>0</v>
      </c>
      <c r="BL27" t="s">
        <v>242</v>
      </c>
      <c r="BM27" t="s">
        <v>242</v>
      </c>
      <c r="BO27">
        <v>1</v>
      </c>
      <c r="BP27" t="s">
        <v>3131</v>
      </c>
      <c r="BQ27">
        <v>1</v>
      </c>
      <c r="BS27" t="s">
        <v>3132</v>
      </c>
      <c r="BT27">
        <v>0</v>
      </c>
      <c r="BU27">
        <v>0.5</v>
      </c>
      <c r="BV27" t="s">
        <v>242</v>
      </c>
      <c r="BW27">
        <v>98</v>
      </c>
      <c r="BX27" t="s">
        <v>242</v>
      </c>
      <c r="BY27" t="s">
        <v>3133</v>
      </c>
      <c r="CA27">
        <v>1</v>
      </c>
      <c r="CB27" t="s">
        <v>3134</v>
      </c>
      <c r="CC27">
        <v>1</v>
      </c>
      <c r="CE27" t="s">
        <v>3132</v>
      </c>
      <c r="CF27">
        <v>1</v>
      </c>
      <c r="CG27">
        <v>1641025</v>
      </c>
      <c r="CH27">
        <v>2</v>
      </c>
      <c r="CJ27">
        <v>1</v>
      </c>
      <c r="CK27" t="s">
        <v>242</v>
      </c>
      <c r="CL27" t="s">
        <v>242</v>
      </c>
      <c r="CN27" t="s">
        <v>242</v>
      </c>
      <c r="CO27">
        <v>985920</v>
      </c>
      <c r="CP27">
        <v>2</v>
      </c>
      <c r="CR27">
        <v>0</v>
      </c>
      <c r="CS27" t="s">
        <v>242</v>
      </c>
      <c r="CT27" t="s">
        <v>242</v>
      </c>
      <c r="CV27">
        <v>1</v>
      </c>
      <c r="CX27" t="s">
        <v>3132</v>
      </c>
      <c r="CY27">
        <v>1</v>
      </c>
      <c r="CZ27" t="s">
        <v>3135</v>
      </c>
      <c r="DA27">
        <v>1</v>
      </c>
      <c r="DB27" t="s">
        <v>3136</v>
      </c>
      <c r="DC27">
        <v>0</v>
      </c>
      <c r="DE27">
        <v>0</v>
      </c>
      <c r="DG27">
        <v>0</v>
      </c>
      <c r="DI27">
        <v>0</v>
      </c>
      <c r="DK27">
        <v>0</v>
      </c>
      <c r="DM27">
        <v>0.5</v>
      </c>
      <c r="DN27" t="s">
        <v>3137</v>
      </c>
      <c r="DO27">
        <v>1</v>
      </c>
      <c r="DP27" t="s">
        <v>3138</v>
      </c>
      <c r="DQ27">
        <v>1</v>
      </c>
      <c r="DR27" t="s">
        <v>3139</v>
      </c>
      <c r="DS27">
        <v>1</v>
      </c>
      <c r="DU27" t="s">
        <v>3132</v>
      </c>
      <c r="DV27">
        <v>0</v>
      </c>
      <c r="DW27" t="s">
        <v>242</v>
      </c>
      <c r="DX27" t="s">
        <v>242</v>
      </c>
      <c r="EA27" t="s">
        <v>242</v>
      </c>
      <c r="EB27" t="s">
        <v>242</v>
      </c>
      <c r="ED27">
        <v>1</v>
      </c>
      <c r="EE27">
        <v>13964</v>
      </c>
      <c r="EF27" t="s">
        <v>3140</v>
      </c>
      <c r="EG27">
        <v>0</v>
      </c>
      <c r="EH27" t="s">
        <v>242</v>
      </c>
      <c r="EJ27">
        <v>0</v>
      </c>
      <c r="EK27" t="s">
        <v>242</v>
      </c>
      <c r="EM27">
        <v>0</v>
      </c>
      <c r="EN27" t="s">
        <v>242</v>
      </c>
      <c r="EP27">
        <v>1</v>
      </c>
      <c r="ER27" t="s">
        <v>3132</v>
      </c>
      <c r="ES27">
        <v>0.5</v>
      </c>
      <c r="ET27" t="s">
        <v>242</v>
      </c>
      <c r="EU27" t="s">
        <v>242</v>
      </c>
      <c r="EV27" t="s">
        <v>242</v>
      </c>
      <c r="EW27" t="s">
        <v>3141</v>
      </c>
      <c r="EX27">
        <v>1</v>
      </c>
      <c r="EY27">
        <v>28</v>
      </c>
      <c r="EZ27">
        <v>2</v>
      </c>
      <c r="FB27">
        <v>1</v>
      </c>
      <c r="FC27">
        <v>11</v>
      </c>
      <c r="FD27">
        <v>31</v>
      </c>
      <c r="FE27">
        <v>54</v>
      </c>
      <c r="FF27">
        <v>2</v>
      </c>
      <c r="FG27" t="s">
        <v>242</v>
      </c>
      <c r="FH27" t="s">
        <v>242</v>
      </c>
      <c r="FI27" t="s">
        <v>242</v>
      </c>
      <c r="FJ27">
        <v>1</v>
      </c>
      <c r="FL27">
        <v>1</v>
      </c>
      <c r="FN27" t="s">
        <v>3132</v>
      </c>
      <c r="FO27">
        <v>0</v>
      </c>
      <c r="FP27" t="s">
        <v>242</v>
      </c>
      <c r="FQ27" t="s">
        <v>242</v>
      </c>
      <c r="FS27" t="s">
        <v>242</v>
      </c>
      <c r="FV27">
        <v>1</v>
      </c>
      <c r="FW27">
        <v>103</v>
      </c>
      <c r="FX27" t="s">
        <v>3142</v>
      </c>
      <c r="FZ27">
        <v>3</v>
      </c>
      <c r="GB27" t="s">
        <v>3130</v>
      </c>
      <c r="GC27">
        <v>0</v>
      </c>
      <c r="GE27">
        <v>0</v>
      </c>
      <c r="GG27" t="s">
        <v>242</v>
      </c>
    </row>
    <row r="28" spans="1:191" x14ac:dyDescent="0.2">
      <c r="A28">
        <v>136</v>
      </c>
      <c r="B28" t="s">
        <v>3309</v>
      </c>
      <c r="D28" t="s">
        <v>271</v>
      </c>
      <c r="E28" t="s">
        <v>1304</v>
      </c>
      <c r="F28">
        <v>2021</v>
      </c>
      <c r="H28">
        <v>0.5</v>
      </c>
      <c r="I28">
        <v>15</v>
      </c>
      <c r="K28">
        <v>7</v>
      </c>
      <c r="L28">
        <v>3</v>
      </c>
      <c r="N28" t="s">
        <v>3312</v>
      </c>
      <c r="O28">
        <v>1</v>
      </c>
      <c r="P28">
        <v>3</v>
      </c>
      <c r="Q28">
        <v>0.5</v>
      </c>
      <c r="R28">
        <v>3</v>
      </c>
      <c r="S28">
        <v>42.857142857142854</v>
      </c>
      <c r="T28">
        <v>0.5</v>
      </c>
      <c r="U28">
        <v>3</v>
      </c>
      <c r="V28" t="s">
        <v>3313</v>
      </c>
      <c r="W28">
        <v>3</v>
      </c>
      <c r="Y28" t="s">
        <v>3312</v>
      </c>
      <c r="Z28">
        <v>1</v>
      </c>
      <c r="AA28">
        <v>6</v>
      </c>
      <c r="AB28">
        <v>85.714285714285708</v>
      </c>
      <c r="AC28">
        <v>3</v>
      </c>
      <c r="AE28" t="s">
        <v>3312</v>
      </c>
      <c r="AF28">
        <v>1</v>
      </c>
      <c r="AG28">
        <v>5</v>
      </c>
      <c r="AH28">
        <v>71.428571428571431</v>
      </c>
      <c r="AI28">
        <v>3</v>
      </c>
      <c r="AK28" t="s">
        <v>3312</v>
      </c>
      <c r="AL28">
        <v>1</v>
      </c>
      <c r="AM28">
        <v>6.6</v>
      </c>
      <c r="AO28">
        <v>3</v>
      </c>
      <c r="AQ28" t="s">
        <v>3312</v>
      </c>
      <c r="AR28">
        <v>1</v>
      </c>
      <c r="AS28">
        <v>3</v>
      </c>
      <c r="AU28" t="s">
        <v>3312</v>
      </c>
      <c r="AV28">
        <v>1</v>
      </c>
      <c r="AW28">
        <v>2</v>
      </c>
      <c r="AX28">
        <v>28.571428571428569</v>
      </c>
      <c r="AZ28">
        <v>3</v>
      </c>
      <c r="BB28" t="s">
        <v>3312</v>
      </c>
      <c r="BC28">
        <v>1</v>
      </c>
      <c r="BD28">
        <v>1</v>
      </c>
      <c r="BE28">
        <v>14.285714285714285</v>
      </c>
      <c r="BF28">
        <v>1</v>
      </c>
      <c r="BG28">
        <v>3</v>
      </c>
      <c r="BI28" t="s">
        <v>3312</v>
      </c>
      <c r="BJ28">
        <v>0</v>
      </c>
      <c r="BL28" t="s">
        <v>242</v>
      </c>
      <c r="BM28" t="s">
        <v>242</v>
      </c>
      <c r="BO28">
        <v>1</v>
      </c>
      <c r="BP28" t="s">
        <v>3314</v>
      </c>
      <c r="BQ28">
        <v>1</v>
      </c>
      <c r="BS28" t="s">
        <v>3315</v>
      </c>
      <c r="BT28">
        <v>1</v>
      </c>
      <c r="BU28">
        <v>0</v>
      </c>
      <c r="BV28" t="s">
        <v>242</v>
      </c>
      <c r="BW28" t="s">
        <v>242</v>
      </c>
      <c r="BX28" t="s">
        <v>242</v>
      </c>
      <c r="CA28">
        <v>1</v>
      </c>
      <c r="CB28" t="s">
        <v>3316</v>
      </c>
      <c r="CC28">
        <v>1</v>
      </c>
      <c r="CE28" t="s">
        <v>3315</v>
      </c>
      <c r="CF28">
        <v>1</v>
      </c>
      <c r="CG28">
        <v>1431917</v>
      </c>
      <c r="CH28">
        <v>2</v>
      </c>
      <c r="CJ28">
        <v>1</v>
      </c>
      <c r="CK28">
        <v>4219</v>
      </c>
      <c r="CL28">
        <v>2</v>
      </c>
      <c r="CM28">
        <v>4069</v>
      </c>
      <c r="CN28">
        <v>2</v>
      </c>
      <c r="CO28" t="s">
        <v>242</v>
      </c>
      <c r="CP28" t="s">
        <v>242</v>
      </c>
      <c r="CR28">
        <v>1</v>
      </c>
      <c r="CS28">
        <v>676165</v>
      </c>
      <c r="CT28">
        <v>2</v>
      </c>
      <c r="CV28">
        <v>1</v>
      </c>
      <c r="CX28" t="s">
        <v>3315</v>
      </c>
      <c r="CY28">
        <v>1</v>
      </c>
      <c r="CZ28" t="s">
        <v>3317</v>
      </c>
      <c r="DA28">
        <v>1</v>
      </c>
      <c r="DB28" t="s">
        <v>3318</v>
      </c>
      <c r="DC28">
        <v>1</v>
      </c>
      <c r="DD28" t="s">
        <v>3319</v>
      </c>
      <c r="DE28">
        <v>1</v>
      </c>
      <c r="DF28" t="s">
        <v>3320</v>
      </c>
      <c r="DG28">
        <v>0</v>
      </c>
      <c r="DI28">
        <v>1</v>
      </c>
      <c r="DJ28" t="s">
        <v>3321</v>
      </c>
      <c r="DK28">
        <v>1</v>
      </c>
      <c r="DL28" t="s">
        <v>3321</v>
      </c>
      <c r="DM28">
        <v>1</v>
      </c>
      <c r="DN28" t="s">
        <v>3214</v>
      </c>
      <c r="DO28">
        <v>1</v>
      </c>
      <c r="DP28" t="s">
        <v>3322</v>
      </c>
      <c r="DQ28">
        <v>1</v>
      </c>
      <c r="DR28" t="s">
        <v>3323</v>
      </c>
      <c r="DS28">
        <v>1</v>
      </c>
      <c r="DU28" t="s">
        <v>3315</v>
      </c>
      <c r="DV28">
        <v>0</v>
      </c>
      <c r="DW28" t="s">
        <v>242</v>
      </c>
      <c r="DX28" t="s">
        <v>242</v>
      </c>
      <c r="EA28" t="s">
        <v>242</v>
      </c>
      <c r="EB28" t="s">
        <v>242</v>
      </c>
      <c r="ED28">
        <v>0</v>
      </c>
      <c r="EE28" t="s">
        <v>242</v>
      </c>
      <c r="EG28">
        <v>0</v>
      </c>
      <c r="EH28" t="s">
        <v>242</v>
      </c>
      <c r="EJ28">
        <v>0</v>
      </c>
      <c r="EK28" t="s">
        <v>242</v>
      </c>
      <c r="EM28">
        <v>0</v>
      </c>
      <c r="EN28" t="s">
        <v>242</v>
      </c>
      <c r="EP28" t="s">
        <v>242</v>
      </c>
      <c r="ES28">
        <v>0</v>
      </c>
      <c r="ET28" t="s">
        <v>242</v>
      </c>
      <c r="EU28" t="s">
        <v>242</v>
      </c>
      <c r="EV28" t="s">
        <v>242</v>
      </c>
      <c r="EX28">
        <v>1</v>
      </c>
      <c r="EY28">
        <v>59</v>
      </c>
      <c r="EZ28">
        <v>2</v>
      </c>
      <c r="FA28" t="s">
        <v>3324</v>
      </c>
      <c r="FB28">
        <v>1</v>
      </c>
      <c r="FC28">
        <v>11.5</v>
      </c>
      <c r="FD28">
        <v>47.9</v>
      </c>
      <c r="FE28">
        <v>36.200000000000003</v>
      </c>
      <c r="FF28">
        <v>3.6</v>
      </c>
      <c r="FG28" t="s">
        <v>242</v>
      </c>
      <c r="FH28" t="s">
        <v>242</v>
      </c>
      <c r="FI28" t="s">
        <v>242</v>
      </c>
      <c r="FJ28">
        <v>1</v>
      </c>
      <c r="FK28" t="s">
        <v>3324</v>
      </c>
      <c r="FL28">
        <v>1</v>
      </c>
      <c r="FN28" t="s">
        <v>3315</v>
      </c>
      <c r="FO28">
        <v>0</v>
      </c>
      <c r="FP28" t="s">
        <v>242</v>
      </c>
      <c r="FQ28" t="s">
        <v>242</v>
      </c>
      <c r="FS28" t="s">
        <v>242</v>
      </c>
      <c r="FV28">
        <v>1</v>
      </c>
      <c r="FW28">
        <v>1018</v>
      </c>
      <c r="FX28" t="s">
        <v>3325</v>
      </c>
      <c r="FZ28">
        <v>3</v>
      </c>
      <c r="GB28" t="s">
        <v>3312</v>
      </c>
      <c r="GC28">
        <v>0</v>
      </c>
      <c r="GE28">
        <v>0</v>
      </c>
      <c r="GG28" t="s">
        <v>242</v>
      </c>
    </row>
    <row r="29" spans="1:191" x14ac:dyDescent="0.2">
      <c r="A29">
        <v>141</v>
      </c>
      <c r="B29" t="s">
        <v>3423</v>
      </c>
      <c r="D29" t="s">
        <v>271</v>
      </c>
      <c r="E29" t="s">
        <v>1304</v>
      </c>
      <c r="F29">
        <v>2019</v>
      </c>
      <c r="H29">
        <v>1</v>
      </c>
      <c r="K29">
        <v>13</v>
      </c>
      <c r="L29" t="s">
        <v>242</v>
      </c>
      <c r="O29">
        <v>0</v>
      </c>
      <c r="P29">
        <v>0</v>
      </c>
      <c r="Q29">
        <v>0</v>
      </c>
      <c r="R29">
        <v>0</v>
      </c>
      <c r="S29">
        <v>0</v>
      </c>
      <c r="T29">
        <v>0</v>
      </c>
      <c r="U29">
        <v>0</v>
      </c>
      <c r="W29" t="s">
        <v>242</v>
      </c>
      <c r="Z29">
        <v>1</v>
      </c>
      <c r="AA29">
        <v>1</v>
      </c>
      <c r="AB29">
        <v>7.6923076923076925</v>
      </c>
      <c r="AC29">
        <v>2</v>
      </c>
      <c r="AF29">
        <v>1</v>
      </c>
      <c r="AG29">
        <v>3</v>
      </c>
      <c r="AH29">
        <v>23.076923076923077</v>
      </c>
      <c r="AI29" t="s">
        <v>242</v>
      </c>
      <c r="AL29">
        <v>1</v>
      </c>
      <c r="AM29">
        <v>8</v>
      </c>
      <c r="AO29">
        <v>3</v>
      </c>
      <c r="AR29">
        <v>1</v>
      </c>
      <c r="AS29">
        <v>2</v>
      </c>
      <c r="AV29">
        <v>1</v>
      </c>
      <c r="AW29">
        <v>5</v>
      </c>
      <c r="AX29">
        <v>38.461538461538467</v>
      </c>
      <c r="AZ29">
        <v>3</v>
      </c>
      <c r="BC29">
        <v>1</v>
      </c>
      <c r="BD29">
        <v>7</v>
      </c>
      <c r="BE29">
        <v>53.846153846153847</v>
      </c>
      <c r="BF29">
        <v>2</v>
      </c>
      <c r="BG29">
        <v>3</v>
      </c>
      <c r="BJ29">
        <v>0</v>
      </c>
      <c r="BL29" t="s">
        <v>242</v>
      </c>
      <c r="BM29" t="s">
        <v>242</v>
      </c>
      <c r="BO29">
        <v>0</v>
      </c>
      <c r="BQ29" t="s">
        <v>242</v>
      </c>
      <c r="BT29">
        <v>0</v>
      </c>
      <c r="BU29">
        <v>0</v>
      </c>
      <c r="BV29" t="s">
        <v>242</v>
      </c>
      <c r="BW29" t="s">
        <v>242</v>
      </c>
      <c r="BX29" t="s">
        <v>242</v>
      </c>
      <c r="CA29">
        <v>1</v>
      </c>
      <c r="CC29" t="s">
        <v>242</v>
      </c>
      <c r="CF29">
        <v>1</v>
      </c>
      <c r="CG29">
        <v>319567.78000000003</v>
      </c>
      <c r="CH29">
        <v>2</v>
      </c>
      <c r="CJ29">
        <v>1</v>
      </c>
      <c r="CK29">
        <v>282054.83</v>
      </c>
      <c r="CL29">
        <v>2</v>
      </c>
      <c r="CM29">
        <v>803984.18</v>
      </c>
      <c r="CN29">
        <v>2</v>
      </c>
      <c r="CO29" t="s">
        <v>242</v>
      </c>
      <c r="CP29" t="s">
        <v>242</v>
      </c>
      <c r="CR29">
        <v>1</v>
      </c>
      <c r="CS29">
        <v>23078925</v>
      </c>
      <c r="CT29">
        <v>2</v>
      </c>
      <c r="CV29">
        <v>4</v>
      </c>
      <c r="CY29">
        <v>1</v>
      </c>
      <c r="CZ29" t="s">
        <v>3425</v>
      </c>
      <c r="DA29">
        <v>1</v>
      </c>
      <c r="DB29" t="s">
        <v>3426</v>
      </c>
      <c r="DC29">
        <v>1</v>
      </c>
      <c r="DD29" t="s">
        <v>3427</v>
      </c>
      <c r="DE29">
        <v>1</v>
      </c>
      <c r="DF29" t="s">
        <v>3428</v>
      </c>
      <c r="DG29">
        <v>1</v>
      </c>
      <c r="DI29">
        <v>1</v>
      </c>
      <c r="DJ29" t="s">
        <v>3429</v>
      </c>
      <c r="DK29">
        <v>1</v>
      </c>
      <c r="DL29" t="s">
        <v>3430</v>
      </c>
      <c r="DM29">
        <v>0.5</v>
      </c>
      <c r="DN29" t="s">
        <v>3431</v>
      </c>
      <c r="DO29">
        <v>1</v>
      </c>
      <c r="DP29" t="s">
        <v>3432</v>
      </c>
      <c r="DQ29">
        <v>1</v>
      </c>
      <c r="DR29" t="s">
        <v>3433</v>
      </c>
      <c r="DS29">
        <v>4</v>
      </c>
      <c r="DV29">
        <v>0</v>
      </c>
      <c r="DW29" t="s">
        <v>242</v>
      </c>
      <c r="DX29" t="s">
        <v>242</v>
      </c>
      <c r="EA29" t="s">
        <v>242</v>
      </c>
      <c r="EB29" t="s">
        <v>242</v>
      </c>
      <c r="ED29">
        <v>1</v>
      </c>
      <c r="EE29">
        <v>1000000</v>
      </c>
      <c r="EF29" t="s">
        <v>3434</v>
      </c>
      <c r="EG29">
        <v>0</v>
      </c>
      <c r="EH29" t="s">
        <v>242</v>
      </c>
      <c r="EJ29">
        <v>0</v>
      </c>
      <c r="EK29" t="s">
        <v>242</v>
      </c>
      <c r="EM29">
        <v>0</v>
      </c>
      <c r="EN29" t="s">
        <v>242</v>
      </c>
      <c r="EP29">
        <v>1</v>
      </c>
      <c r="ES29">
        <v>0</v>
      </c>
      <c r="ET29" t="s">
        <v>242</v>
      </c>
      <c r="EU29" t="s">
        <v>242</v>
      </c>
      <c r="EV29" t="s">
        <v>242</v>
      </c>
      <c r="EX29">
        <v>1</v>
      </c>
      <c r="EY29">
        <v>69.2</v>
      </c>
      <c r="EZ29">
        <v>1</v>
      </c>
      <c r="FB29">
        <v>1</v>
      </c>
      <c r="FC29">
        <v>8</v>
      </c>
      <c r="FD29">
        <v>26.9</v>
      </c>
      <c r="FE29">
        <v>53.5</v>
      </c>
      <c r="FF29">
        <v>5.5</v>
      </c>
      <c r="FG29" t="s">
        <v>242</v>
      </c>
      <c r="FH29" t="s">
        <v>242</v>
      </c>
      <c r="FI29" t="s">
        <v>242</v>
      </c>
      <c r="FJ29">
        <v>1</v>
      </c>
      <c r="FL29">
        <v>1</v>
      </c>
      <c r="FO29">
        <v>1</v>
      </c>
      <c r="FP29">
        <v>1</v>
      </c>
      <c r="FQ29">
        <v>0.98299999999999998</v>
      </c>
      <c r="FS29">
        <v>1</v>
      </c>
      <c r="FV29">
        <v>1</v>
      </c>
      <c r="FW29">
        <v>1049</v>
      </c>
      <c r="FZ29">
        <v>1</v>
      </c>
      <c r="GC29">
        <v>0</v>
      </c>
      <c r="GE29">
        <v>0</v>
      </c>
      <c r="GG29" t="s">
        <v>242</v>
      </c>
    </row>
    <row r="30" spans="1:191" x14ac:dyDescent="0.2">
      <c r="A30">
        <v>145</v>
      </c>
      <c r="B30" t="s">
        <v>3478</v>
      </c>
      <c r="D30" t="s">
        <v>271</v>
      </c>
      <c r="E30" t="s">
        <v>1304</v>
      </c>
      <c r="F30">
        <v>2020</v>
      </c>
      <c r="H30">
        <v>0.5</v>
      </c>
      <c r="I30">
        <v>15</v>
      </c>
      <c r="K30">
        <v>9</v>
      </c>
      <c r="L30" t="s">
        <v>242</v>
      </c>
      <c r="O30">
        <v>1</v>
      </c>
      <c r="P30">
        <v>9</v>
      </c>
      <c r="Q30">
        <v>1</v>
      </c>
      <c r="R30">
        <v>4</v>
      </c>
      <c r="S30">
        <v>44.444444444444443</v>
      </c>
      <c r="T30">
        <v>1</v>
      </c>
      <c r="U30">
        <v>4</v>
      </c>
      <c r="V30" t="s">
        <v>3480</v>
      </c>
      <c r="W30">
        <v>3</v>
      </c>
      <c r="Z30">
        <v>1</v>
      </c>
      <c r="AA30">
        <v>1</v>
      </c>
      <c r="AB30">
        <v>11.111111111111111</v>
      </c>
      <c r="AC30">
        <v>2</v>
      </c>
      <c r="AF30">
        <v>1</v>
      </c>
      <c r="AG30">
        <v>2</v>
      </c>
      <c r="AH30">
        <v>22.222222222222221</v>
      </c>
      <c r="AI30" t="s">
        <v>242</v>
      </c>
      <c r="AL30">
        <v>1</v>
      </c>
      <c r="AO30">
        <v>2</v>
      </c>
      <c r="AR30">
        <v>1</v>
      </c>
      <c r="AS30">
        <v>2</v>
      </c>
      <c r="AV30">
        <v>1</v>
      </c>
      <c r="AW30">
        <v>3</v>
      </c>
      <c r="AX30">
        <v>33.333333333333329</v>
      </c>
      <c r="AY30" t="s">
        <v>3455</v>
      </c>
      <c r="AZ30">
        <v>3</v>
      </c>
      <c r="BC30">
        <v>1</v>
      </c>
      <c r="BD30">
        <v>2</v>
      </c>
      <c r="BE30">
        <v>22.222222222222221</v>
      </c>
      <c r="BF30">
        <v>2</v>
      </c>
      <c r="BG30">
        <v>3</v>
      </c>
      <c r="BJ30">
        <v>0</v>
      </c>
      <c r="BL30" t="s">
        <v>242</v>
      </c>
      <c r="BM30" t="s">
        <v>242</v>
      </c>
      <c r="BO30">
        <v>1</v>
      </c>
      <c r="BP30" t="s">
        <v>3481</v>
      </c>
      <c r="BQ30">
        <v>1</v>
      </c>
      <c r="BT30">
        <v>1</v>
      </c>
      <c r="BU30">
        <v>0</v>
      </c>
      <c r="BV30" t="s">
        <v>242</v>
      </c>
      <c r="BW30" t="s">
        <v>242</v>
      </c>
      <c r="BX30" t="s">
        <v>242</v>
      </c>
      <c r="CA30">
        <v>1</v>
      </c>
      <c r="CB30" t="s">
        <v>3482</v>
      </c>
      <c r="CC30">
        <v>1</v>
      </c>
      <c r="CF30">
        <v>1</v>
      </c>
      <c r="CG30">
        <v>118296</v>
      </c>
      <c r="CH30">
        <v>2</v>
      </c>
      <c r="CJ30">
        <v>1</v>
      </c>
      <c r="CK30" t="s">
        <v>242</v>
      </c>
      <c r="CL30" t="s">
        <v>242</v>
      </c>
      <c r="CN30" t="s">
        <v>242</v>
      </c>
      <c r="CO30">
        <v>125868</v>
      </c>
      <c r="CP30">
        <v>2</v>
      </c>
      <c r="CR30">
        <v>0</v>
      </c>
      <c r="CS30" t="s">
        <v>242</v>
      </c>
      <c r="CT30" t="s">
        <v>242</v>
      </c>
      <c r="CU30" t="s">
        <v>3483</v>
      </c>
      <c r="CV30">
        <v>1</v>
      </c>
      <c r="CY30">
        <v>1</v>
      </c>
      <c r="CZ30" t="s">
        <v>3484</v>
      </c>
      <c r="DA30">
        <v>1</v>
      </c>
      <c r="DB30" t="s">
        <v>3485</v>
      </c>
      <c r="DC30">
        <v>1</v>
      </c>
      <c r="DD30" t="s">
        <v>3486</v>
      </c>
      <c r="DE30">
        <v>1</v>
      </c>
      <c r="DF30" t="s">
        <v>3487</v>
      </c>
      <c r="DG30">
        <v>0</v>
      </c>
      <c r="DI30">
        <v>0</v>
      </c>
      <c r="DK30">
        <v>0</v>
      </c>
      <c r="DM30">
        <v>0</v>
      </c>
      <c r="DO30">
        <v>1</v>
      </c>
      <c r="DP30" t="s">
        <v>1146</v>
      </c>
      <c r="DQ30">
        <v>1</v>
      </c>
      <c r="DS30">
        <v>1</v>
      </c>
      <c r="DV30">
        <v>0</v>
      </c>
      <c r="DW30" t="s">
        <v>242</v>
      </c>
      <c r="DX30" t="s">
        <v>242</v>
      </c>
      <c r="EA30" t="s">
        <v>242</v>
      </c>
      <c r="EB30" t="s">
        <v>242</v>
      </c>
      <c r="ED30">
        <v>0</v>
      </c>
      <c r="EE30" t="s">
        <v>242</v>
      </c>
      <c r="EG30">
        <v>0</v>
      </c>
      <c r="EH30" t="s">
        <v>242</v>
      </c>
      <c r="EJ30">
        <v>0</v>
      </c>
      <c r="EK30" t="s">
        <v>242</v>
      </c>
      <c r="EM30">
        <v>0</v>
      </c>
      <c r="EN30" t="s">
        <v>242</v>
      </c>
      <c r="EP30" t="s">
        <v>242</v>
      </c>
      <c r="ES30">
        <v>0</v>
      </c>
      <c r="ET30" t="s">
        <v>242</v>
      </c>
      <c r="EU30" t="s">
        <v>242</v>
      </c>
      <c r="EV30" t="s">
        <v>242</v>
      </c>
      <c r="EX30">
        <v>1</v>
      </c>
      <c r="EY30">
        <v>55</v>
      </c>
      <c r="EZ30">
        <v>1</v>
      </c>
      <c r="FA30" t="s">
        <v>3488</v>
      </c>
      <c r="FB30">
        <v>1</v>
      </c>
      <c r="FC30">
        <v>19</v>
      </c>
      <c r="FD30">
        <v>39</v>
      </c>
      <c r="FE30">
        <v>31</v>
      </c>
      <c r="FF30">
        <v>5</v>
      </c>
      <c r="FG30" t="s">
        <v>242</v>
      </c>
      <c r="FH30" t="s">
        <v>242</v>
      </c>
      <c r="FI30" t="s">
        <v>242</v>
      </c>
      <c r="FJ30">
        <v>1</v>
      </c>
      <c r="FK30" t="s">
        <v>3488</v>
      </c>
      <c r="FL30">
        <v>1</v>
      </c>
      <c r="FO30">
        <v>0</v>
      </c>
      <c r="FP30" t="s">
        <v>242</v>
      </c>
      <c r="FQ30" t="s">
        <v>242</v>
      </c>
      <c r="FS30" t="s">
        <v>242</v>
      </c>
      <c r="FV30">
        <v>1</v>
      </c>
      <c r="FW30">
        <v>2898</v>
      </c>
      <c r="FX30" t="s">
        <v>3489</v>
      </c>
      <c r="FZ30">
        <v>1</v>
      </c>
      <c r="GC30">
        <v>0</v>
      </c>
      <c r="GE30">
        <v>0</v>
      </c>
      <c r="GG30" t="s">
        <v>242</v>
      </c>
    </row>
    <row r="31" spans="1:191" x14ac:dyDescent="0.2">
      <c r="A31">
        <v>159</v>
      </c>
      <c r="B31" t="s">
        <v>3670</v>
      </c>
      <c r="C31">
        <v>40987</v>
      </c>
      <c r="D31" t="s">
        <v>271</v>
      </c>
      <c r="E31" t="s">
        <v>2932</v>
      </c>
      <c r="F31">
        <v>2020</v>
      </c>
      <c r="H31">
        <v>0</v>
      </c>
      <c r="K31">
        <v>13</v>
      </c>
      <c r="L31" t="s">
        <v>242</v>
      </c>
      <c r="O31">
        <v>1</v>
      </c>
      <c r="P31">
        <v>6</v>
      </c>
      <c r="Q31">
        <v>0</v>
      </c>
      <c r="R31">
        <v>0</v>
      </c>
      <c r="S31">
        <v>0</v>
      </c>
      <c r="T31">
        <v>0</v>
      </c>
      <c r="U31">
        <v>0</v>
      </c>
      <c r="V31" t="s">
        <v>3672</v>
      </c>
      <c r="W31">
        <v>2</v>
      </c>
      <c r="Z31">
        <v>1</v>
      </c>
      <c r="AA31">
        <v>11</v>
      </c>
      <c r="AB31">
        <v>84.615384615384613</v>
      </c>
      <c r="AC31">
        <v>2</v>
      </c>
      <c r="AF31">
        <v>1</v>
      </c>
      <c r="AG31">
        <v>11</v>
      </c>
      <c r="AH31">
        <v>84.615384615384613</v>
      </c>
      <c r="AI31" t="s">
        <v>242</v>
      </c>
      <c r="AL31">
        <v>1</v>
      </c>
      <c r="AO31">
        <v>2</v>
      </c>
      <c r="AR31">
        <v>1</v>
      </c>
      <c r="AS31">
        <v>2</v>
      </c>
      <c r="AV31">
        <v>1</v>
      </c>
      <c r="AW31">
        <v>3</v>
      </c>
      <c r="AX31">
        <v>23.076923076923077</v>
      </c>
      <c r="AZ31">
        <v>1</v>
      </c>
      <c r="BC31">
        <v>1</v>
      </c>
      <c r="BD31">
        <v>1</v>
      </c>
      <c r="BE31">
        <v>7.6923076923076925</v>
      </c>
      <c r="BF31">
        <v>1</v>
      </c>
      <c r="BG31">
        <v>1</v>
      </c>
      <c r="BJ31">
        <v>0</v>
      </c>
      <c r="BL31" t="s">
        <v>242</v>
      </c>
      <c r="BM31" t="s">
        <v>242</v>
      </c>
      <c r="BO31">
        <v>0</v>
      </c>
      <c r="BQ31" t="s">
        <v>242</v>
      </c>
      <c r="BT31">
        <v>0</v>
      </c>
      <c r="BU31">
        <v>0</v>
      </c>
      <c r="BV31" t="s">
        <v>242</v>
      </c>
      <c r="BW31" t="s">
        <v>242</v>
      </c>
      <c r="BX31" t="s">
        <v>242</v>
      </c>
      <c r="CA31">
        <v>0.5</v>
      </c>
      <c r="CB31" t="s">
        <v>3673</v>
      </c>
      <c r="CC31">
        <v>1</v>
      </c>
      <c r="CF31">
        <v>0.5</v>
      </c>
      <c r="CG31" t="s">
        <v>242</v>
      </c>
      <c r="CH31" t="s">
        <v>242</v>
      </c>
      <c r="CI31" t="s">
        <v>3674</v>
      </c>
      <c r="CJ31">
        <v>1</v>
      </c>
      <c r="CK31" t="s">
        <v>242</v>
      </c>
      <c r="CL31" t="s">
        <v>242</v>
      </c>
      <c r="CN31" t="s">
        <v>242</v>
      </c>
      <c r="CO31" t="s">
        <v>242</v>
      </c>
      <c r="CP31" t="s">
        <v>242</v>
      </c>
      <c r="CQ31" t="s">
        <v>3674</v>
      </c>
      <c r="CR31">
        <v>0.5</v>
      </c>
      <c r="CS31" t="s">
        <v>242</v>
      </c>
      <c r="CT31" t="s">
        <v>242</v>
      </c>
      <c r="CU31" t="s">
        <v>3674</v>
      </c>
      <c r="CV31">
        <v>1</v>
      </c>
      <c r="CY31">
        <v>0</v>
      </c>
      <c r="DA31">
        <v>0</v>
      </c>
      <c r="DC31">
        <v>0</v>
      </c>
      <c r="DE31">
        <v>0</v>
      </c>
      <c r="DG31">
        <v>0</v>
      </c>
      <c r="DI31">
        <v>0</v>
      </c>
      <c r="DK31">
        <v>0</v>
      </c>
      <c r="DM31">
        <v>0</v>
      </c>
      <c r="DO31">
        <v>0</v>
      </c>
      <c r="DQ31">
        <v>0</v>
      </c>
      <c r="DS31">
        <v>1</v>
      </c>
      <c r="DV31">
        <v>0</v>
      </c>
      <c r="DW31" t="s">
        <v>242</v>
      </c>
      <c r="DX31" t="s">
        <v>242</v>
      </c>
      <c r="EA31" t="s">
        <v>242</v>
      </c>
      <c r="EB31" t="s">
        <v>242</v>
      </c>
      <c r="ED31">
        <v>0</v>
      </c>
      <c r="EE31" t="s">
        <v>242</v>
      </c>
      <c r="EG31">
        <v>0</v>
      </c>
      <c r="EH31" t="s">
        <v>242</v>
      </c>
      <c r="EJ31">
        <v>1</v>
      </c>
      <c r="EK31">
        <v>511.89</v>
      </c>
      <c r="EM31">
        <v>0</v>
      </c>
      <c r="EN31" t="s">
        <v>242</v>
      </c>
      <c r="EP31">
        <v>1</v>
      </c>
      <c r="ES31">
        <v>0</v>
      </c>
      <c r="ET31" t="s">
        <v>242</v>
      </c>
      <c r="EU31" t="s">
        <v>242</v>
      </c>
      <c r="EV31" t="s">
        <v>242</v>
      </c>
      <c r="EX31">
        <v>1</v>
      </c>
      <c r="EY31">
        <v>23.1</v>
      </c>
      <c r="EZ31">
        <v>1</v>
      </c>
      <c r="FB31">
        <v>0.5</v>
      </c>
      <c r="FC31" t="s">
        <v>242</v>
      </c>
      <c r="FD31" t="s">
        <v>242</v>
      </c>
      <c r="FE31" t="s">
        <v>242</v>
      </c>
      <c r="FF31" t="s">
        <v>242</v>
      </c>
      <c r="FG31" t="s">
        <v>242</v>
      </c>
      <c r="FH31" t="s">
        <v>242</v>
      </c>
      <c r="FI31" t="s">
        <v>242</v>
      </c>
      <c r="FJ31">
        <v>1</v>
      </c>
      <c r="FK31" t="s">
        <v>3675</v>
      </c>
      <c r="FL31">
        <v>1</v>
      </c>
      <c r="FO31">
        <v>0</v>
      </c>
      <c r="FP31" t="s">
        <v>242</v>
      </c>
      <c r="FQ31" t="s">
        <v>242</v>
      </c>
      <c r="FS31" t="s">
        <v>242</v>
      </c>
      <c r="FV31">
        <v>1</v>
      </c>
      <c r="FW31">
        <v>172</v>
      </c>
      <c r="FZ31" t="s">
        <v>242</v>
      </c>
      <c r="GC31">
        <v>0</v>
      </c>
      <c r="GE31">
        <v>0</v>
      </c>
      <c r="GG31" t="s">
        <v>242</v>
      </c>
    </row>
    <row r="32" spans="1:191" x14ac:dyDescent="0.2">
      <c r="A32">
        <v>161</v>
      </c>
      <c r="B32" t="s">
        <v>3693</v>
      </c>
      <c r="D32" t="s">
        <v>271</v>
      </c>
      <c r="E32" t="s">
        <v>272</v>
      </c>
      <c r="F32">
        <v>2019</v>
      </c>
      <c r="H32">
        <v>0</v>
      </c>
      <c r="K32">
        <v>12</v>
      </c>
      <c r="L32" t="s">
        <v>242</v>
      </c>
      <c r="O32">
        <v>1</v>
      </c>
      <c r="P32">
        <v>5</v>
      </c>
      <c r="Q32">
        <v>0</v>
      </c>
      <c r="R32">
        <v>0</v>
      </c>
      <c r="S32">
        <v>0</v>
      </c>
      <c r="T32">
        <v>0</v>
      </c>
      <c r="U32">
        <v>0</v>
      </c>
      <c r="V32" t="s">
        <v>3695</v>
      </c>
      <c r="W32">
        <v>2</v>
      </c>
      <c r="Z32">
        <v>1</v>
      </c>
      <c r="AA32">
        <v>1</v>
      </c>
      <c r="AB32">
        <v>8.3333333333333321</v>
      </c>
      <c r="AC32">
        <v>2</v>
      </c>
      <c r="AF32">
        <v>1</v>
      </c>
      <c r="AG32">
        <v>2</v>
      </c>
      <c r="AH32">
        <v>16.666666666666664</v>
      </c>
      <c r="AI32" t="s">
        <v>242</v>
      </c>
      <c r="AL32">
        <v>1</v>
      </c>
      <c r="AM32">
        <v>5</v>
      </c>
      <c r="AO32">
        <v>2</v>
      </c>
      <c r="AR32">
        <v>1</v>
      </c>
      <c r="AS32">
        <v>3</v>
      </c>
      <c r="AV32">
        <v>1</v>
      </c>
      <c r="AW32">
        <v>3</v>
      </c>
      <c r="AX32">
        <v>25</v>
      </c>
      <c r="AZ32">
        <v>3</v>
      </c>
      <c r="BC32">
        <v>1</v>
      </c>
      <c r="BD32">
        <v>2</v>
      </c>
      <c r="BE32">
        <v>16.666666666666664</v>
      </c>
      <c r="BF32">
        <v>1</v>
      </c>
      <c r="BG32">
        <v>1</v>
      </c>
      <c r="BJ32">
        <v>0</v>
      </c>
      <c r="BL32" t="s">
        <v>242</v>
      </c>
      <c r="BM32" t="s">
        <v>242</v>
      </c>
      <c r="BO32">
        <v>0</v>
      </c>
      <c r="BQ32" t="s">
        <v>242</v>
      </c>
      <c r="BT32">
        <v>0</v>
      </c>
      <c r="BU32">
        <v>0.5</v>
      </c>
      <c r="BV32" t="s">
        <v>242</v>
      </c>
      <c r="BW32">
        <v>99</v>
      </c>
      <c r="BX32" t="s">
        <v>242</v>
      </c>
      <c r="BY32" t="s">
        <v>3696</v>
      </c>
      <c r="CA32">
        <v>1</v>
      </c>
      <c r="CB32" t="s">
        <v>3697</v>
      </c>
      <c r="CC32">
        <v>1</v>
      </c>
      <c r="CF32">
        <v>0</v>
      </c>
      <c r="CG32" t="s">
        <v>242</v>
      </c>
      <c r="CH32" t="s">
        <v>242</v>
      </c>
      <c r="CJ32">
        <v>0</v>
      </c>
      <c r="CK32" t="s">
        <v>242</v>
      </c>
      <c r="CL32" t="s">
        <v>242</v>
      </c>
      <c r="CN32" t="s">
        <v>242</v>
      </c>
      <c r="CO32" t="s">
        <v>242</v>
      </c>
      <c r="CP32" t="s">
        <v>242</v>
      </c>
      <c r="CR32">
        <v>0</v>
      </c>
      <c r="CS32" t="s">
        <v>242</v>
      </c>
      <c r="CT32" t="s">
        <v>242</v>
      </c>
      <c r="CV32" t="s">
        <v>242</v>
      </c>
      <c r="CY32">
        <v>0</v>
      </c>
      <c r="DA32">
        <v>0</v>
      </c>
      <c r="DC32">
        <v>0</v>
      </c>
      <c r="DE32">
        <v>0</v>
      </c>
      <c r="DG32">
        <v>0</v>
      </c>
      <c r="DI32">
        <v>0</v>
      </c>
      <c r="DK32">
        <v>0</v>
      </c>
      <c r="DM32">
        <v>0</v>
      </c>
      <c r="DO32">
        <v>0</v>
      </c>
      <c r="DQ32">
        <v>0</v>
      </c>
      <c r="DS32" t="s">
        <v>242</v>
      </c>
      <c r="DV32">
        <v>0</v>
      </c>
      <c r="DW32" t="s">
        <v>242</v>
      </c>
      <c r="DX32" t="s">
        <v>242</v>
      </c>
      <c r="EA32" t="s">
        <v>242</v>
      </c>
      <c r="EB32" t="s">
        <v>242</v>
      </c>
      <c r="ED32">
        <v>0</v>
      </c>
      <c r="EE32" t="s">
        <v>242</v>
      </c>
      <c r="EG32">
        <v>0</v>
      </c>
      <c r="EH32" t="s">
        <v>242</v>
      </c>
      <c r="EJ32">
        <v>0</v>
      </c>
      <c r="EK32" t="s">
        <v>242</v>
      </c>
      <c r="EM32">
        <v>0</v>
      </c>
      <c r="EN32" t="s">
        <v>242</v>
      </c>
      <c r="EP32" t="s">
        <v>242</v>
      </c>
      <c r="ES32">
        <v>0</v>
      </c>
      <c r="ET32" t="s">
        <v>242</v>
      </c>
      <c r="EU32" t="s">
        <v>242</v>
      </c>
      <c r="EV32" t="s">
        <v>242</v>
      </c>
      <c r="EX32">
        <v>1</v>
      </c>
      <c r="EY32">
        <v>24.6</v>
      </c>
      <c r="EZ32" t="s">
        <v>242</v>
      </c>
      <c r="FB32">
        <v>0.5</v>
      </c>
      <c r="FC32" t="s">
        <v>242</v>
      </c>
      <c r="FD32" t="s">
        <v>242</v>
      </c>
      <c r="FE32" t="s">
        <v>242</v>
      </c>
      <c r="FF32" t="s">
        <v>242</v>
      </c>
      <c r="FG32" t="s">
        <v>242</v>
      </c>
      <c r="FH32" t="s">
        <v>242</v>
      </c>
      <c r="FI32" t="s">
        <v>242</v>
      </c>
      <c r="FJ32" t="s">
        <v>242</v>
      </c>
      <c r="FK32" t="s">
        <v>3698</v>
      </c>
      <c r="FL32">
        <v>1</v>
      </c>
      <c r="FO32">
        <v>0</v>
      </c>
      <c r="FP32" t="s">
        <v>242</v>
      </c>
      <c r="FQ32" t="s">
        <v>242</v>
      </c>
      <c r="FS32" t="s">
        <v>242</v>
      </c>
      <c r="FV32">
        <v>1</v>
      </c>
      <c r="FW32">
        <v>211</v>
      </c>
      <c r="FZ32">
        <v>1</v>
      </c>
      <c r="GC32">
        <v>0</v>
      </c>
      <c r="GE32">
        <v>0</v>
      </c>
      <c r="GG32" t="s">
        <v>242</v>
      </c>
    </row>
    <row r="33" spans="1:189" x14ac:dyDescent="0.2">
      <c r="A33">
        <v>162</v>
      </c>
      <c r="B33" t="s">
        <v>3702</v>
      </c>
      <c r="C33">
        <v>882184</v>
      </c>
      <c r="D33" t="s">
        <v>271</v>
      </c>
      <c r="E33" t="s">
        <v>2346</v>
      </c>
      <c r="F33">
        <v>2019</v>
      </c>
      <c r="H33">
        <v>0</v>
      </c>
      <c r="K33">
        <v>6</v>
      </c>
      <c r="L33" t="s">
        <v>242</v>
      </c>
      <c r="O33">
        <v>0</v>
      </c>
      <c r="P33">
        <v>0</v>
      </c>
      <c r="Q33">
        <v>0</v>
      </c>
      <c r="R33">
        <v>0</v>
      </c>
      <c r="S33">
        <v>0</v>
      </c>
      <c r="T33">
        <v>0</v>
      </c>
      <c r="U33">
        <v>0</v>
      </c>
      <c r="W33" t="s">
        <v>242</v>
      </c>
      <c r="Z33">
        <v>1</v>
      </c>
      <c r="AA33">
        <v>1</v>
      </c>
      <c r="AB33">
        <v>16.666666666666664</v>
      </c>
      <c r="AC33">
        <v>2</v>
      </c>
      <c r="AF33">
        <v>1</v>
      </c>
      <c r="AG33">
        <v>5</v>
      </c>
      <c r="AH33">
        <v>83.333333333333343</v>
      </c>
      <c r="AI33" t="s">
        <v>242</v>
      </c>
      <c r="AL33">
        <v>1</v>
      </c>
      <c r="AO33">
        <v>2</v>
      </c>
      <c r="AR33">
        <v>1</v>
      </c>
      <c r="AS33">
        <v>2</v>
      </c>
      <c r="AV33">
        <v>1</v>
      </c>
      <c r="AW33">
        <v>2</v>
      </c>
      <c r="AX33">
        <v>33.333333333333329</v>
      </c>
      <c r="AZ33" t="s">
        <v>242</v>
      </c>
      <c r="BC33">
        <v>0.5</v>
      </c>
      <c r="BD33" t="s">
        <v>242</v>
      </c>
      <c r="BE33" t="s">
        <v>242</v>
      </c>
      <c r="BF33" t="s">
        <v>242</v>
      </c>
      <c r="BG33" t="s">
        <v>242</v>
      </c>
      <c r="BJ33">
        <v>0</v>
      </c>
      <c r="BL33" t="s">
        <v>242</v>
      </c>
      <c r="BM33" t="s">
        <v>242</v>
      </c>
      <c r="BO33">
        <v>0</v>
      </c>
      <c r="BQ33" t="s">
        <v>242</v>
      </c>
      <c r="BT33">
        <v>0</v>
      </c>
      <c r="BU33">
        <v>0</v>
      </c>
      <c r="BV33" t="s">
        <v>242</v>
      </c>
      <c r="BW33" t="s">
        <v>242</v>
      </c>
      <c r="BX33" t="s">
        <v>242</v>
      </c>
      <c r="CA33">
        <v>0</v>
      </c>
      <c r="CC33" t="s">
        <v>242</v>
      </c>
      <c r="CF33">
        <v>0</v>
      </c>
      <c r="CG33" t="s">
        <v>242</v>
      </c>
      <c r="CH33" t="s">
        <v>242</v>
      </c>
      <c r="CJ33">
        <v>0</v>
      </c>
      <c r="CK33" t="s">
        <v>242</v>
      </c>
      <c r="CL33" t="s">
        <v>242</v>
      </c>
      <c r="CN33" t="s">
        <v>242</v>
      </c>
      <c r="CO33" t="s">
        <v>242</v>
      </c>
      <c r="CP33" t="s">
        <v>242</v>
      </c>
      <c r="CR33">
        <v>0</v>
      </c>
      <c r="CS33" t="s">
        <v>242</v>
      </c>
      <c r="CT33" t="s">
        <v>242</v>
      </c>
      <c r="CV33" t="s">
        <v>242</v>
      </c>
      <c r="CY33">
        <v>0</v>
      </c>
      <c r="DA33">
        <v>0</v>
      </c>
      <c r="DC33">
        <v>0</v>
      </c>
      <c r="DE33">
        <v>0</v>
      </c>
      <c r="DG33">
        <v>0</v>
      </c>
      <c r="DI33">
        <v>0</v>
      </c>
      <c r="DK33">
        <v>0</v>
      </c>
      <c r="DM33">
        <v>0</v>
      </c>
      <c r="DO33">
        <v>0</v>
      </c>
      <c r="DQ33">
        <v>0</v>
      </c>
      <c r="DS33" t="s">
        <v>242</v>
      </c>
      <c r="DV33">
        <v>0</v>
      </c>
      <c r="DW33" t="s">
        <v>242</v>
      </c>
      <c r="DX33" t="s">
        <v>242</v>
      </c>
      <c r="EA33" t="s">
        <v>242</v>
      </c>
      <c r="EB33" t="s">
        <v>242</v>
      </c>
      <c r="ED33">
        <v>0</v>
      </c>
      <c r="EE33" t="s">
        <v>242</v>
      </c>
      <c r="EG33">
        <v>0</v>
      </c>
      <c r="EH33" t="s">
        <v>242</v>
      </c>
      <c r="EJ33">
        <v>0</v>
      </c>
      <c r="EK33" t="s">
        <v>242</v>
      </c>
      <c r="EM33">
        <v>0</v>
      </c>
      <c r="EN33" t="s">
        <v>242</v>
      </c>
      <c r="EP33" t="s">
        <v>242</v>
      </c>
      <c r="ES33">
        <v>0</v>
      </c>
      <c r="ET33" t="s">
        <v>242</v>
      </c>
      <c r="EU33" t="s">
        <v>242</v>
      </c>
      <c r="EV33" t="s">
        <v>242</v>
      </c>
      <c r="EX33">
        <v>0</v>
      </c>
      <c r="EY33" t="s">
        <v>242</v>
      </c>
      <c r="EZ33" t="s">
        <v>242</v>
      </c>
      <c r="FB33">
        <v>0</v>
      </c>
      <c r="FC33" t="s">
        <v>242</v>
      </c>
      <c r="FD33" t="s">
        <v>242</v>
      </c>
      <c r="FE33" t="s">
        <v>242</v>
      </c>
      <c r="FF33" t="s">
        <v>242</v>
      </c>
      <c r="FG33" t="s">
        <v>242</v>
      </c>
      <c r="FH33" t="s">
        <v>242</v>
      </c>
      <c r="FI33" t="s">
        <v>242</v>
      </c>
      <c r="FJ33" t="s">
        <v>242</v>
      </c>
      <c r="FL33" t="s">
        <v>242</v>
      </c>
      <c r="FO33">
        <v>0</v>
      </c>
      <c r="FP33" t="s">
        <v>242</v>
      </c>
      <c r="FQ33" t="s">
        <v>242</v>
      </c>
      <c r="FS33" t="s">
        <v>242</v>
      </c>
      <c r="FV33">
        <v>1</v>
      </c>
      <c r="FW33">
        <v>163</v>
      </c>
      <c r="FZ33" t="s">
        <v>242</v>
      </c>
      <c r="GC33">
        <v>0</v>
      </c>
      <c r="GE33">
        <v>0</v>
      </c>
      <c r="GG33" t="s">
        <v>242</v>
      </c>
    </row>
    <row r="34" spans="1:189" x14ac:dyDescent="0.2">
      <c r="A34">
        <v>168</v>
      </c>
      <c r="B34" t="s">
        <v>3796</v>
      </c>
      <c r="C34">
        <v>764478</v>
      </c>
      <c r="D34" t="s">
        <v>271</v>
      </c>
      <c r="E34" t="s">
        <v>272</v>
      </c>
      <c r="F34">
        <v>2019</v>
      </c>
      <c r="G34">
        <v>2020</v>
      </c>
      <c r="H34">
        <v>0.5</v>
      </c>
      <c r="I34">
        <v>15</v>
      </c>
      <c r="K34">
        <v>10</v>
      </c>
      <c r="L34" t="s">
        <v>242</v>
      </c>
      <c r="O34">
        <v>1</v>
      </c>
      <c r="P34">
        <v>6</v>
      </c>
      <c r="Q34">
        <v>0</v>
      </c>
      <c r="R34">
        <v>0</v>
      </c>
      <c r="S34">
        <v>0</v>
      </c>
      <c r="T34">
        <v>0</v>
      </c>
      <c r="U34">
        <v>0</v>
      </c>
      <c r="V34" t="s">
        <v>3798</v>
      </c>
      <c r="W34">
        <v>2</v>
      </c>
      <c r="Z34">
        <v>1</v>
      </c>
      <c r="AA34">
        <v>8</v>
      </c>
      <c r="AB34">
        <v>80</v>
      </c>
      <c r="AC34" t="s">
        <v>242</v>
      </c>
      <c r="AF34">
        <v>1</v>
      </c>
      <c r="AG34">
        <v>8</v>
      </c>
      <c r="AH34">
        <v>80</v>
      </c>
      <c r="AI34" t="s">
        <v>242</v>
      </c>
      <c r="AL34">
        <v>1</v>
      </c>
      <c r="AM34">
        <v>5</v>
      </c>
      <c r="AO34">
        <v>2</v>
      </c>
      <c r="AR34">
        <v>1</v>
      </c>
      <c r="AS34">
        <v>2</v>
      </c>
      <c r="AV34">
        <v>1</v>
      </c>
      <c r="AW34">
        <v>6</v>
      </c>
      <c r="AX34">
        <v>60</v>
      </c>
      <c r="AY34" t="s">
        <v>3799</v>
      </c>
      <c r="AZ34">
        <v>1</v>
      </c>
      <c r="BC34">
        <v>1</v>
      </c>
      <c r="BD34">
        <v>3</v>
      </c>
      <c r="BE34">
        <v>30</v>
      </c>
      <c r="BF34">
        <v>2</v>
      </c>
      <c r="BG34">
        <v>1</v>
      </c>
      <c r="BJ34">
        <v>0</v>
      </c>
      <c r="BL34" t="s">
        <v>242</v>
      </c>
      <c r="BM34" t="s">
        <v>242</v>
      </c>
      <c r="BO34">
        <v>1</v>
      </c>
      <c r="BP34" t="s">
        <v>3800</v>
      </c>
      <c r="BQ34">
        <v>1</v>
      </c>
      <c r="BT34">
        <v>1</v>
      </c>
      <c r="BU34">
        <v>0</v>
      </c>
      <c r="BV34" t="s">
        <v>242</v>
      </c>
      <c r="BW34" t="s">
        <v>242</v>
      </c>
      <c r="BX34" t="s">
        <v>242</v>
      </c>
      <c r="CA34">
        <v>1</v>
      </c>
      <c r="CB34" t="s">
        <v>3801</v>
      </c>
      <c r="CC34">
        <v>1</v>
      </c>
      <c r="CF34">
        <v>1</v>
      </c>
      <c r="CG34">
        <v>253880</v>
      </c>
      <c r="CH34">
        <v>2</v>
      </c>
      <c r="CJ34">
        <v>1</v>
      </c>
      <c r="CK34">
        <v>202536</v>
      </c>
      <c r="CL34">
        <v>2</v>
      </c>
      <c r="CM34">
        <v>356940</v>
      </c>
      <c r="CN34">
        <v>2</v>
      </c>
      <c r="CO34" t="s">
        <v>242</v>
      </c>
      <c r="CP34" t="s">
        <v>242</v>
      </c>
      <c r="CR34">
        <v>1</v>
      </c>
      <c r="CS34">
        <v>22821458</v>
      </c>
      <c r="CT34">
        <v>2</v>
      </c>
      <c r="CV34">
        <v>4</v>
      </c>
      <c r="CY34">
        <v>1</v>
      </c>
      <c r="CZ34" t="s">
        <v>3802</v>
      </c>
      <c r="DA34">
        <v>1</v>
      </c>
      <c r="DB34" t="s">
        <v>3803</v>
      </c>
      <c r="DC34">
        <v>1</v>
      </c>
      <c r="DD34" t="s">
        <v>3804</v>
      </c>
      <c r="DE34">
        <v>1</v>
      </c>
      <c r="DF34" t="s">
        <v>3805</v>
      </c>
      <c r="DG34">
        <v>0</v>
      </c>
      <c r="DH34" t="s">
        <v>3806</v>
      </c>
      <c r="DI34">
        <v>1</v>
      </c>
      <c r="DJ34" t="s">
        <v>3416</v>
      </c>
      <c r="DK34">
        <v>1</v>
      </c>
      <c r="DL34" t="s">
        <v>3807</v>
      </c>
      <c r="DM34">
        <v>0</v>
      </c>
      <c r="DO34">
        <v>1</v>
      </c>
      <c r="DP34" t="s">
        <v>3807</v>
      </c>
      <c r="DQ34">
        <v>1</v>
      </c>
      <c r="DS34">
        <v>4</v>
      </c>
      <c r="DV34">
        <v>0</v>
      </c>
      <c r="DW34" t="s">
        <v>242</v>
      </c>
      <c r="DX34" t="s">
        <v>242</v>
      </c>
      <c r="EA34" t="s">
        <v>242</v>
      </c>
      <c r="EB34" t="s">
        <v>242</v>
      </c>
      <c r="ED34">
        <v>0</v>
      </c>
      <c r="EE34" t="s">
        <v>242</v>
      </c>
      <c r="EG34">
        <v>0</v>
      </c>
      <c r="EH34" t="s">
        <v>242</v>
      </c>
      <c r="EJ34">
        <v>1</v>
      </c>
      <c r="EK34">
        <v>1200</v>
      </c>
      <c r="EM34">
        <v>0</v>
      </c>
      <c r="EN34" t="s">
        <v>242</v>
      </c>
      <c r="EP34">
        <v>4</v>
      </c>
      <c r="ES34">
        <v>0</v>
      </c>
      <c r="ET34" t="s">
        <v>242</v>
      </c>
      <c r="EU34" t="s">
        <v>242</v>
      </c>
      <c r="EV34" t="s">
        <v>242</v>
      </c>
      <c r="EX34">
        <v>1</v>
      </c>
      <c r="EY34">
        <v>26</v>
      </c>
      <c r="EZ34">
        <v>2</v>
      </c>
      <c r="FB34">
        <v>0.5</v>
      </c>
      <c r="FC34">
        <v>14</v>
      </c>
      <c r="FD34">
        <v>22</v>
      </c>
      <c r="FE34" t="s">
        <v>242</v>
      </c>
      <c r="FF34">
        <v>5</v>
      </c>
      <c r="FG34" t="s">
        <v>242</v>
      </c>
      <c r="FH34" t="s">
        <v>242</v>
      </c>
      <c r="FI34" t="s">
        <v>242</v>
      </c>
      <c r="FJ34">
        <v>1</v>
      </c>
      <c r="FL34">
        <v>1</v>
      </c>
      <c r="FO34">
        <v>0</v>
      </c>
      <c r="FP34" t="s">
        <v>242</v>
      </c>
      <c r="FQ34" t="s">
        <v>242</v>
      </c>
      <c r="FR34" t="s">
        <v>3808</v>
      </c>
      <c r="FS34" t="s">
        <v>242</v>
      </c>
      <c r="FV34">
        <v>1</v>
      </c>
      <c r="FW34">
        <v>438</v>
      </c>
      <c r="FZ34" t="s">
        <v>242</v>
      </c>
      <c r="GC34">
        <v>1</v>
      </c>
      <c r="GE34">
        <v>1</v>
      </c>
      <c r="GF34" t="s">
        <v>3809</v>
      </c>
      <c r="GG34">
        <v>1</v>
      </c>
    </row>
    <row r="35" spans="1:189" x14ac:dyDescent="0.2">
      <c r="A35">
        <v>171</v>
      </c>
      <c r="B35" t="s">
        <v>3847</v>
      </c>
      <c r="D35" t="s">
        <v>271</v>
      </c>
      <c r="E35" t="s">
        <v>3849</v>
      </c>
      <c r="F35">
        <v>2020</v>
      </c>
      <c r="H35">
        <v>0</v>
      </c>
      <c r="K35">
        <v>13</v>
      </c>
      <c r="L35" t="s">
        <v>242</v>
      </c>
      <c r="O35">
        <v>0</v>
      </c>
      <c r="P35">
        <v>0</v>
      </c>
      <c r="Q35">
        <v>0</v>
      </c>
      <c r="R35">
        <v>0</v>
      </c>
      <c r="S35">
        <v>0</v>
      </c>
      <c r="T35">
        <v>0</v>
      </c>
      <c r="U35">
        <v>0</v>
      </c>
      <c r="W35" t="s">
        <v>242</v>
      </c>
      <c r="Z35">
        <v>1</v>
      </c>
      <c r="AA35">
        <v>2</v>
      </c>
      <c r="AB35">
        <v>15.384615384615385</v>
      </c>
      <c r="AC35">
        <v>2</v>
      </c>
      <c r="AF35">
        <v>1</v>
      </c>
      <c r="AG35">
        <v>2</v>
      </c>
      <c r="AH35">
        <v>15.384615384615385</v>
      </c>
      <c r="AI35" t="s">
        <v>242</v>
      </c>
      <c r="AL35">
        <v>1</v>
      </c>
      <c r="AO35">
        <v>2</v>
      </c>
      <c r="AR35">
        <v>1</v>
      </c>
      <c r="AS35">
        <v>2</v>
      </c>
      <c r="AV35">
        <v>1</v>
      </c>
      <c r="AW35">
        <v>3</v>
      </c>
      <c r="AX35">
        <v>23.076923076923077</v>
      </c>
      <c r="AY35" t="s">
        <v>3850</v>
      </c>
      <c r="AZ35">
        <v>1</v>
      </c>
      <c r="BC35">
        <v>0</v>
      </c>
      <c r="BD35">
        <v>0</v>
      </c>
      <c r="BE35">
        <v>0</v>
      </c>
      <c r="BF35" t="s">
        <v>242</v>
      </c>
      <c r="BG35" t="s">
        <v>242</v>
      </c>
      <c r="BJ35">
        <v>1</v>
      </c>
      <c r="BK35" t="s">
        <v>3851</v>
      </c>
      <c r="BL35">
        <v>1</v>
      </c>
      <c r="BM35" t="s">
        <v>242</v>
      </c>
      <c r="BO35">
        <v>0</v>
      </c>
      <c r="BQ35" t="s">
        <v>242</v>
      </c>
      <c r="BT35">
        <v>0</v>
      </c>
      <c r="BU35">
        <v>0</v>
      </c>
      <c r="BV35" t="s">
        <v>242</v>
      </c>
      <c r="BW35" t="s">
        <v>242</v>
      </c>
      <c r="BX35" t="s">
        <v>242</v>
      </c>
      <c r="CA35">
        <v>1</v>
      </c>
      <c r="CB35" t="s">
        <v>3852</v>
      </c>
      <c r="CC35">
        <v>1</v>
      </c>
      <c r="CF35">
        <v>0</v>
      </c>
      <c r="CG35" t="s">
        <v>242</v>
      </c>
      <c r="CH35" t="s">
        <v>242</v>
      </c>
      <c r="CI35" t="s">
        <v>3853</v>
      </c>
      <c r="CJ35">
        <v>0</v>
      </c>
      <c r="CK35" t="s">
        <v>242</v>
      </c>
      <c r="CL35" t="s">
        <v>242</v>
      </c>
      <c r="CN35" t="s">
        <v>242</v>
      </c>
      <c r="CO35" t="s">
        <v>242</v>
      </c>
      <c r="CP35" t="s">
        <v>242</v>
      </c>
      <c r="CR35">
        <v>0</v>
      </c>
      <c r="CS35" t="s">
        <v>242</v>
      </c>
      <c r="CT35" t="s">
        <v>242</v>
      </c>
      <c r="CV35" t="s">
        <v>242</v>
      </c>
      <c r="CY35">
        <v>1</v>
      </c>
      <c r="CZ35" t="s">
        <v>3854</v>
      </c>
      <c r="DA35">
        <v>0</v>
      </c>
      <c r="DC35">
        <v>0</v>
      </c>
      <c r="DE35">
        <v>0</v>
      </c>
      <c r="DG35">
        <v>0</v>
      </c>
      <c r="DI35">
        <v>0.5</v>
      </c>
      <c r="DJ35" t="s">
        <v>3855</v>
      </c>
      <c r="DK35">
        <v>0</v>
      </c>
      <c r="DM35">
        <v>0</v>
      </c>
      <c r="DO35">
        <v>1</v>
      </c>
      <c r="DP35" t="s">
        <v>3856</v>
      </c>
      <c r="DQ35">
        <v>0</v>
      </c>
      <c r="DS35">
        <v>1</v>
      </c>
      <c r="DV35">
        <v>0</v>
      </c>
      <c r="DW35" t="s">
        <v>242</v>
      </c>
      <c r="DX35" t="s">
        <v>242</v>
      </c>
      <c r="EA35" t="s">
        <v>242</v>
      </c>
      <c r="EB35" t="s">
        <v>242</v>
      </c>
      <c r="ED35">
        <v>0</v>
      </c>
      <c r="EE35" t="s">
        <v>242</v>
      </c>
      <c r="EG35">
        <v>0</v>
      </c>
      <c r="EH35" t="s">
        <v>242</v>
      </c>
      <c r="EJ35">
        <v>0</v>
      </c>
      <c r="EK35" t="s">
        <v>242</v>
      </c>
      <c r="EM35">
        <v>0</v>
      </c>
      <c r="EN35" t="s">
        <v>242</v>
      </c>
      <c r="EP35" t="s">
        <v>242</v>
      </c>
      <c r="ES35">
        <v>0</v>
      </c>
      <c r="ET35" t="s">
        <v>242</v>
      </c>
      <c r="EU35" t="s">
        <v>242</v>
      </c>
      <c r="EV35" t="s">
        <v>242</v>
      </c>
      <c r="EX35">
        <v>1</v>
      </c>
      <c r="EY35">
        <v>69</v>
      </c>
      <c r="EZ35" t="s">
        <v>242</v>
      </c>
      <c r="FB35">
        <v>0.5</v>
      </c>
      <c r="FC35" t="s">
        <v>242</v>
      </c>
      <c r="FD35" t="s">
        <v>242</v>
      </c>
      <c r="FE35">
        <v>46</v>
      </c>
      <c r="FF35" t="s">
        <v>242</v>
      </c>
      <c r="FG35" t="s">
        <v>242</v>
      </c>
      <c r="FH35" t="s">
        <v>242</v>
      </c>
      <c r="FI35" t="s">
        <v>242</v>
      </c>
      <c r="FJ35" t="s">
        <v>242</v>
      </c>
      <c r="FK35" t="s">
        <v>3857</v>
      </c>
      <c r="FL35">
        <v>1</v>
      </c>
      <c r="FO35">
        <v>0</v>
      </c>
      <c r="FP35" t="s">
        <v>242</v>
      </c>
      <c r="FQ35" t="s">
        <v>242</v>
      </c>
      <c r="FS35" t="s">
        <v>242</v>
      </c>
      <c r="FV35">
        <v>1</v>
      </c>
      <c r="FW35">
        <v>715</v>
      </c>
      <c r="FZ35">
        <v>1</v>
      </c>
      <c r="GC35">
        <v>0</v>
      </c>
      <c r="GE35">
        <v>0</v>
      </c>
      <c r="GG35" t="s">
        <v>242</v>
      </c>
    </row>
    <row r="36" spans="1:189" x14ac:dyDescent="0.2">
      <c r="A36">
        <v>185</v>
      </c>
      <c r="B36" t="s">
        <v>4058</v>
      </c>
      <c r="D36" t="s">
        <v>271</v>
      </c>
      <c r="E36" t="s">
        <v>272</v>
      </c>
      <c r="F36">
        <v>2020</v>
      </c>
      <c r="H36">
        <v>0.5</v>
      </c>
      <c r="K36">
        <v>9</v>
      </c>
      <c r="L36" t="s">
        <v>242</v>
      </c>
      <c r="O36">
        <v>1</v>
      </c>
      <c r="P36">
        <v>3</v>
      </c>
      <c r="Q36">
        <v>0</v>
      </c>
      <c r="R36">
        <v>0</v>
      </c>
      <c r="S36">
        <v>0</v>
      </c>
      <c r="T36">
        <v>0</v>
      </c>
      <c r="U36">
        <v>0</v>
      </c>
      <c r="W36">
        <v>3</v>
      </c>
      <c r="Z36">
        <v>1</v>
      </c>
      <c r="AA36">
        <v>5</v>
      </c>
      <c r="AB36">
        <v>55.555555555555557</v>
      </c>
      <c r="AC36">
        <v>2</v>
      </c>
      <c r="AF36">
        <v>1</v>
      </c>
      <c r="AG36">
        <v>3</v>
      </c>
      <c r="AH36">
        <v>33.333333333333329</v>
      </c>
      <c r="AI36" t="s">
        <v>242</v>
      </c>
      <c r="AL36">
        <v>1</v>
      </c>
      <c r="AO36">
        <v>2</v>
      </c>
      <c r="AR36">
        <v>1</v>
      </c>
      <c r="AS36">
        <v>2</v>
      </c>
      <c r="AV36">
        <v>1</v>
      </c>
      <c r="AW36">
        <v>3</v>
      </c>
      <c r="AX36">
        <v>33.333333333333329</v>
      </c>
      <c r="AZ36">
        <v>1</v>
      </c>
      <c r="BC36">
        <v>1</v>
      </c>
      <c r="BD36">
        <v>1</v>
      </c>
      <c r="BE36">
        <v>11.111111111111111</v>
      </c>
      <c r="BF36">
        <v>2</v>
      </c>
      <c r="BG36">
        <v>1</v>
      </c>
      <c r="BJ36">
        <v>0</v>
      </c>
      <c r="BL36" t="s">
        <v>242</v>
      </c>
      <c r="BM36" t="s">
        <v>242</v>
      </c>
      <c r="BO36">
        <v>0</v>
      </c>
      <c r="BQ36" t="s">
        <v>242</v>
      </c>
      <c r="BT36">
        <v>0</v>
      </c>
      <c r="BU36">
        <v>0</v>
      </c>
      <c r="BV36" t="s">
        <v>242</v>
      </c>
      <c r="BW36" t="s">
        <v>242</v>
      </c>
      <c r="BX36" t="s">
        <v>242</v>
      </c>
      <c r="CA36">
        <v>0</v>
      </c>
      <c r="CC36" t="s">
        <v>242</v>
      </c>
      <c r="CF36">
        <v>0</v>
      </c>
      <c r="CG36" t="s">
        <v>242</v>
      </c>
      <c r="CH36" t="s">
        <v>242</v>
      </c>
      <c r="CJ36">
        <v>0</v>
      </c>
      <c r="CK36" t="s">
        <v>242</v>
      </c>
      <c r="CL36" t="s">
        <v>242</v>
      </c>
      <c r="CN36" t="s">
        <v>242</v>
      </c>
      <c r="CO36" t="s">
        <v>242</v>
      </c>
      <c r="CP36" t="s">
        <v>242</v>
      </c>
      <c r="CR36">
        <v>0</v>
      </c>
      <c r="CS36" t="s">
        <v>242</v>
      </c>
      <c r="CT36" t="s">
        <v>242</v>
      </c>
      <c r="CV36" t="s">
        <v>242</v>
      </c>
      <c r="CY36">
        <v>1</v>
      </c>
      <c r="CZ36" t="s">
        <v>4061</v>
      </c>
      <c r="DA36">
        <v>0</v>
      </c>
      <c r="DC36">
        <v>0</v>
      </c>
      <c r="DE36">
        <v>1</v>
      </c>
      <c r="DF36" t="s">
        <v>4062</v>
      </c>
      <c r="DG36">
        <v>0</v>
      </c>
      <c r="DI36">
        <v>0</v>
      </c>
      <c r="DK36">
        <v>0</v>
      </c>
      <c r="DM36">
        <v>0</v>
      </c>
      <c r="DO36">
        <v>1</v>
      </c>
      <c r="DP36" t="s">
        <v>4063</v>
      </c>
      <c r="DQ36">
        <v>1</v>
      </c>
      <c r="DR36" t="s">
        <v>4064</v>
      </c>
      <c r="DS36">
        <v>1</v>
      </c>
      <c r="DV36">
        <v>0</v>
      </c>
      <c r="DW36" t="s">
        <v>242</v>
      </c>
      <c r="DX36" t="s">
        <v>242</v>
      </c>
      <c r="EA36" t="s">
        <v>242</v>
      </c>
      <c r="EB36" t="s">
        <v>242</v>
      </c>
      <c r="ED36">
        <v>0</v>
      </c>
      <c r="EE36" t="s">
        <v>242</v>
      </c>
      <c r="EG36">
        <v>0</v>
      </c>
      <c r="EH36" t="s">
        <v>242</v>
      </c>
      <c r="EJ36">
        <v>0</v>
      </c>
      <c r="EK36" t="s">
        <v>242</v>
      </c>
      <c r="EM36">
        <v>0</v>
      </c>
      <c r="EN36" t="s">
        <v>242</v>
      </c>
      <c r="EP36" t="s">
        <v>242</v>
      </c>
      <c r="ES36">
        <v>0</v>
      </c>
      <c r="ET36" t="s">
        <v>242</v>
      </c>
      <c r="EU36" t="s">
        <v>242</v>
      </c>
      <c r="EV36" t="s">
        <v>242</v>
      </c>
      <c r="EX36">
        <v>1</v>
      </c>
      <c r="EY36">
        <v>23</v>
      </c>
      <c r="EZ36">
        <v>1</v>
      </c>
      <c r="FB36">
        <v>1</v>
      </c>
      <c r="FC36">
        <v>9.8000000000000007</v>
      </c>
      <c r="FD36">
        <v>21.9</v>
      </c>
      <c r="FE36">
        <v>63.2</v>
      </c>
      <c r="FF36">
        <v>1.7</v>
      </c>
      <c r="FG36" t="s">
        <v>242</v>
      </c>
      <c r="FH36" t="s">
        <v>242</v>
      </c>
      <c r="FI36" t="s">
        <v>242</v>
      </c>
      <c r="FJ36">
        <v>1</v>
      </c>
      <c r="FL36">
        <v>1</v>
      </c>
      <c r="FO36">
        <v>0</v>
      </c>
      <c r="FP36" t="s">
        <v>242</v>
      </c>
      <c r="FQ36" t="s">
        <v>242</v>
      </c>
      <c r="FS36" t="s">
        <v>242</v>
      </c>
      <c r="FV36">
        <v>1</v>
      </c>
      <c r="FW36">
        <v>133</v>
      </c>
      <c r="FZ36">
        <v>1</v>
      </c>
      <c r="GC36">
        <v>0</v>
      </c>
      <c r="GE36">
        <v>0</v>
      </c>
      <c r="GG36" t="s">
        <v>242</v>
      </c>
    </row>
    <row r="37" spans="1:189" x14ac:dyDescent="0.2">
      <c r="A37">
        <v>186</v>
      </c>
      <c r="B37" t="s">
        <v>4067</v>
      </c>
      <c r="D37" t="s">
        <v>271</v>
      </c>
      <c r="E37" t="s">
        <v>391</v>
      </c>
      <c r="F37">
        <v>2020</v>
      </c>
      <c r="H37">
        <v>0.5</v>
      </c>
      <c r="I37">
        <v>4</v>
      </c>
      <c r="K37">
        <v>13</v>
      </c>
      <c r="L37" t="s">
        <v>242</v>
      </c>
      <c r="O37">
        <v>1</v>
      </c>
      <c r="P37">
        <v>6</v>
      </c>
      <c r="Q37">
        <v>0</v>
      </c>
      <c r="R37">
        <v>0</v>
      </c>
      <c r="S37">
        <v>0</v>
      </c>
      <c r="T37">
        <v>0</v>
      </c>
      <c r="U37">
        <v>0</v>
      </c>
      <c r="W37">
        <v>2</v>
      </c>
      <c r="Z37">
        <v>1</v>
      </c>
      <c r="AA37">
        <v>1</v>
      </c>
      <c r="AB37">
        <v>7.6923076923076925</v>
      </c>
      <c r="AC37">
        <v>2</v>
      </c>
      <c r="AF37">
        <v>1</v>
      </c>
      <c r="AG37">
        <v>3</v>
      </c>
      <c r="AH37">
        <v>23.076923076923077</v>
      </c>
      <c r="AI37" t="s">
        <v>242</v>
      </c>
      <c r="AL37">
        <v>1</v>
      </c>
      <c r="AM37">
        <v>5</v>
      </c>
      <c r="AO37">
        <v>2</v>
      </c>
      <c r="AR37">
        <v>1</v>
      </c>
      <c r="AS37">
        <v>2</v>
      </c>
      <c r="AV37">
        <v>1</v>
      </c>
      <c r="AW37">
        <v>5</v>
      </c>
      <c r="AX37">
        <v>38.461538461538467</v>
      </c>
      <c r="AY37" t="s">
        <v>3711</v>
      </c>
      <c r="AZ37">
        <v>3</v>
      </c>
      <c r="BC37">
        <v>0</v>
      </c>
      <c r="BD37">
        <v>0</v>
      </c>
      <c r="BE37">
        <v>0</v>
      </c>
      <c r="BF37" t="s">
        <v>242</v>
      </c>
      <c r="BG37" t="s">
        <v>242</v>
      </c>
      <c r="BJ37">
        <v>0</v>
      </c>
      <c r="BL37" t="s">
        <v>242</v>
      </c>
      <c r="BM37" t="s">
        <v>242</v>
      </c>
      <c r="BO37">
        <v>1</v>
      </c>
      <c r="BP37" t="s">
        <v>4069</v>
      </c>
      <c r="BQ37">
        <v>1</v>
      </c>
      <c r="BT37">
        <v>1</v>
      </c>
      <c r="BU37">
        <v>0.5</v>
      </c>
      <c r="BV37" t="s">
        <v>242</v>
      </c>
      <c r="BW37">
        <v>100</v>
      </c>
      <c r="BX37" t="s">
        <v>242</v>
      </c>
      <c r="BY37" t="s">
        <v>4070</v>
      </c>
      <c r="CA37">
        <v>1</v>
      </c>
      <c r="CB37" t="s">
        <v>4071</v>
      </c>
      <c r="CC37">
        <v>1</v>
      </c>
      <c r="CF37">
        <v>1</v>
      </c>
      <c r="CG37">
        <v>18847</v>
      </c>
      <c r="CH37">
        <v>2</v>
      </c>
      <c r="CJ37">
        <v>1</v>
      </c>
      <c r="CK37" t="s">
        <v>242</v>
      </c>
      <c r="CL37" t="s">
        <v>242</v>
      </c>
      <c r="CN37" t="s">
        <v>242</v>
      </c>
      <c r="CO37">
        <v>47715</v>
      </c>
      <c r="CP37">
        <v>2</v>
      </c>
      <c r="CR37">
        <v>1</v>
      </c>
      <c r="CS37">
        <v>1468100</v>
      </c>
      <c r="CT37">
        <v>2</v>
      </c>
      <c r="CV37">
        <v>1</v>
      </c>
      <c r="CY37">
        <v>1</v>
      </c>
      <c r="CZ37" t="s">
        <v>4072</v>
      </c>
      <c r="DA37">
        <v>1</v>
      </c>
      <c r="DB37" t="s">
        <v>4073</v>
      </c>
      <c r="DC37">
        <v>1</v>
      </c>
      <c r="DD37" t="s">
        <v>4074</v>
      </c>
      <c r="DE37">
        <v>1</v>
      </c>
      <c r="DF37" t="s">
        <v>4075</v>
      </c>
      <c r="DG37">
        <v>0</v>
      </c>
      <c r="DH37" t="s">
        <v>4076</v>
      </c>
      <c r="DI37">
        <v>1</v>
      </c>
      <c r="DJ37" t="s">
        <v>4077</v>
      </c>
      <c r="DK37">
        <v>0</v>
      </c>
      <c r="DM37">
        <v>1</v>
      </c>
      <c r="DN37" t="s">
        <v>4078</v>
      </c>
      <c r="DO37">
        <v>1</v>
      </c>
      <c r="DP37" t="s">
        <v>4079</v>
      </c>
      <c r="DQ37">
        <v>1</v>
      </c>
      <c r="DS37">
        <v>4</v>
      </c>
      <c r="DV37">
        <v>0</v>
      </c>
      <c r="DW37" t="s">
        <v>242</v>
      </c>
      <c r="DX37" t="s">
        <v>242</v>
      </c>
      <c r="DY37" t="s">
        <v>4080</v>
      </c>
      <c r="EA37" t="s">
        <v>242</v>
      </c>
      <c r="EB37" t="s">
        <v>242</v>
      </c>
      <c r="ED37">
        <v>0</v>
      </c>
      <c r="EE37" t="s">
        <v>242</v>
      </c>
      <c r="EG37">
        <v>0</v>
      </c>
      <c r="EH37" t="s">
        <v>242</v>
      </c>
      <c r="EJ37">
        <v>1</v>
      </c>
      <c r="EK37">
        <v>262.24</v>
      </c>
      <c r="EM37">
        <v>1</v>
      </c>
      <c r="EN37">
        <v>2</v>
      </c>
      <c r="EP37">
        <v>1</v>
      </c>
      <c r="ES37">
        <v>0</v>
      </c>
      <c r="ET37" t="s">
        <v>242</v>
      </c>
      <c r="EU37" t="s">
        <v>242</v>
      </c>
      <c r="EV37" t="s">
        <v>242</v>
      </c>
      <c r="EX37">
        <v>1</v>
      </c>
      <c r="EY37">
        <v>40</v>
      </c>
      <c r="EZ37">
        <v>2</v>
      </c>
      <c r="FB37">
        <v>1</v>
      </c>
      <c r="FC37">
        <v>3</v>
      </c>
      <c r="FD37">
        <v>8</v>
      </c>
      <c r="FE37">
        <v>45</v>
      </c>
      <c r="FF37">
        <v>43</v>
      </c>
      <c r="FG37" t="s">
        <v>242</v>
      </c>
      <c r="FH37" t="s">
        <v>242</v>
      </c>
      <c r="FI37" t="s">
        <v>242</v>
      </c>
      <c r="FJ37">
        <v>1</v>
      </c>
      <c r="FL37">
        <v>1</v>
      </c>
      <c r="FO37">
        <v>1</v>
      </c>
      <c r="FP37">
        <v>1</v>
      </c>
      <c r="FQ37">
        <v>0.99</v>
      </c>
      <c r="FR37" t="s">
        <v>4081</v>
      </c>
      <c r="FS37">
        <v>1</v>
      </c>
      <c r="FV37">
        <v>1</v>
      </c>
      <c r="FW37">
        <v>281</v>
      </c>
      <c r="FZ37">
        <v>1</v>
      </c>
      <c r="GC37">
        <v>0</v>
      </c>
      <c r="GE37">
        <v>0</v>
      </c>
      <c r="GG37" t="s">
        <v>242</v>
      </c>
    </row>
    <row r="38" spans="1:189" x14ac:dyDescent="0.2">
      <c r="A38">
        <v>187</v>
      </c>
      <c r="B38" t="s">
        <v>4084</v>
      </c>
      <c r="D38" t="s">
        <v>271</v>
      </c>
      <c r="E38" t="s">
        <v>1304</v>
      </c>
      <c r="F38">
        <v>2020</v>
      </c>
      <c r="H38">
        <v>0</v>
      </c>
      <c r="K38">
        <v>12</v>
      </c>
      <c r="L38" t="s">
        <v>242</v>
      </c>
      <c r="O38">
        <v>1</v>
      </c>
      <c r="P38">
        <v>8</v>
      </c>
      <c r="Q38">
        <v>0</v>
      </c>
      <c r="R38">
        <v>0</v>
      </c>
      <c r="S38">
        <v>0</v>
      </c>
      <c r="T38">
        <v>0</v>
      </c>
      <c r="U38">
        <v>0</v>
      </c>
      <c r="W38">
        <v>3</v>
      </c>
      <c r="Z38">
        <v>1</v>
      </c>
      <c r="AA38">
        <v>2</v>
      </c>
      <c r="AB38">
        <v>16.666666666666664</v>
      </c>
      <c r="AC38">
        <v>3</v>
      </c>
      <c r="AF38">
        <v>1</v>
      </c>
      <c r="AG38">
        <v>3</v>
      </c>
      <c r="AH38">
        <v>25</v>
      </c>
      <c r="AI38" t="s">
        <v>242</v>
      </c>
      <c r="AL38">
        <v>1</v>
      </c>
      <c r="AM38">
        <v>3.3</v>
      </c>
      <c r="AO38">
        <v>2</v>
      </c>
      <c r="AR38">
        <v>1</v>
      </c>
      <c r="AS38">
        <v>2</v>
      </c>
      <c r="AV38">
        <v>1</v>
      </c>
      <c r="AW38">
        <v>4</v>
      </c>
      <c r="AX38">
        <v>33.333333333333329</v>
      </c>
      <c r="AY38" t="s">
        <v>3471</v>
      </c>
      <c r="AZ38">
        <v>3</v>
      </c>
      <c r="BC38">
        <v>0</v>
      </c>
      <c r="BD38">
        <v>0</v>
      </c>
      <c r="BE38">
        <v>0</v>
      </c>
      <c r="BF38" t="s">
        <v>242</v>
      </c>
      <c r="BG38" t="s">
        <v>242</v>
      </c>
      <c r="BJ38">
        <v>0</v>
      </c>
      <c r="BL38" t="s">
        <v>242</v>
      </c>
      <c r="BM38" t="s">
        <v>242</v>
      </c>
      <c r="BO38">
        <v>1</v>
      </c>
      <c r="BP38" t="s">
        <v>4087</v>
      </c>
      <c r="BQ38">
        <v>1</v>
      </c>
      <c r="BT38">
        <v>0</v>
      </c>
      <c r="BU38">
        <v>0</v>
      </c>
      <c r="BV38" t="s">
        <v>242</v>
      </c>
      <c r="BW38" t="s">
        <v>242</v>
      </c>
      <c r="BX38" t="s">
        <v>242</v>
      </c>
      <c r="CA38">
        <v>1</v>
      </c>
      <c r="CB38" t="s">
        <v>4088</v>
      </c>
      <c r="CC38">
        <v>1</v>
      </c>
      <c r="CF38">
        <v>1</v>
      </c>
      <c r="CG38">
        <v>2373</v>
      </c>
      <c r="CH38">
        <v>2</v>
      </c>
      <c r="CJ38">
        <v>1</v>
      </c>
      <c r="CK38" t="s">
        <v>242</v>
      </c>
      <c r="CL38" t="s">
        <v>242</v>
      </c>
      <c r="CN38" t="s">
        <v>242</v>
      </c>
      <c r="CO38">
        <v>41994</v>
      </c>
      <c r="CP38">
        <v>2</v>
      </c>
      <c r="CR38">
        <v>1</v>
      </c>
      <c r="CS38">
        <v>11556</v>
      </c>
      <c r="CT38">
        <v>2</v>
      </c>
      <c r="CV38">
        <v>1</v>
      </c>
      <c r="CY38">
        <v>0</v>
      </c>
      <c r="DA38">
        <v>0</v>
      </c>
      <c r="DC38">
        <v>0</v>
      </c>
      <c r="DE38">
        <v>0</v>
      </c>
      <c r="DG38">
        <v>0</v>
      </c>
      <c r="DI38">
        <v>0</v>
      </c>
      <c r="DK38">
        <v>0</v>
      </c>
      <c r="DM38">
        <v>0</v>
      </c>
      <c r="DO38">
        <v>1</v>
      </c>
      <c r="DP38" t="s">
        <v>4089</v>
      </c>
      <c r="DQ38">
        <v>1</v>
      </c>
      <c r="DS38">
        <v>1</v>
      </c>
      <c r="DV38">
        <v>0</v>
      </c>
      <c r="DW38" t="s">
        <v>242</v>
      </c>
      <c r="DX38" t="s">
        <v>242</v>
      </c>
      <c r="EA38" t="s">
        <v>242</v>
      </c>
      <c r="EB38" t="s">
        <v>242</v>
      </c>
      <c r="ED38">
        <v>0</v>
      </c>
      <c r="EE38" t="s">
        <v>242</v>
      </c>
      <c r="EG38">
        <v>0</v>
      </c>
      <c r="EH38" t="s">
        <v>242</v>
      </c>
      <c r="EJ38">
        <v>0</v>
      </c>
      <c r="EK38" t="s">
        <v>242</v>
      </c>
      <c r="EM38">
        <v>0</v>
      </c>
      <c r="EN38" t="s">
        <v>242</v>
      </c>
      <c r="EP38" t="s">
        <v>242</v>
      </c>
      <c r="ES38">
        <v>0</v>
      </c>
      <c r="ET38" t="s">
        <v>242</v>
      </c>
      <c r="EU38" t="s">
        <v>242</v>
      </c>
      <c r="EV38" t="s">
        <v>242</v>
      </c>
      <c r="EX38">
        <v>1</v>
      </c>
      <c r="EY38">
        <v>50.4</v>
      </c>
      <c r="EZ38">
        <v>2</v>
      </c>
      <c r="FB38">
        <v>0</v>
      </c>
      <c r="FC38" t="s">
        <v>242</v>
      </c>
      <c r="FD38" t="s">
        <v>242</v>
      </c>
      <c r="FE38" t="s">
        <v>242</v>
      </c>
      <c r="FF38" t="s">
        <v>242</v>
      </c>
      <c r="FG38" t="s">
        <v>242</v>
      </c>
      <c r="FH38" t="s">
        <v>242</v>
      </c>
      <c r="FI38" t="s">
        <v>242</v>
      </c>
      <c r="FJ38" t="s">
        <v>242</v>
      </c>
      <c r="FL38">
        <v>1</v>
      </c>
      <c r="FO38">
        <v>0</v>
      </c>
      <c r="FP38" t="s">
        <v>242</v>
      </c>
      <c r="FQ38" t="s">
        <v>242</v>
      </c>
      <c r="FS38" t="s">
        <v>242</v>
      </c>
      <c r="FV38">
        <v>1</v>
      </c>
      <c r="FW38">
        <v>293</v>
      </c>
      <c r="FZ38">
        <v>1</v>
      </c>
      <c r="GC38">
        <v>0</v>
      </c>
      <c r="GE38">
        <v>0</v>
      </c>
      <c r="GG38" t="s">
        <v>242</v>
      </c>
    </row>
    <row r="39" spans="1:189" x14ac:dyDescent="0.2">
      <c r="A39">
        <v>191</v>
      </c>
      <c r="B39" t="s">
        <v>4135</v>
      </c>
      <c r="D39" t="s">
        <v>271</v>
      </c>
      <c r="E39" t="s">
        <v>272</v>
      </c>
      <c r="F39">
        <v>2019</v>
      </c>
      <c r="H39">
        <v>0.5</v>
      </c>
      <c r="K39">
        <v>11</v>
      </c>
      <c r="L39" t="s">
        <v>242</v>
      </c>
      <c r="O39">
        <v>0</v>
      </c>
      <c r="P39">
        <v>0</v>
      </c>
      <c r="Q39">
        <v>0</v>
      </c>
      <c r="R39">
        <v>0</v>
      </c>
      <c r="S39">
        <v>0</v>
      </c>
      <c r="T39">
        <v>0</v>
      </c>
      <c r="U39">
        <v>0</v>
      </c>
      <c r="W39" t="s">
        <v>242</v>
      </c>
      <c r="Z39">
        <v>1</v>
      </c>
      <c r="AA39">
        <v>2</v>
      </c>
      <c r="AB39">
        <v>18.181818181818183</v>
      </c>
      <c r="AC39">
        <v>2</v>
      </c>
      <c r="AF39">
        <v>1</v>
      </c>
      <c r="AG39">
        <v>2</v>
      </c>
      <c r="AH39">
        <v>18.181818181818183</v>
      </c>
      <c r="AI39" t="s">
        <v>242</v>
      </c>
      <c r="AL39">
        <v>0</v>
      </c>
      <c r="AO39" t="s">
        <v>242</v>
      </c>
      <c r="AR39">
        <v>1</v>
      </c>
      <c r="AS39">
        <v>2</v>
      </c>
      <c r="AV39">
        <v>1</v>
      </c>
      <c r="AW39">
        <v>4</v>
      </c>
      <c r="AX39">
        <v>36.363636363636367</v>
      </c>
      <c r="AY39">
        <v>45027</v>
      </c>
      <c r="AZ39">
        <v>1</v>
      </c>
      <c r="BC39">
        <v>0</v>
      </c>
      <c r="BD39">
        <v>0</v>
      </c>
      <c r="BE39">
        <v>0</v>
      </c>
      <c r="BF39" t="s">
        <v>242</v>
      </c>
      <c r="BG39" t="s">
        <v>242</v>
      </c>
      <c r="BJ39">
        <v>0</v>
      </c>
      <c r="BL39" t="s">
        <v>242</v>
      </c>
      <c r="BM39" t="s">
        <v>242</v>
      </c>
      <c r="BO39">
        <v>1</v>
      </c>
      <c r="BP39" t="s">
        <v>4137</v>
      </c>
      <c r="BQ39">
        <v>1</v>
      </c>
      <c r="BT39">
        <v>0</v>
      </c>
      <c r="BU39">
        <v>0</v>
      </c>
      <c r="BV39" t="s">
        <v>242</v>
      </c>
      <c r="BW39" t="s">
        <v>242</v>
      </c>
      <c r="BX39" t="s">
        <v>242</v>
      </c>
      <c r="CA39">
        <v>0</v>
      </c>
      <c r="CC39" t="s">
        <v>242</v>
      </c>
      <c r="CF39">
        <v>1</v>
      </c>
      <c r="CG39">
        <v>23175</v>
      </c>
      <c r="CH39">
        <v>2</v>
      </c>
      <c r="CJ39">
        <v>1</v>
      </c>
      <c r="CK39" t="s">
        <v>242</v>
      </c>
      <c r="CL39" t="s">
        <v>242</v>
      </c>
      <c r="CN39" t="s">
        <v>242</v>
      </c>
      <c r="CO39">
        <v>242511</v>
      </c>
      <c r="CP39">
        <v>2</v>
      </c>
      <c r="CR39">
        <v>1</v>
      </c>
      <c r="CS39">
        <v>59662</v>
      </c>
      <c r="CT39">
        <v>2</v>
      </c>
      <c r="CV39">
        <v>1</v>
      </c>
      <c r="CY39">
        <v>1</v>
      </c>
      <c r="CZ39" t="s">
        <v>4138</v>
      </c>
      <c r="DA39">
        <v>1</v>
      </c>
      <c r="DB39" t="s">
        <v>4139</v>
      </c>
      <c r="DC39">
        <v>0.5</v>
      </c>
      <c r="DD39" t="s">
        <v>4140</v>
      </c>
      <c r="DE39">
        <v>1</v>
      </c>
      <c r="DF39" t="s">
        <v>4141</v>
      </c>
      <c r="DG39">
        <v>0</v>
      </c>
      <c r="DH39" t="s">
        <v>4142</v>
      </c>
      <c r="DI39">
        <v>1</v>
      </c>
      <c r="DJ39" t="s">
        <v>4143</v>
      </c>
      <c r="DK39">
        <v>1</v>
      </c>
      <c r="DL39" t="s">
        <v>4143</v>
      </c>
      <c r="DM39">
        <v>0</v>
      </c>
      <c r="DO39">
        <v>1</v>
      </c>
      <c r="DP39" t="s">
        <v>4144</v>
      </c>
      <c r="DQ39">
        <v>1</v>
      </c>
      <c r="DR39" t="s">
        <v>4145</v>
      </c>
      <c r="DS39">
        <v>1</v>
      </c>
      <c r="DV39">
        <v>0</v>
      </c>
      <c r="DW39" t="s">
        <v>242</v>
      </c>
      <c r="DX39" t="s">
        <v>242</v>
      </c>
      <c r="EA39" t="s">
        <v>242</v>
      </c>
      <c r="EB39" t="s">
        <v>242</v>
      </c>
      <c r="ED39">
        <v>0</v>
      </c>
      <c r="EE39" t="s">
        <v>242</v>
      </c>
      <c r="EG39">
        <v>0</v>
      </c>
      <c r="EH39" t="s">
        <v>242</v>
      </c>
      <c r="EJ39">
        <v>0</v>
      </c>
      <c r="EK39" t="s">
        <v>242</v>
      </c>
      <c r="EM39">
        <v>0</v>
      </c>
      <c r="EN39" t="s">
        <v>242</v>
      </c>
      <c r="EP39" t="s">
        <v>242</v>
      </c>
      <c r="ES39">
        <v>0</v>
      </c>
      <c r="ET39" t="s">
        <v>242</v>
      </c>
      <c r="EU39" t="s">
        <v>242</v>
      </c>
      <c r="EV39" t="s">
        <v>242</v>
      </c>
      <c r="EW39" t="s">
        <v>4146</v>
      </c>
      <c r="EX39">
        <v>0</v>
      </c>
      <c r="EY39" t="s">
        <v>242</v>
      </c>
      <c r="EZ39" t="s">
        <v>242</v>
      </c>
      <c r="FB39">
        <v>0</v>
      </c>
      <c r="FC39" t="s">
        <v>242</v>
      </c>
      <c r="FD39" t="s">
        <v>242</v>
      </c>
      <c r="FE39" t="s">
        <v>242</v>
      </c>
      <c r="FF39" t="s">
        <v>242</v>
      </c>
      <c r="FG39" t="s">
        <v>242</v>
      </c>
      <c r="FH39" t="s">
        <v>242</v>
      </c>
      <c r="FI39" t="s">
        <v>242</v>
      </c>
      <c r="FJ39" t="s">
        <v>242</v>
      </c>
      <c r="FL39" t="s">
        <v>242</v>
      </c>
      <c r="FO39">
        <v>0</v>
      </c>
      <c r="FP39" t="s">
        <v>242</v>
      </c>
      <c r="FQ39" t="s">
        <v>242</v>
      </c>
      <c r="FS39" t="s">
        <v>242</v>
      </c>
      <c r="FV39">
        <v>1</v>
      </c>
      <c r="FW39">
        <v>1059</v>
      </c>
      <c r="FZ39">
        <v>1</v>
      </c>
      <c r="GC39">
        <v>0</v>
      </c>
      <c r="GD39" t="s">
        <v>4147</v>
      </c>
      <c r="GE39">
        <v>0</v>
      </c>
      <c r="GG39" t="s">
        <v>242</v>
      </c>
    </row>
    <row r="40" spans="1:189" x14ac:dyDescent="0.2">
      <c r="A40">
        <v>200</v>
      </c>
      <c r="B40" t="s">
        <v>4283</v>
      </c>
      <c r="D40" t="s">
        <v>271</v>
      </c>
      <c r="E40" t="s">
        <v>4286</v>
      </c>
      <c r="F40">
        <v>2019</v>
      </c>
      <c r="H40">
        <v>0</v>
      </c>
      <c r="K40">
        <v>9</v>
      </c>
      <c r="L40" t="s">
        <v>242</v>
      </c>
      <c r="O40">
        <v>0</v>
      </c>
      <c r="P40">
        <v>0</v>
      </c>
      <c r="Q40">
        <v>0</v>
      </c>
      <c r="R40">
        <v>0</v>
      </c>
      <c r="S40">
        <v>0</v>
      </c>
      <c r="T40">
        <v>0</v>
      </c>
      <c r="U40">
        <v>0</v>
      </c>
      <c r="W40" t="s">
        <v>242</v>
      </c>
      <c r="Z40">
        <v>1</v>
      </c>
      <c r="AA40">
        <v>1</v>
      </c>
      <c r="AB40">
        <v>11.111111111111111</v>
      </c>
      <c r="AC40">
        <v>2</v>
      </c>
      <c r="AF40">
        <v>1</v>
      </c>
      <c r="AG40">
        <v>2</v>
      </c>
      <c r="AH40">
        <v>22.222222222222221</v>
      </c>
      <c r="AI40" t="s">
        <v>242</v>
      </c>
      <c r="AL40">
        <v>1</v>
      </c>
      <c r="AO40">
        <v>2</v>
      </c>
      <c r="AR40">
        <v>1</v>
      </c>
      <c r="AS40">
        <v>2</v>
      </c>
      <c r="AV40">
        <v>1</v>
      </c>
      <c r="AW40">
        <v>2</v>
      </c>
      <c r="AX40">
        <v>22.222222222222221</v>
      </c>
      <c r="AY40" t="s">
        <v>4287</v>
      </c>
      <c r="AZ40">
        <v>1</v>
      </c>
      <c r="BC40">
        <v>0</v>
      </c>
      <c r="BD40">
        <v>0</v>
      </c>
      <c r="BE40">
        <v>0</v>
      </c>
      <c r="BF40" t="s">
        <v>242</v>
      </c>
      <c r="BG40" t="s">
        <v>242</v>
      </c>
      <c r="BJ40">
        <v>0</v>
      </c>
      <c r="BL40" t="s">
        <v>242</v>
      </c>
      <c r="BM40" t="s">
        <v>242</v>
      </c>
      <c r="BO40">
        <v>0</v>
      </c>
      <c r="BQ40" t="s">
        <v>242</v>
      </c>
      <c r="BT40">
        <v>0</v>
      </c>
      <c r="BU40">
        <v>0</v>
      </c>
      <c r="BV40" t="s">
        <v>242</v>
      </c>
      <c r="BW40" t="s">
        <v>242</v>
      </c>
      <c r="BX40" t="s">
        <v>242</v>
      </c>
      <c r="CA40">
        <v>1</v>
      </c>
      <c r="CC40" t="s">
        <v>242</v>
      </c>
      <c r="CF40">
        <v>0</v>
      </c>
      <c r="CG40" t="s">
        <v>242</v>
      </c>
      <c r="CH40" t="s">
        <v>242</v>
      </c>
      <c r="CJ40">
        <v>0</v>
      </c>
      <c r="CK40" t="s">
        <v>242</v>
      </c>
      <c r="CL40" t="s">
        <v>242</v>
      </c>
      <c r="CN40" t="s">
        <v>242</v>
      </c>
      <c r="CO40" t="s">
        <v>242</v>
      </c>
      <c r="CP40" t="s">
        <v>242</v>
      </c>
      <c r="CR40">
        <v>0</v>
      </c>
      <c r="CS40" t="s">
        <v>242</v>
      </c>
      <c r="CT40" t="s">
        <v>242</v>
      </c>
      <c r="CV40" t="s">
        <v>242</v>
      </c>
      <c r="CY40">
        <v>0</v>
      </c>
      <c r="DA40">
        <v>0</v>
      </c>
      <c r="DC40">
        <v>0</v>
      </c>
      <c r="DD40" t="s">
        <v>4288</v>
      </c>
      <c r="DE40">
        <v>0.5</v>
      </c>
      <c r="DF40" t="s">
        <v>4289</v>
      </c>
      <c r="DG40">
        <v>0</v>
      </c>
      <c r="DI40">
        <v>0.5</v>
      </c>
      <c r="DJ40" t="s">
        <v>4290</v>
      </c>
      <c r="DK40">
        <v>0.5</v>
      </c>
      <c r="DL40" t="s">
        <v>4290</v>
      </c>
      <c r="DM40">
        <v>0</v>
      </c>
      <c r="DO40">
        <v>1</v>
      </c>
      <c r="DP40" t="s">
        <v>4291</v>
      </c>
      <c r="DQ40">
        <v>0.5</v>
      </c>
      <c r="DR40" t="s">
        <v>4292</v>
      </c>
      <c r="DS40">
        <v>1</v>
      </c>
      <c r="DV40">
        <v>0</v>
      </c>
      <c r="DW40" t="s">
        <v>242</v>
      </c>
      <c r="DX40" t="s">
        <v>242</v>
      </c>
      <c r="EA40" t="s">
        <v>242</v>
      </c>
      <c r="EB40" t="s">
        <v>242</v>
      </c>
      <c r="ED40">
        <v>0</v>
      </c>
      <c r="EE40" t="s">
        <v>242</v>
      </c>
      <c r="EG40">
        <v>0</v>
      </c>
      <c r="EH40" t="s">
        <v>242</v>
      </c>
      <c r="EJ40">
        <v>1</v>
      </c>
      <c r="EK40">
        <v>1040</v>
      </c>
      <c r="EM40">
        <v>0</v>
      </c>
      <c r="EN40" t="s">
        <v>242</v>
      </c>
      <c r="EP40">
        <v>1</v>
      </c>
      <c r="ES40">
        <v>0</v>
      </c>
      <c r="ET40" t="s">
        <v>242</v>
      </c>
      <c r="EU40" t="s">
        <v>242</v>
      </c>
      <c r="EV40" t="s">
        <v>242</v>
      </c>
      <c r="EX40">
        <v>0</v>
      </c>
      <c r="EY40" t="s">
        <v>242</v>
      </c>
      <c r="EZ40" t="s">
        <v>242</v>
      </c>
      <c r="FB40">
        <v>0</v>
      </c>
      <c r="FC40" t="s">
        <v>242</v>
      </c>
      <c r="FD40" t="s">
        <v>242</v>
      </c>
      <c r="FE40" t="s">
        <v>242</v>
      </c>
      <c r="FF40" t="s">
        <v>242</v>
      </c>
      <c r="FG40" t="s">
        <v>242</v>
      </c>
      <c r="FH40" t="s">
        <v>242</v>
      </c>
      <c r="FI40" t="s">
        <v>242</v>
      </c>
      <c r="FJ40" t="s">
        <v>242</v>
      </c>
      <c r="FL40" t="s">
        <v>242</v>
      </c>
      <c r="FO40">
        <v>0</v>
      </c>
      <c r="FP40" t="s">
        <v>242</v>
      </c>
      <c r="FQ40" t="s">
        <v>242</v>
      </c>
      <c r="FS40" t="s">
        <v>242</v>
      </c>
      <c r="FV40">
        <v>1</v>
      </c>
      <c r="FW40">
        <v>40668.14</v>
      </c>
      <c r="FZ40">
        <v>1</v>
      </c>
      <c r="GC40">
        <v>1</v>
      </c>
      <c r="GE40">
        <v>1</v>
      </c>
      <c r="GF40" t="s">
        <v>4293</v>
      </c>
      <c r="GG40">
        <v>1</v>
      </c>
    </row>
    <row r="41" spans="1:189" x14ac:dyDescent="0.2">
      <c r="A41">
        <v>218</v>
      </c>
      <c r="B41" t="s">
        <v>4596</v>
      </c>
      <c r="C41">
        <v>920760</v>
      </c>
      <c r="D41" t="s">
        <v>271</v>
      </c>
      <c r="E41" t="s">
        <v>2346</v>
      </c>
      <c r="F41">
        <v>2020</v>
      </c>
      <c r="G41">
        <v>2021</v>
      </c>
      <c r="H41">
        <v>0</v>
      </c>
      <c r="K41">
        <v>11</v>
      </c>
      <c r="L41" t="s">
        <v>242</v>
      </c>
      <c r="O41">
        <v>0</v>
      </c>
      <c r="P41">
        <v>0</v>
      </c>
      <c r="Q41">
        <v>0</v>
      </c>
      <c r="R41">
        <v>0</v>
      </c>
      <c r="S41">
        <v>0</v>
      </c>
      <c r="T41">
        <v>0</v>
      </c>
      <c r="U41">
        <v>0</v>
      </c>
      <c r="W41" t="s">
        <v>242</v>
      </c>
      <c r="Z41">
        <v>1</v>
      </c>
      <c r="AA41">
        <v>8</v>
      </c>
      <c r="AB41">
        <v>72.727272727272734</v>
      </c>
      <c r="AC41" t="s">
        <v>242</v>
      </c>
      <c r="AF41">
        <v>1</v>
      </c>
      <c r="AG41">
        <v>8</v>
      </c>
      <c r="AH41">
        <v>72.727272727272734</v>
      </c>
      <c r="AI41" t="s">
        <v>242</v>
      </c>
      <c r="AL41">
        <v>1</v>
      </c>
      <c r="AO41" t="s">
        <v>242</v>
      </c>
      <c r="AR41">
        <v>1</v>
      </c>
      <c r="AS41">
        <v>3</v>
      </c>
      <c r="AV41">
        <v>1</v>
      </c>
      <c r="AW41">
        <v>2</v>
      </c>
      <c r="AX41">
        <v>18.181818181818183</v>
      </c>
      <c r="AZ41" t="s">
        <v>242</v>
      </c>
      <c r="BC41">
        <v>0</v>
      </c>
      <c r="BD41">
        <v>0</v>
      </c>
      <c r="BE41">
        <v>0</v>
      </c>
      <c r="BF41" t="s">
        <v>242</v>
      </c>
      <c r="BG41" t="s">
        <v>242</v>
      </c>
      <c r="BJ41">
        <v>0</v>
      </c>
      <c r="BL41" t="s">
        <v>242</v>
      </c>
      <c r="BM41" t="s">
        <v>242</v>
      </c>
      <c r="BO41">
        <v>0</v>
      </c>
      <c r="BQ41" t="s">
        <v>242</v>
      </c>
      <c r="BT41">
        <v>0</v>
      </c>
      <c r="BU41">
        <v>0</v>
      </c>
      <c r="BV41" t="s">
        <v>242</v>
      </c>
      <c r="BW41" t="s">
        <v>242</v>
      </c>
      <c r="BX41" t="s">
        <v>242</v>
      </c>
      <c r="CA41">
        <v>0</v>
      </c>
      <c r="CC41" t="s">
        <v>242</v>
      </c>
      <c r="CF41">
        <v>0</v>
      </c>
      <c r="CG41" t="s">
        <v>242</v>
      </c>
      <c r="CH41" t="s">
        <v>242</v>
      </c>
      <c r="CJ41">
        <v>0</v>
      </c>
      <c r="CK41" t="s">
        <v>242</v>
      </c>
      <c r="CL41" t="s">
        <v>242</v>
      </c>
      <c r="CN41" t="s">
        <v>242</v>
      </c>
      <c r="CO41" t="s">
        <v>242</v>
      </c>
      <c r="CP41" t="s">
        <v>242</v>
      </c>
      <c r="CR41">
        <v>0</v>
      </c>
      <c r="CS41" t="s">
        <v>242</v>
      </c>
      <c r="CT41" t="s">
        <v>242</v>
      </c>
      <c r="CV41" t="s">
        <v>242</v>
      </c>
      <c r="CY41">
        <v>0</v>
      </c>
      <c r="DA41">
        <v>0</v>
      </c>
      <c r="DC41">
        <v>0</v>
      </c>
      <c r="DE41">
        <v>0</v>
      </c>
      <c r="DG41">
        <v>0</v>
      </c>
      <c r="DI41">
        <v>0</v>
      </c>
      <c r="DK41">
        <v>0</v>
      </c>
      <c r="DM41">
        <v>0</v>
      </c>
      <c r="DO41">
        <v>0</v>
      </c>
      <c r="DQ41">
        <v>0</v>
      </c>
      <c r="DS41" t="s">
        <v>242</v>
      </c>
      <c r="DV41">
        <v>0</v>
      </c>
      <c r="DW41" t="s">
        <v>242</v>
      </c>
      <c r="DX41" t="s">
        <v>242</v>
      </c>
      <c r="EA41" t="s">
        <v>242</v>
      </c>
      <c r="EB41" t="s">
        <v>242</v>
      </c>
      <c r="ED41">
        <v>0</v>
      </c>
      <c r="EE41" t="s">
        <v>242</v>
      </c>
      <c r="EG41">
        <v>0</v>
      </c>
      <c r="EH41" t="s">
        <v>242</v>
      </c>
      <c r="EJ41">
        <v>0</v>
      </c>
      <c r="EK41" t="s">
        <v>242</v>
      </c>
      <c r="EM41">
        <v>0</v>
      </c>
      <c r="EN41" t="s">
        <v>242</v>
      </c>
      <c r="EP41" t="s">
        <v>242</v>
      </c>
      <c r="ES41">
        <v>0</v>
      </c>
      <c r="ET41" t="s">
        <v>242</v>
      </c>
      <c r="EU41" t="s">
        <v>242</v>
      </c>
      <c r="EV41" t="s">
        <v>242</v>
      </c>
      <c r="EX41">
        <v>0</v>
      </c>
      <c r="EY41" t="s">
        <v>242</v>
      </c>
      <c r="EZ41" t="s">
        <v>242</v>
      </c>
      <c r="FB41">
        <v>0</v>
      </c>
      <c r="FC41" t="s">
        <v>242</v>
      </c>
      <c r="FD41" t="s">
        <v>242</v>
      </c>
      <c r="FE41" t="s">
        <v>242</v>
      </c>
      <c r="FF41" t="s">
        <v>242</v>
      </c>
      <c r="FG41" t="s">
        <v>242</v>
      </c>
      <c r="FH41" t="s">
        <v>242</v>
      </c>
      <c r="FI41" t="s">
        <v>242</v>
      </c>
      <c r="FJ41" t="s">
        <v>242</v>
      </c>
      <c r="FL41" t="s">
        <v>242</v>
      </c>
      <c r="FO41">
        <v>0</v>
      </c>
      <c r="FP41" t="s">
        <v>242</v>
      </c>
      <c r="FQ41" t="s">
        <v>242</v>
      </c>
      <c r="FS41" t="s">
        <v>242</v>
      </c>
      <c r="FV41">
        <v>1</v>
      </c>
      <c r="FW41">
        <v>169</v>
      </c>
      <c r="FZ41" t="s">
        <v>242</v>
      </c>
      <c r="GC41">
        <v>0</v>
      </c>
      <c r="GE41">
        <v>0</v>
      </c>
      <c r="GG41" t="s">
        <v>242</v>
      </c>
    </row>
    <row r="42" spans="1:189" x14ac:dyDescent="0.2">
      <c r="A42">
        <v>219</v>
      </c>
      <c r="B42" t="s">
        <v>4601</v>
      </c>
      <c r="D42" t="s">
        <v>271</v>
      </c>
      <c r="E42" t="s">
        <v>1304</v>
      </c>
      <c r="F42">
        <v>2019</v>
      </c>
      <c r="H42">
        <v>0</v>
      </c>
      <c r="K42">
        <v>13</v>
      </c>
      <c r="L42" t="s">
        <v>242</v>
      </c>
      <c r="O42">
        <v>1</v>
      </c>
      <c r="P42">
        <v>13</v>
      </c>
      <c r="Q42">
        <v>1</v>
      </c>
      <c r="R42">
        <v>6</v>
      </c>
      <c r="S42">
        <v>46.153846153846153</v>
      </c>
      <c r="T42">
        <v>1</v>
      </c>
      <c r="U42">
        <v>6</v>
      </c>
      <c r="W42">
        <v>3</v>
      </c>
      <c r="Z42">
        <v>1</v>
      </c>
      <c r="AA42">
        <v>1</v>
      </c>
      <c r="AB42">
        <v>7.6923076923076925</v>
      </c>
      <c r="AC42">
        <v>2</v>
      </c>
      <c r="AF42">
        <v>1</v>
      </c>
      <c r="AG42">
        <v>3</v>
      </c>
      <c r="AH42">
        <v>23.076923076923077</v>
      </c>
      <c r="AI42" t="s">
        <v>242</v>
      </c>
      <c r="AL42">
        <v>1</v>
      </c>
      <c r="AO42">
        <v>2</v>
      </c>
      <c r="AR42">
        <v>1</v>
      </c>
      <c r="AS42">
        <v>2</v>
      </c>
      <c r="AV42">
        <v>1</v>
      </c>
      <c r="AW42">
        <v>3</v>
      </c>
      <c r="AX42">
        <v>23.076923076923077</v>
      </c>
      <c r="AY42">
        <v>44998</v>
      </c>
      <c r="AZ42">
        <v>3</v>
      </c>
      <c r="BC42">
        <v>1</v>
      </c>
      <c r="BD42">
        <v>3</v>
      </c>
      <c r="BE42">
        <v>23.076923076923077</v>
      </c>
      <c r="BF42">
        <v>2</v>
      </c>
      <c r="BG42">
        <v>3</v>
      </c>
      <c r="BJ42">
        <v>0</v>
      </c>
      <c r="BL42" t="s">
        <v>242</v>
      </c>
      <c r="BM42" t="s">
        <v>242</v>
      </c>
      <c r="BO42">
        <v>0</v>
      </c>
      <c r="BQ42" t="s">
        <v>242</v>
      </c>
      <c r="BT42">
        <v>0</v>
      </c>
      <c r="BU42">
        <v>0</v>
      </c>
      <c r="BV42" t="s">
        <v>242</v>
      </c>
      <c r="BW42" t="s">
        <v>242</v>
      </c>
      <c r="BX42" t="s">
        <v>242</v>
      </c>
      <c r="CA42">
        <v>0</v>
      </c>
      <c r="CC42" t="s">
        <v>242</v>
      </c>
      <c r="CF42">
        <v>1</v>
      </c>
      <c r="CG42">
        <v>107035</v>
      </c>
      <c r="CH42">
        <v>2</v>
      </c>
      <c r="CJ42">
        <v>0.5</v>
      </c>
      <c r="CK42">
        <v>492114</v>
      </c>
      <c r="CL42">
        <v>2</v>
      </c>
      <c r="CN42" t="s">
        <v>242</v>
      </c>
      <c r="CO42" t="s">
        <v>242</v>
      </c>
      <c r="CP42" t="s">
        <v>242</v>
      </c>
      <c r="CR42">
        <v>1</v>
      </c>
      <c r="CS42">
        <v>52955642</v>
      </c>
      <c r="CT42">
        <v>2</v>
      </c>
      <c r="CV42">
        <v>1</v>
      </c>
      <c r="CY42">
        <v>1</v>
      </c>
      <c r="CZ42" t="s">
        <v>4603</v>
      </c>
      <c r="DA42">
        <v>1</v>
      </c>
      <c r="DB42" t="s">
        <v>4604</v>
      </c>
      <c r="DC42">
        <v>1</v>
      </c>
      <c r="DD42" t="s">
        <v>4605</v>
      </c>
      <c r="DE42">
        <v>0.5</v>
      </c>
      <c r="DF42" t="s">
        <v>4606</v>
      </c>
      <c r="DG42">
        <v>0</v>
      </c>
      <c r="DH42" t="s">
        <v>4607</v>
      </c>
      <c r="DI42">
        <v>1</v>
      </c>
      <c r="DJ42" t="s">
        <v>4608</v>
      </c>
      <c r="DK42">
        <v>1</v>
      </c>
      <c r="DL42" t="s">
        <v>4609</v>
      </c>
      <c r="DM42">
        <v>1</v>
      </c>
      <c r="DN42" t="s">
        <v>4610</v>
      </c>
      <c r="DO42">
        <v>1</v>
      </c>
      <c r="DP42" t="s">
        <v>4611</v>
      </c>
      <c r="DQ42">
        <v>1</v>
      </c>
      <c r="DR42" t="s">
        <v>4612</v>
      </c>
      <c r="DS42">
        <v>4</v>
      </c>
      <c r="DV42">
        <v>0</v>
      </c>
      <c r="DW42" t="s">
        <v>242</v>
      </c>
      <c r="DX42" t="s">
        <v>242</v>
      </c>
      <c r="EA42" t="s">
        <v>242</v>
      </c>
      <c r="EB42" t="s">
        <v>242</v>
      </c>
      <c r="ED42">
        <v>0</v>
      </c>
      <c r="EE42" t="s">
        <v>242</v>
      </c>
      <c r="EG42">
        <v>0</v>
      </c>
      <c r="EH42" t="s">
        <v>242</v>
      </c>
      <c r="EJ42">
        <v>0</v>
      </c>
      <c r="EK42" t="s">
        <v>242</v>
      </c>
      <c r="EM42">
        <v>0</v>
      </c>
      <c r="EN42" t="s">
        <v>242</v>
      </c>
      <c r="EP42" t="s">
        <v>242</v>
      </c>
      <c r="ES42">
        <v>0</v>
      </c>
      <c r="ET42" t="s">
        <v>242</v>
      </c>
      <c r="EU42" t="s">
        <v>242</v>
      </c>
      <c r="EV42" t="s">
        <v>242</v>
      </c>
      <c r="EX42">
        <v>1</v>
      </c>
      <c r="EY42">
        <v>54</v>
      </c>
      <c r="EZ42" t="s">
        <v>242</v>
      </c>
      <c r="FB42">
        <v>0</v>
      </c>
      <c r="FC42" t="s">
        <v>242</v>
      </c>
      <c r="FD42" t="s">
        <v>242</v>
      </c>
      <c r="FE42" t="s">
        <v>242</v>
      </c>
      <c r="FF42" t="s">
        <v>242</v>
      </c>
      <c r="FG42" t="s">
        <v>242</v>
      </c>
      <c r="FH42" t="s">
        <v>242</v>
      </c>
      <c r="FI42" t="s">
        <v>242</v>
      </c>
      <c r="FJ42" t="s">
        <v>242</v>
      </c>
      <c r="FK42" t="s">
        <v>4613</v>
      </c>
      <c r="FL42">
        <v>1</v>
      </c>
      <c r="FO42">
        <v>0</v>
      </c>
      <c r="FP42" t="s">
        <v>242</v>
      </c>
      <c r="FQ42" t="s">
        <v>242</v>
      </c>
      <c r="FS42" t="s">
        <v>242</v>
      </c>
      <c r="FV42">
        <v>1</v>
      </c>
      <c r="FW42">
        <v>1939</v>
      </c>
      <c r="FZ42">
        <v>1</v>
      </c>
      <c r="GC42">
        <v>1</v>
      </c>
      <c r="GE42">
        <v>0.5</v>
      </c>
      <c r="GF42" t="s">
        <v>4614</v>
      </c>
      <c r="GG42">
        <v>1</v>
      </c>
    </row>
    <row r="43" spans="1:189" x14ac:dyDescent="0.2">
      <c r="A43">
        <v>221</v>
      </c>
      <c r="B43" t="s">
        <v>4640</v>
      </c>
      <c r="C43">
        <v>109198</v>
      </c>
      <c r="D43" t="s">
        <v>271</v>
      </c>
      <c r="E43" t="s">
        <v>272</v>
      </c>
      <c r="F43">
        <v>2020</v>
      </c>
      <c r="H43">
        <v>0.5</v>
      </c>
      <c r="I43">
        <v>4</v>
      </c>
      <c r="K43">
        <v>13</v>
      </c>
      <c r="L43" t="s">
        <v>242</v>
      </c>
      <c r="O43">
        <v>1</v>
      </c>
      <c r="P43">
        <v>6</v>
      </c>
      <c r="Q43">
        <v>0</v>
      </c>
      <c r="R43">
        <v>0</v>
      </c>
      <c r="S43">
        <v>0</v>
      </c>
      <c r="T43">
        <v>0</v>
      </c>
      <c r="U43">
        <v>0</v>
      </c>
      <c r="V43" t="s">
        <v>4642</v>
      </c>
      <c r="W43">
        <v>2</v>
      </c>
      <c r="Z43">
        <v>1</v>
      </c>
      <c r="AA43">
        <v>2</v>
      </c>
      <c r="AB43">
        <v>15.384615384615385</v>
      </c>
      <c r="AC43">
        <v>2</v>
      </c>
      <c r="AF43">
        <v>1</v>
      </c>
      <c r="AG43">
        <v>2</v>
      </c>
      <c r="AH43">
        <v>15.384615384615385</v>
      </c>
      <c r="AI43" t="s">
        <v>242</v>
      </c>
      <c r="AL43">
        <v>1</v>
      </c>
      <c r="AO43">
        <v>2</v>
      </c>
      <c r="AR43">
        <v>1</v>
      </c>
      <c r="AS43">
        <v>2</v>
      </c>
      <c r="AV43">
        <v>1</v>
      </c>
      <c r="AW43">
        <v>6</v>
      </c>
      <c r="AX43">
        <v>46.153846153846153</v>
      </c>
      <c r="AZ43">
        <v>1</v>
      </c>
      <c r="BC43">
        <v>1</v>
      </c>
      <c r="BD43">
        <v>9</v>
      </c>
      <c r="BE43">
        <v>69.230769230769226</v>
      </c>
      <c r="BF43">
        <v>2</v>
      </c>
      <c r="BG43">
        <v>1</v>
      </c>
      <c r="BJ43">
        <v>0</v>
      </c>
      <c r="BL43" t="s">
        <v>242</v>
      </c>
      <c r="BM43" t="s">
        <v>242</v>
      </c>
      <c r="BO43">
        <v>1</v>
      </c>
      <c r="BP43" t="s">
        <v>4643</v>
      </c>
      <c r="BQ43">
        <v>1</v>
      </c>
      <c r="BT43">
        <v>0</v>
      </c>
      <c r="BU43">
        <v>0</v>
      </c>
      <c r="BV43" t="s">
        <v>242</v>
      </c>
      <c r="BW43" t="s">
        <v>242</v>
      </c>
      <c r="BX43" t="s">
        <v>242</v>
      </c>
      <c r="BZ43" t="s">
        <v>4644</v>
      </c>
      <c r="CA43">
        <v>1</v>
      </c>
      <c r="CB43" t="s">
        <v>4645</v>
      </c>
      <c r="CC43">
        <v>1</v>
      </c>
      <c r="CF43">
        <v>1</v>
      </c>
      <c r="CG43">
        <v>125782</v>
      </c>
      <c r="CH43">
        <v>2</v>
      </c>
      <c r="CJ43">
        <v>1</v>
      </c>
      <c r="CK43">
        <v>540336</v>
      </c>
      <c r="CL43">
        <v>2</v>
      </c>
      <c r="CM43">
        <v>634475</v>
      </c>
      <c r="CN43">
        <v>2</v>
      </c>
      <c r="CO43" t="s">
        <v>242</v>
      </c>
      <c r="CP43" t="s">
        <v>242</v>
      </c>
      <c r="CQ43" t="s">
        <v>4646</v>
      </c>
      <c r="CR43">
        <v>1</v>
      </c>
      <c r="CS43">
        <v>82100</v>
      </c>
      <c r="CT43">
        <v>2</v>
      </c>
      <c r="CU43" t="s">
        <v>4647</v>
      </c>
      <c r="CV43">
        <v>1</v>
      </c>
      <c r="CY43">
        <v>0</v>
      </c>
      <c r="DA43">
        <v>1</v>
      </c>
      <c r="DB43" t="s">
        <v>4648</v>
      </c>
      <c r="DC43">
        <v>1</v>
      </c>
      <c r="DE43">
        <v>1</v>
      </c>
      <c r="DF43" t="s">
        <v>4649</v>
      </c>
      <c r="DG43">
        <v>1</v>
      </c>
      <c r="DI43">
        <v>1</v>
      </c>
      <c r="DJ43" t="s">
        <v>4650</v>
      </c>
      <c r="DK43">
        <v>1</v>
      </c>
      <c r="DL43" t="s">
        <v>4651</v>
      </c>
      <c r="DM43">
        <v>0</v>
      </c>
      <c r="DO43">
        <v>1</v>
      </c>
      <c r="DP43" t="s">
        <v>4652</v>
      </c>
      <c r="DQ43">
        <v>1</v>
      </c>
      <c r="DR43" t="s">
        <v>4653</v>
      </c>
      <c r="DS43">
        <v>1</v>
      </c>
      <c r="DV43">
        <v>0</v>
      </c>
      <c r="DW43" t="s">
        <v>242</v>
      </c>
      <c r="DX43" t="s">
        <v>242</v>
      </c>
      <c r="EA43" t="s">
        <v>242</v>
      </c>
      <c r="EB43" t="s">
        <v>242</v>
      </c>
      <c r="ED43">
        <v>0</v>
      </c>
      <c r="EE43" t="s">
        <v>242</v>
      </c>
      <c r="EG43">
        <v>0</v>
      </c>
      <c r="EH43" t="s">
        <v>242</v>
      </c>
      <c r="EJ43">
        <v>0</v>
      </c>
      <c r="EK43" t="s">
        <v>242</v>
      </c>
      <c r="EM43">
        <v>0</v>
      </c>
      <c r="EN43" t="s">
        <v>242</v>
      </c>
      <c r="EP43" t="s">
        <v>242</v>
      </c>
      <c r="ES43">
        <v>0</v>
      </c>
      <c r="ET43" t="s">
        <v>242</v>
      </c>
      <c r="EU43" t="s">
        <v>242</v>
      </c>
      <c r="EV43" t="s">
        <v>242</v>
      </c>
      <c r="EX43">
        <v>1</v>
      </c>
      <c r="EY43">
        <v>78</v>
      </c>
      <c r="EZ43">
        <v>2</v>
      </c>
      <c r="FB43">
        <v>0.5</v>
      </c>
      <c r="FC43" t="s">
        <v>242</v>
      </c>
      <c r="FD43" t="s">
        <v>242</v>
      </c>
      <c r="FE43" t="s">
        <v>242</v>
      </c>
      <c r="FF43" t="s">
        <v>242</v>
      </c>
      <c r="FG43" t="s">
        <v>242</v>
      </c>
      <c r="FH43" t="s">
        <v>242</v>
      </c>
      <c r="FI43" t="s">
        <v>242</v>
      </c>
      <c r="FJ43">
        <v>1</v>
      </c>
      <c r="FK43" t="s">
        <v>4654</v>
      </c>
      <c r="FL43">
        <v>1</v>
      </c>
      <c r="FO43">
        <v>1</v>
      </c>
      <c r="FP43">
        <v>1</v>
      </c>
      <c r="FQ43" t="s">
        <v>242</v>
      </c>
      <c r="FR43" t="s">
        <v>4655</v>
      </c>
      <c r="FS43">
        <v>1</v>
      </c>
      <c r="FV43">
        <v>1</v>
      </c>
      <c r="FW43">
        <v>1108</v>
      </c>
      <c r="FZ43" t="s">
        <v>242</v>
      </c>
      <c r="GC43">
        <v>0.5</v>
      </c>
      <c r="GE43">
        <v>1</v>
      </c>
      <c r="GF43" t="s">
        <v>4656</v>
      </c>
      <c r="GG43">
        <v>1</v>
      </c>
    </row>
    <row r="44" spans="1:189" x14ac:dyDescent="0.2">
      <c r="A44">
        <v>232</v>
      </c>
      <c r="B44" t="s">
        <v>4853</v>
      </c>
      <c r="C44">
        <v>29534</v>
      </c>
      <c r="D44" t="s">
        <v>271</v>
      </c>
      <c r="E44" t="s">
        <v>3849</v>
      </c>
      <c r="F44">
        <v>2020</v>
      </c>
      <c r="H44">
        <v>0</v>
      </c>
      <c r="K44">
        <v>8</v>
      </c>
      <c r="L44" t="s">
        <v>242</v>
      </c>
      <c r="O44">
        <v>0</v>
      </c>
      <c r="P44">
        <v>0</v>
      </c>
      <c r="Q44">
        <v>0</v>
      </c>
      <c r="R44">
        <v>0</v>
      </c>
      <c r="S44">
        <v>0</v>
      </c>
      <c r="T44">
        <v>0</v>
      </c>
      <c r="U44">
        <v>0</v>
      </c>
      <c r="W44" t="s">
        <v>242</v>
      </c>
      <c r="Z44">
        <v>1</v>
      </c>
      <c r="AA44">
        <v>1</v>
      </c>
      <c r="AB44">
        <v>12.5</v>
      </c>
      <c r="AC44">
        <v>2</v>
      </c>
      <c r="AF44">
        <v>1</v>
      </c>
      <c r="AG44">
        <v>2</v>
      </c>
      <c r="AH44">
        <v>25</v>
      </c>
      <c r="AI44" t="s">
        <v>242</v>
      </c>
      <c r="AL44">
        <v>1</v>
      </c>
      <c r="AM44">
        <v>5.9</v>
      </c>
      <c r="AO44">
        <v>2</v>
      </c>
      <c r="AR44">
        <v>1</v>
      </c>
      <c r="AS44">
        <v>2</v>
      </c>
      <c r="AV44">
        <v>1</v>
      </c>
      <c r="AW44">
        <v>2</v>
      </c>
      <c r="AX44">
        <v>25</v>
      </c>
      <c r="AZ44">
        <v>1</v>
      </c>
      <c r="BC44">
        <v>1</v>
      </c>
      <c r="BD44">
        <v>2</v>
      </c>
      <c r="BE44">
        <v>25</v>
      </c>
      <c r="BF44">
        <v>1</v>
      </c>
      <c r="BG44">
        <v>1</v>
      </c>
      <c r="BJ44">
        <v>0</v>
      </c>
      <c r="BL44" t="s">
        <v>242</v>
      </c>
      <c r="BM44" t="s">
        <v>242</v>
      </c>
      <c r="BO44">
        <v>0</v>
      </c>
      <c r="BQ44" t="s">
        <v>242</v>
      </c>
      <c r="BT44">
        <v>0</v>
      </c>
      <c r="BU44">
        <v>0</v>
      </c>
      <c r="BV44" t="s">
        <v>242</v>
      </c>
      <c r="BW44" t="s">
        <v>242</v>
      </c>
      <c r="BX44" t="s">
        <v>242</v>
      </c>
      <c r="CA44">
        <v>0</v>
      </c>
      <c r="CC44" t="s">
        <v>242</v>
      </c>
      <c r="CF44">
        <v>0</v>
      </c>
      <c r="CG44" t="s">
        <v>242</v>
      </c>
      <c r="CH44" t="s">
        <v>242</v>
      </c>
      <c r="CJ44">
        <v>0</v>
      </c>
      <c r="CK44" t="s">
        <v>242</v>
      </c>
      <c r="CL44" t="s">
        <v>242</v>
      </c>
      <c r="CN44" t="s">
        <v>242</v>
      </c>
      <c r="CO44" t="s">
        <v>242</v>
      </c>
      <c r="CP44" t="s">
        <v>242</v>
      </c>
      <c r="CR44">
        <v>0</v>
      </c>
      <c r="CS44" t="s">
        <v>242</v>
      </c>
      <c r="CT44" t="s">
        <v>242</v>
      </c>
      <c r="CV44" t="s">
        <v>242</v>
      </c>
      <c r="CY44">
        <v>0</v>
      </c>
      <c r="DA44">
        <v>0</v>
      </c>
      <c r="DC44">
        <v>1</v>
      </c>
      <c r="DD44" t="s">
        <v>4855</v>
      </c>
      <c r="DE44">
        <v>1</v>
      </c>
      <c r="DF44" t="s">
        <v>4856</v>
      </c>
      <c r="DG44">
        <v>0</v>
      </c>
      <c r="DI44">
        <v>0</v>
      </c>
      <c r="DK44">
        <v>0</v>
      </c>
      <c r="DM44">
        <v>0</v>
      </c>
      <c r="DO44">
        <v>1</v>
      </c>
      <c r="DP44" t="s">
        <v>4857</v>
      </c>
      <c r="DQ44">
        <v>0</v>
      </c>
      <c r="DS44">
        <v>1</v>
      </c>
      <c r="DV44">
        <v>0</v>
      </c>
      <c r="DW44" t="s">
        <v>242</v>
      </c>
      <c r="DX44" t="s">
        <v>242</v>
      </c>
      <c r="EA44" t="s">
        <v>242</v>
      </c>
      <c r="EB44" t="s">
        <v>242</v>
      </c>
      <c r="ED44">
        <v>0</v>
      </c>
      <c r="EE44" t="s">
        <v>242</v>
      </c>
      <c r="EG44">
        <v>0</v>
      </c>
      <c r="EH44" t="s">
        <v>242</v>
      </c>
      <c r="EJ44">
        <v>0</v>
      </c>
      <c r="EK44" t="s">
        <v>242</v>
      </c>
      <c r="EM44">
        <v>0</v>
      </c>
      <c r="EN44" t="s">
        <v>242</v>
      </c>
      <c r="EP44" t="s">
        <v>242</v>
      </c>
      <c r="ES44">
        <v>0</v>
      </c>
      <c r="ET44" t="s">
        <v>242</v>
      </c>
      <c r="EU44" t="s">
        <v>242</v>
      </c>
      <c r="EV44" t="s">
        <v>242</v>
      </c>
      <c r="EX44">
        <v>0</v>
      </c>
      <c r="EY44" t="s">
        <v>242</v>
      </c>
      <c r="EZ44" t="s">
        <v>242</v>
      </c>
      <c r="FB44">
        <v>0</v>
      </c>
      <c r="FC44" t="s">
        <v>242</v>
      </c>
      <c r="FD44" t="s">
        <v>242</v>
      </c>
      <c r="FE44" t="s">
        <v>242</v>
      </c>
      <c r="FF44" t="s">
        <v>242</v>
      </c>
      <c r="FG44" t="s">
        <v>242</v>
      </c>
      <c r="FH44" t="s">
        <v>242</v>
      </c>
      <c r="FI44" t="s">
        <v>242</v>
      </c>
      <c r="FJ44" t="s">
        <v>242</v>
      </c>
      <c r="FL44" t="s">
        <v>242</v>
      </c>
      <c r="FO44">
        <v>0</v>
      </c>
      <c r="FP44" t="s">
        <v>242</v>
      </c>
      <c r="FQ44" t="s">
        <v>242</v>
      </c>
      <c r="FS44" t="s">
        <v>242</v>
      </c>
      <c r="FV44">
        <v>1</v>
      </c>
      <c r="FW44">
        <v>986</v>
      </c>
      <c r="FZ44" t="s">
        <v>242</v>
      </c>
      <c r="GC44">
        <v>0</v>
      </c>
      <c r="GE44">
        <v>0</v>
      </c>
      <c r="GG44" t="s">
        <v>242</v>
      </c>
    </row>
    <row r="45" spans="1:189" x14ac:dyDescent="0.2">
      <c r="A45">
        <v>243</v>
      </c>
      <c r="B45" t="s">
        <v>5021</v>
      </c>
      <c r="D45" t="s">
        <v>271</v>
      </c>
      <c r="E45" t="s">
        <v>272</v>
      </c>
      <c r="F45">
        <v>2019</v>
      </c>
      <c r="H45">
        <v>0.5</v>
      </c>
      <c r="I45">
        <v>4</v>
      </c>
      <c r="K45">
        <v>12</v>
      </c>
      <c r="L45" t="s">
        <v>242</v>
      </c>
      <c r="O45">
        <v>1</v>
      </c>
      <c r="P45">
        <v>10</v>
      </c>
      <c r="Q45">
        <v>0</v>
      </c>
      <c r="R45">
        <v>0</v>
      </c>
      <c r="S45">
        <v>0</v>
      </c>
      <c r="T45">
        <v>0</v>
      </c>
      <c r="U45">
        <v>0</v>
      </c>
      <c r="V45" t="s">
        <v>5023</v>
      </c>
      <c r="W45">
        <v>3</v>
      </c>
      <c r="Z45">
        <v>1</v>
      </c>
      <c r="AA45">
        <v>1</v>
      </c>
      <c r="AB45">
        <v>8.3333333333333321</v>
      </c>
      <c r="AC45">
        <v>2</v>
      </c>
      <c r="AF45">
        <v>1</v>
      </c>
      <c r="AG45">
        <v>3</v>
      </c>
      <c r="AH45">
        <v>25</v>
      </c>
      <c r="AI45" t="s">
        <v>242</v>
      </c>
      <c r="AL45">
        <v>1</v>
      </c>
      <c r="AM45">
        <v>5.5</v>
      </c>
      <c r="AO45">
        <v>2</v>
      </c>
      <c r="AR45">
        <v>1</v>
      </c>
      <c r="AS45">
        <v>2</v>
      </c>
      <c r="AV45">
        <v>1</v>
      </c>
      <c r="AW45">
        <v>4</v>
      </c>
      <c r="AX45">
        <v>33.333333333333329</v>
      </c>
      <c r="AZ45">
        <v>3</v>
      </c>
      <c r="BC45">
        <v>1</v>
      </c>
      <c r="BD45">
        <v>4</v>
      </c>
      <c r="BE45">
        <v>33.333333333333329</v>
      </c>
      <c r="BF45">
        <v>2</v>
      </c>
      <c r="BG45">
        <v>1</v>
      </c>
      <c r="BJ45">
        <v>0</v>
      </c>
      <c r="BL45" t="s">
        <v>242</v>
      </c>
      <c r="BM45" t="s">
        <v>242</v>
      </c>
      <c r="BO45">
        <v>1</v>
      </c>
      <c r="BP45" t="s">
        <v>5024</v>
      </c>
      <c r="BQ45">
        <v>1</v>
      </c>
      <c r="BT45">
        <v>0</v>
      </c>
      <c r="BU45">
        <v>0</v>
      </c>
      <c r="BV45" t="s">
        <v>242</v>
      </c>
      <c r="BW45" t="s">
        <v>242</v>
      </c>
      <c r="BX45" t="s">
        <v>242</v>
      </c>
      <c r="BZ45" t="s">
        <v>5025</v>
      </c>
      <c r="CA45">
        <v>1</v>
      </c>
      <c r="CB45" t="s">
        <v>5026</v>
      </c>
      <c r="CC45">
        <v>1</v>
      </c>
      <c r="CF45">
        <v>1</v>
      </c>
      <c r="CG45">
        <v>485000</v>
      </c>
      <c r="CH45">
        <v>2</v>
      </c>
      <c r="CJ45">
        <v>1</v>
      </c>
      <c r="CK45" t="s">
        <v>242</v>
      </c>
      <c r="CL45" t="s">
        <v>242</v>
      </c>
      <c r="CM45">
        <v>1624000</v>
      </c>
      <c r="CN45">
        <v>2</v>
      </c>
      <c r="CO45" t="s">
        <v>242</v>
      </c>
      <c r="CP45" t="s">
        <v>242</v>
      </c>
      <c r="CR45">
        <v>1</v>
      </c>
      <c r="CS45">
        <v>342642973</v>
      </c>
      <c r="CT45">
        <v>2</v>
      </c>
      <c r="CV45">
        <v>4</v>
      </c>
      <c r="CY45">
        <v>1</v>
      </c>
      <c r="CZ45" t="s">
        <v>5027</v>
      </c>
      <c r="DA45">
        <v>1</v>
      </c>
      <c r="DB45" t="s">
        <v>5028</v>
      </c>
      <c r="DC45">
        <v>1</v>
      </c>
      <c r="DD45" t="s">
        <v>5029</v>
      </c>
      <c r="DE45">
        <v>1</v>
      </c>
      <c r="DF45" t="s">
        <v>5030</v>
      </c>
      <c r="DG45">
        <v>1</v>
      </c>
      <c r="DH45" t="s">
        <v>5031</v>
      </c>
      <c r="DI45">
        <v>0</v>
      </c>
      <c r="DJ45" t="s">
        <v>5032</v>
      </c>
      <c r="DK45">
        <v>1</v>
      </c>
      <c r="DL45" t="s">
        <v>5033</v>
      </c>
      <c r="DM45">
        <v>1</v>
      </c>
      <c r="DN45" t="s">
        <v>4274</v>
      </c>
      <c r="DO45">
        <v>1</v>
      </c>
      <c r="DP45" t="s">
        <v>2437</v>
      </c>
      <c r="DQ45">
        <v>1</v>
      </c>
      <c r="DR45" t="s">
        <v>5034</v>
      </c>
      <c r="DS45">
        <v>4</v>
      </c>
      <c r="DV45">
        <v>0</v>
      </c>
      <c r="DW45" t="s">
        <v>242</v>
      </c>
      <c r="DX45" t="s">
        <v>242</v>
      </c>
      <c r="EA45" t="s">
        <v>242</v>
      </c>
      <c r="EB45" t="s">
        <v>242</v>
      </c>
      <c r="ED45">
        <v>0</v>
      </c>
      <c r="EE45" t="s">
        <v>242</v>
      </c>
      <c r="EG45">
        <v>0</v>
      </c>
      <c r="EH45" t="s">
        <v>242</v>
      </c>
      <c r="EJ45">
        <v>1</v>
      </c>
      <c r="EK45">
        <v>10592.39</v>
      </c>
      <c r="EM45">
        <v>0</v>
      </c>
      <c r="EN45" t="s">
        <v>242</v>
      </c>
      <c r="EP45">
        <v>1</v>
      </c>
      <c r="ES45">
        <v>0</v>
      </c>
      <c r="ET45" t="s">
        <v>242</v>
      </c>
      <c r="EU45" t="s">
        <v>242</v>
      </c>
      <c r="EV45" t="s">
        <v>242</v>
      </c>
      <c r="EX45">
        <v>0</v>
      </c>
      <c r="EY45" t="s">
        <v>242</v>
      </c>
      <c r="EZ45" t="s">
        <v>242</v>
      </c>
      <c r="FA45" t="s">
        <v>5035</v>
      </c>
      <c r="FB45">
        <v>0</v>
      </c>
      <c r="FC45" t="s">
        <v>242</v>
      </c>
      <c r="FD45" t="s">
        <v>242</v>
      </c>
      <c r="FE45" t="s">
        <v>242</v>
      </c>
      <c r="FF45" t="s">
        <v>242</v>
      </c>
      <c r="FG45" t="s">
        <v>242</v>
      </c>
      <c r="FH45" t="s">
        <v>242</v>
      </c>
      <c r="FI45" t="s">
        <v>242</v>
      </c>
      <c r="FJ45" t="s">
        <v>242</v>
      </c>
      <c r="FL45" t="s">
        <v>242</v>
      </c>
      <c r="FO45">
        <v>0</v>
      </c>
      <c r="FP45" t="s">
        <v>242</v>
      </c>
      <c r="FQ45" t="s">
        <v>242</v>
      </c>
      <c r="FS45" t="s">
        <v>242</v>
      </c>
      <c r="FV45">
        <v>1</v>
      </c>
      <c r="FW45">
        <v>511</v>
      </c>
      <c r="FZ45">
        <v>1</v>
      </c>
      <c r="GC45">
        <v>0</v>
      </c>
      <c r="GD45" t="s">
        <v>5036</v>
      </c>
      <c r="GE45">
        <v>0</v>
      </c>
      <c r="GG45" t="s">
        <v>242</v>
      </c>
    </row>
    <row r="46" spans="1:189" x14ac:dyDescent="0.2">
      <c r="A46">
        <v>250</v>
      </c>
      <c r="B46" t="s">
        <v>5142</v>
      </c>
      <c r="D46" t="s">
        <v>271</v>
      </c>
      <c r="E46" t="s">
        <v>1304</v>
      </c>
      <c r="F46">
        <v>2020</v>
      </c>
      <c r="H46">
        <v>0.5</v>
      </c>
      <c r="I46">
        <v>11</v>
      </c>
      <c r="K46">
        <v>13</v>
      </c>
      <c r="L46" t="s">
        <v>242</v>
      </c>
      <c r="O46">
        <v>1</v>
      </c>
      <c r="P46">
        <v>6</v>
      </c>
      <c r="Q46">
        <v>0</v>
      </c>
      <c r="R46">
        <v>0</v>
      </c>
      <c r="S46">
        <v>0</v>
      </c>
      <c r="T46">
        <v>0</v>
      </c>
      <c r="U46">
        <v>0</v>
      </c>
      <c r="W46">
        <v>3</v>
      </c>
      <c r="Z46">
        <v>1</v>
      </c>
      <c r="AA46">
        <v>6</v>
      </c>
      <c r="AB46">
        <v>46.153846153846153</v>
      </c>
      <c r="AC46">
        <v>3</v>
      </c>
      <c r="AF46">
        <v>1</v>
      </c>
      <c r="AG46">
        <v>3</v>
      </c>
      <c r="AH46">
        <v>23.076923076923077</v>
      </c>
      <c r="AI46" t="s">
        <v>242</v>
      </c>
      <c r="AL46">
        <v>1</v>
      </c>
      <c r="AO46">
        <v>2</v>
      </c>
      <c r="AR46">
        <v>1</v>
      </c>
      <c r="AS46">
        <v>2</v>
      </c>
      <c r="AV46">
        <v>1</v>
      </c>
      <c r="AW46">
        <v>4</v>
      </c>
      <c r="AX46">
        <v>30.76923076923077</v>
      </c>
      <c r="AZ46">
        <v>3</v>
      </c>
      <c r="BC46">
        <v>1</v>
      </c>
      <c r="BD46">
        <v>4</v>
      </c>
      <c r="BE46">
        <v>30.76923076923077</v>
      </c>
      <c r="BF46">
        <v>2</v>
      </c>
      <c r="BG46">
        <v>3</v>
      </c>
      <c r="BJ46">
        <v>0</v>
      </c>
      <c r="BL46" t="s">
        <v>242</v>
      </c>
      <c r="BM46" t="s">
        <v>242</v>
      </c>
      <c r="BO46">
        <v>1</v>
      </c>
      <c r="BP46" t="s">
        <v>5144</v>
      </c>
      <c r="BQ46">
        <v>1</v>
      </c>
      <c r="BT46">
        <v>0</v>
      </c>
      <c r="BU46">
        <v>0.5</v>
      </c>
      <c r="BV46" t="s">
        <v>242</v>
      </c>
      <c r="BW46">
        <v>100</v>
      </c>
      <c r="BX46" t="s">
        <v>242</v>
      </c>
      <c r="BY46" t="s">
        <v>5145</v>
      </c>
      <c r="CA46">
        <v>1</v>
      </c>
      <c r="CB46" t="s">
        <v>5146</v>
      </c>
      <c r="CC46">
        <v>1</v>
      </c>
      <c r="CF46">
        <v>1</v>
      </c>
      <c r="CG46">
        <v>1320000</v>
      </c>
      <c r="CH46">
        <v>2</v>
      </c>
      <c r="CJ46">
        <v>1</v>
      </c>
      <c r="CK46">
        <v>5482582</v>
      </c>
      <c r="CL46">
        <v>2</v>
      </c>
      <c r="CM46">
        <v>5479818</v>
      </c>
      <c r="CN46">
        <v>2</v>
      </c>
      <c r="CO46" t="s">
        <v>242</v>
      </c>
      <c r="CP46" t="s">
        <v>242</v>
      </c>
      <c r="CR46">
        <v>1</v>
      </c>
      <c r="CS46">
        <v>4870000</v>
      </c>
      <c r="CT46">
        <v>2</v>
      </c>
      <c r="CV46">
        <v>4</v>
      </c>
      <c r="CY46">
        <v>1</v>
      </c>
      <c r="CZ46" t="s">
        <v>5147</v>
      </c>
      <c r="DA46">
        <v>1</v>
      </c>
      <c r="DB46" t="s">
        <v>5148</v>
      </c>
      <c r="DC46">
        <v>1</v>
      </c>
      <c r="DD46" t="s">
        <v>5149</v>
      </c>
      <c r="DE46">
        <v>1</v>
      </c>
      <c r="DF46" t="s">
        <v>5150</v>
      </c>
      <c r="DG46">
        <v>1</v>
      </c>
      <c r="DH46" t="s">
        <v>5151</v>
      </c>
      <c r="DI46">
        <v>1</v>
      </c>
      <c r="DJ46" t="s">
        <v>5152</v>
      </c>
      <c r="DK46">
        <v>1</v>
      </c>
      <c r="DL46" t="s">
        <v>5153</v>
      </c>
      <c r="DM46">
        <v>1</v>
      </c>
      <c r="DN46" t="s">
        <v>4037</v>
      </c>
      <c r="DO46">
        <v>1</v>
      </c>
      <c r="DP46" t="s">
        <v>5154</v>
      </c>
      <c r="DQ46">
        <v>1</v>
      </c>
      <c r="DR46" t="s">
        <v>5155</v>
      </c>
      <c r="DS46">
        <v>4</v>
      </c>
      <c r="DV46">
        <v>0</v>
      </c>
      <c r="DW46" t="s">
        <v>242</v>
      </c>
      <c r="DX46" t="s">
        <v>242</v>
      </c>
      <c r="EA46" t="s">
        <v>242</v>
      </c>
      <c r="EB46" t="s">
        <v>242</v>
      </c>
      <c r="ED46">
        <v>1</v>
      </c>
      <c r="EE46">
        <v>133183</v>
      </c>
      <c r="EF46" t="s">
        <v>3418</v>
      </c>
      <c r="EG46">
        <v>1</v>
      </c>
      <c r="EH46">
        <v>37.630000000000003</v>
      </c>
      <c r="EJ46">
        <v>1</v>
      </c>
      <c r="EK46">
        <v>46614</v>
      </c>
      <c r="EM46">
        <v>0</v>
      </c>
      <c r="EN46" t="s">
        <v>242</v>
      </c>
      <c r="EP46">
        <v>4</v>
      </c>
      <c r="ES46">
        <v>1</v>
      </c>
      <c r="ET46" t="s">
        <v>242</v>
      </c>
      <c r="EU46" t="s">
        <v>242</v>
      </c>
      <c r="EV46" t="s">
        <v>242</v>
      </c>
      <c r="EW46" t="s">
        <v>5156</v>
      </c>
      <c r="EX46">
        <v>1</v>
      </c>
      <c r="EY46">
        <v>53</v>
      </c>
      <c r="EZ46">
        <v>2</v>
      </c>
      <c r="FA46" t="s">
        <v>5157</v>
      </c>
      <c r="FB46">
        <v>1</v>
      </c>
      <c r="FC46">
        <v>11</v>
      </c>
      <c r="FD46">
        <v>14</v>
      </c>
      <c r="FE46">
        <v>63</v>
      </c>
      <c r="FF46">
        <v>8</v>
      </c>
      <c r="FG46" t="s">
        <v>242</v>
      </c>
      <c r="FH46" t="s">
        <v>242</v>
      </c>
      <c r="FI46" t="s">
        <v>242</v>
      </c>
      <c r="FJ46">
        <v>1</v>
      </c>
      <c r="FL46">
        <v>1</v>
      </c>
      <c r="FO46">
        <v>0</v>
      </c>
      <c r="FP46" t="s">
        <v>242</v>
      </c>
      <c r="FQ46" t="s">
        <v>242</v>
      </c>
      <c r="FS46" t="s">
        <v>242</v>
      </c>
      <c r="FV46">
        <v>1</v>
      </c>
      <c r="FW46">
        <v>246</v>
      </c>
      <c r="FZ46">
        <v>1</v>
      </c>
      <c r="GC46">
        <v>0</v>
      </c>
      <c r="GE46">
        <v>0</v>
      </c>
      <c r="GG46" t="s">
        <v>242</v>
      </c>
    </row>
    <row r="47" spans="1:189" x14ac:dyDescent="0.2">
      <c r="A47">
        <v>252</v>
      </c>
      <c r="B47" t="s">
        <v>5179</v>
      </c>
      <c r="D47" t="s">
        <v>271</v>
      </c>
      <c r="E47" t="s">
        <v>3849</v>
      </c>
      <c r="F47">
        <v>2020</v>
      </c>
      <c r="H47">
        <v>0</v>
      </c>
      <c r="K47">
        <v>13</v>
      </c>
      <c r="L47" t="s">
        <v>242</v>
      </c>
      <c r="O47">
        <v>0</v>
      </c>
      <c r="P47">
        <v>0</v>
      </c>
      <c r="Q47">
        <v>0</v>
      </c>
      <c r="R47">
        <v>0</v>
      </c>
      <c r="S47">
        <v>0</v>
      </c>
      <c r="T47">
        <v>0</v>
      </c>
      <c r="U47">
        <v>0</v>
      </c>
      <c r="W47" t="s">
        <v>242</v>
      </c>
      <c r="Z47">
        <v>1</v>
      </c>
      <c r="AA47">
        <v>1</v>
      </c>
      <c r="AB47">
        <v>7.6923076923076925</v>
      </c>
      <c r="AC47">
        <v>2</v>
      </c>
      <c r="AF47">
        <v>1</v>
      </c>
      <c r="AG47">
        <v>3</v>
      </c>
      <c r="AH47">
        <v>23.076923076923077</v>
      </c>
      <c r="AI47" t="s">
        <v>242</v>
      </c>
      <c r="AL47">
        <v>1</v>
      </c>
      <c r="AM47">
        <v>7.1</v>
      </c>
      <c r="AO47">
        <v>3</v>
      </c>
      <c r="AR47">
        <v>1</v>
      </c>
      <c r="AS47">
        <v>2</v>
      </c>
      <c r="AV47">
        <v>1</v>
      </c>
      <c r="AW47">
        <v>4</v>
      </c>
      <c r="AX47">
        <v>30.76923076923077</v>
      </c>
      <c r="AY47" t="s">
        <v>5181</v>
      </c>
      <c r="AZ47">
        <v>3</v>
      </c>
      <c r="BC47">
        <v>1</v>
      </c>
      <c r="BD47">
        <v>6</v>
      </c>
      <c r="BE47">
        <v>46.153846153846153</v>
      </c>
      <c r="BF47">
        <v>1</v>
      </c>
      <c r="BG47">
        <v>3</v>
      </c>
      <c r="BJ47">
        <v>0</v>
      </c>
      <c r="BL47" t="s">
        <v>242</v>
      </c>
      <c r="BM47" t="s">
        <v>242</v>
      </c>
      <c r="BO47">
        <v>1</v>
      </c>
      <c r="BP47" t="s">
        <v>5182</v>
      </c>
      <c r="BQ47">
        <v>1</v>
      </c>
      <c r="BT47">
        <v>1</v>
      </c>
      <c r="BU47">
        <v>0.5</v>
      </c>
      <c r="BV47" t="s">
        <v>242</v>
      </c>
      <c r="BW47">
        <v>100</v>
      </c>
      <c r="BX47" t="s">
        <v>242</v>
      </c>
      <c r="BY47" t="s">
        <v>5183</v>
      </c>
      <c r="BZ47" t="s">
        <v>5184</v>
      </c>
      <c r="CA47">
        <v>1</v>
      </c>
      <c r="CB47" t="s">
        <v>5185</v>
      </c>
      <c r="CC47">
        <v>1</v>
      </c>
      <c r="CF47">
        <v>1</v>
      </c>
      <c r="CG47">
        <v>752552</v>
      </c>
      <c r="CH47">
        <v>2</v>
      </c>
      <c r="CJ47">
        <v>1</v>
      </c>
      <c r="CK47">
        <v>1545898</v>
      </c>
      <c r="CL47">
        <v>2</v>
      </c>
      <c r="CM47">
        <v>1680682</v>
      </c>
      <c r="CN47">
        <v>2</v>
      </c>
      <c r="CO47" t="s">
        <v>242</v>
      </c>
      <c r="CP47" t="s">
        <v>242</v>
      </c>
      <c r="CQ47" t="s">
        <v>5186</v>
      </c>
      <c r="CR47">
        <v>1</v>
      </c>
      <c r="CS47">
        <v>52049000</v>
      </c>
      <c r="CT47">
        <v>2</v>
      </c>
      <c r="CU47" t="s">
        <v>5187</v>
      </c>
      <c r="CV47">
        <v>4</v>
      </c>
      <c r="CY47">
        <v>1</v>
      </c>
      <c r="CZ47" t="s">
        <v>5188</v>
      </c>
      <c r="DA47">
        <v>1</v>
      </c>
      <c r="DB47" t="s">
        <v>5189</v>
      </c>
      <c r="DC47">
        <v>1</v>
      </c>
      <c r="DE47">
        <v>1</v>
      </c>
      <c r="DF47" t="s">
        <v>5190</v>
      </c>
      <c r="DG47">
        <v>1</v>
      </c>
      <c r="DI47">
        <v>1</v>
      </c>
      <c r="DJ47" t="s">
        <v>5191</v>
      </c>
      <c r="DK47">
        <v>1</v>
      </c>
      <c r="DL47" t="s">
        <v>5192</v>
      </c>
      <c r="DM47">
        <v>1</v>
      </c>
      <c r="DN47" t="s">
        <v>5193</v>
      </c>
      <c r="DO47">
        <v>1</v>
      </c>
      <c r="DP47" t="s">
        <v>5194</v>
      </c>
      <c r="DQ47">
        <v>1</v>
      </c>
      <c r="DR47" t="s">
        <v>5195</v>
      </c>
      <c r="DS47">
        <v>4</v>
      </c>
      <c r="DV47">
        <v>0</v>
      </c>
      <c r="DW47" t="s">
        <v>242</v>
      </c>
      <c r="DX47" t="s">
        <v>242</v>
      </c>
      <c r="EA47" t="s">
        <v>242</v>
      </c>
      <c r="EB47" t="s">
        <v>242</v>
      </c>
      <c r="ED47">
        <v>1</v>
      </c>
      <c r="EE47">
        <v>10986</v>
      </c>
      <c r="EF47" t="s">
        <v>3418</v>
      </c>
      <c r="EG47">
        <v>1</v>
      </c>
      <c r="EH47">
        <v>50</v>
      </c>
      <c r="EI47">
        <v>0.5</v>
      </c>
      <c r="EJ47">
        <v>0</v>
      </c>
      <c r="EK47" t="s">
        <v>242</v>
      </c>
      <c r="EM47">
        <v>0</v>
      </c>
      <c r="EN47" t="s">
        <v>242</v>
      </c>
      <c r="EP47">
        <v>1</v>
      </c>
      <c r="ES47">
        <v>0</v>
      </c>
      <c r="ET47" t="s">
        <v>242</v>
      </c>
      <c r="EU47" t="s">
        <v>242</v>
      </c>
      <c r="EV47" t="s">
        <v>242</v>
      </c>
      <c r="EX47">
        <v>1</v>
      </c>
      <c r="EY47">
        <v>58</v>
      </c>
      <c r="EZ47">
        <v>2</v>
      </c>
      <c r="FA47" t="s">
        <v>5196</v>
      </c>
      <c r="FB47">
        <v>1</v>
      </c>
      <c r="FC47">
        <v>15</v>
      </c>
      <c r="FD47">
        <v>25</v>
      </c>
      <c r="FE47">
        <v>50</v>
      </c>
      <c r="FF47">
        <v>5</v>
      </c>
      <c r="FG47" t="s">
        <v>242</v>
      </c>
      <c r="FH47" t="s">
        <v>242</v>
      </c>
      <c r="FI47" t="s">
        <v>242</v>
      </c>
      <c r="FJ47">
        <v>1</v>
      </c>
      <c r="FK47" t="s">
        <v>5197</v>
      </c>
      <c r="FL47">
        <v>1</v>
      </c>
      <c r="FO47">
        <v>0</v>
      </c>
      <c r="FP47" t="s">
        <v>242</v>
      </c>
      <c r="FQ47" t="s">
        <v>242</v>
      </c>
      <c r="FS47" t="s">
        <v>242</v>
      </c>
      <c r="FV47">
        <v>1</v>
      </c>
      <c r="FW47">
        <v>821</v>
      </c>
      <c r="FX47">
        <v>34.209027777777777</v>
      </c>
      <c r="FZ47">
        <v>1</v>
      </c>
      <c r="GC47">
        <v>0.5</v>
      </c>
      <c r="GE47">
        <v>0.5</v>
      </c>
      <c r="GF47" t="s">
        <v>5198</v>
      </c>
      <c r="GG47">
        <v>1</v>
      </c>
    </row>
    <row r="48" spans="1:189" x14ac:dyDescent="0.2">
      <c r="A48">
        <v>258</v>
      </c>
      <c r="B48" t="s">
        <v>5279</v>
      </c>
      <c r="D48" t="s">
        <v>271</v>
      </c>
      <c r="E48" t="s">
        <v>1130</v>
      </c>
      <c r="F48">
        <v>2020</v>
      </c>
      <c r="H48">
        <v>0.5</v>
      </c>
      <c r="I48">
        <v>13</v>
      </c>
      <c r="K48">
        <v>12</v>
      </c>
      <c r="L48" t="s">
        <v>242</v>
      </c>
      <c r="O48">
        <v>0</v>
      </c>
      <c r="P48">
        <v>0</v>
      </c>
      <c r="Q48">
        <v>0</v>
      </c>
      <c r="R48">
        <v>0</v>
      </c>
      <c r="S48">
        <v>0</v>
      </c>
      <c r="T48">
        <v>0</v>
      </c>
      <c r="U48">
        <v>0</v>
      </c>
      <c r="W48" t="s">
        <v>242</v>
      </c>
      <c r="Z48">
        <v>1</v>
      </c>
      <c r="AA48">
        <v>1</v>
      </c>
      <c r="AB48">
        <v>8.3333333333333321</v>
      </c>
      <c r="AC48">
        <v>2</v>
      </c>
      <c r="AF48">
        <v>1</v>
      </c>
      <c r="AG48">
        <v>2</v>
      </c>
      <c r="AH48">
        <v>16.666666666666664</v>
      </c>
      <c r="AI48" t="s">
        <v>242</v>
      </c>
      <c r="AL48">
        <v>1</v>
      </c>
      <c r="AO48">
        <v>2</v>
      </c>
      <c r="AR48">
        <v>1</v>
      </c>
      <c r="AS48">
        <v>2</v>
      </c>
      <c r="AV48">
        <v>1</v>
      </c>
      <c r="AW48">
        <v>4</v>
      </c>
      <c r="AX48">
        <v>33.333333333333329</v>
      </c>
      <c r="AY48" t="s">
        <v>5281</v>
      </c>
      <c r="AZ48">
        <v>1</v>
      </c>
      <c r="BC48">
        <v>1</v>
      </c>
      <c r="BD48">
        <v>3</v>
      </c>
      <c r="BE48">
        <v>25</v>
      </c>
      <c r="BF48">
        <v>2</v>
      </c>
      <c r="BG48">
        <v>1</v>
      </c>
      <c r="BJ48">
        <v>0.5</v>
      </c>
      <c r="BK48" t="s">
        <v>5282</v>
      </c>
      <c r="BL48">
        <v>1</v>
      </c>
      <c r="BM48" t="s">
        <v>242</v>
      </c>
      <c r="BO48">
        <v>1</v>
      </c>
      <c r="BP48" t="s">
        <v>5283</v>
      </c>
      <c r="BQ48">
        <v>1</v>
      </c>
      <c r="BT48">
        <v>1</v>
      </c>
      <c r="BU48">
        <v>0</v>
      </c>
      <c r="BV48" t="s">
        <v>242</v>
      </c>
      <c r="BW48" t="s">
        <v>242</v>
      </c>
      <c r="BX48" t="s">
        <v>242</v>
      </c>
      <c r="CA48">
        <v>0</v>
      </c>
      <c r="CC48" t="s">
        <v>242</v>
      </c>
      <c r="CF48">
        <v>1</v>
      </c>
      <c r="CG48">
        <v>47398</v>
      </c>
      <c r="CH48">
        <v>2</v>
      </c>
      <c r="CJ48">
        <v>1</v>
      </c>
      <c r="CK48">
        <v>159266</v>
      </c>
      <c r="CL48">
        <v>2</v>
      </c>
      <c r="CN48" t="s">
        <v>242</v>
      </c>
      <c r="CO48" t="s">
        <v>242</v>
      </c>
      <c r="CP48" t="s">
        <v>242</v>
      </c>
      <c r="CR48">
        <v>1</v>
      </c>
      <c r="CS48">
        <v>11500000</v>
      </c>
      <c r="CT48">
        <v>2</v>
      </c>
      <c r="CV48">
        <v>1</v>
      </c>
      <c r="CY48">
        <v>1</v>
      </c>
      <c r="CZ48" t="s">
        <v>5284</v>
      </c>
      <c r="DA48">
        <v>1</v>
      </c>
      <c r="DB48" t="s">
        <v>5285</v>
      </c>
      <c r="DC48">
        <v>0.5</v>
      </c>
      <c r="DD48" t="s">
        <v>5286</v>
      </c>
      <c r="DE48">
        <v>0.5</v>
      </c>
      <c r="DF48" t="s">
        <v>5287</v>
      </c>
      <c r="DG48">
        <v>0</v>
      </c>
      <c r="DI48">
        <v>0.5</v>
      </c>
      <c r="DJ48" t="s">
        <v>5288</v>
      </c>
      <c r="DK48">
        <v>0.5</v>
      </c>
      <c r="DL48" t="s">
        <v>5288</v>
      </c>
      <c r="DM48">
        <v>0.5</v>
      </c>
      <c r="DN48" t="s">
        <v>5289</v>
      </c>
      <c r="DO48">
        <v>1</v>
      </c>
      <c r="DP48" t="s">
        <v>5290</v>
      </c>
      <c r="DQ48">
        <v>1</v>
      </c>
      <c r="DR48" t="s">
        <v>5291</v>
      </c>
      <c r="DS48">
        <v>1</v>
      </c>
      <c r="DV48">
        <v>0</v>
      </c>
      <c r="DW48" t="s">
        <v>242</v>
      </c>
      <c r="DX48" t="s">
        <v>242</v>
      </c>
      <c r="DZ48" t="s">
        <v>5292</v>
      </c>
      <c r="EA48" t="s">
        <v>242</v>
      </c>
      <c r="EB48" t="s">
        <v>242</v>
      </c>
      <c r="ED48">
        <v>0</v>
      </c>
      <c r="EE48" t="s">
        <v>242</v>
      </c>
      <c r="EG48">
        <v>0</v>
      </c>
      <c r="EH48" t="s">
        <v>242</v>
      </c>
      <c r="EI48" t="s">
        <v>5293</v>
      </c>
      <c r="EJ48">
        <v>1</v>
      </c>
      <c r="EK48">
        <v>796</v>
      </c>
      <c r="EM48">
        <v>0</v>
      </c>
      <c r="EN48" t="s">
        <v>242</v>
      </c>
      <c r="EP48">
        <v>1</v>
      </c>
      <c r="ES48">
        <v>0</v>
      </c>
      <c r="ET48" t="s">
        <v>242</v>
      </c>
      <c r="EU48" t="s">
        <v>242</v>
      </c>
      <c r="EV48" t="s">
        <v>242</v>
      </c>
      <c r="EX48">
        <v>1</v>
      </c>
      <c r="EY48">
        <v>49.51</v>
      </c>
      <c r="EZ48">
        <v>2</v>
      </c>
      <c r="FB48">
        <v>1</v>
      </c>
      <c r="FC48">
        <v>23.9</v>
      </c>
      <c r="FD48">
        <v>18.2</v>
      </c>
      <c r="FE48">
        <v>41</v>
      </c>
      <c r="FF48">
        <v>9.3000000000000007</v>
      </c>
      <c r="FG48" t="s">
        <v>242</v>
      </c>
      <c r="FH48" t="s">
        <v>242</v>
      </c>
      <c r="FI48" t="s">
        <v>242</v>
      </c>
      <c r="FJ48">
        <v>1</v>
      </c>
      <c r="FL48">
        <v>1</v>
      </c>
      <c r="FO48">
        <v>1</v>
      </c>
      <c r="FP48" t="s">
        <v>242</v>
      </c>
      <c r="FQ48">
        <v>1</v>
      </c>
      <c r="FS48">
        <v>1</v>
      </c>
      <c r="FV48">
        <v>1</v>
      </c>
      <c r="FW48">
        <v>1935</v>
      </c>
      <c r="FZ48">
        <v>1</v>
      </c>
      <c r="GC48">
        <v>1</v>
      </c>
      <c r="GD48" t="s">
        <v>5294</v>
      </c>
      <c r="GE48">
        <v>1</v>
      </c>
      <c r="GG48">
        <v>1</v>
      </c>
    </row>
    <row r="49" spans="1:189" x14ac:dyDescent="0.2">
      <c r="A49">
        <v>298</v>
      </c>
      <c r="B49" t="s">
        <v>6010</v>
      </c>
      <c r="D49" t="s">
        <v>271</v>
      </c>
      <c r="E49" t="s">
        <v>4286</v>
      </c>
      <c r="F49">
        <v>2019</v>
      </c>
      <c r="H49">
        <v>0.5</v>
      </c>
      <c r="I49">
        <v>15</v>
      </c>
      <c r="K49">
        <v>11</v>
      </c>
      <c r="L49" t="s">
        <v>242</v>
      </c>
      <c r="O49">
        <v>1</v>
      </c>
      <c r="P49">
        <v>10</v>
      </c>
      <c r="Q49">
        <v>0</v>
      </c>
      <c r="R49">
        <v>0</v>
      </c>
      <c r="S49">
        <v>0</v>
      </c>
      <c r="T49">
        <v>0</v>
      </c>
      <c r="U49">
        <v>0</v>
      </c>
      <c r="W49">
        <v>3</v>
      </c>
      <c r="Z49">
        <v>1</v>
      </c>
      <c r="AA49">
        <v>1</v>
      </c>
      <c r="AB49">
        <v>9.0909090909090917</v>
      </c>
      <c r="AC49">
        <v>2</v>
      </c>
      <c r="AF49">
        <v>1</v>
      </c>
      <c r="AG49">
        <v>2</v>
      </c>
      <c r="AH49">
        <v>18.181818181818183</v>
      </c>
      <c r="AI49" t="s">
        <v>242</v>
      </c>
      <c r="AL49">
        <v>1</v>
      </c>
      <c r="AM49">
        <v>4.8</v>
      </c>
      <c r="AO49">
        <v>2</v>
      </c>
      <c r="AR49">
        <v>1</v>
      </c>
      <c r="AS49">
        <v>2</v>
      </c>
      <c r="AV49">
        <v>1</v>
      </c>
      <c r="AW49">
        <v>6</v>
      </c>
      <c r="AX49">
        <v>54.54545454545454</v>
      </c>
      <c r="AY49" t="s">
        <v>6013</v>
      </c>
      <c r="AZ49">
        <v>1</v>
      </c>
      <c r="BC49">
        <v>1</v>
      </c>
      <c r="BD49">
        <v>1</v>
      </c>
      <c r="BE49">
        <v>9.0909090909090917</v>
      </c>
      <c r="BF49">
        <v>2</v>
      </c>
      <c r="BG49">
        <v>1</v>
      </c>
      <c r="BJ49">
        <v>0</v>
      </c>
      <c r="BL49" t="s">
        <v>242</v>
      </c>
      <c r="BM49" t="s">
        <v>242</v>
      </c>
      <c r="BO49">
        <v>1</v>
      </c>
      <c r="BP49" t="s">
        <v>6014</v>
      </c>
      <c r="BQ49">
        <v>1</v>
      </c>
      <c r="BT49">
        <v>1</v>
      </c>
      <c r="BU49">
        <v>0.5</v>
      </c>
      <c r="BV49" t="s">
        <v>242</v>
      </c>
      <c r="BW49">
        <v>100</v>
      </c>
      <c r="BX49">
        <v>100</v>
      </c>
      <c r="BY49" t="s">
        <v>6015</v>
      </c>
      <c r="BZ49" t="s">
        <v>6016</v>
      </c>
      <c r="CA49">
        <v>1</v>
      </c>
      <c r="CB49" t="s">
        <v>6017</v>
      </c>
      <c r="CC49">
        <v>1</v>
      </c>
      <c r="CF49">
        <v>1</v>
      </c>
      <c r="CG49">
        <v>1589700</v>
      </c>
      <c r="CH49">
        <v>2</v>
      </c>
      <c r="CI49" t="s">
        <v>6018</v>
      </c>
      <c r="CJ49">
        <v>1</v>
      </c>
      <c r="CK49">
        <v>4381970</v>
      </c>
      <c r="CL49">
        <v>2</v>
      </c>
      <c r="CM49">
        <v>3721875</v>
      </c>
      <c r="CN49">
        <v>2</v>
      </c>
      <c r="CO49" t="s">
        <v>242</v>
      </c>
      <c r="CP49" t="s">
        <v>242</v>
      </c>
      <c r="CQ49" t="s">
        <v>6019</v>
      </c>
      <c r="CR49">
        <v>1</v>
      </c>
      <c r="CS49">
        <v>249384317</v>
      </c>
      <c r="CT49">
        <v>2</v>
      </c>
      <c r="CU49" t="s">
        <v>6020</v>
      </c>
      <c r="CV49">
        <v>1</v>
      </c>
      <c r="CY49">
        <v>1</v>
      </c>
      <c r="CZ49" t="s">
        <v>6021</v>
      </c>
      <c r="DA49">
        <v>1</v>
      </c>
      <c r="DB49" t="s">
        <v>6022</v>
      </c>
      <c r="DC49">
        <v>1</v>
      </c>
      <c r="DD49" t="s">
        <v>6023</v>
      </c>
      <c r="DE49">
        <v>1</v>
      </c>
      <c r="DF49" t="s">
        <v>6024</v>
      </c>
      <c r="DG49">
        <v>1</v>
      </c>
      <c r="DH49" t="s">
        <v>6025</v>
      </c>
      <c r="DI49">
        <v>1</v>
      </c>
      <c r="DJ49" t="s">
        <v>6026</v>
      </c>
      <c r="DK49">
        <v>1</v>
      </c>
      <c r="DL49" t="s">
        <v>6027</v>
      </c>
      <c r="DM49">
        <v>1</v>
      </c>
      <c r="DN49" t="s">
        <v>6028</v>
      </c>
      <c r="DO49">
        <v>1</v>
      </c>
      <c r="DP49" t="s">
        <v>6029</v>
      </c>
      <c r="DQ49">
        <v>1</v>
      </c>
      <c r="DS49">
        <v>4</v>
      </c>
      <c r="DV49">
        <v>0</v>
      </c>
      <c r="DW49" t="s">
        <v>242</v>
      </c>
      <c r="DX49" t="s">
        <v>242</v>
      </c>
      <c r="DZ49" t="s">
        <v>6030</v>
      </c>
      <c r="EA49" t="s">
        <v>242</v>
      </c>
      <c r="EB49" t="s">
        <v>242</v>
      </c>
      <c r="ED49">
        <v>1</v>
      </c>
      <c r="EE49">
        <v>35792</v>
      </c>
      <c r="EF49" t="s">
        <v>3418</v>
      </c>
      <c r="EG49">
        <v>1</v>
      </c>
      <c r="EH49">
        <v>14</v>
      </c>
      <c r="EJ49">
        <v>1</v>
      </c>
      <c r="EK49">
        <v>10737.8</v>
      </c>
      <c r="EM49">
        <v>0</v>
      </c>
      <c r="EN49" t="s">
        <v>242</v>
      </c>
      <c r="EO49" t="s">
        <v>6031</v>
      </c>
      <c r="EP49">
        <v>4</v>
      </c>
      <c r="ES49">
        <v>1</v>
      </c>
      <c r="ET49">
        <v>11.8</v>
      </c>
      <c r="EU49">
        <v>45</v>
      </c>
      <c r="EV49">
        <v>43.2</v>
      </c>
      <c r="EW49" t="s">
        <v>6032</v>
      </c>
      <c r="EX49">
        <v>1</v>
      </c>
      <c r="EY49">
        <v>21.8</v>
      </c>
      <c r="EZ49">
        <v>2</v>
      </c>
      <c r="FA49" t="s">
        <v>6033</v>
      </c>
      <c r="FB49">
        <v>1</v>
      </c>
      <c r="FC49">
        <v>18.399999999999999</v>
      </c>
      <c r="FD49">
        <v>5.5</v>
      </c>
      <c r="FE49">
        <v>68.3</v>
      </c>
      <c r="FF49">
        <v>6.8</v>
      </c>
      <c r="FG49" t="s">
        <v>242</v>
      </c>
      <c r="FH49" t="s">
        <v>242</v>
      </c>
      <c r="FI49" t="s">
        <v>242</v>
      </c>
      <c r="FJ49">
        <v>1</v>
      </c>
      <c r="FK49" t="s">
        <v>6034</v>
      </c>
      <c r="FL49">
        <v>1</v>
      </c>
      <c r="FO49">
        <v>1</v>
      </c>
      <c r="FP49">
        <v>1</v>
      </c>
      <c r="FQ49">
        <v>1</v>
      </c>
      <c r="FR49" t="s">
        <v>6035</v>
      </c>
      <c r="FS49">
        <v>1</v>
      </c>
      <c r="FV49">
        <v>1</v>
      </c>
      <c r="FW49">
        <v>281</v>
      </c>
      <c r="FZ49">
        <v>1</v>
      </c>
      <c r="GC49">
        <v>0.5</v>
      </c>
      <c r="GE49">
        <v>0.5</v>
      </c>
      <c r="GG49">
        <v>1</v>
      </c>
    </row>
    <row r="50" spans="1:189" x14ac:dyDescent="0.2">
      <c r="A50">
        <v>334</v>
      </c>
      <c r="B50" t="s">
        <v>6642</v>
      </c>
      <c r="D50" t="s">
        <v>271</v>
      </c>
      <c r="E50" t="s">
        <v>808</v>
      </c>
      <c r="F50">
        <v>2021</v>
      </c>
      <c r="H50">
        <v>0</v>
      </c>
      <c r="K50">
        <v>12</v>
      </c>
      <c r="L50" t="s">
        <v>242</v>
      </c>
      <c r="O50">
        <v>1</v>
      </c>
      <c r="P50">
        <v>8</v>
      </c>
      <c r="Q50">
        <v>0</v>
      </c>
      <c r="R50">
        <v>0</v>
      </c>
      <c r="S50">
        <v>0</v>
      </c>
      <c r="T50">
        <v>0</v>
      </c>
      <c r="U50">
        <v>0</v>
      </c>
      <c r="W50">
        <v>3</v>
      </c>
      <c r="Z50">
        <v>1</v>
      </c>
      <c r="AA50">
        <v>1</v>
      </c>
      <c r="AB50">
        <v>8.3333333333333321</v>
      </c>
      <c r="AC50">
        <v>2</v>
      </c>
      <c r="AF50">
        <v>1</v>
      </c>
      <c r="AG50">
        <v>2</v>
      </c>
      <c r="AH50">
        <v>16.666666666666664</v>
      </c>
      <c r="AI50" t="s">
        <v>242</v>
      </c>
      <c r="AL50">
        <v>1</v>
      </c>
      <c r="AO50">
        <v>2</v>
      </c>
      <c r="AR50">
        <v>1</v>
      </c>
      <c r="AS50">
        <v>2</v>
      </c>
      <c r="AV50">
        <v>1</v>
      </c>
      <c r="AW50">
        <v>3</v>
      </c>
      <c r="AX50">
        <v>25</v>
      </c>
      <c r="AZ50">
        <v>3</v>
      </c>
      <c r="BC50">
        <v>1</v>
      </c>
      <c r="BD50">
        <v>5</v>
      </c>
      <c r="BE50">
        <v>41.666666666666671</v>
      </c>
      <c r="BF50">
        <v>2</v>
      </c>
      <c r="BG50">
        <v>1</v>
      </c>
      <c r="BJ50">
        <v>0</v>
      </c>
      <c r="BL50" t="s">
        <v>242</v>
      </c>
      <c r="BM50" t="s">
        <v>242</v>
      </c>
      <c r="BO50">
        <v>1</v>
      </c>
      <c r="BP50" t="s">
        <v>6645</v>
      </c>
      <c r="BQ50">
        <v>1</v>
      </c>
      <c r="BT50">
        <v>1</v>
      </c>
      <c r="BU50">
        <v>0</v>
      </c>
      <c r="BV50" t="s">
        <v>242</v>
      </c>
      <c r="BW50" t="s">
        <v>242</v>
      </c>
      <c r="BX50" t="s">
        <v>242</v>
      </c>
      <c r="BZ50" t="s">
        <v>6646</v>
      </c>
      <c r="CA50">
        <v>0.5</v>
      </c>
      <c r="CB50" t="s">
        <v>6646</v>
      </c>
      <c r="CC50">
        <v>1</v>
      </c>
      <c r="CF50">
        <v>0.5</v>
      </c>
      <c r="CG50" t="s">
        <v>242</v>
      </c>
      <c r="CH50">
        <v>2</v>
      </c>
      <c r="CI50" t="s">
        <v>6647</v>
      </c>
      <c r="CJ50">
        <v>0.5</v>
      </c>
      <c r="CK50" t="s">
        <v>242</v>
      </c>
      <c r="CL50" t="s">
        <v>242</v>
      </c>
      <c r="CN50" t="s">
        <v>242</v>
      </c>
      <c r="CO50" t="s">
        <v>242</v>
      </c>
      <c r="CP50" t="s">
        <v>242</v>
      </c>
      <c r="CQ50" t="s">
        <v>6647</v>
      </c>
      <c r="CR50">
        <v>1</v>
      </c>
      <c r="CS50">
        <v>7300000</v>
      </c>
      <c r="CT50">
        <v>2</v>
      </c>
      <c r="CV50">
        <v>1</v>
      </c>
      <c r="CY50">
        <v>1</v>
      </c>
      <c r="CZ50" t="s">
        <v>6648</v>
      </c>
      <c r="DA50">
        <v>1</v>
      </c>
      <c r="DB50" t="s">
        <v>6649</v>
      </c>
      <c r="DC50">
        <v>0</v>
      </c>
      <c r="DE50">
        <v>0</v>
      </c>
      <c r="DG50">
        <v>1</v>
      </c>
      <c r="DH50" t="s">
        <v>6650</v>
      </c>
      <c r="DI50">
        <v>0</v>
      </c>
      <c r="DK50">
        <v>0</v>
      </c>
      <c r="DM50">
        <v>0</v>
      </c>
      <c r="DO50">
        <v>1</v>
      </c>
      <c r="DP50" t="s">
        <v>6651</v>
      </c>
      <c r="DQ50">
        <v>1</v>
      </c>
      <c r="DS50">
        <v>1</v>
      </c>
      <c r="DV50">
        <v>0</v>
      </c>
      <c r="DW50" t="s">
        <v>242</v>
      </c>
      <c r="DX50" t="s">
        <v>242</v>
      </c>
      <c r="EA50" t="s">
        <v>242</v>
      </c>
      <c r="EB50" t="s">
        <v>242</v>
      </c>
      <c r="ED50">
        <v>0</v>
      </c>
      <c r="EE50" t="s">
        <v>242</v>
      </c>
      <c r="EG50">
        <v>0</v>
      </c>
      <c r="EH50" t="s">
        <v>242</v>
      </c>
      <c r="EJ50">
        <v>1</v>
      </c>
      <c r="EK50">
        <v>1900</v>
      </c>
      <c r="EM50">
        <v>1</v>
      </c>
      <c r="EN50">
        <v>55.5</v>
      </c>
      <c r="EO50" t="s">
        <v>6652</v>
      </c>
      <c r="EP50">
        <v>1</v>
      </c>
      <c r="ES50">
        <v>0</v>
      </c>
      <c r="ET50" t="s">
        <v>242</v>
      </c>
      <c r="EU50" t="s">
        <v>242</v>
      </c>
      <c r="EV50" t="s">
        <v>242</v>
      </c>
      <c r="EX50">
        <v>1</v>
      </c>
      <c r="EY50">
        <v>49</v>
      </c>
      <c r="EZ50">
        <v>2</v>
      </c>
      <c r="FB50">
        <v>0.5</v>
      </c>
      <c r="FC50" t="s">
        <v>242</v>
      </c>
      <c r="FD50" t="s">
        <v>242</v>
      </c>
      <c r="FE50" t="s">
        <v>242</v>
      </c>
      <c r="FF50" t="s">
        <v>242</v>
      </c>
      <c r="FG50" t="s">
        <v>242</v>
      </c>
      <c r="FH50" t="s">
        <v>242</v>
      </c>
      <c r="FI50" t="s">
        <v>242</v>
      </c>
      <c r="FJ50">
        <v>1</v>
      </c>
      <c r="FK50" t="s">
        <v>6653</v>
      </c>
      <c r="FL50">
        <v>1</v>
      </c>
      <c r="FO50">
        <v>0</v>
      </c>
      <c r="FP50" t="s">
        <v>242</v>
      </c>
      <c r="FQ50" t="s">
        <v>242</v>
      </c>
      <c r="FR50" t="s">
        <v>6654</v>
      </c>
      <c r="FS50" t="s">
        <v>242</v>
      </c>
      <c r="FV50">
        <v>1</v>
      </c>
      <c r="FW50">
        <v>5294</v>
      </c>
      <c r="FY50" t="s">
        <v>6655</v>
      </c>
      <c r="FZ50">
        <v>1</v>
      </c>
      <c r="GC50">
        <v>0</v>
      </c>
      <c r="GE50">
        <v>0</v>
      </c>
      <c r="GG50" t="s">
        <v>242</v>
      </c>
    </row>
    <row r="51" spans="1:189" x14ac:dyDescent="0.2">
      <c r="A51">
        <v>354</v>
      </c>
      <c r="B51" t="s">
        <v>7054</v>
      </c>
      <c r="D51" t="s">
        <v>271</v>
      </c>
      <c r="E51" t="s">
        <v>7057</v>
      </c>
      <c r="F51">
        <v>2020</v>
      </c>
      <c r="H51">
        <v>0</v>
      </c>
      <c r="K51">
        <v>9</v>
      </c>
      <c r="L51" t="s">
        <v>242</v>
      </c>
      <c r="O51">
        <v>1</v>
      </c>
      <c r="P51">
        <v>5</v>
      </c>
      <c r="Q51">
        <v>0</v>
      </c>
      <c r="R51">
        <v>0</v>
      </c>
      <c r="S51">
        <v>0</v>
      </c>
      <c r="T51">
        <v>0</v>
      </c>
      <c r="U51">
        <v>0</v>
      </c>
      <c r="V51" t="s">
        <v>7058</v>
      </c>
      <c r="W51">
        <v>3</v>
      </c>
      <c r="Z51">
        <v>1</v>
      </c>
      <c r="AA51">
        <v>1</v>
      </c>
      <c r="AB51">
        <v>11.111111111111111</v>
      </c>
      <c r="AC51">
        <v>2</v>
      </c>
      <c r="AF51">
        <v>1</v>
      </c>
      <c r="AG51">
        <v>2</v>
      </c>
      <c r="AH51">
        <v>22.222222222222221</v>
      </c>
      <c r="AI51" t="s">
        <v>242</v>
      </c>
      <c r="AL51">
        <v>1</v>
      </c>
      <c r="AM51">
        <v>3.1</v>
      </c>
      <c r="AO51">
        <v>2</v>
      </c>
      <c r="AR51">
        <v>1</v>
      </c>
      <c r="AS51">
        <v>2</v>
      </c>
      <c r="AV51">
        <v>1</v>
      </c>
      <c r="AW51">
        <v>2</v>
      </c>
      <c r="AX51">
        <v>22.222222222222221</v>
      </c>
      <c r="AY51" t="s">
        <v>4736</v>
      </c>
      <c r="AZ51">
        <v>3</v>
      </c>
      <c r="BC51">
        <v>1</v>
      </c>
      <c r="BD51">
        <v>1</v>
      </c>
      <c r="BE51">
        <v>11.111111111111111</v>
      </c>
      <c r="BF51">
        <v>2</v>
      </c>
      <c r="BG51">
        <v>3</v>
      </c>
      <c r="BJ51">
        <v>0</v>
      </c>
      <c r="BL51" t="s">
        <v>242</v>
      </c>
      <c r="BM51" t="s">
        <v>242</v>
      </c>
      <c r="BO51">
        <v>0</v>
      </c>
      <c r="BQ51" t="s">
        <v>242</v>
      </c>
      <c r="BT51">
        <v>0</v>
      </c>
      <c r="BU51">
        <v>0</v>
      </c>
      <c r="BV51" t="s">
        <v>242</v>
      </c>
      <c r="BW51" t="s">
        <v>242</v>
      </c>
      <c r="BX51" t="s">
        <v>242</v>
      </c>
      <c r="CA51">
        <v>1</v>
      </c>
      <c r="CB51" t="s">
        <v>7059</v>
      </c>
      <c r="CC51">
        <v>1</v>
      </c>
      <c r="CF51">
        <v>1</v>
      </c>
      <c r="CG51">
        <v>78926</v>
      </c>
      <c r="CH51">
        <v>2</v>
      </c>
      <c r="CJ51">
        <v>0</v>
      </c>
      <c r="CK51" t="s">
        <v>242</v>
      </c>
      <c r="CL51" t="s">
        <v>242</v>
      </c>
      <c r="CN51" t="s">
        <v>242</v>
      </c>
      <c r="CO51" t="s">
        <v>242</v>
      </c>
      <c r="CP51" t="s">
        <v>242</v>
      </c>
      <c r="CR51">
        <v>0</v>
      </c>
      <c r="CS51" t="s">
        <v>242</v>
      </c>
      <c r="CT51" t="s">
        <v>242</v>
      </c>
      <c r="CV51">
        <v>1</v>
      </c>
      <c r="CY51">
        <v>1</v>
      </c>
      <c r="CZ51" t="s">
        <v>7060</v>
      </c>
      <c r="DA51">
        <v>1</v>
      </c>
      <c r="DB51" t="s">
        <v>7061</v>
      </c>
      <c r="DC51">
        <v>0</v>
      </c>
      <c r="DE51">
        <v>0.5</v>
      </c>
      <c r="DF51" t="s">
        <v>7062</v>
      </c>
      <c r="DG51">
        <v>0</v>
      </c>
      <c r="DI51">
        <v>0</v>
      </c>
      <c r="DK51">
        <v>0</v>
      </c>
      <c r="DM51">
        <v>0</v>
      </c>
      <c r="DO51">
        <v>1</v>
      </c>
      <c r="DP51" t="s">
        <v>7063</v>
      </c>
      <c r="DQ51">
        <v>0</v>
      </c>
      <c r="DS51">
        <v>1</v>
      </c>
      <c r="DV51">
        <v>0</v>
      </c>
      <c r="DW51" t="s">
        <v>242</v>
      </c>
      <c r="DX51" t="s">
        <v>242</v>
      </c>
      <c r="EA51" t="s">
        <v>242</v>
      </c>
      <c r="EB51" t="s">
        <v>242</v>
      </c>
      <c r="ED51">
        <v>0</v>
      </c>
      <c r="EE51" t="s">
        <v>242</v>
      </c>
      <c r="EG51">
        <v>0</v>
      </c>
      <c r="EH51" t="s">
        <v>242</v>
      </c>
      <c r="EJ51">
        <v>0</v>
      </c>
      <c r="EK51" t="s">
        <v>242</v>
      </c>
      <c r="EM51">
        <v>0</v>
      </c>
      <c r="EN51" t="s">
        <v>242</v>
      </c>
      <c r="EP51" t="s">
        <v>242</v>
      </c>
      <c r="ES51">
        <v>0</v>
      </c>
      <c r="ET51" t="s">
        <v>242</v>
      </c>
      <c r="EU51" t="s">
        <v>242</v>
      </c>
      <c r="EV51" t="s">
        <v>242</v>
      </c>
      <c r="EX51">
        <v>1</v>
      </c>
      <c r="EY51">
        <v>22.3</v>
      </c>
      <c r="EZ51">
        <v>1</v>
      </c>
      <c r="FB51">
        <v>0.5</v>
      </c>
      <c r="FC51" t="s">
        <v>242</v>
      </c>
      <c r="FD51" t="s">
        <v>242</v>
      </c>
      <c r="FE51">
        <v>63.9</v>
      </c>
      <c r="FF51" t="s">
        <v>242</v>
      </c>
      <c r="FG51" t="s">
        <v>242</v>
      </c>
      <c r="FH51" t="s">
        <v>242</v>
      </c>
      <c r="FI51" t="s">
        <v>242</v>
      </c>
      <c r="FJ51">
        <v>1</v>
      </c>
      <c r="FK51" t="s">
        <v>7064</v>
      </c>
      <c r="FL51">
        <v>1</v>
      </c>
      <c r="FO51">
        <v>0</v>
      </c>
      <c r="FP51" t="s">
        <v>242</v>
      </c>
      <c r="FQ51" t="s">
        <v>242</v>
      </c>
      <c r="FS51" t="s">
        <v>242</v>
      </c>
      <c r="FV51">
        <v>1</v>
      </c>
      <c r="FW51">
        <v>323</v>
      </c>
      <c r="FZ51">
        <v>1</v>
      </c>
      <c r="GC51">
        <v>0</v>
      </c>
      <c r="GE51">
        <v>0</v>
      </c>
      <c r="GG51" t="s">
        <v>242</v>
      </c>
    </row>
    <row r="52" spans="1:189" x14ac:dyDescent="0.2">
      <c r="A52">
        <v>362</v>
      </c>
      <c r="B52" t="s">
        <v>7196</v>
      </c>
      <c r="D52" t="s">
        <v>271</v>
      </c>
      <c r="E52" t="s">
        <v>2346</v>
      </c>
      <c r="F52">
        <v>2020</v>
      </c>
      <c r="H52">
        <v>0.5</v>
      </c>
      <c r="I52">
        <v>10</v>
      </c>
      <c r="K52">
        <v>13</v>
      </c>
      <c r="L52" t="s">
        <v>242</v>
      </c>
      <c r="O52">
        <v>1</v>
      </c>
      <c r="P52">
        <v>9</v>
      </c>
      <c r="Q52">
        <v>0</v>
      </c>
      <c r="R52">
        <v>0</v>
      </c>
      <c r="S52">
        <v>0</v>
      </c>
      <c r="T52">
        <v>0</v>
      </c>
      <c r="U52">
        <v>0</v>
      </c>
      <c r="V52" t="s">
        <v>7198</v>
      </c>
      <c r="W52">
        <v>2</v>
      </c>
      <c r="Z52">
        <v>1</v>
      </c>
      <c r="AA52">
        <v>1</v>
      </c>
      <c r="AB52">
        <v>7.6923076923076925</v>
      </c>
      <c r="AC52">
        <v>2</v>
      </c>
      <c r="AF52">
        <v>1</v>
      </c>
      <c r="AG52">
        <v>2</v>
      </c>
      <c r="AH52">
        <v>15.384615384615385</v>
      </c>
      <c r="AI52" t="s">
        <v>242</v>
      </c>
      <c r="AL52">
        <v>0.5</v>
      </c>
      <c r="AO52">
        <v>2</v>
      </c>
      <c r="AR52">
        <v>1</v>
      </c>
      <c r="AS52">
        <v>2</v>
      </c>
      <c r="AV52">
        <v>1</v>
      </c>
      <c r="AW52">
        <v>4</v>
      </c>
      <c r="AX52">
        <v>30.76923076923077</v>
      </c>
      <c r="AY52" t="s">
        <v>7199</v>
      </c>
      <c r="AZ52">
        <v>1</v>
      </c>
      <c r="BC52">
        <v>1</v>
      </c>
      <c r="BD52">
        <v>3</v>
      </c>
      <c r="BE52">
        <v>23.076923076923077</v>
      </c>
      <c r="BF52">
        <v>2</v>
      </c>
      <c r="BG52">
        <v>1</v>
      </c>
      <c r="BJ52">
        <v>0.5</v>
      </c>
      <c r="BK52" t="s">
        <v>7200</v>
      </c>
      <c r="BL52">
        <v>1</v>
      </c>
      <c r="BM52" t="s">
        <v>242</v>
      </c>
      <c r="BO52">
        <v>1</v>
      </c>
      <c r="BP52" t="s">
        <v>7201</v>
      </c>
      <c r="BQ52">
        <v>1</v>
      </c>
      <c r="BT52">
        <v>0</v>
      </c>
      <c r="BU52">
        <v>0.5</v>
      </c>
      <c r="BV52" t="s">
        <v>242</v>
      </c>
      <c r="BW52" t="s">
        <v>242</v>
      </c>
      <c r="BX52" t="s">
        <v>242</v>
      </c>
      <c r="BY52" t="s">
        <v>7202</v>
      </c>
      <c r="CA52">
        <v>0</v>
      </c>
      <c r="CC52">
        <v>1</v>
      </c>
      <c r="CF52">
        <v>1</v>
      </c>
      <c r="CG52">
        <v>191234</v>
      </c>
      <c r="CH52">
        <v>2</v>
      </c>
      <c r="CJ52">
        <v>1</v>
      </c>
      <c r="CK52" t="s">
        <v>242</v>
      </c>
      <c r="CL52" t="s">
        <v>242</v>
      </c>
      <c r="CM52">
        <v>471938</v>
      </c>
      <c r="CN52">
        <v>2</v>
      </c>
      <c r="CO52" t="s">
        <v>242</v>
      </c>
      <c r="CP52" t="s">
        <v>242</v>
      </c>
      <c r="CR52">
        <v>1</v>
      </c>
      <c r="CS52">
        <v>61400000</v>
      </c>
      <c r="CT52">
        <v>2</v>
      </c>
      <c r="CV52">
        <v>1</v>
      </c>
      <c r="CY52">
        <v>1</v>
      </c>
      <c r="CZ52" t="s">
        <v>7203</v>
      </c>
      <c r="DA52">
        <v>1</v>
      </c>
      <c r="DB52" t="s">
        <v>7204</v>
      </c>
      <c r="DC52">
        <v>1</v>
      </c>
      <c r="DD52" t="s">
        <v>7205</v>
      </c>
      <c r="DE52">
        <v>1</v>
      </c>
      <c r="DF52" t="s">
        <v>7206</v>
      </c>
      <c r="DG52">
        <v>1</v>
      </c>
      <c r="DH52" t="s">
        <v>7207</v>
      </c>
      <c r="DI52">
        <v>1</v>
      </c>
      <c r="DJ52" t="s">
        <v>7208</v>
      </c>
      <c r="DK52">
        <v>1</v>
      </c>
      <c r="DL52" t="s">
        <v>7209</v>
      </c>
      <c r="DM52">
        <v>1</v>
      </c>
      <c r="DN52" t="s">
        <v>7210</v>
      </c>
      <c r="DO52">
        <v>1</v>
      </c>
      <c r="DP52" t="s">
        <v>7211</v>
      </c>
      <c r="DQ52">
        <v>1</v>
      </c>
      <c r="DR52" t="s">
        <v>7212</v>
      </c>
      <c r="DS52">
        <v>1</v>
      </c>
      <c r="DV52">
        <v>0</v>
      </c>
      <c r="DW52" t="s">
        <v>242</v>
      </c>
      <c r="DX52" t="s">
        <v>242</v>
      </c>
      <c r="EA52" t="s">
        <v>242</v>
      </c>
      <c r="EB52" t="s">
        <v>242</v>
      </c>
      <c r="ED52">
        <v>0</v>
      </c>
      <c r="EE52" t="s">
        <v>242</v>
      </c>
      <c r="EG52">
        <v>0</v>
      </c>
      <c r="EH52" t="s">
        <v>242</v>
      </c>
      <c r="EJ52">
        <v>1</v>
      </c>
      <c r="EK52">
        <v>4249.38</v>
      </c>
      <c r="EM52">
        <v>0</v>
      </c>
      <c r="EN52" t="s">
        <v>242</v>
      </c>
      <c r="EP52">
        <v>1</v>
      </c>
      <c r="ES52">
        <v>1</v>
      </c>
      <c r="ET52">
        <v>25</v>
      </c>
      <c r="EU52">
        <v>57</v>
      </c>
      <c r="EV52">
        <v>18</v>
      </c>
      <c r="EX52">
        <v>1</v>
      </c>
      <c r="EY52">
        <v>41</v>
      </c>
      <c r="EZ52">
        <v>2</v>
      </c>
      <c r="FA52" t="s">
        <v>7213</v>
      </c>
      <c r="FB52">
        <v>0.5</v>
      </c>
      <c r="FC52" t="s">
        <v>242</v>
      </c>
      <c r="FD52" t="s">
        <v>242</v>
      </c>
      <c r="FE52">
        <v>79</v>
      </c>
      <c r="FF52" t="s">
        <v>242</v>
      </c>
      <c r="FG52" t="s">
        <v>242</v>
      </c>
      <c r="FH52" t="s">
        <v>242</v>
      </c>
      <c r="FI52" t="s">
        <v>242</v>
      </c>
      <c r="FJ52">
        <v>1</v>
      </c>
      <c r="FK52" t="s">
        <v>7214</v>
      </c>
      <c r="FL52">
        <v>1</v>
      </c>
      <c r="FO52">
        <v>0</v>
      </c>
      <c r="FP52" t="s">
        <v>242</v>
      </c>
      <c r="FQ52" t="s">
        <v>242</v>
      </c>
      <c r="FS52" t="s">
        <v>242</v>
      </c>
      <c r="FV52">
        <v>1</v>
      </c>
      <c r="FW52">
        <v>297</v>
      </c>
      <c r="FX52" t="s">
        <v>7215</v>
      </c>
      <c r="FZ52">
        <v>1</v>
      </c>
      <c r="GC52">
        <v>1</v>
      </c>
      <c r="GD52" t="s">
        <v>7216</v>
      </c>
      <c r="GE52">
        <v>1</v>
      </c>
      <c r="GF52" t="s">
        <v>7216</v>
      </c>
      <c r="GG52">
        <v>1</v>
      </c>
    </row>
    <row r="53" spans="1:189" x14ac:dyDescent="0.2">
      <c r="A53">
        <v>378</v>
      </c>
      <c r="B53" t="s">
        <v>7548</v>
      </c>
      <c r="D53" t="s">
        <v>271</v>
      </c>
      <c r="E53" t="s">
        <v>1304</v>
      </c>
      <c r="F53">
        <v>2021</v>
      </c>
      <c r="H53">
        <v>0</v>
      </c>
      <c r="K53">
        <v>8</v>
      </c>
      <c r="L53">
        <v>3</v>
      </c>
      <c r="N53" t="s">
        <v>7550</v>
      </c>
      <c r="O53">
        <v>1</v>
      </c>
      <c r="P53">
        <v>3</v>
      </c>
      <c r="Q53">
        <v>0</v>
      </c>
      <c r="R53">
        <v>0</v>
      </c>
      <c r="S53">
        <v>0</v>
      </c>
      <c r="T53">
        <v>0</v>
      </c>
      <c r="U53">
        <v>0</v>
      </c>
      <c r="W53">
        <v>3</v>
      </c>
      <c r="Y53" t="s">
        <v>7550</v>
      </c>
      <c r="Z53">
        <v>1</v>
      </c>
      <c r="AA53">
        <v>7</v>
      </c>
      <c r="AB53">
        <v>87.5</v>
      </c>
      <c r="AC53">
        <v>3</v>
      </c>
      <c r="AE53" t="s">
        <v>7550</v>
      </c>
      <c r="AF53">
        <v>1</v>
      </c>
      <c r="AG53">
        <v>7</v>
      </c>
      <c r="AH53">
        <v>87.5</v>
      </c>
      <c r="AI53">
        <v>3</v>
      </c>
      <c r="AK53" t="s">
        <v>7550</v>
      </c>
      <c r="AL53">
        <v>1</v>
      </c>
      <c r="AM53">
        <v>5</v>
      </c>
      <c r="AO53">
        <v>3</v>
      </c>
      <c r="AQ53" t="s">
        <v>7550</v>
      </c>
      <c r="AR53">
        <v>1</v>
      </c>
      <c r="AS53">
        <v>3</v>
      </c>
      <c r="AU53" t="s">
        <v>7550</v>
      </c>
      <c r="AV53">
        <v>1</v>
      </c>
      <c r="AW53">
        <v>2</v>
      </c>
      <c r="AX53">
        <v>25</v>
      </c>
      <c r="AZ53">
        <v>3</v>
      </c>
      <c r="BB53" t="s">
        <v>7550</v>
      </c>
      <c r="BC53">
        <v>1</v>
      </c>
      <c r="BD53">
        <v>1</v>
      </c>
      <c r="BE53">
        <v>12.5</v>
      </c>
      <c r="BF53">
        <v>2</v>
      </c>
      <c r="BG53">
        <v>3</v>
      </c>
      <c r="BI53" t="s">
        <v>7550</v>
      </c>
      <c r="BJ53">
        <v>0</v>
      </c>
      <c r="BL53" t="s">
        <v>242</v>
      </c>
      <c r="BM53" t="s">
        <v>242</v>
      </c>
      <c r="BO53">
        <v>0</v>
      </c>
      <c r="BQ53" t="s">
        <v>242</v>
      </c>
      <c r="BT53">
        <v>0</v>
      </c>
      <c r="BU53">
        <v>0</v>
      </c>
      <c r="BV53" t="s">
        <v>242</v>
      </c>
      <c r="BW53" t="s">
        <v>242</v>
      </c>
      <c r="BX53" t="s">
        <v>242</v>
      </c>
      <c r="CA53">
        <v>0.5</v>
      </c>
      <c r="CB53" t="s">
        <v>7551</v>
      </c>
      <c r="CC53">
        <v>3</v>
      </c>
      <c r="CE53" t="s">
        <v>7550</v>
      </c>
      <c r="CF53">
        <v>0.5</v>
      </c>
      <c r="CG53" t="s">
        <v>242</v>
      </c>
      <c r="CH53">
        <v>2</v>
      </c>
      <c r="CI53" t="s">
        <v>7552</v>
      </c>
      <c r="CJ53">
        <v>0.5</v>
      </c>
      <c r="CK53" t="s">
        <v>242</v>
      </c>
      <c r="CL53" t="s">
        <v>242</v>
      </c>
      <c r="CN53" t="s">
        <v>242</v>
      </c>
      <c r="CO53" t="s">
        <v>242</v>
      </c>
      <c r="CP53" t="s">
        <v>242</v>
      </c>
      <c r="CQ53" t="s">
        <v>7552</v>
      </c>
      <c r="CR53">
        <v>0</v>
      </c>
      <c r="CS53" t="s">
        <v>242</v>
      </c>
      <c r="CT53" t="s">
        <v>242</v>
      </c>
      <c r="CV53">
        <v>2</v>
      </c>
      <c r="CX53" t="s">
        <v>7553</v>
      </c>
      <c r="CY53">
        <v>0</v>
      </c>
      <c r="DA53">
        <v>0</v>
      </c>
      <c r="DC53">
        <v>1</v>
      </c>
      <c r="DD53" t="s">
        <v>7554</v>
      </c>
      <c r="DE53">
        <v>1</v>
      </c>
      <c r="DF53" t="s">
        <v>7555</v>
      </c>
      <c r="DG53">
        <v>0</v>
      </c>
      <c r="DI53">
        <v>0</v>
      </c>
      <c r="DK53">
        <v>0</v>
      </c>
      <c r="DM53">
        <v>0</v>
      </c>
      <c r="DO53">
        <v>1</v>
      </c>
      <c r="DP53" t="s">
        <v>7556</v>
      </c>
      <c r="DQ53">
        <v>1</v>
      </c>
      <c r="DR53" t="s">
        <v>7557</v>
      </c>
      <c r="DS53">
        <v>2</v>
      </c>
      <c r="DU53" t="s">
        <v>7553</v>
      </c>
      <c r="DV53">
        <v>0</v>
      </c>
      <c r="DW53" t="s">
        <v>242</v>
      </c>
      <c r="DX53" t="s">
        <v>242</v>
      </c>
      <c r="EA53" t="s">
        <v>242</v>
      </c>
      <c r="EB53" t="s">
        <v>242</v>
      </c>
      <c r="ED53">
        <v>0</v>
      </c>
      <c r="EE53" t="s">
        <v>242</v>
      </c>
      <c r="EG53">
        <v>0</v>
      </c>
      <c r="EH53" t="s">
        <v>242</v>
      </c>
      <c r="EJ53">
        <v>0.5</v>
      </c>
      <c r="EK53" t="s">
        <v>242</v>
      </c>
      <c r="EL53" t="s">
        <v>7558</v>
      </c>
      <c r="EM53">
        <v>0</v>
      </c>
      <c r="EN53" t="s">
        <v>242</v>
      </c>
      <c r="EP53">
        <v>2</v>
      </c>
      <c r="ER53" t="s">
        <v>7559</v>
      </c>
      <c r="ES53">
        <v>0</v>
      </c>
      <c r="ET53" t="s">
        <v>242</v>
      </c>
      <c r="EU53" t="s">
        <v>242</v>
      </c>
      <c r="EV53" t="s">
        <v>242</v>
      </c>
      <c r="EX53">
        <v>1</v>
      </c>
      <c r="EY53">
        <v>56.2</v>
      </c>
      <c r="EZ53">
        <v>3</v>
      </c>
      <c r="FB53">
        <v>1</v>
      </c>
      <c r="FC53">
        <v>14.8</v>
      </c>
      <c r="FD53">
        <v>27.9</v>
      </c>
      <c r="FE53">
        <v>50.1</v>
      </c>
      <c r="FF53">
        <v>1.9</v>
      </c>
      <c r="FG53" t="s">
        <v>242</v>
      </c>
      <c r="FH53" t="s">
        <v>242</v>
      </c>
      <c r="FI53" t="s">
        <v>242</v>
      </c>
      <c r="FJ53">
        <v>3</v>
      </c>
      <c r="FL53">
        <v>5</v>
      </c>
      <c r="FM53" t="s">
        <v>7560</v>
      </c>
      <c r="FN53" t="s">
        <v>7561</v>
      </c>
      <c r="FO53">
        <v>0</v>
      </c>
      <c r="FP53" t="s">
        <v>242</v>
      </c>
      <c r="FQ53" t="s">
        <v>242</v>
      </c>
      <c r="FS53" t="s">
        <v>242</v>
      </c>
      <c r="FV53">
        <v>1</v>
      </c>
      <c r="FW53">
        <v>567</v>
      </c>
      <c r="FX53" t="s">
        <v>7562</v>
      </c>
      <c r="FZ53">
        <v>3</v>
      </c>
      <c r="GB53" t="s">
        <v>7550</v>
      </c>
      <c r="GC53">
        <v>0</v>
      </c>
      <c r="GE53">
        <v>0</v>
      </c>
      <c r="GG53" t="s">
        <v>242</v>
      </c>
    </row>
    <row r="54" spans="1:189" x14ac:dyDescent="0.2">
      <c r="A54">
        <v>380</v>
      </c>
      <c r="B54" t="s">
        <v>7589</v>
      </c>
      <c r="C54">
        <v>37996</v>
      </c>
      <c r="D54" t="s">
        <v>271</v>
      </c>
      <c r="E54" t="s">
        <v>4286</v>
      </c>
      <c r="F54">
        <v>2020</v>
      </c>
      <c r="H54">
        <v>0</v>
      </c>
      <c r="K54">
        <v>14</v>
      </c>
      <c r="L54">
        <v>3</v>
      </c>
      <c r="O54">
        <v>0</v>
      </c>
      <c r="P54">
        <v>0</v>
      </c>
      <c r="Q54">
        <v>0</v>
      </c>
      <c r="R54">
        <v>0</v>
      </c>
      <c r="S54">
        <v>0</v>
      </c>
      <c r="T54">
        <v>0</v>
      </c>
      <c r="U54">
        <v>0</v>
      </c>
      <c r="W54" t="s">
        <v>242</v>
      </c>
      <c r="Z54">
        <v>1</v>
      </c>
      <c r="AA54">
        <v>12</v>
      </c>
      <c r="AB54">
        <v>85.714285714285708</v>
      </c>
      <c r="AC54">
        <v>3</v>
      </c>
      <c r="AF54">
        <v>1</v>
      </c>
      <c r="AG54">
        <v>11</v>
      </c>
      <c r="AH54">
        <v>78.571428571428569</v>
      </c>
      <c r="AI54">
        <v>3</v>
      </c>
      <c r="AL54">
        <v>0.5</v>
      </c>
      <c r="AO54">
        <v>3</v>
      </c>
      <c r="AR54">
        <v>1</v>
      </c>
      <c r="AS54">
        <v>3</v>
      </c>
      <c r="AV54">
        <v>1</v>
      </c>
      <c r="AW54">
        <v>3</v>
      </c>
      <c r="AX54">
        <v>21.428571428571427</v>
      </c>
      <c r="AZ54">
        <v>3</v>
      </c>
      <c r="BC54">
        <v>1</v>
      </c>
      <c r="BD54">
        <v>14.29</v>
      </c>
      <c r="BE54">
        <v>102.07142857142857</v>
      </c>
      <c r="BF54">
        <v>1</v>
      </c>
      <c r="BG54">
        <v>3</v>
      </c>
      <c r="BJ54">
        <v>0</v>
      </c>
      <c r="BL54" t="s">
        <v>242</v>
      </c>
      <c r="BM54" t="s">
        <v>242</v>
      </c>
      <c r="BO54">
        <v>1</v>
      </c>
      <c r="BP54" t="s">
        <v>7591</v>
      </c>
      <c r="BQ54">
        <v>1</v>
      </c>
      <c r="BT54">
        <v>1</v>
      </c>
      <c r="BU54">
        <v>0</v>
      </c>
      <c r="BV54" t="s">
        <v>242</v>
      </c>
      <c r="BW54" t="s">
        <v>242</v>
      </c>
      <c r="BX54" t="s">
        <v>242</v>
      </c>
      <c r="CA54">
        <v>0.5</v>
      </c>
      <c r="CB54" t="s">
        <v>7592</v>
      </c>
      <c r="CC54">
        <v>1</v>
      </c>
      <c r="CE54" t="s">
        <v>7593</v>
      </c>
      <c r="CF54">
        <v>1</v>
      </c>
      <c r="CG54">
        <v>1451947</v>
      </c>
      <c r="CH54">
        <v>2</v>
      </c>
      <c r="CJ54">
        <v>1</v>
      </c>
      <c r="CK54">
        <v>3068182</v>
      </c>
      <c r="CL54">
        <v>2</v>
      </c>
      <c r="CM54">
        <v>3195704</v>
      </c>
      <c r="CN54">
        <v>2</v>
      </c>
      <c r="CO54" t="s">
        <v>242</v>
      </c>
      <c r="CP54" t="s">
        <v>242</v>
      </c>
      <c r="CR54">
        <v>1</v>
      </c>
      <c r="CS54">
        <v>39676648</v>
      </c>
      <c r="CT54">
        <v>2</v>
      </c>
      <c r="CV54">
        <v>4</v>
      </c>
      <c r="CY54">
        <v>1</v>
      </c>
      <c r="CZ54" t="s">
        <v>7594</v>
      </c>
      <c r="DA54">
        <v>1</v>
      </c>
      <c r="DB54" t="s">
        <v>7595</v>
      </c>
      <c r="DC54">
        <v>1</v>
      </c>
      <c r="DD54" t="s">
        <v>7596</v>
      </c>
      <c r="DE54">
        <v>1</v>
      </c>
      <c r="DG54">
        <v>1</v>
      </c>
      <c r="DH54" t="s">
        <v>7597</v>
      </c>
      <c r="DI54">
        <v>1</v>
      </c>
      <c r="DJ54" t="s">
        <v>7598</v>
      </c>
      <c r="DK54">
        <v>1</v>
      </c>
      <c r="DL54" t="s">
        <v>7599</v>
      </c>
      <c r="DM54">
        <v>1</v>
      </c>
      <c r="DN54" t="s">
        <v>7600</v>
      </c>
      <c r="DO54">
        <v>1</v>
      </c>
      <c r="DP54" t="s">
        <v>7601</v>
      </c>
      <c r="DQ54">
        <v>1</v>
      </c>
      <c r="DR54" t="s">
        <v>7602</v>
      </c>
      <c r="DS54">
        <v>4</v>
      </c>
      <c r="DV54">
        <v>0</v>
      </c>
      <c r="DW54" t="s">
        <v>242</v>
      </c>
      <c r="DX54" t="s">
        <v>242</v>
      </c>
      <c r="EA54" t="s">
        <v>242</v>
      </c>
      <c r="EB54" t="s">
        <v>242</v>
      </c>
      <c r="ED54">
        <v>0</v>
      </c>
      <c r="EE54" t="s">
        <v>242</v>
      </c>
      <c r="EG54">
        <v>0</v>
      </c>
      <c r="EH54" t="s">
        <v>242</v>
      </c>
      <c r="EJ54">
        <v>1</v>
      </c>
      <c r="EK54">
        <v>19400</v>
      </c>
      <c r="EL54" t="s">
        <v>7603</v>
      </c>
      <c r="EM54">
        <v>0</v>
      </c>
      <c r="EN54" t="s">
        <v>242</v>
      </c>
      <c r="EP54">
        <v>1</v>
      </c>
      <c r="ES54">
        <v>0</v>
      </c>
      <c r="ET54" t="s">
        <v>242</v>
      </c>
      <c r="EU54" t="s">
        <v>242</v>
      </c>
      <c r="EV54" t="s">
        <v>242</v>
      </c>
      <c r="EX54">
        <v>1</v>
      </c>
      <c r="EY54">
        <v>27.5</v>
      </c>
      <c r="EZ54">
        <v>2</v>
      </c>
      <c r="FB54">
        <v>0.5</v>
      </c>
      <c r="FC54" t="s">
        <v>242</v>
      </c>
      <c r="FD54" t="s">
        <v>242</v>
      </c>
      <c r="FE54" t="s">
        <v>242</v>
      </c>
      <c r="FF54" t="s">
        <v>242</v>
      </c>
      <c r="FG54" t="s">
        <v>242</v>
      </c>
      <c r="FH54" t="s">
        <v>242</v>
      </c>
      <c r="FI54" t="s">
        <v>242</v>
      </c>
      <c r="FJ54">
        <v>1</v>
      </c>
      <c r="FK54" t="s">
        <v>7604</v>
      </c>
      <c r="FL54">
        <v>1</v>
      </c>
      <c r="FO54">
        <v>1</v>
      </c>
      <c r="FP54">
        <v>0.98199999999999998</v>
      </c>
      <c r="FQ54" t="s">
        <v>242</v>
      </c>
      <c r="FS54">
        <v>1</v>
      </c>
      <c r="FV54">
        <v>1</v>
      </c>
      <c r="FW54">
        <v>202</v>
      </c>
      <c r="FX54" t="s">
        <v>7605</v>
      </c>
      <c r="FZ54">
        <v>1</v>
      </c>
      <c r="GC54">
        <v>0.5</v>
      </c>
      <c r="GD54" t="s">
        <v>7606</v>
      </c>
      <c r="GE54">
        <v>1</v>
      </c>
      <c r="GF54" t="s">
        <v>7606</v>
      </c>
      <c r="GG54">
        <v>1</v>
      </c>
    </row>
    <row r="55" spans="1:189" x14ac:dyDescent="0.2">
      <c r="A55">
        <v>390</v>
      </c>
      <c r="B55" t="s">
        <v>7821</v>
      </c>
      <c r="D55" t="s">
        <v>271</v>
      </c>
      <c r="E55" t="s">
        <v>2346</v>
      </c>
      <c r="F55">
        <v>2021</v>
      </c>
      <c r="H55">
        <v>0</v>
      </c>
      <c r="K55">
        <v>12</v>
      </c>
      <c r="L55">
        <v>3</v>
      </c>
      <c r="N55" t="s">
        <v>7824</v>
      </c>
      <c r="O55">
        <v>1</v>
      </c>
      <c r="P55">
        <v>8</v>
      </c>
      <c r="Q55">
        <v>0</v>
      </c>
      <c r="R55">
        <v>0</v>
      </c>
      <c r="S55">
        <v>0</v>
      </c>
      <c r="T55">
        <v>0</v>
      </c>
      <c r="U55">
        <v>0</v>
      </c>
      <c r="V55" t="s">
        <v>7825</v>
      </c>
      <c r="W55">
        <v>3</v>
      </c>
      <c r="Y55" t="s">
        <v>7824</v>
      </c>
      <c r="Z55">
        <v>1</v>
      </c>
      <c r="AA55">
        <v>10</v>
      </c>
      <c r="AB55">
        <v>83.333333333333343</v>
      </c>
      <c r="AC55">
        <v>3</v>
      </c>
      <c r="AE55" t="s">
        <v>7824</v>
      </c>
      <c r="AF55">
        <v>1</v>
      </c>
      <c r="AG55">
        <v>10</v>
      </c>
      <c r="AH55">
        <v>83.333333333333343</v>
      </c>
      <c r="AI55">
        <v>3</v>
      </c>
      <c r="AK55" t="s">
        <v>7824</v>
      </c>
      <c r="AL55">
        <v>1</v>
      </c>
      <c r="AM55">
        <v>15.75</v>
      </c>
      <c r="AO55">
        <v>3</v>
      </c>
      <c r="AQ55" t="s">
        <v>7824</v>
      </c>
      <c r="AR55">
        <v>1</v>
      </c>
      <c r="AS55">
        <v>3</v>
      </c>
      <c r="AU55" t="s">
        <v>7824</v>
      </c>
      <c r="AV55">
        <v>1</v>
      </c>
      <c r="AW55">
        <v>3</v>
      </c>
      <c r="AX55">
        <v>25</v>
      </c>
      <c r="AZ55">
        <v>3</v>
      </c>
      <c r="BB55" t="s">
        <v>7824</v>
      </c>
      <c r="BC55">
        <v>0</v>
      </c>
      <c r="BD55">
        <v>0</v>
      </c>
      <c r="BE55">
        <v>0</v>
      </c>
      <c r="BF55" t="s">
        <v>242</v>
      </c>
      <c r="BG55" t="s">
        <v>242</v>
      </c>
      <c r="BJ55">
        <v>0</v>
      </c>
      <c r="BL55" t="s">
        <v>242</v>
      </c>
      <c r="BM55" t="s">
        <v>242</v>
      </c>
      <c r="BO55">
        <v>0</v>
      </c>
      <c r="BQ55" t="s">
        <v>242</v>
      </c>
      <c r="BT55">
        <v>0</v>
      </c>
      <c r="BU55">
        <v>0</v>
      </c>
      <c r="BV55" t="s">
        <v>242</v>
      </c>
      <c r="BW55" t="s">
        <v>242</v>
      </c>
      <c r="BX55" t="s">
        <v>242</v>
      </c>
      <c r="CA55">
        <v>1</v>
      </c>
      <c r="CB55" t="s">
        <v>7826</v>
      </c>
      <c r="CC55">
        <v>5</v>
      </c>
      <c r="CD55" t="s">
        <v>7827</v>
      </c>
      <c r="CE55" t="s">
        <v>7828</v>
      </c>
      <c r="CF55">
        <v>0</v>
      </c>
      <c r="CG55" t="s">
        <v>242</v>
      </c>
      <c r="CH55" t="s">
        <v>242</v>
      </c>
      <c r="CJ55">
        <v>0</v>
      </c>
      <c r="CK55" t="s">
        <v>242</v>
      </c>
      <c r="CL55" t="s">
        <v>242</v>
      </c>
      <c r="CN55" t="s">
        <v>242</v>
      </c>
      <c r="CO55" t="s">
        <v>242</v>
      </c>
      <c r="CP55" t="s">
        <v>242</v>
      </c>
      <c r="CR55">
        <v>0</v>
      </c>
      <c r="CS55" t="s">
        <v>242</v>
      </c>
      <c r="CT55" t="s">
        <v>242</v>
      </c>
      <c r="CV55" t="s">
        <v>242</v>
      </c>
      <c r="CY55">
        <v>1</v>
      </c>
      <c r="CZ55" t="s">
        <v>7829</v>
      </c>
      <c r="DA55">
        <v>0</v>
      </c>
      <c r="DC55">
        <v>0</v>
      </c>
      <c r="DE55">
        <v>0</v>
      </c>
      <c r="DG55">
        <v>0</v>
      </c>
      <c r="DI55">
        <v>0</v>
      </c>
      <c r="DK55">
        <v>0</v>
      </c>
      <c r="DM55">
        <v>0</v>
      </c>
      <c r="DO55">
        <v>0</v>
      </c>
      <c r="DQ55">
        <v>0</v>
      </c>
      <c r="DS55">
        <v>5</v>
      </c>
      <c r="DT55" t="s">
        <v>7830</v>
      </c>
      <c r="DU55" t="s">
        <v>7831</v>
      </c>
      <c r="DV55">
        <v>0</v>
      </c>
      <c r="DW55" t="s">
        <v>242</v>
      </c>
      <c r="DX55" t="s">
        <v>242</v>
      </c>
      <c r="EA55" t="s">
        <v>242</v>
      </c>
      <c r="EB55" t="s">
        <v>242</v>
      </c>
      <c r="ED55">
        <v>0</v>
      </c>
      <c r="EE55" t="s">
        <v>242</v>
      </c>
      <c r="EG55">
        <v>0</v>
      </c>
      <c r="EH55" t="s">
        <v>242</v>
      </c>
      <c r="EJ55">
        <v>0</v>
      </c>
      <c r="EK55" t="s">
        <v>242</v>
      </c>
      <c r="EM55">
        <v>0</v>
      </c>
      <c r="EN55" t="s">
        <v>242</v>
      </c>
      <c r="EP55" t="s">
        <v>242</v>
      </c>
      <c r="ES55">
        <v>0</v>
      </c>
      <c r="ET55" t="s">
        <v>242</v>
      </c>
      <c r="EU55" t="s">
        <v>242</v>
      </c>
      <c r="EV55" t="s">
        <v>242</v>
      </c>
      <c r="EX55">
        <v>0</v>
      </c>
      <c r="EY55" t="s">
        <v>242</v>
      </c>
      <c r="EZ55" t="s">
        <v>242</v>
      </c>
      <c r="FB55">
        <v>0</v>
      </c>
      <c r="FC55" t="s">
        <v>242</v>
      </c>
      <c r="FD55" t="s">
        <v>242</v>
      </c>
      <c r="FE55" t="s">
        <v>242</v>
      </c>
      <c r="FF55" t="s">
        <v>242</v>
      </c>
      <c r="FG55" t="s">
        <v>242</v>
      </c>
      <c r="FH55" t="s">
        <v>242</v>
      </c>
      <c r="FI55" t="s">
        <v>242</v>
      </c>
      <c r="FJ55" t="s">
        <v>242</v>
      </c>
      <c r="FL55" t="s">
        <v>242</v>
      </c>
      <c r="FO55">
        <v>0</v>
      </c>
      <c r="FP55" t="s">
        <v>242</v>
      </c>
      <c r="FQ55" t="s">
        <v>242</v>
      </c>
      <c r="FS55" t="s">
        <v>242</v>
      </c>
      <c r="FV55">
        <v>1</v>
      </c>
      <c r="FW55">
        <v>58</v>
      </c>
      <c r="FX55" t="s">
        <v>7832</v>
      </c>
      <c r="FZ55">
        <v>3</v>
      </c>
      <c r="GB55" t="s">
        <v>7833</v>
      </c>
      <c r="GC55">
        <v>0</v>
      </c>
      <c r="GE55">
        <v>0</v>
      </c>
      <c r="GG55" t="s">
        <v>242</v>
      </c>
    </row>
    <row r="56" spans="1:189" x14ac:dyDescent="0.2">
      <c r="A56">
        <v>391</v>
      </c>
      <c r="B56" t="s">
        <v>7837</v>
      </c>
      <c r="D56" t="s">
        <v>271</v>
      </c>
      <c r="E56" t="s">
        <v>2346</v>
      </c>
      <c r="F56">
        <v>2021</v>
      </c>
      <c r="H56">
        <v>0</v>
      </c>
      <c r="K56">
        <v>10</v>
      </c>
      <c r="L56">
        <v>3</v>
      </c>
      <c r="N56" t="s">
        <v>7839</v>
      </c>
      <c r="O56">
        <v>1</v>
      </c>
      <c r="P56">
        <v>3</v>
      </c>
      <c r="Q56">
        <v>0</v>
      </c>
      <c r="R56">
        <v>0</v>
      </c>
      <c r="S56">
        <v>0</v>
      </c>
      <c r="T56">
        <v>1</v>
      </c>
      <c r="U56">
        <v>1</v>
      </c>
      <c r="W56">
        <v>3</v>
      </c>
      <c r="Y56" t="s">
        <v>7840</v>
      </c>
      <c r="Z56">
        <v>1</v>
      </c>
      <c r="AA56">
        <v>9</v>
      </c>
      <c r="AB56">
        <v>90</v>
      </c>
      <c r="AC56">
        <v>1</v>
      </c>
      <c r="AE56" t="s">
        <v>7841</v>
      </c>
      <c r="AF56">
        <v>1</v>
      </c>
      <c r="AG56">
        <v>9</v>
      </c>
      <c r="AH56">
        <v>90</v>
      </c>
      <c r="AI56">
        <v>1</v>
      </c>
      <c r="AK56" t="s">
        <v>7841</v>
      </c>
      <c r="AL56">
        <v>1</v>
      </c>
      <c r="AM56">
        <v>3.5</v>
      </c>
      <c r="AO56">
        <v>1</v>
      </c>
      <c r="AQ56" t="s">
        <v>7841</v>
      </c>
      <c r="AR56">
        <v>1</v>
      </c>
      <c r="AS56">
        <v>3</v>
      </c>
      <c r="AU56" t="s">
        <v>7840</v>
      </c>
      <c r="AV56">
        <v>1</v>
      </c>
      <c r="AW56">
        <v>2</v>
      </c>
      <c r="AX56">
        <v>20</v>
      </c>
      <c r="AZ56">
        <v>1</v>
      </c>
      <c r="BB56" t="s">
        <v>7841</v>
      </c>
      <c r="BC56">
        <v>1</v>
      </c>
      <c r="BD56">
        <v>3</v>
      </c>
      <c r="BE56">
        <v>30</v>
      </c>
      <c r="BF56">
        <v>2</v>
      </c>
      <c r="BG56">
        <v>1</v>
      </c>
      <c r="BI56" t="s">
        <v>7841</v>
      </c>
      <c r="BJ56">
        <v>0</v>
      </c>
      <c r="BL56" t="s">
        <v>242</v>
      </c>
      <c r="BM56" t="s">
        <v>242</v>
      </c>
      <c r="BO56">
        <v>1</v>
      </c>
      <c r="BP56" t="s">
        <v>7842</v>
      </c>
      <c r="BQ56">
        <v>1</v>
      </c>
      <c r="BS56" t="s">
        <v>7841</v>
      </c>
      <c r="BT56">
        <v>0</v>
      </c>
      <c r="BU56">
        <v>1</v>
      </c>
      <c r="BV56" t="s">
        <v>242</v>
      </c>
      <c r="BW56">
        <v>99</v>
      </c>
      <c r="BX56" t="s">
        <v>242</v>
      </c>
      <c r="BY56" t="s">
        <v>7843</v>
      </c>
      <c r="BZ56" t="s">
        <v>7844</v>
      </c>
      <c r="CA56">
        <v>1</v>
      </c>
      <c r="CB56" t="s">
        <v>7845</v>
      </c>
      <c r="CC56">
        <v>1</v>
      </c>
      <c r="CE56" t="s">
        <v>7841</v>
      </c>
      <c r="CF56">
        <v>0.5</v>
      </c>
      <c r="CG56" t="s">
        <v>242</v>
      </c>
      <c r="CH56">
        <v>2</v>
      </c>
      <c r="CI56" t="s">
        <v>7846</v>
      </c>
      <c r="CJ56">
        <v>0.5</v>
      </c>
      <c r="CK56" t="s">
        <v>242</v>
      </c>
      <c r="CL56" t="s">
        <v>242</v>
      </c>
      <c r="CN56" t="s">
        <v>242</v>
      </c>
      <c r="CO56" t="s">
        <v>242</v>
      </c>
      <c r="CP56" t="s">
        <v>242</v>
      </c>
      <c r="CQ56" t="s">
        <v>7846</v>
      </c>
      <c r="CR56">
        <v>0</v>
      </c>
      <c r="CS56" t="s">
        <v>242</v>
      </c>
      <c r="CT56" t="s">
        <v>242</v>
      </c>
      <c r="CV56">
        <v>1</v>
      </c>
      <c r="CX56" t="s">
        <v>7841</v>
      </c>
      <c r="CY56">
        <v>1</v>
      </c>
      <c r="CZ56" t="s">
        <v>7847</v>
      </c>
      <c r="DA56">
        <v>1</v>
      </c>
      <c r="DB56" t="s">
        <v>7848</v>
      </c>
      <c r="DC56">
        <v>1</v>
      </c>
      <c r="DD56" t="s">
        <v>7849</v>
      </c>
      <c r="DE56">
        <v>1</v>
      </c>
      <c r="DF56" t="s">
        <v>7850</v>
      </c>
      <c r="DG56">
        <v>0</v>
      </c>
      <c r="DI56">
        <v>1</v>
      </c>
      <c r="DJ56" t="s">
        <v>7851</v>
      </c>
      <c r="DK56">
        <v>0</v>
      </c>
      <c r="DM56">
        <v>0</v>
      </c>
      <c r="DO56">
        <v>1</v>
      </c>
      <c r="DP56" t="s">
        <v>7852</v>
      </c>
      <c r="DQ56">
        <v>1</v>
      </c>
      <c r="DR56" t="s">
        <v>7853</v>
      </c>
      <c r="DS56">
        <v>5</v>
      </c>
      <c r="DT56" t="s">
        <v>7854</v>
      </c>
      <c r="DU56" t="s">
        <v>7855</v>
      </c>
      <c r="DV56">
        <v>0</v>
      </c>
      <c r="DW56" t="s">
        <v>242</v>
      </c>
      <c r="DX56" t="s">
        <v>242</v>
      </c>
      <c r="EA56" t="s">
        <v>242</v>
      </c>
      <c r="EB56" t="s">
        <v>242</v>
      </c>
      <c r="ED56">
        <v>0</v>
      </c>
      <c r="EE56" t="s">
        <v>242</v>
      </c>
      <c r="EG56">
        <v>0</v>
      </c>
      <c r="EH56" t="s">
        <v>242</v>
      </c>
      <c r="EJ56">
        <v>1</v>
      </c>
      <c r="EK56">
        <v>460</v>
      </c>
      <c r="EL56" t="s">
        <v>7856</v>
      </c>
      <c r="EM56">
        <v>0</v>
      </c>
      <c r="EN56" t="s">
        <v>242</v>
      </c>
      <c r="EP56">
        <v>1</v>
      </c>
      <c r="ER56" t="s">
        <v>7841</v>
      </c>
      <c r="ES56">
        <v>0</v>
      </c>
      <c r="ET56" t="s">
        <v>242</v>
      </c>
      <c r="EU56" t="s">
        <v>242</v>
      </c>
      <c r="EV56" t="s">
        <v>242</v>
      </c>
      <c r="EX56">
        <v>1</v>
      </c>
      <c r="EY56">
        <v>51</v>
      </c>
      <c r="EZ56">
        <v>2</v>
      </c>
      <c r="FB56">
        <v>1</v>
      </c>
      <c r="FC56">
        <v>10.7</v>
      </c>
      <c r="FD56">
        <v>11.2</v>
      </c>
      <c r="FE56">
        <v>68</v>
      </c>
      <c r="FF56">
        <v>7</v>
      </c>
      <c r="FG56" t="s">
        <v>242</v>
      </c>
      <c r="FH56" t="s">
        <v>242</v>
      </c>
      <c r="FI56" t="s">
        <v>242</v>
      </c>
      <c r="FJ56">
        <v>1</v>
      </c>
      <c r="FK56" t="s">
        <v>7857</v>
      </c>
      <c r="FL56">
        <v>1</v>
      </c>
      <c r="FN56" t="s">
        <v>7841</v>
      </c>
      <c r="FO56">
        <v>0</v>
      </c>
      <c r="FP56" t="s">
        <v>242</v>
      </c>
      <c r="FQ56" t="s">
        <v>242</v>
      </c>
      <c r="FS56" t="s">
        <v>242</v>
      </c>
      <c r="FV56">
        <v>1</v>
      </c>
      <c r="FW56">
        <v>339</v>
      </c>
      <c r="FX56" t="s">
        <v>7858</v>
      </c>
      <c r="FZ56">
        <v>3</v>
      </c>
      <c r="GB56" t="s">
        <v>7839</v>
      </c>
      <c r="GC56">
        <v>0</v>
      </c>
      <c r="GE56">
        <v>0</v>
      </c>
      <c r="GG56" t="s">
        <v>242</v>
      </c>
    </row>
    <row r="57" spans="1:189" x14ac:dyDescent="0.2">
      <c r="A57">
        <v>402</v>
      </c>
      <c r="B57" t="s">
        <v>8059</v>
      </c>
      <c r="D57" t="s">
        <v>271</v>
      </c>
      <c r="E57" t="s">
        <v>1304</v>
      </c>
      <c r="F57">
        <v>2021</v>
      </c>
      <c r="H57">
        <v>0</v>
      </c>
      <c r="K57">
        <v>9</v>
      </c>
      <c r="L57">
        <v>3</v>
      </c>
      <c r="N57" t="s">
        <v>8061</v>
      </c>
      <c r="O57">
        <v>1</v>
      </c>
      <c r="P57">
        <v>7</v>
      </c>
      <c r="Q57">
        <v>0</v>
      </c>
      <c r="R57">
        <v>0</v>
      </c>
      <c r="S57">
        <v>0</v>
      </c>
      <c r="T57">
        <v>1</v>
      </c>
      <c r="U57">
        <v>6</v>
      </c>
      <c r="V57" t="s">
        <v>8062</v>
      </c>
      <c r="W57">
        <v>3</v>
      </c>
      <c r="Y57" t="s">
        <v>8061</v>
      </c>
      <c r="Z57">
        <v>1</v>
      </c>
      <c r="AA57">
        <v>8</v>
      </c>
      <c r="AB57">
        <v>88.888888888888886</v>
      </c>
      <c r="AC57">
        <v>3</v>
      </c>
      <c r="AE57" t="s">
        <v>8061</v>
      </c>
      <c r="AF57">
        <v>1</v>
      </c>
      <c r="AG57">
        <v>8</v>
      </c>
      <c r="AH57">
        <v>88.888888888888886</v>
      </c>
      <c r="AI57">
        <v>3</v>
      </c>
      <c r="AK57" t="s">
        <v>8061</v>
      </c>
      <c r="AL57">
        <v>1</v>
      </c>
      <c r="AM57">
        <v>11</v>
      </c>
      <c r="AO57">
        <v>3</v>
      </c>
      <c r="AQ57" t="s">
        <v>8061</v>
      </c>
      <c r="AR57">
        <v>1</v>
      </c>
      <c r="AS57">
        <v>2</v>
      </c>
      <c r="AU57" t="s">
        <v>8063</v>
      </c>
      <c r="AV57">
        <v>1</v>
      </c>
      <c r="AW57">
        <v>4</v>
      </c>
      <c r="AX57">
        <v>44.444444444444443</v>
      </c>
      <c r="AZ57">
        <v>3</v>
      </c>
      <c r="BB57" t="s">
        <v>8061</v>
      </c>
      <c r="BC57">
        <v>1</v>
      </c>
      <c r="BD57">
        <v>2</v>
      </c>
      <c r="BE57">
        <v>22.222222222222221</v>
      </c>
      <c r="BF57">
        <v>2</v>
      </c>
      <c r="BG57">
        <v>3</v>
      </c>
      <c r="BI57" t="s">
        <v>8061</v>
      </c>
      <c r="BJ57">
        <v>0</v>
      </c>
      <c r="BL57" t="s">
        <v>242</v>
      </c>
      <c r="BM57" t="s">
        <v>242</v>
      </c>
      <c r="BO57">
        <v>0</v>
      </c>
      <c r="BQ57" t="s">
        <v>242</v>
      </c>
      <c r="BT57">
        <v>0</v>
      </c>
      <c r="BU57">
        <v>0</v>
      </c>
      <c r="BV57" t="s">
        <v>242</v>
      </c>
      <c r="BW57" t="s">
        <v>242</v>
      </c>
      <c r="BX57" t="s">
        <v>242</v>
      </c>
      <c r="CA57">
        <v>1</v>
      </c>
      <c r="CB57" t="s">
        <v>8064</v>
      </c>
      <c r="CC57">
        <v>1</v>
      </c>
      <c r="CE57" t="s">
        <v>8065</v>
      </c>
      <c r="CF57">
        <v>0</v>
      </c>
      <c r="CG57" t="s">
        <v>242</v>
      </c>
      <c r="CH57" t="s">
        <v>242</v>
      </c>
      <c r="CJ57">
        <v>0</v>
      </c>
      <c r="CK57" t="s">
        <v>242</v>
      </c>
      <c r="CL57" t="s">
        <v>242</v>
      </c>
      <c r="CN57" t="s">
        <v>242</v>
      </c>
      <c r="CO57" t="s">
        <v>242</v>
      </c>
      <c r="CP57" t="s">
        <v>242</v>
      </c>
      <c r="CR57">
        <v>0</v>
      </c>
      <c r="CS57" t="s">
        <v>242</v>
      </c>
      <c r="CT57" t="s">
        <v>242</v>
      </c>
      <c r="CV57" t="s">
        <v>242</v>
      </c>
      <c r="CY57">
        <v>1</v>
      </c>
      <c r="CZ57" t="s">
        <v>8066</v>
      </c>
      <c r="DA57">
        <v>0</v>
      </c>
      <c r="DC57">
        <v>0</v>
      </c>
      <c r="DE57">
        <v>0</v>
      </c>
      <c r="DG57">
        <v>0</v>
      </c>
      <c r="DI57">
        <v>0</v>
      </c>
      <c r="DK57">
        <v>0</v>
      </c>
      <c r="DM57">
        <v>0</v>
      </c>
      <c r="DO57">
        <v>1</v>
      </c>
      <c r="DP57" t="s">
        <v>8067</v>
      </c>
      <c r="DQ57">
        <v>0</v>
      </c>
      <c r="DS57">
        <v>1</v>
      </c>
      <c r="DU57" t="s">
        <v>8065</v>
      </c>
      <c r="DV57">
        <v>0</v>
      </c>
      <c r="DW57" t="s">
        <v>242</v>
      </c>
      <c r="DX57" t="s">
        <v>242</v>
      </c>
      <c r="EA57" t="s">
        <v>242</v>
      </c>
      <c r="EB57" t="s">
        <v>242</v>
      </c>
      <c r="ED57">
        <v>0</v>
      </c>
      <c r="EE57" t="s">
        <v>242</v>
      </c>
      <c r="EG57">
        <v>0</v>
      </c>
      <c r="EH57" t="s">
        <v>242</v>
      </c>
      <c r="EJ57">
        <v>0</v>
      </c>
      <c r="EK57" t="s">
        <v>242</v>
      </c>
      <c r="EM57">
        <v>0</v>
      </c>
      <c r="EN57" t="s">
        <v>242</v>
      </c>
      <c r="EP57" t="s">
        <v>242</v>
      </c>
      <c r="ES57">
        <v>0</v>
      </c>
      <c r="ET57" t="s">
        <v>242</v>
      </c>
      <c r="EU57" t="s">
        <v>242</v>
      </c>
      <c r="EV57" t="s">
        <v>242</v>
      </c>
      <c r="EX57">
        <v>1</v>
      </c>
      <c r="EY57">
        <v>48</v>
      </c>
      <c r="EZ57">
        <v>3</v>
      </c>
      <c r="FB57">
        <v>1</v>
      </c>
      <c r="FC57">
        <v>23</v>
      </c>
      <c r="FD57">
        <v>10</v>
      </c>
      <c r="FE57">
        <v>54</v>
      </c>
      <c r="FF57">
        <v>8</v>
      </c>
      <c r="FG57" t="s">
        <v>242</v>
      </c>
      <c r="FH57" t="s">
        <v>242</v>
      </c>
      <c r="FI57" t="s">
        <v>242</v>
      </c>
      <c r="FJ57">
        <v>3</v>
      </c>
      <c r="FL57">
        <v>1</v>
      </c>
      <c r="FN57" t="s">
        <v>8065</v>
      </c>
      <c r="FO57">
        <v>0</v>
      </c>
      <c r="FP57" t="s">
        <v>242</v>
      </c>
      <c r="FQ57" t="s">
        <v>242</v>
      </c>
      <c r="FS57" t="s">
        <v>242</v>
      </c>
      <c r="FV57">
        <v>1</v>
      </c>
      <c r="FW57">
        <v>1942</v>
      </c>
      <c r="FX57" t="s">
        <v>8068</v>
      </c>
      <c r="FZ57">
        <v>3</v>
      </c>
      <c r="GB57" t="s">
        <v>8061</v>
      </c>
      <c r="GC57">
        <v>0</v>
      </c>
      <c r="GE57">
        <v>0</v>
      </c>
      <c r="GG57" t="s">
        <v>242</v>
      </c>
    </row>
    <row r="58" spans="1:189" x14ac:dyDescent="0.2">
      <c r="A58">
        <v>403</v>
      </c>
      <c r="B58" t="s">
        <v>8076</v>
      </c>
      <c r="D58" t="s">
        <v>271</v>
      </c>
      <c r="E58" t="s">
        <v>2346</v>
      </c>
      <c r="F58">
        <v>2021</v>
      </c>
      <c r="H58">
        <v>0</v>
      </c>
      <c r="K58">
        <v>10</v>
      </c>
      <c r="L58">
        <v>3</v>
      </c>
      <c r="N58" t="s">
        <v>8078</v>
      </c>
      <c r="O58">
        <v>1</v>
      </c>
      <c r="P58">
        <v>4</v>
      </c>
      <c r="Q58">
        <v>0</v>
      </c>
      <c r="R58">
        <v>0</v>
      </c>
      <c r="S58">
        <v>0</v>
      </c>
      <c r="T58">
        <v>1</v>
      </c>
      <c r="U58">
        <v>7</v>
      </c>
      <c r="V58" t="s">
        <v>8079</v>
      </c>
      <c r="W58">
        <v>3</v>
      </c>
      <c r="Y58" t="s">
        <v>8078</v>
      </c>
      <c r="Z58">
        <v>1</v>
      </c>
      <c r="AA58">
        <v>9</v>
      </c>
      <c r="AB58">
        <v>90</v>
      </c>
      <c r="AC58">
        <v>3</v>
      </c>
      <c r="AE58" t="s">
        <v>8078</v>
      </c>
      <c r="AF58">
        <v>1</v>
      </c>
      <c r="AG58">
        <v>9</v>
      </c>
      <c r="AH58">
        <v>90</v>
      </c>
      <c r="AI58">
        <v>3</v>
      </c>
      <c r="AK58" t="s">
        <v>8078</v>
      </c>
      <c r="AL58">
        <v>1</v>
      </c>
      <c r="AM58">
        <v>8.5</v>
      </c>
      <c r="AO58">
        <v>3</v>
      </c>
      <c r="AQ58" t="s">
        <v>8078</v>
      </c>
      <c r="AR58">
        <v>1</v>
      </c>
      <c r="AS58">
        <v>3</v>
      </c>
      <c r="AU58" t="s">
        <v>8078</v>
      </c>
      <c r="AV58">
        <v>1</v>
      </c>
      <c r="AW58">
        <v>2</v>
      </c>
      <c r="AX58">
        <v>20</v>
      </c>
      <c r="AZ58">
        <v>3</v>
      </c>
      <c r="BB58" t="s">
        <v>8078</v>
      </c>
      <c r="BC58">
        <v>1</v>
      </c>
      <c r="BD58">
        <v>2</v>
      </c>
      <c r="BE58">
        <v>20</v>
      </c>
      <c r="BF58">
        <v>2</v>
      </c>
      <c r="BG58">
        <v>3</v>
      </c>
      <c r="BI58" t="s">
        <v>8078</v>
      </c>
      <c r="BJ58">
        <v>0</v>
      </c>
      <c r="BL58" t="s">
        <v>242</v>
      </c>
      <c r="BM58" t="s">
        <v>242</v>
      </c>
      <c r="BO58">
        <v>0</v>
      </c>
      <c r="BQ58" t="s">
        <v>242</v>
      </c>
      <c r="BT58">
        <v>0</v>
      </c>
      <c r="BU58">
        <v>0</v>
      </c>
      <c r="BV58" t="s">
        <v>242</v>
      </c>
      <c r="BW58" t="s">
        <v>242</v>
      </c>
      <c r="BX58" t="s">
        <v>242</v>
      </c>
      <c r="CA58">
        <v>1</v>
      </c>
      <c r="CB58" t="s">
        <v>8080</v>
      </c>
      <c r="CC58">
        <v>1</v>
      </c>
      <c r="CE58" t="s">
        <v>8081</v>
      </c>
      <c r="CF58">
        <v>1</v>
      </c>
      <c r="CG58">
        <v>3475</v>
      </c>
      <c r="CH58">
        <v>2</v>
      </c>
      <c r="CJ58">
        <v>1</v>
      </c>
      <c r="CK58" t="s">
        <v>242</v>
      </c>
      <c r="CL58" t="s">
        <v>242</v>
      </c>
      <c r="CN58" t="s">
        <v>242</v>
      </c>
      <c r="CO58">
        <v>97053</v>
      </c>
      <c r="CP58">
        <v>2</v>
      </c>
      <c r="CR58">
        <v>1</v>
      </c>
      <c r="CS58">
        <v>9121068</v>
      </c>
      <c r="CT58">
        <v>2</v>
      </c>
      <c r="CV58">
        <v>1</v>
      </c>
      <c r="CX58" t="s">
        <v>8081</v>
      </c>
      <c r="CY58">
        <v>0</v>
      </c>
      <c r="DA58">
        <v>0</v>
      </c>
      <c r="DC58">
        <v>0</v>
      </c>
      <c r="DE58">
        <v>0</v>
      </c>
      <c r="DG58">
        <v>0</v>
      </c>
      <c r="DI58">
        <v>0</v>
      </c>
      <c r="DK58">
        <v>0</v>
      </c>
      <c r="DM58">
        <v>0</v>
      </c>
      <c r="DO58">
        <v>1</v>
      </c>
      <c r="DP58" t="s">
        <v>8082</v>
      </c>
      <c r="DQ58">
        <v>0</v>
      </c>
      <c r="DS58">
        <v>1</v>
      </c>
      <c r="DU58" t="s">
        <v>8081</v>
      </c>
      <c r="DV58">
        <v>0</v>
      </c>
      <c r="DW58" t="s">
        <v>242</v>
      </c>
      <c r="DX58" t="s">
        <v>242</v>
      </c>
      <c r="EA58" t="s">
        <v>242</v>
      </c>
      <c r="EB58" t="s">
        <v>242</v>
      </c>
      <c r="ED58">
        <v>0</v>
      </c>
      <c r="EE58" t="s">
        <v>242</v>
      </c>
      <c r="EG58">
        <v>0</v>
      </c>
      <c r="EH58" t="s">
        <v>242</v>
      </c>
      <c r="EJ58">
        <v>0</v>
      </c>
      <c r="EK58" t="s">
        <v>242</v>
      </c>
      <c r="EM58">
        <v>0</v>
      </c>
      <c r="EN58" t="s">
        <v>242</v>
      </c>
      <c r="EP58" t="s">
        <v>242</v>
      </c>
      <c r="ES58">
        <v>0</v>
      </c>
      <c r="ET58" t="s">
        <v>242</v>
      </c>
      <c r="EU58" t="s">
        <v>242</v>
      </c>
      <c r="EV58" t="s">
        <v>242</v>
      </c>
      <c r="EX58">
        <v>1</v>
      </c>
      <c r="EY58">
        <v>38</v>
      </c>
      <c r="EZ58">
        <v>3</v>
      </c>
      <c r="FB58">
        <v>1</v>
      </c>
      <c r="FC58">
        <v>8</v>
      </c>
      <c r="FD58">
        <v>11</v>
      </c>
      <c r="FE58">
        <v>75</v>
      </c>
      <c r="FF58">
        <v>3</v>
      </c>
      <c r="FG58" t="s">
        <v>242</v>
      </c>
      <c r="FH58" t="s">
        <v>242</v>
      </c>
      <c r="FI58" t="s">
        <v>242</v>
      </c>
      <c r="FJ58">
        <v>3</v>
      </c>
      <c r="FL58">
        <v>1</v>
      </c>
      <c r="FN58" t="s">
        <v>8081</v>
      </c>
      <c r="FO58">
        <v>0</v>
      </c>
      <c r="FP58" t="s">
        <v>242</v>
      </c>
      <c r="FQ58" t="s">
        <v>242</v>
      </c>
      <c r="FS58" t="s">
        <v>242</v>
      </c>
      <c r="FV58">
        <v>1</v>
      </c>
      <c r="FW58">
        <v>118</v>
      </c>
      <c r="FX58" t="s">
        <v>8083</v>
      </c>
      <c r="FZ58">
        <v>3</v>
      </c>
      <c r="GB58" t="s">
        <v>8078</v>
      </c>
      <c r="GC58">
        <v>0</v>
      </c>
      <c r="GE58">
        <v>0</v>
      </c>
      <c r="GG58" t="s">
        <v>242</v>
      </c>
    </row>
    <row r="59" spans="1:189" x14ac:dyDescent="0.2">
      <c r="A59">
        <v>407</v>
      </c>
      <c r="B59" t="s">
        <v>8150</v>
      </c>
      <c r="D59" t="s">
        <v>271</v>
      </c>
      <c r="E59" t="s">
        <v>2932</v>
      </c>
      <c r="F59">
        <v>2021</v>
      </c>
      <c r="H59">
        <v>0</v>
      </c>
      <c r="K59">
        <v>9</v>
      </c>
      <c r="L59">
        <v>3</v>
      </c>
      <c r="N59" t="s">
        <v>8153</v>
      </c>
      <c r="O59">
        <v>1</v>
      </c>
      <c r="P59">
        <v>7</v>
      </c>
      <c r="Q59">
        <v>0</v>
      </c>
      <c r="R59">
        <v>0</v>
      </c>
      <c r="S59">
        <v>0</v>
      </c>
      <c r="T59">
        <v>1</v>
      </c>
      <c r="U59">
        <v>7</v>
      </c>
      <c r="V59" t="s">
        <v>8154</v>
      </c>
      <c r="W59">
        <v>3</v>
      </c>
      <c r="Y59" t="s">
        <v>8153</v>
      </c>
      <c r="Z59">
        <v>1</v>
      </c>
      <c r="AA59">
        <v>8</v>
      </c>
      <c r="AB59">
        <v>88.888888888888886</v>
      </c>
      <c r="AC59">
        <v>3</v>
      </c>
      <c r="AE59" t="s">
        <v>8153</v>
      </c>
      <c r="AF59">
        <v>1</v>
      </c>
      <c r="AG59">
        <v>7</v>
      </c>
      <c r="AH59">
        <v>77.777777777777786</v>
      </c>
      <c r="AI59">
        <v>3</v>
      </c>
      <c r="AK59" t="s">
        <v>8153</v>
      </c>
      <c r="AL59">
        <v>1</v>
      </c>
      <c r="AM59">
        <v>12</v>
      </c>
      <c r="AO59">
        <v>3</v>
      </c>
      <c r="AQ59" t="s">
        <v>8153</v>
      </c>
      <c r="AR59">
        <v>1</v>
      </c>
      <c r="AS59">
        <v>3</v>
      </c>
      <c r="AU59" t="s">
        <v>8153</v>
      </c>
      <c r="AV59">
        <v>1</v>
      </c>
      <c r="AW59">
        <v>2</v>
      </c>
      <c r="AX59">
        <v>22.222222222222221</v>
      </c>
      <c r="AZ59">
        <v>3</v>
      </c>
      <c r="BB59" t="s">
        <v>8153</v>
      </c>
      <c r="BC59">
        <v>1</v>
      </c>
      <c r="BD59">
        <v>1</v>
      </c>
      <c r="BE59">
        <v>11.111111111111111</v>
      </c>
      <c r="BF59">
        <v>2</v>
      </c>
      <c r="BG59">
        <v>3</v>
      </c>
      <c r="BI59" t="s">
        <v>8153</v>
      </c>
      <c r="BJ59">
        <v>0</v>
      </c>
      <c r="BL59" t="s">
        <v>242</v>
      </c>
      <c r="BM59" t="s">
        <v>242</v>
      </c>
      <c r="BO59">
        <v>1</v>
      </c>
      <c r="BP59" t="s">
        <v>8155</v>
      </c>
      <c r="BQ59">
        <v>1</v>
      </c>
      <c r="BS59" t="s">
        <v>8156</v>
      </c>
      <c r="BT59">
        <v>0</v>
      </c>
      <c r="BU59">
        <v>0</v>
      </c>
      <c r="BV59" t="s">
        <v>242</v>
      </c>
      <c r="BW59" t="s">
        <v>242</v>
      </c>
      <c r="BX59" t="s">
        <v>242</v>
      </c>
      <c r="CA59">
        <v>1</v>
      </c>
      <c r="CB59" t="s">
        <v>8157</v>
      </c>
      <c r="CC59">
        <v>1</v>
      </c>
      <c r="CE59" t="s">
        <v>8156</v>
      </c>
      <c r="CF59">
        <v>0.5</v>
      </c>
      <c r="CG59" t="s">
        <v>242</v>
      </c>
      <c r="CH59">
        <v>2</v>
      </c>
      <c r="CI59" t="s">
        <v>8158</v>
      </c>
      <c r="CJ59">
        <v>0</v>
      </c>
      <c r="CK59" t="s">
        <v>242</v>
      </c>
      <c r="CL59" t="s">
        <v>242</v>
      </c>
      <c r="CN59" t="s">
        <v>242</v>
      </c>
      <c r="CO59" t="s">
        <v>242</v>
      </c>
      <c r="CP59" t="s">
        <v>242</v>
      </c>
      <c r="CR59">
        <v>0</v>
      </c>
      <c r="CS59" t="s">
        <v>242</v>
      </c>
      <c r="CT59" t="s">
        <v>242</v>
      </c>
      <c r="CV59">
        <v>1</v>
      </c>
      <c r="CX59" t="s">
        <v>8156</v>
      </c>
      <c r="CY59">
        <v>0</v>
      </c>
      <c r="DA59">
        <v>0</v>
      </c>
      <c r="DC59">
        <v>0</v>
      </c>
      <c r="DE59">
        <v>0</v>
      </c>
      <c r="DG59">
        <v>0</v>
      </c>
      <c r="DI59">
        <v>0</v>
      </c>
      <c r="DK59">
        <v>0</v>
      </c>
      <c r="DM59">
        <v>0</v>
      </c>
      <c r="DO59">
        <v>0</v>
      </c>
      <c r="DQ59">
        <v>1</v>
      </c>
      <c r="DR59" t="s">
        <v>8159</v>
      </c>
      <c r="DS59">
        <v>1</v>
      </c>
      <c r="DU59" t="s">
        <v>8156</v>
      </c>
      <c r="DV59">
        <v>0</v>
      </c>
      <c r="DW59" t="s">
        <v>242</v>
      </c>
      <c r="DX59" t="s">
        <v>242</v>
      </c>
      <c r="EA59" t="s">
        <v>242</v>
      </c>
      <c r="EB59" t="s">
        <v>242</v>
      </c>
      <c r="ED59">
        <v>0</v>
      </c>
      <c r="EE59" t="s">
        <v>242</v>
      </c>
      <c r="EG59">
        <v>0</v>
      </c>
      <c r="EH59" t="s">
        <v>242</v>
      </c>
      <c r="EJ59">
        <v>0</v>
      </c>
      <c r="EK59" t="s">
        <v>242</v>
      </c>
      <c r="EM59">
        <v>0</v>
      </c>
      <c r="EN59" t="s">
        <v>242</v>
      </c>
      <c r="EP59" t="s">
        <v>242</v>
      </c>
      <c r="ES59">
        <v>0</v>
      </c>
      <c r="ET59" t="s">
        <v>242</v>
      </c>
      <c r="EU59" t="s">
        <v>242</v>
      </c>
      <c r="EV59" t="s">
        <v>242</v>
      </c>
      <c r="EX59">
        <v>0</v>
      </c>
      <c r="EY59" t="s">
        <v>242</v>
      </c>
      <c r="EZ59" t="s">
        <v>242</v>
      </c>
      <c r="FB59">
        <v>0</v>
      </c>
      <c r="FC59" t="s">
        <v>242</v>
      </c>
      <c r="FD59" t="s">
        <v>242</v>
      </c>
      <c r="FE59" t="s">
        <v>242</v>
      </c>
      <c r="FF59" t="s">
        <v>242</v>
      </c>
      <c r="FG59" t="s">
        <v>242</v>
      </c>
      <c r="FH59" t="s">
        <v>242</v>
      </c>
      <c r="FI59" t="s">
        <v>242</v>
      </c>
      <c r="FJ59" t="s">
        <v>242</v>
      </c>
      <c r="FL59" t="s">
        <v>242</v>
      </c>
      <c r="FO59">
        <v>0</v>
      </c>
      <c r="FP59" t="s">
        <v>242</v>
      </c>
      <c r="FQ59" t="s">
        <v>242</v>
      </c>
      <c r="FS59" t="s">
        <v>242</v>
      </c>
      <c r="FV59">
        <v>1</v>
      </c>
      <c r="FW59">
        <v>90</v>
      </c>
      <c r="FX59" t="s">
        <v>8160</v>
      </c>
      <c r="FZ59">
        <v>3</v>
      </c>
      <c r="GB59" t="s">
        <v>8153</v>
      </c>
      <c r="GC59">
        <v>0</v>
      </c>
      <c r="GE59">
        <v>0</v>
      </c>
      <c r="GG59" t="s">
        <v>242</v>
      </c>
    </row>
    <row r="60" spans="1:189" x14ac:dyDescent="0.2">
      <c r="A60">
        <v>415</v>
      </c>
      <c r="B60" t="s">
        <v>8330</v>
      </c>
      <c r="D60" t="s">
        <v>271</v>
      </c>
      <c r="E60" t="s">
        <v>1304</v>
      </c>
      <c r="F60">
        <v>2021</v>
      </c>
      <c r="H60">
        <v>0.5</v>
      </c>
      <c r="I60">
        <v>15</v>
      </c>
      <c r="K60">
        <v>14</v>
      </c>
      <c r="L60">
        <v>3</v>
      </c>
      <c r="N60" t="s">
        <v>8333</v>
      </c>
      <c r="O60">
        <v>1</v>
      </c>
      <c r="P60">
        <v>6</v>
      </c>
      <c r="Q60">
        <v>1</v>
      </c>
      <c r="R60">
        <v>8</v>
      </c>
      <c r="S60">
        <v>57.142857142857139</v>
      </c>
      <c r="T60">
        <v>0</v>
      </c>
      <c r="U60">
        <v>0</v>
      </c>
      <c r="V60" t="s">
        <v>8334</v>
      </c>
      <c r="W60">
        <v>3</v>
      </c>
      <c r="Y60" t="s">
        <v>8333</v>
      </c>
      <c r="Z60">
        <v>1</v>
      </c>
      <c r="AA60">
        <v>13</v>
      </c>
      <c r="AB60">
        <v>92.857142857142861</v>
      </c>
      <c r="AC60">
        <v>3</v>
      </c>
      <c r="AE60" t="s">
        <v>8333</v>
      </c>
      <c r="AF60">
        <v>1</v>
      </c>
      <c r="AG60">
        <v>12</v>
      </c>
      <c r="AH60">
        <v>85.714285714285708</v>
      </c>
      <c r="AI60">
        <v>3</v>
      </c>
      <c r="AK60" t="s">
        <v>8333</v>
      </c>
      <c r="AL60">
        <v>1</v>
      </c>
      <c r="AM60">
        <v>12.8</v>
      </c>
      <c r="AO60">
        <v>3</v>
      </c>
      <c r="AQ60" t="s">
        <v>8333</v>
      </c>
      <c r="AR60">
        <v>1</v>
      </c>
      <c r="AS60">
        <v>3</v>
      </c>
      <c r="AU60" t="s">
        <v>8333</v>
      </c>
      <c r="AV60">
        <v>1</v>
      </c>
      <c r="AW60">
        <v>3</v>
      </c>
      <c r="AX60">
        <v>21.428571428571427</v>
      </c>
      <c r="AZ60">
        <v>3</v>
      </c>
      <c r="BB60" t="s">
        <v>8333</v>
      </c>
      <c r="BC60">
        <v>1</v>
      </c>
      <c r="BD60">
        <v>2</v>
      </c>
      <c r="BE60">
        <v>14.285714285714285</v>
      </c>
      <c r="BF60">
        <v>2</v>
      </c>
      <c r="BG60">
        <v>3</v>
      </c>
      <c r="BI60" t="s">
        <v>8333</v>
      </c>
      <c r="BJ60">
        <v>0</v>
      </c>
      <c r="BL60" t="s">
        <v>242</v>
      </c>
      <c r="BM60" t="s">
        <v>242</v>
      </c>
      <c r="BO60">
        <v>1</v>
      </c>
      <c r="BP60" t="s">
        <v>8335</v>
      </c>
      <c r="BQ60">
        <v>1</v>
      </c>
      <c r="BS60" t="s">
        <v>8336</v>
      </c>
      <c r="BT60">
        <v>1</v>
      </c>
      <c r="BU60">
        <v>0</v>
      </c>
      <c r="BV60" t="s">
        <v>242</v>
      </c>
      <c r="BW60" t="s">
        <v>242</v>
      </c>
      <c r="BX60" t="s">
        <v>242</v>
      </c>
      <c r="CA60">
        <v>1</v>
      </c>
      <c r="CB60" t="s">
        <v>8337</v>
      </c>
      <c r="CC60">
        <v>1</v>
      </c>
      <c r="CE60" t="s">
        <v>8336</v>
      </c>
      <c r="CF60">
        <v>1</v>
      </c>
      <c r="CG60">
        <v>2579274</v>
      </c>
      <c r="CH60">
        <v>2</v>
      </c>
      <c r="CJ60">
        <v>1</v>
      </c>
      <c r="CK60">
        <v>10900</v>
      </c>
      <c r="CL60">
        <v>2</v>
      </c>
      <c r="CM60">
        <v>10767</v>
      </c>
      <c r="CN60">
        <v>2</v>
      </c>
      <c r="CO60" t="s">
        <v>242</v>
      </c>
      <c r="CP60" t="s">
        <v>242</v>
      </c>
      <c r="CR60">
        <v>0</v>
      </c>
      <c r="CS60" t="s">
        <v>242</v>
      </c>
      <c r="CT60" t="s">
        <v>242</v>
      </c>
      <c r="CV60">
        <v>1</v>
      </c>
      <c r="CX60" t="s">
        <v>8336</v>
      </c>
      <c r="CY60">
        <v>1</v>
      </c>
      <c r="CZ60" t="s">
        <v>8338</v>
      </c>
      <c r="DA60">
        <v>1</v>
      </c>
      <c r="DB60" t="s">
        <v>8339</v>
      </c>
      <c r="DC60">
        <v>0</v>
      </c>
      <c r="DE60">
        <v>0</v>
      </c>
      <c r="DG60">
        <v>0</v>
      </c>
      <c r="DI60">
        <v>0</v>
      </c>
      <c r="DK60">
        <v>0</v>
      </c>
      <c r="DM60">
        <v>1</v>
      </c>
      <c r="DN60" t="s">
        <v>8340</v>
      </c>
      <c r="DO60">
        <v>1</v>
      </c>
      <c r="DP60" t="s">
        <v>8341</v>
      </c>
      <c r="DQ60">
        <v>1</v>
      </c>
      <c r="DR60" t="s">
        <v>8342</v>
      </c>
      <c r="DS60">
        <v>1</v>
      </c>
      <c r="DU60" t="s">
        <v>8336</v>
      </c>
      <c r="DV60">
        <v>0</v>
      </c>
      <c r="DW60" t="s">
        <v>242</v>
      </c>
      <c r="DX60" t="s">
        <v>242</v>
      </c>
      <c r="EA60" t="s">
        <v>242</v>
      </c>
      <c r="EB60" t="s">
        <v>242</v>
      </c>
      <c r="ED60">
        <v>0</v>
      </c>
      <c r="EE60" t="s">
        <v>242</v>
      </c>
      <c r="EG60">
        <v>0</v>
      </c>
      <c r="EH60" t="s">
        <v>242</v>
      </c>
      <c r="EJ60">
        <v>0</v>
      </c>
      <c r="EK60" t="s">
        <v>242</v>
      </c>
      <c r="EM60">
        <v>0</v>
      </c>
      <c r="EN60" t="s">
        <v>242</v>
      </c>
      <c r="EP60" t="s">
        <v>242</v>
      </c>
      <c r="ES60">
        <v>0</v>
      </c>
      <c r="ET60" t="s">
        <v>242</v>
      </c>
      <c r="EU60" t="s">
        <v>242</v>
      </c>
      <c r="EV60" t="s">
        <v>242</v>
      </c>
      <c r="EX60">
        <v>1</v>
      </c>
      <c r="EY60">
        <v>26.4</v>
      </c>
      <c r="EZ60">
        <v>2</v>
      </c>
      <c r="FB60">
        <v>0</v>
      </c>
      <c r="FC60" t="s">
        <v>242</v>
      </c>
      <c r="FD60" t="s">
        <v>242</v>
      </c>
      <c r="FE60" t="s">
        <v>242</v>
      </c>
      <c r="FF60" t="s">
        <v>242</v>
      </c>
      <c r="FG60" t="s">
        <v>242</v>
      </c>
      <c r="FH60" t="s">
        <v>242</v>
      </c>
      <c r="FI60" t="s">
        <v>242</v>
      </c>
      <c r="FJ60" t="s">
        <v>242</v>
      </c>
      <c r="FL60">
        <v>1</v>
      </c>
      <c r="FN60" t="s">
        <v>8336</v>
      </c>
      <c r="FO60">
        <v>0.5</v>
      </c>
      <c r="FP60" t="s">
        <v>242</v>
      </c>
      <c r="FQ60" t="s">
        <v>242</v>
      </c>
      <c r="FR60" t="s">
        <v>8343</v>
      </c>
      <c r="FS60">
        <v>1</v>
      </c>
      <c r="FU60" t="s">
        <v>8336</v>
      </c>
      <c r="FV60">
        <v>1</v>
      </c>
      <c r="FW60">
        <v>1075</v>
      </c>
      <c r="FX60" t="s">
        <v>8344</v>
      </c>
      <c r="FZ60">
        <v>3</v>
      </c>
      <c r="GB60" t="s">
        <v>8333</v>
      </c>
      <c r="GC60">
        <v>0</v>
      </c>
      <c r="GE60">
        <v>0</v>
      </c>
      <c r="GG60" t="s">
        <v>242</v>
      </c>
    </row>
    <row r="61" spans="1:189" x14ac:dyDescent="0.2">
      <c r="A61">
        <v>464</v>
      </c>
      <c r="B61" t="s">
        <v>9358</v>
      </c>
      <c r="D61" t="s">
        <v>271</v>
      </c>
      <c r="E61" t="s">
        <v>9360</v>
      </c>
      <c r="F61">
        <v>2021</v>
      </c>
      <c r="H61">
        <v>0</v>
      </c>
      <c r="K61">
        <v>9</v>
      </c>
      <c r="L61">
        <v>3</v>
      </c>
      <c r="N61" t="s">
        <v>9361</v>
      </c>
      <c r="O61">
        <v>1</v>
      </c>
      <c r="P61">
        <v>3</v>
      </c>
      <c r="Q61">
        <v>0</v>
      </c>
      <c r="R61">
        <v>0</v>
      </c>
      <c r="S61">
        <v>0</v>
      </c>
      <c r="T61">
        <v>1</v>
      </c>
      <c r="U61">
        <v>3</v>
      </c>
      <c r="V61" t="s">
        <v>9362</v>
      </c>
      <c r="W61">
        <v>3</v>
      </c>
      <c r="Y61" t="s">
        <v>9361</v>
      </c>
      <c r="Z61">
        <v>1</v>
      </c>
      <c r="AA61">
        <v>8</v>
      </c>
      <c r="AB61">
        <v>88.888888888888886</v>
      </c>
      <c r="AC61">
        <v>3</v>
      </c>
      <c r="AE61" t="s">
        <v>9361</v>
      </c>
      <c r="AF61">
        <v>1</v>
      </c>
      <c r="AG61">
        <v>8</v>
      </c>
      <c r="AH61">
        <v>88.888888888888886</v>
      </c>
      <c r="AI61">
        <v>3</v>
      </c>
      <c r="AK61" t="s">
        <v>9361</v>
      </c>
      <c r="AL61">
        <v>1</v>
      </c>
      <c r="AM61">
        <v>6.4</v>
      </c>
      <c r="AO61">
        <v>3</v>
      </c>
      <c r="AQ61" t="s">
        <v>9361</v>
      </c>
      <c r="AR61">
        <v>1</v>
      </c>
      <c r="AS61">
        <v>3</v>
      </c>
      <c r="AU61" t="s">
        <v>9361</v>
      </c>
      <c r="AV61">
        <v>1</v>
      </c>
      <c r="AW61">
        <v>4</v>
      </c>
      <c r="AX61">
        <v>44.444444444444443</v>
      </c>
      <c r="AZ61">
        <v>3</v>
      </c>
      <c r="BB61" t="s">
        <v>9361</v>
      </c>
      <c r="BC61">
        <v>1</v>
      </c>
      <c r="BD61">
        <v>3</v>
      </c>
      <c r="BE61">
        <v>33.333333333333329</v>
      </c>
      <c r="BF61">
        <v>2</v>
      </c>
      <c r="BG61">
        <v>3</v>
      </c>
      <c r="BI61" t="s">
        <v>9361</v>
      </c>
      <c r="BJ61">
        <v>0</v>
      </c>
      <c r="BL61" t="s">
        <v>242</v>
      </c>
      <c r="BM61" t="s">
        <v>242</v>
      </c>
      <c r="BO61">
        <v>0</v>
      </c>
      <c r="BQ61" t="s">
        <v>242</v>
      </c>
      <c r="BT61">
        <v>0</v>
      </c>
      <c r="BU61">
        <v>0</v>
      </c>
      <c r="BV61" t="s">
        <v>242</v>
      </c>
      <c r="BW61" t="s">
        <v>242</v>
      </c>
      <c r="BX61" t="s">
        <v>242</v>
      </c>
      <c r="CA61">
        <v>1</v>
      </c>
      <c r="CB61" t="s">
        <v>9363</v>
      </c>
      <c r="CC61">
        <v>1</v>
      </c>
      <c r="CE61" t="s">
        <v>9364</v>
      </c>
      <c r="CF61">
        <v>1</v>
      </c>
      <c r="CG61">
        <v>74708</v>
      </c>
      <c r="CH61">
        <v>2</v>
      </c>
      <c r="CJ61">
        <v>1</v>
      </c>
      <c r="CK61">
        <v>167641</v>
      </c>
      <c r="CL61">
        <v>2</v>
      </c>
      <c r="CM61">
        <v>167832</v>
      </c>
      <c r="CN61">
        <v>2</v>
      </c>
      <c r="CO61" t="s">
        <v>242</v>
      </c>
      <c r="CP61" t="s">
        <v>242</v>
      </c>
      <c r="CR61">
        <v>0</v>
      </c>
      <c r="CS61" t="s">
        <v>242</v>
      </c>
      <c r="CT61" t="s">
        <v>242</v>
      </c>
      <c r="CV61">
        <v>1</v>
      </c>
      <c r="CX61" t="s">
        <v>9364</v>
      </c>
      <c r="CY61">
        <v>0</v>
      </c>
      <c r="DA61">
        <v>0.5</v>
      </c>
      <c r="DB61" t="s">
        <v>9365</v>
      </c>
      <c r="DC61">
        <v>0</v>
      </c>
      <c r="DE61">
        <v>0.5</v>
      </c>
      <c r="DF61" t="s">
        <v>9366</v>
      </c>
      <c r="DG61">
        <v>0</v>
      </c>
      <c r="DI61">
        <v>1</v>
      </c>
      <c r="DJ61" t="s">
        <v>9367</v>
      </c>
      <c r="DK61">
        <v>0</v>
      </c>
      <c r="DM61">
        <v>0</v>
      </c>
      <c r="DO61">
        <v>0</v>
      </c>
      <c r="DQ61">
        <v>0.5</v>
      </c>
      <c r="DR61" t="s">
        <v>9368</v>
      </c>
      <c r="DS61">
        <v>5</v>
      </c>
      <c r="DT61" t="s">
        <v>9369</v>
      </c>
      <c r="DU61" t="s">
        <v>9370</v>
      </c>
      <c r="DV61">
        <v>0</v>
      </c>
      <c r="DW61" t="s">
        <v>242</v>
      </c>
      <c r="DX61" t="s">
        <v>242</v>
      </c>
      <c r="EA61" t="s">
        <v>242</v>
      </c>
      <c r="EB61" t="s">
        <v>242</v>
      </c>
      <c r="ED61">
        <v>1</v>
      </c>
      <c r="EE61">
        <v>1104.373</v>
      </c>
      <c r="EF61" t="s">
        <v>9371</v>
      </c>
      <c r="EG61">
        <v>0</v>
      </c>
      <c r="EH61" t="s">
        <v>242</v>
      </c>
      <c r="EJ61">
        <v>0</v>
      </c>
      <c r="EK61" t="s">
        <v>242</v>
      </c>
      <c r="EM61">
        <v>0</v>
      </c>
      <c r="EN61" t="s">
        <v>242</v>
      </c>
      <c r="EP61">
        <v>1</v>
      </c>
      <c r="ER61" t="s">
        <v>9364</v>
      </c>
      <c r="ES61">
        <v>0</v>
      </c>
      <c r="ET61" t="s">
        <v>242</v>
      </c>
      <c r="EU61" t="s">
        <v>242</v>
      </c>
      <c r="EV61" t="s">
        <v>242</v>
      </c>
      <c r="EX61">
        <v>1</v>
      </c>
      <c r="EY61">
        <v>49</v>
      </c>
      <c r="EZ61">
        <v>1</v>
      </c>
      <c r="FB61">
        <v>0.5</v>
      </c>
      <c r="FC61" t="s">
        <v>242</v>
      </c>
      <c r="FD61" t="s">
        <v>242</v>
      </c>
      <c r="FE61">
        <v>80.8</v>
      </c>
      <c r="FF61" t="s">
        <v>242</v>
      </c>
      <c r="FG61" t="s">
        <v>242</v>
      </c>
      <c r="FH61" t="s">
        <v>242</v>
      </c>
      <c r="FI61" t="s">
        <v>242</v>
      </c>
      <c r="FJ61" t="s">
        <v>242</v>
      </c>
      <c r="FK61" t="s">
        <v>9372</v>
      </c>
      <c r="FL61">
        <v>1</v>
      </c>
      <c r="FN61" t="s">
        <v>9364</v>
      </c>
      <c r="FO61">
        <v>0</v>
      </c>
      <c r="FP61" t="s">
        <v>242</v>
      </c>
      <c r="FQ61" t="s">
        <v>242</v>
      </c>
      <c r="FS61" t="s">
        <v>242</v>
      </c>
      <c r="FV61">
        <v>1</v>
      </c>
      <c r="FW61">
        <v>654</v>
      </c>
      <c r="FX61">
        <v>15971242</v>
      </c>
      <c r="FZ61">
        <v>3</v>
      </c>
      <c r="GB61" t="s">
        <v>9361</v>
      </c>
      <c r="GC61">
        <v>0</v>
      </c>
      <c r="GE61">
        <v>0</v>
      </c>
      <c r="GG61" t="s">
        <v>242</v>
      </c>
    </row>
    <row r="62" spans="1:189" x14ac:dyDescent="0.2">
      <c r="A62">
        <v>479</v>
      </c>
      <c r="B62" t="s">
        <v>9681</v>
      </c>
      <c r="D62" t="s">
        <v>271</v>
      </c>
      <c r="E62" t="s">
        <v>9683</v>
      </c>
      <c r="F62">
        <v>2020</v>
      </c>
      <c r="H62">
        <v>0.5</v>
      </c>
      <c r="I62">
        <v>15</v>
      </c>
      <c r="J62" t="s">
        <v>9684</v>
      </c>
      <c r="K62">
        <v>12</v>
      </c>
      <c r="L62">
        <v>3</v>
      </c>
      <c r="N62" t="s">
        <v>9685</v>
      </c>
      <c r="O62">
        <v>1</v>
      </c>
      <c r="P62">
        <v>8</v>
      </c>
      <c r="Q62">
        <v>0</v>
      </c>
      <c r="R62">
        <v>0</v>
      </c>
      <c r="S62">
        <v>0</v>
      </c>
      <c r="T62">
        <v>1</v>
      </c>
      <c r="U62">
        <v>2</v>
      </c>
      <c r="V62" t="s">
        <v>9686</v>
      </c>
      <c r="W62">
        <v>3</v>
      </c>
      <c r="Y62" t="s">
        <v>9685</v>
      </c>
      <c r="Z62">
        <v>1</v>
      </c>
      <c r="AA62">
        <v>11</v>
      </c>
      <c r="AB62">
        <v>91.666666666666657</v>
      </c>
      <c r="AC62">
        <v>3</v>
      </c>
      <c r="AE62" t="s">
        <v>9685</v>
      </c>
      <c r="AF62">
        <v>1</v>
      </c>
      <c r="AG62">
        <v>11</v>
      </c>
      <c r="AH62">
        <v>91.666666666666657</v>
      </c>
      <c r="AI62">
        <v>3</v>
      </c>
      <c r="AK62" t="s">
        <v>9685</v>
      </c>
      <c r="AL62">
        <v>1</v>
      </c>
      <c r="AM62">
        <v>4.5999999999999996</v>
      </c>
      <c r="AO62">
        <v>3</v>
      </c>
      <c r="AQ62" t="s">
        <v>9685</v>
      </c>
      <c r="AR62">
        <v>1</v>
      </c>
      <c r="AS62">
        <v>3</v>
      </c>
      <c r="AU62" t="s">
        <v>9685</v>
      </c>
      <c r="AV62">
        <v>1</v>
      </c>
      <c r="AW62">
        <v>4</v>
      </c>
      <c r="AX62">
        <v>33.333333333333329</v>
      </c>
      <c r="AZ62">
        <v>3</v>
      </c>
      <c r="BB62" t="s">
        <v>9685</v>
      </c>
      <c r="BC62">
        <v>0</v>
      </c>
      <c r="BD62">
        <v>0</v>
      </c>
      <c r="BE62">
        <v>0</v>
      </c>
      <c r="BF62" t="s">
        <v>242</v>
      </c>
      <c r="BG62" t="s">
        <v>242</v>
      </c>
      <c r="BJ62">
        <v>0</v>
      </c>
      <c r="BL62" t="s">
        <v>242</v>
      </c>
      <c r="BM62" t="s">
        <v>242</v>
      </c>
      <c r="BO62">
        <v>1</v>
      </c>
      <c r="BP62" t="s">
        <v>9687</v>
      </c>
      <c r="BQ62">
        <v>1</v>
      </c>
      <c r="BS62" t="s">
        <v>9688</v>
      </c>
      <c r="BT62">
        <v>1</v>
      </c>
      <c r="BU62">
        <v>0</v>
      </c>
      <c r="BV62" t="s">
        <v>242</v>
      </c>
      <c r="BW62" t="s">
        <v>242</v>
      </c>
      <c r="BX62" t="s">
        <v>242</v>
      </c>
      <c r="CA62">
        <v>1</v>
      </c>
      <c r="CB62" t="s">
        <v>9689</v>
      </c>
      <c r="CC62">
        <v>1</v>
      </c>
      <c r="CE62" t="s">
        <v>9688</v>
      </c>
      <c r="CF62">
        <v>1</v>
      </c>
      <c r="CG62">
        <v>38907</v>
      </c>
      <c r="CH62">
        <v>2</v>
      </c>
      <c r="CJ62">
        <v>1</v>
      </c>
      <c r="CK62">
        <v>130953</v>
      </c>
      <c r="CL62">
        <v>2</v>
      </c>
      <c r="CM62">
        <v>128129</v>
      </c>
      <c r="CN62">
        <v>2</v>
      </c>
      <c r="CO62" t="s">
        <v>242</v>
      </c>
      <c r="CP62" t="s">
        <v>242</v>
      </c>
      <c r="CR62">
        <v>1</v>
      </c>
      <c r="CS62">
        <v>36991096</v>
      </c>
      <c r="CT62">
        <v>2</v>
      </c>
      <c r="CV62">
        <v>1</v>
      </c>
      <c r="CX62" t="s">
        <v>9688</v>
      </c>
      <c r="CY62">
        <v>1</v>
      </c>
      <c r="CZ62" t="s">
        <v>9690</v>
      </c>
      <c r="DA62">
        <v>1</v>
      </c>
      <c r="DB62" t="s">
        <v>9691</v>
      </c>
      <c r="DC62">
        <v>1</v>
      </c>
      <c r="DD62" t="s">
        <v>9692</v>
      </c>
      <c r="DE62">
        <v>1</v>
      </c>
      <c r="DF62" t="s">
        <v>9693</v>
      </c>
      <c r="DG62">
        <v>1</v>
      </c>
      <c r="DH62" t="s">
        <v>9694</v>
      </c>
      <c r="DI62">
        <v>1</v>
      </c>
      <c r="DJ62" t="s">
        <v>9695</v>
      </c>
      <c r="DK62">
        <v>0</v>
      </c>
      <c r="DM62">
        <v>0</v>
      </c>
      <c r="DO62">
        <v>1</v>
      </c>
      <c r="DP62" t="s">
        <v>9696</v>
      </c>
      <c r="DQ62">
        <v>1</v>
      </c>
      <c r="DR62" t="s">
        <v>9697</v>
      </c>
      <c r="DS62">
        <v>5</v>
      </c>
      <c r="DT62" t="s">
        <v>9698</v>
      </c>
      <c r="DU62" t="s">
        <v>9699</v>
      </c>
      <c r="DV62">
        <v>0</v>
      </c>
      <c r="DW62" t="s">
        <v>242</v>
      </c>
      <c r="DX62" t="s">
        <v>242</v>
      </c>
      <c r="EA62" t="s">
        <v>242</v>
      </c>
      <c r="EB62" t="s">
        <v>242</v>
      </c>
      <c r="ED62">
        <v>1</v>
      </c>
      <c r="EE62">
        <v>2575.6</v>
      </c>
      <c r="EG62">
        <v>0</v>
      </c>
      <c r="EH62" t="s">
        <v>242</v>
      </c>
      <c r="EJ62">
        <v>1</v>
      </c>
      <c r="EK62">
        <v>386.3</v>
      </c>
      <c r="EM62">
        <v>0</v>
      </c>
      <c r="EN62" t="s">
        <v>242</v>
      </c>
      <c r="EP62">
        <v>1</v>
      </c>
      <c r="ER62" t="s">
        <v>9688</v>
      </c>
      <c r="ES62">
        <v>1</v>
      </c>
      <c r="ET62">
        <v>58</v>
      </c>
      <c r="EU62">
        <v>31</v>
      </c>
      <c r="EV62">
        <v>8</v>
      </c>
      <c r="EW62" t="s">
        <v>9700</v>
      </c>
      <c r="EX62">
        <v>1</v>
      </c>
      <c r="EY62" t="s">
        <v>242</v>
      </c>
      <c r="EZ62">
        <v>3</v>
      </c>
      <c r="FA62" t="s">
        <v>9701</v>
      </c>
      <c r="FB62">
        <v>0</v>
      </c>
      <c r="FC62" t="s">
        <v>242</v>
      </c>
      <c r="FD62" t="s">
        <v>242</v>
      </c>
      <c r="FE62" t="s">
        <v>242</v>
      </c>
      <c r="FF62" t="s">
        <v>242</v>
      </c>
      <c r="FG62" t="s">
        <v>242</v>
      </c>
      <c r="FH62" t="s">
        <v>242</v>
      </c>
      <c r="FI62" t="s">
        <v>242</v>
      </c>
      <c r="FJ62" t="s">
        <v>242</v>
      </c>
      <c r="FL62">
        <v>1</v>
      </c>
      <c r="FN62" t="s">
        <v>9688</v>
      </c>
      <c r="FO62">
        <v>0.5</v>
      </c>
      <c r="FP62" t="s">
        <v>242</v>
      </c>
      <c r="FQ62" t="s">
        <v>242</v>
      </c>
      <c r="FR62" t="s">
        <v>9702</v>
      </c>
      <c r="FS62">
        <v>1</v>
      </c>
      <c r="FU62" t="s">
        <v>9688</v>
      </c>
      <c r="FV62">
        <v>1</v>
      </c>
      <c r="FW62">
        <v>1286</v>
      </c>
      <c r="FX62" t="s">
        <v>9703</v>
      </c>
      <c r="FZ62">
        <v>3</v>
      </c>
      <c r="GB62" t="s">
        <v>9704</v>
      </c>
      <c r="GC62">
        <v>0</v>
      </c>
      <c r="GE62">
        <v>0</v>
      </c>
      <c r="GG62" t="s">
        <v>242</v>
      </c>
    </row>
    <row r="63" spans="1:189" x14ac:dyDescent="0.2">
      <c r="A63">
        <v>483</v>
      </c>
      <c r="B63" t="s">
        <v>9756</v>
      </c>
      <c r="C63">
        <v>39911</v>
      </c>
      <c r="D63" t="s">
        <v>271</v>
      </c>
      <c r="E63" t="s">
        <v>272</v>
      </c>
      <c r="F63">
        <v>2021</v>
      </c>
      <c r="G63">
        <v>2022</v>
      </c>
      <c r="H63">
        <v>0</v>
      </c>
      <c r="K63">
        <v>11</v>
      </c>
      <c r="L63">
        <v>2</v>
      </c>
      <c r="N63" t="s">
        <v>9758</v>
      </c>
      <c r="O63">
        <v>0</v>
      </c>
      <c r="P63">
        <v>0</v>
      </c>
      <c r="Q63">
        <v>0</v>
      </c>
      <c r="R63">
        <v>0</v>
      </c>
      <c r="S63">
        <v>0</v>
      </c>
      <c r="T63">
        <v>0</v>
      </c>
      <c r="U63">
        <v>0</v>
      </c>
      <c r="V63" t="s">
        <v>9759</v>
      </c>
      <c r="W63" t="s">
        <v>242</v>
      </c>
      <c r="Z63">
        <v>1</v>
      </c>
      <c r="AA63">
        <v>10</v>
      </c>
      <c r="AB63">
        <v>90.909090909090907</v>
      </c>
      <c r="AC63" t="s">
        <v>242</v>
      </c>
      <c r="AF63">
        <v>1</v>
      </c>
      <c r="AG63">
        <v>9</v>
      </c>
      <c r="AH63">
        <v>81.818181818181827</v>
      </c>
      <c r="AI63">
        <v>2</v>
      </c>
      <c r="AK63" t="s">
        <v>9760</v>
      </c>
      <c r="AL63">
        <v>0</v>
      </c>
      <c r="AO63" t="s">
        <v>242</v>
      </c>
      <c r="AR63">
        <v>1</v>
      </c>
      <c r="AS63">
        <v>2</v>
      </c>
      <c r="AU63" t="s">
        <v>9761</v>
      </c>
      <c r="AV63">
        <v>0</v>
      </c>
      <c r="AW63">
        <v>0</v>
      </c>
      <c r="AX63">
        <v>0</v>
      </c>
      <c r="AZ63" t="s">
        <v>242</v>
      </c>
      <c r="BC63">
        <v>0</v>
      </c>
      <c r="BD63">
        <v>0</v>
      </c>
      <c r="BE63">
        <v>0</v>
      </c>
      <c r="BF63" t="s">
        <v>242</v>
      </c>
      <c r="BG63" t="s">
        <v>242</v>
      </c>
      <c r="BJ63">
        <v>1</v>
      </c>
      <c r="BK63" t="s">
        <v>9762</v>
      </c>
      <c r="BL63">
        <v>1</v>
      </c>
      <c r="BM63" t="s">
        <v>242</v>
      </c>
      <c r="BN63" t="s">
        <v>9763</v>
      </c>
      <c r="BO63">
        <v>0.5</v>
      </c>
      <c r="BP63" t="s">
        <v>9764</v>
      </c>
      <c r="BQ63">
        <v>2</v>
      </c>
      <c r="BS63" t="s">
        <v>9765</v>
      </c>
      <c r="BT63">
        <v>0</v>
      </c>
      <c r="BU63">
        <v>0</v>
      </c>
      <c r="BV63" t="s">
        <v>242</v>
      </c>
      <c r="BW63" t="s">
        <v>242</v>
      </c>
      <c r="BX63" t="s">
        <v>242</v>
      </c>
      <c r="CA63">
        <v>0.5</v>
      </c>
      <c r="CB63" t="s">
        <v>9766</v>
      </c>
      <c r="CC63">
        <v>1</v>
      </c>
      <c r="CE63" t="s">
        <v>9767</v>
      </c>
      <c r="CF63">
        <v>1</v>
      </c>
      <c r="CG63">
        <v>25352</v>
      </c>
      <c r="CH63">
        <v>2</v>
      </c>
      <c r="CJ63">
        <v>1</v>
      </c>
      <c r="CK63">
        <v>215372</v>
      </c>
      <c r="CL63">
        <v>2</v>
      </c>
      <c r="CM63">
        <v>244823</v>
      </c>
      <c r="CN63">
        <v>2</v>
      </c>
      <c r="CO63" t="s">
        <v>242</v>
      </c>
      <c r="CP63" t="s">
        <v>242</v>
      </c>
      <c r="CR63">
        <v>1</v>
      </c>
      <c r="CS63">
        <v>5408993</v>
      </c>
      <c r="CT63">
        <v>2</v>
      </c>
      <c r="CV63">
        <v>2</v>
      </c>
      <c r="CX63" t="s">
        <v>9768</v>
      </c>
      <c r="CY63">
        <v>1</v>
      </c>
      <c r="CZ63" t="s">
        <v>9769</v>
      </c>
      <c r="DA63">
        <v>1</v>
      </c>
      <c r="DB63" t="s">
        <v>9770</v>
      </c>
      <c r="DC63">
        <v>0.5</v>
      </c>
      <c r="DD63" t="s">
        <v>9771</v>
      </c>
      <c r="DE63">
        <v>1</v>
      </c>
      <c r="DF63" t="s">
        <v>9772</v>
      </c>
      <c r="DG63">
        <v>0</v>
      </c>
      <c r="DI63">
        <v>1</v>
      </c>
      <c r="DJ63" t="s">
        <v>9773</v>
      </c>
      <c r="DK63">
        <v>1</v>
      </c>
      <c r="DL63" t="s">
        <v>9774</v>
      </c>
      <c r="DM63">
        <v>0.5</v>
      </c>
      <c r="DN63" t="s">
        <v>9775</v>
      </c>
      <c r="DO63">
        <v>0.5</v>
      </c>
      <c r="DP63" t="s">
        <v>9776</v>
      </c>
      <c r="DQ63">
        <v>1</v>
      </c>
      <c r="DR63" t="s">
        <v>9777</v>
      </c>
      <c r="DS63">
        <v>4</v>
      </c>
      <c r="DU63" t="s">
        <v>9768</v>
      </c>
      <c r="DV63">
        <v>0</v>
      </c>
      <c r="DW63" t="s">
        <v>242</v>
      </c>
      <c r="DX63" t="s">
        <v>242</v>
      </c>
      <c r="EA63" t="s">
        <v>242</v>
      </c>
      <c r="EB63" t="s">
        <v>242</v>
      </c>
      <c r="ED63">
        <v>0</v>
      </c>
      <c r="EE63" t="s">
        <v>242</v>
      </c>
      <c r="EG63">
        <v>0</v>
      </c>
      <c r="EH63" t="s">
        <v>242</v>
      </c>
      <c r="EJ63">
        <v>0</v>
      </c>
      <c r="EK63" t="s">
        <v>242</v>
      </c>
      <c r="EM63">
        <v>0</v>
      </c>
      <c r="EN63" t="s">
        <v>242</v>
      </c>
      <c r="EP63" t="s">
        <v>242</v>
      </c>
      <c r="ES63">
        <v>1</v>
      </c>
      <c r="ET63">
        <v>61</v>
      </c>
      <c r="EU63">
        <v>29</v>
      </c>
      <c r="EV63">
        <v>10</v>
      </c>
      <c r="EX63">
        <v>1</v>
      </c>
      <c r="EY63">
        <v>76</v>
      </c>
      <c r="EZ63">
        <v>2</v>
      </c>
      <c r="FA63" t="s">
        <v>9778</v>
      </c>
      <c r="FB63">
        <v>1</v>
      </c>
      <c r="FC63">
        <v>17</v>
      </c>
      <c r="FD63">
        <v>25</v>
      </c>
      <c r="FE63">
        <v>45</v>
      </c>
      <c r="FF63">
        <v>7</v>
      </c>
      <c r="FG63" t="s">
        <v>242</v>
      </c>
      <c r="FH63" t="s">
        <v>242</v>
      </c>
      <c r="FI63" t="s">
        <v>242</v>
      </c>
      <c r="FJ63">
        <v>2</v>
      </c>
      <c r="FL63">
        <v>2</v>
      </c>
      <c r="FN63" t="s">
        <v>9779</v>
      </c>
      <c r="FO63">
        <v>0</v>
      </c>
      <c r="FP63" t="s">
        <v>242</v>
      </c>
      <c r="FQ63" t="s">
        <v>242</v>
      </c>
      <c r="FS63" t="s">
        <v>242</v>
      </c>
      <c r="FV63">
        <v>1</v>
      </c>
      <c r="FW63">
        <v>2485</v>
      </c>
      <c r="FZ63" t="s">
        <v>242</v>
      </c>
      <c r="GC63">
        <v>0</v>
      </c>
      <c r="GE63">
        <v>0</v>
      </c>
      <c r="GG63" t="s">
        <v>242</v>
      </c>
    </row>
    <row r="64" spans="1:189" x14ac:dyDescent="0.2">
      <c r="A64">
        <v>490</v>
      </c>
      <c r="B64" t="s">
        <v>9923</v>
      </c>
      <c r="D64" t="s">
        <v>271</v>
      </c>
      <c r="E64" t="s">
        <v>9925</v>
      </c>
      <c r="F64">
        <v>2020</v>
      </c>
      <c r="H64">
        <v>0</v>
      </c>
      <c r="K64">
        <v>11</v>
      </c>
      <c r="L64">
        <v>1</v>
      </c>
      <c r="N64" t="s">
        <v>9926</v>
      </c>
      <c r="O64">
        <v>1</v>
      </c>
      <c r="P64">
        <v>4</v>
      </c>
      <c r="Q64">
        <v>0</v>
      </c>
      <c r="R64">
        <v>0</v>
      </c>
      <c r="S64">
        <v>0</v>
      </c>
      <c r="T64">
        <v>0</v>
      </c>
      <c r="U64">
        <v>0</v>
      </c>
      <c r="W64">
        <v>3</v>
      </c>
      <c r="Y64" t="s">
        <v>9927</v>
      </c>
      <c r="Z64">
        <v>1</v>
      </c>
      <c r="AA64">
        <v>1</v>
      </c>
      <c r="AB64">
        <v>9.0909090909090917</v>
      </c>
      <c r="AC64">
        <v>3</v>
      </c>
      <c r="AE64" t="s">
        <v>9927</v>
      </c>
      <c r="AF64">
        <v>1</v>
      </c>
      <c r="AG64">
        <v>7</v>
      </c>
      <c r="AH64">
        <v>63.636363636363633</v>
      </c>
      <c r="AI64">
        <v>3</v>
      </c>
      <c r="AK64" t="s">
        <v>9927</v>
      </c>
      <c r="AL64">
        <v>1</v>
      </c>
      <c r="AM64">
        <v>9.3635999999999999</v>
      </c>
      <c r="AO64">
        <v>3</v>
      </c>
      <c r="AQ64" t="s">
        <v>9927</v>
      </c>
      <c r="AR64">
        <v>1</v>
      </c>
      <c r="AS64">
        <v>3</v>
      </c>
      <c r="AU64" t="s">
        <v>9927</v>
      </c>
      <c r="AV64">
        <v>1</v>
      </c>
      <c r="AW64">
        <v>3</v>
      </c>
      <c r="AX64">
        <v>27.27272727272727</v>
      </c>
      <c r="AZ64">
        <v>3</v>
      </c>
      <c r="BB64" t="s">
        <v>9927</v>
      </c>
      <c r="BC64">
        <v>0.5</v>
      </c>
      <c r="BD64">
        <v>4</v>
      </c>
      <c r="BE64">
        <v>36.363636363636367</v>
      </c>
      <c r="BF64">
        <v>2</v>
      </c>
      <c r="BG64">
        <v>3</v>
      </c>
      <c r="BI64" t="s">
        <v>9927</v>
      </c>
      <c r="BJ64">
        <v>0.5</v>
      </c>
      <c r="BK64" t="s">
        <v>9928</v>
      </c>
      <c r="BL64">
        <v>1</v>
      </c>
      <c r="BM64" t="s">
        <v>242</v>
      </c>
      <c r="BN64" t="s">
        <v>9926</v>
      </c>
      <c r="BO64">
        <v>0</v>
      </c>
      <c r="BQ64" t="s">
        <v>242</v>
      </c>
      <c r="BT64">
        <v>0</v>
      </c>
      <c r="BU64">
        <v>0</v>
      </c>
      <c r="BV64" t="s">
        <v>242</v>
      </c>
      <c r="BW64" t="s">
        <v>242</v>
      </c>
      <c r="BX64" t="s">
        <v>242</v>
      </c>
      <c r="CA64">
        <v>0.5</v>
      </c>
      <c r="CB64" t="s">
        <v>9929</v>
      </c>
      <c r="CC64">
        <v>1</v>
      </c>
      <c r="CE64" t="s">
        <v>9926</v>
      </c>
      <c r="CF64">
        <v>1</v>
      </c>
      <c r="CG64">
        <v>6484616</v>
      </c>
      <c r="CH64">
        <v>2</v>
      </c>
      <c r="CJ64">
        <v>1</v>
      </c>
      <c r="CK64">
        <v>11078980</v>
      </c>
      <c r="CL64">
        <v>2</v>
      </c>
      <c r="CM64">
        <v>12190878</v>
      </c>
      <c r="CN64">
        <v>2</v>
      </c>
      <c r="CO64" t="s">
        <v>242</v>
      </c>
      <c r="CP64" t="s">
        <v>242</v>
      </c>
      <c r="CR64">
        <v>1</v>
      </c>
      <c r="CS64">
        <v>143267842</v>
      </c>
      <c r="CT64">
        <v>2</v>
      </c>
      <c r="CV64">
        <v>4</v>
      </c>
      <c r="CX64" t="s">
        <v>9930</v>
      </c>
      <c r="CY64">
        <v>0</v>
      </c>
      <c r="DA64">
        <v>0.5</v>
      </c>
      <c r="DB64" t="s">
        <v>9931</v>
      </c>
      <c r="DC64">
        <v>0</v>
      </c>
      <c r="DE64">
        <v>1</v>
      </c>
      <c r="DF64" t="s">
        <v>9932</v>
      </c>
      <c r="DG64">
        <v>1</v>
      </c>
      <c r="DH64" t="s">
        <v>9933</v>
      </c>
      <c r="DI64">
        <v>1</v>
      </c>
      <c r="DJ64" t="s">
        <v>9934</v>
      </c>
      <c r="DK64">
        <v>0</v>
      </c>
      <c r="DM64">
        <v>0</v>
      </c>
      <c r="DO64">
        <v>0</v>
      </c>
      <c r="DQ64">
        <v>1</v>
      </c>
      <c r="DR64" t="s">
        <v>9935</v>
      </c>
      <c r="DS64">
        <v>4</v>
      </c>
      <c r="DU64" t="s">
        <v>9930</v>
      </c>
      <c r="DV64">
        <v>0</v>
      </c>
      <c r="DW64" t="s">
        <v>242</v>
      </c>
      <c r="DX64" t="s">
        <v>242</v>
      </c>
      <c r="EA64" t="s">
        <v>242</v>
      </c>
      <c r="EB64" t="s">
        <v>242</v>
      </c>
      <c r="ED64">
        <v>0</v>
      </c>
      <c r="EE64" t="s">
        <v>242</v>
      </c>
      <c r="EG64">
        <v>0</v>
      </c>
      <c r="EH64" t="s">
        <v>242</v>
      </c>
      <c r="EJ64">
        <v>0</v>
      </c>
      <c r="EK64" t="s">
        <v>242</v>
      </c>
      <c r="EM64">
        <v>0</v>
      </c>
      <c r="EN64" t="s">
        <v>242</v>
      </c>
      <c r="EP64" t="s">
        <v>242</v>
      </c>
      <c r="ES64">
        <v>0</v>
      </c>
      <c r="ET64" t="s">
        <v>242</v>
      </c>
      <c r="EU64" t="s">
        <v>242</v>
      </c>
      <c r="EV64" t="s">
        <v>242</v>
      </c>
      <c r="EX64">
        <v>0.5</v>
      </c>
      <c r="EY64">
        <v>55</v>
      </c>
      <c r="EZ64">
        <v>1</v>
      </c>
      <c r="FB64">
        <v>0</v>
      </c>
      <c r="FC64" t="s">
        <v>242</v>
      </c>
      <c r="FD64" t="s">
        <v>242</v>
      </c>
      <c r="FE64" t="s">
        <v>242</v>
      </c>
      <c r="FF64" t="s">
        <v>242</v>
      </c>
      <c r="FG64" t="s">
        <v>242</v>
      </c>
      <c r="FH64" t="s">
        <v>242</v>
      </c>
      <c r="FI64" t="s">
        <v>242</v>
      </c>
      <c r="FJ64" t="s">
        <v>242</v>
      </c>
      <c r="FL64">
        <v>1</v>
      </c>
      <c r="FN64" t="s">
        <v>9926</v>
      </c>
      <c r="FO64">
        <v>0</v>
      </c>
      <c r="FP64" t="s">
        <v>242</v>
      </c>
      <c r="FQ64" t="s">
        <v>242</v>
      </c>
      <c r="FS64" t="s">
        <v>242</v>
      </c>
      <c r="FV64">
        <v>1</v>
      </c>
      <c r="FW64">
        <v>983</v>
      </c>
      <c r="FX64">
        <v>22105350</v>
      </c>
      <c r="FZ64">
        <v>3</v>
      </c>
      <c r="GB64" t="s">
        <v>9927</v>
      </c>
      <c r="GC64">
        <v>0</v>
      </c>
      <c r="GE64">
        <v>0</v>
      </c>
      <c r="GG64" t="s">
        <v>242</v>
      </c>
    </row>
    <row r="66" spans="7:179" x14ac:dyDescent="0.2">
      <c r="G66" t="s">
        <v>10191</v>
      </c>
      <c r="H66">
        <f>COUNTIF(H2:H64, "&gt;0")</f>
        <v>17</v>
      </c>
    </row>
    <row r="67" spans="7:179" x14ac:dyDescent="0.2">
      <c r="G67" t="s">
        <v>10192</v>
      </c>
      <c r="H67">
        <f>COUNTIF(H2:H64, "0")</f>
        <v>46</v>
      </c>
      <c r="FW67">
        <f>MEDIAN(FW2:FW64)</f>
        <v>490</v>
      </c>
    </row>
    <row r="71" spans="7:179" x14ac:dyDescent="0.2">
      <c r="H71">
        <f>17+46</f>
        <v>63</v>
      </c>
    </row>
  </sheetData>
  <autoFilter ref="A1:GI69" xr:uid="{B543BE72-8CB0-48D6-A1F6-4A2378C7D56B}"/>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CF49C-C890-4763-90C1-48B99D3163E4}">
  <dimension ref="A1:HG8"/>
  <sheetViews>
    <sheetView topLeftCell="DS1" workbookViewId="0">
      <pane ySplit="1" topLeftCell="A2" activePane="bottomLeft" state="frozen"/>
      <selection pane="bottomLeft" activeCell="DF1" sqref="DF1"/>
    </sheetView>
  </sheetViews>
  <sheetFormatPr baseColWidth="10" defaultColWidth="8.83203125" defaultRowHeight="15" customHeight="1" x14ac:dyDescent="0.2"/>
  <cols>
    <col min="2" max="2" width="18.5" customWidth="1"/>
    <col min="3" max="3" width="10.6640625" customWidth="1"/>
    <col min="4" max="4" width="16.33203125" customWidth="1"/>
    <col min="144" max="144" width="8.5" customWidth="1"/>
    <col min="184" max="210" width="0" hidden="1" customWidth="1"/>
    <col min="211" max="211" width="10.33203125" customWidth="1"/>
    <col min="212" max="212" width="28.5" customWidth="1"/>
    <col min="213" max="213" width="25" customWidth="1"/>
    <col min="214" max="214" width="20.1640625" customWidth="1"/>
    <col min="215" max="215" width="23.1640625" customWidth="1"/>
  </cols>
  <sheetData>
    <row r="1" spans="1:215" ht="15" customHeight="1" x14ac:dyDescent="0.2">
      <c r="A1" s="10"/>
      <c r="B1" s="10" t="s">
        <v>18</v>
      </c>
      <c r="C1" s="10" t="s">
        <v>19</v>
      </c>
      <c r="D1" s="10" t="s">
        <v>23</v>
      </c>
      <c r="E1" s="10" t="s">
        <v>24</v>
      </c>
      <c r="F1" s="10" t="s">
        <v>25</v>
      </c>
      <c r="G1" s="10" t="s">
        <v>26</v>
      </c>
      <c r="H1" s="10" t="s">
        <v>27</v>
      </c>
      <c r="I1" t="s">
        <v>28</v>
      </c>
      <c r="J1" t="s">
        <v>29</v>
      </c>
      <c r="K1" s="10" t="s">
        <v>30</v>
      </c>
      <c r="L1" s="22" t="s">
        <v>36</v>
      </c>
      <c r="M1" s="10" t="s">
        <v>37</v>
      </c>
      <c r="N1" s="50" t="s">
        <v>10117</v>
      </c>
      <c r="O1" s="22" t="s">
        <v>38</v>
      </c>
      <c r="P1" s="10" t="s">
        <v>39</v>
      </c>
      <c r="Q1" t="s">
        <v>40</v>
      </c>
      <c r="R1" t="s">
        <v>41</v>
      </c>
      <c r="S1" t="s">
        <v>42</v>
      </c>
      <c r="T1" t="s">
        <v>43</v>
      </c>
      <c r="U1" s="22" t="s">
        <v>44</v>
      </c>
      <c r="V1" s="10" t="s">
        <v>45</v>
      </c>
      <c r="W1" s="20" t="s">
        <v>46</v>
      </c>
      <c r="X1" s="22" t="s">
        <v>50</v>
      </c>
      <c r="Y1" s="10" t="s">
        <v>51</v>
      </c>
      <c r="Z1" s="20" t="s">
        <v>52</v>
      </c>
      <c r="AA1" s="22" t="s">
        <v>56</v>
      </c>
      <c r="AB1" s="10" t="s">
        <v>57</v>
      </c>
      <c r="AC1" s="10" t="s">
        <v>58</v>
      </c>
      <c r="AD1" t="s">
        <v>59</v>
      </c>
      <c r="AE1" t="s">
        <v>60</v>
      </c>
      <c r="AF1" t="s">
        <v>61</v>
      </c>
      <c r="AG1" s="22" t="s">
        <v>62</v>
      </c>
      <c r="AH1" t="s">
        <v>63</v>
      </c>
      <c r="AI1" t="s">
        <v>64</v>
      </c>
      <c r="AJ1" t="s">
        <v>65</v>
      </c>
      <c r="AK1" s="22" t="s">
        <v>66</v>
      </c>
      <c r="AL1" s="10" t="s">
        <v>67</v>
      </c>
      <c r="AM1" s="20" t="s">
        <v>68</v>
      </c>
      <c r="AN1" s="10" t="s">
        <v>69</v>
      </c>
      <c r="AO1" s="10" t="s">
        <v>70</v>
      </c>
      <c r="AP1" s="10" t="s">
        <v>71</v>
      </c>
      <c r="AQ1" s="10" t="s">
        <v>72</v>
      </c>
      <c r="AR1" s="22" t="s">
        <v>73</v>
      </c>
      <c r="AS1" s="10" t="s">
        <v>74</v>
      </c>
      <c r="AT1" s="20" t="s">
        <v>75</v>
      </c>
      <c r="AU1" s="10" t="s">
        <v>76</v>
      </c>
      <c r="AV1" s="10" t="s">
        <v>77</v>
      </c>
      <c r="AW1" s="10" t="s">
        <v>78</v>
      </c>
      <c r="AX1" s="10" t="s">
        <v>79</v>
      </c>
      <c r="AY1" s="22" t="s">
        <v>80</v>
      </c>
      <c r="AZ1" s="10" t="s">
        <v>81</v>
      </c>
      <c r="BA1" s="10" t="s">
        <v>82</v>
      </c>
      <c r="BB1" s="10" t="s">
        <v>83</v>
      </c>
      <c r="BC1" s="10" t="s">
        <v>84</v>
      </c>
      <c r="BD1" s="22" t="s">
        <v>85</v>
      </c>
      <c r="BE1" s="10" t="s">
        <v>86</v>
      </c>
      <c r="BF1" s="10" t="s">
        <v>87</v>
      </c>
      <c r="BG1" s="10" t="s">
        <v>88</v>
      </c>
      <c r="BH1" s="10" t="s">
        <v>89</v>
      </c>
      <c r="BI1" s="10" t="s">
        <v>90</v>
      </c>
      <c r="BJ1" s="22" t="s">
        <v>91</v>
      </c>
      <c r="BK1" s="10" t="s">
        <v>92</v>
      </c>
      <c r="BL1" s="10" t="s">
        <v>93</v>
      </c>
      <c r="BM1" s="10" t="s">
        <v>94</v>
      </c>
      <c r="BN1" s="10" t="s">
        <v>95</v>
      </c>
      <c r="BO1" s="10" t="s">
        <v>96</v>
      </c>
      <c r="BP1" s="22" t="s">
        <v>97</v>
      </c>
      <c r="BQ1" s="10" t="s">
        <v>98</v>
      </c>
      <c r="BR1" s="10" t="s">
        <v>99</v>
      </c>
      <c r="BS1" s="10" t="s">
        <v>100</v>
      </c>
      <c r="BT1" s="10" t="s">
        <v>101</v>
      </c>
      <c r="BU1" s="22" t="s">
        <v>102</v>
      </c>
      <c r="BV1" s="10" t="s">
        <v>103</v>
      </c>
      <c r="BW1" s="10" t="s">
        <v>104</v>
      </c>
      <c r="BX1" s="10" t="s">
        <v>105</v>
      </c>
      <c r="BY1" s="22" t="s">
        <v>106</v>
      </c>
      <c r="BZ1" s="50" t="s">
        <v>107</v>
      </c>
      <c r="CA1" s="10" t="s">
        <v>108</v>
      </c>
      <c r="CB1" s="50" t="s">
        <v>109</v>
      </c>
      <c r="CC1" s="10" t="s">
        <v>110</v>
      </c>
      <c r="CD1" s="50" t="s">
        <v>111</v>
      </c>
      <c r="CE1" s="10" t="s">
        <v>112</v>
      </c>
      <c r="CF1" s="10" t="s">
        <v>113</v>
      </c>
      <c r="CG1" s="22" t="s">
        <v>114</v>
      </c>
      <c r="CH1" s="50" t="s">
        <v>115</v>
      </c>
      <c r="CI1" s="10" t="s">
        <v>116</v>
      </c>
      <c r="CJ1" s="10" t="s">
        <v>117</v>
      </c>
      <c r="CK1" s="10" t="s">
        <v>118</v>
      </c>
      <c r="CL1" s="10" t="s">
        <v>119</v>
      </c>
      <c r="CM1" s="10" t="s">
        <v>120</v>
      </c>
      <c r="CN1" s="27" t="s">
        <v>121</v>
      </c>
      <c r="CO1" t="s">
        <v>122</v>
      </c>
      <c r="CP1" s="27" t="s">
        <v>123</v>
      </c>
      <c r="CQ1" t="s">
        <v>124</v>
      </c>
      <c r="CR1" s="27" t="s">
        <v>125</v>
      </c>
      <c r="CS1" t="s">
        <v>126</v>
      </c>
      <c r="CT1" s="27" t="s">
        <v>127</v>
      </c>
      <c r="CU1" t="s">
        <v>128</v>
      </c>
      <c r="CV1" s="27" t="s">
        <v>129</v>
      </c>
      <c r="CW1" t="s">
        <v>130</v>
      </c>
      <c r="CX1" s="27" t="s">
        <v>131</v>
      </c>
      <c r="CY1" t="s">
        <v>132</v>
      </c>
      <c r="CZ1" s="27" t="s">
        <v>133</v>
      </c>
      <c r="DA1" t="s">
        <v>134</v>
      </c>
      <c r="DB1" s="27" t="s">
        <v>135</v>
      </c>
      <c r="DC1" t="s">
        <v>136</v>
      </c>
      <c r="DD1" s="27" t="s">
        <v>137</v>
      </c>
      <c r="DE1" t="s">
        <v>138</v>
      </c>
      <c r="DF1" s="27" t="s">
        <v>139</v>
      </c>
      <c r="DG1" t="s">
        <v>140</v>
      </c>
      <c r="DH1" t="s">
        <v>141</v>
      </c>
      <c r="DI1" t="s">
        <v>142</v>
      </c>
      <c r="DJ1" t="s">
        <v>143</v>
      </c>
      <c r="DK1" s="22" t="s">
        <v>144</v>
      </c>
      <c r="DL1" s="10" t="s">
        <v>145</v>
      </c>
      <c r="DM1" s="10" t="s">
        <v>146</v>
      </c>
      <c r="DN1" s="10" t="s">
        <v>147</v>
      </c>
      <c r="DO1" s="10" t="s">
        <v>148</v>
      </c>
      <c r="DP1" s="10" t="s">
        <v>149</v>
      </c>
      <c r="DQ1" s="10" t="s">
        <v>150</v>
      </c>
      <c r="DR1" s="10" t="s">
        <v>151</v>
      </c>
      <c r="DS1" s="22" t="s">
        <v>152</v>
      </c>
      <c r="DT1" s="10" t="s">
        <v>153</v>
      </c>
      <c r="DU1" s="10" t="s">
        <v>154</v>
      </c>
      <c r="DV1" s="22" t="s">
        <v>155</v>
      </c>
      <c r="DW1" s="10" t="s">
        <v>156</v>
      </c>
      <c r="DX1" s="10" t="s">
        <v>157</v>
      </c>
      <c r="DY1" s="22" t="s">
        <v>158</v>
      </c>
      <c r="DZ1" s="10" t="s">
        <v>159</v>
      </c>
      <c r="EA1" s="10" t="s">
        <v>160</v>
      </c>
      <c r="EB1" s="22" t="s">
        <v>161</v>
      </c>
      <c r="EC1" s="10" t="s">
        <v>162</v>
      </c>
      <c r="ED1" s="10" t="s">
        <v>163</v>
      </c>
      <c r="EE1" s="10" t="s">
        <v>164</v>
      </c>
      <c r="EF1" s="10" t="s">
        <v>165</v>
      </c>
      <c r="EG1" s="10" t="s">
        <v>166</v>
      </c>
      <c r="EH1" s="22" t="s">
        <v>167</v>
      </c>
      <c r="EI1" s="10" t="s">
        <v>168</v>
      </c>
      <c r="EJ1" s="10" t="s">
        <v>169</v>
      </c>
      <c r="EK1" s="10" t="s">
        <v>170</v>
      </c>
      <c r="EL1" s="10" t="s">
        <v>171</v>
      </c>
      <c r="EM1" s="22" t="s">
        <v>172</v>
      </c>
      <c r="EN1" s="50" t="s">
        <v>173</v>
      </c>
      <c r="EO1" s="10" t="s">
        <v>174</v>
      </c>
      <c r="EP1" s="10" t="s">
        <v>175</v>
      </c>
      <c r="EQ1" s="22" t="s">
        <v>176</v>
      </c>
      <c r="ER1" s="10" t="s">
        <v>177</v>
      </c>
      <c r="ES1" s="10" t="s">
        <v>178</v>
      </c>
      <c r="ET1" s="10" t="s">
        <v>179</v>
      </c>
      <c r="EU1" s="10" t="s">
        <v>180</v>
      </c>
      <c r="EV1" s="10" t="s">
        <v>181</v>
      </c>
      <c r="EW1" s="10" t="s">
        <v>182</v>
      </c>
      <c r="EX1" s="10" t="s">
        <v>183</v>
      </c>
      <c r="EY1" s="10" t="s">
        <v>184</v>
      </c>
      <c r="EZ1" s="10" t="s">
        <v>185</v>
      </c>
      <c r="FA1" s="10" t="s">
        <v>186</v>
      </c>
      <c r="FB1" s="10" t="s">
        <v>187</v>
      </c>
      <c r="FC1" s="10" t="s">
        <v>188</v>
      </c>
      <c r="FD1" s="22" t="s">
        <v>189</v>
      </c>
      <c r="FE1" s="10" t="s">
        <v>190</v>
      </c>
      <c r="FF1" s="10" t="s">
        <v>191</v>
      </c>
      <c r="FG1" s="10" t="s">
        <v>192</v>
      </c>
      <c r="FH1" s="10" t="s">
        <v>193</v>
      </c>
      <c r="FI1" s="10" t="s">
        <v>194</v>
      </c>
      <c r="FJ1" s="10" t="s">
        <v>195</v>
      </c>
      <c r="FK1" s="22" t="s">
        <v>196</v>
      </c>
      <c r="FL1" s="10" t="s">
        <v>197</v>
      </c>
      <c r="FM1" s="10" t="s">
        <v>198</v>
      </c>
      <c r="FN1" s="10" t="s">
        <v>199</v>
      </c>
      <c r="FO1" s="10" t="s">
        <v>200</v>
      </c>
      <c r="FP1" s="10" t="s">
        <v>201</v>
      </c>
      <c r="FQ1" s="10" t="s">
        <v>202</v>
      </c>
      <c r="FR1" s="22" t="s">
        <v>203</v>
      </c>
      <c r="FS1" s="10" t="s">
        <v>204</v>
      </c>
      <c r="FT1" s="22" t="s">
        <v>205</v>
      </c>
      <c r="FU1" s="10" t="s">
        <v>206</v>
      </c>
      <c r="FV1" s="10" t="s">
        <v>207</v>
      </c>
      <c r="FW1" s="10" t="s">
        <v>208</v>
      </c>
      <c r="FX1" s="10" t="s">
        <v>209</v>
      </c>
      <c r="FY1" s="22" t="s">
        <v>210</v>
      </c>
      <c r="FZ1" s="10" t="s">
        <v>211</v>
      </c>
      <c r="GA1" s="10" t="s">
        <v>212</v>
      </c>
      <c r="GB1" s="10" t="s">
        <v>213</v>
      </c>
      <c r="GC1" s="10" t="s">
        <v>214</v>
      </c>
      <c r="GD1" s="10" t="s">
        <v>215</v>
      </c>
      <c r="GE1" s="10" t="s">
        <v>216</v>
      </c>
      <c r="GF1" s="10" t="s">
        <v>217</v>
      </c>
      <c r="GG1" s="10" t="s">
        <v>218</v>
      </c>
      <c r="GH1" s="10" t="s">
        <v>219</v>
      </c>
      <c r="GI1" s="10" t="s">
        <v>220</v>
      </c>
      <c r="GJ1" s="10" t="s">
        <v>221</v>
      </c>
      <c r="GK1" s="10" t="s">
        <v>222</v>
      </c>
      <c r="GL1" s="10" t="s">
        <v>223</v>
      </c>
      <c r="GM1" s="10" t="s">
        <v>224</v>
      </c>
      <c r="GN1" s="10" t="s">
        <v>225</v>
      </c>
      <c r="GO1" s="10" t="s">
        <v>226</v>
      </c>
      <c r="GP1" s="10" t="s">
        <v>227</v>
      </c>
      <c r="GQ1" s="10" t="s">
        <v>228</v>
      </c>
      <c r="GR1" s="10" t="s">
        <v>229</v>
      </c>
      <c r="GS1" s="10" t="s">
        <v>230</v>
      </c>
      <c r="GT1" s="10" t="s">
        <v>231</v>
      </c>
      <c r="GU1" s="10" t="s">
        <v>232</v>
      </c>
      <c r="GV1" s="10" t="s">
        <v>233</v>
      </c>
      <c r="GW1" s="10" t="s">
        <v>234</v>
      </c>
      <c r="GX1" s="10" t="s">
        <v>235</v>
      </c>
      <c r="GY1" s="10" t="s">
        <v>236</v>
      </c>
      <c r="GZ1" s="10" t="s">
        <v>237</v>
      </c>
      <c r="HA1" s="10" t="s">
        <v>238</v>
      </c>
      <c r="HB1" s="10" t="s">
        <v>239</v>
      </c>
      <c r="HC1" s="10"/>
      <c r="HD1" s="10" t="s">
        <v>10096</v>
      </c>
      <c r="HE1" s="10" t="s">
        <v>10134</v>
      </c>
      <c r="HF1" s="10" t="s">
        <v>10135</v>
      </c>
      <c r="HG1" s="10" t="s">
        <v>10136</v>
      </c>
    </row>
    <row r="2" spans="1:215" ht="15" customHeight="1" x14ac:dyDescent="0.2">
      <c r="A2" s="10">
        <v>162</v>
      </c>
      <c r="B2" s="22" t="s">
        <v>3702</v>
      </c>
      <c r="C2" s="46">
        <v>882184</v>
      </c>
      <c r="D2" s="10" t="s">
        <v>271</v>
      </c>
      <c r="E2" s="10" t="s">
        <v>2346</v>
      </c>
      <c r="F2" s="10">
        <v>2019</v>
      </c>
      <c r="G2" s="10"/>
      <c r="H2" s="10">
        <v>0</v>
      </c>
      <c r="K2" s="10">
        <v>6</v>
      </c>
      <c r="L2" s="22">
        <v>0</v>
      </c>
      <c r="M2" s="10">
        <v>0</v>
      </c>
      <c r="N2" s="36">
        <v>0</v>
      </c>
      <c r="O2" s="22">
        <v>0</v>
      </c>
      <c r="P2" s="10">
        <v>0</v>
      </c>
      <c r="R2" t="s">
        <v>242</v>
      </c>
      <c r="U2" s="22">
        <v>1</v>
      </c>
      <c r="V2" s="10">
        <v>1</v>
      </c>
      <c r="W2" s="21">
        <v>16.666666666666664</v>
      </c>
      <c r="X2" s="22">
        <v>1</v>
      </c>
      <c r="Y2" s="10">
        <v>5</v>
      </c>
      <c r="Z2" s="21">
        <v>83.333333333333343</v>
      </c>
      <c r="AA2" s="22">
        <v>1</v>
      </c>
      <c r="AB2" s="10"/>
      <c r="AC2" s="10"/>
      <c r="AD2">
        <v>2</v>
      </c>
      <c r="AG2" s="22">
        <v>1</v>
      </c>
      <c r="AH2">
        <v>2</v>
      </c>
      <c r="AK2" s="46">
        <v>1</v>
      </c>
      <c r="AL2" s="19">
        <v>2</v>
      </c>
      <c r="AM2" s="21">
        <f>AL2/K2</f>
        <v>0.33333333333333331</v>
      </c>
      <c r="AN2" s="10"/>
      <c r="AO2" s="10" t="s">
        <v>242</v>
      </c>
      <c r="AP2" s="10"/>
      <c r="AQ2" s="10"/>
      <c r="AR2" s="46">
        <v>0.5</v>
      </c>
      <c r="AS2" s="19" t="s">
        <v>242</v>
      </c>
      <c r="AT2" s="42" t="s">
        <v>242</v>
      </c>
      <c r="AU2" s="10" t="s">
        <v>242</v>
      </c>
      <c r="AV2" s="10" t="s">
        <v>242</v>
      </c>
      <c r="AW2" s="10"/>
      <c r="AX2" s="10"/>
      <c r="AY2" s="22">
        <v>0</v>
      </c>
      <c r="AZ2" s="10"/>
      <c r="BA2" s="10" t="s">
        <v>242</v>
      </c>
      <c r="BB2" s="10" t="s">
        <v>242</v>
      </c>
      <c r="BC2" s="10"/>
      <c r="BD2" s="22">
        <v>0</v>
      </c>
      <c r="BE2" s="10"/>
      <c r="BF2" s="10" t="s">
        <v>242</v>
      </c>
      <c r="BG2" s="10"/>
      <c r="BH2" s="10"/>
      <c r="BI2" s="10">
        <v>0</v>
      </c>
      <c r="BJ2" s="22">
        <v>0</v>
      </c>
      <c r="BK2" s="10" t="s">
        <v>242</v>
      </c>
      <c r="BL2" s="10" t="s">
        <v>242</v>
      </c>
      <c r="BM2" s="10" t="s">
        <v>242</v>
      </c>
      <c r="BN2" s="10"/>
      <c r="BO2" s="10"/>
      <c r="BP2" s="22">
        <v>0</v>
      </c>
      <c r="BQ2" s="10"/>
      <c r="BR2" s="10" t="s">
        <v>242</v>
      </c>
      <c r="BS2" s="10"/>
      <c r="BT2" s="10"/>
      <c r="BU2" s="22">
        <v>0</v>
      </c>
      <c r="BV2" s="10" t="s">
        <v>242</v>
      </c>
      <c r="BW2" s="10" t="s">
        <v>242</v>
      </c>
      <c r="BX2" s="10"/>
      <c r="BY2" s="22">
        <v>0</v>
      </c>
      <c r="BZ2" s="50" t="s">
        <v>242</v>
      </c>
      <c r="CA2" s="10" t="s">
        <v>242</v>
      </c>
      <c r="CB2" s="50"/>
      <c r="CC2" s="10" t="s">
        <v>242</v>
      </c>
      <c r="CD2" s="50" t="s">
        <v>242</v>
      </c>
      <c r="CE2" s="10" t="s">
        <v>242</v>
      </c>
      <c r="CF2" s="10"/>
      <c r="CG2" s="22">
        <v>0</v>
      </c>
      <c r="CH2" s="50" t="s">
        <v>242</v>
      </c>
      <c r="CI2" s="10" t="s">
        <v>242</v>
      </c>
      <c r="CJ2" s="10"/>
      <c r="CK2" s="10" t="s">
        <v>242</v>
      </c>
      <c r="CL2" s="10"/>
      <c r="CM2" s="10"/>
      <c r="CN2" s="27">
        <v>0</v>
      </c>
      <c r="CP2" s="27">
        <v>0</v>
      </c>
      <c r="CR2" s="27">
        <v>0</v>
      </c>
      <c r="CT2" s="27">
        <v>0</v>
      </c>
      <c r="CV2" s="27">
        <v>0</v>
      </c>
      <c r="CX2" s="27">
        <v>0</v>
      </c>
      <c r="CZ2" s="27">
        <v>0</v>
      </c>
      <c r="DB2" s="27">
        <v>0</v>
      </c>
      <c r="DD2" s="27">
        <v>0</v>
      </c>
      <c r="DF2" s="27">
        <v>0</v>
      </c>
      <c r="DH2" t="s">
        <v>242</v>
      </c>
      <c r="DK2" s="22">
        <v>0</v>
      </c>
      <c r="DL2" s="10" t="s">
        <v>242</v>
      </c>
      <c r="DM2" s="10" t="s">
        <v>242</v>
      </c>
      <c r="DN2" s="10"/>
      <c r="DO2" s="10"/>
      <c r="DP2" s="10" t="s">
        <v>242</v>
      </c>
      <c r="DQ2" s="10" t="s">
        <v>242</v>
      </c>
      <c r="DR2" s="10"/>
      <c r="DS2" s="22">
        <v>0</v>
      </c>
      <c r="DT2" s="10" t="s">
        <v>242</v>
      </c>
      <c r="DU2" s="10"/>
      <c r="DV2" s="22">
        <v>0</v>
      </c>
      <c r="DW2" s="10" t="s">
        <v>242</v>
      </c>
      <c r="DX2" s="10"/>
      <c r="DY2" s="22">
        <v>0</v>
      </c>
      <c r="DZ2" s="10" t="s">
        <v>242</v>
      </c>
      <c r="EA2" s="10"/>
      <c r="EB2" s="22">
        <v>0</v>
      </c>
      <c r="EC2" s="10" t="s">
        <v>242</v>
      </c>
      <c r="ED2" s="10"/>
      <c r="EE2" s="10" t="s">
        <v>242</v>
      </c>
      <c r="EF2" s="10"/>
      <c r="EG2" s="10"/>
      <c r="EH2" s="22">
        <v>0</v>
      </c>
      <c r="EI2" s="10" t="s">
        <v>242</v>
      </c>
      <c r="EJ2" s="10" t="s">
        <v>242</v>
      </c>
      <c r="EK2" s="10" t="s">
        <v>242</v>
      </c>
      <c r="EL2" s="10"/>
      <c r="EM2" s="22">
        <v>0</v>
      </c>
      <c r="EN2" s="50" t="s">
        <v>242</v>
      </c>
      <c r="EO2" s="10" t="s">
        <v>242</v>
      </c>
      <c r="EP2" s="10"/>
      <c r="EQ2" s="22">
        <v>0</v>
      </c>
      <c r="ER2" s="10" t="s">
        <v>242</v>
      </c>
      <c r="ES2" s="10" t="s">
        <v>242</v>
      </c>
      <c r="ET2" s="10" t="s">
        <v>242</v>
      </c>
      <c r="EU2" s="10" t="s">
        <v>242</v>
      </c>
      <c r="EV2" s="10" t="s">
        <v>242</v>
      </c>
      <c r="EW2" s="10" t="s">
        <v>242</v>
      </c>
      <c r="EX2" s="10" t="s">
        <v>242</v>
      </c>
      <c r="EY2" s="10" t="s">
        <v>242</v>
      </c>
      <c r="EZ2" s="10"/>
      <c r="FA2" s="10" t="s">
        <v>242</v>
      </c>
      <c r="FB2" s="10"/>
      <c r="FC2" s="10"/>
      <c r="FD2" s="22">
        <v>0</v>
      </c>
      <c r="FE2" s="10" t="s">
        <v>242</v>
      </c>
      <c r="FF2" s="10" t="s">
        <v>242</v>
      </c>
      <c r="FG2" s="10"/>
      <c r="FH2" s="10" t="s">
        <v>242</v>
      </c>
      <c r="FI2" s="10"/>
      <c r="FJ2" s="10"/>
      <c r="FK2" s="46">
        <v>1</v>
      </c>
      <c r="FL2" s="10">
        <v>163</v>
      </c>
      <c r="FM2" s="10"/>
      <c r="FN2" s="10"/>
      <c r="FO2" s="10" t="s">
        <v>242</v>
      </c>
      <c r="FP2" s="10"/>
      <c r="FQ2" s="10"/>
      <c r="FR2" s="22">
        <v>0</v>
      </c>
      <c r="FS2" s="10"/>
      <c r="FT2" s="22">
        <v>0</v>
      </c>
      <c r="FU2" s="10"/>
      <c r="FV2" s="10" t="s">
        <v>242</v>
      </c>
      <c r="FW2" s="10"/>
      <c r="FX2" s="10"/>
      <c r="FY2" s="22">
        <v>1</v>
      </c>
      <c r="FZ2" s="10" t="s">
        <v>3705</v>
      </c>
      <c r="GA2" s="10">
        <v>1</v>
      </c>
      <c r="GB2" s="10"/>
      <c r="GC2" s="10"/>
      <c r="GD2" s="10">
        <v>0.44444444399999999</v>
      </c>
      <c r="GE2" s="10">
        <v>0</v>
      </c>
      <c r="GF2" s="10">
        <v>0</v>
      </c>
      <c r="GG2" s="10">
        <v>0</v>
      </c>
      <c r="GH2" s="10">
        <v>0</v>
      </c>
      <c r="GI2" s="10">
        <v>0</v>
      </c>
      <c r="GJ2" s="10">
        <v>0</v>
      </c>
      <c r="GK2" s="10">
        <v>0</v>
      </c>
      <c r="GL2" s="10">
        <v>0</v>
      </c>
      <c r="GM2" s="10">
        <v>0</v>
      </c>
      <c r="GN2" s="10">
        <v>0</v>
      </c>
      <c r="GO2" s="10">
        <v>1</v>
      </c>
      <c r="GP2" s="10">
        <v>1</v>
      </c>
      <c r="GQ2" s="10">
        <v>0.14814814800000001</v>
      </c>
      <c r="GR2" s="10">
        <v>0</v>
      </c>
      <c r="GS2" s="10">
        <v>0.2</v>
      </c>
      <c r="GT2" s="10">
        <v>0.11604938300000001</v>
      </c>
      <c r="GU2" s="10" t="s">
        <v>3706</v>
      </c>
      <c r="GV2" s="10" t="s">
        <v>266</v>
      </c>
      <c r="GW2" s="10" t="s">
        <v>3702</v>
      </c>
      <c r="GX2" s="10">
        <v>17610.5</v>
      </c>
      <c r="GY2" s="10">
        <v>20336.099999999999</v>
      </c>
      <c r="GZ2" s="10">
        <v>27803.5</v>
      </c>
      <c r="HA2" s="10">
        <v>33523.199999999997</v>
      </c>
      <c r="HB2" s="10">
        <v>17610.5</v>
      </c>
      <c r="HC2" s="10"/>
      <c r="HD2">
        <f>SUM(L2+O2+AK2+AR2+AY2+BD2+BJ2+BP2)/8</f>
        <v>0.1875</v>
      </c>
      <c r="HE2">
        <f>SUM(BU2+BY2+CG2+CN2+CP2+CR2+CT2+CV2+CX2+CZ2+DB2+DD2+DF2+DK2+DS2+DV2+DY2+EB2)/18</f>
        <v>0</v>
      </c>
      <c r="HF2">
        <f>SUM(EH2+EM2+EQ2+FD2+FR2+FT2+FY2)/7</f>
        <v>0.14285714285714285</v>
      </c>
      <c r="HG2">
        <f>(HD2+HE2+HF2)/3</f>
        <v>0.11011904761904762</v>
      </c>
    </row>
    <row r="3" spans="1:215" ht="15" customHeight="1" x14ac:dyDescent="0.2">
      <c r="A3" s="10">
        <v>218</v>
      </c>
      <c r="B3" s="22" t="s">
        <v>4596</v>
      </c>
      <c r="C3" s="46">
        <v>920760</v>
      </c>
      <c r="D3" s="10" t="s">
        <v>271</v>
      </c>
      <c r="E3" s="10" t="s">
        <v>2346</v>
      </c>
      <c r="F3" s="10">
        <v>2020</v>
      </c>
      <c r="G3" s="10">
        <v>2021</v>
      </c>
      <c r="H3" s="10">
        <v>0</v>
      </c>
      <c r="K3" s="10">
        <v>11</v>
      </c>
      <c r="L3" s="22">
        <v>0</v>
      </c>
      <c r="M3" s="10">
        <v>0</v>
      </c>
      <c r="N3" s="36">
        <v>0</v>
      </c>
      <c r="O3" s="22">
        <v>0</v>
      </c>
      <c r="P3" s="10">
        <v>0</v>
      </c>
      <c r="R3" t="s">
        <v>242</v>
      </c>
      <c r="U3" s="46">
        <v>1</v>
      </c>
      <c r="V3" s="19">
        <v>8</v>
      </c>
      <c r="W3" s="21">
        <v>72.727272727272734</v>
      </c>
      <c r="X3" s="46">
        <v>1</v>
      </c>
      <c r="Y3" s="19">
        <v>8</v>
      </c>
      <c r="Z3" s="21">
        <v>72.727272727272734</v>
      </c>
      <c r="AA3" s="46">
        <v>1</v>
      </c>
      <c r="AB3" s="10"/>
      <c r="AC3" s="10"/>
      <c r="AD3" t="s">
        <v>242</v>
      </c>
      <c r="AG3" s="22">
        <v>1</v>
      </c>
      <c r="AH3">
        <v>3</v>
      </c>
      <c r="AK3" s="46">
        <v>1</v>
      </c>
      <c r="AL3" s="19">
        <v>2</v>
      </c>
      <c r="AM3" s="21">
        <f>AL3/K3</f>
        <v>0.18181818181818182</v>
      </c>
      <c r="AN3" s="10"/>
      <c r="AO3" s="10" t="s">
        <v>242</v>
      </c>
      <c r="AP3" s="10"/>
      <c r="AQ3" s="10"/>
      <c r="AR3" s="22">
        <v>0</v>
      </c>
      <c r="AS3" s="19">
        <v>0</v>
      </c>
      <c r="AT3" s="21">
        <v>0</v>
      </c>
      <c r="AU3" s="10" t="s">
        <v>242</v>
      </c>
      <c r="AV3" s="10" t="s">
        <v>242</v>
      </c>
      <c r="AW3" s="10"/>
      <c r="AX3" s="10"/>
      <c r="AY3" s="22">
        <v>0</v>
      </c>
      <c r="AZ3" s="10"/>
      <c r="BA3" s="10" t="s">
        <v>242</v>
      </c>
      <c r="BB3" s="10" t="s">
        <v>242</v>
      </c>
      <c r="BC3" s="10"/>
      <c r="BD3" s="22">
        <v>0</v>
      </c>
      <c r="BE3" s="10"/>
      <c r="BF3" s="10" t="s">
        <v>242</v>
      </c>
      <c r="BG3" s="10"/>
      <c r="BH3" s="10"/>
      <c r="BI3" s="10">
        <v>0</v>
      </c>
      <c r="BJ3" s="22">
        <v>0</v>
      </c>
      <c r="BK3" s="10" t="s">
        <v>242</v>
      </c>
      <c r="BL3" s="10" t="s">
        <v>242</v>
      </c>
      <c r="BM3" s="10" t="s">
        <v>242</v>
      </c>
      <c r="BN3" s="10"/>
      <c r="BO3" s="10"/>
      <c r="BP3" s="22">
        <v>0</v>
      </c>
      <c r="BQ3" s="10"/>
      <c r="BR3" s="10" t="s">
        <v>242</v>
      </c>
      <c r="BS3" s="10"/>
      <c r="BT3" s="10"/>
      <c r="BU3" s="22">
        <v>0</v>
      </c>
      <c r="BV3" s="10" t="s">
        <v>242</v>
      </c>
      <c r="BW3" s="10" t="s">
        <v>242</v>
      </c>
      <c r="BX3" s="10"/>
      <c r="BY3" s="22">
        <v>0</v>
      </c>
      <c r="BZ3" s="50" t="s">
        <v>242</v>
      </c>
      <c r="CA3" s="10" t="s">
        <v>242</v>
      </c>
      <c r="CB3" s="50"/>
      <c r="CC3" s="10" t="s">
        <v>242</v>
      </c>
      <c r="CD3" s="50" t="s">
        <v>242</v>
      </c>
      <c r="CE3" s="10" t="s">
        <v>242</v>
      </c>
      <c r="CF3" s="10"/>
      <c r="CG3" s="22">
        <v>0</v>
      </c>
      <c r="CH3" s="50" t="s">
        <v>242</v>
      </c>
      <c r="CI3" s="10" t="s">
        <v>242</v>
      </c>
      <c r="CJ3" s="10"/>
      <c r="CK3" s="10" t="s">
        <v>242</v>
      </c>
      <c r="CL3" s="10"/>
      <c r="CM3" s="10"/>
      <c r="CN3" s="27">
        <v>0</v>
      </c>
      <c r="CP3" s="27">
        <v>0</v>
      </c>
      <c r="CR3" s="27">
        <v>0</v>
      </c>
      <c r="CT3" s="27">
        <v>0</v>
      </c>
      <c r="CV3" s="27">
        <v>0</v>
      </c>
      <c r="CX3" s="27">
        <v>0</v>
      </c>
      <c r="CZ3" s="27">
        <v>0</v>
      </c>
      <c r="DB3" s="27">
        <v>0</v>
      </c>
      <c r="DD3" s="27">
        <v>0</v>
      </c>
      <c r="DF3" s="27">
        <v>0</v>
      </c>
      <c r="DH3" t="s">
        <v>242</v>
      </c>
      <c r="DK3" s="22">
        <v>0</v>
      </c>
      <c r="DL3" s="10" t="s">
        <v>242</v>
      </c>
      <c r="DM3" s="10" t="s">
        <v>242</v>
      </c>
      <c r="DN3" s="10"/>
      <c r="DO3" s="10"/>
      <c r="DP3" s="10" t="s">
        <v>242</v>
      </c>
      <c r="DQ3" s="10" t="s">
        <v>242</v>
      </c>
      <c r="DR3" s="10"/>
      <c r="DS3" s="22">
        <v>0</v>
      </c>
      <c r="DT3" s="10" t="s">
        <v>242</v>
      </c>
      <c r="DU3" s="10"/>
      <c r="DV3" s="22">
        <v>0</v>
      </c>
      <c r="DW3" s="10" t="s">
        <v>242</v>
      </c>
      <c r="DX3" s="10"/>
      <c r="DY3" s="22">
        <v>0</v>
      </c>
      <c r="DZ3" s="10" t="s">
        <v>242</v>
      </c>
      <c r="EA3" s="10"/>
      <c r="EB3" s="22">
        <v>0</v>
      </c>
      <c r="EC3" s="10" t="s">
        <v>242</v>
      </c>
      <c r="ED3" s="10"/>
      <c r="EE3" s="10" t="s">
        <v>242</v>
      </c>
      <c r="EF3" s="10"/>
      <c r="EG3" s="10"/>
      <c r="EH3" s="22">
        <v>0</v>
      </c>
      <c r="EI3" s="10" t="s">
        <v>242</v>
      </c>
      <c r="EJ3" s="10" t="s">
        <v>242</v>
      </c>
      <c r="EK3" s="10" t="s">
        <v>242</v>
      </c>
      <c r="EL3" s="10"/>
      <c r="EM3" s="22">
        <v>0</v>
      </c>
      <c r="EN3" s="50" t="s">
        <v>242</v>
      </c>
      <c r="EO3" s="10" t="s">
        <v>242</v>
      </c>
      <c r="EP3" s="10"/>
      <c r="EQ3" s="22">
        <v>0</v>
      </c>
      <c r="ER3" s="10" t="s">
        <v>242</v>
      </c>
      <c r="ES3" s="10" t="s">
        <v>242</v>
      </c>
      <c r="ET3" s="10" t="s">
        <v>242</v>
      </c>
      <c r="EU3" s="10" t="s">
        <v>242</v>
      </c>
      <c r="EV3" s="10" t="s">
        <v>242</v>
      </c>
      <c r="EW3" s="10" t="s">
        <v>242</v>
      </c>
      <c r="EX3" s="10" t="s">
        <v>242</v>
      </c>
      <c r="EY3" s="10" t="s">
        <v>242</v>
      </c>
      <c r="EZ3" s="10"/>
      <c r="FA3" s="10" t="s">
        <v>242</v>
      </c>
      <c r="FB3" s="10"/>
      <c r="FC3" s="10"/>
      <c r="FD3" s="22">
        <v>0</v>
      </c>
      <c r="FE3" s="10" t="s">
        <v>242</v>
      </c>
      <c r="FF3" s="10" t="s">
        <v>242</v>
      </c>
      <c r="FG3" s="10"/>
      <c r="FH3" s="10" t="s">
        <v>242</v>
      </c>
      <c r="FI3" s="10"/>
      <c r="FJ3" s="10"/>
      <c r="FK3" s="46">
        <v>1</v>
      </c>
      <c r="FL3" s="10">
        <v>169</v>
      </c>
      <c r="FM3" s="10"/>
      <c r="FN3" s="10"/>
      <c r="FO3" s="10" t="s">
        <v>242</v>
      </c>
      <c r="FP3" s="10"/>
      <c r="FQ3" s="10"/>
      <c r="FR3" s="22">
        <v>0</v>
      </c>
      <c r="FS3" s="10"/>
      <c r="FT3" s="22">
        <v>0</v>
      </c>
      <c r="FU3" s="10"/>
      <c r="FV3" s="10" t="s">
        <v>242</v>
      </c>
      <c r="FW3" s="10"/>
      <c r="FX3" s="10"/>
      <c r="FY3" s="22">
        <v>1</v>
      </c>
      <c r="FZ3" s="10" t="s">
        <v>4598</v>
      </c>
      <c r="GA3" s="10">
        <v>1</v>
      </c>
      <c r="GB3" s="10"/>
      <c r="GC3" s="10"/>
      <c r="GD3" s="10">
        <v>0.111111111</v>
      </c>
      <c r="GE3" s="10">
        <v>0</v>
      </c>
      <c r="GF3" s="10">
        <v>0</v>
      </c>
      <c r="GG3" s="10">
        <v>0</v>
      </c>
      <c r="GH3" s="10">
        <v>0</v>
      </c>
      <c r="GI3" s="10">
        <v>0</v>
      </c>
      <c r="GJ3" s="10">
        <v>0</v>
      </c>
      <c r="GK3" s="10">
        <v>0</v>
      </c>
      <c r="GL3" s="10">
        <v>0</v>
      </c>
      <c r="GM3" s="10">
        <v>0</v>
      </c>
      <c r="GN3" s="10">
        <v>0</v>
      </c>
      <c r="GO3" s="10">
        <v>1</v>
      </c>
      <c r="GP3" s="10">
        <v>1</v>
      </c>
      <c r="GQ3" s="10">
        <v>3.7037037000000002E-2</v>
      </c>
      <c r="GR3" s="10">
        <v>0</v>
      </c>
      <c r="GS3" s="10">
        <v>0.2</v>
      </c>
      <c r="GT3" s="10">
        <v>7.9012345999999997E-2</v>
      </c>
      <c r="GU3" s="10" t="s">
        <v>4599</v>
      </c>
      <c r="GV3" s="10" t="s">
        <v>266</v>
      </c>
      <c r="GW3" s="10" t="s">
        <v>4596</v>
      </c>
      <c r="GX3" s="10">
        <v>22259.561000000002</v>
      </c>
      <c r="GY3" s="10">
        <v>22488.853999999999</v>
      </c>
      <c r="GZ3" s="10">
        <v>27130.675999999999</v>
      </c>
      <c r="HA3" s="10">
        <v>33671.01</v>
      </c>
      <c r="HB3" s="10">
        <v>22259.561000000002</v>
      </c>
      <c r="HC3" s="10"/>
      <c r="HD3">
        <f t="shared" ref="HD3:HD5" si="0">SUM(L3+O3+AK3+AR3+AY3+BD3+BJ3+BP3)/8</f>
        <v>0.125</v>
      </c>
      <c r="HE3">
        <f t="shared" ref="HE3:HE5" si="1">SUM(BU3+BY3+CG3+CN3+CP3+CR3+CT3+CV3+CX3+CZ3+DB3+DD3+DF3+DK3+DS3+DV3+DY3+EB3)/18</f>
        <v>0</v>
      </c>
      <c r="HF3">
        <f t="shared" ref="HF3:HF5" si="2">SUM(EH3+EM3+EQ3+FD3+FR3+FT3+FY3)/7</f>
        <v>0.14285714285714285</v>
      </c>
      <c r="HG3">
        <f t="shared" ref="HG3:HG5" si="3">(HD3+HE3+HF3)/3</f>
        <v>8.9285714285714288E-2</v>
      </c>
    </row>
    <row r="4" spans="1:215" ht="15" customHeight="1" x14ac:dyDescent="0.2">
      <c r="A4" s="10">
        <v>390</v>
      </c>
      <c r="B4" s="22" t="s">
        <v>7821</v>
      </c>
      <c r="C4" s="22"/>
      <c r="D4" s="10" t="s">
        <v>271</v>
      </c>
      <c r="E4" s="10" t="s">
        <v>2346</v>
      </c>
      <c r="F4" s="10">
        <v>2021</v>
      </c>
      <c r="G4" s="10"/>
      <c r="H4" s="10">
        <v>0</v>
      </c>
      <c r="K4" s="10">
        <v>12</v>
      </c>
      <c r="L4" s="22">
        <v>0</v>
      </c>
      <c r="M4" s="19">
        <v>0</v>
      </c>
      <c r="N4" s="36">
        <v>0</v>
      </c>
      <c r="O4" s="22">
        <v>0</v>
      </c>
      <c r="P4" s="19">
        <v>0</v>
      </c>
      <c r="Q4" s="2" t="s">
        <v>7825</v>
      </c>
      <c r="R4">
        <v>3</v>
      </c>
      <c r="T4" t="s">
        <v>7824</v>
      </c>
      <c r="U4" s="22">
        <v>1</v>
      </c>
      <c r="V4" s="10">
        <v>10</v>
      </c>
      <c r="W4" s="21">
        <v>83.333333333333343</v>
      </c>
      <c r="X4" s="22">
        <v>1</v>
      </c>
      <c r="Y4" s="10">
        <v>10</v>
      </c>
      <c r="Z4" s="21">
        <v>83.333333333333343</v>
      </c>
      <c r="AA4" s="22">
        <v>1</v>
      </c>
      <c r="AB4" s="10">
        <v>15.75</v>
      </c>
      <c r="AC4" s="10"/>
      <c r="AD4">
        <v>3</v>
      </c>
      <c r="AF4" t="s">
        <v>7824</v>
      </c>
      <c r="AG4" s="22">
        <v>1</v>
      </c>
      <c r="AH4">
        <v>3</v>
      </c>
      <c r="AJ4" t="s">
        <v>7824</v>
      </c>
      <c r="AK4" s="22">
        <v>1</v>
      </c>
      <c r="AL4" s="10">
        <v>3</v>
      </c>
      <c r="AM4" s="21">
        <f t="shared" ref="AM4:AM5" si="4">AL4/K4</f>
        <v>0.25</v>
      </c>
      <c r="AN4" s="10"/>
      <c r="AO4" s="10">
        <v>3</v>
      </c>
      <c r="AP4" s="10"/>
      <c r="AQ4" s="10" t="s">
        <v>7824</v>
      </c>
      <c r="AR4" s="22">
        <v>0</v>
      </c>
      <c r="AS4" s="19">
        <v>0</v>
      </c>
      <c r="AT4" s="21">
        <v>0</v>
      </c>
      <c r="AU4" s="10" t="s">
        <v>242</v>
      </c>
      <c r="AV4" s="10" t="s">
        <v>242</v>
      </c>
      <c r="AW4" s="10"/>
      <c r="AX4" s="10"/>
      <c r="AY4" s="22">
        <v>0</v>
      </c>
      <c r="AZ4" s="10"/>
      <c r="BA4" s="10" t="s">
        <v>242</v>
      </c>
      <c r="BB4" s="10" t="s">
        <v>242</v>
      </c>
      <c r="BC4" s="10"/>
      <c r="BD4" s="22">
        <v>0</v>
      </c>
      <c r="BE4" s="10"/>
      <c r="BF4" s="10" t="s">
        <v>242</v>
      </c>
      <c r="BG4" s="10"/>
      <c r="BH4" s="10"/>
      <c r="BI4" s="10">
        <v>0</v>
      </c>
      <c r="BJ4" s="22">
        <v>0</v>
      </c>
      <c r="BK4" s="10" t="s">
        <v>242</v>
      </c>
      <c r="BL4" s="10" t="s">
        <v>242</v>
      </c>
      <c r="BM4" s="10" t="s">
        <v>242</v>
      </c>
      <c r="BN4" s="10"/>
      <c r="BO4" s="10"/>
      <c r="BP4" s="22">
        <v>1</v>
      </c>
      <c r="BQ4" s="10" t="s">
        <v>7826</v>
      </c>
      <c r="BR4" s="10">
        <v>5</v>
      </c>
      <c r="BS4" s="10" t="s">
        <v>7827</v>
      </c>
      <c r="BT4" s="10" t="s">
        <v>7828</v>
      </c>
      <c r="BU4" s="22">
        <v>0</v>
      </c>
      <c r="BV4" s="10" t="s">
        <v>242</v>
      </c>
      <c r="BW4" s="10" t="s">
        <v>242</v>
      </c>
      <c r="BX4" s="10"/>
      <c r="BY4" s="22">
        <v>0</v>
      </c>
      <c r="BZ4" s="50" t="s">
        <v>242</v>
      </c>
      <c r="CA4" s="10" t="s">
        <v>242</v>
      </c>
      <c r="CB4" s="50"/>
      <c r="CC4" s="10" t="s">
        <v>242</v>
      </c>
      <c r="CD4" s="50" t="s">
        <v>242</v>
      </c>
      <c r="CE4" s="10" t="s">
        <v>242</v>
      </c>
      <c r="CF4" s="10"/>
      <c r="CG4" s="22">
        <v>0</v>
      </c>
      <c r="CH4" s="50" t="s">
        <v>242</v>
      </c>
      <c r="CI4" s="10" t="s">
        <v>242</v>
      </c>
      <c r="CJ4" s="10"/>
      <c r="CK4" s="10" t="s">
        <v>242</v>
      </c>
      <c r="CL4" s="10"/>
      <c r="CM4" s="10"/>
      <c r="CN4" s="27">
        <v>1</v>
      </c>
      <c r="CO4" s="2" t="s">
        <v>7829</v>
      </c>
      <c r="CP4" s="27">
        <v>0</v>
      </c>
      <c r="CR4" s="27">
        <v>0</v>
      </c>
      <c r="CT4" s="27">
        <v>0</v>
      </c>
      <c r="CV4" s="27">
        <v>0</v>
      </c>
      <c r="CX4" s="27">
        <v>0</v>
      </c>
      <c r="CZ4" s="27">
        <v>0</v>
      </c>
      <c r="DB4" s="27">
        <v>0</v>
      </c>
      <c r="DD4" s="27">
        <v>0</v>
      </c>
      <c r="DF4" s="27">
        <v>0</v>
      </c>
      <c r="DH4">
        <v>5</v>
      </c>
      <c r="DI4" t="s">
        <v>7830</v>
      </c>
      <c r="DJ4" t="s">
        <v>7831</v>
      </c>
      <c r="DK4" s="22">
        <v>0</v>
      </c>
      <c r="DL4" s="10" t="s">
        <v>242</v>
      </c>
      <c r="DM4" s="10" t="s">
        <v>242</v>
      </c>
      <c r="DN4" s="10"/>
      <c r="DO4" s="10"/>
      <c r="DP4" s="10" t="s">
        <v>242</v>
      </c>
      <c r="DQ4" s="10" t="s">
        <v>242</v>
      </c>
      <c r="DR4" s="10"/>
      <c r="DS4" s="22">
        <v>0</v>
      </c>
      <c r="DT4" s="10" t="s">
        <v>242</v>
      </c>
      <c r="DU4" s="10"/>
      <c r="DV4" s="22">
        <v>0</v>
      </c>
      <c r="DW4" s="10" t="s">
        <v>242</v>
      </c>
      <c r="DX4" s="10"/>
      <c r="DY4" s="22">
        <v>0</v>
      </c>
      <c r="DZ4" s="10" t="s">
        <v>242</v>
      </c>
      <c r="EA4" s="10"/>
      <c r="EB4" s="22">
        <v>0</v>
      </c>
      <c r="EC4" s="10" t="s">
        <v>242</v>
      </c>
      <c r="ED4" s="10"/>
      <c r="EE4" s="10" t="s">
        <v>242</v>
      </c>
      <c r="EF4" s="10"/>
      <c r="EG4" s="10"/>
      <c r="EH4" s="22">
        <v>0</v>
      </c>
      <c r="EI4" s="10" t="s">
        <v>242</v>
      </c>
      <c r="EJ4" s="10" t="s">
        <v>242</v>
      </c>
      <c r="EK4" s="10" t="s">
        <v>242</v>
      </c>
      <c r="EL4" s="10"/>
      <c r="EM4" s="22">
        <v>0</v>
      </c>
      <c r="EN4" s="50" t="s">
        <v>242</v>
      </c>
      <c r="EO4" s="10" t="s">
        <v>242</v>
      </c>
      <c r="EP4" s="10"/>
      <c r="EQ4" s="22">
        <v>0</v>
      </c>
      <c r="ER4" s="10" t="s">
        <v>242</v>
      </c>
      <c r="ES4" s="10" t="s">
        <v>242</v>
      </c>
      <c r="ET4" s="10" t="s">
        <v>242</v>
      </c>
      <c r="EU4" s="10" t="s">
        <v>242</v>
      </c>
      <c r="EV4" s="10" t="s">
        <v>242</v>
      </c>
      <c r="EW4" s="10" t="s">
        <v>242</v>
      </c>
      <c r="EX4" s="10" t="s">
        <v>242</v>
      </c>
      <c r="EY4" s="10" t="s">
        <v>242</v>
      </c>
      <c r="EZ4" s="10"/>
      <c r="FA4" s="10" t="s">
        <v>242</v>
      </c>
      <c r="FB4" s="10"/>
      <c r="FC4" s="10"/>
      <c r="FD4" s="22">
        <v>0</v>
      </c>
      <c r="FE4" s="10" t="s">
        <v>242</v>
      </c>
      <c r="FF4" s="10" t="s">
        <v>242</v>
      </c>
      <c r="FG4" s="10"/>
      <c r="FH4" s="10" t="s">
        <v>242</v>
      </c>
      <c r="FI4" s="10"/>
      <c r="FJ4" s="10"/>
      <c r="FK4" s="22">
        <v>1</v>
      </c>
      <c r="FL4" s="10">
        <v>58</v>
      </c>
      <c r="FM4" s="10" t="s">
        <v>7832</v>
      </c>
      <c r="FN4" s="10"/>
      <c r="FO4" s="10">
        <v>3</v>
      </c>
      <c r="FP4" s="10"/>
      <c r="FQ4" s="10" t="s">
        <v>7833</v>
      </c>
      <c r="FR4" s="22">
        <v>0</v>
      </c>
      <c r="FS4" s="10"/>
      <c r="FT4" s="22">
        <v>0</v>
      </c>
      <c r="FU4" s="10"/>
      <c r="FV4" s="10" t="s">
        <v>242</v>
      </c>
      <c r="FW4" s="10"/>
      <c r="FX4" s="10"/>
      <c r="FY4" s="22">
        <v>0</v>
      </c>
      <c r="FZ4" s="10"/>
      <c r="GA4" s="10" t="s">
        <v>242</v>
      </c>
      <c r="GB4" s="10"/>
      <c r="GC4" s="10"/>
      <c r="GD4" s="10">
        <v>0.55555555599999995</v>
      </c>
      <c r="GE4" s="10">
        <v>0</v>
      </c>
      <c r="GF4" s="10">
        <v>0.5</v>
      </c>
      <c r="GG4" s="10">
        <v>0</v>
      </c>
      <c r="GH4" s="10">
        <v>0.1</v>
      </c>
      <c r="GI4" s="10">
        <v>0</v>
      </c>
      <c r="GJ4" s="10">
        <v>0</v>
      </c>
      <c r="GK4" s="10">
        <v>0</v>
      </c>
      <c r="GL4" s="10">
        <v>0</v>
      </c>
      <c r="GM4" s="10">
        <v>1</v>
      </c>
      <c r="GN4" s="10">
        <v>0</v>
      </c>
      <c r="GO4" s="10">
        <v>0</v>
      </c>
      <c r="GP4" s="10">
        <v>1</v>
      </c>
      <c r="GQ4" s="10">
        <v>0.35185185200000002</v>
      </c>
      <c r="GR4" s="10">
        <v>2.5000000000000001E-2</v>
      </c>
      <c r="GS4" s="10">
        <v>0.2</v>
      </c>
      <c r="GT4" s="10">
        <v>0.19228395100000001</v>
      </c>
      <c r="GU4" s="10" t="s">
        <v>7821</v>
      </c>
      <c r="GV4" s="10" t="s">
        <v>266</v>
      </c>
      <c r="GW4" s="10" t="s">
        <v>7821</v>
      </c>
      <c r="GX4" s="10">
        <v>7428.442</v>
      </c>
      <c r="GY4" s="10">
        <v>7566.04</v>
      </c>
      <c r="GZ4" s="10">
        <v>8970.0619999999999</v>
      </c>
      <c r="HA4" s="10">
        <v>10580.288</v>
      </c>
      <c r="HB4" s="10">
        <v>7428.442</v>
      </c>
      <c r="HD4">
        <f t="shared" si="0"/>
        <v>0.25</v>
      </c>
      <c r="HE4">
        <f t="shared" si="1"/>
        <v>5.5555555555555552E-2</v>
      </c>
      <c r="HF4">
        <f t="shared" si="2"/>
        <v>0</v>
      </c>
      <c r="HG4">
        <f t="shared" si="3"/>
        <v>0.10185185185185186</v>
      </c>
    </row>
    <row r="5" spans="1:215" ht="15" customHeight="1" x14ac:dyDescent="0.2">
      <c r="A5" s="10">
        <v>403</v>
      </c>
      <c r="B5" s="22" t="s">
        <v>8076</v>
      </c>
      <c r="C5" s="22"/>
      <c r="D5" s="10" t="s">
        <v>271</v>
      </c>
      <c r="E5" s="10" t="s">
        <v>2346</v>
      </c>
      <c r="F5" s="10">
        <v>2021</v>
      </c>
      <c r="G5" s="10"/>
      <c r="H5" s="10">
        <v>0</v>
      </c>
      <c r="K5" s="10">
        <v>10</v>
      </c>
      <c r="L5" s="22">
        <v>0</v>
      </c>
      <c r="M5" s="19">
        <v>0</v>
      </c>
      <c r="N5" s="36">
        <v>0</v>
      </c>
      <c r="O5" s="22">
        <v>1</v>
      </c>
      <c r="P5" s="10">
        <v>7</v>
      </c>
      <c r="Q5" t="s">
        <v>8079</v>
      </c>
      <c r="R5">
        <v>3</v>
      </c>
      <c r="T5" t="s">
        <v>8078</v>
      </c>
      <c r="U5" s="22">
        <v>1</v>
      </c>
      <c r="V5" s="10">
        <v>9</v>
      </c>
      <c r="W5" s="21">
        <v>90</v>
      </c>
      <c r="X5" s="22">
        <v>1</v>
      </c>
      <c r="Y5" s="10">
        <v>9</v>
      </c>
      <c r="Z5" s="21">
        <v>90</v>
      </c>
      <c r="AA5" s="22">
        <v>1</v>
      </c>
      <c r="AB5" s="10">
        <v>8.5</v>
      </c>
      <c r="AC5" s="10"/>
      <c r="AD5">
        <v>3</v>
      </c>
      <c r="AF5" t="s">
        <v>8078</v>
      </c>
      <c r="AG5" s="22">
        <v>1</v>
      </c>
      <c r="AH5">
        <v>3</v>
      </c>
      <c r="AJ5" t="s">
        <v>8078</v>
      </c>
      <c r="AK5" s="22">
        <v>1</v>
      </c>
      <c r="AL5" s="10">
        <v>2</v>
      </c>
      <c r="AM5" s="21">
        <f t="shared" si="4"/>
        <v>0.2</v>
      </c>
      <c r="AN5" s="10"/>
      <c r="AO5" s="10">
        <v>3</v>
      </c>
      <c r="AP5" s="10"/>
      <c r="AQ5" s="10" t="s">
        <v>8078</v>
      </c>
      <c r="AR5" s="22">
        <v>1</v>
      </c>
      <c r="AS5" s="10">
        <v>2</v>
      </c>
      <c r="AT5" s="21">
        <v>20</v>
      </c>
      <c r="AU5" s="10">
        <v>2</v>
      </c>
      <c r="AV5" s="10">
        <v>3</v>
      </c>
      <c r="AW5" s="10"/>
      <c r="AX5" s="10" t="s">
        <v>8078</v>
      </c>
      <c r="AY5" s="22">
        <v>0</v>
      </c>
      <c r="AZ5" s="10"/>
      <c r="BA5" s="10" t="s">
        <v>242</v>
      </c>
      <c r="BB5" s="10" t="s">
        <v>242</v>
      </c>
      <c r="BC5" s="10"/>
      <c r="BD5" s="22">
        <v>0</v>
      </c>
      <c r="BE5" s="10"/>
      <c r="BF5" s="10" t="s">
        <v>242</v>
      </c>
      <c r="BG5" s="10"/>
      <c r="BH5" s="10"/>
      <c r="BI5" s="10">
        <v>0</v>
      </c>
      <c r="BJ5" s="22">
        <v>0</v>
      </c>
      <c r="BK5" s="10" t="s">
        <v>242</v>
      </c>
      <c r="BL5" s="10" t="s">
        <v>242</v>
      </c>
      <c r="BM5" s="10" t="s">
        <v>242</v>
      </c>
      <c r="BN5" s="10"/>
      <c r="BO5" s="10"/>
      <c r="BP5" s="22">
        <v>1</v>
      </c>
      <c r="BQ5" s="11" t="s">
        <v>8080</v>
      </c>
      <c r="BR5" s="10">
        <v>1</v>
      </c>
      <c r="BS5" s="10"/>
      <c r="BT5" s="10" t="s">
        <v>8081</v>
      </c>
      <c r="BU5" s="22">
        <v>1</v>
      </c>
      <c r="BV5" s="10">
        <v>3475</v>
      </c>
      <c r="BW5" s="10">
        <v>2</v>
      </c>
      <c r="BX5" s="10"/>
      <c r="BY5" s="22">
        <v>1</v>
      </c>
      <c r="BZ5" s="50" t="s">
        <v>242</v>
      </c>
      <c r="CA5" s="10" t="s">
        <v>242</v>
      </c>
      <c r="CB5" s="50"/>
      <c r="CC5" s="10" t="s">
        <v>242</v>
      </c>
      <c r="CD5" s="50">
        <v>97053</v>
      </c>
      <c r="CE5" s="10">
        <v>2</v>
      </c>
      <c r="CF5" s="10"/>
      <c r="CG5" s="22">
        <v>1</v>
      </c>
      <c r="CH5" s="50">
        <v>9121068</v>
      </c>
      <c r="CI5" s="10">
        <v>2</v>
      </c>
      <c r="CJ5" s="10"/>
      <c r="CK5" s="10">
        <v>1</v>
      </c>
      <c r="CL5" s="10"/>
      <c r="CM5" s="10" t="s">
        <v>8081</v>
      </c>
      <c r="CN5" s="27">
        <v>0</v>
      </c>
      <c r="CP5" s="27">
        <v>0</v>
      </c>
      <c r="CR5" s="27">
        <v>0</v>
      </c>
      <c r="CT5" s="27">
        <v>0</v>
      </c>
      <c r="CV5" s="27">
        <v>0</v>
      </c>
      <c r="CX5" s="27">
        <v>0</v>
      </c>
      <c r="CZ5" s="27">
        <v>0</v>
      </c>
      <c r="DB5" s="27">
        <v>0</v>
      </c>
      <c r="DD5" s="27">
        <v>1</v>
      </c>
      <c r="DE5" t="s">
        <v>8082</v>
      </c>
      <c r="DF5" s="27">
        <v>0</v>
      </c>
      <c r="DH5">
        <v>1</v>
      </c>
      <c r="DJ5" t="s">
        <v>8081</v>
      </c>
      <c r="DK5" s="22">
        <v>0</v>
      </c>
      <c r="DL5" s="10" t="s">
        <v>242</v>
      </c>
      <c r="DM5" s="10" t="s">
        <v>242</v>
      </c>
      <c r="DN5" s="10"/>
      <c r="DO5" s="10"/>
      <c r="DP5" s="10" t="s">
        <v>242</v>
      </c>
      <c r="DQ5" s="10" t="s">
        <v>242</v>
      </c>
      <c r="DR5" s="10"/>
      <c r="DS5" s="22">
        <v>0</v>
      </c>
      <c r="DT5" s="10" t="s">
        <v>242</v>
      </c>
      <c r="DU5" s="10"/>
      <c r="DV5" s="22">
        <v>0</v>
      </c>
      <c r="DW5" s="10" t="s">
        <v>242</v>
      </c>
      <c r="DX5" s="10"/>
      <c r="DY5" s="22">
        <v>0</v>
      </c>
      <c r="DZ5" s="10" t="s">
        <v>242</v>
      </c>
      <c r="EA5" s="10"/>
      <c r="EB5" s="22">
        <v>0</v>
      </c>
      <c r="EC5" s="10" t="s">
        <v>242</v>
      </c>
      <c r="ED5" s="10"/>
      <c r="EE5" s="10" t="s">
        <v>242</v>
      </c>
      <c r="EF5" s="10"/>
      <c r="EG5" s="10"/>
      <c r="EH5" s="22">
        <v>0</v>
      </c>
      <c r="EI5" s="10" t="s">
        <v>242</v>
      </c>
      <c r="EJ5" s="10" t="s">
        <v>242</v>
      </c>
      <c r="EK5" s="10" t="s">
        <v>242</v>
      </c>
      <c r="EL5" s="10"/>
      <c r="EM5" s="22">
        <v>1</v>
      </c>
      <c r="EN5" s="50">
        <v>38</v>
      </c>
      <c r="EO5" s="10">
        <v>3</v>
      </c>
      <c r="EP5" s="10"/>
      <c r="EQ5" s="22">
        <v>1</v>
      </c>
      <c r="ER5" s="10">
        <v>8</v>
      </c>
      <c r="ES5" s="10">
        <v>11</v>
      </c>
      <c r="ET5" s="10">
        <v>75</v>
      </c>
      <c r="EU5" s="10">
        <v>3</v>
      </c>
      <c r="EV5" s="10" t="s">
        <v>242</v>
      </c>
      <c r="EW5" s="10" t="s">
        <v>242</v>
      </c>
      <c r="EX5" s="10" t="s">
        <v>242</v>
      </c>
      <c r="EY5" s="10">
        <v>3</v>
      </c>
      <c r="EZ5" s="10"/>
      <c r="FA5" s="10">
        <v>1</v>
      </c>
      <c r="FB5" s="10"/>
      <c r="FC5" s="10" t="s">
        <v>8081</v>
      </c>
      <c r="FD5" s="22">
        <v>0</v>
      </c>
      <c r="FE5" s="10" t="s">
        <v>242</v>
      </c>
      <c r="FF5" s="10" t="s">
        <v>242</v>
      </c>
      <c r="FG5" s="10"/>
      <c r="FH5" s="10" t="s">
        <v>242</v>
      </c>
      <c r="FI5" s="10"/>
      <c r="FJ5" s="10"/>
      <c r="FK5" s="22">
        <v>1</v>
      </c>
      <c r="FL5" s="10">
        <v>118</v>
      </c>
      <c r="FM5" s="10" t="s">
        <v>8083</v>
      </c>
      <c r="FN5" s="10"/>
      <c r="FO5" s="10">
        <v>3</v>
      </c>
      <c r="FP5" s="10"/>
      <c r="FQ5" s="10" t="s">
        <v>8078</v>
      </c>
      <c r="FR5" s="22">
        <v>0</v>
      </c>
      <c r="FS5" s="10"/>
      <c r="FT5" s="22">
        <v>0</v>
      </c>
      <c r="FU5" s="10"/>
      <c r="FV5" s="10" t="s">
        <v>242</v>
      </c>
      <c r="FW5" s="10"/>
      <c r="FX5" s="10"/>
      <c r="FY5" s="22">
        <v>0</v>
      </c>
      <c r="FZ5" s="10"/>
      <c r="GA5" s="10">
        <v>1</v>
      </c>
      <c r="GB5" s="10"/>
      <c r="GC5" s="10" t="s">
        <v>8081</v>
      </c>
      <c r="GD5" s="10">
        <v>0.77777777800000003</v>
      </c>
      <c r="GE5" s="10">
        <v>0</v>
      </c>
      <c r="GF5" s="10">
        <v>0.5</v>
      </c>
      <c r="GG5" s="10">
        <v>1</v>
      </c>
      <c r="GH5" s="10">
        <v>0.1</v>
      </c>
      <c r="GI5" s="10">
        <v>0</v>
      </c>
      <c r="GJ5" s="10">
        <v>0</v>
      </c>
      <c r="GK5" s="10">
        <v>0.66666666699999999</v>
      </c>
      <c r="GL5" s="10">
        <v>0</v>
      </c>
      <c r="GM5" s="10">
        <v>1</v>
      </c>
      <c r="GN5" s="10">
        <v>0</v>
      </c>
      <c r="GO5" s="10">
        <v>0</v>
      </c>
      <c r="GP5" s="10">
        <v>1</v>
      </c>
      <c r="GQ5" s="10">
        <v>0.42592592600000001</v>
      </c>
      <c r="GR5" s="10">
        <v>0.27500000000000002</v>
      </c>
      <c r="GS5" s="10">
        <v>0.33333333300000001</v>
      </c>
      <c r="GT5" s="10">
        <v>0.34475308599999999</v>
      </c>
      <c r="GU5" s="10" t="s">
        <v>8076</v>
      </c>
      <c r="GV5" s="10" t="s">
        <v>266</v>
      </c>
      <c r="GW5" s="10" t="s">
        <v>8076</v>
      </c>
      <c r="GX5" s="10">
        <v>10212.957</v>
      </c>
      <c r="GY5" s="10">
        <v>11036.082</v>
      </c>
      <c r="GZ5" s="10">
        <v>13926.882</v>
      </c>
      <c r="HA5" s="10">
        <v>16228.995000000001</v>
      </c>
      <c r="HB5" s="10">
        <v>10212.957</v>
      </c>
      <c r="HD5">
        <f t="shared" si="0"/>
        <v>0.5</v>
      </c>
      <c r="HE5">
        <f t="shared" si="1"/>
        <v>0.22222222222222221</v>
      </c>
      <c r="HF5">
        <f t="shared" si="2"/>
        <v>0.2857142857142857</v>
      </c>
      <c r="HG5">
        <f t="shared" si="3"/>
        <v>0.33597883597883599</v>
      </c>
    </row>
    <row r="6" spans="1:215" ht="15" customHeight="1" x14ac:dyDescent="0.2">
      <c r="A6" s="10"/>
      <c r="B6" s="10"/>
      <c r="C6" s="10"/>
      <c r="D6" s="10"/>
      <c r="E6" s="10"/>
      <c r="F6" s="10"/>
      <c r="G6" s="10"/>
      <c r="H6" s="10"/>
      <c r="K6" s="10"/>
      <c r="L6" s="22"/>
      <c r="M6" s="10"/>
      <c r="N6" s="50"/>
      <c r="O6" s="22"/>
      <c r="P6" s="10"/>
      <c r="U6" s="22"/>
      <c r="V6" s="10"/>
      <c r="W6" s="20"/>
      <c r="X6" s="22"/>
      <c r="Y6" s="10"/>
      <c r="Z6" s="20"/>
      <c r="AA6" s="22"/>
      <c r="AB6" s="10"/>
      <c r="AC6" s="10"/>
      <c r="AG6" s="22"/>
      <c r="AK6" s="22"/>
      <c r="AL6" s="10"/>
      <c r="AM6" s="20"/>
      <c r="AN6" s="10"/>
      <c r="AO6" s="10"/>
      <c r="AP6" s="10"/>
      <c r="AQ6" s="10"/>
      <c r="AR6" s="22"/>
      <c r="AS6" s="10"/>
      <c r="AT6" s="20"/>
      <c r="AU6" s="10"/>
      <c r="AV6" s="10"/>
      <c r="AW6" s="10"/>
      <c r="AX6" s="10"/>
      <c r="AY6" s="22"/>
      <c r="AZ6" s="10"/>
      <c r="BA6" s="10"/>
      <c r="BB6" s="10"/>
      <c r="BC6" s="10"/>
      <c r="BD6" s="22"/>
      <c r="BE6" s="10"/>
      <c r="BF6" s="10"/>
      <c r="BG6" s="10"/>
      <c r="BH6" s="10"/>
      <c r="BI6" s="10"/>
      <c r="BJ6" s="22"/>
      <c r="BK6" s="10"/>
      <c r="BL6" s="10"/>
      <c r="BM6" s="10"/>
      <c r="BN6" s="10"/>
      <c r="BO6" s="10"/>
      <c r="BP6" s="22"/>
      <c r="BQ6" s="10"/>
      <c r="BR6" s="10"/>
      <c r="BS6" s="10"/>
      <c r="BT6" s="10"/>
      <c r="BU6" s="22"/>
      <c r="BV6" s="10"/>
      <c r="BW6" s="10"/>
      <c r="BX6" s="10"/>
      <c r="BY6" s="22"/>
      <c r="BZ6" s="50"/>
      <c r="CA6" s="10"/>
      <c r="CB6" s="50"/>
      <c r="CC6" s="10"/>
      <c r="CD6" s="50"/>
      <c r="CE6" s="10"/>
      <c r="CF6" s="10"/>
      <c r="CG6" s="22"/>
      <c r="CH6" s="10"/>
      <c r="CI6" s="10"/>
      <c r="CJ6" s="10"/>
      <c r="CK6" s="10"/>
      <c r="CL6" s="10"/>
      <c r="CM6" s="10"/>
      <c r="CN6" s="27"/>
      <c r="CP6" s="27"/>
      <c r="CR6" s="27"/>
      <c r="CT6" s="27"/>
      <c r="CV6" s="27"/>
      <c r="CX6" s="27"/>
      <c r="CZ6" s="27"/>
      <c r="DB6" s="27"/>
      <c r="DD6" s="27"/>
      <c r="DF6" s="27"/>
      <c r="DK6" s="22"/>
      <c r="DL6" s="10"/>
      <c r="DM6" s="10"/>
      <c r="DN6" s="10"/>
      <c r="DO6" s="10"/>
      <c r="DP6" s="10"/>
      <c r="DQ6" s="10"/>
      <c r="DR6" s="10"/>
      <c r="DS6" s="22"/>
      <c r="DT6" s="10"/>
      <c r="DU6" s="10"/>
      <c r="DV6" s="22"/>
      <c r="DW6" s="10"/>
      <c r="DX6" s="10"/>
      <c r="DY6" s="22"/>
      <c r="DZ6" s="10"/>
      <c r="EA6" s="10"/>
      <c r="EB6" s="22"/>
      <c r="EC6" s="10"/>
      <c r="ED6" s="10"/>
      <c r="EE6" s="10"/>
      <c r="EF6" s="10"/>
      <c r="EG6" s="10"/>
      <c r="EH6" s="22"/>
      <c r="EI6" s="10"/>
      <c r="EJ6" s="10"/>
      <c r="EK6" s="10"/>
      <c r="EL6" s="10"/>
      <c r="EM6" s="22"/>
      <c r="EN6" s="50"/>
      <c r="EO6" s="10"/>
      <c r="EP6" s="10"/>
      <c r="EQ6" s="22"/>
      <c r="ER6" s="10"/>
      <c r="ES6" s="10"/>
      <c r="ET6" s="10"/>
      <c r="EU6" s="10"/>
      <c r="EV6" s="10"/>
      <c r="EW6" s="10"/>
      <c r="EX6" s="10"/>
      <c r="EY6" s="10"/>
      <c r="EZ6" s="10"/>
      <c r="FA6" s="10"/>
      <c r="FB6" s="10"/>
      <c r="FC6" s="10"/>
      <c r="FD6" s="22"/>
      <c r="FE6" s="10"/>
      <c r="FF6" s="10"/>
      <c r="FG6" s="10"/>
      <c r="FH6" s="10"/>
      <c r="FI6" s="10"/>
      <c r="FJ6" s="10"/>
      <c r="FK6" s="22"/>
      <c r="FL6" s="10"/>
      <c r="FM6" s="10"/>
      <c r="FN6" s="10"/>
      <c r="FO6" s="10"/>
      <c r="FP6" s="10"/>
      <c r="FQ6" s="10"/>
      <c r="FR6" s="22"/>
      <c r="FS6" s="10"/>
      <c r="FT6" s="22"/>
      <c r="FU6" s="10"/>
      <c r="FV6" s="10"/>
      <c r="FW6" s="10"/>
      <c r="FX6" s="10"/>
      <c r="FY6" s="22"/>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row>
    <row r="7" spans="1:215" ht="15" customHeight="1" x14ac:dyDescent="0.2">
      <c r="A7" s="10"/>
      <c r="B7" s="10"/>
      <c r="C7" s="10"/>
      <c r="D7" s="10"/>
      <c r="E7" s="10"/>
      <c r="F7" s="10"/>
      <c r="G7" s="10"/>
      <c r="H7" s="10"/>
      <c r="K7" s="10"/>
      <c r="L7" s="22"/>
      <c r="M7" s="10"/>
      <c r="N7" s="50"/>
      <c r="O7" s="22"/>
      <c r="P7" s="10"/>
      <c r="U7" s="22"/>
      <c r="V7" s="10"/>
      <c r="W7" s="20"/>
      <c r="X7" s="22"/>
      <c r="Y7" s="10"/>
      <c r="Z7" s="20"/>
      <c r="AA7" s="22"/>
      <c r="AB7" s="10"/>
      <c r="AC7" s="10"/>
      <c r="AG7" s="22"/>
      <c r="AK7" s="22"/>
      <c r="AL7" s="10"/>
      <c r="AM7" s="20"/>
      <c r="AN7" s="10"/>
      <c r="AO7" s="10"/>
      <c r="AP7" s="10"/>
      <c r="AQ7" s="10"/>
      <c r="AR7" s="22"/>
      <c r="AS7" s="10"/>
      <c r="AT7" s="20"/>
      <c r="AU7" s="10"/>
      <c r="AV7" s="10"/>
      <c r="AW7" s="10"/>
      <c r="AX7" s="10"/>
      <c r="AY7" s="22"/>
      <c r="AZ7" s="10"/>
      <c r="BA7" s="10"/>
      <c r="BB7" s="10"/>
      <c r="BC7" s="10"/>
      <c r="BD7" s="22"/>
      <c r="BE7" s="10"/>
      <c r="BF7" s="10"/>
      <c r="BG7" s="10"/>
      <c r="BH7" s="10"/>
      <c r="BI7" s="10"/>
      <c r="BJ7" s="22"/>
      <c r="BK7" s="10"/>
      <c r="BL7" s="10"/>
      <c r="BM7" s="10"/>
      <c r="BN7" s="10"/>
      <c r="BO7" s="10"/>
      <c r="BP7" s="22"/>
      <c r="BQ7" s="10"/>
      <c r="BR7" s="10"/>
      <c r="BS7" s="10"/>
      <c r="BT7" s="10"/>
      <c r="BU7" s="22"/>
      <c r="BV7" s="10"/>
      <c r="BW7" s="10"/>
      <c r="BX7" s="10"/>
      <c r="BY7" s="22"/>
      <c r="BZ7" s="50"/>
      <c r="CA7" s="10"/>
      <c r="CB7" s="50"/>
      <c r="CC7" s="10"/>
      <c r="CD7" s="50"/>
      <c r="CE7" s="10"/>
      <c r="CF7" s="10"/>
      <c r="CG7" s="22"/>
      <c r="CH7" s="10"/>
      <c r="CI7" s="10"/>
      <c r="CJ7" s="10"/>
      <c r="CK7" s="10"/>
      <c r="CL7" s="10"/>
      <c r="CM7" s="10"/>
      <c r="CN7" s="27"/>
      <c r="CP7" s="27"/>
      <c r="CR7" s="27"/>
      <c r="CT7" s="27"/>
      <c r="CV7" s="27"/>
      <c r="CX7" s="27"/>
      <c r="CZ7" s="27"/>
      <c r="DB7" s="27"/>
      <c r="DD7" s="27"/>
      <c r="DF7" s="27"/>
      <c r="DK7" s="22"/>
      <c r="DL7" s="10"/>
      <c r="DM7" s="10"/>
      <c r="DN7" s="10"/>
      <c r="DO7" s="10"/>
      <c r="DP7" s="10"/>
      <c r="DQ7" s="10"/>
      <c r="DR7" s="10"/>
      <c r="DS7" s="22"/>
      <c r="DT7" s="10"/>
      <c r="DU7" s="10"/>
      <c r="DV7" s="22"/>
      <c r="DW7" s="10"/>
      <c r="DX7" s="10"/>
      <c r="DY7" s="22"/>
      <c r="DZ7" s="10"/>
      <c r="EA7" s="10"/>
      <c r="EB7" s="22"/>
      <c r="EC7" s="10"/>
      <c r="ED7" s="10"/>
      <c r="EE7" s="10"/>
      <c r="EF7" s="10"/>
      <c r="EG7" s="10"/>
      <c r="EH7" s="22"/>
      <c r="EI7" s="10"/>
      <c r="EJ7" s="10"/>
      <c r="EK7" s="10"/>
      <c r="EL7" s="10"/>
      <c r="EM7" s="22"/>
      <c r="EN7" s="50"/>
      <c r="EO7" s="10"/>
      <c r="EP7" s="10"/>
      <c r="EQ7" s="22"/>
      <c r="ER7" s="10"/>
      <c r="ES7" s="10"/>
      <c r="ET7" s="10"/>
      <c r="EU7" s="10"/>
      <c r="EV7" s="10"/>
      <c r="EW7" s="10"/>
      <c r="EX7" s="10"/>
      <c r="EY7" s="10"/>
      <c r="EZ7" s="10"/>
      <c r="FA7" s="10"/>
      <c r="FB7" s="10"/>
      <c r="FC7" s="10"/>
      <c r="FD7" s="22"/>
      <c r="FE7" s="10"/>
      <c r="FF7" s="10"/>
      <c r="FG7" s="10"/>
      <c r="FH7" s="10"/>
      <c r="FI7" s="10"/>
      <c r="FJ7" s="10"/>
      <c r="FK7" s="22"/>
      <c r="FL7" s="10"/>
      <c r="FM7" s="10"/>
      <c r="FN7" s="10"/>
      <c r="FO7" s="10"/>
      <c r="FP7" s="10"/>
      <c r="FQ7" s="10"/>
      <c r="FR7" s="22"/>
      <c r="FS7" s="10"/>
      <c r="FT7" s="22"/>
      <c r="FU7" s="10"/>
      <c r="FV7" s="10"/>
      <c r="FW7" s="10"/>
      <c r="FX7" s="10"/>
      <c r="FY7" s="22"/>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row>
    <row r="8" spans="1:215" s="32" customFormat="1" ht="15" customHeight="1" x14ac:dyDescent="0.2">
      <c r="A8" s="32" t="s">
        <v>10193</v>
      </c>
      <c r="Z8" s="32">
        <f>AVERAGE(Z2:Z5)</f>
        <v>82.348484848484844</v>
      </c>
      <c r="AM8" s="32">
        <f>AVERAGE(AM2:AM5)*100</f>
        <v>24.128787878787879</v>
      </c>
      <c r="AR8" s="32">
        <f>AVERAGE(AR2:AR5)</f>
        <v>0.375</v>
      </c>
      <c r="AT8" s="32">
        <f>AVERAGE(AT2:AT5)</f>
        <v>6.666666666666667</v>
      </c>
      <c r="BP8" s="32">
        <f>AVERAGE(BP2:BP5)</f>
        <v>0.5</v>
      </c>
      <c r="BU8" s="32">
        <f>AVERAGE(BU2:BU5)</f>
        <v>0.25</v>
      </c>
      <c r="BV8" s="32">
        <f>AVERAGE(BV2:BV5)</f>
        <v>3475</v>
      </c>
      <c r="BY8" s="32">
        <f>AVERAGE(BY2:BY5)</f>
        <v>0.25</v>
      </c>
      <c r="BZ8" s="32" t="s">
        <v>242</v>
      </c>
      <c r="CB8" s="32" t="s">
        <v>242</v>
      </c>
      <c r="CD8" s="32">
        <f>AVERAGE(CD2:CD5)</f>
        <v>97053</v>
      </c>
      <c r="CG8" s="32">
        <f>AVERAGE(CG2:CG5)</f>
        <v>0.25</v>
      </c>
      <c r="CH8" s="32">
        <f>AVERAGE(CH2:CH5)</f>
        <v>9121068</v>
      </c>
      <c r="ET8" s="32">
        <f>AVERAGE(ET2:ET5)</f>
        <v>75</v>
      </c>
      <c r="FL8" s="32">
        <f>AVERAGE(FL2:FL5)</f>
        <v>127</v>
      </c>
      <c r="HD8" s="32">
        <f>AVERAGE(HD2:HD5)</f>
        <v>0.265625</v>
      </c>
      <c r="HE8" s="32">
        <f>AVERAGE(HE2:HE5)</f>
        <v>6.9444444444444448E-2</v>
      </c>
      <c r="HF8" s="32">
        <f>AVERAGE(HF2:HF5)</f>
        <v>0.14285714285714285</v>
      </c>
      <c r="HG8" s="32">
        <f>AVERAGE(HG2:HS5)</f>
        <v>0.15930886243386244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CDC29-320A-437E-A373-8AB87DFC8879}">
  <dimension ref="A1:AG510"/>
  <sheetViews>
    <sheetView workbookViewId="0">
      <selection activeCell="AD13" sqref="AD13"/>
    </sheetView>
  </sheetViews>
  <sheetFormatPr baseColWidth="10" defaultColWidth="8.83203125" defaultRowHeight="15" x14ac:dyDescent="0.2"/>
  <cols>
    <col min="1" max="1" width="8.6640625" style="10"/>
    <col min="2" max="19" width="0" hidden="1" customWidth="1"/>
    <col min="20" max="20" width="14.1640625" style="10" customWidth="1"/>
    <col min="21" max="23" width="0" hidden="1" customWidth="1"/>
    <col min="24" max="24" width="26.1640625" style="10" customWidth="1"/>
    <col min="25" max="25" width="18.33203125" style="10" customWidth="1"/>
    <col min="26" max="26" width="9.33203125" style="10" customWidth="1"/>
    <col min="27" max="27" width="13.33203125" style="10" customWidth="1"/>
    <col min="28" max="28" width="21.1640625" customWidth="1"/>
    <col min="30" max="31" width="21" customWidth="1"/>
    <col min="32" max="32" width="29.83203125" customWidth="1"/>
    <col min="33" max="33" width="47.5" customWidth="1"/>
  </cols>
  <sheetData>
    <row r="1" spans="1:33" x14ac:dyDescent="0.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s="10" t="s">
        <v>18</v>
      </c>
      <c r="U1" t="s">
        <v>20</v>
      </c>
      <c r="V1" t="s">
        <v>21</v>
      </c>
      <c r="W1" t="s">
        <v>22</v>
      </c>
      <c r="X1" s="10" t="s">
        <v>23</v>
      </c>
      <c r="Y1" s="10" t="s">
        <v>24</v>
      </c>
      <c r="Z1" s="10" t="s">
        <v>25</v>
      </c>
      <c r="AA1" s="10" t="s">
        <v>27</v>
      </c>
      <c r="AD1" s="18"/>
      <c r="AE1" s="18" t="s">
        <v>10194</v>
      </c>
      <c r="AF1" s="18" t="s">
        <v>10195</v>
      </c>
      <c r="AG1" s="18" t="s">
        <v>10196</v>
      </c>
    </row>
    <row r="2" spans="1:33" x14ac:dyDescent="0.2">
      <c r="A2">
        <v>1</v>
      </c>
      <c r="B2">
        <v>1</v>
      </c>
      <c r="C2" s="1">
        <v>44492.427777777775</v>
      </c>
      <c r="D2" s="1">
        <v>44492.459722222222</v>
      </c>
      <c r="E2">
        <v>0</v>
      </c>
      <c r="F2" t="s">
        <v>240</v>
      </c>
      <c r="G2">
        <v>100</v>
      </c>
      <c r="H2">
        <v>2739</v>
      </c>
      <c r="I2">
        <v>1</v>
      </c>
      <c r="J2" s="1">
        <v>44492.459722222222</v>
      </c>
      <c r="K2" t="s">
        <v>241</v>
      </c>
      <c r="L2" t="s">
        <v>242</v>
      </c>
      <c r="M2" t="s">
        <v>242</v>
      </c>
      <c r="N2" t="s">
        <v>243</v>
      </c>
      <c r="O2" t="s">
        <v>244</v>
      </c>
      <c r="P2">
        <v>34.029006959999997</v>
      </c>
      <c r="Q2">
        <v>-118.40049740000001</v>
      </c>
      <c r="R2" t="s">
        <v>245</v>
      </c>
      <c r="S2" t="s">
        <v>246</v>
      </c>
      <c r="T2" t="s">
        <v>247</v>
      </c>
      <c r="U2" t="s">
        <v>244</v>
      </c>
      <c r="V2">
        <v>718546104</v>
      </c>
      <c r="W2">
        <v>2911</v>
      </c>
      <c r="X2" t="s">
        <v>248</v>
      </c>
      <c r="Y2" t="s">
        <v>249</v>
      </c>
      <c r="Z2">
        <v>2020</v>
      </c>
      <c r="AA2">
        <v>0</v>
      </c>
      <c r="AD2" s="18"/>
      <c r="AE2" s="18"/>
      <c r="AF2" s="18"/>
      <c r="AG2" s="18"/>
    </row>
    <row r="3" spans="1:33" x14ac:dyDescent="0.2">
      <c r="A3" s="10">
        <v>2</v>
      </c>
      <c r="B3">
        <v>2</v>
      </c>
      <c r="C3" s="1">
        <v>44492.466666666667</v>
      </c>
      <c r="D3" s="1">
        <v>44492.493750000001</v>
      </c>
      <c r="E3">
        <v>0</v>
      </c>
      <c r="F3" t="s">
        <v>240</v>
      </c>
      <c r="G3">
        <v>100</v>
      </c>
      <c r="H3">
        <v>2313</v>
      </c>
      <c r="I3">
        <v>1</v>
      </c>
      <c r="J3" s="1">
        <v>44492.493750000001</v>
      </c>
      <c r="K3" t="s">
        <v>267</v>
      </c>
      <c r="L3" t="s">
        <v>242</v>
      </c>
      <c r="M3" t="s">
        <v>242</v>
      </c>
      <c r="N3" t="s">
        <v>268</v>
      </c>
      <c r="O3" t="s">
        <v>269</v>
      </c>
      <c r="P3">
        <v>34.029006959999997</v>
      </c>
      <c r="Q3">
        <v>-118.40049740000001</v>
      </c>
      <c r="R3" t="s">
        <v>245</v>
      </c>
      <c r="S3" t="s">
        <v>246</v>
      </c>
      <c r="T3" s="10" t="s">
        <v>270</v>
      </c>
      <c r="U3" t="s">
        <v>269</v>
      </c>
      <c r="V3">
        <v>437076102</v>
      </c>
      <c r="W3">
        <v>5211</v>
      </c>
      <c r="X3" s="10" t="s">
        <v>271</v>
      </c>
      <c r="Y3" s="10" t="s">
        <v>272</v>
      </c>
      <c r="Z3" s="10">
        <v>2020</v>
      </c>
      <c r="AA3" s="10">
        <v>0</v>
      </c>
      <c r="AD3" s="18" t="s">
        <v>10197</v>
      </c>
      <c r="AE3" s="18">
        <v>1</v>
      </c>
      <c r="AF3" s="18"/>
      <c r="AG3" s="18"/>
    </row>
    <row r="4" spans="1:33" x14ac:dyDescent="0.2">
      <c r="A4">
        <v>3</v>
      </c>
      <c r="B4">
        <v>3</v>
      </c>
      <c r="C4" s="1">
        <v>44492.548611111109</v>
      </c>
      <c r="D4" s="1">
        <v>44492.636111111111</v>
      </c>
      <c r="E4">
        <v>0</v>
      </c>
      <c r="F4" t="s">
        <v>292</v>
      </c>
      <c r="G4">
        <v>100</v>
      </c>
      <c r="H4">
        <v>7535</v>
      </c>
      <c r="I4">
        <v>1</v>
      </c>
      <c r="J4" s="1">
        <v>44492.636111111111</v>
      </c>
      <c r="K4" t="s">
        <v>293</v>
      </c>
      <c r="L4" t="s">
        <v>242</v>
      </c>
      <c r="M4" t="s">
        <v>242</v>
      </c>
      <c r="N4" t="s">
        <v>294</v>
      </c>
      <c r="O4" t="s">
        <v>295</v>
      </c>
      <c r="P4">
        <v>34.037994380000001</v>
      </c>
      <c r="Q4">
        <v>-118.4543991</v>
      </c>
      <c r="R4" t="s">
        <v>245</v>
      </c>
      <c r="S4" t="s">
        <v>246</v>
      </c>
      <c r="T4" t="s">
        <v>296</v>
      </c>
      <c r="U4" t="s">
        <v>295</v>
      </c>
      <c r="V4">
        <v>37833100</v>
      </c>
      <c r="W4">
        <v>3663</v>
      </c>
      <c r="X4" t="s">
        <v>297</v>
      </c>
      <c r="Y4" t="s">
        <v>298</v>
      </c>
      <c r="Z4">
        <v>2020</v>
      </c>
      <c r="AA4">
        <v>0</v>
      </c>
      <c r="AD4" s="18"/>
      <c r="AE4" s="18"/>
      <c r="AF4" s="18"/>
      <c r="AG4" s="18"/>
    </row>
    <row r="5" spans="1:33" x14ac:dyDescent="0.2">
      <c r="A5">
        <v>4</v>
      </c>
      <c r="B5">
        <v>4</v>
      </c>
      <c r="C5" s="1">
        <v>44492.92291666667</v>
      </c>
      <c r="D5" s="1">
        <v>44492.939583333333</v>
      </c>
      <c r="E5">
        <v>0</v>
      </c>
      <c r="F5" t="s">
        <v>292</v>
      </c>
      <c r="G5">
        <v>100</v>
      </c>
      <c r="H5">
        <v>1433</v>
      </c>
      <c r="I5">
        <v>1</v>
      </c>
      <c r="J5" s="1">
        <v>44492.939583333333</v>
      </c>
      <c r="K5" t="s">
        <v>314</v>
      </c>
      <c r="L5" t="s">
        <v>242</v>
      </c>
      <c r="M5" t="s">
        <v>242</v>
      </c>
      <c r="N5" t="s">
        <v>315</v>
      </c>
      <c r="O5" t="s">
        <v>316</v>
      </c>
      <c r="P5">
        <v>34.037994380000001</v>
      </c>
      <c r="Q5">
        <v>-118.4543991</v>
      </c>
      <c r="R5" t="s">
        <v>245</v>
      </c>
      <c r="S5" t="s">
        <v>246</v>
      </c>
      <c r="T5" t="s">
        <v>317</v>
      </c>
      <c r="U5" t="s">
        <v>318</v>
      </c>
      <c r="V5">
        <v>84670702</v>
      </c>
      <c r="W5">
        <v>6331</v>
      </c>
      <c r="X5" t="s">
        <v>319</v>
      </c>
      <c r="Y5" t="s">
        <v>320</v>
      </c>
      <c r="Z5">
        <v>2020</v>
      </c>
      <c r="AA5">
        <v>0</v>
      </c>
      <c r="AD5" s="18" t="s">
        <v>2346</v>
      </c>
      <c r="AE5" s="18">
        <f>COUNTIF(Y2:Y501,"Household Durables")</f>
        <v>8</v>
      </c>
      <c r="AF5" s="18">
        <f>COUNTIFS(Y2:Y501, "Household Durables", AA2:AA501, "0")</f>
        <v>7</v>
      </c>
      <c r="AG5" s="18">
        <f>(AE5-AF5)/AE5*100</f>
        <v>12.5</v>
      </c>
    </row>
    <row r="6" spans="1:33" x14ac:dyDescent="0.2">
      <c r="A6">
        <v>5</v>
      </c>
      <c r="B6">
        <v>5</v>
      </c>
      <c r="C6" s="1">
        <v>44493.469444444447</v>
      </c>
      <c r="D6" s="1">
        <v>44493.48333333333</v>
      </c>
      <c r="E6">
        <v>0</v>
      </c>
      <c r="F6" t="s">
        <v>240</v>
      </c>
      <c r="G6">
        <v>100</v>
      </c>
      <c r="H6">
        <v>1173</v>
      </c>
      <c r="I6">
        <v>1</v>
      </c>
      <c r="J6" s="1">
        <v>44493.48333333333</v>
      </c>
      <c r="K6" t="s">
        <v>322</v>
      </c>
      <c r="L6" t="s">
        <v>242</v>
      </c>
      <c r="M6" t="s">
        <v>242</v>
      </c>
      <c r="N6" t="s">
        <v>323</v>
      </c>
      <c r="O6" t="s">
        <v>324</v>
      </c>
      <c r="P6">
        <v>34.029006959999997</v>
      </c>
      <c r="Q6">
        <v>-118.40049740000001</v>
      </c>
      <c r="R6" t="s">
        <v>245</v>
      </c>
      <c r="S6" t="s">
        <v>246</v>
      </c>
      <c r="T6" t="s">
        <v>325</v>
      </c>
      <c r="U6" t="s">
        <v>324</v>
      </c>
      <c r="V6">
        <v>501044101</v>
      </c>
      <c r="W6">
        <v>5411</v>
      </c>
      <c r="X6" t="s">
        <v>326</v>
      </c>
      <c r="Y6" t="s">
        <v>327</v>
      </c>
      <c r="Z6">
        <v>2020</v>
      </c>
      <c r="AA6">
        <v>0</v>
      </c>
      <c r="AD6" s="18" t="s">
        <v>271</v>
      </c>
      <c r="AE6" s="18">
        <f>COUNTIF(X2:X501, "Consumer Discretionary")</f>
        <v>63</v>
      </c>
      <c r="AF6" s="18">
        <f>COUNTIFS(X2:X501, "Consumer Discretionary", AA2:AA501,"0")</f>
        <v>46</v>
      </c>
      <c r="AG6" s="18">
        <f>(AE6-AF6)/AE6*100</f>
        <v>26.984126984126984</v>
      </c>
    </row>
    <row r="7" spans="1:33" x14ac:dyDescent="0.2">
      <c r="A7">
        <v>6</v>
      </c>
      <c r="B7">
        <v>6</v>
      </c>
      <c r="C7" s="1">
        <v>44493.50277777778</v>
      </c>
      <c r="D7" s="1">
        <v>44493.544444444444</v>
      </c>
      <c r="E7">
        <v>0</v>
      </c>
      <c r="F7" t="s">
        <v>292</v>
      </c>
      <c r="G7">
        <v>100</v>
      </c>
      <c r="H7">
        <v>3571</v>
      </c>
      <c r="I7">
        <v>1</v>
      </c>
      <c r="J7" s="1">
        <v>44493.544444444444</v>
      </c>
      <c r="K7" t="s">
        <v>345</v>
      </c>
      <c r="L7" t="s">
        <v>242</v>
      </c>
      <c r="M7" t="s">
        <v>242</v>
      </c>
      <c r="N7" t="s">
        <v>346</v>
      </c>
      <c r="O7" t="s">
        <v>347</v>
      </c>
      <c r="P7">
        <v>34.037994380000001</v>
      </c>
      <c r="Q7">
        <v>-118.4543991</v>
      </c>
      <c r="R7" t="s">
        <v>245</v>
      </c>
      <c r="S7" t="s">
        <v>246</v>
      </c>
      <c r="T7" t="s">
        <v>348</v>
      </c>
      <c r="U7" t="s">
        <v>347</v>
      </c>
      <c r="V7" t="s">
        <v>349</v>
      </c>
      <c r="W7">
        <v>5122</v>
      </c>
      <c r="X7" t="s">
        <v>350</v>
      </c>
      <c r="Y7" t="s">
        <v>351</v>
      </c>
      <c r="Z7">
        <v>2020</v>
      </c>
      <c r="AA7">
        <v>0</v>
      </c>
      <c r="AD7" s="18" t="s">
        <v>10090</v>
      </c>
      <c r="AE7" s="18">
        <v>500</v>
      </c>
      <c r="AF7" s="18">
        <f>COUNTIF(AA2:AA501, "0")</f>
        <v>314</v>
      </c>
      <c r="AG7" s="18">
        <f>(AE7-AF7)/AE7*100</f>
        <v>37.200000000000003</v>
      </c>
    </row>
    <row r="8" spans="1:33" x14ac:dyDescent="0.2">
      <c r="A8">
        <v>7</v>
      </c>
      <c r="B8">
        <v>7</v>
      </c>
      <c r="C8" s="1">
        <v>44493.738194444442</v>
      </c>
      <c r="D8" s="1">
        <v>44493.763888888891</v>
      </c>
      <c r="E8">
        <v>0</v>
      </c>
      <c r="F8" t="s">
        <v>365</v>
      </c>
      <c r="G8">
        <v>100</v>
      </c>
      <c r="H8">
        <v>2250</v>
      </c>
      <c r="I8">
        <v>1</v>
      </c>
      <c r="J8" s="1">
        <v>44493.763888888891</v>
      </c>
      <c r="K8" t="s">
        <v>366</v>
      </c>
      <c r="L8" t="s">
        <v>242</v>
      </c>
      <c r="M8" t="s">
        <v>242</v>
      </c>
      <c r="N8" t="s">
        <v>367</v>
      </c>
      <c r="O8" t="s">
        <v>368</v>
      </c>
      <c r="P8">
        <v>32.441299440000002</v>
      </c>
      <c r="Q8">
        <v>-81.771102909999996</v>
      </c>
      <c r="R8" t="s">
        <v>245</v>
      </c>
      <c r="S8" t="s">
        <v>246</v>
      </c>
      <c r="T8" t="s">
        <v>369</v>
      </c>
      <c r="U8" t="s">
        <v>368</v>
      </c>
      <c r="V8" s="3">
        <v>3.07E+108</v>
      </c>
      <c r="W8">
        <v>5122</v>
      </c>
      <c r="X8" t="s">
        <v>350</v>
      </c>
      <c r="Y8" t="s">
        <v>351</v>
      </c>
      <c r="Z8">
        <v>2020</v>
      </c>
      <c r="AA8">
        <v>0</v>
      </c>
      <c r="AD8" s="18"/>
      <c r="AE8" s="18"/>
      <c r="AF8" s="18"/>
      <c r="AG8" s="18"/>
    </row>
    <row r="9" spans="1:33" x14ac:dyDescent="0.2">
      <c r="A9" s="10">
        <v>8</v>
      </c>
      <c r="B9">
        <v>8</v>
      </c>
      <c r="C9" s="1">
        <v>44494.000694444447</v>
      </c>
      <c r="D9" s="1">
        <v>44494.430555555555</v>
      </c>
      <c r="E9">
        <v>0</v>
      </c>
      <c r="F9" t="s">
        <v>386</v>
      </c>
      <c r="G9">
        <v>100</v>
      </c>
      <c r="H9">
        <v>37165</v>
      </c>
      <c r="I9">
        <v>1</v>
      </c>
      <c r="J9" s="1">
        <v>44494.430555555555</v>
      </c>
      <c r="K9" t="s">
        <v>387</v>
      </c>
      <c r="L9" t="s">
        <v>242</v>
      </c>
      <c r="M9" t="s">
        <v>242</v>
      </c>
      <c r="N9" t="s">
        <v>388</v>
      </c>
      <c r="O9" t="s">
        <v>389</v>
      </c>
      <c r="P9">
        <v>34.064804080000002</v>
      </c>
      <c r="Q9">
        <v>-118.4413986</v>
      </c>
      <c r="R9" t="s">
        <v>245</v>
      </c>
      <c r="S9" t="s">
        <v>246</v>
      </c>
      <c r="T9" s="10" t="s">
        <v>390</v>
      </c>
      <c r="U9" t="s">
        <v>389</v>
      </c>
      <c r="V9">
        <v>23135106</v>
      </c>
      <c r="W9">
        <v>5961</v>
      </c>
      <c r="X9" s="10" t="s">
        <v>271</v>
      </c>
      <c r="Y9" s="10" t="s">
        <v>391</v>
      </c>
      <c r="Z9" s="10">
        <v>2020</v>
      </c>
      <c r="AA9" s="10">
        <v>0</v>
      </c>
    </row>
    <row r="10" spans="1:33" x14ac:dyDescent="0.2">
      <c r="A10">
        <v>9</v>
      </c>
      <c r="B10">
        <v>9</v>
      </c>
      <c r="C10" s="1">
        <v>44528.895138888889</v>
      </c>
      <c r="D10" s="1">
        <v>44529.563888888886</v>
      </c>
      <c r="E10">
        <v>0</v>
      </c>
      <c r="F10" t="s">
        <v>292</v>
      </c>
      <c r="G10">
        <v>100</v>
      </c>
      <c r="H10">
        <v>57778</v>
      </c>
      <c r="I10">
        <v>1</v>
      </c>
      <c r="J10" s="1">
        <v>44529.563888888886</v>
      </c>
      <c r="K10" t="s">
        <v>413</v>
      </c>
      <c r="L10" t="s">
        <v>242</v>
      </c>
      <c r="M10" t="s">
        <v>242</v>
      </c>
      <c r="N10" t="s">
        <v>414</v>
      </c>
      <c r="O10" t="s">
        <v>415</v>
      </c>
      <c r="P10">
        <v>34.037994380000001</v>
      </c>
      <c r="Q10">
        <v>-118.4543991</v>
      </c>
      <c r="R10" t="s">
        <v>245</v>
      </c>
      <c r="S10" t="s">
        <v>246</v>
      </c>
      <c r="T10" t="s">
        <v>416</v>
      </c>
      <c r="U10" t="s">
        <v>417</v>
      </c>
      <c r="V10">
        <v>12653101</v>
      </c>
      <c r="W10">
        <v>2899</v>
      </c>
      <c r="X10" t="s">
        <v>418</v>
      </c>
      <c r="Y10" t="s">
        <v>419</v>
      </c>
      <c r="Z10">
        <v>2020</v>
      </c>
      <c r="AA10">
        <v>0</v>
      </c>
    </row>
    <row r="11" spans="1:33" x14ac:dyDescent="0.2">
      <c r="A11">
        <v>10</v>
      </c>
      <c r="B11">
        <v>10</v>
      </c>
      <c r="C11" s="1">
        <v>44528.511111111111</v>
      </c>
      <c r="D11" s="1">
        <v>44533.770833333336</v>
      </c>
      <c r="E11">
        <v>0</v>
      </c>
      <c r="F11" t="s">
        <v>438</v>
      </c>
      <c r="G11">
        <v>100</v>
      </c>
      <c r="H11">
        <v>454433</v>
      </c>
      <c r="I11">
        <v>1</v>
      </c>
      <c r="J11" s="1">
        <v>44533.770833333336</v>
      </c>
      <c r="K11" t="s">
        <v>439</v>
      </c>
      <c r="L11" t="s">
        <v>242</v>
      </c>
      <c r="M11" t="s">
        <v>242</v>
      </c>
      <c r="N11" t="s">
        <v>440</v>
      </c>
      <c r="O11" t="s">
        <v>441</v>
      </c>
      <c r="P11">
        <v>34.037994380000001</v>
      </c>
      <c r="Q11">
        <v>-118.4543991</v>
      </c>
      <c r="R11" t="s">
        <v>245</v>
      </c>
      <c r="S11" t="s">
        <v>246</v>
      </c>
      <c r="T11" t="s">
        <v>442</v>
      </c>
      <c r="U11" t="s">
        <v>443</v>
      </c>
      <c r="V11" t="s">
        <v>444</v>
      </c>
      <c r="W11">
        <v>7371</v>
      </c>
      <c r="X11" t="s">
        <v>297</v>
      </c>
      <c r="Y11" t="s">
        <v>445</v>
      </c>
      <c r="Z11">
        <v>2020</v>
      </c>
      <c r="AA11">
        <v>0</v>
      </c>
    </row>
    <row r="12" spans="1:33" x14ac:dyDescent="0.2">
      <c r="A12">
        <v>11</v>
      </c>
      <c r="B12">
        <v>11</v>
      </c>
      <c r="C12" s="1">
        <v>44534.513194444444</v>
      </c>
      <c r="D12" s="1">
        <v>44534.53125</v>
      </c>
      <c r="E12">
        <v>0</v>
      </c>
      <c r="F12" t="s">
        <v>469</v>
      </c>
      <c r="G12">
        <v>100</v>
      </c>
      <c r="H12">
        <v>1559</v>
      </c>
      <c r="I12">
        <v>1</v>
      </c>
      <c r="J12" s="1">
        <v>44534.53125</v>
      </c>
      <c r="K12" t="s">
        <v>470</v>
      </c>
      <c r="L12" t="s">
        <v>242</v>
      </c>
      <c r="M12" t="s">
        <v>242</v>
      </c>
      <c r="N12" t="s">
        <v>471</v>
      </c>
      <c r="O12" t="s">
        <v>472</v>
      </c>
      <c r="P12">
        <v>32.106994630000003</v>
      </c>
      <c r="Q12">
        <v>-81.249900819999993</v>
      </c>
      <c r="R12" t="s">
        <v>245</v>
      </c>
      <c r="S12" t="s">
        <v>246</v>
      </c>
      <c r="T12" t="s">
        <v>473</v>
      </c>
      <c r="U12" t="s">
        <v>474</v>
      </c>
      <c r="V12" t="s">
        <v>475</v>
      </c>
      <c r="W12">
        <v>3999</v>
      </c>
      <c r="X12" t="s">
        <v>476</v>
      </c>
      <c r="Y12" t="s">
        <v>477</v>
      </c>
      <c r="Z12">
        <v>2021</v>
      </c>
      <c r="AA12">
        <v>0</v>
      </c>
    </row>
    <row r="13" spans="1:33" x14ac:dyDescent="0.2">
      <c r="A13">
        <v>12</v>
      </c>
      <c r="B13">
        <v>12</v>
      </c>
      <c r="C13" s="1">
        <v>44534.53125</v>
      </c>
      <c r="D13" s="1">
        <v>44534.556250000001</v>
      </c>
      <c r="E13">
        <v>0</v>
      </c>
      <c r="F13" t="s">
        <v>469</v>
      </c>
      <c r="G13">
        <v>100</v>
      </c>
      <c r="H13">
        <v>2165</v>
      </c>
      <c r="I13">
        <v>1</v>
      </c>
      <c r="J13" s="1">
        <v>44534.556250000001</v>
      </c>
      <c r="K13" t="s">
        <v>485</v>
      </c>
      <c r="L13" t="s">
        <v>242</v>
      </c>
      <c r="M13" t="s">
        <v>242</v>
      </c>
      <c r="N13" t="s">
        <v>486</v>
      </c>
      <c r="O13" t="s">
        <v>487</v>
      </c>
      <c r="P13">
        <v>32.106994630000003</v>
      </c>
      <c r="Q13">
        <v>-81.249900819999993</v>
      </c>
      <c r="R13" t="s">
        <v>245</v>
      </c>
      <c r="S13" t="s">
        <v>246</v>
      </c>
      <c r="T13" t="s">
        <v>488</v>
      </c>
      <c r="U13" t="s">
        <v>489</v>
      </c>
      <c r="V13">
        <v>18802108</v>
      </c>
      <c r="W13">
        <v>4911</v>
      </c>
      <c r="X13" t="s">
        <v>490</v>
      </c>
      <c r="Y13" t="s">
        <v>491</v>
      </c>
      <c r="Z13">
        <v>2021</v>
      </c>
      <c r="AA13">
        <v>0</v>
      </c>
    </row>
    <row r="14" spans="1:33" x14ac:dyDescent="0.2">
      <c r="A14">
        <v>13</v>
      </c>
      <c r="B14">
        <v>13</v>
      </c>
      <c r="C14" s="1">
        <v>44536.831250000003</v>
      </c>
      <c r="D14" s="1">
        <v>44538.768055555556</v>
      </c>
      <c r="E14">
        <v>0</v>
      </c>
      <c r="F14" t="s">
        <v>469</v>
      </c>
      <c r="G14">
        <v>100</v>
      </c>
      <c r="H14">
        <v>167347</v>
      </c>
      <c r="I14">
        <v>1</v>
      </c>
      <c r="J14" s="1">
        <v>44538.768055555556</v>
      </c>
      <c r="K14" t="s">
        <v>508</v>
      </c>
      <c r="L14" t="s">
        <v>242</v>
      </c>
      <c r="M14" t="s">
        <v>242</v>
      </c>
      <c r="N14" t="s">
        <v>509</v>
      </c>
      <c r="O14" t="s">
        <v>510</v>
      </c>
      <c r="P14">
        <v>32.106994630000003</v>
      </c>
      <c r="Q14">
        <v>-81.249900819999993</v>
      </c>
      <c r="R14" t="s">
        <v>245</v>
      </c>
      <c r="S14" t="s">
        <v>246</v>
      </c>
      <c r="T14" t="s">
        <v>511</v>
      </c>
      <c r="U14" t="s">
        <v>512</v>
      </c>
      <c r="V14">
        <v>31100100</v>
      </c>
      <c r="W14">
        <v>3679</v>
      </c>
      <c r="X14" t="s">
        <v>476</v>
      </c>
      <c r="Y14" t="s">
        <v>513</v>
      </c>
      <c r="Z14">
        <v>2021</v>
      </c>
      <c r="AA14">
        <v>0</v>
      </c>
    </row>
    <row r="15" spans="1:33" x14ac:dyDescent="0.2">
      <c r="A15">
        <v>14</v>
      </c>
      <c r="B15">
        <v>14</v>
      </c>
      <c r="C15" s="1">
        <v>44536.495138888888</v>
      </c>
      <c r="D15" s="1">
        <v>44538.79791666667</v>
      </c>
      <c r="E15">
        <v>0</v>
      </c>
      <c r="F15" t="s">
        <v>292</v>
      </c>
      <c r="G15">
        <v>100</v>
      </c>
      <c r="H15">
        <v>198930</v>
      </c>
      <c r="I15">
        <v>1</v>
      </c>
      <c r="J15" s="1">
        <v>44538.79791666667</v>
      </c>
      <c r="K15" t="s">
        <v>532</v>
      </c>
      <c r="L15" t="s">
        <v>242</v>
      </c>
      <c r="M15" t="s">
        <v>242</v>
      </c>
      <c r="N15" t="s">
        <v>533</v>
      </c>
      <c r="O15" t="s">
        <v>534</v>
      </c>
      <c r="P15">
        <v>34.037994380000001</v>
      </c>
      <c r="Q15">
        <v>-118.4543991</v>
      </c>
      <c r="R15" t="s">
        <v>245</v>
      </c>
      <c r="S15" t="s">
        <v>246</v>
      </c>
      <c r="T15" t="s">
        <v>535</v>
      </c>
      <c r="U15" t="s">
        <v>536</v>
      </c>
      <c r="V15">
        <v>30420103</v>
      </c>
      <c r="W15">
        <v>4941</v>
      </c>
      <c r="X15" t="s">
        <v>490</v>
      </c>
      <c r="Y15" t="s">
        <v>537</v>
      </c>
      <c r="Z15">
        <v>2019</v>
      </c>
      <c r="AA15">
        <v>0</v>
      </c>
    </row>
    <row r="16" spans="1:33" x14ac:dyDescent="0.2">
      <c r="A16">
        <v>15</v>
      </c>
      <c r="B16">
        <v>15</v>
      </c>
      <c r="C16" s="1">
        <v>44539.381249999999</v>
      </c>
      <c r="D16" s="1">
        <v>44539.470138888886</v>
      </c>
      <c r="E16">
        <v>0</v>
      </c>
      <c r="F16" t="s">
        <v>469</v>
      </c>
      <c r="G16">
        <v>100</v>
      </c>
      <c r="H16">
        <v>7669</v>
      </c>
      <c r="I16">
        <v>1</v>
      </c>
      <c r="J16" s="1">
        <v>44539.470138888886</v>
      </c>
      <c r="K16" t="s">
        <v>560</v>
      </c>
      <c r="L16" t="s">
        <v>242</v>
      </c>
      <c r="M16" t="s">
        <v>242</v>
      </c>
      <c r="N16" t="s">
        <v>561</v>
      </c>
      <c r="O16" t="s">
        <v>562</v>
      </c>
      <c r="P16">
        <v>32.106994630000003</v>
      </c>
      <c r="Q16">
        <v>-81.249900819999993</v>
      </c>
      <c r="R16" t="s">
        <v>245</v>
      </c>
      <c r="S16" t="s">
        <v>246</v>
      </c>
      <c r="T16" t="s">
        <v>563</v>
      </c>
      <c r="U16" t="s">
        <v>564</v>
      </c>
      <c r="V16" t="s">
        <v>565</v>
      </c>
      <c r="W16">
        <v>7371</v>
      </c>
      <c r="X16" t="s">
        <v>297</v>
      </c>
      <c r="Y16" t="s">
        <v>566</v>
      </c>
      <c r="Z16">
        <v>2020</v>
      </c>
      <c r="AA16">
        <v>0</v>
      </c>
    </row>
    <row r="17" spans="1:27" x14ac:dyDescent="0.2">
      <c r="A17">
        <v>16</v>
      </c>
      <c r="B17">
        <v>16</v>
      </c>
      <c r="C17" s="1">
        <v>44539.470138888886</v>
      </c>
      <c r="D17" s="1">
        <v>44539.656944444447</v>
      </c>
      <c r="E17">
        <v>0</v>
      </c>
      <c r="F17" t="s">
        <v>469</v>
      </c>
      <c r="G17">
        <v>100</v>
      </c>
      <c r="H17">
        <v>16113</v>
      </c>
      <c r="I17">
        <v>1</v>
      </c>
      <c r="J17" s="1">
        <v>44539.656944444447</v>
      </c>
      <c r="K17" t="s">
        <v>580</v>
      </c>
      <c r="L17" t="s">
        <v>242</v>
      </c>
      <c r="M17" t="s">
        <v>242</v>
      </c>
      <c r="N17" t="s">
        <v>581</v>
      </c>
      <c r="O17" t="s">
        <v>582</v>
      </c>
      <c r="P17">
        <v>32.106994630000003</v>
      </c>
      <c r="Q17">
        <v>-81.249900819999993</v>
      </c>
      <c r="R17" t="s">
        <v>245</v>
      </c>
      <c r="S17" t="s">
        <v>246</v>
      </c>
      <c r="T17" t="s">
        <v>583</v>
      </c>
      <c r="U17" t="s">
        <v>584</v>
      </c>
      <c r="V17" t="s">
        <v>585</v>
      </c>
      <c r="W17">
        <v>1311</v>
      </c>
      <c r="X17" t="s">
        <v>248</v>
      </c>
      <c r="Y17" t="s">
        <v>586</v>
      </c>
      <c r="Z17">
        <v>2021</v>
      </c>
      <c r="AA17">
        <v>0</v>
      </c>
    </row>
    <row r="18" spans="1:27" x14ac:dyDescent="0.2">
      <c r="A18">
        <v>17</v>
      </c>
      <c r="B18">
        <v>17</v>
      </c>
      <c r="C18" s="1">
        <v>44539.656944444447</v>
      </c>
      <c r="D18" s="1">
        <v>44540.433333333334</v>
      </c>
      <c r="E18">
        <v>0</v>
      </c>
      <c r="F18" t="s">
        <v>469</v>
      </c>
      <c r="G18">
        <v>100</v>
      </c>
      <c r="H18">
        <v>67083</v>
      </c>
      <c r="I18">
        <v>1</v>
      </c>
      <c r="J18" s="1">
        <v>44540.433333333334</v>
      </c>
      <c r="K18" t="s">
        <v>603</v>
      </c>
      <c r="L18" t="s">
        <v>242</v>
      </c>
      <c r="M18" t="s">
        <v>242</v>
      </c>
      <c r="N18" t="s">
        <v>604</v>
      </c>
      <c r="O18" t="s">
        <v>605</v>
      </c>
      <c r="P18">
        <v>32.106994630000003</v>
      </c>
      <c r="Q18">
        <v>-81.249900819999993</v>
      </c>
      <c r="R18" t="s">
        <v>245</v>
      </c>
      <c r="S18" t="s">
        <v>246</v>
      </c>
      <c r="T18" t="s">
        <v>606</v>
      </c>
      <c r="U18" t="s">
        <v>607</v>
      </c>
      <c r="V18">
        <v>363576109</v>
      </c>
      <c r="W18">
        <v>6411</v>
      </c>
      <c r="X18" t="s">
        <v>319</v>
      </c>
      <c r="Y18" t="s">
        <v>608</v>
      </c>
      <c r="Z18">
        <v>2021</v>
      </c>
      <c r="AA18">
        <v>0</v>
      </c>
    </row>
    <row r="19" spans="1:27" x14ac:dyDescent="0.2">
      <c r="A19">
        <v>18</v>
      </c>
      <c r="B19">
        <v>18</v>
      </c>
      <c r="C19" s="1">
        <v>44539.571527777778</v>
      </c>
      <c r="D19" s="1">
        <v>44541.518055555556</v>
      </c>
      <c r="E19">
        <v>0</v>
      </c>
      <c r="F19" t="s">
        <v>438</v>
      </c>
      <c r="G19">
        <v>100</v>
      </c>
      <c r="H19">
        <v>168128</v>
      </c>
      <c r="I19">
        <v>1</v>
      </c>
      <c r="J19" s="1">
        <v>44541.518055555556</v>
      </c>
      <c r="K19" t="s">
        <v>616</v>
      </c>
      <c r="L19" t="s">
        <v>242</v>
      </c>
      <c r="M19" t="s">
        <v>242</v>
      </c>
      <c r="N19" t="s">
        <v>617</v>
      </c>
      <c r="O19" t="s">
        <v>618</v>
      </c>
      <c r="P19">
        <v>34.037994380000001</v>
      </c>
      <c r="Q19">
        <v>-118.4543991</v>
      </c>
      <c r="R19" t="s">
        <v>245</v>
      </c>
      <c r="S19" t="s">
        <v>246</v>
      </c>
      <c r="T19" t="s">
        <v>619</v>
      </c>
      <c r="U19" t="s">
        <v>620</v>
      </c>
      <c r="V19">
        <v>40413106</v>
      </c>
      <c r="W19">
        <v>3576</v>
      </c>
      <c r="X19" t="s">
        <v>297</v>
      </c>
      <c r="Y19" t="s">
        <v>621</v>
      </c>
      <c r="Z19">
        <v>2020</v>
      </c>
      <c r="AA19">
        <v>0</v>
      </c>
    </row>
    <row r="20" spans="1:27" x14ac:dyDescent="0.2">
      <c r="A20">
        <v>19</v>
      </c>
      <c r="B20">
        <v>19</v>
      </c>
      <c r="C20" s="1">
        <v>44540.434027777781</v>
      </c>
      <c r="D20" s="1">
        <v>44544.794444444444</v>
      </c>
      <c r="E20">
        <v>0</v>
      </c>
      <c r="F20" t="s">
        <v>469</v>
      </c>
      <c r="G20">
        <v>100</v>
      </c>
      <c r="H20">
        <v>376747</v>
      </c>
      <c r="I20">
        <v>1</v>
      </c>
      <c r="J20" s="1">
        <v>44544.794444444444</v>
      </c>
      <c r="K20" t="s">
        <v>636</v>
      </c>
      <c r="L20" t="s">
        <v>242</v>
      </c>
      <c r="M20" t="s">
        <v>242</v>
      </c>
      <c r="N20" t="s">
        <v>637</v>
      </c>
      <c r="O20" t="s">
        <v>638</v>
      </c>
      <c r="P20">
        <v>32.106994630000003</v>
      </c>
      <c r="Q20">
        <v>-81.249900819999993</v>
      </c>
      <c r="R20" t="s">
        <v>245</v>
      </c>
      <c r="S20" t="s">
        <v>246</v>
      </c>
      <c r="T20" t="s">
        <v>639</v>
      </c>
      <c r="U20" t="s">
        <v>640</v>
      </c>
      <c r="V20">
        <v>49560105</v>
      </c>
      <c r="W20">
        <v>4925</v>
      </c>
      <c r="X20" t="s">
        <v>490</v>
      </c>
      <c r="Y20" t="s">
        <v>641</v>
      </c>
      <c r="Z20">
        <v>2020</v>
      </c>
      <c r="AA20">
        <v>0</v>
      </c>
    </row>
    <row r="21" spans="1:27" x14ac:dyDescent="0.2">
      <c r="A21">
        <v>20</v>
      </c>
      <c r="B21">
        <v>20</v>
      </c>
      <c r="C21" s="1">
        <v>44544.796527777777</v>
      </c>
      <c r="D21" s="1">
        <v>44545.45416666667</v>
      </c>
      <c r="E21">
        <v>0</v>
      </c>
      <c r="F21" t="s">
        <v>653</v>
      </c>
      <c r="G21">
        <v>100</v>
      </c>
      <c r="H21">
        <v>56805</v>
      </c>
      <c r="I21">
        <v>1</v>
      </c>
      <c r="J21" s="1">
        <v>44545.45416666667</v>
      </c>
      <c r="K21" t="s">
        <v>654</v>
      </c>
      <c r="L21" t="s">
        <v>242</v>
      </c>
      <c r="M21" t="s">
        <v>242</v>
      </c>
      <c r="N21" t="s">
        <v>655</v>
      </c>
      <c r="O21" t="s">
        <v>656</v>
      </c>
      <c r="P21">
        <v>32.106994630000003</v>
      </c>
      <c r="Q21">
        <v>-81.249900819999993</v>
      </c>
      <c r="R21" t="s">
        <v>245</v>
      </c>
      <c r="S21" t="s">
        <v>246</v>
      </c>
      <c r="T21" t="s">
        <v>657</v>
      </c>
      <c r="U21" t="s">
        <v>658</v>
      </c>
      <c r="V21">
        <v>53484101</v>
      </c>
      <c r="W21">
        <v>6798</v>
      </c>
      <c r="X21" t="s">
        <v>659</v>
      </c>
      <c r="Y21" t="s">
        <v>660</v>
      </c>
      <c r="Z21">
        <v>2020</v>
      </c>
      <c r="AA21">
        <v>0</v>
      </c>
    </row>
    <row r="22" spans="1:27" x14ac:dyDescent="0.2">
      <c r="A22">
        <v>21</v>
      </c>
      <c r="B22">
        <v>21</v>
      </c>
      <c r="C22" s="1">
        <v>44545.455555555556</v>
      </c>
      <c r="D22" s="1">
        <v>44546.598611111112</v>
      </c>
      <c r="E22">
        <v>0</v>
      </c>
      <c r="F22" t="s">
        <v>653</v>
      </c>
      <c r="G22">
        <v>100</v>
      </c>
      <c r="H22">
        <v>98713</v>
      </c>
      <c r="I22">
        <v>1</v>
      </c>
      <c r="J22" s="1">
        <v>44546.598611111112</v>
      </c>
      <c r="K22" t="s">
        <v>682</v>
      </c>
      <c r="L22" t="s">
        <v>242</v>
      </c>
      <c r="M22" t="s">
        <v>242</v>
      </c>
      <c r="N22" t="s">
        <v>683</v>
      </c>
      <c r="O22" t="s">
        <v>684</v>
      </c>
      <c r="P22">
        <v>32.106994630000003</v>
      </c>
      <c r="Q22">
        <v>-81.249900819999993</v>
      </c>
      <c r="R22" t="s">
        <v>245</v>
      </c>
      <c r="S22" t="s">
        <v>246</v>
      </c>
      <c r="T22" t="s">
        <v>685</v>
      </c>
      <c r="U22" t="s">
        <v>686</v>
      </c>
      <c r="V22">
        <v>53611109</v>
      </c>
      <c r="W22">
        <v>2759</v>
      </c>
      <c r="X22" t="s">
        <v>418</v>
      </c>
      <c r="Y22" t="s">
        <v>687</v>
      </c>
      <c r="Z22">
        <v>2020</v>
      </c>
      <c r="AA22">
        <v>0</v>
      </c>
    </row>
    <row r="23" spans="1:27" x14ac:dyDescent="0.2">
      <c r="A23">
        <v>22</v>
      </c>
      <c r="B23">
        <v>22</v>
      </c>
      <c r="C23" s="1">
        <v>44534.663194444445</v>
      </c>
      <c r="D23" s="1">
        <v>44562.709722222222</v>
      </c>
      <c r="E23">
        <v>0</v>
      </c>
      <c r="F23" t="s">
        <v>706</v>
      </c>
      <c r="G23">
        <v>100</v>
      </c>
      <c r="H23">
        <v>2423188</v>
      </c>
      <c r="I23">
        <v>1</v>
      </c>
      <c r="J23" s="1">
        <v>44562.709722222222</v>
      </c>
      <c r="K23" t="s">
        <v>707</v>
      </c>
      <c r="L23" t="s">
        <v>242</v>
      </c>
      <c r="M23" t="s">
        <v>242</v>
      </c>
      <c r="N23" t="s">
        <v>708</v>
      </c>
      <c r="O23" t="s">
        <v>709</v>
      </c>
      <c r="P23">
        <v>40.764099119999997</v>
      </c>
      <c r="Q23">
        <v>-74.165397639999995</v>
      </c>
      <c r="R23" t="s">
        <v>245</v>
      </c>
      <c r="S23" t="s">
        <v>246</v>
      </c>
      <c r="T23" t="s">
        <v>710</v>
      </c>
      <c r="U23" t="s">
        <v>711</v>
      </c>
      <c r="V23" t="s">
        <v>712</v>
      </c>
      <c r="W23">
        <v>5113</v>
      </c>
      <c r="X23" t="s">
        <v>418</v>
      </c>
      <c r="Y23" t="s">
        <v>713</v>
      </c>
      <c r="Z23">
        <v>2021</v>
      </c>
      <c r="AA23">
        <v>1</v>
      </c>
    </row>
    <row r="24" spans="1:27" x14ac:dyDescent="0.2">
      <c r="A24" s="10">
        <v>23</v>
      </c>
      <c r="B24">
        <v>23</v>
      </c>
      <c r="C24" s="1">
        <v>44546.602777777778</v>
      </c>
      <c r="D24" s="1">
        <v>44564.523611111108</v>
      </c>
      <c r="E24">
        <v>0</v>
      </c>
      <c r="F24" t="s">
        <v>653</v>
      </c>
      <c r="G24">
        <v>100</v>
      </c>
      <c r="H24">
        <v>1548353</v>
      </c>
      <c r="I24">
        <v>1</v>
      </c>
      <c r="J24" s="1">
        <v>44564.523611111108</v>
      </c>
      <c r="K24" t="s">
        <v>727</v>
      </c>
      <c r="L24" t="s">
        <v>242</v>
      </c>
      <c r="M24" t="s">
        <v>242</v>
      </c>
      <c r="N24" t="s">
        <v>728</v>
      </c>
      <c r="O24" t="s">
        <v>729</v>
      </c>
      <c r="P24">
        <v>32.153900149999998</v>
      </c>
      <c r="Q24">
        <v>-81.153396610000001</v>
      </c>
      <c r="R24" t="s">
        <v>245</v>
      </c>
      <c r="S24" t="s">
        <v>246</v>
      </c>
      <c r="T24" s="10" t="s">
        <v>730</v>
      </c>
      <c r="U24" t="s">
        <v>731</v>
      </c>
      <c r="V24">
        <v>53332102</v>
      </c>
      <c r="W24">
        <v>5531</v>
      </c>
      <c r="X24" s="10" t="s">
        <v>271</v>
      </c>
      <c r="Y24" s="10" t="s">
        <v>272</v>
      </c>
      <c r="Z24" s="10">
        <v>2021</v>
      </c>
      <c r="AA24" s="10">
        <v>0</v>
      </c>
    </row>
    <row r="25" spans="1:27" x14ac:dyDescent="0.2">
      <c r="A25">
        <v>24</v>
      </c>
      <c r="B25">
        <v>24</v>
      </c>
      <c r="C25" s="1">
        <v>44564.523611111108</v>
      </c>
      <c r="D25" s="1">
        <v>44564.616666666669</v>
      </c>
      <c r="E25">
        <v>0</v>
      </c>
      <c r="F25" t="s">
        <v>653</v>
      </c>
      <c r="G25">
        <v>100</v>
      </c>
      <c r="H25">
        <v>8043</v>
      </c>
      <c r="I25">
        <v>1</v>
      </c>
      <c r="J25" s="1">
        <v>44564.616666666669</v>
      </c>
      <c r="K25" t="s">
        <v>742</v>
      </c>
      <c r="L25" t="s">
        <v>242</v>
      </c>
      <c r="M25" t="s">
        <v>242</v>
      </c>
      <c r="N25" t="s">
        <v>743</v>
      </c>
      <c r="O25" t="s">
        <v>744</v>
      </c>
      <c r="P25">
        <v>32.153900149999998</v>
      </c>
      <c r="Q25">
        <v>-81.153396610000001</v>
      </c>
      <c r="R25" t="s">
        <v>245</v>
      </c>
      <c r="S25" t="s">
        <v>246</v>
      </c>
      <c r="T25" t="s">
        <v>745</v>
      </c>
      <c r="U25" t="s">
        <v>746</v>
      </c>
      <c r="V25">
        <v>58498106</v>
      </c>
      <c r="W25">
        <v>3089</v>
      </c>
      <c r="X25" t="s">
        <v>418</v>
      </c>
      <c r="Y25" t="s">
        <v>687</v>
      </c>
      <c r="Z25">
        <v>2020</v>
      </c>
      <c r="AA25">
        <v>0</v>
      </c>
    </row>
    <row r="26" spans="1:27" x14ac:dyDescent="0.2">
      <c r="A26">
        <v>25</v>
      </c>
      <c r="B26">
        <v>25</v>
      </c>
      <c r="C26" s="1">
        <v>44564.617361111108</v>
      </c>
      <c r="D26" s="1">
        <v>44565.564583333333</v>
      </c>
      <c r="E26">
        <v>0</v>
      </c>
      <c r="F26" t="s">
        <v>653</v>
      </c>
      <c r="G26">
        <v>100</v>
      </c>
      <c r="H26">
        <v>81887</v>
      </c>
      <c r="I26">
        <v>1</v>
      </c>
      <c r="J26" s="1">
        <v>44565.564583333333</v>
      </c>
      <c r="K26" t="s">
        <v>759</v>
      </c>
      <c r="L26" t="s">
        <v>242</v>
      </c>
      <c r="M26" t="s">
        <v>242</v>
      </c>
      <c r="N26" t="s">
        <v>760</v>
      </c>
      <c r="O26" t="s">
        <v>761</v>
      </c>
      <c r="P26">
        <v>32.153900149999998</v>
      </c>
      <c r="Q26">
        <v>-81.153396610000001</v>
      </c>
      <c r="R26" t="s">
        <v>245</v>
      </c>
      <c r="S26" t="s">
        <v>246</v>
      </c>
      <c r="T26" t="s">
        <v>762</v>
      </c>
      <c r="U26" t="s">
        <v>763</v>
      </c>
      <c r="V26" t="s">
        <v>764</v>
      </c>
      <c r="W26">
        <v>6282</v>
      </c>
      <c r="X26" t="s">
        <v>297</v>
      </c>
      <c r="Y26" t="s">
        <v>765</v>
      </c>
      <c r="Z26">
        <v>2021</v>
      </c>
      <c r="AA26">
        <v>0</v>
      </c>
    </row>
    <row r="27" spans="1:27" x14ac:dyDescent="0.2">
      <c r="A27">
        <v>26</v>
      </c>
      <c r="B27">
        <v>26</v>
      </c>
      <c r="C27" s="1">
        <v>44565.474999999999</v>
      </c>
      <c r="D27" s="1">
        <v>44565.890972222223</v>
      </c>
      <c r="E27">
        <v>0</v>
      </c>
      <c r="F27" t="s">
        <v>779</v>
      </c>
      <c r="G27">
        <v>100</v>
      </c>
      <c r="H27">
        <v>35940</v>
      </c>
      <c r="I27">
        <v>1</v>
      </c>
      <c r="J27" s="1">
        <v>44565.890972222223</v>
      </c>
      <c r="K27" t="s">
        <v>780</v>
      </c>
      <c r="L27" t="s">
        <v>242</v>
      </c>
      <c r="M27" t="s">
        <v>242</v>
      </c>
      <c r="N27" t="s">
        <v>781</v>
      </c>
      <c r="O27" t="s">
        <v>782</v>
      </c>
      <c r="P27">
        <v>34.05020142</v>
      </c>
      <c r="Q27">
        <v>-118.52970120000001</v>
      </c>
      <c r="R27" t="s">
        <v>245</v>
      </c>
      <c r="S27" t="s">
        <v>246</v>
      </c>
      <c r="T27" t="s">
        <v>783</v>
      </c>
      <c r="U27" t="s">
        <v>784</v>
      </c>
      <c r="V27">
        <v>15271109</v>
      </c>
      <c r="W27">
        <v>6531</v>
      </c>
      <c r="X27" t="s">
        <v>659</v>
      </c>
      <c r="Y27" t="s">
        <v>660</v>
      </c>
      <c r="Z27">
        <v>2020</v>
      </c>
      <c r="AA27">
        <v>0</v>
      </c>
    </row>
    <row r="28" spans="1:27" x14ac:dyDescent="0.2">
      <c r="A28" s="10">
        <v>27</v>
      </c>
      <c r="B28">
        <v>27</v>
      </c>
      <c r="C28" s="1">
        <v>44565.564583333333</v>
      </c>
      <c r="D28" s="1">
        <v>44566.5</v>
      </c>
      <c r="E28">
        <v>0</v>
      </c>
      <c r="F28" t="s">
        <v>653</v>
      </c>
      <c r="G28">
        <v>100</v>
      </c>
      <c r="H28">
        <v>80824</v>
      </c>
      <c r="I28">
        <v>1</v>
      </c>
      <c r="J28" s="1">
        <v>44566.500694444447</v>
      </c>
      <c r="K28" t="s">
        <v>803</v>
      </c>
      <c r="L28" t="s">
        <v>242</v>
      </c>
      <c r="M28" t="s">
        <v>242</v>
      </c>
      <c r="N28" t="s">
        <v>804</v>
      </c>
      <c r="O28" t="s">
        <v>805</v>
      </c>
      <c r="P28">
        <v>32.153900149999998</v>
      </c>
      <c r="Q28">
        <v>-81.153396610000001</v>
      </c>
      <c r="R28" t="s">
        <v>245</v>
      </c>
      <c r="S28" t="s">
        <v>246</v>
      </c>
      <c r="T28" s="10" t="s">
        <v>806</v>
      </c>
      <c r="U28" t="s">
        <v>807</v>
      </c>
      <c r="V28">
        <v>99724106</v>
      </c>
      <c r="W28">
        <v>8711</v>
      </c>
      <c r="X28" s="10" t="s">
        <v>271</v>
      </c>
      <c r="Y28" s="10" t="s">
        <v>808</v>
      </c>
      <c r="Z28" s="10">
        <v>2021</v>
      </c>
      <c r="AA28" s="10">
        <v>0</v>
      </c>
    </row>
    <row r="29" spans="1:27" x14ac:dyDescent="0.2">
      <c r="A29">
        <v>28</v>
      </c>
      <c r="B29">
        <v>28</v>
      </c>
      <c r="C29" s="1">
        <v>44571.656944444447</v>
      </c>
      <c r="D29" s="1">
        <v>44571.723611111112</v>
      </c>
      <c r="E29">
        <v>0</v>
      </c>
      <c r="F29" t="s">
        <v>292</v>
      </c>
      <c r="G29">
        <v>100</v>
      </c>
      <c r="H29">
        <v>5753</v>
      </c>
      <c r="I29">
        <v>1</v>
      </c>
      <c r="J29" s="1">
        <v>44571.723611111112</v>
      </c>
      <c r="K29" t="s">
        <v>828</v>
      </c>
      <c r="L29" t="s">
        <v>242</v>
      </c>
      <c r="M29" t="s">
        <v>242</v>
      </c>
      <c r="N29" t="s">
        <v>829</v>
      </c>
      <c r="O29" t="s">
        <v>830</v>
      </c>
      <c r="P29">
        <v>34.037994380000001</v>
      </c>
      <c r="Q29">
        <v>-118.4543991</v>
      </c>
      <c r="R29" t="s">
        <v>245</v>
      </c>
      <c r="S29" t="s">
        <v>246</v>
      </c>
      <c r="T29" t="s">
        <v>831</v>
      </c>
      <c r="U29" t="s">
        <v>832</v>
      </c>
      <c r="V29" t="s">
        <v>833</v>
      </c>
      <c r="W29">
        <v>5734</v>
      </c>
      <c r="X29" t="s">
        <v>350</v>
      </c>
      <c r="Y29" t="s">
        <v>834</v>
      </c>
      <c r="Z29">
        <v>2020</v>
      </c>
      <c r="AA29">
        <v>0</v>
      </c>
    </row>
    <row r="30" spans="1:27" x14ac:dyDescent="0.2">
      <c r="A30">
        <v>29</v>
      </c>
      <c r="B30">
        <v>29</v>
      </c>
      <c r="C30" s="1">
        <v>44568.893055555556</v>
      </c>
      <c r="D30" s="1">
        <v>44572.659722222219</v>
      </c>
      <c r="E30">
        <v>0</v>
      </c>
      <c r="F30" t="s">
        <v>845</v>
      </c>
      <c r="G30">
        <v>100</v>
      </c>
      <c r="H30">
        <v>325399</v>
      </c>
      <c r="I30">
        <v>1</v>
      </c>
      <c r="J30" s="1">
        <v>44572.659722222219</v>
      </c>
      <c r="K30" t="s">
        <v>846</v>
      </c>
      <c r="L30" t="s">
        <v>242</v>
      </c>
      <c r="M30" t="s">
        <v>242</v>
      </c>
      <c r="N30" t="s">
        <v>847</v>
      </c>
      <c r="O30" t="s">
        <v>848</v>
      </c>
      <c r="P30">
        <v>34.10040283</v>
      </c>
      <c r="Q30">
        <v>-118.2946014</v>
      </c>
      <c r="R30" t="s">
        <v>245</v>
      </c>
      <c r="S30" t="s">
        <v>246</v>
      </c>
      <c r="T30" t="s">
        <v>849</v>
      </c>
      <c r="U30" t="s">
        <v>850</v>
      </c>
      <c r="V30">
        <v>90572207</v>
      </c>
      <c r="W30">
        <v>8731</v>
      </c>
      <c r="X30" t="s">
        <v>350</v>
      </c>
      <c r="Y30" t="s">
        <v>851</v>
      </c>
      <c r="Z30">
        <v>2020</v>
      </c>
      <c r="AA30">
        <v>0</v>
      </c>
    </row>
    <row r="31" spans="1:27" x14ac:dyDescent="0.2">
      <c r="A31">
        <v>30</v>
      </c>
      <c r="B31">
        <v>30</v>
      </c>
      <c r="C31" s="1">
        <v>44572.754861111112</v>
      </c>
      <c r="D31" s="1">
        <v>44573.776388888888</v>
      </c>
      <c r="E31">
        <v>0</v>
      </c>
      <c r="F31" t="s">
        <v>292</v>
      </c>
      <c r="G31">
        <v>100</v>
      </c>
      <c r="H31">
        <v>88274</v>
      </c>
      <c r="I31">
        <v>1</v>
      </c>
      <c r="J31" s="1">
        <v>44573.776388888888</v>
      </c>
      <c r="K31" t="s">
        <v>860</v>
      </c>
      <c r="L31" t="s">
        <v>242</v>
      </c>
      <c r="M31" t="s">
        <v>242</v>
      </c>
      <c r="N31" t="s">
        <v>861</v>
      </c>
      <c r="O31" t="s">
        <v>862</v>
      </c>
      <c r="P31">
        <v>34.037994380000001</v>
      </c>
      <c r="Q31">
        <v>-118.4543991</v>
      </c>
      <c r="R31" t="s">
        <v>245</v>
      </c>
      <c r="S31" t="s">
        <v>246</v>
      </c>
      <c r="T31" t="s">
        <v>863</v>
      </c>
      <c r="U31" t="s">
        <v>864</v>
      </c>
      <c r="V31">
        <v>171340102</v>
      </c>
      <c r="W31">
        <v>2899</v>
      </c>
      <c r="X31" t="s">
        <v>326</v>
      </c>
      <c r="Y31" t="s">
        <v>865</v>
      </c>
      <c r="Z31">
        <v>2020</v>
      </c>
      <c r="AA31">
        <v>0</v>
      </c>
    </row>
    <row r="32" spans="1:27" x14ac:dyDescent="0.2">
      <c r="A32">
        <v>31</v>
      </c>
      <c r="B32">
        <v>31</v>
      </c>
      <c r="C32" s="1">
        <v>44574.575694444444</v>
      </c>
      <c r="D32" s="1">
        <v>44574.661805555559</v>
      </c>
      <c r="E32">
        <v>0</v>
      </c>
      <c r="F32" t="s">
        <v>884</v>
      </c>
      <c r="G32">
        <v>100</v>
      </c>
      <c r="H32">
        <v>7460</v>
      </c>
      <c r="I32">
        <v>1</v>
      </c>
      <c r="J32" s="1">
        <v>44574.661805555559</v>
      </c>
      <c r="K32" t="s">
        <v>885</v>
      </c>
      <c r="L32" t="s">
        <v>242</v>
      </c>
      <c r="M32" t="s">
        <v>242</v>
      </c>
      <c r="N32" t="s">
        <v>886</v>
      </c>
      <c r="O32" t="s">
        <v>887</v>
      </c>
      <c r="P32">
        <v>34.037994380000001</v>
      </c>
      <c r="Q32">
        <v>-118.4543991</v>
      </c>
      <c r="R32" t="s">
        <v>245</v>
      </c>
      <c r="S32" t="s">
        <v>246</v>
      </c>
      <c r="T32" t="s">
        <v>888</v>
      </c>
      <c r="U32" t="s">
        <v>889</v>
      </c>
      <c r="V32">
        <v>172062101</v>
      </c>
      <c r="W32">
        <v>6331</v>
      </c>
      <c r="X32" t="s">
        <v>319</v>
      </c>
      <c r="Y32" t="s">
        <v>890</v>
      </c>
      <c r="Z32">
        <v>2020</v>
      </c>
      <c r="AA32">
        <v>0</v>
      </c>
    </row>
    <row r="33" spans="1:27" x14ac:dyDescent="0.2">
      <c r="A33">
        <v>32</v>
      </c>
      <c r="B33">
        <v>32</v>
      </c>
      <c r="C33" s="1">
        <v>44574.601388888892</v>
      </c>
      <c r="D33" s="1">
        <v>44574.722916666666</v>
      </c>
      <c r="E33">
        <v>0</v>
      </c>
      <c r="F33" t="s">
        <v>292</v>
      </c>
      <c r="G33">
        <v>100</v>
      </c>
      <c r="H33">
        <v>10507</v>
      </c>
      <c r="I33">
        <v>1</v>
      </c>
      <c r="J33" s="1">
        <v>44574.722916666666</v>
      </c>
      <c r="K33" t="s">
        <v>908</v>
      </c>
      <c r="L33" t="s">
        <v>242</v>
      </c>
      <c r="M33" t="s">
        <v>242</v>
      </c>
      <c r="N33" t="s">
        <v>909</v>
      </c>
      <c r="O33" t="s">
        <v>910</v>
      </c>
      <c r="P33">
        <v>34.037994380000001</v>
      </c>
      <c r="Q33">
        <v>-118.4543991</v>
      </c>
      <c r="R33" t="s">
        <v>245</v>
      </c>
      <c r="S33" t="s">
        <v>246</v>
      </c>
      <c r="T33" t="s">
        <v>911</v>
      </c>
      <c r="U33" t="s">
        <v>912</v>
      </c>
      <c r="V33">
        <v>200340107</v>
      </c>
      <c r="W33">
        <v>6021</v>
      </c>
      <c r="X33" t="s">
        <v>319</v>
      </c>
      <c r="Y33" t="s">
        <v>913</v>
      </c>
      <c r="Z33">
        <v>2020</v>
      </c>
      <c r="AA33">
        <v>0</v>
      </c>
    </row>
    <row r="34" spans="1:27" x14ac:dyDescent="0.2">
      <c r="A34">
        <v>33</v>
      </c>
      <c r="B34">
        <v>33</v>
      </c>
      <c r="C34" s="1">
        <v>44576.549305555556</v>
      </c>
      <c r="D34" s="1">
        <v>44576.665972222225</v>
      </c>
      <c r="E34">
        <v>0</v>
      </c>
      <c r="F34" t="s">
        <v>292</v>
      </c>
      <c r="G34">
        <v>100</v>
      </c>
      <c r="H34">
        <v>10072</v>
      </c>
      <c r="I34">
        <v>1</v>
      </c>
      <c r="J34" s="1">
        <v>44576.665972222225</v>
      </c>
      <c r="K34" t="s">
        <v>936</v>
      </c>
      <c r="L34" t="s">
        <v>242</v>
      </c>
      <c r="M34" t="s">
        <v>242</v>
      </c>
      <c r="N34" t="s">
        <v>937</v>
      </c>
      <c r="O34" t="s">
        <v>938</v>
      </c>
      <c r="P34">
        <v>34.037994380000001</v>
      </c>
      <c r="Q34">
        <v>-118.4543991</v>
      </c>
      <c r="R34" t="s">
        <v>245</v>
      </c>
      <c r="S34" t="s">
        <v>246</v>
      </c>
      <c r="T34" t="s">
        <v>939</v>
      </c>
      <c r="U34" t="s">
        <v>940</v>
      </c>
      <c r="V34" t="s">
        <v>941</v>
      </c>
      <c r="W34">
        <v>2099</v>
      </c>
      <c r="X34" t="s">
        <v>326</v>
      </c>
      <c r="Y34" t="s">
        <v>942</v>
      </c>
      <c r="Z34">
        <v>2021</v>
      </c>
      <c r="AA34">
        <v>1</v>
      </c>
    </row>
    <row r="35" spans="1:27" x14ac:dyDescent="0.2">
      <c r="A35">
        <v>34</v>
      </c>
      <c r="B35">
        <v>34</v>
      </c>
      <c r="C35" s="1">
        <v>44577.543749999997</v>
      </c>
      <c r="D35" s="1">
        <v>44577.581944444442</v>
      </c>
      <c r="E35">
        <v>0</v>
      </c>
      <c r="F35" t="s">
        <v>292</v>
      </c>
      <c r="G35">
        <v>100</v>
      </c>
      <c r="H35">
        <v>3301</v>
      </c>
      <c r="I35">
        <v>1</v>
      </c>
      <c r="J35" s="1">
        <v>44577.581944444442</v>
      </c>
      <c r="K35" t="s">
        <v>959</v>
      </c>
      <c r="L35" t="s">
        <v>242</v>
      </c>
      <c r="M35" t="s">
        <v>242</v>
      </c>
      <c r="N35" t="s">
        <v>960</v>
      </c>
      <c r="O35" t="s">
        <v>961</v>
      </c>
      <c r="P35">
        <v>34.037994380000001</v>
      </c>
      <c r="Q35">
        <v>-118.4543991</v>
      </c>
      <c r="R35" t="s">
        <v>245</v>
      </c>
      <c r="S35" t="s">
        <v>246</v>
      </c>
      <c r="T35" t="s">
        <v>962</v>
      </c>
      <c r="U35" t="s">
        <v>963</v>
      </c>
      <c r="V35">
        <v>217204106</v>
      </c>
      <c r="W35">
        <v>5599</v>
      </c>
      <c r="X35" t="s">
        <v>476</v>
      </c>
      <c r="Y35" t="s">
        <v>964</v>
      </c>
      <c r="Z35">
        <v>2021</v>
      </c>
      <c r="AA35">
        <v>0</v>
      </c>
    </row>
    <row r="36" spans="1:27" x14ac:dyDescent="0.2">
      <c r="A36">
        <v>35</v>
      </c>
      <c r="B36">
        <v>35</v>
      </c>
      <c r="C36" s="1">
        <v>44580.719444444447</v>
      </c>
      <c r="D36" s="1">
        <v>44580.792361111111</v>
      </c>
      <c r="E36">
        <v>0</v>
      </c>
      <c r="F36" t="s">
        <v>292</v>
      </c>
      <c r="G36">
        <v>100</v>
      </c>
      <c r="H36">
        <v>6298</v>
      </c>
      <c r="I36">
        <v>1</v>
      </c>
      <c r="J36" s="1">
        <v>44580.792361111111</v>
      </c>
      <c r="K36" t="s">
        <v>969</v>
      </c>
      <c r="L36" t="s">
        <v>242</v>
      </c>
      <c r="M36" t="s">
        <v>242</v>
      </c>
      <c r="N36" t="s">
        <v>970</v>
      </c>
      <c r="O36" t="s">
        <v>971</v>
      </c>
      <c r="P36">
        <v>34.037994380000001</v>
      </c>
      <c r="Q36">
        <v>-118.4543991</v>
      </c>
      <c r="R36" t="s">
        <v>245</v>
      </c>
      <c r="S36" t="s">
        <v>246</v>
      </c>
      <c r="T36" t="s">
        <v>972</v>
      </c>
      <c r="U36" t="s">
        <v>973</v>
      </c>
      <c r="V36">
        <v>148806102</v>
      </c>
      <c r="W36">
        <v>2834</v>
      </c>
      <c r="X36" t="s">
        <v>350</v>
      </c>
      <c r="Y36" t="s">
        <v>974</v>
      </c>
      <c r="Z36">
        <v>2020</v>
      </c>
      <c r="AA36">
        <v>0</v>
      </c>
    </row>
    <row r="37" spans="1:27" x14ac:dyDescent="0.2">
      <c r="A37">
        <v>36</v>
      </c>
      <c r="B37">
        <v>36</v>
      </c>
      <c r="C37" s="1">
        <v>44574.662499999999</v>
      </c>
      <c r="D37" s="1">
        <v>44581.553472222222</v>
      </c>
      <c r="E37">
        <v>0</v>
      </c>
      <c r="F37" t="s">
        <v>438</v>
      </c>
      <c r="G37">
        <v>100</v>
      </c>
      <c r="H37">
        <v>595405</v>
      </c>
      <c r="I37">
        <v>1</v>
      </c>
      <c r="J37" s="1">
        <v>44581.553472222222</v>
      </c>
      <c r="K37" t="s">
        <v>987</v>
      </c>
      <c r="L37" t="s">
        <v>242</v>
      </c>
      <c r="M37" t="s">
        <v>242</v>
      </c>
      <c r="N37" t="s">
        <v>988</v>
      </c>
      <c r="O37" t="s">
        <v>989</v>
      </c>
      <c r="P37">
        <v>34.037994380000001</v>
      </c>
      <c r="Q37">
        <v>-118.4543991</v>
      </c>
      <c r="R37" t="s">
        <v>245</v>
      </c>
      <c r="S37" t="s">
        <v>246</v>
      </c>
      <c r="T37" t="s">
        <v>990</v>
      </c>
      <c r="U37" t="s">
        <v>991</v>
      </c>
      <c r="V37">
        <v>216648402</v>
      </c>
      <c r="W37">
        <v>3851</v>
      </c>
      <c r="X37" t="s">
        <v>350</v>
      </c>
      <c r="Y37" t="s">
        <v>992</v>
      </c>
      <c r="Z37">
        <v>2020</v>
      </c>
      <c r="AA37">
        <v>0</v>
      </c>
    </row>
    <row r="38" spans="1:27" x14ac:dyDescent="0.2">
      <c r="A38">
        <v>37</v>
      </c>
      <c r="B38">
        <v>37</v>
      </c>
      <c r="C38" s="1">
        <v>44581.561805555553</v>
      </c>
      <c r="D38" s="1">
        <v>44581.645833333336</v>
      </c>
      <c r="E38">
        <v>0</v>
      </c>
      <c r="F38" t="s">
        <v>438</v>
      </c>
      <c r="G38">
        <v>100</v>
      </c>
      <c r="H38">
        <v>7301</v>
      </c>
      <c r="I38">
        <v>1</v>
      </c>
      <c r="J38" s="1">
        <v>44581.645833333336</v>
      </c>
      <c r="K38" t="s">
        <v>1005</v>
      </c>
      <c r="L38" t="s">
        <v>242</v>
      </c>
      <c r="M38" t="s">
        <v>242</v>
      </c>
      <c r="N38" t="s">
        <v>1006</v>
      </c>
      <c r="O38" t="s">
        <v>1007</v>
      </c>
      <c r="P38">
        <v>34.037994380000001</v>
      </c>
      <c r="Q38">
        <v>-118.4543991</v>
      </c>
      <c r="R38" t="s">
        <v>245</v>
      </c>
      <c r="S38" t="s">
        <v>246</v>
      </c>
      <c r="T38" t="s">
        <v>1008</v>
      </c>
      <c r="U38" t="s">
        <v>1009</v>
      </c>
      <c r="V38">
        <v>125896100</v>
      </c>
      <c r="W38">
        <v>4931</v>
      </c>
      <c r="X38" t="s">
        <v>490</v>
      </c>
      <c r="Y38" t="s">
        <v>1010</v>
      </c>
      <c r="Z38">
        <v>2021</v>
      </c>
      <c r="AA38">
        <v>0</v>
      </c>
    </row>
    <row r="39" spans="1:27" x14ac:dyDescent="0.2">
      <c r="A39">
        <v>38</v>
      </c>
      <c r="B39">
        <v>38</v>
      </c>
      <c r="C39" s="1">
        <v>44581.599999999999</v>
      </c>
      <c r="D39" s="1">
        <v>44581.695833333331</v>
      </c>
      <c r="E39">
        <v>0</v>
      </c>
      <c r="F39" t="s">
        <v>292</v>
      </c>
      <c r="G39">
        <v>100</v>
      </c>
      <c r="H39">
        <v>8257</v>
      </c>
      <c r="I39">
        <v>1</v>
      </c>
      <c r="J39" s="1">
        <v>44581.695833333331</v>
      </c>
      <c r="K39" t="s">
        <v>1027</v>
      </c>
      <c r="L39" t="s">
        <v>242</v>
      </c>
      <c r="M39" t="s">
        <v>242</v>
      </c>
      <c r="N39" t="s">
        <v>1028</v>
      </c>
      <c r="O39" t="s">
        <v>1029</v>
      </c>
      <c r="P39">
        <v>34.037994380000001</v>
      </c>
      <c r="Q39">
        <v>-118.4543991</v>
      </c>
      <c r="R39" t="s">
        <v>245</v>
      </c>
      <c r="S39" t="s">
        <v>246</v>
      </c>
      <c r="T39" t="s">
        <v>1030</v>
      </c>
      <c r="U39" t="s">
        <v>1031</v>
      </c>
      <c r="V39">
        <v>159864107</v>
      </c>
      <c r="W39">
        <v>8731</v>
      </c>
      <c r="X39" t="s">
        <v>350</v>
      </c>
      <c r="Y39" t="s">
        <v>1032</v>
      </c>
      <c r="Z39">
        <v>2019</v>
      </c>
      <c r="AA39">
        <v>0</v>
      </c>
    </row>
    <row r="40" spans="1:27" x14ac:dyDescent="0.2">
      <c r="A40">
        <v>39</v>
      </c>
      <c r="B40">
        <v>39</v>
      </c>
      <c r="C40" s="1">
        <v>44564.713888888888</v>
      </c>
      <c r="D40" s="1">
        <v>44584.702777777777</v>
      </c>
      <c r="E40">
        <v>0</v>
      </c>
      <c r="F40" t="s">
        <v>1045</v>
      </c>
      <c r="G40">
        <v>100</v>
      </c>
      <c r="H40">
        <v>1727013</v>
      </c>
      <c r="I40">
        <v>1</v>
      </c>
      <c r="J40" s="1">
        <v>44584.702777777777</v>
      </c>
      <c r="K40" t="s">
        <v>1046</v>
      </c>
      <c r="L40" t="s">
        <v>242</v>
      </c>
      <c r="M40" t="s">
        <v>242</v>
      </c>
      <c r="N40" t="s">
        <v>1047</v>
      </c>
      <c r="O40" t="s">
        <v>1048</v>
      </c>
      <c r="P40">
        <v>34.037994380000001</v>
      </c>
      <c r="Q40">
        <v>-118.4543991</v>
      </c>
      <c r="R40" t="s">
        <v>245</v>
      </c>
      <c r="S40" t="s">
        <v>246</v>
      </c>
      <c r="T40" t="s">
        <v>1049</v>
      </c>
      <c r="U40" t="s">
        <v>1050</v>
      </c>
      <c r="V40">
        <v>354613101</v>
      </c>
      <c r="W40">
        <v>38777</v>
      </c>
      <c r="X40" t="s">
        <v>319</v>
      </c>
      <c r="Y40" t="s">
        <v>1051</v>
      </c>
      <c r="Z40">
        <v>2020</v>
      </c>
      <c r="AA40">
        <v>0</v>
      </c>
    </row>
    <row r="41" spans="1:27" x14ac:dyDescent="0.2">
      <c r="A41">
        <v>40</v>
      </c>
      <c r="B41">
        <v>40</v>
      </c>
      <c r="C41" s="1">
        <v>44582.607638888891</v>
      </c>
      <c r="D41" s="1">
        <v>44584.703472222223</v>
      </c>
      <c r="E41">
        <v>0</v>
      </c>
      <c r="F41" t="s">
        <v>438</v>
      </c>
      <c r="G41">
        <v>100</v>
      </c>
      <c r="H41">
        <v>181038</v>
      </c>
      <c r="I41">
        <v>1</v>
      </c>
      <c r="J41" s="1">
        <v>44584.703472222223</v>
      </c>
      <c r="K41" t="s">
        <v>1072</v>
      </c>
      <c r="L41" t="s">
        <v>242</v>
      </c>
      <c r="M41" t="s">
        <v>242</v>
      </c>
      <c r="N41" t="s">
        <v>1073</v>
      </c>
      <c r="O41" t="s">
        <v>1074</v>
      </c>
      <c r="P41">
        <v>34.037994380000001</v>
      </c>
      <c r="Q41">
        <v>-118.4543991</v>
      </c>
      <c r="R41" t="s">
        <v>245</v>
      </c>
      <c r="S41" t="s">
        <v>246</v>
      </c>
      <c r="T41" t="s">
        <v>1075</v>
      </c>
      <c r="U41" t="s">
        <v>1076</v>
      </c>
      <c r="V41">
        <v>177376100</v>
      </c>
      <c r="W41">
        <v>7372</v>
      </c>
      <c r="X41" t="s">
        <v>297</v>
      </c>
      <c r="Y41" t="s">
        <v>1077</v>
      </c>
      <c r="Z41">
        <v>2020</v>
      </c>
      <c r="AA41">
        <v>1</v>
      </c>
    </row>
    <row r="42" spans="1:27" x14ac:dyDescent="0.2">
      <c r="A42" s="10">
        <v>41</v>
      </c>
      <c r="B42">
        <v>41</v>
      </c>
      <c r="C42" s="1">
        <v>44585.490972222222</v>
      </c>
      <c r="D42" s="1">
        <v>44585.49722222222</v>
      </c>
      <c r="E42">
        <v>0</v>
      </c>
      <c r="F42" t="s">
        <v>1099</v>
      </c>
      <c r="G42">
        <v>100</v>
      </c>
      <c r="H42">
        <v>521</v>
      </c>
      <c r="I42">
        <v>1</v>
      </c>
      <c r="J42" s="1">
        <v>44585.49722222222</v>
      </c>
      <c r="K42" t="s">
        <v>1100</v>
      </c>
      <c r="L42" t="s">
        <v>242</v>
      </c>
      <c r="M42" t="s">
        <v>242</v>
      </c>
      <c r="N42" t="s">
        <v>1101</v>
      </c>
      <c r="O42" t="s">
        <v>1102</v>
      </c>
      <c r="P42">
        <v>34.037994380000001</v>
      </c>
      <c r="Q42">
        <v>-118.4543991</v>
      </c>
      <c r="R42" t="s">
        <v>245</v>
      </c>
      <c r="S42" t="s">
        <v>246</v>
      </c>
      <c r="T42" s="10" t="s">
        <v>1103</v>
      </c>
      <c r="U42" t="s">
        <v>1104</v>
      </c>
      <c r="V42">
        <v>70830104</v>
      </c>
      <c r="W42">
        <v>5999</v>
      </c>
      <c r="X42" s="10" t="s">
        <v>271</v>
      </c>
      <c r="Y42" s="10" t="s">
        <v>272</v>
      </c>
      <c r="Z42" s="10">
        <v>2020</v>
      </c>
      <c r="AA42" s="10">
        <v>0</v>
      </c>
    </row>
    <row r="43" spans="1:27" x14ac:dyDescent="0.2">
      <c r="A43" s="10">
        <v>42</v>
      </c>
      <c r="B43">
        <v>42</v>
      </c>
      <c r="C43" s="1">
        <v>44585.489583333336</v>
      </c>
      <c r="D43" s="1">
        <v>44585.518750000003</v>
      </c>
      <c r="E43">
        <v>0</v>
      </c>
      <c r="F43" t="s">
        <v>1099</v>
      </c>
      <c r="G43">
        <v>100</v>
      </c>
      <c r="H43">
        <v>2489</v>
      </c>
      <c r="I43">
        <v>1</v>
      </c>
      <c r="J43" s="1">
        <v>44585.518750000003</v>
      </c>
      <c r="K43" t="s">
        <v>1125</v>
      </c>
      <c r="L43" t="s">
        <v>242</v>
      </c>
      <c r="M43" t="s">
        <v>242</v>
      </c>
      <c r="N43" t="s">
        <v>1126</v>
      </c>
      <c r="O43" t="s">
        <v>1127</v>
      </c>
      <c r="P43">
        <v>34.037994380000001</v>
      </c>
      <c r="Q43">
        <v>-118.4543991</v>
      </c>
      <c r="R43" t="s">
        <v>245</v>
      </c>
      <c r="S43" t="s">
        <v>246</v>
      </c>
      <c r="T43" s="10" t="s">
        <v>1128</v>
      </c>
      <c r="U43" t="s">
        <v>1129</v>
      </c>
      <c r="V43">
        <v>918204108</v>
      </c>
      <c r="W43">
        <v>3999</v>
      </c>
      <c r="X43" s="10" t="s">
        <v>271</v>
      </c>
      <c r="Y43" s="10" t="s">
        <v>1130</v>
      </c>
      <c r="Z43" s="10">
        <v>2020</v>
      </c>
      <c r="AA43" s="10">
        <v>0</v>
      </c>
    </row>
    <row r="44" spans="1:27" x14ac:dyDescent="0.2">
      <c r="A44" s="10">
        <v>43</v>
      </c>
      <c r="B44">
        <v>43</v>
      </c>
      <c r="C44" s="1">
        <v>44585.518750000003</v>
      </c>
      <c r="D44" s="1">
        <v>44585.526388888888</v>
      </c>
      <c r="E44">
        <v>0</v>
      </c>
      <c r="F44" t="s">
        <v>1099</v>
      </c>
      <c r="G44">
        <v>100</v>
      </c>
      <c r="H44">
        <v>682</v>
      </c>
      <c r="I44">
        <v>1</v>
      </c>
      <c r="J44" s="1">
        <v>44585.526388888888</v>
      </c>
      <c r="K44" t="s">
        <v>1157</v>
      </c>
      <c r="L44" t="s">
        <v>242</v>
      </c>
      <c r="M44" t="s">
        <v>242</v>
      </c>
      <c r="N44" t="s">
        <v>1158</v>
      </c>
      <c r="O44" t="s">
        <v>1159</v>
      </c>
      <c r="P44">
        <v>34.037994380000001</v>
      </c>
      <c r="Q44">
        <v>-118.4543991</v>
      </c>
      <c r="R44" t="s">
        <v>245</v>
      </c>
      <c r="S44" t="s">
        <v>246</v>
      </c>
      <c r="T44" s="10" t="s">
        <v>1160</v>
      </c>
      <c r="U44" t="s">
        <v>1161</v>
      </c>
      <c r="V44">
        <v>904311206</v>
      </c>
      <c r="W44">
        <v>2389</v>
      </c>
      <c r="X44" s="10" t="s">
        <v>271</v>
      </c>
      <c r="Y44" s="10" t="s">
        <v>1130</v>
      </c>
      <c r="Z44" s="10">
        <v>2021</v>
      </c>
      <c r="AA44" s="10">
        <v>0</v>
      </c>
    </row>
    <row r="45" spans="1:27" x14ac:dyDescent="0.2">
      <c r="A45" s="10">
        <v>44</v>
      </c>
      <c r="B45">
        <v>44</v>
      </c>
      <c r="C45" s="1">
        <v>44585.527777777781</v>
      </c>
      <c r="D45" s="1">
        <v>44585.53402777778</v>
      </c>
      <c r="E45">
        <v>0</v>
      </c>
      <c r="F45" t="s">
        <v>1099</v>
      </c>
      <c r="G45">
        <v>100</v>
      </c>
      <c r="H45">
        <v>534</v>
      </c>
      <c r="I45">
        <v>1</v>
      </c>
      <c r="J45" s="1">
        <v>44585.53402777778</v>
      </c>
      <c r="K45" t="s">
        <v>1175</v>
      </c>
      <c r="L45" t="s">
        <v>242</v>
      </c>
      <c r="M45" t="s">
        <v>242</v>
      </c>
      <c r="N45" t="s">
        <v>1176</v>
      </c>
      <c r="O45" t="s">
        <v>1177</v>
      </c>
      <c r="P45">
        <v>34.037994380000001</v>
      </c>
      <c r="Q45">
        <v>-118.4543991</v>
      </c>
      <c r="R45" t="s">
        <v>245</v>
      </c>
      <c r="S45" t="s">
        <v>246</v>
      </c>
      <c r="T45" s="10" t="s">
        <v>1178</v>
      </c>
      <c r="U45" t="s">
        <v>1179</v>
      </c>
      <c r="V45" t="s">
        <v>1180</v>
      </c>
      <c r="W45">
        <v>5999</v>
      </c>
      <c r="X45" s="10" t="s">
        <v>271</v>
      </c>
      <c r="Y45" s="10" t="s">
        <v>272</v>
      </c>
      <c r="Z45" s="10">
        <v>2020</v>
      </c>
      <c r="AA45" s="10">
        <v>0</v>
      </c>
    </row>
    <row r="46" spans="1:27" x14ac:dyDescent="0.2">
      <c r="A46" s="10">
        <v>45</v>
      </c>
      <c r="B46">
        <v>45</v>
      </c>
      <c r="C46" s="1">
        <v>44585.720833333333</v>
      </c>
      <c r="D46" s="1">
        <v>44585.731944444444</v>
      </c>
      <c r="E46">
        <v>0</v>
      </c>
      <c r="F46" t="s">
        <v>1099</v>
      </c>
      <c r="G46">
        <v>100</v>
      </c>
      <c r="H46">
        <v>961</v>
      </c>
      <c r="I46">
        <v>1</v>
      </c>
      <c r="J46" s="1">
        <v>44585.731944444444</v>
      </c>
      <c r="K46" t="s">
        <v>1194</v>
      </c>
      <c r="L46" t="s">
        <v>242</v>
      </c>
      <c r="M46" t="s">
        <v>242</v>
      </c>
      <c r="N46" t="s">
        <v>1195</v>
      </c>
      <c r="O46" t="s">
        <v>1196</v>
      </c>
      <c r="P46">
        <v>34.037994380000001</v>
      </c>
      <c r="Q46">
        <v>-118.4543991</v>
      </c>
      <c r="R46" t="s">
        <v>245</v>
      </c>
      <c r="S46" t="s">
        <v>246</v>
      </c>
      <c r="T46" s="10" t="s">
        <v>1197</v>
      </c>
      <c r="U46" t="s">
        <v>1198</v>
      </c>
      <c r="V46">
        <v>876030107</v>
      </c>
      <c r="W46">
        <v>5621</v>
      </c>
      <c r="X46" s="10" t="s">
        <v>271</v>
      </c>
      <c r="Y46" s="10" t="s">
        <v>1130</v>
      </c>
      <c r="Z46" s="10">
        <v>2020</v>
      </c>
      <c r="AA46" s="10">
        <v>0</v>
      </c>
    </row>
    <row r="47" spans="1:27" x14ac:dyDescent="0.2">
      <c r="A47" s="10">
        <v>46</v>
      </c>
      <c r="B47">
        <v>46</v>
      </c>
      <c r="C47" s="1">
        <v>44508.826388888891</v>
      </c>
      <c r="D47" s="1">
        <v>44585.755555555559</v>
      </c>
      <c r="E47">
        <v>0</v>
      </c>
      <c r="F47" t="s">
        <v>1099</v>
      </c>
      <c r="G47">
        <v>100</v>
      </c>
      <c r="H47">
        <v>6646671</v>
      </c>
      <c r="I47">
        <v>1</v>
      </c>
      <c r="J47" s="1">
        <v>44585.755555555559</v>
      </c>
      <c r="K47" t="s">
        <v>1223</v>
      </c>
      <c r="L47" t="s">
        <v>242</v>
      </c>
      <c r="M47" t="s">
        <v>242</v>
      </c>
      <c r="N47" t="s">
        <v>1224</v>
      </c>
      <c r="O47" t="s">
        <v>1225</v>
      </c>
      <c r="P47">
        <v>34.037994380000001</v>
      </c>
      <c r="Q47">
        <v>-118.4543991</v>
      </c>
      <c r="R47" t="s">
        <v>245</v>
      </c>
      <c r="S47" t="s">
        <v>246</v>
      </c>
      <c r="T47" s="10" t="s">
        <v>1226</v>
      </c>
      <c r="U47" t="s">
        <v>1227</v>
      </c>
      <c r="V47">
        <v>751212101</v>
      </c>
      <c r="W47">
        <v>5651</v>
      </c>
      <c r="X47" s="10" t="s">
        <v>271</v>
      </c>
      <c r="Y47" s="10" t="s">
        <v>1130</v>
      </c>
      <c r="Z47" s="10">
        <v>2021</v>
      </c>
      <c r="AA47" s="10">
        <v>0</v>
      </c>
    </row>
    <row r="48" spans="1:27" x14ac:dyDescent="0.2">
      <c r="A48" s="10">
        <v>47</v>
      </c>
      <c r="B48">
        <v>47</v>
      </c>
      <c r="C48" s="1">
        <v>44585.755555555559</v>
      </c>
      <c r="D48" s="1">
        <v>44585.772916666669</v>
      </c>
      <c r="E48">
        <v>0</v>
      </c>
      <c r="F48" t="s">
        <v>1099</v>
      </c>
      <c r="G48">
        <v>100</v>
      </c>
      <c r="H48">
        <v>1511</v>
      </c>
      <c r="I48">
        <v>1</v>
      </c>
      <c r="J48" s="1">
        <v>44585.772916666669</v>
      </c>
      <c r="K48" t="s">
        <v>1253</v>
      </c>
      <c r="L48" t="s">
        <v>242</v>
      </c>
      <c r="M48" t="s">
        <v>242</v>
      </c>
      <c r="N48" t="s">
        <v>1254</v>
      </c>
      <c r="O48" t="s">
        <v>1255</v>
      </c>
      <c r="P48">
        <v>34.037994380000001</v>
      </c>
      <c r="Q48">
        <v>-118.4543991</v>
      </c>
      <c r="R48" t="s">
        <v>245</v>
      </c>
      <c r="S48" t="s">
        <v>246</v>
      </c>
      <c r="T48" s="10" t="s">
        <v>1256</v>
      </c>
      <c r="U48" t="s">
        <v>1257</v>
      </c>
      <c r="V48">
        <v>693656103</v>
      </c>
      <c r="W48">
        <v>5699</v>
      </c>
      <c r="X48" s="10" t="s">
        <v>271</v>
      </c>
      <c r="Y48" s="10" t="s">
        <v>1130</v>
      </c>
      <c r="Z48" s="10">
        <v>2020</v>
      </c>
      <c r="AA48" s="10">
        <v>0</v>
      </c>
    </row>
    <row r="49" spans="1:27" x14ac:dyDescent="0.2">
      <c r="A49">
        <v>48</v>
      </c>
      <c r="B49">
        <v>48</v>
      </c>
      <c r="C49" s="1">
        <v>44586.50277777778</v>
      </c>
      <c r="D49" s="1">
        <v>44586.633333333331</v>
      </c>
      <c r="E49">
        <v>0</v>
      </c>
      <c r="F49" t="s">
        <v>438</v>
      </c>
      <c r="G49">
        <v>100</v>
      </c>
      <c r="H49">
        <v>11267</v>
      </c>
      <c r="I49">
        <v>1</v>
      </c>
      <c r="J49" s="1">
        <v>44586.633333333331</v>
      </c>
      <c r="K49" t="s">
        <v>1281</v>
      </c>
      <c r="L49" t="s">
        <v>242</v>
      </c>
      <c r="M49" t="s">
        <v>242</v>
      </c>
      <c r="N49" t="s">
        <v>1282</v>
      </c>
      <c r="O49" t="s">
        <v>1283</v>
      </c>
      <c r="P49">
        <v>34.037994380000001</v>
      </c>
      <c r="Q49">
        <v>-118.4543991</v>
      </c>
      <c r="R49" t="s">
        <v>245</v>
      </c>
      <c r="S49" t="s">
        <v>246</v>
      </c>
      <c r="T49" t="s">
        <v>1284</v>
      </c>
      <c r="U49" t="s">
        <v>1285</v>
      </c>
      <c r="V49" t="s">
        <v>1286</v>
      </c>
      <c r="W49">
        <v>8071</v>
      </c>
      <c r="X49" t="s">
        <v>350</v>
      </c>
      <c r="Y49" t="s">
        <v>351</v>
      </c>
      <c r="Z49">
        <v>2020</v>
      </c>
      <c r="AA49">
        <v>0</v>
      </c>
    </row>
    <row r="50" spans="1:27" x14ac:dyDescent="0.2">
      <c r="A50" s="10">
        <v>49</v>
      </c>
      <c r="B50">
        <v>49</v>
      </c>
      <c r="C50" s="1">
        <v>44587.527777777781</v>
      </c>
      <c r="D50" s="1">
        <v>44587.540277777778</v>
      </c>
      <c r="E50">
        <v>0</v>
      </c>
      <c r="F50" t="s">
        <v>1298</v>
      </c>
      <c r="G50">
        <v>100</v>
      </c>
      <c r="H50">
        <v>1119</v>
      </c>
      <c r="I50">
        <v>1</v>
      </c>
      <c r="J50" s="1">
        <v>44587.540277777778</v>
      </c>
      <c r="K50" t="s">
        <v>1299</v>
      </c>
      <c r="L50" t="s">
        <v>242</v>
      </c>
      <c r="M50" t="s">
        <v>242</v>
      </c>
      <c r="N50" t="s">
        <v>1300</v>
      </c>
      <c r="O50" t="s">
        <v>1301</v>
      </c>
      <c r="P50">
        <v>34.064804080000002</v>
      </c>
      <c r="Q50">
        <v>-118.4413986</v>
      </c>
      <c r="R50" t="s">
        <v>245</v>
      </c>
      <c r="S50" t="s">
        <v>246</v>
      </c>
      <c r="T50" s="10" t="s">
        <v>1302</v>
      </c>
      <c r="U50" t="s">
        <v>1303</v>
      </c>
      <c r="V50">
        <v>143658300</v>
      </c>
      <c r="W50">
        <v>4724</v>
      </c>
      <c r="X50" s="10" t="s">
        <v>271</v>
      </c>
      <c r="Y50" s="10" t="s">
        <v>1304</v>
      </c>
      <c r="Z50" s="10">
        <v>2020</v>
      </c>
      <c r="AA50" s="10">
        <v>0</v>
      </c>
    </row>
    <row r="51" spans="1:27" x14ac:dyDescent="0.2">
      <c r="A51">
        <v>50</v>
      </c>
      <c r="B51">
        <v>50</v>
      </c>
      <c r="C51" s="1">
        <v>44587.556250000001</v>
      </c>
      <c r="D51" s="1">
        <v>44587.560416666667</v>
      </c>
      <c r="E51">
        <v>0</v>
      </c>
      <c r="F51" t="s">
        <v>1099</v>
      </c>
      <c r="G51">
        <v>100</v>
      </c>
      <c r="H51">
        <v>362</v>
      </c>
      <c r="I51">
        <v>1</v>
      </c>
      <c r="J51" s="1">
        <v>44587.560416666667</v>
      </c>
      <c r="K51" t="s">
        <v>1326</v>
      </c>
      <c r="L51" t="s">
        <v>242</v>
      </c>
      <c r="M51" t="s">
        <v>242</v>
      </c>
      <c r="N51" t="s">
        <v>1327</v>
      </c>
      <c r="O51" t="s">
        <v>1328</v>
      </c>
      <c r="P51">
        <v>34.037994380000001</v>
      </c>
      <c r="Q51">
        <v>-118.4543991</v>
      </c>
      <c r="R51" t="s">
        <v>245</v>
      </c>
      <c r="S51" t="s">
        <v>246</v>
      </c>
      <c r="T51" t="s">
        <v>1329</v>
      </c>
      <c r="U51" t="s">
        <v>1330</v>
      </c>
      <c r="V51" t="s">
        <v>1331</v>
      </c>
      <c r="W51">
        <v>2086</v>
      </c>
      <c r="X51" t="s">
        <v>326</v>
      </c>
      <c r="Y51" t="s">
        <v>1332</v>
      </c>
      <c r="Z51">
        <v>2020</v>
      </c>
      <c r="AA51">
        <v>0</v>
      </c>
    </row>
    <row r="52" spans="1:27" x14ac:dyDescent="0.2">
      <c r="A52" s="10">
        <v>51</v>
      </c>
      <c r="B52">
        <v>51</v>
      </c>
      <c r="C52" s="1">
        <v>44587.561111111114</v>
      </c>
      <c r="D52" s="1">
        <v>44587.574999999997</v>
      </c>
      <c r="E52">
        <v>0</v>
      </c>
      <c r="F52" t="s">
        <v>1099</v>
      </c>
      <c r="G52">
        <v>100</v>
      </c>
      <c r="H52">
        <v>1208</v>
      </c>
      <c r="I52">
        <v>1</v>
      </c>
      <c r="J52" s="1">
        <v>44587.574999999997</v>
      </c>
      <c r="K52" t="s">
        <v>1352</v>
      </c>
      <c r="L52" t="s">
        <v>242</v>
      </c>
      <c r="M52" t="s">
        <v>242</v>
      </c>
      <c r="N52" t="s">
        <v>1353</v>
      </c>
      <c r="O52" t="s">
        <v>1354</v>
      </c>
      <c r="P52">
        <v>34.037994380000001</v>
      </c>
      <c r="Q52">
        <v>-118.4543991</v>
      </c>
      <c r="R52" t="s">
        <v>245</v>
      </c>
      <c r="S52" t="s">
        <v>246</v>
      </c>
      <c r="T52" s="10" t="s">
        <v>1355</v>
      </c>
      <c r="U52" t="s">
        <v>1356</v>
      </c>
      <c r="V52" t="s">
        <v>1357</v>
      </c>
      <c r="W52">
        <v>7011</v>
      </c>
      <c r="X52" s="10" t="s">
        <v>271</v>
      </c>
      <c r="Y52" s="10" t="s">
        <v>1304</v>
      </c>
      <c r="Z52" s="10">
        <v>2020</v>
      </c>
      <c r="AA52" s="10">
        <v>0</v>
      </c>
    </row>
    <row r="53" spans="1:27" x14ac:dyDescent="0.2">
      <c r="A53">
        <v>52</v>
      </c>
      <c r="B53">
        <v>52</v>
      </c>
      <c r="C53" s="1">
        <v>44581.083333333336</v>
      </c>
      <c r="D53" s="1">
        <v>44587.65347222222</v>
      </c>
      <c r="E53">
        <v>0</v>
      </c>
      <c r="F53" t="s">
        <v>1378</v>
      </c>
      <c r="G53">
        <v>100</v>
      </c>
      <c r="H53">
        <v>567618</v>
      </c>
      <c r="I53">
        <v>1</v>
      </c>
      <c r="J53" s="1">
        <v>44587.65347222222</v>
      </c>
      <c r="K53" t="s">
        <v>1379</v>
      </c>
      <c r="L53" t="s">
        <v>242</v>
      </c>
      <c r="M53" t="s">
        <v>242</v>
      </c>
      <c r="N53" t="s">
        <v>1380</v>
      </c>
      <c r="O53" t="s">
        <v>1381</v>
      </c>
      <c r="P53">
        <v>34.05020142</v>
      </c>
      <c r="Q53">
        <v>-118.52970120000001</v>
      </c>
      <c r="R53" t="s">
        <v>245</v>
      </c>
      <c r="S53" t="s">
        <v>246</v>
      </c>
      <c r="T53" t="s">
        <v>1382</v>
      </c>
      <c r="U53" t="s">
        <v>1383</v>
      </c>
      <c r="V53">
        <v>205887102</v>
      </c>
      <c r="W53">
        <v>2099</v>
      </c>
      <c r="X53" t="s">
        <v>326</v>
      </c>
      <c r="Y53" t="s">
        <v>942</v>
      </c>
      <c r="Z53">
        <v>2020</v>
      </c>
      <c r="AA53">
        <v>1</v>
      </c>
    </row>
    <row r="54" spans="1:27" x14ac:dyDescent="0.2">
      <c r="A54" s="10">
        <v>53</v>
      </c>
      <c r="B54">
        <v>53</v>
      </c>
      <c r="C54" s="1">
        <v>44587.727083333331</v>
      </c>
      <c r="D54" s="1">
        <v>44587.799305555556</v>
      </c>
      <c r="E54">
        <v>0</v>
      </c>
      <c r="F54" t="s">
        <v>1099</v>
      </c>
      <c r="G54">
        <v>100</v>
      </c>
      <c r="H54">
        <v>6233</v>
      </c>
      <c r="I54">
        <v>1</v>
      </c>
      <c r="J54" s="1">
        <v>44587.799305555556</v>
      </c>
      <c r="K54" t="s">
        <v>1403</v>
      </c>
      <c r="L54" t="s">
        <v>242</v>
      </c>
      <c r="M54" t="s">
        <v>242</v>
      </c>
      <c r="N54" t="s">
        <v>1404</v>
      </c>
      <c r="O54" t="s">
        <v>1405</v>
      </c>
      <c r="P54">
        <v>34.037994380000001</v>
      </c>
      <c r="Q54">
        <v>-118.4543991</v>
      </c>
      <c r="R54" t="s">
        <v>245</v>
      </c>
      <c r="S54" t="s">
        <v>246</v>
      </c>
      <c r="T54" s="10" t="s">
        <v>1406</v>
      </c>
      <c r="U54" t="s">
        <v>1407</v>
      </c>
      <c r="V54" t="s">
        <v>1408</v>
      </c>
      <c r="W54">
        <v>5812</v>
      </c>
      <c r="X54" s="10" t="s">
        <v>271</v>
      </c>
      <c r="Y54" s="10" t="s">
        <v>1304</v>
      </c>
      <c r="Z54" s="10">
        <v>2021</v>
      </c>
      <c r="AA54" s="10">
        <v>0</v>
      </c>
    </row>
    <row r="55" spans="1:27" x14ac:dyDescent="0.2">
      <c r="A55">
        <v>54</v>
      </c>
      <c r="B55">
        <v>54</v>
      </c>
      <c r="C55" s="1">
        <v>44588.568749999999</v>
      </c>
      <c r="D55" s="1">
        <v>44588.579861111109</v>
      </c>
      <c r="E55">
        <v>0</v>
      </c>
      <c r="F55" t="s">
        <v>438</v>
      </c>
      <c r="G55">
        <v>100</v>
      </c>
      <c r="H55">
        <v>943</v>
      </c>
      <c r="I55">
        <v>1</v>
      </c>
      <c r="J55" s="1">
        <v>44588.579861111109</v>
      </c>
      <c r="K55" t="s">
        <v>1421</v>
      </c>
      <c r="L55" t="s">
        <v>242</v>
      </c>
      <c r="M55" t="s">
        <v>242</v>
      </c>
      <c r="N55" t="s">
        <v>1422</v>
      </c>
      <c r="O55" t="s">
        <v>1423</v>
      </c>
      <c r="P55">
        <v>34.037994380000001</v>
      </c>
      <c r="Q55">
        <v>-118.4543991</v>
      </c>
      <c r="R55" t="s">
        <v>245</v>
      </c>
      <c r="S55" t="s">
        <v>246</v>
      </c>
      <c r="T55" t="s">
        <v>1424</v>
      </c>
      <c r="U55" t="s">
        <v>1425</v>
      </c>
      <c r="V55">
        <v>189054109</v>
      </c>
      <c r="W55">
        <v>5169</v>
      </c>
      <c r="X55" t="s">
        <v>326</v>
      </c>
      <c r="Y55" t="s">
        <v>865</v>
      </c>
      <c r="Z55">
        <v>2021</v>
      </c>
      <c r="AA55">
        <v>0</v>
      </c>
    </row>
    <row r="56" spans="1:27" x14ac:dyDescent="0.2">
      <c r="A56" s="10">
        <v>55</v>
      </c>
      <c r="B56">
        <v>55</v>
      </c>
      <c r="C56" s="1">
        <v>44588.580555555556</v>
      </c>
      <c r="D56" s="1">
        <v>44588.593055555553</v>
      </c>
      <c r="E56">
        <v>0</v>
      </c>
      <c r="F56" t="s">
        <v>438</v>
      </c>
      <c r="G56">
        <v>100</v>
      </c>
      <c r="H56">
        <v>1120</v>
      </c>
      <c r="I56">
        <v>1</v>
      </c>
      <c r="J56" s="1">
        <v>44588.593055555553</v>
      </c>
      <c r="K56" t="s">
        <v>1454</v>
      </c>
      <c r="L56" t="s">
        <v>242</v>
      </c>
      <c r="M56" t="s">
        <v>242</v>
      </c>
      <c r="N56" t="s">
        <v>1455</v>
      </c>
      <c r="O56" t="s">
        <v>1456</v>
      </c>
      <c r="P56">
        <v>34.037994380000001</v>
      </c>
      <c r="Q56">
        <v>-118.4543991</v>
      </c>
      <c r="R56" t="s">
        <v>245</v>
      </c>
      <c r="S56" t="s">
        <v>246</v>
      </c>
      <c r="T56" s="10" t="s">
        <v>1457</v>
      </c>
      <c r="U56" t="s">
        <v>1458</v>
      </c>
      <c r="V56">
        <v>127686103</v>
      </c>
      <c r="W56">
        <v>7011</v>
      </c>
      <c r="X56" s="10" t="s">
        <v>271</v>
      </c>
      <c r="Y56" s="10" t="s">
        <v>1304</v>
      </c>
      <c r="Z56" s="10">
        <v>2020</v>
      </c>
      <c r="AA56" s="10">
        <v>0</v>
      </c>
    </row>
    <row r="57" spans="1:27" x14ac:dyDescent="0.2">
      <c r="A57">
        <v>56</v>
      </c>
      <c r="B57">
        <v>56</v>
      </c>
      <c r="C57" s="1">
        <v>44588.603472222225</v>
      </c>
      <c r="D57" s="1">
        <v>44588.614583333336</v>
      </c>
      <c r="E57">
        <v>0</v>
      </c>
      <c r="F57" t="s">
        <v>438</v>
      </c>
      <c r="G57">
        <v>100</v>
      </c>
      <c r="H57">
        <v>963</v>
      </c>
      <c r="I57">
        <v>1</v>
      </c>
      <c r="J57" s="1">
        <v>44588.614583333336</v>
      </c>
      <c r="K57" t="s">
        <v>1481</v>
      </c>
      <c r="L57" t="s">
        <v>242</v>
      </c>
      <c r="M57" t="s">
        <v>242</v>
      </c>
      <c r="N57" t="s">
        <v>1482</v>
      </c>
      <c r="O57" t="s">
        <v>1483</v>
      </c>
      <c r="P57">
        <v>34.037994380000001</v>
      </c>
      <c r="Q57">
        <v>-118.4543991</v>
      </c>
      <c r="R57" t="s">
        <v>245</v>
      </c>
      <c r="S57" t="s">
        <v>246</v>
      </c>
      <c r="T57" t="s">
        <v>1484</v>
      </c>
      <c r="U57" t="s">
        <v>1485</v>
      </c>
      <c r="V57" t="s">
        <v>1486</v>
      </c>
      <c r="W57">
        <v>4841</v>
      </c>
      <c r="X57" t="s">
        <v>1487</v>
      </c>
      <c r="Y57" t="s">
        <v>1488</v>
      </c>
      <c r="Z57">
        <v>2020</v>
      </c>
      <c r="AA57">
        <v>0</v>
      </c>
    </row>
    <row r="58" spans="1:27" x14ac:dyDescent="0.2">
      <c r="A58" s="10">
        <v>57</v>
      </c>
      <c r="B58">
        <v>57</v>
      </c>
      <c r="C58" s="1">
        <v>44588.614583333336</v>
      </c>
      <c r="D58" s="1">
        <v>44588.629861111112</v>
      </c>
      <c r="E58">
        <v>0</v>
      </c>
      <c r="F58" t="s">
        <v>438</v>
      </c>
      <c r="G58">
        <v>100</v>
      </c>
      <c r="H58">
        <v>1329</v>
      </c>
      <c r="I58">
        <v>1</v>
      </c>
      <c r="J58" s="1">
        <v>44588.629861111112</v>
      </c>
      <c r="K58" t="s">
        <v>1501</v>
      </c>
      <c r="L58" t="s">
        <v>242</v>
      </c>
      <c r="M58" t="s">
        <v>242</v>
      </c>
      <c r="N58" t="s">
        <v>1502</v>
      </c>
      <c r="O58" t="s">
        <v>1503</v>
      </c>
      <c r="P58">
        <v>34.037994380000001</v>
      </c>
      <c r="Q58">
        <v>-118.4543991</v>
      </c>
      <c r="R58" t="s">
        <v>245</v>
      </c>
      <c r="S58" t="s">
        <v>246</v>
      </c>
      <c r="T58" s="10" t="s">
        <v>1504</v>
      </c>
      <c r="U58" t="s">
        <v>1505</v>
      </c>
      <c r="V58">
        <v>410345102</v>
      </c>
      <c r="W58">
        <v>5651</v>
      </c>
      <c r="X58" s="10" t="s">
        <v>271</v>
      </c>
      <c r="Y58" s="10" t="s">
        <v>1130</v>
      </c>
      <c r="Z58" s="10">
        <v>2020</v>
      </c>
      <c r="AA58" s="10">
        <v>0</v>
      </c>
    </row>
    <row r="59" spans="1:27" x14ac:dyDescent="0.2">
      <c r="A59">
        <v>58</v>
      </c>
      <c r="B59">
        <v>58</v>
      </c>
      <c r="C59" s="1">
        <v>44588.640277777777</v>
      </c>
      <c r="D59" s="1">
        <v>44588.757638888892</v>
      </c>
      <c r="E59">
        <v>0</v>
      </c>
      <c r="F59" t="s">
        <v>1099</v>
      </c>
      <c r="G59">
        <v>100</v>
      </c>
      <c r="H59">
        <v>10133</v>
      </c>
      <c r="I59">
        <v>1</v>
      </c>
      <c r="J59" s="1">
        <v>44588.757638888892</v>
      </c>
      <c r="K59" t="s">
        <v>1526</v>
      </c>
      <c r="L59" t="s">
        <v>242</v>
      </c>
      <c r="M59" t="s">
        <v>242</v>
      </c>
      <c r="N59" t="s">
        <v>1527</v>
      </c>
      <c r="O59" t="s">
        <v>1528</v>
      </c>
      <c r="P59">
        <v>34.037994380000001</v>
      </c>
      <c r="Q59">
        <v>-118.4543991</v>
      </c>
      <c r="R59" t="s">
        <v>245</v>
      </c>
      <c r="S59" t="s">
        <v>246</v>
      </c>
      <c r="T59" t="s">
        <v>1529</v>
      </c>
      <c r="U59" t="s">
        <v>1530</v>
      </c>
      <c r="V59" t="s">
        <v>1531</v>
      </c>
      <c r="W59">
        <v>4841</v>
      </c>
      <c r="X59" t="s">
        <v>1487</v>
      </c>
      <c r="Y59" t="s">
        <v>1488</v>
      </c>
      <c r="Z59">
        <v>2021</v>
      </c>
      <c r="AA59">
        <v>0</v>
      </c>
    </row>
    <row r="60" spans="1:27" x14ac:dyDescent="0.2">
      <c r="A60">
        <v>59</v>
      </c>
      <c r="B60">
        <v>59</v>
      </c>
      <c r="C60" s="1">
        <v>44588.76458333333</v>
      </c>
      <c r="D60" s="1">
        <v>44588.85833333333</v>
      </c>
      <c r="E60">
        <v>0</v>
      </c>
      <c r="F60" t="s">
        <v>1099</v>
      </c>
      <c r="G60">
        <v>100</v>
      </c>
      <c r="H60">
        <v>8140</v>
      </c>
      <c r="I60">
        <v>1</v>
      </c>
      <c r="J60" s="1">
        <v>44588.85833333333</v>
      </c>
      <c r="K60" t="s">
        <v>1547</v>
      </c>
      <c r="L60" t="s">
        <v>242</v>
      </c>
      <c r="M60" t="s">
        <v>242</v>
      </c>
      <c r="N60" t="s">
        <v>1548</v>
      </c>
      <c r="O60" t="s">
        <v>1549</v>
      </c>
      <c r="P60">
        <v>34.037994380000001</v>
      </c>
      <c r="Q60">
        <v>-118.4543991</v>
      </c>
      <c r="R60" t="s">
        <v>245</v>
      </c>
      <c r="S60" t="s">
        <v>246</v>
      </c>
      <c r="T60" t="s">
        <v>1550</v>
      </c>
      <c r="U60" t="s">
        <v>1551</v>
      </c>
      <c r="V60">
        <v>264411505</v>
      </c>
      <c r="W60">
        <v>6798</v>
      </c>
      <c r="X60" t="s">
        <v>659</v>
      </c>
      <c r="Y60" t="s">
        <v>660</v>
      </c>
      <c r="Z60">
        <v>2020</v>
      </c>
      <c r="AA60">
        <v>0</v>
      </c>
    </row>
    <row r="61" spans="1:27" x14ac:dyDescent="0.2">
      <c r="A61">
        <v>60</v>
      </c>
      <c r="B61">
        <v>60</v>
      </c>
      <c r="C61" s="1">
        <v>44587.522916666669</v>
      </c>
      <c r="D61" s="1">
        <v>44592.601388888892</v>
      </c>
      <c r="E61">
        <v>0</v>
      </c>
      <c r="F61" t="s">
        <v>438</v>
      </c>
      <c r="G61">
        <v>100</v>
      </c>
      <c r="H61">
        <v>438761</v>
      </c>
      <c r="I61">
        <v>1</v>
      </c>
      <c r="J61" s="1">
        <v>44592.601388888892</v>
      </c>
      <c r="K61" t="s">
        <v>1563</v>
      </c>
      <c r="L61" t="s">
        <v>242</v>
      </c>
      <c r="M61" t="s">
        <v>242</v>
      </c>
      <c r="N61" t="s">
        <v>1564</v>
      </c>
      <c r="O61" t="s">
        <v>1565</v>
      </c>
      <c r="P61">
        <v>34.037994380000001</v>
      </c>
      <c r="Q61">
        <v>-118.4543991</v>
      </c>
      <c r="R61" t="s">
        <v>245</v>
      </c>
      <c r="S61" t="s">
        <v>246</v>
      </c>
      <c r="T61" t="s">
        <v>1566</v>
      </c>
      <c r="U61" t="s">
        <v>1567</v>
      </c>
      <c r="V61">
        <v>260003108</v>
      </c>
      <c r="W61">
        <v>3530</v>
      </c>
      <c r="X61" t="s">
        <v>476</v>
      </c>
      <c r="Y61" t="s">
        <v>1568</v>
      </c>
      <c r="Z61">
        <v>2020</v>
      </c>
      <c r="AA61">
        <v>1</v>
      </c>
    </row>
    <row r="62" spans="1:27" x14ac:dyDescent="0.2">
      <c r="A62" s="10">
        <v>61</v>
      </c>
      <c r="B62">
        <v>61</v>
      </c>
      <c r="C62" s="1">
        <v>44508.604861111111</v>
      </c>
      <c r="D62" s="1">
        <v>44592.623611111114</v>
      </c>
      <c r="E62">
        <v>0</v>
      </c>
      <c r="F62" t="s">
        <v>438</v>
      </c>
      <c r="G62">
        <v>100</v>
      </c>
      <c r="H62">
        <v>7259213</v>
      </c>
      <c r="I62">
        <v>1</v>
      </c>
      <c r="J62" s="1">
        <v>44592.623611111114</v>
      </c>
      <c r="K62" t="s">
        <v>1591</v>
      </c>
      <c r="L62" t="s">
        <v>242</v>
      </c>
      <c r="M62" t="s">
        <v>242</v>
      </c>
      <c r="N62" t="s">
        <v>1592</v>
      </c>
      <c r="O62" t="s">
        <v>1593</v>
      </c>
      <c r="P62">
        <v>34.037994380000001</v>
      </c>
      <c r="Q62">
        <v>-118.4543991</v>
      </c>
      <c r="R62" t="s">
        <v>245</v>
      </c>
      <c r="S62" t="s">
        <v>246</v>
      </c>
      <c r="T62" s="10" t="s">
        <v>1594</v>
      </c>
      <c r="U62" t="s">
        <v>1595</v>
      </c>
      <c r="V62" t="s">
        <v>1596</v>
      </c>
      <c r="W62">
        <v>7011</v>
      </c>
      <c r="X62" s="10" t="s">
        <v>271</v>
      </c>
      <c r="Y62" s="10" t="s">
        <v>1304</v>
      </c>
      <c r="Z62" s="10">
        <v>2020</v>
      </c>
      <c r="AA62" s="10">
        <v>0</v>
      </c>
    </row>
    <row r="63" spans="1:27" x14ac:dyDescent="0.2">
      <c r="A63">
        <v>62</v>
      </c>
      <c r="B63">
        <v>62</v>
      </c>
      <c r="C63" s="1">
        <v>44592.589583333334</v>
      </c>
      <c r="D63" s="1">
        <v>44592.743750000001</v>
      </c>
      <c r="E63">
        <v>0</v>
      </c>
      <c r="F63" t="s">
        <v>1099</v>
      </c>
      <c r="G63">
        <v>100</v>
      </c>
      <c r="H63">
        <v>13288</v>
      </c>
      <c r="I63">
        <v>1</v>
      </c>
      <c r="J63" s="1">
        <v>44592.743750000001</v>
      </c>
      <c r="K63" t="s">
        <v>1624</v>
      </c>
      <c r="L63" t="s">
        <v>242</v>
      </c>
      <c r="M63" t="s">
        <v>242</v>
      </c>
      <c r="N63" t="s">
        <v>1625</v>
      </c>
      <c r="O63" t="s">
        <v>1626</v>
      </c>
      <c r="P63">
        <v>34.037994380000001</v>
      </c>
      <c r="Q63">
        <v>-118.4543991</v>
      </c>
      <c r="R63" t="s">
        <v>245</v>
      </c>
      <c r="S63" t="s">
        <v>246</v>
      </c>
      <c r="T63" t="s">
        <v>1627</v>
      </c>
      <c r="U63" t="s">
        <v>1628</v>
      </c>
      <c r="V63">
        <v>233331107</v>
      </c>
      <c r="W63">
        <v>4911</v>
      </c>
      <c r="X63" t="s">
        <v>490</v>
      </c>
      <c r="Y63" t="s">
        <v>1010</v>
      </c>
      <c r="Z63">
        <v>2021</v>
      </c>
      <c r="AA63">
        <v>0</v>
      </c>
    </row>
    <row r="64" spans="1:27" x14ac:dyDescent="0.2">
      <c r="A64">
        <v>63</v>
      </c>
      <c r="B64">
        <v>63</v>
      </c>
      <c r="C64" s="1">
        <v>44593.663194444445</v>
      </c>
      <c r="D64" s="1">
        <v>44593.67291666667</v>
      </c>
      <c r="E64">
        <v>0</v>
      </c>
      <c r="F64" t="s">
        <v>438</v>
      </c>
      <c r="G64">
        <v>100</v>
      </c>
      <c r="H64">
        <v>844</v>
      </c>
      <c r="I64">
        <v>1</v>
      </c>
      <c r="J64" s="1">
        <v>44593.67291666667</v>
      </c>
      <c r="K64" t="s">
        <v>1651</v>
      </c>
      <c r="L64" t="s">
        <v>242</v>
      </c>
      <c r="M64" t="s">
        <v>242</v>
      </c>
      <c r="N64" t="s">
        <v>1652</v>
      </c>
      <c r="O64" t="s">
        <v>1653</v>
      </c>
      <c r="P64">
        <v>34.037994380000001</v>
      </c>
      <c r="Q64">
        <v>-118.4543991</v>
      </c>
      <c r="R64" t="s">
        <v>245</v>
      </c>
      <c r="S64" t="s">
        <v>246</v>
      </c>
      <c r="T64" t="s">
        <v>1654</v>
      </c>
      <c r="U64" t="s">
        <v>1655</v>
      </c>
      <c r="V64">
        <v>427866108</v>
      </c>
      <c r="W64">
        <v>5149</v>
      </c>
      <c r="X64" t="s">
        <v>326</v>
      </c>
      <c r="Y64" t="s">
        <v>942</v>
      </c>
      <c r="Z64">
        <v>2020</v>
      </c>
      <c r="AA64">
        <v>0</v>
      </c>
    </row>
    <row r="65" spans="1:27" x14ac:dyDescent="0.2">
      <c r="A65">
        <v>64</v>
      </c>
      <c r="B65">
        <v>64</v>
      </c>
      <c r="C65" s="1">
        <v>44593.681944444441</v>
      </c>
      <c r="D65" s="1">
        <v>44593.950694444444</v>
      </c>
      <c r="E65">
        <v>0</v>
      </c>
      <c r="F65" t="s">
        <v>1099</v>
      </c>
      <c r="G65">
        <v>100</v>
      </c>
      <c r="H65">
        <v>23236</v>
      </c>
      <c r="I65">
        <v>1</v>
      </c>
      <c r="J65" s="1">
        <v>44593.950694444444</v>
      </c>
      <c r="K65" t="s">
        <v>1691</v>
      </c>
      <c r="L65" t="s">
        <v>242</v>
      </c>
      <c r="M65" t="s">
        <v>242</v>
      </c>
      <c r="N65" t="s">
        <v>1692</v>
      </c>
      <c r="O65" t="s">
        <v>1693</v>
      </c>
      <c r="P65">
        <v>34.037994380000001</v>
      </c>
      <c r="Q65">
        <v>-118.4543991</v>
      </c>
      <c r="R65" t="s">
        <v>245</v>
      </c>
      <c r="S65" t="s">
        <v>246</v>
      </c>
      <c r="T65" t="s">
        <v>1694</v>
      </c>
      <c r="U65" t="s">
        <v>1695</v>
      </c>
      <c r="V65" t="s">
        <v>1696</v>
      </c>
      <c r="W65">
        <v>8092</v>
      </c>
      <c r="X65" t="s">
        <v>350</v>
      </c>
      <c r="Y65" t="s">
        <v>351</v>
      </c>
      <c r="Z65">
        <v>2020</v>
      </c>
      <c r="AA65">
        <v>0</v>
      </c>
    </row>
    <row r="66" spans="1:27" x14ac:dyDescent="0.2">
      <c r="A66">
        <v>65</v>
      </c>
      <c r="B66">
        <v>65</v>
      </c>
      <c r="C66" s="1">
        <v>44594.588194444441</v>
      </c>
      <c r="D66" s="1">
        <v>44594.603472222225</v>
      </c>
      <c r="E66">
        <v>0</v>
      </c>
      <c r="F66" t="s">
        <v>438</v>
      </c>
      <c r="G66">
        <v>100</v>
      </c>
      <c r="H66">
        <v>1327</v>
      </c>
      <c r="I66">
        <v>1</v>
      </c>
      <c r="J66" s="1">
        <v>44594.603472222225</v>
      </c>
      <c r="K66" t="s">
        <v>1718</v>
      </c>
      <c r="L66" t="s">
        <v>242</v>
      </c>
      <c r="M66" t="s">
        <v>242</v>
      </c>
      <c r="N66" t="s">
        <v>1719</v>
      </c>
      <c r="O66" t="s">
        <v>1720</v>
      </c>
      <c r="P66">
        <v>34.037994380000001</v>
      </c>
      <c r="Q66">
        <v>-118.4543991</v>
      </c>
      <c r="R66" t="s">
        <v>245</v>
      </c>
      <c r="S66" t="s">
        <v>246</v>
      </c>
      <c r="T66" t="s">
        <v>1721</v>
      </c>
      <c r="U66" t="s">
        <v>1722</v>
      </c>
      <c r="V66">
        <v>487836108</v>
      </c>
      <c r="W66">
        <v>2099</v>
      </c>
      <c r="X66" t="s">
        <v>326</v>
      </c>
      <c r="Y66" t="s">
        <v>942</v>
      </c>
      <c r="Z66">
        <v>2020</v>
      </c>
      <c r="AA66">
        <v>0</v>
      </c>
    </row>
    <row r="67" spans="1:27" x14ac:dyDescent="0.2">
      <c r="A67" s="10">
        <v>66</v>
      </c>
      <c r="B67">
        <v>66</v>
      </c>
      <c r="C67" s="1">
        <v>44594.605555555558</v>
      </c>
      <c r="D67" s="1">
        <v>44594.617361111108</v>
      </c>
      <c r="E67">
        <v>0</v>
      </c>
      <c r="F67" t="s">
        <v>438</v>
      </c>
      <c r="G67">
        <v>100</v>
      </c>
      <c r="H67">
        <v>995</v>
      </c>
      <c r="I67">
        <v>1</v>
      </c>
      <c r="J67" s="1">
        <v>44594.617361111108</v>
      </c>
      <c r="K67" t="s">
        <v>1749</v>
      </c>
      <c r="L67" t="s">
        <v>242</v>
      </c>
      <c r="M67" t="s">
        <v>242</v>
      </c>
      <c r="N67" t="s">
        <v>1750</v>
      </c>
      <c r="O67" t="s">
        <v>1751</v>
      </c>
      <c r="P67">
        <v>34.037994380000001</v>
      </c>
      <c r="Q67">
        <v>-118.4543991</v>
      </c>
      <c r="R67" t="s">
        <v>245</v>
      </c>
      <c r="S67" t="s">
        <v>246</v>
      </c>
      <c r="T67" s="10" t="s">
        <v>1752</v>
      </c>
      <c r="U67" t="s">
        <v>1753</v>
      </c>
      <c r="V67">
        <v>517834107</v>
      </c>
      <c r="W67">
        <v>5813</v>
      </c>
      <c r="X67" s="10" t="s">
        <v>271</v>
      </c>
      <c r="Y67" s="10" t="s">
        <v>1304</v>
      </c>
      <c r="Z67" s="10">
        <v>2020</v>
      </c>
      <c r="AA67" s="10">
        <v>0</v>
      </c>
    </row>
    <row r="68" spans="1:27" x14ac:dyDescent="0.2">
      <c r="A68">
        <v>67</v>
      </c>
      <c r="B68">
        <v>67</v>
      </c>
      <c r="C68" s="1">
        <v>44594.6875</v>
      </c>
      <c r="D68" s="1">
        <v>44594.913194444445</v>
      </c>
      <c r="E68">
        <v>0</v>
      </c>
      <c r="F68" t="s">
        <v>1099</v>
      </c>
      <c r="G68">
        <v>100</v>
      </c>
      <c r="H68">
        <v>19476</v>
      </c>
      <c r="I68">
        <v>1</v>
      </c>
      <c r="J68" s="1">
        <v>44594.913194444445</v>
      </c>
      <c r="K68" t="s">
        <v>1779</v>
      </c>
      <c r="L68" t="s">
        <v>242</v>
      </c>
      <c r="M68" t="s">
        <v>242</v>
      </c>
      <c r="N68" t="s">
        <v>1780</v>
      </c>
      <c r="O68" t="s">
        <v>1781</v>
      </c>
      <c r="P68">
        <v>34.037994380000001</v>
      </c>
      <c r="Q68">
        <v>-118.4543991</v>
      </c>
      <c r="R68" t="s">
        <v>245</v>
      </c>
      <c r="S68" t="s">
        <v>246</v>
      </c>
      <c r="T68" t="s">
        <v>1782</v>
      </c>
      <c r="U68" t="s">
        <v>1783</v>
      </c>
      <c r="V68">
        <v>209115104</v>
      </c>
      <c r="W68">
        <v>4911</v>
      </c>
      <c r="X68" t="s">
        <v>490</v>
      </c>
      <c r="Y68" t="s">
        <v>1010</v>
      </c>
      <c r="Z68">
        <v>2020</v>
      </c>
      <c r="AA68">
        <v>0</v>
      </c>
    </row>
    <row r="69" spans="1:27" x14ac:dyDescent="0.2">
      <c r="A69">
        <v>68</v>
      </c>
      <c r="B69">
        <v>68</v>
      </c>
      <c r="C69" s="1">
        <v>44594.625694444447</v>
      </c>
      <c r="D69" s="1">
        <v>44598.505555555559</v>
      </c>
      <c r="E69">
        <v>0</v>
      </c>
      <c r="F69" t="s">
        <v>438</v>
      </c>
      <c r="G69">
        <v>100</v>
      </c>
      <c r="H69">
        <v>335251</v>
      </c>
      <c r="I69">
        <v>1</v>
      </c>
      <c r="J69" s="1">
        <v>44598.505555555559</v>
      </c>
      <c r="K69" t="s">
        <v>1806</v>
      </c>
      <c r="L69" t="s">
        <v>242</v>
      </c>
      <c r="M69" t="s">
        <v>242</v>
      </c>
      <c r="N69" t="s">
        <v>1807</v>
      </c>
      <c r="O69" t="s">
        <v>1808</v>
      </c>
      <c r="P69">
        <v>34.037994380000001</v>
      </c>
      <c r="Q69">
        <v>-118.4543991</v>
      </c>
      <c r="R69" t="s">
        <v>245</v>
      </c>
      <c r="S69" t="s">
        <v>246</v>
      </c>
      <c r="T69" t="s">
        <v>1809</v>
      </c>
      <c r="U69" t="s">
        <v>1810</v>
      </c>
      <c r="V69" t="s">
        <v>1811</v>
      </c>
      <c r="W69">
        <v>1311</v>
      </c>
      <c r="X69" t="s">
        <v>248</v>
      </c>
      <c r="Y69" t="s">
        <v>249</v>
      </c>
      <c r="Z69">
        <v>2021</v>
      </c>
      <c r="AA69">
        <v>0</v>
      </c>
    </row>
    <row r="70" spans="1:27" x14ac:dyDescent="0.2">
      <c r="A70">
        <v>69</v>
      </c>
      <c r="B70">
        <v>69</v>
      </c>
      <c r="C70" s="1">
        <v>44598.693055555559</v>
      </c>
      <c r="D70" s="1">
        <v>44599.680555555555</v>
      </c>
      <c r="E70">
        <v>0</v>
      </c>
      <c r="F70" t="s">
        <v>1099</v>
      </c>
      <c r="G70">
        <v>100</v>
      </c>
      <c r="H70">
        <v>85290</v>
      </c>
      <c r="I70">
        <v>1</v>
      </c>
      <c r="J70" s="1">
        <v>44599.680555555555</v>
      </c>
      <c r="K70" t="s">
        <v>1833</v>
      </c>
      <c r="L70" t="s">
        <v>242</v>
      </c>
      <c r="M70" t="s">
        <v>242</v>
      </c>
      <c r="N70" t="s">
        <v>1834</v>
      </c>
      <c r="O70" t="s">
        <v>1835</v>
      </c>
      <c r="P70">
        <v>34.037994380000001</v>
      </c>
      <c r="Q70">
        <v>-118.4543991</v>
      </c>
      <c r="R70" t="s">
        <v>245</v>
      </c>
      <c r="S70" t="s">
        <v>246</v>
      </c>
      <c r="T70" t="s">
        <v>1836</v>
      </c>
      <c r="U70" t="s">
        <v>1837</v>
      </c>
      <c r="V70">
        <v>277432100</v>
      </c>
      <c r="W70">
        <v>2821</v>
      </c>
      <c r="X70" t="s">
        <v>418</v>
      </c>
      <c r="Y70" t="s">
        <v>1838</v>
      </c>
      <c r="Z70">
        <v>2020</v>
      </c>
      <c r="AA70">
        <v>0</v>
      </c>
    </row>
    <row r="71" spans="1:27" x14ac:dyDescent="0.2">
      <c r="A71">
        <v>70</v>
      </c>
      <c r="B71">
        <v>70</v>
      </c>
      <c r="C71" s="1">
        <v>44599.680555555555</v>
      </c>
      <c r="D71" s="1">
        <v>44599.738888888889</v>
      </c>
      <c r="E71">
        <v>0</v>
      </c>
      <c r="F71" t="s">
        <v>1099</v>
      </c>
      <c r="G71">
        <v>100</v>
      </c>
      <c r="H71">
        <v>5043</v>
      </c>
      <c r="I71">
        <v>1</v>
      </c>
      <c r="J71" s="1">
        <v>44599.738888888889</v>
      </c>
      <c r="K71" t="s">
        <v>1858</v>
      </c>
      <c r="L71" t="s">
        <v>242</v>
      </c>
      <c r="M71" t="s">
        <v>242</v>
      </c>
      <c r="N71" t="s">
        <v>1859</v>
      </c>
      <c r="O71" t="s">
        <v>1860</v>
      </c>
      <c r="P71">
        <v>34.037994380000001</v>
      </c>
      <c r="Q71">
        <v>-118.4543991</v>
      </c>
      <c r="R71" t="s">
        <v>245</v>
      </c>
      <c r="S71" t="s">
        <v>246</v>
      </c>
      <c r="T71" t="s">
        <v>1861</v>
      </c>
      <c r="U71" t="s">
        <v>1862</v>
      </c>
      <c r="V71" t="s">
        <v>1863</v>
      </c>
      <c r="W71">
        <v>3674</v>
      </c>
      <c r="X71" t="s">
        <v>297</v>
      </c>
      <c r="Y71" t="s">
        <v>1864</v>
      </c>
      <c r="Z71">
        <v>2020</v>
      </c>
      <c r="AA71">
        <v>0</v>
      </c>
    </row>
    <row r="72" spans="1:27" x14ac:dyDescent="0.2">
      <c r="A72" s="10">
        <v>71</v>
      </c>
      <c r="B72">
        <v>71</v>
      </c>
      <c r="C72" s="1">
        <v>44506.880555555559</v>
      </c>
      <c r="D72" s="1">
        <v>44507.986805555556</v>
      </c>
      <c r="E72">
        <v>0</v>
      </c>
      <c r="F72" t="s">
        <v>1876</v>
      </c>
      <c r="G72">
        <v>0</v>
      </c>
      <c r="H72">
        <v>99214</v>
      </c>
      <c r="I72">
        <v>0</v>
      </c>
      <c r="J72" s="1">
        <v>44599.986805555556</v>
      </c>
      <c r="K72" t="s">
        <v>1877</v>
      </c>
      <c r="L72" t="s">
        <v>242</v>
      </c>
      <c r="M72" t="s">
        <v>242</v>
      </c>
      <c r="N72" t="s">
        <v>1878</v>
      </c>
      <c r="O72" t="s">
        <v>1879</v>
      </c>
      <c r="P72" t="s">
        <v>242</v>
      </c>
      <c r="Q72" t="s">
        <v>242</v>
      </c>
      <c r="R72" t="s">
        <v>245</v>
      </c>
      <c r="S72" t="s">
        <v>246</v>
      </c>
      <c r="T72" s="10" t="s">
        <v>1880</v>
      </c>
      <c r="U72" t="s">
        <v>1881</v>
      </c>
      <c r="V72">
        <v>983134107</v>
      </c>
      <c r="W72">
        <v>7011</v>
      </c>
      <c r="X72" s="10" t="s">
        <v>271</v>
      </c>
      <c r="Y72" s="10" t="s">
        <v>1304</v>
      </c>
      <c r="Z72" s="10">
        <v>2020</v>
      </c>
      <c r="AA72" s="10">
        <v>0</v>
      </c>
    </row>
    <row r="73" spans="1:27" x14ac:dyDescent="0.2">
      <c r="A73">
        <v>72</v>
      </c>
      <c r="B73">
        <v>72</v>
      </c>
      <c r="C73" s="1">
        <v>44598.508333333331</v>
      </c>
      <c r="D73" s="1">
        <v>44600.720138888886</v>
      </c>
      <c r="E73">
        <v>0</v>
      </c>
      <c r="F73" t="s">
        <v>438</v>
      </c>
      <c r="G73">
        <v>100</v>
      </c>
      <c r="H73">
        <v>191080</v>
      </c>
      <c r="I73">
        <v>1</v>
      </c>
      <c r="J73" s="1">
        <v>44600.720138888886</v>
      </c>
      <c r="K73" t="s">
        <v>1903</v>
      </c>
      <c r="L73" t="s">
        <v>242</v>
      </c>
      <c r="M73" t="s">
        <v>242</v>
      </c>
      <c r="N73" t="s">
        <v>1904</v>
      </c>
      <c r="O73" t="s">
        <v>1905</v>
      </c>
      <c r="P73">
        <v>34.037994380000001</v>
      </c>
      <c r="Q73">
        <v>-118.4543991</v>
      </c>
      <c r="R73" t="s">
        <v>245</v>
      </c>
      <c r="S73" t="s">
        <v>246</v>
      </c>
      <c r="T73" t="s">
        <v>1906</v>
      </c>
      <c r="U73" t="s">
        <v>1907</v>
      </c>
      <c r="V73">
        <v>281020107</v>
      </c>
      <c r="W73">
        <v>4911</v>
      </c>
      <c r="X73" t="s">
        <v>490</v>
      </c>
      <c r="Y73" t="s">
        <v>491</v>
      </c>
      <c r="Z73">
        <v>2020</v>
      </c>
      <c r="AA73">
        <v>0</v>
      </c>
    </row>
    <row r="74" spans="1:27" x14ac:dyDescent="0.2">
      <c r="A74">
        <v>73</v>
      </c>
      <c r="B74">
        <v>73</v>
      </c>
      <c r="C74" s="1">
        <v>44599.742361111108</v>
      </c>
      <c r="D74" s="1">
        <v>44600.754861111112</v>
      </c>
      <c r="E74">
        <v>0</v>
      </c>
      <c r="F74" t="s">
        <v>1099</v>
      </c>
      <c r="G74">
        <v>100</v>
      </c>
      <c r="H74">
        <v>87484</v>
      </c>
      <c r="I74">
        <v>1</v>
      </c>
      <c r="J74" s="1">
        <v>44600.754861111112</v>
      </c>
      <c r="K74" t="s">
        <v>1926</v>
      </c>
      <c r="L74" t="s">
        <v>242</v>
      </c>
      <c r="M74" t="s">
        <v>242</v>
      </c>
      <c r="N74" t="s">
        <v>1927</v>
      </c>
      <c r="O74" t="s">
        <v>1928</v>
      </c>
      <c r="P74">
        <v>34.037994380000001</v>
      </c>
      <c r="Q74">
        <v>-118.4543991</v>
      </c>
      <c r="R74" t="s">
        <v>245</v>
      </c>
      <c r="S74" t="s">
        <v>246</v>
      </c>
      <c r="T74" t="s">
        <v>1929</v>
      </c>
      <c r="U74" t="s">
        <v>1930</v>
      </c>
      <c r="V74" t="s">
        <v>1931</v>
      </c>
      <c r="W74">
        <v>6798</v>
      </c>
      <c r="X74" t="s">
        <v>659</v>
      </c>
      <c r="Y74" t="s">
        <v>660</v>
      </c>
      <c r="Z74">
        <v>2021</v>
      </c>
      <c r="AA74">
        <v>1</v>
      </c>
    </row>
    <row r="75" spans="1:27" x14ac:dyDescent="0.2">
      <c r="A75">
        <v>74</v>
      </c>
      <c r="B75">
        <v>74</v>
      </c>
      <c r="C75" s="1">
        <v>44600.756944444445</v>
      </c>
      <c r="D75" s="1">
        <v>44601.663194444445</v>
      </c>
      <c r="E75">
        <v>0</v>
      </c>
      <c r="F75" t="s">
        <v>1099</v>
      </c>
      <c r="G75">
        <v>100</v>
      </c>
      <c r="H75">
        <v>78355</v>
      </c>
      <c r="I75">
        <v>1</v>
      </c>
      <c r="J75" s="1">
        <v>44601.663194444445</v>
      </c>
      <c r="K75" t="s">
        <v>1950</v>
      </c>
      <c r="L75" t="s">
        <v>242</v>
      </c>
      <c r="M75" t="s">
        <v>242</v>
      </c>
      <c r="N75" t="s">
        <v>1951</v>
      </c>
      <c r="O75" t="s">
        <v>1952</v>
      </c>
      <c r="P75">
        <v>34.037994380000001</v>
      </c>
      <c r="Q75">
        <v>-118.4543991</v>
      </c>
      <c r="R75" t="s">
        <v>245</v>
      </c>
      <c r="S75" t="s">
        <v>246</v>
      </c>
      <c r="T75" t="s">
        <v>1953</v>
      </c>
      <c r="U75" t="s">
        <v>1954</v>
      </c>
      <c r="V75">
        <v>297178105</v>
      </c>
      <c r="W75">
        <v>6798</v>
      </c>
      <c r="X75" t="s">
        <v>659</v>
      </c>
      <c r="Y75" t="s">
        <v>660</v>
      </c>
      <c r="Z75">
        <v>2020</v>
      </c>
      <c r="AA75">
        <v>0</v>
      </c>
    </row>
    <row r="76" spans="1:27" x14ac:dyDescent="0.2">
      <c r="A76">
        <v>75</v>
      </c>
      <c r="B76">
        <v>75</v>
      </c>
      <c r="C76" s="1">
        <v>44601.611805555556</v>
      </c>
      <c r="D76" s="1">
        <v>44601.79583333333</v>
      </c>
      <c r="E76">
        <v>0</v>
      </c>
      <c r="F76" t="s">
        <v>1099</v>
      </c>
      <c r="G76">
        <v>100</v>
      </c>
      <c r="H76">
        <v>15858</v>
      </c>
      <c r="I76">
        <v>1</v>
      </c>
      <c r="J76" s="1">
        <v>44601.79583333333</v>
      </c>
      <c r="K76" t="s">
        <v>1972</v>
      </c>
      <c r="L76" t="s">
        <v>242</v>
      </c>
      <c r="M76" t="s">
        <v>242</v>
      </c>
      <c r="N76" t="s">
        <v>1973</v>
      </c>
      <c r="O76" t="s">
        <v>1974</v>
      </c>
      <c r="P76">
        <v>34.037994380000001</v>
      </c>
      <c r="Q76">
        <v>-118.4543991</v>
      </c>
      <c r="R76" t="s">
        <v>245</v>
      </c>
      <c r="S76" t="s">
        <v>246</v>
      </c>
      <c r="T76" t="s">
        <v>1975</v>
      </c>
      <c r="U76" t="s">
        <v>1976</v>
      </c>
      <c r="V76" t="s">
        <v>1977</v>
      </c>
      <c r="W76">
        <v>4911</v>
      </c>
      <c r="X76" t="s">
        <v>490</v>
      </c>
      <c r="Y76" t="s">
        <v>491</v>
      </c>
      <c r="Z76">
        <v>2020</v>
      </c>
      <c r="AA76">
        <v>1</v>
      </c>
    </row>
    <row r="77" spans="1:27" x14ac:dyDescent="0.2">
      <c r="A77" s="10">
        <v>76</v>
      </c>
      <c r="B77">
        <v>76</v>
      </c>
      <c r="C77" s="1">
        <v>44606.677777777775</v>
      </c>
      <c r="D77" s="1">
        <v>44606.724999999999</v>
      </c>
      <c r="E77">
        <v>0</v>
      </c>
      <c r="F77" t="s">
        <v>1099</v>
      </c>
      <c r="G77">
        <v>100</v>
      </c>
      <c r="H77">
        <v>4052</v>
      </c>
      <c r="I77">
        <v>1</v>
      </c>
      <c r="J77" s="1">
        <v>44606.724999999999</v>
      </c>
      <c r="K77" t="s">
        <v>1999</v>
      </c>
      <c r="L77" t="s">
        <v>242</v>
      </c>
      <c r="M77" t="s">
        <v>242</v>
      </c>
      <c r="N77" t="s">
        <v>2000</v>
      </c>
      <c r="O77" t="s">
        <v>2001</v>
      </c>
      <c r="P77">
        <v>34.037994380000001</v>
      </c>
      <c r="Q77">
        <v>-118.4543991</v>
      </c>
      <c r="R77" t="s">
        <v>245</v>
      </c>
      <c r="S77" t="s">
        <v>246</v>
      </c>
      <c r="T77" s="10" t="s">
        <v>2002</v>
      </c>
      <c r="U77" t="s">
        <v>2003</v>
      </c>
      <c r="V77" t="s">
        <v>2004</v>
      </c>
      <c r="W77">
        <v>7389</v>
      </c>
      <c r="X77" s="10" t="s">
        <v>271</v>
      </c>
      <c r="Y77" s="10" t="s">
        <v>391</v>
      </c>
      <c r="Z77" s="10">
        <v>2020</v>
      </c>
      <c r="AA77" s="10">
        <v>0.5</v>
      </c>
    </row>
    <row r="78" spans="1:27" x14ac:dyDescent="0.2">
      <c r="A78">
        <v>77</v>
      </c>
      <c r="B78">
        <v>77</v>
      </c>
      <c r="C78" s="1">
        <v>44607.682638888888</v>
      </c>
      <c r="D78" s="1">
        <v>44607.76458333333</v>
      </c>
      <c r="E78">
        <v>0</v>
      </c>
      <c r="F78" t="s">
        <v>1099</v>
      </c>
      <c r="G78">
        <v>100</v>
      </c>
      <c r="H78">
        <v>7057</v>
      </c>
      <c r="I78">
        <v>1</v>
      </c>
      <c r="J78" s="1">
        <v>44607.76458333333</v>
      </c>
      <c r="K78" t="s">
        <v>2023</v>
      </c>
      <c r="L78" t="s">
        <v>242</v>
      </c>
      <c r="M78" t="s">
        <v>242</v>
      </c>
      <c r="N78" t="s">
        <v>2024</v>
      </c>
      <c r="O78" t="s">
        <v>2025</v>
      </c>
      <c r="P78">
        <v>34.037994380000001</v>
      </c>
      <c r="Q78">
        <v>-118.4543991</v>
      </c>
      <c r="R78" t="s">
        <v>245</v>
      </c>
      <c r="S78" t="s">
        <v>246</v>
      </c>
      <c r="T78" t="s">
        <v>2026</v>
      </c>
      <c r="U78" t="s">
        <v>2027</v>
      </c>
      <c r="V78" t="s">
        <v>2028</v>
      </c>
      <c r="W78">
        <v>4931</v>
      </c>
      <c r="X78" t="s">
        <v>490</v>
      </c>
      <c r="Y78" t="s">
        <v>491</v>
      </c>
      <c r="Z78">
        <v>2020</v>
      </c>
      <c r="AA78">
        <v>0</v>
      </c>
    </row>
    <row r="79" spans="1:27" x14ac:dyDescent="0.2">
      <c r="A79" s="10">
        <v>78</v>
      </c>
      <c r="B79">
        <v>78</v>
      </c>
      <c r="C79" s="1">
        <v>44615.668749999997</v>
      </c>
      <c r="D79" s="1">
        <v>44615.73333333333</v>
      </c>
      <c r="E79">
        <v>0</v>
      </c>
      <c r="F79" t="s">
        <v>1099</v>
      </c>
      <c r="G79">
        <v>100</v>
      </c>
      <c r="H79">
        <v>5576</v>
      </c>
      <c r="I79">
        <v>1</v>
      </c>
      <c r="J79" s="1">
        <v>44615.73333333333</v>
      </c>
      <c r="K79" t="s">
        <v>2051</v>
      </c>
      <c r="L79" t="s">
        <v>242</v>
      </c>
      <c r="M79" t="s">
        <v>242</v>
      </c>
      <c r="N79" t="s">
        <v>2052</v>
      </c>
      <c r="O79" t="s">
        <v>2053</v>
      </c>
      <c r="P79">
        <v>34.037994380000001</v>
      </c>
      <c r="Q79">
        <v>-118.4543991</v>
      </c>
      <c r="R79" t="s">
        <v>245</v>
      </c>
      <c r="S79" t="s">
        <v>246</v>
      </c>
      <c r="T79" s="10" t="s">
        <v>2054</v>
      </c>
      <c r="U79" t="s">
        <v>2055</v>
      </c>
      <c r="V79" t="s">
        <v>2056</v>
      </c>
      <c r="W79">
        <v>4700</v>
      </c>
      <c r="X79" s="10" t="s">
        <v>271</v>
      </c>
      <c r="Y79" s="10" t="s">
        <v>1304</v>
      </c>
      <c r="Z79" s="10">
        <v>2020</v>
      </c>
      <c r="AA79" s="10">
        <v>0</v>
      </c>
    </row>
    <row r="80" spans="1:27" x14ac:dyDescent="0.2">
      <c r="A80">
        <v>79</v>
      </c>
      <c r="B80">
        <v>79</v>
      </c>
      <c r="C80" s="1">
        <v>44615.738888888889</v>
      </c>
      <c r="D80" s="1">
        <v>44616.68472222222</v>
      </c>
      <c r="E80">
        <v>0</v>
      </c>
      <c r="F80" t="s">
        <v>1099</v>
      </c>
      <c r="G80">
        <v>100</v>
      </c>
      <c r="H80">
        <v>81754</v>
      </c>
      <c r="I80">
        <v>1</v>
      </c>
      <c r="J80" s="1">
        <v>44616.68472222222</v>
      </c>
      <c r="K80" t="s">
        <v>2070</v>
      </c>
      <c r="L80" t="s">
        <v>242</v>
      </c>
      <c r="M80" t="s">
        <v>242</v>
      </c>
      <c r="N80" t="s">
        <v>2071</v>
      </c>
      <c r="O80" t="s">
        <v>2072</v>
      </c>
      <c r="P80">
        <v>34.037994380000001</v>
      </c>
      <c r="Q80">
        <v>-118.4543991</v>
      </c>
      <c r="R80" t="s">
        <v>245</v>
      </c>
      <c r="S80" t="s">
        <v>246</v>
      </c>
      <c r="T80" t="s">
        <v>2073</v>
      </c>
      <c r="U80" t="s">
        <v>2074</v>
      </c>
      <c r="V80" t="s">
        <v>2075</v>
      </c>
      <c r="W80">
        <v>6798</v>
      </c>
      <c r="X80" t="s">
        <v>659</v>
      </c>
      <c r="Y80" t="s">
        <v>660</v>
      </c>
      <c r="Z80">
        <v>2020</v>
      </c>
      <c r="AA80">
        <v>0</v>
      </c>
    </row>
    <row r="81" spans="1:27" x14ac:dyDescent="0.2">
      <c r="A81">
        <v>80</v>
      </c>
      <c r="B81">
        <v>80</v>
      </c>
      <c r="C81" s="1">
        <v>44616.741666666669</v>
      </c>
      <c r="D81" s="1">
        <v>44616.809027777781</v>
      </c>
      <c r="E81">
        <v>0</v>
      </c>
      <c r="F81" t="s">
        <v>1099</v>
      </c>
      <c r="G81">
        <v>100</v>
      </c>
      <c r="H81">
        <v>5799</v>
      </c>
      <c r="I81">
        <v>1</v>
      </c>
      <c r="J81" s="1">
        <v>44616.809027777781</v>
      </c>
      <c r="K81" t="s">
        <v>2090</v>
      </c>
      <c r="L81" t="s">
        <v>242</v>
      </c>
      <c r="M81" t="s">
        <v>242</v>
      </c>
      <c r="N81" t="s">
        <v>2091</v>
      </c>
      <c r="O81" t="s">
        <v>2092</v>
      </c>
      <c r="P81">
        <v>34.064804080000002</v>
      </c>
      <c r="Q81">
        <v>-118.4413986</v>
      </c>
      <c r="R81" t="s">
        <v>245</v>
      </c>
      <c r="S81" t="s">
        <v>246</v>
      </c>
      <c r="T81" t="s">
        <v>2093</v>
      </c>
      <c r="U81" t="s">
        <v>2094</v>
      </c>
      <c r="V81" t="s">
        <v>2095</v>
      </c>
      <c r="W81">
        <v>2430</v>
      </c>
      <c r="X81" t="s">
        <v>476</v>
      </c>
      <c r="Y81" t="s">
        <v>477</v>
      </c>
      <c r="Z81">
        <v>2020</v>
      </c>
      <c r="AA81">
        <v>0</v>
      </c>
    </row>
    <row r="82" spans="1:27" x14ac:dyDescent="0.2">
      <c r="A82">
        <v>81</v>
      </c>
      <c r="B82">
        <v>81</v>
      </c>
      <c r="C82" s="1">
        <v>44616.612500000003</v>
      </c>
      <c r="D82" s="1">
        <v>44617.599305555559</v>
      </c>
      <c r="E82">
        <v>0</v>
      </c>
      <c r="F82" t="s">
        <v>438</v>
      </c>
      <c r="G82">
        <v>100</v>
      </c>
      <c r="H82">
        <v>85254</v>
      </c>
      <c r="I82">
        <v>1</v>
      </c>
      <c r="J82" s="1">
        <v>44617.599305555559</v>
      </c>
      <c r="K82" t="s">
        <v>2118</v>
      </c>
      <c r="L82" t="s">
        <v>242</v>
      </c>
      <c r="M82" t="s">
        <v>242</v>
      </c>
      <c r="N82" t="s">
        <v>2119</v>
      </c>
      <c r="O82" t="s">
        <v>2120</v>
      </c>
      <c r="P82">
        <v>34.037994380000001</v>
      </c>
      <c r="Q82">
        <v>-118.4543991</v>
      </c>
      <c r="R82" t="s">
        <v>245</v>
      </c>
      <c r="S82" t="s">
        <v>246</v>
      </c>
      <c r="T82" t="s">
        <v>2121</v>
      </c>
      <c r="U82" t="s">
        <v>2122</v>
      </c>
      <c r="V82" t="s">
        <v>2123</v>
      </c>
      <c r="W82">
        <v>1311</v>
      </c>
      <c r="X82" t="s">
        <v>248</v>
      </c>
      <c r="Y82" t="s">
        <v>249</v>
      </c>
      <c r="Z82">
        <v>2021</v>
      </c>
      <c r="AA82">
        <v>0.5</v>
      </c>
    </row>
    <row r="83" spans="1:27" x14ac:dyDescent="0.2">
      <c r="A83">
        <v>82</v>
      </c>
      <c r="B83">
        <v>82</v>
      </c>
      <c r="C83" s="1">
        <v>44616.833333333336</v>
      </c>
      <c r="D83" s="1">
        <v>44617.748611111114</v>
      </c>
      <c r="E83">
        <v>0</v>
      </c>
      <c r="F83" t="s">
        <v>1099</v>
      </c>
      <c r="G83">
        <v>100</v>
      </c>
      <c r="H83">
        <v>79072</v>
      </c>
      <c r="I83">
        <v>1</v>
      </c>
      <c r="J83" s="1">
        <v>44617.748611111114</v>
      </c>
      <c r="K83" t="s">
        <v>2142</v>
      </c>
      <c r="L83" t="s">
        <v>242</v>
      </c>
      <c r="M83" t="s">
        <v>242</v>
      </c>
      <c r="N83" t="s">
        <v>2143</v>
      </c>
      <c r="O83" t="s">
        <v>2144</v>
      </c>
      <c r="P83">
        <v>34.064804080000002</v>
      </c>
      <c r="Q83">
        <v>-118.4413986</v>
      </c>
      <c r="R83" t="s">
        <v>245</v>
      </c>
      <c r="S83" t="s">
        <v>246</v>
      </c>
      <c r="T83" t="s">
        <v>2145</v>
      </c>
      <c r="U83" t="s">
        <v>2146</v>
      </c>
      <c r="V83">
        <v>337932107</v>
      </c>
      <c r="W83">
        <v>4911</v>
      </c>
      <c r="X83" t="s">
        <v>490</v>
      </c>
      <c r="Y83" t="s">
        <v>491</v>
      </c>
      <c r="Z83">
        <v>2021</v>
      </c>
      <c r="AA83">
        <v>0</v>
      </c>
    </row>
    <row r="84" spans="1:27" x14ac:dyDescent="0.2">
      <c r="A84">
        <v>83</v>
      </c>
      <c r="B84">
        <v>83</v>
      </c>
      <c r="C84" s="1">
        <v>44620.541666666664</v>
      </c>
      <c r="D84" s="1">
        <v>44622.643750000003</v>
      </c>
      <c r="E84">
        <v>0</v>
      </c>
      <c r="F84" t="s">
        <v>1099</v>
      </c>
      <c r="G84">
        <v>100</v>
      </c>
      <c r="H84">
        <v>181647</v>
      </c>
      <c r="I84">
        <v>1</v>
      </c>
      <c r="J84" s="1">
        <v>44622.643750000003</v>
      </c>
      <c r="K84" t="s">
        <v>2169</v>
      </c>
      <c r="L84" t="s">
        <v>242</v>
      </c>
      <c r="M84" t="s">
        <v>242</v>
      </c>
      <c r="N84" t="s">
        <v>2170</v>
      </c>
      <c r="O84" t="s">
        <v>2171</v>
      </c>
      <c r="P84">
        <v>34.064804080000002</v>
      </c>
      <c r="Q84">
        <v>-118.4413986</v>
      </c>
      <c r="R84" t="s">
        <v>245</v>
      </c>
      <c r="S84" t="s">
        <v>246</v>
      </c>
      <c r="T84" t="s">
        <v>2172</v>
      </c>
      <c r="U84" t="s">
        <v>2173</v>
      </c>
      <c r="V84">
        <v>316773100</v>
      </c>
      <c r="W84">
        <v>6022</v>
      </c>
      <c r="X84" t="s">
        <v>319</v>
      </c>
      <c r="Y84" t="s">
        <v>2174</v>
      </c>
      <c r="Z84">
        <v>2020</v>
      </c>
      <c r="AA84">
        <v>0.5</v>
      </c>
    </row>
    <row r="85" spans="1:27" x14ac:dyDescent="0.2">
      <c r="A85">
        <v>84</v>
      </c>
      <c r="B85">
        <v>84</v>
      </c>
      <c r="C85" s="1">
        <v>44622.656944444447</v>
      </c>
      <c r="D85" s="1">
        <v>44623.77847222222</v>
      </c>
      <c r="E85">
        <v>0</v>
      </c>
      <c r="F85" t="s">
        <v>1099</v>
      </c>
      <c r="G85">
        <v>100</v>
      </c>
      <c r="H85">
        <v>96904</v>
      </c>
      <c r="I85">
        <v>1</v>
      </c>
      <c r="J85" s="1">
        <v>44623.77847222222</v>
      </c>
      <c r="K85" t="s">
        <v>2191</v>
      </c>
      <c r="L85" t="s">
        <v>242</v>
      </c>
      <c r="M85" t="s">
        <v>242</v>
      </c>
      <c r="N85" t="s">
        <v>2192</v>
      </c>
      <c r="O85" t="s">
        <v>2193</v>
      </c>
      <c r="P85">
        <v>34.064804080000002</v>
      </c>
      <c r="Q85">
        <v>-118.4413986</v>
      </c>
      <c r="R85" t="s">
        <v>245</v>
      </c>
      <c r="S85" t="s">
        <v>246</v>
      </c>
      <c r="T85" t="s">
        <v>2194</v>
      </c>
      <c r="U85" t="s">
        <v>2195</v>
      </c>
      <c r="V85">
        <v>339041105</v>
      </c>
      <c r="W85">
        <v>7389</v>
      </c>
      <c r="X85" t="s">
        <v>297</v>
      </c>
      <c r="Y85" t="s">
        <v>2196</v>
      </c>
      <c r="Z85">
        <v>2020</v>
      </c>
      <c r="AA85">
        <v>0</v>
      </c>
    </row>
    <row r="86" spans="1:27" x14ac:dyDescent="0.2">
      <c r="A86">
        <v>85</v>
      </c>
      <c r="B86">
        <v>85</v>
      </c>
      <c r="C86" s="1">
        <v>44623.779166666667</v>
      </c>
      <c r="D86" s="1">
        <v>44627.734722222223</v>
      </c>
      <c r="E86">
        <v>0</v>
      </c>
      <c r="F86" t="s">
        <v>1099</v>
      </c>
      <c r="G86">
        <v>100</v>
      </c>
      <c r="H86">
        <v>341730</v>
      </c>
      <c r="I86">
        <v>1</v>
      </c>
      <c r="J86" s="1">
        <v>44627.734722222223</v>
      </c>
      <c r="K86" t="s">
        <v>2205</v>
      </c>
      <c r="L86" t="s">
        <v>242</v>
      </c>
      <c r="M86" t="s">
        <v>242</v>
      </c>
      <c r="N86" t="s">
        <v>2206</v>
      </c>
      <c r="O86" t="s">
        <v>2207</v>
      </c>
      <c r="P86">
        <v>34.064804080000002</v>
      </c>
      <c r="Q86">
        <v>-118.4413986</v>
      </c>
      <c r="R86" t="s">
        <v>245</v>
      </c>
      <c r="S86" t="s">
        <v>246</v>
      </c>
      <c r="T86" t="s">
        <v>2208</v>
      </c>
      <c r="U86" t="s">
        <v>2209</v>
      </c>
      <c r="V86">
        <v>302491303</v>
      </c>
      <c r="W86">
        <v>2800</v>
      </c>
      <c r="X86" t="s">
        <v>418</v>
      </c>
      <c r="Y86" t="s">
        <v>2210</v>
      </c>
      <c r="Z86">
        <v>2020</v>
      </c>
      <c r="AA86">
        <v>0.5</v>
      </c>
    </row>
    <row r="87" spans="1:27" x14ac:dyDescent="0.2">
      <c r="A87">
        <v>86</v>
      </c>
      <c r="B87">
        <v>86</v>
      </c>
      <c r="C87" s="1">
        <v>44627.649305555555</v>
      </c>
      <c r="D87" s="1">
        <v>44628.673611111109</v>
      </c>
      <c r="E87">
        <v>0</v>
      </c>
      <c r="F87" t="s">
        <v>2230</v>
      </c>
      <c r="G87">
        <v>100</v>
      </c>
      <c r="H87">
        <v>88541</v>
      </c>
      <c r="I87">
        <v>1</v>
      </c>
      <c r="J87" s="1">
        <v>44628.673611111109</v>
      </c>
      <c r="K87" t="s">
        <v>2231</v>
      </c>
      <c r="L87" t="s">
        <v>242</v>
      </c>
      <c r="M87" t="s">
        <v>242</v>
      </c>
      <c r="N87" t="s">
        <v>2232</v>
      </c>
      <c r="O87" t="s">
        <v>2233</v>
      </c>
      <c r="P87">
        <v>34.05439758</v>
      </c>
      <c r="Q87">
        <v>-118.2440033</v>
      </c>
      <c r="R87" t="s">
        <v>245</v>
      </c>
      <c r="S87" t="s">
        <v>246</v>
      </c>
      <c r="T87" t="s">
        <v>2234</v>
      </c>
      <c r="U87" t="s">
        <v>2235</v>
      </c>
      <c r="V87">
        <v>311900104</v>
      </c>
      <c r="W87">
        <v>5200</v>
      </c>
      <c r="X87" t="s">
        <v>476</v>
      </c>
      <c r="Y87" t="s">
        <v>2236</v>
      </c>
      <c r="Z87">
        <v>2019</v>
      </c>
      <c r="AA87">
        <v>0</v>
      </c>
    </row>
    <row r="88" spans="1:27" x14ac:dyDescent="0.2">
      <c r="A88">
        <v>87</v>
      </c>
      <c r="B88">
        <v>87</v>
      </c>
      <c r="C88" s="1">
        <v>44627.738888888889</v>
      </c>
      <c r="D88" s="1">
        <v>44629.019444444442</v>
      </c>
      <c r="E88">
        <v>0</v>
      </c>
      <c r="F88" t="s">
        <v>1099</v>
      </c>
      <c r="G88">
        <v>100</v>
      </c>
      <c r="H88">
        <v>110609</v>
      </c>
      <c r="I88">
        <v>1</v>
      </c>
      <c r="J88" s="1">
        <v>44629.019444444442</v>
      </c>
      <c r="K88" t="s">
        <v>2242</v>
      </c>
      <c r="L88" t="s">
        <v>242</v>
      </c>
      <c r="M88" t="s">
        <v>242</v>
      </c>
      <c r="N88" t="s">
        <v>2243</v>
      </c>
      <c r="O88" t="s">
        <v>2244</v>
      </c>
      <c r="P88">
        <v>34.064804080000002</v>
      </c>
      <c r="Q88">
        <v>-118.4413986</v>
      </c>
      <c r="R88" t="s">
        <v>245</v>
      </c>
      <c r="S88" t="s">
        <v>246</v>
      </c>
      <c r="T88" t="s">
        <v>2245</v>
      </c>
      <c r="U88" t="s">
        <v>2246</v>
      </c>
      <c r="V88" t="s">
        <v>2247</v>
      </c>
      <c r="W88">
        <v>6029</v>
      </c>
      <c r="X88" t="s">
        <v>319</v>
      </c>
      <c r="Y88" t="s">
        <v>2174</v>
      </c>
      <c r="Z88">
        <v>2020</v>
      </c>
      <c r="AA88">
        <v>0</v>
      </c>
    </row>
    <row r="89" spans="1:27" x14ac:dyDescent="0.2">
      <c r="A89">
        <v>88</v>
      </c>
      <c r="B89">
        <v>88</v>
      </c>
      <c r="C89" s="1">
        <v>44629.783333333333</v>
      </c>
      <c r="D89" s="1">
        <v>44630.695138888892</v>
      </c>
      <c r="E89">
        <v>0</v>
      </c>
      <c r="F89" t="s">
        <v>1099</v>
      </c>
      <c r="G89">
        <v>100</v>
      </c>
      <c r="H89">
        <v>78779</v>
      </c>
      <c r="I89">
        <v>1</v>
      </c>
      <c r="J89" s="1">
        <v>44630.695138888892</v>
      </c>
      <c r="K89" t="s">
        <v>2259</v>
      </c>
      <c r="L89" t="s">
        <v>242</v>
      </c>
      <c r="M89" t="s">
        <v>242</v>
      </c>
      <c r="N89" t="s">
        <v>2260</v>
      </c>
      <c r="O89" t="s">
        <v>2261</v>
      </c>
      <c r="P89">
        <v>34.064804080000002</v>
      </c>
      <c r="Q89">
        <v>-118.4413986</v>
      </c>
      <c r="R89" t="s">
        <v>245</v>
      </c>
      <c r="S89" t="s">
        <v>246</v>
      </c>
      <c r="T89" t="s">
        <v>2262</v>
      </c>
      <c r="U89" t="s">
        <v>2263</v>
      </c>
      <c r="V89" t="s">
        <v>2264</v>
      </c>
      <c r="W89">
        <v>3823</v>
      </c>
      <c r="X89" t="s">
        <v>476</v>
      </c>
      <c r="Y89" t="s">
        <v>2265</v>
      </c>
      <c r="Z89">
        <v>2021</v>
      </c>
      <c r="AA89">
        <v>0</v>
      </c>
    </row>
    <row r="90" spans="1:27" x14ac:dyDescent="0.2">
      <c r="A90">
        <v>89</v>
      </c>
      <c r="B90">
        <v>89</v>
      </c>
      <c r="C90" s="1">
        <v>44630.695138888892</v>
      </c>
      <c r="D90" s="1">
        <v>44630.746527777781</v>
      </c>
      <c r="E90">
        <v>0</v>
      </c>
      <c r="F90" t="s">
        <v>1099</v>
      </c>
      <c r="G90">
        <v>100</v>
      </c>
      <c r="H90">
        <v>4385</v>
      </c>
      <c r="I90">
        <v>1</v>
      </c>
      <c r="J90" s="1">
        <v>44630.746527777781</v>
      </c>
      <c r="K90" t="s">
        <v>2286</v>
      </c>
      <c r="L90" t="s">
        <v>242</v>
      </c>
      <c r="M90" t="s">
        <v>242</v>
      </c>
      <c r="N90" t="s">
        <v>2287</v>
      </c>
      <c r="O90" t="s">
        <v>2288</v>
      </c>
      <c r="P90">
        <v>34.064804080000002</v>
      </c>
      <c r="Q90">
        <v>-118.4413986</v>
      </c>
      <c r="R90" t="s">
        <v>245</v>
      </c>
      <c r="S90" t="s">
        <v>246</v>
      </c>
      <c r="T90" t="s">
        <v>2289</v>
      </c>
      <c r="U90" t="s">
        <v>2290</v>
      </c>
      <c r="V90" s="3">
        <v>3.7999999999999998E+106</v>
      </c>
      <c r="W90">
        <v>6311</v>
      </c>
      <c r="X90" t="s">
        <v>319</v>
      </c>
      <c r="Y90" t="s">
        <v>2291</v>
      </c>
      <c r="Z90">
        <v>2020</v>
      </c>
      <c r="AA90">
        <v>0</v>
      </c>
    </row>
    <row r="91" spans="1:27" x14ac:dyDescent="0.2">
      <c r="A91">
        <v>90</v>
      </c>
      <c r="B91">
        <v>90</v>
      </c>
      <c r="C91" s="1">
        <v>44628.673611111109</v>
      </c>
      <c r="D91" s="1">
        <v>44633.482638888891</v>
      </c>
      <c r="E91">
        <v>0</v>
      </c>
      <c r="F91" t="s">
        <v>2300</v>
      </c>
      <c r="G91">
        <v>100</v>
      </c>
      <c r="H91">
        <v>411880</v>
      </c>
      <c r="I91">
        <v>1</v>
      </c>
      <c r="J91" s="1">
        <v>44633.482638888891</v>
      </c>
      <c r="K91" t="s">
        <v>2301</v>
      </c>
      <c r="L91" t="s">
        <v>242</v>
      </c>
      <c r="M91" t="s">
        <v>242</v>
      </c>
      <c r="N91" t="s">
        <v>2302</v>
      </c>
      <c r="O91" t="s">
        <v>2303</v>
      </c>
      <c r="P91">
        <v>39.994705199999999</v>
      </c>
      <c r="Q91">
        <v>-105.2366028</v>
      </c>
      <c r="R91" t="s">
        <v>245</v>
      </c>
      <c r="S91" t="s">
        <v>246</v>
      </c>
      <c r="T91" t="s">
        <v>2304</v>
      </c>
      <c r="U91" t="s">
        <v>2305</v>
      </c>
      <c r="V91">
        <v>313747206</v>
      </c>
      <c r="W91">
        <v>6798</v>
      </c>
      <c r="X91" t="s">
        <v>659</v>
      </c>
      <c r="Y91" t="s">
        <v>660</v>
      </c>
      <c r="Z91">
        <v>2020</v>
      </c>
      <c r="AA91">
        <v>0</v>
      </c>
    </row>
    <row r="92" spans="1:27" x14ac:dyDescent="0.2">
      <c r="A92">
        <v>91</v>
      </c>
      <c r="B92">
        <v>91</v>
      </c>
      <c r="C92" s="1">
        <v>44633.493055555555</v>
      </c>
      <c r="D92" s="1">
        <v>44633.95416666667</v>
      </c>
      <c r="E92">
        <v>0</v>
      </c>
      <c r="F92" t="s">
        <v>2323</v>
      </c>
      <c r="G92">
        <v>100</v>
      </c>
      <c r="H92">
        <v>39835</v>
      </c>
      <c r="I92">
        <v>1</v>
      </c>
      <c r="J92" s="1">
        <v>44633.95416666667</v>
      </c>
      <c r="K92" t="s">
        <v>2324</v>
      </c>
      <c r="L92" t="s">
        <v>242</v>
      </c>
      <c r="M92" t="s">
        <v>242</v>
      </c>
      <c r="N92" t="s">
        <v>2325</v>
      </c>
      <c r="O92" t="s">
        <v>2326</v>
      </c>
      <c r="P92">
        <v>39.77830505</v>
      </c>
      <c r="Q92">
        <v>-104.7517014</v>
      </c>
      <c r="R92" t="s">
        <v>245</v>
      </c>
      <c r="S92" t="s">
        <v>246</v>
      </c>
      <c r="T92" t="s">
        <v>2327</v>
      </c>
      <c r="U92" t="s">
        <v>2328</v>
      </c>
      <c r="V92">
        <v>368736104</v>
      </c>
      <c r="W92">
        <v>3621</v>
      </c>
      <c r="X92" t="s">
        <v>476</v>
      </c>
      <c r="Y92" t="s">
        <v>2329</v>
      </c>
      <c r="Z92">
        <v>2021</v>
      </c>
      <c r="AA92">
        <v>0</v>
      </c>
    </row>
    <row r="93" spans="1:27" x14ac:dyDescent="0.2">
      <c r="A93" s="10">
        <v>92</v>
      </c>
      <c r="B93">
        <v>92</v>
      </c>
      <c r="C93" s="1">
        <v>44634.609722222223</v>
      </c>
      <c r="D93" s="1">
        <v>44635.616666666669</v>
      </c>
      <c r="E93">
        <v>0</v>
      </c>
      <c r="F93" t="s">
        <v>2339</v>
      </c>
      <c r="G93">
        <v>100</v>
      </c>
      <c r="H93">
        <v>86976</v>
      </c>
      <c r="I93">
        <v>1</v>
      </c>
      <c r="J93" s="1">
        <v>44635.616666666669</v>
      </c>
      <c r="K93" t="s">
        <v>2340</v>
      </c>
      <c r="L93" t="s">
        <v>242</v>
      </c>
      <c r="M93" t="s">
        <v>242</v>
      </c>
      <c r="N93" t="s">
        <v>2341</v>
      </c>
      <c r="O93" t="s">
        <v>2342</v>
      </c>
      <c r="P93">
        <v>34.030807500000002</v>
      </c>
      <c r="Q93">
        <v>-118.47299959999999</v>
      </c>
      <c r="R93" t="s">
        <v>245</v>
      </c>
      <c r="S93" t="s">
        <v>246</v>
      </c>
      <c r="T93" s="10" t="s">
        <v>2343</v>
      </c>
      <c r="U93" t="s">
        <v>2344</v>
      </c>
      <c r="V93" t="s">
        <v>2345</v>
      </c>
      <c r="W93">
        <v>3812</v>
      </c>
      <c r="X93" s="10" t="s">
        <v>271</v>
      </c>
      <c r="Y93" s="10" t="s">
        <v>2346</v>
      </c>
      <c r="Z93" s="10">
        <v>2020</v>
      </c>
      <c r="AA93" s="10">
        <v>0</v>
      </c>
    </row>
    <row r="94" spans="1:27" x14ac:dyDescent="0.2">
      <c r="A94">
        <v>93</v>
      </c>
      <c r="B94">
        <v>93</v>
      </c>
      <c r="C94" s="1">
        <v>44635.621527777781</v>
      </c>
      <c r="D94" s="1">
        <v>44643.453472222223</v>
      </c>
      <c r="E94">
        <v>0</v>
      </c>
      <c r="F94" t="s">
        <v>2353</v>
      </c>
      <c r="G94">
        <v>100</v>
      </c>
      <c r="H94">
        <v>676700</v>
      </c>
      <c r="I94">
        <v>1</v>
      </c>
      <c r="J94" s="1">
        <v>44643.453472222223</v>
      </c>
      <c r="K94" t="s">
        <v>2354</v>
      </c>
      <c r="L94" t="s">
        <v>242</v>
      </c>
      <c r="M94" t="s">
        <v>242</v>
      </c>
      <c r="N94" t="s">
        <v>2355</v>
      </c>
      <c r="O94" t="s">
        <v>2356</v>
      </c>
      <c r="P94">
        <v>16.846206670000001</v>
      </c>
      <c r="Q94">
        <v>-99.918098450000002</v>
      </c>
      <c r="R94" t="s">
        <v>245</v>
      </c>
      <c r="S94" t="s">
        <v>246</v>
      </c>
      <c r="T94" t="s">
        <v>2357</v>
      </c>
      <c r="U94" t="s">
        <v>2358</v>
      </c>
      <c r="V94">
        <v>384802104</v>
      </c>
      <c r="W94">
        <v>5000</v>
      </c>
      <c r="X94" t="s">
        <v>476</v>
      </c>
      <c r="Y94" t="s">
        <v>2236</v>
      </c>
      <c r="Z94">
        <v>2021</v>
      </c>
      <c r="AA94">
        <v>1</v>
      </c>
    </row>
    <row r="95" spans="1:27" x14ac:dyDescent="0.2">
      <c r="A95">
        <v>94</v>
      </c>
      <c r="B95">
        <v>94</v>
      </c>
      <c r="C95" s="1">
        <v>44630.746527777781</v>
      </c>
      <c r="D95" s="1">
        <v>44650.582638888889</v>
      </c>
      <c r="E95">
        <v>0</v>
      </c>
      <c r="F95" t="s">
        <v>1099</v>
      </c>
      <c r="G95">
        <v>100</v>
      </c>
      <c r="H95">
        <v>1710259</v>
      </c>
      <c r="I95">
        <v>1</v>
      </c>
      <c r="J95" s="1">
        <v>44650.582638888889</v>
      </c>
      <c r="K95" t="s">
        <v>2380</v>
      </c>
      <c r="L95" t="s">
        <v>242</v>
      </c>
      <c r="M95" t="s">
        <v>242</v>
      </c>
      <c r="N95" t="s">
        <v>2381</v>
      </c>
      <c r="O95" t="s">
        <v>2382</v>
      </c>
      <c r="P95">
        <v>34.064804080000002</v>
      </c>
      <c r="Q95">
        <v>-118.4413986</v>
      </c>
      <c r="R95" t="s">
        <v>245</v>
      </c>
      <c r="S95" t="s">
        <v>246</v>
      </c>
      <c r="T95" t="s">
        <v>2383</v>
      </c>
      <c r="U95" t="s">
        <v>2384</v>
      </c>
      <c r="V95">
        <v>219350105</v>
      </c>
      <c r="W95">
        <v>3357</v>
      </c>
      <c r="X95" t="s">
        <v>297</v>
      </c>
      <c r="Y95" t="s">
        <v>2385</v>
      </c>
      <c r="Z95">
        <v>2020</v>
      </c>
      <c r="AA95">
        <v>0</v>
      </c>
    </row>
    <row r="96" spans="1:27" x14ac:dyDescent="0.2">
      <c r="A96">
        <v>95</v>
      </c>
      <c r="B96">
        <v>95</v>
      </c>
      <c r="C96" s="1">
        <v>44650.645138888889</v>
      </c>
      <c r="D96" s="1">
        <v>44650.71875</v>
      </c>
      <c r="E96">
        <v>0</v>
      </c>
      <c r="F96" t="s">
        <v>1099</v>
      </c>
      <c r="G96">
        <v>100</v>
      </c>
      <c r="H96">
        <v>6361</v>
      </c>
      <c r="I96">
        <v>1</v>
      </c>
      <c r="J96" s="1">
        <v>44650.71875</v>
      </c>
      <c r="K96" t="s">
        <v>2406</v>
      </c>
      <c r="L96" t="s">
        <v>242</v>
      </c>
      <c r="M96" t="s">
        <v>242</v>
      </c>
      <c r="N96" t="s">
        <v>2407</v>
      </c>
      <c r="O96" t="s">
        <v>2408</v>
      </c>
      <c r="P96">
        <v>34.064804080000002</v>
      </c>
      <c r="Q96">
        <v>-118.4413986</v>
      </c>
      <c r="R96" t="s">
        <v>245</v>
      </c>
      <c r="S96" t="s">
        <v>246</v>
      </c>
      <c r="T96" t="s">
        <v>2409</v>
      </c>
      <c r="U96" t="s">
        <v>2410</v>
      </c>
      <c r="V96">
        <v>436440101</v>
      </c>
      <c r="W96">
        <v>3844</v>
      </c>
      <c r="X96" t="s">
        <v>350</v>
      </c>
      <c r="Y96" t="s">
        <v>2411</v>
      </c>
      <c r="Z96">
        <v>2021</v>
      </c>
      <c r="AA96">
        <v>0</v>
      </c>
    </row>
    <row r="97" spans="1:27" x14ac:dyDescent="0.2">
      <c r="A97">
        <v>96</v>
      </c>
      <c r="B97">
        <v>96</v>
      </c>
      <c r="C97" s="1">
        <v>44649.086111111108</v>
      </c>
      <c r="D97" s="1">
        <v>44650.854166666664</v>
      </c>
      <c r="E97">
        <v>0</v>
      </c>
      <c r="F97" t="s">
        <v>2421</v>
      </c>
      <c r="G97">
        <v>100</v>
      </c>
      <c r="H97">
        <v>152793</v>
      </c>
      <c r="I97">
        <v>1</v>
      </c>
      <c r="J97" s="1">
        <v>44650.854166666664</v>
      </c>
      <c r="K97" t="s">
        <v>2422</v>
      </c>
      <c r="L97" t="s">
        <v>242</v>
      </c>
      <c r="M97" t="s">
        <v>242</v>
      </c>
      <c r="N97" t="s">
        <v>2423</v>
      </c>
      <c r="O97" t="s">
        <v>2424</v>
      </c>
      <c r="P97">
        <v>34.145202640000001</v>
      </c>
      <c r="Q97">
        <v>-118.45809939999999</v>
      </c>
      <c r="R97" t="s">
        <v>245</v>
      </c>
      <c r="S97" t="s">
        <v>246</v>
      </c>
      <c r="T97" t="s">
        <v>2425</v>
      </c>
      <c r="U97" t="s">
        <v>2426</v>
      </c>
      <c r="V97">
        <v>446150104</v>
      </c>
      <c r="W97">
        <v>6021</v>
      </c>
      <c r="X97" t="s">
        <v>319</v>
      </c>
      <c r="Y97" t="s">
        <v>2174</v>
      </c>
      <c r="Z97">
        <v>2020</v>
      </c>
      <c r="AA97">
        <v>0.5</v>
      </c>
    </row>
    <row r="98" spans="1:27" x14ac:dyDescent="0.2">
      <c r="A98">
        <v>97</v>
      </c>
      <c r="B98">
        <v>97</v>
      </c>
      <c r="C98" s="1">
        <v>44650.719444444447</v>
      </c>
      <c r="D98" s="1">
        <v>44652.709722222222</v>
      </c>
      <c r="E98">
        <v>0</v>
      </c>
      <c r="F98" t="s">
        <v>1099</v>
      </c>
      <c r="G98">
        <v>100</v>
      </c>
      <c r="H98">
        <v>171935</v>
      </c>
      <c r="I98">
        <v>1</v>
      </c>
      <c r="J98" s="1">
        <v>44652.709722222222</v>
      </c>
      <c r="K98" t="s">
        <v>2444</v>
      </c>
      <c r="L98" t="s">
        <v>242</v>
      </c>
      <c r="M98" t="s">
        <v>242</v>
      </c>
      <c r="N98" t="s">
        <v>2445</v>
      </c>
      <c r="O98" t="s">
        <v>2446</v>
      </c>
      <c r="P98">
        <v>34.064804080000002</v>
      </c>
      <c r="Q98">
        <v>-118.4413986</v>
      </c>
      <c r="R98" t="s">
        <v>245</v>
      </c>
      <c r="S98" t="s">
        <v>246</v>
      </c>
      <c r="T98" t="s">
        <v>2447</v>
      </c>
      <c r="U98" t="s">
        <v>2448</v>
      </c>
      <c r="V98">
        <v>440452100</v>
      </c>
      <c r="W98">
        <v>2011</v>
      </c>
      <c r="X98" t="s">
        <v>326</v>
      </c>
      <c r="Y98" t="s">
        <v>2449</v>
      </c>
      <c r="Z98">
        <v>2020</v>
      </c>
      <c r="AA98">
        <v>0</v>
      </c>
    </row>
    <row r="99" spans="1:27" x14ac:dyDescent="0.2">
      <c r="A99">
        <v>98</v>
      </c>
      <c r="B99">
        <v>98</v>
      </c>
      <c r="C99" s="1">
        <v>44652.713194444441</v>
      </c>
      <c r="D99" s="1">
        <v>44652.786805555559</v>
      </c>
      <c r="E99">
        <v>0</v>
      </c>
      <c r="F99" t="s">
        <v>1099</v>
      </c>
      <c r="G99">
        <v>100</v>
      </c>
      <c r="H99">
        <v>6345</v>
      </c>
      <c r="I99">
        <v>1</v>
      </c>
      <c r="J99" s="1">
        <v>44652.786805555559</v>
      </c>
      <c r="K99" t="s">
        <v>2460</v>
      </c>
      <c r="L99" t="s">
        <v>242</v>
      </c>
      <c r="M99" t="s">
        <v>242</v>
      </c>
      <c r="N99" t="s">
        <v>2461</v>
      </c>
      <c r="O99" t="s">
        <v>2462</v>
      </c>
      <c r="P99">
        <v>34.064804080000002</v>
      </c>
      <c r="Q99">
        <v>-118.4413986</v>
      </c>
      <c r="R99" t="s">
        <v>245</v>
      </c>
      <c r="S99" t="s">
        <v>246</v>
      </c>
      <c r="T99" t="s">
        <v>2463</v>
      </c>
      <c r="U99" t="s">
        <v>2464</v>
      </c>
      <c r="V99">
        <v>806407102</v>
      </c>
      <c r="W99">
        <v>5047</v>
      </c>
      <c r="X99" t="s">
        <v>350</v>
      </c>
      <c r="Y99" t="s">
        <v>2465</v>
      </c>
      <c r="Z99">
        <v>2020</v>
      </c>
      <c r="AA99">
        <v>0</v>
      </c>
    </row>
    <row r="100" spans="1:27" x14ac:dyDescent="0.2">
      <c r="A100" s="10">
        <v>99</v>
      </c>
      <c r="B100">
        <v>99</v>
      </c>
      <c r="C100" s="1">
        <v>44643.454861111109</v>
      </c>
      <c r="D100" s="1">
        <v>44655.788194444445</v>
      </c>
      <c r="E100">
        <v>0</v>
      </c>
      <c r="F100" t="s">
        <v>2478</v>
      </c>
      <c r="G100">
        <v>100</v>
      </c>
      <c r="H100">
        <v>1065556</v>
      </c>
      <c r="I100">
        <v>1</v>
      </c>
      <c r="J100" s="1">
        <v>44655.788194444445</v>
      </c>
      <c r="K100" t="s">
        <v>2479</v>
      </c>
      <c r="L100" t="s">
        <v>242</v>
      </c>
      <c r="M100" t="s">
        <v>242</v>
      </c>
      <c r="N100" t="s">
        <v>2480</v>
      </c>
      <c r="O100" t="s">
        <v>2481</v>
      </c>
      <c r="P100">
        <v>34.037999999999997</v>
      </c>
      <c r="Q100">
        <v>-118.45440000000001</v>
      </c>
      <c r="R100" t="s">
        <v>245</v>
      </c>
      <c r="S100" t="s">
        <v>246</v>
      </c>
      <c r="T100" s="10" t="s">
        <v>2482</v>
      </c>
      <c r="U100" t="s">
        <v>2483</v>
      </c>
      <c r="V100">
        <v>418056107</v>
      </c>
      <c r="W100">
        <v>3944</v>
      </c>
      <c r="X100" s="10" t="s">
        <v>271</v>
      </c>
      <c r="Y100" s="10" t="s">
        <v>2484</v>
      </c>
      <c r="Z100" s="10">
        <v>2019</v>
      </c>
      <c r="AA100" s="10">
        <v>0.5</v>
      </c>
    </row>
    <row r="101" spans="1:27" x14ac:dyDescent="0.2">
      <c r="A101">
        <v>100</v>
      </c>
      <c r="B101">
        <v>100</v>
      </c>
      <c r="C101" s="1">
        <v>44655.756944444445</v>
      </c>
      <c r="D101" s="1">
        <v>44655.913194444445</v>
      </c>
      <c r="E101">
        <v>0</v>
      </c>
      <c r="F101" t="s">
        <v>1099</v>
      </c>
      <c r="G101">
        <v>100</v>
      </c>
      <c r="H101">
        <v>13506</v>
      </c>
      <c r="I101">
        <v>1</v>
      </c>
      <c r="J101" s="1">
        <v>44655.913194444445</v>
      </c>
      <c r="K101" t="s">
        <v>2499</v>
      </c>
      <c r="L101" t="s">
        <v>242</v>
      </c>
      <c r="M101" t="s">
        <v>242</v>
      </c>
      <c r="N101" t="s">
        <v>2500</v>
      </c>
      <c r="O101" t="s">
        <v>2501</v>
      </c>
      <c r="P101">
        <v>34.064799999999998</v>
      </c>
      <c r="Q101">
        <v>-118.4414</v>
      </c>
      <c r="R101" t="s">
        <v>245</v>
      </c>
      <c r="S101" t="s">
        <v>246</v>
      </c>
      <c r="T101" t="s">
        <v>2502</v>
      </c>
      <c r="U101" t="s">
        <v>2503</v>
      </c>
      <c r="V101">
        <v>443201108</v>
      </c>
      <c r="W101">
        <v>3350</v>
      </c>
      <c r="X101" t="s">
        <v>476</v>
      </c>
      <c r="Y101" t="s">
        <v>2504</v>
      </c>
      <c r="Z101">
        <v>2020</v>
      </c>
      <c r="AA101">
        <v>0</v>
      </c>
    </row>
    <row r="102" spans="1:27" x14ac:dyDescent="0.2">
      <c r="A102">
        <v>101</v>
      </c>
      <c r="B102">
        <v>101</v>
      </c>
      <c r="C102" s="1">
        <v>44655.913194444445</v>
      </c>
      <c r="D102" s="1">
        <v>44656.795138888891</v>
      </c>
      <c r="E102">
        <v>0</v>
      </c>
      <c r="F102" t="s">
        <v>1099</v>
      </c>
      <c r="G102">
        <v>100</v>
      </c>
      <c r="H102">
        <v>76224</v>
      </c>
      <c r="I102">
        <v>1</v>
      </c>
      <c r="J102" s="1">
        <v>44656.795138888891</v>
      </c>
      <c r="K102" t="s">
        <v>2525</v>
      </c>
      <c r="L102" t="s">
        <v>242</v>
      </c>
      <c r="M102" t="s">
        <v>242</v>
      </c>
      <c r="N102" t="s">
        <v>2526</v>
      </c>
      <c r="O102" t="s">
        <v>2527</v>
      </c>
      <c r="P102">
        <v>34.064799999999998</v>
      </c>
      <c r="Q102">
        <v>-118.4414</v>
      </c>
      <c r="R102" t="s">
        <v>245</v>
      </c>
      <c r="S102" t="s">
        <v>246</v>
      </c>
      <c r="T102" t="s">
        <v>2528</v>
      </c>
      <c r="U102" t="s">
        <v>2529</v>
      </c>
      <c r="V102">
        <v>459506101</v>
      </c>
      <c r="W102">
        <v>2860</v>
      </c>
      <c r="X102" t="s">
        <v>297</v>
      </c>
      <c r="Y102" t="s">
        <v>419</v>
      </c>
      <c r="Z102">
        <v>2020</v>
      </c>
      <c r="AA102">
        <v>0.5</v>
      </c>
    </row>
    <row r="103" spans="1:27" x14ac:dyDescent="0.2">
      <c r="A103">
        <v>102</v>
      </c>
      <c r="B103">
        <v>102</v>
      </c>
      <c r="C103" s="1">
        <v>44650.584027777775</v>
      </c>
      <c r="D103" s="1">
        <v>44656.963888888888</v>
      </c>
      <c r="E103">
        <v>0</v>
      </c>
      <c r="F103" t="s">
        <v>1099</v>
      </c>
      <c r="G103">
        <v>100</v>
      </c>
      <c r="H103">
        <v>551201</v>
      </c>
      <c r="I103">
        <v>1</v>
      </c>
      <c r="J103" s="1">
        <v>44656.963888888888</v>
      </c>
      <c r="K103" t="s">
        <v>2552</v>
      </c>
      <c r="L103" t="s">
        <v>242</v>
      </c>
      <c r="M103" t="s">
        <v>242</v>
      </c>
      <c r="N103" t="s">
        <v>2553</v>
      </c>
      <c r="O103" t="s">
        <v>2554</v>
      </c>
      <c r="P103">
        <v>34.064799999999998</v>
      </c>
      <c r="Q103">
        <v>-118.4414</v>
      </c>
      <c r="R103" t="s">
        <v>245</v>
      </c>
      <c r="S103" t="s">
        <v>246</v>
      </c>
      <c r="T103" t="s">
        <v>2555</v>
      </c>
      <c r="U103" t="s">
        <v>2556</v>
      </c>
      <c r="V103">
        <v>446413106</v>
      </c>
      <c r="W103">
        <v>3730</v>
      </c>
      <c r="X103" t="s">
        <v>476</v>
      </c>
      <c r="Y103" t="s">
        <v>2504</v>
      </c>
      <c r="Z103">
        <v>2021</v>
      </c>
      <c r="AA103">
        <v>0</v>
      </c>
    </row>
    <row r="104" spans="1:27" x14ac:dyDescent="0.2">
      <c r="A104">
        <v>103</v>
      </c>
      <c r="B104">
        <v>103</v>
      </c>
      <c r="C104" s="1">
        <v>44656.804166666669</v>
      </c>
      <c r="D104" s="1">
        <v>44656.992361111108</v>
      </c>
      <c r="E104">
        <v>0</v>
      </c>
      <c r="F104" t="s">
        <v>1099</v>
      </c>
      <c r="G104">
        <v>100</v>
      </c>
      <c r="H104">
        <v>16253</v>
      </c>
      <c r="I104">
        <v>1</v>
      </c>
      <c r="J104" s="1">
        <v>44656.992361111108</v>
      </c>
      <c r="K104" t="s">
        <v>2564</v>
      </c>
      <c r="L104" t="s">
        <v>242</v>
      </c>
      <c r="M104" t="s">
        <v>242</v>
      </c>
      <c r="N104" t="s">
        <v>2565</v>
      </c>
      <c r="O104" t="s">
        <v>2566</v>
      </c>
      <c r="P104">
        <v>34.064799999999998</v>
      </c>
      <c r="Q104">
        <v>-118.4414</v>
      </c>
      <c r="R104" t="s">
        <v>245</v>
      </c>
      <c r="S104" t="s">
        <v>246</v>
      </c>
      <c r="T104" t="s">
        <v>2567</v>
      </c>
      <c r="U104" t="s">
        <v>2568</v>
      </c>
      <c r="V104" t="s">
        <v>2569</v>
      </c>
      <c r="W104">
        <v>8731</v>
      </c>
      <c r="X104" t="s">
        <v>350</v>
      </c>
      <c r="Y104" t="s">
        <v>2570</v>
      </c>
      <c r="Z104">
        <v>2020</v>
      </c>
      <c r="AA104">
        <v>0</v>
      </c>
    </row>
    <row r="105" spans="1:27" x14ac:dyDescent="0.2">
      <c r="A105">
        <v>104</v>
      </c>
      <c r="B105">
        <v>104</v>
      </c>
      <c r="C105" s="1">
        <v>44657.829861111109</v>
      </c>
      <c r="D105" s="1">
        <v>44658.729166666664</v>
      </c>
      <c r="E105">
        <v>0</v>
      </c>
      <c r="F105" t="s">
        <v>1099</v>
      </c>
      <c r="G105">
        <v>100</v>
      </c>
      <c r="H105">
        <v>77724</v>
      </c>
      <c r="I105">
        <v>1</v>
      </c>
      <c r="J105" s="1">
        <v>44658.729166666664</v>
      </c>
      <c r="K105" t="s">
        <v>2579</v>
      </c>
      <c r="L105" t="s">
        <v>242</v>
      </c>
      <c r="M105" t="s">
        <v>242</v>
      </c>
      <c r="N105" t="s">
        <v>2580</v>
      </c>
      <c r="O105" t="s">
        <v>2581</v>
      </c>
      <c r="P105">
        <v>34.064799999999998</v>
      </c>
      <c r="Q105">
        <v>-118.4414</v>
      </c>
      <c r="R105" t="s">
        <v>245</v>
      </c>
      <c r="S105" t="s">
        <v>246</v>
      </c>
      <c r="T105" t="s">
        <v>2582</v>
      </c>
      <c r="U105" t="s">
        <v>2583</v>
      </c>
      <c r="V105">
        <v>460690100</v>
      </c>
      <c r="W105">
        <v>7311</v>
      </c>
      <c r="X105" t="s">
        <v>1487</v>
      </c>
      <c r="Y105" t="s">
        <v>2584</v>
      </c>
      <c r="Z105">
        <v>2020</v>
      </c>
      <c r="AA105">
        <v>0</v>
      </c>
    </row>
    <row r="106" spans="1:27" x14ac:dyDescent="0.2">
      <c r="A106">
        <v>105</v>
      </c>
      <c r="B106">
        <v>105</v>
      </c>
      <c r="C106" s="1">
        <v>44654.849305555559</v>
      </c>
      <c r="D106" s="1">
        <v>44661.704861111109</v>
      </c>
      <c r="E106">
        <v>0</v>
      </c>
      <c r="F106" t="s">
        <v>2605</v>
      </c>
      <c r="G106">
        <v>100</v>
      </c>
      <c r="H106">
        <v>592306</v>
      </c>
      <c r="I106">
        <v>1</v>
      </c>
      <c r="J106" s="1">
        <v>44661.704861111109</v>
      </c>
      <c r="K106" t="s">
        <v>2606</v>
      </c>
      <c r="L106" t="s">
        <v>242</v>
      </c>
      <c r="M106" t="s">
        <v>242</v>
      </c>
      <c r="N106" t="s">
        <v>2607</v>
      </c>
      <c r="O106" t="s">
        <v>2608</v>
      </c>
      <c r="P106">
        <v>34.037994380000001</v>
      </c>
      <c r="Q106">
        <v>-118.4543991</v>
      </c>
      <c r="R106" t="s">
        <v>245</v>
      </c>
      <c r="S106" t="s">
        <v>246</v>
      </c>
      <c r="T106" t="s">
        <v>2609</v>
      </c>
      <c r="U106" t="s">
        <v>2610</v>
      </c>
      <c r="V106" t="s">
        <v>2611</v>
      </c>
      <c r="W106">
        <v>4953</v>
      </c>
      <c r="X106" t="s">
        <v>476</v>
      </c>
      <c r="Y106" t="s">
        <v>964</v>
      </c>
      <c r="Z106">
        <v>2020</v>
      </c>
      <c r="AA106">
        <v>0.5</v>
      </c>
    </row>
    <row r="107" spans="1:27" x14ac:dyDescent="0.2">
      <c r="A107">
        <v>106</v>
      </c>
      <c r="B107">
        <v>106</v>
      </c>
      <c r="C107" s="1">
        <v>44658.8</v>
      </c>
      <c r="D107" s="1">
        <v>44662.5625</v>
      </c>
      <c r="E107">
        <v>0</v>
      </c>
      <c r="F107" t="s">
        <v>1099</v>
      </c>
      <c r="G107">
        <v>100</v>
      </c>
      <c r="H107">
        <v>325102</v>
      </c>
      <c r="I107">
        <v>1</v>
      </c>
      <c r="J107" s="1">
        <v>44662.5625</v>
      </c>
      <c r="K107" t="s">
        <v>2630</v>
      </c>
      <c r="L107" t="s">
        <v>242</v>
      </c>
      <c r="M107" t="s">
        <v>242</v>
      </c>
      <c r="N107" t="s">
        <v>2631</v>
      </c>
      <c r="O107" t="s">
        <v>2632</v>
      </c>
      <c r="P107">
        <v>34.064804080000002</v>
      </c>
      <c r="Q107">
        <v>-118.4413986</v>
      </c>
      <c r="R107" t="s">
        <v>245</v>
      </c>
      <c r="S107" t="s">
        <v>246</v>
      </c>
      <c r="T107" t="s">
        <v>2633</v>
      </c>
      <c r="U107" t="s">
        <v>2634</v>
      </c>
      <c r="V107" t="s">
        <v>2635</v>
      </c>
      <c r="W107">
        <v>3674</v>
      </c>
      <c r="X107" t="s">
        <v>297</v>
      </c>
      <c r="Y107" t="s">
        <v>2636</v>
      </c>
      <c r="Z107">
        <v>2021</v>
      </c>
      <c r="AA107">
        <v>0</v>
      </c>
    </row>
    <row r="108" spans="1:27" x14ac:dyDescent="0.2">
      <c r="A108">
        <v>107</v>
      </c>
      <c r="B108">
        <v>107</v>
      </c>
      <c r="C108" s="1">
        <v>44662.572916666664</v>
      </c>
      <c r="D108" s="1">
        <v>44664.597916666666</v>
      </c>
      <c r="E108">
        <v>0</v>
      </c>
      <c r="F108" t="s">
        <v>1099</v>
      </c>
      <c r="G108">
        <v>100</v>
      </c>
      <c r="H108">
        <v>174972</v>
      </c>
      <c r="I108">
        <v>1</v>
      </c>
      <c r="J108" s="1">
        <v>44664.597916666666</v>
      </c>
      <c r="K108" t="s">
        <v>2649</v>
      </c>
      <c r="L108" t="s">
        <v>242</v>
      </c>
      <c r="M108" t="s">
        <v>242</v>
      </c>
      <c r="N108" t="s">
        <v>2650</v>
      </c>
      <c r="O108" t="s">
        <v>2651</v>
      </c>
      <c r="P108">
        <v>34.064799999999998</v>
      </c>
      <c r="Q108">
        <v>-118.4414</v>
      </c>
      <c r="R108" t="s">
        <v>245</v>
      </c>
      <c r="S108" t="s">
        <v>246</v>
      </c>
      <c r="T108" t="s">
        <v>2652</v>
      </c>
      <c r="U108" t="s">
        <v>2653</v>
      </c>
      <c r="V108" t="s">
        <v>2654</v>
      </c>
      <c r="W108">
        <v>3560</v>
      </c>
      <c r="X108" t="s">
        <v>476</v>
      </c>
      <c r="Y108" t="s">
        <v>2265</v>
      </c>
      <c r="Z108">
        <v>2020</v>
      </c>
      <c r="AA108">
        <v>0.5</v>
      </c>
    </row>
    <row r="109" spans="1:27" x14ac:dyDescent="0.2">
      <c r="A109">
        <v>108</v>
      </c>
      <c r="B109">
        <v>108</v>
      </c>
      <c r="C109" s="1">
        <v>44664.6</v>
      </c>
      <c r="D109" s="1">
        <v>44664.765972222223</v>
      </c>
      <c r="E109">
        <v>0</v>
      </c>
      <c r="F109" t="s">
        <v>1099</v>
      </c>
      <c r="G109">
        <v>100</v>
      </c>
      <c r="H109">
        <v>14312</v>
      </c>
      <c r="I109">
        <v>1</v>
      </c>
      <c r="J109" s="1">
        <v>44664.765972222223</v>
      </c>
      <c r="K109" t="s">
        <v>2670</v>
      </c>
      <c r="L109" t="s">
        <v>242</v>
      </c>
      <c r="M109" t="s">
        <v>242</v>
      </c>
      <c r="N109" t="s">
        <v>2671</v>
      </c>
      <c r="O109" t="s">
        <v>2672</v>
      </c>
      <c r="P109">
        <v>34.064799999999998</v>
      </c>
      <c r="Q109">
        <v>-118.4414</v>
      </c>
      <c r="R109" t="s">
        <v>245</v>
      </c>
      <c r="S109" t="s">
        <v>246</v>
      </c>
      <c r="T109" t="s">
        <v>2673</v>
      </c>
      <c r="U109" t="s">
        <v>2674</v>
      </c>
      <c r="V109" t="s">
        <v>2675</v>
      </c>
      <c r="W109">
        <v>6798</v>
      </c>
      <c r="X109" t="s">
        <v>659</v>
      </c>
      <c r="Y109" t="s">
        <v>2676</v>
      </c>
      <c r="Z109">
        <v>2020</v>
      </c>
      <c r="AA109">
        <v>0.5</v>
      </c>
    </row>
    <row r="110" spans="1:27" x14ac:dyDescent="0.2">
      <c r="A110">
        <v>109</v>
      </c>
      <c r="B110">
        <v>109</v>
      </c>
      <c r="C110" s="1">
        <v>44657.394444444442</v>
      </c>
      <c r="D110" s="1">
        <v>44665.525694444441</v>
      </c>
      <c r="E110">
        <v>0</v>
      </c>
      <c r="F110" t="s">
        <v>2696</v>
      </c>
      <c r="G110">
        <v>100</v>
      </c>
      <c r="H110">
        <v>702564</v>
      </c>
      <c r="I110">
        <v>1</v>
      </c>
      <c r="J110" s="1">
        <v>44665.525694444441</v>
      </c>
      <c r="K110" t="s">
        <v>2697</v>
      </c>
      <c r="L110" t="s">
        <v>242</v>
      </c>
      <c r="M110" t="s">
        <v>242</v>
      </c>
      <c r="N110" t="s">
        <v>2698</v>
      </c>
      <c r="O110" t="s">
        <v>2699</v>
      </c>
      <c r="P110">
        <v>34.013800000000003</v>
      </c>
      <c r="Q110">
        <v>-118.4405</v>
      </c>
      <c r="R110" t="s">
        <v>245</v>
      </c>
      <c r="S110" t="s">
        <v>246</v>
      </c>
      <c r="T110" t="s">
        <v>2700</v>
      </c>
      <c r="U110" t="s">
        <v>2701</v>
      </c>
      <c r="V110" t="s">
        <v>2702</v>
      </c>
      <c r="W110">
        <v>3561</v>
      </c>
      <c r="X110" t="s">
        <v>476</v>
      </c>
      <c r="Y110" t="s">
        <v>1568</v>
      </c>
      <c r="Z110">
        <v>2020</v>
      </c>
      <c r="AA110">
        <v>0</v>
      </c>
    </row>
    <row r="111" spans="1:27" x14ac:dyDescent="0.2">
      <c r="A111">
        <v>110</v>
      </c>
      <c r="B111">
        <v>110</v>
      </c>
      <c r="C111" s="1">
        <v>44665.530555555553</v>
      </c>
      <c r="D111" s="1">
        <v>44665.747916666667</v>
      </c>
      <c r="E111">
        <v>0</v>
      </c>
      <c r="F111" t="s">
        <v>1099</v>
      </c>
      <c r="G111">
        <v>100</v>
      </c>
      <c r="H111">
        <v>18800</v>
      </c>
      <c r="I111">
        <v>1</v>
      </c>
      <c r="J111" s="1">
        <v>44665.747916666667</v>
      </c>
      <c r="K111" t="s">
        <v>2715</v>
      </c>
      <c r="L111" t="s">
        <v>242</v>
      </c>
      <c r="M111" t="s">
        <v>242</v>
      </c>
      <c r="N111" t="s">
        <v>2716</v>
      </c>
      <c r="O111" t="s">
        <v>2717</v>
      </c>
      <c r="P111">
        <v>34.064799999999998</v>
      </c>
      <c r="Q111">
        <v>-118.4414</v>
      </c>
      <c r="R111" t="s">
        <v>245</v>
      </c>
      <c r="S111" t="s">
        <v>246</v>
      </c>
      <c r="T111" t="s">
        <v>2718</v>
      </c>
      <c r="U111" t="s">
        <v>2719</v>
      </c>
      <c r="V111">
        <v>445658107</v>
      </c>
      <c r="W111">
        <v>4213</v>
      </c>
      <c r="X111" t="s">
        <v>476</v>
      </c>
      <c r="Y111" t="s">
        <v>2720</v>
      </c>
      <c r="Z111">
        <v>2020</v>
      </c>
      <c r="AA111">
        <v>0.5</v>
      </c>
    </row>
    <row r="112" spans="1:27" x14ac:dyDescent="0.2">
      <c r="A112">
        <v>111</v>
      </c>
      <c r="B112">
        <v>111</v>
      </c>
      <c r="C112" s="1">
        <v>44666.540972222225</v>
      </c>
      <c r="D112" s="1">
        <v>44669.739583333336</v>
      </c>
      <c r="E112">
        <v>0</v>
      </c>
      <c r="F112" t="s">
        <v>1099</v>
      </c>
      <c r="G112">
        <v>100</v>
      </c>
      <c r="H112">
        <v>276391</v>
      </c>
      <c r="I112">
        <v>1</v>
      </c>
      <c r="J112" s="1">
        <v>44669.739583333336</v>
      </c>
      <c r="K112" t="s">
        <v>2734</v>
      </c>
      <c r="L112" t="s">
        <v>242</v>
      </c>
      <c r="M112" t="s">
        <v>242</v>
      </c>
      <c r="N112" t="s">
        <v>2735</v>
      </c>
      <c r="O112" t="s">
        <v>2736</v>
      </c>
      <c r="P112">
        <v>34.064799999999998</v>
      </c>
      <c r="Q112">
        <v>-118.4414</v>
      </c>
      <c r="R112" t="s">
        <v>245</v>
      </c>
      <c r="S112" t="s">
        <v>246</v>
      </c>
      <c r="T112" t="s">
        <v>2737</v>
      </c>
      <c r="U112" t="s">
        <v>2738</v>
      </c>
      <c r="V112" t="s">
        <v>2739</v>
      </c>
      <c r="W112">
        <v>3576</v>
      </c>
      <c r="X112" t="s">
        <v>297</v>
      </c>
      <c r="Y112" t="s">
        <v>621</v>
      </c>
      <c r="Z112">
        <v>2021</v>
      </c>
      <c r="AA112">
        <v>0</v>
      </c>
    </row>
    <row r="113" spans="1:27" x14ac:dyDescent="0.2">
      <c r="A113">
        <v>112</v>
      </c>
      <c r="B113">
        <v>112</v>
      </c>
      <c r="C113" s="1">
        <v>44665.527083333334</v>
      </c>
      <c r="D113" s="1">
        <v>44670.651388888888</v>
      </c>
      <c r="E113">
        <v>0</v>
      </c>
      <c r="F113" t="s">
        <v>438</v>
      </c>
      <c r="G113">
        <v>100</v>
      </c>
      <c r="H113">
        <v>442786</v>
      </c>
      <c r="I113">
        <v>1</v>
      </c>
      <c r="J113" s="1">
        <v>44670.651388888888</v>
      </c>
      <c r="K113" t="s">
        <v>2759</v>
      </c>
      <c r="L113" t="s">
        <v>242</v>
      </c>
      <c r="M113" t="s">
        <v>242</v>
      </c>
      <c r="N113" t="s">
        <v>2760</v>
      </c>
      <c r="O113" t="s">
        <v>2761</v>
      </c>
      <c r="P113">
        <v>34.037999999999997</v>
      </c>
      <c r="Q113">
        <v>-118.45440000000001</v>
      </c>
      <c r="R113" t="s">
        <v>245</v>
      </c>
      <c r="S113" t="s">
        <v>246</v>
      </c>
      <c r="T113" t="s">
        <v>2762</v>
      </c>
      <c r="U113" t="s">
        <v>2763</v>
      </c>
      <c r="V113" t="s">
        <v>2764</v>
      </c>
      <c r="W113">
        <v>6282</v>
      </c>
      <c r="X113" t="s">
        <v>319</v>
      </c>
      <c r="Y113" t="s">
        <v>1051</v>
      </c>
      <c r="Z113">
        <v>2020</v>
      </c>
      <c r="AA113">
        <v>0</v>
      </c>
    </row>
    <row r="114" spans="1:27" x14ac:dyDescent="0.2">
      <c r="A114">
        <v>113</v>
      </c>
      <c r="B114">
        <v>113</v>
      </c>
      <c r="C114" s="1">
        <v>44670.748611111114</v>
      </c>
      <c r="D114" s="1">
        <v>44672.754861111112</v>
      </c>
      <c r="E114">
        <v>0</v>
      </c>
      <c r="F114" t="s">
        <v>438</v>
      </c>
      <c r="G114">
        <v>100</v>
      </c>
      <c r="H114">
        <v>173319</v>
      </c>
      <c r="I114">
        <v>1</v>
      </c>
      <c r="J114" s="1">
        <v>44672.754861111112</v>
      </c>
      <c r="K114" t="s">
        <v>2783</v>
      </c>
      <c r="L114" t="s">
        <v>242</v>
      </c>
      <c r="M114" t="s">
        <v>242</v>
      </c>
      <c r="N114" t="s">
        <v>2784</v>
      </c>
      <c r="O114" t="s">
        <v>2785</v>
      </c>
      <c r="P114">
        <v>34.037999999999997</v>
      </c>
      <c r="Q114">
        <v>-118.45440000000001</v>
      </c>
      <c r="R114" t="s">
        <v>245</v>
      </c>
      <c r="S114" t="s">
        <v>246</v>
      </c>
      <c r="T114" t="s">
        <v>2786</v>
      </c>
      <c r="U114" t="s">
        <v>2787</v>
      </c>
      <c r="V114">
        <v>493267108</v>
      </c>
      <c r="W114">
        <v>6021</v>
      </c>
      <c r="X114" t="s">
        <v>319</v>
      </c>
      <c r="Y114" t="s">
        <v>913</v>
      </c>
      <c r="Z114">
        <v>2021</v>
      </c>
      <c r="AA114">
        <v>0</v>
      </c>
    </row>
    <row r="115" spans="1:27" x14ac:dyDescent="0.2">
      <c r="A115">
        <v>114</v>
      </c>
      <c r="B115">
        <v>114</v>
      </c>
      <c r="C115" s="1">
        <v>44672.756249999999</v>
      </c>
      <c r="D115" s="1">
        <v>44676.663194444445</v>
      </c>
      <c r="E115">
        <v>0</v>
      </c>
      <c r="F115" t="s">
        <v>2807</v>
      </c>
      <c r="G115">
        <v>100</v>
      </c>
      <c r="H115">
        <v>337603</v>
      </c>
      <c r="I115">
        <v>1</v>
      </c>
      <c r="J115" s="1">
        <v>44676.663194444445</v>
      </c>
      <c r="K115" t="s">
        <v>2808</v>
      </c>
      <c r="L115" t="s">
        <v>242</v>
      </c>
      <c r="M115" t="s">
        <v>242</v>
      </c>
      <c r="N115" t="s">
        <v>2809</v>
      </c>
      <c r="O115" t="s">
        <v>2810</v>
      </c>
      <c r="P115">
        <v>34.063400000000001</v>
      </c>
      <c r="Q115">
        <v>-118.4667</v>
      </c>
      <c r="R115" t="s">
        <v>245</v>
      </c>
      <c r="S115" t="s">
        <v>246</v>
      </c>
      <c r="T115" t="s">
        <v>2811</v>
      </c>
      <c r="U115" t="s">
        <v>2812</v>
      </c>
      <c r="V115" t="s">
        <v>2813</v>
      </c>
      <c r="W115">
        <v>3823</v>
      </c>
      <c r="X115" t="s">
        <v>297</v>
      </c>
      <c r="Y115" t="s">
        <v>2814</v>
      </c>
      <c r="Z115">
        <v>2020</v>
      </c>
      <c r="AA115">
        <v>0</v>
      </c>
    </row>
    <row r="116" spans="1:27" x14ac:dyDescent="0.2">
      <c r="A116">
        <v>115</v>
      </c>
      <c r="B116">
        <v>115</v>
      </c>
      <c r="C116" s="1">
        <v>44669.740277777775</v>
      </c>
      <c r="D116" s="1">
        <v>44676.681250000001</v>
      </c>
      <c r="E116">
        <v>0</v>
      </c>
      <c r="F116" t="s">
        <v>1099</v>
      </c>
      <c r="G116">
        <v>100</v>
      </c>
      <c r="H116">
        <v>599741</v>
      </c>
      <c r="I116">
        <v>1</v>
      </c>
      <c r="J116" s="1">
        <v>44676.681250000001</v>
      </c>
      <c r="K116" t="s">
        <v>2831</v>
      </c>
      <c r="L116" t="s">
        <v>242</v>
      </c>
      <c r="M116" t="s">
        <v>242</v>
      </c>
      <c r="N116" t="s">
        <v>2832</v>
      </c>
      <c r="O116" t="s">
        <v>2833</v>
      </c>
      <c r="P116">
        <v>34.064799999999998</v>
      </c>
      <c r="Q116">
        <v>-118.4414</v>
      </c>
      <c r="R116" t="s">
        <v>245</v>
      </c>
      <c r="S116" t="s">
        <v>246</v>
      </c>
      <c r="T116" t="s">
        <v>2834</v>
      </c>
      <c r="U116" t="s">
        <v>2835</v>
      </c>
      <c r="V116">
        <v>426281101</v>
      </c>
      <c r="W116">
        <v>7373</v>
      </c>
      <c r="X116" t="s">
        <v>297</v>
      </c>
      <c r="Y116" t="s">
        <v>2196</v>
      </c>
      <c r="Z116">
        <v>2020</v>
      </c>
      <c r="AA116">
        <v>0.5</v>
      </c>
    </row>
    <row r="117" spans="1:27" x14ac:dyDescent="0.2">
      <c r="A117">
        <v>116</v>
      </c>
      <c r="B117">
        <v>116</v>
      </c>
      <c r="C117" s="1">
        <v>44676.666666666664</v>
      </c>
      <c r="D117" s="1">
        <v>44677.588194444441</v>
      </c>
      <c r="E117">
        <v>0</v>
      </c>
      <c r="F117" t="s">
        <v>2843</v>
      </c>
      <c r="G117">
        <v>100</v>
      </c>
      <c r="H117">
        <v>79657</v>
      </c>
      <c r="I117">
        <v>1</v>
      </c>
      <c r="J117" s="1">
        <v>44677.588194444441</v>
      </c>
      <c r="K117" t="s">
        <v>2844</v>
      </c>
      <c r="L117" t="s">
        <v>242</v>
      </c>
      <c r="M117" t="s">
        <v>242</v>
      </c>
      <c r="N117" t="s">
        <v>2845</v>
      </c>
      <c r="O117" t="s">
        <v>2846</v>
      </c>
      <c r="P117">
        <v>34.037999999999997</v>
      </c>
      <c r="Q117">
        <v>-118.45440000000001</v>
      </c>
      <c r="R117" t="s">
        <v>245</v>
      </c>
      <c r="S117" t="s">
        <v>246</v>
      </c>
      <c r="T117" t="s">
        <v>2847</v>
      </c>
      <c r="U117" t="s">
        <v>2848</v>
      </c>
      <c r="V117" t="s">
        <v>2849</v>
      </c>
      <c r="W117">
        <v>6798</v>
      </c>
      <c r="X117" t="s">
        <v>659</v>
      </c>
      <c r="Y117" t="s">
        <v>660</v>
      </c>
      <c r="Z117">
        <v>2020</v>
      </c>
      <c r="AA117">
        <v>0.5</v>
      </c>
    </row>
    <row r="118" spans="1:27" x14ac:dyDescent="0.2">
      <c r="A118">
        <v>117</v>
      </c>
      <c r="B118">
        <v>117</v>
      </c>
      <c r="C118" s="1">
        <v>44677.77847222222</v>
      </c>
      <c r="D118" s="1">
        <v>44678.693055555559</v>
      </c>
      <c r="E118">
        <v>0</v>
      </c>
      <c r="F118" t="s">
        <v>1099</v>
      </c>
      <c r="G118">
        <v>100</v>
      </c>
      <c r="H118">
        <v>79046</v>
      </c>
      <c r="I118">
        <v>1</v>
      </c>
      <c r="J118" s="1">
        <v>44678.693055555559</v>
      </c>
      <c r="K118" t="s">
        <v>2873</v>
      </c>
      <c r="L118" t="s">
        <v>242</v>
      </c>
      <c r="M118" t="s">
        <v>242</v>
      </c>
      <c r="N118" t="s">
        <v>2874</v>
      </c>
      <c r="O118" t="s">
        <v>2875</v>
      </c>
      <c r="P118">
        <v>34.064799999999998</v>
      </c>
      <c r="Q118">
        <v>-118.4414</v>
      </c>
      <c r="R118" t="s">
        <v>245</v>
      </c>
      <c r="S118" t="s">
        <v>246</v>
      </c>
      <c r="T118" t="s">
        <v>2876</v>
      </c>
      <c r="U118" t="s">
        <v>2877</v>
      </c>
      <c r="V118">
        <v>525327102</v>
      </c>
      <c r="W118">
        <v>7373</v>
      </c>
      <c r="X118" t="s">
        <v>476</v>
      </c>
      <c r="Y118" t="s">
        <v>2878</v>
      </c>
      <c r="Z118">
        <v>2020</v>
      </c>
      <c r="AA118">
        <v>0.5</v>
      </c>
    </row>
    <row r="119" spans="1:27" x14ac:dyDescent="0.2">
      <c r="A119" s="10">
        <v>118</v>
      </c>
      <c r="B119">
        <v>118</v>
      </c>
      <c r="C119" s="1">
        <v>44678.700694444444</v>
      </c>
      <c r="D119" s="1">
        <v>44678.770833333336</v>
      </c>
      <c r="E119">
        <v>0</v>
      </c>
      <c r="F119" t="s">
        <v>1099</v>
      </c>
      <c r="G119">
        <v>100</v>
      </c>
      <c r="H119">
        <v>6069</v>
      </c>
      <c r="I119">
        <v>1</v>
      </c>
      <c r="J119" s="1">
        <v>44678.770833333336</v>
      </c>
      <c r="K119" t="s">
        <v>2888</v>
      </c>
      <c r="L119" t="s">
        <v>242</v>
      </c>
      <c r="M119" t="s">
        <v>242</v>
      </c>
      <c r="N119" t="s">
        <v>2889</v>
      </c>
      <c r="O119" t="s">
        <v>2890</v>
      </c>
      <c r="P119">
        <v>34.064799999999998</v>
      </c>
      <c r="Q119">
        <v>-118.4414</v>
      </c>
      <c r="R119" t="s">
        <v>245</v>
      </c>
      <c r="S119" t="s">
        <v>246</v>
      </c>
      <c r="T119" s="10" t="s">
        <v>2891</v>
      </c>
      <c r="U119" t="s">
        <v>2892</v>
      </c>
      <c r="V119">
        <v>524660107</v>
      </c>
      <c r="W119">
        <v>2510</v>
      </c>
      <c r="X119" s="10" t="s">
        <v>271</v>
      </c>
      <c r="Y119" s="10" t="s">
        <v>2893</v>
      </c>
      <c r="Z119" s="10">
        <v>2021</v>
      </c>
      <c r="AA119" s="10">
        <v>0</v>
      </c>
    </row>
    <row r="120" spans="1:27" x14ac:dyDescent="0.2">
      <c r="A120">
        <v>119</v>
      </c>
      <c r="B120">
        <v>119</v>
      </c>
      <c r="C120" s="1">
        <v>44677.602777777778</v>
      </c>
      <c r="D120" s="1">
        <v>44683.762499999997</v>
      </c>
      <c r="E120">
        <v>0</v>
      </c>
      <c r="F120" t="s">
        <v>2903</v>
      </c>
      <c r="G120">
        <v>100</v>
      </c>
      <c r="H120">
        <v>532207</v>
      </c>
      <c r="I120">
        <v>1</v>
      </c>
      <c r="J120" s="1">
        <v>44683.762499999997</v>
      </c>
      <c r="K120" t="s">
        <v>2904</v>
      </c>
      <c r="L120" t="s">
        <v>242</v>
      </c>
      <c r="M120" t="s">
        <v>242</v>
      </c>
      <c r="N120" t="s">
        <v>2905</v>
      </c>
      <c r="O120" t="s">
        <v>2906</v>
      </c>
      <c r="P120">
        <v>34.064799999999998</v>
      </c>
      <c r="Q120">
        <v>-118.4414</v>
      </c>
      <c r="R120" t="s">
        <v>245</v>
      </c>
      <c r="S120" t="s">
        <v>246</v>
      </c>
      <c r="T120" t="s">
        <v>2907</v>
      </c>
      <c r="U120" t="s">
        <v>2908</v>
      </c>
      <c r="V120">
        <v>485170302</v>
      </c>
      <c r="W120">
        <v>4011</v>
      </c>
      <c r="X120" t="s">
        <v>476</v>
      </c>
      <c r="Y120" t="s">
        <v>2909</v>
      </c>
      <c r="Z120">
        <v>2020</v>
      </c>
      <c r="AA120">
        <v>0.5</v>
      </c>
    </row>
    <row r="121" spans="1:27" x14ac:dyDescent="0.2">
      <c r="A121" s="10">
        <v>120</v>
      </c>
      <c r="B121">
        <v>120</v>
      </c>
      <c r="C121" s="1">
        <v>44683.76458333333</v>
      </c>
      <c r="D121" s="1">
        <v>44684.715277777781</v>
      </c>
      <c r="E121">
        <v>0</v>
      </c>
      <c r="F121" t="s">
        <v>438</v>
      </c>
      <c r="G121">
        <v>100</v>
      </c>
      <c r="H121">
        <v>82118</v>
      </c>
      <c r="I121">
        <v>1</v>
      </c>
      <c r="J121" s="1">
        <v>44684.715277777781</v>
      </c>
      <c r="K121" t="s">
        <v>2927</v>
      </c>
      <c r="L121" t="s">
        <v>242</v>
      </c>
      <c r="M121" t="s">
        <v>242</v>
      </c>
      <c r="N121" t="s">
        <v>2928</v>
      </c>
      <c r="O121" t="s">
        <v>2929</v>
      </c>
      <c r="P121">
        <v>34.037999999999997</v>
      </c>
      <c r="Q121">
        <v>-118.45440000000001</v>
      </c>
      <c r="R121" t="s">
        <v>245</v>
      </c>
      <c r="S121" t="s">
        <v>246</v>
      </c>
      <c r="T121" s="10" t="s">
        <v>2930</v>
      </c>
      <c r="U121" t="s">
        <v>2931</v>
      </c>
      <c r="V121">
        <v>501889208</v>
      </c>
      <c r="W121">
        <v>5010</v>
      </c>
      <c r="X121" s="10" t="s">
        <v>271</v>
      </c>
      <c r="Y121" s="10" t="s">
        <v>2932</v>
      </c>
      <c r="Z121" s="10">
        <v>2020</v>
      </c>
      <c r="AA121" s="10">
        <v>0</v>
      </c>
    </row>
    <row r="122" spans="1:27" x14ac:dyDescent="0.2">
      <c r="A122">
        <v>121</v>
      </c>
      <c r="B122">
        <v>121</v>
      </c>
      <c r="C122" s="1">
        <v>44683.816666666666</v>
      </c>
      <c r="D122" s="1">
        <v>44684.919444444444</v>
      </c>
      <c r="E122">
        <v>0</v>
      </c>
      <c r="F122" t="s">
        <v>1099</v>
      </c>
      <c r="G122">
        <v>100</v>
      </c>
      <c r="H122">
        <v>95306</v>
      </c>
      <c r="I122">
        <v>1</v>
      </c>
      <c r="J122" s="1">
        <v>44684.919444444444</v>
      </c>
      <c r="K122" t="s">
        <v>2942</v>
      </c>
      <c r="L122" t="s">
        <v>242</v>
      </c>
      <c r="M122" t="s">
        <v>242</v>
      </c>
      <c r="N122" t="s">
        <v>2943</v>
      </c>
      <c r="O122" t="s">
        <v>2944</v>
      </c>
      <c r="P122">
        <v>34.064799999999998</v>
      </c>
      <c r="Q122">
        <v>-118.4414</v>
      </c>
      <c r="R122" t="s">
        <v>245</v>
      </c>
      <c r="S122" t="s">
        <v>246</v>
      </c>
      <c r="T122" t="s">
        <v>2945</v>
      </c>
      <c r="U122" t="s">
        <v>2946</v>
      </c>
      <c r="V122" t="s">
        <v>2947</v>
      </c>
      <c r="W122">
        <v>2860</v>
      </c>
      <c r="X122" t="s">
        <v>418</v>
      </c>
      <c r="Y122" t="s">
        <v>419</v>
      </c>
      <c r="Z122">
        <v>2021</v>
      </c>
      <c r="AA122">
        <v>0.5</v>
      </c>
    </row>
    <row r="123" spans="1:27" ht="64" x14ac:dyDescent="0.2">
      <c r="A123">
        <v>122</v>
      </c>
      <c r="B123">
        <v>122</v>
      </c>
      <c r="C123" s="1">
        <v>44700.769444444442</v>
      </c>
      <c r="D123" s="1">
        <v>44707.061805555553</v>
      </c>
      <c r="E123">
        <v>0</v>
      </c>
      <c r="F123" t="s">
        <v>2969</v>
      </c>
      <c r="G123">
        <v>100</v>
      </c>
      <c r="H123">
        <v>543676</v>
      </c>
      <c r="I123">
        <v>1</v>
      </c>
      <c r="J123" s="1">
        <v>44707.061805555553</v>
      </c>
      <c r="K123" t="s">
        <v>2970</v>
      </c>
      <c r="L123" t="s">
        <v>242</v>
      </c>
      <c r="M123" t="s">
        <v>242</v>
      </c>
      <c r="N123" t="s">
        <v>2971</v>
      </c>
      <c r="O123" t="s">
        <v>2972</v>
      </c>
      <c r="P123">
        <v>34.037999999999997</v>
      </c>
      <c r="Q123">
        <v>-118.45440000000001</v>
      </c>
      <c r="R123" t="s">
        <v>245</v>
      </c>
      <c r="S123" t="s">
        <v>246</v>
      </c>
      <c r="T123" t="s">
        <v>2973</v>
      </c>
      <c r="U123" t="s">
        <v>2974</v>
      </c>
      <c r="V123">
        <v>2824100</v>
      </c>
      <c r="W123">
        <v>3845</v>
      </c>
      <c r="X123" t="s">
        <v>350</v>
      </c>
      <c r="Y123" s="2" t="s">
        <v>2975</v>
      </c>
      <c r="Z123">
        <v>2019</v>
      </c>
      <c r="AA123">
        <v>0</v>
      </c>
    </row>
    <row r="124" spans="1:27" x14ac:dyDescent="0.2">
      <c r="A124">
        <v>123</v>
      </c>
      <c r="B124">
        <v>123</v>
      </c>
      <c r="C124" s="1">
        <v>44720.098611111112</v>
      </c>
      <c r="D124" s="1">
        <v>44720.162499999999</v>
      </c>
      <c r="E124">
        <v>0</v>
      </c>
      <c r="F124" t="s">
        <v>2997</v>
      </c>
      <c r="G124">
        <v>100</v>
      </c>
      <c r="H124">
        <v>5510</v>
      </c>
      <c r="I124">
        <v>1</v>
      </c>
      <c r="J124" s="1">
        <v>44720.162499999999</v>
      </c>
      <c r="K124" t="s">
        <v>2998</v>
      </c>
      <c r="L124" t="s">
        <v>242</v>
      </c>
      <c r="M124" t="s">
        <v>242</v>
      </c>
      <c r="N124" t="s">
        <v>2999</v>
      </c>
      <c r="O124" t="s">
        <v>3000</v>
      </c>
      <c r="P124">
        <v>34.185600000000001</v>
      </c>
      <c r="Q124">
        <v>-119.2137</v>
      </c>
      <c r="R124" t="s">
        <v>245</v>
      </c>
      <c r="S124" t="s">
        <v>246</v>
      </c>
      <c r="T124" t="s">
        <v>3001</v>
      </c>
      <c r="U124" t="s">
        <v>3002</v>
      </c>
      <c r="V124">
        <v>39483102</v>
      </c>
      <c r="W124">
        <v>2070</v>
      </c>
      <c r="X124" t="s">
        <v>326</v>
      </c>
      <c r="Y124" t="s">
        <v>942</v>
      </c>
      <c r="Z124">
        <v>2019</v>
      </c>
      <c r="AA124">
        <v>0.5</v>
      </c>
    </row>
    <row r="125" spans="1:27" x14ac:dyDescent="0.2">
      <c r="A125">
        <v>124</v>
      </c>
      <c r="B125">
        <v>124</v>
      </c>
      <c r="C125" s="1">
        <v>44726.853472222225</v>
      </c>
      <c r="D125" s="1">
        <v>44728.702777777777</v>
      </c>
      <c r="E125">
        <v>0</v>
      </c>
      <c r="F125" t="s">
        <v>3026</v>
      </c>
      <c r="G125">
        <v>100</v>
      </c>
      <c r="H125">
        <v>159747</v>
      </c>
      <c r="I125">
        <v>1</v>
      </c>
      <c r="J125" s="1">
        <v>44728.702777777777</v>
      </c>
      <c r="K125" t="s">
        <v>3027</v>
      </c>
      <c r="L125" t="s">
        <v>242</v>
      </c>
      <c r="M125" t="s">
        <v>242</v>
      </c>
      <c r="N125" t="s">
        <v>3028</v>
      </c>
      <c r="O125" t="s">
        <v>3029</v>
      </c>
      <c r="P125">
        <v>34.266599999999997</v>
      </c>
      <c r="Q125">
        <v>-118.76430000000001</v>
      </c>
      <c r="R125" t="s">
        <v>245</v>
      </c>
      <c r="S125" t="s">
        <v>246</v>
      </c>
      <c r="T125" t="s">
        <v>3030</v>
      </c>
      <c r="U125" t="s">
        <v>3031</v>
      </c>
      <c r="V125">
        <v>26874784</v>
      </c>
      <c r="W125">
        <v>6331</v>
      </c>
      <c r="X125" t="s">
        <v>319</v>
      </c>
      <c r="Y125" t="s">
        <v>890</v>
      </c>
      <c r="Z125">
        <v>2019</v>
      </c>
      <c r="AA125">
        <v>0</v>
      </c>
    </row>
    <row r="126" spans="1:27" x14ac:dyDescent="0.2">
      <c r="A126">
        <v>125</v>
      </c>
      <c r="B126">
        <v>125</v>
      </c>
      <c r="C126" s="1">
        <v>44729.786111111112</v>
      </c>
      <c r="D126" s="1">
        <v>44735.156944444447</v>
      </c>
      <c r="E126">
        <v>0</v>
      </c>
      <c r="F126" t="s">
        <v>3054</v>
      </c>
      <c r="G126">
        <v>100</v>
      </c>
      <c r="H126">
        <v>464057</v>
      </c>
      <c r="I126">
        <v>1</v>
      </c>
      <c r="J126" s="1">
        <v>44735.156944444447</v>
      </c>
      <c r="K126" t="s">
        <v>3055</v>
      </c>
      <c r="L126" t="s">
        <v>242</v>
      </c>
      <c r="M126" t="s">
        <v>242</v>
      </c>
      <c r="N126" t="s">
        <v>3056</v>
      </c>
      <c r="O126" t="s">
        <v>3057</v>
      </c>
      <c r="P126">
        <v>36.218000000000004</v>
      </c>
      <c r="Q126">
        <v>-115.1709</v>
      </c>
      <c r="R126" t="s">
        <v>245</v>
      </c>
      <c r="S126" t="s">
        <v>246</v>
      </c>
      <c r="T126" t="s">
        <v>3058</v>
      </c>
      <c r="U126" t="s">
        <v>3059</v>
      </c>
      <c r="V126">
        <v>20002101</v>
      </c>
      <c r="W126">
        <v>6331</v>
      </c>
      <c r="X126" t="s">
        <v>319</v>
      </c>
      <c r="Y126" t="s">
        <v>890</v>
      </c>
      <c r="Z126">
        <v>2019</v>
      </c>
      <c r="AA126">
        <v>0</v>
      </c>
    </row>
    <row r="127" spans="1:27" x14ac:dyDescent="0.2">
      <c r="A127">
        <v>126</v>
      </c>
      <c r="B127">
        <v>126</v>
      </c>
      <c r="C127" s="1">
        <v>44736.009027777778</v>
      </c>
      <c r="D127" s="1">
        <v>44746.676388888889</v>
      </c>
      <c r="E127">
        <v>0</v>
      </c>
      <c r="F127" t="s">
        <v>2969</v>
      </c>
      <c r="G127">
        <v>100</v>
      </c>
      <c r="H127">
        <v>921658</v>
      </c>
      <c r="I127">
        <v>1</v>
      </c>
      <c r="J127" s="1">
        <v>44746.676388888889</v>
      </c>
      <c r="K127" t="s">
        <v>3081</v>
      </c>
      <c r="L127" t="s">
        <v>242</v>
      </c>
      <c r="M127" t="s">
        <v>242</v>
      </c>
      <c r="N127" t="s">
        <v>3082</v>
      </c>
      <c r="O127" t="s">
        <v>3083</v>
      </c>
      <c r="P127">
        <v>34.037999999999997</v>
      </c>
      <c r="Q127">
        <v>-118.45440000000001</v>
      </c>
      <c r="R127" t="s">
        <v>245</v>
      </c>
      <c r="S127" t="s">
        <v>246</v>
      </c>
      <c r="T127" t="s">
        <v>3084</v>
      </c>
      <c r="U127" t="s">
        <v>3085</v>
      </c>
      <c r="V127">
        <v>31162100</v>
      </c>
      <c r="W127">
        <v>2836</v>
      </c>
      <c r="X127" t="s">
        <v>350</v>
      </c>
      <c r="Y127" t="s">
        <v>2570</v>
      </c>
      <c r="Z127">
        <v>2019</v>
      </c>
      <c r="AA127">
        <v>0</v>
      </c>
    </row>
    <row r="128" spans="1:27" x14ac:dyDescent="0.2">
      <c r="A128">
        <v>127</v>
      </c>
      <c r="B128">
        <v>128</v>
      </c>
      <c r="C128" s="1">
        <v>44755.504166666666</v>
      </c>
      <c r="D128" s="1">
        <v>44758.447916666664</v>
      </c>
      <c r="E128">
        <v>0</v>
      </c>
      <c r="F128" t="s">
        <v>2300</v>
      </c>
      <c r="G128">
        <v>100</v>
      </c>
      <c r="H128">
        <v>254355</v>
      </c>
      <c r="I128">
        <v>1</v>
      </c>
      <c r="J128" s="1">
        <v>44758.448611111111</v>
      </c>
      <c r="K128" t="s">
        <v>3106</v>
      </c>
      <c r="L128" t="s">
        <v>242</v>
      </c>
      <c r="M128" t="s">
        <v>242</v>
      </c>
      <c r="N128" t="s">
        <v>3107</v>
      </c>
      <c r="O128" t="s">
        <v>3108</v>
      </c>
      <c r="P128">
        <v>39.994700000000002</v>
      </c>
      <c r="Q128">
        <v>-105.2366</v>
      </c>
      <c r="R128" t="s">
        <v>245</v>
      </c>
      <c r="S128" t="s">
        <v>246</v>
      </c>
      <c r="T128" t="s">
        <v>3109</v>
      </c>
      <c r="U128" t="s">
        <v>3110</v>
      </c>
      <c r="V128">
        <v>574599106</v>
      </c>
      <c r="W128">
        <v>3430</v>
      </c>
      <c r="X128" t="s">
        <v>476</v>
      </c>
      <c r="Y128" t="s">
        <v>477</v>
      </c>
      <c r="Z128">
        <v>2020</v>
      </c>
      <c r="AA128">
        <v>0</v>
      </c>
    </row>
    <row r="129" spans="1:27" x14ac:dyDescent="0.2">
      <c r="A129" s="10">
        <v>128</v>
      </c>
      <c r="B129">
        <v>129</v>
      </c>
      <c r="C129" s="1">
        <v>44758.45</v>
      </c>
      <c r="D129" s="1">
        <v>44761.632638888892</v>
      </c>
      <c r="E129">
        <v>0</v>
      </c>
      <c r="F129" t="s">
        <v>3124</v>
      </c>
      <c r="G129">
        <v>100</v>
      </c>
      <c r="H129">
        <v>274943</v>
      </c>
      <c r="I129">
        <v>1</v>
      </c>
      <c r="J129" s="1">
        <v>44761.632638888892</v>
      </c>
      <c r="K129" t="s">
        <v>3125</v>
      </c>
      <c r="L129" t="s">
        <v>242</v>
      </c>
      <c r="M129" t="s">
        <v>242</v>
      </c>
      <c r="N129" t="s">
        <v>3126</v>
      </c>
      <c r="O129" t="s">
        <v>3127</v>
      </c>
      <c r="P129">
        <v>41.8825</v>
      </c>
      <c r="Q129">
        <v>-87.718500000000006</v>
      </c>
      <c r="R129" t="s">
        <v>245</v>
      </c>
      <c r="S129" t="s">
        <v>246</v>
      </c>
      <c r="T129" s="10" t="s">
        <v>3128</v>
      </c>
      <c r="U129" t="s">
        <v>3129</v>
      </c>
      <c r="V129">
        <v>608190104</v>
      </c>
      <c r="W129">
        <v>2273</v>
      </c>
      <c r="X129" s="10" t="s">
        <v>271</v>
      </c>
      <c r="Y129" s="10" t="s">
        <v>2346</v>
      </c>
      <c r="Z129" s="10">
        <v>2020</v>
      </c>
      <c r="AA129" s="10">
        <v>0</v>
      </c>
    </row>
    <row r="130" spans="1:27" x14ac:dyDescent="0.2">
      <c r="A130">
        <v>129</v>
      </c>
      <c r="B130">
        <v>130</v>
      </c>
      <c r="C130" s="1">
        <v>44761.484027777777</v>
      </c>
      <c r="D130" s="1">
        <v>44763.010416666664</v>
      </c>
      <c r="E130">
        <v>0</v>
      </c>
      <c r="F130" t="s">
        <v>2969</v>
      </c>
      <c r="G130">
        <v>100</v>
      </c>
      <c r="H130">
        <v>131854</v>
      </c>
      <c r="I130">
        <v>1</v>
      </c>
      <c r="J130" s="1">
        <v>44763.010416666664</v>
      </c>
      <c r="K130" t="s">
        <v>3145</v>
      </c>
      <c r="L130" t="s">
        <v>242</v>
      </c>
      <c r="M130" t="s">
        <v>242</v>
      </c>
      <c r="N130" t="s">
        <v>3146</v>
      </c>
      <c r="O130" t="s">
        <v>3147</v>
      </c>
      <c r="P130">
        <v>34.064799999999998</v>
      </c>
      <c r="Q130">
        <v>-118.4414</v>
      </c>
      <c r="R130" t="s">
        <v>245</v>
      </c>
      <c r="S130" t="s">
        <v>246</v>
      </c>
      <c r="T130" t="s">
        <v>3148</v>
      </c>
      <c r="U130" t="s">
        <v>3149</v>
      </c>
      <c r="V130" t="s">
        <v>3150</v>
      </c>
      <c r="W130">
        <v>6211</v>
      </c>
      <c r="X130" t="s">
        <v>319</v>
      </c>
      <c r="Y130" t="s">
        <v>1051</v>
      </c>
      <c r="Z130">
        <v>2021</v>
      </c>
      <c r="AA130">
        <v>0</v>
      </c>
    </row>
    <row r="131" spans="1:27" x14ac:dyDescent="0.2">
      <c r="A131">
        <v>130</v>
      </c>
      <c r="B131">
        <v>131</v>
      </c>
      <c r="C131" s="1">
        <v>44761.634027777778</v>
      </c>
      <c r="D131" s="1">
        <v>44764.638888888891</v>
      </c>
      <c r="E131">
        <v>0</v>
      </c>
      <c r="F131" t="s">
        <v>3160</v>
      </c>
      <c r="G131">
        <v>100</v>
      </c>
      <c r="H131">
        <v>259634</v>
      </c>
      <c r="I131">
        <v>1</v>
      </c>
      <c r="J131" s="1">
        <v>44764.638888888891</v>
      </c>
      <c r="K131" t="s">
        <v>3161</v>
      </c>
      <c r="L131" t="s">
        <v>242</v>
      </c>
      <c r="M131" t="s">
        <v>242</v>
      </c>
      <c r="N131" t="s">
        <v>3162</v>
      </c>
      <c r="O131" t="s">
        <v>3163</v>
      </c>
      <c r="P131">
        <v>45.472200000000001</v>
      </c>
      <c r="Q131">
        <v>9.1921999999999997</v>
      </c>
      <c r="R131" t="s">
        <v>245</v>
      </c>
      <c r="S131" t="s">
        <v>246</v>
      </c>
      <c r="T131" t="s">
        <v>3164</v>
      </c>
      <c r="U131" t="s">
        <v>3165</v>
      </c>
      <c r="V131">
        <v>579780206</v>
      </c>
      <c r="W131">
        <v>2090</v>
      </c>
      <c r="X131" t="s">
        <v>326</v>
      </c>
      <c r="Y131" t="s">
        <v>942</v>
      </c>
      <c r="Z131">
        <v>2021</v>
      </c>
      <c r="AA131">
        <v>0</v>
      </c>
    </row>
    <row r="132" spans="1:27" x14ac:dyDescent="0.2">
      <c r="A132">
        <v>131</v>
      </c>
      <c r="B132">
        <v>132</v>
      </c>
      <c r="C132" s="1">
        <v>44767.29791666667</v>
      </c>
      <c r="D132" s="1">
        <v>44768.477777777778</v>
      </c>
      <c r="E132">
        <v>0</v>
      </c>
      <c r="F132" t="s">
        <v>3178</v>
      </c>
      <c r="G132">
        <v>100</v>
      </c>
      <c r="H132">
        <v>101929</v>
      </c>
      <c r="I132">
        <v>1</v>
      </c>
      <c r="J132" s="1">
        <v>44768.477777777778</v>
      </c>
      <c r="K132" t="s">
        <v>3179</v>
      </c>
      <c r="L132" t="s">
        <v>242</v>
      </c>
      <c r="M132" t="s">
        <v>242</v>
      </c>
      <c r="N132" t="s">
        <v>3180</v>
      </c>
      <c r="O132" t="s">
        <v>3181</v>
      </c>
      <c r="P132">
        <v>43.7089</v>
      </c>
      <c r="Q132">
        <v>10.4087</v>
      </c>
      <c r="R132" t="s">
        <v>245</v>
      </c>
      <c r="S132" t="s">
        <v>246</v>
      </c>
      <c r="T132" t="s">
        <v>3182</v>
      </c>
      <c r="U132" t="s">
        <v>3183</v>
      </c>
      <c r="V132">
        <v>573284106</v>
      </c>
      <c r="W132">
        <v>1400</v>
      </c>
      <c r="X132" t="s">
        <v>418</v>
      </c>
      <c r="Y132" t="s">
        <v>3184</v>
      </c>
      <c r="Z132">
        <v>2021</v>
      </c>
      <c r="AA132">
        <v>0</v>
      </c>
    </row>
    <row r="133" spans="1:27" x14ac:dyDescent="0.2">
      <c r="A133">
        <v>132</v>
      </c>
      <c r="B133">
        <v>133</v>
      </c>
      <c r="C133" s="1">
        <v>44768.480555555558</v>
      </c>
      <c r="D133" s="1">
        <v>44769.522916666669</v>
      </c>
      <c r="E133">
        <v>0</v>
      </c>
      <c r="F133" t="s">
        <v>3178</v>
      </c>
      <c r="G133">
        <v>100</v>
      </c>
      <c r="H133">
        <v>90099</v>
      </c>
      <c r="I133">
        <v>1</v>
      </c>
      <c r="J133" s="1">
        <v>44769.523611111108</v>
      </c>
      <c r="K133" t="s">
        <v>3199</v>
      </c>
      <c r="L133" t="s">
        <v>242</v>
      </c>
      <c r="M133" t="s">
        <v>242</v>
      </c>
      <c r="N133" t="s">
        <v>3200</v>
      </c>
      <c r="O133" t="s">
        <v>3201</v>
      </c>
      <c r="P133">
        <v>43.7089</v>
      </c>
      <c r="Q133">
        <v>10.4087</v>
      </c>
      <c r="R133" t="s">
        <v>245</v>
      </c>
      <c r="S133" t="s">
        <v>246</v>
      </c>
      <c r="T133" t="s">
        <v>3202</v>
      </c>
      <c r="U133" t="s">
        <v>3203</v>
      </c>
      <c r="V133">
        <v>565849106</v>
      </c>
      <c r="W133">
        <v>1311</v>
      </c>
      <c r="X133" t="s">
        <v>248</v>
      </c>
      <c r="Y133" t="s">
        <v>249</v>
      </c>
      <c r="Z133">
        <v>2020</v>
      </c>
      <c r="AA133">
        <v>0.5</v>
      </c>
    </row>
    <row r="134" spans="1:27" x14ac:dyDescent="0.2">
      <c r="A134">
        <v>133</v>
      </c>
      <c r="B134">
        <v>135</v>
      </c>
      <c r="C134" s="1">
        <v>44769.525694444441</v>
      </c>
      <c r="D134" s="1">
        <v>44770.179861111108</v>
      </c>
      <c r="E134">
        <v>0</v>
      </c>
      <c r="F134" t="s">
        <v>3221</v>
      </c>
      <c r="G134">
        <v>100</v>
      </c>
      <c r="H134">
        <v>56533</v>
      </c>
      <c r="I134">
        <v>1</v>
      </c>
      <c r="J134" s="1">
        <v>44770.180555555555</v>
      </c>
      <c r="K134" t="s">
        <v>3222</v>
      </c>
      <c r="L134" t="s">
        <v>242</v>
      </c>
      <c r="M134" t="s">
        <v>242</v>
      </c>
      <c r="N134" t="s">
        <v>3223</v>
      </c>
      <c r="O134" t="s">
        <v>3224</v>
      </c>
      <c r="P134">
        <v>43.7089</v>
      </c>
      <c r="Q134">
        <v>10.4087</v>
      </c>
      <c r="R134" t="s">
        <v>245</v>
      </c>
      <c r="S134" t="s">
        <v>246</v>
      </c>
      <c r="T134" t="s">
        <v>3225</v>
      </c>
      <c r="U134" t="s">
        <v>3226</v>
      </c>
      <c r="V134" t="s">
        <v>3227</v>
      </c>
      <c r="W134">
        <v>6022</v>
      </c>
      <c r="X134" t="s">
        <v>319</v>
      </c>
      <c r="Y134" t="s">
        <v>913</v>
      </c>
      <c r="Z134">
        <v>2021</v>
      </c>
      <c r="AA134">
        <v>0</v>
      </c>
    </row>
    <row r="135" spans="1:27" x14ac:dyDescent="0.2">
      <c r="A135">
        <v>134</v>
      </c>
      <c r="B135">
        <v>136</v>
      </c>
      <c r="C135" s="1">
        <v>44770.184027777781</v>
      </c>
      <c r="D135" s="1">
        <v>44773.429861111108</v>
      </c>
      <c r="E135">
        <v>0</v>
      </c>
      <c r="F135" t="s">
        <v>3244</v>
      </c>
      <c r="G135">
        <v>100</v>
      </c>
      <c r="H135">
        <v>280444</v>
      </c>
      <c r="I135">
        <v>1</v>
      </c>
      <c r="J135" s="1">
        <v>44773.429861111108</v>
      </c>
      <c r="K135" t="s">
        <v>3245</v>
      </c>
      <c r="L135" t="s">
        <v>242</v>
      </c>
      <c r="M135" t="s">
        <v>242</v>
      </c>
      <c r="N135" t="s">
        <v>3246</v>
      </c>
      <c r="O135" t="s">
        <v>3247</v>
      </c>
      <c r="P135">
        <v>41.8904</v>
      </c>
      <c r="Q135">
        <v>12.512600000000001</v>
      </c>
      <c r="R135" t="s">
        <v>245</v>
      </c>
      <c r="S135" t="s">
        <v>246</v>
      </c>
      <c r="T135" t="s">
        <v>3248</v>
      </c>
      <c r="U135" t="s">
        <v>3249</v>
      </c>
      <c r="V135">
        <v>592688105</v>
      </c>
      <c r="W135">
        <v>3826</v>
      </c>
      <c r="X135" t="s">
        <v>350</v>
      </c>
      <c r="Y135" t="s">
        <v>1032</v>
      </c>
      <c r="Z135">
        <v>2021</v>
      </c>
      <c r="AA135">
        <v>0.5</v>
      </c>
    </row>
    <row r="136" spans="1:27" x14ac:dyDescent="0.2">
      <c r="A136">
        <v>135</v>
      </c>
      <c r="B136">
        <v>137</v>
      </c>
      <c r="C136" s="1">
        <v>44769.894444444442</v>
      </c>
      <c r="D136" s="1">
        <v>44774.656944444447</v>
      </c>
      <c r="E136">
        <v>0</v>
      </c>
      <c r="F136" t="s">
        <v>2969</v>
      </c>
      <c r="G136">
        <v>100</v>
      </c>
      <c r="H136">
        <v>411494</v>
      </c>
      <c r="I136">
        <v>1</v>
      </c>
      <c r="J136" s="1">
        <v>44774.656944444447</v>
      </c>
      <c r="K136" t="s">
        <v>3265</v>
      </c>
      <c r="L136" t="s">
        <v>242</v>
      </c>
      <c r="M136" t="s">
        <v>242</v>
      </c>
      <c r="N136" t="s">
        <v>3266</v>
      </c>
      <c r="O136" t="s">
        <v>3267</v>
      </c>
      <c r="P136">
        <v>34.037999999999997</v>
      </c>
      <c r="Q136">
        <v>-118.45440000000001</v>
      </c>
      <c r="R136" t="s">
        <v>245</v>
      </c>
      <c r="S136" t="s">
        <v>246</v>
      </c>
      <c r="T136" t="s">
        <v>3268</v>
      </c>
      <c r="U136" t="s">
        <v>3269</v>
      </c>
      <c r="V136" t="s">
        <v>3270</v>
      </c>
      <c r="W136">
        <v>2870</v>
      </c>
      <c r="X136" t="s">
        <v>418</v>
      </c>
      <c r="Y136" t="s">
        <v>1838</v>
      </c>
      <c r="Z136">
        <v>2021</v>
      </c>
      <c r="AA136">
        <v>1</v>
      </c>
    </row>
    <row r="137" spans="1:27" x14ac:dyDescent="0.2">
      <c r="A137" s="10">
        <v>136</v>
      </c>
      <c r="B137">
        <v>138</v>
      </c>
      <c r="C137" s="1">
        <v>44773.434027777781</v>
      </c>
      <c r="D137" s="1">
        <v>44776.234722222223</v>
      </c>
      <c r="E137">
        <v>0</v>
      </c>
      <c r="F137" t="s">
        <v>3244</v>
      </c>
      <c r="G137">
        <v>100</v>
      </c>
      <c r="H137">
        <v>241984</v>
      </c>
      <c r="I137">
        <v>1</v>
      </c>
      <c r="J137" s="1">
        <v>44776.234722222223</v>
      </c>
      <c r="K137" t="s">
        <v>3306</v>
      </c>
      <c r="L137" t="s">
        <v>242</v>
      </c>
      <c r="M137" t="s">
        <v>242</v>
      </c>
      <c r="N137" t="s">
        <v>3307</v>
      </c>
      <c r="O137" t="s">
        <v>3308</v>
      </c>
      <c r="P137">
        <v>41.8904</v>
      </c>
      <c r="Q137">
        <v>12.512600000000001</v>
      </c>
      <c r="R137" t="s">
        <v>245</v>
      </c>
      <c r="S137" t="s">
        <v>246</v>
      </c>
      <c r="T137" s="10" t="s">
        <v>3309</v>
      </c>
      <c r="U137" t="s">
        <v>3310</v>
      </c>
      <c r="V137" t="s">
        <v>3311</v>
      </c>
      <c r="W137">
        <v>4400</v>
      </c>
      <c r="X137" s="10" t="s">
        <v>271</v>
      </c>
      <c r="Y137" s="10" t="s">
        <v>1304</v>
      </c>
      <c r="Z137" s="10">
        <v>2021</v>
      </c>
      <c r="AA137" s="10">
        <v>0.5</v>
      </c>
    </row>
    <row r="138" spans="1:27" x14ac:dyDescent="0.2">
      <c r="A138">
        <v>137</v>
      </c>
      <c r="B138">
        <v>139</v>
      </c>
      <c r="C138" s="1">
        <v>44776.238194444442</v>
      </c>
      <c r="D138" s="1">
        <v>44776.39166666667</v>
      </c>
      <c r="E138">
        <v>0</v>
      </c>
      <c r="F138" t="s">
        <v>3244</v>
      </c>
      <c r="G138">
        <v>100</v>
      </c>
      <c r="H138">
        <v>13241</v>
      </c>
      <c r="I138">
        <v>1</v>
      </c>
      <c r="J138" s="1">
        <v>44776.39166666667</v>
      </c>
      <c r="K138" t="s">
        <v>3328</v>
      </c>
      <c r="L138" t="s">
        <v>242</v>
      </c>
      <c r="M138" t="s">
        <v>242</v>
      </c>
      <c r="N138" t="s">
        <v>3329</v>
      </c>
      <c r="O138" t="s">
        <v>3330</v>
      </c>
      <c r="P138">
        <v>41.8904</v>
      </c>
      <c r="Q138">
        <v>12.512600000000001</v>
      </c>
      <c r="R138" t="s">
        <v>245</v>
      </c>
      <c r="S138" t="s">
        <v>246</v>
      </c>
      <c r="T138" t="s">
        <v>3331</v>
      </c>
      <c r="U138" t="s">
        <v>3332</v>
      </c>
      <c r="V138" t="s">
        <v>3333</v>
      </c>
      <c r="W138">
        <v>4931</v>
      </c>
      <c r="X138" t="s">
        <v>490</v>
      </c>
      <c r="Y138" t="s">
        <v>1010</v>
      </c>
      <c r="Z138">
        <v>2021</v>
      </c>
      <c r="AA138">
        <v>0.5</v>
      </c>
    </row>
    <row r="139" spans="1:27" x14ac:dyDescent="0.2">
      <c r="A139">
        <v>138</v>
      </c>
      <c r="B139">
        <v>140</v>
      </c>
      <c r="C139" s="1">
        <v>44776.398611111108</v>
      </c>
      <c r="D139" s="1">
        <v>44781.393055555556</v>
      </c>
      <c r="E139">
        <v>0</v>
      </c>
      <c r="F139" t="s">
        <v>3356</v>
      </c>
      <c r="G139">
        <v>100</v>
      </c>
      <c r="H139">
        <v>431533</v>
      </c>
      <c r="I139">
        <v>1</v>
      </c>
      <c r="J139" s="1">
        <v>44781.393055555556</v>
      </c>
      <c r="K139" t="s">
        <v>3357</v>
      </c>
      <c r="L139" t="s">
        <v>242</v>
      </c>
      <c r="M139" t="s">
        <v>242</v>
      </c>
      <c r="N139" t="s">
        <v>3358</v>
      </c>
      <c r="O139" t="s">
        <v>3359</v>
      </c>
      <c r="P139">
        <v>40.644599999999997</v>
      </c>
      <c r="Q139">
        <v>14.4177</v>
      </c>
      <c r="R139" t="s">
        <v>245</v>
      </c>
      <c r="S139" t="s">
        <v>246</v>
      </c>
      <c r="T139" t="s">
        <v>3360</v>
      </c>
      <c r="U139" t="s">
        <v>3361</v>
      </c>
      <c r="V139">
        <v>668771108</v>
      </c>
      <c r="W139">
        <v>7372</v>
      </c>
      <c r="X139" t="s">
        <v>297</v>
      </c>
      <c r="Y139" t="s">
        <v>1077</v>
      </c>
      <c r="Z139">
        <v>2021</v>
      </c>
      <c r="AA139">
        <v>0</v>
      </c>
    </row>
    <row r="140" spans="1:27" x14ac:dyDescent="0.2">
      <c r="A140">
        <v>139</v>
      </c>
      <c r="B140">
        <v>141</v>
      </c>
      <c r="C140" s="1">
        <v>44781.423611111109</v>
      </c>
      <c r="D140" s="1">
        <v>44781.484722222223</v>
      </c>
      <c r="E140">
        <v>0</v>
      </c>
      <c r="F140" t="s">
        <v>3356</v>
      </c>
      <c r="G140">
        <v>100</v>
      </c>
      <c r="H140">
        <v>5292</v>
      </c>
      <c r="I140">
        <v>1</v>
      </c>
      <c r="J140" s="1">
        <v>44781.484722222223</v>
      </c>
      <c r="K140" t="s">
        <v>3373</v>
      </c>
      <c r="L140" t="s">
        <v>242</v>
      </c>
      <c r="M140" t="s">
        <v>242</v>
      </c>
      <c r="N140" t="s">
        <v>3374</v>
      </c>
      <c r="O140" t="s">
        <v>3375</v>
      </c>
      <c r="P140">
        <v>40.644599999999997</v>
      </c>
      <c r="Q140">
        <v>14.4177</v>
      </c>
      <c r="R140" t="s">
        <v>245</v>
      </c>
      <c r="S140" t="s">
        <v>246</v>
      </c>
      <c r="T140" t="s">
        <v>3376</v>
      </c>
      <c r="U140" t="s">
        <v>3377</v>
      </c>
      <c r="V140" t="s">
        <v>3378</v>
      </c>
      <c r="W140">
        <v>7389</v>
      </c>
      <c r="X140" t="s">
        <v>476</v>
      </c>
      <c r="Y140" t="s">
        <v>3379</v>
      </c>
      <c r="Z140">
        <v>2020</v>
      </c>
      <c r="AA140">
        <v>0.5</v>
      </c>
    </row>
    <row r="141" spans="1:27" x14ac:dyDescent="0.2">
      <c r="A141">
        <v>140</v>
      </c>
      <c r="B141">
        <v>142</v>
      </c>
      <c r="C141" s="1">
        <v>44795.604861111111</v>
      </c>
      <c r="D141" s="1">
        <v>44795.604861111111</v>
      </c>
      <c r="E141">
        <v>4</v>
      </c>
      <c r="G141" t="s">
        <v>242</v>
      </c>
      <c r="H141" t="s">
        <v>242</v>
      </c>
      <c r="I141">
        <v>1</v>
      </c>
      <c r="J141" s="1">
        <v>44795.604861111111</v>
      </c>
      <c r="K141" t="s">
        <v>3402</v>
      </c>
      <c r="L141" t="s">
        <v>242</v>
      </c>
      <c r="M141" t="s">
        <v>242</v>
      </c>
      <c r="P141" t="s">
        <v>242</v>
      </c>
      <c r="Q141" t="s">
        <v>242</v>
      </c>
      <c r="T141" t="s">
        <v>3403</v>
      </c>
      <c r="U141" t="s">
        <v>3404</v>
      </c>
      <c r="V141">
        <v>231021106</v>
      </c>
      <c r="W141">
        <v>3510</v>
      </c>
      <c r="X141" t="s">
        <v>476</v>
      </c>
      <c r="Y141" t="s">
        <v>1568</v>
      </c>
      <c r="Z141">
        <v>2019</v>
      </c>
      <c r="AA141">
        <v>0.5</v>
      </c>
    </row>
    <row r="142" spans="1:27" x14ac:dyDescent="0.2">
      <c r="A142" s="10">
        <v>141</v>
      </c>
      <c r="B142">
        <v>143</v>
      </c>
      <c r="C142" s="1">
        <v>44795.604861111111</v>
      </c>
      <c r="D142" s="1">
        <v>44795.604861111111</v>
      </c>
      <c r="E142">
        <v>4</v>
      </c>
      <c r="G142" t="s">
        <v>242</v>
      </c>
      <c r="H142" t="s">
        <v>242</v>
      </c>
      <c r="I142">
        <v>1</v>
      </c>
      <c r="J142" s="1">
        <v>44795.604861111111</v>
      </c>
      <c r="K142" t="s">
        <v>3422</v>
      </c>
      <c r="L142" t="s">
        <v>242</v>
      </c>
      <c r="M142" t="s">
        <v>242</v>
      </c>
      <c r="P142" t="s">
        <v>242</v>
      </c>
      <c r="Q142" t="s">
        <v>242</v>
      </c>
      <c r="T142" s="10" t="s">
        <v>3423</v>
      </c>
      <c r="U142" t="s">
        <v>3424</v>
      </c>
      <c r="V142">
        <v>855244109</v>
      </c>
      <c r="W142">
        <v>5812</v>
      </c>
      <c r="X142" s="10" t="s">
        <v>271</v>
      </c>
      <c r="Y142" s="10" t="s">
        <v>1304</v>
      </c>
      <c r="Z142" s="10">
        <v>2019</v>
      </c>
      <c r="AA142" s="10">
        <v>1</v>
      </c>
    </row>
    <row r="143" spans="1:27" x14ac:dyDescent="0.2">
      <c r="A143">
        <v>142</v>
      </c>
      <c r="B143">
        <v>144</v>
      </c>
      <c r="C143" s="1">
        <v>44795.604861111111</v>
      </c>
      <c r="D143" s="1">
        <v>44795.604861111111</v>
      </c>
      <c r="E143">
        <v>4</v>
      </c>
      <c r="G143" t="s">
        <v>242</v>
      </c>
      <c r="H143" t="s">
        <v>242</v>
      </c>
      <c r="I143">
        <v>1</v>
      </c>
      <c r="J143" s="1">
        <v>44795.604861111111</v>
      </c>
      <c r="K143" t="s">
        <v>3437</v>
      </c>
      <c r="L143" t="s">
        <v>242</v>
      </c>
      <c r="M143" t="s">
        <v>242</v>
      </c>
      <c r="P143" t="s">
        <v>242</v>
      </c>
      <c r="Q143" t="s">
        <v>242</v>
      </c>
      <c r="T143" t="s">
        <v>3438</v>
      </c>
      <c r="U143" t="s">
        <v>3439</v>
      </c>
      <c r="V143">
        <v>494368103</v>
      </c>
      <c r="W143">
        <v>2621</v>
      </c>
      <c r="X143" t="s">
        <v>326</v>
      </c>
      <c r="Y143" t="s">
        <v>865</v>
      </c>
      <c r="Z143">
        <v>2019</v>
      </c>
      <c r="AA143">
        <v>1</v>
      </c>
    </row>
    <row r="144" spans="1:27" x14ac:dyDescent="0.2">
      <c r="A144">
        <v>143</v>
      </c>
      <c r="B144">
        <v>145</v>
      </c>
      <c r="C144" s="1">
        <v>44795.604861111111</v>
      </c>
      <c r="D144" s="1">
        <v>44795.604861111111</v>
      </c>
      <c r="E144">
        <v>4</v>
      </c>
      <c r="G144" t="s">
        <v>242</v>
      </c>
      <c r="H144" t="s">
        <v>242</v>
      </c>
      <c r="I144">
        <v>1</v>
      </c>
      <c r="J144" s="1">
        <v>44795.604861111111</v>
      </c>
      <c r="K144" t="s">
        <v>3450</v>
      </c>
      <c r="L144" t="s">
        <v>242</v>
      </c>
      <c r="M144" t="s">
        <v>242</v>
      </c>
      <c r="P144" t="s">
        <v>242</v>
      </c>
      <c r="Q144" t="s">
        <v>242</v>
      </c>
      <c r="T144" t="s">
        <v>3451</v>
      </c>
      <c r="U144" t="s">
        <v>3452</v>
      </c>
      <c r="V144" t="s">
        <v>3453</v>
      </c>
      <c r="W144">
        <v>4213</v>
      </c>
      <c r="X144" t="s">
        <v>476</v>
      </c>
      <c r="Y144" t="s">
        <v>3454</v>
      </c>
      <c r="Z144">
        <v>2020</v>
      </c>
      <c r="AA144">
        <v>0</v>
      </c>
    </row>
    <row r="145" spans="1:27" x14ac:dyDescent="0.2">
      <c r="A145">
        <v>144</v>
      </c>
      <c r="B145">
        <v>147</v>
      </c>
      <c r="C145" s="1">
        <v>44795.604861111111</v>
      </c>
      <c r="D145" s="1">
        <v>44795.604861111111</v>
      </c>
      <c r="E145">
        <v>4</v>
      </c>
      <c r="G145" t="s">
        <v>242</v>
      </c>
      <c r="H145" t="s">
        <v>242</v>
      </c>
      <c r="I145">
        <v>1</v>
      </c>
      <c r="J145" s="1">
        <v>44795.604861111111</v>
      </c>
      <c r="K145" t="s">
        <v>3468</v>
      </c>
      <c r="L145" t="s">
        <v>242</v>
      </c>
      <c r="M145" t="s">
        <v>242</v>
      </c>
      <c r="P145" t="s">
        <v>242</v>
      </c>
      <c r="Q145" t="s">
        <v>242</v>
      </c>
      <c r="T145" t="s">
        <v>3469</v>
      </c>
      <c r="U145" t="s">
        <v>3470</v>
      </c>
      <c r="V145">
        <v>192446102</v>
      </c>
      <c r="W145">
        <v>7370</v>
      </c>
      <c r="X145" t="s">
        <v>297</v>
      </c>
      <c r="Y145" t="s">
        <v>765</v>
      </c>
      <c r="Z145">
        <v>2020</v>
      </c>
      <c r="AA145">
        <v>0.5</v>
      </c>
    </row>
    <row r="146" spans="1:27" x14ac:dyDescent="0.2">
      <c r="A146" s="10">
        <v>145</v>
      </c>
      <c r="B146">
        <v>148</v>
      </c>
      <c r="C146" s="1">
        <v>44795.604861111111</v>
      </c>
      <c r="D146" s="1">
        <v>44795.604861111111</v>
      </c>
      <c r="E146">
        <v>4</v>
      </c>
      <c r="G146" t="s">
        <v>242</v>
      </c>
      <c r="H146" t="s">
        <v>242</v>
      </c>
      <c r="I146">
        <v>1</v>
      </c>
      <c r="J146" s="1">
        <v>44795.604861111111</v>
      </c>
      <c r="K146" t="s">
        <v>3477</v>
      </c>
      <c r="L146" t="s">
        <v>242</v>
      </c>
      <c r="M146" t="s">
        <v>242</v>
      </c>
      <c r="P146" t="s">
        <v>242</v>
      </c>
      <c r="Q146" t="s">
        <v>242</v>
      </c>
      <c r="T146" s="10" t="s">
        <v>3478</v>
      </c>
      <c r="U146" t="s">
        <v>3479</v>
      </c>
      <c r="V146">
        <v>169656105</v>
      </c>
      <c r="W146">
        <v>5812</v>
      </c>
      <c r="X146" s="10" t="s">
        <v>271</v>
      </c>
      <c r="Y146" s="10" t="s">
        <v>1304</v>
      </c>
      <c r="Z146" s="10">
        <v>2020</v>
      </c>
      <c r="AA146" s="10">
        <v>0.5</v>
      </c>
    </row>
    <row r="147" spans="1:27" x14ac:dyDescent="0.2">
      <c r="A147">
        <v>146</v>
      </c>
      <c r="B147">
        <v>149</v>
      </c>
      <c r="C147" s="1">
        <v>44795.604861111111</v>
      </c>
      <c r="D147" s="1">
        <v>44795.604861111111</v>
      </c>
      <c r="E147">
        <v>4</v>
      </c>
      <c r="G147" t="s">
        <v>242</v>
      </c>
      <c r="H147" t="s">
        <v>242</v>
      </c>
      <c r="I147">
        <v>1</v>
      </c>
      <c r="J147" s="1">
        <v>44795.604861111111</v>
      </c>
      <c r="K147" t="s">
        <v>3492</v>
      </c>
      <c r="L147" t="s">
        <v>242</v>
      </c>
      <c r="M147" t="s">
        <v>242</v>
      </c>
      <c r="P147" t="s">
        <v>242</v>
      </c>
      <c r="Q147" t="s">
        <v>242</v>
      </c>
      <c r="T147" t="s">
        <v>3493</v>
      </c>
      <c r="U147" t="s">
        <v>3494</v>
      </c>
      <c r="V147">
        <v>38222105</v>
      </c>
      <c r="W147">
        <v>3674</v>
      </c>
      <c r="X147" t="s">
        <v>297</v>
      </c>
      <c r="Y147" t="s">
        <v>1864</v>
      </c>
      <c r="Z147">
        <v>2020</v>
      </c>
      <c r="AA147">
        <v>1</v>
      </c>
    </row>
    <row r="148" spans="1:27" x14ac:dyDescent="0.2">
      <c r="A148">
        <v>147</v>
      </c>
      <c r="B148">
        <v>150</v>
      </c>
      <c r="C148" s="1">
        <v>44795.604861111111</v>
      </c>
      <c r="D148" s="1">
        <v>44795.604861111111</v>
      </c>
      <c r="E148">
        <v>4</v>
      </c>
      <c r="G148" t="s">
        <v>242</v>
      </c>
      <c r="H148" t="s">
        <v>242</v>
      </c>
      <c r="I148">
        <v>1</v>
      </c>
      <c r="J148" s="1">
        <v>44795.604861111111</v>
      </c>
      <c r="K148" t="s">
        <v>3505</v>
      </c>
      <c r="L148" t="s">
        <v>242</v>
      </c>
      <c r="M148" t="s">
        <v>242</v>
      </c>
      <c r="P148" t="s">
        <v>242</v>
      </c>
      <c r="Q148" t="s">
        <v>242</v>
      </c>
      <c r="T148" t="s">
        <v>3506</v>
      </c>
      <c r="U148" t="s">
        <v>3507</v>
      </c>
      <c r="V148" t="s">
        <v>3508</v>
      </c>
      <c r="W148">
        <v>6798</v>
      </c>
      <c r="X148" t="s">
        <v>659</v>
      </c>
      <c r="Y148" t="s">
        <v>660</v>
      </c>
      <c r="Z148">
        <v>2019</v>
      </c>
      <c r="AA148">
        <v>0</v>
      </c>
    </row>
    <row r="149" spans="1:27" x14ac:dyDescent="0.2">
      <c r="A149">
        <v>148</v>
      </c>
      <c r="B149">
        <v>152</v>
      </c>
      <c r="C149" s="1">
        <v>44795.604861111111</v>
      </c>
      <c r="D149" s="1">
        <v>44795.604861111111</v>
      </c>
      <c r="E149">
        <v>4</v>
      </c>
      <c r="G149" t="s">
        <v>242</v>
      </c>
      <c r="H149" t="s">
        <v>242</v>
      </c>
      <c r="I149">
        <v>1</v>
      </c>
      <c r="J149" s="1">
        <v>44795.604861111111</v>
      </c>
      <c r="K149" t="s">
        <v>3515</v>
      </c>
      <c r="L149" t="s">
        <v>242</v>
      </c>
      <c r="M149" t="s">
        <v>242</v>
      </c>
      <c r="P149" t="s">
        <v>242</v>
      </c>
      <c r="Q149" t="s">
        <v>242</v>
      </c>
      <c r="T149" t="s">
        <v>3516</v>
      </c>
      <c r="U149" t="s">
        <v>3517</v>
      </c>
      <c r="V149" t="s">
        <v>3518</v>
      </c>
      <c r="W149">
        <v>2834</v>
      </c>
      <c r="X149" t="s">
        <v>350</v>
      </c>
      <c r="Y149" t="s">
        <v>2570</v>
      </c>
      <c r="Z149">
        <v>2020</v>
      </c>
      <c r="AA149">
        <v>0.5</v>
      </c>
    </row>
    <row r="150" spans="1:27" x14ac:dyDescent="0.2">
      <c r="A150">
        <v>149</v>
      </c>
      <c r="B150">
        <v>154</v>
      </c>
      <c r="C150" s="1">
        <v>44795.604861111111</v>
      </c>
      <c r="D150" s="1">
        <v>44795.604861111111</v>
      </c>
      <c r="E150">
        <v>4</v>
      </c>
      <c r="G150" t="s">
        <v>242</v>
      </c>
      <c r="H150" t="s">
        <v>242</v>
      </c>
      <c r="I150">
        <v>1</v>
      </c>
      <c r="J150" s="1">
        <v>44795.604861111111</v>
      </c>
      <c r="K150" t="s">
        <v>3533</v>
      </c>
      <c r="L150" t="s">
        <v>242</v>
      </c>
      <c r="M150" t="s">
        <v>242</v>
      </c>
      <c r="P150" t="s">
        <v>242</v>
      </c>
      <c r="Q150" t="s">
        <v>242</v>
      </c>
      <c r="T150" t="s">
        <v>3534</v>
      </c>
      <c r="U150" t="s">
        <v>3535</v>
      </c>
      <c r="V150">
        <v>538034109</v>
      </c>
      <c r="W150">
        <v>7900</v>
      </c>
      <c r="X150" t="s">
        <v>1487</v>
      </c>
      <c r="Y150" t="s">
        <v>3536</v>
      </c>
      <c r="Z150">
        <v>2020</v>
      </c>
      <c r="AA150">
        <v>0</v>
      </c>
    </row>
    <row r="151" spans="1:27" x14ac:dyDescent="0.2">
      <c r="A151">
        <v>150</v>
      </c>
      <c r="B151">
        <v>155</v>
      </c>
      <c r="C151" s="1">
        <v>44795.604861111111</v>
      </c>
      <c r="D151" s="1">
        <v>44795.604861111111</v>
      </c>
      <c r="E151">
        <v>4</v>
      </c>
      <c r="G151" t="s">
        <v>242</v>
      </c>
      <c r="H151" t="s">
        <v>242</v>
      </c>
      <c r="I151">
        <v>1</v>
      </c>
      <c r="J151" s="1">
        <v>44795.604861111111</v>
      </c>
      <c r="K151" t="s">
        <v>3544</v>
      </c>
      <c r="L151" t="s">
        <v>242</v>
      </c>
      <c r="M151" t="s">
        <v>242</v>
      </c>
      <c r="P151" t="s">
        <v>242</v>
      </c>
      <c r="Q151" t="s">
        <v>242</v>
      </c>
      <c r="T151" t="s">
        <v>3545</v>
      </c>
      <c r="U151" t="s">
        <v>3546</v>
      </c>
      <c r="V151">
        <v>871607107</v>
      </c>
      <c r="W151">
        <v>7372</v>
      </c>
      <c r="X151" t="s">
        <v>297</v>
      </c>
      <c r="Y151" t="s">
        <v>1077</v>
      </c>
      <c r="Z151">
        <v>2020</v>
      </c>
      <c r="AA151">
        <v>0</v>
      </c>
    </row>
    <row r="152" spans="1:27" x14ac:dyDescent="0.2">
      <c r="A152">
        <v>151</v>
      </c>
      <c r="B152">
        <v>156</v>
      </c>
      <c r="C152" s="1">
        <v>44795.604861111111</v>
      </c>
      <c r="D152" s="1">
        <v>44795.604861111111</v>
      </c>
      <c r="E152">
        <v>4</v>
      </c>
      <c r="G152" t="s">
        <v>242</v>
      </c>
      <c r="H152" t="s">
        <v>242</v>
      </c>
      <c r="I152">
        <v>1</v>
      </c>
      <c r="J152" s="1">
        <v>44795.604861111111</v>
      </c>
      <c r="K152" t="s">
        <v>3559</v>
      </c>
      <c r="L152" t="s">
        <v>242</v>
      </c>
      <c r="M152" t="s">
        <v>242</v>
      </c>
      <c r="P152" t="s">
        <v>242</v>
      </c>
      <c r="Q152" t="s">
        <v>242</v>
      </c>
      <c r="T152" t="s">
        <v>3560</v>
      </c>
      <c r="U152" t="s">
        <v>3561</v>
      </c>
      <c r="V152">
        <v>512807108</v>
      </c>
      <c r="W152">
        <v>3559</v>
      </c>
      <c r="X152" t="s">
        <v>297</v>
      </c>
      <c r="Y152" t="s">
        <v>1864</v>
      </c>
      <c r="Z152">
        <v>2020</v>
      </c>
      <c r="AA152">
        <v>0</v>
      </c>
    </row>
    <row r="153" spans="1:27" x14ac:dyDescent="0.2">
      <c r="A153">
        <v>152</v>
      </c>
      <c r="B153">
        <v>157</v>
      </c>
      <c r="C153" s="1">
        <v>44795.604861111111</v>
      </c>
      <c r="D153" s="1">
        <v>44795.604861111111</v>
      </c>
      <c r="E153">
        <v>4</v>
      </c>
      <c r="G153" t="s">
        <v>242</v>
      </c>
      <c r="H153" t="s">
        <v>242</v>
      </c>
      <c r="I153">
        <v>1</v>
      </c>
      <c r="J153" s="1">
        <v>44795.604861111111</v>
      </c>
      <c r="K153" t="s">
        <v>3574</v>
      </c>
      <c r="L153" t="s">
        <v>242</v>
      </c>
      <c r="M153" t="s">
        <v>242</v>
      </c>
      <c r="P153" t="s">
        <v>242</v>
      </c>
      <c r="Q153" t="s">
        <v>242</v>
      </c>
      <c r="T153" t="s">
        <v>3575</v>
      </c>
      <c r="U153" t="s">
        <v>3576</v>
      </c>
      <c r="V153" t="s">
        <v>3577</v>
      </c>
      <c r="W153">
        <v>6200</v>
      </c>
      <c r="X153" t="s">
        <v>319</v>
      </c>
      <c r="Y153" t="s">
        <v>1051</v>
      </c>
      <c r="Z153">
        <v>2020</v>
      </c>
      <c r="AA153">
        <v>0</v>
      </c>
    </row>
    <row r="154" spans="1:27" x14ac:dyDescent="0.2">
      <c r="A154">
        <v>153</v>
      </c>
      <c r="B154">
        <v>158</v>
      </c>
      <c r="C154" s="1">
        <v>44795.604861111111</v>
      </c>
      <c r="D154" s="1">
        <v>44795.604861111111</v>
      </c>
      <c r="E154">
        <v>4</v>
      </c>
      <c r="G154" t="s">
        <v>242</v>
      </c>
      <c r="H154" t="s">
        <v>242</v>
      </c>
      <c r="I154">
        <v>1</v>
      </c>
      <c r="J154" s="1">
        <v>44795.604861111111</v>
      </c>
      <c r="K154" t="s">
        <v>3593</v>
      </c>
      <c r="L154" t="s">
        <v>242</v>
      </c>
      <c r="M154" t="s">
        <v>242</v>
      </c>
      <c r="P154" t="s">
        <v>242</v>
      </c>
      <c r="Q154" t="s">
        <v>242</v>
      </c>
      <c r="T154" t="s">
        <v>3594</v>
      </c>
      <c r="U154" t="s">
        <v>3595</v>
      </c>
      <c r="V154">
        <v>761152107</v>
      </c>
      <c r="W154">
        <v>3841</v>
      </c>
      <c r="X154" t="s">
        <v>350</v>
      </c>
      <c r="Y154" t="s">
        <v>992</v>
      </c>
      <c r="Z154">
        <v>2020</v>
      </c>
      <c r="AA154">
        <v>0</v>
      </c>
    </row>
    <row r="155" spans="1:27" x14ac:dyDescent="0.2">
      <c r="A155">
        <v>154</v>
      </c>
      <c r="B155">
        <v>159</v>
      </c>
      <c r="C155" s="1">
        <v>44795.604861111111</v>
      </c>
      <c r="D155" s="1">
        <v>44795.604861111111</v>
      </c>
      <c r="E155">
        <v>4</v>
      </c>
      <c r="G155" t="s">
        <v>242</v>
      </c>
      <c r="H155" t="s">
        <v>242</v>
      </c>
      <c r="I155">
        <v>1</v>
      </c>
      <c r="J155" s="1">
        <v>44795.604861111111</v>
      </c>
      <c r="K155" t="s">
        <v>3605</v>
      </c>
      <c r="L155" t="s">
        <v>242</v>
      </c>
      <c r="M155" t="s">
        <v>242</v>
      </c>
      <c r="P155" t="s">
        <v>242</v>
      </c>
      <c r="Q155" t="s">
        <v>242</v>
      </c>
      <c r="T155" t="s">
        <v>3606</v>
      </c>
      <c r="U155" t="s">
        <v>3607</v>
      </c>
      <c r="V155">
        <v>127387108</v>
      </c>
      <c r="W155">
        <v>7372</v>
      </c>
      <c r="X155" t="s">
        <v>297</v>
      </c>
      <c r="Y155" t="s">
        <v>1077</v>
      </c>
      <c r="Z155">
        <v>2020</v>
      </c>
      <c r="AA155">
        <v>0</v>
      </c>
    </row>
    <row r="156" spans="1:27" x14ac:dyDescent="0.2">
      <c r="A156">
        <v>155</v>
      </c>
      <c r="B156">
        <v>161</v>
      </c>
      <c r="C156" s="1">
        <v>44795.604861111111</v>
      </c>
      <c r="D156" s="1">
        <v>44795.604861111111</v>
      </c>
      <c r="E156">
        <v>4</v>
      </c>
      <c r="G156" t="s">
        <v>242</v>
      </c>
      <c r="H156" t="s">
        <v>242</v>
      </c>
      <c r="I156">
        <v>1</v>
      </c>
      <c r="J156" s="1">
        <v>44795.604861111111</v>
      </c>
      <c r="K156" t="s">
        <v>3619</v>
      </c>
      <c r="L156" t="s">
        <v>242</v>
      </c>
      <c r="M156" t="s">
        <v>242</v>
      </c>
      <c r="P156" t="s">
        <v>242</v>
      </c>
      <c r="Q156" t="s">
        <v>242</v>
      </c>
      <c r="T156" t="s">
        <v>3620</v>
      </c>
      <c r="U156" t="s">
        <v>3621</v>
      </c>
      <c r="V156">
        <v>615369105</v>
      </c>
      <c r="W156">
        <v>7320</v>
      </c>
      <c r="X156" t="s">
        <v>319</v>
      </c>
      <c r="Y156" t="s">
        <v>1051</v>
      </c>
      <c r="Z156">
        <v>2020</v>
      </c>
      <c r="AA156">
        <v>0.5</v>
      </c>
    </row>
    <row r="157" spans="1:27" x14ac:dyDescent="0.2">
      <c r="A157">
        <v>156</v>
      </c>
      <c r="B157">
        <v>162</v>
      </c>
      <c r="C157" s="1">
        <v>44795.604861111111</v>
      </c>
      <c r="D157" s="1">
        <v>44795.604861111111</v>
      </c>
      <c r="E157">
        <v>4</v>
      </c>
      <c r="G157" t="s">
        <v>242</v>
      </c>
      <c r="H157" t="s">
        <v>242</v>
      </c>
      <c r="I157">
        <v>1</v>
      </c>
      <c r="J157" s="1">
        <v>44795.604861111111</v>
      </c>
      <c r="K157" t="s">
        <v>3638</v>
      </c>
      <c r="L157" t="s">
        <v>242</v>
      </c>
      <c r="M157" t="s">
        <v>242</v>
      </c>
      <c r="P157" t="s">
        <v>242</v>
      </c>
      <c r="Q157" t="s">
        <v>242</v>
      </c>
      <c r="T157" t="s">
        <v>3639</v>
      </c>
      <c r="U157" t="s">
        <v>3640</v>
      </c>
      <c r="V157">
        <v>620076307</v>
      </c>
      <c r="W157">
        <v>3663</v>
      </c>
      <c r="X157" t="s">
        <v>297</v>
      </c>
      <c r="Y157" t="s">
        <v>621</v>
      </c>
      <c r="Z157">
        <v>2020</v>
      </c>
      <c r="AA157">
        <v>0.5</v>
      </c>
    </row>
    <row r="158" spans="1:27" x14ac:dyDescent="0.2">
      <c r="A158">
        <v>157</v>
      </c>
      <c r="B158">
        <v>164</v>
      </c>
      <c r="C158" s="1">
        <v>44795.604861111111</v>
      </c>
      <c r="D158" s="1">
        <v>44795.604861111111</v>
      </c>
      <c r="E158">
        <v>4</v>
      </c>
      <c r="G158" t="s">
        <v>242</v>
      </c>
      <c r="H158" t="s">
        <v>242</v>
      </c>
      <c r="I158">
        <v>1</v>
      </c>
      <c r="J158" s="1">
        <v>44795.604861111111</v>
      </c>
      <c r="K158" t="s">
        <v>3651</v>
      </c>
      <c r="L158" t="s">
        <v>242</v>
      </c>
      <c r="M158" t="s">
        <v>242</v>
      </c>
      <c r="P158" t="s">
        <v>242</v>
      </c>
      <c r="Q158" t="s">
        <v>242</v>
      </c>
      <c r="T158" t="s">
        <v>3652</v>
      </c>
      <c r="U158" t="s">
        <v>3653</v>
      </c>
      <c r="V158">
        <v>670346105</v>
      </c>
      <c r="W158">
        <v>3312</v>
      </c>
      <c r="X158" t="s">
        <v>418</v>
      </c>
      <c r="Y158" t="s">
        <v>3654</v>
      </c>
      <c r="Z158">
        <v>2020</v>
      </c>
      <c r="AA158">
        <v>0</v>
      </c>
    </row>
    <row r="159" spans="1:27" x14ac:dyDescent="0.2">
      <c r="A159">
        <v>158</v>
      </c>
      <c r="B159">
        <v>165</v>
      </c>
      <c r="C159" s="1">
        <v>44795.604861111111</v>
      </c>
      <c r="D159" s="1">
        <v>44795.604861111111</v>
      </c>
      <c r="E159">
        <v>4</v>
      </c>
      <c r="G159" t="s">
        <v>242</v>
      </c>
      <c r="H159" t="s">
        <v>242</v>
      </c>
      <c r="I159">
        <v>1</v>
      </c>
      <c r="J159" s="1">
        <v>44795.604861111111</v>
      </c>
      <c r="K159" t="s">
        <v>3664</v>
      </c>
      <c r="L159" t="s">
        <v>242</v>
      </c>
      <c r="M159" t="s">
        <v>242</v>
      </c>
      <c r="P159" t="s">
        <v>242</v>
      </c>
      <c r="Q159" t="s">
        <v>242</v>
      </c>
      <c r="T159" t="s">
        <v>3665</v>
      </c>
      <c r="U159" t="s">
        <v>3666</v>
      </c>
      <c r="V159">
        <v>776696106</v>
      </c>
      <c r="W159">
        <v>3823</v>
      </c>
      <c r="X159" t="s">
        <v>476</v>
      </c>
      <c r="Y159" t="s">
        <v>3667</v>
      </c>
      <c r="Z159">
        <v>2020</v>
      </c>
      <c r="AA159">
        <v>0</v>
      </c>
    </row>
    <row r="160" spans="1:27" x14ac:dyDescent="0.2">
      <c r="A160" s="10">
        <v>159</v>
      </c>
      <c r="B160">
        <v>166</v>
      </c>
      <c r="C160" s="1">
        <v>44795.604861111111</v>
      </c>
      <c r="D160" s="1">
        <v>44795.604861111111</v>
      </c>
      <c r="E160">
        <v>4</v>
      </c>
      <c r="G160" t="s">
        <v>242</v>
      </c>
      <c r="H160" t="s">
        <v>242</v>
      </c>
      <c r="I160">
        <v>1</v>
      </c>
      <c r="J160" s="1">
        <v>44795.604861111111</v>
      </c>
      <c r="K160" t="s">
        <v>3669</v>
      </c>
      <c r="L160" t="s">
        <v>242</v>
      </c>
      <c r="M160" t="s">
        <v>242</v>
      </c>
      <c r="P160" t="s">
        <v>242</v>
      </c>
      <c r="Q160" t="s">
        <v>242</v>
      </c>
      <c r="T160" s="10" t="s">
        <v>3670</v>
      </c>
      <c r="U160" t="s">
        <v>3671</v>
      </c>
      <c r="V160">
        <v>372460105</v>
      </c>
      <c r="W160">
        <v>5013</v>
      </c>
      <c r="X160" s="10" t="s">
        <v>271</v>
      </c>
      <c r="Y160" s="10" t="s">
        <v>2932</v>
      </c>
      <c r="Z160" s="10">
        <v>2020</v>
      </c>
      <c r="AA160" s="10">
        <v>0</v>
      </c>
    </row>
    <row r="161" spans="1:27" x14ac:dyDescent="0.2">
      <c r="A161">
        <v>160</v>
      </c>
      <c r="B161">
        <v>169</v>
      </c>
      <c r="C161" s="1">
        <v>44795.604861111111</v>
      </c>
      <c r="D161" s="1">
        <v>44795.604861111111</v>
      </c>
      <c r="E161">
        <v>4</v>
      </c>
      <c r="G161" t="s">
        <v>242</v>
      </c>
      <c r="H161" t="s">
        <v>242</v>
      </c>
      <c r="I161">
        <v>1</v>
      </c>
      <c r="J161" s="1">
        <v>44795.604861111111</v>
      </c>
      <c r="K161" t="s">
        <v>3678</v>
      </c>
      <c r="L161" t="s">
        <v>242</v>
      </c>
      <c r="M161" t="s">
        <v>242</v>
      </c>
      <c r="P161" t="s">
        <v>242</v>
      </c>
      <c r="Q161" t="s">
        <v>242</v>
      </c>
      <c r="T161" t="s">
        <v>3679</v>
      </c>
      <c r="U161" t="s">
        <v>3680</v>
      </c>
      <c r="V161" t="s">
        <v>3681</v>
      </c>
      <c r="W161">
        <v>2835</v>
      </c>
      <c r="X161" t="s">
        <v>350</v>
      </c>
      <c r="Y161" t="s">
        <v>992</v>
      </c>
      <c r="Z161">
        <v>2020</v>
      </c>
      <c r="AA161">
        <v>0</v>
      </c>
    </row>
    <row r="162" spans="1:27" x14ac:dyDescent="0.2">
      <c r="A162" s="10">
        <v>161</v>
      </c>
      <c r="B162">
        <v>170</v>
      </c>
      <c r="C162" s="1">
        <v>44795.604861111111</v>
      </c>
      <c r="D162" s="1">
        <v>44795.604861111111</v>
      </c>
      <c r="E162">
        <v>4</v>
      </c>
      <c r="G162" t="s">
        <v>242</v>
      </c>
      <c r="H162" t="s">
        <v>242</v>
      </c>
      <c r="I162">
        <v>1</v>
      </c>
      <c r="J162" s="1">
        <v>44795.604861111111</v>
      </c>
      <c r="K162" t="s">
        <v>3692</v>
      </c>
      <c r="L162" t="s">
        <v>242</v>
      </c>
      <c r="M162" t="s">
        <v>242</v>
      </c>
      <c r="P162" t="s">
        <v>242</v>
      </c>
      <c r="Q162" t="s">
        <v>242</v>
      </c>
      <c r="T162" s="10" t="s">
        <v>3693</v>
      </c>
      <c r="U162" t="s">
        <v>3694</v>
      </c>
      <c r="V162">
        <v>143130102</v>
      </c>
      <c r="W162">
        <v>5500</v>
      </c>
      <c r="X162" s="10" t="s">
        <v>271</v>
      </c>
      <c r="Y162" s="10" t="s">
        <v>272</v>
      </c>
      <c r="Z162" s="10">
        <v>2019</v>
      </c>
      <c r="AA162" s="10">
        <v>0</v>
      </c>
    </row>
    <row r="163" spans="1:27" x14ac:dyDescent="0.2">
      <c r="A163" s="10">
        <v>162</v>
      </c>
      <c r="B163">
        <v>171</v>
      </c>
      <c r="C163" s="1">
        <v>44795.604861111111</v>
      </c>
      <c r="D163" s="1">
        <v>44795.604861111111</v>
      </c>
      <c r="E163">
        <v>4</v>
      </c>
      <c r="G163" t="s">
        <v>242</v>
      </c>
      <c r="H163" t="s">
        <v>242</v>
      </c>
      <c r="I163">
        <v>1</v>
      </c>
      <c r="J163" s="1">
        <v>44795.604861111111</v>
      </c>
      <c r="K163" t="s">
        <v>3701</v>
      </c>
      <c r="L163" t="s">
        <v>242</v>
      </c>
      <c r="M163" t="s">
        <v>242</v>
      </c>
      <c r="P163" t="s">
        <v>242</v>
      </c>
      <c r="Q163" t="s">
        <v>242</v>
      </c>
      <c r="T163" s="10" t="s">
        <v>3702</v>
      </c>
      <c r="U163" t="s">
        <v>3703</v>
      </c>
      <c r="V163" t="s">
        <v>3704</v>
      </c>
      <c r="W163">
        <v>1531</v>
      </c>
      <c r="X163" s="10" t="s">
        <v>271</v>
      </c>
      <c r="Y163" s="10" t="s">
        <v>2346</v>
      </c>
      <c r="Z163" s="10">
        <v>2019</v>
      </c>
      <c r="AA163" s="10">
        <v>0</v>
      </c>
    </row>
    <row r="164" spans="1:27" x14ac:dyDescent="0.2">
      <c r="A164">
        <v>163</v>
      </c>
      <c r="B164">
        <v>172</v>
      </c>
      <c r="C164" s="1">
        <v>44795.604861111111</v>
      </c>
      <c r="D164" s="1">
        <v>44795.604861111111</v>
      </c>
      <c r="E164">
        <v>4</v>
      </c>
      <c r="G164" t="s">
        <v>242</v>
      </c>
      <c r="H164" t="s">
        <v>242</v>
      </c>
      <c r="I164">
        <v>1</v>
      </c>
      <c r="J164" s="1">
        <v>44795.604861111111</v>
      </c>
      <c r="K164" t="s">
        <v>3707</v>
      </c>
      <c r="L164" t="s">
        <v>242</v>
      </c>
      <c r="M164" t="s">
        <v>242</v>
      </c>
      <c r="P164" t="s">
        <v>242</v>
      </c>
      <c r="Q164" t="s">
        <v>242</v>
      </c>
      <c r="T164" t="s">
        <v>3708</v>
      </c>
      <c r="U164" t="s">
        <v>3709</v>
      </c>
      <c r="V164" t="s">
        <v>3710</v>
      </c>
      <c r="W164">
        <v>7370</v>
      </c>
      <c r="X164" t="s">
        <v>476</v>
      </c>
      <c r="Y164" t="s">
        <v>3379</v>
      </c>
      <c r="Z164">
        <v>2020</v>
      </c>
      <c r="AA164">
        <v>0</v>
      </c>
    </row>
    <row r="165" spans="1:27" x14ac:dyDescent="0.2">
      <c r="A165">
        <v>164</v>
      </c>
      <c r="B165">
        <v>173</v>
      </c>
      <c r="C165" s="1">
        <v>44795.604861111111</v>
      </c>
      <c r="D165" s="1">
        <v>44795.604861111111</v>
      </c>
      <c r="E165">
        <v>4</v>
      </c>
      <c r="G165" t="s">
        <v>242</v>
      </c>
      <c r="H165" t="s">
        <v>242</v>
      </c>
      <c r="I165">
        <v>1</v>
      </c>
      <c r="J165" s="1">
        <v>44795.604861111111</v>
      </c>
      <c r="K165" t="s">
        <v>3722</v>
      </c>
      <c r="L165" t="s">
        <v>242</v>
      </c>
      <c r="M165" t="s">
        <v>242</v>
      </c>
      <c r="P165" t="s">
        <v>242</v>
      </c>
      <c r="Q165" t="s">
        <v>242</v>
      </c>
      <c r="T165" t="s">
        <v>3723</v>
      </c>
      <c r="U165" t="s">
        <v>3724</v>
      </c>
      <c r="V165">
        <v>461202103</v>
      </c>
      <c r="W165">
        <v>7372</v>
      </c>
      <c r="X165" t="s">
        <v>297</v>
      </c>
      <c r="Y165" t="s">
        <v>1077</v>
      </c>
      <c r="Z165">
        <v>2021</v>
      </c>
      <c r="AA165">
        <v>0</v>
      </c>
    </row>
    <row r="166" spans="1:27" x14ac:dyDescent="0.2">
      <c r="A166">
        <v>165</v>
      </c>
      <c r="B166">
        <v>174</v>
      </c>
      <c r="C166" s="1">
        <v>44795.604861111111</v>
      </c>
      <c r="D166" s="1">
        <v>44795.604861111111</v>
      </c>
      <c r="E166">
        <v>4</v>
      </c>
      <c r="G166" t="s">
        <v>242</v>
      </c>
      <c r="H166" t="s">
        <v>242</v>
      </c>
      <c r="I166">
        <v>1</v>
      </c>
      <c r="J166" s="1">
        <v>44795.604861111111</v>
      </c>
      <c r="K166" t="s">
        <v>3732</v>
      </c>
      <c r="L166" t="s">
        <v>242</v>
      </c>
      <c r="M166" t="s">
        <v>242</v>
      </c>
      <c r="P166" t="s">
        <v>242</v>
      </c>
      <c r="Q166" t="s">
        <v>242</v>
      </c>
      <c r="T166" t="s">
        <v>3733</v>
      </c>
      <c r="U166" t="s">
        <v>3734</v>
      </c>
      <c r="V166" t="s">
        <v>3735</v>
      </c>
      <c r="W166">
        <v>3822</v>
      </c>
      <c r="X166" t="s">
        <v>476</v>
      </c>
      <c r="Y166" t="s">
        <v>477</v>
      </c>
      <c r="Z166">
        <v>2020</v>
      </c>
      <c r="AA166">
        <v>0.5</v>
      </c>
    </row>
    <row r="167" spans="1:27" x14ac:dyDescent="0.2">
      <c r="A167">
        <v>166</v>
      </c>
      <c r="B167">
        <v>176</v>
      </c>
      <c r="C167" s="1">
        <v>44795.604861111111</v>
      </c>
      <c r="D167" s="1">
        <v>44795.604861111111</v>
      </c>
      <c r="E167">
        <v>4</v>
      </c>
      <c r="G167" t="s">
        <v>242</v>
      </c>
      <c r="H167" t="s">
        <v>242</v>
      </c>
      <c r="I167">
        <v>1</v>
      </c>
      <c r="J167" s="1">
        <v>44795.604861111111</v>
      </c>
      <c r="K167" t="s">
        <v>3754</v>
      </c>
      <c r="L167" t="s">
        <v>242</v>
      </c>
      <c r="M167" t="s">
        <v>242</v>
      </c>
      <c r="P167" t="s">
        <v>242</v>
      </c>
      <c r="Q167" t="s">
        <v>242</v>
      </c>
      <c r="T167" t="s">
        <v>3755</v>
      </c>
      <c r="U167" t="s">
        <v>3756</v>
      </c>
      <c r="V167">
        <v>871829107</v>
      </c>
      <c r="W167">
        <v>5140</v>
      </c>
      <c r="X167" t="s">
        <v>326</v>
      </c>
      <c r="Y167" t="s">
        <v>327</v>
      </c>
      <c r="Z167">
        <v>2019</v>
      </c>
      <c r="AA167">
        <v>0.5</v>
      </c>
    </row>
    <row r="168" spans="1:27" x14ac:dyDescent="0.2">
      <c r="A168">
        <v>167</v>
      </c>
      <c r="B168">
        <v>178</v>
      </c>
      <c r="C168" s="1">
        <v>44795.604861111111</v>
      </c>
      <c r="D168" s="1">
        <v>44795.604861111111</v>
      </c>
      <c r="E168">
        <v>4</v>
      </c>
      <c r="G168" t="s">
        <v>242</v>
      </c>
      <c r="H168" t="s">
        <v>242</v>
      </c>
      <c r="I168">
        <v>1</v>
      </c>
      <c r="J168" s="1">
        <v>44795.604861111111</v>
      </c>
      <c r="K168" t="s">
        <v>3780</v>
      </c>
      <c r="L168" t="s">
        <v>242</v>
      </c>
      <c r="M168" t="s">
        <v>242</v>
      </c>
      <c r="P168" t="s">
        <v>242</v>
      </c>
      <c r="Q168" t="s">
        <v>242</v>
      </c>
      <c r="T168" t="s">
        <v>3781</v>
      </c>
      <c r="U168" t="s">
        <v>3782</v>
      </c>
      <c r="V168">
        <v>32654105</v>
      </c>
      <c r="W168">
        <v>3674</v>
      </c>
      <c r="X168" t="s">
        <v>297</v>
      </c>
      <c r="Y168" t="s">
        <v>1864</v>
      </c>
      <c r="Z168">
        <v>2020</v>
      </c>
      <c r="AA168">
        <v>0</v>
      </c>
    </row>
    <row r="169" spans="1:27" x14ac:dyDescent="0.2">
      <c r="A169" s="10">
        <v>168</v>
      </c>
      <c r="B169">
        <v>179</v>
      </c>
      <c r="C169" s="1">
        <v>44795.604861111111</v>
      </c>
      <c r="D169" s="1">
        <v>44795.604861111111</v>
      </c>
      <c r="E169">
        <v>4</v>
      </c>
      <c r="G169" t="s">
        <v>242</v>
      </c>
      <c r="H169" t="s">
        <v>242</v>
      </c>
      <c r="I169">
        <v>1</v>
      </c>
      <c r="J169" s="1">
        <v>44795.604861111111</v>
      </c>
      <c r="K169" t="s">
        <v>3795</v>
      </c>
      <c r="L169" t="s">
        <v>242</v>
      </c>
      <c r="M169" t="s">
        <v>242</v>
      </c>
      <c r="P169" t="s">
        <v>242</v>
      </c>
      <c r="Q169" t="s">
        <v>242</v>
      </c>
      <c r="T169" s="10" t="s">
        <v>3796</v>
      </c>
      <c r="U169" t="s">
        <v>3797</v>
      </c>
      <c r="V169">
        <v>86516101</v>
      </c>
      <c r="W169">
        <v>5731</v>
      </c>
      <c r="X169" s="10" t="s">
        <v>271</v>
      </c>
      <c r="Y169" s="10" t="s">
        <v>272</v>
      </c>
      <c r="Z169" s="10">
        <v>2019</v>
      </c>
      <c r="AA169" s="10">
        <v>0.5</v>
      </c>
    </row>
    <row r="170" spans="1:27" x14ac:dyDescent="0.2">
      <c r="A170">
        <v>169</v>
      </c>
      <c r="B170">
        <v>182</v>
      </c>
      <c r="C170" s="1">
        <v>44795.604861111111</v>
      </c>
      <c r="D170" s="1">
        <v>44795.604861111111</v>
      </c>
      <c r="E170">
        <v>4</v>
      </c>
      <c r="G170" t="s">
        <v>242</v>
      </c>
      <c r="H170" t="s">
        <v>242</v>
      </c>
      <c r="I170">
        <v>1</v>
      </c>
      <c r="J170" s="1">
        <v>44795.604861111111</v>
      </c>
      <c r="K170" t="s">
        <v>3812</v>
      </c>
      <c r="L170" t="s">
        <v>242</v>
      </c>
      <c r="M170" t="s">
        <v>242</v>
      </c>
      <c r="P170" t="s">
        <v>242</v>
      </c>
      <c r="Q170" t="s">
        <v>242</v>
      </c>
      <c r="T170" t="s">
        <v>3813</v>
      </c>
      <c r="U170" t="s">
        <v>3814</v>
      </c>
      <c r="V170" t="s">
        <v>3815</v>
      </c>
      <c r="W170">
        <v>6798</v>
      </c>
      <c r="X170" t="s">
        <v>659</v>
      </c>
      <c r="Y170" t="s">
        <v>660</v>
      </c>
      <c r="Z170">
        <v>2020</v>
      </c>
      <c r="AA170">
        <v>0.5</v>
      </c>
    </row>
    <row r="171" spans="1:27" x14ac:dyDescent="0.2">
      <c r="A171">
        <v>170</v>
      </c>
      <c r="B171">
        <v>184</v>
      </c>
      <c r="C171" s="1">
        <v>44795.604861111111</v>
      </c>
      <c r="D171" s="1">
        <v>44795.604861111111</v>
      </c>
      <c r="E171">
        <v>4</v>
      </c>
      <c r="G171" t="s">
        <v>242</v>
      </c>
      <c r="H171" t="s">
        <v>242</v>
      </c>
      <c r="I171">
        <v>1</v>
      </c>
      <c r="J171" s="1">
        <v>44795.604861111111</v>
      </c>
      <c r="K171" t="s">
        <v>3831</v>
      </c>
      <c r="L171" t="s">
        <v>242</v>
      </c>
      <c r="M171" t="s">
        <v>242</v>
      </c>
      <c r="P171" t="s">
        <v>242</v>
      </c>
      <c r="Q171" t="s">
        <v>242</v>
      </c>
      <c r="T171" t="s">
        <v>3832</v>
      </c>
      <c r="U171" t="s">
        <v>3833</v>
      </c>
      <c r="V171" t="s">
        <v>3834</v>
      </c>
      <c r="W171">
        <v>5065</v>
      </c>
      <c r="X171" t="s">
        <v>297</v>
      </c>
      <c r="Y171" t="s">
        <v>2814</v>
      </c>
      <c r="Z171">
        <v>2020</v>
      </c>
      <c r="AA171">
        <v>0.5</v>
      </c>
    </row>
    <row r="172" spans="1:27" x14ac:dyDescent="0.2">
      <c r="A172" s="10">
        <v>171</v>
      </c>
      <c r="B172">
        <v>185</v>
      </c>
      <c r="C172" s="1">
        <v>44795.604861111111</v>
      </c>
      <c r="D172" s="1">
        <v>44795.604861111111</v>
      </c>
      <c r="E172">
        <v>4</v>
      </c>
      <c r="G172" t="s">
        <v>242</v>
      </c>
      <c r="H172" t="s">
        <v>242</v>
      </c>
      <c r="I172">
        <v>1</v>
      </c>
      <c r="J172" s="1">
        <v>44795.604861111111</v>
      </c>
      <c r="K172" t="s">
        <v>3846</v>
      </c>
      <c r="L172" t="s">
        <v>242</v>
      </c>
      <c r="M172" t="s">
        <v>242</v>
      </c>
      <c r="P172" t="s">
        <v>242</v>
      </c>
      <c r="Q172" t="s">
        <v>242</v>
      </c>
      <c r="T172" s="10" t="s">
        <v>3847</v>
      </c>
      <c r="U172" t="s">
        <v>3848</v>
      </c>
      <c r="V172">
        <v>256746108</v>
      </c>
      <c r="W172">
        <v>5331</v>
      </c>
      <c r="X172" s="10" t="s">
        <v>271</v>
      </c>
      <c r="Y172" s="10" t="s">
        <v>3849</v>
      </c>
      <c r="Z172" s="10">
        <v>2020</v>
      </c>
      <c r="AA172" s="10">
        <v>0</v>
      </c>
    </row>
    <row r="173" spans="1:27" x14ac:dyDescent="0.2">
      <c r="A173">
        <v>172</v>
      </c>
      <c r="B173">
        <v>186</v>
      </c>
      <c r="C173" s="1">
        <v>44795.604861111111</v>
      </c>
      <c r="D173" s="1">
        <v>44795.604861111111</v>
      </c>
      <c r="E173">
        <v>4</v>
      </c>
      <c r="G173" t="s">
        <v>242</v>
      </c>
      <c r="H173" t="s">
        <v>242</v>
      </c>
      <c r="I173">
        <v>1</v>
      </c>
      <c r="J173" s="1">
        <v>44795.604861111111</v>
      </c>
      <c r="K173" t="s">
        <v>3859</v>
      </c>
      <c r="L173" t="s">
        <v>242</v>
      </c>
      <c r="M173" t="s">
        <v>242</v>
      </c>
      <c r="P173" t="s">
        <v>242</v>
      </c>
      <c r="Q173" t="s">
        <v>242</v>
      </c>
      <c r="T173" t="s">
        <v>3860</v>
      </c>
      <c r="U173" t="s">
        <v>3861</v>
      </c>
      <c r="V173">
        <v>194162103</v>
      </c>
      <c r="W173">
        <v>2844</v>
      </c>
      <c r="X173" t="s">
        <v>326</v>
      </c>
      <c r="Y173" t="s">
        <v>865</v>
      </c>
      <c r="Z173">
        <v>2020</v>
      </c>
      <c r="AA173">
        <v>1</v>
      </c>
    </row>
    <row r="174" spans="1:27" x14ac:dyDescent="0.2">
      <c r="A174">
        <v>173</v>
      </c>
      <c r="B174">
        <v>187</v>
      </c>
      <c r="C174" s="1">
        <v>44795.604861111111</v>
      </c>
      <c r="D174" s="1">
        <v>44795.604861111111</v>
      </c>
      <c r="E174">
        <v>4</v>
      </c>
      <c r="G174" t="s">
        <v>242</v>
      </c>
      <c r="H174" t="s">
        <v>242</v>
      </c>
      <c r="I174">
        <v>1</v>
      </c>
      <c r="J174" s="1">
        <v>44795.604861111111</v>
      </c>
      <c r="K174" t="s">
        <v>3877</v>
      </c>
      <c r="L174" t="s">
        <v>242</v>
      </c>
      <c r="M174" t="s">
        <v>242</v>
      </c>
      <c r="P174" t="s">
        <v>242</v>
      </c>
      <c r="Q174" t="s">
        <v>242</v>
      </c>
      <c r="T174" t="s">
        <v>3878</v>
      </c>
      <c r="U174" t="s">
        <v>3879</v>
      </c>
      <c r="V174" t="s">
        <v>3880</v>
      </c>
      <c r="W174">
        <v>6500</v>
      </c>
      <c r="X174" t="s">
        <v>659</v>
      </c>
      <c r="Y174" t="s">
        <v>3881</v>
      </c>
      <c r="Z174">
        <v>2019</v>
      </c>
      <c r="AA174">
        <v>1</v>
      </c>
    </row>
    <row r="175" spans="1:27" x14ac:dyDescent="0.2">
      <c r="A175">
        <v>174</v>
      </c>
      <c r="B175">
        <v>188</v>
      </c>
      <c r="C175" s="1">
        <v>44795.604861111111</v>
      </c>
      <c r="D175" s="1">
        <v>44795.604861111111</v>
      </c>
      <c r="E175">
        <v>4</v>
      </c>
      <c r="G175" t="s">
        <v>242</v>
      </c>
      <c r="H175" t="s">
        <v>242</v>
      </c>
      <c r="I175">
        <v>1</v>
      </c>
      <c r="J175" s="1">
        <v>44795.604861111111</v>
      </c>
      <c r="K175" t="s">
        <v>3899</v>
      </c>
      <c r="L175" t="s">
        <v>242</v>
      </c>
      <c r="M175" t="s">
        <v>242</v>
      </c>
      <c r="P175" t="s">
        <v>242</v>
      </c>
      <c r="Q175" t="s">
        <v>242</v>
      </c>
      <c r="T175" t="s">
        <v>3900</v>
      </c>
      <c r="U175" t="s">
        <v>3901</v>
      </c>
      <c r="V175">
        <v>882508104</v>
      </c>
      <c r="W175">
        <v>3674</v>
      </c>
      <c r="X175" t="s">
        <v>297</v>
      </c>
      <c r="Y175" t="s">
        <v>1864</v>
      </c>
      <c r="Z175">
        <v>2020</v>
      </c>
      <c r="AA175">
        <v>0.5</v>
      </c>
    </row>
    <row r="176" spans="1:27" x14ac:dyDescent="0.2">
      <c r="A176">
        <v>175</v>
      </c>
      <c r="B176">
        <v>189</v>
      </c>
      <c r="C176" s="1">
        <v>44795.604861111111</v>
      </c>
      <c r="D176" s="1">
        <v>44795.604861111111</v>
      </c>
      <c r="E176">
        <v>4</v>
      </c>
      <c r="G176" t="s">
        <v>242</v>
      </c>
      <c r="H176" t="s">
        <v>242</v>
      </c>
      <c r="I176">
        <v>1</v>
      </c>
      <c r="J176" s="1">
        <v>44795.604861111111</v>
      </c>
      <c r="K176" t="s">
        <v>3919</v>
      </c>
      <c r="L176" t="s">
        <v>242</v>
      </c>
      <c r="M176" t="s">
        <v>242</v>
      </c>
      <c r="P176" t="s">
        <v>242</v>
      </c>
      <c r="Q176" t="s">
        <v>242</v>
      </c>
      <c r="T176" t="s">
        <v>3920</v>
      </c>
      <c r="U176" t="s">
        <v>3921</v>
      </c>
      <c r="V176" t="s">
        <v>3922</v>
      </c>
      <c r="W176">
        <v>2836</v>
      </c>
      <c r="X176" t="s">
        <v>350</v>
      </c>
      <c r="Y176" t="s">
        <v>2570</v>
      </c>
      <c r="Z176">
        <v>2020</v>
      </c>
      <c r="AA176">
        <v>0</v>
      </c>
    </row>
    <row r="177" spans="1:27" x14ac:dyDescent="0.2">
      <c r="A177">
        <v>176</v>
      </c>
      <c r="B177">
        <v>191</v>
      </c>
      <c r="C177" s="1">
        <v>44795.604861111111</v>
      </c>
      <c r="D177" s="1">
        <v>44795.604861111111</v>
      </c>
      <c r="E177">
        <v>4</v>
      </c>
      <c r="G177" t="s">
        <v>242</v>
      </c>
      <c r="H177" t="s">
        <v>242</v>
      </c>
      <c r="I177">
        <v>1</v>
      </c>
      <c r="J177" s="1">
        <v>44795.604861111111</v>
      </c>
      <c r="K177" t="s">
        <v>3927</v>
      </c>
      <c r="L177" t="s">
        <v>242</v>
      </c>
      <c r="M177" t="s">
        <v>242</v>
      </c>
      <c r="P177" t="s">
        <v>242</v>
      </c>
      <c r="Q177" t="s">
        <v>242</v>
      </c>
      <c r="T177" t="s">
        <v>3928</v>
      </c>
      <c r="U177" t="s">
        <v>3929</v>
      </c>
      <c r="V177">
        <v>32095101</v>
      </c>
      <c r="W177">
        <v>3678</v>
      </c>
      <c r="X177" t="s">
        <v>297</v>
      </c>
      <c r="Y177" t="s">
        <v>2814</v>
      </c>
      <c r="Z177">
        <v>2020</v>
      </c>
      <c r="AA177">
        <v>0</v>
      </c>
    </row>
    <row r="178" spans="1:27" x14ac:dyDescent="0.2">
      <c r="A178">
        <v>177</v>
      </c>
      <c r="B178">
        <v>192</v>
      </c>
      <c r="C178" s="1">
        <v>44795.604861111111</v>
      </c>
      <c r="D178" s="1">
        <v>44795.604861111111</v>
      </c>
      <c r="E178">
        <v>4</v>
      </c>
      <c r="G178" t="s">
        <v>242</v>
      </c>
      <c r="H178" t="s">
        <v>242</v>
      </c>
      <c r="I178">
        <v>1</v>
      </c>
      <c r="J178" s="1">
        <v>44795.604861111111</v>
      </c>
      <c r="K178" t="s">
        <v>3935</v>
      </c>
      <c r="L178" t="s">
        <v>242</v>
      </c>
      <c r="M178" t="s">
        <v>242</v>
      </c>
      <c r="P178" t="s">
        <v>242</v>
      </c>
      <c r="Q178" t="s">
        <v>242</v>
      </c>
      <c r="T178" t="s">
        <v>3936</v>
      </c>
      <c r="U178" t="s">
        <v>3937</v>
      </c>
      <c r="V178" t="s">
        <v>3938</v>
      </c>
      <c r="W178">
        <v>5045</v>
      </c>
      <c r="X178" t="s">
        <v>297</v>
      </c>
      <c r="Y178" t="s">
        <v>2814</v>
      </c>
      <c r="Z178">
        <v>2020</v>
      </c>
      <c r="AA178">
        <v>0</v>
      </c>
    </row>
    <row r="179" spans="1:27" x14ac:dyDescent="0.2">
      <c r="A179">
        <v>178</v>
      </c>
      <c r="B179">
        <v>193</v>
      </c>
      <c r="C179" s="1">
        <v>44795.604861111111</v>
      </c>
      <c r="D179" s="1">
        <v>44795.604861111111</v>
      </c>
      <c r="E179">
        <v>4</v>
      </c>
      <c r="G179" t="s">
        <v>242</v>
      </c>
      <c r="H179" t="s">
        <v>242</v>
      </c>
      <c r="I179">
        <v>1</v>
      </c>
      <c r="J179" s="1">
        <v>44795.604861111111</v>
      </c>
      <c r="K179" t="s">
        <v>3951</v>
      </c>
      <c r="L179" t="s">
        <v>242</v>
      </c>
      <c r="M179" t="s">
        <v>242</v>
      </c>
      <c r="P179" t="s">
        <v>242</v>
      </c>
      <c r="Q179" t="s">
        <v>242</v>
      </c>
      <c r="T179" t="s">
        <v>3952</v>
      </c>
      <c r="U179" t="s">
        <v>3953</v>
      </c>
      <c r="V179" s="3" t="s">
        <v>3954</v>
      </c>
      <c r="W179">
        <v>3842</v>
      </c>
      <c r="X179" t="s">
        <v>350</v>
      </c>
      <c r="Y179" t="s">
        <v>992</v>
      </c>
      <c r="Z179">
        <v>2020</v>
      </c>
      <c r="AA179">
        <v>0</v>
      </c>
    </row>
    <row r="180" spans="1:27" x14ac:dyDescent="0.2">
      <c r="A180">
        <v>179</v>
      </c>
      <c r="B180">
        <v>194</v>
      </c>
      <c r="C180" s="1">
        <v>44795.604861111111</v>
      </c>
      <c r="D180" s="1">
        <v>44795.604861111111</v>
      </c>
      <c r="E180">
        <v>4</v>
      </c>
      <c r="G180" t="s">
        <v>242</v>
      </c>
      <c r="H180" t="s">
        <v>242</v>
      </c>
      <c r="I180">
        <v>1</v>
      </c>
      <c r="J180" s="1">
        <v>44795.604861111111</v>
      </c>
      <c r="K180" t="s">
        <v>3963</v>
      </c>
      <c r="L180" t="s">
        <v>242</v>
      </c>
      <c r="M180" t="s">
        <v>242</v>
      </c>
      <c r="P180" t="s">
        <v>242</v>
      </c>
      <c r="Q180" t="s">
        <v>242</v>
      </c>
      <c r="T180" t="s">
        <v>3964</v>
      </c>
      <c r="U180" t="s">
        <v>3965</v>
      </c>
      <c r="V180" t="s">
        <v>3966</v>
      </c>
      <c r="W180">
        <v>7320</v>
      </c>
      <c r="X180" t="s">
        <v>319</v>
      </c>
      <c r="Y180" t="s">
        <v>1051</v>
      </c>
      <c r="Z180">
        <v>2020</v>
      </c>
      <c r="AA180">
        <v>1</v>
      </c>
    </row>
    <row r="181" spans="1:27" x14ac:dyDescent="0.2">
      <c r="A181">
        <v>180</v>
      </c>
      <c r="B181">
        <v>195</v>
      </c>
      <c r="C181" s="1">
        <v>44795.604861111111</v>
      </c>
      <c r="D181" s="1">
        <v>44795.604861111111</v>
      </c>
      <c r="E181">
        <v>4</v>
      </c>
      <c r="G181" t="s">
        <v>242</v>
      </c>
      <c r="H181" t="s">
        <v>242</v>
      </c>
      <c r="I181">
        <v>1</v>
      </c>
      <c r="J181" s="1">
        <v>44795.604861111111</v>
      </c>
      <c r="K181" t="s">
        <v>3980</v>
      </c>
      <c r="L181" t="s">
        <v>242</v>
      </c>
      <c r="M181" t="s">
        <v>242</v>
      </c>
      <c r="P181" t="s">
        <v>242</v>
      </c>
      <c r="Q181" t="s">
        <v>242</v>
      </c>
      <c r="T181" t="s">
        <v>3981</v>
      </c>
      <c r="U181" t="s">
        <v>3982</v>
      </c>
      <c r="V181" s="3">
        <v>2.8200000000000002E+112</v>
      </c>
      <c r="W181">
        <v>3842</v>
      </c>
      <c r="X181" t="s">
        <v>350</v>
      </c>
      <c r="Y181" t="s">
        <v>992</v>
      </c>
      <c r="Z181">
        <v>2020</v>
      </c>
      <c r="AA181">
        <v>0.5</v>
      </c>
    </row>
    <row r="182" spans="1:27" x14ac:dyDescent="0.2">
      <c r="A182">
        <v>181</v>
      </c>
      <c r="B182">
        <v>196</v>
      </c>
      <c r="C182" s="1">
        <v>44795.604861111111</v>
      </c>
      <c r="D182" s="1">
        <v>44795.604861111111</v>
      </c>
      <c r="E182">
        <v>4</v>
      </c>
      <c r="G182" t="s">
        <v>242</v>
      </c>
      <c r="H182" t="s">
        <v>242</v>
      </c>
      <c r="I182">
        <v>1</v>
      </c>
      <c r="J182" s="1">
        <v>44795.604861111111</v>
      </c>
      <c r="K182" t="s">
        <v>3994</v>
      </c>
      <c r="L182" t="s">
        <v>242</v>
      </c>
      <c r="M182" t="s">
        <v>242</v>
      </c>
      <c r="P182" t="s">
        <v>242</v>
      </c>
      <c r="Q182" t="s">
        <v>242</v>
      </c>
      <c r="T182" t="s">
        <v>3995</v>
      </c>
      <c r="U182" t="s">
        <v>3996</v>
      </c>
      <c r="V182">
        <v>693506107</v>
      </c>
      <c r="W182">
        <v>2851</v>
      </c>
      <c r="X182" t="s">
        <v>418</v>
      </c>
      <c r="Y182" t="s">
        <v>1838</v>
      </c>
      <c r="Z182">
        <v>2020</v>
      </c>
      <c r="AA182">
        <v>0.5</v>
      </c>
    </row>
    <row r="183" spans="1:27" x14ac:dyDescent="0.2">
      <c r="A183">
        <v>182</v>
      </c>
      <c r="B183">
        <v>197</v>
      </c>
      <c r="C183" s="1">
        <v>44795.604861111111</v>
      </c>
      <c r="D183" s="1">
        <v>44795.604861111111</v>
      </c>
      <c r="E183">
        <v>4</v>
      </c>
      <c r="G183" t="s">
        <v>242</v>
      </c>
      <c r="H183" t="s">
        <v>242</v>
      </c>
      <c r="I183">
        <v>1</v>
      </c>
      <c r="J183" s="1">
        <v>44795.604861111111</v>
      </c>
      <c r="K183" t="s">
        <v>4007</v>
      </c>
      <c r="L183" t="s">
        <v>242</v>
      </c>
      <c r="M183" t="s">
        <v>242</v>
      </c>
      <c r="P183" t="s">
        <v>242</v>
      </c>
      <c r="Q183" t="s">
        <v>242</v>
      </c>
      <c r="T183" t="s">
        <v>4008</v>
      </c>
      <c r="U183" t="s">
        <v>4009</v>
      </c>
      <c r="V183">
        <v>71813109</v>
      </c>
      <c r="W183">
        <v>3841</v>
      </c>
      <c r="X183" t="s">
        <v>350</v>
      </c>
      <c r="Y183" t="s">
        <v>992</v>
      </c>
      <c r="Z183">
        <v>2020</v>
      </c>
      <c r="AA183">
        <v>1</v>
      </c>
    </row>
    <row r="184" spans="1:27" x14ac:dyDescent="0.2">
      <c r="A184">
        <v>183</v>
      </c>
      <c r="B184">
        <v>199</v>
      </c>
      <c r="C184" s="1">
        <v>44795.604861111111</v>
      </c>
      <c r="D184" s="1">
        <v>44795.604861111111</v>
      </c>
      <c r="E184">
        <v>4</v>
      </c>
      <c r="G184" t="s">
        <v>242</v>
      </c>
      <c r="H184" t="s">
        <v>242</v>
      </c>
      <c r="I184">
        <v>1</v>
      </c>
      <c r="J184" s="1">
        <v>44795.604861111111</v>
      </c>
      <c r="K184" t="s">
        <v>4023</v>
      </c>
      <c r="L184" t="s">
        <v>242</v>
      </c>
      <c r="M184" t="s">
        <v>242</v>
      </c>
      <c r="P184" t="s">
        <v>242</v>
      </c>
      <c r="Q184" t="s">
        <v>242</v>
      </c>
      <c r="T184" t="s">
        <v>4024</v>
      </c>
      <c r="U184" t="s">
        <v>4025</v>
      </c>
      <c r="V184">
        <v>469814107</v>
      </c>
      <c r="W184">
        <v>1600</v>
      </c>
      <c r="X184" t="s">
        <v>476</v>
      </c>
      <c r="Y184" t="s">
        <v>3379</v>
      </c>
      <c r="Z184">
        <v>2020</v>
      </c>
      <c r="AA184">
        <v>0.5</v>
      </c>
    </row>
    <row r="185" spans="1:27" x14ac:dyDescent="0.2">
      <c r="A185">
        <v>184</v>
      </c>
      <c r="B185">
        <v>202</v>
      </c>
      <c r="C185" s="1">
        <v>44795.604861111111</v>
      </c>
      <c r="D185" s="1">
        <v>44795.604861111111</v>
      </c>
      <c r="E185">
        <v>4</v>
      </c>
      <c r="G185" t="s">
        <v>242</v>
      </c>
      <c r="H185" t="s">
        <v>242</v>
      </c>
      <c r="I185">
        <v>1</v>
      </c>
      <c r="J185" s="1">
        <v>44795.604861111111</v>
      </c>
      <c r="K185" t="s">
        <v>4045</v>
      </c>
      <c r="L185" t="s">
        <v>242</v>
      </c>
      <c r="M185" t="s">
        <v>242</v>
      </c>
      <c r="P185" t="s">
        <v>242</v>
      </c>
      <c r="Q185" t="s">
        <v>242</v>
      </c>
      <c r="T185" t="s">
        <v>4046</v>
      </c>
      <c r="U185" t="s">
        <v>4047</v>
      </c>
      <c r="V185" t="s">
        <v>4048</v>
      </c>
      <c r="W185">
        <v>3674</v>
      </c>
      <c r="X185" t="s">
        <v>297</v>
      </c>
      <c r="Y185" t="s">
        <v>1864</v>
      </c>
      <c r="Z185">
        <v>2020</v>
      </c>
      <c r="AA185">
        <v>0</v>
      </c>
    </row>
    <row r="186" spans="1:27" x14ac:dyDescent="0.2">
      <c r="A186" s="10">
        <v>185</v>
      </c>
      <c r="B186">
        <v>203</v>
      </c>
      <c r="C186" s="1">
        <v>44795.604861111111</v>
      </c>
      <c r="D186" s="1">
        <v>44795.604861111111</v>
      </c>
      <c r="E186">
        <v>4</v>
      </c>
      <c r="G186" t="s">
        <v>242</v>
      </c>
      <c r="H186" t="s">
        <v>242</v>
      </c>
      <c r="I186">
        <v>1</v>
      </c>
      <c r="J186" s="1">
        <v>44795.604861111111</v>
      </c>
      <c r="K186" t="s">
        <v>4057</v>
      </c>
      <c r="L186" t="s">
        <v>242</v>
      </c>
      <c r="M186" t="s">
        <v>242</v>
      </c>
      <c r="P186" t="s">
        <v>242</v>
      </c>
      <c r="Q186" t="s">
        <v>242</v>
      </c>
      <c r="T186" s="10" t="s">
        <v>4058</v>
      </c>
      <c r="U186" t="s">
        <v>4059</v>
      </c>
      <c r="V186" t="s">
        <v>4060</v>
      </c>
      <c r="W186">
        <v>5531</v>
      </c>
      <c r="X186" s="10" t="s">
        <v>271</v>
      </c>
      <c r="Y186" s="10" t="s">
        <v>272</v>
      </c>
      <c r="Z186" s="10">
        <v>2020</v>
      </c>
      <c r="AA186" s="10">
        <v>0.5</v>
      </c>
    </row>
    <row r="187" spans="1:27" x14ac:dyDescent="0.2">
      <c r="A187" s="10">
        <v>186</v>
      </c>
      <c r="B187">
        <v>204</v>
      </c>
      <c r="C187" s="1">
        <v>44795.604861111111</v>
      </c>
      <c r="D187" s="1">
        <v>44795.604861111111</v>
      </c>
      <c r="E187">
        <v>4</v>
      </c>
      <c r="G187" t="s">
        <v>242</v>
      </c>
      <c r="H187" t="s">
        <v>242</v>
      </c>
      <c r="I187">
        <v>1</v>
      </c>
      <c r="J187" s="1">
        <v>44795.604861111111</v>
      </c>
      <c r="K187" t="s">
        <v>4066</v>
      </c>
      <c r="L187" t="s">
        <v>242</v>
      </c>
      <c r="M187" t="s">
        <v>242</v>
      </c>
      <c r="P187" t="s">
        <v>242</v>
      </c>
      <c r="Q187" t="s">
        <v>242</v>
      </c>
      <c r="T187" s="10" t="s">
        <v>4067</v>
      </c>
      <c r="U187" t="s">
        <v>4068</v>
      </c>
      <c r="V187">
        <v>278642103</v>
      </c>
      <c r="W187">
        <v>7389</v>
      </c>
      <c r="X187" s="10" t="s">
        <v>271</v>
      </c>
      <c r="Y187" s="10" t="s">
        <v>391</v>
      </c>
      <c r="Z187" s="10">
        <v>2020</v>
      </c>
      <c r="AA187" s="10">
        <v>0.5</v>
      </c>
    </row>
    <row r="188" spans="1:27" x14ac:dyDescent="0.2">
      <c r="A188" s="10">
        <v>187</v>
      </c>
      <c r="B188">
        <v>205</v>
      </c>
      <c r="C188" s="1">
        <v>44795.604861111111</v>
      </c>
      <c r="D188" s="1">
        <v>44795.604861111111</v>
      </c>
      <c r="E188">
        <v>4</v>
      </c>
      <c r="G188" t="s">
        <v>242</v>
      </c>
      <c r="H188" t="s">
        <v>242</v>
      </c>
      <c r="I188">
        <v>1</v>
      </c>
      <c r="J188" s="1">
        <v>44795.604861111111</v>
      </c>
      <c r="K188" t="s">
        <v>4083</v>
      </c>
      <c r="L188" t="s">
        <v>242</v>
      </c>
      <c r="M188" t="s">
        <v>242</v>
      </c>
      <c r="P188" t="s">
        <v>242</v>
      </c>
      <c r="Q188" t="s">
        <v>242</v>
      </c>
      <c r="T188" s="10" t="s">
        <v>4084</v>
      </c>
      <c r="U188" t="s">
        <v>4085</v>
      </c>
      <c r="V188" t="s">
        <v>4086</v>
      </c>
      <c r="W188">
        <v>7370</v>
      </c>
      <c r="X188" s="10" t="s">
        <v>271</v>
      </c>
      <c r="Y188" s="10" t="s">
        <v>1304</v>
      </c>
      <c r="Z188" s="10">
        <v>2020</v>
      </c>
      <c r="AA188" s="10">
        <v>0</v>
      </c>
    </row>
    <row r="189" spans="1:27" x14ac:dyDescent="0.2">
      <c r="A189">
        <v>188</v>
      </c>
      <c r="B189">
        <v>206</v>
      </c>
      <c r="C189" s="1">
        <v>44795.604861111111</v>
      </c>
      <c r="D189" s="1">
        <v>44795.604861111111</v>
      </c>
      <c r="E189">
        <v>4</v>
      </c>
      <c r="G189" t="s">
        <v>242</v>
      </c>
      <c r="H189" t="s">
        <v>242</v>
      </c>
      <c r="I189">
        <v>1</v>
      </c>
      <c r="J189" s="1">
        <v>44795.604861111111</v>
      </c>
      <c r="K189" t="s">
        <v>4092</v>
      </c>
      <c r="L189" t="s">
        <v>242</v>
      </c>
      <c r="M189" t="s">
        <v>242</v>
      </c>
      <c r="P189" t="s">
        <v>242</v>
      </c>
      <c r="Q189" t="s">
        <v>242</v>
      </c>
      <c r="T189" t="s">
        <v>4093</v>
      </c>
      <c r="U189" t="s">
        <v>4094</v>
      </c>
      <c r="V189">
        <v>452308109</v>
      </c>
      <c r="W189">
        <v>3560</v>
      </c>
      <c r="X189" t="s">
        <v>476</v>
      </c>
      <c r="Y189" t="s">
        <v>1568</v>
      </c>
      <c r="Z189">
        <v>2020</v>
      </c>
      <c r="AA189">
        <v>0</v>
      </c>
    </row>
    <row r="190" spans="1:27" x14ac:dyDescent="0.2">
      <c r="A190">
        <v>189</v>
      </c>
      <c r="B190">
        <v>207</v>
      </c>
      <c r="C190" s="1">
        <v>44795.604861111111</v>
      </c>
      <c r="D190" s="1">
        <v>44795.604861111111</v>
      </c>
      <c r="E190">
        <v>4</v>
      </c>
      <c r="G190" t="s">
        <v>242</v>
      </c>
      <c r="H190" t="s">
        <v>242</v>
      </c>
      <c r="I190">
        <v>1</v>
      </c>
      <c r="J190" s="1">
        <v>44795.604861111111</v>
      </c>
      <c r="K190" t="s">
        <v>4106</v>
      </c>
      <c r="L190" t="s">
        <v>242</v>
      </c>
      <c r="M190" t="s">
        <v>242</v>
      </c>
      <c r="P190" t="s">
        <v>242</v>
      </c>
      <c r="Q190" t="s">
        <v>242</v>
      </c>
      <c r="T190" t="s">
        <v>4107</v>
      </c>
      <c r="U190" t="s">
        <v>4108</v>
      </c>
      <c r="V190">
        <v>482480100</v>
      </c>
      <c r="W190">
        <v>3827</v>
      </c>
      <c r="X190" t="s">
        <v>297</v>
      </c>
      <c r="Y190" t="s">
        <v>1864</v>
      </c>
      <c r="Z190">
        <v>2019</v>
      </c>
      <c r="AA190">
        <v>0</v>
      </c>
    </row>
    <row r="191" spans="1:27" x14ac:dyDescent="0.2">
      <c r="A191">
        <v>190</v>
      </c>
      <c r="B191">
        <v>209</v>
      </c>
      <c r="C191" s="1">
        <v>44795.604861111111</v>
      </c>
      <c r="D191" s="1">
        <v>44795.604861111111</v>
      </c>
      <c r="E191">
        <v>4</v>
      </c>
      <c r="G191" t="s">
        <v>242</v>
      </c>
      <c r="H191" t="s">
        <v>242</v>
      </c>
      <c r="I191">
        <v>1</v>
      </c>
      <c r="J191" s="1">
        <v>44795.604861111111</v>
      </c>
      <c r="K191" t="s">
        <v>4117</v>
      </c>
      <c r="L191" t="s">
        <v>242</v>
      </c>
      <c r="M191" t="s">
        <v>242</v>
      </c>
      <c r="P191" t="s">
        <v>242</v>
      </c>
      <c r="Q191" t="s">
        <v>242</v>
      </c>
      <c r="T191" t="s">
        <v>4118</v>
      </c>
      <c r="U191" t="s">
        <v>4119</v>
      </c>
      <c r="V191">
        <v>518439104</v>
      </c>
      <c r="W191">
        <v>2844</v>
      </c>
      <c r="X191" t="s">
        <v>326</v>
      </c>
      <c r="Y191" t="s">
        <v>4120</v>
      </c>
      <c r="Z191">
        <v>2020</v>
      </c>
      <c r="AA191">
        <v>0.5</v>
      </c>
    </row>
    <row r="192" spans="1:27" x14ac:dyDescent="0.2">
      <c r="A192" s="10">
        <v>191</v>
      </c>
      <c r="B192">
        <v>210</v>
      </c>
      <c r="C192" s="1">
        <v>44795.604861111111</v>
      </c>
      <c r="D192" s="1">
        <v>44795.604861111111</v>
      </c>
      <c r="E192">
        <v>4</v>
      </c>
      <c r="G192" t="s">
        <v>242</v>
      </c>
      <c r="H192" t="s">
        <v>242</v>
      </c>
      <c r="I192">
        <v>1</v>
      </c>
      <c r="J192" s="1">
        <v>44795.604861111111</v>
      </c>
      <c r="K192" t="s">
        <v>4134</v>
      </c>
      <c r="L192" t="s">
        <v>242</v>
      </c>
      <c r="M192" t="s">
        <v>242</v>
      </c>
      <c r="P192" t="s">
        <v>242</v>
      </c>
      <c r="Q192" t="s">
        <v>242</v>
      </c>
      <c r="T192" s="10" t="s">
        <v>4135</v>
      </c>
      <c r="U192" t="s">
        <v>4136</v>
      </c>
      <c r="V192">
        <v>778296103</v>
      </c>
      <c r="W192">
        <v>5651</v>
      </c>
      <c r="X192" s="10" t="s">
        <v>271</v>
      </c>
      <c r="Y192" s="10" t="s">
        <v>272</v>
      </c>
      <c r="Z192" s="10">
        <v>2019</v>
      </c>
      <c r="AA192" s="10">
        <v>0.5</v>
      </c>
    </row>
    <row r="193" spans="1:27" x14ac:dyDescent="0.2">
      <c r="A193">
        <v>192</v>
      </c>
      <c r="B193">
        <v>213</v>
      </c>
      <c r="C193" s="1">
        <v>44795.604861111111</v>
      </c>
      <c r="D193" s="1">
        <v>44795.604861111111</v>
      </c>
      <c r="E193">
        <v>4</v>
      </c>
      <c r="G193" t="s">
        <v>242</v>
      </c>
      <c r="H193" t="s">
        <v>242</v>
      </c>
      <c r="I193">
        <v>1</v>
      </c>
      <c r="J193" s="1">
        <v>44795.604861111111</v>
      </c>
      <c r="K193" t="s">
        <v>4149</v>
      </c>
      <c r="L193" t="s">
        <v>242</v>
      </c>
      <c r="M193" t="s">
        <v>242</v>
      </c>
      <c r="P193" t="s">
        <v>242</v>
      </c>
      <c r="Q193" t="s">
        <v>242</v>
      </c>
      <c r="T193" t="s">
        <v>4150</v>
      </c>
      <c r="U193" t="s">
        <v>4151</v>
      </c>
      <c r="V193" t="s">
        <v>4152</v>
      </c>
      <c r="W193">
        <v>7370</v>
      </c>
      <c r="X193" t="s">
        <v>1487</v>
      </c>
      <c r="Y193" t="s">
        <v>4153</v>
      </c>
      <c r="Z193">
        <v>2020</v>
      </c>
      <c r="AA193">
        <v>0</v>
      </c>
    </row>
    <row r="194" spans="1:27" x14ac:dyDescent="0.2">
      <c r="A194">
        <v>193</v>
      </c>
      <c r="B194">
        <v>214</v>
      </c>
      <c r="C194" s="1">
        <v>44795.604861111111</v>
      </c>
      <c r="D194" s="1">
        <v>44795.604861111111</v>
      </c>
      <c r="E194">
        <v>4</v>
      </c>
      <c r="G194" t="s">
        <v>242</v>
      </c>
      <c r="H194" t="s">
        <v>242</v>
      </c>
      <c r="I194">
        <v>1</v>
      </c>
      <c r="J194" s="1">
        <v>44795.604861111111</v>
      </c>
      <c r="K194" t="s">
        <v>4164</v>
      </c>
      <c r="L194" t="s">
        <v>242</v>
      </c>
      <c r="M194" t="s">
        <v>242</v>
      </c>
      <c r="P194" t="s">
        <v>242</v>
      </c>
      <c r="Q194" t="s">
        <v>242</v>
      </c>
      <c r="T194" t="s">
        <v>4165</v>
      </c>
      <c r="U194" t="s">
        <v>4166</v>
      </c>
      <c r="V194">
        <v>824348106</v>
      </c>
      <c r="W194">
        <v>2851</v>
      </c>
      <c r="X194" t="s">
        <v>418</v>
      </c>
      <c r="Y194" t="s">
        <v>1838</v>
      </c>
      <c r="Z194">
        <v>2019</v>
      </c>
      <c r="AA194">
        <v>0</v>
      </c>
    </row>
    <row r="195" spans="1:27" x14ac:dyDescent="0.2">
      <c r="A195">
        <v>194</v>
      </c>
      <c r="B195">
        <v>215</v>
      </c>
      <c r="C195" s="1">
        <v>44795.604861111111</v>
      </c>
      <c r="D195" s="1">
        <v>44795.604861111111</v>
      </c>
      <c r="E195">
        <v>4</v>
      </c>
      <c r="G195" t="s">
        <v>242</v>
      </c>
      <c r="H195" t="s">
        <v>242</v>
      </c>
      <c r="I195">
        <v>1</v>
      </c>
      <c r="J195" s="1">
        <v>44795.604861111111</v>
      </c>
      <c r="K195" t="s">
        <v>4175</v>
      </c>
      <c r="L195" t="s">
        <v>242</v>
      </c>
      <c r="M195" t="s">
        <v>242</v>
      </c>
      <c r="P195" t="s">
        <v>242</v>
      </c>
      <c r="Q195" t="s">
        <v>242</v>
      </c>
      <c r="T195" t="s">
        <v>4176</v>
      </c>
      <c r="U195" t="s">
        <v>4177</v>
      </c>
      <c r="V195">
        <v>291011104</v>
      </c>
      <c r="W195">
        <v>3823</v>
      </c>
      <c r="X195" t="s">
        <v>476</v>
      </c>
      <c r="Y195" t="s">
        <v>2329</v>
      </c>
      <c r="Z195">
        <v>2019</v>
      </c>
      <c r="AA195">
        <v>0</v>
      </c>
    </row>
    <row r="196" spans="1:27" x14ac:dyDescent="0.2">
      <c r="A196">
        <v>195</v>
      </c>
      <c r="B196">
        <v>216</v>
      </c>
      <c r="C196" s="1">
        <v>44795.604861111111</v>
      </c>
      <c r="D196" s="1">
        <v>44795.604861111111</v>
      </c>
      <c r="E196">
        <v>4</v>
      </c>
      <c r="G196" t="s">
        <v>242</v>
      </c>
      <c r="H196" t="s">
        <v>242</v>
      </c>
      <c r="I196">
        <v>1</v>
      </c>
      <c r="J196" s="1">
        <v>44795.604861111111</v>
      </c>
      <c r="K196" t="s">
        <v>4192</v>
      </c>
      <c r="L196" t="s">
        <v>242</v>
      </c>
      <c r="M196" t="s">
        <v>242</v>
      </c>
      <c r="P196" t="s">
        <v>242</v>
      </c>
      <c r="Q196" t="s">
        <v>242</v>
      </c>
      <c r="T196" t="s">
        <v>4193</v>
      </c>
      <c r="U196" t="s">
        <v>4194</v>
      </c>
      <c r="V196">
        <v>874054109</v>
      </c>
      <c r="W196">
        <v>7372</v>
      </c>
      <c r="X196" t="s">
        <v>1487</v>
      </c>
      <c r="Y196" t="s">
        <v>4195</v>
      </c>
      <c r="Z196">
        <v>2020</v>
      </c>
      <c r="AA196">
        <v>0.5</v>
      </c>
    </row>
    <row r="197" spans="1:27" x14ac:dyDescent="0.2">
      <c r="A197">
        <v>196</v>
      </c>
      <c r="B197">
        <v>217</v>
      </c>
      <c r="C197" s="1">
        <v>44795.604861111111</v>
      </c>
      <c r="D197" s="1">
        <v>44795.604861111111</v>
      </c>
      <c r="E197">
        <v>4</v>
      </c>
      <c r="G197" t="s">
        <v>242</v>
      </c>
      <c r="H197" t="s">
        <v>242</v>
      </c>
      <c r="I197">
        <v>1</v>
      </c>
      <c r="J197" s="1">
        <v>44795.604861111111</v>
      </c>
      <c r="K197" t="s">
        <v>4200</v>
      </c>
      <c r="L197" t="s">
        <v>242</v>
      </c>
      <c r="M197" t="s">
        <v>242</v>
      </c>
      <c r="P197" t="s">
        <v>242</v>
      </c>
      <c r="Q197" t="s">
        <v>242</v>
      </c>
      <c r="T197" t="s">
        <v>4201</v>
      </c>
      <c r="U197" t="s">
        <v>4202</v>
      </c>
      <c r="V197">
        <v>285512109</v>
      </c>
      <c r="W197">
        <v>7372</v>
      </c>
      <c r="X197" t="s">
        <v>1487</v>
      </c>
      <c r="Y197" t="s">
        <v>4195</v>
      </c>
      <c r="Z197">
        <v>2020</v>
      </c>
      <c r="AA197">
        <v>0</v>
      </c>
    </row>
    <row r="198" spans="1:27" x14ac:dyDescent="0.2">
      <c r="A198">
        <v>197</v>
      </c>
      <c r="B198">
        <v>218</v>
      </c>
      <c r="C198" s="1">
        <v>44795.604861111111</v>
      </c>
      <c r="D198" s="1">
        <v>44795.604861111111</v>
      </c>
      <c r="E198">
        <v>4</v>
      </c>
      <c r="G198" t="s">
        <v>242</v>
      </c>
      <c r="H198" t="s">
        <v>242</v>
      </c>
      <c r="I198">
        <v>1</v>
      </c>
      <c r="J198" s="1">
        <v>44795.604861111111</v>
      </c>
      <c r="K198" t="s">
        <v>4215</v>
      </c>
      <c r="L198" t="s">
        <v>242</v>
      </c>
      <c r="M198" t="s">
        <v>242</v>
      </c>
      <c r="P198" t="s">
        <v>242</v>
      </c>
      <c r="Q198" t="s">
        <v>242</v>
      </c>
      <c r="T198" t="s">
        <v>4216</v>
      </c>
      <c r="U198" t="s">
        <v>4217</v>
      </c>
      <c r="V198">
        <v>406216101</v>
      </c>
      <c r="W198">
        <v>1389</v>
      </c>
      <c r="X198" t="s">
        <v>248</v>
      </c>
      <c r="Y198" t="s">
        <v>4218</v>
      </c>
      <c r="Z198">
        <v>2020</v>
      </c>
      <c r="AA198">
        <v>0</v>
      </c>
    </row>
    <row r="199" spans="1:27" x14ac:dyDescent="0.2">
      <c r="A199">
        <v>198</v>
      </c>
      <c r="B199">
        <v>220</v>
      </c>
      <c r="C199" s="1">
        <v>44795.604861111111</v>
      </c>
      <c r="D199" s="1">
        <v>44795.604861111111</v>
      </c>
      <c r="E199">
        <v>4</v>
      </c>
      <c r="G199" t="s">
        <v>242</v>
      </c>
      <c r="H199" t="s">
        <v>242</v>
      </c>
      <c r="I199">
        <v>1</v>
      </c>
      <c r="J199" s="1">
        <v>44795.604861111111</v>
      </c>
      <c r="K199" t="s">
        <v>4240</v>
      </c>
      <c r="L199" t="s">
        <v>242</v>
      </c>
      <c r="M199" t="s">
        <v>242</v>
      </c>
      <c r="P199" t="s">
        <v>242</v>
      </c>
      <c r="Q199" t="s">
        <v>242</v>
      </c>
      <c r="T199" t="s">
        <v>4241</v>
      </c>
      <c r="U199" t="s">
        <v>4242</v>
      </c>
      <c r="V199" t="s">
        <v>4243</v>
      </c>
      <c r="W199">
        <v>6798</v>
      </c>
      <c r="X199" t="s">
        <v>659</v>
      </c>
      <c r="Y199" t="s">
        <v>660</v>
      </c>
      <c r="Z199">
        <v>2020</v>
      </c>
      <c r="AA199">
        <v>1</v>
      </c>
    </row>
    <row r="200" spans="1:27" x14ac:dyDescent="0.2">
      <c r="A200">
        <v>199</v>
      </c>
      <c r="B200">
        <v>221</v>
      </c>
      <c r="C200" s="1">
        <v>44795.604861111111</v>
      </c>
      <c r="D200" s="1">
        <v>44795.604861111111</v>
      </c>
      <c r="E200">
        <v>4</v>
      </c>
      <c r="G200" t="s">
        <v>242</v>
      </c>
      <c r="H200" t="s">
        <v>242</v>
      </c>
      <c r="I200">
        <v>1</v>
      </c>
      <c r="J200" s="1">
        <v>44795.604861111111</v>
      </c>
      <c r="K200" t="s">
        <v>4257</v>
      </c>
      <c r="L200" t="s">
        <v>242</v>
      </c>
      <c r="M200" t="s">
        <v>242</v>
      </c>
      <c r="P200" t="s">
        <v>242</v>
      </c>
      <c r="Q200" t="s">
        <v>242</v>
      </c>
      <c r="T200" t="s">
        <v>4258</v>
      </c>
      <c r="U200" t="s">
        <v>4259</v>
      </c>
      <c r="V200" t="s">
        <v>4260</v>
      </c>
      <c r="W200">
        <v>4513</v>
      </c>
      <c r="X200" t="s">
        <v>476</v>
      </c>
      <c r="Y200" t="s">
        <v>3454</v>
      </c>
      <c r="Z200">
        <v>2020</v>
      </c>
      <c r="AA200">
        <v>0.5</v>
      </c>
    </row>
    <row r="201" spans="1:27" x14ac:dyDescent="0.2">
      <c r="A201" s="10">
        <v>200</v>
      </c>
      <c r="B201">
        <v>222</v>
      </c>
      <c r="C201" s="1">
        <v>44795.604861111111</v>
      </c>
      <c r="D201" s="1">
        <v>44795.604861111111</v>
      </c>
      <c r="E201">
        <v>4</v>
      </c>
      <c r="G201" t="s">
        <v>242</v>
      </c>
      <c r="H201" t="s">
        <v>242</v>
      </c>
      <c r="I201">
        <v>1</v>
      </c>
      <c r="J201" s="1">
        <v>44795.604861111111</v>
      </c>
      <c r="K201" t="s">
        <v>4282</v>
      </c>
      <c r="L201" t="s">
        <v>242</v>
      </c>
      <c r="M201" t="s">
        <v>242</v>
      </c>
      <c r="P201" t="s">
        <v>242</v>
      </c>
      <c r="Q201" t="s">
        <v>242</v>
      </c>
      <c r="T201" s="10" t="s">
        <v>4283</v>
      </c>
      <c r="U201" t="s">
        <v>4284</v>
      </c>
      <c r="V201" t="s">
        <v>4285</v>
      </c>
      <c r="W201">
        <v>3711</v>
      </c>
      <c r="X201" s="10" t="s">
        <v>271</v>
      </c>
      <c r="Y201" s="10" t="s">
        <v>4286</v>
      </c>
      <c r="Z201" s="10">
        <v>2019</v>
      </c>
      <c r="AA201" s="10">
        <v>0</v>
      </c>
    </row>
    <row r="202" spans="1:27" x14ac:dyDescent="0.2">
      <c r="A202">
        <v>201</v>
      </c>
      <c r="B202">
        <v>224</v>
      </c>
      <c r="C202" s="1">
        <v>44795.604861111111</v>
      </c>
      <c r="D202" s="1">
        <v>44795.604861111111</v>
      </c>
      <c r="E202">
        <v>4</v>
      </c>
      <c r="G202" t="s">
        <v>242</v>
      </c>
      <c r="H202" t="s">
        <v>242</v>
      </c>
      <c r="I202">
        <v>1</v>
      </c>
      <c r="J202" s="1">
        <v>44795.604861111111</v>
      </c>
      <c r="K202" t="s">
        <v>4296</v>
      </c>
      <c r="L202" t="s">
        <v>242</v>
      </c>
      <c r="M202" t="s">
        <v>242</v>
      </c>
      <c r="P202" t="s">
        <v>242</v>
      </c>
      <c r="Q202" t="s">
        <v>242</v>
      </c>
      <c r="T202" t="s">
        <v>4297</v>
      </c>
      <c r="U202" t="s">
        <v>4298</v>
      </c>
      <c r="V202">
        <v>75887109</v>
      </c>
      <c r="W202">
        <v>3841</v>
      </c>
      <c r="X202" t="s">
        <v>350</v>
      </c>
      <c r="Y202" t="s">
        <v>992</v>
      </c>
      <c r="Z202">
        <v>2019</v>
      </c>
      <c r="AA202">
        <v>0</v>
      </c>
    </row>
    <row r="203" spans="1:27" x14ac:dyDescent="0.2">
      <c r="A203">
        <v>202</v>
      </c>
      <c r="B203">
        <v>225</v>
      </c>
      <c r="C203" s="1">
        <v>44795.604861111111</v>
      </c>
      <c r="D203" s="1">
        <v>44795.604861111111</v>
      </c>
      <c r="E203">
        <v>4</v>
      </c>
      <c r="G203" t="s">
        <v>242</v>
      </c>
      <c r="H203" t="s">
        <v>242</v>
      </c>
      <c r="I203">
        <v>1</v>
      </c>
      <c r="J203" s="1">
        <v>44795.604861111111</v>
      </c>
      <c r="K203" t="s">
        <v>4315</v>
      </c>
      <c r="L203" t="s">
        <v>242</v>
      </c>
      <c r="M203" t="s">
        <v>242</v>
      </c>
      <c r="P203" t="s">
        <v>242</v>
      </c>
      <c r="Q203" t="s">
        <v>242</v>
      </c>
      <c r="T203" t="s">
        <v>4316</v>
      </c>
      <c r="U203" t="s">
        <v>4317</v>
      </c>
      <c r="V203">
        <v>863667101</v>
      </c>
      <c r="W203">
        <v>3841</v>
      </c>
      <c r="X203" t="s">
        <v>350</v>
      </c>
      <c r="Y203" t="s">
        <v>992</v>
      </c>
      <c r="Z203">
        <v>2020</v>
      </c>
      <c r="AA203">
        <v>0</v>
      </c>
    </row>
    <row r="204" spans="1:27" x14ac:dyDescent="0.2">
      <c r="A204">
        <v>203</v>
      </c>
      <c r="B204">
        <v>226</v>
      </c>
      <c r="C204" s="1">
        <v>44795.604861111111</v>
      </c>
      <c r="D204" s="1">
        <v>44795.604861111111</v>
      </c>
      <c r="E204">
        <v>4</v>
      </c>
      <c r="G204" t="s">
        <v>242</v>
      </c>
      <c r="H204" t="s">
        <v>242</v>
      </c>
      <c r="I204">
        <v>1</v>
      </c>
      <c r="J204" s="1">
        <v>44795.604861111111</v>
      </c>
      <c r="K204" t="s">
        <v>4327</v>
      </c>
      <c r="L204" t="s">
        <v>242</v>
      </c>
      <c r="M204" t="s">
        <v>242</v>
      </c>
      <c r="P204" t="s">
        <v>242</v>
      </c>
      <c r="Q204" t="s">
        <v>242</v>
      </c>
      <c r="T204" t="s">
        <v>4328</v>
      </c>
      <c r="U204" t="s">
        <v>4329</v>
      </c>
      <c r="V204">
        <v>595112103</v>
      </c>
      <c r="W204">
        <v>3674</v>
      </c>
      <c r="X204" t="s">
        <v>297</v>
      </c>
      <c r="Y204" t="s">
        <v>1864</v>
      </c>
      <c r="Z204">
        <v>2020</v>
      </c>
      <c r="AA204">
        <v>0</v>
      </c>
    </row>
    <row r="205" spans="1:27" x14ac:dyDescent="0.2">
      <c r="A205">
        <v>204</v>
      </c>
      <c r="B205">
        <v>227</v>
      </c>
      <c r="C205" s="1">
        <v>44795.604861111111</v>
      </c>
      <c r="D205" s="1">
        <v>44795.604861111111</v>
      </c>
      <c r="E205">
        <v>4</v>
      </c>
      <c r="G205" t="s">
        <v>242</v>
      </c>
      <c r="H205" t="s">
        <v>242</v>
      </c>
      <c r="I205">
        <v>1</v>
      </c>
      <c r="J205" s="1">
        <v>44795.604861111111</v>
      </c>
      <c r="K205" t="s">
        <v>4347</v>
      </c>
      <c r="L205" t="s">
        <v>242</v>
      </c>
      <c r="M205" t="s">
        <v>242</v>
      </c>
      <c r="P205" t="s">
        <v>242</v>
      </c>
      <c r="Q205" t="s">
        <v>242</v>
      </c>
      <c r="T205" t="s">
        <v>4348</v>
      </c>
      <c r="U205" t="s">
        <v>4349</v>
      </c>
      <c r="V205">
        <v>550241103</v>
      </c>
      <c r="W205">
        <v>4813</v>
      </c>
      <c r="X205" t="s">
        <v>1487</v>
      </c>
      <c r="Y205" t="s">
        <v>4350</v>
      </c>
      <c r="Z205">
        <v>2020</v>
      </c>
      <c r="AA205">
        <v>0</v>
      </c>
    </row>
    <row r="206" spans="1:27" x14ac:dyDescent="0.2">
      <c r="A206">
        <v>205</v>
      </c>
      <c r="B206">
        <v>228</v>
      </c>
      <c r="C206" s="1">
        <v>44795.604861111111</v>
      </c>
      <c r="D206" s="1">
        <v>44795.604861111111</v>
      </c>
      <c r="E206">
        <v>4</v>
      </c>
      <c r="G206" t="s">
        <v>242</v>
      </c>
      <c r="H206" t="s">
        <v>242</v>
      </c>
      <c r="I206">
        <v>1</v>
      </c>
      <c r="J206" s="1">
        <v>44795.604861111111</v>
      </c>
      <c r="K206" t="s">
        <v>4366</v>
      </c>
      <c r="L206" t="s">
        <v>242</v>
      </c>
      <c r="M206" t="s">
        <v>242</v>
      </c>
      <c r="P206" t="s">
        <v>242</v>
      </c>
      <c r="Q206" t="s">
        <v>242</v>
      </c>
      <c r="T206" t="s">
        <v>4367</v>
      </c>
      <c r="U206" t="s">
        <v>4368</v>
      </c>
      <c r="V206">
        <v>907818108</v>
      </c>
      <c r="W206">
        <v>4011</v>
      </c>
      <c r="X206" t="s">
        <v>476</v>
      </c>
      <c r="Y206" t="s">
        <v>4369</v>
      </c>
      <c r="Z206">
        <v>2020</v>
      </c>
      <c r="AA206">
        <v>0.5</v>
      </c>
    </row>
    <row r="207" spans="1:27" x14ac:dyDescent="0.2">
      <c r="A207">
        <v>206</v>
      </c>
      <c r="B207">
        <v>229</v>
      </c>
      <c r="C207" s="1">
        <v>44795.604861111111</v>
      </c>
      <c r="D207" s="1">
        <v>44795.604861111111</v>
      </c>
      <c r="E207">
        <v>4</v>
      </c>
      <c r="G207" t="s">
        <v>242</v>
      </c>
      <c r="H207" t="s">
        <v>242</v>
      </c>
      <c r="I207">
        <v>1</v>
      </c>
      <c r="J207" s="1">
        <v>44795.604861111111</v>
      </c>
      <c r="K207" t="s">
        <v>4387</v>
      </c>
      <c r="L207" t="s">
        <v>242</v>
      </c>
      <c r="M207" t="s">
        <v>242</v>
      </c>
      <c r="P207" t="s">
        <v>242</v>
      </c>
      <c r="Q207" t="s">
        <v>242</v>
      </c>
      <c r="T207" t="s">
        <v>4388</v>
      </c>
      <c r="U207" t="s">
        <v>4389</v>
      </c>
      <c r="V207" t="s">
        <v>4390</v>
      </c>
      <c r="W207">
        <v>8062</v>
      </c>
      <c r="X207" t="s">
        <v>350</v>
      </c>
      <c r="Y207" t="s">
        <v>351</v>
      </c>
      <c r="Z207">
        <v>2020</v>
      </c>
      <c r="AA207">
        <v>0</v>
      </c>
    </row>
    <row r="208" spans="1:27" x14ac:dyDescent="0.2">
      <c r="A208">
        <v>207</v>
      </c>
      <c r="B208">
        <v>230</v>
      </c>
      <c r="C208" s="1">
        <v>44795.604861111111</v>
      </c>
      <c r="D208" s="1">
        <v>44795.604861111111</v>
      </c>
      <c r="E208">
        <v>4</v>
      </c>
      <c r="G208" t="s">
        <v>242</v>
      </c>
      <c r="H208" t="s">
        <v>242</v>
      </c>
      <c r="I208">
        <v>1</v>
      </c>
      <c r="J208" s="1">
        <v>44795.604861111111</v>
      </c>
      <c r="K208" t="s">
        <v>4399</v>
      </c>
      <c r="L208" t="s">
        <v>242</v>
      </c>
      <c r="M208" t="s">
        <v>242</v>
      </c>
      <c r="P208" t="s">
        <v>242</v>
      </c>
      <c r="Q208" t="s">
        <v>242</v>
      </c>
      <c r="T208" t="s">
        <v>4400</v>
      </c>
      <c r="U208" t="s">
        <v>4401</v>
      </c>
      <c r="V208">
        <v>651639106</v>
      </c>
      <c r="W208">
        <v>1040</v>
      </c>
      <c r="X208" t="s">
        <v>418</v>
      </c>
      <c r="Y208" t="s">
        <v>3654</v>
      </c>
      <c r="Z208">
        <v>2020</v>
      </c>
      <c r="AA208">
        <v>1</v>
      </c>
    </row>
    <row r="209" spans="1:27" x14ac:dyDescent="0.2">
      <c r="A209">
        <v>208</v>
      </c>
      <c r="B209">
        <v>232</v>
      </c>
      <c r="C209" s="1">
        <v>44795.604861111111</v>
      </c>
      <c r="D209" s="1">
        <v>44795.604861111111</v>
      </c>
      <c r="E209">
        <v>4</v>
      </c>
      <c r="G209" t="s">
        <v>242</v>
      </c>
      <c r="H209" t="s">
        <v>242</v>
      </c>
      <c r="I209">
        <v>1</v>
      </c>
      <c r="J209" s="1">
        <v>44795.604861111111</v>
      </c>
      <c r="K209" t="s">
        <v>4423</v>
      </c>
      <c r="L209" t="s">
        <v>242</v>
      </c>
      <c r="M209" t="s">
        <v>242</v>
      </c>
      <c r="P209" t="s">
        <v>242</v>
      </c>
      <c r="Q209" t="s">
        <v>242</v>
      </c>
      <c r="T209" t="s">
        <v>4424</v>
      </c>
      <c r="U209" t="s">
        <v>4425</v>
      </c>
      <c r="V209">
        <v>747525103</v>
      </c>
      <c r="W209">
        <v>3674</v>
      </c>
      <c r="X209" t="s">
        <v>297</v>
      </c>
      <c r="Y209" t="s">
        <v>1864</v>
      </c>
      <c r="Z209">
        <v>2020</v>
      </c>
      <c r="AA209">
        <v>0.5</v>
      </c>
    </row>
    <row r="210" spans="1:27" x14ac:dyDescent="0.2">
      <c r="A210">
        <v>209</v>
      </c>
      <c r="B210">
        <v>233</v>
      </c>
      <c r="C210" s="1">
        <v>44795.604861111111</v>
      </c>
      <c r="D210" s="1">
        <v>44795.604861111111</v>
      </c>
      <c r="E210">
        <v>4</v>
      </c>
      <c r="G210" t="s">
        <v>242</v>
      </c>
      <c r="H210" t="s">
        <v>242</v>
      </c>
      <c r="I210">
        <v>1</v>
      </c>
      <c r="J210" s="1">
        <v>44795.604861111111</v>
      </c>
      <c r="K210" t="s">
        <v>4437</v>
      </c>
      <c r="L210" t="s">
        <v>242</v>
      </c>
      <c r="M210" t="s">
        <v>242</v>
      </c>
      <c r="P210" t="s">
        <v>242</v>
      </c>
      <c r="Q210" t="s">
        <v>242</v>
      </c>
      <c r="T210" t="s">
        <v>4438</v>
      </c>
      <c r="U210" t="s">
        <v>4439</v>
      </c>
      <c r="V210">
        <v>369550108</v>
      </c>
      <c r="W210">
        <v>3721</v>
      </c>
      <c r="X210" t="s">
        <v>476</v>
      </c>
      <c r="Y210" t="s">
        <v>2504</v>
      </c>
      <c r="Z210">
        <v>2020</v>
      </c>
      <c r="AA210">
        <v>0</v>
      </c>
    </row>
    <row r="211" spans="1:27" x14ac:dyDescent="0.2">
      <c r="A211">
        <v>210</v>
      </c>
      <c r="B211">
        <v>234</v>
      </c>
      <c r="C211" s="1">
        <v>44795.604861111111</v>
      </c>
      <c r="D211" s="1">
        <v>44795.604861111111</v>
      </c>
      <c r="E211">
        <v>4</v>
      </c>
      <c r="G211" t="s">
        <v>242</v>
      </c>
      <c r="H211" t="s">
        <v>242</v>
      </c>
      <c r="I211">
        <v>1</v>
      </c>
      <c r="J211" s="1">
        <v>44795.604861111111</v>
      </c>
      <c r="K211" t="s">
        <v>4450</v>
      </c>
      <c r="L211" t="s">
        <v>242</v>
      </c>
      <c r="M211" t="s">
        <v>242</v>
      </c>
      <c r="P211" t="s">
        <v>242</v>
      </c>
      <c r="Q211" t="s">
        <v>242</v>
      </c>
      <c r="T211" t="s">
        <v>4451</v>
      </c>
      <c r="U211" t="s">
        <v>4452</v>
      </c>
      <c r="V211">
        <v>101137107</v>
      </c>
      <c r="W211">
        <v>3841</v>
      </c>
      <c r="X211" t="s">
        <v>350</v>
      </c>
      <c r="Y211" t="s">
        <v>992</v>
      </c>
      <c r="Z211">
        <v>2020</v>
      </c>
      <c r="AA211">
        <v>0</v>
      </c>
    </row>
    <row r="212" spans="1:27" x14ac:dyDescent="0.2">
      <c r="A212">
        <v>211</v>
      </c>
      <c r="B212">
        <v>235</v>
      </c>
      <c r="C212" s="1">
        <v>44795.604861111111</v>
      </c>
      <c r="D212" s="1">
        <v>44795.604861111111</v>
      </c>
      <c r="E212">
        <v>4</v>
      </c>
      <c r="G212" t="s">
        <v>242</v>
      </c>
      <c r="H212" t="s">
        <v>242</v>
      </c>
      <c r="I212">
        <v>1</v>
      </c>
      <c r="J212" s="1">
        <v>44795.604861111111</v>
      </c>
      <c r="K212" t="s">
        <v>4464</v>
      </c>
      <c r="L212" t="s">
        <v>242</v>
      </c>
      <c r="M212" t="s">
        <v>242</v>
      </c>
      <c r="P212" t="s">
        <v>242</v>
      </c>
      <c r="Q212" t="s">
        <v>242</v>
      </c>
      <c r="T212" t="s">
        <v>4465</v>
      </c>
      <c r="U212" t="s">
        <v>4466</v>
      </c>
      <c r="V212" t="s">
        <v>4467</v>
      </c>
      <c r="W212">
        <v>1311</v>
      </c>
      <c r="X212" t="s">
        <v>248</v>
      </c>
      <c r="Y212" t="s">
        <v>249</v>
      </c>
      <c r="Z212">
        <v>2020</v>
      </c>
      <c r="AA212">
        <v>0.5</v>
      </c>
    </row>
    <row r="213" spans="1:27" x14ac:dyDescent="0.2">
      <c r="A213">
        <v>212</v>
      </c>
      <c r="B213">
        <v>236</v>
      </c>
      <c r="C213" s="1">
        <v>44795.604861111111</v>
      </c>
      <c r="D213" s="1">
        <v>44795.604861111111</v>
      </c>
      <c r="E213">
        <v>4</v>
      </c>
      <c r="G213" t="s">
        <v>242</v>
      </c>
      <c r="H213" t="s">
        <v>242</v>
      </c>
      <c r="I213">
        <v>1</v>
      </c>
      <c r="J213" s="1">
        <v>44795.604861111111</v>
      </c>
      <c r="K213" t="s">
        <v>4482</v>
      </c>
      <c r="L213" t="s">
        <v>242</v>
      </c>
      <c r="M213" t="s">
        <v>242</v>
      </c>
      <c r="P213" t="s">
        <v>242</v>
      </c>
      <c r="Q213" t="s">
        <v>242</v>
      </c>
      <c r="T213" t="s">
        <v>4483</v>
      </c>
      <c r="U213" t="s">
        <v>4484</v>
      </c>
      <c r="V213">
        <v>902494103</v>
      </c>
      <c r="W213">
        <v>2011</v>
      </c>
      <c r="X213" t="s">
        <v>326</v>
      </c>
      <c r="Y213" t="s">
        <v>942</v>
      </c>
      <c r="Z213">
        <v>2019</v>
      </c>
      <c r="AA213">
        <v>0</v>
      </c>
    </row>
    <row r="214" spans="1:27" x14ac:dyDescent="0.2">
      <c r="A214">
        <v>213</v>
      </c>
      <c r="B214">
        <v>237</v>
      </c>
      <c r="C214" s="1">
        <v>44795.604861111111</v>
      </c>
      <c r="D214" s="1">
        <v>44795.604861111111</v>
      </c>
      <c r="E214">
        <v>4</v>
      </c>
      <c r="G214" t="s">
        <v>242</v>
      </c>
      <c r="H214" t="s">
        <v>242</v>
      </c>
      <c r="I214">
        <v>1</v>
      </c>
      <c r="J214" s="1">
        <v>44795.604861111111</v>
      </c>
      <c r="K214" t="s">
        <v>4505</v>
      </c>
      <c r="L214" t="s">
        <v>242</v>
      </c>
      <c r="M214" t="s">
        <v>242</v>
      </c>
      <c r="P214" t="s">
        <v>242</v>
      </c>
      <c r="Q214" t="s">
        <v>242</v>
      </c>
      <c r="T214" t="s">
        <v>4506</v>
      </c>
      <c r="U214" t="s">
        <v>4507</v>
      </c>
      <c r="V214">
        <v>370334104</v>
      </c>
      <c r="W214">
        <v>2040</v>
      </c>
      <c r="X214" t="s">
        <v>326</v>
      </c>
      <c r="Y214" t="s">
        <v>942</v>
      </c>
      <c r="Z214">
        <v>2021</v>
      </c>
      <c r="AA214">
        <v>0.5</v>
      </c>
    </row>
    <row r="215" spans="1:27" x14ac:dyDescent="0.2">
      <c r="A215">
        <v>214</v>
      </c>
      <c r="B215">
        <v>238</v>
      </c>
      <c r="C215" s="1">
        <v>44795.604861111111</v>
      </c>
      <c r="D215" s="1">
        <v>44795.604861111111</v>
      </c>
      <c r="E215">
        <v>4</v>
      </c>
      <c r="G215" t="s">
        <v>242</v>
      </c>
      <c r="H215" t="s">
        <v>242</v>
      </c>
      <c r="I215">
        <v>1</v>
      </c>
      <c r="J215" s="1">
        <v>44795.604861111111</v>
      </c>
      <c r="K215" t="s">
        <v>4525</v>
      </c>
      <c r="L215" t="s">
        <v>242</v>
      </c>
      <c r="M215" t="s">
        <v>242</v>
      </c>
      <c r="P215" t="s">
        <v>242</v>
      </c>
      <c r="Q215" t="s">
        <v>242</v>
      </c>
      <c r="T215" t="s">
        <v>4526</v>
      </c>
      <c r="U215" t="s">
        <v>4527</v>
      </c>
      <c r="V215" t="s">
        <v>4528</v>
      </c>
      <c r="W215">
        <v>2836</v>
      </c>
      <c r="X215" t="s">
        <v>350</v>
      </c>
      <c r="Y215" t="s">
        <v>2570</v>
      </c>
      <c r="Z215">
        <v>2020</v>
      </c>
      <c r="AA215">
        <v>0.5</v>
      </c>
    </row>
    <row r="216" spans="1:27" x14ac:dyDescent="0.2">
      <c r="A216">
        <v>215</v>
      </c>
      <c r="B216">
        <v>239</v>
      </c>
      <c r="C216" s="1">
        <v>44795.604861111111</v>
      </c>
      <c r="D216" s="1">
        <v>44795.604861111111</v>
      </c>
      <c r="E216">
        <v>4</v>
      </c>
      <c r="G216" t="s">
        <v>242</v>
      </c>
      <c r="H216" t="s">
        <v>242</v>
      </c>
      <c r="I216">
        <v>1</v>
      </c>
      <c r="J216" s="1">
        <v>44795.604861111111</v>
      </c>
      <c r="K216" t="s">
        <v>4541</v>
      </c>
      <c r="L216" t="s">
        <v>242</v>
      </c>
      <c r="M216" t="s">
        <v>242</v>
      </c>
      <c r="P216" t="s">
        <v>242</v>
      </c>
      <c r="Q216" t="s">
        <v>242</v>
      </c>
      <c r="T216" t="s">
        <v>4542</v>
      </c>
      <c r="U216" t="s">
        <v>4543</v>
      </c>
      <c r="V216" t="s">
        <v>4544</v>
      </c>
      <c r="W216">
        <v>6411</v>
      </c>
      <c r="X216" t="s">
        <v>319</v>
      </c>
      <c r="Y216" t="s">
        <v>890</v>
      </c>
      <c r="Z216">
        <v>2020</v>
      </c>
      <c r="AA216">
        <v>0</v>
      </c>
    </row>
    <row r="217" spans="1:27" x14ac:dyDescent="0.2">
      <c r="A217">
        <v>216</v>
      </c>
      <c r="B217">
        <v>240</v>
      </c>
      <c r="C217" s="1">
        <v>44795.604861111111</v>
      </c>
      <c r="D217" s="1">
        <v>44795.604861111111</v>
      </c>
      <c r="E217">
        <v>4</v>
      </c>
      <c r="G217" t="s">
        <v>242</v>
      </c>
      <c r="H217" t="s">
        <v>242</v>
      </c>
      <c r="I217">
        <v>1</v>
      </c>
      <c r="J217" s="1">
        <v>44795.604861111111</v>
      </c>
      <c r="K217" t="s">
        <v>4552</v>
      </c>
      <c r="L217" t="s">
        <v>242</v>
      </c>
      <c r="M217" t="s">
        <v>242</v>
      </c>
      <c r="P217" t="s">
        <v>242</v>
      </c>
      <c r="Q217" t="s">
        <v>242</v>
      </c>
      <c r="T217" t="s">
        <v>4553</v>
      </c>
      <c r="U217" t="s">
        <v>4554</v>
      </c>
      <c r="V217">
        <v>247361702</v>
      </c>
      <c r="W217">
        <v>4512</v>
      </c>
      <c r="X217" t="s">
        <v>476</v>
      </c>
      <c r="Y217" t="s">
        <v>4555</v>
      </c>
      <c r="Z217">
        <v>2019</v>
      </c>
      <c r="AA217">
        <v>0.5</v>
      </c>
    </row>
    <row r="218" spans="1:27" x14ac:dyDescent="0.2">
      <c r="A218">
        <v>217</v>
      </c>
      <c r="B218">
        <v>241</v>
      </c>
      <c r="C218" s="1">
        <v>44795.604861111111</v>
      </c>
      <c r="D218" s="1">
        <v>44795.604861111111</v>
      </c>
      <c r="E218">
        <v>4</v>
      </c>
      <c r="G218" t="s">
        <v>242</v>
      </c>
      <c r="H218" t="s">
        <v>242</v>
      </c>
      <c r="I218">
        <v>1</v>
      </c>
      <c r="J218" s="1">
        <v>44795.604861111111</v>
      </c>
      <c r="K218" t="s">
        <v>4573</v>
      </c>
      <c r="L218" t="s">
        <v>242</v>
      </c>
      <c r="M218" t="s">
        <v>242</v>
      </c>
      <c r="P218" t="s">
        <v>242</v>
      </c>
      <c r="Q218" t="s">
        <v>242</v>
      </c>
      <c r="T218" t="s">
        <v>4574</v>
      </c>
      <c r="U218" t="s">
        <v>4575</v>
      </c>
      <c r="V218">
        <v>911312106</v>
      </c>
      <c r="W218">
        <v>4210</v>
      </c>
      <c r="X218" t="s">
        <v>476</v>
      </c>
      <c r="Y218" t="s">
        <v>3454</v>
      </c>
      <c r="Z218">
        <v>2019</v>
      </c>
      <c r="AA218">
        <v>1</v>
      </c>
    </row>
    <row r="219" spans="1:27" x14ac:dyDescent="0.2">
      <c r="A219" s="10">
        <v>218</v>
      </c>
      <c r="B219">
        <v>242</v>
      </c>
      <c r="C219" s="1">
        <v>44795.604861111111</v>
      </c>
      <c r="D219" s="1">
        <v>44795.604861111111</v>
      </c>
      <c r="E219">
        <v>4</v>
      </c>
      <c r="G219" t="s">
        <v>242</v>
      </c>
      <c r="H219" t="s">
        <v>242</v>
      </c>
      <c r="I219">
        <v>1</v>
      </c>
      <c r="J219" s="1">
        <v>44795.604861111111</v>
      </c>
      <c r="K219" t="s">
        <v>4595</v>
      </c>
      <c r="L219" t="s">
        <v>242</v>
      </c>
      <c r="M219" t="s">
        <v>242</v>
      </c>
      <c r="P219" t="s">
        <v>242</v>
      </c>
      <c r="Q219" t="s">
        <v>242</v>
      </c>
      <c r="T219" s="10" t="s">
        <v>4596</v>
      </c>
      <c r="U219" t="s">
        <v>4597</v>
      </c>
      <c r="V219">
        <v>526057104</v>
      </c>
      <c r="W219">
        <v>1531</v>
      </c>
      <c r="X219" s="10" t="s">
        <v>271</v>
      </c>
      <c r="Y219" s="10" t="s">
        <v>2346</v>
      </c>
      <c r="Z219" s="10">
        <v>2020</v>
      </c>
      <c r="AA219" s="10">
        <v>0</v>
      </c>
    </row>
    <row r="220" spans="1:27" x14ac:dyDescent="0.2">
      <c r="A220" s="10">
        <v>219</v>
      </c>
      <c r="B220">
        <v>243</v>
      </c>
      <c r="C220" s="1">
        <v>44795.604861111111</v>
      </c>
      <c r="D220" s="1">
        <v>44795.604861111111</v>
      </c>
      <c r="E220">
        <v>4</v>
      </c>
      <c r="G220" t="s">
        <v>242</v>
      </c>
      <c r="H220" t="s">
        <v>242</v>
      </c>
      <c r="I220">
        <v>1</v>
      </c>
      <c r="J220" s="1">
        <v>44795.604861111111</v>
      </c>
      <c r="K220" t="s">
        <v>4600</v>
      </c>
      <c r="L220" t="s">
        <v>242</v>
      </c>
      <c r="M220" t="s">
        <v>242</v>
      </c>
      <c r="P220" t="s">
        <v>242</v>
      </c>
      <c r="Q220" t="s">
        <v>242</v>
      </c>
      <c r="T220" s="10" t="s">
        <v>4601</v>
      </c>
      <c r="U220" t="s">
        <v>4602</v>
      </c>
      <c r="V220">
        <v>580135101</v>
      </c>
      <c r="W220">
        <v>5812</v>
      </c>
      <c r="X220" s="10" t="s">
        <v>271</v>
      </c>
      <c r="Y220" s="10" t="s">
        <v>1304</v>
      </c>
      <c r="Z220" s="10">
        <v>2019</v>
      </c>
      <c r="AA220" s="10">
        <v>0</v>
      </c>
    </row>
    <row r="221" spans="1:27" x14ac:dyDescent="0.2">
      <c r="A221">
        <v>220</v>
      </c>
      <c r="B221">
        <v>244</v>
      </c>
      <c r="C221" s="1">
        <v>44795.604861111111</v>
      </c>
      <c r="D221" s="1">
        <v>44795.604861111111</v>
      </c>
      <c r="E221">
        <v>4</v>
      </c>
      <c r="G221" t="s">
        <v>242</v>
      </c>
      <c r="H221" t="s">
        <v>242</v>
      </c>
      <c r="I221">
        <v>1</v>
      </c>
      <c r="J221" s="1">
        <v>44795.604861111111</v>
      </c>
      <c r="K221" t="s">
        <v>4616</v>
      </c>
      <c r="L221" t="s">
        <v>242</v>
      </c>
      <c r="M221" t="s">
        <v>242</v>
      </c>
      <c r="P221" t="s">
        <v>242</v>
      </c>
      <c r="Q221" t="s">
        <v>242</v>
      </c>
      <c r="T221" t="s">
        <v>4617</v>
      </c>
      <c r="U221" t="s">
        <v>4618</v>
      </c>
      <c r="V221" t="s">
        <v>4619</v>
      </c>
      <c r="W221">
        <v>3570</v>
      </c>
      <c r="X221" t="s">
        <v>297</v>
      </c>
      <c r="Y221" t="s">
        <v>4620</v>
      </c>
      <c r="Z221">
        <v>2019</v>
      </c>
      <c r="AA221">
        <v>0.5</v>
      </c>
    </row>
    <row r="222" spans="1:27" x14ac:dyDescent="0.2">
      <c r="A222" s="10">
        <v>221</v>
      </c>
      <c r="B222">
        <v>245</v>
      </c>
      <c r="C222" s="1">
        <v>44795.604861111111</v>
      </c>
      <c r="D222" s="1">
        <v>44795.604861111111</v>
      </c>
      <c r="E222">
        <v>4</v>
      </c>
      <c r="G222" t="s">
        <v>242</v>
      </c>
      <c r="H222" t="s">
        <v>242</v>
      </c>
      <c r="I222">
        <v>1</v>
      </c>
      <c r="J222" s="1">
        <v>44795.604861111111</v>
      </c>
      <c r="K222" t="s">
        <v>4639</v>
      </c>
      <c r="L222" t="s">
        <v>242</v>
      </c>
      <c r="M222" t="s">
        <v>242</v>
      </c>
      <c r="P222" t="s">
        <v>242</v>
      </c>
      <c r="Q222" t="s">
        <v>242</v>
      </c>
      <c r="T222" s="10" t="s">
        <v>4640</v>
      </c>
      <c r="U222" t="s">
        <v>4641</v>
      </c>
      <c r="V222">
        <v>872540109</v>
      </c>
      <c r="W222">
        <v>5651</v>
      </c>
      <c r="X222" s="10" t="s">
        <v>271</v>
      </c>
      <c r="Y222" s="10" t="s">
        <v>272</v>
      </c>
      <c r="Z222" s="10">
        <v>2020</v>
      </c>
      <c r="AA222" s="10">
        <v>0.5</v>
      </c>
    </row>
    <row r="223" spans="1:27" x14ac:dyDescent="0.2">
      <c r="A223">
        <v>222</v>
      </c>
      <c r="B223">
        <v>246</v>
      </c>
      <c r="C223" s="1">
        <v>44795.604861111111</v>
      </c>
      <c r="D223" s="1">
        <v>44795.604861111111</v>
      </c>
      <c r="E223">
        <v>4</v>
      </c>
      <c r="G223" t="s">
        <v>242</v>
      </c>
      <c r="H223" t="s">
        <v>242</v>
      </c>
      <c r="I223">
        <v>1</v>
      </c>
      <c r="J223" s="1">
        <v>44795.604861111111</v>
      </c>
      <c r="K223" t="s">
        <v>4657</v>
      </c>
      <c r="L223" t="s">
        <v>242</v>
      </c>
      <c r="M223" t="s">
        <v>242</v>
      </c>
      <c r="P223" t="s">
        <v>242</v>
      </c>
      <c r="Q223" t="s">
        <v>242</v>
      </c>
      <c r="T223" t="s">
        <v>4658</v>
      </c>
      <c r="U223" t="s">
        <v>4659</v>
      </c>
      <c r="V223" t="s">
        <v>4660</v>
      </c>
      <c r="W223">
        <v>6099</v>
      </c>
      <c r="X223" t="s">
        <v>297</v>
      </c>
      <c r="Y223" t="s">
        <v>765</v>
      </c>
      <c r="Z223">
        <v>2019</v>
      </c>
      <c r="AA223">
        <v>0.5</v>
      </c>
    </row>
    <row r="224" spans="1:27" x14ac:dyDescent="0.2">
      <c r="A224">
        <v>223</v>
      </c>
      <c r="B224">
        <v>247</v>
      </c>
      <c r="C224" s="1">
        <v>44795.604861111111</v>
      </c>
      <c r="D224" s="1">
        <v>44795.604861111111</v>
      </c>
      <c r="E224">
        <v>4</v>
      </c>
      <c r="G224" t="s">
        <v>242</v>
      </c>
      <c r="H224" t="s">
        <v>242</v>
      </c>
      <c r="I224">
        <v>1</v>
      </c>
      <c r="J224" s="1">
        <v>44795.604861111111</v>
      </c>
      <c r="K224" t="s">
        <v>4675</v>
      </c>
      <c r="L224" t="s">
        <v>242</v>
      </c>
      <c r="M224" t="s">
        <v>242</v>
      </c>
      <c r="P224" t="s">
        <v>242</v>
      </c>
      <c r="Q224" t="s">
        <v>242</v>
      </c>
      <c r="T224" t="s">
        <v>4676</v>
      </c>
      <c r="U224" t="s">
        <v>4677</v>
      </c>
      <c r="V224" t="s">
        <v>4678</v>
      </c>
      <c r="W224">
        <v>6798</v>
      </c>
      <c r="X224" t="s">
        <v>659</v>
      </c>
      <c r="Y224" t="s">
        <v>660</v>
      </c>
      <c r="Z224">
        <v>2019</v>
      </c>
      <c r="AA224">
        <v>0</v>
      </c>
    </row>
    <row r="225" spans="1:27" x14ac:dyDescent="0.2">
      <c r="A225">
        <v>224</v>
      </c>
      <c r="B225">
        <v>248</v>
      </c>
      <c r="C225" s="1">
        <v>44795.604861111111</v>
      </c>
      <c r="D225" s="1">
        <v>44795.604861111111</v>
      </c>
      <c r="E225">
        <v>4</v>
      </c>
      <c r="G225" t="s">
        <v>242</v>
      </c>
      <c r="H225" t="s">
        <v>242</v>
      </c>
      <c r="I225">
        <v>1</v>
      </c>
      <c r="J225" s="1">
        <v>44795.604861111111</v>
      </c>
      <c r="K225" t="s">
        <v>4692</v>
      </c>
      <c r="L225" t="s">
        <v>242</v>
      </c>
      <c r="M225" t="s">
        <v>242</v>
      </c>
      <c r="P225" t="s">
        <v>242</v>
      </c>
      <c r="Q225" t="s">
        <v>242</v>
      </c>
      <c r="T225" t="s">
        <v>4693</v>
      </c>
      <c r="U225" t="s">
        <v>4694</v>
      </c>
      <c r="V225" t="s">
        <v>4695</v>
      </c>
      <c r="W225">
        <v>2111</v>
      </c>
      <c r="X225" t="s">
        <v>326</v>
      </c>
      <c r="Y225" t="s">
        <v>4696</v>
      </c>
      <c r="Z225">
        <v>2020</v>
      </c>
      <c r="AA225">
        <v>0.5</v>
      </c>
    </row>
    <row r="226" spans="1:27" x14ac:dyDescent="0.2">
      <c r="A226">
        <v>225</v>
      </c>
      <c r="B226">
        <v>249</v>
      </c>
      <c r="C226" s="1">
        <v>44795.604861111111</v>
      </c>
      <c r="D226" s="1">
        <v>44795.604861111111</v>
      </c>
      <c r="E226">
        <v>4</v>
      </c>
      <c r="G226" t="s">
        <v>242</v>
      </c>
      <c r="H226" t="s">
        <v>242</v>
      </c>
      <c r="I226">
        <v>1</v>
      </c>
      <c r="J226" s="1">
        <v>44795.604861111111</v>
      </c>
      <c r="K226" t="s">
        <v>4710</v>
      </c>
      <c r="L226" t="s">
        <v>242</v>
      </c>
      <c r="M226" t="s">
        <v>242</v>
      </c>
      <c r="P226" t="s">
        <v>242</v>
      </c>
      <c r="Q226" t="s">
        <v>242</v>
      </c>
      <c r="T226" t="s">
        <v>4711</v>
      </c>
      <c r="U226" t="s">
        <v>4712</v>
      </c>
      <c r="V226">
        <v>539830109</v>
      </c>
      <c r="W226">
        <v>3760</v>
      </c>
      <c r="X226" t="s">
        <v>476</v>
      </c>
      <c r="Y226" t="s">
        <v>2504</v>
      </c>
      <c r="Z226">
        <v>2019</v>
      </c>
      <c r="AA226">
        <v>1</v>
      </c>
    </row>
    <row r="227" spans="1:27" x14ac:dyDescent="0.2">
      <c r="A227">
        <v>226</v>
      </c>
      <c r="B227">
        <v>250</v>
      </c>
      <c r="C227" s="1">
        <v>44795.604861111111</v>
      </c>
      <c r="D227" s="1">
        <v>44795.604861111111</v>
      </c>
      <c r="E227">
        <v>4</v>
      </c>
      <c r="G227" t="s">
        <v>242</v>
      </c>
      <c r="H227" t="s">
        <v>242</v>
      </c>
      <c r="I227">
        <v>1</v>
      </c>
      <c r="J227" s="1">
        <v>44795.604861111111</v>
      </c>
      <c r="K227" t="s">
        <v>4731</v>
      </c>
      <c r="L227" t="s">
        <v>242</v>
      </c>
      <c r="M227" t="s">
        <v>242</v>
      </c>
      <c r="P227" t="s">
        <v>242</v>
      </c>
      <c r="Q227" t="s">
        <v>242</v>
      </c>
      <c r="T227" t="s">
        <v>4732</v>
      </c>
      <c r="U227" t="s">
        <v>4733</v>
      </c>
      <c r="V227" t="s">
        <v>4734</v>
      </c>
      <c r="W227">
        <v>1311</v>
      </c>
      <c r="X227" t="s">
        <v>248</v>
      </c>
      <c r="Y227" t="s">
        <v>249</v>
      </c>
      <c r="Z227">
        <v>2019</v>
      </c>
      <c r="AA227">
        <v>0.5</v>
      </c>
    </row>
    <row r="228" spans="1:27" x14ac:dyDescent="0.2">
      <c r="A228">
        <v>227</v>
      </c>
      <c r="B228">
        <v>251</v>
      </c>
      <c r="C228" s="1">
        <v>44795.604861111111</v>
      </c>
      <c r="D228" s="1">
        <v>44795.604861111111</v>
      </c>
      <c r="E228">
        <v>4</v>
      </c>
      <c r="G228" t="s">
        <v>242</v>
      </c>
      <c r="H228" t="s">
        <v>242</v>
      </c>
      <c r="I228">
        <v>1</v>
      </c>
      <c r="J228" s="1">
        <v>44795.604861111111</v>
      </c>
      <c r="K228" t="s">
        <v>4749</v>
      </c>
      <c r="L228" t="s">
        <v>242</v>
      </c>
      <c r="M228" t="s">
        <v>242</v>
      </c>
      <c r="P228" t="s">
        <v>242</v>
      </c>
      <c r="Q228" t="s">
        <v>242</v>
      </c>
      <c r="T228" t="s">
        <v>4750</v>
      </c>
      <c r="U228" t="s">
        <v>4751</v>
      </c>
      <c r="V228">
        <v>571748102</v>
      </c>
      <c r="W228">
        <v>6411</v>
      </c>
      <c r="X228" t="s">
        <v>319</v>
      </c>
      <c r="Y228" t="s">
        <v>890</v>
      </c>
      <c r="Z228">
        <v>2020</v>
      </c>
      <c r="AA228">
        <v>0.5</v>
      </c>
    </row>
    <row r="229" spans="1:27" x14ac:dyDescent="0.2">
      <c r="A229">
        <v>228</v>
      </c>
      <c r="B229">
        <v>252</v>
      </c>
      <c r="C229" s="1">
        <v>44795.604861111111</v>
      </c>
      <c r="D229" s="1">
        <v>44795.604861111111</v>
      </c>
      <c r="E229">
        <v>4</v>
      </c>
      <c r="G229" t="s">
        <v>242</v>
      </c>
      <c r="H229" t="s">
        <v>242</v>
      </c>
      <c r="I229">
        <v>1</v>
      </c>
      <c r="J229" s="1">
        <v>44795.604861111111</v>
      </c>
      <c r="K229" t="s">
        <v>4770</v>
      </c>
      <c r="L229" t="s">
        <v>242</v>
      </c>
      <c r="M229" t="s">
        <v>242</v>
      </c>
      <c r="P229" t="s">
        <v>242</v>
      </c>
      <c r="Q229" t="s">
        <v>242</v>
      </c>
      <c r="T229" t="s">
        <v>4771</v>
      </c>
      <c r="U229" t="s">
        <v>4772</v>
      </c>
      <c r="V229" t="s">
        <v>4773</v>
      </c>
      <c r="W229">
        <v>1000</v>
      </c>
      <c r="X229" t="s">
        <v>418</v>
      </c>
      <c r="Y229" t="s">
        <v>3654</v>
      </c>
      <c r="Z229">
        <v>2020</v>
      </c>
      <c r="AA229">
        <v>1</v>
      </c>
    </row>
    <row r="230" spans="1:27" x14ac:dyDescent="0.2">
      <c r="A230">
        <v>229</v>
      </c>
      <c r="B230">
        <v>253</v>
      </c>
      <c r="C230" s="1">
        <v>44795.604861111111</v>
      </c>
      <c r="D230" s="1">
        <v>44795.604861111111</v>
      </c>
      <c r="E230">
        <v>4</v>
      </c>
      <c r="G230" t="s">
        <v>242</v>
      </c>
      <c r="H230" t="s">
        <v>242</v>
      </c>
      <c r="I230">
        <v>1</v>
      </c>
      <c r="J230" s="1">
        <v>44795.604861111111</v>
      </c>
      <c r="K230" t="s">
        <v>4789</v>
      </c>
      <c r="L230" t="s">
        <v>242</v>
      </c>
      <c r="M230" t="s">
        <v>242</v>
      </c>
      <c r="P230" t="s">
        <v>242</v>
      </c>
      <c r="Q230" t="s">
        <v>242</v>
      </c>
      <c r="T230" t="s">
        <v>4790</v>
      </c>
      <c r="U230" t="s">
        <v>4791</v>
      </c>
      <c r="V230" t="s">
        <v>4792</v>
      </c>
      <c r="W230">
        <v>5399</v>
      </c>
      <c r="X230" t="s">
        <v>326</v>
      </c>
      <c r="Y230" t="s">
        <v>327</v>
      </c>
      <c r="Z230">
        <v>2020</v>
      </c>
      <c r="AA230">
        <v>0</v>
      </c>
    </row>
    <row r="231" spans="1:27" x14ac:dyDescent="0.2">
      <c r="A231">
        <v>230</v>
      </c>
      <c r="B231">
        <v>254</v>
      </c>
      <c r="C231" s="1">
        <v>44795.604861111111</v>
      </c>
      <c r="D231" s="1">
        <v>44795.604861111111</v>
      </c>
      <c r="E231">
        <v>4</v>
      </c>
      <c r="G231" t="s">
        <v>242</v>
      </c>
      <c r="H231" t="s">
        <v>242</v>
      </c>
      <c r="I231">
        <v>1</v>
      </c>
      <c r="J231" s="1">
        <v>44795.604861111111</v>
      </c>
      <c r="K231" t="s">
        <v>4814</v>
      </c>
      <c r="L231" t="s">
        <v>242</v>
      </c>
      <c r="M231" t="s">
        <v>242</v>
      </c>
      <c r="P231" t="s">
        <v>242</v>
      </c>
      <c r="Q231" t="s">
        <v>242</v>
      </c>
      <c r="T231" t="s">
        <v>4815</v>
      </c>
      <c r="U231" t="s">
        <v>4816</v>
      </c>
      <c r="V231">
        <v>883556102</v>
      </c>
      <c r="W231">
        <v>3826</v>
      </c>
      <c r="X231" t="s">
        <v>350</v>
      </c>
      <c r="Y231" t="s">
        <v>1032</v>
      </c>
      <c r="Z231">
        <v>2019</v>
      </c>
      <c r="AA231">
        <v>0.5</v>
      </c>
    </row>
    <row r="232" spans="1:27" x14ac:dyDescent="0.2">
      <c r="A232">
        <v>231</v>
      </c>
      <c r="B232">
        <v>255</v>
      </c>
      <c r="C232" s="1">
        <v>44795.604861111111</v>
      </c>
      <c r="D232" s="1">
        <v>44795.604861111111</v>
      </c>
      <c r="E232">
        <v>4</v>
      </c>
      <c r="G232" t="s">
        <v>242</v>
      </c>
      <c r="H232" t="s">
        <v>242</v>
      </c>
      <c r="I232">
        <v>1</v>
      </c>
      <c r="J232" s="1">
        <v>44795.604861111111</v>
      </c>
      <c r="K232" t="s">
        <v>4833</v>
      </c>
      <c r="L232" t="s">
        <v>242</v>
      </c>
      <c r="M232" t="s">
        <v>242</v>
      </c>
      <c r="P232" t="s">
        <v>242</v>
      </c>
      <c r="Q232" t="s">
        <v>242</v>
      </c>
      <c r="T232" t="s">
        <v>4834</v>
      </c>
      <c r="U232" t="s">
        <v>4835</v>
      </c>
      <c r="V232">
        <v>609207105</v>
      </c>
      <c r="W232">
        <v>2052</v>
      </c>
      <c r="X232" t="s">
        <v>326</v>
      </c>
      <c r="Y232" t="s">
        <v>942</v>
      </c>
      <c r="Z232">
        <v>2019</v>
      </c>
      <c r="AA232">
        <v>0.5</v>
      </c>
    </row>
    <row r="233" spans="1:27" x14ac:dyDescent="0.2">
      <c r="A233" s="10">
        <v>232</v>
      </c>
      <c r="B233">
        <v>256</v>
      </c>
      <c r="C233" s="1">
        <v>44795.604861111111</v>
      </c>
      <c r="D233" s="1">
        <v>44795.604861111111</v>
      </c>
      <c r="E233">
        <v>4</v>
      </c>
      <c r="G233" t="s">
        <v>242</v>
      </c>
      <c r="H233" t="s">
        <v>242</v>
      </c>
      <c r="I233">
        <v>1</v>
      </c>
      <c r="J233" s="1">
        <v>44795.604861111111</v>
      </c>
      <c r="K233" t="s">
        <v>4852</v>
      </c>
      <c r="L233" t="s">
        <v>242</v>
      </c>
      <c r="M233" t="s">
        <v>242</v>
      </c>
      <c r="P233" t="s">
        <v>242</v>
      </c>
      <c r="Q233" t="s">
        <v>242</v>
      </c>
      <c r="T233" s="10" t="s">
        <v>4853</v>
      </c>
      <c r="U233" t="s">
        <v>4854</v>
      </c>
      <c r="V233">
        <v>256677105</v>
      </c>
      <c r="W233">
        <v>5331</v>
      </c>
      <c r="X233" s="10" t="s">
        <v>271</v>
      </c>
      <c r="Y233" s="10" t="s">
        <v>3849</v>
      </c>
      <c r="Z233" s="10">
        <v>2020</v>
      </c>
      <c r="AA233" s="10">
        <v>0</v>
      </c>
    </row>
    <row r="234" spans="1:27" x14ac:dyDescent="0.2">
      <c r="A234">
        <v>233</v>
      </c>
      <c r="B234">
        <v>257</v>
      </c>
      <c r="C234" s="1">
        <v>44795.604861111111</v>
      </c>
      <c r="D234" s="1">
        <v>44795.604861111111</v>
      </c>
      <c r="E234">
        <v>4</v>
      </c>
      <c r="G234" t="s">
        <v>242</v>
      </c>
      <c r="H234" t="s">
        <v>242</v>
      </c>
      <c r="I234">
        <v>1</v>
      </c>
      <c r="J234" s="1">
        <v>44795.604861111111</v>
      </c>
      <c r="K234" t="s">
        <v>4860</v>
      </c>
      <c r="L234" t="s">
        <v>242</v>
      </c>
      <c r="M234" t="s">
        <v>242</v>
      </c>
      <c r="P234" t="s">
        <v>242</v>
      </c>
      <c r="Q234" t="s">
        <v>242</v>
      </c>
      <c r="T234" t="s">
        <v>4861</v>
      </c>
      <c r="U234" t="s">
        <v>4862</v>
      </c>
      <c r="V234">
        <v>278865100</v>
      </c>
      <c r="W234">
        <v>2840</v>
      </c>
      <c r="X234" t="s">
        <v>418</v>
      </c>
      <c r="Y234" t="s">
        <v>1838</v>
      </c>
      <c r="Z234">
        <v>2020</v>
      </c>
      <c r="AA234">
        <v>1</v>
      </c>
    </row>
    <row r="235" spans="1:27" x14ac:dyDescent="0.2">
      <c r="A235">
        <v>234</v>
      </c>
      <c r="B235">
        <v>258</v>
      </c>
      <c r="C235" s="1">
        <v>44795.604861111111</v>
      </c>
      <c r="D235" s="1">
        <v>44795.604861111111</v>
      </c>
      <c r="E235">
        <v>4</v>
      </c>
      <c r="G235" t="s">
        <v>242</v>
      </c>
      <c r="H235" t="s">
        <v>242</v>
      </c>
      <c r="I235">
        <v>1</v>
      </c>
      <c r="J235" s="1">
        <v>44795.604861111111</v>
      </c>
      <c r="K235" t="s">
        <v>4875</v>
      </c>
      <c r="L235" t="s">
        <v>242</v>
      </c>
      <c r="M235" t="s">
        <v>242</v>
      </c>
      <c r="P235" t="s">
        <v>242</v>
      </c>
      <c r="Q235" t="s">
        <v>242</v>
      </c>
      <c r="T235" t="s">
        <v>4876</v>
      </c>
      <c r="U235" t="s">
        <v>4877</v>
      </c>
      <c r="V235">
        <v>502431109</v>
      </c>
      <c r="W235">
        <v>3812</v>
      </c>
      <c r="X235" t="s">
        <v>476</v>
      </c>
      <c r="Y235" t="s">
        <v>2504</v>
      </c>
      <c r="Z235">
        <v>2020</v>
      </c>
      <c r="AA235">
        <v>0</v>
      </c>
    </row>
    <row r="236" spans="1:27" x14ac:dyDescent="0.2">
      <c r="A236">
        <v>235</v>
      </c>
      <c r="B236">
        <v>259</v>
      </c>
      <c r="C236" s="1">
        <v>44795.604861111111</v>
      </c>
      <c r="D236" s="1">
        <v>44795.604861111111</v>
      </c>
      <c r="E236">
        <v>4</v>
      </c>
      <c r="G236" t="s">
        <v>242</v>
      </c>
      <c r="H236" t="s">
        <v>242</v>
      </c>
      <c r="I236">
        <v>1</v>
      </c>
      <c r="J236" s="1">
        <v>44795.604861111111</v>
      </c>
      <c r="K236" t="s">
        <v>4896</v>
      </c>
      <c r="L236" t="s">
        <v>242</v>
      </c>
      <c r="M236" t="s">
        <v>242</v>
      </c>
      <c r="P236" t="s">
        <v>242</v>
      </c>
      <c r="Q236" t="s">
        <v>242</v>
      </c>
      <c r="T236" t="s">
        <v>4897</v>
      </c>
      <c r="U236" t="s">
        <v>4898</v>
      </c>
      <c r="V236">
        <v>460146103</v>
      </c>
      <c r="W236">
        <v>2631</v>
      </c>
      <c r="X236" t="s">
        <v>418</v>
      </c>
      <c r="Y236" t="s">
        <v>687</v>
      </c>
      <c r="Z236">
        <v>2019</v>
      </c>
      <c r="AA236">
        <v>0</v>
      </c>
    </row>
    <row r="237" spans="1:27" x14ac:dyDescent="0.2">
      <c r="A237">
        <v>236</v>
      </c>
      <c r="B237">
        <v>260</v>
      </c>
      <c r="C237" s="1">
        <v>44795.604861111111</v>
      </c>
      <c r="D237" s="1">
        <v>44795.604861111111</v>
      </c>
      <c r="E237">
        <v>4</v>
      </c>
      <c r="G237" t="s">
        <v>242</v>
      </c>
      <c r="H237" t="s">
        <v>242</v>
      </c>
      <c r="I237">
        <v>1</v>
      </c>
      <c r="J237" s="1">
        <v>44795.604861111111</v>
      </c>
      <c r="K237" t="s">
        <v>4914</v>
      </c>
      <c r="L237" t="s">
        <v>242</v>
      </c>
      <c r="M237" t="s">
        <v>242</v>
      </c>
      <c r="P237" t="s">
        <v>242</v>
      </c>
      <c r="Q237" t="s">
        <v>242</v>
      </c>
      <c r="T237" t="s">
        <v>4915</v>
      </c>
      <c r="U237" t="s">
        <v>4916</v>
      </c>
      <c r="V237">
        <v>693718108</v>
      </c>
      <c r="W237">
        <v>3711</v>
      </c>
      <c r="X237" t="s">
        <v>476</v>
      </c>
      <c r="Y237" t="s">
        <v>1568</v>
      </c>
      <c r="Z237">
        <v>2021</v>
      </c>
      <c r="AA237">
        <v>0</v>
      </c>
    </row>
    <row r="238" spans="1:27" x14ac:dyDescent="0.2">
      <c r="A238">
        <v>237</v>
      </c>
      <c r="B238">
        <v>261</v>
      </c>
      <c r="C238" s="1">
        <v>44795.604861111111</v>
      </c>
      <c r="D238" s="1">
        <v>44795.604861111111</v>
      </c>
      <c r="E238">
        <v>4</v>
      </c>
      <c r="G238" t="s">
        <v>242</v>
      </c>
      <c r="H238" t="s">
        <v>242</v>
      </c>
      <c r="I238">
        <v>1</v>
      </c>
      <c r="J238" s="1">
        <v>44795.604861111111</v>
      </c>
      <c r="K238" t="s">
        <v>4928</v>
      </c>
      <c r="L238" t="s">
        <v>242</v>
      </c>
      <c r="M238" t="s">
        <v>242</v>
      </c>
      <c r="P238" t="s">
        <v>242</v>
      </c>
      <c r="Q238" t="s">
        <v>242</v>
      </c>
      <c r="T238" t="s">
        <v>4929</v>
      </c>
      <c r="U238" t="s">
        <v>4930</v>
      </c>
      <c r="V238" t="s">
        <v>4931</v>
      </c>
      <c r="W238">
        <v>8731</v>
      </c>
      <c r="X238" t="s">
        <v>350</v>
      </c>
      <c r="Y238" t="s">
        <v>1032</v>
      </c>
      <c r="Z238">
        <v>2020</v>
      </c>
      <c r="AA238">
        <v>0</v>
      </c>
    </row>
    <row r="239" spans="1:27" x14ac:dyDescent="0.2">
      <c r="A239">
        <v>238</v>
      </c>
      <c r="B239">
        <v>262</v>
      </c>
      <c r="C239" s="1">
        <v>44795.604861111111</v>
      </c>
      <c r="D239" s="1">
        <v>44795.604861111111</v>
      </c>
      <c r="E239">
        <v>4</v>
      </c>
      <c r="G239" t="s">
        <v>242</v>
      </c>
      <c r="H239" t="s">
        <v>242</v>
      </c>
      <c r="I239">
        <v>1</v>
      </c>
      <c r="J239" s="1">
        <v>44795.604861111111</v>
      </c>
      <c r="K239" t="s">
        <v>4941</v>
      </c>
      <c r="L239" t="s">
        <v>242</v>
      </c>
      <c r="M239" t="s">
        <v>242</v>
      </c>
      <c r="P239" t="s">
        <v>242</v>
      </c>
      <c r="Q239" t="s">
        <v>242</v>
      </c>
      <c r="T239" t="s">
        <v>4942</v>
      </c>
      <c r="U239" t="s">
        <v>4943</v>
      </c>
      <c r="V239">
        <v>743315103</v>
      </c>
      <c r="W239">
        <v>6331</v>
      </c>
      <c r="X239" t="s">
        <v>319</v>
      </c>
      <c r="Y239" t="s">
        <v>890</v>
      </c>
      <c r="Z239">
        <v>2019</v>
      </c>
      <c r="AA239">
        <v>0</v>
      </c>
    </row>
    <row r="240" spans="1:27" x14ac:dyDescent="0.2">
      <c r="A240">
        <v>239</v>
      </c>
      <c r="B240">
        <v>263</v>
      </c>
      <c r="C240" s="1">
        <v>44795.604861111111</v>
      </c>
      <c r="D240" s="1">
        <v>44795.604861111111</v>
      </c>
      <c r="E240">
        <v>4</v>
      </c>
      <c r="G240" t="s">
        <v>242</v>
      </c>
      <c r="H240" t="s">
        <v>242</v>
      </c>
      <c r="I240">
        <v>1</v>
      </c>
      <c r="J240" s="1">
        <v>44795.604861111111</v>
      </c>
      <c r="K240" t="s">
        <v>4953</v>
      </c>
      <c r="L240" t="s">
        <v>242</v>
      </c>
      <c r="M240" t="s">
        <v>242</v>
      </c>
      <c r="P240" t="s">
        <v>242</v>
      </c>
      <c r="Q240" t="s">
        <v>242</v>
      </c>
      <c r="T240" t="s">
        <v>4954</v>
      </c>
      <c r="U240" t="s">
        <v>4955</v>
      </c>
      <c r="V240">
        <v>666807102</v>
      </c>
      <c r="W240">
        <v>3812</v>
      </c>
      <c r="X240" t="s">
        <v>476</v>
      </c>
      <c r="Y240" t="s">
        <v>2504</v>
      </c>
      <c r="Z240">
        <v>2019</v>
      </c>
      <c r="AA240">
        <v>0.5</v>
      </c>
    </row>
    <row r="241" spans="1:27" x14ac:dyDescent="0.2">
      <c r="A241">
        <v>240</v>
      </c>
      <c r="B241">
        <v>264</v>
      </c>
      <c r="C241" s="1">
        <v>44795.604861111111</v>
      </c>
      <c r="D241" s="1">
        <v>44795.604861111111</v>
      </c>
      <c r="E241">
        <v>4</v>
      </c>
      <c r="G241" t="s">
        <v>242</v>
      </c>
      <c r="H241" t="s">
        <v>242</v>
      </c>
      <c r="I241">
        <v>1</v>
      </c>
      <c r="J241" s="1">
        <v>44795.604861111111</v>
      </c>
      <c r="K241" t="s">
        <v>4973</v>
      </c>
      <c r="L241" t="s">
        <v>242</v>
      </c>
      <c r="M241" t="s">
        <v>242</v>
      </c>
      <c r="P241" t="s">
        <v>242</v>
      </c>
      <c r="Q241" t="s">
        <v>242</v>
      </c>
      <c r="T241" t="s">
        <v>4974</v>
      </c>
      <c r="U241" t="s">
        <v>4975</v>
      </c>
      <c r="V241" t="s">
        <v>4976</v>
      </c>
      <c r="W241">
        <v>5122</v>
      </c>
      <c r="X241" t="s">
        <v>350</v>
      </c>
      <c r="Y241" t="s">
        <v>351</v>
      </c>
      <c r="Z241">
        <v>2020</v>
      </c>
      <c r="AA241">
        <v>0.5</v>
      </c>
    </row>
    <row r="242" spans="1:27" x14ac:dyDescent="0.2">
      <c r="A242">
        <v>241</v>
      </c>
      <c r="B242">
        <v>265</v>
      </c>
      <c r="C242" s="1">
        <v>44795.604861111111</v>
      </c>
      <c r="D242" s="1">
        <v>44795.604861111111</v>
      </c>
      <c r="E242">
        <v>4</v>
      </c>
      <c r="G242" t="s">
        <v>242</v>
      </c>
      <c r="H242" t="s">
        <v>242</v>
      </c>
      <c r="I242">
        <v>1</v>
      </c>
      <c r="J242" s="1">
        <v>44795.604861111111</v>
      </c>
      <c r="K242" t="s">
        <v>4998</v>
      </c>
      <c r="L242" t="s">
        <v>242</v>
      </c>
      <c r="M242" t="s">
        <v>242</v>
      </c>
      <c r="P242" t="s">
        <v>242</v>
      </c>
      <c r="Q242" t="s">
        <v>242</v>
      </c>
      <c r="T242" t="s">
        <v>4999</v>
      </c>
      <c r="U242" t="s">
        <v>5000</v>
      </c>
      <c r="V242">
        <v>844741108</v>
      </c>
      <c r="W242">
        <v>4512</v>
      </c>
      <c r="X242" t="s">
        <v>476</v>
      </c>
      <c r="Y242" t="s">
        <v>4555</v>
      </c>
      <c r="Z242">
        <v>2019</v>
      </c>
      <c r="AA242">
        <v>0.5</v>
      </c>
    </row>
    <row r="243" spans="1:27" x14ac:dyDescent="0.2">
      <c r="A243">
        <v>242</v>
      </c>
      <c r="B243">
        <v>266</v>
      </c>
      <c r="C243" s="1">
        <v>44795.604861111111</v>
      </c>
      <c r="D243" s="1">
        <v>44795.604861111111</v>
      </c>
      <c r="E243">
        <v>4</v>
      </c>
      <c r="G243" t="s">
        <v>242</v>
      </c>
      <c r="H243" t="s">
        <v>242</v>
      </c>
      <c r="I243">
        <v>1</v>
      </c>
      <c r="J243" s="1">
        <v>44795.604861111111</v>
      </c>
      <c r="K243" t="s">
        <v>5010</v>
      </c>
      <c r="L243" t="s">
        <v>242</v>
      </c>
      <c r="M243" t="s">
        <v>242</v>
      </c>
      <c r="P243" t="s">
        <v>242</v>
      </c>
      <c r="Q243" t="s">
        <v>242</v>
      </c>
      <c r="T243" t="s">
        <v>5011</v>
      </c>
      <c r="U243" t="s">
        <v>5012</v>
      </c>
      <c r="V243">
        <v>681919106</v>
      </c>
      <c r="W243">
        <v>7311</v>
      </c>
      <c r="X243" t="s">
        <v>1487</v>
      </c>
      <c r="Y243" t="s">
        <v>1488</v>
      </c>
      <c r="Z243">
        <v>2020</v>
      </c>
      <c r="AA243">
        <v>0.5</v>
      </c>
    </row>
    <row r="244" spans="1:27" x14ac:dyDescent="0.2">
      <c r="A244" s="10">
        <v>243</v>
      </c>
      <c r="B244">
        <v>267</v>
      </c>
      <c r="C244" s="1">
        <v>44795.604861111111</v>
      </c>
      <c r="D244" s="1">
        <v>44795.604861111111</v>
      </c>
      <c r="E244">
        <v>4</v>
      </c>
      <c r="G244" t="s">
        <v>242</v>
      </c>
      <c r="H244" t="s">
        <v>242</v>
      </c>
      <c r="I244">
        <v>1</v>
      </c>
      <c r="J244" s="1">
        <v>44795.604861111111</v>
      </c>
      <c r="K244" t="s">
        <v>5020</v>
      </c>
      <c r="L244" t="s">
        <v>242</v>
      </c>
      <c r="M244" t="s">
        <v>242</v>
      </c>
      <c r="P244" t="s">
        <v>242</v>
      </c>
      <c r="Q244" t="s">
        <v>242</v>
      </c>
      <c r="T244" s="10" t="s">
        <v>5021</v>
      </c>
      <c r="U244" t="s">
        <v>5022</v>
      </c>
      <c r="V244">
        <v>548661107</v>
      </c>
      <c r="W244">
        <v>5211</v>
      </c>
      <c r="X244" s="10" t="s">
        <v>271</v>
      </c>
      <c r="Y244" s="10" t="s">
        <v>272</v>
      </c>
      <c r="Z244" s="10">
        <v>2019</v>
      </c>
      <c r="AA244" s="10">
        <v>0.5</v>
      </c>
    </row>
    <row r="245" spans="1:27" x14ac:dyDescent="0.2">
      <c r="A245">
        <v>244</v>
      </c>
      <c r="B245">
        <v>268</v>
      </c>
      <c r="C245" s="1">
        <v>44795.604861111111</v>
      </c>
      <c r="D245" s="1">
        <v>44795.604861111111</v>
      </c>
      <c r="E245">
        <v>4</v>
      </c>
      <c r="G245" t="s">
        <v>242</v>
      </c>
      <c r="H245" t="s">
        <v>242</v>
      </c>
      <c r="I245">
        <v>1</v>
      </c>
      <c r="J245" s="1">
        <v>44795.604861111111</v>
      </c>
      <c r="K245" t="s">
        <v>5039</v>
      </c>
      <c r="L245" t="s">
        <v>242</v>
      </c>
      <c r="M245" t="s">
        <v>242</v>
      </c>
      <c r="P245" t="s">
        <v>242</v>
      </c>
      <c r="Q245" t="s">
        <v>242</v>
      </c>
      <c r="T245" t="s">
        <v>5040</v>
      </c>
      <c r="U245" t="s">
        <v>5041</v>
      </c>
      <c r="V245" t="s">
        <v>5042</v>
      </c>
      <c r="W245">
        <v>6324</v>
      </c>
      <c r="X245" t="s">
        <v>350</v>
      </c>
      <c r="Y245" t="s">
        <v>351</v>
      </c>
      <c r="Z245">
        <v>2020</v>
      </c>
      <c r="AA245">
        <v>0</v>
      </c>
    </row>
    <row r="246" spans="1:27" x14ac:dyDescent="0.2">
      <c r="A246">
        <v>245</v>
      </c>
      <c r="B246">
        <v>269</v>
      </c>
      <c r="C246" s="1">
        <v>44795.604861111111</v>
      </c>
      <c r="D246" s="1">
        <v>44795.604861111111</v>
      </c>
      <c r="E246">
        <v>4</v>
      </c>
      <c r="G246" t="s">
        <v>242</v>
      </c>
      <c r="H246" t="s">
        <v>242</v>
      </c>
      <c r="I246">
        <v>1</v>
      </c>
      <c r="J246" s="1">
        <v>44795.604861111111</v>
      </c>
      <c r="K246" t="s">
        <v>5054</v>
      </c>
      <c r="L246" t="s">
        <v>242</v>
      </c>
      <c r="M246" t="s">
        <v>242</v>
      </c>
      <c r="P246" t="s">
        <v>242</v>
      </c>
      <c r="Q246" t="s">
        <v>242</v>
      </c>
      <c r="T246" t="s">
        <v>5055</v>
      </c>
      <c r="U246" t="s">
        <v>5056</v>
      </c>
      <c r="V246">
        <v>532457108</v>
      </c>
      <c r="W246">
        <v>2834</v>
      </c>
      <c r="X246" t="s">
        <v>350</v>
      </c>
      <c r="Y246" t="s">
        <v>974</v>
      </c>
      <c r="Z246">
        <v>2020</v>
      </c>
      <c r="AA246">
        <v>0.5</v>
      </c>
    </row>
    <row r="247" spans="1:27" x14ac:dyDescent="0.2">
      <c r="A247">
        <v>246</v>
      </c>
      <c r="B247">
        <v>270</v>
      </c>
      <c r="C247" s="1">
        <v>44795.604861111111</v>
      </c>
      <c r="D247" s="1">
        <v>44795.604861111111</v>
      </c>
      <c r="E247">
        <v>4</v>
      </c>
      <c r="G247" t="s">
        <v>242</v>
      </c>
      <c r="H247" t="s">
        <v>242</v>
      </c>
      <c r="I247">
        <v>1</v>
      </c>
      <c r="J247" s="1">
        <v>44795.604861111111</v>
      </c>
      <c r="K247" t="s">
        <v>5073</v>
      </c>
      <c r="L247" t="s">
        <v>242</v>
      </c>
      <c r="M247" t="s">
        <v>242</v>
      </c>
      <c r="P247" t="s">
        <v>242</v>
      </c>
      <c r="Q247" t="s">
        <v>242</v>
      </c>
      <c r="T247" t="s">
        <v>5074</v>
      </c>
      <c r="U247" t="s">
        <v>5075</v>
      </c>
      <c r="V247" t="s">
        <v>5076</v>
      </c>
      <c r="W247">
        <v>7380</v>
      </c>
      <c r="X247" t="s">
        <v>476</v>
      </c>
      <c r="Y247" t="s">
        <v>477</v>
      </c>
      <c r="Z247">
        <v>2021</v>
      </c>
      <c r="AA247">
        <v>0.5</v>
      </c>
    </row>
    <row r="248" spans="1:27" x14ac:dyDescent="0.2">
      <c r="A248">
        <v>247</v>
      </c>
      <c r="B248">
        <v>271</v>
      </c>
      <c r="C248" s="1">
        <v>44795.604861111111</v>
      </c>
      <c r="D248" s="1">
        <v>44795.604861111111</v>
      </c>
      <c r="E248">
        <v>4</v>
      </c>
      <c r="G248" t="s">
        <v>242</v>
      </c>
      <c r="H248" t="s">
        <v>242</v>
      </c>
      <c r="I248">
        <v>1</v>
      </c>
      <c r="J248" s="1">
        <v>44795.604861111111</v>
      </c>
      <c r="K248" t="s">
        <v>5092</v>
      </c>
      <c r="L248" t="s">
        <v>242</v>
      </c>
      <c r="M248" t="s">
        <v>242</v>
      </c>
      <c r="P248" t="s">
        <v>242</v>
      </c>
      <c r="Q248" t="s">
        <v>242</v>
      </c>
      <c r="T248" t="s">
        <v>5093</v>
      </c>
      <c r="U248" t="s">
        <v>5094</v>
      </c>
      <c r="V248">
        <v>828806109</v>
      </c>
      <c r="W248">
        <v>6798</v>
      </c>
      <c r="X248" t="s">
        <v>659</v>
      </c>
      <c r="Y248" t="s">
        <v>660</v>
      </c>
      <c r="Z248">
        <v>2020</v>
      </c>
      <c r="AA248">
        <v>0.5</v>
      </c>
    </row>
    <row r="249" spans="1:27" x14ac:dyDescent="0.2">
      <c r="A249">
        <v>248</v>
      </c>
      <c r="B249">
        <v>272</v>
      </c>
      <c r="C249" s="1">
        <v>44795.604861111111</v>
      </c>
      <c r="D249" s="1">
        <v>44795.604861111111</v>
      </c>
      <c r="E249">
        <v>4</v>
      </c>
      <c r="G249" t="s">
        <v>242</v>
      </c>
      <c r="H249" t="s">
        <v>242</v>
      </c>
      <c r="I249">
        <v>1</v>
      </c>
      <c r="J249" s="1">
        <v>44795.604861111111</v>
      </c>
      <c r="K249" t="s">
        <v>5110</v>
      </c>
      <c r="L249" t="s">
        <v>242</v>
      </c>
      <c r="M249" t="s">
        <v>242</v>
      </c>
      <c r="P249" t="s">
        <v>242</v>
      </c>
      <c r="Q249" t="s">
        <v>242</v>
      </c>
      <c r="T249" t="s">
        <v>5111</v>
      </c>
      <c r="U249" t="s">
        <v>5112</v>
      </c>
      <c r="V249" t="s">
        <v>5113</v>
      </c>
      <c r="W249">
        <v>6798</v>
      </c>
      <c r="X249" t="s">
        <v>659</v>
      </c>
      <c r="Y249" t="s">
        <v>660</v>
      </c>
      <c r="Z249">
        <v>2020</v>
      </c>
      <c r="AA249">
        <v>0.5</v>
      </c>
    </row>
    <row r="250" spans="1:27" x14ac:dyDescent="0.2">
      <c r="A250">
        <v>249</v>
      </c>
      <c r="B250">
        <v>273</v>
      </c>
      <c r="C250" s="1">
        <v>44795.604861111111</v>
      </c>
      <c r="D250" s="1">
        <v>44795.604861111111</v>
      </c>
      <c r="E250">
        <v>4</v>
      </c>
      <c r="G250" t="s">
        <v>242</v>
      </c>
      <c r="H250" t="s">
        <v>242</v>
      </c>
      <c r="I250">
        <v>1</v>
      </c>
      <c r="J250" s="1">
        <v>44795.604861111111</v>
      </c>
      <c r="K250" t="s">
        <v>5124</v>
      </c>
      <c r="L250" t="s">
        <v>242</v>
      </c>
      <c r="M250" t="s">
        <v>242</v>
      </c>
      <c r="P250" t="s">
        <v>242</v>
      </c>
      <c r="Q250" t="s">
        <v>242</v>
      </c>
      <c r="T250" t="s">
        <v>5125</v>
      </c>
      <c r="U250" t="s">
        <v>5126</v>
      </c>
      <c r="V250">
        <v>126408103</v>
      </c>
      <c r="W250">
        <v>4011</v>
      </c>
      <c r="X250" t="s">
        <v>476</v>
      </c>
      <c r="Y250" t="s">
        <v>4369</v>
      </c>
      <c r="Z250">
        <v>2020</v>
      </c>
      <c r="AA250">
        <v>0.5</v>
      </c>
    </row>
    <row r="251" spans="1:27" x14ac:dyDescent="0.2">
      <c r="A251" s="10">
        <v>250</v>
      </c>
      <c r="B251">
        <v>274</v>
      </c>
      <c r="C251" s="1">
        <v>44795.604861111111</v>
      </c>
      <c r="D251" s="1">
        <v>44795.604861111111</v>
      </c>
      <c r="E251">
        <v>4</v>
      </c>
      <c r="G251" t="s">
        <v>242</v>
      </c>
      <c r="H251" t="s">
        <v>242</v>
      </c>
      <c r="I251">
        <v>1</v>
      </c>
      <c r="J251" s="1">
        <v>44795.604861111111</v>
      </c>
      <c r="K251" t="s">
        <v>5141</v>
      </c>
      <c r="L251" t="s">
        <v>242</v>
      </c>
      <c r="M251" t="s">
        <v>242</v>
      </c>
      <c r="P251" t="s">
        <v>242</v>
      </c>
      <c r="Q251" t="s">
        <v>242</v>
      </c>
      <c r="T251" s="10" t="s">
        <v>5142</v>
      </c>
      <c r="U251" t="s">
        <v>5143</v>
      </c>
      <c r="V251">
        <v>571903202</v>
      </c>
      <c r="W251">
        <v>7011</v>
      </c>
      <c r="X251" s="10" t="s">
        <v>271</v>
      </c>
      <c r="Y251" s="10" t="s">
        <v>1304</v>
      </c>
      <c r="Z251" s="10">
        <v>2020</v>
      </c>
      <c r="AA251" s="10">
        <v>0.5</v>
      </c>
    </row>
    <row r="252" spans="1:27" x14ac:dyDescent="0.2">
      <c r="A252">
        <v>251</v>
      </c>
      <c r="B252">
        <v>275</v>
      </c>
      <c r="C252" s="1">
        <v>44795.604861111111</v>
      </c>
      <c r="D252" s="1">
        <v>44795.604861111111</v>
      </c>
      <c r="E252">
        <v>4</v>
      </c>
      <c r="G252" t="s">
        <v>242</v>
      </c>
      <c r="H252" t="s">
        <v>242</v>
      </c>
      <c r="I252">
        <v>1</v>
      </c>
      <c r="J252" s="1">
        <v>44795.604861111111</v>
      </c>
      <c r="K252" t="s">
        <v>5160</v>
      </c>
      <c r="L252" t="s">
        <v>242</v>
      </c>
      <c r="M252" t="s">
        <v>242</v>
      </c>
      <c r="P252" t="s">
        <v>242</v>
      </c>
      <c r="Q252" t="s">
        <v>242</v>
      </c>
      <c r="T252" t="s">
        <v>5161</v>
      </c>
      <c r="U252" t="s">
        <v>5162</v>
      </c>
      <c r="V252" t="s">
        <v>5163</v>
      </c>
      <c r="W252">
        <v>3590</v>
      </c>
      <c r="X252" t="s">
        <v>476</v>
      </c>
      <c r="Y252" t="s">
        <v>2329</v>
      </c>
      <c r="Z252">
        <v>2020</v>
      </c>
      <c r="AA252">
        <v>0.5</v>
      </c>
    </row>
    <row r="253" spans="1:27" x14ac:dyDescent="0.2">
      <c r="A253" s="10">
        <v>252</v>
      </c>
      <c r="B253">
        <v>276</v>
      </c>
      <c r="C253" s="1">
        <v>44795.604861111111</v>
      </c>
      <c r="D253" s="1">
        <v>44795.604861111111</v>
      </c>
      <c r="E253">
        <v>4</v>
      </c>
      <c r="G253" t="s">
        <v>242</v>
      </c>
      <c r="H253" t="s">
        <v>242</v>
      </c>
      <c r="I253">
        <v>1</v>
      </c>
      <c r="J253" s="1">
        <v>44795.604861111111</v>
      </c>
      <c r="K253" t="s">
        <v>5178</v>
      </c>
      <c r="L253" t="s">
        <v>242</v>
      </c>
      <c r="M253" t="s">
        <v>242</v>
      </c>
      <c r="P253" t="s">
        <v>242</v>
      </c>
      <c r="Q253" t="s">
        <v>242</v>
      </c>
      <c r="T253" s="10" t="s">
        <v>5179</v>
      </c>
      <c r="U253" t="s">
        <v>5180</v>
      </c>
      <c r="V253" s="3">
        <v>8.7599999999999998E+110</v>
      </c>
      <c r="W253">
        <v>5331</v>
      </c>
      <c r="X253" s="10" t="s">
        <v>271</v>
      </c>
      <c r="Y253" s="10" t="s">
        <v>3849</v>
      </c>
      <c r="Z253" s="10">
        <v>2020</v>
      </c>
      <c r="AA253" s="10">
        <v>0</v>
      </c>
    </row>
    <row r="254" spans="1:27" x14ac:dyDescent="0.2">
      <c r="A254">
        <v>253</v>
      </c>
      <c r="B254">
        <v>277</v>
      </c>
      <c r="C254" s="1">
        <v>44795.604861111111</v>
      </c>
      <c r="D254" s="1">
        <v>44795.604861111111</v>
      </c>
      <c r="E254">
        <v>4</v>
      </c>
      <c r="G254" t="s">
        <v>242</v>
      </c>
      <c r="H254" t="s">
        <v>242</v>
      </c>
      <c r="I254">
        <v>1</v>
      </c>
      <c r="J254" s="1">
        <v>44795.604861111111</v>
      </c>
      <c r="K254" t="s">
        <v>5201</v>
      </c>
      <c r="L254" t="s">
        <v>242</v>
      </c>
      <c r="M254" t="s">
        <v>242</v>
      </c>
      <c r="P254" t="s">
        <v>242</v>
      </c>
      <c r="Q254" t="s">
        <v>242</v>
      </c>
      <c r="T254" t="s">
        <v>5202</v>
      </c>
      <c r="U254" t="s">
        <v>5203</v>
      </c>
      <c r="V254">
        <v>53015103</v>
      </c>
      <c r="W254">
        <v>7374</v>
      </c>
      <c r="X254" t="s">
        <v>297</v>
      </c>
      <c r="Y254" t="s">
        <v>765</v>
      </c>
      <c r="Z254">
        <v>2020</v>
      </c>
      <c r="AA254">
        <v>0</v>
      </c>
    </row>
    <row r="255" spans="1:27" x14ac:dyDescent="0.2">
      <c r="A255">
        <v>254</v>
      </c>
      <c r="B255">
        <v>278</v>
      </c>
      <c r="C255" s="1">
        <v>44795.604861111111</v>
      </c>
      <c r="D255" s="1">
        <v>44795.604861111111</v>
      </c>
      <c r="E255">
        <v>4</v>
      </c>
      <c r="G255" t="s">
        <v>242</v>
      </c>
      <c r="H255" t="s">
        <v>242</v>
      </c>
      <c r="I255">
        <v>1</v>
      </c>
      <c r="J255" s="1">
        <v>44795.604861111111</v>
      </c>
      <c r="K255" t="s">
        <v>5212</v>
      </c>
      <c r="L255" t="s">
        <v>242</v>
      </c>
      <c r="M255" t="s">
        <v>242</v>
      </c>
      <c r="P255" t="s">
        <v>242</v>
      </c>
      <c r="Q255" t="s">
        <v>242</v>
      </c>
      <c r="T255" t="s">
        <v>5213</v>
      </c>
      <c r="U255" t="s">
        <v>5214</v>
      </c>
      <c r="V255">
        <v>416515104</v>
      </c>
      <c r="W255">
        <v>6331</v>
      </c>
      <c r="X255" t="s">
        <v>319</v>
      </c>
      <c r="Y255" t="s">
        <v>890</v>
      </c>
      <c r="Z255">
        <v>2020</v>
      </c>
      <c r="AA255">
        <v>0.5</v>
      </c>
    </row>
    <row r="256" spans="1:27" x14ac:dyDescent="0.2">
      <c r="A256">
        <v>255</v>
      </c>
      <c r="B256">
        <v>279</v>
      </c>
      <c r="C256" s="1">
        <v>44795.604861111111</v>
      </c>
      <c r="D256" s="1">
        <v>44795.604861111111</v>
      </c>
      <c r="E256">
        <v>4</v>
      </c>
      <c r="G256" t="s">
        <v>242</v>
      </c>
      <c r="H256" t="s">
        <v>242</v>
      </c>
      <c r="I256">
        <v>1</v>
      </c>
      <c r="J256" s="1">
        <v>44795.604861111111</v>
      </c>
      <c r="K256" t="s">
        <v>5230</v>
      </c>
      <c r="L256" t="s">
        <v>242</v>
      </c>
      <c r="M256" t="s">
        <v>242</v>
      </c>
      <c r="P256" t="s">
        <v>242</v>
      </c>
      <c r="Q256" t="s">
        <v>242</v>
      </c>
      <c r="T256" t="s">
        <v>5231</v>
      </c>
      <c r="U256" t="s">
        <v>5232</v>
      </c>
      <c r="V256">
        <v>253868103</v>
      </c>
      <c r="W256">
        <v>6798</v>
      </c>
      <c r="X256" t="s">
        <v>659</v>
      </c>
      <c r="Y256" t="s">
        <v>660</v>
      </c>
      <c r="Z256">
        <v>2020</v>
      </c>
      <c r="AA256">
        <v>1</v>
      </c>
    </row>
    <row r="257" spans="1:27" x14ac:dyDescent="0.2">
      <c r="A257">
        <v>256</v>
      </c>
      <c r="B257">
        <v>280</v>
      </c>
      <c r="C257" s="1">
        <v>44795.604861111111</v>
      </c>
      <c r="D257" s="1">
        <v>44795.604861111111</v>
      </c>
      <c r="E257">
        <v>4</v>
      </c>
      <c r="G257" t="s">
        <v>242</v>
      </c>
      <c r="H257" t="s">
        <v>242</v>
      </c>
      <c r="I257">
        <v>1</v>
      </c>
      <c r="J257" s="1">
        <v>44795.604861111111</v>
      </c>
      <c r="K257" t="s">
        <v>5245</v>
      </c>
      <c r="L257" t="s">
        <v>242</v>
      </c>
      <c r="M257" t="s">
        <v>242</v>
      </c>
      <c r="P257" t="s">
        <v>242</v>
      </c>
      <c r="Q257" t="s">
        <v>242</v>
      </c>
      <c r="T257" t="s">
        <v>5246</v>
      </c>
      <c r="U257" t="s">
        <v>5247</v>
      </c>
      <c r="V257">
        <v>444859102</v>
      </c>
      <c r="W257">
        <v>6324</v>
      </c>
      <c r="X257" t="s">
        <v>350</v>
      </c>
      <c r="Y257" t="s">
        <v>351</v>
      </c>
      <c r="Z257">
        <v>2019</v>
      </c>
      <c r="AA257">
        <v>0.5</v>
      </c>
    </row>
    <row r="258" spans="1:27" x14ac:dyDescent="0.2">
      <c r="A258">
        <v>257</v>
      </c>
      <c r="B258">
        <v>281</v>
      </c>
      <c r="C258" s="1">
        <v>44795.604861111111</v>
      </c>
      <c r="D258" s="1">
        <v>44795.604861111111</v>
      </c>
      <c r="E258">
        <v>4</v>
      </c>
      <c r="G258" t="s">
        <v>242</v>
      </c>
      <c r="H258" t="s">
        <v>242</v>
      </c>
      <c r="I258">
        <v>1</v>
      </c>
      <c r="J258" s="1">
        <v>44795.604861111111</v>
      </c>
      <c r="K258" t="s">
        <v>5259</v>
      </c>
      <c r="L258" t="s">
        <v>242</v>
      </c>
      <c r="M258" t="s">
        <v>242</v>
      </c>
      <c r="P258" t="s">
        <v>242</v>
      </c>
      <c r="Q258" t="s">
        <v>242</v>
      </c>
      <c r="T258" t="s">
        <v>5260</v>
      </c>
      <c r="U258" t="s">
        <v>5261</v>
      </c>
      <c r="V258">
        <v>718172109</v>
      </c>
      <c r="W258">
        <v>2111</v>
      </c>
      <c r="X258" t="s">
        <v>326</v>
      </c>
      <c r="Y258" t="s">
        <v>4696</v>
      </c>
      <c r="Z258">
        <v>2019</v>
      </c>
      <c r="AA258">
        <v>0.5</v>
      </c>
    </row>
    <row r="259" spans="1:27" x14ac:dyDescent="0.2">
      <c r="A259" s="10">
        <v>258</v>
      </c>
      <c r="B259">
        <v>282</v>
      </c>
      <c r="C259" s="1">
        <v>44795.604861111111</v>
      </c>
      <c r="D259" s="1">
        <v>44795.604861111111</v>
      </c>
      <c r="E259">
        <v>4</v>
      </c>
      <c r="G259" t="s">
        <v>242</v>
      </c>
      <c r="H259" t="s">
        <v>242</v>
      </c>
      <c r="I259">
        <v>1</v>
      </c>
      <c r="J259" s="1">
        <v>44795.604861111111</v>
      </c>
      <c r="K259" t="s">
        <v>5278</v>
      </c>
      <c r="L259" t="s">
        <v>242</v>
      </c>
      <c r="M259" t="s">
        <v>242</v>
      </c>
      <c r="P259" t="s">
        <v>242</v>
      </c>
      <c r="Q259" t="s">
        <v>242</v>
      </c>
      <c r="T259" s="10" t="s">
        <v>5279</v>
      </c>
      <c r="U259" t="s">
        <v>5280</v>
      </c>
      <c r="V259">
        <v>654106103</v>
      </c>
      <c r="W259">
        <v>3021</v>
      </c>
      <c r="X259" s="10" t="s">
        <v>271</v>
      </c>
      <c r="Y259" s="10" t="s">
        <v>1130</v>
      </c>
      <c r="Z259" s="10">
        <v>2020</v>
      </c>
      <c r="AA259" s="10">
        <v>0.5</v>
      </c>
    </row>
    <row r="260" spans="1:27" x14ac:dyDescent="0.2">
      <c r="A260">
        <v>259</v>
      </c>
      <c r="B260">
        <v>283</v>
      </c>
      <c r="C260" s="1">
        <v>44795.604861111111</v>
      </c>
      <c r="D260" s="1">
        <v>44795.604861111111</v>
      </c>
      <c r="E260">
        <v>4</v>
      </c>
      <c r="G260" t="s">
        <v>242</v>
      </c>
      <c r="H260" t="s">
        <v>242</v>
      </c>
      <c r="I260">
        <v>1</v>
      </c>
      <c r="J260" s="1">
        <v>44795.604861111111</v>
      </c>
      <c r="K260" t="s">
        <v>5297</v>
      </c>
      <c r="L260" t="s">
        <v>242</v>
      </c>
      <c r="M260" t="s">
        <v>242</v>
      </c>
      <c r="P260" t="s">
        <v>242</v>
      </c>
      <c r="Q260" t="s">
        <v>242</v>
      </c>
      <c r="T260" t="s">
        <v>5298</v>
      </c>
      <c r="U260" t="s">
        <v>5299</v>
      </c>
      <c r="V260">
        <v>375558103</v>
      </c>
      <c r="W260">
        <v>2836</v>
      </c>
      <c r="X260" t="s">
        <v>350</v>
      </c>
      <c r="Y260" t="s">
        <v>2570</v>
      </c>
      <c r="Z260">
        <v>2020</v>
      </c>
      <c r="AA260">
        <v>0.5</v>
      </c>
    </row>
    <row r="261" spans="1:27" x14ac:dyDescent="0.2">
      <c r="A261">
        <v>260</v>
      </c>
      <c r="B261">
        <v>284</v>
      </c>
      <c r="C261" s="1">
        <v>44795.604861111111</v>
      </c>
      <c r="D261" s="1">
        <v>44795.604861111111</v>
      </c>
      <c r="E261">
        <v>4</v>
      </c>
      <c r="G261" t="s">
        <v>242</v>
      </c>
      <c r="H261" t="s">
        <v>242</v>
      </c>
      <c r="I261">
        <v>1</v>
      </c>
      <c r="J261" s="1">
        <v>44795.604861111111</v>
      </c>
      <c r="K261" t="s">
        <v>5312</v>
      </c>
      <c r="L261" t="s">
        <v>242</v>
      </c>
      <c r="M261" t="s">
        <v>242</v>
      </c>
      <c r="P261" t="s">
        <v>242</v>
      </c>
      <c r="Q261" t="s">
        <v>242</v>
      </c>
      <c r="T261" t="s">
        <v>5313</v>
      </c>
      <c r="U261" t="s">
        <v>5314</v>
      </c>
      <c r="V261">
        <v>260557103</v>
      </c>
      <c r="W261">
        <v>2821</v>
      </c>
      <c r="X261" t="s">
        <v>418</v>
      </c>
      <c r="Y261" t="s">
        <v>1838</v>
      </c>
      <c r="Z261">
        <v>2019</v>
      </c>
      <c r="AA261">
        <v>1</v>
      </c>
    </row>
    <row r="262" spans="1:27" x14ac:dyDescent="0.2">
      <c r="A262">
        <v>261</v>
      </c>
      <c r="B262">
        <v>285</v>
      </c>
      <c r="C262" s="1">
        <v>44795.604861111111</v>
      </c>
      <c r="D262" s="1">
        <v>44795.604861111111</v>
      </c>
      <c r="E262">
        <v>4</v>
      </c>
      <c r="G262" t="s">
        <v>242</v>
      </c>
      <c r="H262" t="s">
        <v>242</v>
      </c>
      <c r="I262">
        <v>1</v>
      </c>
      <c r="J262" s="1">
        <v>44795.604861111111</v>
      </c>
      <c r="K262" t="s">
        <v>5331</v>
      </c>
      <c r="L262" t="s">
        <v>242</v>
      </c>
      <c r="M262" t="s">
        <v>242</v>
      </c>
      <c r="P262" t="s">
        <v>242</v>
      </c>
      <c r="Q262" t="s">
        <v>242</v>
      </c>
      <c r="T262" t="s">
        <v>5332</v>
      </c>
      <c r="U262" t="s">
        <v>5333</v>
      </c>
      <c r="V262">
        <v>337738108</v>
      </c>
      <c r="W262">
        <v>7374</v>
      </c>
      <c r="X262" t="s">
        <v>319</v>
      </c>
      <c r="Y262" t="s">
        <v>765</v>
      </c>
      <c r="Z262">
        <v>2020</v>
      </c>
      <c r="AA262">
        <v>0</v>
      </c>
    </row>
    <row r="263" spans="1:27" x14ac:dyDescent="0.2">
      <c r="A263">
        <v>262</v>
      </c>
      <c r="B263">
        <v>286</v>
      </c>
      <c r="C263" s="1">
        <v>44795.604861111111</v>
      </c>
      <c r="D263" s="1">
        <v>44795.604861111111</v>
      </c>
      <c r="E263">
        <v>4</v>
      </c>
      <c r="G263" t="s">
        <v>242</v>
      </c>
      <c r="H263" t="s">
        <v>242</v>
      </c>
      <c r="I263">
        <v>1</v>
      </c>
      <c r="J263" s="1">
        <v>44795.604861111111</v>
      </c>
      <c r="K263" t="s">
        <v>5339</v>
      </c>
      <c r="L263" t="s">
        <v>242</v>
      </c>
      <c r="M263" t="s">
        <v>242</v>
      </c>
      <c r="P263" t="s">
        <v>242</v>
      </c>
      <c r="Q263" t="s">
        <v>242</v>
      </c>
      <c r="T263" t="s">
        <v>5340</v>
      </c>
      <c r="U263" t="s">
        <v>5341</v>
      </c>
      <c r="V263" t="s">
        <v>5342</v>
      </c>
      <c r="W263">
        <v>3571</v>
      </c>
      <c r="X263" t="s">
        <v>297</v>
      </c>
      <c r="Y263" t="s">
        <v>4620</v>
      </c>
      <c r="Z263">
        <v>2019</v>
      </c>
      <c r="AA263">
        <v>0.5</v>
      </c>
    </row>
    <row r="264" spans="1:27" x14ac:dyDescent="0.2">
      <c r="A264">
        <v>263</v>
      </c>
      <c r="B264">
        <v>287</v>
      </c>
      <c r="C264" s="1">
        <v>44795.604861111111</v>
      </c>
      <c r="D264" s="1">
        <v>44795.604861111111</v>
      </c>
      <c r="E264">
        <v>4</v>
      </c>
      <c r="G264" t="s">
        <v>242</v>
      </c>
      <c r="H264" t="s">
        <v>242</v>
      </c>
      <c r="I264">
        <v>1</v>
      </c>
      <c r="J264" s="1">
        <v>44795.604861111111</v>
      </c>
      <c r="K264" t="s">
        <v>5360</v>
      </c>
      <c r="L264" t="s">
        <v>242</v>
      </c>
      <c r="M264" t="s">
        <v>242</v>
      </c>
      <c r="P264" t="s">
        <v>242</v>
      </c>
      <c r="Q264" t="s">
        <v>242</v>
      </c>
      <c r="T264" t="s">
        <v>5361</v>
      </c>
      <c r="U264" t="s">
        <v>5362</v>
      </c>
      <c r="V264" t="s">
        <v>5363</v>
      </c>
      <c r="W264">
        <v>1389</v>
      </c>
      <c r="X264" t="s">
        <v>248</v>
      </c>
      <c r="Y264" t="s">
        <v>4218</v>
      </c>
      <c r="Z264">
        <v>2019</v>
      </c>
      <c r="AA264">
        <v>0.5</v>
      </c>
    </row>
    <row r="265" spans="1:27" x14ac:dyDescent="0.2">
      <c r="A265">
        <v>264</v>
      </c>
      <c r="B265">
        <v>288</v>
      </c>
      <c r="C265" s="1">
        <v>44795.604861111111</v>
      </c>
      <c r="D265" s="1">
        <v>44795.604861111111</v>
      </c>
      <c r="E265">
        <v>4</v>
      </c>
      <c r="G265" t="s">
        <v>242</v>
      </c>
      <c r="H265" t="s">
        <v>242</v>
      </c>
      <c r="I265">
        <v>1</v>
      </c>
      <c r="J265" s="1">
        <v>44795.604861111111</v>
      </c>
      <c r="K265" t="s">
        <v>5379</v>
      </c>
      <c r="L265" t="s">
        <v>242</v>
      </c>
      <c r="M265" t="s">
        <v>242</v>
      </c>
      <c r="P265" t="s">
        <v>242</v>
      </c>
      <c r="Q265" t="s">
        <v>242</v>
      </c>
      <c r="T265" t="s">
        <v>5380</v>
      </c>
      <c r="U265" t="s">
        <v>5381</v>
      </c>
      <c r="V265" t="s">
        <v>5382</v>
      </c>
      <c r="W265">
        <v>7370</v>
      </c>
      <c r="X265" t="s">
        <v>297</v>
      </c>
      <c r="Y265" t="s">
        <v>765</v>
      </c>
      <c r="Z265">
        <v>2019</v>
      </c>
      <c r="AA265">
        <v>0.5</v>
      </c>
    </row>
    <row r="266" spans="1:27" x14ac:dyDescent="0.2">
      <c r="A266">
        <v>265</v>
      </c>
      <c r="B266">
        <v>290</v>
      </c>
      <c r="C266" s="1">
        <v>44795.604861111111</v>
      </c>
      <c r="D266" s="1">
        <v>44795.604861111111</v>
      </c>
      <c r="E266">
        <v>4</v>
      </c>
      <c r="G266" t="s">
        <v>242</v>
      </c>
      <c r="H266" t="s">
        <v>242</v>
      </c>
      <c r="I266">
        <v>1</v>
      </c>
      <c r="J266" s="1">
        <v>44795.604861111111</v>
      </c>
      <c r="K266" t="s">
        <v>5397</v>
      </c>
      <c r="L266" t="s">
        <v>242</v>
      </c>
      <c r="M266" t="s">
        <v>242</v>
      </c>
      <c r="P266" t="s">
        <v>242</v>
      </c>
      <c r="Q266" t="s">
        <v>242</v>
      </c>
      <c r="T266" t="s">
        <v>5398</v>
      </c>
      <c r="U266" t="s">
        <v>5399</v>
      </c>
      <c r="V266">
        <v>438516106</v>
      </c>
      <c r="W266">
        <v>9997</v>
      </c>
      <c r="X266" t="s">
        <v>476</v>
      </c>
      <c r="Y266" t="s">
        <v>3667</v>
      </c>
      <c r="Z266">
        <v>2020</v>
      </c>
      <c r="AA266">
        <v>0.5</v>
      </c>
    </row>
    <row r="267" spans="1:27" x14ac:dyDescent="0.2">
      <c r="A267">
        <v>266</v>
      </c>
      <c r="B267">
        <v>291</v>
      </c>
      <c r="C267" s="1">
        <v>44795.604861111111</v>
      </c>
      <c r="D267" s="1">
        <v>44795.604861111111</v>
      </c>
      <c r="E267">
        <v>4</v>
      </c>
      <c r="G267" t="s">
        <v>242</v>
      </c>
      <c r="H267" t="s">
        <v>242</v>
      </c>
      <c r="I267">
        <v>1</v>
      </c>
      <c r="J267" s="1">
        <v>44795.604861111111</v>
      </c>
      <c r="K267" t="s">
        <v>5410</v>
      </c>
      <c r="L267" t="s">
        <v>242</v>
      </c>
      <c r="M267" t="s">
        <v>242</v>
      </c>
      <c r="P267" t="s">
        <v>242</v>
      </c>
      <c r="Q267" t="s">
        <v>242</v>
      </c>
      <c r="T267" t="s">
        <v>5411</v>
      </c>
      <c r="U267" t="s">
        <v>5412</v>
      </c>
      <c r="V267" t="s">
        <v>5413</v>
      </c>
      <c r="W267">
        <v>2860</v>
      </c>
      <c r="X267" t="s">
        <v>418</v>
      </c>
      <c r="Y267" t="s">
        <v>1838</v>
      </c>
      <c r="Z267">
        <v>2020</v>
      </c>
      <c r="AA267">
        <v>0.5</v>
      </c>
    </row>
    <row r="268" spans="1:27" x14ac:dyDescent="0.2">
      <c r="A268">
        <v>267</v>
      </c>
      <c r="B268">
        <v>292</v>
      </c>
      <c r="C268" s="1">
        <v>44795.604861111111</v>
      </c>
      <c r="D268" s="1">
        <v>44795.604861111111</v>
      </c>
      <c r="E268">
        <v>4</v>
      </c>
      <c r="G268" t="s">
        <v>242</v>
      </c>
      <c r="H268" t="s">
        <v>242</v>
      </c>
      <c r="I268">
        <v>1</v>
      </c>
      <c r="J268" s="1">
        <v>44795.604861111111</v>
      </c>
      <c r="K268" t="s">
        <v>5426</v>
      </c>
      <c r="L268" t="s">
        <v>242</v>
      </c>
      <c r="M268" t="s">
        <v>242</v>
      </c>
      <c r="P268" t="s">
        <v>242</v>
      </c>
      <c r="Q268" t="s">
        <v>242</v>
      </c>
      <c r="T268" t="s">
        <v>5427</v>
      </c>
      <c r="U268" t="s">
        <v>5428</v>
      </c>
      <c r="V268" t="s">
        <v>5429</v>
      </c>
      <c r="W268">
        <v>6798</v>
      </c>
      <c r="X268" t="s">
        <v>659</v>
      </c>
      <c r="Y268" t="s">
        <v>660</v>
      </c>
      <c r="Z268">
        <v>2020</v>
      </c>
      <c r="AA268">
        <v>0</v>
      </c>
    </row>
    <row r="269" spans="1:27" x14ac:dyDescent="0.2">
      <c r="A269">
        <v>268</v>
      </c>
      <c r="B269">
        <v>293</v>
      </c>
      <c r="C269" s="1">
        <v>44795.604861111111</v>
      </c>
      <c r="D269" s="1">
        <v>44795.604861111111</v>
      </c>
      <c r="E269">
        <v>4</v>
      </c>
      <c r="G269" t="s">
        <v>242</v>
      </c>
      <c r="H269" t="s">
        <v>242</v>
      </c>
      <c r="I269">
        <v>1</v>
      </c>
      <c r="J269" s="1">
        <v>44795.604861111111</v>
      </c>
      <c r="K269" t="s">
        <v>5448</v>
      </c>
      <c r="L269" t="s">
        <v>242</v>
      </c>
      <c r="M269" t="s">
        <v>242</v>
      </c>
      <c r="P269" t="s">
        <v>242</v>
      </c>
      <c r="Q269" t="s">
        <v>242</v>
      </c>
      <c r="T269" t="s">
        <v>5449</v>
      </c>
      <c r="U269" t="s">
        <v>5450</v>
      </c>
      <c r="V269">
        <v>910047109</v>
      </c>
      <c r="W269">
        <v>4512</v>
      </c>
      <c r="X269" t="s">
        <v>476</v>
      </c>
      <c r="Y269" t="s">
        <v>4555</v>
      </c>
      <c r="Z269">
        <v>2019</v>
      </c>
      <c r="AA269">
        <v>0</v>
      </c>
    </row>
    <row r="270" spans="1:27" x14ac:dyDescent="0.2">
      <c r="A270">
        <v>269</v>
      </c>
      <c r="B270">
        <v>294</v>
      </c>
      <c r="C270" s="1">
        <v>44795.604861111111</v>
      </c>
      <c r="D270" s="1">
        <v>44795.604861111111</v>
      </c>
      <c r="E270">
        <v>4</v>
      </c>
      <c r="G270" t="s">
        <v>242</v>
      </c>
      <c r="H270" t="s">
        <v>242</v>
      </c>
      <c r="I270">
        <v>1</v>
      </c>
      <c r="J270" s="1">
        <v>44795.604861111111</v>
      </c>
      <c r="K270" t="s">
        <v>5462</v>
      </c>
      <c r="L270" t="s">
        <v>242</v>
      </c>
      <c r="M270" t="s">
        <v>242</v>
      </c>
      <c r="P270" t="s">
        <v>242</v>
      </c>
      <c r="Q270" t="s">
        <v>242</v>
      </c>
      <c r="T270" t="s">
        <v>5463</v>
      </c>
      <c r="U270" t="s">
        <v>5464</v>
      </c>
      <c r="V270" t="s">
        <v>5465</v>
      </c>
      <c r="W270">
        <v>7841</v>
      </c>
      <c r="X270" t="s">
        <v>1487</v>
      </c>
      <c r="Y270" t="s">
        <v>5466</v>
      </c>
      <c r="Z270">
        <v>2020</v>
      </c>
      <c r="AA270">
        <v>0.5</v>
      </c>
    </row>
    <row r="271" spans="1:27" x14ac:dyDescent="0.2">
      <c r="A271">
        <v>270</v>
      </c>
      <c r="B271">
        <v>295</v>
      </c>
      <c r="C271" s="1">
        <v>44795.604861111111</v>
      </c>
      <c r="D271" s="1">
        <v>44795.604861111111</v>
      </c>
      <c r="E271">
        <v>4</v>
      </c>
      <c r="G271" t="s">
        <v>242</v>
      </c>
      <c r="H271" t="s">
        <v>242</v>
      </c>
      <c r="I271">
        <v>1</v>
      </c>
      <c r="J271" s="1">
        <v>44795.604861111111</v>
      </c>
      <c r="K271" t="s">
        <v>5474</v>
      </c>
      <c r="L271" t="s">
        <v>242</v>
      </c>
      <c r="M271" t="s">
        <v>242</v>
      </c>
      <c r="P271" t="s">
        <v>242</v>
      </c>
      <c r="Q271" t="s">
        <v>242</v>
      </c>
      <c r="T271" t="s">
        <v>5475</v>
      </c>
      <c r="U271" t="s">
        <v>5476</v>
      </c>
      <c r="V271">
        <v>816851109</v>
      </c>
      <c r="W271">
        <v>4932</v>
      </c>
      <c r="X271" t="s">
        <v>490</v>
      </c>
      <c r="Y271" t="s">
        <v>1010</v>
      </c>
      <c r="Z271">
        <v>2020</v>
      </c>
      <c r="AA271">
        <v>0.5</v>
      </c>
    </row>
    <row r="272" spans="1:27" x14ac:dyDescent="0.2">
      <c r="A272">
        <v>271</v>
      </c>
      <c r="B272">
        <v>296</v>
      </c>
      <c r="C272" s="1">
        <v>44795.604861111111</v>
      </c>
      <c r="D272" s="1">
        <v>44795.604861111111</v>
      </c>
      <c r="E272">
        <v>4</v>
      </c>
      <c r="G272" t="s">
        <v>242</v>
      </c>
      <c r="H272" t="s">
        <v>242</v>
      </c>
      <c r="I272">
        <v>1</v>
      </c>
      <c r="J272" s="1">
        <v>44795.604861111111</v>
      </c>
      <c r="K272" t="s">
        <v>5492</v>
      </c>
      <c r="L272" t="s">
        <v>242</v>
      </c>
      <c r="M272" t="s">
        <v>242</v>
      </c>
      <c r="P272" t="s">
        <v>242</v>
      </c>
      <c r="Q272" t="s">
        <v>242</v>
      </c>
      <c r="T272" t="s">
        <v>5493</v>
      </c>
      <c r="U272" t="s">
        <v>5494</v>
      </c>
      <c r="V272" t="s">
        <v>5495</v>
      </c>
      <c r="W272">
        <v>7374</v>
      </c>
      <c r="X272" t="s">
        <v>297</v>
      </c>
      <c r="Y272" t="s">
        <v>765</v>
      </c>
      <c r="Z272">
        <v>2020</v>
      </c>
      <c r="AA272">
        <v>0.5</v>
      </c>
    </row>
    <row r="273" spans="1:27" x14ac:dyDescent="0.2">
      <c r="A273">
        <v>272</v>
      </c>
      <c r="B273">
        <v>297</v>
      </c>
      <c r="C273" s="1">
        <v>44795.604861111111</v>
      </c>
      <c r="D273" s="1">
        <v>44795.604861111111</v>
      </c>
      <c r="E273">
        <v>4</v>
      </c>
      <c r="G273" t="s">
        <v>242</v>
      </c>
      <c r="H273" t="s">
        <v>242</v>
      </c>
      <c r="I273">
        <v>1</v>
      </c>
      <c r="J273" s="1">
        <v>44795.604861111111</v>
      </c>
      <c r="K273" t="s">
        <v>5508</v>
      </c>
      <c r="L273" t="s">
        <v>242</v>
      </c>
      <c r="M273" t="s">
        <v>242</v>
      </c>
      <c r="P273" t="s">
        <v>242</v>
      </c>
      <c r="Q273" t="s">
        <v>242</v>
      </c>
      <c r="T273" t="s">
        <v>5509</v>
      </c>
      <c r="U273" t="s">
        <v>5510</v>
      </c>
      <c r="V273" t="s">
        <v>5511</v>
      </c>
      <c r="W273">
        <v>2810</v>
      </c>
      <c r="X273" t="s">
        <v>418</v>
      </c>
      <c r="Y273" t="s">
        <v>1838</v>
      </c>
      <c r="Z273">
        <v>2020</v>
      </c>
      <c r="AA273">
        <v>1</v>
      </c>
    </row>
    <row r="274" spans="1:27" x14ac:dyDescent="0.2">
      <c r="A274">
        <v>273</v>
      </c>
      <c r="B274">
        <v>298</v>
      </c>
      <c r="C274" s="1">
        <v>44795.604861111111</v>
      </c>
      <c r="D274" s="1">
        <v>44795.604861111111</v>
      </c>
      <c r="E274">
        <v>4</v>
      </c>
      <c r="G274" t="s">
        <v>242</v>
      </c>
      <c r="H274" t="s">
        <v>242</v>
      </c>
      <c r="I274">
        <v>1</v>
      </c>
      <c r="J274" s="1">
        <v>44795.604861111111</v>
      </c>
      <c r="K274" t="s">
        <v>5526</v>
      </c>
      <c r="L274" t="s">
        <v>242</v>
      </c>
      <c r="M274" t="s">
        <v>242</v>
      </c>
      <c r="P274" t="s">
        <v>242</v>
      </c>
      <c r="Q274" t="s">
        <v>242</v>
      </c>
      <c r="T274" t="s">
        <v>5527</v>
      </c>
      <c r="U274" t="s">
        <v>5528</v>
      </c>
      <c r="V274" t="s">
        <v>5529</v>
      </c>
      <c r="W274">
        <v>3576</v>
      </c>
      <c r="X274" t="s">
        <v>297</v>
      </c>
      <c r="Y274" t="s">
        <v>621</v>
      </c>
      <c r="Z274">
        <v>2020</v>
      </c>
      <c r="AA274">
        <v>0</v>
      </c>
    </row>
    <row r="275" spans="1:27" x14ac:dyDescent="0.2">
      <c r="A275">
        <v>274</v>
      </c>
      <c r="B275">
        <v>299</v>
      </c>
      <c r="C275" s="1">
        <v>44795.604861111111</v>
      </c>
      <c r="D275" s="1">
        <v>44795.604861111111</v>
      </c>
      <c r="E275">
        <v>4</v>
      </c>
      <c r="G275" t="s">
        <v>242</v>
      </c>
      <c r="H275" t="s">
        <v>242</v>
      </c>
      <c r="I275">
        <v>1</v>
      </c>
      <c r="J275" s="1">
        <v>44795.604861111111</v>
      </c>
      <c r="K275" t="s">
        <v>5546</v>
      </c>
      <c r="L275" t="s">
        <v>242</v>
      </c>
      <c r="M275" t="s">
        <v>242</v>
      </c>
      <c r="P275" t="s">
        <v>242</v>
      </c>
      <c r="Q275" t="s">
        <v>242</v>
      </c>
      <c r="T275" t="s">
        <v>5547</v>
      </c>
      <c r="U275" t="s">
        <v>5548</v>
      </c>
      <c r="V275" t="s">
        <v>5549</v>
      </c>
      <c r="W275">
        <v>3674</v>
      </c>
      <c r="X275" t="s">
        <v>297</v>
      </c>
      <c r="Y275" t="s">
        <v>1864</v>
      </c>
      <c r="Z275">
        <v>2021</v>
      </c>
      <c r="AA275">
        <v>0.5</v>
      </c>
    </row>
    <row r="276" spans="1:27" x14ac:dyDescent="0.2">
      <c r="A276">
        <v>275</v>
      </c>
      <c r="B276">
        <v>300</v>
      </c>
      <c r="C276" s="1">
        <v>44795.604861111111</v>
      </c>
      <c r="D276" s="1">
        <v>44795.604861111111</v>
      </c>
      <c r="E276">
        <v>4</v>
      </c>
      <c r="G276" t="s">
        <v>242</v>
      </c>
      <c r="H276" t="s">
        <v>242</v>
      </c>
      <c r="I276">
        <v>1</v>
      </c>
      <c r="J276" s="1">
        <v>44795.604861111111</v>
      </c>
      <c r="K276" t="s">
        <v>5561</v>
      </c>
      <c r="L276" t="s">
        <v>242</v>
      </c>
      <c r="M276" t="s">
        <v>242</v>
      </c>
      <c r="P276" t="s">
        <v>242</v>
      </c>
      <c r="Q276" t="s">
        <v>242</v>
      </c>
      <c r="T276" t="s">
        <v>5562</v>
      </c>
      <c r="U276" t="s">
        <v>5563</v>
      </c>
      <c r="V276">
        <v>717081103</v>
      </c>
      <c r="W276">
        <v>2834</v>
      </c>
      <c r="X276" t="s">
        <v>350</v>
      </c>
      <c r="Y276" t="s">
        <v>974</v>
      </c>
      <c r="Z276">
        <v>2019</v>
      </c>
      <c r="AA276">
        <v>0.5</v>
      </c>
    </row>
    <row r="277" spans="1:27" x14ac:dyDescent="0.2">
      <c r="A277">
        <v>276</v>
      </c>
      <c r="B277">
        <v>301</v>
      </c>
      <c r="C277" s="1">
        <v>44795.604861111111</v>
      </c>
      <c r="D277" s="1">
        <v>44795.604861111111</v>
      </c>
      <c r="E277">
        <v>4</v>
      </c>
      <c r="G277" t="s">
        <v>242</v>
      </c>
      <c r="H277" t="s">
        <v>242</v>
      </c>
      <c r="I277">
        <v>1</v>
      </c>
      <c r="J277" s="1">
        <v>44795.604861111111</v>
      </c>
      <c r="K277" t="s">
        <v>5584</v>
      </c>
      <c r="L277" t="s">
        <v>242</v>
      </c>
      <c r="M277" t="s">
        <v>242</v>
      </c>
      <c r="P277" t="s">
        <v>242</v>
      </c>
      <c r="Q277" t="s">
        <v>242</v>
      </c>
      <c r="T277" t="s">
        <v>5585</v>
      </c>
      <c r="U277" t="s">
        <v>5586</v>
      </c>
      <c r="V277">
        <v>244199105</v>
      </c>
      <c r="W277">
        <v>3523</v>
      </c>
      <c r="X277" t="s">
        <v>476</v>
      </c>
      <c r="Y277" t="s">
        <v>1568</v>
      </c>
      <c r="Z277">
        <v>2020</v>
      </c>
      <c r="AA277">
        <v>0.5</v>
      </c>
    </row>
    <row r="278" spans="1:27" x14ac:dyDescent="0.2">
      <c r="A278">
        <v>277</v>
      </c>
      <c r="B278">
        <v>302</v>
      </c>
      <c r="C278" s="1">
        <v>44795.604861111111</v>
      </c>
      <c r="D278" s="1">
        <v>44795.604861111111</v>
      </c>
      <c r="E278">
        <v>4</v>
      </c>
      <c r="G278" t="s">
        <v>242</v>
      </c>
      <c r="H278" t="s">
        <v>242</v>
      </c>
      <c r="I278">
        <v>1</v>
      </c>
      <c r="J278" s="1">
        <v>44795.604861111111</v>
      </c>
      <c r="K278" t="s">
        <v>5603</v>
      </c>
      <c r="L278" t="s">
        <v>242</v>
      </c>
      <c r="M278" t="s">
        <v>242</v>
      </c>
      <c r="P278" t="s">
        <v>242</v>
      </c>
      <c r="Q278" t="s">
        <v>242</v>
      </c>
      <c r="T278" t="s">
        <v>5604</v>
      </c>
      <c r="U278" t="s">
        <v>5605</v>
      </c>
      <c r="V278">
        <v>500754106</v>
      </c>
      <c r="W278">
        <v>2030</v>
      </c>
      <c r="X278" t="s">
        <v>326</v>
      </c>
      <c r="Y278" t="s">
        <v>942</v>
      </c>
      <c r="Z278">
        <v>2020</v>
      </c>
      <c r="AA278">
        <v>0.5</v>
      </c>
    </row>
    <row r="279" spans="1:27" x14ac:dyDescent="0.2">
      <c r="A279">
        <v>278</v>
      </c>
      <c r="B279">
        <v>304</v>
      </c>
      <c r="C279" s="1">
        <v>44795.604861111111</v>
      </c>
      <c r="D279" s="1">
        <v>44795.604861111111</v>
      </c>
      <c r="E279">
        <v>4</v>
      </c>
      <c r="G279" t="s">
        <v>242</v>
      </c>
      <c r="H279" t="s">
        <v>242</v>
      </c>
      <c r="I279">
        <v>1</v>
      </c>
      <c r="J279" s="1">
        <v>44795.604861111111</v>
      </c>
      <c r="K279" t="s">
        <v>5625</v>
      </c>
      <c r="L279" t="s">
        <v>242</v>
      </c>
      <c r="M279" t="s">
        <v>242</v>
      </c>
      <c r="P279" t="s">
        <v>242</v>
      </c>
      <c r="Q279" t="s">
        <v>242</v>
      </c>
      <c r="T279" t="s">
        <v>5626</v>
      </c>
      <c r="U279" t="s">
        <v>5627</v>
      </c>
      <c r="V279">
        <v>23608102</v>
      </c>
      <c r="W279">
        <v>4931</v>
      </c>
      <c r="X279" t="s">
        <v>490</v>
      </c>
      <c r="Y279" t="s">
        <v>1010</v>
      </c>
      <c r="Z279">
        <v>2021</v>
      </c>
      <c r="AA279">
        <v>0</v>
      </c>
    </row>
    <row r="280" spans="1:27" x14ac:dyDescent="0.2">
      <c r="A280">
        <v>279</v>
      </c>
      <c r="B280">
        <v>305</v>
      </c>
      <c r="C280" s="1">
        <v>44795.604861111111</v>
      </c>
      <c r="D280" s="1">
        <v>44795.604861111111</v>
      </c>
      <c r="E280">
        <v>4</v>
      </c>
      <c r="G280" t="s">
        <v>242</v>
      </c>
      <c r="H280" t="s">
        <v>242</v>
      </c>
      <c r="I280">
        <v>1</v>
      </c>
      <c r="J280" s="1">
        <v>44795.604861111111</v>
      </c>
      <c r="K280" t="s">
        <v>5643</v>
      </c>
      <c r="L280" t="s">
        <v>242</v>
      </c>
      <c r="M280" t="s">
        <v>242</v>
      </c>
      <c r="P280" t="s">
        <v>242</v>
      </c>
      <c r="Q280" t="s">
        <v>242</v>
      </c>
      <c r="T280" t="s">
        <v>5644</v>
      </c>
      <c r="U280" t="s">
        <v>5645</v>
      </c>
      <c r="V280" t="s">
        <v>5646</v>
      </c>
      <c r="W280">
        <v>4911</v>
      </c>
      <c r="X280" t="s">
        <v>490</v>
      </c>
      <c r="Y280" t="s">
        <v>491</v>
      </c>
      <c r="Z280">
        <v>2019</v>
      </c>
      <c r="AA280">
        <v>0.5</v>
      </c>
    </row>
    <row r="281" spans="1:27" x14ac:dyDescent="0.2">
      <c r="A281">
        <v>280</v>
      </c>
      <c r="B281">
        <v>306</v>
      </c>
      <c r="C281" s="1">
        <v>44795.604861111111</v>
      </c>
      <c r="D281" s="1">
        <v>44795.604861111111</v>
      </c>
      <c r="E281">
        <v>4</v>
      </c>
      <c r="G281" t="s">
        <v>242</v>
      </c>
      <c r="H281" t="s">
        <v>242</v>
      </c>
      <c r="I281">
        <v>1</v>
      </c>
      <c r="J281" s="1">
        <v>44795.604861111111</v>
      </c>
      <c r="K281" t="s">
        <v>5667</v>
      </c>
      <c r="L281" t="s">
        <v>242</v>
      </c>
      <c r="M281" t="s">
        <v>242</v>
      </c>
      <c r="P281" t="s">
        <v>242</v>
      </c>
      <c r="Q281" t="s">
        <v>242</v>
      </c>
      <c r="T281" t="s">
        <v>5668</v>
      </c>
      <c r="U281" t="s">
        <v>5669</v>
      </c>
      <c r="V281" t="s">
        <v>5670</v>
      </c>
      <c r="W281">
        <v>6141</v>
      </c>
      <c r="X281" t="s">
        <v>319</v>
      </c>
      <c r="Y281" t="s">
        <v>5671</v>
      </c>
      <c r="Z281">
        <v>2020</v>
      </c>
      <c r="AA281">
        <v>0</v>
      </c>
    </row>
    <row r="282" spans="1:27" x14ac:dyDescent="0.2">
      <c r="A282">
        <v>281</v>
      </c>
      <c r="B282">
        <v>307</v>
      </c>
      <c r="C282" s="1">
        <v>44795.604861111111</v>
      </c>
      <c r="D282" s="1">
        <v>44795.604861111111</v>
      </c>
      <c r="E282">
        <v>4</v>
      </c>
      <c r="G282" t="s">
        <v>242</v>
      </c>
      <c r="H282" t="s">
        <v>242</v>
      </c>
      <c r="I282">
        <v>1</v>
      </c>
      <c r="J282" s="1">
        <v>44795.604861111111</v>
      </c>
      <c r="K282" t="s">
        <v>5680</v>
      </c>
      <c r="L282" t="s">
        <v>242</v>
      </c>
      <c r="M282" t="s">
        <v>242</v>
      </c>
      <c r="P282" t="s">
        <v>242</v>
      </c>
      <c r="Q282" t="s">
        <v>242</v>
      </c>
      <c r="T282" t="s">
        <v>5681</v>
      </c>
      <c r="U282" t="s">
        <v>5682</v>
      </c>
      <c r="V282" t="s">
        <v>5683</v>
      </c>
      <c r="W282">
        <v>6021</v>
      </c>
      <c r="X282" t="s">
        <v>319</v>
      </c>
      <c r="Y282" t="s">
        <v>913</v>
      </c>
      <c r="Z282">
        <v>2020</v>
      </c>
      <c r="AA282">
        <v>0.5</v>
      </c>
    </row>
    <row r="283" spans="1:27" x14ac:dyDescent="0.2">
      <c r="A283">
        <v>282</v>
      </c>
      <c r="B283">
        <v>308</v>
      </c>
      <c r="C283" s="1">
        <v>44795.604861111111</v>
      </c>
      <c r="D283" s="1">
        <v>44795.604861111111</v>
      </c>
      <c r="E283">
        <v>4</v>
      </c>
      <c r="G283" t="s">
        <v>242</v>
      </c>
      <c r="H283" t="s">
        <v>242</v>
      </c>
      <c r="I283">
        <v>1</v>
      </c>
      <c r="J283" s="1">
        <v>44795.604861111111</v>
      </c>
      <c r="K283" t="s">
        <v>5698</v>
      </c>
      <c r="L283" t="s">
        <v>242</v>
      </c>
      <c r="M283" t="s">
        <v>242</v>
      </c>
      <c r="P283" t="s">
        <v>242</v>
      </c>
      <c r="Q283" t="s">
        <v>242</v>
      </c>
      <c r="T283" t="s">
        <v>5699</v>
      </c>
      <c r="U283" t="s">
        <v>5700</v>
      </c>
      <c r="V283">
        <v>125523100</v>
      </c>
      <c r="W283">
        <v>6324</v>
      </c>
      <c r="X283" t="s">
        <v>350</v>
      </c>
      <c r="Y283" t="s">
        <v>351</v>
      </c>
      <c r="Z283">
        <v>2019</v>
      </c>
      <c r="AA283">
        <v>0.5</v>
      </c>
    </row>
    <row r="284" spans="1:27" x14ac:dyDescent="0.2">
      <c r="A284">
        <v>283</v>
      </c>
      <c r="B284">
        <v>309</v>
      </c>
      <c r="C284" s="1">
        <v>44795.604861111111</v>
      </c>
      <c r="D284" s="1">
        <v>44795.604861111111</v>
      </c>
      <c r="E284">
        <v>4</v>
      </c>
      <c r="G284" t="s">
        <v>242</v>
      </c>
      <c r="H284" t="s">
        <v>242</v>
      </c>
      <c r="I284">
        <v>1</v>
      </c>
      <c r="J284" s="1">
        <v>44795.604861111111</v>
      </c>
      <c r="K284" t="s">
        <v>5724</v>
      </c>
      <c r="L284" t="s">
        <v>242</v>
      </c>
      <c r="M284" t="s">
        <v>242</v>
      </c>
      <c r="P284" t="s">
        <v>242</v>
      </c>
      <c r="Q284" t="s">
        <v>242</v>
      </c>
      <c r="T284" t="s">
        <v>5725</v>
      </c>
      <c r="U284" t="s">
        <v>5726</v>
      </c>
      <c r="V284" t="s">
        <v>5727</v>
      </c>
      <c r="W284">
        <v>7389</v>
      </c>
      <c r="X284" t="s">
        <v>297</v>
      </c>
      <c r="Y284" t="s">
        <v>765</v>
      </c>
      <c r="Z284">
        <v>2021</v>
      </c>
      <c r="AA284">
        <v>0</v>
      </c>
    </row>
    <row r="285" spans="1:27" x14ac:dyDescent="0.2">
      <c r="A285">
        <v>284</v>
      </c>
      <c r="B285">
        <v>310</v>
      </c>
      <c r="C285" s="1">
        <v>44795.604861111111</v>
      </c>
      <c r="D285" s="1">
        <v>44795.604861111111</v>
      </c>
      <c r="E285">
        <v>4</v>
      </c>
      <c r="G285" t="s">
        <v>242</v>
      </c>
      <c r="H285" t="s">
        <v>242</v>
      </c>
      <c r="I285">
        <v>1</v>
      </c>
      <c r="J285" s="1">
        <v>44795.604861111111</v>
      </c>
      <c r="K285" t="s">
        <v>5737</v>
      </c>
      <c r="L285" t="s">
        <v>242</v>
      </c>
      <c r="M285" t="s">
        <v>242</v>
      </c>
      <c r="P285" t="s">
        <v>242</v>
      </c>
      <c r="Q285" t="s">
        <v>242</v>
      </c>
      <c r="T285" t="s">
        <v>5738</v>
      </c>
      <c r="U285" t="s">
        <v>5739</v>
      </c>
      <c r="V285" t="s">
        <v>5740</v>
      </c>
      <c r="W285">
        <v>4931</v>
      </c>
      <c r="X285" t="s">
        <v>490</v>
      </c>
      <c r="Y285" t="s">
        <v>491</v>
      </c>
      <c r="Z285">
        <v>2020</v>
      </c>
      <c r="AA285">
        <v>0</v>
      </c>
    </row>
    <row r="286" spans="1:27" x14ac:dyDescent="0.2">
      <c r="A286">
        <v>285</v>
      </c>
      <c r="B286">
        <v>311</v>
      </c>
      <c r="C286" s="1">
        <v>44795.604861111111</v>
      </c>
      <c r="D286" s="1">
        <v>44795.604861111111</v>
      </c>
      <c r="E286">
        <v>4</v>
      </c>
      <c r="G286" t="s">
        <v>242</v>
      </c>
      <c r="H286" t="s">
        <v>242</v>
      </c>
      <c r="I286">
        <v>1</v>
      </c>
      <c r="J286" s="1">
        <v>44795.604861111111</v>
      </c>
      <c r="K286" t="s">
        <v>5757</v>
      </c>
      <c r="L286" t="s">
        <v>242</v>
      </c>
      <c r="M286" t="s">
        <v>242</v>
      </c>
      <c r="P286" t="s">
        <v>242</v>
      </c>
      <c r="Q286" t="s">
        <v>242</v>
      </c>
      <c r="T286" t="s">
        <v>5758</v>
      </c>
      <c r="U286" t="s">
        <v>5759</v>
      </c>
      <c r="V286">
        <v>594918104</v>
      </c>
      <c r="W286">
        <v>7372</v>
      </c>
      <c r="X286" t="s">
        <v>297</v>
      </c>
      <c r="Y286" t="s">
        <v>1077</v>
      </c>
      <c r="Z286">
        <v>2020</v>
      </c>
      <c r="AA286">
        <v>0.5</v>
      </c>
    </row>
    <row r="287" spans="1:27" x14ac:dyDescent="0.2">
      <c r="A287">
        <v>286</v>
      </c>
      <c r="B287">
        <v>312</v>
      </c>
      <c r="C287" s="1">
        <v>44795.604861111111</v>
      </c>
      <c r="D287" s="1">
        <v>44795.604861111111</v>
      </c>
      <c r="E287">
        <v>4</v>
      </c>
      <c r="G287" t="s">
        <v>242</v>
      </c>
      <c r="H287" t="s">
        <v>242</v>
      </c>
      <c r="I287">
        <v>1</v>
      </c>
      <c r="J287" s="1">
        <v>44795.604861111111</v>
      </c>
      <c r="K287" t="s">
        <v>5788</v>
      </c>
      <c r="L287" t="s">
        <v>242</v>
      </c>
      <c r="M287" t="s">
        <v>242</v>
      </c>
      <c r="P287" t="s">
        <v>242</v>
      </c>
      <c r="Q287" t="s">
        <v>242</v>
      </c>
      <c r="T287" t="s">
        <v>5789</v>
      </c>
      <c r="U287" t="s">
        <v>5790</v>
      </c>
      <c r="V287">
        <v>655844108</v>
      </c>
      <c r="W287">
        <v>4011</v>
      </c>
      <c r="X287" t="s">
        <v>476</v>
      </c>
      <c r="Y287" t="s">
        <v>4369</v>
      </c>
      <c r="Z287">
        <v>2021</v>
      </c>
      <c r="AA287">
        <v>0.5</v>
      </c>
    </row>
    <row r="288" spans="1:27" x14ac:dyDescent="0.2">
      <c r="A288">
        <v>287</v>
      </c>
      <c r="B288">
        <v>313</v>
      </c>
      <c r="C288" s="1">
        <v>44795.604861111111</v>
      </c>
      <c r="D288" s="1">
        <v>44795.604861111111</v>
      </c>
      <c r="E288">
        <v>4</v>
      </c>
      <c r="G288" t="s">
        <v>242</v>
      </c>
      <c r="H288" t="s">
        <v>242</v>
      </c>
      <c r="I288">
        <v>1</v>
      </c>
      <c r="J288" s="1">
        <v>44795.604861111111</v>
      </c>
      <c r="K288" t="s">
        <v>5804</v>
      </c>
      <c r="L288" t="s">
        <v>242</v>
      </c>
      <c r="M288" t="s">
        <v>242</v>
      </c>
      <c r="P288" t="s">
        <v>242</v>
      </c>
      <c r="Q288" t="s">
        <v>242</v>
      </c>
      <c r="T288" t="s">
        <v>5805</v>
      </c>
      <c r="U288" t="s">
        <v>5806</v>
      </c>
      <c r="V288" s="3">
        <v>3.5000000000000001E+113</v>
      </c>
      <c r="W288">
        <v>3577</v>
      </c>
      <c r="X288" t="s">
        <v>297</v>
      </c>
      <c r="Y288" t="s">
        <v>1077</v>
      </c>
      <c r="Z288">
        <v>2021</v>
      </c>
      <c r="AA288">
        <v>0</v>
      </c>
    </row>
    <row r="289" spans="1:27" x14ac:dyDescent="0.2">
      <c r="A289">
        <v>288</v>
      </c>
      <c r="B289">
        <v>314</v>
      </c>
      <c r="C289" s="1">
        <v>44795.604861111111</v>
      </c>
      <c r="D289" s="1">
        <v>44795.604861111111</v>
      </c>
      <c r="E289">
        <v>4</v>
      </c>
      <c r="G289" t="s">
        <v>242</v>
      </c>
      <c r="H289" t="s">
        <v>242</v>
      </c>
      <c r="I289">
        <v>1</v>
      </c>
      <c r="J289" s="1">
        <v>44795.604861111111</v>
      </c>
      <c r="K289" t="s">
        <v>5810</v>
      </c>
      <c r="L289" t="s">
        <v>242</v>
      </c>
      <c r="M289" t="s">
        <v>242</v>
      </c>
      <c r="P289" t="s">
        <v>242</v>
      </c>
      <c r="Q289" t="s">
        <v>242</v>
      </c>
      <c r="T289" t="s">
        <v>5811</v>
      </c>
      <c r="U289" t="s">
        <v>5812</v>
      </c>
      <c r="V289">
        <v>540424108</v>
      </c>
      <c r="W289">
        <v>6331</v>
      </c>
      <c r="X289" t="s">
        <v>319</v>
      </c>
      <c r="Y289" t="s">
        <v>890</v>
      </c>
      <c r="Z289">
        <v>2019</v>
      </c>
      <c r="AA289">
        <v>0</v>
      </c>
    </row>
    <row r="290" spans="1:27" x14ac:dyDescent="0.2">
      <c r="A290">
        <v>289</v>
      </c>
      <c r="B290">
        <v>316</v>
      </c>
      <c r="C290" s="1">
        <v>44795.604861111111</v>
      </c>
      <c r="D290" s="1">
        <v>44795.604861111111</v>
      </c>
      <c r="E290">
        <v>4</v>
      </c>
      <c r="G290" t="s">
        <v>242</v>
      </c>
      <c r="H290" t="s">
        <v>242</v>
      </c>
      <c r="I290">
        <v>1</v>
      </c>
      <c r="J290" s="1">
        <v>44795.604861111111</v>
      </c>
      <c r="K290" t="s">
        <v>5818</v>
      </c>
      <c r="L290" t="s">
        <v>242</v>
      </c>
      <c r="M290" t="s">
        <v>242</v>
      </c>
      <c r="P290" t="s">
        <v>242</v>
      </c>
      <c r="Q290" t="s">
        <v>242</v>
      </c>
      <c r="T290" t="s">
        <v>5819</v>
      </c>
      <c r="U290" t="s">
        <v>5820</v>
      </c>
      <c r="V290" t="s">
        <v>5821</v>
      </c>
      <c r="W290">
        <v>6141</v>
      </c>
      <c r="X290" t="s">
        <v>319</v>
      </c>
      <c r="Y290" t="s">
        <v>5671</v>
      </c>
      <c r="Z290">
        <v>2019</v>
      </c>
      <c r="AA290">
        <v>0.5</v>
      </c>
    </row>
    <row r="291" spans="1:27" x14ac:dyDescent="0.2">
      <c r="A291">
        <v>290</v>
      </c>
      <c r="B291">
        <v>317</v>
      </c>
      <c r="C291" s="1">
        <v>44795.604861111111</v>
      </c>
      <c r="D291" s="1">
        <v>44795.604861111111</v>
      </c>
      <c r="E291">
        <v>4</v>
      </c>
      <c r="G291" t="s">
        <v>242</v>
      </c>
      <c r="H291" t="s">
        <v>242</v>
      </c>
      <c r="I291">
        <v>1</v>
      </c>
      <c r="J291" s="1">
        <v>44795.604861111111</v>
      </c>
      <c r="K291" t="s">
        <v>5835</v>
      </c>
      <c r="L291" t="s">
        <v>242</v>
      </c>
      <c r="M291" t="s">
        <v>242</v>
      </c>
      <c r="P291" t="s">
        <v>242</v>
      </c>
      <c r="Q291" t="s">
        <v>242</v>
      </c>
      <c r="T291" t="s">
        <v>5836</v>
      </c>
      <c r="U291" t="s">
        <v>5837</v>
      </c>
      <c r="V291" t="s">
        <v>5838</v>
      </c>
      <c r="W291">
        <v>6211</v>
      </c>
      <c r="X291" t="s">
        <v>319</v>
      </c>
      <c r="Y291" t="s">
        <v>1051</v>
      </c>
      <c r="Z291">
        <v>2019</v>
      </c>
      <c r="AA291">
        <v>0</v>
      </c>
    </row>
    <row r="292" spans="1:27" x14ac:dyDescent="0.2">
      <c r="A292">
        <v>291</v>
      </c>
      <c r="B292">
        <v>318</v>
      </c>
      <c r="C292" s="1">
        <v>44795.604861111111</v>
      </c>
      <c r="D292" s="1">
        <v>44795.604861111111</v>
      </c>
      <c r="E292">
        <v>4</v>
      </c>
      <c r="G292" t="s">
        <v>242</v>
      </c>
      <c r="H292" t="s">
        <v>242</v>
      </c>
      <c r="I292">
        <v>1</v>
      </c>
      <c r="J292" s="1">
        <v>44795.604861111111</v>
      </c>
      <c r="K292" t="s">
        <v>5861</v>
      </c>
      <c r="L292" t="s">
        <v>242</v>
      </c>
      <c r="M292" t="s">
        <v>242</v>
      </c>
      <c r="P292" t="s">
        <v>242</v>
      </c>
      <c r="Q292" t="s">
        <v>242</v>
      </c>
      <c r="T292" t="s">
        <v>5862</v>
      </c>
      <c r="U292" t="s">
        <v>5863</v>
      </c>
      <c r="V292">
        <v>64058100</v>
      </c>
      <c r="W292">
        <v>6020</v>
      </c>
      <c r="X292" t="s">
        <v>319</v>
      </c>
      <c r="Y292" t="s">
        <v>1051</v>
      </c>
      <c r="Z292">
        <v>2019</v>
      </c>
      <c r="AA292">
        <v>0</v>
      </c>
    </row>
    <row r="293" spans="1:27" x14ac:dyDescent="0.2">
      <c r="A293">
        <v>292</v>
      </c>
      <c r="B293">
        <v>319</v>
      </c>
      <c r="C293" s="1">
        <v>44795.604861111111</v>
      </c>
      <c r="D293" s="1">
        <v>44795.604861111111</v>
      </c>
      <c r="E293">
        <v>4</v>
      </c>
      <c r="G293" t="s">
        <v>242</v>
      </c>
      <c r="H293" t="s">
        <v>242</v>
      </c>
      <c r="I293">
        <v>1</v>
      </c>
      <c r="J293" s="1">
        <v>44795.604861111111</v>
      </c>
      <c r="K293" t="s">
        <v>5880</v>
      </c>
      <c r="L293" t="s">
        <v>242</v>
      </c>
      <c r="M293" t="s">
        <v>242</v>
      </c>
      <c r="P293" t="s">
        <v>242</v>
      </c>
      <c r="Q293" t="s">
        <v>242</v>
      </c>
      <c r="T293" t="s">
        <v>5881</v>
      </c>
      <c r="U293" t="s">
        <v>5882</v>
      </c>
      <c r="V293">
        <v>172967424</v>
      </c>
      <c r="W293">
        <v>6199</v>
      </c>
      <c r="X293" t="s">
        <v>319</v>
      </c>
      <c r="Y293" t="s">
        <v>913</v>
      </c>
      <c r="Z293">
        <v>2019</v>
      </c>
      <c r="AA293">
        <v>1</v>
      </c>
    </row>
    <row r="294" spans="1:27" x14ac:dyDescent="0.2">
      <c r="A294">
        <v>293</v>
      </c>
      <c r="B294">
        <v>320</v>
      </c>
      <c r="C294" s="1">
        <v>44795.604861111111</v>
      </c>
      <c r="D294" s="1">
        <v>44795.604861111111</v>
      </c>
      <c r="E294">
        <v>4</v>
      </c>
      <c r="G294" t="s">
        <v>242</v>
      </c>
      <c r="H294" t="s">
        <v>242</v>
      </c>
      <c r="I294">
        <v>1</v>
      </c>
      <c r="J294" s="1">
        <v>44795.604861111111</v>
      </c>
      <c r="K294" t="s">
        <v>5903</v>
      </c>
      <c r="L294" t="s">
        <v>242</v>
      </c>
      <c r="M294" t="s">
        <v>242</v>
      </c>
      <c r="P294" t="s">
        <v>242</v>
      </c>
      <c r="Q294" t="s">
        <v>242</v>
      </c>
      <c r="T294" t="s">
        <v>5904</v>
      </c>
      <c r="U294" t="s">
        <v>5905</v>
      </c>
      <c r="V294">
        <v>713448108</v>
      </c>
      <c r="W294">
        <v>2080</v>
      </c>
      <c r="X294" t="s">
        <v>326</v>
      </c>
      <c r="Y294" t="s">
        <v>1332</v>
      </c>
      <c r="Z294">
        <v>2019</v>
      </c>
      <c r="AA294">
        <v>0.5</v>
      </c>
    </row>
    <row r="295" spans="1:27" x14ac:dyDescent="0.2">
      <c r="A295">
        <v>294</v>
      </c>
      <c r="B295">
        <v>321</v>
      </c>
      <c r="C295" s="1">
        <v>44795.604861111111</v>
      </c>
      <c r="D295" s="1">
        <v>44795.604861111111</v>
      </c>
      <c r="E295">
        <v>4</v>
      </c>
      <c r="G295" t="s">
        <v>242</v>
      </c>
      <c r="H295" t="s">
        <v>242</v>
      </c>
      <c r="I295">
        <v>1</v>
      </c>
      <c r="J295" s="1">
        <v>44795.604861111111</v>
      </c>
      <c r="K295" t="s">
        <v>5920</v>
      </c>
      <c r="L295" t="s">
        <v>242</v>
      </c>
      <c r="M295" t="s">
        <v>242</v>
      </c>
      <c r="P295" t="s">
        <v>242</v>
      </c>
      <c r="Q295" t="s">
        <v>242</v>
      </c>
      <c r="T295" t="s">
        <v>5921</v>
      </c>
      <c r="U295" t="s">
        <v>5922</v>
      </c>
      <c r="V295">
        <v>369604301</v>
      </c>
      <c r="W295">
        <v>9997</v>
      </c>
      <c r="X295" t="s">
        <v>297</v>
      </c>
      <c r="Y295" t="s">
        <v>3667</v>
      </c>
      <c r="Z295">
        <v>2019</v>
      </c>
      <c r="AA295">
        <v>0</v>
      </c>
    </row>
    <row r="296" spans="1:27" x14ac:dyDescent="0.2">
      <c r="A296">
        <v>295</v>
      </c>
      <c r="B296">
        <v>322</v>
      </c>
      <c r="C296" s="1">
        <v>44795.604861111111</v>
      </c>
      <c r="D296" s="1">
        <v>44795.604861111111</v>
      </c>
      <c r="E296">
        <v>4</v>
      </c>
      <c r="G296" t="s">
        <v>242</v>
      </c>
      <c r="H296" t="s">
        <v>242</v>
      </c>
      <c r="I296">
        <v>1</v>
      </c>
      <c r="J296" s="1">
        <v>44795.604861111111</v>
      </c>
      <c r="K296" t="s">
        <v>5941</v>
      </c>
      <c r="L296" t="s">
        <v>242</v>
      </c>
      <c r="M296" t="s">
        <v>242</v>
      </c>
      <c r="P296" t="s">
        <v>242</v>
      </c>
      <c r="Q296" t="s">
        <v>242</v>
      </c>
      <c r="T296" t="s">
        <v>5942</v>
      </c>
      <c r="U296" t="s">
        <v>5943</v>
      </c>
      <c r="V296">
        <v>478160104</v>
      </c>
      <c r="W296">
        <v>2834</v>
      </c>
      <c r="X296" t="s">
        <v>350</v>
      </c>
      <c r="Y296" t="s">
        <v>974</v>
      </c>
      <c r="Z296">
        <v>2019</v>
      </c>
      <c r="AA296">
        <v>0.5</v>
      </c>
    </row>
    <row r="297" spans="1:27" x14ac:dyDescent="0.2">
      <c r="A297">
        <v>296</v>
      </c>
      <c r="B297">
        <v>323</v>
      </c>
      <c r="C297" s="1">
        <v>44795.604861111111</v>
      </c>
      <c r="D297" s="1">
        <v>44795.604861111111</v>
      </c>
      <c r="E297">
        <v>4</v>
      </c>
      <c r="G297" t="s">
        <v>242</v>
      </c>
      <c r="H297" t="s">
        <v>242</v>
      </c>
      <c r="I297">
        <v>1</v>
      </c>
      <c r="J297" s="1">
        <v>44795.604861111111</v>
      </c>
      <c r="K297" t="s">
        <v>5964</v>
      </c>
      <c r="L297" t="s">
        <v>242</v>
      </c>
      <c r="M297" t="s">
        <v>242</v>
      </c>
      <c r="P297" t="s">
        <v>242</v>
      </c>
      <c r="Q297" t="s">
        <v>242</v>
      </c>
      <c r="T297" t="s">
        <v>5965</v>
      </c>
      <c r="U297" t="s">
        <v>5966</v>
      </c>
      <c r="V297" t="s">
        <v>5967</v>
      </c>
      <c r="W297">
        <v>3585</v>
      </c>
      <c r="X297" t="s">
        <v>476</v>
      </c>
      <c r="Y297" t="s">
        <v>477</v>
      </c>
      <c r="Z297">
        <v>2021</v>
      </c>
      <c r="AA297">
        <v>0</v>
      </c>
    </row>
    <row r="298" spans="1:27" x14ac:dyDescent="0.2">
      <c r="A298">
        <v>297</v>
      </c>
      <c r="B298">
        <v>324</v>
      </c>
      <c r="C298" s="1">
        <v>44795.604861111111</v>
      </c>
      <c r="D298" s="1">
        <v>44795.604861111111</v>
      </c>
      <c r="E298">
        <v>4</v>
      </c>
      <c r="G298" t="s">
        <v>242</v>
      </c>
      <c r="H298" t="s">
        <v>242</v>
      </c>
      <c r="I298">
        <v>1</v>
      </c>
      <c r="J298" s="1">
        <v>44795.604861111111</v>
      </c>
      <c r="K298" t="s">
        <v>5984</v>
      </c>
      <c r="L298" t="s">
        <v>242</v>
      </c>
      <c r="M298" t="s">
        <v>242</v>
      </c>
      <c r="P298" t="s">
        <v>242</v>
      </c>
      <c r="Q298" t="s">
        <v>242</v>
      </c>
      <c r="T298" t="s">
        <v>5985</v>
      </c>
      <c r="U298" t="s">
        <v>5986</v>
      </c>
      <c r="V298" t="s">
        <v>5987</v>
      </c>
      <c r="W298">
        <v>6311</v>
      </c>
      <c r="X298" t="s">
        <v>319</v>
      </c>
      <c r="Y298" t="s">
        <v>890</v>
      </c>
      <c r="Z298">
        <v>2019</v>
      </c>
      <c r="AA298">
        <v>0.5</v>
      </c>
    </row>
    <row r="299" spans="1:27" x14ac:dyDescent="0.2">
      <c r="A299" s="10">
        <v>298</v>
      </c>
      <c r="B299">
        <v>325</v>
      </c>
      <c r="C299" s="1">
        <v>44795.604861111111</v>
      </c>
      <c r="D299" s="1">
        <v>44795.604861111111</v>
      </c>
      <c r="E299">
        <v>4</v>
      </c>
      <c r="G299" t="s">
        <v>242</v>
      </c>
      <c r="H299" t="s">
        <v>242</v>
      </c>
      <c r="I299">
        <v>1</v>
      </c>
      <c r="J299" s="1">
        <v>44795.604861111111</v>
      </c>
      <c r="K299" t="s">
        <v>6009</v>
      </c>
      <c r="L299" t="s">
        <v>242</v>
      </c>
      <c r="M299" t="s">
        <v>242</v>
      </c>
      <c r="P299" t="s">
        <v>242</v>
      </c>
      <c r="Q299" t="s">
        <v>242</v>
      </c>
      <c r="T299" s="10" t="s">
        <v>6010</v>
      </c>
      <c r="U299" t="s">
        <v>6011</v>
      </c>
      <c r="V299" t="s">
        <v>6012</v>
      </c>
      <c r="W299">
        <v>3711</v>
      </c>
      <c r="X299" s="10" t="s">
        <v>271</v>
      </c>
      <c r="Y299" s="10" t="s">
        <v>4286</v>
      </c>
      <c r="Z299" s="10">
        <v>2019</v>
      </c>
      <c r="AA299" s="10">
        <v>0.5</v>
      </c>
    </row>
    <row r="300" spans="1:27" x14ac:dyDescent="0.2">
      <c r="A300">
        <v>299</v>
      </c>
      <c r="B300">
        <v>326</v>
      </c>
      <c r="C300" s="1">
        <v>44795.604861111111</v>
      </c>
      <c r="D300" s="1">
        <v>44795.604861111111</v>
      </c>
      <c r="E300">
        <v>4</v>
      </c>
      <c r="G300" t="s">
        <v>242</v>
      </c>
      <c r="H300" t="s">
        <v>242</v>
      </c>
      <c r="I300">
        <v>1</v>
      </c>
      <c r="J300" s="1">
        <v>44795.604861111111</v>
      </c>
      <c r="K300" t="s">
        <v>6038</v>
      </c>
      <c r="L300" t="s">
        <v>242</v>
      </c>
      <c r="M300" t="s">
        <v>242</v>
      </c>
      <c r="P300" t="s">
        <v>242</v>
      </c>
      <c r="Q300" t="s">
        <v>242</v>
      </c>
      <c r="T300" t="s">
        <v>6039</v>
      </c>
      <c r="U300" t="s">
        <v>6040</v>
      </c>
      <c r="V300">
        <v>452327109</v>
      </c>
      <c r="W300">
        <v>3826</v>
      </c>
      <c r="X300" t="s">
        <v>350</v>
      </c>
      <c r="Y300" t="s">
        <v>1032</v>
      </c>
      <c r="Z300">
        <v>2021</v>
      </c>
      <c r="AA300">
        <v>0.5</v>
      </c>
    </row>
    <row r="301" spans="1:27" x14ac:dyDescent="0.2">
      <c r="A301">
        <v>300</v>
      </c>
      <c r="B301">
        <v>327</v>
      </c>
      <c r="C301" s="1">
        <v>44795.604861111111</v>
      </c>
      <c r="D301" s="1">
        <v>44795.604861111111</v>
      </c>
      <c r="E301">
        <v>4</v>
      </c>
      <c r="G301" t="s">
        <v>242</v>
      </c>
      <c r="H301" t="s">
        <v>242</v>
      </c>
      <c r="I301">
        <v>1</v>
      </c>
      <c r="J301" s="1">
        <v>44795.604861111111</v>
      </c>
      <c r="K301" t="s">
        <v>6053</v>
      </c>
      <c r="L301" t="s">
        <v>242</v>
      </c>
      <c r="M301" t="s">
        <v>242</v>
      </c>
      <c r="P301" t="s">
        <v>242</v>
      </c>
      <c r="Q301" t="s">
        <v>242</v>
      </c>
      <c r="T301" t="s">
        <v>6054</v>
      </c>
      <c r="U301" t="s">
        <v>6055</v>
      </c>
      <c r="V301" t="s">
        <v>6056</v>
      </c>
      <c r="W301">
        <v>7389</v>
      </c>
      <c r="X301" t="s">
        <v>297</v>
      </c>
      <c r="Y301" t="s">
        <v>765</v>
      </c>
      <c r="Z301">
        <v>2020</v>
      </c>
      <c r="AA301">
        <v>0</v>
      </c>
    </row>
    <row r="302" spans="1:27" x14ac:dyDescent="0.2">
      <c r="A302">
        <v>301</v>
      </c>
      <c r="B302">
        <v>328</v>
      </c>
      <c r="C302" s="1">
        <v>44795.604861111111</v>
      </c>
      <c r="D302" s="1">
        <v>44795.604861111111</v>
      </c>
      <c r="E302">
        <v>4</v>
      </c>
      <c r="G302" t="s">
        <v>242</v>
      </c>
      <c r="H302" t="s">
        <v>242</v>
      </c>
      <c r="I302">
        <v>1</v>
      </c>
      <c r="J302" s="1">
        <v>44795.604861111111</v>
      </c>
      <c r="K302" t="s">
        <v>6071</v>
      </c>
      <c r="L302" t="s">
        <v>242</v>
      </c>
      <c r="M302" t="s">
        <v>242</v>
      </c>
      <c r="P302" t="s">
        <v>242</v>
      </c>
      <c r="Q302" t="s">
        <v>242</v>
      </c>
      <c r="T302" t="s">
        <v>6072</v>
      </c>
      <c r="U302" t="s">
        <v>6073</v>
      </c>
      <c r="V302">
        <v>149123101</v>
      </c>
      <c r="W302">
        <v>3531</v>
      </c>
      <c r="X302" t="s">
        <v>476</v>
      </c>
      <c r="Y302" t="s">
        <v>1568</v>
      </c>
      <c r="Z302">
        <v>2019</v>
      </c>
      <c r="AA302">
        <v>0.5</v>
      </c>
    </row>
    <row r="303" spans="1:27" x14ac:dyDescent="0.2">
      <c r="A303">
        <v>302</v>
      </c>
      <c r="B303">
        <v>329</v>
      </c>
      <c r="C303" s="1">
        <v>44795.604861111111</v>
      </c>
      <c r="D303" s="1">
        <v>44795.604861111111</v>
      </c>
      <c r="E303">
        <v>4</v>
      </c>
      <c r="G303" t="s">
        <v>242</v>
      </c>
      <c r="H303" t="s">
        <v>242</v>
      </c>
      <c r="I303">
        <v>1</v>
      </c>
      <c r="J303" s="1">
        <v>44795.604861111111</v>
      </c>
      <c r="K303" t="s">
        <v>6085</v>
      </c>
      <c r="L303" t="s">
        <v>242</v>
      </c>
      <c r="M303" t="s">
        <v>242</v>
      </c>
      <c r="P303" t="s">
        <v>242</v>
      </c>
      <c r="Q303" t="s">
        <v>242</v>
      </c>
      <c r="T303" t="s">
        <v>6086</v>
      </c>
      <c r="U303" t="s">
        <v>6087</v>
      </c>
      <c r="V303">
        <v>166764100</v>
      </c>
      <c r="W303">
        <v>2911</v>
      </c>
      <c r="X303" t="s">
        <v>248</v>
      </c>
      <c r="Y303" t="s">
        <v>249</v>
      </c>
      <c r="Z303">
        <v>2019</v>
      </c>
      <c r="AA303">
        <v>0.5</v>
      </c>
    </row>
    <row r="304" spans="1:27" x14ac:dyDescent="0.2">
      <c r="A304">
        <v>303</v>
      </c>
      <c r="B304">
        <v>330</v>
      </c>
      <c r="C304" s="1">
        <v>44795.604861111111</v>
      </c>
      <c r="D304" s="1">
        <v>44795.604861111111</v>
      </c>
      <c r="E304">
        <v>4</v>
      </c>
      <c r="G304" t="s">
        <v>242</v>
      </c>
      <c r="H304" t="s">
        <v>242</v>
      </c>
      <c r="I304">
        <v>1</v>
      </c>
      <c r="J304" s="1">
        <v>44795.604861111111</v>
      </c>
      <c r="K304" t="s">
        <v>6109</v>
      </c>
      <c r="L304" t="s">
        <v>242</v>
      </c>
      <c r="M304" t="s">
        <v>242</v>
      </c>
      <c r="P304" t="s">
        <v>242</v>
      </c>
      <c r="Q304" t="s">
        <v>242</v>
      </c>
      <c r="T304" t="s">
        <v>6110</v>
      </c>
      <c r="U304" t="s">
        <v>6111</v>
      </c>
      <c r="V304">
        <v>842587107</v>
      </c>
      <c r="W304">
        <v>4911</v>
      </c>
      <c r="X304" t="s">
        <v>490</v>
      </c>
      <c r="Y304" t="s">
        <v>491</v>
      </c>
      <c r="Z304">
        <v>2020</v>
      </c>
      <c r="AA304">
        <v>0</v>
      </c>
    </row>
    <row r="305" spans="1:27" x14ac:dyDescent="0.2">
      <c r="A305">
        <v>304</v>
      </c>
      <c r="B305">
        <v>331</v>
      </c>
      <c r="C305" s="1">
        <v>44795.604861111111</v>
      </c>
      <c r="D305" s="1">
        <v>44795.604861111111</v>
      </c>
      <c r="E305">
        <v>4</v>
      </c>
      <c r="G305" t="s">
        <v>242</v>
      </c>
      <c r="H305" t="s">
        <v>242</v>
      </c>
      <c r="I305">
        <v>1</v>
      </c>
      <c r="J305" s="1">
        <v>44795.604861111111</v>
      </c>
      <c r="K305" t="s">
        <v>6124</v>
      </c>
      <c r="L305" t="s">
        <v>242</v>
      </c>
      <c r="M305" t="s">
        <v>242</v>
      </c>
      <c r="P305" t="s">
        <v>242</v>
      </c>
      <c r="Q305" t="s">
        <v>242</v>
      </c>
      <c r="T305" t="s">
        <v>6125</v>
      </c>
      <c r="U305" t="s">
        <v>6126</v>
      </c>
      <c r="V305">
        <v>534187109</v>
      </c>
      <c r="W305">
        <v>6311</v>
      </c>
      <c r="X305" t="s">
        <v>319</v>
      </c>
      <c r="Y305" t="s">
        <v>890</v>
      </c>
      <c r="Z305">
        <v>2019</v>
      </c>
      <c r="AA305">
        <v>0.5</v>
      </c>
    </row>
    <row r="306" spans="1:27" x14ac:dyDescent="0.2">
      <c r="A306">
        <v>305</v>
      </c>
      <c r="B306">
        <v>332</v>
      </c>
      <c r="C306" s="1">
        <v>44795.604861111111</v>
      </c>
      <c r="D306" s="1">
        <v>44795.604861111111</v>
      </c>
      <c r="E306">
        <v>4</v>
      </c>
      <c r="G306" t="s">
        <v>242</v>
      </c>
      <c r="H306" t="s">
        <v>242</v>
      </c>
      <c r="I306">
        <v>1</v>
      </c>
      <c r="J306" s="1">
        <v>44795.604861111111</v>
      </c>
      <c r="K306" t="s">
        <v>6142</v>
      </c>
      <c r="L306" t="s">
        <v>242</v>
      </c>
      <c r="M306" t="s">
        <v>242</v>
      </c>
      <c r="P306" t="s">
        <v>242</v>
      </c>
      <c r="Q306" t="s">
        <v>242</v>
      </c>
      <c r="T306" t="s">
        <v>6143</v>
      </c>
      <c r="U306" t="s">
        <v>6144</v>
      </c>
      <c r="V306" t="s">
        <v>6145</v>
      </c>
      <c r="W306">
        <v>2834</v>
      </c>
      <c r="X306" t="s">
        <v>350</v>
      </c>
      <c r="Y306" t="s">
        <v>974</v>
      </c>
      <c r="Z306">
        <v>2019</v>
      </c>
      <c r="AA306">
        <v>0.5</v>
      </c>
    </row>
    <row r="307" spans="1:27" x14ac:dyDescent="0.2">
      <c r="A307">
        <v>306</v>
      </c>
      <c r="B307">
        <v>333</v>
      </c>
      <c r="C307" s="1">
        <v>44795.604861111111</v>
      </c>
      <c r="D307" s="1">
        <v>44795.604861111111</v>
      </c>
      <c r="E307">
        <v>4</v>
      </c>
      <c r="G307" t="s">
        <v>242</v>
      </c>
      <c r="H307" t="s">
        <v>242</v>
      </c>
      <c r="I307">
        <v>1</v>
      </c>
      <c r="J307" s="1">
        <v>44795.604861111111</v>
      </c>
      <c r="K307" t="s">
        <v>6173</v>
      </c>
      <c r="L307" t="s">
        <v>242</v>
      </c>
      <c r="M307" t="s">
        <v>242</v>
      </c>
      <c r="P307" t="s">
        <v>242</v>
      </c>
      <c r="Q307" t="s">
        <v>242</v>
      </c>
      <c r="T307" t="s">
        <v>6174</v>
      </c>
      <c r="U307" t="s">
        <v>6175</v>
      </c>
      <c r="V307">
        <v>744320102</v>
      </c>
      <c r="W307">
        <v>6311</v>
      </c>
      <c r="X307" t="s">
        <v>319</v>
      </c>
      <c r="Y307" t="s">
        <v>890</v>
      </c>
      <c r="Z307">
        <v>2019</v>
      </c>
      <c r="AA307">
        <v>0.5</v>
      </c>
    </row>
    <row r="308" spans="1:27" x14ac:dyDescent="0.2">
      <c r="A308">
        <v>307</v>
      </c>
      <c r="B308">
        <v>334</v>
      </c>
      <c r="C308" s="1">
        <v>44795.604861111111</v>
      </c>
      <c r="D308" s="1">
        <v>44795.604861111111</v>
      </c>
      <c r="E308">
        <v>4</v>
      </c>
      <c r="G308" t="s">
        <v>242</v>
      </c>
      <c r="H308" t="s">
        <v>242</v>
      </c>
      <c r="I308">
        <v>1</v>
      </c>
      <c r="J308" s="1">
        <v>44795.604861111111</v>
      </c>
      <c r="K308" t="s">
        <v>6193</v>
      </c>
      <c r="L308" t="s">
        <v>242</v>
      </c>
      <c r="M308" t="s">
        <v>242</v>
      </c>
      <c r="P308" t="s">
        <v>242</v>
      </c>
      <c r="Q308" t="s">
        <v>242</v>
      </c>
      <c r="T308" t="s">
        <v>6194</v>
      </c>
      <c r="U308" t="s">
        <v>6195</v>
      </c>
      <c r="V308" t="s">
        <v>6196</v>
      </c>
      <c r="W308">
        <v>6200</v>
      </c>
      <c r="X308" t="s">
        <v>319</v>
      </c>
      <c r="Y308" t="s">
        <v>1051</v>
      </c>
      <c r="Z308">
        <v>2020</v>
      </c>
      <c r="AA308">
        <v>0</v>
      </c>
    </row>
    <row r="309" spans="1:27" x14ac:dyDescent="0.2">
      <c r="A309">
        <v>308</v>
      </c>
      <c r="B309">
        <v>335</v>
      </c>
      <c r="C309" s="1">
        <v>44795.604861111111</v>
      </c>
      <c r="D309" s="1">
        <v>44795.604861111111</v>
      </c>
      <c r="E309">
        <v>4</v>
      </c>
      <c r="G309" t="s">
        <v>242</v>
      </c>
      <c r="H309" t="s">
        <v>242</v>
      </c>
      <c r="I309">
        <v>1</v>
      </c>
      <c r="J309" s="1">
        <v>44795.604861111111</v>
      </c>
      <c r="K309" t="s">
        <v>6211</v>
      </c>
      <c r="L309" t="s">
        <v>242</v>
      </c>
      <c r="M309" t="s">
        <v>242</v>
      </c>
      <c r="P309" t="s">
        <v>242</v>
      </c>
      <c r="Q309" t="s">
        <v>242</v>
      </c>
      <c r="T309" t="s">
        <v>6212</v>
      </c>
      <c r="U309" t="s">
        <v>6213</v>
      </c>
      <c r="V309" t="s">
        <v>6214</v>
      </c>
      <c r="W309">
        <v>7372</v>
      </c>
      <c r="X309" t="s">
        <v>297</v>
      </c>
      <c r="Y309" t="s">
        <v>1077</v>
      </c>
      <c r="Z309">
        <v>2021</v>
      </c>
      <c r="AA309">
        <v>0</v>
      </c>
    </row>
    <row r="310" spans="1:27" x14ac:dyDescent="0.2">
      <c r="A310">
        <v>309</v>
      </c>
      <c r="B310">
        <v>337</v>
      </c>
      <c r="C310" s="1">
        <v>44795.604861111111</v>
      </c>
      <c r="D310" s="1">
        <v>44795.604861111111</v>
      </c>
      <c r="E310">
        <v>4</v>
      </c>
      <c r="G310" t="s">
        <v>242</v>
      </c>
      <c r="H310" t="s">
        <v>242</v>
      </c>
      <c r="I310">
        <v>1</v>
      </c>
      <c r="J310" s="1">
        <v>44795.604861111111</v>
      </c>
      <c r="K310" t="s">
        <v>6224</v>
      </c>
      <c r="L310" t="s">
        <v>242</v>
      </c>
      <c r="M310" t="s">
        <v>242</v>
      </c>
      <c r="P310" t="s">
        <v>242</v>
      </c>
      <c r="Q310" t="s">
        <v>242</v>
      </c>
      <c r="T310" t="s">
        <v>6225</v>
      </c>
      <c r="U310" t="s">
        <v>6226</v>
      </c>
      <c r="V310" t="s">
        <v>6227</v>
      </c>
      <c r="W310">
        <v>6798</v>
      </c>
      <c r="X310" t="s">
        <v>659</v>
      </c>
      <c r="Y310" t="s">
        <v>660</v>
      </c>
      <c r="Z310">
        <v>2021</v>
      </c>
      <c r="AA310">
        <v>0</v>
      </c>
    </row>
    <row r="311" spans="1:27" x14ac:dyDescent="0.2">
      <c r="A311">
        <v>310</v>
      </c>
      <c r="B311">
        <v>338</v>
      </c>
      <c r="C311" s="1">
        <v>44795.604861111111</v>
      </c>
      <c r="D311" s="1">
        <v>44795.604861111111</v>
      </c>
      <c r="E311">
        <v>4</v>
      </c>
      <c r="G311" t="s">
        <v>242</v>
      </c>
      <c r="H311" t="s">
        <v>242</v>
      </c>
      <c r="I311">
        <v>1</v>
      </c>
      <c r="J311" s="1">
        <v>44795.604861111111</v>
      </c>
      <c r="K311" t="s">
        <v>6237</v>
      </c>
      <c r="L311" t="s">
        <v>242</v>
      </c>
      <c r="M311" t="s">
        <v>242</v>
      </c>
      <c r="P311" t="s">
        <v>242</v>
      </c>
      <c r="Q311" t="s">
        <v>242</v>
      </c>
      <c r="T311" t="s">
        <v>6238</v>
      </c>
      <c r="U311" t="s">
        <v>6239</v>
      </c>
      <c r="V311">
        <v>191216100</v>
      </c>
      <c r="W311">
        <v>2086</v>
      </c>
      <c r="X311" t="s">
        <v>326</v>
      </c>
      <c r="Y311" t="s">
        <v>1332</v>
      </c>
      <c r="Z311">
        <v>2019</v>
      </c>
      <c r="AA311">
        <v>1</v>
      </c>
    </row>
    <row r="312" spans="1:27" x14ac:dyDescent="0.2">
      <c r="A312">
        <v>311</v>
      </c>
      <c r="B312">
        <v>339</v>
      </c>
      <c r="C312" s="1">
        <v>44795.604861111111</v>
      </c>
      <c r="D312" s="1">
        <v>44795.604861111111</v>
      </c>
      <c r="E312">
        <v>4</v>
      </c>
      <c r="G312" t="s">
        <v>242</v>
      </c>
      <c r="H312" t="s">
        <v>242</v>
      </c>
      <c r="I312">
        <v>1</v>
      </c>
      <c r="J312" s="1">
        <v>44795.604861111111</v>
      </c>
      <c r="K312" t="s">
        <v>6262</v>
      </c>
      <c r="L312" t="s">
        <v>242</v>
      </c>
      <c r="M312" t="s">
        <v>242</v>
      </c>
      <c r="P312" t="s">
        <v>242</v>
      </c>
      <c r="Q312" t="s">
        <v>242</v>
      </c>
      <c r="T312" t="s">
        <v>6263</v>
      </c>
      <c r="U312" t="s">
        <v>6264</v>
      </c>
      <c r="V312" t="s">
        <v>6265</v>
      </c>
      <c r="W312">
        <v>3845</v>
      </c>
      <c r="X312" t="s">
        <v>350</v>
      </c>
      <c r="Y312" t="s">
        <v>992</v>
      </c>
      <c r="Z312">
        <v>2020</v>
      </c>
      <c r="AA312">
        <v>0.5</v>
      </c>
    </row>
    <row r="313" spans="1:27" x14ac:dyDescent="0.2">
      <c r="A313">
        <v>312</v>
      </c>
      <c r="B313">
        <v>340</v>
      </c>
      <c r="C313" s="1">
        <v>44795.604861111111</v>
      </c>
      <c r="D313" s="1">
        <v>44795.604861111111</v>
      </c>
      <c r="E313">
        <v>4</v>
      </c>
      <c r="G313" t="s">
        <v>242</v>
      </c>
      <c r="H313" t="s">
        <v>242</v>
      </c>
      <c r="I313">
        <v>1</v>
      </c>
      <c r="J313" s="1">
        <v>44795.604861111111</v>
      </c>
      <c r="K313" t="s">
        <v>6280</v>
      </c>
      <c r="L313" t="s">
        <v>242</v>
      </c>
      <c r="M313" t="s">
        <v>242</v>
      </c>
      <c r="P313" t="s">
        <v>242</v>
      </c>
      <c r="Q313" t="s">
        <v>242</v>
      </c>
      <c r="T313" t="s">
        <v>6281</v>
      </c>
      <c r="U313" t="s">
        <v>6282</v>
      </c>
      <c r="V313">
        <v>52769106</v>
      </c>
      <c r="W313">
        <v>7372</v>
      </c>
      <c r="X313" t="s">
        <v>297</v>
      </c>
      <c r="Y313" t="s">
        <v>1077</v>
      </c>
      <c r="Z313">
        <v>2021</v>
      </c>
      <c r="AA313">
        <v>0</v>
      </c>
    </row>
    <row r="314" spans="1:27" x14ac:dyDescent="0.2">
      <c r="A314">
        <v>313</v>
      </c>
      <c r="B314">
        <v>341</v>
      </c>
      <c r="C314" s="1">
        <v>44795.604861111111</v>
      </c>
      <c r="D314" s="1">
        <v>44795.604861111111</v>
      </c>
      <c r="E314">
        <v>4</v>
      </c>
      <c r="G314" t="s">
        <v>242</v>
      </c>
      <c r="H314" t="s">
        <v>242</v>
      </c>
      <c r="I314">
        <v>1</v>
      </c>
      <c r="J314" s="1">
        <v>44795.604861111111</v>
      </c>
      <c r="K314" t="s">
        <v>6294</v>
      </c>
      <c r="L314" t="s">
        <v>242</v>
      </c>
      <c r="M314" t="s">
        <v>242</v>
      </c>
      <c r="P314" t="s">
        <v>242</v>
      </c>
      <c r="Q314" t="s">
        <v>242</v>
      </c>
      <c r="T314" t="s">
        <v>6295</v>
      </c>
      <c r="U314" t="s">
        <v>6296</v>
      </c>
      <c r="V314">
        <v>235851102</v>
      </c>
      <c r="W314">
        <v>3826</v>
      </c>
      <c r="X314" t="s">
        <v>350</v>
      </c>
      <c r="Y314" t="s">
        <v>992</v>
      </c>
      <c r="Z314">
        <v>2020</v>
      </c>
      <c r="AA314">
        <v>0</v>
      </c>
    </row>
    <row r="315" spans="1:27" x14ac:dyDescent="0.2">
      <c r="A315">
        <v>314</v>
      </c>
      <c r="B315">
        <v>342</v>
      </c>
      <c r="C315" s="1">
        <v>44795.604861111111</v>
      </c>
      <c r="D315" s="1">
        <v>44795.604861111111</v>
      </c>
      <c r="E315">
        <v>4</v>
      </c>
      <c r="G315" t="s">
        <v>242</v>
      </c>
      <c r="H315" t="s">
        <v>242</v>
      </c>
      <c r="I315">
        <v>1</v>
      </c>
      <c r="J315" s="1">
        <v>44795.604861111111</v>
      </c>
      <c r="K315" t="s">
        <v>6309</v>
      </c>
      <c r="L315" t="s">
        <v>242</v>
      </c>
      <c r="M315" t="s">
        <v>242</v>
      </c>
      <c r="P315" t="s">
        <v>242</v>
      </c>
      <c r="Q315" t="s">
        <v>242</v>
      </c>
      <c r="T315" t="s">
        <v>6310</v>
      </c>
      <c r="U315" t="s">
        <v>6311</v>
      </c>
      <c r="V315">
        <v>25816109</v>
      </c>
      <c r="W315">
        <v>6141</v>
      </c>
      <c r="X315" t="s">
        <v>319</v>
      </c>
      <c r="Y315" t="s">
        <v>5671</v>
      </c>
      <c r="Z315">
        <v>2019</v>
      </c>
      <c r="AA315">
        <v>0.5</v>
      </c>
    </row>
    <row r="316" spans="1:27" x14ac:dyDescent="0.2">
      <c r="A316">
        <v>315</v>
      </c>
      <c r="B316">
        <v>343</v>
      </c>
      <c r="C316" s="1">
        <v>44795.604861111111</v>
      </c>
      <c r="D316" s="1">
        <v>44795.604861111111</v>
      </c>
      <c r="E316">
        <v>4</v>
      </c>
      <c r="G316" t="s">
        <v>242</v>
      </c>
      <c r="H316" t="s">
        <v>242</v>
      </c>
      <c r="I316">
        <v>1</v>
      </c>
      <c r="J316" s="1">
        <v>44795.604861111111</v>
      </c>
      <c r="K316" t="s">
        <v>6327</v>
      </c>
      <c r="L316" t="s">
        <v>242</v>
      </c>
      <c r="M316" t="s">
        <v>242</v>
      </c>
      <c r="P316" t="s">
        <v>242</v>
      </c>
      <c r="Q316" t="s">
        <v>242</v>
      </c>
      <c r="T316" t="s">
        <v>6328</v>
      </c>
      <c r="U316" t="s">
        <v>6329</v>
      </c>
      <c r="V316" t="s">
        <v>6330</v>
      </c>
      <c r="W316">
        <v>4841</v>
      </c>
      <c r="X316" t="s">
        <v>1487</v>
      </c>
      <c r="Y316" t="s">
        <v>1488</v>
      </c>
      <c r="Z316">
        <v>2019</v>
      </c>
      <c r="AA316">
        <v>0</v>
      </c>
    </row>
    <row r="317" spans="1:27" x14ac:dyDescent="0.2">
      <c r="A317">
        <v>316</v>
      </c>
      <c r="B317">
        <v>344</v>
      </c>
      <c r="C317" s="1">
        <v>44795.604861111111</v>
      </c>
      <c r="D317" s="1">
        <v>44795.604861111111</v>
      </c>
      <c r="E317">
        <v>4</v>
      </c>
      <c r="G317" t="s">
        <v>242</v>
      </c>
      <c r="H317" t="s">
        <v>242</v>
      </c>
      <c r="I317">
        <v>1</v>
      </c>
      <c r="J317" s="1">
        <v>44795.604861111111</v>
      </c>
      <c r="K317" t="s">
        <v>6337</v>
      </c>
      <c r="L317" t="s">
        <v>242</v>
      </c>
      <c r="M317" t="s">
        <v>242</v>
      </c>
      <c r="P317" t="s">
        <v>242</v>
      </c>
      <c r="Q317" t="s">
        <v>242</v>
      </c>
      <c r="T317" t="s">
        <v>6338</v>
      </c>
      <c r="U317" t="s">
        <v>6339</v>
      </c>
      <c r="V317" t="s">
        <v>6340</v>
      </c>
      <c r="W317">
        <v>6200</v>
      </c>
      <c r="X317" t="s">
        <v>319</v>
      </c>
      <c r="Y317" t="s">
        <v>1051</v>
      </c>
      <c r="Z317">
        <v>2020</v>
      </c>
      <c r="AA317">
        <v>0</v>
      </c>
    </row>
    <row r="318" spans="1:27" x14ac:dyDescent="0.2">
      <c r="A318">
        <v>317</v>
      </c>
      <c r="B318">
        <v>345</v>
      </c>
      <c r="C318" s="1">
        <v>44795.604861111111</v>
      </c>
      <c r="D318" s="1">
        <v>44795.604861111111</v>
      </c>
      <c r="E318">
        <v>4</v>
      </c>
      <c r="G318" t="s">
        <v>242</v>
      </c>
      <c r="H318" t="s">
        <v>242</v>
      </c>
      <c r="I318">
        <v>1</v>
      </c>
      <c r="J318" s="1">
        <v>44795.604861111111</v>
      </c>
      <c r="K318" t="s">
        <v>6349</v>
      </c>
      <c r="L318" t="s">
        <v>242</v>
      </c>
      <c r="M318" t="s">
        <v>242</v>
      </c>
      <c r="P318" t="s">
        <v>242</v>
      </c>
      <c r="Q318" t="s">
        <v>242</v>
      </c>
      <c r="T318" t="s">
        <v>6350</v>
      </c>
      <c r="U318" t="s">
        <v>6351</v>
      </c>
      <c r="V318">
        <v>808513105</v>
      </c>
      <c r="W318">
        <v>6211</v>
      </c>
      <c r="X318" t="s">
        <v>319</v>
      </c>
      <c r="Y318" t="s">
        <v>1051</v>
      </c>
      <c r="Z318">
        <v>2021</v>
      </c>
      <c r="AA318">
        <v>0</v>
      </c>
    </row>
    <row r="319" spans="1:27" x14ac:dyDescent="0.2">
      <c r="A319">
        <v>318</v>
      </c>
      <c r="B319">
        <v>346</v>
      </c>
      <c r="C319" s="1">
        <v>44795.604861111111</v>
      </c>
      <c r="D319" s="1">
        <v>44795.604861111111</v>
      </c>
      <c r="E319">
        <v>4</v>
      </c>
      <c r="G319" t="s">
        <v>242</v>
      </c>
      <c r="H319" t="s">
        <v>242</v>
      </c>
      <c r="I319">
        <v>1</v>
      </c>
      <c r="J319" s="1">
        <v>44795.604861111111</v>
      </c>
      <c r="K319" t="s">
        <v>6359</v>
      </c>
      <c r="L319" t="s">
        <v>242</v>
      </c>
      <c r="M319" t="s">
        <v>242</v>
      </c>
      <c r="P319" t="s">
        <v>242</v>
      </c>
      <c r="Q319" t="s">
        <v>242</v>
      </c>
      <c r="T319" t="s">
        <v>6360</v>
      </c>
      <c r="U319" t="s">
        <v>6361</v>
      </c>
      <c r="V319">
        <v>674599105</v>
      </c>
      <c r="W319">
        <v>1311</v>
      </c>
      <c r="X319" t="s">
        <v>248</v>
      </c>
      <c r="Y319" t="s">
        <v>249</v>
      </c>
      <c r="Z319">
        <v>2020</v>
      </c>
      <c r="AA319">
        <v>0</v>
      </c>
    </row>
    <row r="320" spans="1:27" x14ac:dyDescent="0.2">
      <c r="A320">
        <v>319</v>
      </c>
      <c r="B320">
        <v>347</v>
      </c>
      <c r="C320" s="1">
        <v>44795.604861111111</v>
      </c>
      <c r="D320" s="1">
        <v>44795.604861111111</v>
      </c>
      <c r="E320">
        <v>4</v>
      </c>
      <c r="G320" t="s">
        <v>242</v>
      </c>
      <c r="H320" t="s">
        <v>242</v>
      </c>
      <c r="I320">
        <v>1</v>
      </c>
      <c r="J320" s="1">
        <v>44795.604861111111</v>
      </c>
      <c r="K320" t="s">
        <v>6375</v>
      </c>
      <c r="L320" t="s">
        <v>242</v>
      </c>
      <c r="M320" t="s">
        <v>242</v>
      </c>
      <c r="P320" t="s">
        <v>242</v>
      </c>
      <c r="Q320" t="s">
        <v>242</v>
      </c>
      <c r="T320" t="s">
        <v>6376</v>
      </c>
      <c r="U320" t="s">
        <v>6377</v>
      </c>
      <c r="V320">
        <v>252131107</v>
      </c>
      <c r="W320">
        <v>3841</v>
      </c>
      <c r="X320" t="s">
        <v>350</v>
      </c>
      <c r="Y320" t="s">
        <v>992</v>
      </c>
      <c r="Z320">
        <v>2021</v>
      </c>
      <c r="AA320">
        <v>0</v>
      </c>
    </row>
    <row r="321" spans="1:27" x14ac:dyDescent="0.2">
      <c r="A321">
        <v>320</v>
      </c>
      <c r="B321">
        <v>348</v>
      </c>
      <c r="C321" s="1">
        <v>44795.604861111111</v>
      </c>
      <c r="D321" s="1">
        <v>44795.604861111111</v>
      </c>
      <c r="E321">
        <v>4</v>
      </c>
      <c r="G321" t="s">
        <v>242</v>
      </c>
      <c r="H321" t="s">
        <v>242</v>
      </c>
      <c r="I321">
        <v>1</v>
      </c>
      <c r="J321" s="1">
        <v>44795.604861111111</v>
      </c>
      <c r="K321" t="s">
        <v>6384</v>
      </c>
      <c r="L321" t="s">
        <v>242</v>
      </c>
      <c r="M321" t="s">
        <v>242</v>
      </c>
      <c r="P321" t="s">
        <v>242</v>
      </c>
      <c r="Q321" t="s">
        <v>242</v>
      </c>
      <c r="T321" t="s">
        <v>6385</v>
      </c>
      <c r="U321" t="s">
        <v>6386</v>
      </c>
      <c r="V321">
        <v>110122108</v>
      </c>
      <c r="W321">
        <v>2834</v>
      </c>
      <c r="X321" t="s">
        <v>350</v>
      </c>
      <c r="Y321" t="s">
        <v>974</v>
      </c>
      <c r="Z321">
        <v>2020</v>
      </c>
      <c r="AA321">
        <v>1</v>
      </c>
    </row>
    <row r="322" spans="1:27" x14ac:dyDescent="0.2">
      <c r="A322">
        <v>321</v>
      </c>
      <c r="B322">
        <v>349</v>
      </c>
      <c r="C322" s="1">
        <v>44795.604861111111</v>
      </c>
      <c r="D322" s="1">
        <v>44795.604861111111</v>
      </c>
      <c r="E322">
        <v>4</v>
      </c>
      <c r="G322" t="s">
        <v>242</v>
      </c>
      <c r="H322" t="s">
        <v>242</v>
      </c>
      <c r="I322">
        <v>1</v>
      </c>
      <c r="J322" s="1">
        <v>44795.604861111111</v>
      </c>
      <c r="K322" t="s">
        <v>6399</v>
      </c>
      <c r="L322" t="s">
        <v>242</v>
      </c>
      <c r="M322" t="s">
        <v>242</v>
      </c>
      <c r="P322" t="s">
        <v>242</v>
      </c>
      <c r="Q322" t="s">
        <v>242</v>
      </c>
      <c r="T322" t="s">
        <v>6400</v>
      </c>
      <c r="U322" t="s">
        <v>6401</v>
      </c>
      <c r="V322" s="3">
        <v>8.9400000000000006E+113</v>
      </c>
      <c r="W322">
        <v>6331</v>
      </c>
      <c r="X322" t="s">
        <v>319</v>
      </c>
      <c r="Y322" t="s">
        <v>890</v>
      </c>
      <c r="Z322">
        <v>2019</v>
      </c>
      <c r="AA322">
        <v>0.5</v>
      </c>
    </row>
    <row r="323" spans="1:27" x14ac:dyDescent="0.2">
      <c r="A323">
        <v>322</v>
      </c>
      <c r="B323">
        <v>350</v>
      </c>
      <c r="C323" s="1">
        <v>44795.604861111111</v>
      </c>
      <c r="D323" s="1">
        <v>44795.604861111111</v>
      </c>
      <c r="E323">
        <v>4</v>
      </c>
      <c r="G323" t="s">
        <v>242</v>
      </c>
      <c r="H323" t="s">
        <v>242</v>
      </c>
      <c r="I323">
        <v>1</v>
      </c>
      <c r="J323" s="1">
        <v>44795.604861111111</v>
      </c>
      <c r="K323" t="s">
        <v>6418</v>
      </c>
      <c r="L323" t="s">
        <v>242</v>
      </c>
      <c r="M323" t="s">
        <v>242</v>
      </c>
      <c r="P323" t="s">
        <v>242</v>
      </c>
      <c r="Q323" t="s">
        <v>242</v>
      </c>
      <c r="T323" t="s">
        <v>6419</v>
      </c>
      <c r="U323" t="s">
        <v>6420</v>
      </c>
      <c r="V323">
        <v>742718109</v>
      </c>
      <c r="W323">
        <v>2840</v>
      </c>
      <c r="X323" t="s">
        <v>326</v>
      </c>
      <c r="Y323" t="s">
        <v>865</v>
      </c>
      <c r="Z323">
        <v>2020</v>
      </c>
      <c r="AA323">
        <v>0.5</v>
      </c>
    </row>
    <row r="324" spans="1:27" x14ac:dyDescent="0.2">
      <c r="A324">
        <v>323</v>
      </c>
      <c r="B324">
        <v>351</v>
      </c>
      <c r="C324" s="1">
        <v>44795.604861111111</v>
      </c>
      <c r="D324" s="1">
        <v>44795.604861111111</v>
      </c>
      <c r="E324">
        <v>4</v>
      </c>
      <c r="G324" t="s">
        <v>242</v>
      </c>
      <c r="H324" t="s">
        <v>242</v>
      </c>
      <c r="I324">
        <v>1</v>
      </c>
      <c r="J324" s="1">
        <v>44795.604861111111</v>
      </c>
      <c r="K324" t="s">
        <v>6435</v>
      </c>
      <c r="L324" t="s">
        <v>242</v>
      </c>
      <c r="M324" t="s">
        <v>242</v>
      </c>
      <c r="P324" t="s">
        <v>242</v>
      </c>
      <c r="Q324" t="s">
        <v>242</v>
      </c>
      <c r="T324" t="s">
        <v>6436</v>
      </c>
      <c r="U324" t="s">
        <v>6437</v>
      </c>
      <c r="V324">
        <v>36752103</v>
      </c>
      <c r="W324">
        <v>6324</v>
      </c>
      <c r="X324" t="s">
        <v>350</v>
      </c>
      <c r="Y324" t="s">
        <v>351</v>
      </c>
      <c r="Z324">
        <v>2019</v>
      </c>
      <c r="AA324">
        <v>0</v>
      </c>
    </row>
    <row r="325" spans="1:27" x14ac:dyDescent="0.2">
      <c r="A325">
        <v>324</v>
      </c>
      <c r="B325">
        <v>352</v>
      </c>
      <c r="C325" s="1">
        <v>44795.604861111111</v>
      </c>
      <c r="D325" s="1">
        <v>44795.604861111111</v>
      </c>
      <c r="E325">
        <v>4</v>
      </c>
      <c r="G325" t="s">
        <v>242</v>
      </c>
      <c r="H325" t="s">
        <v>242</v>
      </c>
      <c r="I325">
        <v>1</v>
      </c>
      <c r="J325" s="1">
        <v>44795.604861111111</v>
      </c>
      <c r="K325" t="s">
        <v>6462</v>
      </c>
      <c r="L325" t="s">
        <v>242</v>
      </c>
      <c r="M325" t="s">
        <v>242</v>
      </c>
      <c r="P325" t="s">
        <v>242</v>
      </c>
      <c r="Q325" t="s">
        <v>242</v>
      </c>
      <c r="T325" t="s">
        <v>6463</v>
      </c>
      <c r="U325" t="s">
        <v>6464</v>
      </c>
      <c r="V325">
        <v>595017104</v>
      </c>
      <c r="W325">
        <v>3674</v>
      </c>
      <c r="X325" t="s">
        <v>297</v>
      </c>
      <c r="Y325" t="s">
        <v>1864</v>
      </c>
      <c r="Z325">
        <v>2021</v>
      </c>
      <c r="AA325">
        <v>1</v>
      </c>
    </row>
    <row r="326" spans="1:27" x14ac:dyDescent="0.2">
      <c r="A326">
        <v>325</v>
      </c>
      <c r="B326">
        <v>353</v>
      </c>
      <c r="C326" s="1">
        <v>44795.604861111111</v>
      </c>
      <c r="D326" s="1">
        <v>44795.604861111111</v>
      </c>
      <c r="E326">
        <v>4</v>
      </c>
      <c r="G326" t="s">
        <v>242</v>
      </c>
      <c r="H326" t="s">
        <v>242</v>
      </c>
      <c r="I326">
        <v>1</v>
      </c>
      <c r="J326" s="1">
        <v>44795.604861111111</v>
      </c>
      <c r="K326" t="s">
        <v>6476</v>
      </c>
      <c r="L326" t="s">
        <v>242</v>
      </c>
      <c r="M326" t="s">
        <v>242</v>
      </c>
      <c r="P326" t="s">
        <v>242</v>
      </c>
      <c r="Q326" t="s">
        <v>242</v>
      </c>
      <c r="T326" t="s">
        <v>6477</v>
      </c>
      <c r="U326" t="s">
        <v>6478</v>
      </c>
      <c r="V326" t="s">
        <v>6479</v>
      </c>
      <c r="W326">
        <v>7370</v>
      </c>
      <c r="X326" t="s">
        <v>297</v>
      </c>
      <c r="Y326" t="s">
        <v>1077</v>
      </c>
      <c r="Z326">
        <v>2019</v>
      </c>
      <c r="AA326">
        <v>0</v>
      </c>
    </row>
    <row r="327" spans="1:27" x14ac:dyDescent="0.2">
      <c r="A327">
        <v>326</v>
      </c>
      <c r="B327">
        <v>354</v>
      </c>
      <c r="C327" s="1">
        <v>44795.604861111111</v>
      </c>
      <c r="D327" s="1">
        <v>44795.604861111111</v>
      </c>
      <c r="E327">
        <v>4</v>
      </c>
      <c r="G327" t="s">
        <v>242</v>
      </c>
      <c r="H327" t="s">
        <v>242</v>
      </c>
      <c r="I327">
        <v>1</v>
      </c>
      <c r="J327" s="1">
        <v>44795.604861111111</v>
      </c>
      <c r="K327" t="s">
        <v>6493</v>
      </c>
      <c r="L327" t="s">
        <v>242</v>
      </c>
      <c r="M327" t="s">
        <v>242</v>
      </c>
      <c r="P327" t="s">
        <v>242</v>
      </c>
      <c r="Q327" t="s">
        <v>242</v>
      </c>
      <c r="T327" t="s">
        <v>6494</v>
      </c>
      <c r="U327" t="s">
        <v>6495</v>
      </c>
      <c r="V327">
        <v>617446448</v>
      </c>
      <c r="W327">
        <v>6211</v>
      </c>
      <c r="X327" t="s">
        <v>319</v>
      </c>
      <c r="Y327" t="s">
        <v>1051</v>
      </c>
      <c r="Z327">
        <v>2019</v>
      </c>
      <c r="AA327">
        <v>0</v>
      </c>
    </row>
    <row r="328" spans="1:27" x14ac:dyDescent="0.2">
      <c r="A328">
        <v>327</v>
      </c>
      <c r="B328">
        <v>355</v>
      </c>
      <c r="C328" s="1">
        <v>44795.604861111111</v>
      </c>
      <c r="D328" s="1">
        <v>44795.604861111111</v>
      </c>
      <c r="E328">
        <v>4</v>
      </c>
      <c r="G328" t="s">
        <v>242</v>
      </c>
      <c r="H328" t="s">
        <v>242</v>
      </c>
      <c r="I328">
        <v>1</v>
      </c>
      <c r="J328" s="1">
        <v>44795.604861111111</v>
      </c>
      <c r="K328" t="s">
        <v>6509</v>
      </c>
      <c r="L328" t="s">
        <v>242</v>
      </c>
      <c r="M328" t="s">
        <v>242</v>
      </c>
      <c r="P328" t="s">
        <v>242</v>
      </c>
      <c r="Q328" t="s">
        <v>242</v>
      </c>
      <c r="T328" t="s">
        <v>6510</v>
      </c>
      <c r="U328" t="s">
        <v>6511</v>
      </c>
      <c r="V328" t="s">
        <v>6512</v>
      </c>
      <c r="W328">
        <v>4911</v>
      </c>
      <c r="X328" t="s">
        <v>490</v>
      </c>
      <c r="Y328" t="s">
        <v>491</v>
      </c>
      <c r="Z328">
        <v>2020</v>
      </c>
      <c r="AA328">
        <v>0</v>
      </c>
    </row>
    <row r="329" spans="1:27" x14ac:dyDescent="0.2">
      <c r="A329">
        <v>328</v>
      </c>
      <c r="B329">
        <v>356</v>
      </c>
      <c r="C329" s="1">
        <v>44795.604861111111</v>
      </c>
      <c r="D329" s="1">
        <v>44795.604861111111</v>
      </c>
      <c r="E329">
        <v>4</v>
      </c>
      <c r="G329" t="s">
        <v>242</v>
      </c>
      <c r="H329" t="s">
        <v>242</v>
      </c>
      <c r="I329">
        <v>1</v>
      </c>
      <c r="J329" s="1">
        <v>44795.604861111111</v>
      </c>
      <c r="K329" t="s">
        <v>6529</v>
      </c>
      <c r="L329" t="s">
        <v>242</v>
      </c>
      <c r="M329" t="s">
        <v>242</v>
      </c>
      <c r="P329" t="s">
        <v>242</v>
      </c>
      <c r="Q329" t="s">
        <v>242</v>
      </c>
      <c r="T329" t="s">
        <v>6530</v>
      </c>
      <c r="U329" t="s">
        <v>6531</v>
      </c>
      <c r="V329" t="s">
        <v>6532</v>
      </c>
      <c r="W329">
        <v>6282</v>
      </c>
      <c r="X329" t="s">
        <v>319</v>
      </c>
      <c r="Y329" t="s">
        <v>890</v>
      </c>
      <c r="Z329">
        <v>2020</v>
      </c>
      <c r="AA329">
        <v>0</v>
      </c>
    </row>
    <row r="330" spans="1:27" x14ac:dyDescent="0.2">
      <c r="A330">
        <v>329</v>
      </c>
      <c r="B330">
        <v>357</v>
      </c>
      <c r="C330" s="1">
        <v>44795.604861111111</v>
      </c>
      <c r="D330" s="1">
        <v>44795.604861111111</v>
      </c>
      <c r="E330">
        <v>4</v>
      </c>
      <c r="G330" t="s">
        <v>242</v>
      </c>
      <c r="H330" t="s">
        <v>242</v>
      </c>
      <c r="I330">
        <v>1</v>
      </c>
      <c r="J330" s="1">
        <v>44795.604861111111</v>
      </c>
      <c r="K330" t="s">
        <v>6549</v>
      </c>
      <c r="L330" t="s">
        <v>242</v>
      </c>
      <c r="M330" t="s">
        <v>242</v>
      </c>
      <c r="P330" t="s">
        <v>242</v>
      </c>
      <c r="Q330" t="s">
        <v>242</v>
      </c>
      <c r="T330" t="s">
        <v>6550</v>
      </c>
      <c r="U330" t="s">
        <v>6551</v>
      </c>
      <c r="V330">
        <v>902973304</v>
      </c>
      <c r="W330">
        <v>6020</v>
      </c>
      <c r="X330" t="s">
        <v>319</v>
      </c>
      <c r="Y330" t="s">
        <v>913</v>
      </c>
      <c r="Z330">
        <v>2020</v>
      </c>
      <c r="AA330">
        <v>0</v>
      </c>
    </row>
    <row r="331" spans="1:27" x14ac:dyDescent="0.2">
      <c r="A331">
        <v>330</v>
      </c>
      <c r="B331">
        <v>358</v>
      </c>
      <c r="C331" s="1">
        <v>44795.604861111111</v>
      </c>
      <c r="D331" s="1">
        <v>44795.604861111111</v>
      </c>
      <c r="E331">
        <v>4</v>
      </c>
      <c r="G331" t="s">
        <v>242</v>
      </c>
      <c r="H331" t="s">
        <v>242</v>
      </c>
      <c r="I331">
        <v>1</v>
      </c>
      <c r="J331" s="1">
        <v>44795.604861111111</v>
      </c>
      <c r="K331" t="s">
        <v>6569</v>
      </c>
      <c r="L331" t="s">
        <v>242</v>
      </c>
      <c r="M331" t="s">
        <v>242</v>
      </c>
      <c r="P331" t="s">
        <v>242</v>
      </c>
      <c r="Q331" t="s">
        <v>242</v>
      </c>
      <c r="T331" t="s">
        <v>6570</v>
      </c>
      <c r="U331" t="s">
        <v>6571</v>
      </c>
      <c r="V331" t="s">
        <v>6572</v>
      </c>
      <c r="W331">
        <v>6211</v>
      </c>
      <c r="X331" t="s">
        <v>319</v>
      </c>
      <c r="Y331" t="s">
        <v>1051</v>
      </c>
      <c r="Z331">
        <v>2020</v>
      </c>
      <c r="AA331">
        <v>0.5</v>
      </c>
    </row>
    <row r="332" spans="1:27" x14ac:dyDescent="0.2">
      <c r="A332">
        <v>331</v>
      </c>
      <c r="B332">
        <v>359</v>
      </c>
      <c r="C332" s="1">
        <v>44795.604861111111</v>
      </c>
      <c r="D332" s="1">
        <v>44795.604861111111</v>
      </c>
      <c r="E332">
        <v>4</v>
      </c>
      <c r="G332" t="s">
        <v>242</v>
      </c>
      <c r="H332" t="s">
        <v>242</v>
      </c>
      <c r="I332">
        <v>1</v>
      </c>
      <c r="J332" s="1">
        <v>44795.604861111111</v>
      </c>
      <c r="K332" t="s">
        <v>6586</v>
      </c>
      <c r="L332" t="s">
        <v>242</v>
      </c>
      <c r="M332" t="s">
        <v>242</v>
      </c>
      <c r="P332" t="s">
        <v>242</v>
      </c>
      <c r="Q332" t="s">
        <v>242</v>
      </c>
      <c r="T332" t="s">
        <v>6587</v>
      </c>
      <c r="U332" t="s">
        <v>6588</v>
      </c>
      <c r="V332" t="s">
        <v>6589</v>
      </c>
      <c r="W332">
        <v>3674</v>
      </c>
      <c r="X332" t="s">
        <v>297</v>
      </c>
      <c r="Y332" t="s">
        <v>1864</v>
      </c>
      <c r="Z332">
        <v>2020</v>
      </c>
      <c r="AA332">
        <v>0</v>
      </c>
    </row>
    <row r="333" spans="1:27" x14ac:dyDescent="0.2">
      <c r="A333">
        <v>332</v>
      </c>
      <c r="B333">
        <v>360</v>
      </c>
      <c r="C333" s="1">
        <v>44795.604861111111</v>
      </c>
      <c r="D333" s="1">
        <v>44795.604861111111</v>
      </c>
      <c r="E333">
        <v>4</v>
      </c>
      <c r="G333" t="s">
        <v>242</v>
      </c>
      <c r="H333" t="s">
        <v>242</v>
      </c>
      <c r="I333">
        <v>1</v>
      </c>
      <c r="J333" s="1">
        <v>44795.604861111111</v>
      </c>
      <c r="K333" t="s">
        <v>6602</v>
      </c>
      <c r="L333" t="s">
        <v>242</v>
      </c>
      <c r="M333" t="s">
        <v>242</v>
      </c>
      <c r="P333" t="s">
        <v>242</v>
      </c>
      <c r="Q333" t="s">
        <v>242</v>
      </c>
      <c r="T333" t="s">
        <v>6603</v>
      </c>
      <c r="U333" t="s">
        <v>6604</v>
      </c>
      <c r="V333" t="s">
        <v>6605</v>
      </c>
      <c r="W333">
        <v>4911</v>
      </c>
      <c r="X333" t="s">
        <v>490</v>
      </c>
      <c r="Y333" t="s">
        <v>1010</v>
      </c>
      <c r="Z333">
        <v>2019</v>
      </c>
      <c r="AA333">
        <v>0.5</v>
      </c>
    </row>
    <row r="334" spans="1:27" x14ac:dyDescent="0.2">
      <c r="A334">
        <v>333</v>
      </c>
      <c r="B334">
        <v>361</v>
      </c>
      <c r="C334" s="1">
        <v>44795.604861111111</v>
      </c>
      <c r="D334" s="1">
        <v>44795.604861111111</v>
      </c>
      <c r="E334">
        <v>4</v>
      </c>
      <c r="G334" t="s">
        <v>242</v>
      </c>
      <c r="H334" t="s">
        <v>242</v>
      </c>
      <c r="I334">
        <v>1</v>
      </c>
      <c r="J334" s="1">
        <v>44795.604861111111</v>
      </c>
      <c r="K334" t="s">
        <v>6622</v>
      </c>
      <c r="L334" t="s">
        <v>242</v>
      </c>
      <c r="M334" t="s">
        <v>242</v>
      </c>
      <c r="P334" t="s">
        <v>242</v>
      </c>
      <c r="Q334" t="s">
        <v>242</v>
      </c>
      <c r="T334" t="s">
        <v>6623</v>
      </c>
      <c r="U334" t="s">
        <v>6624</v>
      </c>
      <c r="V334" t="s">
        <v>6625</v>
      </c>
      <c r="W334">
        <v>7370</v>
      </c>
      <c r="X334" t="s">
        <v>1487</v>
      </c>
      <c r="Y334" t="s">
        <v>4153</v>
      </c>
      <c r="Z334">
        <v>2019</v>
      </c>
      <c r="AA334">
        <v>0.5</v>
      </c>
    </row>
    <row r="335" spans="1:27" x14ac:dyDescent="0.2">
      <c r="A335" s="10">
        <v>334</v>
      </c>
      <c r="B335">
        <v>362</v>
      </c>
      <c r="C335" s="1">
        <v>44795.604861111111</v>
      </c>
      <c r="D335" s="1">
        <v>44795.604861111111</v>
      </c>
      <c r="E335">
        <v>4</v>
      </c>
      <c r="G335" t="s">
        <v>242</v>
      </c>
      <c r="H335" t="s">
        <v>242</v>
      </c>
      <c r="I335">
        <v>1</v>
      </c>
      <c r="J335" s="1">
        <v>44795.604861111111</v>
      </c>
      <c r="K335" t="s">
        <v>6641</v>
      </c>
      <c r="L335" t="s">
        <v>242</v>
      </c>
      <c r="M335" t="s">
        <v>242</v>
      </c>
      <c r="P335" t="s">
        <v>242</v>
      </c>
      <c r="Q335" t="s">
        <v>242</v>
      </c>
      <c r="T335" s="10" t="s">
        <v>6642</v>
      </c>
      <c r="U335" t="s">
        <v>6643</v>
      </c>
      <c r="V335" t="s">
        <v>6644</v>
      </c>
      <c r="W335">
        <v>3714</v>
      </c>
      <c r="X335" s="10" t="s">
        <v>271</v>
      </c>
      <c r="Y335" s="10" t="s">
        <v>808</v>
      </c>
      <c r="Z335" s="10">
        <v>2021</v>
      </c>
      <c r="AA335" s="10">
        <v>0</v>
      </c>
    </row>
    <row r="336" spans="1:27" x14ac:dyDescent="0.2">
      <c r="A336">
        <v>335</v>
      </c>
      <c r="B336">
        <v>363</v>
      </c>
      <c r="C336" s="1">
        <v>44795.604861111111</v>
      </c>
      <c r="D336" s="1">
        <v>44795.604861111111</v>
      </c>
      <c r="E336">
        <v>4</v>
      </c>
      <c r="G336" t="s">
        <v>242</v>
      </c>
      <c r="H336" t="s">
        <v>242</v>
      </c>
      <c r="I336">
        <v>1</v>
      </c>
      <c r="J336" s="1">
        <v>44795.604861111111</v>
      </c>
      <c r="K336" t="s">
        <v>6656</v>
      </c>
      <c r="L336" t="s">
        <v>242</v>
      </c>
      <c r="M336" t="s">
        <v>242</v>
      </c>
      <c r="P336" t="s">
        <v>242</v>
      </c>
      <c r="Q336" t="s">
        <v>242</v>
      </c>
      <c r="T336" t="s">
        <v>6657</v>
      </c>
      <c r="U336" t="s">
        <v>6658</v>
      </c>
      <c r="V336" t="s">
        <v>6659</v>
      </c>
      <c r="W336">
        <v>6331</v>
      </c>
      <c r="X336" t="s">
        <v>319</v>
      </c>
      <c r="Y336" t="s">
        <v>890</v>
      </c>
      <c r="Z336">
        <v>2021</v>
      </c>
      <c r="AA336">
        <v>0.5</v>
      </c>
    </row>
    <row r="337" spans="1:27" x14ac:dyDescent="0.2">
      <c r="A337">
        <v>336</v>
      </c>
      <c r="B337">
        <v>364</v>
      </c>
      <c r="C337" s="1">
        <v>44795.604861111111</v>
      </c>
      <c r="D337" s="1">
        <v>44795.604861111111</v>
      </c>
      <c r="E337">
        <v>4</v>
      </c>
      <c r="G337" t="s">
        <v>242</v>
      </c>
      <c r="H337" t="s">
        <v>242</v>
      </c>
      <c r="I337">
        <v>1</v>
      </c>
      <c r="J337" s="1">
        <v>44795.604861111111</v>
      </c>
      <c r="K337" t="s">
        <v>6670</v>
      </c>
      <c r="L337" t="s">
        <v>242</v>
      </c>
      <c r="M337" t="s">
        <v>242</v>
      </c>
      <c r="P337" t="s">
        <v>242</v>
      </c>
      <c r="Q337" t="s">
        <v>242</v>
      </c>
      <c r="T337" t="s">
        <v>6671</v>
      </c>
      <c r="U337" t="s">
        <v>6672</v>
      </c>
      <c r="V337">
        <v>97023105</v>
      </c>
      <c r="W337">
        <v>3721</v>
      </c>
      <c r="X337" t="s">
        <v>476</v>
      </c>
      <c r="Y337" t="s">
        <v>2504</v>
      </c>
      <c r="Z337">
        <v>2020</v>
      </c>
      <c r="AA337">
        <v>0</v>
      </c>
    </row>
    <row r="338" spans="1:27" x14ac:dyDescent="0.2">
      <c r="A338">
        <v>337</v>
      </c>
      <c r="B338">
        <v>365</v>
      </c>
      <c r="C338" s="1">
        <v>44795.604861111111</v>
      </c>
      <c r="D338" s="1">
        <v>44795.604861111111</v>
      </c>
      <c r="E338">
        <v>4</v>
      </c>
      <c r="G338" t="s">
        <v>242</v>
      </c>
      <c r="H338" t="s">
        <v>242</v>
      </c>
      <c r="I338">
        <v>1</v>
      </c>
      <c r="J338" s="1">
        <v>44795.604861111111</v>
      </c>
      <c r="K338" t="s">
        <v>6689</v>
      </c>
      <c r="L338" t="s">
        <v>242</v>
      </c>
      <c r="M338" t="s">
        <v>242</v>
      </c>
      <c r="P338" t="s">
        <v>242</v>
      </c>
      <c r="Q338" t="s">
        <v>242</v>
      </c>
      <c r="T338" t="s">
        <v>6690</v>
      </c>
      <c r="U338" t="s">
        <v>6691</v>
      </c>
      <c r="V338">
        <v>872590104</v>
      </c>
      <c r="W338">
        <v>4812</v>
      </c>
      <c r="X338" t="s">
        <v>1487</v>
      </c>
      <c r="Y338" t="s">
        <v>6692</v>
      </c>
      <c r="Z338">
        <v>2020</v>
      </c>
      <c r="AA338">
        <v>0</v>
      </c>
    </row>
    <row r="339" spans="1:27" x14ac:dyDescent="0.2">
      <c r="A339">
        <v>338</v>
      </c>
      <c r="B339">
        <v>367</v>
      </c>
      <c r="C339" s="1">
        <v>44795.604861111111</v>
      </c>
      <c r="D339" s="1">
        <v>44795.604861111111</v>
      </c>
      <c r="E339">
        <v>4</v>
      </c>
      <c r="G339" t="s">
        <v>242</v>
      </c>
      <c r="H339" t="s">
        <v>242</v>
      </c>
      <c r="I339">
        <v>1</v>
      </c>
      <c r="J339" s="1">
        <v>44795.604861111111</v>
      </c>
      <c r="K339" t="s">
        <v>6708</v>
      </c>
      <c r="L339" t="s">
        <v>242</v>
      </c>
      <c r="M339" t="s">
        <v>242</v>
      </c>
      <c r="P339" t="s">
        <v>242</v>
      </c>
      <c r="Q339" t="s">
        <v>242</v>
      </c>
      <c r="T339" t="s">
        <v>6709</v>
      </c>
      <c r="U339" t="s">
        <v>6710</v>
      </c>
      <c r="V339" t="s">
        <v>6711</v>
      </c>
      <c r="W339">
        <v>7389</v>
      </c>
      <c r="X339" t="s">
        <v>319</v>
      </c>
      <c r="Y339" t="s">
        <v>1051</v>
      </c>
      <c r="Z339">
        <v>2021</v>
      </c>
      <c r="AA339">
        <v>0</v>
      </c>
    </row>
    <row r="340" spans="1:27" x14ac:dyDescent="0.2">
      <c r="A340">
        <v>339</v>
      </c>
      <c r="B340">
        <v>368</v>
      </c>
      <c r="C340" s="1">
        <v>44795.604861111111</v>
      </c>
      <c r="D340" s="1">
        <v>44795.604861111111</v>
      </c>
      <c r="E340">
        <v>4</v>
      </c>
      <c r="G340" t="s">
        <v>242</v>
      </c>
      <c r="H340" t="s">
        <v>242</v>
      </c>
      <c r="I340">
        <v>1</v>
      </c>
      <c r="J340" s="1">
        <v>44795.604861111111</v>
      </c>
      <c r="K340" t="s">
        <v>6726</v>
      </c>
      <c r="L340" t="s">
        <v>242</v>
      </c>
      <c r="M340" t="s">
        <v>242</v>
      </c>
      <c r="P340" t="s">
        <v>242</v>
      </c>
      <c r="Q340" t="s">
        <v>242</v>
      </c>
      <c r="T340" t="s">
        <v>6727</v>
      </c>
      <c r="U340" t="s">
        <v>6728</v>
      </c>
      <c r="V340" t="s">
        <v>6729</v>
      </c>
      <c r="W340">
        <v>4841</v>
      </c>
      <c r="X340" t="s">
        <v>1487</v>
      </c>
      <c r="Y340" t="s">
        <v>1488</v>
      </c>
      <c r="Z340">
        <v>2020</v>
      </c>
      <c r="AA340">
        <v>0</v>
      </c>
    </row>
    <row r="341" spans="1:27" x14ac:dyDescent="0.2">
      <c r="A341">
        <v>340</v>
      </c>
      <c r="B341">
        <v>369</v>
      </c>
      <c r="C341" s="1">
        <v>44795.604861111111</v>
      </c>
      <c r="D341" s="1">
        <v>44795.604861111111</v>
      </c>
      <c r="E341">
        <v>4</v>
      </c>
      <c r="G341" t="s">
        <v>242</v>
      </c>
      <c r="H341" t="s">
        <v>242</v>
      </c>
      <c r="I341">
        <v>1</v>
      </c>
      <c r="J341" s="1">
        <v>44795.604861111111</v>
      </c>
      <c r="K341" t="s">
        <v>6739</v>
      </c>
      <c r="L341" t="s">
        <v>242</v>
      </c>
      <c r="M341" t="s">
        <v>242</v>
      </c>
      <c r="P341" t="s">
        <v>242</v>
      </c>
      <c r="Q341" t="s">
        <v>242</v>
      </c>
      <c r="T341" t="s">
        <v>6740</v>
      </c>
      <c r="U341" t="s">
        <v>6741</v>
      </c>
      <c r="V341">
        <v>693475105</v>
      </c>
      <c r="W341">
        <v>6020</v>
      </c>
      <c r="X341" t="s">
        <v>319</v>
      </c>
      <c r="Y341" t="s">
        <v>913</v>
      </c>
      <c r="Z341">
        <v>2019</v>
      </c>
      <c r="AA341">
        <v>0</v>
      </c>
    </row>
    <row r="342" spans="1:27" x14ac:dyDescent="0.2">
      <c r="A342">
        <v>341</v>
      </c>
      <c r="B342">
        <v>370</v>
      </c>
      <c r="C342" s="1">
        <v>44795.604861111111</v>
      </c>
      <c r="D342" s="1">
        <v>44795.604861111111</v>
      </c>
      <c r="E342">
        <v>4</v>
      </c>
      <c r="G342" t="s">
        <v>242</v>
      </c>
      <c r="H342" t="s">
        <v>242</v>
      </c>
      <c r="I342">
        <v>1</v>
      </c>
      <c r="J342" s="1">
        <v>44795.604861111111</v>
      </c>
      <c r="K342" t="s">
        <v>6754</v>
      </c>
      <c r="L342" t="s">
        <v>242</v>
      </c>
      <c r="M342" t="s">
        <v>242</v>
      </c>
      <c r="P342" t="s">
        <v>242</v>
      </c>
      <c r="Q342" t="s">
        <v>242</v>
      </c>
      <c r="T342" t="s">
        <v>6755</v>
      </c>
      <c r="U342" t="s">
        <v>6756</v>
      </c>
      <c r="V342" t="s">
        <v>6757</v>
      </c>
      <c r="W342">
        <v>6020</v>
      </c>
      <c r="X342" t="s">
        <v>319</v>
      </c>
      <c r="Y342" t="s">
        <v>913</v>
      </c>
      <c r="Z342">
        <v>2019</v>
      </c>
      <c r="AA342">
        <v>0</v>
      </c>
    </row>
    <row r="343" spans="1:27" x14ac:dyDescent="0.2">
      <c r="A343">
        <v>342</v>
      </c>
      <c r="B343">
        <v>371</v>
      </c>
      <c r="C343" s="1">
        <v>44795.604861111111</v>
      </c>
      <c r="D343" s="1">
        <v>44795.604861111111</v>
      </c>
      <c r="E343">
        <v>4</v>
      </c>
      <c r="G343" t="s">
        <v>242</v>
      </c>
      <c r="H343" t="s">
        <v>242</v>
      </c>
      <c r="I343">
        <v>1</v>
      </c>
      <c r="J343" s="1">
        <v>44795.604861111111</v>
      </c>
      <c r="K343" t="s">
        <v>6781</v>
      </c>
      <c r="L343" t="s">
        <v>242</v>
      </c>
      <c r="M343" t="s">
        <v>242</v>
      </c>
      <c r="P343" t="s">
        <v>242</v>
      </c>
      <c r="Q343" t="s">
        <v>242</v>
      </c>
      <c r="T343" t="s">
        <v>6782</v>
      </c>
      <c r="U343" t="s">
        <v>6783</v>
      </c>
      <c r="V343">
        <v>25537101</v>
      </c>
      <c r="W343">
        <v>4911</v>
      </c>
      <c r="X343" t="s">
        <v>490</v>
      </c>
      <c r="Y343" t="s">
        <v>491</v>
      </c>
      <c r="Z343">
        <v>2021</v>
      </c>
      <c r="AA343">
        <v>0</v>
      </c>
    </row>
    <row r="344" spans="1:27" x14ac:dyDescent="0.2">
      <c r="A344">
        <v>343</v>
      </c>
      <c r="B344">
        <v>372</v>
      </c>
      <c r="C344" s="1">
        <v>44795.604861111111</v>
      </c>
      <c r="D344" s="1">
        <v>44795.604861111111</v>
      </c>
      <c r="E344">
        <v>4</v>
      </c>
      <c r="G344" t="s">
        <v>242</v>
      </c>
      <c r="H344" t="s">
        <v>242</v>
      </c>
      <c r="I344">
        <v>1</v>
      </c>
      <c r="J344" s="1">
        <v>44795.604861111111</v>
      </c>
      <c r="K344" t="s">
        <v>6798</v>
      </c>
      <c r="L344" t="s">
        <v>242</v>
      </c>
      <c r="M344" t="s">
        <v>242</v>
      </c>
      <c r="P344" t="s">
        <v>242</v>
      </c>
      <c r="Q344" t="s">
        <v>242</v>
      </c>
      <c r="T344" t="s">
        <v>6799</v>
      </c>
      <c r="U344" t="s">
        <v>6800</v>
      </c>
      <c r="V344">
        <v>458140100</v>
      </c>
      <c r="W344">
        <v>3674</v>
      </c>
      <c r="X344" t="s">
        <v>297</v>
      </c>
      <c r="Y344" t="s">
        <v>1864</v>
      </c>
      <c r="Z344">
        <v>2019</v>
      </c>
      <c r="AA344">
        <v>0.5</v>
      </c>
    </row>
    <row r="345" spans="1:27" x14ac:dyDescent="0.2">
      <c r="A345">
        <v>344</v>
      </c>
      <c r="B345">
        <v>373</v>
      </c>
      <c r="C345" s="1">
        <v>44752.802777777775</v>
      </c>
      <c r="D345" s="1">
        <v>44796.692361111112</v>
      </c>
      <c r="E345">
        <v>0</v>
      </c>
      <c r="F345" t="s">
        <v>6824</v>
      </c>
      <c r="G345">
        <v>100</v>
      </c>
      <c r="H345">
        <v>3792099</v>
      </c>
      <c r="I345">
        <v>1</v>
      </c>
      <c r="J345" s="1">
        <v>44796.693055555559</v>
      </c>
      <c r="K345" t="s">
        <v>6825</v>
      </c>
      <c r="L345" t="s">
        <v>242</v>
      </c>
      <c r="M345" t="s">
        <v>242</v>
      </c>
      <c r="N345" t="s">
        <v>6826</v>
      </c>
      <c r="O345" t="s">
        <v>6827</v>
      </c>
      <c r="P345">
        <v>34.064799999999998</v>
      </c>
      <c r="Q345">
        <v>-118.4414</v>
      </c>
      <c r="R345" t="s">
        <v>245</v>
      </c>
      <c r="S345" t="s">
        <v>246</v>
      </c>
      <c r="T345" t="s">
        <v>6828</v>
      </c>
      <c r="U345" t="s">
        <v>6829</v>
      </c>
      <c r="V345" t="s">
        <v>6830</v>
      </c>
      <c r="W345">
        <v>6798</v>
      </c>
      <c r="X345" t="s">
        <v>659</v>
      </c>
      <c r="Y345" t="s">
        <v>6831</v>
      </c>
      <c r="Z345">
        <v>2020</v>
      </c>
      <c r="AA345">
        <v>0</v>
      </c>
    </row>
    <row r="346" spans="1:27" x14ac:dyDescent="0.2">
      <c r="A346">
        <v>345</v>
      </c>
      <c r="B346">
        <v>374</v>
      </c>
      <c r="C346" s="1">
        <v>44774.661111111112</v>
      </c>
      <c r="D346" s="1">
        <v>44797.424305555556</v>
      </c>
      <c r="E346">
        <v>0</v>
      </c>
      <c r="F346" t="s">
        <v>6824</v>
      </c>
      <c r="G346">
        <v>100</v>
      </c>
      <c r="H346">
        <v>1966790</v>
      </c>
      <c r="I346">
        <v>1</v>
      </c>
      <c r="J346" s="1">
        <v>44797.424305555556</v>
      </c>
      <c r="K346" t="s">
        <v>6854</v>
      </c>
      <c r="L346" t="s">
        <v>242</v>
      </c>
      <c r="M346" t="s">
        <v>242</v>
      </c>
      <c r="N346" t="s">
        <v>6855</v>
      </c>
      <c r="O346" t="s">
        <v>6856</v>
      </c>
      <c r="P346">
        <v>34.064799999999998</v>
      </c>
      <c r="Q346">
        <v>-118.4414</v>
      </c>
      <c r="R346" t="s">
        <v>245</v>
      </c>
      <c r="S346" t="s">
        <v>246</v>
      </c>
      <c r="T346" t="s">
        <v>6857</v>
      </c>
      <c r="U346" t="s">
        <v>6858</v>
      </c>
      <c r="V346">
        <v>631103108</v>
      </c>
      <c r="W346">
        <v>6200</v>
      </c>
      <c r="X346" t="s">
        <v>319</v>
      </c>
      <c r="Y346" t="s">
        <v>1051</v>
      </c>
      <c r="Z346">
        <v>2021</v>
      </c>
      <c r="AA346">
        <v>0.5</v>
      </c>
    </row>
    <row r="347" spans="1:27" x14ac:dyDescent="0.2">
      <c r="A347">
        <v>346</v>
      </c>
      <c r="B347">
        <v>375</v>
      </c>
      <c r="C347" s="1">
        <v>44797.425000000003</v>
      </c>
      <c r="D347" s="1">
        <v>44798.870138888888</v>
      </c>
      <c r="E347">
        <v>0</v>
      </c>
      <c r="F347" t="s">
        <v>6889</v>
      </c>
      <c r="G347">
        <v>100</v>
      </c>
      <c r="H347">
        <v>124862</v>
      </c>
      <c r="I347">
        <v>1</v>
      </c>
      <c r="J347" s="1">
        <v>44798.870138888888</v>
      </c>
      <c r="K347" t="s">
        <v>6890</v>
      </c>
      <c r="L347" t="s">
        <v>242</v>
      </c>
      <c r="M347" t="s">
        <v>242</v>
      </c>
      <c r="N347" t="s">
        <v>6891</v>
      </c>
      <c r="O347" t="s">
        <v>6892</v>
      </c>
      <c r="P347">
        <v>34.064799999999998</v>
      </c>
      <c r="Q347">
        <v>-118.4414</v>
      </c>
      <c r="R347" t="s">
        <v>245</v>
      </c>
      <c r="S347" t="s">
        <v>246</v>
      </c>
      <c r="T347" t="s">
        <v>6893</v>
      </c>
      <c r="U347" t="s">
        <v>6894</v>
      </c>
      <c r="V347">
        <v>629377508</v>
      </c>
      <c r="W347">
        <v>4911</v>
      </c>
      <c r="X347" t="s">
        <v>490</v>
      </c>
      <c r="Y347" t="s">
        <v>491</v>
      </c>
      <c r="Z347">
        <v>2021</v>
      </c>
      <c r="AA347">
        <v>0</v>
      </c>
    </row>
    <row r="348" spans="1:27" x14ac:dyDescent="0.2">
      <c r="A348">
        <v>347</v>
      </c>
      <c r="B348">
        <v>376</v>
      </c>
      <c r="C348" s="1">
        <v>44781.490972222222</v>
      </c>
      <c r="D348" s="1">
        <v>44801.405555555553</v>
      </c>
      <c r="E348">
        <v>0</v>
      </c>
      <c r="F348" t="s">
        <v>2300</v>
      </c>
      <c r="G348">
        <v>100</v>
      </c>
      <c r="H348">
        <v>1720619</v>
      </c>
      <c r="I348">
        <v>1</v>
      </c>
      <c r="J348" s="1">
        <v>44801.405555555553</v>
      </c>
      <c r="K348" t="s">
        <v>6914</v>
      </c>
      <c r="L348" t="s">
        <v>242</v>
      </c>
      <c r="M348" t="s">
        <v>242</v>
      </c>
      <c r="N348" t="s">
        <v>6915</v>
      </c>
      <c r="O348" s="8">
        <v>45251</v>
      </c>
      <c r="P348">
        <v>39.994700000000002</v>
      </c>
      <c r="Q348">
        <v>-105.2366</v>
      </c>
      <c r="R348" t="s">
        <v>245</v>
      </c>
      <c r="S348" t="s">
        <v>246</v>
      </c>
      <c r="T348" t="s">
        <v>6916</v>
      </c>
      <c r="U348" t="s">
        <v>6917</v>
      </c>
      <c r="V348" t="s">
        <v>6918</v>
      </c>
      <c r="W348">
        <v>3533</v>
      </c>
      <c r="X348" t="s">
        <v>248</v>
      </c>
      <c r="Y348" t="s">
        <v>4218</v>
      </c>
      <c r="Z348">
        <v>2021</v>
      </c>
      <c r="AA348">
        <v>0</v>
      </c>
    </row>
    <row r="349" spans="1:27" x14ac:dyDescent="0.2">
      <c r="A349">
        <v>348</v>
      </c>
      <c r="B349">
        <v>377</v>
      </c>
      <c r="C349" s="1">
        <v>44801.407638888886</v>
      </c>
      <c r="D349" s="1">
        <v>44801.450694444444</v>
      </c>
      <c r="E349">
        <v>0</v>
      </c>
      <c r="F349" t="s">
        <v>2300</v>
      </c>
      <c r="G349">
        <v>100</v>
      </c>
      <c r="H349">
        <v>3769</v>
      </c>
      <c r="I349">
        <v>1</v>
      </c>
      <c r="J349" s="1">
        <v>44801.450694444444</v>
      </c>
      <c r="K349" t="s">
        <v>6931</v>
      </c>
      <c r="L349" t="s">
        <v>242</v>
      </c>
      <c r="M349" t="s">
        <v>242</v>
      </c>
      <c r="N349" t="s">
        <v>6932</v>
      </c>
      <c r="O349" t="s">
        <v>6933</v>
      </c>
      <c r="P349">
        <v>39.994700000000002</v>
      </c>
      <c r="Q349">
        <v>-105.2366</v>
      </c>
      <c r="R349" t="s">
        <v>245</v>
      </c>
      <c r="S349" t="s">
        <v>246</v>
      </c>
      <c r="T349" t="s">
        <v>6934</v>
      </c>
      <c r="U349" t="s">
        <v>6935</v>
      </c>
      <c r="V349" t="s">
        <v>6936</v>
      </c>
      <c r="W349">
        <v>3572</v>
      </c>
      <c r="X349" t="s">
        <v>297</v>
      </c>
      <c r="Y349" t="s">
        <v>298</v>
      </c>
      <c r="Z349">
        <v>2021</v>
      </c>
      <c r="AA349">
        <v>0</v>
      </c>
    </row>
    <row r="350" spans="1:27" x14ac:dyDescent="0.2">
      <c r="A350">
        <v>349</v>
      </c>
      <c r="B350">
        <v>378</v>
      </c>
      <c r="C350" s="1">
        <v>44801.604861111111</v>
      </c>
      <c r="D350" s="1">
        <v>44801.60833333333</v>
      </c>
      <c r="E350">
        <v>0</v>
      </c>
      <c r="F350" t="s">
        <v>240</v>
      </c>
      <c r="G350">
        <v>100</v>
      </c>
      <c r="H350">
        <v>329</v>
      </c>
      <c r="I350">
        <v>1</v>
      </c>
      <c r="J350" s="1">
        <v>44801.60833333333</v>
      </c>
      <c r="K350" t="s">
        <v>6955</v>
      </c>
      <c r="L350" t="s">
        <v>242</v>
      </c>
      <c r="M350" t="s">
        <v>242</v>
      </c>
      <c r="N350" t="s">
        <v>6956</v>
      </c>
      <c r="O350" t="s">
        <v>6957</v>
      </c>
      <c r="P350">
        <v>34.029000000000003</v>
      </c>
      <c r="Q350">
        <v>-118.40049999999999</v>
      </c>
      <c r="R350" t="s">
        <v>245</v>
      </c>
      <c r="S350" t="s">
        <v>246</v>
      </c>
      <c r="T350" t="s">
        <v>6958</v>
      </c>
      <c r="U350" t="s">
        <v>6959</v>
      </c>
      <c r="V350" t="s">
        <v>6960</v>
      </c>
      <c r="W350">
        <v>2670</v>
      </c>
      <c r="X350" t="s">
        <v>476</v>
      </c>
      <c r="Y350" t="s">
        <v>3667</v>
      </c>
      <c r="Z350">
        <v>2020</v>
      </c>
      <c r="AA350">
        <v>1</v>
      </c>
    </row>
    <row r="351" spans="1:27" x14ac:dyDescent="0.2">
      <c r="A351">
        <v>350</v>
      </c>
      <c r="B351">
        <v>379</v>
      </c>
      <c r="C351" s="1">
        <v>44801.605555555558</v>
      </c>
      <c r="D351" s="1">
        <v>44801.609027777777</v>
      </c>
      <c r="E351">
        <v>0</v>
      </c>
      <c r="F351" t="s">
        <v>240</v>
      </c>
      <c r="G351">
        <v>100</v>
      </c>
      <c r="H351">
        <v>321</v>
      </c>
      <c r="I351">
        <v>1</v>
      </c>
      <c r="J351" s="1">
        <v>44801.609027777777</v>
      </c>
      <c r="K351" t="s">
        <v>6983</v>
      </c>
      <c r="L351" t="s">
        <v>242</v>
      </c>
      <c r="M351" t="s">
        <v>242</v>
      </c>
      <c r="N351" t="s">
        <v>6984</v>
      </c>
      <c r="O351" t="s">
        <v>6985</v>
      </c>
      <c r="P351">
        <v>34.029000000000003</v>
      </c>
      <c r="Q351">
        <v>-118.40049999999999</v>
      </c>
      <c r="R351" t="s">
        <v>245</v>
      </c>
      <c r="S351" t="s">
        <v>246</v>
      </c>
      <c r="T351" t="s">
        <v>6986</v>
      </c>
      <c r="U351" t="s">
        <v>6987</v>
      </c>
      <c r="V351">
        <v>831865209</v>
      </c>
      <c r="W351">
        <v>3630</v>
      </c>
      <c r="X351" t="s">
        <v>476</v>
      </c>
      <c r="Y351" t="s">
        <v>477</v>
      </c>
      <c r="Z351">
        <v>2020</v>
      </c>
      <c r="AA351">
        <v>0</v>
      </c>
    </row>
    <row r="352" spans="1:27" x14ac:dyDescent="0.2">
      <c r="A352">
        <v>351</v>
      </c>
      <c r="B352">
        <v>380</v>
      </c>
      <c r="C352" s="1">
        <v>44801.605555555558</v>
      </c>
      <c r="D352" s="1">
        <v>44802.377083333333</v>
      </c>
      <c r="E352">
        <v>0</v>
      </c>
      <c r="F352" t="s">
        <v>240</v>
      </c>
      <c r="G352">
        <v>100</v>
      </c>
      <c r="H352">
        <v>66610</v>
      </c>
      <c r="I352">
        <v>1</v>
      </c>
      <c r="J352" s="1">
        <v>44802.377083333333</v>
      </c>
      <c r="K352" t="s">
        <v>6995</v>
      </c>
      <c r="L352" t="s">
        <v>242</v>
      </c>
      <c r="M352" t="s">
        <v>242</v>
      </c>
      <c r="N352" t="s">
        <v>6996</v>
      </c>
      <c r="O352" t="s">
        <v>6997</v>
      </c>
      <c r="P352">
        <v>34.029000000000003</v>
      </c>
      <c r="Q352">
        <v>-118.40049999999999</v>
      </c>
      <c r="R352" t="s">
        <v>245</v>
      </c>
      <c r="S352" t="s">
        <v>246</v>
      </c>
      <c r="T352" t="s">
        <v>6998</v>
      </c>
      <c r="U352" t="s">
        <v>6999</v>
      </c>
      <c r="V352" t="s">
        <v>7000</v>
      </c>
      <c r="W352">
        <v>7389</v>
      </c>
      <c r="X352" t="s">
        <v>297</v>
      </c>
      <c r="Y352" t="s">
        <v>765</v>
      </c>
      <c r="Z352">
        <v>2020</v>
      </c>
      <c r="AA352">
        <v>0</v>
      </c>
    </row>
    <row r="353" spans="1:27" x14ac:dyDescent="0.2">
      <c r="A353">
        <v>352</v>
      </c>
      <c r="B353">
        <v>381</v>
      </c>
      <c r="C353" s="1">
        <v>44802.377083333333</v>
      </c>
      <c r="D353" s="1">
        <v>44802.37777777778</v>
      </c>
      <c r="E353">
        <v>0</v>
      </c>
      <c r="F353" t="s">
        <v>240</v>
      </c>
      <c r="G353">
        <v>100</v>
      </c>
      <c r="H353">
        <v>65</v>
      </c>
      <c r="I353">
        <v>1</v>
      </c>
      <c r="J353" s="1">
        <v>44802.37777777778</v>
      </c>
      <c r="K353" t="s">
        <v>7016</v>
      </c>
      <c r="L353" t="s">
        <v>242</v>
      </c>
      <c r="M353" t="s">
        <v>242</v>
      </c>
      <c r="N353" t="s">
        <v>7017</v>
      </c>
      <c r="O353" t="s">
        <v>7018</v>
      </c>
      <c r="P353">
        <v>34.029000000000003</v>
      </c>
      <c r="Q353">
        <v>-118.40049999999999</v>
      </c>
      <c r="R353" t="s">
        <v>245</v>
      </c>
      <c r="S353" t="s">
        <v>246</v>
      </c>
      <c r="T353" t="s">
        <v>7019</v>
      </c>
      <c r="U353" t="s">
        <v>7020</v>
      </c>
      <c r="V353" t="s">
        <v>7021</v>
      </c>
      <c r="W353">
        <v>7372</v>
      </c>
      <c r="X353" t="s">
        <v>1487</v>
      </c>
      <c r="Y353" t="s">
        <v>4195</v>
      </c>
      <c r="Z353">
        <v>2020</v>
      </c>
      <c r="AA353">
        <v>0</v>
      </c>
    </row>
    <row r="354" spans="1:27" x14ac:dyDescent="0.2">
      <c r="A354">
        <v>353</v>
      </c>
      <c r="B354">
        <v>382</v>
      </c>
      <c r="C354" s="1">
        <v>44802.378472222219</v>
      </c>
      <c r="D354" s="1">
        <v>44802.379861111112</v>
      </c>
      <c r="E354">
        <v>0</v>
      </c>
      <c r="F354" t="s">
        <v>240</v>
      </c>
      <c r="G354">
        <v>100</v>
      </c>
      <c r="H354">
        <v>108</v>
      </c>
      <c r="I354">
        <v>1</v>
      </c>
      <c r="J354" s="1">
        <v>44802.379861111112</v>
      </c>
      <c r="K354" t="s">
        <v>7032</v>
      </c>
      <c r="L354" t="s">
        <v>242</v>
      </c>
      <c r="M354" t="s">
        <v>242</v>
      </c>
      <c r="N354" t="s">
        <v>7033</v>
      </c>
      <c r="O354" t="s">
        <v>7034</v>
      </c>
      <c r="P354">
        <v>34.029000000000003</v>
      </c>
      <c r="Q354">
        <v>-118.40049999999999</v>
      </c>
      <c r="R354" t="s">
        <v>245</v>
      </c>
      <c r="S354" t="s">
        <v>246</v>
      </c>
      <c r="T354" t="s">
        <v>7035</v>
      </c>
      <c r="U354" t="s">
        <v>7036</v>
      </c>
      <c r="V354" t="s">
        <v>7037</v>
      </c>
      <c r="W354">
        <v>7372</v>
      </c>
      <c r="X354" t="s">
        <v>297</v>
      </c>
      <c r="Y354" t="s">
        <v>1077</v>
      </c>
      <c r="Z354">
        <v>2020</v>
      </c>
      <c r="AA354">
        <v>0.5</v>
      </c>
    </row>
    <row r="355" spans="1:27" x14ac:dyDescent="0.2">
      <c r="A355" s="10">
        <v>354</v>
      </c>
      <c r="B355">
        <v>383</v>
      </c>
      <c r="C355" s="1">
        <v>44802.379861111112</v>
      </c>
      <c r="D355" s="1">
        <v>44802.380555555559</v>
      </c>
      <c r="E355">
        <v>0</v>
      </c>
      <c r="F355" t="s">
        <v>240</v>
      </c>
      <c r="G355">
        <v>100</v>
      </c>
      <c r="H355">
        <v>60</v>
      </c>
      <c r="I355">
        <v>1</v>
      </c>
      <c r="J355" s="1">
        <v>44802.380555555559</v>
      </c>
      <c r="K355" t="s">
        <v>7051</v>
      </c>
      <c r="L355" t="s">
        <v>242</v>
      </c>
      <c r="M355" t="s">
        <v>242</v>
      </c>
      <c r="N355" t="s">
        <v>7052</v>
      </c>
      <c r="O355" t="s">
        <v>7053</v>
      </c>
      <c r="P355">
        <v>34.029000000000003</v>
      </c>
      <c r="Q355">
        <v>-118.40049999999999</v>
      </c>
      <c r="R355" t="s">
        <v>245</v>
      </c>
      <c r="S355" t="s">
        <v>246</v>
      </c>
      <c r="T355" s="10" t="s">
        <v>7054</v>
      </c>
      <c r="U355" t="s">
        <v>7055</v>
      </c>
      <c r="V355" t="s">
        <v>7056</v>
      </c>
      <c r="W355">
        <v>5531</v>
      </c>
      <c r="X355" s="10" t="s">
        <v>271</v>
      </c>
      <c r="Y355" s="10" t="s">
        <v>7057</v>
      </c>
      <c r="Z355" s="10">
        <v>2020</v>
      </c>
      <c r="AA355" s="10">
        <v>0</v>
      </c>
    </row>
    <row r="356" spans="1:27" x14ac:dyDescent="0.2">
      <c r="A356">
        <v>355</v>
      </c>
      <c r="B356">
        <v>384</v>
      </c>
      <c r="C356" s="1">
        <v>44802.380555555559</v>
      </c>
      <c r="D356" s="1">
        <v>44802.381249999999</v>
      </c>
      <c r="E356">
        <v>0</v>
      </c>
      <c r="F356" t="s">
        <v>240</v>
      </c>
      <c r="G356">
        <v>100</v>
      </c>
      <c r="H356">
        <v>58</v>
      </c>
      <c r="I356">
        <v>1</v>
      </c>
      <c r="J356" s="1">
        <v>44802.381249999999</v>
      </c>
      <c r="K356" t="s">
        <v>7066</v>
      </c>
      <c r="L356" t="s">
        <v>242</v>
      </c>
      <c r="M356" t="s">
        <v>242</v>
      </c>
      <c r="N356" t="s">
        <v>7067</v>
      </c>
      <c r="O356" t="s">
        <v>7068</v>
      </c>
      <c r="P356">
        <v>34.029000000000003</v>
      </c>
      <c r="Q356">
        <v>-118.40049999999999</v>
      </c>
      <c r="R356" t="s">
        <v>245</v>
      </c>
      <c r="S356" t="s">
        <v>246</v>
      </c>
      <c r="T356" t="s">
        <v>7069</v>
      </c>
      <c r="U356" t="s">
        <v>7070</v>
      </c>
      <c r="V356">
        <v>7903107</v>
      </c>
      <c r="W356">
        <v>3674</v>
      </c>
      <c r="X356" t="s">
        <v>297</v>
      </c>
      <c r="Y356" t="s">
        <v>1864</v>
      </c>
      <c r="Z356">
        <v>2020</v>
      </c>
      <c r="AA356">
        <v>0.5</v>
      </c>
    </row>
    <row r="357" spans="1:27" x14ac:dyDescent="0.2">
      <c r="A357">
        <v>356</v>
      </c>
      <c r="B357">
        <v>386</v>
      </c>
      <c r="C357" s="1">
        <v>44802.382638888892</v>
      </c>
      <c r="D357" s="1">
        <v>44802.382638888892</v>
      </c>
      <c r="E357">
        <v>0</v>
      </c>
      <c r="F357" t="s">
        <v>240</v>
      </c>
      <c r="G357">
        <v>100</v>
      </c>
      <c r="H357">
        <v>49</v>
      </c>
      <c r="I357">
        <v>1</v>
      </c>
      <c r="J357" s="1">
        <v>44802.383333333331</v>
      </c>
      <c r="K357" t="s">
        <v>7086</v>
      </c>
      <c r="L357" t="s">
        <v>242</v>
      </c>
      <c r="M357" t="s">
        <v>242</v>
      </c>
      <c r="N357" t="s">
        <v>7087</v>
      </c>
      <c r="O357" t="s">
        <v>7088</v>
      </c>
      <c r="P357">
        <v>34.029000000000003</v>
      </c>
      <c r="Q357">
        <v>-118.40049999999999</v>
      </c>
      <c r="R357" t="s">
        <v>245</v>
      </c>
      <c r="S357" t="s">
        <v>246</v>
      </c>
      <c r="T357" t="s">
        <v>7089</v>
      </c>
      <c r="U357" t="s">
        <v>7090</v>
      </c>
      <c r="V357">
        <v>1055102</v>
      </c>
      <c r="W357">
        <v>6321</v>
      </c>
      <c r="X357" t="s">
        <v>319</v>
      </c>
      <c r="Y357" t="s">
        <v>890</v>
      </c>
      <c r="Z357">
        <v>2020</v>
      </c>
      <c r="AA357">
        <v>0</v>
      </c>
    </row>
    <row r="358" spans="1:27" x14ac:dyDescent="0.2">
      <c r="A358">
        <v>357</v>
      </c>
      <c r="B358">
        <v>387</v>
      </c>
      <c r="C358" s="1">
        <v>44802.383333333331</v>
      </c>
      <c r="D358" s="1">
        <v>44802.384027777778</v>
      </c>
      <c r="E358">
        <v>0</v>
      </c>
      <c r="F358" t="s">
        <v>240</v>
      </c>
      <c r="G358">
        <v>100</v>
      </c>
      <c r="H358">
        <v>59</v>
      </c>
      <c r="I358">
        <v>1</v>
      </c>
      <c r="J358" s="1">
        <v>44802.384027777778</v>
      </c>
      <c r="K358" t="s">
        <v>7101</v>
      </c>
      <c r="L358" t="s">
        <v>242</v>
      </c>
      <c r="M358" t="s">
        <v>242</v>
      </c>
      <c r="N358" t="s">
        <v>7102</v>
      </c>
      <c r="O358" t="s">
        <v>7103</v>
      </c>
      <c r="P358">
        <v>34.029000000000003</v>
      </c>
      <c r="Q358">
        <v>-118.40049999999999</v>
      </c>
      <c r="R358" t="s">
        <v>245</v>
      </c>
      <c r="S358" t="s">
        <v>246</v>
      </c>
      <c r="T358" t="s">
        <v>7104</v>
      </c>
      <c r="U358" t="s">
        <v>7105</v>
      </c>
      <c r="V358" t="s">
        <v>7106</v>
      </c>
      <c r="W358">
        <v>3826</v>
      </c>
      <c r="X358" t="s">
        <v>350</v>
      </c>
      <c r="Y358" t="s">
        <v>1032</v>
      </c>
      <c r="Z358">
        <v>2020</v>
      </c>
      <c r="AA358">
        <v>1</v>
      </c>
    </row>
    <row r="359" spans="1:27" x14ac:dyDescent="0.2">
      <c r="A359">
        <v>358</v>
      </c>
      <c r="B359">
        <v>388</v>
      </c>
      <c r="C359" s="1">
        <v>44802.384722222225</v>
      </c>
      <c r="D359" s="1">
        <v>44802.385416666664</v>
      </c>
      <c r="E359">
        <v>0</v>
      </c>
      <c r="F359" t="s">
        <v>240</v>
      </c>
      <c r="G359">
        <v>100</v>
      </c>
      <c r="H359">
        <v>60</v>
      </c>
      <c r="I359">
        <v>1</v>
      </c>
      <c r="J359" s="1">
        <v>44802.385416666664</v>
      </c>
      <c r="K359" t="s">
        <v>7119</v>
      </c>
      <c r="L359" t="s">
        <v>242</v>
      </c>
      <c r="M359" t="s">
        <v>242</v>
      </c>
      <c r="N359" t="s">
        <v>7120</v>
      </c>
      <c r="O359" t="s">
        <v>7121</v>
      </c>
      <c r="P359">
        <v>34.029000000000003</v>
      </c>
      <c r="Q359">
        <v>-118.40049999999999</v>
      </c>
      <c r="R359" t="s">
        <v>245</v>
      </c>
      <c r="S359" t="s">
        <v>246</v>
      </c>
      <c r="T359" t="s">
        <v>7122</v>
      </c>
      <c r="U359" t="s">
        <v>7123</v>
      </c>
      <c r="V359">
        <v>9158106</v>
      </c>
      <c r="W359">
        <v>2810</v>
      </c>
      <c r="X359" t="s">
        <v>418</v>
      </c>
      <c r="Y359" t="s">
        <v>1838</v>
      </c>
      <c r="Z359">
        <v>2021</v>
      </c>
      <c r="AA359">
        <v>0.5</v>
      </c>
    </row>
    <row r="360" spans="1:27" x14ac:dyDescent="0.2">
      <c r="A360">
        <v>359</v>
      </c>
      <c r="B360">
        <v>389</v>
      </c>
      <c r="C360" s="1">
        <v>44802.394444444442</v>
      </c>
      <c r="D360" s="1">
        <v>44802.395138888889</v>
      </c>
      <c r="E360">
        <v>0</v>
      </c>
      <c r="F360" t="s">
        <v>240</v>
      </c>
      <c r="G360">
        <v>100</v>
      </c>
      <c r="H360">
        <v>48</v>
      </c>
      <c r="I360">
        <v>1</v>
      </c>
      <c r="J360" s="1">
        <v>44802.395138888889</v>
      </c>
      <c r="K360" t="s">
        <v>7140</v>
      </c>
      <c r="L360" t="s">
        <v>242</v>
      </c>
      <c r="M360" t="s">
        <v>242</v>
      </c>
      <c r="N360" t="s">
        <v>7141</v>
      </c>
      <c r="O360" t="s">
        <v>7142</v>
      </c>
      <c r="P360">
        <v>34.029000000000003</v>
      </c>
      <c r="Q360">
        <v>-118.40049999999999</v>
      </c>
      <c r="R360" t="s">
        <v>245</v>
      </c>
      <c r="S360" t="s">
        <v>246</v>
      </c>
      <c r="T360" t="s">
        <v>7143</v>
      </c>
      <c r="U360" t="s">
        <v>7144</v>
      </c>
      <c r="V360" t="s">
        <v>7145</v>
      </c>
      <c r="W360">
        <v>4512</v>
      </c>
      <c r="X360" t="s">
        <v>476</v>
      </c>
      <c r="Y360" t="s">
        <v>4555</v>
      </c>
      <c r="Z360">
        <v>2019</v>
      </c>
      <c r="AA360">
        <v>0.5</v>
      </c>
    </row>
    <row r="361" spans="1:27" x14ac:dyDescent="0.2">
      <c r="A361">
        <v>360</v>
      </c>
      <c r="B361">
        <v>391</v>
      </c>
      <c r="C361" s="1">
        <v>44802.395833333336</v>
      </c>
      <c r="D361" s="1">
        <v>44802.396527777775</v>
      </c>
      <c r="E361">
        <v>0</v>
      </c>
      <c r="F361" t="s">
        <v>240</v>
      </c>
      <c r="G361">
        <v>100</v>
      </c>
      <c r="H361">
        <v>46</v>
      </c>
      <c r="I361">
        <v>1</v>
      </c>
      <c r="J361" s="1">
        <v>44802.396527777775</v>
      </c>
      <c r="K361" t="s">
        <v>7163</v>
      </c>
      <c r="L361" t="s">
        <v>242</v>
      </c>
      <c r="M361" t="s">
        <v>242</v>
      </c>
      <c r="N361" t="s">
        <v>7164</v>
      </c>
      <c r="O361" t="s">
        <v>7165</v>
      </c>
      <c r="P361">
        <v>34.029000000000003</v>
      </c>
      <c r="Q361">
        <v>-118.40049999999999</v>
      </c>
      <c r="R361" t="s">
        <v>245</v>
      </c>
      <c r="S361" t="s">
        <v>246</v>
      </c>
      <c r="T361" t="s">
        <v>7166</v>
      </c>
      <c r="U361" t="s">
        <v>7167</v>
      </c>
      <c r="V361">
        <v>16255101</v>
      </c>
      <c r="W361">
        <v>3842</v>
      </c>
      <c r="X361" t="s">
        <v>350</v>
      </c>
      <c r="Y361" t="s">
        <v>992</v>
      </c>
      <c r="Z361">
        <v>2020</v>
      </c>
      <c r="AA361">
        <v>0</v>
      </c>
    </row>
    <row r="362" spans="1:27" x14ac:dyDescent="0.2">
      <c r="A362">
        <v>361</v>
      </c>
      <c r="B362">
        <v>392</v>
      </c>
      <c r="C362" s="1">
        <v>44802.397916666669</v>
      </c>
      <c r="D362" s="1">
        <v>44802.398611111108</v>
      </c>
      <c r="E362">
        <v>0</v>
      </c>
      <c r="F362" t="s">
        <v>240</v>
      </c>
      <c r="G362">
        <v>100</v>
      </c>
      <c r="H362">
        <v>55</v>
      </c>
      <c r="I362">
        <v>1</v>
      </c>
      <c r="J362" s="1">
        <v>44802.398611111108</v>
      </c>
      <c r="K362" t="s">
        <v>7173</v>
      </c>
      <c r="L362" t="s">
        <v>242</v>
      </c>
      <c r="M362" t="s">
        <v>242</v>
      </c>
      <c r="N362" t="s">
        <v>7174</v>
      </c>
      <c r="O362" t="s">
        <v>7175</v>
      </c>
      <c r="P362">
        <v>34.029000000000003</v>
      </c>
      <c r="Q362">
        <v>-118.40049999999999</v>
      </c>
      <c r="R362" t="s">
        <v>245</v>
      </c>
      <c r="S362" t="s">
        <v>246</v>
      </c>
      <c r="T362" t="s">
        <v>7176</v>
      </c>
      <c r="U362" t="s">
        <v>7177</v>
      </c>
      <c r="V362" t="s">
        <v>7178</v>
      </c>
      <c r="W362">
        <v>2834</v>
      </c>
      <c r="X362" t="s">
        <v>350</v>
      </c>
      <c r="Y362" t="s">
        <v>974</v>
      </c>
      <c r="Z362">
        <v>2020</v>
      </c>
      <c r="AA362">
        <v>0</v>
      </c>
    </row>
    <row r="363" spans="1:27" x14ac:dyDescent="0.2">
      <c r="A363" s="10">
        <v>362</v>
      </c>
      <c r="B363">
        <v>395</v>
      </c>
      <c r="C363" s="1">
        <v>44802.400000000001</v>
      </c>
      <c r="D363" s="1">
        <v>44802.400694444441</v>
      </c>
      <c r="E363">
        <v>0</v>
      </c>
      <c r="F363" t="s">
        <v>240</v>
      </c>
      <c r="G363">
        <v>100</v>
      </c>
      <c r="H363">
        <v>64</v>
      </c>
      <c r="I363">
        <v>1</v>
      </c>
      <c r="J363" s="1">
        <v>44802.400694444441</v>
      </c>
      <c r="K363" t="s">
        <v>7193</v>
      </c>
      <c r="L363" t="s">
        <v>242</v>
      </c>
      <c r="M363" t="s">
        <v>242</v>
      </c>
      <c r="N363" t="s">
        <v>7194</v>
      </c>
      <c r="O363" t="s">
        <v>7195</v>
      </c>
      <c r="P363">
        <v>34.029000000000003</v>
      </c>
      <c r="Q363">
        <v>-118.40049999999999</v>
      </c>
      <c r="R363" t="s">
        <v>245</v>
      </c>
      <c r="S363" t="s">
        <v>246</v>
      </c>
      <c r="T363" s="10" t="s">
        <v>7196</v>
      </c>
      <c r="U363" t="s">
        <v>7197</v>
      </c>
      <c r="V363">
        <v>963320106</v>
      </c>
      <c r="W363">
        <v>3630</v>
      </c>
      <c r="X363" s="10" t="s">
        <v>271</v>
      </c>
      <c r="Y363" s="10" t="s">
        <v>2346</v>
      </c>
      <c r="Z363" s="10">
        <v>2020</v>
      </c>
      <c r="AA363" s="10">
        <v>0.5</v>
      </c>
    </row>
    <row r="364" spans="1:27" x14ac:dyDescent="0.2">
      <c r="A364">
        <v>363</v>
      </c>
      <c r="B364">
        <v>396</v>
      </c>
      <c r="C364" s="1">
        <v>44802.401388888888</v>
      </c>
      <c r="D364" s="1">
        <v>44802.401388888888</v>
      </c>
      <c r="E364">
        <v>0</v>
      </c>
      <c r="F364" t="s">
        <v>240</v>
      </c>
      <c r="G364">
        <v>100</v>
      </c>
      <c r="H364">
        <v>51</v>
      </c>
      <c r="I364">
        <v>1</v>
      </c>
      <c r="J364" s="1">
        <v>44802.401388888888</v>
      </c>
      <c r="K364" t="s">
        <v>7219</v>
      </c>
      <c r="L364" t="s">
        <v>242</v>
      </c>
      <c r="M364" t="s">
        <v>242</v>
      </c>
      <c r="N364" t="s">
        <v>7220</v>
      </c>
      <c r="O364" t="s">
        <v>7221</v>
      </c>
      <c r="P364">
        <v>34.029000000000003</v>
      </c>
      <c r="Q364">
        <v>-118.40049999999999</v>
      </c>
      <c r="R364" t="s">
        <v>245</v>
      </c>
      <c r="S364" t="s">
        <v>246</v>
      </c>
      <c r="T364" t="s">
        <v>7222</v>
      </c>
      <c r="U364" t="s">
        <v>7223</v>
      </c>
      <c r="V364" t="s">
        <v>7224</v>
      </c>
      <c r="W364">
        <v>2650</v>
      </c>
      <c r="X364" t="s">
        <v>418</v>
      </c>
      <c r="Y364" t="s">
        <v>687</v>
      </c>
      <c r="Z364">
        <v>2019</v>
      </c>
      <c r="AA364">
        <v>0.5</v>
      </c>
    </row>
    <row r="365" spans="1:27" x14ac:dyDescent="0.2">
      <c r="A365">
        <v>364</v>
      </c>
      <c r="B365">
        <v>397</v>
      </c>
      <c r="C365" s="1">
        <v>44802.402083333334</v>
      </c>
      <c r="D365" s="1">
        <v>44802.402777777781</v>
      </c>
      <c r="E365">
        <v>0</v>
      </c>
      <c r="F365" t="s">
        <v>240</v>
      </c>
      <c r="G365">
        <v>100</v>
      </c>
      <c r="H365">
        <v>60</v>
      </c>
      <c r="I365">
        <v>1</v>
      </c>
      <c r="J365" s="1">
        <v>44802.402777777781</v>
      </c>
      <c r="K365" t="s">
        <v>7232</v>
      </c>
      <c r="L365" t="s">
        <v>242</v>
      </c>
      <c r="M365" t="s">
        <v>242</v>
      </c>
      <c r="N365" t="s">
        <v>7233</v>
      </c>
      <c r="O365" t="s">
        <v>7234</v>
      </c>
      <c r="P365">
        <v>34.029000000000003</v>
      </c>
      <c r="Q365">
        <v>-118.40049999999999</v>
      </c>
      <c r="R365" t="s">
        <v>245</v>
      </c>
      <c r="S365" t="s">
        <v>246</v>
      </c>
      <c r="T365" t="s">
        <v>7235</v>
      </c>
      <c r="U365" t="s">
        <v>7236</v>
      </c>
      <c r="V365">
        <v>958102105</v>
      </c>
      <c r="W365">
        <v>3572</v>
      </c>
      <c r="X365" t="s">
        <v>297</v>
      </c>
      <c r="Y365" t="s">
        <v>4620</v>
      </c>
      <c r="Z365">
        <v>2020</v>
      </c>
      <c r="AA365">
        <v>0.5</v>
      </c>
    </row>
    <row r="366" spans="1:27" x14ac:dyDescent="0.2">
      <c r="A366">
        <v>365</v>
      </c>
      <c r="B366">
        <v>398</v>
      </c>
      <c r="C366" s="1">
        <v>44802.402777777781</v>
      </c>
      <c r="D366" s="1">
        <v>44802.40347222222</v>
      </c>
      <c r="E366">
        <v>0</v>
      </c>
      <c r="F366" t="s">
        <v>240</v>
      </c>
      <c r="G366">
        <v>100</v>
      </c>
      <c r="H366">
        <v>66</v>
      </c>
      <c r="I366">
        <v>1</v>
      </c>
      <c r="J366" s="1">
        <v>44802.40347222222</v>
      </c>
      <c r="K366" t="s">
        <v>7254</v>
      </c>
      <c r="L366" t="s">
        <v>242</v>
      </c>
      <c r="M366" t="s">
        <v>242</v>
      </c>
      <c r="N366" t="s">
        <v>7255</v>
      </c>
      <c r="O366" t="s">
        <v>7256</v>
      </c>
      <c r="P366">
        <v>34.029000000000003</v>
      </c>
      <c r="Q366">
        <v>-118.40049999999999</v>
      </c>
      <c r="R366" t="s">
        <v>245</v>
      </c>
      <c r="S366" t="s">
        <v>246</v>
      </c>
      <c r="T366" t="s">
        <v>7257</v>
      </c>
      <c r="U366" t="s">
        <v>7258</v>
      </c>
      <c r="V366" t="s">
        <v>7259</v>
      </c>
      <c r="W366">
        <v>6798</v>
      </c>
      <c r="X366" t="s">
        <v>659</v>
      </c>
      <c r="Y366" t="s">
        <v>660</v>
      </c>
      <c r="Z366">
        <v>2020</v>
      </c>
      <c r="AA366">
        <v>1</v>
      </c>
    </row>
    <row r="367" spans="1:27" x14ac:dyDescent="0.2">
      <c r="A367">
        <v>366</v>
      </c>
      <c r="B367">
        <v>399</v>
      </c>
      <c r="C367" s="1">
        <v>44802.40347222222</v>
      </c>
      <c r="D367" s="1">
        <v>44802.404166666667</v>
      </c>
      <c r="E367">
        <v>0</v>
      </c>
      <c r="F367" t="s">
        <v>240</v>
      </c>
      <c r="G367">
        <v>100</v>
      </c>
      <c r="H367">
        <v>58</v>
      </c>
      <c r="I367">
        <v>1</v>
      </c>
      <c r="J367" s="1">
        <v>44802.404166666667</v>
      </c>
      <c r="K367" t="s">
        <v>7273</v>
      </c>
      <c r="L367" t="s">
        <v>242</v>
      </c>
      <c r="M367" t="s">
        <v>242</v>
      </c>
      <c r="N367" t="s">
        <v>7274</v>
      </c>
      <c r="O367" t="s">
        <v>7275</v>
      </c>
      <c r="P367">
        <v>34.029000000000003</v>
      </c>
      <c r="Q367">
        <v>-118.40049999999999</v>
      </c>
      <c r="R367" t="s">
        <v>245</v>
      </c>
      <c r="S367" t="s">
        <v>246</v>
      </c>
      <c r="T367" t="s">
        <v>7276</v>
      </c>
      <c r="U367" t="s">
        <v>7277</v>
      </c>
      <c r="V367">
        <v>949746101</v>
      </c>
      <c r="W367">
        <v>6020</v>
      </c>
      <c r="X367" t="s">
        <v>319</v>
      </c>
      <c r="Y367" t="s">
        <v>913</v>
      </c>
      <c r="Z367">
        <v>2020</v>
      </c>
      <c r="AA367">
        <v>0.5</v>
      </c>
    </row>
    <row r="368" spans="1:27" x14ac:dyDescent="0.2">
      <c r="A368">
        <v>367</v>
      </c>
      <c r="B368">
        <v>400</v>
      </c>
      <c r="C368" s="1">
        <v>44802.404166666667</v>
      </c>
      <c r="D368" s="1">
        <v>44802.404861111114</v>
      </c>
      <c r="E368">
        <v>0</v>
      </c>
      <c r="F368" t="s">
        <v>240</v>
      </c>
      <c r="G368">
        <v>100</v>
      </c>
      <c r="H368">
        <v>52</v>
      </c>
      <c r="I368">
        <v>1</v>
      </c>
      <c r="J368" s="1">
        <v>44802.404861111114</v>
      </c>
      <c r="K368" t="s">
        <v>7302</v>
      </c>
      <c r="L368" t="s">
        <v>242</v>
      </c>
      <c r="M368" t="s">
        <v>242</v>
      </c>
      <c r="N368" t="s">
        <v>7303</v>
      </c>
      <c r="O368" t="s">
        <v>7304</v>
      </c>
      <c r="P368">
        <v>34.029000000000003</v>
      </c>
      <c r="Q368">
        <v>-118.40049999999999</v>
      </c>
      <c r="R368" t="s">
        <v>245</v>
      </c>
      <c r="S368" t="s">
        <v>246</v>
      </c>
      <c r="T368" t="s">
        <v>7305</v>
      </c>
      <c r="U368" t="s">
        <v>7306</v>
      </c>
      <c r="V368">
        <v>254687106</v>
      </c>
      <c r="W368">
        <v>4888</v>
      </c>
      <c r="X368" t="s">
        <v>1487</v>
      </c>
      <c r="Y368" t="s">
        <v>5466</v>
      </c>
      <c r="Z368">
        <v>2020</v>
      </c>
      <c r="AA368">
        <v>0</v>
      </c>
    </row>
    <row r="369" spans="1:27" x14ac:dyDescent="0.2">
      <c r="A369">
        <v>368</v>
      </c>
      <c r="B369">
        <v>401</v>
      </c>
      <c r="C369" s="1">
        <v>44802.404861111114</v>
      </c>
      <c r="D369" s="1">
        <v>44802.405555555553</v>
      </c>
      <c r="E369">
        <v>0</v>
      </c>
      <c r="F369" t="s">
        <v>240</v>
      </c>
      <c r="G369">
        <v>100</v>
      </c>
      <c r="H369">
        <v>55</v>
      </c>
      <c r="I369">
        <v>1</v>
      </c>
      <c r="J369" s="1">
        <v>44802.405555555553</v>
      </c>
      <c r="K369" t="s">
        <v>7323</v>
      </c>
      <c r="L369" t="s">
        <v>242</v>
      </c>
      <c r="M369" t="s">
        <v>242</v>
      </c>
      <c r="N369" t="s">
        <v>7324</v>
      </c>
      <c r="O369" t="s">
        <v>7325</v>
      </c>
      <c r="P369">
        <v>34.029000000000003</v>
      </c>
      <c r="Q369">
        <v>-118.40049999999999</v>
      </c>
      <c r="R369" t="s">
        <v>245</v>
      </c>
      <c r="S369" t="s">
        <v>246</v>
      </c>
      <c r="T369" t="s">
        <v>7326</v>
      </c>
      <c r="U369" t="s">
        <v>7327</v>
      </c>
      <c r="V369">
        <v>931427108</v>
      </c>
      <c r="W369">
        <v>5912</v>
      </c>
      <c r="X369" t="s">
        <v>326</v>
      </c>
      <c r="Y369" t="s">
        <v>327</v>
      </c>
      <c r="Z369">
        <v>2020</v>
      </c>
      <c r="AA369">
        <v>1</v>
      </c>
    </row>
    <row r="370" spans="1:27" x14ac:dyDescent="0.2">
      <c r="A370">
        <v>369</v>
      </c>
      <c r="B370">
        <v>402</v>
      </c>
      <c r="C370" s="1">
        <v>44802.40625</v>
      </c>
      <c r="D370" s="1">
        <v>44802.40625</v>
      </c>
      <c r="E370">
        <v>0</v>
      </c>
      <c r="F370" t="s">
        <v>240</v>
      </c>
      <c r="G370">
        <v>100</v>
      </c>
      <c r="H370">
        <v>52</v>
      </c>
      <c r="I370">
        <v>1</v>
      </c>
      <c r="J370" s="1">
        <v>44802.40625</v>
      </c>
      <c r="K370" t="s">
        <v>7349</v>
      </c>
      <c r="L370" t="s">
        <v>242</v>
      </c>
      <c r="M370" t="s">
        <v>242</v>
      </c>
      <c r="N370" t="s">
        <v>7350</v>
      </c>
      <c r="O370" t="s">
        <v>7351</v>
      </c>
      <c r="P370">
        <v>34.029000000000003</v>
      </c>
      <c r="Q370">
        <v>-118.40049999999999</v>
      </c>
      <c r="R370" t="s">
        <v>245</v>
      </c>
      <c r="S370" t="s">
        <v>246</v>
      </c>
      <c r="T370" t="s">
        <v>7352</v>
      </c>
      <c r="U370" t="s">
        <v>7353</v>
      </c>
      <c r="V370" t="s">
        <v>7354</v>
      </c>
      <c r="W370">
        <v>6099</v>
      </c>
      <c r="X370" t="s">
        <v>297</v>
      </c>
      <c r="Y370" t="s">
        <v>765</v>
      </c>
      <c r="Z370">
        <v>2020</v>
      </c>
      <c r="AA370">
        <v>0.5</v>
      </c>
    </row>
    <row r="371" spans="1:27" x14ac:dyDescent="0.2">
      <c r="A371">
        <v>370</v>
      </c>
      <c r="B371">
        <v>403</v>
      </c>
      <c r="C371" s="1">
        <v>44802.40902777778</v>
      </c>
      <c r="D371" s="1">
        <v>44802.409722222219</v>
      </c>
      <c r="E371">
        <v>0</v>
      </c>
      <c r="F371" t="s">
        <v>240</v>
      </c>
      <c r="G371">
        <v>100</v>
      </c>
      <c r="H371">
        <v>51</v>
      </c>
      <c r="I371">
        <v>1</v>
      </c>
      <c r="J371" s="1">
        <v>44802.409722222219</v>
      </c>
      <c r="K371" t="s">
        <v>7369</v>
      </c>
      <c r="L371" t="s">
        <v>242</v>
      </c>
      <c r="M371" t="s">
        <v>242</v>
      </c>
      <c r="N371" t="s">
        <v>7370</v>
      </c>
      <c r="O371" t="s">
        <v>7371</v>
      </c>
      <c r="P371">
        <v>34.029000000000003</v>
      </c>
      <c r="Q371">
        <v>-118.40049999999999</v>
      </c>
      <c r="R371" t="s">
        <v>245</v>
      </c>
      <c r="S371" t="s">
        <v>246</v>
      </c>
      <c r="T371" t="s">
        <v>7372</v>
      </c>
      <c r="U371" t="s">
        <v>7373</v>
      </c>
      <c r="V371" t="s">
        <v>7374</v>
      </c>
      <c r="W371">
        <v>4888</v>
      </c>
      <c r="X371" t="s">
        <v>1487</v>
      </c>
      <c r="Y371" t="s">
        <v>1488</v>
      </c>
      <c r="Z371">
        <v>2019</v>
      </c>
      <c r="AA371">
        <v>0</v>
      </c>
    </row>
    <row r="372" spans="1:27" x14ac:dyDescent="0.2">
      <c r="A372">
        <v>371</v>
      </c>
      <c r="B372">
        <v>404</v>
      </c>
      <c r="C372" s="1">
        <v>44802.409722222219</v>
      </c>
      <c r="D372" s="1">
        <v>44802.410416666666</v>
      </c>
      <c r="E372">
        <v>0</v>
      </c>
      <c r="F372" t="s">
        <v>240</v>
      </c>
      <c r="G372">
        <v>100</v>
      </c>
      <c r="H372">
        <v>58</v>
      </c>
      <c r="I372">
        <v>1</v>
      </c>
      <c r="J372" s="1">
        <v>44802.410416666666</v>
      </c>
      <c r="K372" t="s">
        <v>7389</v>
      </c>
      <c r="L372" t="s">
        <v>242</v>
      </c>
      <c r="M372" t="s">
        <v>242</v>
      </c>
      <c r="N372" t="s">
        <v>7390</v>
      </c>
      <c r="O372" t="s">
        <v>7391</v>
      </c>
      <c r="P372">
        <v>34.029000000000003</v>
      </c>
      <c r="Q372">
        <v>-118.40049999999999</v>
      </c>
      <c r="R372" t="s">
        <v>245</v>
      </c>
      <c r="S372" t="s">
        <v>246</v>
      </c>
      <c r="T372" t="s">
        <v>7392</v>
      </c>
      <c r="U372" t="s">
        <v>7393</v>
      </c>
      <c r="V372" t="s">
        <v>7394</v>
      </c>
      <c r="W372">
        <v>2834</v>
      </c>
      <c r="X372" t="s">
        <v>350</v>
      </c>
      <c r="Y372" t="s">
        <v>2570</v>
      </c>
      <c r="Z372">
        <v>2020</v>
      </c>
      <c r="AA372">
        <v>0.5</v>
      </c>
    </row>
    <row r="373" spans="1:27" x14ac:dyDescent="0.2">
      <c r="A373">
        <v>372</v>
      </c>
      <c r="B373">
        <v>405</v>
      </c>
      <c r="C373" s="1">
        <v>44802.410416666666</v>
      </c>
      <c r="D373" s="1">
        <v>44802.411111111112</v>
      </c>
      <c r="E373">
        <v>0</v>
      </c>
      <c r="F373" t="s">
        <v>240</v>
      </c>
      <c r="G373">
        <v>100</v>
      </c>
      <c r="H373">
        <v>58</v>
      </c>
      <c r="I373">
        <v>1</v>
      </c>
      <c r="J373" s="1">
        <v>44802.411111111112</v>
      </c>
      <c r="K373" t="s">
        <v>7398</v>
      </c>
      <c r="L373" t="s">
        <v>242</v>
      </c>
      <c r="M373" t="s">
        <v>242</v>
      </c>
      <c r="N373" t="s">
        <v>7399</v>
      </c>
      <c r="O373" t="s">
        <v>7400</v>
      </c>
      <c r="P373">
        <v>34.029000000000003</v>
      </c>
      <c r="Q373">
        <v>-118.40049999999999</v>
      </c>
      <c r="R373" t="s">
        <v>245</v>
      </c>
      <c r="S373" t="s">
        <v>246</v>
      </c>
      <c r="T373" t="s">
        <v>7401</v>
      </c>
      <c r="U373" t="s">
        <v>7402</v>
      </c>
      <c r="V373" t="s">
        <v>7403</v>
      </c>
      <c r="W373">
        <v>4812</v>
      </c>
      <c r="X373" t="s">
        <v>1487</v>
      </c>
      <c r="Y373" t="s">
        <v>4350</v>
      </c>
      <c r="Z373">
        <v>2019</v>
      </c>
      <c r="AA373">
        <v>0.5</v>
      </c>
    </row>
    <row r="374" spans="1:27" x14ac:dyDescent="0.2">
      <c r="A374">
        <v>373</v>
      </c>
      <c r="B374">
        <v>406</v>
      </c>
      <c r="C374" s="1">
        <v>44802.412499999999</v>
      </c>
      <c r="D374" s="1">
        <v>44802.413194444445</v>
      </c>
      <c r="E374">
        <v>0</v>
      </c>
      <c r="F374" t="s">
        <v>240</v>
      </c>
      <c r="G374">
        <v>100</v>
      </c>
      <c r="H374">
        <v>58</v>
      </c>
      <c r="I374">
        <v>1</v>
      </c>
      <c r="J374" s="1">
        <v>44802.413194444445</v>
      </c>
      <c r="K374" t="s">
        <v>7426</v>
      </c>
      <c r="L374" t="s">
        <v>242</v>
      </c>
      <c r="M374" t="s">
        <v>242</v>
      </c>
      <c r="N374" t="s">
        <v>7427</v>
      </c>
      <c r="O374" t="s">
        <v>7428</v>
      </c>
      <c r="P374">
        <v>34.029000000000003</v>
      </c>
      <c r="Q374">
        <v>-118.40049999999999</v>
      </c>
      <c r="R374" t="s">
        <v>245</v>
      </c>
      <c r="S374" t="s">
        <v>246</v>
      </c>
      <c r="T374" t="s">
        <v>7429</v>
      </c>
      <c r="U374" t="s">
        <v>7430</v>
      </c>
      <c r="V374" t="s">
        <v>7431</v>
      </c>
      <c r="W374">
        <v>2911</v>
      </c>
      <c r="X374" t="s">
        <v>248</v>
      </c>
      <c r="Y374" t="s">
        <v>249</v>
      </c>
      <c r="Z374">
        <v>2020</v>
      </c>
      <c r="AA374">
        <v>0.5</v>
      </c>
    </row>
    <row r="375" spans="1:27" x14ac:dyDescent="0.2">
      <c r="A375">
        <v>374</v>
      </c>
      <c r="B375">
        <v>409</v>
      </c>
      <c r="C375" s="1">
        <v>44802.553472222222</v>
      </c>
      <c r="D375" s="1">
        <v>44802.554861111108</v>
      </c>
      <c r="E375">
        <v>0</v>
      </c>
      <c r="F375" t="s">
        <v>240</v>
      </c>
      <c r="G375">
        <v>100</v>
      </c>
      <c r="H375">
        <v>65</v>
      </c>
      <c r="I375">
        <v>1</v>
      </c>
      <c r="J375" s="1">
        <v>44802.554861111108</v>
      </c>
      <c r="K375" t="s">
        <v>7451</v>
      </c>
      <c r="L375" t="s">
        <v>242</v>
      </c>
      <c r="M375" t="s">
        <v>242</v>
      </c>
      <c r="N375" t="s">
        <v>7452</v>
      </c>
      <c r="O375" t="s">
        <v>7453</v>
      </c>
      <c r="P375">
        <v>34.029000000000003</v>
      </c>
      <c r="Q375">
        <v>-118.40049999999999</v>
      </c>
      <c r="R375" t="s">
        <v>245</v>
      </c>
      <c r="S375" t="s">
        <v>246</v>
      </c>
      <c r="T375" t="s">
        <v>7454</v>
      </c>
      <c r="U375" t="s">
        <v>7455</v>
      </c>
      <c r="V375">
        <v>115637209</v>
      </c>
      <c r="W375">
        <v>2080</v>
      </c>
      <c r="X375" t="s">
        <v>326</v>
      </c>
      <c r="Y375" t="s">
        <v>1332</v>
      </c>
      <c r="Z375">
        <v>2021</v>
      </c>
      <c r="AA375">
        <v>1</v>
      </c>
    </row>
    <row r="376" spans="1:27" x14ac:dyDescent="0.2">
      <c r="A376">
        <v>375</v>
      </c>
      <c r="B376">
        <v>410</v>
      </c>
      <c r="C376" s="1">
        <v>44801.606944444444</v>
      </c>
      <c r="D376" s="1">
        <v>44802.555555555555</v>
      </c>
      <c r="E376">
        <v>0</v>
      </c>
      <c r="F376" t="s">
        <v>240</v>
      </c>
      <c r="G376">
        <v>100</v>
      </c>
      <c r="H376">
        <v>81948</v>
      </c>
      <c r="I376">
        <v>1</v>
      </c>
      <c r="J376" s="1">
        <v>44802.555555555555</v>
      </c>
      <c r="K376" t="s">
        <v>7470</v>
      </c>
      <c r="L376" t="s">
        <v>242</v>
      </c>
      <c r="M376" t="s">
        <v>242</v>
      </c>
      <c r="N376" t="s">
        <v>7471</v>
      </c>
      <c r="O376" t="s">
        <v>7472</v>
      </c>
      <c r="P376">
        <v>34.029000000000003</v>
      </c>
      <c r="Q376">
        <v>-118.40049999999999</v>
      </c>
      <c r="R376" t="s">
        <v>245</v>
      </c>
      <c r="S376" t="s">
        <v>246</v>
      </c>
      <c r="T376" t="s">
        <v>7473</v>
      </c>
      <c r="U376" t="s">
        <v>7474</v>
      </c>
      <c r="V376" t="s">
        <v>7475</v>
      </c>
      <c r="W376">
        <v>7389</v>
      </c>
      <c r="X376" t="s">
        <v>319</v>
      </c>
      <c r="Y376" t="s">
        <v>7476</v>
      </c>
      <c r="Z376">
        <v>2021</v>
      </c>
      <c r="AA376">
        <v>0</v>
      </c>
    </row>
    <row r="377" spans="1:27" x14ac:dyDescent="0.2">
      <c r="A377">
        <v>376</v>
      </c>
      <c r="B377">
        <v>411</v>
      </c>
      <c r="C377" s="1">
        <v>44802.556944444441</v>
      </c>
      <c r="D377" s="1">
        <v>44802.557638888888</v>
      </c>
      <c r="E377">
        <v>0</v>
      </c>
      <c r="F377" t="s">
        <v>240</v>
      </c>
      <c r="G377">
        <v>100</v>
      </c>
      <c r="H377">
        <v>72</v>
      </c>
      <c r="I377">
        <v>1</v>
      </c>
      <c r="J377" s="1">
        <v>44802.557638888888</v>
      </c>
      <c r="K377" t="s">
        <v>7491</v>
      </c>
      <c r="L377" t="s">
        <v>242</v>
      </c>
      <c r="M377" t="s">
        <v>242</v>
      </c>
      <c r="N377" t="s">
        <v>7492</v>
      </c>
      <c r="O377" t="s">
        <v>7493</v>
      </c>
      <c r="P377">
        <v>34.029000000000003</v>
      </c>
      <c r="Q377">
        <v>-118.40049999999999</v>
      </c>
      <c r="R377" t="s">
        <v>245</v>
      </c>
      <c r="S377" t="s">
        <v>246</v>
      </c>
      <c r="T377" t="s">
        <v>7494</v>
      </c>
      <c r="U377" t="s">
        <v>7495</v>
      </c>
      <c r="V377" t="s">
        <v>7496</v>
      </c>
      <c r="W377">
        <v>2836</v>
      </c>
      <c r="X377" t="s">
        <v>350</v>
      </c>
      <c r="Y377" t="s">
        <v>2570</v>
      </c>
      <c r="Z377">
        <v>2019</v>
      </c>
      <c r="AA377">
        <v>0</v>
      </c>
    </row>
    <row r="378" spans="1:27" x14ac:dyDescent="0.2">
      <c r="A378">
        <v>377</v>
      </c>
      <c r="B378">
        <v>412</v>
      </c>
      <c r="C378" s="1">
        <v>44802.557638888888</v>
      </c>
      <c r="D378" s="1">
        <v>44802.560416666667</v>
      </c>
      <c r="E378">
        <v>0</v>
      </c>
      <c r="F378" t="s">
        <v>240</v>
      </c>
      <c r="G378">
        <v>100</v>
      </c>
      <c r="H378">
        <v>229</v>
      </c>
      <c r="I378">
        <v>1</v>
      </c>
      <c r="J378" s="1">
        <v>44802.560416666667</v>
      </c>
      <c r="K378" t="s">
        <v>7519</v>
      </c>
      <c r="L378" t="s">
        <v>242</v>
      </c>
      <c r="M378" t="s">
        <v>242</v>
      </c>
      <c r="N378" t="s">
        <v>7520</v>
      </c>
      <c r="O378" t="s">
        <v>7521</v>
      </c>
      <c r="P378">
        <v>34.029000000000003</v>
      </c>
      <c r="Q378">
        <v>-118.40049999999999</v>
      </c>
      <c r="R378" t="s">
        <v>245</v>
      </c>
      <c r="S378" t="s">
        <v>246</v>
      </c>
      <c r="T378" t="s">
        <v>7522</v>
      </c>
      <c r="U378" t="s">
        <v>7523</v>
      </c>
      <c r="V378" t="s">
        <v>7524</v>
      </c>
      <c r="W378">
        <v>6021</v>
      </c>
      <c r="X378" t="s">
        <v>319</v>
      </c>
      <c r="Y378" t="s">
        <v>913</v>
      </c>
      <c r="Z378">
        <v>2020</v>
      </c>
      <c r="AA378">
        <v>0</v>
      </c>
    </row>
    <row r="379" spans="1:27" x14ac:dyDescent="0.2">
      <c r="A379" s="10">
        <v>378</v>
      </c>
      <c r="B379">
        <v>413</v>
      </c>
      <c r="C379" s="1">
        <v>44802.561805555553</v>
      </c>
      <c r="D379" s="1">
        <v>44802.5625</v>
      </c>
      <c r="E379">
        <v>0</v>
      </c>
      <c r="F379" t="s">
        <v>240</v>
      </c>
      <c r="G379">
        <v>100</v>
      </c>
      <c r="H379">
        <v>79</v>
      </c>
      <c r="I379">
        <v>1</v>
      </c>
      <c r="J379" s="1">
        <v>44802.5625</v>
      </c>
      <c r="K379" t="s">
        <v>7545</v>
      </c>
      <c r="L379" t="s">
        <v>242</v>
      </c>
      <c r="M379" t="s">
        <v>242</v>
      </c>
      <c r="N379" t="s">
        <v>7546</v>
      </c>
      <c r="O379" t="s">
        <v>7547</v>
      </c>
      <c r="P379">
        <v>34.029000000000003</v>
      </c>
      <c r="Q379">
        <v>-118.40049999999999</v>
      </c>
      <c r="R379" t="s">
        <v>245</v>
      </c>
      <c r="S379" t="s">
        <v>246</v>
      </c>
      <c r="T379" s="10" t="s">
        <v>7548</v>
      </c>
      <c r="U379" t="s">
        <v>7549</v>
      </c>
      <c r="V379">
        <v>237194105</v>
      </c>
      <c r="W379">
        <v>5812</v>
      </c>
      <c r="X379" s="10" t="s">
        <v>271</v>
      </c>
      <c r="Y379" s="10" t="s">
        <v>1304</v>
      </c>
      <c r="Z379" s="10">
        <v>2021</v>
      </c>
      <c r="AA379" s="10">
        <v>0</v>
      </c>
    </row>
    <row r="380" spans="1:27" x14ac:dyDescent="0.2">
      <c r="A380">
        <v>379</v>
      </c>
      <c r="B380">
        <v>414</v>
      </c>
      <c r="C380" s="1">
        <v>44802.5625</v>
      </c>
      <c r="D380" s="1">
        <v>44802.563194444447</v>
      </c>
      <c r="E380">
        <v>0</v>
      </c>
      <c r="F380" t="s">
        <v>240</v>
      </c>
      <c r="G380">
        <v>100</v>
      </c>
      <c r="H380">
        <v>55</v>
      </c>
      <c r="I380">
        <v>1</v>
      </c>
      <c r="J380" s="1">
        <v>44802.563194444447</v>
      </c>
      <c r="K380" t="s">
        <v>7565</v>
      </c>
      <c r="L380" t="s">
        <v>242</v>
      </c>
      <c r="M380" t="s">
        <v>242</v>
      </c>
      <c r="N380" t="s">
        <v>7566</v>
      </c>
      <c r="O380" t="s">
        <v>7567</v>
      </c>
      <c r="P380">
        <v>34.029000000000003</v>
      </c>
      <c r="Q380">
        <v>-118.40049999999999</v>
      </c>
      <c r="R380" t="s">
        <v>245</v>
      </c>
      <c r="S380" t="s">
        <v>246</v>
      </c>
      <c r="T380" t="s">
        <v>7568</v>
      </c>
      <c r="U380" t="s">
        <v>7569</v>
      </c>
      <c r="V380">
        <v>302130109</v>
      </c>
      <c r="W380">
        <v>4731</v>
      </c>
      <c r="X380" t="s">
        <v>476</v>
      </c>
      <c r="Y380" t="s">
        <v>3454</v>
      </c>
      <c r="Z380">
        <v>2020</v>
      </c>
      <c r="AA380">
        <v>0</v>
      </c>
    </row>
    <row r="381" spans="1:27" x14ac:dyDescent="0.2">
      <c r="A381" s="10">
        <v>380</v>
      </c>
      <c r="B381">
        <v>415</v>
      </c>
      <c r="C381" s="1">
        <v>44802.570138888892</v>
      </c>
      <c r="D381" s="1">
        <v>44802.579861111109</v>
      </c>
      <c r="E381">
        <v>0</v>
      </c>
      <c r="F381" t="s">
        <v>240</v>
      </c>
      <c r="G381">
        <v>100</v>
      </c>
      <c r="H381">
        <v>805</v>
      </c>
      <c r="I381">
        <v>1</v>
      </c>
      <c r="J381" s="1">
        <v>44802.579861111109</v>
      </c>
      <c r="K381" t="s">
        <v>7586</v>
      </c>
      <c r="L381" t="s">
        <v>242</v>
      </c>
      <c r="M381" t="s">
        <v>242</v>
      </c>
      <c r="N381" t="s">
        <v>7587</v>
      </c>
      <c r="O381" t="s">
        <v>7588</v>
      </c>
      <c r="P381">
        <v>34.029000000000003</v>
      </c>
      <c r="Q381">
        <v>-118.40049999999999</v>
      </c>
      <c r="R381" t="s">
        <v>245</v>
      </c>
      <c r="S381" t="s">
        <v>246</v>
      </c>
      <c r="T381" s="10" t="s">
        <v>7589</v>
      </c>
      <c r="U381" t="s">
        <v>7590</v>
      </c>
      <c r="V381">
        <v>345370860</v>
      </c>
      <c r="W381">
        <v>3711</v>
      </c>
      <c r="X381" s="10" t="s">
        <v>271</v>
      </c>
      <c r="Y381" s="10" t="s">
        <v>4286</v>
      </c>
      <c r="Z381" s="10">
        <v>2020</v>
      </c>
      <c r="AA381" s="10">
        <v>0</v>
      </c>
    </row>
    <row r="382" spans="1:27" x14ac:dyDescent="0.2">
      <c r="A382">
        <v>381</v>
      </c>
      <c r="B382">
        <v>416</v>
      </c>
      <c r="C382" s="1">
        <v>44802.579861111109</v>
      </c>
      <c r="D382" s="1">
        <v>44802.580555555556</v>
      </c>
      <c r="E382">
        <v>0</v>
      </c>
      <c r="F382" t="s">
        <v>240</v>
      </c>
      <c r="G382">
        <v>100</v>
      </c>
      <c r="H382">
        <v>97</v>
      </c>
      <c r="I382">
        <v>1</v>
      </c>
      <c r="J382" s="1">
        <v>44802.580555555556</v>
      </c>
      <c r="K382" t="s">
        <v>7608</v>
      </c>
      <c r="L382" t="s">
        <v>242</v>
      </c>
      <c r="M382" t="s">
        <v>242</v>
      </c>
      <c r="N382" t="s">
        <v>7609</v>
      </c>
      <c r="O382" t="s">
        <v>7610</v>
      </c>
      <c r="P382">
        <v>34.029000000000003</v>
      </c>
      <c r="Q382">
        <v>-118.40049999999999</v>
      </c>
      <c r="R382" t="s">
        <v>245</v>
      </c>
      <c r="S382" t="s">
        <v>246</v>
      </c>
      <c r="T382" t="s">
        <v>7611</v>
      </c>
      <c r="U382" t="s">
        <v>7612</v>
      </c>
      <c r="V382" t="s">
        <v>7613</v>
      </c>
      <c r="W382">
        <v>100</v>
      </c>
      <c r="X382" t="s">
        <v>418</v>
      </c>
      <c r="Y382" t="s">
        <v>1838</v>
      </c>
      <c r="Z382">
        <v>2020</v>
      </c>
      <c r="AA382">
        <v>0</v>
      </c>
    </row>
    <row r="383" spans="1:27" x14ac:dyDescent="0.2">
      <c r="A383">
        <v>382</v>
      </c>
      <c r="B383">
        <v>417</v>
      </c>
      <c r="C383" s="1">
        <v>44802.586111111108</v>
      </c>
      <c r="D383" s="1">
        <v>44802.586805555555</v>
      </c>
      <c r="E383">
        <v>0</v>
      </c>
      <c r="F383" t="s">
        <v>240</v>
      </c>
      <c r="G383">
        <v>100</v>
      </c>
      <c r="H383">
        <v>49</v>
      </c>
      <c r="I383">
        <v>1</v>
      </c>
      <c r="J383" s="1">
        <v>44802.586805555555</v>
      </c>
      <c r="K383" t="s">
        <v>7630</v>
      </c>
      <c r="L383" t="s">
        <v>242</v>
      </c>
      <c r="M383" t="s">
        <v>242</v>
      </c>
      <c r="N383" t="s">
        <v>7631</v>
      </c>
      <c r="O383" t="s">
        <v>7632</v>
      </c>
      <c r="P383">
        <v>34.029000000000003</v>
      </c>
      <c r="Q383">
        <v>-118.40049999999999</v>
      </c>
      <c r="R383" t="s">
        <v>245</v>
      </c>
      <c r="S383" t="s">
        <v>246</v>
      </c>
      <c r="T383" t="s">
        <v>7633</v>
      </c>
      <c r="U383" t="s">
        <v>7634</v>
      </c>
      <c r="V383" t="s">
        <v>7635</v>
      </c>
      <c r="W383">
        <v>2759</v>
      </c>
      <c r="X383" t="s">
        <v>1487</v>
      </c>
      <c r="Y383" t="s">
        <v>1488</v>
      </c>
      <c r="Z383">
        <v>2021</v>
      </c>
      <c r="AA383">
        <v>0</v>
      </c>
    </row>
    <row r="384" spans="1:27" x14ac:dyDescent="0.2">
      <c r="A384">
        <v>383</v>
      </c>
      <c r="B384">
        <v>419</v>
      </c>
      <c r="C384" s="1">
        <v>44802.587500000001</v>
      </c>
      <c r="D384" s="1">
        <v>44802.588888888888</v>
      </c>
      <c r="E384">
        <v>0</v>
      </c>
      <c r="F384" t="s">
        <v>240</v>
      </c>
      <c r="G384">
        <v>100</v>
      </c>
      <c r="H384">
        <v>117</v>
      </c>
      <c r="I384">
        <v>1</v>
      </c>
      <c r="J384" s="1">
        <v>44802.588888888888</v>
      </c>
      <c r="K384" t="s">
        <v>7661</v>
      </c>
      <c r="L384" t="s">
        <v>242</v>
      </c>
      <c r="M384" t="s">
        <v>242</v>
      </c>
      <c r="N384" t="s">
        <v>7662</v>
      </c>
      <c r="O384" t="s">
        <v>7663</v>
      </c>
      <c r="P384">
        <v>34.029000000000003</v>
      </c>
      <c r="Q384">
        <v>-118.40049999999999</v>
      </c>
      <c r="R384" t="s">
        <v>245</v>
      </c>
      <c r="S384" t="s">
        <v>246</v>
      </c>
      <c r="T384" t="s">
        <v>7664</v>
      </c>
      <c r="U384" t="s">
        <v>7665</v>
      </c>
      <c r="V384" t="s">
        <v>7666</v>
      </c>
      <c r="W384">
        <v>8071</v>
      </c>
      <c r="X384" t="s">
        <v>350</v>
      </c>
      <c r="Y384" t="s">
        <v>7667</v>
      </c>
      <c r="Z384">
        <v>2021</v>
      </c>
      <c r="AA384">
        <v>0</v>
      </c>
    </row>
    <row r="385" spans="1:27" x14ac:dyDescent="0.2">
      <c r="A385">
        <v>384</v>
      </c>
      <c r="B385">
        <v>420</v>
      </c>
      <c r="C385" s="1">
        <v>44802.588888888888</v>
      </c>
      <c r="D385" s="1">
        <v>44802.590277777781</v>
      </c>
      <c r="E385">
        <v>0</v>
      </c>
      <c r="F385" t="s">
        <v>240</v>
      </c>
      <c r="G385">
        <v>100</v>
      </c>
      <c r="H385">
        <v>98</v>
      </c>
      <c r="I385">
        <v>1</v>
      </c>
      <c r="J385" s="1">
        <v>44802.590277777781</v>
      </c>
      <c r="K385" t="s">
        <v>7686</v>
      </c>
      <c r="L385" t="s">
        <v>242</v>
      </c>
      <c r="M385" t="s">
        <v>242</v>
      </c>
      <c r="N385" t="s">
        <v>7687</v>
      </c>
      <c r="O385" t="s">
        <v>7688</v>
      </c>
      <c r="P385">
        <v>34.029000000000003</v>
      </c>
      <c r="Q385">
        <v>-118.40049999999999</v>
      </c>
      <c r="R385" t="s">
        <v>245</v>
      </c>
      <c r="S385" t="s">
        <v>246</v>
      </c>
      <c r="T385" t="s">
        <v>7689</v>
      </c>
      <c r="U385" t="s">
        <v>7690</v>
      </c>
      <c r="V385">
        <v>366651107</v>
      </c>
      <c r="W385">
        <v>8741</v>
      </c>
      <c r="X385" t="s">
        <v>297</v>
      </c>
      <c r="Y385" t="s">
        <v>7691</v>
      </c>
      <c r="Z385">
        <v>2020</v>
      </c>
      <c r="AA385">
        <v>0</v>
      </c>
    </row>
    <row r="386" spans="1:27" x14ac:dyDescent="0.2">
      <c r="A386">
        <v>385</v>
      </c>
      <c r="B386">
        <v>421</v>
      </c>
      <c r="C386" s="1">
        <v>44802.590277777781</v>
      </c>
      <c r="D386" s="1">
        <v>44802.591666666667</v>
      </c>
      <c r="E386">
        <v>0</v>
      </c>
      <c r="F386" t="s">
        <v>240</v>
      </c>
      <c r="G386">
        <v>100</v>
      </c>
      <c r="H386">
        <v>98</v>
      </c>
      <c r="I386">
        <v>1</v>
      </c>
      <c r="J386" s="1">
        <v>44802.591666666667</v>
      </c>
      <c r="K386" t="s">
        <v>7701</v>
      </c>
      <c r="L386" t="s">
        <v>242</v>
      </c>
      <c r="M386" t="s">
        <v>242</v>
      </c>
      <c r="N386" t="s">
        <v>7702</v>
      </c>
      <c r="O386" t="s">
        <v>7703</v>
      </c>
      <c r="P386">
        <v>34.029000000000003</v>
      </c>
      <c r="Q386">
        <v>-118.40049999999999</v>
      </c>
      <c r="R386" t="s">
        <v>245</v>
      </c>
      <c r="S386" t="s">
        <v>246</v>
      </c>
      <c r="T386" t="s">
        <v>7704</v>
      </c>
      <c r="U386" t="s">
        <v>7705</v>
      </c>
      <c r="V386">
        <v>315616102</v>
      </c>
      <c r="W386">
        <v>3576</v>
      </c>
      <c r="X386" t="s">
        <v>297</v>
      </c>
      <c r="Y386" t="s">
        <v>621</v>
      </c>
      <c r="Z386">
        <v>2020</v>
      </c>
      <c r="AA386">
        <v>0</v>
      </c>
    </row>
    <row r="387" spans="1:27" x14ac:dyDescent="0.2">
      <c r="A387">
        <v>386</v>
      </c>
      <c r="B387">
        <v>422</v>
      </c>
      <c r="C387" s="1">
        <v>44802.595833333333</v>
      </c>
      <c r="D387" s="1">
        <v>44802.597916666666</v>
      </c>
      <c r="E387">
        <v>0</v>
      </c>
      <c r="F387" t="s">
        <v>240</v>
      </c>
      <c r="G387">
        <v>100</v>
      </c>
      <c r="H387">
        <v>155</v>
      </c>
      <c r="I387">
        <v>1</v>
      </c>
      <c r="J387" s="1">
        <v>44802.597916666666</v>
      </c>
      <c r="K387" t="s">
        <v>7715</v>
      </c>
      <c r="L387" t="s">
        <v>242</v>
      </c>
      <c r="M387" t="s">
        <v>242</v>
      </c>
      <c r="N387" t="s">
        <v>7716</v>
      </c>
      <c r="O387" t="s">
        <v>7717</v>
      </c>
      <c r="P387">
        <v>34.029000000000003</v>
      </c>
      <c r="Q387">
        <v>-118.40049999999999</v>
      </c>
      <c r="R387" t="s">
        <v>245</v>
      </c>
      <c r="S387" t="s">
        <v>246</v>
      </c>
      <c r="T387" t="s">
        <v>7718</v>
      </c>
      <c r="U387" t="s">
        <v>7719</v>
      </c>
      <c r="V387" t="s">
        <v>7720</v>
      </c>
      <c r="W387">
        <v>6411</v>
      </c>
      <c r="X387" t="s">
        <v>319</v>
      </c>
      <c r="Y387" t="s">
        <v>7721</v>
      </c>
      <c r="Z387">
        <v>2021</v>
      </c>
      <c r="AA387">
        <v>0</v>
      </c>
    </row>
    <row r="388" spans="1:27" x14ac:dyDescent="0.2">
      <c r="A388">
        <v>387</v>
      </c>
      <c r="B388">
        <v>423</v>
      </c>
      <c r="C388" s="1">
        <v>44802.607638888891</v>
      </c>
      <c r="D388" s="1">
        <v>44802.61041666667</v>
      </c>
      <c r="E388">
        <v>0</v>
      </c>
      <c r="F388" t="s">
        <v>240</v>
      </c>
      <c r="G388">
        <v>100</v>
      </c>
      <c r="H388">
        <v>266</v>
      </c>
      <c r="I388">
        <v>1</v>
      </c>
      <c r="J388" s="1">
        <v>44802.61041666667</v>
      </c>
      <c r="K388" t="s">
        <v>7740</v>
      </c>
      <c r="L388" t="s">
        <v>242</v>
      </c>
      <c r="M388" t="s">
        <v>242</v>
      </c>
      <c r="N388" t="s">
        <v>7741</v>
      </c>
      <c r="O388" t="s">
        <v>7742</v>
      </c>
      <c r="P388">
        <v>34.029000000000003</v>
      </c>
      <c r="Q388">
        <v>-118.40049999999999</v>
      </c>
      <c r="R388" t="s">
        <v>245</v>
      </c>
      <c r="S388" t="s">
        <v>246</v>
      </c>
      <c r="T388" t="s">
        <v>7743</v>
      </c>
      <c r="U388" t="s">
        <v>7744</v>
      </c>
      <c r="V388">
        <v>11659109</v>
      </c>
      <c r="W388">
        <v>4512</v>
      </c>
      <c r="X388" t="s">
        <v>476</v>
      </c>
      <c r="Y388" t="s">
        <v>4555</v>
      </c>
      <c r="Z388">
        <v>2020</v>
      </c>
      <c r="AA388">
        <v>0</v>
      </c>
    </row>
    <row r="389" spans="1:27" x14ac:dyDescent="0.2">
      <c r="A389">
        <v>388</v>
      </c>
      <c r="B389">
        <v>424</v>
      </c>
      <c r="C389" s="1">
        <v>44802.611111111109</v>
      </c>
      <c r="D389" s="1">
        <v>44802.612500000003</v>
      </c>
      <c r="E389">
        <v>0</v>
      </c>
      <c r="F389" t="s">
        <v>240</v>
      </c>
      <c r="G389">
        <v>100</v>
      </c>
      <c r="H389">
        <v>131</v>
      </c>
      <c r="I389">
        <v>1</v>
      </c>
      <c r="J389" s="1">
        <v>44802.612500000003</v>
      </c>
      <c r="K389" t="s">
        <v>7769</v>
      </c>
      <c r="L389" t="s">
        <v>242</v>
      </c>
      <c r="M389" t="s">
        <v>242</v>
      </c>
      <c r="N389" t="s">
        <v>7770</v>
      </c>
      <c r="O389" t="s">
        <v>7771</v>
      </c>
      <c r="P389">
        <v>34.029000000000003</v>
      </c>
      <c r="Q389">
        <v>-118.40049999999999</v>
      </c>
      <c r="R389" t="s">
        <v>245</v>
      </c>
      <c r="S389" t="s">
        <v>246</v>
      </c>
      <c r="T389" t="s">
        <v>7772</v>
      </c>
      <c r="U389" t="s">
        <v>7773</v>
      </c>
      <c r="V389" t="s">
        <v>7774</v>
      </c>
      <c r="W389">
        <v>4922</v>
      </c>
      <c r="X389" t="s">
        <v>248</v>
      </c>
      <c r="Y389" t="s">
        <v>7775</v>
      </c>
      <c r="Z389">
        <v>2020</v>
      </c>
      <c r="AA389">
        <v>0.5</v>
      </c>
    </row>
    <row r="390" spans="1:27" x14ac:dyDescent="0.2">
      <c r="A390">
        <v>389</v>
      </c>
      <c r="B390">
        <v>425</v>
      </c>
      <c r="C390" s="1">
        <v>44802.628472222219</v>
      </c>
      <c r="D390" s="1">
        <v>44802.629166666666</v>
      </c>
      <c r="E390">
        <v>0</v>
      </c>
      <c r="F390" t="s">
        <v>240</v>
      </c>
      <c r="G390">
        <v>100</v>
      </c>
      <c r="H390">
        <v>60</v>
      </c>
      <c r="I390">
        <v>1</v>
      </c>
      <c r="J390" s="1">
        <v>44802.629166666666</v>
      </c>
      <c r="K390" t="s">
        <v>7793</v>
      </c>
      <c r="L390" t="s">
        <v>242</v>
      </c>
      <c r="M390" t="s">
        <v>242</v>
      </c>
      <c r="N390" t="s">
        <v>7794</v>
      </c>
      <c r="O390" t="s">
        <v>7795</v>
      </c>
      <c r="P390">
        <v>34.029000000000003</v>
      </c>
      <c r="Q390">
        <v>-118.40049999999999</v>
      </c>
      <c r="R390" t="s">
        <v>245</v>
      </c>
      <c r="S390" t="s">
        <v>246</v>
      </c>
      <c r="T390" t="s">
        <v>7796</v>
      </c>
      <c r="U390" t="s">
        <v>7797</v>
      </c>
      <c r="V390" t="s">
        <v>7798</v>
      </c>
      <c r="W390">
        <v>4911</v>
      </c>
      <c r="X390" t="s">
        <v>490</v>
      </c>
      <c r="Y390" t="s">
        <v>491</v>
      </c>
      <c r="Z390">
        <v>2020</v>
      </c>
      <c r="AA390">
        <v>0</v>
      </c>
    </row>
    <row r="391" spans="1:27" x14ac:dyDescent="0.2">
      <c r="A391" s="10">
        <v>390</v>
      </c>
      <c r="B391">
        <v>426</v>
      </c>
      <c r="C391" s="1">
        <v>44804.925694444442</v>
      </c>
      <c r="D391" s="1">
        <v>44806.9375</v>
      </c>
      <c r="E391">
        <v>0</v>
      </c>
      <c r="F391" t="s">
        <v>7817</v>
      </c>
      <c r="G391">
        <v>100</v>
      </c>
      <c r="H391">
        <v>173808</v>
      </c>
      <c r="I391">
        <v>1</v>
      </c>
      <c r="J391" s="1">
        <v>44806.9375</v>
      </c>
      <c r="K391" t="s">
        <v>7818</v>
      </c>
      <c r="L391" t="s">
        <v>242</v>
      </c>
      <c r="M391" t="s">
        <v>242</v>
      </c>
      <c r="N391" t="s">
        <v>7819</v>
      </c>
      <c r="O391" t="s">
        <v>7820</v>
      </c>
      <c r="P391">
        <v>34.064799999999998</v>
      </c>
      <c r="Q391">
        <v>-118.4414</v>
      </c>
      <c r="R391" t="s">
        <v>245</v>
      </c>
      <c r="S391" t="s">
        <v>246</v>
      </c>
      <c r="T391" s="10" t="s">
        <v>7821</v>
      </c>
      <c r="U391" t="s">
        <v>7822</v>
      </c>
      <c r="V391" t="s">
        <v>7823</v>
      </c>
      <c r="W391">
        <v>1531</v>
      </c>
      <c r="X391" s="10" t="s">
        <v>271</v>
      </c>
      <c r="Y391" s="10" t="s">
        <v>2346</v>
      </c>
      <c r="Z391" s="10">
        <v>2021</v>
      </c>
      <c r="AA391" s="10">
        <v>0</v>
      </c>
    </row>
    <row r="392" spans="1:27" x14ac:dyDescent="0.2">
      <c r="A392" s="10">
        <v>391</v>
      </c>
      <c r="B392">
        <v>427</v>
      </c>
      <c r="C392" s="1">
        <v>44805.018055555556</v>
      </c>
      <c r="D392" s="1">
        <v>44806.981944444444</v>
      </c>
      <c r="E392">
        <v>0</v>
      </c>
      <c r="F392" t="s">
        <v>7817</v>
      </c>
      <c r="G392">
        <v>100</v>
      </c>
      <c r="H392">
        <v>169627</v>
      </c>
      <c r="I392">
        <v>1</v>
      </c>
      <c r="J392" s="1">
        <v>44806.981944444444</v>
      </c>
      <c r="K392" t="s">
        <v>7834</v>
      </c>
      <c r="L392" t="s">
        <v>242</v>
      </c>
      <c r="M392" t="s">
        <v>242</v>
      </c>
      <c r="N392" t="s">
        <v>7835</v>
      </c>
      <c r="O392" t="s">
        <v>7836</v>
      </c>
      <c r="P392">
        <v>34.064799999999998</v>
      </c>
      <c r="Q392">
        <v>-118.4414</v>
      </c>
      <c r="R392" t="s">
        <v>245</v>
      </c>
      <c r="S392" t="s">
        <v>246</v>
      </c>
      <c r="T392" s="10" t="s">
        <v>7837</v>
      </c>
      <c r="U392" t="s">
        <v>7838</v>
      </c>
      <c r="V392">
        <v>651229106</v>
      </c>
      <c r="W392">
        <v>3089</v>
      </c>
      <c r="X392" s="10" t="s">
        <v>271</v>
      </c>
      <c r="Y392" s="10" t="s">
        <v>2346</v>
      </c>
      <c r="Z392" s="10">
        <v>2021</v>
      </c>
      <c r="AA392" s="10">
        <v>0</v>
      </c>
    </row>
    <row r="393" spans="1:27" x14ac:dyDescent="0.2">
      <c r="A393">
        <v>392</v>
      </c>
      <c r="B393">
        <v>430</v>
      </c>
      <c r="C393" s="1">
        <v>44802.597916666666</v>
      </c>
      <c r="D393" s="1">
        <v>44812.473611111112</v>
      </c>
      <c r="E393">
        <v>0</v>
      </c>
      <c r="F393" t="s">
        <v>2300</v>
      </c>
      <c r="G393">
        <v>100</v>
      </c>
      <c r="H393">
        <v>853283</v>
      </c>
      <c r="I393">
        <v>1</v>
      </c>
      <c r="J393" s="1">
        <v>44812.473611111112</v>
      </c>
      <c r="K393" t="s">
        <v>7860</v>
      </c>
      <c r="L393" t="s">
        <v>242</v>
      </c>
      <c r="M393" t="s">
        <v>242</v>
      </c>
      <c r="N393" t="s">
        <v>7861</v>
      </c>
      <c r="O393" t="s">
        <v>7862</v>
      </c>
      <c r="P393">
        <v>39.994700000000002</v>
      </c>
      <c r="Q393">
        <v>-105.2366</v>
      </c>
      <c r="R393" t="s">
        <v>245</v>
      </c>
      <c r="S393" t="s">
        <v>246</v>
      </c>
      <c r="T393" t="s">
        <v>7863</v>
      </c>
      <c r="U393" t="s">
        <v>7864</v>
      </c>
      <c r="V393">
        <v>665859104</v>
      </c>
      <c r="W393">
        <v>6022</v>
      </c>
      <c r="X393" t="s">
        <v>319</v>
      </c>
      <c r="Y393" t="s">
        <v>1051</v>
      </c>
      <c r="Z393">
        <v>2021</v>
      </c>
      <c r="AA393">
        <v>0</v>
      </c>
    </row>
    <row r="394" spans="1:27" x14ac:dyDescent="0.2">
      <c r="A394">
        <v>393</v>
      </c>
      <c r="B394">
        <v>431</v>
      </c>
      <c r="C394" s="1">
        <v>44812.474999999999</v>
      </c>
      <c r="D394" s="1">
        <v>44813.640277777777</v>
      </c>
      <c r="E394">
        <v>0</v>
      </c>
      <c r="F394" t="s">
        <v>2300</v>
      </c>
      <c r="G394">
        <v>100</v>
      </c>
      <c r="H394">
        <v>100720</v>
      </c>
      <c r="I394">
        <v>1</v>
      </c>
      <c r="J394" s="1">
        <v>44813.640277777777</v>
      </c>
      <c r="K394" t="s">
        <v>7877</v>
      </c>
      <c r="L394" t="s">
        <v>242</v>
      </c>
      <c r="M394" t="s">
        <v>242</v>
      </c>
      <c r="N394" t="s">
        <v>7878</v>
      </c>
      <c r="O394" t="s">
        <v>7879</v>
      </c>
      <c r="P394">
        <v>39.994700000000002</v>
      </c>
      <c r="Q394">
        <v>-105.2366</v>
      </c>
      <c r="R394" t="s">
        <v>245</v>
      </c>
      <c r="S394" t="s">
        <v>246</v>
      </c>
      <c r="T394" t="s">
        <v>7880</v>
      </c>
      <c r="U394" t="s">
        <v>7881</v>
      </c>
      <c r="V394">
        <v>756109104</v>
      </c>
      <c r="W394">
        <v>6798</v>
      </c>
      <c r="X394" t="s">
        <v>659</v>
      </c>
      <c r="Y394" t="s">
        <v>660</v>
      </c>
      <c r="Z394">
        <v>2021</v>
      </c>
      <c r="AA394">
        <v>0</v>
      </c>
    </row>
    <row r="395" spans="1:27" x14ac:dyDescent="0.2">
      <c r="A395">
        <v>394</v>
      </c>
      <c r="B395">
        <v>432</v>
      </c>
      <c r="C395" s="1">
        <v>44812.163888888892</v>
      </c>
      <c r="D395" s="1">
        <v>44813.665972222225</v>
      </c>
      <c r="E395">
        <v>0</v>
      </c>
      <c r="F395" t="s">
        <v>7898</v>
      </c>
      <c r="G395">
        <v>100</v>
      </c>
      <c r="H395">
        <v>129783</v>
      </c>
      <c r="I395">
        <v>1</v>
      </c>
      <c r="J395" s="1">
        <v>44813.665972222225</v>
      </c>
      <c r="K395" t="s">
        <v>7899</v>
      </c>
      <c r="L395" t="s">
        <v>242</v>
      </c>
      <c r="M395" t="s">
        <v>242</v>
      </c>
      <c r="N395" t="s">
        <v>7900</v>
      </c>
      <c r="O395" t="s">
        <v>7901</v>
      </c>
      <c r="P395">
        <v>34.266599999999997</v>
      </c>
      <c r="Q395">
        <v>-118.76430000000001</v>
      </c>
      <c r="R395" t="s">
        <v>245</v>
      </c>
      <c r="S395" t="s">
        <v>246</v>
      </c>
      <c r="T395" t="s">
        <v>7902</v>
      </c>
      <c r="U395" t="s">
        <v>7903</v>
      </c>
      <c r="V395">
        <v>679580100</v>
      </c>
      <c r="W395">
        <v>4213</v>
      </c>
      <c r="X395" t="s">
        <v>476</v>
      </c>
      <c r="Y395" t="s">
        <v>4369</v>
      </c>
      <c r="Z395">
        <v>2021</v>
      </c>
      <c r="AA395">
        <v>0</v>
      </c>
    </row>
    <row r="396" spans="1:27" x14ac:dyDescent="0.2">
      <c r="A396">
        <v>395</v>
      </c>
      <c r="B396">
        <v>433</v>
      </c>
      <c r="C396" s="1">
        <v>44813.672222222223</v>
      </c>
      <c r="D396" s="1">
        <v>44816.520833333336</v>
      </c>
      <c r="E396">
        <v>0</v>
      </c>
      <c r="F396" t="s">
        <v>2300</v>
      </c>
      <c r="G396">
        <v>100</v>
      </c>
      <c r="H396">
        <v>246119</v>
      </c>
      <c r="I396">
        <v>1</v>
      </c>
      <c r="J396" s="1">
        <v>44816.520833333336</v>
      </c>
      <c r="K396" t="s">
        <v>7911</v>
      </c>
      <c r="L396" t="s">
        <v>242</v>
      </c>
      <c r="M396" t="s">
        <v>242</v>
      </c>
      <c r="N396" t="s">
        <v>7912</v>
      </c>
      <c r="O396" t="s">
        <v>7913</v>
      </c>
      <c r="P396">
        <v>39.994700000000002</v>
      </c>
      <c r="Q396">
        <v>-105.2366</v>
      </c>
      <c r="R396" t="s">
        <v>245</v>
      </c>
      <c r="S396" t="s">
        <v>246</v>
      </c>
      <c r="T396" t="s">
        <v>7914</v>
      </c>
      <c r="U396" t="s">
        <v>7915</v>
      </c>
      <c r="V396" t="s">
        <v>7916</v>
      </c>
      <c r="W396">
        <v>2834</v>
      </c>
      <c r="X396" t="s">
        <v>350</v>
      </c>
      <c r="Y396" t="s">
        <v>974</v>
      </c>
      <c r="Z396">
        <v>2021</v>
      </c>
      <c r="AA396">
        <v>0</v>
      </c>
    </row>
    <row r="397" spans="1:27" x14ac:dyDescent="0.2">
      <c r="A397">
        <v>396</v>
      </c>
      <c r="B397">
        <v>434</v>
      </c>
      <c r="C397" s="1">
        <v>44816.525000000001</v>
      </c>
      <c r="D397" s="1">
        <v>44817.609722222223</v>
      </c>
      <c r="E397">
        <v>0</v>
      </c>
      <c r="F397" t="s">
        <v>2300</v>
      </c>
      <c r="G397">
        <v>100</v>
      </c>
      <c r="H397">
        <v>93738</v>
      </c>
      <c r="I397">
        <v>1</v>
      </c>
      <c r="J397" s="1">
        <v>44817.609722222223</v>
      </c>
      <c r="K397" t="s">
        <v>7927</v>
      </c>
      <c r="L397" t="s">
        <v>242</v>
      </c>
      <c r="M397" t="s">
        <v>242</v>
      </c>
      <c r="N397" t="s">
        <v>7928</v>
      </c>
      <c r="O397" t="s">
        <v>7929</v>
      </c>
      <c r="P397">
        <v>39.994700000000002</v>
      </c>
      <c r="Q397">
        <v>-105.2366</v>
      </c>
      <c r="R397" t="s">
        <v>245</v>
      </c>
      <c r="S397" t="s">
        <v>246</v>
      </c>
      <c r="T397" t="s">
        <v>7930</v>
      </c>
      <c r="U397" t="s">
        <v>7931</v>
      </c>
      <c r="V397">
        <v>682680103</v>
      </c>
      <c r="W397">
        <v>4923</v>
      </c>
      <c r="X397" t="s">
        <v>248</v>
      </c>
      <c r="Y397" t="s">
        <v>249</v>
      </c>
      <c r="Z397">
        <v>2020</v>
      </c>
      <c r="AA397">
        <v>0.5</v>
      </c>
    </row>
    <row r="398" spans="1:27" x14ac:dyDescent="0.2">
      <c r="A398">
        <v>397</v>
      </c>
      <c r="B398">
        <v>435</v>
      </c>
      <c r="C398" s="1">
        <v>44817.630555555559</v>
      </c>
      <c r="D398" s="1">
        <v>44818.615277777775</v>
      </c>
      <c r="E398">
        <v>0</v>
      </c>
      <c r="F398" t="s">
        <v>2300</v>
      </c>
      <c r="G398">
        <v>100</v>
      </c>
      <c r="H398">
        <v>85089</v>
      </c>
      <c r="I398">
        <v>1</v>
      </c>
      <c r="J398" s="1">
        <v>44818.615277777775</v>
      </c>
      <c r="K398" t="s">
        <v>7950</v>
      </c>
      <c r="L398" t="s">
        <v>242</v>
      </c>
      <c r="M398" t="s">
        <v>242</v>
      </c>
      <c r="N398" t="s">
        <v>7951</v>
      </c>
      <c r="O398" t="s">
        <v>7952</v>
      </c>
      <c r="P398">
        <v>39.994700000000002</v>
      </c>
      <c r="Q398">
        <v>-105.2366</v>
      </c>
      <c r="R398" t="s">
        <v>245</v>
      </c>
      <c r="S398" t="s">
        <v>246</v>
      </c>
      <c r="T398" t="s">
        <v>7953</v>
      </c>
      <c r="U398" t="s">
        <v>7954</v>
      </c>
      <c r="V398" t="s">
        <v>7955</v>
      </c>
      <c r="W398">
        <v>3600</v>
      </c>
      <c r="X398" t="s">
        <v>476</v>
      </c>
      <c r="Y398" t="s">
        <v>1568</v>
      </c>
      <c r="Z398">
        <v>2021</v>
      </c>
      <c r="AA398">
        <v>0.5</v>
      </c>
    </row>
    <row r="399" spans="1:27" x14ac:dyDescent="0.2">
      <c r="A399">
        <v>398</v>
      </c>
      <c r="B399">
        <v>436</v>
      </c>
      <c r="C399" s="1">
        <v>44818.657638888886</v>
      </c>
      <c r="D399" s="1">
        <v>44820.444444444445</v>
      </c>
      <c r="E399">
        <v>0</v>
      </c>
      <c r="F399" t="s">
        <v>2300</v>
      </c>
      <c r="G399">
        <v>100</v>
      </c>
      <c r="H399">
        <v>154407</v>
      </c>
      <c r="I399">
        <v>1</v>
      </c>
      <c r="J399" s="1">
        <v>44820.444444444445</v>
      </c>
      <c r="K399" t="s">
        <v>7973</v>
      </c>
      <c r="L399" t="s">
        <v>242</v>
      </c>
      <c r="M399" t="s">
        <v>242</v>
      </c>
      <c r="N399" t="s">
        <v>7974</v>
      </c>
      <c r="O399" t="s">
        <v>7975</v>
      </c>
      <c r="P399">
        <v>39.994700000000002</v>
      </c>
      <c r="Q399">
        <v>-105.2366</v>
      </c>
      <c r="R399" t="s">
        <v>245</v>
      </c>
      <c r="S399" t="s">
        <v>246</v>
      </c>
      <c r="T399" t="s">
        <v>7976</v>
      </c>
      <c r="U399" t="s">
        <v>7977</v>
      </c>
      <c r="V399">
        <v>704326107</v>
      </c>
      <c r="W399">
        <v>8700</v>
      </c>
      <c r="X399" t="s">
        <v>297</v>
      </c>
      <c r="Y399" t="s">
        <v>765</v>
      </c>
      <c r="Z399">
        <v>2021</v>
      </c>
      <c r="AA399">
        <v>0</v>
      </c>
    </row>
    <row r="400" spans="1:27" x14ac:dyDescent="0.2">
      <c r="A400">
        <v>399</v>
      </c>
      <c r="B400">
        <v>437</v>
      </c>
      <c r="C400" s="1">
        <v>44820.451388888891</v>
      </c>
      <c r="D400" s="1">
        <v>44820.582638888889</v>
      </c>
      <c r="E400">
        <v>0</v>
      </c>
      <c r="F400" t="s">
        <v>2300</v>
      </c>
      <c r="G400">
        <v>100</v>
      </c>
      <c r="H400">
        <v>11312</v>
      </c>
      <c r="I400">
        <v>1</v>
      </c>
      <c r="J400" s="1">
        <v>44820.582638888889</v>
      </c>
      <c r="K400" t="s">
        <v>7996</v>
      </c>
      <c r="L400" t="s">
        <v>242</v>
      </c>
      <c r="M400" t="s">
        <v>242</v>
      </c>
      <c r="N400" t="s">
        <v>7997</v>
      </c>
      <c r="O400" t="s">
        <v>7998</v>
      </c>
      <c r="P400">
        <v>39.994700000000002</v>
      </c>
      <c r="Q400">
        <v>-105.2366</v>
      </c>
      <c r="R400" t="s">
        <v>245</v>
      </c>
      <c r="S400" t="s">
        <v>246</v>
      </c>
      <c r="T400" t="s">
        <v>7999</v>
      </c>
      <c r="U400" t="s">
        <v>8000</v>
      </c>
      <c r="V400" t="s">
        <v>8001</v>
      </c>
      <c r="W400">
        <v>6798</v>
      </c>
      <c r="X400" t="s">
        <v>659</v>
      </c>
      <c r="Y400" t="s">
        <v>660</v>
      </c>
      <c r="Z400">
        <v>2021</v>
      </c>
      <c r="AA400">
        <v>0.5</v>
      </c>
    </row>
    <row r="401" spans="1:27" x14ac:dyDescent="0.2">
      <c r="A401">
        <v>400</v>
      </c>
      <c r="B401">
        <v>438</v>
      </c>
      <c r="C401" s="1">
        <v>44820.668749999997</v>
      </c>
      <c r="D401" s="1">
        <v>44820.962500000001</v>
      </c>
      <c r="E401">
        <v>0</v>
      </c>
      <c r="F401" t="s">
        <v>6889</v>
      </c>
      <c r="G401">
        <v>100</v>
      </c>
      <c r="H401">
        <v>25419</v>
      </c>
      <c r="I401">
        <v>1</v>
      </c>
      <c r="J401" s="1">
        <v>44820.963194444441</v>
      </c>
      <c r="K401" t="s">
        <v>8022</v>
      </c>
      <c r="L401" t="s">
        <v>242</v>
      </c>
      <c r="M401" t="s">
        <v>242</v>
      </c>
      <c r="N401" t="s">
        <v>8023</v>
      </c>
      <c r="O401" t="s">
        <v>8024</v>
      </c>
      <c r="P401">
        <v>34.064799999999998</v>
      </c>
      <c r="Q401">
        <v>-118.4414</v>
      </c>
      <c r="R401" t="s">
        <v>245</v>
      </c>
      <c r="S401" t="s">
        <v>246</v>
      </c>
      <c r="T401" t="s">
        <v>8025</v>
      </c>
      <c r="U401" t="s">
        <v>8026</v>
      </c>
      <c r="V401" t="s">
        <v>8027</v>
      </c>
      <c r="W401">
        <v>7372</v>
      </c>
      <c r="X401" t="s">
        <v>297</v>
      </c>
      <c r="Y401" t="s">
        <v>566</v>
      </c>
      <c r="Z401">
        <v>2021</v>
      </c>
      <c r="AA401">
        <v>0</v>
      </c>
    </row>
    <row r="402" spans="1:27" x14ac:dyDescent="0.2">
      <c r="A402">
        <v>401</v>
      </c>
      <c r="B402">
        <v>439</v>
      </c>
      <c r="C402" s="1">
        <v>44821.565972222219</v>
      </c>
      <c r="D402" s="1">
        <v>44821.625694444447</v>
      </c>
      <c r="E402">
        <v>0</v>
      </c>
      <c r="F402" t="s">
        <v>2300</v>
      </c>
      <c r="G402">
        <v>100</v>
      </c>
      <c r="H402">
        <v>5199</v>
      </c>
      <c r="I402">
        <v>1</v>
      </c>
      <c r="J402" s="1">
        <v>44821.625694444447</v>
      </c>
      <c r="K402" t="s">
        <v>8032</v>
      </c>
      <c r="L402" t="s">
        <v>242</v>
      </c>
      <c r="M402" t="s">
        <v>242</v>
      </c>
      <c r="N402" t="s">
        <v>8033</v>
      </c>
      <c r="O402" t="s">
        <v>8034</v>
      </c>
      <c r="P402">
        <v>39.994700000000002</v>
      </c>
      <c r="Q402">
        <v>-105.2366</v>
      </c>
      <c r="R402" t="s">
        <v>245</v>
      </c>
      <c r="S402" t="s">
        <v>246</v>
      </c>
      <c r="T402" t="s">
        <v>8035</v>
      </c>
      <c r="U402" t="s">
        <v>8036</v>
      </c>
      <c r="V402">
        <v>744573106</v>
      </c>
      <c r="W402">
        <v>4931</v>
      </c>
      <c r="X402" t="s">
        <v>490</v>
      </c>
      <c r="Y402" t="s">
        <v>1010</v>
      </c>
      <c r="Z402">
        <v>2021</v>
      </c>
      <c r="AA402">
        <v>0</v>
      </c>
    </row>
    <row r="403" spans="1:27" x14ac:dyDescent="0.2">
      <c r="A403" s="10">
        <v>402</v>
      </c>
      <c r="B403">
        <v>440</v>
      </c>
      <c r="C403" s="1">
        <v>44821.636111111111</v>
      </c>
      <c r="D403" s="1">
        <v>44823.590277777781</v>
      </c>
      <c r="E403">
        <v>0</v>
      </c>
      <c r="F403" t="s">
        <v>2300</v>
      </c>
      <c r="G403">
        <v>100</v>
      </c>
      <c r="H403">
        <v>168823</v>
      </c>
      <c r="I403">
        <v>1</v>
      </c>
      <c r="J403" s="1">
        <v>44823.590277777781</v>
      </c>
      <c r="K403" t="s">
        <v>8056</v>
      </c>
      <c r="L403" t="s">
        <v>242</v>
      </c>
      <c r="M403" t="s">
        <v>242</v>
      </c>
      <c r="N403" t="s">
        <v>8057</v>
      </c>
      <c r="O403" t="s">
        <v>8058</v>
      </c>
      <c r="P403">
        <v>39.994700000000002</v>
      </c>
      <c r="Q403">
        <v>-105.2366</v>
      </c>
      <c r="R403" t="s">
        <v>245</v>
      </c>
      <c r="S403" t="s">
        <v>246</v>
      </c>
      <c r="T403" s="10" t="s">
        <v>8059</v>
      </c>
      <c r="U403" t="s">
        <v>8060</v>
      </c>
      <c r="V403">
        <v>707569109</v>
      </c>
      <c r="W403">
        <v>7011</v>
      </c>
      <c r="X403" s="10" t="s">
        <v>271</v>
      </c>
      <c r="Y403" s="10" t="s">
        <v>1304</v>
      </c>
      <c r="Z403" s="10">
        <v>2021</v>
      </c>
      <c r="AA403" s="10">
        <v>0</v>
      </c>
    </row>
    <row r="404" spans="1:27" x14ac:dyDescent="0.2">
      <c r="A404" s="10">
        <v>403</v>
      </c>
      <c r="B404">
        <v>442</v>
      </c>
      <c r="C404" s="1">
        <v>44827.466666666667</v>
      </c>
      <c r="D404" s="1">
        <v>44829.459722222222</v>
      </c>
      <c r="E404">
        <v>0</v>
      </c>
      <c r="F404" t="s">
        <v>8072</v>
      </c>
      <c r="G404">
        <v>100</v>
      </c>
      <c r="H404">
        <v>172188</v>
      </c>
      <c r="I404">
        <v>1</v>
      </c>
      <c r="J404" s="1">
        <v>44829.459722222222</v>
      </c>
      <c r="K404" t="s">
        <v>8073</v>
      </c>
      <c r="L404" t="s">
        <v>242</v>
      </c>
      <c r="M404" t="s">
        <v>242</v>
      </c>
      <c r="N404" t="s">
        <v>8074</v>
      </c>
      <c r="O404" t="s">
        <v>8075</v>
      </c>
      <c r="P404">
        <v>34.013800000000003</v>
      </c>
      <c r="Q404">
        <v>-118.4405</v>
      </c>
      <c r="R404" t="s">
        <v>245</v>
      </c>
      <c r="S404" t="s">
        <v>246</v>
      </c>
      <c r="T404" s="10" t="s">
        <v>8076</v>
      </c>
      <c r="U404" t="s">
        <v>8077</v>
      </c>
      <c r="V404">
        <v>745867101</v>
      </c>
      <c r="W404">
        <v>1531</v>
      </c>
      <c r="X404" s="10" t="s">
        <v>271</v>
      </c>
      <c r="Y404" s="10" t="s">
        <v>2346</v>
      </c>
      <c r="Z404" s="10">
        <v>2021</v>
      </c>
      <c r="AA404" s="10">
        <v>0</v>
      </c>
    </row>
    <row r="405" spans="1:27" x14ac:dyDescent="0.2">
      <c r="A405">
        <v>404</v>
      </c>
      <c r="B405">
        <v>443</v>
      </c>
      <c r="C405" s="1">
        <v>44829.463194444441</v>
      </c>
      <c r="D405" s="1">
        <v>44829.78402777778</v>
      </c>
      <c r="E405">
        <v>0</v>
      </c>
      <c r="F405" t="s">
        <v>8072</v>
      </c>
      <c r="G405">
        <v>100</v>
      </c>
      <c r="H405">
        <v>27673</v>
      </c>
      <c r="I405">
        <v>1</v>
      </c>
      <c r="J405" s="1">
        <v>44829.78402777778</v>
      </c>
      <c r="K405" t="s">
        <v>8084</v>
      </c>
      <c r="L405" t="s">
        <v>242</v>
      </c>
      <c r="M405" t="s">
        <v>242</v>
      </c>
      <c r="N405" t="s">
        <v>8085</v>
      </c>
      <c r="O405" t="s">
        <v>8086</v>
      </c>
      <c r="P405">
        <v>34.013800000000003</v>
      </c>
      <c r="Q405">
        <v>-118.4405</v>
      </c>
      <c r="R405" t="s">
        <v>245</v>
      </c>
      <c r="S405" t="s">
        <v>246</v>
      </c>
      <c r="T405" t="s">
        <v>8087</v>
      </c>
      <c r="U405" t="s">
        <v>8088</v>
      </c>
      <c r="V405">
        <v>695156109</v>
      </c>
      <c r="W405">
        <v>2650</v>
      </c>
      <c r="X405" t="s">
        <v>418</v>
      </c>
      <c r="Y405" t="s">
        <v>687</v>
      </c>
      <c r="Z405">
        <v>2021</v>
      </c>
      <c r="AA405">
        <v>0</v>
      </c>
    </row>
    <row r="406" spans="1:27" x14ac:dyDescent="0.2">
      <c r="A406">
        <v>405</v>
      </c>
      <c r="B406">
        <v>444</v>
      </c>
      <c r="C406" s="1">
        <v>44829.785416666666</v>
      </c>
      <c r="D406" s="1">
        <v>44830.563194444447</v>
      </c>
      <c r="E406">
        <v>0</v>
      </c>
      <c r="F406" t="s">
        <v>8072</v>
      </c>
      <c r="G406">
        <v>100</v>
      </c>
      <c r="H406">
        <v>67192</v>
      </c>
      <c r="I406">
        <v>1</v>
      </c>
      <c r="J406" s="1">
        <v>44830.563194444447</v>
      </c>
      <c r="K406" t="s">
        <v>8101</v>
      </c>
      <c r="L406" t="s">
        <v>242</v>
      </c>
      <c r="M406" t="s">
        <v>242</v>
      </c>
      <c r="N406" t="s">
        <v>8102</v>
      </c>
      <c r="O406" t="s">
        <v>8103</v>
      </c>
      <c r="P406">
        <v>34.013800000000003</v>
      </c>
      <c r="Q406">
        <v>-118.4405</v>
      </c>
      <c r="R406" t="s">
        <v>245</v>
      </c>
      <c r="S406" t="s">
        <v>246</v>
      </c>
      <c r="T406" t="s">
        <v>8104</v>
      </c>
      <c r="U406" t="s">
        <v>8105</v>
      </c>
      <c r="V406">
        <v>714046109</v>
      </c>
      <c r="W406">
        <v>3826</v>
      </c>
      <c r="X406" t="s">
        <v>350</v>
      </c>
      <c r="Y406" t="s">
        <v>1032</v>
      </c>
      <c r="Z406">
        <v>2021</v>
      </c>
      <c r="AA406">
        <v>0</v>
      </c>
    </row>
    <row r="407" spans="1:27" x14ac:dyDescent="0.2">
      <c r="A407">
        <v>406</v>
      </c>
      <c r="B407">
        <v>445</v>
      </c>
      <c r="C407" s="1">
        <v>44830.587500000001</v>
      </c>
      <c r="D407" s="1">
        <v>44832.880555555559</v>
      </c>
      <c r="E407">
        <v>0</v>
      </c>
      <c r="F407" t="s">
        <v>2300</v>
      </c>
      <c r="G407">
        <v>100</v>
      </c>
      <c r="H407">
        <v>198133</v>
      </c>
      <c r="I407">
        <v>1</v>
      </c>
      <c r="J407" s="1">
        <v>44832.880555555559</v>
      </c>
      <c r="K407" t="s">
        <v>8122</v>
      </c>
      <c r="L407" t="s">
        <v>242</v>
      </c>
      <c r="M407" t="s">
        <v>242</v>
      </c>
      <c r="N407" t="s">
        <v>8123</v>
      </c>
      <c r="O407" t="s">
        <v>8124</v>
      </c>
      <c r="P407">
        <v>39.9816</v>
      </c>
      <c r="Q407">
        <v>-105.2559</v>
      </c>
      <c r="R407" t="s">
        <v>245</v>
      </c>
      <c r="S407" t="s">
        <v>246</v>
      </c>
      <c r="T407" t="s">
        <v>8125</v>
      </c>
      <c r="U407" t="s">
        <v>8126</v>
      </c>
      <c r="V407" t="s">
        <v>8127</v>
      </c>
      <c r="W407">
        <v>3550</v>
      </c>
      <c r="X407" t="s">
        <v>476</v>
      </c>
      <c r="Y407" t="s">
        <v>1568</v>
      </c>
      <c r="Z407">
        <v>2021</v>
      </c>
      <c r="AA407">
        <v>0.5</v>
      </c>
    </row>
    <row r="408" spans="1:27" x14ac:dyDescent="0.2">
      <c r="A408" s="10">
        <v>407</v>
      </c>
      <c r="B408">
        <v>446</v>
      </c>
      <c r="C408" s="1">
        <v>44832.881249999999</v>
      </c>
      <c r="D408" s="1">
        <v>44832.911805555559</v>
      </c>
      <c r="E408">
        <v>0</v>
      </c>
      <c r="F408" t="s">
        <v>2300</v>
      </c>
      <c r="G408">
        <v>100</v>
      </c>
      <c r="H408">
        <v>2609</v>
      </c>
      <c r="I408">
        <v>1</v>
      </c>
      <c r="J408" s="1">
        <v>44832.911805555559</v>
      </c>
      <c r="K408" t="s">
        <v>8147</v>
      </c>
      <c r="L408" t="s">
        <v>242</v>
      </c>
      <c r="M408" t="s">
        <v>242</v>
      </c>
      <c r="N408" t="s">
        <v>8148</v>
      </c>
      <c r="O408" t="s">
        <v>8149</v>
      </c>
      <c r="P408">
        <v>39.9816</v>
      </c>
      <c r="Q408">
        <v>-105.2559</v>
      </c>
      <c r="R408" t="s">
        <v>245</v>
      </c>
      <c r="S408" t="s">
        <v>246</v>
      </c>
      <c r="T408" s="10" t="s">
        <v>8150</v>
      </c>
      <c r="U408" t="s">
        <v>8151</v>
      </c>
      <c r="V408" t="s">
        <v>8152</v>
      </c>
      <c r="W408">
        <v>5090</v>
      </c>
      <c r="X408" s="10" t="s">
        <v>271</v>
      </c>
      <c r="Y408" s="10" t="s">
        <v>2932</v>
      </c>
      <c r="Z408" s="10">
        <v>2021</v>
      </c>
      <c r="AA408" s="10">
        <v>0</v>
      </c>
    </row>
    <row r="409" spans="1:27" x14ac:dyDescent="0.2">
      <c r="A409">
        <v>408</v>
      </c>
      <c r="B409">
        <v>447</v>
      </c>
      <c r="C409" s="1">
        <v>44832.913888888892</v>
      </c>
      <c r="D409" s="1">
        <v>44833.438888888886</v>
      </c>
      <c r="E409">
        <v>0</v>
      </c>
      <c r="F409" t="s">
        <v>2300</v>
      </c>
      <c r="G409">
        <v>100</v>
      </c>
      <c r="H409">
        <v>45342</v>
      </c>
      <c r="I409">
        <v>1</v>
      </c>
      <c r="J409" s="1">
        <v>44833.438888888886</v>
      </c>
      <c r="K409" t="s">
        <v>8163</v>
      </c>
      <c r="L409" t="s">
        <v>242</v>
      </c>
      <c r="M409" t="s">
        <v>242</v>
      </c>
      <c r="N409" t="s">
        <v>8164</v>
      </c>
      <c r="O409" t="s">
        <v>8165</v>
      </c>
      <c r="P409">
        <v>39.9816</v>
      </c>
      <c r="Q409">
        <v>-105.2559</v>
      </c>
      <c r="R409" t="s">
        <v>245</v>
      </c>
      <c r="S409" t="s">
        <v>246</v>
      </c>
      <c r="T409" t="s">
        <v>8166</v>
      </c>
      <c r="U409" t="s">
        <v>8167</v>
      </c>
      <c r="V409" t="s">
        <v>8168</v>
      </c>
      <c r="W409">
        <v>4911</v>
      </c>
      <c r="X409" t="s">
        <v>319</v>
      </c>
      <c r="Y409" t="s">
        <v>890</v>
      </c>
      <c r="Z409">
        <v>2021</v>
      </c>
      <c r="AA409">
        <v>0</v>
      </c>
    </row>
    <row r="410" spans="1:27" x14ac:dyDescent="0.2">
      <c r="A410">
        <v>409</v>
      </c>
      <c r="B410">
        <v>448</v>
      </c>
      <c r="C410" s="1">
        <v>44833.439583333333</v>
      </c>
      <c r="D410" s="1">
        <v>44833.515972222223</v>
      </c>
      <c r="E410">
        <v>0</v>
      </c>
      <c r="F410" t="s">
        <v>2300</v>
      </c>
      <c r="G410">
        <v>100</v>
      </c>
      <c r="H410">
        <v>6617</v>
      </c>
      <c r="I410">
        <v>1</v>
      </c>
      <c r="J410" s="1">
        <v>44833.515972222223</v>
      </c>
      <c r="K410" t="s">
        <v>8187</v>
      </c>
      <c r="L410" t="s">
        <v>242</v>
      </c>
      <c r="M410" t="s">
        <v>242</v>
      </c>
      <c r="N410" t="s">
        <v>8188</v>
      </c>
      <c r="O410" t="s">
        <v>8189</v>
      </c>
      <c r="P410">
        <v>39.9816</v>
      </c>
      <c r="Q410">
        <v>-105.2559</v>
      </c>
      <c r="R410" t="s">
        <v>245</v>
      </c>
      <c r="S410" t="s">
        <v>246</v>
      </c>
      <c r="T410" t="s">
        <v>8190</v>
      </c>
      <c r="U410" t="s">
        <v>8191</v>
      </c>
      <c r="V410" t="s">
        <v>8192</v>
      </c>
      <c r="W410">
        <v>2834</v>
      </c>
      <c r="X410" t="s">
        <v>350</v>
      </c>
      <c r="Y410" t="s">
        <v>974</v>
      </c>
      <c r="Z410">
        <v>2021</v>
      </c>
      <c r="AA410">
        <v>0</v>
      </c>
    </row>
    <row r="411" spans="1:27" x14ac:dyDescent="0.2">
      <c r="A411">
        <v>410</v>
      </c>
      <c r="B411">
        <v>449</v>
      </c>
      <c r="C411" s="1">
        <v>44833.57708333333</v>
      </c>
      <c r="D411" s="1">
        <v>44833.611805555556</v>
      </c>
      <c r="E411">
        <v>0</v>
      </c>
      <c r="F411" t="s">
        <v>2300</v>
      </c>
      <c r="G411">
        <v>100</v>
      </c>
      <c r="H411">
        <v>3009</v>
      </c>
      <c r="I411">
        <v>1</v>
      </c>
      <c r="J411" s="1">
        <v>44833.611805555556</v>
      </c>
      <c r="K411" t="s">
        <v>8210</v>
      </c>
      <c r="L411" t="s">
        <v>242</v>
      </c>
      <c r="M411" t="s">
        <v>242</v>
      </c>
      <c r="N411" t="s">
        <v>8211</v>
      </c>
      <c r="O411" t="s">
        <v>8212</v>
      </c>
      <c r="P411">
        <v>39.9816</v>
      </c>
      <c r="Q411">
        <v>-105.2559</v>
      </c>
      <c r="R411" t="s">
        <v>245</v>
      </c>
      <c r="S411" t="s">
        <v>246</v>
      </c>
      <c r="T411" t="s">
        <v>8213</v>
      </c>
      <c r="U411" t="s">
        <v>8214</v>
      </c>
      <c r="V411" t="s">
        <v>8215</v>
      </c>
      <c r="W411">
        <v>7372</v>
      </c>
      <c r="X411" t="s">
        <v>297</v>
      </c>
      <c r="Y411" t="s">
        <v>1077</v>
      </c>
      <c r="Z411">
        <v>2020</v>
      </c>
      <c r="AA411">
        <v>0</v>
      </c>
    </row>
    <row r="412" spans="1:27" x14ac:dyDescent="0.2">
      <c r="A412">
        <v>411</v>
      </c>
      <c r="B412">
        <v>450</v>
      </c>
      <c r="C412" s="1">
        <v>44833.615277777775</v>
      </c>
      <c r="D412" s="1">
        <v>44838.427083333336</v>
      </c>
      <c r="E412">
        <v>0</v>
      </c>
      <c r="F412" t="s">
        <v>2300</v>
      </c>
      <c r="G412">
        <v>100</v>
      </c>
      <c r="H412">
        <v>415709</v>
      </c>
      <c r="I412">
        <v>1</v>
      </c>
      <c r="J412" s="1">
        <v>44838.427083333336</v>
      </c>
      <c r="K412" t="s">
        <v>8228</v>
      </c>
      <c r="L412" t="s">
        <v>242</v>
      </c>
      <c r="M412" t="s">
        <v>242</v>
      </c>
      <c r="N412" t="s">
        <v>8229</v>
      </c>
      <c r="O412" t="s">
        <v>8230</v>
      </c>
      <c r="P412">
        <v>39.9816</v>
      </c>
      <c r="Q412">
        <v>-105.2559</v>
      </c>
      <c r="R412" t="s">
        <v>245</v>
      </c>
      <c r="S412" t="s">
        <v>246</v>
      </c>
      <c r="T412" t="s">
        <v>8231</v>
      </c>
      <c r="U412" t="s">
        <v>8232</v>
      </c>
      <c r="V412" s="3">
        <v>7.4799999999999995E+106</v>
      </c>
      <c r="W412">
        <v>1731</v>
      </c>
      <c r="X412" t="s">
        <v>476</v>
      </c>
      <c r="Y412" t="s">
        <v>8233</v>
      </c>
      <c r="Z412">
        <v>2021</v>
      </c>
      <c r="AA412">
        <v>0</v>
      </c>
    </row>
    <row r="413" spans="1:27" x14ac:dyDescent="0.2">
      <c r="A413">
        <v>412</v>
      </c>
      <c r="B413">
        <v>451</v>
      </c>
      <c r="C413" s="1">
        <v>44838.427777777775</v>
      </c>
      <c r="D413" s="1">
        <v>44851.449305555558</v>
      </c>
      <c r="E413">
        <v>0</v>
      </c>
      <c r="F413" t="s">
        <v>8251</v>
      </c>
      <c r="G413">
        <v>100</v>
      </c>
      <c r="H413">
        <v>1125045</v>
      </c>
      <c r="I413">
        <v>1</v>
      </c>
      <c r="J413" s="1">
        <v>44851.449305555558</v>
      </c>
      <c r="K413" t="s">
        <v>8252</v>
      </c>
      <c r="L413" t="s">
        <v>242</v>
      </c>
      <c r="M413" t="s">
        <v>242</v>
      </c>
      <c r="N413" t="s">
        <v>8253</v>
      </c>
      <c r="O413" t="s">
        <v>8254</v>
      </c>
      <c r="P413">
        <v>34.029000000000003</v>
      </c>
      <c r="Q413">
        <v>-118.40049999999999</v>
      </c>
      <c r="R413" t="s">
        <v>245</v>
      </c>
      <c r="S413" t="s">
        <v>246</v>
      </c>
      <c r="T413" t="s">
        <v>8255</v>
      </c>
      <c r="U413" t="s">
        <v>8256</v>
      </c>
      <c r="V413">
        <v>723787107</v>
      </c>
      <c r="W413">
        <v>1311</v>
      </c>
      <c r="X413" t="s">
        <v>248</v>
      </c>
      <c r="Y413" t="s">
        <v>249</v>
      </c>
      <c r="Z413">
        <v>2021</v>
      </c>
      <c r="AA413">
        <v>0</v>
      </c>
    </row>
    <row r="414" spans="1:27" x14ac:dyDescent="0.2">
      <c r="A414">
        <v>413</v>
      </c>
      <c r="B414">
        <v>452</v>
      </c>
      <c r="C414" s="1">
        <v>44830.739583333336</v>
      </c>
      <c r="D414" s="1">
        <v>44853.780555555553</v>
      </c>
      <c r="E414">
        <v>0</v>
      </c>
      <c r="F414" t="s">
        <v>2969</v>
      </c>
      <c r="G414">
        <v>100</v>
      </c>
      <c r="H414">
        <v>1990704</v>
      </c>
      <c r="I414">
        <v>1</v>
      </c>
      <c r="J414" s="1">
        <v>44853.780555555553</v>
      </c>
      <c r="K414" t="s">
        <v>8280</v>
      </c>
      <c r="L414" t="s">
        <v>242</v>
      </c>
      <c r="M414" t="s">
        <v>242</v>
      </c>
      <c r="N414" t="s">
        <v>8281</v>
      </c>
      <c r="O414" t="s">
        <v>8282</v>
      </c>
      <c r="P414">
        <v>34.063400000000001</v>
      </c>
      <c r="Q414">
        <v>-118.4667</v>
      </c>
      <c r="R414" t="s">
        <v>245</v>
      </c>
      <c r="S414" t="s">
        <v>246</v>
      </c>
      <c r="T414" t="s">
        <v>8283</v>
      </c>
      <c r="U414" t="s">
        <v>8284</v>
      </c>
      <c r="V414">
        <v>723484101</v>
      </c>
      <c r="W414">
        <v>4911</v>
      </c>
      <c r="X414" t="s">
        <v>490</v>
      </c>
      <c r="Y414" t="s">
        <v>8285</v>
      </c>
      <c r="Z414">
        <v>2021</v>
      </c>
      <c r="AA414">
        <v>0</v>
      </c>
    </row>
    <row r="415" spans="1:27" x14ac:dyDescent="0.2">
      <c r="A415">
        <v>414</v>
      </c>
      <c r="B415">
        <v>453</v>
      </c>
      <c r="C415" s="1">
        <v>44854.591666666667</v>
      </c>
      <c r="D415" s="1">
        <v>44854.592361111114</v>
      </c>
      <c r="E415">
        <v>0</v>
      </c>
      <c r="F415" t="s">
        <v>240</v>
      </c>
      <c r="G415">
        <v>100</v>
      </c>
      <c r="H415">
        <v>80</v>
      </c>
      <c r="I415">
        <v>1</v>
      </c>
      <c r="J415" s="1">
        <v>44854.592361111114</v>
      </c>
      <c r="K415" t="s">
        <v>8308</v>
      </c>
      <c r="L415" t="s">
        <v>242</v>
      </c>
      <c r="M415" t="s">
        <v>242</v>
      </c>
      <c r="N415" t="s">
        <v>8309</v>
      </c>
      <c r="O415" t="s">
        <v>8310</v>
      </c>
      <c r="P415">
        <v>34.029000000000003</v>
      </c>
      <c r="Q415">
        <v>-118.40049999999999</v>
      </c>
      <c r="R415" t="s">
        <v>245</v>
      </c>
      <c r="S415" t="s">
        <v>246</v>
      </c>
      <c r="T415" t="s">
        <v>8311</v>
      </c>
      <c r="U415" t="s">
        <v>8312</v>
      </c>
      <c r="V415" t="s">
        <v>8313</v>
      </c>
      <c r="W415">
        <v>7372</v>
      </c>
      <c r="X415" t="s">
        <v>297</v>
      </c>
      <c r="Y415" t="s">
        <v>1077</v>
      </c>
      <c r="Z415">
        <v>2021</v>
      </c>
      <c r="AA415">
        <v>0.5</v>
      </c>
    </row>
    <row r="416" spans="1:27" x14ac:dyDescent="0.2">
      <c r="A416" s="10">
        <v>415</v>
      </c>
      <c r="B416">
        <v>454</v>
      </c>
      <c r="C416" s="1">
        <v>44851.450694444444</v>
      </c>
      <c r="D416" s="1">
        <v>44855.638194444444</v>
      </c>
      <c r="E416">
        <v>0</v>
      </c>
      <c r="F416" t="s">
        <v>8251</v>
      </c>
      <c r="G416">
        <v>100</v>
      </c>
      <c r="H416">
        <v>361809</v>
      </c>
      <c r="I416">
        <v>1</v>
      </c>
      <c r="J416" s="1">
        <v>44855.638194444444</v>
      </c>
      <c r="K416" t="s">
        <v>8327</v>
      </c>
      <c r="L416" t="s">
        <v>242</v>
      </c>
      <c r="M416" t="s">
        <v>242</v>
      </c>
      <c r="N416" t="s">
        <v>8328</v>
      </c>
      <c r="O416" t="s">
        <v>8329</v>
      </c>
      <c r="P416">
        <v>34.029000000000003</v>
      </c>
      <c r="Q416">
        <v>-118.40049999999999</v>
      </c>
      <c r="R416" t="s">
        <v>245</v>
      </c>
      <c r="S416" t="s">
        <v>246</v>
      </c>
      <c r="T416" s="10" t="s">
        <v>8330</v>
      </c>
      <c r="U416" t="s">
        <v>8331</v>
      </c>
      <c r="V416" t="s">
        <v>8332</v>
      </c>
      <c r="W416">
        <v>4400</v>
      </c>
      <c r="X416" s="10" t="s">
        <v>271</v>
      </c>
      <c r="Y416" s="10" t="s">
        <v>1304</v>
      </c>
      <c r="Z416" s="10">
        <v>2021</v>
      </c>
      <c r="AA416" s="10">
        <v>0.5</v>
      </c>
    </row>
    <row r="417" spans="1:27" x14ac:dyDescent="0.2">
      <c r="A417">
        <v>416</v>
      </c>
      <c r="B417">
        <v>455</v>
      </c>
      <c r="C417" s="1">
        <v>44856.807638888888</v>
      </c>
      <c r="D417" s="1">
        <v>44856.871527777781</v>
      </c>
      <c r="E417">
        <v>0</v>
      </c>
      <c r="F417" t="s">
        <v>2969</v>
      </c>
      <c r="G417">
        <v>100</v>
      </c>
      <c r="H417">
        <v>5503</v>
      </c>
      <c r="I417">
        <v>1</v>
      </c>
      <c r="J417" s="1">
        <v>44856.871527777781</v>
      </c>
      <c r="K417" t="s">
        <v>8347</v>
      </c>
      <c r="L417" t="s">
        <v>242</v>
      </c>
      <c r="M417" t="s">
        <v>242</v>
      </c>
      <c r="N417" t="s">
        <v>8348</v>
      </c>
      <c r="O417" t="s">
        <v>8349</v>
      </c>
      <c r="P417">
        <v>34.063400000000001</v>
      </c>
      <c r="Q417">
        <v>-118.4667</v>
      </c>
      <c r="R417" t="s">
        <v>245</v>
      </c>
      <c r="S417" t="s">
        <v>246</v>
      </c>
      <c r="T417" t="s">
        <v>8350</v>
      </c>
      <c r="U417" t="s">
        <v>8351</v>
      </c>
      <c r="V417" t="s">
        <v>8352</v>
      </c>
      <c r="W417">
        <v>3674</v>
      </c>
      <c r="X417" t="s">
        <v>297</v>
      </c>
      <c r="Y417" t="s">
        <v>8353</v>
      </c>
      <c r="Z417">
        <v>2022</v>
      </c>
      <c r="AA417">
        <v>0</v>
      </c>
    </row>
    <row r="418" spans="1:27" x14ac:dyDescent="0.2">
      <c r="A418">
        <v>417</v>
      </c>
      <c r="B418">
        <v>456</v>
      </c>
      <c r="C418" s="1">
        <v>44860.727083333331</v>
      </c>
      <c r="D418" s="1">
        <v>44861.882638888892</v>
      </c>
      <c r="E418">
        <v>0</v>
      </c>
      <c r="F418" t="s">
        <v>2969</v>
      </c>
      <c r="G418">
        <v>100</v>
      </c>
      <c r="H418">
        <v>99825</v>
      </c>
      <c r="I418">
        <v>1</v>
      </c>
      <c r="J418" s="1">
        <v>44861.882638888892</v>
      </c>
      <c r="K418" t="s">
        <v>8375</v>
      </c>
      <c r="L418" t="s">
        <v>242</v>
      </c>
      <c r="M418" t="s">
        <v>242</v>
      </c>
      <c r="N418" t="s">
        <v>8376</v>
      </c>
      <c r="O418" t="s">
        <v>8377</v>
      </c>
      <c r="P418">
        <v>34.037999999999997</v>
      </c>
      <c r="Q418">
        <v>-118.45440000000001</v>
      </c>
      <c r="R418" t="s">
        <v>245</v>
      </c>
      <c r="S418" t="s">
        <v>246</v>
      </c>
      <c r="T418" t="s">
        <v>8378</v>
      </c>
      <c r="U418" t="s">
        <v>8379</v>
      </c>
      <c r="V418" t="s">
        <v>8380</v>
      </c>
      <c r="W418">
        <v>6331</v>
      </c>
      <c r="X418" t="s">
        <v>319</v>
      </c>
      <c r="Y418" t="s">
        <v>890</v>
      </c>
      <c r="Z418">
        <v>2021</v>
      </c>
      <c r="AA418">
        <v>0</v>
      </c>
    </row>
    <row r="419" spans="1:27" x14ac:dyDescent="0.2">
      <c r="A419">
        <v>418</v>
      </c>
      <c r="B419">
        <v>457</v>
      </c>
      <c r="C419" s="1">
        <v>44862.911805555559</v>
      </c>
      <c r="D419" s="1">
        <v>44863.34652777778</v>
      </c>
      <c r="E419">
        <v>0</v>
      </c>
      <c r="F419" t="s">
        <v>6889</v>
      </c>
      <c r="G419">
        <v>100</v>
      </c>
      <c r="H419">
        <v>37576</v>
      </c>
      <c r="I419">
        <v>1</v>
      </c>
      <c r="J419" s="1">
        <v>44863.34652777778</v>
      </c>
      <c r="K419" t="s">
        <v>8398</v>
      </c>
      <c r="L419" t="s">
        <v>242</v>
      </c>
      <c r="M419" t="s">
        <v>242</v>
      </c>
      <c r="N419" t="s">
        <v>8399</v>
      </c>
      <c r="O419" t="s">
        <v>8400</v>
      </c>
      <c r="P419">
        <v>34.170499999999997</v>
      </c>
      <c r="Q419">
        <v>-117.51819999999999</v>
      </c>
      <c r="R419" t="s">
        <v>245</v>
      </c>
      <c r="S419" t="s">
        <v>246</v>
      </c>
      <c r="T419" t="s">
        <v>8401</v>
      </c>
      <c r="U419" t="s">
        <v>8402</v>
      </c>
      <c r="V419">
        <v>758849103</v>
      </c>
      <c r="W419">
        <v>6798</v>
      </c>
      <c r="X419" t="s">
        <v>659</v>
      </c>
      <c r="Y419" t="s">
        <v>660</v>
      </c>
      <c r="Z419">
        <v>2021</v>
      </c>
      <c r="AA419">
        <v>0.5</v>
      </c>
    </row>
    <row r="420" spans="1:27" x14ac:dyDescent="0.2">
      <c r="A420">
        <v>419</v>
      </c>
      <c r="B420">
        <v>458</v>
      </c>
      <c r="C420" s="1">
        <v>44871.960416666669</v>
      </c>
      <c r="D420" s="1">
        <v>44874.944444444445</v>
      </c>
      <c r="E420">
        <v>0</v>
      </c>
      <c r="F420" t="s">
        <v>2969</v>
      </c>
      <c r="G420">
        <v>100</v>
      </c>
      <c r="H420">
        <v>257832</v>
      </c>
      <c r="I420">
        <v>1</v>
      </c>
      <c r="J420" s="1">
        <v>44874.944444444445</v>
      </c>
      <c r="K420" t="s">
        <v>8426</v>
      </c>
      <c r="L420" t="s">
        <v>242</v>
      </c>
      <c r="M420" t="s">
        <v>242</v>
      </c>
      <c r="N420" t="s">
        <v>8427</v>
      </c>
      <c r="O420" t="s">
        <v>8428</v>
      </c>
      <c r="P420">
        <v>34.037999999999997</v>
      </c>
      <c r="Q420">
        <v>-118.45440000000001</v>
      </c>
      <c r="R420" t="s">
        <v>245</v>
      </c>
      <c r="S420" t="s">
        <v>246</v>
      </c>
      <c r="T420" t="s">
        <v>8429</v>
      </c>
      <c r="U420" t="s">
        <v>8430</v>
      </c>
      <c r="V420" t="s">
        <v>8431</v>
      </c>
      <c r="W420">
        <v>6021</v>
      </c>
      <c r="X420" t="s">
        <v>319</v>
      </c>
      <c r="Y420" t="s">
        <v>913</v>
      </c>
      <c r="Z420">
        <v>2021</v>
      </c>
      <c r="AA420">
        <v>0.5</v>
      </c>
    </row>
    <row r="421" spans="1:27" x14ac:dyDescent="0.2">
      <c r="A421">
        <v>420</v>
      </c>
      <c r="B421">
        <v>459</v>
      </c>
      <c r="C421" s="1">
        <v>44876.50277777778</v>
      </c>
      <c r="D421" s="1">
        <v>44876.506944444445</v>
      </c>
      <c r="E421">
        <v>0</v>
      </c>
      <c r="F421" t="s">
        <v>240</v>
      </c>
      <c r="G421">
        <v>100</v>
      </c>
      <c r="H421">
        <v>329</v>
      </c>
      <c r="I421">
        <v>1</v>
      </c>
      <c r="J421" s="1">
        <v>44876.506944444445</v>
      </c>
      <c r="K421" t="s">
        <v>8451</v>
      </c>
      <c r="L421" t="s">
        <v>242</v>
      </c>
      <c r="M421" t="s">
        <v>242</v>
      </c>
      <c r="N421" t="s">
        <v>8452</v>
      </c>
      <c r="O421" t="s">
        <v>8453</v>
      </c>
      <c r="P421">
        <v>34.029000000000003</v>
      </c>
      <c r="Q421">
        <v>-118.40049999999999</v>
      </c>
      <c r="R421" t="s">
        <v>245</v>
      </c>
      <c r="S421" t="s">
        <v>246</v>
      </c>
      <c r="T421" t="s">
        <v>8454</v>
      </c>
      <c r="U421" t="s">
        <v>8455</v>
      </c>
      <c r="V421">
        <v>459200101</v>
      </c>
      <c r="W421">
        <v>7370</v>
      </c>
      <c r="X421" t="s">
        <v>297</v>
      </c>
      <c r="Y421" t="s">
        <v>765</v>
      </c>
      <c r="Z421">
        <v>2019</v>
      </c>
      <c r="AA421">
        <v>0</v>
      </c>
    </row>
    <row r="422" spans="1:27" x14ac:dyDescent="0.2">
      <c r="A422">
        <v>421</v>
      </c>
      <c r="B422">
        <v>460</v>
      </c>
      <c r="C422" s="1">
        <v>44874.944444444445</v>
      </c>
      <c r="D422" s="1">
        <v>44876.875694444447</v>
      </c>
      <c r="E422">
        <v>0</v>
      </c>
      <c r="F422" t="s">
        <v>8472</v>
      </c>
      <c r="G422">
        <v>100</v>
      </c>
      <c r="H422">
        <v>166830</v>
      </c>
      <c r="I422">
        <v>1</v>
      </c>
      <c r="J422" s="1">
        <v>44876.875694444447</v>
      </c>
      <c r="K422" t="s">
        <v>8473</v>
      </c>
      <c r="L422" t="s">
        <v>242</v>
      </c>
      <c r="M422" t="s">
        <v>242</v>
      </c>
      <c r="N422" t="s">
        <v>8474</v>
      </c>
      <c r="O422" t="s">
        <v>8475</v>
      </c>
      <c r="P422">
        <v>33.955300000000001</v>
      </c>
      <c r="Q422">
        <v>-118.1186</v>
      </c>
      <c r="R422" t="s">
        <v>245</v>
      </c>
      <c r="S422" t="s">
        <v>246</v>
      </c>
      <c r="T422" t="s">
        <v>8476</v>
      </c>
      <c r="U422" t="s">
        <v>8477</v>
      </c>
      <c r="V422">
        <v>770323103</v>
      </c>
      <c r="W422">
        <v>7363</v>
      </c>
      <c r="X422" t="s">
        <v>476</v>
      </c>
      <c r="Y422" t="s">
        <v>8478</v>
      </c>
      <c r="Z422">
        <v>2021</v>
      </c>
      <c r="AA422">
        <v>0</v>
      </c>
    </row>
    <row r="423" spans="1:27" x14ac:dyDescent="0.2">
      <c r="A423">
        <v>422</v>
      </c>
      <c r="B423">
        <v>461</v>
      </c>
      <c r="C423" s="1">
        <v>44877.629861111112</v>
      </c>
      <c r="D423" s="1">
        <v>44879.716666666667</v>
      </c>
      <c r="E423">
        <v>0</v>
      </c>
      <c r="F423" t="s">
        <v>8499</v>
      </c>
      <c r="G423">
        <v>100</v>
      </c>
      <c r="H423">
        <v>180346</v>
      </c>
      <c r="I423">
        <v>1</v>
      </c>
      <c r="J423" s="1">
        <v>44879.716666666667</v>
      </c>
      <c r="K423" t="s">
        <v>8500</v>
      </c>
      <c r="L423" t="s">
        <v>242</v>
      </c>
      <c r="M423" t="s">
        <v>242</v>
      </c>
      <c r="N423" t="s">
        <v>8501</v>
      </c>
      <c r="O423" t="s">
        <v>8502</v>
      </c>
      <c r="P423">
        <v>34.030799999999999</v>
      </c>
      <c r="Q423">
        <v>-118.473</v>
      </c>
      <c r="R423" t="s">
        <v>245</v>
      </c>
      <c r="S423" t="s">
        <v>246</v>
      </c>
      <c r="T423" t="s">
        <v>8503</v>
      </c>
      <c r="U423" t="s">
        <v>8504</v>
      </c>
      <c r="V423">
        <v>775711104</v>
      </c>
      <c r="W423">
        <v>7340</v>
      </c>
      <c r="X423" t="s">
        <v>476</v>
      </c>
      <c r="Y423" t="s">
        <v>8505</v>
      </c>
      <c r="Z423">
        <v>2020</v>
      </c>
      <c r="AA423">
        <v>0</v>
      </c>
    </row>
    <row r="424" spans="1:27" x14ac:dyDescent="0.2">
      <c r="A424">
        <v>423</v>
      </c>
      <c r="B424">
        <v>462</v>
      </c>
      <c r="C424" s="1">
        <v>44879.904166666667</v>
      </c>
      <c r="D424" s="1">
        <v>44879.956944444442</v>
      </c>
      <c r="E424">
        <v>0</v>
      </c>
      <c r="F424" t="s">
        <v>8511</v>
      </c>
      <c r="G424">
        <v>100</v>
      </c>
      <c r="H424">
        <v>4592</v>
      </c>
      <c r="I424">
        <v>1</v>
      </c>
      <c r="J424" s="1">
        <v>44879.956944444442</v>
      </c>
      <c r="K424" t="s">
        <v>8512</v>
      </c>
      <c r="L424" t="s">
        <v>242</v>
      </c>
      <c r="M424" t="s">
        <v>242</v>
      </c>
      <c r="N424" t="s">
        <v>8513</v>
      </c>
      <c r="O424" t="s">
        <v>8514</v>
      </c>
      <c r="P424">
        <v>34.037999999999997</v>
      </c>
      <c r="Q424">
        <v>-118.45440000000001</v>
      </c>
      <c r="R424" t="s">
        <v>245</v>
      </c>
      <c r="S424" t="s">
        <v>246</v>
      </c>
      <c r="T424" t="s">
        <v>8515</v>
      </c>
      <c r="U424" t="s">
        <v>8516</v>
      </c>
      <c r="V424">
        <v>754730109</v>
      </c>
      <c r="W424">
        <v>6211</v>
      </c>
      <c r="X424" t="s">
        <v>319</v>
      </c>
      <c r="Y424" t="s">
        <v>8517</v>
      </c>
      <c r="Z424">
        <v>2021</v>
      </c>
      <c r="AA424">
        <v>0</v>
      </c>
    </row>
    <row r="425" spans="1:27" x14ac:dyDescent="0.2">
      <c r="A425">
        <v>424</v>
      </c>
      <c r="B425">
        <v>463</v>
      </c>
      <c r="C425" s="1">
        <v>44884.62222222222</v>
      </c>
      <c r="D425" s="1">
        <v>44891.637499999997</v>
      </c>
      <c r="E425">
        <v>0</v>
      </c>
      <c r="F425" t="s">
        <v>8529</v>
      </c>
      <c r="G425">
        <v>100</v>
      </c>
      <c r="H425">
        <v>606084</v>
      </c>
      <c r="I425">
        <v>1</v>
      </c>
      <c r="J425" s="1">
        <v>44891.637499999997</v>
      </c>
      <c r="K425" t="s">
        <v>8530</v>
      </c>
      <c r="L425" t="s">
        <v>242</v>
      </c>
      <c r="M425" t="s">
        <v>242</v>
      </c>
      <c r="N425" t="s">
        <v>8531</v>
      </c>
      <c r="O425" t="s">
        <v>8532</v>
      </c>
      <c r="P425">
        <v>34.064799999999998</v>
      </c>
      <c r="Q425">
        <v>-118.4414</v>
      </c>
      <c r="R425" t="s">
        <v>245</v>
      </c>
      <c r="S425" t="s">
        <v>246</v>
      </c>
      <c r="T425" t="s">
        <v>8533</v>
      </c>
      <c r="U425" t="s">
        <v>8534</v>
      </c>
      <c r="V425" t="s">
        <v>8535</v>
      </c>
      <c r="W425">
        <v>2820</v>
      </c>
      <c r="X425" t="s">
        <v>418</v>
      </c>
      <c r="Y425" t="s">
        <v>687</v>
      </c>
      <c r="Z425">
        <v>2021</v>
      </c>
      <c r="AA425">
        <v>0</v>
      </c>
    </row>
    <row r="426" spans="1:27" x14ac:dyDescent="0.2">
      <c r="A426">
        <v>425</v>
      </c>
      <c r="B426">
        <v>464</v>
      </c>
      <c r="C426" s="1">
        <v>44894.659722222219</v>
      </c>
      <c r="D426" s="1">
        <v>44895.877083333333</v>
      </c>
      <c r="E426">
        <v>0</v>
      </c>
      <c r="F426" t="s">
        <v>2969</v>
      </c>
      <c r="G426">
        <v>100</v>
      </c>
      <c r="H426">
        <v>105209</v>
      </c>
      <c r="I426">
        <v>1</v>
      </c>
      <c r="J426" s="1">
        <v>44895.877083333333</v>
      </c>
      <c r="K426" t="s">
        <v>8560</v>
      </c>
      <c r="L426" t="s">
        <v>242</v>
      </c>
      <c r="M426" t="s">
        <v>242</v>
      </c>
      <c r="N426" t="s">
        <v>8561</v>
      </c>
      <c r="O426" t="s">
        <v>8562</v>
      </c>
      <c r="P426">
        <v>34.037999999999997</v>
      </c>
      <c r="Q426">
        <v>-118.45440000000001</v>
      </c>
      <c r="R426" t="s">
        <v>245</v>
      </c>
      <c r="S426" t="s">
        <v>246</v>
      </c>
      <c r="T426" t="s">
        <v>8563</v>
      </c>
      <c r="U426" t="s">
        <v>8564</v>
      </c>
      <c r="V426">
        <v>832696405</v>
      </c>
      <c r="W426">
        <v>2033</v>
      </c>
      <c r="X426" t="s">
        <v>326</v>
      </c>
      <c r="Y426" t="s">
        <v>2449</v>
      </c>
      <c r="Z426">
        <v>2022</v>
      </c>
      <c r="AA426">
        <v>0.5</v>
      </c>
    </row>
    <row r="427" spans="1:27" x14ac:dyDescent="0.2">
      <c r="A427">
        <v>426</v>
      </c>
      <c r="B427">
        <v>465</v>
      </c>
      <c r="C427" s="1">
        <v>44913.832638888889</v>
      </c>
      <c r="D427" s="1">
        <v>44913.84097222222</v>
      </c>
      <c r="E427">
        <v>0</v>
      </c>
      <c r="F427" t="s">
        <v>240</v>
      </c>
      <c r="G427">
        <v>100</v>
      </c>
      <c r="H427">
        <v>663</v>
      </c>
      <c r="I427">
        <v>1</v>
      </c>
      <c r="J427" s="1">
        <v>44913.84097222222</v>
      </c>
      <c r="K427" t="s">
        <v>8588</v>
      </c>
      <c r="L427" t="s">
        <v>242</v>
      </c>
      <c r="M427" t="s">
        <v>242</v>
      </c>
      <c r="N427" t="s">
        <v>8589</v>
      </c>
      <c r="O427" t="s">
        <v>8590</v>
      </c>
      <c r="P427">
        <v>34.029000000000003</v>
      </c>
      <c r="Q427">
        <v>-118.40049999999999</v>
      </c>
      <c r="R427" t="s">
        <v>245</v>
      </c>
      <c r="S427" t="s">
        <v>246</v>
      </c>
      <c r="T427" t="s">
        <v>8591</v>
      </c>
      <c r="U427" t="s">
        <v>8592</v>
      </c>
      <c r="V427">
        <v>760759100</v>
      </c>
      <c r="W427">
        <v>4953</v>
      </c>
      <c r="X427" t="s">
        <v>476</v>
      </c>
      <c r="Y427" t="s">
        <v>8593</v>
      </c>
      <c r="Z427">
        <v>2021</v>
      </c>
      <c r="AA427">
        <v>0.5</v>
      </c>
    </row>
    <row r="428" spans="1:27" x14ac:dyDescent="0.2">
      <c r="A428">
        <v>427</v>
      </c>
      <c r="B428">
        <v>467</v>
      </c>
      <c r="C428" s="1">
        <v>44913.85</v>
      </c>
      <c r="D428" s="1">
        <v>44913.859027777777</v>
      </c>
      <c r="E428">
        <v>0</v>
      </c>
      <c r="F428" t="s">
        <v>240</v>
      </c>
      <c r="G428">
        <v>100</v>
      </c>
      <c r="H428">
        <v>732</v>
      </c>
      <c r="I428">
        <v>1</v>
      </c>
      <c r="J428" s="1">
        <v>44913.859027777777</v>
      </c>
      <c r="K428" t="s">
        <v>8624</v>
      </c>
      <c r="L428" t="s">
        <v>242</v>
      </c>
      <c r="M428" t="s">
        <v>242</v>
      </c>
      <c r="N428" t="s">
        <v>8625</v>
      </c>
      <c r="O428" t="s">
        <v>8626</v>
      </c>
      <c r="P428">
        <v>34.029000000000003</v>
      </c>
      <c r="Q428">
        <v>-118.40049999999999</v>
      </c>
      <c r="R428" t="s">
        <v>245</v>
      </c>
      <c r="S428" t="s">
        <v>246</v>
      </c>
      <c r="T428" t="s">
        <v>8627</v>
      </c>
      <c r="U428" t="s">
        <v>8628</v>
      </c>
      <c r="V428">
        <v>773903109</v>
      </c>
      <c r="W428">
        <v>3829</v>
      </c>
      <c r="X428" t="s">
        <v>476</v>
      </c>
      <c r="Y428" t="s">
        <v>513</v>
      </c>
      <c r="Z428">
        <v>2021</v>
      </c>
      <c r="AA428">
        <v>0</v>
      </c>
    </row>
    <row r="429" spans="1:27" x14ac:dyDescent="0.2">
      <c r="A429">
        <v>428</v>
      </c>
      <c r="B429">
        <v>468</v>
      </c>
      <c r="C429" s="1">
        <v>44913.859722222223</v>
      </c>
      <c r="D429" s="1">
        <v>44913.865972222222</v>
      </c>
      <c r="E429">
        <v>0</v>
      </c>
      <c r="F429" t="s">
        <v>240</v>
      </c>
      <c r="G429">
        <v>100</v>
      </c>
      <c r="H429">
        <v>520</v>
      </c>
      <c r="I429">
        <v>1</v>
      </c>
      <c r="J429" s="1">
        <v>44913.865972222222</v>
      </c>
      <c r="K429" t="s">
        <v>8655</v>
      </c>
      <c r="L429" t="s">
        <v>242</v>
      </c>
      <c r="M429" t="s">
        <v>242</v>
      </c>
      <c r="N429" t="s">
        <v>8656</v>
      </c>
      <c r="O429" t="s">
        <v>8657</v>
      </c>
      <c r="P429">
        <v>34.029000000000003</v>
      </c>
      <c r="Q429">
        <v>-118.40049999999999</v>
      </c>
      <c r="R429" t="s">
        <v>245</v>
      </c>
      <c r="S429" t="s">
        <v>246</v>
      </c>
      <c r="T429" t="s">
        <v>8658</v>
      </c>
      <c r="U429" t="s">
        <v>8659</v>
      </c>
      <c r="V429" t="s">
        <v>8660</v>
      </c>
      <c r="W429">
        <v>6022</v>
      </c>
      <c r="X429" t="s">
        <v>319</v>
      </c>
      <c r="Y429" t="s">
        <v>2174</v>
      </c>
      <c r="Z429">
        <v>2022</v>
      </c>
      <c r="AA429">
        <v>0.5</v>
      </c>
    </row>
    <row r="430" spans="1:27" x14ac:dyDescent="0.2">
      <c r="A430">
        <v>429</v>
      </c>
      <c r="B430">
        <v>469</v>
      </c>
      <c r="C430" s="1">
        <v>44913.880555555559</v>
      </c>
      <c r="D430" s="1">
        <v>44913.883333333331</v>
      </c>
      <c r="E430">
        <v>0</v>
      </c>
      <c r="F430" t="s">
        <v>240</v>
      </c>
      <c r="G430">
        <v>100</v>
      </c>
      <c r="H430">
        <v>249</v>
      </c>
      <c r="I430">
        <v>1</v>
      </c>
      <c r="J430" s="1">
        <v>44913.883333333331</v>
      </c>
      <c r="K430" t="s">
        <v>8687</v>
      </c>
      <c r="L430" t="s">
        <v>242</v>
      </c>
      <c r="M430" t="s">
        <v>242</v>
      </c>
      <c r="N430" t="s">
        <v>8688</v>
      </c>
      <c r="O430" t="s">
        <v>8689</v>
      </c>
      <c r="P430">
        <v>34.029000000000003</v>
      </c>
      <c r="Q430">
        <v>-118.40049999999999</v>
      </c>
      <c r="R430" t="s">
        <v>245</v>
      </c>
      <c r="S430" t="s">
        <v>246</v>
      </c>
      <c r="T430" t="s">
        <v>8690</v>
      </c>
      <c r="U430" t="s">
        <v>8691</v>
      </c>
      <c r="V430">
        <v>955306105</v>
      </c>
      <c r="W430">
        <v>3060</v>
      </c>
      <c r="X430" t="s">
        <v>350</v>
      </c>
      <c r="Y430" t="s">
        <v>8692</v>
      </c>
      <c r="Z430">
        <v>2021</v>
      </c>
      <c r="AA430">
        <v>0</v>
      </c>
    </row>
    <row r="431" spans="1:27" x14ac:dyDescent="0.2">
      <c r="A431">
        <v>430</v>
      </c>
      <c r="B431">
        <v>470</v>
      </c>
      <c r="C431" s="1">
        <v>44913.884027777778</v>
      </c>
      <c r="D431" s="1">
        <v>44913.887499999997</v>
      </c>
      <c r="E431">
        <v>0</v>
      </c>
      <c r="F431" t="s">
        <v>240</v>
      </c>
      <c r="G431">
        <v>100</v>
      </c>
      <c r="H431">
        <v>297</v>
      </c>
      <c r="I431">
        <v>1</v>
      </c>
      <c r="J431" s="1">
        <v>44913.887499999997</v>
      </c>
      <c r="K431" t="s">
        <v>8710</v>
      </c>
      <c r="L431" t="s">
        <v>242</v>
      </c>
      <c r="M431" t="s">
        <v>242</v>
      </c>
      <c r="N431" t="s">
        <v>8711</v>
      </c>
      <c r="O431" t="s">
        <v>8712</v>
      </c>
      <c r="P431">
        <v>34.029000000000003</v>
      </c>
      <c r="Q431">
        <v>-118.40049999999999</v>
      </c>
      <c r="R431" t="s">
        <v>245</v>
      </c>
      <c r="S431" t="s">
        <v>246</v>
      </c>
      <c r="T431" t="s">
        <v>8713</v>
      </c>
      <c r="U431" t="s">
        <v>8714</v>
      </c>
      <c r="V431">
        <v>959802109</v>
      </c>
      <c r="W431">
        <v>7389</v>
      </c>
      <c r="X431" t="s">
        <v>297</v>
      </c>
      <c r="Y431" t="s">
        <v>2196</v>
      </c>
      <c r="Z431">
        <v>2021</v>
      </c>
      <c r="AA431">
        <v>0</v>
      </c>
    </row>
    <row r="432" spans="1:27" x14ac:dyDescent="0.2">
      <c r="A432">
        <v>431</v>
      </c>
      <c r="B432">
        <v>471</v>
      </c>
      <c r="C432" s="1">
        <v>44917.178472222222</v>
      </c>
      <c r="D432" s="1">
        <v>44917.197916666664</v>
      </c>
      <c r="E432">
        <v>0</v>
      </c>
      <c r="F432" t="s">
        <v>6824</v>
      </c>
      <c r="G432">
        <v>100</v>
      </c>
      <c r="H432">
        <v>1674</v>
      </c>
      <c r="I432">
        <v>1</v>
      </c>
      <c r="J432" s="1">
        <v>44917.197916666664</v>
      </c>
      <c r="K432" t="s">
        <v>8729</v>
      </c>
      <c r="L432" t="s">
        <v>242</v>
      </c>
      <c r="M432" t="s">
        <v>242</v>
      </c>
      <c r="N432" t="s">
        <v>8730</v>
      </c>
      <c r="O432" t="s">
        <v>8731</v>
      </c>
      <c r="P432">
        <v>34.064799999999998</v>
      </c>
      <c r="Q432">
        <v>-118.4414</v>
      </c>
      <c r="R432" t="s">
        <v>245</v>
      </c>
      <c r="S432" t="s">
        <v>246</v>
      </c>
      <c r="T432" t="s">
        <v>8732</v>
      </c>
      <c r="U432" t="s">
        <v>8733</v>
      </c>
      <c r="V432">
        <v>3654100</v>
      </c>
      <c r="W432">
        <v>3841</v>
      </c>
      <c r="X432" t="s">
        <v>350</v>
      </c>
      <c r="Y432" t="s">
        <v>2411</v>
      </c>
      <c r="Z432">
        <v>2020</v>
      </c>
      <c r="AA432">
        <v>0</v>
      </c>
    </row>
    <row r="433" spans="1:27" x14ac:dyDescent="0.2">
      <c r="A433">
        <v>432</v>
      </c>
      <c r="B433">
        <v>472</v>
      </c>
      <c r="C433" s="1">
        <v>44917.197916666664</v>
      </c>
      <c r="D433" s="1">
        <v>44917.801388888889</v>
      </c>
      <c r="E433">
        <v>0</v>
      </c>
      <c r="F433" t="s">
        <v>2969</v>
      </c>
      <c r="G433">
        <v>100</v>
      </c>
      <c r="H433">
        <v>52111</v>
      </c>
      <c r="I433">
        <v>1</v>
      </c>
      <c r="J433" s="1">
        <v>44917.801388888889</v>
      </c>
      <c r="K433" t="s">
        <v>8741</v>
      </c>
      <c r="L433" t="s">
        <v>242</v>
      </c>
      <c r="M433" t="s">
        <v>242</v>
      </c>
      <c r="N433" t="s">
        <v>8742</v>
      </c>
      <c r="O433" t="s">
        <v>8743</v>
      </c>
      <c r="P433">
        <v>34.064799999999998</v>
      </c>
      <c r="Q433">
        <v>-118.4414</v>
      </c>
      <c r="R433" t="s">
        <v>245</v>
      </c>
      <c r="S433" t="s">
        <v>246</v>
      </c>
      <c r="T433" t="s">
        <v>8744</v>
      </c>
      <c r="U433" t="s">
        <v>8745</v>
      </c>
      <c r="V433">
        <v>101121101</v>
      </c>
      <c r="W433">
        <v>6798</v>
      </c>
      <c r="X433" t="s">
        <v>659</v>
      </c>
      <c r="Y433" t="s">
        <v>8746</v>
      </c>
      <c r="Z433">
        <v>2020</v>
      </c>
      <c r="AA433">
        <v>0.5</v>
      </c>
    </row>
    <row r="434" spans="1:27" x14ac:dyDescent="0.2">
      <c r="A434">
        <v>433</v>
      </c>
      <c r="B434">
        <v>473</v>
      </c>
      <c r="C434" s="1">
        <v>44917.801388888889</v>
      </c>
      <c r="D434" s="1">
        <v>44918.006249999999</v>
      </c>
      <c r="E434">
        <v>0</v>
      </c>
      <c r="F434" t="s">
        <v>6824</v>
      </c>
      <c r="G434">
        <v>100</v>
      </c>
      <c r="H434">
        <v>17716</v>
      </c>
      <c r="I434">
        <v>1</v>
      </c>
      <c r="J434" s="1">
        <v>44918.006249999999</v>
      </c>
      <c r="K434" t="s">
        <v>8765</v>
      </c>
      <c r="L434" t="s">
        <v>242</v>
      </c>
      <c r="M434" t="s">
        <v>242</v>
      </c>
      <c r="N434" t="s">
        <v>8766</v>
      </c>
      <c r="O434" t="s">
        <v>8767</v>
      </c>
      <c r="P434">
        <v>34.064799999999998</v>
      </c>
      <c r="Q434">
        <v>-118.4414</v>
      </c>
      <c r="R434" t="s">
        <v>245</v>
      </c>
      <c r="S434" t="s">
        <v>246</v>
      </c>
      <c r="T434" t="s">
        <v>8768</v>
      </c>
      <c r="U434" t="s">
        <v>8769</v>
      </c>
      <c r="V434" t="s">
        <v>8770</v>
      </c>
      <c r="W434">
        <v>6200</v>
      </c>
      <c r="X434" t="s">
        <v>319</v>
      </c>
      <c r="Y434" t="s">
        <v>8771</v>
      </c>
      <c r="Z434">
        <v>2020</v>
      </c>
      <c r="AA434">
        <v>0</v>
      </c>
    </row>
    <row r="435" spans="1:27" x14ac:dyDescent="0.2">
      <c r="A435">
        <v>434</v>
      </c>
      <c r="B435">
        <v>474</v>
      </c>
      <c r="C435" s="1">
        <v>44918.01666666667</v>
      </c>
      <c r="D435" s="1">
        <v>44918.996527777781</v>
      </c>
      <c r="E435">
        <v>0</v>
      </c>
      <c r="F435" t="s">
        <v>6824</v>
      </c>
      <c r="G435">
        <v>100</v>
      </c>
      <c r="H435">
        <v>84663</v>
      </c>
      <c r="I435">
        <v>1</v>
      </c>
      <c r="J435" s="1">
        <v>44918.996527777781</v>
      </c>
      <c r="K435" t="s">
        <v>8787</v>
      </c>
      <c r="L435" t="s">
        <v>242</v>
      </c>
      <c r="M435" t="s">
        <v>242</v>
      </c>
      <c r="N435" t="s">
        <v>8788</v>
      </c>
      <c r="O435" t="s">
        <v>8789</v>
      </c>
      <c r="P435">
        <v>34.064799999999998</v>
      </c>
      <c r="Q435">
        <v>-118.4414</v>
      </c>
      <c r="R435" t="s">
        <v>245</v>
      </c>
      <c r="S435" t="s">
        <v>246</v>
      </c>
      <c r="T435" t="s">
        <v>8790</v>
      </c>
      <c r="U435" t="s">
        <v>8791</v>
      </c>
      <c r="V435">
        <v>125269100</v>
      </c>
      <c r="W435">
        <v>2870</v>
      </c>
      <c r="X435" t="s">
        <v>418</v>
      </c>
      <c r="Y435" t="s">
        <v>2210</v>
      </c>
      <c r="Z435">
        <v>2020</v>
      </c>
      <c r="AA435">
        <v>0</v>
      </c>
    </row>
    <row r="436" spans="1:27" x14ac:dyDescent="0.2">
      <c r="A436">
        <v>435</v>
      </c>
      <c r="B436">
        <v>475</v>
      </c>
      <c r="C436" s="1">
        <v>44919.002083333333</v>
      </c>
      <c r="D436" s="1">
        <v>44919.057638888888</v>
      </c>
      <c r="E436">
        <v>0</v>
      </c>
      <c r="F436" t="s">
        <v>6824</v>
      </c>
      <c r="G436">
        <v>100</v>
      </c>
      <c r="H436">
        <v>4839</v>
      </c>
      <c r="I436">
        <v>1</v>
      </c>
      <c r="J436" s="1">
        <v>44919.057638888888</v>
      </c>
      <c r="K436" t="s">
        <v>8808</v>
      </c>
      <c r="L436" t="s">
        <v>242</v>
      </c>
      <c r="M436" t="s">
        <v>242</v>
      </c>
      <c r="N436" t="s">
        <v>8809</v>
      </c>
      <c r="O436" t="s">
        <v>8810</v>
      </c>
      <c r="P436">
        <v>34.064799999999998</v>
      </c>
      <c r="Q436">
        <v>-118.4414</v>
      </c>
      <c r="R436" t="s">
        <v>245</v>
      </c>
      <c r="S436" t="s">
        <v>246</v>
      </c>
      <c r="T436" t="s">
        <v>8811</v>
      </c>
      <c r="U436" t="s">
        <v>8812</v>
      </c>
      <c r="V436" t="s">
        <v>8813</v>
      </c>
      <c r="W436">
        <v>4911</v>
      </c>
      <c r="X436" t="s">
        <v>490</v>
      </c>
      <c r="Y436" t="s">
        <v>1010</v>
      </c>
      <c r="Z436">
        <v>2020</v>
      </c>
      <c r="AA436">
        <v>0</v>
      </c>
    </row>
    <row r="437" spans="1:27" x14ac:dyDescent="0.2">
      <c r="A437">
        <v>436</v>
      </c>
      <c r="B437">
        <v>476</v>
      </c>
      <c r="C437" s="1">
        <v>44921.93472222222</v>
      </c>
      <c r="D437" s="1">
        <v>44922.009722222225</v>
      </c>
      <c r="E437">
        <v>0</v>
      </c>
      <c r="F437" t="s">
        <v>6824</v>
      </c>
      <c r="G437">
        <v>100</v>
      </c>
      <c r="H437">
        <v>6450</v>
      </c>
      <c r="I437">
        <v>1</v>
      </c>
      <c r="J437" s="1">
        <v>44922.009722222225</v>
      </c>
      <c r="K437" t="s">
        <v>8832</v>
      </c>
      <c r="L437" t="s">
        <v>242</v>
      </c>
      <c r="M437" t="s">
        <v>242</v>
      </c>
      <c r="N437" t="s">
        <v>8833</v>
      </c>
      <c r="O437" t="s">
        <v>8834</v>
      </c>
      <c r="P437">
        <v>34.064799999999998</v>
      </c>
      <c r="Q437">
        <v>-118.4414</v>
      </c>
      <c r="R437" t="s">
        <v>245</v>
      </c>
      <c r="S437" t="s">
        <v>246</v>
      </c>
      <c r="T437" t="s">
        <v>8835</v>
      </c>
      <c r="U437" t="s">
        <v>8836</v>
      </c>
      <c r="V437" t="s">
        <v>8837</v>
      </c>
      <c r="W437">
        <v>1311</v>
      </c>
      <c r="X437" t="s">
        <v>248</v>
      </c>
      <c r="Y437" t="s">
        <v>586</v>
      </c>
      <c r="Z437">
        <v>2020</v>
      </c>
      <c r="AA437">
        <v>0.5</v>
      </c>
    </row>
    <row r="438" spans="1:27" x14ac:dyDescent="0.2">
      <c r="A438">
        <v>437</v>
      </c>
      <c r="B438">
        <v>477</v>
      </c>
      <c r="C438" s="1">
        <v>44893.55972222222</v>
      </c>
      <c r="D438" s="1">
        <v>44924.729861111111</v>
      </c>
      <c r="E438">
        <v>0</v>
      </c>
      <c r="F438" t="s">
        <v>8853</v>
      </c>
      <c r="G438">
        <v>100</v>
      </c>
      <c r="H438">
        <v>2693155</v>
      </c>
      <c r="I438">
        <v>1</v>
      </c>
      <c r="J438" s="1">
        <v>44924.729861111111</v>
      </c>
      <c r="K438" t="s">
        <v>8854</v>
      </c>
      <c r="L438" t="s">
        <v>242</v>
      </c>
      <c r="M438" t="s">
        <v>242</v>
      </c>
      <c r="N438" t="s">
        <v>8855</v>
      </c>
      <c r="O438" t="s">
        <v>8856</v>
      </c>
      <c r="P438">
        <v>33.594499999999996</v>
      </c>
      <c r="Q438">
        <v>-117.8304</v>
      </c>
      <c r="R438" t="s">
        <v>245</v>
      </c>
      <c r="S438" t="s">
        <v>246</v>
      </c>
      <c r="T438" t="s">
        <v>8857</v>
      </c>
      <c r="U438" t="s">
        <v>8858</v>
      </c>
      <c r="V438">
        <v>857477103</v>
      </c>
      <c r="W438">
        <v>6022</v>
      </c>
      <c r="X438"/>
      <c r="Y438" t="s">
        <v>7476</v>
      </c>
      <c r="Z438">
        <v>2021</v>
      </c>
      <c r="AA438">
        <v>0.5</v>
      </c>
    </row>
    <row r="439" spans="1:27" x14ac:dyDescent="0.2">
      <c r="A439">
        <v>438</v>
      </c>
      <c r="B439">
        <v>478</v>
      </c>
      <c r="C439" s="1">
        <v>44924.990972222222</v>
      </c>
      <c r="D439" s="1">
        <v>44925.026388888888</v>
      </c>
      <c r="E439">
        <v>0</v>
      </c>
      <c r="F439" t="s">
        <v>6824</v>
      </c>
      <c r="G439">
        <v>100</v>
      </c>
      <c r="H439">
        <v>3003</v>
      </c>
      <c r="I439">
        <v>1</v>
      </c>
      <c r="J439" s="1">
        <v>44925.026388888888</v>
      </c>
      <c r="K439" t="s">
        <v>8883</v>
      </c>
      <c r="L439" t="s">
        <v>242</v>
      </c>
      <c r="M439" t="s">
        <v>242</v>
      </c>
      <c r="N439" t="s">
        <v>8884</v>
      </c>
      <c r="O439" t="s">
        <v>8885</v>
      </c>
      <c r="P439">
        <v>34.064799999999998</v>
      </c>
      <c r="Q439">
        <v>-118.4414</v>
      </c>
      <c r="R439" t="s">
        <v>245</v>
      </c>
      <c r="S439" t="s">
        <v>246</v>
      </c>
      <c r="T439" t="s">
        <v>8886</v>
      </c>
      <c r="U439" t="s">
        <v>8887</v>
      </c>
      <c r="V439">
        <v>172908105</v>
      </c>
      <c r="W439">
        <v>2320</v>
      </c>
      <c r="X439" t="s">
        <v>476</v>
      </c>
      <c r="Y439" t="s">
        <v>2878</v>
      </c>
      <c r="Z439">
        <v>2020</v>
      </c>
      <c r="AA439">
        <v>0</v>
      </c>
    </row>
    <row r="440" spans="1:27" x14ac:dyDescent="0.2">
      <c r="A440">
        <v>439</v>
      </c>
      <c r="B440">
        <v>479</v>
      </c>
      <c r="C440" s="1">
        <v>44925.039583333331</v>
      </c>
      <c r="D440" s="1">
        <v>44925.073611111111</v>
      </c>
      <c r="E440">
        <v>0</v>
      </c>
      <c r="F440" t="s">
        <v>6824</v>
      </c>
      <c r="G440">
        <v>100</v>
      </c>
      <c r="H440">
        <v>2921</v>
      </c>
      <c r="I440">
        <v>1</v>
      </c>
      <c r="J440" s="1">
        <v>44925.073611111111</v>
      </c>
      <c r="K440" t="s">
        <v>8897</v>
      </c>
      <c r="L440" t="s">
        <v>242</v>
      </c>
      <c r="M440" t="s">
        <v>242</v>
      </c>
      <c r="N440" t="s">
        <v>8898</v>
      </c>
      <c r="O440" t="s">
        <v>8899</v>
      </c>
      <c r="P440">
        <v>34.064799999999998</v>
      </c>
      <c r="Q440">
        <v>-118.4414</v>
      </c>
      <c r="R440" t="s">
        <v>245</v>
      </c>
      <c r="S440" t="s">
        <v>246</v>
      </c>
      <c r="T440" t="s">
        <v>8900</v>
      </c>
      <c r="U440" t="s">
        <v>8901</v>
      </c>
      <c r="V440">
        <v>254709108</v>
      </c>
      <c r="W440">
        <v>6141</v>
      </c>
      <c r="X440" t="s">
        <v>319</v>
      </c>
      <c r="Y440" t="s">
        <v>5671</v>
      </c>
      <c r="Z440">
        <v>2020</v>
      </c>
      <c r="AA440">
        <v>0</v>
      </c>
    </row>
    <row r="441" spans="1:27" x14ac:dyDescent="0.2">
      <c r="A441">
        <v>440</v>
      </c>
      <c r="B441">
        <v>480</v>
      </c>
      <c r="C441" s="1">
        <v>44926.76458333333</v>
      </c>
      <c r="D441" s="1">
        <v>44926.804861111108</v>
      </c>
      <c r="E441">
        <v>0</v>
      </c>
      <c r="F441" t="s">
        <v>8853</v>
      </c>
      <c r="G441">
        <v>100</v>
      </c>
      <c r="H441">
        <v>3498</v>
      </c>
      <c r="I441">
        <v>1</v>
      </c>
      <c r="J441" s="1">
        <v>44926.804861111108</v>
      </c>
      <c r="K441" t="s">
        <v>8914</v>
      </c>
      <c r="L441" t="s">
        <v>242</v>
      </c>
      <c r="M441" t="s">
        <v>242</v>
      </c>
      <c r="N441" t="s">
        <v>8915</v>
      </c>
      <c r="O441" t="s">
        <v>8916</v>
      </c>
      <c r="P441">
        <v>33.594499999999996</v>
      </c>
      <c r="Q441">
        <v>-117.8304</v>
      </c>
      <c r="R441" t="s">
        <v>245</v>
      </c>
      <c r="S441" t="s">
        <v>246</v>
      </c>
      <c r="T441" t="s">
        <v>8917</v>
      </c>
      <c r="U441" t="s">
        <v>8918</v>
      </c>
      <c r="V441">
        <v>513272104</v>
      </c>
      <c r="W441">
        <v>2030</v>
      </c>
      <c r="X441" t="s">
        <v>326</v>
      </c>
      <c r="Y441" t="s">
        <v>2449</v>
      </c>
      <c r="Z441">
        <v>2021</v>
      </c>
      <c r="AA441">
        <v>0</v>
      </c>
    </row>
    <row r="442" spans="1:27" x14ac:dyDescent="0.2">
      <c r="A442">
        <v>441</v>
      </c>
      <c r="B442">
        <v>481</v>
      </c>
      <c r="C442" s="1">
        <v>44927.172222222223</v>
      </c>
      <c r="D442" s="1">
        <v>44927.306250000001</v>
      </c>
      <c r="E442">
        <v>0</v>
      </c>
      <c r="F442" t="s">
        <v>6824</v>
      </c>
      <c r="G442">
        <v>100</v>
      </c>
      <c r="H442">
        <v>11538</v>
      </c>
      <c r="I442">
        <v>1</v>
      </c>
      <c r="J442" s="1">
        <v>44927.306250000001</v>
      </c>
      <c r="K442" t="s">
        <v>8935</v>
      </c>
      <c r="L442" t="s">
        <v>242</v>
      </c>
      <c r="M442" t="s">
        <v>242</v>
      </c>
      <c r="N442" t="s">
        <v>8936</v>
      </c>
      <c r="O442" t="s">
        <v>8937</v>
      </c>
      <c r="P442">
        <v>34.064799999999998</v>
      </c>
      <c r="Q442">
        <v>-118.4414</v>
      </c>
      <c r="R442" t="s">
        <v>245</v>
      </c>
      <c r="S442" t="s">
        <v>246</v>
      </c>
      <c r="T442" t="s">
        <v>8938</v>
      </c>
      <c r="U442" t="s">
        <v>8939</v>
      </c>
      <c r="V442">
        <v>294429105</v>
      </c>
      <c r="W442">
        <v>7320</v>
      </c>
      <c r="X442" t="s">
        <v>476</v>
      </c>
      <c r="Y442" t="s">
        <v>3379</v>
      </c>
      <c r="Z442">
        <v>2020</v>
      </c>
      <c r="AA442">
        <v>0</v>
      </c>
    </row>
    <row r="443" spans="1:27" x14ac:dyDescent="0.2">
      <c r="A443">
        <v>442</v>
      </c>
      <c r="B443">
        <v>482</v>
      </c>
      <c r="C443" s="1">
        <v>44926.80972222222</v>
      </c>
      <c r="D443" s="1">
        <v>44927.71875</v>
      </c>
      <c r="E443">
        <v>0</v>
      </c>
      <c r="F443" t="s">
        <v>8853</v>
      </c>
      <c r="G443">
        <v>100</v>
      </c>
      <c r="H443">
        <v>78492</v>
      </c>
      <c r="I443">
        <v>1</v>
      </c>
      <c r="J443" s="1">
        <v>44927.71875</v>
      </c>
      <c r="K443" t="s">
        <v>8953</v>
      </c>
      <c r="L443" t="s">
        <v>242</v>
      </c>
      <c r="M443" t="s">
        <v>242</v>
      </c>
      <c r="N443" t="s">
        <v>8954</v>
      </c>
      <c r="O443" t="s">
        <v>8955</v>
      </c>
      <c r="P443">
        <v>33.594499999999996</v>
      </c>
      <c r="Q443">
        <v>-117.8304</v>
      </c>
      <c r="R443" t="s">
        <v>245</v>
      </c>
      <c r="S443" t="s">
        <v>246</v>
      </c>
      <c r="T443" t="s">
        <v>8956</v>
      </c>
      <c r="U443" t="s">
        <v>8957</v>
      </c>
      <c r="V443">
        <v>712704105</v>
      </c>
      <c r="W443">
        <v>6035</v>
      </c>
      <c r="X443" t="s">
        <v>319</v>
      </c>
      <c r="Y443" t="s">
        <v>8958</v>
      </c>
      <c r="Z443">
        <v>2020</v>
      </c>
      <c r="AA443">
        <v>0</v>
      </c>
    </row>
    <row r="444" spans="1:27" x14ac:dyDescent="0.2">
      <c r="A444">
        <v>443</v>
      </c>
      <c r="B444">
        <v>483</v>
      </c>
      <c r="C444" s="1">
        <v>44927.72152777778</v>
      </c>
      <c r="D444" s="1">
        <v>44927.759027777778</v>
      </c>
      <c r="E444">
        <v>0</v>
      </c>
      <c r="F444" t="s">
        <v>8853</v>
      </c>
      <c r="G444">
        <v>100</v>
      </c>
      <c r="H444">
        <v>3257</v>
      </c>
      <c r="I444">
        <v>1</v>
      </c>
      <c r="J444" s="1">
        <v>44927.759027777778</v>
      </c>
      <c r="K444" t="s">
        <v>8968</v>
      </c>
      <c r="L444" t="s">
        <v>242</v>
      </c>
      <c r="M444" t="s">
        <v>242</v>
      </c>
      <c r="N444" t="s">
        <v>8969</v>
      </c>
      <c r="O444" t="s">
        <v>8970</v>
      </c>
      <c r="P444">
        <v>33.594499999999996</v>
      </c>
      <c r="Q444">
        <v>-117.8304</v>
      </c>
      <c r="R444" t="s">
        <v>245</v>
      </c>
      <c r="S444" t="s">
        <v>246</v>
      </c>
      <c r="T444" t="s">
        <v>8971</v>
      </c>
      <c r="U444" t="s">
        <v>8972</v>
      </c>
      <c r="V444">
        <v>701094104</v>
      </c>
      <c r="W444">
        <v>3490</v>
      </c>
      <c r="X444" t="s">
        <v>476</v>
      </c>
      <c r="Y444" t="s">
        <v>2265</v>
      </c>
      <c r="Z444">
        <v>2020</v>
      </c>
      <c r="AA444">
        <v>0</v>
      </c>
    </row>
    <row r="445" spans="1:27" x14ac:dyDescent="0.2">
      <c r="A445">
        <v>444</v>
      </c>
      <c r="B445">
        <v>484</v>
      </c>
      <c r="C445" s="1">
        <v>44926.808333333334</v>
      </c>
      <c r="D445" s="1">
        <v>44927.813888888886</v>
      </c>
      <c r="E445">
        <v>0</v>
      </c>
      <c r="F445" t="s">
        <v>8853</v>
      </c>
      <c r="G445">
        <v>100</v>
      </c>
      <c r="H445">
        <v>86911</v>
      </c>
      <c r="I445">
        <v>1</v>
      </c>
      <c r="J445" s="1">
        <v>44927.813888888886</v>
      </c>
      <c r="K445" t="s">
        <v>8978</v>
      </c>
      <c r="L445" t="s">
        <v>242</v>
      </c>
      <c r="M445" t="s">
        <v>242</v>
      </c>
      <c r="N445" t="s">
        <v>8979</v>
      </c>
      <c r="O445" t="s">
        <v>8980</v>
      </c>
      <c r="P445">
        <v>33.594499999999996</v>
      </c>
      <c r="Q445">
        <v>-117.8304</v>
      </c>
      <c r="R445" t="s">
        <v>245</v>
      </c>
      <c r="S445" t="s">
        <v>246</v>
      </c>
      <c r="T445" t="s">
        <v>8981</v>
      </c>
      <c r="U445" t="s">
        <v>8982</v>
      </c>
      <c r="V445">
        <v>609839105</v>
      </c>
      <c r="W445">
        <v>3674</v>
      </c>
      <c r="X445" t="s">
        <v>297</v>
      </c>
      <c r="Y445" t="s">
        <v>8353</v>
      </c>
      <c r="Z445">
        <v>2020</v>
      </c>
      <c r="AA445">
        <v>0</v>
      </c>
    </row>
    <row r="446" spans="1:27" x14ac:dyDescent="0.2">
      <c r="A446">
        <v>445</v>
      </c>
      <c r="B446">
        <v>485</v>
      </c>
      <c r="C446" s="1">
        <v>44927.81527777778</v>
      </c>
      <c r="D446" s="1">
        <v>44927.838194444441</v>
      </c>
      <c r="E446">
        <v>0</v>
      </c>
      <c r="F446" t="s">
        <v>8853</v>
      </c>
      <c r="G446">
        <v>100</v>
      </c>
      <c r="H446">
        <v>1951</v>
      </c>
      <c r="I446">
        <v>1</v>
      </c>
      <c r="J446" s="1">
        <v>44927.838194444441</v>
      </c>
      <c r="K446" t="s">
        <v>8994</v>
      </c>
      <c r="L446" t="s">
        <v>242</v>
      </c>
      <c r="M446" t="s">
        <v>242</v>
      </c>
      <c r="N446" t="s">
        <v>8995</v>
      </c>
      <c r="O446" t="s">
        <v>8996</v>
      </c>
      <c r="P446">
        <v>33.594499999999996</v>
      </c>
      <c r="Q446">
        <v>-117.8304</v>
      </c>
      <c r="R446" t="s">
        <v>245</v>
      </c>
      <c r="S446" t="s">
        <v>246</v>
      </c>
      <c r="T446" t="s">
        <v>8997</v>
      </c>
      <c r="U446" t="s">
        <v>8998</v>
      </c>
      <c r="V446" t="s">
        <v>8999</v>
      </c>
      <c r="W446">
        <v>3842</v>
      </c>
      <c r="X446" t="s">
        <v>350</v>
      </c>
      <c r="Y446" t="s">
        <v>2411</v>
      </c>
      <c r="Z446">
        <v>2020</v>
      </c>
      <c r="AA446">
        <v>0</v>
      </c>
    </row>
    <row r="447" spans="1:27" x14ac:dyDescent="0.2">
      <c r="A447">
        <v>446</v>
      </c>
      <c r="B447">
        <v>486</v>
      </c>
      <c r="C447" s="1">
        <v>44927.839583333334</v>
      </c>
      <c r="D447" s="1">
        <v>44927.995138888888</v>
      </c>
      <c r="E447">
        <v>0</v>
      </c>
      <c r="F447" t="s">
        <v>8853</v>
      </c>
      <c r="G447">
        <v>100</v>
      </c>
      <c r="H447">
        <v>13436</v>
      </c>
      <c r="I447">
        <v>1</v>
      </c>
      <c r="J447" s="1">
        <v>44927.995138888888</v>
      </c>
      <c r="K447" t="s">
        <v>9008</v>
      </c>
      <c r="L447" t="s">
        <v>242</v>
      </c>
      <c r="M447" t="s">
        <v>242</v>
      </c>
      <c r="N447" t="s">
        <v>9009</v>
      </c>
      <c r="O447" t="s">
        <v>9010</v>
      </c>
      <c r="P447">
        <v>33.594499999999996</v>
      </c>
      <c r="Q447">
        <v>-117.8304</v>
      </c>
      <c r="R447" t="s">
        <v>245</v>
      </c>
      <c r="S447" t="s">
        <v>246</v>
      </c>
      <c r="T447" t="s">
        <v>9011</v>
      </c>
      <c r="U447" t="s">
        <v>9012</v>
      </c>
      <c r="V447" t="s">
        <v>9013</v>
      </c>
      <c r="W447">
        <v>3572</v>
      </c>
      <c r="X447" t="s">
        <v>297</v>
      </c>
      <c r="Y447" t="s">
        <v>298</v>
      </c>
      <c r="Z447">
        <v>2020</v>
      </c>
      <c r="AA447">
        <v>0.5</v>
      </c>
    </row>
    <row r="448" spans="1:27" x14ac:dyDescent="0.2">
      <c r="A448">
        <v>447</v>
      </c>
      <c r="B448">
        <v>487</v>
      </c>
      <c r="C448" s="1">
        <v>44930.54791666667</v>
      </c>
      <c r="D448" s="1">
        <v>44930.638194444444</v>
      </c>
      <c r="E448">
        <v>0</v>
      </c>
      <c r="F448" t="s">
        <v>8853</v>
      </c>
      <c r="G448">
        <v>100</v>
      </c>
      <c r="H448">
        <v>7798</v>
      </c>
      <c r="I448">
        <v>1</v>
      </c>
      <c r="J448" s="1">
        <v>44930.638194444444</v>
      </c>
      <c r="K448" t="s">
        <v>9037</v>
      </c>
      <c r="L448" t="s">
        <v>242</v>
      </c>
      <c r="M448" t="s">
        <v>242</v>
      </c>
      <c r="N448" t="s">
        <v>9038</v>
      </c>
      <c r="O448" t="s">
        <v>9039</v>
      </c>
      <c r="P448">
        <v>33.594499999999996</v>
      </c>
      <c r="Q448">
        <v>-117.8304</v>
      </c>
      <c r="R448" t="s">
        <v>245</v>
      </c>
      <c r="S448" t="s">
        <v>246</v>
      </c>
      <c r="T448" t="s">
        <v>9040</v>
      </c>
      <c r="U448" t="s">
        <v>9041</v>
      </c>
      <c r="V448">
        <v>854502101</v>
      </c>
      <c r="W448">
        <v>3420</v>
      </c>
      <c r="X448" t="s">
        <v>476</v>
      </c>
      <c r="Y448" t="s">
        <v>2265</v>
      </c>
      <c r="Z448">
        <v>2020</v>
      </c>
      <c r="AA448">
        <v>0</v>
      </c>
    </row>
    <row r="449" spans="1:27" x14ac:dyDescent="0.2">
      <c r="A449">
        <v>448</v>
      </c>
      <c r="B449">
        <v>488</v>
      </c>
      <c r="C449" s="1">
        <v>44930.677083333336</v>
      </c>
      <c r="D449" s="1">
        <v>44930.713194444441</v>
      </c>
      <c r="E449">
        <v>0</v>
      </c>
      <c r="F449" t="s">
        <v>3026</v>
      </c>
      <c r="G449">
        <v>100</v>
      </c>
      <c r="H449">
        <v>3112</v>
      </c>
      <c r="I449">
        <v>1</v>
      </c>
      <c r="J449" s="1">
        <v>44930.713194444441</v>
      </c>
      <c r="K449" t="s">
        <v>9051</v>
      </c>
      <c r="L449" t="s">
        <v>242</v>
      </c>
      <c r="M449" t="s">
        <v>242</v>
      </c>
      <c r="N449" t="s">
        <v>9052</v>
      </c>
      <c r="O449" t="s">
        <v>9053</v>
      </c>
      <c r="P449">
        <v>34.266599999999997</v>
      </c>
      <c r="Q449">
        <v>-118.76430000000001</v>
      </c>
      <c r="R449" t="s">
        <v>245</v>
      </c>
      <c r="S449" t="s">
        <v>246</v>
      </c>
      <c r="T449" t="s">
        <v>9054</v>
      </c>
      <c r="U449" t="s">
        <v>9055</v>
      </c>
      <c r="V449" t="s">
        <v>9056</v>
      </c>
      <c r="W449">
        <v>3674</v>
      </c>
      <c r="X449" t="s">
        <v>297</v>
      </c>
      <c r="Y449" t="s">
        <v>8353</v>
      </c>
      <c r="Z449">
        <v>2020</v>
      </c>
      <c r="AA449">
        <v>0</v>
      </c>
    </row>
    <row r="450" spans="1:27" x14ac:dyDescent="0.2">
      <c r="A450">
        <v>449</v>
      </c>
      <c r="B450">
        <v>489</v>
      </c>
      <c r="C450" s="1">
        <v>44930.713888888888</v>
      </c>
      <c r="D450" s="1">
        <v>44935.524305555555</v>
      </c>
      <c r="E450">
        <v>0</v>
      </c>
      <c r="F450" t="s">
        <v>9068</v>
      </c>
      <c r="G450">
        <v>100</v>
      </c>
      <c r="H450">
        <v>415635</v>
      </c>
      <c r="I450">
        <v>1</v>
      </c>
      <c r="J450" s="1">
        <v>44935.525000000001</v>
      </c>
      <c r="K450" t="s">
        <v>9069</v>
      </c>
      <c r="L450" t="s">
        <v>242</v>
      </c>
      <c r="M450" t="s">
        <v>242</v>
      </c>
      <c r="N450" t="s">
        <v>9070</v>
      </c>
      <c r="O450" t="s">
        <v>9071</v>
      </c>
      <c r="P450">
        <v>34.064799999999998</v>
      </c>
      <c r="Q450">
        <v>-118.4414</v>
      </c>
      <c r="R450" t="s">
        <v>245</v>
      </c>
      <c r="S450" t="s">
        <v>246</v>
      </c>
      <c r="T450" t="s">
        <v>9072</v>
      </c>
      <c r="U450" t="s">
        <v>9073</v>
      </c>
      <c r="V450" t="s">
        <v>9074</v>
      </c>
      <c r="W450">
        <v>2082</v>
      </c>
      <c r="X450" t="s">
        <v>326</v>
      </c>
      <c r="Y450" t="s">
        <v>9075</v>
      </c>
      <c r="Z450">
        <v>2020</v>
      </c>
      <c r="AA450">
        <v>0</v>
      </c>
    </row>
    <row r="451" spans="1:27" x14ac:dyDescent="0.2">
      <c r="A451">
        <v>450</v>
      </c>
      <c r="B451">
        <v>490</v>
      </c>
      <c r="C451" s="1">
        <v>44941.672222222223</v>
      </c>
      <c r="D451" s="1">
        <v>44941.717361111114</v>
      </c>
      <c r="E451">
        <v>0</v>
      </c>
      <c r="F451" t="s">
        <v>9092</v>
      </c>
      <c r="G451">
        <v>100</v>
      </c>
      <c r="H451">
        <v>3909</v>
      </c>
      <c r="I451">
        <v>1</v>
      </c>
      <c r="J451" s="1">
        <v>44941.717361111114</v>
      </c>
      <c r="K451" t="s">
        <v>9093</v>
      </c>
      <c r="L451" t="s">
        <v>242</v>
      </c>
      <c r="M451" t="s">
        <v>242</v>
      </c>
      <c r="N451" t="s">
        <v>9094</v>
      </c>
      <c r="O451" t="s">
        <v>9095</v>
      </c>
      <c r="P451">
        <v>34.064799999999998</v>
      </c>
      <c r="Q451">
        <v>-118.4414</v>
      </c>
      <c r="R451" t="s">
        <v>245</v>
      </c>
      <c r="S451" t="s">
        <v>246</v>
      </c>
      <c r="T451" t="s">
        <v>9096</v>
      </c>
      <c r="U451" t="s">
        <v>9097</v>
      </c>
      <c r="V451">
        <v>879369106</v>
      </c>
      <c r="W451">
        <v>3841</v>
      </c>
      <c r="X451" t="s">
        <v>350</v>
      </c>
      <c r="Y451" t="s">
        <v>2411</v>
      </c>
      <c r="Z451">
        <v>2020</v>
      </c>
      <c r="AA451">
        <v>0</v>
      </c>
    </row>
    <row r="452" spans="1:27" x14ac:dyDescent="0.2">
      <c r="A452">
        <v>451</v>
      </c>
      <c r="B452">
        <v>491</v>
      </c>
      <c r="C452" s="1">
        <v>44942.868055555555</v>
      </c>
      <c r="D452" s="1">
        <v>44942.993750000001</v>
      </c>
      <c r="E452">
        <v>0</v>
      </c>
      <c r="F452" t="s">
        <v>2969</v>
      </c>
      <c r="G452">
        <v>100</v>
      </c>
      <c r="H452">
        <v>10867</v>
      </c>
      <c r="I452">
        <v>1</v>
      </c>
      <c r="J452" s="1">
        <v>44942.993750000001</v>
      </c>
      <c r="K452" t="s">
        <v>9106</v>
      </c>
      <c r="L452" t="s">
        <v>242</v>
      </c>
      <c r="M452" t="s">
        <v>242</v>
      </c>
      <c r="N452" t="s">
        <v>9107</v>
      </c>
      <c r="O452" t="s">
        <v>9108</v>
      </c>
      <c r="P452">
        <v>34.064799999999998</v>
      </c>
      <c r="Q452">
        <v>-118.4414</v>
      </c>
      <c r="R452" t="s">
        <v>245</v>
      </c>
      <c r="S452" t="s">
        <v>246</v>
      </c>
      <c r="T452" t="s">
        <v>9109</v>
      </c>
      <c r="U452" t="s">
        <v>9110</v>
      </c>
      <c r="V452">
        <v>896239100</v>
      </c>
      <c r="W452">
        <v>3829</v>
      </c>
      <c r="X452" t="s">
        <v>297</v>
      </c>
      <c r="Y452" t="s">
        <v>9111</v>
      </c>
      <c r="Z452">
        <v>2020</v>
      </c>
      <c r="AA452">
        <v>0</v>
      </c>
    </row>
    <row r="453" spans="1:27" x14ac:dyDescent="0.2">
      <c r="A453">
        <v>452</v>
      </c>
      <c r="B453">
        <v>492</v>
      </c>
      <c r="C453" s="1">
        <v>44943.463888888888</v>
      </c>
      <c r="D453" s="1">
        <v>44943.469444444447</v>
      </c>
      <c r="E453">
        <v>0</v>
      </c>
      <c r="F453" t="s">
        <v>9121</v>
      </c>
      <c r="G453">
        <v>100</v>
      </c>
      <c r="H453">
        <v>469</v>
      </c>
      <c r="I453">
        <v>1</v>
      </c>
      <c r="J453" s="1">
        <v>44943.469444444447</v>
      </c>
      <c r="K453" t="s">
        <v>9122</v>
      </c>
      <c r="L453" t="s">
        <v>242</v>
      </c>
      <c r="M453" t="s">
        <v>242</v>
      </c>
      <c r="N453" t="s">
        <v>9123</v>
      </c>
      <c r="O453" t="s">
        <v>9124</v>
      </c>
      <c r="P453">
        <v>34.064799999999998</v>
      </c>
      <c r="Q453">
        <v>-118.4414</v>
      </c>
      <c r="R453" t="s">
        <v>245</v>
      </c>
      <c r="S453" t="s">
        <v>246</v>
      </c>
      <c r="T453" t="s">
        <v>9125</v>
      </c>
      <c r="U453" t="s">
        <v>9126</v>
      </c>
      <c r="V453">
        <v>880770102</v>
      </c>
      <c r="W453">
        <v>3825</v>
      </c>
      <c r="X453" t="s">
        <v>297</v>
      </c>
      <c r="Y453" t="s">
        <v>9127</v>
      </c>
      <c r="Z453">
        <v>2020</v>
      </c>
      <c r="AA453">
        <v>0</v>
      </c>
    </row>
    <row r="454" spans="1:27" x14ac:dyDescent="0.2">
      <c r="A454">
        <v>453</v>
      </c>
      <c r="B454">
        <v>493</v>
      </c>
      <c r="C454" s="1">
        <v>44949.916666666664</v>
      </c>
      <c r="D454" s="1">
        <v>44949.947916666664</v>
      </c>
      <c r="E454">
        <v>0</v>
      </c>
      <c r="F454" t="s">
        <v>2969</v>
      </c>
      <c r="G454">
        <v>100</v>
      </c>
      <c r="H454">
        <v>2651</v>
      </c>
      <c r="I454">
        <v>1</v>
      </c>
      <c r="J454" s="1">
        <v>44949.947916666664</v>
      </c>
      <c r="K454" t="s">
        <v>9136</v>
      </c>
      <c r="L454" t="s">
        <v>242</v>
      </c>
      <c r="M454" t="s">
        <v>242</v>
      </c>
      <c r="N454" t="s">
        <v>9137</v>
      </c>
      <c r="O454" t="s">
        <v>9138</v>
      </c>
      <c r="P454">
        <v>34.064799999999998</v>
      </c>
      <c r="Q454">
        <v>-118.4414</v>
      </c>
      <c r="R454" t="s">
        <v>245</v>
      </c>
      <c r="S454" t="s">
        <v>246</v>
      </c>
      <c r="T454" t="s">
        <v>9139</v>
      </c>
      <c r="U454" t="s">
        <v>9140</v>
      </c>
      <c r="V454">
        <v>883203101</v>
      </c>
      <c r="W454">
        <v>3720</v>
      </c>
      <c r="X454" t="s">
        <v>476</v>
      </c>
      <c r="Y454" t="s">
        <v>2504</v>
      </c>
      <c r="Z454">
        <v>2020</v>
      </c>
      <c r="AA454">
        <v>0</v>
      </c>
    </row>
    <row r="455" spans="1:27" x14ac:dyDescent="0.2">
      <c r="A455">
        <v>454</v>
      </c>
      <c r="B455">
        <v>494</v>
      </c>
      <c r="C455" s="1">
        <v>44949.95</v>
      </c>
      <c r="D455" s="1">
        <v>44949.984027777777</v>
      </c>
      <c r="E455">
        <v>0</v>
      </c>
      <c r="F455" t="s">
        <v>2969</v>
      </c>
      <c r="G455">
        <v>100</v>
      </c>
      <c r="H455">
        <v>2959</v>
      </c>
      <c r="I455">
        <v>1</v>
      </c>
      <c r="J455" s="1">
        <v>44949.984722222223</v>
      </c>
      <c r="K455" t="s">
        <v>9154</v>
      </c>
      <c r="L455" t="s">
        <v>242</v>
      </c>
      <c r="M455" t="s">
        <v>242</v>
      </c>
      <c r="N455" t="s">
        <v>9155</v>
      </c>
      <c r="O455" t="s">
        <v>9156</v>
      </c>
      <c r="P455">
        <v>34.064799999999998</v>
      </c>
      <c r="Q455">
        <v>-118.4414</v>
      </c>
      <c r="R455" t="s">
        <v>245</v>
      </c>
      <c r="S455" t="s">
        <v>246</v>
      </c>
      <c r="T455" t="s">
        <v>9157</v>
      </c>
      <c r="U455" t="s">
        <v>9158</v>
      </c>
      <c r="V455">
        <v>902252105</v>
      </c>
      <c r="W455">
        <v>7372</v>
      </c>
      <c r="X455" t="s">
        <v>297</v>
      </c>
      <c r="Y455" t="s">
        <v>566</v>
      </c>
      <c r="Z455">
        <v>2020</v>
      </c>
      <c r="AA455">
        <v>0</v>
      </c>
    </row>
    <row r="456" spans="1:27" x14ac:dyDescent="0.2">
      <c r="A456">
        <v>455</v>
      </c>
      <c r="B456">
        <v>495</v>
      </c>
      <c r="C456" s="1">
        <v>44949.984722222223</v>
      </c>
      <c r="D456" s="1">
        <v>44950.023611111108</v>
      </c>
      <c r="E456">
        <v>0</v>
      </c>
      <c r="F456" t="s">
        <v>2969</v>
      </c>
      <c r="G456">
        <v>100</v>
      </c>
      <c r="H456">
        <v>3348</v>
      </c>
      <c r="I456">
        <v>1</v>
      </c>
      <c r="J456" s="1">
        <v>44950.023611111108</v>
      </c>
      <c r="K456" t="s">
        <v>9172</v>
      </c>
      <c r="L456" t="s">
        <v>242</v>
      </c>
      <c r="M456" t="s">
        <v>242</v>
      </c>
      <c r="N456" t="s">
        <v>9173</v>
      </c>
      <c r="O456" t="s">
        <v>9174</v>
      </c>
      <c r="P456">
        <v>34.064799999999998</v>
      </c>
      <c r="Q456">
        <v>-118.4414</v>
      </c>
      <c r="R456" t="s">
        <v>245</v>
      </c>
      <c r="S456" t="s">
        <v>246</v>
      </c>
      <c r="T456" t="s">
        <v>9175</v>
      </c>
      <c r="U456" t="s">
        <v>9176</v>
      </c>
      <c r="V456">
        <v>902653104</v>
      </c>
      <c r="W456">
        <v>6798</v>
      </c>
      <c r="X456" t="s">
        <v>659</v>
      </c>
      <c r="Y456" t="s">
        <v>6831</v>
      </c>
      <c r="Z456">
        <v>2020</v>
      </c>
      <c r="AA456">
        <v>0.5</v>
      </c>
    </row>
    <row r="457" spans="1:27" x14ac:dyDescent="0.2">
      <c r="A457">
        <v>456</v>
      </c>
      <c r="B457">
        <v>496</v>
      </c>
      <c r="C457" s="1">
        <v>44954.702777777777</v>
      </c>
      <c r="D457" s="1">
        <v>44955.662499999999</v>
      </c>
      <c r="E457">
        <v>0</v>
      </c>
      <c r="F457" t="s">
        <v>8499</v>
      </c>
      <c r="G457">
        <v>100</v>
      </c>
      <c r="H457">
        <v>82897</v>
      </c>
      <c r="I457">
        <v>1</v>
      </c>
      <c r="J457" s="1">
        <v>44955.662499999999</v>
      </c>
      <c r="K457" t="s">
        <v>9197</v>
      </c>
      <c r="L457" t="s">
        <v>242</v>
      </c>
      <c r="M457" t="s">
        <v>242</v>
      </c>
      <c r="N457" t="s">
        <v>9198</v>
      </c>
      <c r="O457" t="s">
        <v>9199</v>
      </c>
      <c r="P457">
        <v>34.064799999999998</v>
      </c>
      <c r="Q457">
        <v>-118.4414</v>
      </c>
      <c r="R457" t="s">
        <v>245</v>
      </c>
      <c r="S457" t="s">
        <v>246</v>
      </c>
      <c r="T457" t="s">
        <v>9200</v>
      </c>
      <c r="U457" t="s">
        <v>9201</v>
      </c>
      <c r="V457" t="s">
        <v>9202</v>
      </c>
      <c r="W457">
        <v>6321</v>
      </c>
      <c r="X457" t="s">
        <v>319</v>
      </c>
      <c r="Y457" t="s">
        <v>2291</v>
      </c>
      <c r="Z457">
        <v>2020</v>
      </c>
      <c r="AA457">
        <v>1</v>
      </c>
    </row>
    <row r="458" spans="1:27" x14ac:dyDescent="0.2">
      <c r="A458">
        <v>457</v>
      </c>
      <c r="B458">
        <v>497</v>
      </c>
      <c r="C458" s="1">
        <v>44956.595138888886</v>
      </c>
      <c r="D458" s="1">
        <v>44956.697916666664</v>
      </c>
      <c r="E458">
        <v>0</v>
      </c>
      <c r="F458" t="s">
        <v>9224</v>
      </c>
      <c r="G458">
        <v>100</v>
      </c>
      <c r="H458">
        <v>8879</v>
      </c>
      <c r="I458">
        <v>1</v>
      </c>
      <c r="J458" s="1">
        <v>44956.697916666664</v>
      </c>
      <c r="K458" t="s">
        <v>9225</v>
      </c>
      <c r="L458" t="s">
        <v>242</v>
      </c>
      <c r="M458" t="s">
        <v>242</v>
      </c>
      <c r="N458" t="s">
        <v>9226</v>
      </c>
      <c r="O458" t="s">
        <v>9227</v>
      </c>
      <c r="P458">
        <v>34.064799999999998</v>
      </c>
      <c r="Q458">
        <v>-118.4414</v>
      </c>
      <c r="R458" t="s">
        <v>245</v>
      </c>
      <c r="S458" t="s">
        <v>246</v>
      </c>
      <c r="T458" t="s">
        <v>9228</v>
      </c>
      <c r="U458" t="s">
        <v>9229</v>
      </c>
      <c r="V458">
        <v>929160109</v>
      </c>
      <c r="W458">
        <v>1400</v>
      </c>
      <c r="X458" t="s">
        <v>418</v>
      </c>
      <c r="Y458" t="s">
        <v>3184</v>
      </c>
      <c r="Z458">
        <v>2020</v>
      </c>
      <c r="AA458">
        <v>0</v>
      </c>
    </row>
    <row r="459" spans="1:27" x14ac:dyDescent="0.2">
      <c r="A459">
        <v>458</v>
      </c>
      <c r="B459">
        <v>498</v>
      </c>
      <c r="C459" s="1">
        <v>44946.744444444441</v>
      </c>
      <c r="D459" s="1">
        <v>44956.703472222223</v>
      </c>
      <c r="E459">
        <v>0</v>
      </c>
      <c r="F459" t="s">
        <v>9224</v>
      </c>
      <c r="G459">
        <v>100</v>
      </c>
      <c r="H459">
        <v>860478</v>
      </c>
      <c r="I459">
        <v>1</v>
      </c>
      <c r="J459" s="1">
        <v>44956.703472222223</v>
      </c>
      <c r="K459" t="s">
        <v>9241</v>
      </c>
      <c r="L459" t="s">
        <v>242</v>
      </c>
      <c r="M459" t="s">
        <v>242</v>
      </c>
      <c r="N459" t="s">
        <v>9242</v>
      </c>
      <c r="O459" t="s">
        <v>9243</v>
      </c>
      <c r="P459">
        <v>34.064799999999998</v>
      </c>
      <c r="Q459">
        <v>-118.4414</v>
      </c>
      <c r="R459" t="s">
        <v>245</v>
      </c>
      <c r="S459" t="s">
        <v>246</v>
      </c>
      <c r="T459" t="s">
        <v>9244</v>
      </c>
      <c r="U459" t="s">
        <v>9245</v>
      </c>
      <c r="V459">
        <v>893641100</v>
      </c>
      <c r="W459">
        <v>3728</v>
      </c>
      <c r="X459" t="s">
        <v>476</v>
      </c>
      <c r="Y459" t="s">
        <v>2504</v>
      </c>
      <c r="Z459">
        <v>2020</v>
      </c>
      <c r="AA459">
        <v>0</v>
      </c>
    </row>
    <row r="460" spans="1:27" x14ac:dyDescent="0.2">
      <c r="A460">
        <v>459</v>
      </c>
      <c r="B460">
        <v>499</v>
      </c>
      <c r="C460" s="1">
        <v>44957.538888888892</v>
      </c>
      <c r="D460" s="1">
        <v>44957.540972222225</v>
      </c>
      <c r="E460">
        <v>0</v>
      </c>
      <c r="F460" t="s">
        <v>240</v>
      </c>
      <c r="G460">
        <v>100</v>
      </c>
      <c r="H460">
        <v>215</v>
      </c>
      <c r="I460">
        <v>1</v>
      </c>
      <c r="J460" s="1">
        <v>44957.541666666664</v>
      </c>
      <c r="K460" t="s">
        <v>9266</v>
      </c>
      <c r="L460" t="s">
        <v>242</v>
      </c>
      <c r="M460" t="s">
        <v>242</v>
      </c>
      <c r="N460" t="s">
        <v>9267</v>
      </c>
      <c r="O460" t="s">
        <v>9268</v>
      </c>
      <c r="P460">
        <v>34.029000000000003</v>
      </c>
      <c r="Q460">
        <v>-118.40049999999999</v>
      </c>
      <c r="R460" t="s">
        <v>245</v>
      </c>
      <c r="S460" t="s">
        <v>246</v>
      </c>
      <c r="T460" t="s">
        <v>9269</v>
      </c>
      <c r="U460" t="s">
        <v>9270</v>
      </c>
      <c r="V460">
        <v>833034101</v>
      </c>
      <c r="W460">
        <v>3420</v>
      </c>
      <c r="X460" t="s">
        <v>476</v>
      </c>
      <c r="Y460" t="s">
        <v>2265</v>
      </c>
      <c r="Z460">
        <v>2020</v>
      </c>
      <c r="AA460">
        <v>0</v>
      </c>
    </row>
    <row r="461" spans="1:27" x14ac:dyDescent="0.2">
      <c r="A461">
        <v>460</v>
      </c>
      <c r="B461">
        <v>500</v>
      </c>
      <c r="C461" s="1">
        <v>44951.663194444445</v>
      </c>
      <c r="D461" s="1">
        <v>44958.98541666667</v>
      </c>
      <c r="E461">
        <v>0</v>
      </c>
      <c r="F461" t="s">
        <v>2969</v>
      </c>
      <c r="G461">
        <v>100</v>
      </c>
      <c r="H461">
        <v>632663</v>
      </c>
      <c r="I461">
        <v>1</v>
      </c>
      <c r="J461" s="1">
        <v>44958.98541666667</v>
      </c>
      <c r="K461" t="s">
        <v>9282</v>
      </c>
      <c r="L461" t="s">
        <v>242</v>
      </c>
      <c r="M461" t="s">
        <v>242</v>
      </c>
      <c r="N461" t="s">
        <v>9283</v>
      </c>
      <c r="O461" t="s">
        <v>9284</v>
      </c>
      <c r="P461">
        <v>34.064799999999998</v>
      </c>
      <c r="Q461">
        <v>-118.4414</v>
      </c>
      <c r="R461" t="s">
        <v>245</v>
      </c>
      <c r="S461" t="s">
        <v>246</v>
      </c>
      <c r="T461" t="s">
        <v>9285</v>
      </c>
      <c r="U461" t="s">
        <v>9286</v>
      </c>
      <c r="V461">
        <v>913903100</v>
      </c>
      <c r="W461">
        <v>8062</v>
      </c>
      <c r="X461" t="s">
        <v>350</v>
      </c>
      <c r="Y461" t="s">
        <v>9287</v>
      </c>
      <c r="Z461">
        <v>2021</v>
      </c>
      <c r="AA461">
        <v>0</v>
      </c>
    </row>
    <row r="462" spans="1:27" x14ac:dyDescent="0.2">
      <c r="A462">
        <v>461</v>
      </c>
      <c r="B462">
        <v>501</v>
      </c>
      <c r="C462" s="1">
        <v>44958.986111111109</v>
      </c>
      <c r="D462" s="1">
        <v>44959.027083333334</v>
      </c>
      <c r="E462">
        <v>0</v>
      </c>
      <c r="F462" t="s">
        <v>2969</v>
      </c>
      <c r="G462">
        <v>100</v>
      </c>
      <c r="H462">
        <v>3567</v>
      </c>
      <c r="I462">
        <v>1</v>
      </c>
      <c r="J462" s="1">
        <v>44959.027083333334</v>
      </c>
      <c r="K462" t="s">
        <v>9292</v>
      </c>
      <c r="L462" t="s">
        <v>242</v>
      </c>
      <c r="M462" t="s">
        <v>242</v>
      </c>
      <c r="N462" t="s">
        <v>9293</v>
      </c>
      <c r="O462" t="s">
        <v>9294</v>
      </c>
      <c r="P462">
        <v>34.064799999999998</v>
      </c>
      <c r="Q462">
        <v>-118.4414</v>
      </c>
      <c r="R462" t="s">
        <v>245</v>
      </c>
      <c r="S462" t="s">
        <v>246</v>
      </c>
      <c r="T462" t="s">
        <v>9295</v>
      </c>
      <c r="U462" t="s">
        <v>9296</v>
      </c>
      <c r="V462">
        <v>929042109</v>
      </c>
      <c r="W462">
        <v>6798</v>
      </c>
      <c r="X462" t="s">
        <v>659</v>
      </c>
      <c r="Y462" t="s">
        <v>8746</v>
      </c>
      <c r="Z462">
        <v>2020</v>
      </c>
      <c r="AA462">
        <v>1</v>
      </c>
    </row>
    <row r="463" spans="1:27" x14ac:dyDescent="0.2">
      <c r="A463">
        <v>462</v>
      </c>
      <c r="B463">
        <v>502</v>
      </c>
      <c r="C463" s="1">
        <v>44960.59097222222</v>
      </c>
      <c r="D463" s="1">
        <v>44960.629166666666</v>
      </c>
      <c r="E463">
        <v>0</v>
      </c>
      <c r="F463" t="s">
        <v>9316</v>
      </c>
      <c r="G463">
        <v>100</v>
      </c>
      <c r="H463">
        <v>3268</v>
      </c>
      <c r="I463">
        <v>1</v>
      </c>
      <c r="J463" s="1">
        <v>44960.629166666666</v>
      </c>
      <c r="K463" t="s">
        <v>9317</v>
      </c>
      <c r="L463" t="s">
        <v>242</v>
      </c>
      <c r="M463" t="s">
        <v>242</v>
      </c>
      <c r="N463" t="s">
        <v>9318</v>
      </c>
      <c r="O463" t="s">
        <v>9319</v>
      </c>
      <c r="P463">
        <v>34.064799999999998</v>
      </c>
      <c r="Q463">
        <v>-118.4414</v>
      </c>
      <c r="R463" t="s">
        <v>245</v>
      </c>
      <c r="S463" t="s">
        <v>246</v>
      </c>
      <c r="T463" t="s">
        <v>9320</v>
      </c>
      <c r="U463" t="s">
        <v>9321</v>
      </c>
      <c r="V463" s="3">
        <v>9.23E+106</v>
      </c>
      <c r="W463">
        <v>7371</v>
      </c>
      <c r="X463" t="s">
        <v>297</v>
      </c>
      <c r="Y463" t="s">
        <v>445</v>
      </c>
      <c r="Z463">
        <v>2020</v>
      </c>
      <c r="AA463">
        <v>0</v>
      </c>
    </row>
    <row r="464" spans="1:27" x14ac:dyDescent="0.2">
      <c r="A464">
        <v>463</v>
      </c>
      <c r="B464">
        <v>503</v>
      </c>
      <c r="C464" s="1">
        <v>44960.629861111112</v>
      </c>
      <c r="D464" s="1">
        <v>44960.760416666664</v>
      </c>
      <c r="E464">
        <v>0</v>
      </c>
      <c r="F464" t="s">
        <v>9316</v>
      </c>
      <c r="G464">
        <v>100</v>
      </c>
      <c r="H464">
        <v>11305</v>
      </c>
      <c r="I464">
        <v>1</v>
      </c>
      <c r="J464" s="1">
        <v>44960.760416666664</v>
      </c>
      <c r="K464" t="s">
        <v>9330</v>
      </c>
      <c r="L464" t="s">
        <v>242</v>
      </c>
      <c r="M464" t="s">
        <v>242</v>
      </c>
      <c r="N464" t="s">
        <v>9331</v>
      </c>
      <c r="O464" t="s">
        <v>9332</v>
      </c>
      <c r="P464">
        <v>34.064799999999998</v>
      </c>
      <c r="Q464">
        <v>-118.4414</v>
      </c>
      <c r="R464" t="s">
        <v>245</v>
      </c>
      <c r="S464" t="s">
        <v>246</v>
      </c>
      <c r="T464" t="s">
        <v>9333</v>
      </c>
      <c r="U464" t="s">
        <v>9334</v>
      </c>
      <c r="V464" t="s">
        <v>9335</v>
      </c>
      <c r="W464">
        <v>6798</v>
      </c>
      <c r="X464" t="s">
        <v>659</v>
      </c>
      <c r="Y464" t="s">
        <v>9336</v>
      </c>
      <c r="Z464">
        <v>2020</v>
      </c>
      <c r="AA464">
        <v>0</v>
      </c>
    </row>
    <row r="465" spans="1:27" x14ac:dyDescent="0.2">
      <c r="A465" s="10">
        <v>464</v>
      </c>
      <c r="B465">
        <v>504</v>
      </c>
      <c r="C465" s="1">
        <v>44960.6875</v>
      </c>
      <c r="D465" s="1">
        <v>44961.772916666669</v>
      </c>
      <c r="E465">
        <v>0</v>
      </c>
      <c r="F465" t="s">
        <v>8529</v>
      </c>
      <c r="G465">
        <v>100</v>
      </c>
      <c r="H465">
        <v>93724</v>
      </c>
      <c r="I465">
        <v>1</v>
      </c>
      <c r="J465" s="1">
        <v>44961.772916666669</v>
      </c>
      <c r="K465" t="s">
        <v>9355</v>
      </c>
      <c r="L465" t="s">
        <v>242</v>
      </c>
      <c r="M465" t="s">
        <v>242</v>
      </c>
      <c r="N465" t="s">
        <v>9356</v>
      </c>
      <c r="O465" t="s">
        <v>9357</v>
      </c>
      <c r="P465">
        <v>34.064799999999998</v>
      </c>
      <c r="Q465">
        <v>-118.4414</v>
      </c>
      <c r="R465" t="s">
        <v>245</v>
      </c>
      <c r="S465" t="s">
        <v>246</v>
      </c>
      <c r="T465" s="10" t="s">
        <v>9358</v>
      </c>
      <c r="U465" t="s">
        <v>9359</v>
      </c>
      <c r="V465">
        <v>892356106</v>
      </c>
      <c r="W465">
        <v>5200</v>
      </c>
      <c r="X465" s="10" t="s">
        <v>271</v>
      </c>
      <c r="Y465" s="10" t="s">
        <v>9360</v>
      </c>
      <c r="Z465" s="10">
        <v>2021</v>
      </c>
      <c r="AA465" s="10">
        <v>0</v>
      </c>
    </row>
    <row r="466" spans="1:27" x14ac:dyDescent="0.2">
      <c r="A466">
        <v>465</v>
      </c>
      <c r="B466">
        <v>505</v>
      </c>
      <c r="C466" s="1">
        <v>44959.027083333334</v>
      </c>
      <c r="D466" s="1">
        <v>44961.9375</v>
      </c>
      <c r="E466">
        <v>0</v>
      </c>
      <c r="F466" t="s">
        <v>2997</v>
      </c>
      <c r="G466">
        <v>100</v>
      </c>
      <c r="H466">
        <v>251455</v>
      </c>
      <c r="I466">
        <v>1</v>
      </c>
      <c r="J466" s="1">
        <v>44961.9375</v>
      </c>
      <c r="K466" t="s">
        <v>9375</v>
      </c>
      <c r="L466" t="s">
        <v>242</v>
      </c>
      <c r="M466" t="s">
        <v>242</v>
      </c>
      <c r="N466" t="s">
        <v>9376</v>
      </c>
      <c r="O466" t="s">
        <v>9377</v>
      </c>
      <c r="P466">
        <v>34.185600000000001</v>
      </c>
      <c r="Q466">
        <v>-119.2137</v>
      </c>
      <c r="R466" t="s">
        <v>245</v>
      </c>
      <c r="S466" t="s">
        <v>246</v>
      </c>
      <c r="T466" t="s">
        <v>9378</v>
      </c>
      <c r="U466" t="s">
        <v>9379</v>
      </c>
      <c r="V466" t="s">
        <v>9380</v>
      </c>
      <c r="W466">
        <v>7374</v>
      </c>
      <c r="X466" t="s">
        <v>476</v>
      </c>
      <c r="Y466" t="s">
        <v>9381</v>
      </c>
      <c r="Z466">
        <v>2020</v>
      </c>
      <c r="AA466">
        <v>0</v>
      </c>
    </row>
    <row r="467" spans="1:27" x14ac:dyDescent="0.2">
      <c r="A467">
        <v>466</v>
      </c>
      <c r="B467">
        <v>506</v>
      </c>
      <c r="C467" s="1">
        <v>44961.938194444447</v>
      </c>
      <c r="D467" s="1">
        <v>44961.97152777778</v>
      </c>
      <c r="E467">
        <v>0</v>
      </c>
      <c r="F467" t="s">
        <v>2997</v>
      </c>
      <c r="G467">
        <v>100</v>
      </c>
      <c r="H467">
        <v>2884</v>
      </c>
      <c r="I467">
        <v>1</v>
      </c>
      <c r="J467" s="1">
        <v>44961.97152777778</v>
      </c>
      <c r="K467" t="s">
        <v>9397</v>
      </c>
      <c r="L467" t="s">
        <v>242</v>
      </c>
      <c r="M467" t="s">
        <v>242</v>
      </c>
      <c r="N467" t="s">
        <v>9398</v>
      </c>
      <c r="O467" t="s">
        <v>9399</v>
      </c>
      <c r="P467">
        <v>34.185600000000001</v>
      </c>
      <c r="Q467">
        <v>-119.2137</v>
      </c>
      <c r="R467" t="s">
        <v>245</v>
      </c>
      <c r="S467" t="s">
        <v>246</v>
      </c>
      <c r="T467" t="s">
        <v>9400</v>
      </c>
      <c r="U467" t="s">
        <v>9401</v>
      </c>
      <c r="V467" t="s">
        <v>9402</v>
      </c>
      <c r="W467">
        <v>2834</v>
      </c>
      <c r="X467" t="s">
        <v>350</v>
      </c>
      <c r="Y467" t="s">
        <v>974</v>
      </c>
      <c r="Z467">
        <v>2020</v>
      </c>
      <c r="AA467">
        <v>0</v>
      </c>
    </row>
    <row r="468" spans="1:27" x14ac:dyDescent="0.2">
      <c r="A468">
        <v>467</v>
      </c>
      <c r="B468">
        <v>507</v>
      </c>
      <c r="C468" s="1">
        <v>44961.972222222219</v>
      </c>
      <c r="D468" s="1">
        <v>44962.006249999999</v>
      </c>
      <c r="E468">
        <v>0</v>
      </c>
      <c r="F468" t="s">
        <v>2997</v>
      </c>
      <c r="G468">
        <v>100</v>
      </c>
      <c r="H468">
        <v>2982</v>
      </c>
      <c r="I468">
        <v>1</v>
      </c>
      <c r="J468" s="1">
        <v>44962.006249999999</v>
      </c>
      <c r="K468" t="s">
        <v>9418</v>
      </c>
      <c r="L468" t="s">
        <v>242</v>
      </c>
      <c r="M468" t="s">
        <v>242</v>
      </c>
      <c r="N468" t="s">
        <v>9419</v>
      </c>
      <c r="O468" t="s">
        <v>9420</v>
      </c>
      <c r="P468">
        <v>34.185600000000001</v>
      </c>
      <c r="Q468">
        <v>-119.2137</v>
      </c>
      <c r="R468" t="s">
        <v>245</v>
      </c>
      <c r="S468" t="s">
        <v>246</v>
      </c>
      <c r="T468" t="s">
        <v>9421</v>
      </c>
      <c r="U468" t="s">
        <v>9422</v>
      </c>
      <c r="V468">
        <v>929740108</v>
      </c>
      <c r="W468">
        <v>3743</v>
      </c>
      <c r="X468" t="s">
        <v>476</v>
      </c>
      <c r="Y468" t="s">
        <v>9423</v>
      </c>
      <c r="Z468">
        <v>2020</v>
      </c>
      <c r="AA468">
        <v>0</v>
      </c>
    </row>
    <row r="469" spans="1:27" x14ac:dyDescent="0.2">
      <c r="A469">
        <v>468</v>
      </c>
      <c r="B469">
        <v>508</v>
      </c>
      <c r="C469" s="1">
        <v>44961.77847222222</v>
      </c>
      <c r="D469" s="1">
        <v>44963.600694444445</v>
      </c>
      <c r="E469">
        <v>0</v>
      </c>
      <c r="F469" t="s">
        <v>9437</v>
      </c>
      <c r="G469">
        <v>100</v>
      </c>
      <c r="H469">
        <v>157462</v>
      </c>
      <c r="I469">
        <v>1</v>
      </c>
      <c r="J469" s="1">
        <v>44963.600694444445</v>
      </c>
      <c r="K469" t="s">
        <v>9438</v>
      </c>
      <c r="L469" t="s">
        <v>242</v>
      </c>
      <c r="M469" t="s">
        <v>242</v>
      </c>
      <c r="N469" t="s">
        <v>9439</v>
      </c>
      <c r="O469" t="s">
        <v>9440</v>
      </c>
      <c r="P469">
        <v>34.064799999999998</v>
      </c>
      <c r="Q469">
        <v>-118.4414</v>
      </c>
      <c r="R469" t="s">
        <v>245</v>
      </c>
      <c r="S469" t="s">
        <v>246</v>
      </c>
      <c r="T469" t="s">
        <v>9441</v>
      </c>
      <c r="U469" t="s">
        <v>9442</v>
      </c>
      <c r="V469" t="s">
        <v>9443</v>
      </c>
      <c r="W469">
        <v>2836</v>
      </c>
      <c r="X469" t="s">
        <v>350</v>
      </c>
      <c r="Y469" t="s">
        <v>9444</v>
      </c>
      <c r="Z469">
        <v>2022</v>
      </c>
      <c r="AA469">
        <v>0</v>
      </c>
    </row>
    <row r="470" spans="1:27" x14ac:dyDescent="0.2">
      <c r="A470">
        <v>469</v>
      </c>
      <c r="B470">
        <v>509</v>
      </c>
      <c r="C470" s="1">
        <v>44963.579861111109</v>
      </c>
      <c r="D470" s="1">
        <v>44963.742361111108</v>
      </c>
      <c r="E470">
        <v>0</v>
      </c>
      <c r="F470" t="s">
        <v>9437</v>
      </c>
      <c r="G470">
        <v>100</v>
      </c>
      <c r="H470">
        <v>14049</v>
      </c>
      <c r="I470">
        <v>1</v>
      </c>
      <c r="J470" s="1">
        <v>44963.742361111108</v>
      </c>
      <c r="K470" t="s">
        <v>9453</v>
      </c>
      <c r="L470" t="s">
        <v>242</v>
      </c>
      <c r="M470" t="s">
        <v>242</v>
      </c>
      <c r="N470" t="s">
        <v>9454</v>
      </c>
      <c r="O470" t="s">
        <v>9455</v>
      </c>
      <c r="P470">
        <v>34.064799999999998</v>
      </c>
      <c r="Q470">
        <v>-118.4414</v>
      </c>
      <c r="R470" t="s">
        <v>245</v>
      </c>
      <c r="S470" t="s">
        <v>246</v>
      </c>
      <c r="T470" t="s">
        <v>9456</v>
      </c>
      <c r="U470" t="s">
        <v>9457</v>
      </c>
      <c r="V470" t="s">
        <v>9458</v>
      </c>
      <c r="W470">
        <v>2080</v>
      </c>
      <c r="X470" t="s">
        <v>326</v>
      </c>
      <c r="Y470" t="s">
        <v>1332</v>
      </c>
      <c r="Z470">
        <v>2022</v>
      </c>
      <c r="AA470">
        <v>0</v>
      </c>
    </row>
    <row r="471" spans="1:27" x14ac:dyDescent="0.2">
      <c r="A471">
        <v>470</v>
      </c>
      <c r="B471">
        <v>511</v>
      </c>
      <c r="C471" s="1">
        <v>44963.588888888888</v>
      </c>
      <c r="D471" s="1">
        <v>44964.75</v>
      </c>
      <c r="E471">
        <v>0</v>
      </c>
      <c r="F471" t="s">
        <v>2969</v>
      </c>
      <c r="G471">
        <v>100</v>
      </c>
      <c r="H471">
        <v>100305</v>
      </c>
      <c r="I471">
        <v>1</v>
      </c>
      <c r="J471" s="1">
        <v>44964.75</v>
      </c>
      <c r="K471" t="s">
        <v>9472</v>
      </c>
      <c r="L471" t="s">
        <v>242</v>
      </c>
      <c r="M471" t="s">
        <v>242</v>
      </c>
      <c r="N471" t="s">
        <v>9473</v>
      </c>
      <c r="O471" t="s">
        <v>9474</v>
      </c>
      <c r="P471">
        <v>34.064799999999998</v>
      </c>
      <c r="Q471">
        <v>-118.4414</v>
      </c>
      <c r="R471" t="s">
        <v>245</v>
      </c>
      <c r="S471" t="s">
        <v>246</v>
      </c>
      <c r="T471" t="s">
        <v>9475</v>
      </c>
      <c r="U471" t="s">
        <v>9476</v>
      </c>
      <c r="V471" t="s">
        <v>9477</v>
      </c>
      <c r="W471">
        <v>4931</v>
      </c>
      <c r="X471" t="s">
        <v>490</v>
      </c>
      <c r="Y471" t="s">
        <v>491</v>
      </c>
      <c r="Z471">
        <v>2020</v>
      </c>
      <c r="AA471">
        <v>0.5</v>
      </c>
    </row>
    <row r="472" spans="1:27" x14ac:dyDescent="0.2">
      <c r="A472">
        <v>471</v>
      </c>
      <c r="B472">
        <v>512</v>
      </c>
      <c r="C472" s="1">
        <v>44964.750694444447</v>
      </c>
      <c r="D472" s="1">
        <v>44964.765972222223</v>
      </c>
      <c r="E472">
        <v>0</v>
      </c>
      <c r="F472" t="s">
        <v>2969</v>
      </c>
      <c r="G472">
        <v>100</v>
      </c>
      <c r="H472">
        <v>1361</v>
      </c>
      <c r="I472">
        <v>1</v>
      </c>
      <c r="J472" s="1">
        <v>44964.765972222223</v>
      </c>
      <c r="K472" t="s">
        <v>9503</v>
      </c>
      <c r="L472" t="s">
        <v>242</v>
      </c>
      <c r="M472" t="s">
        <v>242</v>
      </c>
      <c r="N472" t="s">
        <v>9504</v>
      </c>
      <c r="O472" t="s">
        <v>9505</v>
      </c>
      <c r="P472">
        <v>34.064799999999998</v>
      </c>
      <c r="Q472">
        <v>-118.4414</v>
      </c>
      <c r="R472" t="s">
        <v>245</v>
      </c>
      <c r="S472" t="s">
        <v>246</v>
      </c>
      <c r="T472"/>
      <c r="U472" t="s">
        <v>9506</v>
      </c>
      <c r="V472" t="s">
        <v>9507</v>
      </c>
      <c r="W472">
        <v>6411</v>
      </c>
      <c r="X472" t="s">
        <v>319</v>
      </c>
      <c r="Y472" t="s">
        <v>608</v>
      </c>
      <c r="Z472">
        <v>2020</v>
      </c>
      <c r="AA472">
        <v>0</v>
      </c>
    </row>
    <row r="473" spans="1:27" x14ac:dyDescent="0.2">
      <c r="A473">
        <v>472</v>
      </c>
      <c r="B473">
        <v>513</v>
      </c>
      <c r="C473" s="1">
        <v>44964.765972222223</v>
      </c>
      <c r="D473" s="1">
        <v>44964.802083333336</v>
      </c>
      <c r="E473">
        <v>0</v>
      </c>
      <c r="F473" t="s">
        <v>2969</v>
      </c>
      <c r="G473">
        <v>100</v>
      </c>
      <c r="H473">
        <v>3121</v>
      </c>
      <c r="I473">
        <v>1</v>
      </c>
      <c r="J473" s="1">
        <v>44964.802083333336</v>
      </c>
      <c r="K473" t="s">
        <v>9517</v>
      </c>
      <c r="L473" t="s">
        <v>242</v>
      </c>
      <c r="M473" t="s">
        <v>242</v>
      </c>
      <c r="N473" t="s">
        <v>9518</v>
      </c>
      <c r="O473" t="s">
        <v>9519</v>
      </c>
      <c r="P473">
        <v>34.054400000000001</v>
      </c>
      <c r="Q473">
        <v>-118.2441</v>
      </c>
      <c r="R473" t="s">
        <v>245</v>
      </c>
      <c r="S473" t="s">
        <v>246</v>
      </c>
      <c r="T473" t="s">
        <v>9520</v>
      </c>
      <c r="U473" t="s">
        <v>9521</v>
      </c>
      <c r="V473">
        <v>969457100</v>
      </c>
      <c r="W473">
        <v>4922</v>
      </c>
      <c r="X473" t="s">
        <v>248</v>
      </c>
      <c r="Y473" t="s">
        <v>7775</v>
      </c>
      <c r="Z473">
        <v>2020</v>
      </c>
      <c r="AA473">
        <v>0.5</v>
      </c>
    </row>
    <row r="474" spans="1:27" x14ac:dyDescent="0.2">
      <c r="A474">
        <v>473</v>
      </c>
      <c r="B474">
        <v>514</v>
      </c>
      <c r="C474" s="1">
        <v>44964.802083333336</v>
      </c>
      <c r="D474" s="1">
        <v>44967.991666666669</v>
      </c>
      <c r="E474">
        <v>0</v>
      </c>
      <c r="F474" t="s">
        <v>2969</v>
      </c>
      <c r="G474">
        <v>100</v>
      </c>
      <c r="H474">
        <v>275530</v>
      </c>
      <c r="I474">
        <v>1</v>
      </c>
      <c r="J474" s="1">
        <v>44967.991666666669</v>
      </c>
      <c r="K474" t="s">
        <v>9540</v>
      </c>
      <c r="L474" t="s">
        <v>242</v>
      </c>
      <c r="M474" t="s">
        <v>242</v>
      </c>
      <c r="N474" t="s">
        <v>9541</v>
      </c>
      <c r="O474" t="s">
        <v>9542</v>
      </c>
      <c r="P474">
        <v>34.054400000000001</v>
      </c>
      <c r="Q474">
        <v>-118.2441</v>
      </c>
      <c r="R474" t="s">
        <v>245</v>
      </c>
      <c r="S474" t="s">
        <v>246</v>
      </c>
      <c r="T474" t="s">
        <v>9543</v>
      </c>
      <c r="U474" t="s">
        <v>9544</v>
      </c>
      <c r="V474">
        <v>84423102</v>
      </c>
      <c r="W474">
        <v>6331</v>
      </c>
      <c r="X474" t="s">
        <v>319</v>
      </c>
      <c r="Y474" t="s">
        <v>9545</v>
      </c>
      <c r="Z474">
        <v>2021</v>
      </c>
      <c r="AA474">
        <v>0</v>
      </c>
    </row>
    <row r="475" spans="1:27" x14ac:dyDescent="0.2">
      <c r="A475">
        <v>474</v>
      </c>
      <c r="B475">
        <v>515</v>
      </c>
      <c r="C475" s="1">
        <v>44967.991666666669</v>
      </c>
      <c r="D475" s="1">
        <v>44968.043749999997</v>
      </c>
      <c r="E475">
        <v>0</v>
      </c>
      <c r="F475" t="s">
        <v>2969</v>
      </c>
      <c r="G475">
        <v>100</v>
      </c>
      <c r="H475">
        <v>4498</v>
      </c>
      <c r="I475">
        <v>1</v>
      </c>
      <c r="J475" s="1">
        <v>44968.043749999997</v>
      </c>
      <c r="K475" t="s">
        <v>9563</v>
      </c>
      <c r="L475" t="s">
        <v>242</v>
      </c>
      <c r="M475" t="s">
        <v>242</v>
      </c>
      <c r="N475" t="s">
        <v>9564</v>
      </c>
      <c r="O475" t="s">
        <v>9565</v>
      </c>
      <c r="P475">
        <v>34.054400000000001</v>
      </c>
      <c r="Q475">
        <v>-118.2441</v>
      </c>
      <c r="R475" t="s">
        <v>245</v>
      </c>
      <c r="S475" t="s">
        <v>246</v>
      </c>
      <c r="T475" t="s">
        <v>9566</v>
      </c>
      <c r="U475" t="s">
        <v>9567</v>
      </c>
      <c r="V475">
        <v>962166104</v>
      </c>
      <c r="W475">
        <v>6798</v>
      </c>
      <c r="X475" t="s">
        <v>659</v>
      </c>
      <c r="Y475" t="s">
        <v>2676</v>
      </c>
      <c r="Z475">
        <v>2020</v>
      </c>
      <c r="AA475">
        <v>0</v>
      </c>
    </row>
    <row r="476" spans="1:27" x14ac:dyDescent="0.2">
      <c r="A476">
        <v>475</v>
      </c>
      <c r="B476">
        <v>518</v>
      </c>
      <c r="C476" s="1">
        <v>44968.043749999997</v>
      </c>
      <c r="D476" s="1">
        <v>44971.828472222223</v>
      </c>
      <c r="E476">
        <v>0</v>
      </c>
      <c r="F476" t="s">
        <v>2969</v>
      </c>
      <c r="G476">
        <v>100</v>
      </c>
      <c r="H476">
        <v>327015</v>
      </c>
      <c r="I476">
        <v>1</v>
      </c>
      <c r="J476" s="1">
        <v>44971.828472222223</v>
      </c>
      <c r="K476" t="s">
        <v>9582</v>
      </c>
      <c r="L476" t="s">
        <v>242</v>
      </c>
      <c r="M476" t="s">
        <v>242</v>
      </c>
      <c r="N476" t="s">
        <v>9583</v>
      </c>
      <c r="O476" t="s">
        <v>9584</v>
      </c>
      <c r="P476">
        <v>34.054400000000001</v>
      </c>
      <c r="Q476">
        <v>-118.2441</v>
      </c>
      <c r="R476" t="s">
        <v>245</v>
      </c>
      <c r="S476" t="s">
        <v>246</v>
      </c>
      <c r="T476" t="s">
        <v>9585</v>
      </c>
      <c r="U476" t="s">
        <v>9586</v>
      </c>
      <c r="V476" t="s">
        <v>9587</v>
      </c>
      <c r="W476">
        <v>4931</v>
      </c>
      <c r="X476" t="s">
        <v>490</v>
      </c>
      <c r="Y476" t="s">
        <v>1010</v>
      </c>
      <c r="Z476">
        <v>2020</v>
      </c>
      <c r="AA476">
        <v>0</v>
      </c>
    </row>
    <row r="477" spans="1:27" x14ac:dyDescent="0.2">
      <c r="A477">
        <v>476</v>
      </c>
      <c r="B477">
        <v>519</v>
      </c>
      <c r="C477" s="1">
        <v>44971.828472222223</v>
      </c>
      <c r="D477" s="1">
        <v>44972.620138888888</v>
      </c>
      <c r="E477">
        <v>0</v>
      </c>
      <c r="F477" t="s">
        <v>9610</v>
      </c>
      <c r="G477">
        <v>100</v>
      </c>
      <c r="H477">
        <v>68394</v>
      </c>
      <c r="I477">
        <v>1</v>
      </c>
      <c r="J477" s="1">
        <v>44972.620138888888</v>
      </c>
      <c r="K477" t="s">
        <v>9611</v>
      </c>
      <c r="L477" t="s">
        <v>242</v>
      </c>
      <c r="M477" t="s">
        <v>242</v>
      </c>
      <c r="N477" t="s">
        <v>9612</v>
      </c>
      <c r="O477" t="s">
        <v>9613</v>
      </c>
      <c r="P477">
        <v>34.051499999999997</v>
      </c>
      <c r="Q477">
        <v>-118.27070000000001</v>
      </c>
      <c r="R477" t="s">
        <v>245</v>
      </c>
      <c r="S477" t="s">
        <v>246</v>
      </c>
      <c r="T477" t="s">
        <v>9614</v>
      </c>
      <c r="U477" t="s">
        <v>9615</v>
      </c>
      <c r="V477" t="s">
        <v>9616</v>
      </c>
      <c r="W477">
        <v>3843</v>
      </c>
      <c r="X477" t="s">
        <v>350</v>
      </c>
      <c r="Y477" t="s">
        <v>9617</v>
      </c>
      <c r="Z477">
        <v>2020</v>
      </c>
      <c r="AA477">
        <v>0</v>
      </c>
    </row>
    <row r="478" spans="1:27" x14ac:dyDescent="0.2">
      <c r="A478">
        <v>477</v>
      </c>
      <c r="B478">
        <v>520</v>
      </c>
      <c r="C478" s="1">
        <v>44972.620138888888</v>
      </c>
      <c r="D478" s="1">
        <v>44972.664583333331</v>
      </c>
      <c r="E478">
        <v>0</v>
      </c>
      <c r="F478" t="s">
        <v>9610</v>
      </c>
      <c r="G478">
        <v>100</v>
      </c>
      <c r="H478">
        <v>3828</v>
      </c>
      <c r="I478">
        <v>1</v>
      </c>
      <c r="J478" s="1">
        <v>44972.664583333331</v>
      </c>
      <c r="K478" t="s">
        <v>9632</v>
      </c>
      <c r="L478" t="s">
        <v>242</v>
      </c>
      <c r="M478" t="s">
        <v>242</v>
      </c>
      <c r="N478" t="s">
        <v>9633</v>
      </c>
      <c r="O478" t="s">
        <v>9634</v>
      </c>
      <c r="P478">
        <v>34.051499999999997</v>
      </c>
      <c r="Q478">
        <v>-118.27070000000001</v>
      </c>
      <c r="R478" t="s">
        <v>245</v>
      </c>
      <c r="S478" t="s">
        <v>246</v>
      </c>
      <c r="T478" t="s">
        <v>9635</v>
      </c>
      <c r="U478" t="s">
        <v>9636</v>
      </c>
      <c r="V478" t="s">
        <v>9637</v>
      </c>
      <c r="W478">
        <v>3561</v>
      </c>
      <c r="X478" t="s">
        <v>476</v>
      </c>
      <c r="Y478" t="s">
        <v>2265</v>
      </c>
      <c r="Z478">
        <v>2020</v>
      </c>
      <c r="AA478">
        <v>0.5</v>
      </c>
    </row>
    <row r="479" spans="1:27" x14ac:dyDescent="0.2">
      <c r="A479">
        <v>478</v>
      </c>
      <c r="B479">
        <v>521</v>
      </c>
      <c r="C479" s="1">
        <v>44955.662499999999</v>
      </c>
      <c r="D479" s="1">
        <v>44972.782638888886</v>
      </c>
      <c r="E479">
        <v>0</v>
      </c>
      <c r="F479" t="s">
        <v>9655</v>
      </c>
      <c r="G479">
        <v>100</v>
      </c>
      <c r="H479">
        <v>1479196</v>
      </c>
      <c r="I479">
        <v>1</v>
      </c>
      <c r="J479" s="1">
        <v>44972.782638888886</v>
      </c>
      <c r="K479" t="s">
        <v>9656</v>
      </c>
      <c r="L479" t="s">
        <v>242</v>
      </c>
      <c r="M479" t="s">
        <v>242</v>
      </c>
      <c r="N479" t="s">
        <v>9657</v>
      </c>
      <c r="O479" t="s">
        <v>9658</v>
      </c>
      <c r="P479">
        <v>34.054400000000001</v>
      </c>
      <c r="Q479">
        <v>-118.2441</v>
      </c>
      <c r="R479" t="s">
        <v>245</v>
      </c>
      <c r="S479" t="s">
        <v>246</v>
      </c>
      <c r="T479" t="s">
        <v>9659</v>
      </c>
      <c r="U479" t="s">
        <v>9660</v>
      </c>
      <c r="V479">
        <v>911363109</v>
      </c>
      <c r="W479">
        <v>7359</v>
      </c>
      <c r="X479" t="s">
        <v>476</v>
      </c>
      <c r="Y479" t="s">
        <v>2236</v>
      </c>
      <c r="Z479">
        <v>2020</v>
      </c>
      <c r="AA479">
        <v>0</v>
      </c>
    </row>
    <row r="480" spans="1:27" x14ac:dyDescent="0.2">
      <c r="A480" s="10">
        <v>479</v>
      </c>
      <c r="B480">
        <v>524</v>
      </c>
      <c r="C480" s="1">
        <v>44972.664583333331</v>
      </c>
      <c r="D480" s="1">
        <v>44974.552083333336</v>
      </c>
      <c r="E480">
        <v>0</v>
      </c>
      <c r="F480" t="s">
        <v>2969</v>
      </c>
      <c r="G480">
        <v>100</v>
      </c>
      <c r="H480">
        <v>163094</v>
      </c>
      <c r="I480">
        <v>1</v>
      </c>
      <c r="J480" s="1">
        <v>44974.552083333336</v>
      </c>
      <c r="K480" t="s">
        <v>9678</v>
      </c>
      <c r="L480" t="s">
        <v>242</v>
      </c>
      <c r="M480" t="s">
        <v>242</v>
      </c>
      <c r="N480" t="s">
        <v>9679</v>
      </c>
      <c r="O480" t="s">
        <v>9680</v>
      </c>
      <c r="P480">
        <v>34.054400000000001</v>
      </c>
      <c r="Q480">
        <v>-118.2441</v>
      </c>
      <c r="R480" t="s">
        <v>245</v>
      </c>
      <c r="S480" t="s">
        <v>246</v>
      </c>
      <c r="T480" s="10" t="s">
        <v>9681</v>
      </c>
      <c r="U480" t="s">
        <v>9682</v>
      </c>
      <c r="V480">
        <v>988498101</v>
      </c>
      <c r="W480">
        <v>5812</v>
      </c>
      <c r="X480" s="10" t="s">
        <v>271</v>
      </c>
      <c r="Y480" s="10" t="s">
        <v>9683</v>
      </c>
      <c r="Z480" s="10">
        <v>2020</v>
      </c>
      <c r="AA480" s="10">
        <v>0.5</v>
      </c>
    </row>
    <row r="481" spans="1:27" x14ac:dyDescent="0.2">
      <c r="A481">
        <v>480</v>
      </c>
      <c r="B481">
        <v>525</v>
      </c>
      <c r="C481" s="1">
        <v>44974.552083333336</v>
      </c>
      <c r="D481" s="1">
        <v>44974.572222222225</v>
      </c>
      <c r="E481">
        <v>0</v>
      </c>
      <c r="F481" t="s">
        <v>2969</v>
      </c>
      <c r="G481">
        <v>100</v>
      </c>
      <c r="H481">
        <v>1726</v>
      </c>
      <c r="I481">
        <v>1</v>
      </c>
      <c r="J481" s="1">
        <v>44974.572222222225</v>
      </c>
      <c r="K481" t="s">
        <v>9707</v>
      </c>
      <c r="L481" t="s">
        <v>242</v>
      </c>
      <c r="M481" t="s">
        <v>242</v>
      </c>
      <c r="N481" t="s">
        <v>9708</v>
      </c>
      <c r="O481" t="s">
        <v>9709</v>
      </c>
      <c r="P481">
        <v>34.054400000000001</v>
      </c>
      <c r="Q481">
        <v>-118.2441</v>
      </c>
      <c r="R481" t="s">
        <v>245</v>
      </c>
      <c r="S481" t="s">
        <v>246</v>
      </c>
      <c r="T481" t="s">
        <v>9710</v>
      </c>
      <c r="U481" t="s">
        <v>9711</v>
      </c>
      <c r="V481">
        <v>989207105</v>
      </c>
      <c r="W481">
        <v>3560</v>
      </c>
      <c r="X481" t="s">
        <v>297</v>
      </c>
      <c r="Y481" t="s">
        <v>9111</v>
      </c>
      <c r="Z481">
        <v>2020</v>
      </c>
      <c r="AA481">
        <v>0.5</v>
      </c>
    </row>
    <row r="482" spans="1:27" x14ac:dyDescent="0.2">
      <c r="A482">
        <v>481</v>
      </c>
      <c r="B482">
        <v>526</v>
      </c>
      <c r="C482" s="1">
        <v>44974.572222222225</v>
      </c>
      <c r="D482" s="1">
        <v>44974.583333333336</v>
      </c>
      <c r="E482">
        <v>0</v>
      </c>
      <c r="F482" t="s">
        <v>2969</v>
      </c>
      <c r="G482">
        <v>100</v>
      </c>
      <c r="H482">
        <v>937</v>
      </c>
      <c r="I482">
        <v>1</v>
      </c>
      <c r="J482" s="1">
        <v>44974.583333333336</v>
      </c>
      <c r="K482" t="s">
        <v>9725</v>
      </c>
      <c r="L482" t="s">
        <v>242</v>
      </c>
      <c r="M482" t="s">
        <v>242</v>
      </c>
      <c r="N482" t="s">
        <v>9726</v>
      </c>
      <c r="O482" t="s">
        <v>9727</v>
      </c>
      <c r="P482">
        <v>34.054400000000001</v>
      </c>
      <c r="Q482">
        <v>-118.2441</v>
      </c>
      <c r="R482" t="s">
        <v>245</v>
      </c>
      <c r="S482" t="s">
        <v>246</v>
      </c>
      <c r="T482" t="s">
        <v>9728</v>
      </c>
      <c r="U482" t="s">
        <v>9729</v>
      </c>
      <c r="V482">
        <v>989701107</v>
      </c>
      <c r="W482">
        <v>6021</v>
      </c>
      <c r="X482" t="s">
        <v>319</v>
      </c>
      <c r="Y482" t="s">
        <v>2174</v>
      </c>
      <c r="Z482">
        <v>2020</v>
      </c>
      <c r="AA482">
        <v>0</v>
      </c>
    </row>
    <row r="483" spans="1:27" x14ac:dyDescent="0.2">
      <c r="A483">
        <v>482</v>
      </c>
      <c r="B483">
        <v>527</v>
      </c>
      <c r="C483" s="1">
        <v>44974.962500000001</v>
      </c>
      <c r="D483" s="1">
        <v>44975.006944444445</v>
      </c>
      <c r="E483">
        <v>0</v>
      </c>
      <c r="F483" t="s">
        <v>9121</v>
      </c>
      <c r="G483">
        <v>100</v>
      </c>
      <c r="H483">
        <v>3835</v>
      </c>
      <c r="I483">
        <v>1</v>
      </c>
      <c r="J483" s="1">
        <v>44975.006944444445</v>
      </c>
      <c r="K483" t="s">
        <v>9734</v>
      </c>
      <c r="L483" t="s">
        <v>242</v>
      </c>
      <c r="M483" t="s">
        <v>242</v>
      </c>
      <c r="N483" t="s">
        <v>9735</v>
      </c>
      <c r="O483" t="s">
        <v>9736</v>
      </c>
      <c r="P483">
        <v>34.054400000000001</v>
      </c>
      <c r="Q483">
        <v>-118.2441</v>
      </c>
      <c r="R483" t="s">
        <v>245</v>
      </c>
      <c r="S483" t="s">
        <v>246</v>
      </c>
      <c r="T483" t="s">
        <v>9737</v>
      </c>
      <c r="U483" t="s">
        <v>9738</v>
      </c>
      <c r="V483" t="s">
        <v>9739</v>
      </c>
      <c r="W483">
        <v>3842</v>
      </c>
      <c r="X483" t="s">
        <v>350</v>
      </c>
      <c r="Y483" t="s">
        <v>2411</v>
      </c>
      <c r="Z483">
        <v>2020</v>
      </c>
      <c r="AA483">
        <v>0</v>
      </c>
    </row>
    <row r="484" spans="1:27" x14ac:dyDescent="0.2">
      <c r="A484" s="10">
        <v>483</v>
      </c>
      <c r="B484">
        <v>532</v>
      </c>
      <c r="C484" s="1">
        <v>44958.661805555559</v>
      </c>
      <c r="D484" s="1">
        <v>44977.664583333331</v>
      </c>
      <c r="E484">
        <v>0</v>
      </c>
      <c r="F484" t="s">
        <v>9752</v>
      </c>
      <c r="G484">
        <v>100</v>
      </c>
      <c r="H484">
        <v>1641835</v>
      </c>
      <c r="I484">
        <v>1</v>
      </c>
      <c r="J484" s="1">
        <v>44977.664583333331</v>
      </c>
      <c r="K484" t="s">
        <v>9753</v>
      </c>
      <c r="L484" t="s">
        <v>242</v>
      </c>
      <c r="M484" t="s">
        <v>242</v>
      </c>
      <c r="N484" t="s">
        <v>9754</v>
      </c>
      <c r="O484" t="s">
        <v>9755</v>
      </c>
      <c r="P484">
        <v>34.157600000000002</v>
      </c>
      <c r="Q484">
        <v>-118.2675</v>
      </c>
      <c r="R484" t="s">
        <v>245</v>
      </c>
      <c r="S484" t="s">
        <v>246</v>
      </c>
      <c r="T484" s="10" t="s">
        <v>9756</v>
      </c>
      <c r="U484" t="s">
        <v>9757</v>
      </c>
      <c r="V484">
        <v>364760108</v>
      </c>
      <c r="W484">
        <v>56510000</v>
      </c>
      <c r="X484" s="10" t="s">
        <v>271</v>
      </c>
      <c r="Y484" s="10" t="s">
        <v>272</v>
      </c>
      <c r="Z484" s="10">
        <v>2021</v>
      </c>
      <c r="AA484" s="10">
        <v>0</v>
      </c>
    </row>
    <row r="485" spans="1:27" x14ac:dyDescent="0.2">
      <c r="A485">
        <v>484</v>
      </c>
      <c r="B485">
        <v>534</v>
      </c>
      <c r="C485" s="1">
        <v>44977.513194444444</v>
      </c>
      <c r="D485" s="1">
        <v>44977.692361111112</v>
      </c>
      <c r="E485">
        <v>0</v>
      </c>
      <c r="F485" t="s">
        <v>9121</v>
      </c>
      <c r="G485">
        <v>100</v>
      </c>
      <c r="H485">
        <v>15503</v>
      </c>
      <c r="I485">
        <v>1</v>
      </c>
      <c r="J485" s="1">
        <v>44977.692361111112</v>
      </c>
      <c r="K485" t="s">
        <v>9782</v>
      </c>
      <c r="L485" t="s">
        <v>242</v>
      </c>
      <c r="M485" t="s">
        <v>242</v>
      </c>
      <c r="N485" t="s">
        <v>9783</v>
      </c>
      <c r="O485" t="s">
        <v>9784</v>
      </c>
      <c r="P485">
        <v>34.054400000000001</v>
      </c>
      <c r="Q485">
        <v>-118.2441</v>
      </c>
      <c r="R485" t="s">
        <v>245</v>
      </c>
      <c r="S485" t="s">
        <v>246</v>
      </c>
      <c r="T485" t="s">
        <v>9785</v>
      </c>
      <c r="U485" t="s">
        <v>9786</v>
      </c>
      <c r="V485">
        <v>806857108</v>
      </c>
      <c r="W485">
        <v>1389</v>
      </c>
      <c r="X485" t="s">
        <v>248</v>
      </c>
      <c r="Y485" t="s">
        <v>4218</v>
      </c>
      <c r="Z485">
        <v>2020</v>
      </c>
      <c r="AA485">
        <v>0.5</v>
      </c>
    </row>
    <row r="486" spans="1:27" x14ac:dyDescent="0.2">
      <c r="A486">
        <v>485</v>
      </c>
      <c r="B486">
        <v>538</v>
      </c>
      <c r="C486" s="1">
        <v>44977.692361111112</v>
      </c>
      <c r="D486" s="1">
        <v>44984.974999999999</v>
      </c>
      <c r="E486">
        <v>0</v>
      </c>
      <c r="F486" t="s">
        <v>9121</v>
      </c>
      <c r="G486">
        <v>100</v>
      </c>
      <c r="H486">
        <v>629223</v>
      </c>
      <c r="I486">
        <v>1</v>
      </c>
      <c r="J486" s="1">
        <v>44984.974999999999</v>
      </c>
      <c r="K486" t="s">
        <v>9808</v>
      </c>
      <c r="L486" t="s">
        <v>242</v>
      </c>
      <c r="M486" t="s">
        <v>242</v>
      </c>
      <c r="N486" t="s">
        <v>9809</v>
      </c>
      <c r="O486" t="s">
        <v>9810</v>
      </c>
      <c r="P486">
        <v>34.054400000000001</v>
      </c>
      <c r="Q486">
        <v>-118.2441</v>
      </c>
      <c r="R486" t="s">
        <v>245</v>
      </c>
      <c r="S486" t="s">
        <v>246</v>
      </c>
      <c r="T486" t="s">
        <v>9811</v>
      </c>
      <c r="U486" t="s">
        <v>9812</v>
      </c>
      <c r="V486">
        <v>150870103</v>
      </c>
      <c r="W486">
        <v>2820</v>
      </c>
      <c r="X486" t="s">
        <v>418</v>
      </c>
      <c r="Y486" t="s">
        <v>419</v>
      </c>
      <c r="Z486">
        <v>2020</v>
      </c>
      <c r="AA486">
        <v>0</v>
      </c>
    </row>
    <row r="487" spans="1:27" x14ac:dyDescent="0.2">
      <c r="A487">
        <v>486</v>
      </c>
      <c r="B487">
        <v>542</v>
      </c>
      <c r="C487" s="1">
        <v>44977.693749999999</v>
      </c>
      <c r="D487" s="1">
        <v>44987.583333333336</v>
      </c>
      <c r="E487">
        <v>0</v>
      </c>
      <c r="F487" t="s">
        <v>9824</v>
      </c>
      <c r="G487">
        <v>100</v>
      </c>
      <c r="H487">
        <v>854466</v>
      </c>
      <c r="I487">
        <v>1</v>
      </c>
      <c r="J487" s="1">
        <v>44987.583333333336</v>
      </c>
      <c r="K487" t="s">
        <v>9825</v>
      </c>
      <c r="L487" t="s">
        <v>242</v>
      </c>
      <c r="M487" t="s">
        <v>242</v>
      </c>
      <c r="N487" t="s">
        <v>9826</v>
      </c>
      <c r="O487" t="s">
        <v>9827</v>
      </c>
      <c r="P487">
        <v>34.102699999999999</v>
      </c>
      <c r="Q487">
        <v>-118.2231</v>
      </c>
      <c r="R487" t="s">
        <v>245</v>
      </c>
      <c r="S487" t="s">
        <v>246</v>
      </c>
      <c r="T487" t="s">
        <v>9828</v>
      </c>
      <c r="U487" t="s">
        <v>9829</v>
      </c>
      <c r="V487">
        <v>983919101</v>
      </c>
      <c r="W487">
        <v>3674</v>
      </c>
      <c r="X487" t="s">
        <v>297</v>
      </c>
      <c r="Y487" t="s">
        <v>8353</v>
      </c>
      <c r="Z487">
        <v>2020</v>
      </c>
      <c r="AA487">
        <v>0</v>
      </c>
    </row>
    <row r="488" spans="1:27" x14ac:dyDescent="0.2">
      <c r="A488">
        <v>487</v>
      </c>
      <c r="B488">
        <v>543</v>
      </c>
      <c r="C488" s="1">
        <v>44977.693749999999</v>
      </c>
      <c r="D488" s="1">
        <v>44988.683333333334</v>
      </c>
      <c r="E488">
        <v>0</v>
      </c>
      <c r="F488" t="s">
        <v>8853</v>
      </c>
      <c r="G488">
        <v>100</v>
      </c>
      <c r="H488">
        <v>949504</v>
      </c>
      <c r="I488">
        <v>1</v>
      </c>
      <c r="J488" s="1">
        <v>44988.683333333334</v>
      </c>
      <c r="K488" t="s">
        <v>9852</v>
      </c>
      <c r="L488" t="s">
        <v>242</v>
      </c>
      <c r="M488" t="s">
        <v>242</v>
      </c>
      <c r="N488" t="s">
        <v>9853</v>
      </c>
      <c r="O488" t="s">
        <v>9854</v>
      </c>
      <c r="P488">
        <v>33.594499999999996</v>
      </c>
      <c r="Q488">
        <v>-117.8304</v>
      </c>
      <c r="R488" t="s">
        <v>245</v>
      </c>
      <c r="S488" t="s">
        <v>246</v>
      </c>
      <c r="T488" t="s">
        <v>9855</v>
      </c>
      <c r="U488" t="s">
        <v>9856</v>
      </c>
      <c r="V488" t="s">
        <v>9857</v>
      </c>
      <c r="W488">
        <v>2911</v>
      </c>
      <c r="X488" t="s">
        <v>248</v>
      </c>
      <c r="Y488" t="s">
        <v>9858</v>
      </c>
      <c r="Z488">
        <v>2020</v>
      </c>
      <c r="AA488">
        <v>0.5</v>
      </c>
    </row>
    <row r="489" spans="1:27" x14ac:dyDescent="0.2">
      <c r="A489">
        <v>488</v>
      </c>
      <c r="B489">
        <v>544</v>
      </c>
      <c r="C489" s="1">
        <v>44977.694444444445</v>
      </c>
      <c r="D489" s="1">
        <v>44989.663888888892</v>
      </c>
      <c r="E489">
        <v>0</v>
      </c>
      <c r="F489" t="s">
        <v>8853</v>
      </c>
      <c r="G489">
        <v>100</v>
      </c>
      <c r="H489">
        <v>1034116</v>
      </c>
      <c r="I489">
        <v>1</v>
      </c>
      <c r="J489" s="1">
        <v>44989.663888888892</v>
      </c>
      <c r="K489" t="s">
        <v>9880</v>
      </c>
      <c r="L489" t="s">
        <v>242</v>
      </c>
      <c r="M489" t="s">
        <v>242</v>
      </c>
      <c r="N489" t="s">
        <v>9881</v>
      </c>
      <c r="O489" t="s">
        <v>9882</v>
      </c>
      <c r="P489">
        <v>33.594499999999996</v>
      </c>
      <c r="Q489">
        <v>-117.8304</v>
      </c>
      <c r="R489" t="s">
        <v>245</v>
      </c>
      <c r="S489" t="s">
        <v>246</v>
      </c>
      <c r="T489" t="s">
        <v>9883</v>
      </c>
      <c r="U489" t="s">
        <v>9884</v>
      </c>
      <c r="V489">
        <v>879360105</v>
      </c>
      <c r="W489">
        <v>3812</v>
      </c>
      <c r="X489" t="s">
        <v>476</v>
      </c>
      <c r="Y489" t="s">
        <v>2504</v>
      </c>
      <c r="Z489">
        <v>2020</v>
      </c>
      <c r="AA489">
        <v>0</v>
      </c>
    </row>
    <row r="490" spans="1:27" x14ac:dyDescent="0.2">
      <c r="A490">
        <v>489</v>
      </c>
      <c r="B490">
        <v>545</v>
      </c>
      <c r="C490" s="1">
        <v>44991.523611111108</v>
      </c>
      <c r="D490" s="1">
        <v>44991.669444444444</v>
      </c>
      <c r="E490">
        <v>0</v>
      </c>
      <c r="F490" t="s">
        <v>9890</v>
      </c>
      <c r="G490">
        <v>100</v>
      </c>
      <c r="H490">
        <v>12571</v>
      </c>
      <c r="I490">
        <v>1</v>
      </c>
      <c r="J490" s="1">
        <v>44991.669444444444</v>
      </c>
      <c r="K490" t="s">
        <v>9891</v>
      </c>
      <c r="L490" t="s">
        <v>242</v>
      </c>
      <c r="M490" t="s">
        <v>242</v>
      </c>
      <c r="N490" t="s">
        <v>9892</v>
      </c>
      <c r="O490" t="s">
        <v>9893</v>
      </c>
      <c r="P490">
        <v>34.006799999999998</v>
      </c>
      <c r="Q490">
        <v>-118.256</v>
      </c>
      <c r="R490" t="s">
        <v>245</v>
      </c>
      <c r="S490" t="s">
        <v>246</v>
      </c>
      <c r="T490" t="s">
        <v>9894</v>
      </c>
      <c r="U490" t="s">
        <v>9895</v>
      </c>
      <c r="V490">
        <v>60505104</v>
      </c>
      <c r="W490">
        <v>6020</v>
      </c>
      <c r="X490" t="s">
        <v>319</v>
      </c>
      <c r="Y490" t="s">
        <v>913</v>
      </c>
      <c r="Z490">
        <v>2020</v>
      </c>
      <c r="AA490">
        <v>0</v>
      </c>
    </row>
    <row r="491" spans="1:27" x14ac:dyDescent="0.2">
      <c r="A491" s="10">
        <v>490</v>
      </c>
      <c r="B491">
        <v>547</v>
      </c>
      <c r="C491" s="1">
        <v>44992.032638888886</v>
      </c>
      <c r="D491" s="1">
        <v>45007.463888888888</v>
      </c>
      <c r="E491">
        <v>0</v>
      </c>
      <c r="F491" t="s">
        <v>9919</v>
      </c>
      <c r="G491">
        <v>100</v>
      </c>
      <c r="H491">
        <v>1329658</v>
      </c>
      <c r="I491">
        <v>1</v>
      </c>
      <c r="J491" s="1">
        <v>45007.463888888888</v>
      </c>
      <c r="K491" t="s">
        <v>9920</v>
      </c>
      <c r="L491" t="s">
        <v>242</v>
      </c>
      <c r="M491" t="s">
        <v>242</v>
      </c>
      <c r="N491" t="s">
        <v>9921</v>
      </c>
      <c r="O491" t="s">
        <v>9922</v>
      </c>
      <c r="P491">
        <v>41.876399999999997</v>
      </c>
      <c r="Q491">
        <v>-87.613299999999995</v>
      </c>
      <c r="R491" t="s">
        <v>245</v>
      </c>
      <c r="S491" t="s">
        <v>246</v>
      </c>
      <c r="T491" s="10" t="s">
        <v>9923</v>
      </c>
      <c r="U491" t="s">
        <v>9924</v>
      </c>
      <c r="V491">
        <v>931142103</v>
      </c>
      <c r="W491">
        <v>5331</v>
      </c>
      <c r="X491" s="10" t="s">
        <v>271</v>
      </c>
      <c r="Y491" s="10" t="s">
        <v>9925</v>
      </c>
      <c r="Z491" s="10">
        <v>2020</v>
      </c>
      <c r="AA491" s="10">
        <v>0</v>
      </c>
    </row>
    <row r="492" spans="1:27" x14ac:dyDescent="0.2">
      <c r="A492">
        <v>491</v>
      </c>
      <c r="B492">
        <v>549</v>
      </c>
      <c r="C492" s="1">
        <v>44992.033333333333</v>
      </c>
      <c r="D492" s="1">
        <v>45014.418749999997</v>
      </c>
      <c r="E492">
        <v>0</v>
      </c>
      <c r="F492" t="s">
        <v>9936</v>
      </c>
      <c r="G492">
        <v>100</v>
      </c>
      <c r="H492">
        <v>1930539</v>
      </c>
      <c r="I492">
        <v>1</v>
      </c>
      <c r="J492" s="1">
        <v>45014.418749999997</v>
      </c>
      <c r="K492" t="s">
        <v>9937</v>
      </c>
      <c r="L492" t="s">
        <v>242</v>
      </c>
      <c r="M492" t="s">
        <v>242</v>
      </c>
      <c r="N492" t="s">
        <v>9938</v>
      </c>
      <c r="O492" t="s">
        <v>9939</v>
      </c>
      <c r="P492">
        <v>41.876399999999997</v>
      </c>
      <c r="Q492">
        <v>-87.613299999999995</v>
      </c>
      <c r="R492" t="s">
        <v>245</v>
      </c>
      <c r="S492" t="s">
        <v>246</v>
      </c>
      <c r="T492" t="s">
        <v>9940</v>
      </c>
      <c r="U492" t="s">
        <v>9941</v>
      </c>
      <c r="V492" t="s">
        <v>9942</v>
      </c>
      <c r="W492">
        <v>6324</v>
      </c>
      <c r="X492" t="s">
        <v>350</v>
      </c>
      <c r="Y492" t="s">
        <v>351</v>
      </c>
      <c r="Z492">
        <v>2020</v>
      </c>
      <c r="AA492">
        <v>0</v>
      </c>
    </row>
    <row r="493" spans="1:27" x14ac:dyDescent="0.2">
      <c r="A493">
        <v>492</v>
      </c>
      <c r="B493">
        <v>551</v>
      </c>
      <c r="C493" s="1">
        <v>45014.356944444444</v>
      </c>
      <c r="D493" s="1">
        <v>45014.470833333333</v>
      </c>
      <c r="E493">
        <v>0</v>
      </c>
      <c r="F493" t="s">
        <v>9936</v>
      </c>
      <c r="G493">
        <v>100</v>
      </c>
      <c r="H493">
        <v>9838</v>
      </c>
      <c r="I493">
        <v>1</v>
      </c>
      <c r="J493" s="1">
        <v>45014.470833333333</v>
      </c>
      <c r="K493" t="s">
        <v>9948</v>
      </c>
      <c r="L493" t="s">
        <v>242</v>
      </c>
      <c r="M493" t="s">
        <v>242</v>
      </c>
      <c r="N493" t="s">
        <v>9949</v>
      </c>
      <c r="O493" t="s">
        <v>9950</v>
      </c>
      <c r="P493">
        <v>41.876399999999997</v>
      </c>
      <c r="Q493">
        <v>-87.613299999999995</v>
      </c>
      <c r="R493" t="s">
        <v>245</v>
      </c>
      <c r="S493" t="s">
        <v>246</v>
      </c>
      <c r="T493" t="s">
        <v>9951</v>
      </c>
      <c r="U493" t="s">
        <v>9952</v>
      </c>
      <c r="V493">
        <v>56585</v>
      </c>
      <c r="W493">
        <v>2911</v>
      </c>
      <c r="X493" t="s">
        <v>248</v>
      </c>
      <c r="Y493" t="s">
        <v>249</v>
      </c>
      <c r="Z493">
        <v>2020</v>
      </c>
      <c r="AA493">
        <v>0</v>
      </c>
    </row>
    <row r="494" spans="1:27" x14ac:dyDescent="0.2">
      <c r="A494">
        <v>493</v>
      </c>
      <c r="B494">
        <v>553</v>
      </c>
      <c r="C494" s="1">
        <v>45014.47152777778</v>
      </c>
      <c r="D494" s="1">
        <v>45015.508333333331</v>
      </c>
      <c r="E494">
        <v>0</v>
      </c>
      <c r="F494" t="s">
        <v>9962</v>
      </c>
      <c r="G494">
        <v>100</v>
      </c>
      <c r="H494">
        <v>89587</v>
      </c>
      <c r="I494">
        <v>1</v>
      </c>
      <c r="J494" s="1">
        <v>45015.508333333331</v>
      </c>
      <c r="K494" t="s">
        <v>9963</v>
      </c>
      <c r="L494" t="s">
        <v>242</v>
      </c>
      <c r="M494" t="s">
        <v>242</v>
      </c>
      <c r="N494" t="s">
        <v>9964</v>
      </c>
      <c r="O494" t="s">
        <v>9965</v>
      </c>
      <c r="P494">
        <v>41.876399999999997</v>
      </c>
      <c r="Q494">
        <v>-87.613299999999995</v>
      </c>
      <c r="R494" t="s">
        <v>245</v>
      </c>
      <c r="S494" t="s">
        <v>246</v>
      </c>
      <c r="T494" t="s">
        <v>9966</v>
      </c>
      <c r="U494" t="s">
        <v>9967</v>
      </c>
      <c r="V494" t="s">
        <v>9968</v>
      </c>
      <c r="W494">
        <v>4813</v>
      </c>
      <c r="X494" t="s">
        <v>1487</v>
      </c>
      <c r="Y494" t="s">
        <v>4350</v>
      </c>
      <c r="Z494">
        <v>2020</v>
      </c>
      <c r="AA494">
        <v>1</v>
      </c>
    </row>
    <row r="495" spans="1:27" x14ac:dyDescent="0.2">
      <c r="A495">
        <v>494</v>
      </c>
      <c r="B495">
        <v>555</v>
      </c>
      <c r="C495" s="1">
        <v>45015.529861111114</v>
      </c>
      <c r="D495" s="1">
        <v>45017.960416666669</v>
      </c>
      <c r="E495">
        <v>0</v>
      </c>
      <c r="F495" t="s">
        <v>9978</v>
      </c>
      <c r="G495">
        <v>100</v>
      </c>
      <c r="H495">
        <v>210006</v>
      </c>
      <c r="I495">
        <v>1</v>
      </c>
      <c r="J495" s="1">
        <v>45017.960416666669</v>
      </c>
      <c r="K495" t="s">
        <v>9979</v>
      </c>
      <c r="L495" t="s">
        <v>242</v>
      </c>
      <c r="M495" t="s">
        <v>242</v>
      </c>
      <c r="N495" t="s">
        <v>9980</v>
      </c>
      <c r="O495" t="s">
        <v>9981</v>
      </c>
      <c r="P495">
        <v>42.0364</v>
      </c>
      <c r="Q495">
        <v>-88.323999999999998</v>
      </c>
      <c r="R495" t="s">
        <v>245</v>
      </c>
      <c r="S495" t="s">
        <v>246</v>
      </c>
      <c r="T495" t="s">
        <v>9982</v>
      </c>
      <c r="U495" t="s">
        <v>9983</v>
      </c>
      <c r="V495" t="s">
        <v>9984</v>
      </c>
      <c r="W495">
        <v>7370</v>
      </c>
      <c r="X495" t="s">
        <v>1487</v>
      </c>
      <c r="Y495" t="s">
        <v>4350</v>
      </c>
      <c r="Z495">
        <v>2020</v>
      </c>
      <c r="AA495">
        <v>0</v>
      </c>
    </row>
    <row r="496" spans="1:27" x14ac:dyDescent="0.2">
      <c r="A496">
        <v>495</v>
      </c>
      <c r="B496">
        <v>557</v>
      </c>
      <c r="C496" s="1">
        <v>45020.196527777778</v>
      </c>
      <c r="D496" s="1">
        <v>45022.589583333334</v>
      </c>
      <c r="E496">
        <v>0</v>
      </c>
      <c r="F496" t="s">
        <v>9437</v>
      </c>
      <c r="G496">
        <v>100</v>
      </c>
      <c r="H496">
        <v>206751</v>
      </c>
      <c r="I496">
        <v>1</v>
      </c>
      <c r="J496" s="1">
        <v>45022.589583333334</v>
      </c>
      <c r="K496" t="s">
        <v>9995</v>
      </c>
      <c r="L496" t="s">
        <v>242</v>
      </c>
      <c r="M496" t="s">
        <v>242</v>
      </c>
      <c r="N496" t="s">
        <v>9996</v>
      </c>
      <c r="O496" t="s">
        <v>9997</v>
      </c>
      <c r="P496">
        <v>34.073999999999998</v>
      </c>
      <c r="Q496">
        <v>-118.2611</v>
      </c>
      <c r="R496" t="s">
        <v>245</v>
      </c>
      <c r="S496" t="s">
        <v>246</v>
      </c>
      <c r="T496" t="s">
        <v>9998</v>
      </c>
      <c r="U496" t="s">
        <v>9999</v>
      </c>
      <c r="V496" t="s">
        <v>10000</v>
      </c>
      <c r="W496">
        <v>2911</v>
      </c>
      <c r="X496" t="s">
        <v>248</v>
      </c>
      <c r="Y496" t="s">
        <v>249</v>
      </c>
      <c r="Z496">
        <v>2020</v>
      </c>
      <c r="AA496">
        <v>0</v>
      </c>
    </row>
    <row r="497" spans="1:27" x14ac:dyDescent="0.2">
      <c r="A497">
        <v>496</v>
      </c>
      <c r="B497">
        <v>559</v>
      </c>
      <c r="C497" s="1">
        <v>45022.55972222222</v>
      </c>
      <c r="D497" s="1">
        <v>45032.92083333333</v>
      </c>
      <c r="E497">
        <v>0</v>
      </c>
      <c r="F497" t="s">
        <v>10002</v>
      </c>
      <c r="G497">
        <v>100</v>
      </c>
      <c r="H497">
        <v>895219</v>
      </c>
      <c r="I497">
        <v>1</v>
      </c>
      <c r="J497" s="1">
        <v>45032.921527777777</v>
      </c>
      <c r="K497" t="s">
        <v>10003</v>
      </c>
      <c r="L497" t="s">
        <v>242</v>
      </c>
      <c r="M497" t="s">
        <v>242</v>
      </c>
      <c r="N497" t="s">
        <v>10004</v>
      </c>
      <c r="O497" t="s">
        <v>10005</v>
      </c>
      <c r="P497">
        <v>34.058700000000002</v>
      </c>
      <c r="Q497">
        <v>-118.27809999999999</v>
      </c>
      <c r="R497" t="s">
        <v>245</v>
      </c>
      <c r="S497" t="s">
        <v>246</v>
      </c>
      <c r="T497" t="s">
        <v>10006</v>
      </c>
      <c r="U497" t="s">
        <v>10007</v>
      </c>
      <c r="V497" t="s">
        <v>10008</v>
      </c>
      <c r="W497">
        <v>4841</v>
      </c>
      <c r="X497" t="s">
        <v>1487</v>
      </c>
      <c r="Y497" t="s">
        <v>10009</v>
      </c>
      <c r="Z497">
        <v>2020</v>
      </c>
      <c r="AA497">
        <v>0</v>
      </c>
    </row>
    <row r="498" spans="1:27" x14ac:dyDescent="0.2">
      <c r="A498">
        <v>497</v>
      </c>
      <c r="B498">
        <v>560</v>
      </c>
      <c r="C498" s="1">
        <v>45022.563888888886</v>
      </c>
      <c r="D498" s="1">
        <v>45032.959722222222</v>
      </c>
      <c r="E498">
        <v>0</v>
      </c>
      <c r="F498" t="s">
        <v>10002</v>
      </c>
      <c r="G498">
        <v>100</v>
      </c>
      <c r="H498">
        <v>898202</v>
      </c>
      <c r="I498">
        <v>1</v>
      </c>
      <c r="J498" s="1">
        <v>45032.959722222222</v>
      </c>
      <c r="K498" t="s">
        <v>10011</v>
      </c>
      <c r="L498" t="s">
        <v>242</v>
      </c>
      <c r="M498" t="s">
        <v>242</v>
      </c>
      <c r="N498" t="s">
        <v>10012</v>
      </c>
      <c r="O498" t="s">
        <v>10013</v>
      </c>
      <c r="P498">
        <v>34.058700000000002</v>
      </c>
      <c r="Q498">
        <v>-118.27809999999999</v>
      </c>
      <c r="R498" t="s">
        <v>245</v>
      </c>
      <c r="S498" t="s">
        <v>246</v>
      </c>
      <c r="T498" t="s">
        <v>10014</v>
      </c>
      <c r="U498" t="s">
        <v>10015</v>
      </c>
      <c r="V498" t="s">
        <v>10016</v>
      </c>
      <c r="W498">
        <v>4991</v>
      </c>
      <c r="X498" t="s">
        <v>490</v>
      </c>
      <c r="Y498" t="s">
        <v>10017</v>
      </c>
      <c r="Z498">
        <v>2020</v>
      </c>
      <c r="AA498">
        <v>0</v>
      </c>
    </row>
    <row r="499" spans="1:27" x14ac:dyDescent="0.2">
      <c r="A499">
        <v>498</v>
      </c>
      <c r="B499">
        <v>561</v>
      </c>
      <c r="C499" s="1">
        <v>44942.572916666664</v>
      </c>
      <c r="D499" s="1">
        <v>45033.054861111108</v>
      </c>
      <c r="E499">
        <v>0</v>
      </c>
      <c r="F499" t="s">
        <v>10002</v>
      </c>
      <c r="G499">
        <v>100</v>
      </c>
      <c r="H499">
        <v>7814070</v>
      </c>
      <c r="I499">
        <v>1</v>
      </c>
      <c r="J499" s="1">
        <v>45033.054861111108</v>
      </c>
      <c r="K499" t="s">
        <v>10027</v>
      </c>
      <c r="L499" t="s">
        <v>242</v>
      </c>
      <c r="M499" t="s">
        <v>242</v>
      </c>
      <c r="N499" t="s">
        <v>10028</v>
      </c>
      <c r="O499" t="s">
        <v>10029</v>
      </c>
      <c r="P499">
        <v>34.058700000000002</v>
      </c>
      <c r="Q499">
        <v>-118.27809999999999</v>
      </c>
      <c r="R499" t="s">
        <v>245</v>
      </c>
      <c r="S499" t="s">
        <v>246</v>
      </c>
      <c r="T499" t="s">
        <v>10030</v>
      </c>
      <c r="U499" t="s">
        <v>10031</v>
      </c>
      <c r="V499">
        <v>941848103</v>
      </c>
      <c r="W499">
        <v>3826</v>
      </c>
      <c r="X499" t="s">
        <v>350</v>
      </c>
      <c r="Y499" t="s">
        <v>1032</v>
      </c>
      <c r="Z499">
        <v>2022</v>
      </c>
      <c r="AA499">
        <v>0</v>
      </c>
    </row>
    <row r="500" spans="1:27" x14ac:dyDescent="0.2">
      <c r="A500">
        <v>499</v>
      </c>
      <c r="B500">
        <v>562</v>
      </c>
      <c r="C500" s="1">
        <v>44991.683333333334</v>
      </c>
      <c r="D500" s="1">
        <v>45038.69027777778</v>
      </c>
      <c r="E500">
        <v>0</v>
      </c>
      <c r="F500" t="s">
        <v>10044</v>
      </c>
      <c r="G500">
        <v>100</v>
      </c>
      <c r="H500">
        <v>4057757</v>
      </c>
      <c r="I500">
        <v>1</v>
      </c>
      <c r="J500" s="1">
        <v>45038.69027777778</v>
      </c>
      <c r="K500" t="s">
        <v>10045</v>
      </c>
      <c r="L500" t="s">
        <v>242</v>
      </c>
      <c r="M500" t="s">
        <v>242</v>
      </c>
      <c r="N500" t="s">
        <v>10046</v>
      </c>
      <c r="O500" t="s">
        <v>10047</v>
      </c>
      <c r="P500">
        <v>34.11</v>
      </c>
      <c r="Q500">
        <v>-118.2607</v>
      </c>
      <c r="R500" t="s">
        <v>245</v>
      </c>
      <c r="S500" t="s">
        <v>246</v>
      </c>
      <c r="T500" t="s">
        <v>10048</v>
      </c>
      <c r="U500" t="s">
        <v>10049</v>
      </c>
      <c r="V500">
        <v>126650100</v>
      </c>
      <c r="W500">
        <v>5912</v>
      </c>
      <c r="X500" t="s">
        <v>350</v>
      </c>
      <c r="Y500" t="s">
        <v>351</v>
      </c>
      <c r="Z500">
        <v>2020</v>
      </c>
      <c r="AA500">
        <v>1</v>
      </c>
    </row>
    <row r="501" spans="1:27" x14ac:dyDescent="0.2">
      <c r="A501">
        <v>500</v>
      </c>
      <c r="B501">
        <v>564</v>
      </c>
      <c r="C501" s="1">
        <v>45040.643750000003</v>
      </c>
      <c r="D501" s="1">
        <v>45042.518750000003</v>
      </c>
      <c r="E501">
        <v>0</v>
      </c>
      <c r="F501" t="s">
        <v>9316</v>
      </c>
      <c r="G501">
        <v>100</v>
      </c>
      <c r="H501">
        <v>161976</v>
      </c>
      <c r="I501">
        <v>1</v>
      </c>
      <c r="J501" s="1">
        <v>45042.518750000003</v>
      </c>
      <c r="K501" t="s">
        <v>10070</v>
      </c>
      <c r="L501" t="s">
        <v>242</v>
      </c>
      <c r="M501" t="s">
        <v>242</v>
      </c>
      <c r="N501" t="s">
        <v>10071</v>
      </c>
      <c r="O501" t="s">
        <v>10072</v>
      </c>
      <c r="P501">
        <v>34.073999999999998</v>
      </c>
      <c r="Q501">
        <v>-118.2611</v>
      </c>
      <c r="R501" t="s">
        <v>245</v>
      </c>
      <c r="S501" t="s">
        <v>246</v>
      </c>
      <c r="T501" t="s">
        <v>10073</v>
      </c>
      <c r="U501" t="s">
        <v>10074</v>
      </c>
      <c r="V501" s="3">
        <v>7.5499999999999999E+105</v>
      </c>
      <c r="W501">
        <v>3724</v>
      </c>
      <c r="X501" t="s">
        <v>476</v>
      </c>
      <c r="Y501" t="s">
        <v>2504</v>
      </c>
      <c r="Z501">
        <v>2020</v>
      </c>
      <c r="AA501">
        <v>0</v>
      </c>
    </row>
    <row r="502" spans="1:27" x14ac:dyDescent="0.2">
      <c r="A502"/>
      <c r="T502"/>
      <c r="X502"/>
      <c r="Y502"/>
      <c r="Z502"/>
      <c r="AA502"/>
    </row>
    <row r="503" spans="1:27" x14ac:dyDescent="0.2">
      <c r="A503"/>
      <c r="T503"/>
      <c r="X503"/>
      <c r="Y503"/>
      <c r="Z503"/>
      <c r="AA503"/>
    </row>
    <row r="504" spans="1:27" x14ac:dyDescent="0.2">
      <c r="A504"/>
      <c r="T504"/>
      <c r="X504"/>
      <c r="Y504"/>
      <c r="Z504"/>
      <c r="AA504"/>
    </row>
    <row r="505" spans="1:27" x14ac:dyDescent="0.2">
      <c r="A505"/>
      <c r="T505"/>
      <c r="X505"/>
      <c r="Y505"/>
      <c r="Z505" t="s">
        <v>10198</v>
      </c>
      <c r="AA505">
        <v>7.6</v>
      </c>
    </row>
    <row r="506" spans="1:27" x14ac:dyDescent="0.2">
      <c r="A506"/>
      <c r="T506"/>
      <c r="X506"/>
      <c r="Y506"/>
      <c r="Z506" t="s">
        <v>10199</v>
      </c>
      <c r="AA506">
        <v>29.6</v>
      </c>
    </row>
    <row r="507" spans="1:27" x14ac:dyDescent="0.2">
      <c r="A507"/>
      <c r="T507"/>
      <c r="X507"/>
      <c r="Y507"/>
      <c r="Z507" t="s">
        <v>10156</v>
      </c>
      <c r="AA507">
        <v>62.8</v>
      </c>
    </row>
    <row r="508" spans="1:27" x14ac:dyDescent="0.2">
      <c r="A508"/>
      <c r="T508"/>
      <c r="X508"/>
      <c r="Y508"/>
      <c r="Z508"/>
      <c r="AA508"/>
    </row>
    <row r="509" spans="1:27" x14ac:dyDescent="0.2">
      <c r="A509"/>
      <c r="T509"/>
      <c r="X509"/>
      <c r="Y509"/>
      <c r="Z509"/>
      <c r="AA509"/>
    </row>
    <row r="510" spans="1:27" x14ac:dyDescent="0.2">
      <c r="A510"/>
      <c r="T510"/>
      <c r="X510"/>
      <c r="Y510"/>
      <c r="Z510"/>
      <c r="AA510"/>
    </row>
  </sheetData>
  <autoFilter ref="A1:AA510" xr:uid="{70ACDC29-320A-437E-A373-8AB87DFC8879}"/>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6E0EA-5A22-43A7-A8E8-FADA8BDE808A}">
  <sheetPr filterMode="1"/>
  <dimension ref="A1:CF516"/>
  <sheetViews>
    <sheetView topLeftCell="AU1" workbookViewId="0">
      <pane ySplit="1" topLeftCell="A363" activePane="bottomLeft" state="frozen"/>
      <selection activeCell="Z1" sqref="Z1"/>
      <selection pane="bottomLeft" activeCell="AF511" sqref="AF511"/>
    </sheetView>
  </sheetViews>
  <sheetFormatPr baseColWidth="10" defaultColWidth="8.83203125" defaultRowHeight="15" customHeight="1" x14ac:dyDescent="0.2"/>
  <cols>
    <col min="1" max="1" width="21" customWidth="1"/>
    <col min="2" max="19" width="0" hidden="1" customWidth="1"/>
    <col min="20" max="20" width="35.1640625" customWidth="1"/>
    <col min="21" max="23" width="0" hidden="1" customWidth="1"/>
    <col min="24" max="24" width="20.83203125" customWidth="1"/>
    <col min="25" max="25" width="28.5" customWidth="1"/>
    <col min="26" max="35" width="8.6640625" customWidth="1"/>
    <col min="36" max="36" width="8.6640625" style="21" customWidth="1"/>
    <col min="37" max="38" width="8.6640625" customWidth="1"/>
    <col min="39" max="39" width="8.6640625" style="36" customWidth="1"/>
    <col min="40" max="41" width="8.6640625" customWidth="1"/>
    <col min="42" max="42" width="8.6640625" style="36" customWidth="1"/>
    <col min="44" max="46" width="0" hidden="1" customWidth="1"/>
    <col min="50" max="52" width="0" hidden="1" customWidth="1"/>
    <col min="56" max="58" width="0" hidden="1" customWidth="1"/>
    <col min="61" max="64" width="0" hidden="1" customWidth="1"/>
    <col min="66" max="68" width="0" hidden="1" customWidth="1"/>
    <col min="72" max="75" width="0" hidden="1" customWidth="1"/>
    <col min="79" max="82" width="0" hidden="1" customWidth="1"/>
    <col min="83" max="83" width="16.5" customWidth="1"/>
    <col min="84" max="84" width="0" hidden="1" customWidth="1"/>
  </cols>
  <sheetData>
    <row r="1" spans="1:84" s="2" customFormat="1" ht="35.5" customHeight="1" x14ac:dyDescent="0.2">
      <c r="A1" s="11"/>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11" t="s">
        <v>18</v>
      </c>
      <c r="U1" s="2" t="s">
        <v>20</v>
      </c>
      <c r="V1" s="2" t="s">
        <v>21</v>
      </c>
      <c r="W1" s="2" t="s">
        <v>22</v>
      </c>
      <c r="X1" s="11" t="s">
        <v>23</v>
      </c>
      <c r="Y1" s="11" t="s">
        <v>24</v>
      </c>
      <c r="Z1" s="11" t="s">
        <v>25</v>
      </c>
      <c r="AA1" s="11" t="s">
        <v>27</v>
      </c>
      <c r="AB1" s="2" t="s">
        <v>28</v>
      </c>
      <c r="AC1" s="2" t="s">
        <v>29</v>
      </c>
      <c r="AD1" s="11" t="s">
        <v>30</v>
      </c>
      <c r="AE1" s="2" t="s">
        <v>31</v>
      </c>
      <c r="AF1" s="2" t="s">
        <v>32</v>
      </c>
      <c r="AG1" s="2" t="s">
        <v>33</v>
      </c>
      <c r="AH1" s="29" t="s">
        <v>34</v>
      </c>
      <c r="AI1" s="11" t="s">
        <v>35</v>
      </c>
      <c r="AJ1" s="30" t="s">
        <v>10200</v>
      </c>
      <c r="AK1" s="29" t="s">
        <v>36</v>
      </c>
      <c r="AL1" s="11" t="s">
        <v>37</v>
      </c>
      <c r="AM1" s="37" t="s">
        <v>10201</v>
      </c>
      <c r="AN1" s="29" t="s">
        <v>38</v>
      </c>
      <c r="AO1" s="11" t="s">
        <v>39</v>
      </c>
      <c r="AP1" s="37" t="s">
        <v>10202</v>
      </c>
      <c r="AQ1" s="2" t="s">
        <v>40</v>
      </c>
      <c r="AR1" s="2" t="s">
        <v>41</v>
      </c>
      <c r="AS1" s="2" t="s">
        <v>42</v>
      </c>
      <c r="AT1" s="2" t="s">
        <v>43</v>
      </c>
      <c r="AU1" s="29" t="s">
        <v>44</v>
      </c>
      <c r="AV1" s="11" t="s">
        <v>45</v>
      </c>
      <c r="AW1" s="30" t="s">
        <v>46</v>
      </c>
      <c r="AX1" s="2" t="s">
        <v>47</v>
      </c>
      <c r="AY1" s="2" t="s">
        <v>48</v>
      </c>
      <c r="AZ1" s="2" t="s">
        <v>49</v>
      </c>
      <c r="BA1" s="29" t="s">
        <v>50</v>
      </c>
      <c r="BB1" s="11" t="s">
        <v>51</v>
      </c>
      <c r="BC1" s="30" t="s">
        <v>52</v>
      </c>
      <c r="BD1" s="2" t="s">
        <v>53</v>
      </c>
      <c r="BE1" s="2" t="s">
        <v>54</v>
      </c>
      <c r="BF1" s="2" t="s">
        <v>55</v>
      </c>
      <c r="BG1" s="29" t="s">
        <v>56</v>
      </c>
      <c r="BH1" s="11" t="s">
        <v>57</v>
      </c>
      <c r="BI1" s="11" t="s">
        <v>58</v>
      </c>
      <c r="BJ1" s="2" t="s">
        <v>59</v>
      </c>
      <c r="BK1" s="2" t="s">
        <v>60</v>
      </c>
      <c r="BL1" s="2" t="s">
        <v>61</v>
      </c>
      <c r="BM1" s="29" t="s">
        <v>62</v>
      </c>
      <c r="BN1" s="2" t="s">
        <v>63</v>
      </c>
      <c r="BO1" s="2" t="s">
        <v>64</v>
      </c>
      <c r="BP1" s="2" t="s">
        <v>65</v>
      </c>
      <c r="BQ1" s="29" t="s">
        <v>66</v>
      </c>
      <c r="BR1" s="11" t="s">
        <v>67</v>
      </c>
      <c r="BS1" s="30" t="s">
        <v>68</v>
      </c>
      <c r="BT1" s="11" t="s">
        <v>69</v>
      </c>
      <c r="BU1" s="11" t="s">
        <v>70</v>
      </c>
      <c r="BV1" s="11" t="s">
        <v>71</v>
      </c>
      <c r="BW1" s="11" t="s">
        <v>72</v>
      </c>
      <c r="BX1" s="29" t="s">
        <v>73</v>
      </c>
      <c r="BY1" s="11" t="s">
        <v>74</v>
      </c>
      <c r="BZ1" s="30" t="s">
        <v>75</v>
      </c>
      <c r="CA1" s="11" t="s">
        <v>76</v>
      </c>
      <c r="CB1" s="11" t="s">
        <v>77</v>
      </c>
      <c r="CC1" s="11" t="s">
        <v>78</v>
      </c>
      <c r="CD1" s="11" t="s">
        <v>79</v>
      </c>
      <c r="CE1" s="29" t="s">
        <v>80</v>
      </c>
      <c r="CF1" s="11" t="s">
        <v>81</v>
      </c>
    </row>
    <row r="2" spans="1:84" ht="15" hidden="1" customHeight="1" x14ac:dyDescent="0.2">
      <c r="A2">
        <v>1</v>
      </c>
      <c r="B2">
        <v>1</v>
      </c>
      <c r="C2" s="1">
        <v>44492.427777777775</v>
      </c>
      <c r="D2" s="1">
        <v>44492.459722222222</v>
      </c>
      <c r="E2">
        <v>0</v>
      </c>
      <c r="F2" t="s">
        <v>240</v>
      </c>
      <c r="G2">
        <v>100</v>
      </c>
      <c r="H2">
        <v>2739</v>
      </c>
      <c r="I2">
        <v>1</v>
      </c>
      <c r="J2" s="1">
        <v>44492.459722222222</v>
      </c>
      <c r="K2" t="s">
        <v>241</v>
      </c>
      <c r="L2" t="s">
        <v>242</v>
      </c>
      <c r="M2" t="s">
        <v>242</v>
      </c>
      <c r="N2" t="s">
        <v>243</v>
      </c>
      <c r="O2" t="s">
        <v>244</v>
      </c>
      <c r="P2">
        <v>34.029006959999997</v>
      </c>
      <c r="Q2">
        <v>-118.40049740000001</v>
      </c>
      <c r="R2" t="s">
        <v>245</v>
      </c>
      <c r="S2" t="s">
        <v>246</v>
      </c>
      <c r="T2" t="s">
        <v>247</v>
      </c>
      <c r="U2" t="s">
        <v>244</v>
      </c>
      <c r="V2">
        <v>718546104</v>
      </c>
      <c r="W2">
        <v>2911</v>
      </c>
      <c r="X2" t="s">
        <v>248</v>
      </c>
      <c r="Y2" t="s">
        <v>249</v>
      </c>
      <c r="Z2">
        <v>2020</v>
      </c>
      <c r="AA2">
        <v>0</v>
      </c>
      <c r="AD2">
        <v>9</v>
      </c>
      <c r="AE2">
        <v>3</v>
      </c>
      <c r="AH2" s="27">
        <v>0.5</v>
      </c>
      <c r="AI2">
        <v>9</v>
      </c>
      <c r="AJ2" s="21">
        <f>AI2/AD2*100</f>
        <v>100</v>
      </c>
      <c r="AK2" s="27">
        <v>0.5</v>
      </c>
      <c r="AL2">
        <v>5</v>
      </c>
      <c r="AM2" s="36">
        <f>AL2/AD2*100</f>
        <v>55.555555555555557</v>
      </c>
      <c r="AN2" s="27">
        <v>0</v>
      </c>
      <c r="AO2" s="24">
        <v>0</v>
      </c>
      <c r="AP2" s="36">
        <f>AO2/AD2*100</f>
        <v>0</v>
      </c>
      <c r="AR2">
        <v>3</v>
      </c>
      <c r="AU2" s="27">
        <v>1</v>
      </c>
      <c r="AV2">
        <v>8</v>
      </c>
      <c r="AW2" s="21">
        <f>AV2/AD2*100</f>
        <v>88.888888888888886</v>
      </c>
      <c r="AX2" t="s">
        <v>242</v>
      </c>
      <c r="BA2" s="27">
        <v>1</v>
      </c>
      <c r="BB2">
        <v>8</v>
      </c>
      <c r="BC2" s="21">
        <f t="shared" ref="BC2:BC65" si="0">BB2/AD2*100</f>
        <v>88.888888888888886</v>
      </c>
      <c r="BD2">
        <v>3</v>
      </c>
      <c r="BG2" s="27">
        <v>1</v>
      </c>
      <c r="BH2">
        <v>4</v>
      </c>
      <c r="BJ2">
        <v>3</v>
      </c>
      <c r="BM2" s="27">
        <v>1</v>
      </c>
      <c r="BN2">
        <v>3</v>
      </c>
      <c r="BQ2" s="27">
        <v>1</v>
      </c>
      <c r="BR2">
        <v>4</v>
      </c>
      <c r="BS2" s="21">
        <f>BR2/AD2*100</f>
        <v>44.444444444444443</v>
      </c>
      <c r="BU2">
        <v>1</v>
      </c>
      <c r="BX2" s="27">
        <v>0</v>
      </c>
      <c r="BY2" s="24">
        <v>0</v>
      </c>
      <c r="BZ2" s="21">
        <f>BY2/AD2*100</f>
        <v>0</v>
      </c>
      <c r="CA2" t="s">
        <v>242</v>
      </c>
      <c r="CB2" t="s">
        <v>242</v>
      </c>
      <c r="CE2" s="27">
        <v>0</v>
      </c>
    </row>
    <row r="3" spans="1:84" ht="15" hidden="1" customHeight="1" x14ac:dyDescent="0.2">
      <c r="A3" s="10">
        <v>2</v>
      </c>
      <c r="B3">
        <v>2</v>
      </c>
      <c r="C3" s="1">
        <v>44492.466666666667</v>
      </c>
      <c r="D3" s="1">
        <v>44492.493750000001</v>
      </c>
      <c r="E3">
        <v>0</v>
      </c>
      <c r="F3" t="s">
        <v>240</v>
      </c>
      <c r="G3">
        <v>100</v>
      </c>
      <c r="H3">
        <v>2313</v>
      </c>
      <c r="I3">
        <v>1</v>
      </c>
      <c r="J3" s="1">
        <v>44492.493750000001</v>
      </c>
      <c r="K3" t="s">
        <v>267</v>
      </c>
      <c r="L3" t="s">
        <v>242</v>
      </c>
      <c r="M3" t="s">
        <v>242</v>
      </c>
      <c r="N3" t="s">
        <v>268</v>
      </c>
      <c r="O3" t="s">
        <v>269</v>
      </c>
      <c r="P3">
        <v>34.029006959999997</v>
      </c>
      <c r="Q3">
        <v>-118.40049740000001</v>
      </c>
      <c r="R3" t="s">
        <v>245</v>
      </c>
      <c r="S3" t="s">
        <v>246</v>
      </c>
      <c r="T3" s="10" t="s">
        <v>270</v>
      </c>
      <c r="U3" t="s">
        <v>269</v>
      </c>
      <c r="V3">
        <v>437076102</v>
      </c>
      <c r="W3">
        <v>5211</v>
      </c>
      <c r="X3" s="10" t="s">
        <v>271</v>
      </c>
      <c r="Y3" s="10" t="s">
        <v>272</v>
      </c>
      <c r="Z3" s="10">
        <v>2020</v>
      </c>
      <c r="AA3" s="10">
        <v>0</v>
      </c>
      <c r="AD3" s="10">
        <v>12</v>
      </c>
      <c r="AE3">
        <v>3</v>
      </c>
      <c r="AH3" s="22">
        <v>1</v>
      </c>
      <c r="AI3" s="10">
        <v>8</v>
      </c>
      <c r="AJ3" s="21">
        <f t="shared" ref="AJ3:AJ66" si="1">AI3/AD3*100</f>
        <v>66.666666666666657</v>
      </c>
      <c r="AK3" s="22">
        <v>1</v>
      </c>
      <c r="AL3" s="10">
        <v>1</v>
      </c>
      <c r="AM3" s="36">
        <f t="shared" ref="AM3:AM63" si="2">AL3/AD3*100</f>
        <v>8.3333333333333321</v>
      </c>
      <c r="AN3" s="22">
        <v>1</v>
      </c>
      <c r="AO3" s="10">
        <v>1</v>
      </c>
      <c r="AP3" s="36">
        <f t="shared" ref="AP3:AP66" si="3">AO3/AD3*100</f>
        <v>8.3333333333333321</v>
      </c>
      <c r="AQ3" t="s">
        <v>273</v>
      </c>
      <c r="AR3">
        <v>1</v>
      </c>
      <c r="AU3" s="22">
        <v>1</v>
      </c>
      <c r="AV3" s="10">
        <v>1</v>
      </c>
      <c r="AW3" s="21">
        <f>AV3/AD3*100</f>
        <v>8.3333333333333321</v>
      </c>
      <c r="AX3" t="s">
        <v>242</v>
      </c>
      <c r="BA3" s="22">
        <v>1</v>
      </c>
      <c r="BB3" s="10">
        <v>1</v>
      </c>
      <c r="BC3" s="21">
        <f t="shared" si="0"/>
        <v>8.3333333333333321</v>
      </c>
      <c r="BD3">
        <v>1</v>
      </c>
      <c r="BG3" s="22">
        <v>1</v>
      </c>
      <c r="BH3" s="10">
        <v>7.4</v>
      </c>
      <c r="BI3" s="10"/>
      <c r="BJ3">
        <v>3</v>
      </c>
      <c r="BM3" s="22">
        <v>1</v>
      </c>
      <c r="BN3">
        <v>2</v>
      </c>
      <c r="BQ3" s="22">
        <v>1</v>
      </c>
      <c r="BR3" s="10">
        <v>3</v>
      </c>
      <c r="BS3" s="21">
        <f>BR3/AD3*100</f>
        <v>25</v>
      </c>
      <c r="BT3" s="10"/>
      <c r="BU3" s="10">
        <v>2</v>
      </c>
      <c r="BV3" s="10"/>
      <c r="BW3" s="10"/>
      <c r="BX3" s="22">
        <v>1</v>
      </c>
      <c r="BY3" s="10">
        <v>3</v>
      </c>
      <c r="BZ3" s="21">
        <f>BY3/AD3*100</f>
        <v>25</v>
      </c>
      <c r="CA3" s="10">
        <v>1</v>
      </c>
      <c r="CB3" s="10">
        <v>2</v>
      </c>
      <c r="CC3" s="10"/>
      <c r="CD3" s="10"/>
      <c r="CE3" s="22">
        <v>0</v>
      </c>
      <c r="CF3" s="10"/>
    </row>
    <row r="4" spans="1:84" ht="15" hidden="1" customHeight="1" x14ac:dyDescent="0.2">
      <c r="A4">
        <v>3</v>
      </c>
      <c r="B4">
        <v>3</v>
      </c>
      <c r="C4" s="1">
        <v>44492.548611111109</v>
      </c>
      <c r="D4" s="1">
        <v>44492.636111111111</v>
      </c>
      <c r="E4">
        <v>0</v>
      </c>
      <c r="F4" t="s">
        <v>292</v>
      </c>
      <c r="G4">
        <v>100</v>
      </c>
      <c r="H4">
        <v>7535</v>
      </c>
      <c r="I4">
        <v>1</v>
      </c>
      <c r="J4" s="1">
        <v>44492.636111111111</v>
      </c>
      <c r="K4" t="s">
        <v>293</v>
      </c>
      <c r="L4" t="s">
        <v>242</v>
      </c>
      <c r="M4" t="s">
        <v>242</v>
      </c>
      <c r="N4" t="s">
        <v>294</v>
      </c>
      <c r="O4" t="s">
        <v>295</v>
      </c>
      <c r="P4">
        <v>34.037994380000001</v>
      </c>
      <c r="Q4">
        <v>-118.4543991</v>
      </c>
      <c r="R4" t="s">
        <v>245</v>
      </c>
      <c r="S4" t="s">
        <v>246</v>
      </c>
      <c r="T4" t="s">
        <v>296</v>
      </c>
      <c r="U4" t="s">
        <v>295</v>
      </c>
      <c r="V4">
        <v>37833100</v>
      </c>
      <c r="W4">
        <v>3663</v>
      </c>
      <c r="X4" t="s">
        <v>297</v>
      </c>
      <c r="Y4" t="s">
        <v>298</v>
      </c>
      <c r="Z4">
        <v>2020</v>
      </c>
      <c r="AA4">
        <v>0</v>
      </c>
      <c r="AD4">
        <v>8</v>
      </c>
      <c r="AE4">
        <v>1</v>
      </c>
      <c r="AH4" s="27">
        <v>1</v>
      </c>
      <c r="AI4">
        <v>5</v>
      </c>
      <c r="AJ4" s="21">
        <f t="shared" si="1"/>
        <v>62.5</v>
      </c>
      <c r="AK4" s="27">
        <v>1</v>
      </c>
      <c r="AL4">
        <v>1</v>
      </c>
      <c r="AM4" s="36">
        <f t="shared" si="2"/>
        <v>12.5</v>
      </c>
      <c r="AN4" s="27">
        <v>0</v>
      </c>
      <c r="AO4" s="24">
        <v>0</v>
      </c>
      <c r="AP4" s="36">
        <f t="shared" si="3"/>
        <v>0</v>
      </c>
      <c r="AR4">
        <v>3</v>
      </c>
      <c r="AU4" s="27">
        <v>1</v>
      </c>
      <c r="AV4">
        <v>7</v>
      </c>
      <c r="AW4" s="21">
        <f>AV4/AD4*100</f>
        <v>87.5</v>
      </c>
      <c r="AX4" t="s">
        <v>242</v>
      </c>
      <c r="BA4" s="27">
        <v>1</v>
      </c>
      <c r="BB4">
        <v>7</v>
      </c>
      <c r="BC4" s="21">
        <f t="shared" si="0"/>
        <v>87.5</v>
      </c>
      <c r="BD4">
        <v>3</v>
      </c>
      <c r="BG4" s="27">
        <v>1</v>
      </c>
      <c r="BJ4">
        <v>3</v>
      </c>
      <c r="BM4" s="27">
        <v>1</v>
      </c>
      <c r="BN4">
        <v>2</v>
      </c>
      <c r="BQ4" s="27">
        <v>1</v>
      </c>
      <c r="BR4">
        <v>3</v>
      </c>
      <c r="BS4" s="21">
        <f>BR4/AD4*100</f>
        <v>37.5</v>
      </c>
      <c r="BU4">
        <v>2</v>
      </c>
      <c r="BX4" s="27">
        <v>1</v>
      </c>
      <c r="BY4">
        <v>4</v>
      </c>
      <c r="BZ4" s="21">
        <f>BY4/AD4*100</f>
        <v>50</v>
      </c>
      <c r="CA4">
        <v>1</v>
      </c>
      <c r="CB4">
        <v>3</v>
      </c>
      <c r="CE4" s="27">
        <v>0</v>
      </c>
    </row>
    <row r="5" spans="1:84" ht="15" hidden="1" customHeight="1" x14ac:dyDescent="0.2">
      <c r="A5">
        <v>4</v>
      </c>
      <c r="B5">
        <v>4</v>
      </c>
      <c r="C5" s="1">
        <v>44492.92291666667</v>
      </c>
      <c r="D5" s="1">
        <v>44492.939583333333</v>
      </c>
      <c r="E5">
        <v>0</v>
      </c>
      <c r="F5" t="s">
        <v>292</v>
      </c>
      <c r="G5">
        <v>100</v>
      </c>
      <c r="H5">
        <v>1433</v>
      </c>
      <c r="I5">
        <v>1</v>
      </c>
      <c r="J5" s="1">
        <v>44492.939583333333</v>
      </c>
      <c r="K5" t="s">
        <v>314</v>
      </c>
      <c r="L5" t="s">
        <v>242</v>
      </c>
      <c r="M5" t="s">
        <v>242</v>
      </c>
      <c r="N5" t="s">
        <v>315</v>
      </c>
      <c r="O5" t="s">
        <v>316</v>
      </c>
      <c r="P5">
        <v>34.037994380000001</v>
      </c>
      <c r="Q5">
        <v>-118.4543991</v>
      </c>
      <c r="R5" t="s">
        <v>245</v>
      </c>
      <c r="S5" t="s">
        <v>246</v>
      </c>
      <c r="T5" t="s">
        <v>317</v>
      </c>
      <c r="U5" t="s">
        <v>318</v>
      </c>
      <c r="V5">
        <v>84670702</v>
      </c>
      <c r="W5">
        <v>6331</v>
      </c>
      <c r="X5" t="s">
        <v>319</v>
      </c>
      <c r="Y5" t="s">
        <v>320</v>
      </c>
      <c r="Z5">
        <v>2020</v>
      </c>
      <c r="AA5">
        <v>0</v>
      </c>
      <c r="AD5">
        <v>14</v>
      </c>
      <c r="AE5">
        <v>1</v>
      </c>
      <c r="AH5" s="27">
        <v>1</v>
      </c>
      <c r="AI5">
        <v>8</v>
      </c>
      <c r="AJ5" s="21">
        <f t="shared" si="1"/>
        <v>57.142857142857139</v>
      </c>
      <c r="AK5" s="27">
        <v>0</v>
      </c>
      <c r="AL5" s="24">
        <v>0</v>
      </c>
      <c r="AM5" s="36" t="s">
        <v>242</v>
      </c>
      <c r="AN5" s="27">
        <v>0</v>
      </c>
      <c r="AO5" s="24">
        <v>0</v>
      </c>
      <c r="AP5" s="36">
        <f t="shared" si="3"/>
        <v>0</v>
      </c>
      <c r="AR5">
        <v>3</v>
      </c>
      <c r="AU5" s="27">
        <v>0</v>
      </c>
      <c r="AV5" t="s">
        <v>242</v>
      </c>
      <c r="AW5" s="21" t="s">
        <v>242</v>
      </c>
      <c r="AX5" t="s">
        <v>242</v>
      </c>
      <c r="BA5" s="27">
        <v>1</v>
      </c>
      <c r="BB5">
        <v>8</v>
      </c>
      <c r="BC5" s="21">
        <f t="shared" si="0"/>
        <v>57.142857142857139</v>
      </c>
      <c r="BD5">
        <v>3</v>
      </c>
      <c r="BG5" s="27">
        <v>1</v>
      </c>
      <c r="BJ5">
        <v>3</v>
      </c>
      <c r="BM5" s="27">
        <v>1</v>
      </c>
      <c r="BN5">
        <v>3</v>
      </c>
      <c r="BQ5" s="27">
        <v>0</v>
      </c>
      <c r="BR5" t="s">
        <v>242</v>
      </c>
      <c r="BS5" s="21" t="s">
        <v>242</v>
      </c>
      <c r="BU5" t="s">
        <v>242</v>
      </c>
      <c r="BX5" s="27">
        <v>0</v>
      </c>
      <c r="BY5" s="24">
        <v>0</v>
      </c>
      <c r="BZ5" s="21">
        <f>BY5/AD5*100</f>
        <v>0</v>
      </c>
      <c r="CA5" t="s">
        <v>242</v>
      </c>
      <c r="CB5" t="s">
        <v>242</v>
      </c>
      <c r="CE5" s="27">
        <v>0</v>
      </c>
    </row>
    <row r="6" spans="1:84" ht="15" hidden="1" customHeight="1" x14ac:dyDescent="0.2">
      <c r="A6">
        <v>5</v>
      </c>
      <c r="B6">
        <v>5</v>
      </c>
      <c r="C6" s="1">
        <v>44493.469444444447</v>
      </c>
      <c r="D6" s="1">
        <v>44493.48333333333</v>
      </c>
      <c r="E6">
        <v>0</v>
      </c>
      <c r="F6" t="s">
        <v>240</v>
      </c>
      <c r="G6">
        <v>100</v>
      </c>
      <c r="H6">
        <v>1173</v>
      </c>
      <c r="I6">
        <v>1</v>
      </c>
      <c r="J6" s="1">
        <v>44493.48333333333</v>
      </c>
      <c r="K6" t="s">
        <v>322</v>
      </c>
      <c r="L6" t="s">
        <v>242</v>
      </c>
      <c r="M6" t="s">
        <v>242</v>
      </c>
      <c r="N6" t="s">
        <v>323</v>
      </c>
      <c r="O6" t="s">
        <v>324</v>
      </c>
      <c r="P6">
        <v>34.029006959999997</v>
      </c>
      <c r="Q6">
        <v>-118.40049740000001</v>
      </c>
      <c r="R6" t="s">
        <v>245</v>
      </c>
      <c r="S6" t="s">
        <v>246</v>
      </c>
      <c r="T6" t="s">
        <v>325</v>
      </c>
      <c r="U6" t="s">
        <v>324</v>
      </c>
      <c r="V6">
        <v>501044101</v>
      </c>
      <c r="W6">
        <v>5411</v>
      </c>
      <c r="X6" t="s">
        <v>326</v>
      </c>
      <c r="Y6" t="s">
        <v>327</v>
      </c>
      <c r="Z6">
        <v>2020</v>
      </c>
      <c r="AA6">
        <v>0</v>
      </c>
      <c r="AD6">
        <v>11</v>
      </c>
      <c r="AE6">
        <v>2</v>
      </c>
      <c r="AH6" s="27">
        <v>1</v>
      </c>
      <c r="AI6">
        <v>11</v>
      </c>
      <c r="AJ6" s="21">
        <f t="shared" si="1"/>
        <v>100</v>
      </c>
      <c r="AK6" s="27">
        <v>1</v>
      </c>
      <c r="AL6">
        <v>5</v>
      </c>
      <c r="AM6" s="36">
        <f t="shared" si="2"/>
        <v>45.454545454545453</v>
      </c>
      <c r="AN6" s="27">
        <v>0</v>
      </c>
      <c r="AO6" s="24">
        <v>0</v>
      </c>
      <c r="AP6" s="36">
        <f t="shared" si="3"/>
        <v>0</v>
      </c>
      <c r="AR6">
        <v>3</v>
      </c>
      <c r="AU6" s="27">
        <v>1</v>
      </c>
      <c r="AV6">
        <v>10</v>
      </c>
      <c r="AW6" s="21">
        <f t="shared" ref="AW6:AW69" si="4">AV6/AD6*100</f>
        <v>90.909090909090907</v>
      </c>
      <c r="AX6">
        <v>3</v>
      </c>
      <c r="BA6" s="27">
        <v>1</v>
      </c>
      <c r="BB6">
        <v>10</v>
      </c>
      <c r="BC6" s="21">
        <f t="shared" si="0"/>
        <v>90.909090909090907</v>
      </c>
      <c r="BD6">
        <v>2</v>
      </c>
      <c r="BG6" s="27">
        <v>1</v>
      </c>
      <c r="BH6">
        <v>6</v>
      </c>
      <c r="BJ6">
        <v>2</v>
      </c>
      <c r="BM6" s="27">
        <v>1</v>
      </c>
      <c r="BN6">
        <v>3</v>
      </c>
      <c r="BQ6" s="27">
        <v>1</v>
      </c>
      <c r="BR6">
        <v>5</v>
      </c>
      <c r="BS6" s="21">
        <f t="shared" ref="BS6:BS37" si="5">BR6/AD6*100</f>
        <v>45.454545454545453</v>
      </c>
      <c r="BU6">
        <v>2</v>
      </c>
      <c r="BX6" s="27">
        <v>1</v>
      </c>
      <c r="BY6">
        <v>2</v>
      </c>
      <c r="BZ6" s="21">
        <f t="shared" ref="BZ6:BZ13" si="6">BY6/AD6*100</f>
        <v>18.181818181818183</v>
      </c>
      <c r="CA6">
        <v>2</v>
      </c>
      <c r="CB6">
        <v>2</v>
      </c>
      <c r="CE6" s="27">
        <v>0</v>
      </c>
    </row>
    <row r="7" spans="1:84" ht="15" hidden="1" customHeight="1" x14ac:dyDescent="0.2">
      <c r="A7">
        <v>6</v>
      </c>
      <c r="B7">
        <v>6</v>
      </c>
      <c r="C7" s="1">
        <v>44493.50277777778</v>
      </c>
      <c r="D7" s="1">
        <v>44493.544444444444</v>
      </c>
      <c r="E7">
        <v>0</v>
      </c>
      <c r="F7" t="s">
        <v>292</v>
      </c>
      <c r="G7">
        <v>100</v>
      </c>
      <c r="H7">
        <v>3571</v>
      </c>
      <c r="I7">
        <v>1</v>
      </c>
      <c r="J7" s="1">
        <v>44493.544444444444</v>
      </c>
      <c r="K7" t="s">
        <v>345</v>
      </c>
      <c r="L7" t="s">
        <v>242</v>
      </c>
      <c r="M7" t="s">
        <v>242</v>
      </c>
      <c r="N7" t="s">
        <v>346</v>
      </c>
      <c r="O7" t="s">
        <v>347</v>
      </c>
      <c r="P7">
        <v>34.037994380000001</v>
      </c>
      <c r="Q7">
        <v>-118.4543991</v>
      </c>
      <c r="R7" t="s">
        <v>245</v>
      </c>
      <c r="S7" t="s">
        <v>246</v>
      </c>
      <c r="T7" t="s">
        <v>348</v>
      </c>
      <c r="U7" t="s">
        <v>347</v>
      </c>
      <c r="V7" t="s">
        <v>349</v>
      </c>
      <c r="W7">
        <v>5122</v>
      </c>
      <c r="X7" t="s">
        <v>350</v>
      </c>
      <c r="Y7" t="s">
        <v>351</v>
      </c>
      <c r="Z7">
        <v>2020</v>
      </c>
      <c r="AA7">
        <v>0</v>
      </c>
      <c r="AD7">
        <v>11</v>
      </c>
      <c r="AE7">
        <v>1</v>
      </c>
      <c r="AH7" s="27">
        <v>1</v>
      </c>
      <c r="AI7">
        <v>8</v>
      </c>
      <c r="AJ7" s="21">
        <f t="shared" si="1"/>
        <v>72.727272727272734</v>
      </c>
      <c r="AK7" s="27">
        <v>0</v>
      </c>
      <c r="AL7" s="24">
        <v>0</v>
      </c>
      <c r="AM7" s="36" t="s">
        <v>242</v>
      </c>
      <c r="AN7" s="27">
        <v>0</v>
      </c>
      <c r="AO7" s="24">
        <v>0</v>
      </c>
      <c r="AP7" s="36">
        <f t="shared" si="3"/>
        <v>0</v>
      </c>
      <c r="AR7">
        <v>3</v>
      </c>
      <c r="AU7" s="27">
        <v>1</v>
      </c>
      <c r="AV7">
        <v>10</v>
      </c>
      <c r="AW7" s="21">
        <f t="shared" si="4"/>
        <v>90.909090909090907</v>
      </c>
      <c r="AX7">
        <v>1</v>
      </c>
      <c r="BA7" s="27">
        <v>1</v>
      </c>
      <c r="BB7">
        <v>10</v>
      </c>
      <c r="BC7" s="21">
        <f t="shared" si="0"/>
        <v>90.909090909090907</v>
      </c>
      <c r="BD7">
        <v>1</v>
      </c>
      <c r="BG7" s="27">
        <v>1</v>
      </c>
      <c r="BH7">
        <v>12.5</v>
      </c>
      <c r="BJ7">
        <v>1</v>
      </c>
      <c r="BM7" s="27">
        <v>1</v>
      </c>
      <c r="BN7">
        <v>1</v>
      </c>
      <c r="BQ7" s="27">
        <v>1</v>
      </c>
      <c r="BR7">
        <v>4</v>
      </c>
      <c r="BS7" s="21">
        <f t="shared" si="5"/>
        <v>36.363636363636367</v>
      </c>
      <c r="BU7">
        <v>1</v>
      </c>
      <c r="BX7" s="27">
        <v>1</v>
      </c>
      <c r="BY7">
        <v>3</v>
      </c>
      <c r="BZ7" s="21">
        <f t="shared" si="6"/>
        <v>27.27272727272727</v>
      </c>
      <c r="CA7">
        <v>2</v>
      </c>
      <c r="CB7">
        <v>1</v>
      </c>
      <c r="CE7" s="27">
        <v>0</v>
      </c>
    </row>
    <row r="8" spans="1:84" ht="15" hidden="1" customHeight="1" x14ac:dyDescent="0.2">
      <c r="A8">
        <v>7</v>
      </c>
      <c r="B8">
        <v>7</v>
      </c>
      <c r="C8" s="1">
        <v>44493.738194444442</v>
      </c>
      <c r="D8" s="1">
        <v>44493.763888888891</v>
      </c>
      <c r="E8">
        <v>0</v>
      </c>
      <c r="F8" t="s">
        <v>365</v>
      </c>
      <c r="G8">
        <v>100</v>
      </c>
      <c r="H8">
        <v>2250</v>
      </c>
      <c r="I8">
        <v>1</v>
      </c>
      <c r="J8" s="1">
        <v>44493.763888888891</v>
      </c>
      <c r="K8" t="s">
        <v>366</v>
      </c>
      <c r="L8" t="s">
        <v>242</v>
      </c>
      <c r="M8" t="s">
        <v>242</v>
      </c>
      <c r="N8" t="s">
        <v>367</v>
      </c>
      <c r="O8" t="s">
        <v>368</v>
      </c>
      <c r="P8">
        <v>32.441299440000002</v>
      </c>
      <c r="Q8">
        <v>-81.771102909999996</v>
      </c>
      <c r="R8" t="s">
        <v>245</v>
      </c>
      <c r="S8" t="s">
        <v>246</v>
      </c>
      <c r="T8" t="s">
        <v>369</v>
      </c>
      <c r="U8" t="s">
        <v>368</v>
      </c>
      <c r="V8" s="3">
        <v>3.07E+108</v>
      </c>
      <c r="W8">
        <v>5122</v>
      </c>
      <c r="X8" t="s">
        <v>350</v>
      </c>
      <c r="Y8" t="s">
        <v>351</v>
      </c>
      <c r="Z8">
        <v>2020</v>
      </c>
      <c r="AA8">
        <v>0</v>
      </c>
      <c r="AD8">
        <v>10</v>
      </c>
      <c r="AE8">
        <v>1</v>
      </c>
      <c r="AH8" s="27">
        <v>1</v>
      </c>
      <c r="AI8">
        <v>5</v>
      </c>
      <c r="AJ8" s="21">
        <f t="shared" si="1"/>
        <v>50</v>
      </c>
      <c r="AK8" s="27">
        <v>1</v>
      </c>
      <c r="AL8">
        <v>1</v>
      </c>
      <c r="AM8" s="36">
        <f t="shared" si="2"/>
        <v>10</v>
      </c>
      <c r="AN8" s="27">
        <v>0</v>
      </c>
      <c r="AO8" s="24">
        <v>0</v>
      </c>
      <c r="AP8" s="36">
        <f t="shared" si="3"/>
        <v>0</v>
      </c>
      <c r="AR8">
        <v>3</v>
      </c>
      <c r="AU8" s="27">
        <v>1</v>
      </c>
      <c r="AV8">
        <v>9</v>
      </c>
      <c r="AW8" s="21">
        <f t="shared" si="4"/>
        <v>90</v>
      </c>
      <c r="AX8">
        <v>1</v>
      </c>
      <c r="BA8" s="27">
        <v>1</v>
      </c>
      <c r="BB8">
        <v>8</v>
      </c>
      <c r="BC8" s="21">
        <f t="shared" si="0"/>
        <v>80</v>
      </c>
      <c r="BD8">
        <v>1</v>
      </c>
      <c r="BG8" s="27">
        <v>1</v>
      </c>
      <c r="BH8">
        <v>9.6999999999999993</v>
      </c>
      <c r="BJ8">
        <v>1</v>
      </c>
      <c r="BM8" s="27">
        <v>1</v>
      </c>
      <c r="BN8">
        <v>3</v>
      </c>
      <c r="BQ8" s="27">
        <v>1</v>
      </c>
      <c r="BR8">
        <v>3</v>
      </c>
      <c r="BS8" s="21">
        <f t="shared" si="5"/>
        <v>30</v>
      </c>
      <c r="BU8">
        <v>3</v>
      </c>
      <c r="BX8" s="27">
        <v>1</v>
      </c>
      <c r="BY8">
        <v>1</v>
      </c>
      <c r="BZ8" s="21">
        <f t="shared" si="6"/>
        <v>10</v>
      </c>
      <c r="CA8">
        <v>1</v>
      </c>
      <c r="CB8">
        <v>3</v>
      </c>
      <c r="CE8" s="27">
        <v>0</v>
      </c>
    </row>
    <row r="9" spans="1:84" ht="15" hidden="1" customHeight="1" x14ac:dyDescent="0.2">
      <c r="A9" s="10">
        <v>8</v>
      </c>
      <c r="B9">
        <v>8</v>
      </c>
      <c r="C9" s="1">
        <v>44494.000694444447</v>
      </c>
      <c r="D9" s="1">
        <v>44494.430555555555</v>
      </c>
      <c r="E9">
        <v>0</v>
      </c>
      <c r="F9" t="s">
        <v>386</v>
      </c>
      <c r="G9">
        <v>100</v>
      </c>
      <c r="H9">
        <v>37165</v>
      </c>
      <c r="I9">
        <v>1</v>
      </c>
      <c r="J9" s="1">
        <v>44494.430555555555</v>
      </c>
      <c r="K9" t="s">
        <v>387</v>
      </c>
      <c r="L9" t="s">
        <v>242</v>
      </c>
      <c r="M9" t="s">
        <v>242</v>
      </c>
      <c r="N9" t="s">
        <v>388</v>
      </c>
      <c r="O9" t="s">
        <v>389</v>
      </c>
      <c r="P9">
        <v>34.064804080000002</v>
      </c>
      <c r="Q9">
        <v>-118.4413986</v>
      </c>
      <c r="R9" t="s">
        <v>245</v>
      </c>
      <c r="S9" t="s">
        <v>246</v>
      </c>
      <c r="T9" s="10" t="s">
        <v>390</v>
      </c>
      <c r="U9" t="s">
        <v>389</v>
      </c>
      <c r="V9">
        <v>23135106</v>
      </c>
      <c r="W9">
        <v>5961</v>
      </c>
      <c r="X9" s="10" t="s">
        <v>271</v>
      </c>
      <c r="Y9" s="10" t="s">
        <v>391</v>
      </c>
      <c r="Z9" s="10">
        <v>2020</v>
      </c>
      <c r="AA9" s="10">
        <v>0</v>
      </c>
      <c r="AD9" s="10">
        <v>10</v>
      </c>
      <c r="AE9">
        <v>5</v>
      </c>
      <c r="AH9" s="22">
        <v>0</v>
      </c>
      <c r="AI9" s="19">
        <v>0</v>
      </c>
      <c r="AJ9" s="21">
        <f>AI9/AD9*100</f>
        <v>0</v>
      </c>
      <c r="AK9" s="22">
        <v>0</v>
      </c>
      <c r="AL9" s="19">
        <v>0</v>
      </c>
      <c r="AM9" s="36" t="s">
        <v>242</v>
      </c>
      <c r="AN9" s="22">
        <v>0</v>
      </c>
      <c r="AO9" s="19">
        <v>0</v>
      </c>
      <c r="AP9" s="36">
        <f t="shared" si="3"/>
        <v>0</v>
      </c>
      <c r="AR9" t="s">
        <v>242</v>
      </c>
      <c r="AU9" s="22">
        <v>1</v>
      </c>
      <c r="AV9" s="10">
        <v>9</v>
      </c>
      <c r="AW9" s="21">
        <f t="shared" si="4"/>
        <v>90</v>
      </c>
      <c r="AX9">
        <v>1</v>
      </c>
      <c r="BA9" s="22">
        <v>1</v>
      </c>
      <c r="BB9" s="10">
        <v>9</v>
      </c>
      <c r="BC9" s="21">
        <f t="shared" si="0"/>
        <v>90</v>
      </c>
      <c r="BD9">
        <v>3</v>
      </c>
      <c r="BG9" s="22">
        <v>1</v>
      </c>
      <c r="BH9" s="10"/>
      <c r="BI9" s="10" t="s">
        <v>392</v>
      </c>
      <c r="BJ9">
        <v>1</v>
      </c>
      <c r="BM9" s="22">
        <v>1</v>
      </c>
      <c r="BN9">
        <v>1</v>
      </c>
      <c r="BQ9" s="22">
        <v>1</v>
      </c>
      <c r="BR9" s="10">
        <v>5</v>
      </c>
      <c r="BS9" s="21">
        <f t="shared" si="5"/>
        <v>50</v>
      </c>
      <c r="BT9" s="10"/>
      <c r="BU9" s="10">
        <v>1</v>
      </c>
      <c r="BV9" s="10"/>
      <c r="BW9" s="10"/>
      <c r="BX9" s="22">
        <v>0</v>
      </c>
      <c r="BY9" s="19">
        <v>0</v>
      </c>
      <c r="BZ9" s="21">
        <f t="shared" si="6"/>
        <v>0</v>
      </c>
      <c r="CA9" s="10" t="s">
        <v>242</v>
      </c>
      <c r="CB9" s="10" t="s">
        <v>242</v>
      </c>
      <c r="CC9" s="10"/>
      <c r="CD9" s="10"/>
      <c r="CE9" s="22">
        <v>0</v>
      </c>
      <c r="CF9" s="10"/>
    </row>
    <row r="10" spans="1:84" ht="15" hidden="1" customHeight="1" x14ac:dyDescent="0.2">
      <c r="A10">
        <v>9</v>
      </c>
      <c r="B10">
        <v>9</v>
      </c>
      <c r="C10" s="1">
        <v>44528.895138888889</v>
      </c>
      <c r="D10" s="1">
        <v>44529.563888888886</v>
      </c>
      <c r="E10">
        <v>0</v>
      </c>
      <c r="F10" t="s">
        <v>292</v>
      </c>
      <c r="G10">
        <v>100</v>
      </c>
      <c r="H10">
        <v>57778</v>
      </c>
      <c r="I10">
        <v>1</v>
      </c>
      <c r="J10" s="1">
        <v>44529.563888888886</v>
      </c>
      <c r="K10" t="s">
        <v>413</v>
      </c>
      <c r="L10" t="s">
        <v>242</v>
      </c>
      <c r="M10" t="s">
        <v>242</v>
      </c>
      <c r="N10" t="s">
        <v>414</v>
      </c>
      <c r="O10" t="s">
        <v>415</v>
      </c>
      <c r="P10">
        <v>34.037994380000001</v>
      </c>
      <c r="Q10">
        <v>-118.4543991</v>
      </c>
      <c r="R10" t="s">
        <v>245</v>
      </c>
      <c r="S10" t="s">
        <v>246</v>
      </c>
      <c r="T10" t="s">
        <v>416</v>
      </c>
      <c r="U10" t="s">
        <v>417</v>
      </c>
      <c r="V10">
        <v>12653101</v>
      </c>
      <c r="W10">
        <v>2899</v>
      </c>
      <c r="X10" t="s">
        <v>418</v>
      </c>
      <c r="Y10" t="s">
        <v>419</v>
      </c>
      <c r="Z10">
        <v>2020</v>
      </c>
      <c r="AA10">
        <v>0</v>
      </c>
      <c r="AD10">
        <v>9</v>
      </c>
      <c r="AE10">
        <v>1</v>
      </c>
      <c r="AH10" s="27">
        <v>1</v>
      </c>
      <c r="AI10">
        <v>9</v>
      </c>
      <c r="AJ10" s="21">
        <f t="shared" si="1"/>
        <v>100</v>
      </c>
      <c r="AK10" s="27">
        <v>1</v>
      </c>
      <c r="AL10">
        <v>7</v>
      </c>
      <c r="AM10" s="36">
        <f t="shared" si="2"/>
        <v>77.777777777777786</v>
      </c>
      <c r="AN10" s="27">
        <v>1</v>
      </c>
      <c r="AO10">
        <v>9</v>
      </c>
      <c r="AP10" s="36">
        <f t="shared" si="3"/>
        <v>100</v>
      </c>
      <c r="AR10">
        <v>1</v>
      </c>
      <c r="AU10" s="27">
        <v>1</v>
      </c>
      <c r="AV10">
        <v>8</v>
      </c>
      <c r="AW10" s="21">
        <f t="shared" si="4"/>
        <v>88.888888888888886</v>
      </c>
      <c r="AX10">
        <v>1</v>
      </c>
      <c r="BA10" s="27">
        <v>1</v>
      </c>
      <c r="BB10">
        <v>8</v>
      </c>
      <c r="BC10" s="21">
        <f t="shared" si="0"/>
        <v>88.888888888888886</v>
      </c>
      <c r="BD10">
        <v>1</v>
      </c>
      <c r="BG10" s="27">
        <v>1</v>
      </c>
      <c r="BH10">
        <v>4.5999999999999996</v>
      </c>
      <c r="BJ10">
        <v>1</v>
      </c>
      <c r="BM10" s="27">
        <v>1</v>
      </c>
      <c r="BN10">
        <v>1</v>
      </c>
      <c r="BQ10" s="27">
        <v>1</v>
      </c>
      <c r="BR10">
        <v>3</v>
      </c>
      <c r="BS10" s="21">
        <f t="shared" si="5"/>
        <v>33.333333333333329</v>
      </c>
      <c r="BU10">
        <v>1</v>
      </c>
      <c r="BX10" s="27">
        <v>1</v>
      </c>
      <c r="BY10">
        <v>3</v>
      </c>
      <c r="BZ10" s="21">
        <f t="shared" si="6"/>
        <v>33.333333333333329</v>
      </c>
      <c r="CA10">
        <v>2</v>
      </c>
      <c r="CB10">
        <v>1</v>
      </c>
      <c r="CE10" s="27">
        <v>0</v>
      </c>
    </row>
    <row r="11" spans="1:84" ht="15" hidden="1" customHeight="1" x14ac:dyDescent="0.2">
      <c r="A11">
        <v>10</v>
      </c>
      <c r="B11">
        <v>10</v>
      </c>
      <c r="C11" s="1">
        <v>44528.511111111111</v>
      </c>
      <c r="D11" s="1">
        <v>44533.770833333336</v>
      </c>
      <c r="E11">
        <v>0</v>
      </c>
      <c r="F11" t="s">
        <v>438</v>
      </c>
      <c r="G11">
        <v>100</v>
      </c>
      <c r="H11">
        <v>454433</v>
      </c>
      <c r="I11">
        <v>1</v>
      </c>
      <c r="J11" s="1">
        <v>44533.770833333336</v>
      </c>
      <c r="K11" t="s">
        <v>439</v>
      </c>
      <c r="L11" t="s">
        <v>242</v>
      </c>
      <c r="M11" t="s">
        <v>242</v>
      </c>
      <c r="N11" t="s">
        <v>440</v>
      </c>
      <c r="O11" t="s">
        <v>441</v>
      </c>
      <c r="P11">
        <v>34.037994380000001</v>
      </c>
      <c r="Q11">
        <v>-118.4543991</v>
      </c>
      <c r="R11" t="s">
        <v>245</v>
      </c>
      <c r="S11" t="s">
        <v>246</v>
      </c>
      <c r="T11" t="s">
        <v>442</v>
      </c>
      <c r="U11" t="s">
        <v>443</v>
      </c>
      <c r="V11" t="s">
        <v>444</v>
      </c>
      <c r="W11">
        <v>7371</v>
      </c>
      <c r="X11" t="s">
        <v>297</v>
      </c>
      <c r="Y11" t="s">
        <v>445</v>
      </c>
      <c r="Z11">
        <v>2020</v>
      </c>
      <c r="AA11">
        <v>0</v>
      </c>
      <c r="AD11">
        <v>12</v>
      </c>
      <c r="AE11">
        <v>2</v>
      </c>
      <c r="AG11" t="s">
        <v>446</v>
      </c>
      <c r="AH11" s="27">
        <v>1</v>
      </c>
      <c r="AI11">
        <v>8</v>
      </c>
      <c r="AJ11" s="21">
        <f t="shared" si="1"/>
        <v>66.666666666666657</v>
      </c>
      <c r="AK11" s="27">
        <v>0</v>
      </c>
      <c r="AL11" s="24">
        <v>0</v>
      </c>
      <c r="AM11" s="36" t="s">
        <v>242</v>
      </c>
      <c r="AN11" s="27">
        <v>0</v>
      </c>
      <c r="AO11" s="24">
        <v>0</v>
      </c>
      <c r="AP11" s="36">
        <f t="shared" si="3"/>
        <v>0</v>
      </c>
      <c r="AQ11" t="s">
        <v>447</v>
      </c>
      <c r="AR11">
        <v>3</v>
      </c>
      <c r="AT11" t="s">
        <v>448</v>
      </c>
      <c r="AU11" s="27">
        <v>1</v>
      </c>
      <c r="AV11">
        <v>11</v>
      </c>
      <c r="AW11" s="21">
        <f t="shared" si="4"/>
        <v>91.666666666666657</v>
      </c>
      <c r="AX11">
        <v>2</v>
      </c>
      <c r="AZ11" t="s">
        <v>446</v>
      </c>
      <c r="BA11" s="27">
        <v>1</v>
      </c>
      <c r="BB11">
        <v>11</v>
      </c>
      <c r="BC11" s="21">
        <f t="shared" si="0"/>
        <v>91.666666666666657</v>
      </c>
      <c r="BD11">
        <v>3</v>
      </c>
      <c r="BF11" t="s">
        <v>448</v>
      </c>
      <c r="BG11" s="27">
        <v>1</v>
      </c>
      <c r="BH11">
        <v>4.5</v>
      </c>
      <c r="BI11" t="s">
        <v>449</v>
      </c>
      <c r="BJ11">
        <v>3</v>
      </c>
      <c r="BL11" t="s">
        <v>448</v>
      </c>
      <c r="BM11" s="27">
        <v>1</v>
      </c>
      <c r="BN11">
        <v>2</v>
      </c>
      <c r="BP11" t="s">
        <v>446</v>
      </c>
      <c r="BQ11" s="27">
        <v>1</v>
      </c>
      <c r="BR11">
        <v>4</v>
      </c>
      <c r="BS11" s="21">
        <f t="shared" si="5"/>
        <v>33.333333333333329</v>
      </c>
      <c r="BU11">
        <v>3</v>
      </c>
      <c r="BW11" t="s">
        <v>448</v>
      </c>
      <c r="BX11" s="27">
        <v>1</v>
      </c>
      <c r="BY11">
        <v>3</v>
      </c>
      <c r="BZ11" s="21">
        <f t="shared" si="6"/>
        <v>25</v>
      </c>
      <c r="CA11">
        <v>2</v>
      </c>
      <c r="CB11">
        <v>3</v>
      </c>
      <c r="CD11" t="s">
        <v>448</v>
      </c>
      <c r="CE11" s="27">
        <v>0</v>
      </c>
    </row>
    <row r="12" spans="1:84" ht="15" hidden="1" customHeight="1" x14ac:dyDescent="0.2">
      <c r="A12">
        <v>11</v>
      </c>
      <c r="B12">
        <v>11</v>
      </c>
      <c r="C12" s="1">
        <v>44534.513194444444</v>
      </c>
      <c r="D12" s="1">
        <v>44534.53125</v>
      </c>
      <c r="E12">
        <v>0</v>
      </c>
      <c r="F12" t="s">
        <v>469</v>
      </c>
      <c r="G12">
        <v>100</v>
      </c>
      <c r="H12">
        <v>1559</v>
      </c>
      <c r="I12">
        <v>1</v>
      </c>
      <c r="J12" s="1">
        <v>44534.53125</v>
      </c>
      <c r="K12" t="s">
        <v>470</v>
      </c>
      <c r="L12" t="s">
        <v>242</v>
      </c>
      <c r="M12" t="s">
        <v>242</v>
      </c>
      <c r="N12" t="s">
        <v>471</v>
      </c>
      <c r="O12" t="s">
        <v>472</v>
      </c>
      <c r="P12">
        <v>32.106994630000003</v>
      </c>
      <c r="Q12">
        <v>-81.249900819999993</v>
      </c>
      <c r="R12" t="s">
        <v>245</v>
      </c>
      <c r="S12" t="s">
        <v>246</v>
      </c>
      <c r="T12" t="s">
        <v>473</v>
      </c>
      <c r="U12" t="s">
        <v>474</v>
      </c>
      <c r="V12" t="s">
        <v>475</v>
      </c>
      <c r="W12">
        <v>3999</v>
      </c>
      <c r="X12" t="s">
        <v>476</v>
      </c>
      <c r="Y12" t="s">
        <v>477</v>
      </c>
      <c r="Z12">
        <v>2021</v>
      </c>
      <c r="AA12">
        <v>0</v>
      </c>
      <c r="AD12">
        <v>8</v>
      </c>
      <c r="AE12">
        <v>3</v>
      </c>
      <c r="AG12" t="s">
        <v>478</v>
      </c>
      <c r="AH12" s="27">
        <v>1</v>
      </c>
      <c r="AI12">
        <v>6</v>
      </c>
      <c r="AJ12" s="21">
        <f t="shared" si="1"/>
        <v>75</v>
      </c>
      <c r="AK12" s="27">
        <v>0</v>
      </c>
      <c r="AL12" s="24">
        <v>0</v>
      </c>
      <c r="AM12" s="36" t="s">
        <v>242</v>
      </c>
      <c r="AN12" s="27">
        <v>0</v>
      </c>
      <c r="AO12" s="24">
        <v>0</v>
      </c>
      <c r="AP12" s="36">
        <f t="shared" si="3"/>
        <v>0</v>
      </c>
      <c r="AQ12" t="s">
        <v>479</v>
      </c>
      <c r="AR12">
        <v>3</v>
      </c>
      <c r="AU12" s="27">
        <v>1</v>
      </c>
      <c r="AV12">
        <v>7</v>
      </c>
      <c r="AW12" s="21">
        <f t="shared" si="4"/>
        <v>87.5</v>
      </c>
      <c r="AX12">
        <v>3</v>
      </c>
      <c r="BA12" s="27">
        <v>1</v>
      </c>
      <c r="BB12">
        <v>7</v>
      </c>
      <c r="BC12" s="21">
        <f t="shared" si="0"/>
        <v>87.5</v>
      </c>
      <c r="BD12">
        <v>3</v>
      </c>
      <c r="BG12" s="27">
        <v>1</v>
      </c>
      <c r="BJ12">
        <v>3</v>
      </c>
      <c r="BM12" s="27">
        <v>1</v>
      </c>
      <c r="BN12">
        <v>3</v>
      </c>
      <c r="BQ12" s="27">
        <v>1</v>
      </c>
      <c r="BR12">
        <v>1</v>
      </c>
      <c r="BS12" s="21">
        <f t="shared" si="5"/>
        <v>12.5</v>
      </c>
      <c r="BU12">
        <v>3</v>
      </c>
      <c r="BX12" s="27">
        <v>1</v>
      </c>
      <c r="BY12">
        <v>2</v>
      </c>
      <c r="BZ12" s="21">
        <f t="shared" si="6"/>
        <v>25</v>
      </c>
      <c r="CA12">
        <v>2</v>
      </c>
      <c r="CB12">
        <v>3</v>
      </c>
      <c r="CE12" s="27">
        <v>0</v>
      </c>
    </row>
    <row r="13" spans="1:84" ht="15" hidden="1" customHeight="1" x14ac:dyDescent="0.2">
      <c r="A13">
        <v>12</v>
      </c>
      <c r="B13">
        <v>12</v>
      </c>
      <c r="C13" s="1">
        <v>44534.53125</v>
      </c>
      <c r="D13" s="1">
        <v>44534.556250000001</v>
      </c>
      <c r="E13">
        <v>0</v>
      </c>
      <c r="F13" t="s">
        <v>469</v>
      </c>
      <c r="G13">
        <v>100</v>
      </c>
      <c r="H13">
        <v>2165</v>
      </c>
      <c r="I13">
        <v>1</v>
      </c>
      <c r="J13" s="1">
        <v>44534.556250000001</v>
      </c>
      <c r="K13" t="s">
        <v>485</v>
      </c>
      <c r="L13" t="s">
        <v>242</v>
      </c>
      <c r="M13" t="s">
        <v>242</v>
      </c>
      <c r="N13" t="s">
        <v>486</v>
      </c>
      <c r="O13" t="s">
        <v>487</v>
      </c>
      <c r="P13">
        <v>32.106994630000003</v>
      </c>
      <c r="Q13">
        <v>-81.249900819999993</v>
      </c>
      <c r="R13" t="s">
        <v>245</v>
      </c>
      <c r="S13" t="s">
        <v>246</v>
      </c>
      <c r="T13" t="s">
        <v>488</v>
      </c>
      <c r="U13" t="s">
        <v>489</v>
      </c>
      <c r="V13">
        <v>18802108</v>
      </c>
      <c r="W13">
        <v>4911</v>
      </c>
      <c r="X13" t="s">
        <v>490</v>
      </c>
      <c r="Y13" t="s">
        <v>491</v>
      </c>
      <c r="Z13">
        <v>2021</v>
      </c>
      <c r="AA13">
        <v>0</v>
      </c>
      <c r="AD13">
        <v>9</v>
      </c>
      <c r="AE13">
        <v>3</v>
      </c>
      <c r="AG13" t="s">
        <v>492</v>
      </c>
      <c r="AH13" s="27">
        <v>1</v>
      </c>
      <c r="AI13">
        <v>8</v>
      </c>
      <c r="AJ13" s="21">
        <f t="shared" si="1"/>
        <v>88.888888888888886</v>
      </c>
      <c r="AK13" s="27">
        <v>1</v>
      </c>
      <c r="AL13">
        <v>5</v>
      </c>
      <c r="AM13" s="36">
        <f t="shared" si="2"/>
        <v>55.555555555555557</v>
      </c>
      <c r="AN13" s="27">
        <v>1</v>
      </c>
      <c r="AO13">
        <v>7</v>
      </c>
      <c r="AP13" s="36">
        <f t="shared" si="3"/>
        <v>77.777777777777786</v>
      </c>
      <c r="AQ13" t="s">
        <v>493</v>
      </c>
      <c r="AR13">
        <v>3</v>
      </c>
      <c r="AU13" s="27">
        <v>1</v>
      </c>
      <c r="AV13">
        <v>8</v>
      </c>
      <c r="AW13" s="21">
        <f t="shared" si="4"/>
        <v>88.888888888888886</v>
      </c>
      <c r="AX13">
        <v>3</v>
      </c>
      <c r="BA13" s="27">
        <v>1</v>
      </c>
      <c r="BB13">
        <v>8</v>
      </c>
      <c r="BC13" s="21">
        <f t="shared" si="0"/>
        <v>88.888888888888886</v>
      </c>
      <c r="BD13">
        <v>3</v>
      </c>
      <c r="BG13" s="27">
        <v>1</v>
      </c>
      <c r="BH13">
        <v>9.1</v>
      </c>
      <c r="BJ13">
        <v>3</v>
      </c>
      <c r="BM13" s="27">
        <v>1</v>
      </c>
      <c r="BN13">
        <v>3</v>
      </c>
      <c r="BQ13" s="27">
        <v>1</v>
      </c>
      <c r="BR13">
        <v>3</v>
      </c>
      <c r="BS13" s="21">
        <f t="shared" si="5"/>
        <v>33.333333333333329</v>
      </c>
      <c r="BU13">
        <v>3</v>
      </c>
      <c r="BX13" s="27">
        <v>1</v>
      </c>
      <c r="BY13">
        <v>2</v>
      </c>
      <c r="BZ13" s="21">
        <f t="shared" si="6"/>
        <v>22.222222222222221</v>
      </c>
      <c r="CA13">
        <v>2</v>
      </c>
      <c r="CB13">
        <v>3</v>
      </c>
      <c r="CE13" s="27">
        <v>0</v>
      </c>
    </row>
    <row r="14" spans="1:84" ht="15" hidden="1" customHeight="1" x14ac:dyDescent="0.2">
      <c r="A14">
        <v>13</v>
      </c>
      <c r="B14">
        <v>13</v>
      </c>
      <c r="C14" s="1">
        <v>44536.831250000003</v>
      </c>
      <c r="D14" s="1">
        <v>44538.768055555556</v>
      </c>
      <c r="E14">
        <v>0</v>
      </c>
      <c r="F14" t="s">
        <v>469</v>
      </c>
      <c r="G14">
        <v>100</v>
      </c>
      <c r="H14">
        <v>167347</v>
      </c>
      <c r="I14">
        <v>1</v>
      </c>
      <c r="J14" s="1">
        <v>44538.768055555556</v>
      </c>
      <c r="K14" t="s">
        <v>508</v>
      </c>
      <c r="L14" t="s">
        <v>242</v>
      </c>
      <c r="M14" t="s">
        <v>242</v>
      </c>
      <c r="N14" t="s">
        <v>509</v>
      </c>
      <c r="O14" t="s">
        <v>510</v>
      </c>
      <c r="P14">
        <v>32.106994630000003</v>
      </c>
      <c r="Q14">
        <v>-81.249900819999993</v>
      </c>
      <c r="R14" t="s">
        <v>245</v>
      </c>
      <c r="S14" t="s">
        <v>246</v>
      </c>
      <c r="T14" t="s">
        <v>511</v>
      </c>
      <c r="U14" t="s">
        <v>512</v>
      </c>
      <c r="V14">
        <v>31100100</v>
      </c>
      <c r="W14">
        <v>3679</v>
      </c>
      <c r="X14" t="s">
        <v>476</v>
      </c>
      <c r="Y14" t="s">
        <v>513</v>
      </c>
      <c r="Z14">
        <v>2021</v>
      </c>
      <c r="AA14">
        <v>0</v>
      </c>
      <c r="AD14">
        <v>8</v>
      </c>
      <c r="AE14">
        <v>1</v>
      </c>
      <c r="AG14" t="s">
        <v>514</v>
      </c>
      <c r="AH14" s="27">
        <v>1</v>
      </c>
      <c r="AI14">
        <v>8</v>
      </c>
      <c r="AJ14" s="21">
        <f t="shared" si="1"/>
        <v>100</v>
      </c>
      <c r="AK14" s="27">
        <v>0</v>
      </c>
      <c r="AL14" s="24">
        <v>0</v>
      </c>
      <c r="AM14" s="36" t="s">
        <v>242</v>
      </c>
      <c r="AN14" s="27">
        <v>1</v>
      </c>
      <c r="AO14">
        <v>3</v>
      </c>
      <c r="AP14" s="36">
        <f t="shared" si="3"/>
        <v>37.5</v>
      </c>
      <c r="AQ14" t="s">
        <v>515</v>
      </c>
      <c r="AR14">
        <v>3</v>
      </c>
      <c r="AT14" t="s">
        <v>516</v>
      </c>
      <c r="AU14" s="27">
        <v>1</v>
      </c>
      <c r="AV14">
        <v>7</v>
      </c>
      <c r="AW14" s="21">
        <f t="shared" si="4"/>
        <v>87.5</v>
      </c>
      <c r="AX14">
        <v>1</v>
      </c>
      <c r="BA14" s="27">
        <v>1</v>
      </c>
      <c r="BB14">
        <v>7</v>
      </c>
      <c r="BC14" s="21">
        <f t="shared" si="0"/>
        <v>87.5</v>
      </c>
      <c r="BD14">
        <v>1</v>
      </c>
      <c r="BG14" s="27">
        <v>0.5</v>
      </c>
      <c r="BI14" t="s">
        <v>517</v>
      </c>
      <c r="BJ14">
        <v>1</v>
      </c>
      <c r="BM14" s="27">
        <v>1</v>
      </c>
      <c r="BN14">
        <v>3</v>
      </c>
      <c r="BQ14" s="27">
        <v>1</v>
      </c>
      <c r="BR14">
        <v>3</v>
      </c>
      <c r="BS14" s="21">
        <f t="shared" si="5"/>
        <v>37.5</v>
      </c>
      <c r="BU14">
        <v>1</v>
      </c>
      <c r="BX14" s="27">
        <v>0</v>
      </c>
      <c r="BY14" s="24">
        <v>0</v>
      </c>
      <c r="BZ14" s="21">
        <f t="shared" ref="BZ14:BZ19" si="7">BY14/AD14*100</f>
        <v>0</v>
      </c>
      <c r="CA14" t="s">
        <v>242</v>
      </c>
      <c r="CB14" t="s">
        <v>242</v>
      </c>
      <c r="CE14" s="27">
        <v>0</v>
      </c>
    </row>
    <row r="15" spans="1:84" ht="15" hidden="1" customHeight="1" x14ac:dyDescent="0.2">
      <c r="A15">
        <v>14</v>
      </c>
      <c r="B15">
        <v>14</v>
      </c>
      <c r="C15" s="1">
        <v>44536.495138888888</v>
      </c>
      <c r="D15" s="1">
        <v>44538.79791666667</v>
      </c>
      <c r="E15">
        <v>0</v>
      </c>
      <c r="F15" t="s">
        <v>292</v>
      </c>
      <c r="G15">
        <v>100</v>
      </c>
      <c r="H15">
        <v>198930</v>
      </c>
      <c r="I15">
        <v>1</v>
      </c>
      <c r="J15" s="1">
        <v>44538.79791666667</v>
      </c>
      <c r="K15" t="s">
        <v>532</v>
      </c>
      <c r="L15" t="s">
        <v>242</v>
      </c>
      <c r="M15" t="s">
        <v>242</v>
      </c>
      <c r="N15" t="s">
        <v>533</v>
      </c>
      <c r="O15" t="s">
        <v>534</v>
      </c>
      <c r="P15">
        <v>34.037994380000001</v>
      </c>
      <c r="Q15">
        <v>-118.4543991</v>
      </c>
      <c r="R15" t="s">
        <v>245</v>
      </c>
      <c r="S15" t="s">
        <v>246</v>
      </c>
      <c r="T15" t="s">
        <v>535</v>
      </c>
      <c r="U15" t="s">
        <v>536</v>
      </c>
      <c r="V15">
        <v>30420103</v>
      </c>
      <c r="W15">
        <v>4941</v>
      </c>
      <c r="X15" t="s">
        <v>490</v>
      </c>
      <c r="Y15" t="s">
        <v>537</v>
      </c>
      <c r="Z15">
        <v>2019</v>
      </c>
      <c r="AA15">
        <v>0</v>
      </c>
      <c r="AD15">
        <v>11</v>
      </c>
      <c r="AE15">
        <v>1</v>
      </c>
      <c r="AG15" t="s">
        <v>538</v>
      </c>
      <c r="AH15" s="27">
        <v>1</v>
      </c>
      <c r="AI15">
        <v>7</v>
      </c>
      <c r="AJ15" s="21">
        <f t="shared" si="1"/>
        <v>63.636363636363633</v>
      </c>
      <c r="AK15" s="27">
        <v>1</v>
      </c>
      <c r="AL15">
        <v>2</v>
      </c>
      <c r="AM15" s="36">
        <f t="shared" si="2"/>
        <v>18.181818181818183</v>
      </c>
      <c r="AN15" s="27">
        <v>1</v>
      </c>
      <c r="AO15">
        <v>2</v>
      </c>
      <c r="AP15" s="36">
        <f t="shared" si="3"/>
        <v>18.181818181818183</v>
      </c>
      <c r="AQ15" t="s">
        <v>539</v>
      </c>
      <c r="AR15">
        <v>3</v>
      </c>
      <c r="AT15" t="s">
        <v>540</v>
      </c>
      <c r="AU15" s="27">
        <v>1</v>
      </c>
      <c r="AV15">
        <v>10</v>
      </c>
      <c r="AW15" s="21">
        <f t="shared" si="4"/>
        <v>90.909090909090907</v>
      </c>
      <c r="AX15">
        <v>1</v>
      </c>
      <c r="AZ15" t="s">
        <v>538</v>
      </c>
      <c r="BA15" s="27">
        <v>1</v>
      </c>
      <c r="BB15">
        <v>10</v>
      </c>
      <c r="BC15" s="21">
        <f t="shared" si="0"/>
        <v>90.909090909090907</v>
      </c>
      <c r="BD15">
        <v>1</v>
      </c>
      <c r="BG15" s="27">
        <v>1</v>
      </c>
      <c r="BH15">
        <v>6.5</v>
      </c>
      <c r="BJ15">
        <v>1</v>
      </c>
      <c r="BM15" s="27">
        <v>1</v>
      </c>
      <c r="BN15">
        <v>2</v>
      </c>
      <c r="BP15" t="s">
        <v>541</v>
      </c>
      <c r="BQ15" s="27">
        <v>1</v>
      </c>
      <c r="BR15">
        <v>5</v>
      </c>
      <c r="BS15" s="21">
        <f t="shared" si="5"/>
        <v>45.454545454545453</v>
      </c>
      <c r="BU15">
        <v>1</v>
      </c>
      <c r="BX15" s="27">
        <v>1</v>
      </c>
      <c r="BY15">
        <v>2</v>
      </c>
      <c r="BZ15" s="21">
        <f t="shared" si="7"/>
        <v>18.181818181818183</v>
      </c>
      <c r="CA15">
        <v>2</v>
      </c>
      <c r="CB15">
        <v>1</v>
      </c>
      <c r="CE15" s="27">
        <v>0</v>
      </c>
    </row>
    <row r="16" spans="1:84" ht="15" hidden="1" customHeight="1" x14ac:dyDescent="0.2">
      <c r="A16">
        <v>15</v>
      </c>
      <c r="B16">
        <v>15</v>
      </c>
      <c r="C16" s="1">
        <v>44539.381249999999</v>
      </c>
      <c r="D16" s="1">
        <v>44539.470138888886</v>
      </c>
      <c r="E16">
        <v>0</v>
      </c>
      <c r="F16" t="s">
        <v>469</v>
      </c>
      <c r="G16">
        <v>100</v>
      </c>
      <c r="H16">
        <v>7669</v>
      </c>
      <c r="I16">
        <v>1</v>
      </c>
      <c r="J16" s="1">
        <v>44539.470138888886</v>
      </c>
      <c r="K16" t="s">
        <v>560</v>
      </c>
      <c r="L16" t="s">
        <v>242</v>
      </c>
      <c r="M16" t="s">
        <v>242</v>
      </c>
      <c r="N16" t="s">
        <v>561</v>
      </c>
      <c r="O16" t="s">
        <v>562</v>
      </c>
      <c r="P16">
        <v>32.106994630000003</v>
      </c>
      <c r="Q16">
        <v>-81.249900819999993</v>
      </c>
      <c r="R16" t="s">
        <v>245</v>
      </c>
      <c r="S16" t="s">
        <v>246</v>
      </c>
      <c r="T16" t="s">
        <v>563</v>
      </c>
      <c r="U16" t="s">
        <v>564</v>
      </c>
      <c r="V16" t="s">
        <v>565</v>
      </c>
      <c r="W16">
        <v>7371</v>
      </c>
      <c r="X16" t="s">
        <v>297</v>
      </c>
      <c r="Y16" t="s">
        <v>566</v>
      </c>
      <c r="Z16">
        <v>2020</v>
      </c>
      <c r="AA16">
        <v>0</v>
      </c>
      <c r="AD16">
        <v>9</v>
      </c>
      <c r="AE16">
        <v>3</v>
      </c>
      <c r="AG16" t="s">
        <v>567</v>
      </c>
      <c r="AH16" s="27">
        <v>1</v>
      </c>
      <c r="AI16">
        <v>2</v>
      </c>
      <c r="AJ16" s="21">
        <f t="shared" si="1"/>
        <v>22.222222222222221</v>
      </c>
      <c r="AK16" s="27">
        <v>0</v>
      </c>
      <c r="AL16" s="24">
        <v>0</v>
      </c>
      <c r="AM16" s="36" t="s">
        <v>242</v>
      </c>
      <c r="AN16" s="27">
        <v>0</v>
      </c>
      <c r="AO16" s="24">
        <v>0</v>
      </c>
      <c r="AP16" s="36">
        <f t="shared" si="3"/>
        <v>0</v>
      </c>
      <c r="AQ16" t="s">
        <v>568</v>
      </c>
      <c r="AR16">
        <v>3</v>
      </c>
      <c r="AU16" s="27">
        <v>1</v>
      </c>
      <c r="AV16">
        <v>8</v>
      </c>
      <c r="AW16" s="21">
        <f t="shared" si="4"/>
        <v>88.888888888888886</v>
      </c>
      <c r="AX16">
        <v>3</v>
      </c>
      <c r="BA16" s="27">
        <v>1</v>
      </c>
      <c r="BB16">
        <v>8</v>
      </c>
      <c r="BC16" s="21">
        <f t="shared" si="0"/>
        <v>88.888888888888886</v>
      </c>
      <c r="BD16">
        <v>3</v>
      </c>
      <c r="BG16" s="27">
        <v>1</v>
      </c>
      <c r="BJ16">
        <v>3</v>
      </c>
      <c r="BM16" s="27">
        <v>1</v>
      </c>
      <c r="BN16">
        <v>3</v>
      </c>
      <c r="BQ16" s="27">
        <v>1</v>
      </c>
      <c r="BR16">
        <v>3</v>
      </c>
      <c r="BS16" s="21">
        <f t="shared" si="5"/>
        <v>33.333333333333329</v>
      </c>
      <c r="BU16">
        <v>3</v>
      </c>
      <c r="BX16" s="27">
        <v>0</v>
      </c>
      <c r="BY16" s="24">
        <v>0</v>
      </c>
      <c r="BZ16" s="21">
        <f t="shared" si="7"/>
        <v>0</v>
      </c>
      <c r="CA16" t="s">
        <v>242</v>
      </c>
      <c r="CB16" t="s">
        <v>242</v>
      </c>
      <c r="CE16" s="27">
        <v>0</v>
      </c>
    </row>
    <row r="17" spans="1:84" ht="15" hidden="1" customHeight="1" x14ac:dyDescent="0.2">
      <c r="A17">
        <v>16</v>
      </c>
      <c r="B17">
        <v>16</v>
      </c>
      <c r="C17" s="1">
        <v>44539.470138888886</v>
      </c>
      <c r="D17" s="1">
        <v>44539.656944444447</v>
      </c>
      <c r="E17">
        <v>0</v>
      </c>
      <c r="F17" t="s">
        <v>469</v>
      </c>
      <c r="G17">
        <v>100</v>
      </c>
      <c r="H17">
        <v>16113</v>
      </c>
      <c r="I17">
        <v>1</v>
      </c>
      <c r="J17" s="1">
        <v>44539.656944444447</v>
      </c>
      <c r="K17" t="s">
        <v>580</v>
      </c>
      <c r="L17" t="s">
        <v>242</v>
      </c>
      <c r="M17" t="s">
        <v>242</v>
      </c>
      <c r="N17" t="s">
        <v>581</v>
      </c>
      <c r="O17" t="s">
        <v>582</v>
      </c>
      <c r="P17">
        <v>32.106994630000003</v>
      </c>
      <c r="Q17">
        <v>-81.249900819999993</v>
      </c>
      <c r="R17" t="s">
        <v>245</v>
      </c>
      <c r="S17" t="s">
        <v>246</v>
      </c>
      <c r="T17" t="s">
        <v>583</v>
      </c>
      <c r="U17" t="s">
        <v>584</v>
      </c>
      <c r="V17" t="s">
        <v>585</v>
      </c>
      <c r="W17">
        <v>1311</v>
      </c>
      <c r="X17" t="s">
        <v>248</v>
      </c>
      <c r="Y17" t="s">
        <v>586</v>
      </c>
      <c r="Z17">
        <v>2021</v>
      </c>
      <c r="AA17">
        <v>0</v>
      </c>
      <c r="AD17">
        <v>10</v>
      </c>
      <c r="AE17">
        <v>1</v>
      </c>
      <c r="AG17" t="s">
        <v>587</v>
      </c>
      <c r="AH17" s="27">
        <v>1</v>
      </c>
      <c r="AI17">
        <v>9</v>
      </c>
      <c r="AJ17" s="21">
        <f t="shared" si="1"/>
        <v>90</v>
      </c>
      <c r="AK17" s="27">
        <v>1</v>
      </c>
      <c r="AL17">
        <v>6</v>
      </c>
      <c r="AM17" s="36">
        <f t="shared" si="2"/>
        <v>60</v>
      </c>
      <c r="AN17" s="27">
        <v>0</v>
      </c>
      <c r="AO17" s="24">
        <v>0</v>
      </c>
      <c r="AP17" s="36">
        <f t="shared" si="3"/>
        <v>0</v>
      </c>
      <c r="AQ17" t="s">
        <v>588</v>
      </c>
      <c r="AR17">
        <v>1</v>
      </c>
      <c r="AU17" s="27">
        <v>1</v>
      </c>
      <c r="AV17">
        <v>9</v>
      </c>
      <c r="AW17" s="21">
        <f t="shared" si="4"/>
        <v>90</v>
      </c>
      <c r="AX17">
        <v>3</v>
      </c>
      <c r="AZ17" t="s">
        <v>589</v>
      </c>
      <c r="BA17" s="27">
        <v>1</v>
      </c>
      <c r="BB17">
        <v>9</v>
      </c>
      <c r="BC17" s="21">
        <f t="shared" si="0"/>
        <v>90</v>
      </c>
      <c r="BD17">
        <v>3</v>
      </c>
      <c r="BG17" s="27">
        <v>1</v>
      </c>
      <c r="BH17">
        <v>6.3</v>
      </c>
      <c r="BJ17">
        <v>1</v>
      </c>
      <c r="BM17" s="27">
        <v>1</v>
      </c>
      <c r="BN17">
        <v>3</v>
      </c>
      <c r="BQ17" s="27">
        <v>1</v>
      </c>
      <c r="BR17">
        <v>3</v>
      </c>
      <c r="BS17" s="21">
        <f t="shared" si="5"/>
        <v>30</v>
      </c>
      <c r="BU17">
        <v>1</v>
      </c>
      <c r="BX17" s="27">
        <v>1</v>
      </c>
      <c r="BY17">
        <v>1</v>
      </c>
      <c r="BZ17" s="21">
        <f t="shared" si="7"/>
        <v>10</v>
      </c>
      <c r="CA17">
        <v>2</v>
      </c>
      <c r="CB17">
        <v>1</v>
      </c>
      <c r="CE17" s="27">
        <v>0</v>
      </c>
    </row>
    <row r="18" spans="1:84" ht="15" hidden="1" customHeight="1" x14ac:dyDescent="0.2">
      <c r="A18">
        <v>17</v>
      </c>
      <c r="B18">
        <v>17</v>
      </c>
      <c r="C18" s="1">
        <v>44539.656944444447</v>
      </c>
      <c r="D18" s="1">
        <v>44540.433333333334</v>
      </c>
      <c r="E18">
        <v>0</v>
      </c>
      <c r="F18" t="s">
        <v>469</v>
      </c>
      <c r="G18">
        <v>100</v>
      </c>
      <c r="H18">
        <v>67083</v>
      </c>
      <c r="I18">
        <v>1</v>
      </c>
      <c r="J18" s="1">
        <v>44540.433333333334</v>
      </c>
      <c r="K18" t="s">
        <v>603</v>
      </c>
      <c r="L18" t="s">
        <v>242</v>
      </c>
      <c r="M18" t="s">
        <v>242</v>
      </c>
      <c r="N18" t="s">
        <v>604</v>
      </c>
      <c r="O18" t="s">
        <v>605</v>
      </c>
      <c r="P18">
        <v>32.106994630000003</v>
      </c>
      <c r="Q18">
        <v>-81.249900819999993</v>
      </c>
      <c r="R18" t="s">
        <v>245</v>
      </c>
      <c r="S18" t="s">
        <v>246</v>
      </c>
      <c r="T18" t="s">
        <v>606</v>
      </c>
      <c r="U18" t="s">
        <v>607</v>
      </c>
      <c r="V18">
        <v>363576109</v>
      </c>
      <c r="W18">
        <v>6411</v>
      </c>
      <c r="X18" t="s">
        <v>319</v>
      </c>
      <c r="Y18" t="s">
        <v>608</v>
      </c>
      <c r="Z18">
        <v>2021</v>
      </c>
      <c r="AA18">
        <v>0</v>
      </c>
      <c r="AD18">
        <v>9</v>
      </c>
      <c r="AE18">
        <v>3</v>
      </c>
      <c r="AG18" t="s">
        <v>609</v>
      </c>
      <c r="AH18" s="27">
        <v>1</v>
      </c>
      <c r="AI18">
        <v>4</v>
      </c>
      <c r="AJ18" s="21">
        <f t="shared" si="1"/>
        <v>44.444444444444443</v>
      </c>
      <c r="AK18" s="27">
        <v>0</v>
      </c>
      <c r="AL18" s="24">
        <v>0</v>
      </c>
      <c r="AM18" s="36" t="s">
        <v>242</v>
      </c>
      <c r="AN18" s="27">
        <v>0</v>
      </c>
      <c r="AO18" s="24">
        <v>0</v>
      </c>
      <c r="AP18" s="36">
        <f t="shared" si="3"/>
        <v>0</v>
      </c>
      <c r="AQ18" t="s">
        <v>610</v>
      </c>
      <c r="AR18">
        <v>3</v>
      </c>
      <c r="AT18" t="s">
        <v>609</v>
      </c>
      <c r="AU18" s="27">
        <v>1</v>
      </c>
      <c r="AV18">
        <v>8</v>
      </c>
      <c r="AW18" s="21">
        <f t="shared" si="4"/>
        <v>88.888888888888886</v>
      </c>
      <c r="AX18">
        <v>3</v>
      </c>
      <c r="BA18" s="27">
        <v>1</v>
      </c>
      <c r="BB18">
        <v>8</v>
      </c>
      <c r="BC18" s="21">
        <f t="shared" si="0"/>
        <v>88.888888888888886</v>
      </c>
      <c r="BD18">
        <v>3</v>
      </c>
      <c r="BG18" s="27">
        <v>1</v>
      </c>
      <c r="BJ18">
        <v>3</v>
      </c>
      <c r="BM18" s="27">
        <v>1</v>
      </c>
      <c r="BN18">
        <v>3</v>
      </c>
      <c r="BQ18" s="27">
        <v>1</v>
      </c>
      <c r="BR18">
        <v>1</v>
      </c>
      <c r="BS18" s="21">
        <f t="shared" si="5"/>
        <v>11.111111111111111</v>
      </c>
      <c r="BU18">
        <v>3</v>
      </c>
      <c r="BX18" s="27">
        <v>0</v>
      </c>
      <c r="BY18" s="24">
        <v>0</v>
      </c>
      <c r="BZ18" s="21">
        <f t="shared" si="7"/>
        <v>0</v>
      </c>
      <c r="CA18" t="s">
        <v>242</v>
      </c>
      <c r="CB18" t="s">
        <v>242</v>
      </c>
      <c r="CE18" s="27">
        <v>0</v>
      </c>
    </row>
    <row r="19" spans="1:84" ht="15" hidden="1" customHeight="1" x14ac:dyDescent="0.2">
      <c r="A19">
        <v>18</v>
      </c>
      <c r="B19">
        <v>18</v>
      </c>
      <c r="C19" s="1">
        <v>44539.571527777778</v>
      </c>
      <c r="D19" s="1">
        <v>44541.518055555556</v>
      </c>
      <c r="E19">
        <v>0</v>
      </c>
      <c r="F19" t="s">
        <v>438</v>
      </c>
      <c r="G19">
        <v>100</v>
      </c>
      <c r="H19">
        <v>168128</v>
      </c>
      <c r="I19">
        <v>1</v>
      </c>
      <c r="J19" s="1">
        <v>44541.518055555556</v>
      </c>
      <c r="K19" t="s">
        <v>616</v>
      </c>
      <c r="L19" t="s">
        <v>242</v>
      </c>
      <c r="M19" t="s">
        <v>242</v>
      </c>
      <c r="N19" t="s">
        <v>617</v>
      </c>
      <c r="O19" t="s">
        <v>618</v>
      </c>
      <c r="P19">
        <v>34.037994380000001</v>
      </c>
      <c r="Q19">
        <v>-118.4543991</v>
      </c>
      <c r="R19" t="s">
        <v>245</v>
      </c>
      <c r="S19" t="s">
        <v>246</v>
      </c>
      <c r="T19" t="s">
        <v>619</v>
      </c>
      <c r="U19" t="s">
        <v>620</v>
      </c>
      <c r="V19">
        <v>40413106</v>
      </c>
      <c r="W19">
        <v>3576</v>
      </c>
      <c r="X19" t="s">
        <v>297</v>
      </c>
      <c r="Y19" t="s">
        <v>621</v>
      </c>
      <c r="Z19">
        <v>2020</v>
      </c>
      <c r="AA19">
        <v>0</v>
      </c>
      <c r="AD19">
        <v>8</v>
      </c>
      <c r="AE19">
        <v>1</v>
      </c>
      <c r="AG19" t="s">
        <v>622</v>
      </c>
      <c r="AH19" s="27">
        <v>0</v>
      </c>
      <c r="AI19" s="24">
        <v>0</v>
      </c>
      <c r="AJ19" s="21">
        <f>AI19/AD19*100</f>
        <v>0</v>
      </c>
      <c r="AK19" s="27">
        <v>0</v>
      </c>
      <c r="AL19" s="24">
        <v>0</v>
      </c>
      <c r="AM19" s="36" t="s">
        <v>242</v>
      </c>
      <c r="AN19" s="27">
        <v>0</v>
      </c>
      <c r="AO19" s="24">
        <v>0</v>
      </c>
      <c r="AP19" s="36">
        <f t="shared" si="3"/>
        <v>0</v>
      </c>
      <c r="AQ19" t="s">
        <v>623</v>
      </c>
      <c r="AR19" t="s">
        <v>242</v>
      </c>
      <c r="AU19" s="27">
        <v>1</v>
      </c>
      <c r="AV19">
        <v>6</v>
      </c>
      <c r="AW19" s="21">
        <f t="shared" si="4"/>
        <v>75</v>
      </c>
      <c r="AX19">
        <v>2</v>
      </c>
      <c r="AZ19" t="s">
        <v>624</v>
      </c>
      <c r="BA19" s="27">
        <v>1</v>
      </c>
      <c r="BB19">
        <v>6</v>
      </c>
      <c r="BC19" s="21">
        <f t="shared" si="0"/>
        <v>75</v>
      </c>
      <c r="BD19">
        <v>1</v>
      </c>
      <c r="BF19" t="s">
        <v>622</v>
      </c>
      <c r="BG19" s="27">
        <v>1</v>
      </c>
      <c r="BH19">
        <v>8.5</v>
      </c>
      <c r="BJ19">
        <v>3</v>
      </c>
      <c r="BL19" t="s">
        <v>625</v>
      </c>
      <c r="BM19" s="27">
        <v>1</v>
      </c>
      <c r="BN19">
        <v>3</v>
      </c>
      <c r="BP19" t="s">
        <v>625</v>
      </c>
      <c r="BQ19" s="27">
        <v>1</v>
      </c>
      <c r="BR19">
        <v>3</v>
      </c>
      <c r="BS19" s="21">
        <f t="shared" si="5"/>
        <v>37.5</v>
      </c>
      <c r="BT19" s="4">
        <v>0.37</v>
      </c>
      <c r="BU19">
        <v>1</v>
      </c>
      <c r="BW19" t="s">
        <v>622</v>
      </c>
      <c r="BX19" s="27">
        <v>0.5</v>
      </c>
      <c r="BY19">
        <v>3</v>
      </c>
      <c r="BZ19" s="21">
        <f t="shared" si="7"/>
        <v>37.5</v>
      </c>
      <c r="CA19">
        <v>1</v>
      </c>
      <c r="CB19">
        <v>1</v>
      </c>
      <c r="CD19" t="s">
        <v>622</v>
      </c>
      <c r="CE19" s="27">
        <v>0</v>
      </c>
    </row>
    <row r="20" spans="1:84" ht="15" hidden="1" customHeight="1" x14ac:dyDescent="0.2">
      <c r="A20">
        <v>19</v>
      </c>
      <c r="B20">
        <v>19</v>
      </c>
      <c r="C20" s="1">
        <v>44540.434027777781</v>
      </c>
      <c r="D20" s="1">
        <v>44544.794444444444</v>
      </c>
      <c r="E20">
        <v>0</v>
      </c>
      <c r="F20" t="s">
        <v>469</v>
      </c>
      <c r="G20">
        <v>100</v>
      </c>
      <c r="H20">
        <v>376747</v>
      </c>
      <c r="I20">
        <v>1</v>
      </c>
      <c r="J20" s="1">
        <v>44544.794444444444</v>
      </c>
      <c r="K20" t="s">
        <v>636</v>
      </c>
      <c r="L20" t="s">
        <v>242</v>
      </c>
      <c r="M20" t="s">
        <v>242</v>
      </c>
      <c r="N20" t="s">
        <v>637</v>
      </c>
      <c r="O20" t="s">
        <v>638</v>
      </c>
      <c r="P20">
        <v>32.106994630000003</v>
      </c>
      <c r="Q20">
        <v>-81.249900819999993</v>
      </c>
      <c r="R20" t="s">
        <v>245</v>
      </c>
      <c r="S20" t="s">
        <v>246</v>
      </c>
      <c r="T20" t="s">
        <v>639</v>
      </c>
      <c r="U20" t="s">
        <v>640</v>
      </c>
      <c r="V20">
        <v>49560105</v>
      </c>
      <c r="W20">
        <v>4925</v>
      </c>
      <c r="X20" t="s">
        <v>490</v>
      </c>
      <c r="Y20" t="s">
        <v>641</v>
      </c>
      <c r="Z20">
        <v>2020</v>
      </c>
      <c r="AA20">
        <v>0</v>
      </c>
      <c r="AD20">
        <v>14</v>
      </c>
      <c r="AE20">
        <v>1</v>
      </c>
      <c r="AG20" t="s">
        <v>642</v>
      </c>
      <c r="AH20" s="27">
        <v>1</v>
      </c>
      <c r="AI20">
        <v>7</v>
      </c>
      <c r="AJ20" s="21">
        <f t="shared" si="1"/>
        <v>50</v>
      </c>
      <c r="AK20" s="27">
        <v>0</v>
      </c>
      <c r="AL20" s="24">
        <v>0</v>
      </c>
      <c r="AM20" s="36" t="s">
        <v>242</v>
      </c>
      <c r="AN20" s="27">
        <v>1</v>
      </c>
      <c r="AO20">
        <v>4</v>
      </c>
      <c r="AP20" s="36">
        <f t="shared" si="3"/>
        <v>28.571428571428569</v>
      </c>
      <c r="AQ20" t="s">
        <v>643</v>
      </c>
      <c r="AR20">
        <v>3</v>
      </c>
      <c r="AU20" s="27">
        <v>1</v>
      </c>
      <c r="AV20">
        <v>11</v>
      </c>
      <c r="AW20" s="21">
        <f t="shared" si="4"/>
        <v>78.571428571428569</v>
      </c>
      <c r="AX20">
        <v>3</v>
      </c>
      <c r="BA20" s="27">
        <v>1</v>
      </c>
      <c r="BB20">
        <v>11</v>
      </c>
      <c r="BC20" s="21">
        <f t="shared" si="0"/>
        <v>78.571428571428569</v>
      </c>
      <c r="BD20">
        <v>1</v>
      </c>
      <c r="BG20" s="27">
        <v>1</v>
      </c>
      <c r="BJ20">
        <v>3</v>
      </c>
      <c r="BM20" s="27">
        <v>1</v>
      </c>
      <c r="BN20">
        <v>3</v>
      </c>
      <c r="BQ20" s="27">
        <v>1</v>
      </c>
      <c r="BR20">
        <v>3</v>
      </c>
      <c r="BS20" s="21">
        <f t="shared" si="5"/>
        <v>21.428571428571427</v>
      </c>
      <c r="BU20">
        <v>3</v>
      </c>
      <c r="BX20" s="27">
        <v>0</v>
      </c>
      <c r="BY20" s="24">
        <v>0</v>
      </c>
      <c r="BZ20" s="21">
        <f t="shared" ref="BZ20:BZ21" si="8">BY20/AD20*100</f>
        <v>0</v>
      </c>
      <c r="CA20" t="s">
        <v>242</v>
      </c>
      <c r="CB20" t="s">
        <v>242</v>
      </c>
      <c r="CE20" s="27">
        <v>0</v>
      </c>
    </row>
    <row r="21" spans="1:84" ht="15" hidden="1" customHeight="1" x14ac:dyDescent="0.2">
      <c r="A21">
        <v>20</v>
      </c>
      <c r="B21">
        <v>20</v>
      </c>
      <c r="C21" s="1">
        <v>44544.796527777777</v>
      </c>
      <c r="D21" s="1">
        <v>44545.45416666667</v>
      </c>
      <c r="E21">
        <v>0</v>
      </c>
      <c r="F21" t="s">
        <v>653</v>
      </c>
      <c r="G21">
        <v>100</v>
      </c>
      <c r="H21">
        <v>56805</v>
      </c>
      <c r="I21">
        <v>1</v>
      </c>
      <c r="J21" s="1">
        <v>44545.45416666667</v>
      </c>
      <c r="K21" t="s">
        <v>654</v>
      </c>
      <c r="L21" t="s">
        <v>242</v>
      </c>
      <c r="M21" t="s">
        <v>242</v>
      </c>
      <c r="N21" t="s">
        <v>655</v>
      </c>
      <c r="O21" t="s">
        <v>656</v>
      </c>
      <c r="P21">
        <v>32.106994630000003</v>
      </c>
      <c r="Q21">
        <v>-81.249900819999993</v>
      </c>
      <c r="R21" t="s">
        <v>245</v>
      </c>
      <c r="S21" t="s">
        <v>246</v>
      </c>
      <c r="T21" t="s">
        <v>657</v>
      </c>
      <c r="U21" t="s">
        <v>658</v>
      </c>
      <c r="V21">
        <v>53484101</v>
      </c>
      <c r="W21">
        <v>6798</v>
      </c>
      <c r="X21" t="s">
        <v>659</v>
      </c>
      <c r="Y21" t="s">
        <v>660</v>
      </c>
      <c r="Z21">
        <v>2020</v>
      </c>
      <c r="AA21">
        <v>0</v>
      </c>
      <c r="AD21">
        <v>10</v>
      </c>
      <c r="AE21">
        <v>3</v>
      </c>
      <c r="AG21" t="s">
        <v>661</v>
      </c>
      <c r="AH21" s="27">
        <v>1</v>
      </c>
      <c r="AI21">
        <v>10</v>
      </c>
      <c r="AJ21" s="21">
        <f t="shared" si="1"/>
        <v>100</v>
      </c>
      <c r="AK21" s="27">
        <v>0</v>
      </c>
      <c r="AL21" s="24">
        <v>0</v>
      </c>
      <c r="AM21" s="36" t="s">
        <v>242</v>
      </c>
      <c r="AN21" s="27">
        <v>0</v>
      </c>
      <c r="AO21" s="24">
        <v>0</v>
      </c>
      <c r="AP21" s="36">
        <f t="shared" si="3"/>
        <v>0</v>
      </c>
      <c r="AQ21" t="s">
        <v>662</v>
      </c>
      <c r="AR21">
        <v>3</v>
      </c>
      <c r="AU21" s="27">
        <v>1</v>
      </c>
      <c r="AV21">
        <v>9</v>
      </c>
      <c r="AW21" s="21">
        <f t="shared" si="4"/>
        <v>90</v>
      </c>
      <c r="AX21">
        <v>3</v>
      </c>
      <c r="BA21" s="27">
        <v>1</v>
      </c>
      <c r="BB21">
        <v>9</v>
      </c>
      <c r="BC21" s="21">
        <f t="shared" si="0"/>
        <v>90</v>
      </c>
      <c r="BD21">
        <v>3</v>
      </c>
      <c r="BG21" s="27">
        <v>1</v>
      </c>
      <c r="BJ21">
        <v>3</v>
      </c>
      <c r="BM21" s="27">
        <v>1</v>
      </c>
      <c r="BN21">
        <v>3</v>
      </c>
      <c r="BQ21" s="27">
        <v>1</v>
      </c>
      <c r="BR21">
        <v>2</v>
      </c>
      <c r="BS21" s="21">
        <f t="shared" si="5"/>
        <v>20</v>
      </c>
      <c r="BU21">
        <v>3</v>
      </c>
      <c r="BX21" s="27">
        <v>0</v>
      </c>
      <c r="BY21" s="24">
        <v>0</v>
      </c>
      <c r="BZ21" s="21">
        <f t="shared" si="8"/>
        <v>0</v>
      </c>
      <c r="CA21" t="s">
        <v>242</v>
      </c>
      <c r="CB21" t="s">
        <v>242</v>
      </c>
      <c r="CE21" s="27">
        <v>0</v>
      </c>
    </row>
    <row r="22" spans="1:84" ht="15" hidden="1" customHeight="1" x14ac:dyDescent="0.2">
      <c r="A22">
        <v>21</v>
      </c>
      <c r="B22">
        <v>21</v>
      </c>
      <c r="C22" s="1">
        <v>44545.455555555556</v>
      </c>
      <c r="D22" s="1">
        <v>44546.598611111112</v>
      </c>
      <c r="E22">
        <v>0</v>
      </c>
      <c r="F22" t="s">
        <v>653</v>
      </c>
      <c r="G22">
        <v>100</v>
      </c>
      <c r="H22">
        <v>98713</v>
      </c>
      <c r="I22">
        <v>1</v>
      </c>
      <c r="J22" s="1">
        <v>44546.598611111112</v>
      </c>
      <c r="K22" t="s">
        <v>682</v>
      </c>
      <c r="L22" t="s">
        <v>242</v>
      </c>
      <c r="M22" t="s">
        <v>242</v>
      </c>
      <c r="N22" t="s">
        <v>683</v>
      </c>
      <c r="O22" t="s">
        <v>684</v>
      </c>
      <c r="P22">
        <v>32.106994630000003</v>
      </c>
      <c r="Q22">
        <v>-81.249900819999993</v>
      </c>
      <c r="R22" t="s">
        <v>245</v>
      </c>
      <c r="S22" t="s">
        <v>246</v>
      </c>
      <c r="T22" t="s">
        <v>685</v>
      </c>
      <c r="U22" t="s">
        <v>686</v>
      </c>
      <c r="V22">
        <v>53611109</v>
      </c>
      <c r="W22">
        <v>2759</v>
      </c>
      <c r="X22" t="s">
        <v>418</v>
      </c>
      <c r="Y22" t="s">
        <v>687</v>
      </c>
      <c r="Z22">
        <v>2020</v>
      </c>
      <c r="AA22">
        <v>0</v>
      </c>
      <c r="AD22">
        <v>9</v>
      </c>
      <c r="AE22">
        <v>3</v>
      </c>
      <c r="AG22" t="s">
        <v>688</v>
      </c>
      <c r="AH22" s="27">
        <v>1</v>
      </c>
      <c r="AI22">
        <v>3</v>
      </c>
      <c r="AJ22" s="21">
        <f t="shared" si="1"/>
        <v>33.333333333333329</v>
      </c>
      <c r="AK22" s="27">
        <v>0</v>
      </c>
      <c r="AL22" s="24">
        <v>0</v>
      </c>
      <c r="AM22" s="36" t="s">
        <v>242</v>
      </c>
      <c r="AN22" s="27">
        <v>0</v>
      </c>
      <c r="AO22" s="24">
        <v>0</v>
      </c>
      <c r="AP22" s="36">
        <f t="shared" si="3"/>
        <v>0</v>
      </c>
      <c r="AQ22" t="s">
        <v>689</v>
      </c>
      <c r="AR22">
        <v>3</v>
      </c>
      <c r="AU22" s="27">
        <v>1</v>
      </c>
      <c r="AV22">
        <v>8</v>
      </c>
      <c r="AW22" s="21">
        <f t="shared" si="4"/>
        <v>88.888888888888886</v>
      </c>
      <c r="AX22">
        <v>3</v>
      </c>
      <c r="BA22" s="27">
        <v>1</v>
      </c>
      <c r="BB22">
        <v>8</v>
      </c>
      <c r="BC22" s="21">
        <f t="shared" si="0"/>
        <v>88.888888888888886</v>
      </c>
      <c r="BD22">
        <v>3</v>
      </c>
      <c r="BG22" s="27">
        <v>1</v>
      </c>
      <c r="BH22">
        <v>9.2219999999999995</v>
      </c>
      <c r="BJ22">
        <v>3</v>
      </c>
      <c r="BM22" s="27">
        <v>1</v>
      </c>
      <c r="BN22">
        <v>3</v>
      </c>
      <c r="BQ22" s="27">
        <v>1</v>
      </c>
      <c r="BR22">
        <v>2</v>
      </c>
      <c r="BS22" s="21">
        <f t="shared" si="5"/>
        <v>22.222222222222221</v>
      </c>
      <c r="BU22">
        <v>3</v>
      </c>
      <c r="BX22" s="27">
        <v>1</v>
      </c>
      <c r="BY22">
        <v>2</v>
      </c>
      <c r="BZ22" s="21">
        <f t="shared" ref="BZ22:BZ30" si="9">BY22/AD22*100</f>
        <v>22.222222222222221</v>
      </c>
      <c r="CA22">
        <v>2</v>
      </c>
      <c r="CB22">
        <v>3</v>
      </c>
      <c r="CE22" s="27">
        <v>0</v>
      </c>
    </row>
    <row r="23" spans="1:84" ht="15" hidden="1" customHeight="1" x14ac:dyDescent="0.2">
      <c r="A23">
        <v>22</v>
      </c>
      <c r="B23">
        <v>22</v>
      </c>
      <c r="C23" s="1">
        <v>44534.663194444445</v>
      </c>
      <c r="D23" s="1">
        <v>44562.709722222222</v>
      </c>
      <c r="E23">
        <v>0</v>
      </c>
      <c r="F23" t="s">
        <v>706</v>
      </c>
      <c r="G23">
        <v>100</v>
      </c>
      <c r="H23">
        <v>2423188</v>
      </c>
      <c r="I23">
        <v>1</v>
      </c>
      <c r="J23" s="1">
        <v>44562.709722222222</v>
      </c>
      <c r="K23" t="s">
        <v>707</v>
      </c>
      <c r="L23" t="s">
        <v>242</v>
      </c>
      <c r="M23" t="s">
        <v>242</v>
      </c>
      <c r="N23" t="s">
        <v>708</v>
      </c>
      <c r="O23" t="s">
        <v>709</v>
      </c>
      <c r="P23">
        <v>40.764099119999997</v>
      </c>
      <c r="Q23">
        <v>-74.165397639999995</v>
      </c>
      <c r="R23" t="s">
        <v>245</v>
      </c>
      <c r="S23" t="s">
        <v>246</v>
      </c>
      <c r="T23" t="s">
        <v>710</v>
      </c>
      <c r="U23" t="s">
        <v>711</v>
      </c>
      <c r="V23" t="s">
        <v>712</v>
      </c>
      <c r="W23">
        <v>5113</v>
      </c>
      <c r="X23" t="s">
        <v>418</v>
      </c>
      <c r="Y23" t="s">
        <v>713</v>
      </c>
      <c r="Z23">
        <v>2021</v>
      </c>
      <c r="AA23">
        <v>1</v>
      </c>
      <c r="AB23">
        <v>9</v>
      </c>
      <c r="AD23">
        <v>11</v>
      </c>
      <c r="AE23">
        <v>3</v>
      </c>
      <c r="AG23" t="s">
        <v>714</v>
      </c>
      <c r="AH23" s="27">
        <v>1</v>
      </c>
      <c r="AI23">
        <v>6</v>
      </c>
      <c r="AJ23" s="21">
        <f t="shared" si="1"/>
        <v>54.54545454545454</v>
      </c>
      <c r="AK23" s="27">
        <v>1</v>
      </c>
      <c r="AL23">
        <v>2</v>
      </c>
      <c r="AM23" s="36">
        <f t="shared" si="2"/>
        <v>18.181818181818183</v>
      </c>
      <c r="AN23" s="27">
        <v>0</v>
      </c>
      <c r="AO23" s="24">
        <v>0</v>
      </c>
      <c r="AP23" s="36">
        <f t="shared" si="3"/>
        <v>0</v>
      </c>
      <c r="AR23" t="s">
        <v>242</v>
      </c>
      <c r="AU23" s="27">
        <v>1</v>
      </c>
      <c r="AV23">
        <v>10</v>
      </c>
      <c r="AW23" s="21">
        <f t="shared" si="4"/>
        <v>90.909090909090907</v>
      </c>
      <c r="AX23">
        <v>2</v>
      </c>
      <c r="AZ23" t="s">
        <v>715</v>
      </c>
      <c r="BA23" s="27">
        <v>1</v>
      </c>
      <c r="BB23">
        <v>10</v>
      </c>
      <c r="BC23" s="21">
        <f t="shared" si="0"/>
        <v>90.909090909090907</v>
      </c>
      <c r="BD23">
        <v>2</v>
      </c>
      <c r="BF23" t="s">
        <v>715</v>
      </c>
      <c r="BG23" s="27">
        <v>1</v>
      </c>
      <c r="BH23">
        <v>5.5</v>
      </c>
      <c r="BJ23">
        <v>3</v>
      </c>
      <c r="BL23" t="s">
        <v>714</v>
      </c>
      <c r="BM23" s="27">
        <v>1</v>
      </c>
      <c r="BN23">
        <v>2</v>
      </c>
      <c r="BP23" t="s">
        <v>715</v>
      </c>
      <c r="BQ23" s="27">
        <v>1</v>
      </c>
      <c r="BR23">
        <v>3</v>
      </c>
      <c r="BS23" s="21">
        <f t="shared" si="5"/>
        <v>27.27272727272727</v>
      </c>
      <c r="BU23">
        <v>2</v>
      </c>
      <c r="BW23" t="s">
        <v>715</v>
      </c>
      <c r="BX23" s="27">
        <v>0.5</v>
      </c>
      <c r="BY23">
        <v>5</v>
      </c>
      <c r="BZ23" s="21">
        <f t="shared" si="9"/>
        <v>45.454545454545453</v>
      </c>
      <c r="CA23">
        <v>2</v>
      </c>
      <c r="CB23">
        <v>3</v>
      </c>
      <c r="CD23" t="s">
        <v>714</v>
      </c>
      <c r="CE23" s="27">
        <v>0</v>
      </c>
    </row>
    <row r="24" spans="1:84" ht="15" hidden="1" customHeight="1" x14ac:dyDescent="0.2">
      <c r="A24" s="10">
        <v>23</v>
      </c>
      <c r="B24">
        <v>23</v>
      </c>
      <c r="C24" s="1">
        <v>44546.602777777778</v>
      </c>
      <c r="D24" s="1">
        <v>44564.523611111108</v>
      </c>
      <c r="E24">
        <v>0</v>
      </c>
      <c r="F24" t="s">
        <v>653</v>
      </c>
      <c r="G24">
        <v>100</v>
      </c>
      <c r="H24">
        <v>1548353</v>
      </c>
      <c r="I24">
        <v>1</v>
      </c>
      <c r="J24" s="1">
        <v>44564.523611111108</v>
      </c>
      <c r="K24" t="s">
        <v>727</v>
      </c>
      <c r="L24" t="s">
        <v>242</v>
      </c>
      <c r="M24" t="s">
        <v>242</v>
      </c>
      <c r="N24" t="s">
        <v>728</v>
      </c>
      <c r="O24" t="s">
        <v>729</v>
      </c>
      <c r="P24">
        <v>32.153900149999998</v>
      </c>
      <c r="Q24">
        <v>-81.153396610000001</v>
      </c>
      <c r="R24" t="s">
        <v>245</v>
      </c>
      <c r="S24" t="s">
        <v>246</v>
      </c>
      <c r="T24" s="10" t="s">
        <v>730</v>
      </c>
      <c r="U24" t="s">
        <v>731</v>
      </c>
      <c r="V24">
        <v>53332102</v>
      </c>
      <c r="W24">
        <v>5531</v>
      </c>
      <c r="X24" s="10" t="s">
        <v>271</v>
      </c>
      <c r="Y24" s="10" t="s">
        <v>272</v>
      </c>
      <c r="Z24" s="10">
        <v>2021</v>
      </c>
      <c r="AA24" s="10">
        <v>0</v>
      </c>
      <c r="AD24" s="10">
        <v>10</v>
      </c>
      <c r="AE24">
        <v>3</v>
      </c>
      <c r="AG24" t="s">
        <v>732</v>
      </c>
      <c r="AH24" s="22">
        <v>1</v>
      </c>
      <c r="AI24" s="10">
        <v>4</v>
      </c>
      <c r="AJ24" s="21">
        <f t="shared" si="1"/>
        <v>40</v>
      </c>
      <c r="AK24" s="22">
        <v>0</v>
      </c>
      <c r="AL24" s="19">
        <v>0</v>
      </c>
      <c r="AM24" s="36" t="s">
        <v>242</v>
      </c>
      <c r="AN24" s="22">
        <v>0</v>
      </c>
      <c r="AO24" s="19">
        <v>0</v>
      </c>
      <c r="AP24" s="36">
        <f t="shared" si="3"/>
        <v>0</v>
      </c>
      <c r="AR24">
        <v>3</v>
      </c>
      <c r="AU24" s="22">
        <v>1</v>
      </c>
      <c r="AV24" s="10">
        <v>9</v>
      </c>
      <c r="AW24" s="21">
        <f t="shared" si="4"/>
        <v>90</v>
      </c>
      <c r="AX24">
        <v>3</v>
      </c>
      <c r="BA24" s="22">
        <v>1</v>
      </c>
      <c r="BB24" s="10">
        <v>9</v>
      </c>
      <c r="BC24" s="21">
        <f t="shared" si="0"/>
        <v>90</v>
      </c>
      <c r="BD24">
        <v>3</v>
      </c>
      <c r="BG24" s="22">
        <v>1</v>
      </c>
      <c r="BH24" s="10"/>
      <c r="BI24" s="10"/>
      <c r="BJ24">
        <v>3</v>
      </c>
      <c r="BM24" s="22">
        <v>1</v>
      </c>
      <c r="BN24">
        <v>3</v>
      </c>
      <c r="BQ24" s="22">
        <v>1</v>
      </c>
      <c r="BR24" s="10">
        <v>3</v>
      </c>
      <c r="BS24" s="21">
        <f t="shared" si="5"/>
        <v>30</v>
      </c>
      <c r="BT24" s="10"/>
      <c r="BU24" s="10">
        <v>1</v>
      </c>
      <c r="BV24" s="10"/>
      <c r="BW24" s="10" t="s">
        <v>733</v>
      </c>
      <c r="BX24" s="22">
        <v>1</v>
      </c>
      <c r="BY24" s="10">
        <v>3</v>
      </c>
      <c r="BZ24" s="21">
        <f t="shared" si="9"/>
        <v>30</v>
      </c>
      <c r="CA24" s="10">
        <v>2</v>
      </c>
      <c r="CB24" s="10">
        <v>1</v>
      </c>
      <c r="CC24" s="10"/>
      <c r="CD24" s="10"/>
      <c r="CE24" s="22">
        <v>0</v>
      </c>
      <c r="CF24" s="10"/>
    </row>
    <row r="25" spans="1:84" ht="15" hidden="1" customHeight="1" x14ac:dyDescent="0.2">
      <c r="A25">
        <v>24</v>
      </c>
      <c r="B25">
        <v>24</v>
      </c>
      <c r="C25" s="1">
        <v>44564.523611111108</v>
      </c>
      <c r="D25" s="1">
        <v>44564.616666666669</v>
      </c>
      <c r="E25">
        <v>0</v>
      </c>
      <c r="F25" t="s">
        <v>653</v>
      </c>
      <c r="G25">
        <v>100</v>
      </c>
      <c r="H25">
        <v>8043</v>
      </c>
      <c r="I25">
        <v>1</v>
      </c>
      <c r="J25" s="1">
        <v>44564.616666666669</v>
      </c>
      <c r="K25" t="s">
        <v>742</v>
      </c>
      <c r="L25" t="s">
        <v>242</v>
      </c>
      <c r="M25" t="s">
        <v>242</v>
      </c>
      <c r="N25" t="s">
        <v>743</v>
      </c>
      <c r="O25" t="s">
        <v>744</v>
      </c>
      <c r="P25">
        <v>32.153900149999998</v>
      </c>
      <c r="Q25">
        <v>-81.153396610000001</v>
      </c>
      <c r="R25" t="s">
        <v>245</v>
      </c>
      <c r="S25" t="s">
        <v>246</v>
      </c>
      <c r="T25" t="s">
        <v>745</v>
      </c>
      <c r="U25" t="s">
        <v>746</v>
      </c>
      <c r="V25">
        <v>58498106</v>
      </c>
      <c r="W25">
        <v>3089</v>
      </c>
      <c r="X25" t="s">
        <v>418</v>
      </c>
      <c r="Y25" t="s">
        <v>687</v>
      </c>
      <c r="Z25">
        <v>2020</v>
      </c>
      <c r="AA25">
        <v>0</v>
      </c>
      <c r="AD25">
        <v>11</v>
      </c>
      <c r="AE25">
        <v>3</v>
      </c>
      <c r="AG25" t="s">
        <v>747</v>
      </c>
      <c r="AH25" s="27">
        <v>1</v>
      </c>
      <c r="AI25">
        <v>11</v>
      </c>
      <c r="AJ25" s="21">
        <f t="shared" si="1"/>
        <v>100</v>
      </c>
      <c r="AK25" s="27">
        <v>0</v>
      </c>
      <c r="AL25" s="24">
        <v>0</v>
      </c>
      <c r="AM25" s="36" t="s">
        <v>242</v>
      </c>
      <c r="AN25" s="27">
        <v>0</v>
      </c>
      <c r="AO25" s="24">
        <v>0</v>
      </c>
      <c r="AP25" s="36">
        <f t="shared" si="3"/>
        <v>0</v>
      </c>
      <c r="AQ25" t="s">
        <v>748</v>
      </c>
      <c r="AR25">
        <v>3</v>
      </c>
      <c r="AU25" s="27">
        <v>1</v>
      </c>
      <c r="AV25">
        <v>9</v>
      </c>
      <c r="AW25" s="21">
        <f t="shared" si="4"/>
        <v>81.818181818181827</v>
      </c>
      <c r="AX25">
        <v>3</v>
      </c>
      <c r="BA25" s="27">
        <v>1</v>
      </c>
      <c r="BB25">
        <v>9</v>
      </c>
      <c r="BC25" s="21">
        <f t="shared" si="0"/>
        <v>81.818181818181827</v>
      </c>
      <c r="BD25">
        <v>3</v>
      </c>
      <c r="BG25" s="27">
        <v>1</v>
      </c>
      <c r="BH25">
        <v>6</v>
      </c>
      <c r="BJ25">
        <v>3</v>
      </c>
      <c r="BM25" s="27">
        <v>1</v>
      </c>
      <c r="BN25">
        <v>3</v>
      </c>
      <c r="BQ25" s="27">
        <v>1</v>
      </c>
      <c r="BR25">
        <v>4</v>
      </c>
      <c r="BS25" s="21">
        <f t="shared" si="5"/>
        <v>36.363636363636367</v>
      </c>
      <c r="BU25">
        <v>3</v>
      </c>
      <c r="BX25" s="27">
        <v>1</v>
      </c>
      <c r="BY25">
        <v>4</v>
      </c>
      <c r="BZ25" s="21">
        <f t="shared" si="9"/>
        <v>36.363636363636367</v>
      </c>
      <c r="CA25">
        <v>1</v>
      </c>
      <c r="CB25">
        <v>3</v>
      </c>
      <c r="CE25" s="27">
        <v>0</v>
      </c>
    </row>
    <row r="26" spans="1:84" ht="15" hidden="1" customHeight="1" x14ac:dyDescent="0.2">
      <c r="A26">
        <v>25</v>
      </c>
      <c r="B26">
        <v>25</v>
      </c>
      <c r="C26" s="1">
        <v>44564.617361111108</v>
      </c>
      <c r="D26" s="1">
        <v>44565.564583333333</v>
      </c>
      <c r="E26">
        <v>0</v>
      </c>
      <c r="F26" t="s">
        <v>653</v>
      </c>
      <c r="G26">
        <v>100</v>
      </c>
      <c r="H26">
        <v>81887</v>
      </c>
      <c r="I26">
        <v>1</v>
      </c>
      <c r="J26" s="1">
        <v>44565.564583333333</v>
      </c>
      <c r="K26" t="s">
        <v>759</v>
      </c>
      <c r="L26" t="s">
        <v>242</v>
      </c>
      <c r="M26" t="s">
        <v>242</v>
      </c>
      <c r="N26" t="s">
        <v>760</v>
      </c>
      <c r="O26" t="s">
        <v>761</v>
      </c>
      <c r="P26">
        <v>32.153900149999998</v>
      </c>
      <c r="Q26">
        <v>-81.153396610000001</v>
      </c>
      <c r="R26" t="s">
        <v>245</v>
      </c>
      <c r="S26" t="s">
        <v>246</v>
      </c>
      <c r="T26" t="s">
        <v>762</v>
      </c>
      <c r="U26" t="s">
        <v>763</v>
      </c>
      <c r="V26" t="s">
        <v>764</v>
      </c>
      <c r="W26">
        <v>6282</v>
      </c>
      <c r="X26" t="s">
        <v>297</v>
      </c>
      <c r="Y26" t="s">
        <v>765</v>
      </c>
      <c r="Z26">
        <v>2021</v>
      </c>
      <c r="AA26">
        <v>0</v>
      </c>
      <c r="AD26">
        <v>11</v>
      </c>
      <c r="AE26">
        <v>1</v>
      </c>
      <c r="AG26" t="s">
        <v>766</v>
      </c>
      <c r="AH26" s="27">
        <v>1</v>
      </c>
      <c r="AI26">
        <v>11</v>
      </c>
      <c r="AJ26" s="21">
        <f t="shared" si="1"/>
        <v>100</v>
      </c>
      <c r="AK26" s="27">
        <v>0</v>
      </c>
      <c r="AL26" s="24">
        <v>0</v>
      </c>
      <c r="AM26" s="36" t="s">
        <v>242</v>
      </c>
      <c r="AN26" s="27">
        <v>0</v>
      </c>
      <c r="AO26" s="24">
        <v>0</v>
      </c>
      <c r="AP26" s="36">
        <f t="shared" si="3"/>
        <v>0</v>
      </c>
      <c r="AQ26" t="s">
        <v>767</v>
      </c>
      <c r="AR26">
        <v>1</v>
      </c>
      <c r="AU26" s="27">
        <v>1</v>
      </c>
      <c r="AV26">
        <v>9</v>
      </c>
      <c r="AW26" s="21">
        <f t="shared" si="4"/>
        <v>81.818181818181827</v>
      </c>
      <c r="AX26">
        <v>1</v>
      </c>
      <c r="BA26" s="27">
        <v>1</v>
      </c>
      <c r="BB26">
        <v>9</v>
      </c>
      <c r="BC26" s="21">
        <f t="shared" si="0"/>
        <v>81.818181818181827</v>
      </c>
      <c r="BD26">
        <v>1</v>
      </c>
      <c r="BG26" s="27">
        <v>1</v>
      </c>
      <c r="BH26">
        <v>7</v>
      </c>
      <c r="BJ26">
        <v>1</v>
      </c>
      <c r="BM26" s="27">
        <v>1</v>
      </c>
      <c r="BN26">
        <v>3</v>
      </c>
      <c r="BP26" t="s">
        <v>768</v>
      </c>
      <c r="BQ26" s="27">
        <v>1</v>
      </c>
      <c r="BR26">
        <v>3</v>
      </c>
      <c r="BS26" s="21">
        <f t="shared" si="5"/>
        <v>27.27272727272727</v>
      </c>
      <c r="BU26">
        <v>1</v>
      </c>
      <c r="BX26" s="27">
        <v>1</v>
      </c>
      <c r="BY26">
        <v>4</v>
      </c>
      <c r="BZ26" s="21">
        <f t="shared" si="9"/>
        <v>36.363636363636367</v>
      </c>
      <c r="CA26">
        <v>2</v>
      </c>
      <c r="CB26">
        <v>1</v>
      </c>
      <c r="CE26" s="27">
        <v>0</v>
      </c>
    </row>
    <row r="27" spans="1:84" ht="15" hidden="1" customHeight="1" x14ac:dyDescent="0.2">
      <c r="A27">
        <v>26</v>
      </c>
      <c r="B27">
        <v>26</v>
      </c>
      <c r="C27" s="1">
        <v>44565.474999999999</v>
      </c>
      <c r="D27" s="1">
        <v>44565.890972222223</v>
      </c>
      <c r="E27">
        <v>0</v>
      </c>
      <c r="F27" t="s">
        <v>779</v>
      </c>
      <c r="G27">
        <v>100</v>
      </c>
      <c r="H27">
        <v>35940</v>
      </c>
      <c r="I27">
        <v>1</v>
      </c>
      <c r="J27" s="1">
        <v>44565.890972222223</v>
      </c>
      <c r="K27" t="s">
        <v>780</v>
      </c>
      <c r="L27" t="s">
        <v>242</v>
      </c>
      <c r="M27" t="s">
        <v>242</v>
      </c>
      <c r="N27" t="s">
        <v>781</v>
      </c>
      <c r="O27" t="s">
        <v>782</v>
      </c>
      <c r="P27">
        <v>34.05020142</v>
      </c>
      <c r="Q27">
        <v>-118.52970120000001</v>
      </c>
      <c r="R27" t="s">
        <v>245</v>
      </c>
      <c r="S27" t="s">
        <v>246</v>
      </c>
      <c r="T27" t="s">
        <v>783</v>
      </c>
      <c r="U27" t="s">
        <v>784</v>
      </c>
      <c r="V27">
        <v>15271109</v>
      </c>
      <c r="W27">
        <v>6531</v>
      </c>
      <c r="X27" t="s">
        <v>659</v>
      </c>
      <c r="Y27" t="s">
        <v>660</v>
      </c>
      <c r="Z27">
        <v>2020</v>
      </c>
      <c r="AA27">
        <v>0</v>
      </c>
      <c r="AD27">
        <v>9</v>
      </c>
      <c r="AE27">
        <v>3</v>
      </c>
      <c r="AG27" t="s">
        <v>785</v>
      </c>
      <c r="AH27" s="27">
        <v>1</v>
      </c>
      <c r="AI27">
        <v>6</v>
      </c>
      <c r="AJ27" s="21">
        <f t="shared" si="1"/>
        <v>66.666666666666657</v>
      </c>
      <c r="AK27" s="27">
        <v>0</v>
      </c>
      <c r="AL27" s="24">
        <v>0</v>
      </c>
      <c r="AM27" s="36" t="s">
        <v>242</v>
      </c>
      <c r="AN27" s="27">
        <v>0</v>
      </c>
      <c r="AO27" s="24">
        <v>0</v>
      </c>
      <c r="AP27" s="36">
        <f t="shared" si="3"/>
        <v>0</v>
      </c>
      <c r="AQ27" t="s">
        <v>786</v>
      </c>
      <c r="AR27">
        <v>3</v>
      </c>
      <c r="AT27" t="s">
        <v>785</v>
      </c>
      <c r="AU27" s="27">
        <v>1</v>
      </c>
      <c r="AV27">
        <v>6</v>
      </c>
      <c r="AW27" s="21">
        <f t="shared" si="4"/>
        <v>66.666666666666657</v>
      </c>
      <c r="AX27">
        <v>3</v>
      </c>
      <c r="AZ27" t="s">
        <v>785</v>
      </c>
      <c r="BA27" s="27">
        <v>1</v>
      </c>
      <c r="BB27">
        <v>6</v>
      </c>
      <c r="BC27" s="21">
        <f t="shared" si="0"/>
        <v>66.666666666666657</v>
      </c>
      <c r="BD27">
        <v>3</v>
      </c>
      <c r="BF27" t="s">
        <v>785</v>
      </c>
      <c r="BG27" s="27">
        <v>1</v>
      </c>
      <c r="BH27">
        <v>10</v>
      </c>
      <c r="BJ27">
        <v>1</v>
      </c>
      <c r="BL27" t="s">
        <v>787</v>
      </c>
      <c r="BM27" s="27">
        <v>1</v>
      </c>
      <c r="BN27">
        <v>2</v>
      </c>
      <c r="BP27" t="s">
        <v>788</v>
      </c>
      <c r="BQ27" s="27">
        <v>1</v>
      </c>
      <c r="BR27">
        <v>2</v>
      </c>
      <c r="BS27" s="21">
        <f t="shared" si="5"/>
        <v>22.222222222222221</v>
      </c>
      <c r="BU27">
        <v>3</v>
      </c>
      <c r="BW27" t="s">
        <v>785</v>
      </c>
      <c r="BX27" s="27">
        <v>0</v>
      </c>
      <c r="BY27" s="24">
        <v>0</v>
      </c>
      <c r="BZ27" s="21">
        <f t="shared" si="9"/>
        <v>0</v>
      </c>
      <c r="CA27" t="s">
        <v>242</v>
      </c>
      <c r="CB27" t="s">
        <v>242</v>
      </c>
      <c r="CE27" s="27">
        <v>0</v>
      </c>
    </row>
    <row r="28" spans="1:84" ht="15" hidden="1" customHeight="1" x14ac:dyDescent="0.2">
      <c r="A28" s="10">
        <v>27</v>
      </c>
      <c r="B28">
        <v>27</v>
      </c>
      <c r="C28" s="1">
        <v>44565.564583333333</v>
      </c>
      <c r="D28" s="1">
        <v>44566.5</v>
      </c>
      <c r="E28">
        <v>0</v>
      </c>
      <c r="F28" t="s">
        <v>653</v>
      </c>
      <c r="G28">
        <v>100</v>
      </c>
      <c r="H28">
        <v>80824</v>
      </c>
      <c r="I28">
        <v>1</v>
      </c>
      <c r="J28" s="1">
        <v>44566.500694444447</v>
      </c>
      <c r="K28" t="s">
        <v>803</v>
      </c>
      <c r="L28" t="s">
        <v>242</v>
      </c>
      <c r="M28" t="s">
        <v>242</v>
      </c>
      <c r="N28" t="s">
        <v>804</v>
      </c>
      <c r="O28" t="s">
        <v>805</v>
      </c>
      <c r="P28">
        <v>32.153900149999998</v>
      </c>
      <c r="Q28">
        <v>-81.153396610000001</v>
      </c>
      <c r="R28" t="s">
        <v>245</v>
      </c>
      <c r="S28" t="s">
        <v>246</v>
      </c>
      <c r="T28" s="10" t="s">
        <v>806</v>
      </c>
      <c r="U28" t="s">
        <v>807</v>
      </c>
      <c r="V28">
        <v>99724106</v>
      </c>
      <c r="W28">
        <v>8711</v>
      </c>
      <c r="X28" s="10" t="s">
        <v>271</v>
      </c>
      <c r="Y28" s="10" t="s">
        <v>808</v>
      </c>
      <c r="Z28" s="10">
        <v>2021</v>
      </c>
      <c r="AA28" s="10">
        <v>0</v>
      </c>
      <c r="AD28" s="10">
        <v>9</v>
      </c>
      <c r="AE28">
        <v>1</v>
      </c>
      <c r="AG28" t="s">
        <v>809</v>
      </c>
      <c r="AH28" s="22">
        <v>1</v>
      </c>
      <c r="AI28" s="10">
        <v>5</v>
      </c>
      <c r="AJ28" s="21">
        <f t="shared" si="1"/>
        <v>55.555555555555557</v>
      </c>
      <c r="AK28" s="22">
        <v>0</v>
      </c>
      <c r="AL28" s="19">
        <v>0</v>
      </c>
      <c r="AM28" s="36" t="s">
        <v>242</v>
      </c>
      <c r="AN28" s="22">
        <v>0</v>
      </c>
      <c r="AO28" s="19">
        <v>0</v>
      </c>
      <c r="AP28" s="36">
        <f t="shared" si="3"/>
        <v>0</v>
      </c>
      <c r="AQ28" t="s">
        <v>810</v>
      </c>
      <c r="AR28">
        <v>3</v>
      </c>
      <c r="AT28" t="s">
        <v>811</v>
      </c>
      <c r="AU28" s="22">
        <v>1</v>
      </c>
      <c r="AV28" s="10">
        <v>8</v>
      </c>
      <c r="AW28" s="21">
        <f t="shared" si="4"/>
        <v>88.888888888888886</v>
      </c>
      <c r="AX28">
        <v>3</v>
      </c>
      <c r="BA28" s="22">
        <v>1</v>
      </c>
      <c r="BB28" s="10">
        <v>8</v>
      </c>
      <c r="BC28" s="21">
        <f t="shared" si="0"/>
        <v>88.888888888888886</v>
      </c>
      <c r="BD28">
        <v>3</v>
      </c>
      <c r="BG28" s="22">
        <v>1</v>
      </c>
      <c r="BH28" s="10">
        <v>5.8</v>
      </c>
      <c r="BI28" s="10"/>
      <c r="BJ28">
        <v>3</v>
      </c>
      <c r="BM28" s="22">
        <v>1</v>
      </c>
      <c r="BN28">
        <v>3</v>
      </c>
      <c r="BQ28" s="22">
        <v>1</v>
      </c>
      <c r="BR28" s="10">
        <v>2</v>
      </c>
      <c r="BS28" s="21">
        <f t="shared" si="5"/>
        <v>22.222222222222221</v>
      </c>
      <c r="BT28" s="10"/>
      <c r="BU28" s="10">
        <v>1</v>
      </c>
      <c r="BV28" s="10"/>
      <c r="BW28" s="10" t="s">
        <v>809</v>
      </c>
      <c r="BX28" s="22">
        <v>1</v>
      </c>
      <c r="BY28" s="10">
        <v>2</v>
      </c>
      <c r="BZ28" s="21">
        <f t="shared" si="9"/>
        <v>22.222222222222221</v>
      </c>
      <c r="CA28" s="10" t="s">
        <v>242</v>
      </c>
      <c r="CB28" s="10">
        <v>1</v>
      </c>
      <c r="CC28" s="10"/>
      <c r="CD28" s="10"/>
      <c r="CE28" s="22">
        <v>0</v>
      </c>
      <c r="CF28" s="10"/>
    </row>
    <row r="29" spans="1:84" ht="15" hidden="1" customHeight="1" x14ac:dyDescent="0.2">
      <c r="A29">
        <v>28</v>
      </c>
      <c r="B29">
        <v>28</v>
      </c>
      <c r="C29" s="1">
        <v>44571.656944444447</v>
      </c>
      <c r="D29" s="1">
        <v>44571.723611111112</v>
      </c>
      <c r="E29">
        <v>0</v>
      </c>
      <c r="F29" t="s">
        <v>292</v>
      </c>
      <c r="G29">
        <v>100</v>
      </c>
      <c r="H29">
        <v>5753</v>
      </c>
      <c r="I29">
        <v>1</v>
      </c>
      <c r="J29" s="1">
        <v>44571.723611111112</v>
      </c>
      <c r="K29" t="s">
        <v>828</v>
      </c>
      <c r="L29" t="s">
        <v>242</v>
      </c>
      <c r="M29" t="s">
        <v>242</v>
      </c>
      <c r="N29" t="s">
        <v>829</v>
      </c>
      <c r="O29" t="s">
        <v>830</v>
      </c>
      <c r="P29">
        <v>34.037994380000001</v>
      </c>
      <c r="Q29">
        <v>-118.4543991</v>
      </c>
      <c r="R29" t="s">
        <v>245</v>
      </c>
      <c r="S29" t="s">
        <v>246</v>
      </c>
      <c r="T29" t="s">
        <v>831</v>
      </c>
      <c r="U29" t="s">
        <v>832</v>
      </c>
      <c r="V29" t="s">
        <v>833</v>
      </c>
      <c r="W29">
        <v>5734</v>
      </c>
      <c r="X29" t="s">
        <v>350</v>
      </c>
      <c r="Y29" t="s">
        <v>834</v>
      </c>
      <c r="Z29">
        <v>2020</v>
      </c>
      <c r="AA29">
        <v>0</v>
      </c>
      <c r="AD29">
        <v>11</v>
      </c>
      <c r="AE29">
        <v>1</v>
      </c>
      <c r="AG29" t="s">
        <v>835</v>
      </c>
      <c r="AH29" s="27">
        <v>1</v>
      </c>
      <c r="AI29">
        <v>11</v>
      </c>
      <c r="AJ29" s="21">
        <f t="shared" si="1"/>
        <v>100</v>
      </c>
      <c r="AK29" s="27">
        <v>0</v>
      </c>
      <c r="AL29" s="24">
        <v>0</v>
      </c>
      <c r="AM29" s="36" t="s">
        <v>242</v>
      </c>
      <c r="AN29" s="27">
        <v>0</v>
      </c>
      <c r="AO29" s="24">
        <v>0</v>
      </c>
      <c r="AP29" s="36">
        <f t="shared" si="3"/>
        <v>0</v>
      </c>
      <c r="AR29">
        <v>1</v>
      </c>
      <c r="AT29" t="s">
        <v>835</v>
      </c>
      <c r="AU29" s="27">
        <v>1</v>
      </c>
      <c r="AV29">
        <v>10</v>
      </c>
      <c r="AW29" s="21">
        <f t="shared" si="4"/>
        <v>90.909090909090907</v>
      </c>
      <c r="AX29">
        <v>3</v>
      </c>
      <c r="AZ29" t="s">
        <v>836</v>
      </c>
      <c r="BA29" s="27">
        <v>1</v>
      </c>
      <c r="BB29">
        <v>10</v>
      </c>
      <c r="BC29" s="21">
        <f t="shared" si="0"/>
        <v>90.909090909090907</v>
      </c>
      <c r="BD29">
        <v>1</v>
      </c>
      <c r="BF29" t="s">
        <v>835</v>
      </c>
      <c r="BG29" s="27">
        <v>1</v>
      </c>
      <c r="BH29">
        <v>7.6</v>
      </c>
      <c r="BI29" t="s">
        <v>835</v>
      </c>
      <c r="BJ29">
        <v>1</v>
      </c>
      <c r="BM29" s="27">
        <v>1</v>
      </c>
      <c r="BN29">
        <v>3</v>
      </c>
      <c r="BP29" t="s">
        <v>836</v>
      </c>
      <c r="BQ29" s="27">
        <v>1</v>
      </c>
      <c r="BR29">
        <v>3</v>
      </c>
      <c r="BS29" s="21">
        <f t="shared" si="5"/>
        <v>27.27272727272727</v>
      </c>
      <c r="BU29">
        <v>1</v>
      </c>
      <c r="BW29" t="s">
        <v>835</v>
      </c>
      <c r="BX29" s="27">
        <v>1</v>
      </c>
      <c r="BY29">
        <v>1</v>
      </c>
      <c r="BZ29" s="21">
        <f t="shared" si="9"/>
        <v>9.0909090909090917</v>
      </c>
      <c r="CA29">
        <v>2</v>
      </c>
      <c r="CB29">
        <v>1</v>
      </c>
      <c r="CD29" t="s">
        <v>835</v>
      </c>
      <c r="CE29" s="27">
        <v>0</v>
      </c>
    </row>
    <row r="30" spans="1:84" ht="15" hidden="1" customHeight="1" x14ac:dyDescent="0.2">
      <c r="A30">
        <v>29</v>
      </c>
      <c r="B30">
        <v>29</v>
      </c>
      <c r="C30" s="1">
        <v>44568.893055555556</v>
      </c>
      <c r="D30" s="1">
        <v>44572.659722222219</v>
      </c>
      <c r="E30">
        <v>0</v>
      </c>
      <c r="F30" t="s">
        <v>845</v>
      </c>
      <c r="G30">
        <v>100</v>
      </c>
      <c r="H30">
        <v>325399</v>
      </c>
      <c r="I30">
        <v>1</v>
      </c>
      <c r="J30" s="1">
        <v>44572.659722222219</v>
      </c>
      <c r="K30" t="s">
        <v>846</v>
      </c>
      <c r="L30" t="s">
        <v>242</v>
      </c>
      <c r="M30" t="s">
        <v>242</v>
      </c>
      <c r="N30" t="s">
        <v>847</v>
      </c>
      <c r="O30" t="s">
        <v>848</v>
      </c>
      <c r="P30">
        <v>34.10040283</v>
      </c>
      <c r="Q30">
        <v>-118.2946014</v>
      </c>
      <c r="R30" t="s">
        <v>245</v>
      </c>
      <c r="S30" t="s">
        <v>246</v>
      </c>
      <c r="T30" t="s">
        <v>849</v>
      </c>
      <c r="U30" t="s">
        <v>850</v>
      </c>
      <c r="V30">
        <v>90572207</v>
      </c>
      <c r="W30">
        <v>8731</v>
      </c>
      <c r="X30" t="s">
        <v>350</v>
      </c>
      <c r="Y30" t="s">
        <v>851</v>
      </c>
      <c r="Z30">
        <v>2020</v>
      </c>
      <c r="AA30">
        <v>0</v>
      </c>
      <c r="AD30">
        <v>6</v>
      </c>
      <c r="AE30">
        <v>1</v>
      </c>
      <c r="AG30" t="s">
        <v>852</v>
      </c>
      <c r="AH30" s="27">
        <v>1</v>
      </c>
      <c r="AI30">
        <v>5</v>
      </c>
      <c r="AJ30" s="21">
        <f t="shared" si="1"/>
        <v>83.333333333333343</v>
      </c>
      <c r="AK30" s="27">
        <v>0</v>
      </c>
      <c r="AL30" s="24">
        <v>0</v>
      </c>
      <c r="AM30" s="36" t="s">
        <v>242</v>
      </c>
      <c r="AN30" s="27">
        <v>0</v>
      </c>
      <c r="AO30" s="24">
        <v>0</v>
      </c>
      <c r="AP30" s="36">
        <f t="shared" si="3"/>
        <v>0</v>
      </c>
      <c r="AR30">
        <v>3</v>
      </c>
      <c r="AT30" t="s">
        <v>853</v>
      </c>
      <c r="AU30" s="27">
        <v>1</v>
      </c>
      <c r="AV30">
        <v>5</v>
      </c>
      <c r="AW30" s="21">
        <f t="shared" si="4"/>
        <v>83.333333333333343</v>
      </c>
      <c r="AX30">
        <v>3</v>
      </c>
      <c r="AZ30" t="s">
        <v>853</v>
      </c>
      <c r="BA30" s="27">
        <v>0.5</v>
      </c>
      <c r="BB30">
        <v>4</v>
      </c>
      <c r="BC30" s="21">
        <f t="shared" si="0"/>
        <v>66.666666666666657</v>
      </c>
      <c r="BD30">
        <v>3</v>
      </c>
      <c r="BF30" t="s">
        <v>853</v>
      </c>
      <c r="BG30" s="27">
        <v>1</v>
      </c>
      <c r="BH30">
        <v>15</v>
      </c>
      <c r="BJ30">
        <v>3</v>
      </c>
      <c r="BL30" t="s">
        <v>853</v>
      </c>
      <c r="BM30" s="27">
        <v>1</v>
      </c>
      <c r="BN30">
        <v>3</v>
      </c>
      <c r="BP30" t="s">
        <v>853</v>
      </c>
      <c r="BQ30" s="27">
        <v>1</v>
      </c>
      <c r="BR30">
        <v>2</v>
      </c>
      <c r="BS30" s="21">
        <f t="shared" si="5"/>
        <v>33.333333333333329</v>
      </c>
      <c r="BU30">
        <v>3</v>
      </c>
      <c r="BW30" t="s">
        <v>853</v>
      </c>
      <c r="BX30" s="27">
        <v>0</v>
      </c>
      <c r="BY30" s="24">
        <v>0</v>
      </c>
      <c r="BZ30" s="21">
        <f t="shared" si="9"/>
        <v>0</v>
      </c>
      <c r="CA30" t="s">
        <v>242</v>
      </c>
      <c r="CB30" t="s">
        <v>242</v>
      </c>
      <c r="CE30" s="27">
        <v>0</v>
      </c>
    </row>
    <row r="31" spans="1:84" ht="15" hidden="1" customHeight="1" x14ac:dyDescent="0.2">
      <c r="A31">
        <v>30</v>
      </c>
      <c r="B31">
        <v>30</v>
      </c>
      <c r="C31" s="1">
        <v>44572.754861111112</v>
      </c>
      <c r="D31" s="1">
        <v>44573.776388888888</v>
      </c>
      <c r="E31">
        <v>0</v>
      </c>
      <c r="F31" t="s">
        <v>292</v>
      </c>
      <c r="G31">
        <v>100</v>
      </c>
      <c r="H31">
        <v>88274</v>
      </c>
      <c r="I31">
        <v>1</v>
      </c>
      <c r="J31" s="1">
        <v>44573.776388888888</v>
      </c>
      <c r="K31" t="s">
        <v>860</v>
      </c>
      <c r="L31" t="s">
        <v>242</v>
      </c>
      <c r="M31" t="s">
        <v>242</v>
      </c>
      <c r="N31" t="s">
        <v>861</v>
      </c>
      <c r="O31" t="s">
        <v>862</v>
      </c>
      <c r="P31">
        <v>34.037994380000001</v>
      </c>
      <c r="Q31">
        <v>-118.4543991</v>
      </c>
      <c r="R31" t="s">
        <v>245</v>
      </c>
      <c r="S31" t="s">
        <v>246</v>
      </c>
      <c r="T31" t="s">
        <v>863</v>
      </c>
      <c r="U31" t="s">
        <v>864</v>
      </c>
      <c r="V31">
        <v>171340102</v>
      </c>
      <c r="W31">
        <v>2899</v>
      </c>
      <c r="X31" t="s">
        <v>326</v>
      </c>
      <c r="Y31" t="s">
        <v>865</v>
      </c>
      <c r="Z31">
        <v>2020</v>
      </c>
      <c r="AA31">
        <v>0</v>
      </c>
      <c r="AD31">
        <v>10</v>
      </c>
      <c r="AE31">
        <v>3</v>
      </c>
      <c r="AG31" t="s">
        <v>866</v>
      </c>
      <c r="AH31" s="27">
        <v>1</v>
      </c>
      <c r="AI31">
        <v>5</v>
      </c>
      <c r="AJ31" s="21">
        <f t="shared" si="1"/>
        <v>50</v>
      </c>
      <c r="AK31" s="27">
        <v>0</v>
      </c>
      <c r="AL31" s="24">
        <v>0</v>
      </c>
      <c r="AM31" s="36" t="s">
        <v>242</v>
      </c>
      <c r="AN31" s="27">
        <v>0</v>
      </c>
      <c r="AO31" s="24">
        <v>0</v>
      </c>
      <c r="AP31" s="36">
        <f t="shared" si="3"/>
        <v>0</v>
      </c>
      <c r="AR31">
        <v>3</v>
      </c>
      <c r="AT31" t="s">
        <v>866</v>
      </c>
      <c r="AU31" s="27">
        <v>1</v>
      </c>
      <c r="AV31">
        <v>9</v>
      </c>
      <c r="AW31" s="21">
        <f t="shared" si="4"/>
        <v>90</v>
      </c>
      <c r="AX31">
        <v>3</v>
      </c>
      <c r="AZ31" t="s">
        <v>866</v>
      </c>
      <c r="BA31" s="27">
        <v>1</v>
      </c>
      <c r="BB31">
        <v>9</v>
      </c>
      <c r="BC31" s="21">
        <f t="shared" si="0"/>
        <v>90</v>
      </c>
      <c r="BD31">
        <v>3</v>
      </c>
      <c r="BF31" t="s">
        <v>866</v>
      </c>
      <c r="BG31" s="27">
        <v>1</v>
      </c>
      <c r="BJ31">
        <v>3</v>
      </c>
      <c r="BL31" t="s">
        <v>866</v>
      </c>
      <c r="BM31" s="27">
        <v>1</v>
      </c>
      <c r="BN31" t="s">
        <v>242</v>
      </c>
      <c r="BQ31" s="27">
        <v>1</v>
      </c>
      <c r="BR31">
        <v>3</v>
      </c>
      <c r="BS31" s="21">
        <f t="shared" si="5"/>
        <v>30</v>
      </c>
      <c r="BU31">
        <v>3</v>
      </c>
      <c r="BW31" t="s">
        <v>866</v>
      </c>
      <c r="BX31" s="27">
        <v>1</v>
      </c>
      <c r="BY31">
        <v>1</v>
      </c>
      <c r="BZ31" s="21">
        <f t="shared" ref="BZ31:BZ39" si="10">BY31/AD31*100</f>
        <v>10</v>
      </c>
      <c r="CA31">
        <v>2</v>
      </c>
      <c r="CB31">
        <v>3</v>
      </c>
      <c r="CD31" t="s">
        <v>866</v>
      </c>
      <c r="CE31" s="27">
        <v>0</v>
      </c>
    </row>
    <row r="32" spans="1:84" ht="15" hidden="1" customHeight="1" x14ac:dyDescent="0.2">
      <c r="A32">
        <v>31</v>
      </c>
      <c r="B32">
        <v>31</v>
      </c>
      <c r="C32" s="1">
        <v>44574.575694444444</v>
      </c>
      <c r="D32" s="1">
        <v>44574.661805555559</v>
      </c>
      <c r="E32">
        <v>0</v>
      </c>
      <c r="F32" t="s">
        <v>884</v>
      </c>
      <c r="G32">
        <v>100</v>
      </c>
      <c r="H32">
        <v>7460</v>
      </c>
      <c r="I32">
        <v>1</v>
      </c>
      <c r="J32" s="1">
        <v>44574.661805555559</v>
      </c>
      <c r="K32" t="s">
        <v>885</v>
      </c>
      <c r="L32" t="s">
        <v>242</v>
      </c>
      <c r="M32" t="s">
        <v>242</v>
      </c>
      <c r="N32" t="s">
        <v>886</v>
      </c>
      <c r="O32" t="s">
        <v>887</v>
      </c>
      <c r="P32">
        <v>34.037994380000001</v>
      </c>
      <c r="Q32">
        <v>-118.4543991</v>
      </c>
      <c r="R32" t="s">
        <v>245</v>
      </c>
      <c r="S32" t="s">
        <v>246</v>
      </c>
      <c r="T32" t="s">
        <v>888</v>
      </c>
      <c r="U32" t="s">
        <v>889</v>
      </c>
      <c r="V32">
        <v>172062101</v>
      </c>
      <c r="W32">
        <v>6331</v>
      </c>
      <c r="X32" t="s">
        <v>319</v>
      </c>
      <c r="Y32" t="s">
        <v>890</v>
      </c>
      <c r="Z32">
        <v>2020</v>
      </c>
      <c r="AA32">
        <v>0</v>
      </c>
      <c r="AD32">
        <v>14</v>
      </c>
      <c r="AE32">
        <v>1</v>
      </c>
      <c r="AG32" t="s">
        <v>891</v>
      </c>
      <c r="AH32" s="27">
        <v>1</v>
      </c>
      <c r="AI32">
        <v>6</v>
      </c>
      <c r="AJ32" s="21">
        <f t="shared" si="1"/>
        <v>42.857142857142854</v>
      </c>
      <c r="AK32" s="27">
        <v>0</v>
      </c>
      <c r="AL32" s="24">
        <v>0</v>
      </c>
      <c r="AM32" s="36" t="s">
        <v>242</v>
      </c>
      <c r="AN32" s="27">
        <v>1</v>
      </c>
      <c r="AO32">
        <v>14</v>
      </c>
      <c r="AP32" s="36">
        <f t="shared" si="3"/>
        <v>100</v>
      </c>
      <c r="AQ32" t="s">
        <v>892</v>
      </c>
      <c r="AR32">
        <v>3</v>
      </c>
      <c r="AT32" t="s">
        <v>893</v>
      </c>
      <c r="AU32" s="27">
        <v>1</v>
      </c>
      <c r="AV32">
        <v>13</v>
      </c>
      <c r="AW32" s="21">
        <f t="shared" si="4"/>
        <v>92.857142857142861</v>
      </c>
      <c r="AX32">
        <v>2</v>
      </c>
      <c r="AZ32" t="s">
        <v>894</v>
      </c>
      <c r="BA32" s="27">
        <v>1</v>
      </c>
      <c r="BB32">
        <v>11</v>
      </c>
      <c r="BC32" s="21">
        <f t="shared" si="0"/>
        <v>78.571428571428569</v>
      </c>
      <c r="BD32">
        <v>3</v>
      </c>
      <c r="BF32" t="s">
        <v>893</v>
      </c>
      <c r="BG32" s="27">
        <v>1</v>
      </c>
      <c r="BH32">
        <v>14</v>
      </c>
      <c r="BI32" t="s">
        <v>895</v>
      </c>
      <c r="BJ32">
        <v>3</v>
      </c>
      <c r="BL32" t="s">
        <v>893</v>
      </c>
      <c r="BM32" s="27">
        <v>1</v>
      </c>
      <c r="BN32">
        <v>3</v>
      </c>
      <c r="BP32" t="s">
        <v>893</v>
      </c>
      <c r="BQ32" s="27">
        <v>1</v>
      </c>
      <c r="BR32">
        <v>4</v>
      </c>
      <c r="BS32" s="21">
        <f t="shared" si="5"/>
        <v>28.571428571428569</v>
      </c>
      <c r="BU32">
        <v>1</v>
      </c>
      <c r="BW32" t="s">
        <v>891</v>
      </c>
      <c r="BX32" s="27">
        <v>1</v>
      </c>
      <c r="BY32">
        <v>4</v>
      </c>
      <c r="BZ32" s="21">
        <f t="shared" si="10"/>
        <v>28.571428571428569</v>
      </c>
      <c r="CA32">
        <v>1</v>
      </c>
      <c r="CB32">
        <v>3</v>
      </c>
      <c r="CD32" t="s">
        <v>893</v>
      </c>
      <c r="CE32" s="27">
        <v>0</v>
      </c>
    </row>
    <row r="33" spans="1:84" ht="15" hidden="1" customHeight="1" x14ac:dyDescent="0.2">
      <c r="A33">
        <v>32</v>
      </c>
      <c r="B33">
        <v>32</v>
      </c>
      <c r="C33" s="1">
        <v>44574.601388888892</v>
      </c>
      <c r="D33" s="1">
        <v>44574.722916666666</v>
      </c>
      <c r="E33">
        <v>0</v>
      </c>
      <c r="F33" t="s">
        <v>292</v>
      </c>
      <c r="G33">
        <v>100</v>
      </c>
      <c r="H33">
        <v>10507</v>
      </c>
      <c r="I33">
        <v>1</v>
      </c>
      <c r="J33" s="1">
        <v>44574.722916666666</v>
      </c>
      <c r="K33" t="s">
        <v>908</v>
      </c>
      <c r="L33" t="s">
        <v>242</v>
      </c>
      <c r="M33" t="s">
        <v>242</v>
      </c>
      <c r="N33" t="s">
        <v>909</v>
      </c>
      <c r="O33" t="s">
        <v>910</v>
      </c>
      <c r="P33">
        <v>34.037994380000001</v>
      </c>
      <c r="Q33">
        <v>-118.4543991</v>
      </c>
      <c r="R33" t="s">
        <v>245</v>
      </c>
      <c r="S33" t="s">
        <v>246</v>
      </c>
      <c r="T33" t="s">
        <v>911</v>
      </c>
      <c r="U33" t="s">
        <v>912</v>
      </c>
      <c r="V33">
        <v>200340107</v>
      </c>
      <c r="W33">
        <v>6021</v>
      </c>
      <c r="X33" t="s">
        <v>319</v>
      </c>
      <c r="Y33" t="s">
        <v>913</v>
      </c>
      <c r="Z33">
        <v>2020</v>
      </c>
      <c r="AA33">
        <v>0</v>
      </c>
      <c r="AD33">
        <v>11</v>
      </c>
      <c r="AE33">
        <v>1</v>
      </c>
      <c r="AG33" t="s">
        <v>914</v>
      </c>
      <c r="AH33" s="27">
        <v>1</v>
      </c>
      <c r="AI33">
        <v>5</v>
      </c>
      <c r="AJ33" s="21">
        <f t="shared" si="1"/>
        <v>45.454545454545453</v>
      </c>
      <c r="AK33" s="27">
        <v>0</v>
      </c>
      <c r="AL33" s="24">
        <v>0</v>
      </c>
      <c r="AM33" s="36" t="s">
        <v>242</v>
      </c>
      <c r="AN33" s="27">
        <v>0</v>
      </c>
      <c r="AO33" s="24">
        <v>0</v>
      </c>
      <c r="AP33" s="36">
        <f t="shared" si="3"/>
        <v>0</v>
      </c>
      <c r="AR33">
        <v>3</v>
      </c>
      <c r="AT33" t="s">
        <v>915</v>
      </c>
      <c r="AU33" s="27">
        <v>1</v>
      </c>
      <c r="AV33">
        <v>11</v>
      </c>
      <c r="AW33" s="21">
        <f t="shared" si="4"/>
        <v>100</v>
      </c>
      <c r="AX33">
        <v>1</v>
      </c>
      <c r="AZ33" t="s">
        <v>914</v>
      </c>
      <c r="BA33" s="27">
        <v>1</v>
      </c>
      <c r="BB33">
        <v>11</v>
      </c>
      <c r="BC33" s="21">
        <f t="shared" si="0"/>
        <v>100</v>
      </c>
      <c r="BD33">
        <v>1</v>
      </c>
      <c r="BF33" t="s">
        <v>914</v>
      </c>
      <c r="BG33" s="27">
        <v>1</v>
      </c>
      <c r="BJ33">
        <v>3</v>
      </c>
      <c r="BL33" t="s">
        <v>915</v>
      </c>
      <c r="BM33" s="27">
        <v>1</v>
      </c>
      <c r="BN33">
        <v>2</v>
      </c>
      <c r="BQ33" s="27">
        <v>1</v>
      </c>
      <c r="BR33">
        <v>3</v>
      </c>
      <c r="BS33" s="21">
        <f t="shared" si="5"/>
        <v>27.27272727272727</v>
      </c>
      <c r="BU33">
        <v>1</v>
      </c>
      <c r="BW33" t="s">
        <v>914</v>
      </c>
      <c r="BX33" s="27">
        <v>1</v>
      </c>
      <c r="BY33">
        <v>3</v>
      </c>
      <c r="BZ33" s="21">
        <f t="shared" si="10"/>
        <v>27.27272727272727</v>
      </c>
      <c r="CA33">
        <v>1</v>
      </c>
      <c r="CB33">
        <v>1</v>
      </c>
      <c r="CD33" t="s">
        <v>914</v>
      </c>
      <c r="CE33" s="27">
        <v>0</v>
      </c>
    </row>
    <row r="34" spans="1:84" ht="15" hidden="1" customHeight="1" x14ac:dyDescent="0.2">
      <c r="A34">
        <v>33</v>
      </c>
      <c r="B34">
        <v>33</v>
      </c>
      <c r="C34" s="1">
        <v>44576.549305555556</v>
      </c>
      <c r="D34" s="1">
        <v>44576.665972222225</v>
      </c>
      <c r="E34">
        <v>0</v>
      </c>
      <c r="F34" t="s">
        <v>292</v>
      </c>
      <c r="G34">
        <v>100</v>
      </c>
      <c r="H34">
        <v>10072</v>
      </c>
      <c r="I34">
        <v>1</v>
      </c>
      <c r="J34" s="1">
        <v>44576.665972222225</v>
      </c>
      <c r="K34" t="s">
        <v>936</v>
      </c>
      <c r="L34" t="s">
        <v>242</v>
      </c>
      <c r="M34" t="s">
        <v>242</v>
      </c>
      <c r="N34" t="s">
        <v>937</v>
      </c>
      <c r="O34" t="s">
        <v>938</v>
      </c>
      <c r="P34">
        <v>34.037994380000001</v>
      </c>
      <c r="Q34">
        <v>-118.4543991</v>
      </c>
      <c r="R34" t="s">
        <v>245</v>
      </c>
      <c r="S34" t="s">
        <v>246</v>
      </c>
      <c r="T34" t="s">
        <v>939</v>
      </c>
      <c r="U34" t="s">
        <v>940</v>
      </c>
      <c r="V34" t="s">
        <v>941</v>
      </c>
      <c r="W34">
        <v>2099</v>
      </c>
      <c r="X34" t="s">
        <v>326</v>
      </c>
      <c r="Y34" t="s">
        <v>942</v>
      </c>
      <c r="Z34">
        <v>2021</v>
      </c>
      <c r="AA34">
        <v>1</v>
      </c>
      <c r="AB34">
        <v>4</v>
      </c>
      <c r="AD34">
        <v>12</v>
      </c>
      <c r="AE34">
        <v>1</v>
      </c>
      <c r="AG34" t="s">
        <v>943</v>
      </c>
      <c r="AH34" s="27">
        <v>1</v>
      </c>
      <c r="AI34">
        <v>11</v>
      </c>
      <c r="AJ34" s="21">
        <f t="shared" si="1"/>
        <v>91.666666666666657</v>
      </c>
      <c r="AK34" s="27">
        <v>0</v>
      </c>
      <c r="AL34" s="24">
        <v>0</v>
      </c>
      <c r="AM34" s="36" t="s">
        <v>242</v>
      </c>
      <c r="AN34" s="27">
        <v>0</v>
      </c>
      <c r="AO34" s="24">
        <v>0</v>
      </c>
      <c r="AP34" s="36">
        <f t="shared" si="3"/>
        <v>0</v>
      </c>
      <c r="AR34">
        <v>3</v>
      </c>
      <c r="AT34" t="s">
        <v>944</v>
      </c>
      <c r="AU34" s="27">
        <v>1</v>
      </c>
      <c r="AV34">
        <v>11</v>
      </c>
      <c r="AW34" s="21">
        <f t="shared" si="4"/>
        <v>91.666666666666657</v>
      </c>
      <c r="AX34">
        <v>2</v>
      </c>
      <c r="AZ34" t="s">
        <v>945</v>
      </c>
      <c r="BA34" s="27">
        <v>1</v>
      </c>
      <c r="BB34">
        <v>5</v>
      </c>
      <c r="BC34" s="21">
        <f t="shared" si="0"/>
        <v>41.666666666666671</v>
      </c>
      <c r="BD34">
        <v>2</v>
      </c>
      <c r="BF34" t="s">
        <v>945</v>
      </c>
      <c r="BG34" s="27">
        <v>1</v>
      </c>
      <c r="BH34">
        <v>8.91</v>
      </c>
      <c r="BJ34">
        <v>3</v>
      </c>
      <c r="BL34" t="s">
        <v>944</v>
      </c>
      <c r="BM34" s="27">
        <v>1</v>
      </c>
      <c r="BN34">
        <v>2</v>
      </c>
      <c r="BP34" t="s">
        <v>945</v>
      </c>
      <c r="BQ34" s="27">
        <v>1</v>
      </c>
      <c r="BR34">
        <v>4</v>
      </c>
      <c r="BS34" s="21">
        <f t="shared" si="5"/>
        <v>33.333333333333329</v>
      </c>
      <c r="BU34">
        <v>1</v>
      </c>
      <c r="BW34" t="s">
        <v>943</v>
      </c>
      <c r="BX34" s="27">
        <v>1</v>
      </c>
      <c r="BY34">
        <v>2</v>
      </c>
      <c r="BZ34" s="21">
        <f t="shared" si="10"/>
        <v>16.666666666666664</v>
      </c>
      <c r="CA34">
        <v>2</v>
      </c>
      <c r="CB34">
        <v>3</v>
      </c>
      <c r="CD34" t="s">
        <v>944</v>
      </c>
      <c r="CE34" s="27">
        <v>0</v>
      </c>
    </row>
    <row r="35" spans="1:84" ht="15" hidden="1" customHeight="1" x14ac:dyDescent="0.2">
      <c r="A35">
        <v>34</v>
      </c>
      <c r="B35">
        <v>34</v>
      </c>
      <c r="C35" s="1">
        <v>44577.543749999997</v>
      </c>
      <c r="D35" s="1">
        <v>44577.581944444442</v>
      </c>
      <c r="E35">
        <v>0</v>
      </c>
      <c r="F35" t="s">
        <v>292</v>
      </c>
      <c r="G35">
        <v>100</v>
      </c>
      <c r="H35">
        <v>3301</v>
      </c>
      <c r="I35">
        <v>1</v>
      </c>
      <c r="J35" s="1">
        <v>44577.581944444442</v>
      </c>
      <c r="K35" t="s">
        <v>959</v>
      </c>
      <c r="L35" t="s">
        <v>242</v>
      </c>
      <c r="M35" t="s">
        <v>242</v>
      </c>
      <c r="N35" t="s">
        <v>960</v>
      </c>
      <c r="O35" t="s">
        <v>961</v>
      </c>
      <c r="P35">
        <v>34.037994380000001</v>
      </c>
      <c r="Q35">
        <v>-118.4543991</v>
      </c>
      <c r="R35" t="s">
        <v>245</v>
      </c>
      <c r="S35" t="s">
        <v>246</v>
      </c>
      <c r="T35" t="s">
        <v>962</v>
      </c>
      <c r="U35" t="s">
        <v>963</v>
      </c>
      <c r="V35">
        <v>217204106</v>
      </c>
      <c r="W35">
        <v>5599</v>
      </c>
      <c r="X35" t="s">
        <v>476</v>
      </c>
      <c r="Y35" t="s">
        <v>964</v>
      </c>
      <c r="Z35">
        <v>2021</v>
      </c>
      <c r="AA35">
        <v>0</v>
      </c>
      <c r="AD35">
        <v>11</v>
      </c>
      <c r="AE35">
        <v>3</v>
      </c>
      <c r="AG35" t="s">
        <v>965</v>
      </c>
      <c r="AH35" s="27">
        <v>1</v>
      </c>
      <c r="AI35">
        <v>7</v>
      </c>
      <c r="AJ35" s="21">
        <f t="shared" si="1"/>
        <v>63.636363636363633</v>
      </c>
      <c r="AK35" s="27">
        <v>0</v>
      </c>
      <c r="AL35" s="24">
        <v>0</v>
      </c>
      <c r="AM35" s="36" t="s">
        <v>242</v>
      </c>
      <c r="AN35" s="27">
        <v>0</v>
      </c>
      <c r="AO35" s="24">
        <v>0</v>
      </c>
      <c r="AP35" s="36">
        <f t="shared" si="3"/>
        <v>0</v>
      </c>
      <c r="AR35">
        <v>3</v>
      </c>
      <c r="AT35" t="s">
        <v>965</v>
      </c>
      <c r="AU35" s="27">
        <v>1</v>
      </c>
      <c r="AV35">
        <v>9</v>
      </c>
      <c r="AW35" s="21">
        <f t="shared" si="4"/>
        <v>81.818181818181827</v>
      </c>
      <c r="AX35">
        <v>3</v>
      </c>
      <c r="AZ35" t="s">
        <v>965</v>
      </c>
      <c r="BA35" s="27">
        <v>1</v>
      </c>
      <c r="BB35">
        <v>10</v>
      </c>
      <c r="BC35" s="21">
        <f t="shared" si="0"/>
        <v>90.909090909090907</v>
      </c>
      <c r="BD35">
        <v>3</v>
      </c>
      <c r="BF35" t="s">
        <v>965</v>
      </c>
      <c r="BG35" s="27">
        <v>1</v>
      </c>
      <c r="BJ35">
        <v>3</v>
      </c>
      <c r="BL35" t="s">
        <v>965</v>
      </c>
      <c r="BM35" s="27">
        <v>1</v>
      </c>
      <c r="BN35" t="s">
        <v>242</v>
      </c>
      <c r="BQ35" s="27">
        <v>1</v>
      </c>
      <c r="BR35">
        <v>2</v>
      </c>
      <c r="BS35" s="21">
        <f t="shared" si="5"/>
        <v>18.181818181818183</v>
      </c>
      <c r="BU35">
        <v>3</v>
      </c>
      <c r="BW35" t="s">
        <v>965</v>
      </c>
      <c r="BX35" s="27">
        <v>1</v>
      </c>
      <c r="BY35">
        <v>2</v>
      </c>
      <c r="BZ35" s="21">
        <f t="shared" si="10"/>
        <v>18.181818181818183</v>
      </c>
      <c r="CA35">
        <v>2</v>
      </c>
      <c r="CB35">
        <v>3</v>
      </c>
      <c r="CD35" t="s">
        <v>965</v>
      </c>
      <c r="CE35" s="27">
        <v>0</v>
      </c>
    </row>
    <row r="36" spans="1:84" ht="15" hidden="1" customHeight="1" x14ac:dyDescent="0.2">
      <c r="A36">
        <v>35</v>
      </c>
      <c r="B36">
        <v>35</v>
      </c>
      <c r="C36" s="1">
        <v>44580.719444444447</v>
      </c>
      <c r="D36" s="1">
        <v>44580.792361111111</v>
      </c>
      <c r="E36">
        <v>0</v>
      </c>
      <c r="F36" t="s">
        <v>292</v>
      </c>
      <c r="G36">
        <v>100</v>
      </c>
      <c r="H36">
        <v>6298</v>
      </c>
      <c r="I36">
        <v>1</v>
      </c>
      <c r="J36" s="1">
        <v>44580.792361111111</v>
      </c>
      <c r="K36" t="s">
        <v>969</v>
      </c>
      <c r="L36" t="s">
        <v>242</v>
      </c>
      <c r="M36" t="s">
        <v>242</v>
      </c>
      <c r="N36" t="s">
        <v>970</v>
      </c>
      <c r="O36" t="s">
        <v>971</v>
      </c>
      <c r="P36">
        <v>34.037994380000001</v>
      </c>
      <c r="Q36">
        <v>-118.4543991</v>
      </c>
      <c r="R36" t="s">
        <v>245</v>
      </c>
      <c r="S36" t="s">
        <v>246</v>
      </c>
      <c r="T36" t="s">
        <v>972</v>
      </c>
      <c r="U36" t="s">
        <v>973</v>
      </c>
      <c r="V36">
        <v>148806102</v>
      </c>
      <c r="W36">
        <v>2834</v>
      </c>
      <c r="X36" t="s">
        <v>350</v>
      </c>
      <c r="Y36" t="s">
        <v>974</v>
      </c>
      <c r="Z36">
        <v>2020</v>
      </c>
      <c r="AA36">
        <v>0</v>
      </c>
      <c r="AD36">
        <v>11</v>
      </c>
      <c r="AE36">
        <v>3</v>
      </c>
      <c r="AG36" t="s">
        <v>975</v>
      </c>
      <c r="AH36" s="27">
        <v>1</v>
      </c>
      <c r="AI36">
        <v>5</v>
      </c>
      <c r="AJ36" s="21">
        <f t="shared" si="1"/>
        <v>45.454545454545453</v>
      </c>
      <c r="AK36" s="27">
        <v>0</v>
      </c>
      <c r="AL36" s="24">
        <v>0</v>
      </c>
      <c r="AM36" s="36" t="s">
        <v>242</v>
      </c>
      <c r="AN36" s="27">
        <v>0</v>
      </c>
      <c r="AO36" s="24">
        <v>0</v>
      </c>
      <c r="AP36" s="36">
        <f t="shared" si="3"/>
        <v>0</v>
      </c>
      <c r="AR36">
        <v>3</v>
      </c>
      <c r="AT36" t="s">
        <v>975</v>
      </c>
      <c r="AU36" s="27">
        <v>1</v>
      </c>
      <c r="AV36">
        <v>10</v>
      </c>
      <c r="AW36" s="21">
        <f t="shared" si="4"/>
        <v>90.909090909090907</v>
      </c>
      <c r="AX36">
        <v>3</v>
      </c>
      <c r="AZ36" t="s">
        <v>975</v>
      </c>
      <c r="BA36" s="27">
        <v>1</v>
      </c>
      <c r="BB36">
        <v>10</v>
      </c>
      <c r="BC36" s="21">
        <f t="shared" si="0"/>
        <v>90.909090909090907</v>
      </c>
      <c r="BD36">
        <v>3</v>
      </c>
      <c r="BF36" t="s">
        <v>975</v>
      </c>
      <c r="BG36" s="27">
        <v>1</v>
      </c>
      <c r="BJ36">
        <v>3</v>
      </c>
      <c r="BL36" t="s">
        <v>975</v>
      </c>
      <c r="BM36" s="27">
        <v>1</v>
      </c>
      <c r="BN36">
        <v>3</v>
      </c>
      <c r="BP36" t="s">
        <v>975</v>
      </c>
      <c r="BQ36" s="27">
        <v>1</v>
      </c>
      <c r="BR36">
        <v>2</v>
      </c>
      <c r="BS36" s="21">
        <f t="shared" si="5"/>
        <v>18.181818181818183</v>
      </c>
      <c r="BU36">
        <v>1</v>
      </c>
      <c r="BW36" t="s">
        <v>976</v>
      </c>
      <c r="BX36" s="27">
        <v>1</v>
      </c>
      <c r="BY36">
        <v>1</v>
      </c>
      <c r="BZ36" s="21">
        <f t="shared" si="10"/>
        <v>9.0909090909090917</v>
      </c>
      <c r="CA36">
        <v>2</v>
      </c>
      <c r="CB36">
        <v>1</v>
      </c>
      <c r="CD36" t="s">
        <v>976</v>
      </c>
      <c r="CE36" s="27">
        <v>0</v>
      </c>
    </row>
    <row r="37" spans="1:84" ht="15" hidden="1" customHeight="1" x14ac:dyDescent="0.2">
      <c r="A37">
        <v>36</v>
      </c>
      <c r="B37">
        <v>36</v>
      </c>
      <c r="C37" s="1">
        <v>44574.662499999999</v>
      </c>
      <c r="D37" s="1">
        <v>44581.553472222222</v>
      </c>
      <c r="E37">
        <v>0</v>
      </c>
      <c r="F37" t="s">
        <v>438</v>
      </c>
      <c r="G37">
        <v>100</v>
      </c>
      <c r="H37">
        <v>595405</v>
      </c>
      <c r="I37">
        <v>1</v>
      </c>
      <c r="J37" s="1">
        <v>44581.553472222222</v>
      </c>
      <c r="K37" t="s">
        <v>987</v>
      </c>
      <c r="L37" t="s">
        <v>242</v>
      </c>
      <c r="M37" t="s">
        <v>242</v>
      </c>
      <c r="N37" t="s">
        <v>988</v>
      </c>
      <c r="O37" t="s">
        <v>989</v>
      </c>
      <c r="P37">
        <v>34.037994380000001</v>
      </c>
      <c r="Q37">
        <v>-118.4543991</v>
      </c>
      <c r="R37" t="s">
        <v>245</v>
      </c>
      <c r="S37" t="s">
        <v>246</v>
      </c>
      <c r="T37" t="s">
        <v>990</v>
      </c>
      <c r="U37" t="s">
        <v>991</v>
      </c>
      <c r="V37">
        <v>216648402</v>
      </c>
      <c r="W37">
        <v>3851</v>
      </c>
      <c r="X37" t="s">
        <v>350</v>
      </c>
      <c r="Y37" t="s">
        <v>992</v>
      </c>
      <c r="Z37">
        <v>2020</v>
      </c>
      <c r="AA37">
        <v>0</v>
      </c>
      <c r="AD37">
        <v>8</v>
      </c>
      <c r="AE37">
        <v>1</v>
      </c>
      <c r="AG37" t="s">
        <v>993</v>
      </c>
      <c r="AH37" s="27">
        <v>0</v>
      </c>
      <c r="AI37" s="24">
        <v>0</v>
      </c>
      <c r="AJ37" s="21">
        <f>AI37/AD37*100</f>
        <v>0</v>
      </c>
      <c r="AK37" s="27">
        <v>0</v>
      </c>
      <c r="AL37" s="24">
        <v>0</v>
      </c>
      <c r="AM37" s="36" t="s">
        <v>242</v>
      </c>
      <c r="AN37" s="27">
        <v>0</v>
      </c>
      <c r="AO37" s="24">
        <v>0</v>
      </c>
      <c r="AP37" s="36">
        <f t="shared" si="3"/>
        <v>0</v>
      </c>
      <c r="AR37" t="s">
        <v>242</v>
      </c>
      <c r="AU37" s="27">
        <v>1</v>
      </c>
      <c r="AV37">
        <v>7</v>
      </c>
      <c r="AW37" s="21">
        <f t="shared" si="4"/>
        <v>87.5</v>
      </c>
      <c r="AX37">
        <v>3</v>
      </c>
      <c r="AZ37" t="s">
        <v>994</v>
      </c>
      <c r="BA37" s="27">
        <v>1</v>
      </c>
      <c r="BB37">
        <v>6</v>
      </c>
      <c r="BC37" s="21">
        <f t="shared" si="0"/>
        <v>75</v>
      </c>
      <c r="BD37">
        <v>1</v>
      </c>
      <c r="BF37" t="s">
        <v>993</v>
      </c>
      <c r="BG37" s="27">
        <v>1</v>
      </c>
      <c r="BH37">
        <v>7.75</v>
      </c>
      <c r="BJ37">
        <v>3</v>
      </c>
      <c r="BL37" t="s">
        <v>994</v>
      </c>
      <c r="BM37" s="27">
        <v>1</v>
      </c>
      <c r="BN37">
        <v>3</v>
      </c>
      <c r="BP37" t="s">
        <v>994</v>
      </c>
      <c r="BQ37" s="27">
        <v>1</v>
      </c>
      <c r="BR37">
        <v>4</v>
      </c>
      <c r="BS37" s="21">
        <f t="shared" si="5"/>
        <v>50</v>
      </c>
      <c r="BU37">
        <v>1</v>
      </c>
      <c r="BW37" t="s">
        <v>993</v>
      </c>
      <c r="BX37" s="27">
        <v>1</v>
      </c>
      <c r="BY37">
        <v>1</v>
      </c>
      <c r="BZ37" s="21">
        <f t="shared" si="10"/>
        <v>12.5</v>
      </c>
      <c r="CA37">
        <v>2</v>
      </c>
      <c r="CB37">
        <v>1</v>
      </c>
      <c r="CD37" t="s">
        <v>993</v>
      </c>
      <c r="CE37" s="27">
        <v>0</v>
      </c>
    </row>
    <row r="38" spans="1:84" ht="15" hidden="1" customHeight="1" x14ac:dyDescent="0.2">
      <c r="A38">
        <v>37</v>
      </c>
      <c r="B38">
        <v>37</v>
      </c>
      <c r="C38" s="1">
        <v>44581.561805555553</v>
      </c>
      <c r="D38" s="1">
        <v>44581.645833333336</v>
      </c>
      <c r="E38">
        <v>0</v>
      </c>
      <c r="F38" t="s">
        <v>438</v>
      </c>
      <c r="G38">
        <v>100</v>
      </c>
      <c r="H38">
        <v>7301</v>
      </c>
      <c r="I38">
        <v>1</v>
      </c>
      <c r="J38" s="1">
        <v>44581.645833333336</v>
      </c>
      <c r="K38" t="s">
        <v>1005</v>
      </c>
      <c r="L38" t="s">
        <v>242</v>
      </c>
      <c r="M38" t="s">
        <v>242</v>
      </c>
      <c r="N38" t="s">
        <v>1006</v>
      </c>
      <c r="O38" t="s">
        <v>1007</v>
      </c>
      <c r="P38">
        <v>34.037994380000001</v>
      </c>
      <c r="Q38">
        <v>-118.4543991</v>
      </c>
      <c r="R38" t="s">
        <v>245</v>
      </c>
      <c r="S38" t="s">
        <v>246</v>
      </c>
      <c r="T38" t="s">
        <v>1008</v>
      </c>
      <c r="U38" t="s">
        <v>1009</v>
      </c>
      <c r="V38">
        <v>125896100</v>
      </c>
      <c r="W38">
        <v>4931</v>
      </c>
      <c r="X38" t="s">
        <v>490</v>
      </c>
      <c r="Y38" t="s">
        <v>1010</v>
      </c>
      <c r="Z38">
        <v>2021</v>
      </c>
      <c r="AA38">
        <v>0</v>
      </c>
      <c r="AD38">
        <v>11</v>
      </c>
      <c r="AE38">
        <v>1</v>
      </c>
      <c r="AG38" t="s">
        <v>1011</v>
      </c>
      <c r="AH38" s="27">
        <v>1</v>
      </c>
      <c r="AI38">
        <v>11</v>
      </c>
      <c r="AJ38" s="21">
        <f t="shared" si="1"/>
        <v>100</v>
      </c>
      <c r="AK38" s="27">
        <v>1</v>
      </c>
      <c r="AL38">
        <v>10</v>
      </c>
      <c r="AM38" s="36">
        <f t="shared" si="2"/>
        <v>90.909090909090907</v>
      </c>
      <c r="AN38" s="27">
        <v>0</v>
      </c>
      <c r="AO38" s="24">
        <v>0</v>
      </c>
      <c r="AP38" s="36">
        <f t="shared" si="3"/>
        <v>0</v>
      </c>
      <c r="AQ38" t="s">
        <v>1012</v>
      </c>
      <c r="AR38">
        <v>3</v>
      </c>
      <c r="AT38" t="s">
        <v>1013</v>
      </c>
      <c r="AU38" s="27">
        <v>1</v>
      </c>
      <c r="AV38">
        <v>10</v>
      </c>
      <c r="AW38" s="21">
        <f t="shared" si="4"/>
        <v>90.909090909090907</v>
      </c>
      <c r="AX38">
        <v>3</v>
      </c>
      <c r="AZ38" t="s">
        <v>1013</v>
      </c>
      <c r="BA38" s="27">
        <v>1</v>
      </c>
      <c r="BB38">
        <v>10</v>
      </c>
      <c r="BC38" s="21">
        <f t="shared" si="0"/>
        <v>90.909090909090907</v>
      </c>
      <c r="BD38">
        <v>3</v>
      </c>
      <c r="BF38" t="s">
        <v>1013</v>
      </c>
      <c r="BG38" s="27">
        <v>1</v>
      </c>
      <c r="BH38">
        <v>7</v>
      </c>
      <c r="BJ38">
        <v>3</v>
      </c>
      <c r="BL38" t="s">
        <v>1013</v>
      </c>
      <c r="BM38" s="27">
        <v>1</v>
      </c>
      <c r="BN38">
        <v>3</v>
      </c>
      <c r="BP38" t="s">
        <v>1013</v>
      </c>
      <c r="BQ38" s="27">
        <v>1</v>
      </c>
      <c r="BR38">
        <v>4</v>
      </c>
      <c r="BS38" s="21">
        <f t="shared" ref="BS38:BS62" si="11">BR38/AD38*100</f>
        <v>36.363636363636367</v>
      </c>
      <c r="BU38">
        <v>1</v>
      </c>
      <c r="BW38" t="s">
        <v>1011</v>
      </c>
      <c r="BX38" s="27">
        <v>1</v>
      </c>
      <c r="BY38">
        <v>3</v>
      </c>
      <c r="BZ38" s="21">
        <f t="shared" si="10"/>
        <v>27.27272727272727</v>
      </c>
      <c r="CA38">
        <v>2</v>
      </c>
      <c r="CB38">
        <v>1</v>
      </c>
      <c r="CD38" t="s">
        <v>1011</v>
      </c>
      <c r="CE38" s="27">
        <v>0</v>
      </c>
    </row>
    <row r="39" spans="1:84" ht="15" hidden="1" customHeight="1" x14ac:dyDescent="0.2">
      <c r="A39">
        <v>38</v>
      </c>
      <c r="B39">
        <v>38</v>
      </c>
      <c r="C39" s="1">
        <v>44581.599999999999</v>
      </c>
      <c r="D39" s="1">
        <v>44581.695833333331</v>
      </c>
      <c r="E39">
        <v>0</v>
      </c>
      <c r="F39" t="s">
        <v>292</v>
      </c>
      <c r="G39">
        <v>100</v>
      </c>
      <c r="H39">
        <v>8257</v>
      </c>
      <c r="I39">
        <v>1</v>
      </c>
      <c r="J39" s="1">
        <v>44581.695833333331</v>
      </c>
      <c r="K39" t="s">
        <v>1027</v>
      </c>
      <c r="L39" t="s">
        <v>242</v>
      </c>
      <c r="M39" t="s">
        <v>242</v>
      </c>
      <c r="N39" t="s">
        <v>1028</v>
      </c>
      <c r="O39" t="s">
        <v>1029</v>
      </c>
      <c r="P39">
        <v>34.037994380000001</v>
      </c>
      <c r="Q39">
        <v>-118.4543991</v>
      </c>
      <c r="R39" t="s">
        <v>245</v>
      </c>
      <c r="S39" t="s">
        <v>246</v>
      </c>
      <c r="T39" t="s">
        <v>1030</v>
      </c>
      <c r="U39" t="s">
        <v>1031</v>
      </c>
      <c r="V39">
        <v>159864107</v>
      </c>
      <c r="W39">
        <v>8731</v>
      </c>
      <c r="X39" t="s">
        <v>350</v>
      </c>
      <c r="Y39" t="s">
        <v>1032</v>
      </c>
      <c r="Z39">
        <v>2019</v>
      </c>
      <c r="AA39">
        <v>0</v>
      </c>
      <c r="AD39">
        <v>11</v>
      </c>
      <c r="AE39">
        <v>1</v>
      </c>
      <c r="AG39" t="s">
        <v>1033</v>
      </c>
      <c r="AH39" s="27">
        <v>1</v>
      </c>
      <c r="AI39">
        <v>5</v>
      </c>
      <c r="AJ39" s="21">
        <f t="shared" si="1"/>
        <v>45.454545454545453</v>
      </c>
      <c r="AK39" s="27">
        <v>0</v>
      </c>
      <c r="AL39" s="24">
        <v>0</v>
      </c>
      <c r="AM39" s="36" t="s">
        <v>242</v>
      </c>
      <c r="AN39" s="27">
        <v>0</v>
      </c>
      <c r="AO39" s="24">
        <v>0</v>
      </c>
      <c r="AP39" s="36">
        <f t="shared" si="3"/>
        <v>0</v>
      </c>
      <c r="AR39">
        <v>3</v>
      </c>
      <c r="AT39" t="s">
        <v>1034</v>
      </c>
      <c r="AU39" s="27">
        <v>1</v>
      </c>
      <c r="AV39">
        <v>10</v>
      </c>
      <c r="AW39" s="21">
        <f t="shared" si="4"/>
        <v>90.909090909090907</v>
      </c>
      <c r="AX39">
        <v>2</v>
      </c>
      <c r="AZ39" t="s">
        <v>1033</v>
      </c>
      <c r="BA39" s="27">
        <v>1</v>
      </c>
      <c r="BB39">
        <v>10</v>
      </c>
      <c r="BC39" s="21">
        <f t="shared" si="0"/>
        <v>90.909090909090907</v>
      </c>
      <c r="BD39">
        <v>1</v>
      </c>
      <c r="BF39" t="s">
        <v>1033</v>
      </c>
      <c r="BG39" s="27">
        <v>1</v>
      </c>
      <c r="BI39" t="s">
        <v>1034</v>
      </c>
      <c r="BJ39">
        <v>3</v>
      </c>
      <c r="BL39" t="s">
        <v>1034</v>
      </c>
      <c r="BM39" s="27">
        <v>1</v>
      </c>
      <c r="BN39">
        <v>3</v>
      </c>
      <c r="BP39" t="s">
        <v>1034</v>
      </c>
      <c r="BQ39" s="27">
        <v>1</v>
      </c>
      <c r="BR39">
        <v>3</v>
      </c>
      <c r="BS39" s="21">
        <f t="shared" si="11"/>
        <v>27.27272727272727</v>
      </c>
      <c r="BU39">
        <v>1</v>
      </c>
      <c r="BW39" t="s">
        <v>1033</v>
      </c>
      <c r="BX39" s="27">
        <v>1</v>
      </c>
      <c r="BY39">
        <v>1</v>
      </c>
      <c r="BZ39" s="21">
        <f t="shared" si="10"/>
        <v>9.0909090909090917</v>
      </c>
      <c r="CA39">
        <v>1</v>
      </c>
      <c r="CB39">
        <v>1</v>
      </c>
      <c r="CD39" t="s">
        <v>1033</v>
      </c>
      <c r="CE39" s="27">
        <v>0</v>
      </c>
    </row>
    <row r="40" spans="1:84" ht="15" hidden="1" customHeight="1" x14ac:dyDescent="0.2">
      <c r="A40">
        <v>39</v>
      </c>
      <c r="B40">
        <v>39</v>
      </c>
      <c r="C40" s="1">
        <v>44564.713888888888</v>
      </c>
      <c r="D40" s="1">
        <v>44584.702777777777</v>
      </c>
      <c r="E40">
        <v>0</v>
      </c>
      <c r="F40" t="s">
        <v>1045</v>
      </c>
      <c r="G40">
        <v>100</v>
      </c>
      <c r="H40">
        <v>1727013</v>
      </c>
      <c r="I40">
        <v>1</v>
      </c>
      <c r="J40" s="1">
        <v>44584.702777777777</v>
      </c>
      <c r="K40" t="s">
        <v>1046</v>
      </c>
      <c r="L40" t="s">
        <v>242</v>
      </c>
      <c r="M40" t="s">
        <v>242</v>
      </c>
      <c r="N40" t="s">
        <v>1047</v>
      </c>
      <c r="O40" t="s">
        <v>1048</v>
      </c>
      <c r="P40">
        <v>34.037994380000001</v>
      </c>
      <c r="Q40">
        <v>-118.4543991</v>
      </c>
      <c r="R40" t="s">
        <v>245</v>
      </c>
      <c r="S40" t="s">
        <v>246</v>
      </c>
      <c r="T40" t="s">
        <v>1049</v>
      </c>
      <c r="U40" t="s">
        <v>1050</v>
      </c>
      <c r="V40">
        <v>354613101</v>
      </c>
      <c r="W40">
        <v>38777</v>
      </c>
      <c r="X40" t="s">
        <v>319</v>
      </c>
      <c r="Y40" t="s">
        <v>1051</v>
      </c>
      <c r="Z40">
        <v>2020</v>
      </c>
      <c r="AA40">
        <v>0</v>
      </c>
      <c r="AD40">
        <v>10</v>
      </c>
      <c r="AE40">
        <v>2</v>
      </c>
      <c r="AG40" t="s">
        <v>1052</v>
      </c>
      <c r="AH40" s="27">
        <v>1</v>
      </c>
      <c r="AI40">
        <v>9</v>
      </c>
      <c r="AJ40" s="21">
        <f t="shared" si="1"/>
        <v>90</v>
      </c>
      <c r="AK40" s="27">
        <v>0</v>
      </c>
      <c r="AL40" s="24">
        <v>0</v>
      </c>
      <c r="AM40" s="36" t="s">
        <v>242</v>
      </c>
      <c r="AN40" s="27">
        <v>1</v>
      </c>
      <c r="AO40">
        <v>2</v>
      </c>
      <c r="AP40" s="36">
        <f t="shared" si="3"/>
        <v>20</v>
      </c>
      <c r="AR40">
        <v>5</v>
      </c>
      <c r="AS40" t="s">
        <v>1053</v>
      </c>
      <c r="AT40" t="s">
        <v>1054</v>
      </c>
      <c r="AU40" s="27">
        <v>0.5</v>
      </c>
      <c r="AV40">
        <v>7</v>
      </c>
      <c r="AW40" s="21">
        <f t="shared" si="4"/>
        <v>70</v>
      </c>
      <c r="AX40">
        <v>5</v>
      </c>
      <c r="AY40" t="s">
        <v>1053</v>
      </c>
      <c r="AZ40" t="s">
        <v>1054</v>
      </c>
      <c r="BA40" s="27">
        <v>1</v>
      </c>
      <c r="BB40">
        <v>7</v>
      </c>
      <c r="BC40" s="21">
        <f t="shared" si="0"/>
        <v>70</v>
      </c>
      <c r="BD40">
        <v>3</v>
      </c>
      <c r="BF40" t="s">
        <v>1055</v>
      </c>
      <c r="BG40" s="27">
        <v>1</v>
      </c>
      <c r="BH40">
        <v>12.5</v>
      </c>
      <c r="BI40" t="s">
        <v>1056</v>
      </c>
      <c r="BJ40">
        <v>3</v>
      </c>
      <c r="BL40" t="s">
        <v>1055</v>
      </c>
      <c r="BM40" s="27">
        <v>1</v>
      </c>
      <c r="BN40">
        <v>3</v>
      </c>
      <c r="BP40" t="s">
        <v>1055</v>
      </c>
      <c r="BQ40" s="27">
        <v>1</v>
      </c>
      <c r="BR40">
        <v>2</v>
      </c>
      <c r="BS40" s="21">
        <f t="shared" si="11"/>
        <v>20</v>
      </c>
      <c r="BU40">
        <v>3</v>
      </c>
      <c r="BW40" t="s">
        <v>1057</v>
      </c>
      <c r="BX40" s="27">
        <v>0</v>
      </c>
      <c r="BY40" s="24">
        <v>0</v>
      </c>
      <c r="BZ40" s="21">
        <f>BY40/AD40*100</f>
        <v>0</v>
      </c>
      <c r="CA40" t="s">
        <v>242</v>
      </c>
      <c r="CB40" t="s">
        <v>242</v>
      </c>
      <c r="CE40" s="27">
        <v>0</v>
      </c>
    </row>
    <row r="41" spans="1:84" ht="15" hidden="1" customHeight="1" x14ac:dyDescent="0.2">
      <c r="A41">
        <v>40</v>
      </c>
      <c r="B41">
        <v>40</v>
      </c>
      <c r="C41" s="1">
        <v>44582.607638888891</v>
      </c>
      <c r="D41" s="1">
        <v>44584.703472222223</v>
      </c>
      <c r="E41">
        <v>0</v>
      </c>
      <c r="F41" t="s">
        <v>438</v>
      </c>
      <c r="G41">
        <v>100</v>
      </c>
      <c r="H41">
        <v>181038</v>
      </c>
      <c r="I41">
        <v>1</v>
      </c>
      <c r="J41" s="1">
        <v>44584.703472222223</v>
      </c>
      <c r="K41" t="s">
        <v>1072</v>
      </c>
      <c r="L41" t="s">
        <v>242</v>
      </c>
      <c r="M41" t="s">
        <v>242</v>
      </c>
      <c r="N41" t="s">
        <v>1073</v>
      </c>
      <c r="O41" t="s">
        <v>1074</v>
      </c>
      <c r="P41">
        <v>34.037994380000001</v>
      </c>
      <c r="Q41">
        <v>-118.4543991</v>
      </c>
      <c r="R41" t="s">
        <v>245</v>
      </c>
      <c r="S41" t="s">
        <v>246</v>
      </c>
      <c r="T41" t="s">
        <v>1075</v>
      </c>
      <c r="U41" t="s">
        <v>1076</v>
      </c>
      <c r="V41">
        <v>177376100</v>
      </c>
      <c r="W41">
        <v>7372</v>
      </c>
      <c r="X41" t="s">
        <v>297</v>
      </c>
      <c r="Y41" t="s">
        <v>1077</v>
      </c>
      <c r="Z41">
        <v>2020</v>
      </c>
      <c r="AA41">
        <v>1</v>
      </c>
      <c r="AB41">
        <v>15</v>
      </c>
      <c r="AD41">
        <v>11</v>
      </c>
      <c r="AE41">
        <v>3</v>
      </c>
      <c r="AG41" t="s">
        <v>1078</v>
      </c>
      <c r="AH41" s="27">
        <v>1</v>
      </c>
      <c r="AI41">
        <v>5</v>
      </c>
      <c r="AJ41" s="21">
        <f t="shared" si="1"/>
        <v>45.454545454545453</v>
      </c>
      <c r="AK41" s="27">
        <v>0</v>
      </c>
      <c r="AL41" s="24">
        <v>0</v>
      </c>
      <c r="AM41" s="36" t="s">
        <v>242</v>
      </c>
      <c r="AN41" s="27">
        <v>0</v>
      </c>
      <c r="AO41" s="24">
        <v>0</v>
      </c>
      <c r="AP41" s="36">
        <f>AO41/AD41*100</f>
        <v>0</v>
      </c>
      <c r="AQ41" t="s">
        <v>1079</v>
      </c>
      <c r="AR41">
        <v>3</v>
      </c>
      <c r="AT41" t="s">
        <v>1078</v>
      </c>
      <c r="AU41" s="27">
        <v>1</v>
      </c>
      <c r="AV41">
        <v>10</v>
      </c>
      <c r="AW41" s="21">
        <f t="shared" si="4"/>
        <v>90.909090909090907</v>
      </c>
      <c r="AX41">
        <v>3</v>
      </c>
      <c r="AZ41" t="s">
        <v>1078</v>
      </c>
      <c r="BA41" s="27">
        <v>1</v>
      </c>
      <c r="BB41">
        <v>9</v>
      </c>
      <c r="BC41" s="21">
        <f t="shared" si="0"/>
        <v>81.818181818181827</v>
      </c>
      <c r="BD41">
        <v>3</v>
      </c>
      <c r="BF41" t="s">
        <v>1078</v>
      </c>
      <c r="BG41" s="27">
        <v>1</v>
      </c>
      <c r="BH41">
        <v>5.27</v>
      </c>
      <c r="BI41" t="s">
        <v>1080</v>
      </c>
      <c r="BJ41">
        <v>3</v>
      </c>
      <c r="BL41" t="s">
        <v>1078</v>
      </c>
      <c r="BM41" s="27">
        <v>1</v>
      </c>
      <c r="BN41">
        <v>3</v>
      </c>
      <c r="BP41" t="s">
        <v>1078</v>
      </c>
      <c r="BQ41" s="27">
        <v>1</v>
      </c>
      <c r="BR41">
        <v>2</v>
      </c>
      <c r="BS41" s="21">
        <f t="shared" si="11"/>
        <v>18.181818181818183</v>
      </c>
      <c r="BU41">
        <v>3</v>
      </c>
      <c r="BW41" t="s">
        <v>1078</v>
      </c>
      <c r="BX41" s="27">
        <v>1</v>
      </c>
      <c r="BY41">
        <v>2</v>
      </c>
      <c r="BZ41" s="21">
        <f t="shared" ref="BZ41:BZ50" si="12">BY41/AD41*100</f>
        <v>18.181818181818183</v>
      </c>
      <c r="CA41">
        <v>2</v>
      </c>
      <c r="CB41">
        <v>3</v>
      </c>
      <c r="CD41" t="s">
        <v>1078</v>
      </c>
      <c r="CE41" s="27">
        <v>0</v>
      </c>
    </row>
    <row r="42" spans="1:84" ht="15" hidden="1" customHeight="1" x14ac:dyDescent="0.2">
      <c r="A42" s="10">
        <v>41</v>
      </c>
      <c r="B42">
        <v>41</v>
      </c>
      <c r="C42" s="1">
        <v>44585.490972222222</v>
      </c>
      <c r="D42" s="1">
        <v>44585.49722222222</v>
      </c>
      <c r="E42">
        <v>0</v>
      </c>
      <c r="F42" t="s">
        <v>1099</v>
      </c>
      <c r="G42">
        <v>100</v>
      </c>
      <c r="H42">
        <v>521</v>
      </c>
      <c r="I42">
        <v>1</v>
      </c>
      <c r="J42" s="1">
        <v>44585.49722222222</v>
      </c>
      <c r="K42" t="s">
        <v>1100</v>
      </c>
      <c r="L42" t="s">
        <v>242</v>
      </c>
      <c r="M42" t="s">
        <v>242</v>
      </c>
      <c r="N42" t="s">
        <v>1101</v>
      </c>
      <c r="O42" t="s">
        <v>1102</v>
      </c>
      <c r="P42">
        <v>34.037994380000001</v>
      </c>
      <c r="Q42">
        <v>-118.4543991</v>
      </c>
      <c r="R42" t="s">
        <v>245</v>
      </c>
      <c r="S42" t="s">
        <v>246</v>
      </c>
      <c r="T42" s="10" t="s">
        <v>1103</v>
      </c>
      <c r="U42" t="s">
        <v>1104</v>
      </c>
      <c r="V42">
        <v>70830104</v>
      </c>
      <c r="W42">
        <v>5999</v>
      </c>
      <c r="X42" s="10" t="s">
        <v>271</v>
      </c>
      <c r="Y42" s="10" t="s">
        <v>272</v>
      </c>
      <c r="Z42" s="10">
        <v>2020</v>
      </c>
      <c r="AA42" s="10">
        <v>0</v>
      </c>
      <c r="AD42" s="10">
        <v>10</v>
      </c>
      <c r="AE42">
        <v>3</v>
      </c>
      <c r="AG42" t="s">
        <v>1105</v>
      </c>
      <c r="AH42" s="22">
        <v>1</v>
      </c>
      <c r="AI42" s="10">
        <v>9</v>
      </c>
      <c r="AJ42" s="21">
        <f t="shared" si="1"/>
        <v>90</v>
      </c>
      <c r="AK42" s="22">
        <v>0</v>
      </c>
      <c r="AL42" s="19">
        <v>0</v>
      </c>
      <c r="AM42" s="36" t="s">
        <v>242</v>
      </c>
      <c r="AN42" s="22">
        <v>1</v>
      </c>
      <c r="AO42" s="10">
        <v>2</v>
      </c>
      <c r="AP42" s="36">
        <f t="shared" si="3"/>
        <v>20</v>
      </c>
      <c r="AQ42" t="s">
        <v>1106</v>
      </c>
      <c r="AR42">
        <v>3</v>
      </c>
      <c r="AT42" t="s">
        <v>1105</v>
      </c>
      <c r="AU42" s="22">
        <v>1</v>
      </c>
      <c r="AV42" s="10">
        <v>9</v>
      </c>
      <c r="AW42" s="21">
        <f t="shared" si="4"/>
        <v>90</v>
      </c>
      <c r="AX42">
        <v>3</v>
      </c>
      <c r="AZ42" t="s">
        <v>1105</v>
      </c>
      <c r="BA42" s="22">
        <v>1</v>
      </c>
      <c r="BB42" s="10">
        <v>9</v>
      </c>
      <c r="BC42" s="21">
        <f t="shared" si="0"/>
        <v>90</v>
      </c>
      <c r="BD42">
        <v>3</v>
      </c>
      <c r="BF42" t="s">
        <v>1105</v>
      </c>
      <c r="BG42" s="22">
        <v>1</v>
      </c>
      <c r="BH42" s="10">
        <v>3.9</v>
      </c>
      <c r="BI42" s="10"/>
      <c r="BJ42">
        <v>3</v>
      </c>
      <c r="BL42" t="s">
        <v>1105</v>
      </c>
      <c r="BM42" s="22">
        <v>1</v>
      </c>
      <c r="BN42">
        <v>3</v>
      </c>
      <c r="BP42" t="s">
        <v>1105</v>
      </c>
      <c r="BQ42" s="22">
        <v>1</v>
      </c>
      <c r="BR42" s="10">
        <v>6</v>
      </c>
      <c r="BS42" s="21">
        <f t="shared" si="11"/>
        <v>60</v>
      </c>
      <c r="BT42" s="10"/>
      <c r="BU42" s="10">
        <v>3</v>
      </c>
      <c r="BV42" s="10"/>
      <c r="BW42" s="10" t="s">
        <v>1105</v>
      </c>
      <c r="BX42" s="22">
        <v>1</v>
      </c>
      <c r="BY42" s="10">
        <v>4</v>
      </c>
      <c r="BZ42" s="21">
        <f t="shared" si="12"/>
        <v>40</v>
      </c>
      <c r="CA42" s="10">
        <v>2</v>
      </c>
      <c r="CB42" s="10">
        <v>3</v>
      </c>
      <c r="CC42" s="10"/>
      <c r="CD42" s="10"/>
      <c r="CE42" s="22">
        <v>0</v>
      </c>
      <c r="CF42" s="10"/>
    </row>
    <row r="43" spans="1:84" ht="15" hidden="1" customHeight="1" x14ac:dyDescent="0.2">
      <c r="A43" s="10">
        <v>42</v>
      </c>
      <c r="B43">
        <v>42</v>
      </c>
      <c r="C43" s="1">
        <v>44585.489583333336</v>
      </c>
      <c r="D43" s="1">
        <v>44585.518750000003</v>
      </c>
      <c r="E43">
        <v>0</v>
      </c>
      <c r="F43" t="s">
        <v>1099</v>
      </c>
      <c r="G43">
        <v>100</v>
      </c>
      <c r="H43">
        <v>2489</v>
      </c>
      <c r="I43">
        <v>1</v>
      </c>
      <c r="J43" s="1">
        <v>44585.518750000003</v>
      </c>
      <c r="K43" t="s">
        <v>1125</v>
      </c>
      <c r="L43" t="s">
        <v>242</v>
      </c>
      <c r="M43" t="s">
        <v>242</v>
      </c>
      <c r="N43" t="s">
        <v>1126</v>
      </c>
      <c r="O43" t="s">
        <v>1127</v>
      </c>
      <c r="P43">
        <v>34.037994380000001</v>
      </c>
      <c r="Q43">
        <v>-118.4543991</v>
      </c>
      <c r="R43" t="s">
        <v>245</v>
      </c>
      <c r="S43" t="s">
        <v>246</v>
      </c>
      <c r="T43" s="10" t="s">
        <v>1128</v>
      </c>
      <c r="U43" t="s">
        <v>1129</v>
      </c>
      <c r="V43">
        <v>918204108</v>
      </c>
      <c r="W43">
        <v>3999</v>
      </c>
      <c r="X43" s="10" t="s">
        <v>271</v>
      </c>
      <c r="Y43" s="10" t="s">
        <v>1130</v>
      </c>
      <c r="Z43" s="10">
        <v>2020</v>
      </c>
      <c r="AA43" s="10">
        <v>0</v>
      </c>
      <c r="AD43" s="10">
        <v>12</v>
      </c>
      <c r="AE43">
        <v>1</v>
      </c>
      <c r="AG43" t="s">
        <v>1131</v>
      </c>
      <c r="AH43" s="22">
        <v>1</v>
      </c>
      <c r="AI43" s="10">
        <v>5</v>
      </c>
      <c r="AJ43" s="21">
        <f t="shared" si="1"/>
        <v>41.666666666666671</v>
      </c>
      <c r="AK43" s="22">
        <v>0</v>
      </c>
      <c r="AL43" s="19">
        <v>0</v>
      </c>
      <c r="AM43" s="36" t="s">
        <v>242</v>
      </c>
      <c r="AN43" s="22">
        <v>0</v>
      </c>
      <c r="AO43" s="19">
        <v>0</v>
      </c>
      <c r="AP43" s="36">
        <f t="shared" si="3"/>
        <v>0</v>
      </c>
      <c r="AR43">
        <v>2</v>
      </c>
      <c r="AT43" t="s">
        <v>1132</v>
      </c>
      <c r="AU43" s="22">
        <v>1</v>
      </c>
      <c r="AV43" s="10">
        <v>11</v>
      </c>
      <c r="AW43" s="21">
        <f t="shared" si="4"/>
        <v>91.666666666666657</v>
      </c>
      <c r="AX43">
        <v>3</v>
      </c>
      <c r="AZ43" t="s">
        <v>1133</v>
      </c>
      <c r="BA43" s="22">
        <v>1</v>
      </c>
      <c r="BB43" s="10">
        <v>11</v>
      </c>
      <c r="BC43" s="21">
        <f t="shared" si="0"/>
        <v>91.666666666666657</v>
      </c>
      <c r="BD43">
        <v>1</v>
      </c>
      <c r="BF43" t="s">
        <v>1131</v>
      </c>
      <c r="BG43" s="22">
        <v>1</v>
      </c>
      <c r="BH43" s="10">
        <v>7.6</v>
      </c>
      <c r="BI43" s="10" t="s">
        <v>1134</v>
      </c>
      <c r="BJ43">
        <v>1</v>
      </c>
      <c r="BL43" t="s">
        <v>1131</v>
      </c>
      <c r="BM43" s="22">
        <v>1</v>
      </c>
      <c r="BN43">
        <v>2</v>
      </c>
      <c r="BP43" t="s">
        <v>1132</v>
      </c>
      <c r="BQ43" s="22">
        <v>1</v>
      </c>
      <c r="BR43" s="10">
        <v>4</v>
      </c>
      <c r="BS43" s="21">
        <f t="shared" si="11"/>
        <v>33.333333333333329</v>
      </c>
      <c r="BT43" s="10" t="s">
        <v>1135</v>
      </c>
      <c r="BU43" s="10">
        <v>1</v>
      </c>
      <c r="BV43" s="10"/>
      <c r="BW43" s="10" t="s">
        <v>1131</v>
      </c>
      <c r="BX43" s="22">
        <v>0</v>
      </c>
      <c r="BY43" s="19">
        <v>0</v>
      </c>
      <c r="BZ43" s="21">
        <f t="shared" si="12"/>
        <v>0</v>
      </c>
      <c r="CA43" s="10" t="s">
        <v>242</v>
      </c>
      <c r="CB43" s="10" t="s">
        <v>242</v>
      </c>
      <c r="CC43" s="10"/>
      <c r="CD43" s="10"/>
      <c r="CE43" s="22">
        <v>0</v>
      </c>
      <c r="CF43" s="10"/>
    </row>
    <row r="44" spans="1:84" ht="15" hidden="1" customHeight="1" x14ac:dyDescent="0.2">
      <c r="A44" s="10">
        <v>43</v>
      </c>
      <c r="B44">
        <v>43</v>
      </c>
      <c r="C44" s="1">
        <v>44585.518750000003</v>
      </c>
      <c r="D44" s="1">
        <v>44585.526388888888</v>
      </c>
      <c r="E44">
        <v>0</v>
      </c>
      <c r="F44" t="s">
        <v>1099</v>
      </c>
      <c r="G44">
        <v>100</v>
      </c>
      <c r="H44">
        <v>682</v>
      </c>
      <c r="I44">
        <v>1</v>
      </c>
      <c r="J44" s="1">
        <v>44585.526388888888</v>
      </c>
      <c r="K44" t="s">
        <v>1157</v>
      </c>
      <c r="L44" t="s">
        <v>242</v>
      </c>
      <c r="M44" t="s">
        <v>242</v>
      </c>
      <c r="N44" t="s">
        <v>1158</v>
      </c>
      <c r="O44" t="s">
        <v>1159</v>
      </c>
      <c r="P44">
        <v>34.037994380000001</v>
      </c>
      <c r="Q44">
        <v>-118.4543991</v>
      </c>
      <c r="R44" t="s">
        <v>245</v>
      </c>
      <c r="S44" t="s">
        <v>246</v>
      </c>
      <c r="T44" s="10" t="s">
        <v>1160</v>
      </c>
      <c r="U44" t="s">
        <v>1161</v>
      </c>
      <c r="V44">
        <v>904311206</v>
      </c>
      <c r="W44">
        <v>2389</v>
      </c>
      <c r="X44" s="10" t="s">
        <v>271</v>
      </c>
      <c r="Y44" s="10" t="s">
        <v>1130</v>
      </c>
      <c r="Z44" s="10">
        <v>2021</v>
      </c>
      <c r="AA44" s="10">
        <v>0</v>
      </c>
      <c r="AD44" s="10">
        <v>9</v>
      </c>
      <c r="AE44">
        <v>3</v>
      </c>
      <c r="AG44" t="s">
        <v>1162</v>
      </c>
      <c r="AH44" s="22">
        <v>1</v>
      </c>
      <c r="AI44" s="10">
        <v>3</v>
      </c>
      <c r="AJ44" s="21">
        <f t="shared" si="1"/>
        <v>33.333333333333329</v>
      </c>
      <c r="AK44" s="22">
        <v>0</v>
      </c>
      <c r="AL44" s="19">
        <v>0</v>
      </c>
      <c r="AM44" s="36" t="s">
        <v>242</v>
      </c>
      <c r="AN44" s="22">
        <v>0</v>
      </c>
      <c r="AO44" s="19">
        <v>0</v>
      </c>
      <c r="AP44" s="36">
        <f t="shared" si="3"/>
        <v>0</v>
      </c>
      <c r="AR44">
        <v>3</v>
      </c>
      <c r="AT44" t="s">
        <v>1162</v>
      </c>
      <c r="AU44" s="22">
        <v>1</v>
      </c>
      <c r="AV44" s="10">
        <v>7</v>
      </c>
      <c r="AW44" s="21">
        <f t="shared" si="4"/>
        <v>77.777777777777786</v>
      </c>
      <c r="AX44">
        <v>3</v>
      </c>
      <c r="AZ44" t="s">
        <v>1162</v>
      </c>
      <c r="BA44" s="22">
        <v>1</v>
      </c>
      <c r="BB44" s="10">
        <v>7</v>
      </c>
      <c r="BC44" s="21">
        <f t="shared" si="0"/>
        <v>77.777777777777786</v>
      </c>
      <c r="BD44">
        <v>3</v>
      </c>
      <c r="BF44" t="s">
        <v>1162</v>
      </c>
      <c r="BG44" s="22">
        <v>1</v>
      </c>
      <c r="BH44" s="10">
        <v>7.8</v>
      </c>
      <c r="BI44" s="10" t="s">
        <v>1134</v>
      </c>
      <c r="BJ44">
        <v>3</v>
      </c>
      <c r="BL44" t="s">
        <v>1162</v>
      </c>
      <c r="BM44" s="22">
        <v>1</v>
      </c>
      <c r="BN44">
        <v>2</v>
      </c>
      <c r="BP44" t="s">
        <v>1163</v>
      </c>
      <c r="BQ44" s="22">
        <v>1</v>
      </c>
      <c r="BR44" s="10">
        <v>2</v>
      </c>
      <c r="BS44" s="21">
        <f t="shared" si="11"/>
        <v>22.222222222222221</v>
      </c>
      <c r="BT44" s="10" t="s">
        <v>1164</v>
      </c>
      <c r="BU44" s="10">
        <v>2</v>
      </c>
      <c r="BV44" s="10"/>
      <c r="BW44" s="10" t="s">
        <v>1163</v>
      </c>
      <c r="BX44" s="22">
        <v>1</v>
      </c>
      <c r="BY44" s="10">
        <v>3</v>
      </c>
      <c r="BZ44" s="21">
        <f t="shared" si="12"/>
        <v>33.333333333333329</v>
      </c>
      <c r="CA44" s="10">
        <v>2</v>
      </c>
      <c r="CB44" s="10">
        <v>2</v>
      </c>
      <c r="CC44" s="10"/>
      <c r="CD44" s="10" t="s">
        <v>1165</v>
      </c>
      <c r="CE44" s="22">
        <v>0</v>
      </c>
      <c r="CF44" s="10"/>
    </row>
    <row r="45" spans="1:84" ht="15" hidden="1" customHeight="1" x14ac:dyDescent="0.2">
      <c r="A45" s="10">
        <v>44</v>
      </c>
      <c r="B45">
        <v>44</v>
      </c>
      <c r="C45" s="1">
        <v>44585.527777777781</v>
      </c>
      <c r="D45" s="1">
        <v>44585.53402777778</v>
      </c>
      <c r="E45">
        <v>0</v>
      </c>
      <c r="F45" t="s">
        <v>1099</v>
      </c>
      <c r="G45">
        <v>100</v>
      </c>
      <c r="H45">
        <v>534</v>
      </c>
      <c r="I45">
        <v>1</v>
      </c>
      <c r="J45" s="1">
        <v>44585.53402777778</v>
      </c>
      <c r="K45" t="s">
        <v>1175</v>
      </c>
      <c r="L45" t="s">
        <v>242</v>
      </c>
      <c r="M45" t="s">
        <v>242</v>
      </c>
      <c r="N45" t="s">
        <v>1176</v>
      </c>
      <c r="O45" t="s">
        <v>1177</v>
      </c>
      <c r="P45">
        <v>34.037994380000001</v>
      </c>
      <c r="Q45">
        <v>-118.4543991</v>
      </c>
      <c r="R45" t="s">
        <v>245</v>
      </c>
      <c r="S45" t="s">
        <v>246</v>
      </c>
      <c r="T45" s="10" t="s">
        <v>1178</v>
      </c>
      <c r="U45" t="s">
        <v>1179</v>
      </c>
      <c r="V45" t="s">
        <v>1180</v>
      </c>
      <c r="W45">
        <v>5999</v>
      </c>
      <c r="X45" s="10" t="s">
        <v>271</v>
      </c>
      <c r="Y45" s="10" t="s">
        <v>272</v>
      </c>
      <c r="Z45" s="10">
        <v>2020</v>
      </c>
      <c r="AA45" s="10">
        <v>0</v>
      </c>
      <c r="AD45" s="10">
        <v>11</v>
      </c>
      <c r="AE45">
        <v>2</v>
      </c>
      <c r="AG45" t="s">
        <v>1181</v>
      </c>
      <c r="AH45" s="22">
        <v>1</v>
      </c>
      <c r="AI45" s="10">
        <v>5</v>
      </c>
      <c r="AJ45" s="21">
        <f t="shared" si="1"/>
        <v>45.454545454545453</v>
      </c>
      <c r="AK45" s="22">
        <v>0</v>
      </c>
      <c r="AL45" s="19">
        <v>0</v>
      </c>
      <c r="AM45" s="36" t="s">
        <v>242</v>
      </c>
      <c r="AN45" s="22">
        <v>0</v>
      </c>
      <c r="AO45" s="19">
        <v>0</v>
      </c>
      <c r="AP45" s="36">
        <f t="shared" si="3"/>
        <v>0</v>
      </c>
      <c r="AQ45" t="s">
        <v>1182</v>
      </c>
      <c r="AR45">
        <v>2</v>
      </c>
      <c r="AT45" t="s">
        <v>1181</v>
      </c>
      <c r="AU45" s="22">
        <v>1</v>
      </c>
      <c r="AV45" s="10">
        <v>9</v>
      </c>
      <c r="AW45" s="21">
        <f t="shared" si="4"/>
        <v>81.818181818181827</v>
      </c>
      <c r="AX45">
        <v>3</v>
      </c>
      <c r="AZ45" t="s">
        <v>1183</v>
      </c>
      <c r="BA45" s="22">
        <v>1</v>
      </c>
      <c r="BB45" s="10">
        <v>9</v>
      </c>
      <c r="BC45" s="21">
        <f t="shared" si="0"/>
        <v>81.818181818181827</v>
      </c>
      <c r="BD45">
        <v>3</v>
      </c>
      <c r="BF45" t="s">
        <v>1183</v>
      </c>
      <c r="BG45" s="22">
        <v>1</v>
      </c>
      <c r="BH45" s="10">
        <v>7.3</v>
      </c>
      <c r="BI45" s="10" t="s">
        <v>1184</v>
      </c>
      <c r="BJ45">
        <v>1</v>
      </c>
      <c r="BL45" t="s">
        <v>1185</v>
      </c>
      <c r="BM45" s="22">
        <v>1</v>
      </c>
      <c r="BN45">
        <v>2</v>
      </c>
      <c r="BP45" t="s">
        <v>1186</v>
      </c>
      <c r="BQ45" s="22">
        <v>1</v>
      </c>
      <c r="BR45" s="10">
        <v>6</v>
      </c>
      <c r="BS45" s="21">
        <f t="shared" si="11"/>
        <v>54.54545454545454</v>
      </c>
      <c r="BT45" s="13">
        <v>0.55000000000000004</v>
      </c>
      <c r="BU45" s="10">
        <v>1</v>
      </c>
      <c r="BV45" s="10"/>
      <c r="BW45" s="10" t="s">
        <v>1185</v>
      </c>
      <c r="BX45" s="22">
        <v>1</v>
      </c>
      <c r="BY45" s="10">
        <v>2</v>
      </c>
      <c r="BZ45" s="21">
        <f t="shared" si="12"/>
        <v>18.181818181818183</v>
      </c>
      <c r="CA45" s="10">
        <v>2</v>
      </c>
      <c r="CB45" s="10">
        <v>1</v>
      </c>
      <c r="CC45" s="10"/>
      <c r="CD45" s="10" t="s">
        <v>1185</v>
      </c>
      <c r="CE45" s="22">
        <v>0</v>
      </c>
      <c r="CF45" s="10"/>
    </row>
    <row r="46" spans="1:84" ht="15" hidden="1" customHeight="1" x14ac:dyDescent="0.2">
      <c r="A46" s="10">
        <v>45</v>
      </c>
      <c r="B46">
        <v>45</v>
      </c>
      <c r="C46" s="1">
        <v>44585.720833333333</v>
      </c>
      <c r="D46" s="1">
        <v>44585.731944444444</v>
      </c>
      <c r="E46">
        <v>0</v>
      </c>
      <c r="F46" t="s">
        <v>1099</v>
      </c>
      <c r="G46">
        <v>100</v>
      </c>
      <c r="H46">
        <v>961</v>
      </c>
      <c r="I46">
        <v>1</v>
      </c>
      <c r="J46" s="1">
        <v>44585.731944444444</v>
      </c>
      <c r="K46" t="s">
        <v>1194</v>
      </c>
      <c r="L46" t="s">
        <v>242</v>
      </c>
      <c r="M46" t="s">
        <v>242</v>
      </c>
      <c r="N46" t="s">
        <v>1195</v>
      </c>
      <c r="O46" t="s">
        <v>1196</v>
      </c>
      <c r="P46">
        <v>34.037994380000001</v>
      </c>
      <c r="Q46">
        <v>-118.4543991</v>
      </c>
      <c r="R46" t="s">
        <v>245</v>
      </c>
      <c r="S46" t="s">
        <v>246</v>
      </c>
      <c r="T46" s="10" t="s">
        <v>1197</v>
      </c>
      <c r="U46" t="s">
        <v>1198</v>
      </c>
      <c r="V46">
        <v>876030107</v>
      </c>
      <c r="W46">
        <v>5621</v>
      </c>
      <c r="X46" s="10" t="s">
        <v>271</v>
      </c>
      <c r="Y46" s="10" t="s">
        <v>1130</v>
      </c>
      <c r="Z46" s="10">
        <v>2020</v>
      </c>
      <c r="AA46" s="10">
        <v>0</v>
      </c>
      <c r="AD46" s="10">
        <v>10</v>
      </c>
      <c r="AE46">
        <v>2</v>
      </c>
      <c r="AG46" t="s">
        <v>1199</v>
      </c>
      <c r="AH46" s="22">
        <v>1</v>
      </c>
      <c r="AI46" s="10">
        <v>10</v>
      </c>
      <c r="AJ46" s="21">
        <f t="shared" si="1"/>
        <v>100</v>
      </c>
      <c r="AK46" s="22">
        <v>1</v>
      </c>
      <c r="AL46" s="10">
        <v>6</v>
      </c>
      <c r="AM46" s="36">
        <f t="shared" si="2"/>
        <v>60</v>
      </c>
      <c r="AN46" s="22">
        <v>1</v>
      </c>
      <c r="AO46" s="10">
        <v>6</v>
      </c>
      <c r="AP46" s="36">
        <f t="shared" si="3"/>
        <v>60</v>
      </c>
      <c r="AQ46" t="s">
        <v>1200</v>
      </c>
      <c r="AR46">
        <v>3</v>
      </c>
      <c r="AT46" t="s">
        <v>1201</v>
      </c>
      <c r="AU46" s="22">
        <v>1</v>
      </c>
      <c r="AV46" s="10">
        <v>9</v>
      </c>
      <c r="AW46" s="21">
        <f t="shared" si="4"/>
        <v>90</v>
      </c>
      <c r="AX46">
        <v>2</v>
      </c>
      <c r="AZ46" t="s">
        <v>1202</v>
      </c>
      <c r="BA46" s="22">
        <v>1</v>
      </c>
      <c r="BB46" s="10">
        <v>9</v>
      </c>
      <c r="BC46" s="21">
        <f t="shared" si="0"/>
        <v>90</v>
      </c>
      <c r="BD46">
        <v>3</v>
      </c>
      <c r="BF46" t="s">
        <v>1201</v>
      </c>
      <c r="BG46" s="22">
        <v>1</v>
      </c>
      <c r="BH46" s="10">
        <v>3.8</v>
      </c>
      <c r="BI46" s="10"/>
      <c r="BJ46">
        <v>3</v>
      </c>
      <c r="BL46" t="s">
        <v>1201</v>
      </c>
      <c r="BM46" s="22">
        <v>1</v>
      </c>
      <c r="BN46">
        <v>2</v>
      </c>
      <c r="BP46" t="s">
        <v>1202</v>
      </c>
      <c r="BQ46" s="22">
        <v>1</v>
      </c>
      <c r="BR46" s="10">
        <v>5</v>
      </c>
      <c r="BS46" s="21">
        <f t="shared" si="11"/>
        <v>50</v>
      </c>
      <c r="BT46" s="13">
        <v>0.5</v>
      </c>
      <c r="BU46" s="10">
        <v>1</v>
      </c>
      <c r="BV46" s="10"/>
      <c r="BW46" s="10" t="s">
        <v>1203</v>
      </c>
      <c r="BX46" s="22">
        <v>1</v>
      </c>
      <c r="BY46" s="10">
        <v>4</v>
      </c>
      <c r="BZ46" s="21">
        <f t="shared" si="12"/>
        <v>40</v>
      </c>
      <c r="CA46" s="10">
        <v>1</v>
      </c>
      <c r="CB46" s="10">
        <v>1</v>
      </c>
      <c r="CC46" s="10"/>
      <c r="CD46" s="10" t="s">
        <v>1203</v>
      </c>
      <c r="CE46" s="22">
        <v>0</v>
      </c>
      <c r="CF46" s="10"/>
    </row>
    <row r="47" spans="1:84" ht="15" hidden="1" customHeight="1" x14ac:dyDescent="0.2">
      <c r="A47" s="10">
        <v>46</v>
      </c>
      <c r="B47">
        <v>46</v>
      </c>
      <c r="C47" s="1">
        <v>44508.826388888891</v>
      </c>
      <c r="D47" s="1">
        <v>44585.755555555559</v>
      </c>
      <c r="E47">
        <v>0</v>
      </c>
      <c r="F47" t="s">
        <v>1099</v>
      </c>
      <c r="G47">
        <v>100</v>
      </c>
      <c r="H47">
        <v>6646671</v>
      </c>
      <c r="I47">
        <v>1</v>
      </c>
      <c r="J47" s="1">
        <v>44585.755555555559</v>
      </c>
      <c r="K47" t="s">
        <v>1223</v>
      </c>
      <c r="L47" t="s">
        <v>242</v>
      </c>
      <c r="M47" t="s">
        <v>242</v>
      </c>
      <c r="N47" t="s">
        <v>1224</v>
      </c>
      <c r="O47" t="s">
        <v>1225</v>
      </c>
      <c r="P47">
        <v>34.037994380000001</v>
      </c>
      <c r="Q47">
        <v>-118.4543991</v>
      </c>
      <c r="R47" t="s">
        <v>245</v>
      </c>
      <c r="S47" t="s">
        <v>246</v>
      </c>
      <c r="T47" s="10" t="s">
        <v>1226</v>
      </c>
      <c r="U47" t="s">
        <v>1227</v>
      </c>
      <c r="V47">
        <v>751212101</v>
      </c>
      <c r="W47">
        <v>5651</v>
      </c>
      <c r="X47" s="10" t="s">
        <v>271</v>
      </c>
      <c r="Y47" s="10" t="s">
        <v>1130</v>
      </c>
      <c r="Z47" s="10">
        <v>2021</v>
      </c>
      <c r="AA47" s="10">
        <v>0</v>
      </c>
      <c r="AD47" s="10">
        <v>12</v>
      </c>
      <c r="AE47">
        <v>2</v>
      </c>
      <c r="AG47" t="s">
        <v>1228</v>
      </c>
      <c r="AH47" s="22">
        <v>1</v>
      </c>
      <c r="AI47" s="10">
        <v>10</v>
      </c>
      <c r="AJ47" s="21">
        <f t="shared" si="1"/>
        <v>83.333333333333343</v>
      </c>
      <c r="AK47" s="22">
        <v>1</v>
      </c>
      <c r="AL47" s="10">
        <v>8</v>
      </c>
      <c r="AM47" s="36">
        <f t="shared" si="2"/>
        <v>66.666666666666657</v>
      </c>
      <c r="AN47" s="22">
        <v>1</v>
      </c>
      <c r="AO47" s="10">
        <v>8</v>
      </c>
      <c r="AP47" s="36">
        <f t="shared" si="3"/>
        <v>66.666666666666657</v>
      </c>
      <c r="AQ47" t="s">
        <v>1229</v>
      </c>
      <c r="AR47">
        <v>2</v>
      </c>
      <c r="AT47" t="s">
        <v>1228</v>
      </c>
      <c r="AU47" s="22">
        <v>1</v>
      </c>
      <c r="AV47" s="10">
        <v>9</v>
      </c>
      <c r="AW47" s="21">
        <f t="shared" si="4"/>
        <v>75</v>
      </c>
      <c r="AX47">
        <v>2</v>
      </c>
      <c r="AZ47" t="s">
        <v>1228</v>
      </c>
      <c r="BA47" s="22">
        <v>1</v>
      </c>
      <c r="BB47" s="10">
        <v>9</v>
      </c>
      <c r="BC47" s="21">
        <f t="shared" si="0"/>
        <v>75</v>
      </c>
      <c r="BD47">
        <v>2</v>
      </c>
      <c r="BF47" t="s">
        <v>1228</v>
      </c>
      <c r="BG47" s="22">
        <v>1</v>
      </c>
      <c r="BH47" s="10">
        <v>10.5</v>
      </c>
      <c r="BI47" s="10" t="s">
        <v>1230</v>
      </c>
      <c r="BJ47">
        <v>2</v>
      </c>
      <c r="BL47" t="s">
        <v>1228</v>
      </c>
      <c r="BM47" s="22">
        <v>1</v>
      </c>
      <c r="BN47">
        <v>2</v>
      </c>
      <c r="BP47" t="s">
        <v>1228</v>
      </c>
      <c r="BQ47" s="22">
        <v>1</v>
      </c>
      <c r="BR47" s="10">
        <v>4</v>
      </c>
      <c r="BS47" s="21">
        <f t="shared" si="11"/>
        <v>33.333333333333329</v>
      </c>
      <c r="BT47" s="10" t="s">
        <v>1134</v>
      </c>
      <c r="BU47" s="10">
        <v>2</v>
      </c>
      <c r="BV47" s="10"/>
      <c r="BW47" s="10" t="s">
        <v>1228</v>
      </c>
      <c r="BX47" s="22">
        <v>1</v>
      </c>
      <c r="BY47" s="10">
        <v>5</v>
      </c>
      <c r="BZ47" s="21">
        <f t="shared" si="12"/>
        <v>41.666666666666671</v>
      </c>
      <c r="CA47" s="10">
        <v>2</v>
      </c>
      <c r="CB47" s="10">
        <v>3</v>
      </c>
      <c r="CC47" s="10"/>
      <c r="CD47" s="10" t="s">
        <v>1231</v>
      </c>
      <c r="CE47" s="22">
        <v>0</v>
      </c>
      <c r="CF47" s="10"/>
    </row>
    <row r="48" spans="1:84" ht="15" hidden="1" customHeight="1" x14ac:dyDescent="0.2">
      <c r="A48" s="10">
        <v>47</v>
      </c>
      <c r="B48">
        <v>47</v>
      </c>
      <c r="C48" s="1">
        <v>44585.755555555559</v>
      </c>
      <c r="D48" s="1">
        <v>44585.772916666669</v>
      </c>
      <c r="E48">
        <v>0</v>
      </c>
      <c r="F48" t="s">
        <v>1099</v>
      </c>
      <c r="G48">
        <v>100</v>
      </c>
      <c r="H48">
        <v>1511</v>
      </c>
      <c r="I48">
        <v>1</v>
      </c>
      <c r="J48" s="1">
        <v>44585.772916666669</v>
      </c>
      <c r="K48" t="s">
        <v>1253</v>
      </c>
      <c r="L48" t="s">
        <v>242</v>
      </c>
      <c r="M48" t="s">
        <v>242</v>
      </c>
      <c r="N48" t="s">
        <v>1254</v>
      </c>
      <c r="O48" t="s">
        <v>1255</v>
      </c>
      <c r="P48">
        <v>34.037994380000001</v>
      </c>
      <c r="Q48">
        <v>-118.4543991</v>
      </c>
      <c r="R48" t="s">
        <v>245</v>
      </c>
      <c r="S48" t="s">
        <v>246</v>
      </c>
      <c r="T48" s="10" t="s">
        <v>1256</v>
      </c>
      <c r="U48" t="s">
        <v>1257</v>
      </c>
      <c r="V48">
        <v>693656103</v>
      </c>
      <c r="W48">
        <v>5699</v>
      </c>
      <c r="X48" s="10" t="s">
        <v>271</v>
      </c>
      <c r="Y48" s="10" t="s">
        <v>1130</v>
      </c>
      <c r="Z48" s="10">
        <v>2020</v>
      </c>
      <c r="AA48" s="10">
        <v>0</v>
      </c>
      <c r="AD48" s="10">
        <v>12</v>
      </c>
      <c r="AE48">
        <v>5</v>
      </c>
      <c r="AF48" t="s">
        <v>1258</v>
      </c>
      <c r="AG48" t="s">
        <v>1259</v>
      </c>
      <c r="AH48" s="22">
        <v>1</v>
      </c>
      <c r="AI48" s="10">
        <v>5</v>
      </c>
      <c r="AJ48" s="21">
        <f t="shared" si="1"/>
        <v>41.666666666666671</v>
      </c>
      <c r="AK48" s="22">
        <v>0</v>
      </c>
      <c r="AL48" s="19">
        <v>0</v>
      </c>
      <c r="AM48" s="36" t="s">
        <v>242</v>
      </c>
      <c r="AN48" s="22">
        <v>0</v>
      </c>
      <c r="AO48" s="19">
        <v>0</v>
      </c>
      <c r="AP48" s="36">
        <f t="shared" si="3"/>
        <v>0</v>
      </c>
      <c r="AR48">
        <v>3</v>
      </c>
      <c r="AT48" t="s">
        <v>1260</v>
      </c>
      <c r="AU48" s="22">
        <v>1</v>
      </c>
      <c r="AV48" s="10">
        <v>11</v>
      </c>
      <c r="AW48" s="21">
        <f t="shared" si="4"/>
        <v>91.666666666666657</v>
      </c>
      <c r="AX48">
        <v>3</v>
      </c>
      <c r="AZ48" t="s">
        <v>1260</v>
      </c>
      <c r="BA48" s="22">
        <v>1</v>
      </c>
      <c r="BB48" s="10">
        <v>11</v>
      </c>
      <c r="BC48" s="21">
        <f t="shared" si="0"/>
        <v>91.666666666666657</v>
      </c>
      <c r="BD48">
        <v>1</v>
      </c>
      <c r="BF48" t="s">
        <v>1261</v>
      </c>
      <c r="BG48" s="22">
        <v>1</v>
      </c>
      <c r="BH48" s="10">
        <v>8.9</v>
      </c>
      <c r="BI48" s="10"/>
      <c r="BJ48">
        <v>5</v>
      </c>
      <c r="BK48" t="s">
        <v>1262</v>
      </c>
      <c r="BL48" t="s">
        <v>1263</v>
      </c>
      <c r="BM48" s="22">
        <v>1</v>
      </c>
      <c r="BN48">
        <v>5</v>
      </c>
      <c r="BO48" t="s">
        <v>1262</v>
      </c>
      <c r="BP48" t="s">
        <v>1259</v>
      </c>
      <c r="BQ48" s="22">
        <v>1</v>
      </c>
      <c r="BR48" s="10">
        <v>4</v>
      </c>
      <c r="BS48" s="21">
        <f t="shared" si="11"/>
        <v>33.333333333333329</v>
      </c>
      <c r="BT48" s="10"/>
      <c r="BU48" s="10">
        <v>1</v>
      </c>
      <c r="BV48" s="10"/>
      <c r="BW48" s="10" t="s">
        <v>1261</v>
      </c>
      <c r="BX48" s="22">
        <v>1</v>
      </c>
      <c r="BY48" s="10">
        <v>1</v>
      </c>
      <c r="BZ48" s="21">
        <f t="shared" si="12"/>
        <v>8.3333333333333321</v>
      </c>
      <c r="CA48" s="10">
        <v>1</v>
      </c>
      <c r="CB48" s="10">
        <v>1</v>
      </c>
      <c r="CC48" s="10"/>
      <c r="CD48" s="10" t="s">
        <v>1261</v>
      </c>
      <c r="CE48" s="22">
        <v>0</v>
      </c>
      <c r="CF48" s="10"/>
    </row>
    <row r="49" spans="1:84" ht="15" hidden="1" customHeight="1" x14ac:dyDescent="0.2">
      <c r="A49">
        <v>48</v>
      </c>
      <c r="B49">
        <v>48</v>
      </c>
      <c r="C49" s="1">
        <v>44586.50277777778</v>
      </c>
      <c r="D49" s="1">
        <v>44586.633333333331</v>
      </c>
      <c r="E49">
        <v>0</v>
      </c>
      <c r="F49" t="s">
        <v>438</v>
      </c>
      <c r="G49">
        <v>100</v>
      </c>
      <c r="H49">
        <v>11267</v>
      </c>
      <c r="I49">
        <v>1</v>
      </c>
      <c r="J49" s="1">
        <v>44586.633333333331</v>
      </c>
      <c r="K49" t="s">
        <v>1281</v>
      </c>
      <c r="L49" t="s">
        <v>242</v>
      </c>
      <c r="M49" t="s">
        <v>242</v>
      </c>
      <c r="N49" t="s">
        <v>1282</v>
      </c>
      <c r="O49" t="s">
        <v>1283</v>
      </c>
      <c r="P49">
        <v>34.037994380000001</v>
      </c>
      <c r="Q49">
        <v>-118.4543991</v>
      </c>
      <c r="R49" t="s">
        <v>245</v>
      </c>
      <c r="S49" t="s">
        <v>246</v>
      </c>
      <c r="T49" t="s">
        <v>1284</v>
      </c>
      <c r="U49" t="s">
        <v>1285</v>
      </c>
      <c r="V49" t="s">
        <v>1286</v>
      </c>
      <c r="W49">
        <v>8071</v>
      </c>
      <c r="X49" t="s">
        <v>350</v>
      </c>
      <c r="Y49" t="s">
        <v>351</v>
      </c>
      <c r="Z49">
        <v>2020</v>
      </c>
      <c r="AA49">
        <v>0</v>
      </c>
      <c r="AD49">
        <v>10</v>
      </c>
      <c r="AE49">
        <v>1</v>
      </c>
      <c r="AG49" t="s">
        <v>1287</v>
      </c>
      <c r="AH49" s="27">
        <v>1</v>
      </c>
      <c r="AI49">
        <v>1</v>
      </c>
      <c r="AJ49" s="21">
        <f t="shared" si="1"/>
        <v>10</v>
      </c>
      <c r="AK49" s="27">
        <v>0</v>
      </c>
      <c r="AL49" s="24">
        <v>0</v>
      </c>
      <c r="AM49" s="36" t="s">
        <v>242</v>
      </c>
      <c r="AN49" s="27">
        <v>0</v>
      </c>
      <c r="AO49" s="24">
        <v>0</v>
      </c>
      <c r="AP49" s="36">
        <f t="shared" si="3"/>
        <v>0</v>
      </c>
      <c r="AQ49" t="s">
        <v>1288</v>
      </c>
      <c r="AR49">
        <v>3</v>
      </c>
      <c r="AT49" t="s">
        <v>1289</v>
      </c>
      <c r="AU49" s="27">
        <v>1</v>
      </c>
      <c r="AV49">
        <v>9</v>
      </c>
      <c r="AW49" s="21">
        <f t="shared" si="4"/>
        <v>90</v>
      </c>
      <c r="AX49">
        <v>3</v>
      </c>
      <c r="AZ49" t="s">
        <v>1289</v>
      </c>
      <c r="BA49" s="27">
        <v>1</v>
      </c>
      <c r="BB49">
        <v>9</v>
      </c>
      <c r="BC49" s="21">
        <f t="shared" si="0"/>
        <v>90</v>
      </c>
      <c r="BD49">
        <v>3</v>
      </c>
      <c r="BF49" t="s">
        <v>1289</v>
      </c>
      <c r="BG49" s="27">
        <v>1</v>
      </c>
      <c r="BH49">
        <v>8</v>
      </c>
      <c r="BI49" t="s">
        <v>1290</v>
      </c>
      <c r="BJ49">
        <v>3</v>
      </c>
      <c r="BL49" t="s">
        <v>1289</v>
      </c>
      <c r="BM49" s="27">
        <v>1</v>
      </c>
      <c r="BN49">
        <v>3</v>
      </c>
      <c r="BP49" t="s">
        <v>1289</v>
      </c>
      <c r="BQ49" s="27">
        <v>1</v>
      </c>
      <c r="BR49">
        <v>4</v>
      </c>
      <c r="BS49" s="21">
        <f t="shared" si="11"/>
        <v>40</v>
      </c>
      <c r="BU49">
        <v>1</v>
      </c>
      <c r="BW49" t="s">
        <v>1287</v>
      </c>
      <c r="BX49" s="27">
        <v>1</v>
      </c>
      <c r="BY49">
        <v>1</v>
      </c>
      <c r="BZ49" s="21">
        <f t="shared" si="12"/>
        <v>10</v>
      </c>
      <c r="CA49">
        <v>2</v>
      </c>
      <c r="CB49">
        <v>1</v>
      </c>
      <c r="CD49" t="s">
        <v>1287</v>
      </c>
      <c r="CE49" s="27">
        <v>0</v>
      </c>
    </row>
    <row r="50" spans="1:84" ht="15" hidden="1" customHeight="1" x14ac:dyDescent="0.2">
      <c r="A50" s="10">
        <v>49</v>
      </c>
      <c r="B50">
        <v>49</v>
      </c>
      <c r="C50" s="1">
        <v>44587.527777777781</v>
      </c>
      <c r="D50" s="1">
        <v>44587.540277777778</v>
      </c>
      <c r="E50">
        <v>0</v>
      </c>
      <c r="F50" t="s">
        <v>1298</v>
      </c>
      <c r="G50">
        <v>100</v>
      </c>
      <c r="H50">
        <v>1119</v>
      </c>
      <c r="I50">
        <v>1</v>
      </c>
      <c r="J50" s="1">
        <v>44587.540277777778</v>
      </c>
      <c r="K50" t="s">
        <v>1299</v>
      </c>
      <c r="L50" t="s">
        <v>242</v>
      </c>
      <c r="M50" t="s">
        <v>242</v>
      </c>
      <c r="N50" t="s">
        <v>1300</v>
      </c>
      <c r="O50" t="s">
        <v>1301</v>
      </c>
      <c r="P50">
        <v>34.064804080000002</v>
      </c>
      <c r="Q50">
        <v>-118.4413986</v>
      </c>
      <c r="R50" t="s">
        <v>245</v>
      </c>
      <c r="S50" t="s">
        <v>246</v>
      </c>
      <c r="T50" s="10" t="s">
        <v>1302</v>
      </c>
      <c r="U50" t="s">
        <v>1303</v>
      </c>
      <c r="V50">
        <v>143658300</v>
      </c>
      <c r="W50">
        <v>4724</v>
      </c>
      <c r="X50" s="10" t="s">
        <v>271</v>
      </c>
      <c r="Y50" s="10" t="s">
        <v>1304</v>
      </c>
      <c r="Z50" s="10">
        <v>2020</v>
      </c>
      <c r="AA50" s="10">
        <v>0</v>
      </c>
      <c r="AD50" s="10">
        <v>12</v>
      </c>
      <c r="AE50">
        <v>1</v>
      </c>
      <c r="AG50" t="s">
        <v>1305</v>
      </c>
      <c r="AH50" s="22">
        <v>1</v>
      </c>
      <c r="AI50" s="10">
        <v>5</v>
      </c>
      <c r="AJ50" s="21">
        <f t="shared" si="1"/>
        <v>41.666666666666671</v>
      </c>
      <c r="AK50" s="22">
        <v>0.5</v>
      </c>
      <c r="AL50" s="10">
        <v>1</v>
      </c>
      <c r="AM50" s="36">
        <f t="shared" si="2"/>
        <v>8.3333333333333321</v>
      </c>
      <c r="AN50" s="22">
        <v>0</v>
      </c>
      <c r="AO50" s="19">
        <v>0</v>
      </c>
      <c r="AP50" s="36">
        <f t="shared" si="3"/>
        <v>0</v>
      </c>
      <c r="AQ50" t="s">
        <v>1306</v>
      </c>
      <c r="AR50">
        <v>2</v>
      </c>
      <c r="AT50" t="s">
        <v>1307</v>
      </c>
      <c r="AU50" s="22">
        <v>1</v>
      </c>
      <c r="AV50" s="10">
        <v>10</v>
      </c>
      <c r="AW50" s="21">
        <f t="shared" si="4"/>
        <v>83.333333333333343</v>
      </c>
      <c r="AX50">
        <v>2</v>
      </c>
      <c r="AZ50" t="s">
        <v>1307</v>
      </c>
      <c r="BA50" s="22">
        <v>1</v>
      </c>
      <c r="BB50" s="10">
        <v>10</v>
      </c>
      <c r="BC50" s="21">
        <f t="shared" si="0"/>
        <v>83.333333333333343</v>
      </c>
      <c r="BD50">
        <v>3</v>
      </c>
      <c r="BF50" t="s">
        <v>1308</v>
      </c>
      <c r="BG50" s="22">
        <v>1</v>
      </c>
      <c r="BH50" s="10">
        <v>12.8</v>
      </c>
      <c r="BI50" s="10" t="s">
        <v>1309</v>
      </c>
      <c r="BJ50">
        <v>3</v>
      </c>
      <c r="BL50" t="s">
        <v>1308</v>
      </c>
      <c r="BM50" s="22">
        <v>1</v>
      </c>
      <c r="BN50">
        <v>2</v>
      </c>
      <c r="BP50" t="s">
        <v>1307</v>
      </c>
      <c r="BQ50" s="22">
        <v>1</v>
      </c>
      <c r="BR50" s="10">
        <v>3</v>
      </c>
      <c r="BS50" s="21">
        <f t="shared" si="11"/>
        <v>25</v>
      </c>
      <c r="BT50" s="10" t="s">
        <v>1310</v>
      </c>
      <c r="BU50" s="10">
        <v>2</v>
      </c>
      <c r="BV50" s="10"/>
      <c r="BW50" s="10" t="s">
        <v>1307</v>
      </c>
      <c r="BX50" s="22">
        <v>0</v>
      </c>
      <c r="BY50" s="19">
        <v>0</v>
      </c>
      <c r="BZ50" s="21">
        <f t="shared" si="12"/>
        <v>0</v>
      </c>
      <c r="CA50" s="10" t="s">
        <v>242</v>
      </c>
      <c r="CB50" s="10" t="s">
        <v>242</v>
      </c>
      <c r="CC50" s="10"/>
      <c r="CD50" s="10"/>
      <c r="CE50" s="22">
        <v>0</v>
      </c>
      <c r="CF50" s="10"/>
    </row>
    <row r="51" spans="1:84" ht="15" hidden="1" customHeight="1" x14ac:dyDescent="0.2">
      <c r="A51">
        <v>50</v>
      </c>
      <c r="B51">
        <v>50</v>
      </c>
      <c r="C51" s="1">
        <v>44587.556250000001</v>
      </c>
      <c r="D51" s="1">
        <v>44587.560416666667</v>
      </c>
      <c r="E51">
        <v>0</v>
      </c>
      <c r="F51" t="s">
        <v>1099</v>
      </c>
      <c r="G51">
        <v>100</v>
      </c>
      <c r="H51">
        <v>362</v>
      </c>
      <c r="I51">
        <v>1</v>
      </c>
      <c r="J51" s="1">
        <v>44587.560416666667</v>
      </c>
      <c r="K51" t="s">
        <v>1326</v>
      </c>
      <c r="L51" t="s">
        <v>242</v>
      </c>
      <c r="M51" t="s">
        <v>242</v>
      </c>
      <c r="N51" t="s">
        <v>1327</v>
      </c>
      <c r="O51" t="s">
        <v>1328</v>
      </c>
      <c r="P51">
        <v>34.037994380000001</v>
      </c>
      <c r="Q51">
        <v>-118.4543991</v>
      </c>
      <c r="R51" t="s">
        <v>245</v>
      </c>
      <c r="S51" t="s">
        <v>246</v>
      </c>
      <c r="T51" t="s">
        <v>1329</v>
      </c>
      <c r="U51" t="s">
        <v>1330</v>
      </c>
      <c r="V51" t="s">
        <v>1331</v>
      </c>
      <c r="W51">
        <v>2086</v>
      </c>
      <c r="X51" t="s">
        <v>326</v>
      </c>
      <c r="Y51" t="s">
        <v>1332</v>
      </c>
      <c r="Z51">
        <v>2020</v>
      </c>
      <c r="AA51">
        <v>0</v>
      </c>
      <c r="AD51">
        <v>9</v>
      </c>
      <c r="AE51">
        <v>3</v>
      </c>
      <c r="AG51" t="s">
        <v>1333</v>
      </c>
      <c r="AH51" s="27">
        <v>1</v>
      </c>
      <c r="AI51">
        <v>9</v>
      </c>
      <c r="AJ51" s="21">
        <f t="shared" si="1"/>
        <v>100</v>
      </c>
      <c r="AK51" s="27">
        <v>0</v>
      </c>
      <c r="AL51" s="24">
        <v>0</v>
      </c>
      <c r="AM51" s="36" t="s">
        <v>242</v>
      </c>
      <c r="AN51" s="27">
        <v>0</v>
      </c>
      <c r="AO51" s="24">
        <v>0</v>
      </c>
      <c r="AP51" s="36">
        <f t="shared" si="3"/>
        <v>0</v>
      </c>
      <c r="AR51">
        <v>3</v>
      </c>
      <c r="AT51" t="s">
        <v>1333</v>
      </c>
      <c r="AU51" s="27">
        <v>1</v>
      </c>
      <c r="AV51">
        <v>7</v>
      </c>
      <c r="AW51" s="21">
        <f t="shared" si="4"/>
        <v>77.777777777777786</v>
      </c>
      <c r="AX51">
        <v>3</v>
      </c>
      <c r="AZ51" t="s">
        <v>1333</v>
      </c>
      <c r="BA51" s="27">
        <v>1</v>
      </c>
      <c r="BB51">
        <v>7</v>
      </c>
      <c r="BC51" s="21">
        <f t="shared" si="0"/>
        <v>77.777777777777786</v>
      </c>
      <c r="BD51">
        <v>3</v>
      </c>
      <c r="BF51" t="s">
        <v>1333</v>
      </c>
      <c r="BG51" s="27">
        <v>1</v>
      </c>
      <c r="BI51" t="s">
        <v>1334</v>
      </c>
      <c r="BJ51">
        <v>1</v>
      </c>
      <c r="BL51" t="s">
        <v>1335</v>
      </c>
      <c r="BM51" s="27">
        <v>1</v>
      </c>
      <c r="BN51">
        <v>3</v>
      </c>
      <c r="BP51" t="s">
        <v>1333</v>
      </c>
      <c r="BQ51" s="27">
        <v>1</v>
      </c>
      <c r="BR51">
        <v>1</v>
      </c>
      <c r="BS51" s="21">
        <f t="shared" si="11"/>
        <v>11.111111111111111</v>
      </c>
      <c r="BU51">
        <v>3</v>
      </c>
      <c r="BW51" t="s">
        <v>1336</v>
      </c>
      <c r="BX51" s="27">
        <v>0</v>
      </c>
      <c r="BY51" s="24">
        <v>0</v>
      </c>
      <c r="BZ51" s="21">
        <f>BY51/AD51*100</f>
        <v>0</v>
      </c>
      <c r="CA51" t="s">
        <v>242</v>
      </c>
      <c r="CB51" t="s">
        <v>242</v>
      </c>
      <c r="CE51" s="27">
        <v>0</v>
      </c>
    </row>
    <row r="52" spans="1:84" ht="15" hidden="1" customHeight="1" x14ac:dyDescent="0.2">
      <c r="A52" s="10">
        <v>51</v>
      </c>
      <c r="B52">
        <v>51</v>
      </c>
      <c r="C52" s="1">
        <v>44587.561111111114</v>
      </c>
      <c r="D52" s="1">
        <v>44587.574999999997</v>
      </c>
      <c r="E52">
        <v>0</v>
      </c>
      <c r="F52" t="s">
        <v>1099</v>
      </c>
      <c r="G52">
        <v>100</v>
      </c>
      <c r="H52">
        <v>1208</v>
      </c>
      <c r="I52">
        <v>1</v>
      </c>
      <c r="J52" s="1">
        <v>44587.574999999997</v>
      </c>
      <c r="K52" t="s">
        <v>1352</v>
      </c>
      <c r="L52" t="s">
        <v>242</v>
      </c>
      <c r="M52" t="s">
        <v>242</v>
      </c>
      <c r="N52" t="s">
        <v>1353</v>
      </c>
      <c r="O52" t="s">
        <v>1354</v>
      </c>
      <c r="P52">
        <v>34.037994380000001</v>
      </c>
      <c r="Q52">
        <v>-118.4543991</v>
      </c>
      <c r="R52" t="s">
        <v>245</v>
      </c>
      <c r="S52" t="s">
        <v>246</v>
      </c>
      <c r="T52" s="10" t="s">
        <v>1355</v>
      </c>
      <c r="U52" t="s">
        <v>1356</v>
      </c>
      <c r="V52" t="s">
        <v>1357</v>
      </c>
      <c r="W52">
        <v>7011</v>
      </c>
      <c r="X52" s="10" t="s">
        <v>271</v>
      </c>
      <c r="Y52" s="10" t="s">
        <v>1304</v>
      </c>
      <c r="Z52" s="10">
        <v>2020</v>
      </c>
      <c r="AA52" s="10">
        <v>0</v>
      </c>
      <c r="AD52" s="10">
        <v>13</v>
      </c>
      <c r="AE52">
        <v>3</v>
      </c>
      <c r="AG52" t="s">
        <v>1358</v>
      </c>
      <c r="AH52" s="22">
        <v>1</v>
      </c>
      <c r="AI52" s="10">
        <v>13</v>
      </c>
      <c r="AJ52" s="21">
        <f t="shared" si="1"/>
        <v>100</v>
      </c>
      <c r="AK52" s="22">
        <v>0</v>
      </c>
      <c r="AL52" s="19">
        <v>0</v>
      </c>
      <c r="AM52" s="36" t="s">
        <v>242</v>
      </c>
      <c r="AN52" s="22">
        <v>0</v>
      </c>
      <c r="AO52" s="19">
        <v>0</v>
      </c>
      <c r="AP52" s="36">
        <f t="shared" si="3"/>
        <v>0</v>
      </c>
      <c r="AR52">
        <v>3</v>
      </c>
      <c r="AT52" t="s">
        <v>1358</v>
      </c>
      <c r="AU52" s="22">
        <v>1</v>
      </c>
      <c r="AV52" s="10">
        <v>12</v>
      </c>
      <c r="AW52" s="21">
        <f t="shared" si="4"/>
        <v>92.307692307692307</v>
      </c>
      <c r="AX52">
        <v>3</v>
      </c>
      <c r="AZ52" t="s">
        <v>1358</v>
      </c>
      <c r="BA52" s="22">
        <v>1</v>
      </c>
      <c r="BB52" s="10">
        <v>12</v>
      </c>
      <c r="BC52" s="21">
        <f t="shared" si="0"/>
        <v>92.307692307692307</v>
      </c>
      <c r="BD52">
        <v>3</v>
      </c>
      <c r="BF52" t="s">
        <v>1358</v>
      </c>
      <c r="BG52" s="22">
        <v>1</v>
      </c>
      <c r="BH52" s="10"/>
      <c r="BI52" s="10"/>
      <c r="BJ52">
        <v>3</v>
      </c>
      <c r="BL52" t="s">
        <v>1358</v>
      </c>
      <c r="BM52" s="22">
        <v>1</v>
      </c>
      <c r="BN52">
        <v>2</v>
      </c>
      <c r="BP52" t="s">
        <v>1359</v>
      </c>
      <c r="BQ52" s="22">
        <v>1</v>
      </c>
      <c r="BR52" s="10">
        <v>4</v>
      </c>
      <c r="BS52" s="21">
        <f t="shared" si="11"/>
        <v>30.76923076923077</v>
      </c>
      <c r="BT52" s="10"/>
      <c r="BU52" s="10">
        <v>2</v>
      </c>
      <c r="BV52" s="10"/>
      <c r="BW52" s="10" t="s">
        <v>1359</v>
      </c>
      <c r="BX52" s="22">
        <v>1</v>
      </c>
      <c r="BY52" s="10">
        <v>2</v>
      </c>
      <c r="BZ52" s="21">
        <f t="shared" ref="BZ52:BZ70" si="13">BY52/AD52*100</f>
        <v>15.384615384615385</v>
      </c>
      <c r="CA52" s="10">
        <v>2</v>
      </c>
      <c r="CB52" s="10">
        <v>3</v>
      </c>
      <c r="CC52" s="10"/>
      <c r="CD52" s="10" t="s">
        <v>1358</v>
      </c>
      <c r="CE52" s="22">
        <v>0</v>
      </c>
      <c r="CF52" s="10"/>
    </row>
    <row r="53" spans="1:84" ht="15" hidden="1" customHeight="1" x14ac:dyDescent="0.2">
      <c r="A53">
        <v>52</v>
      </c>
      <c r="B53">
        <v>52</v>
      </c>
      <c r="C53" s="1">
        <v>44581.083333333336</v>
      </c>
      <c r="D53" s="1">
        <v>44587.65347222222</v>
      </c>
      <c r="E53">
        <v>0</v>
      </c>
      <c r="F53" t="s">
        <v>1378</v>
      </c>
      <c r="G53">
        <v>100</v>
      </c>
      <c r="H53">
        <v>567618</v>
      </c>
      <c r="I53">
        <v>1</v>
      </c>
      <c r="J53" s="1">
        <v>44587.65347222222</v>
      </c>
      <c r="K53" t="s">
        <v>1379</v>
      </c>
      <c r="L53" t="s">
        <v>242</v>
      </c>
      <c r="M53" t="s">
        <v>242</v>
      </c>
      <c r="N53" t="s">
        <v>1380</v>
      </c>
      <c r="O53" t="s">
        <v>1381</v>
      </c>
      <c r="P53">
        <v>34.05020142</v>
      </c>
      <c r="Q53">
        <v>-118.52970120000001</v>
      </c>
      <c r="R53" t="s">
        <v>245</v>
      </c>
      <c r="S53" t="s">
        <v>246</v>
      </c>
      <c r="T53" t="s">
        <v>1382</v>
      </c>
      <c r="U53" t="s">
        <v>1383</v>
      </c>
      <c r="V53">
        <v>205887102</v>
      </c>
      <c r="W53">
        <v>2099</v>
      </c>
      <c r="X53" t="s">
        <v>326</v>
      </c>
      <c r="Y53" t="s">
        <v>942</v>
      </c>
      <c r="Z53">
        <v>2020</v>
      </c>
      <c r="AA53">
        <v>1</v>
      </c>
      <c r="AB53">
        <v>4</v>
      </c>
      <c r="AD53">
        <v>12</v>
      </c>
      <c r="AE53">
        <v>3</v>
      </c>
      <c r="AG53" t="s">
        <v>1384</v>
      </c>
      <c r="AH53" s="27">
        <v>1</v>
      </c>
      <c r="AI53">
        <v>12</v>
      </c>
      <c r="AJ53" s="21">
        <f t="shared" si="1"/>
        <v>100</v>
      </c>
      <c r="AK53" s="27">
        <v>0</v>
      </c>
      <c r="AL53" s="24">
        <v>0</v>
      </c>
      <c r="AM53" s="36" t="s">
        <v>242</v>
      </c>
      <c r="AN53" s="27">
        <v>0</v>
      </c>
      <c r="AO53" s="24">
        <v>0</v>
      </c>
      <c r="AP53" s="36">
        <f t="shared" si="3"/>
        <v>0</v>
      </c>
      <c r="AQ53" t="s">
        <v>1385</v>
      </c>
      <c r="AR53">
        <v>3</v>
      </c>
      <c r="AT53" t="s">
        <v>1384</v>
      </c>
      <c r="AU53" s="27">
        <v>1</v>
      </c>
      <c r="AV53">
        <v>11</v>
      </c>
      <c r="AW53" s="21">
        <f t="shared" si="4"/>
        <v>91.666666666666657</v>
      </c>
      <c r="AX53">
        <v>3</v>
      </c>
      <c r="AZ53" t="s">
        <v>1384</v>
      </c>
      <c r="BA53" s="27">
        <v>1</v>
      </c>
      <c r="BB53">
        <v>11</v>
      </c>
      <c r="BC53" s="21">
        <f t="shared" si="0"/>
        <v>91.666666666666657</v>
      </c>
      <c r="BD53">
        <v>3</v>
      </c>
      <c r="BF53" t="s">
        <v>1384</v>
      </c>
      <c r="BG53" s="27">
        <v>1</v>
      </c>
      <c r="BH53">
        <v>7</v>
      </c>
      <c r="BJ53">
        <v>3</v>
      </c>
      <c r="BL53" t="s">
        <v>1384</v>
      </c>
      <c r="BM53" s="27">
        <v>1</v>
      </c>
      <c r="BN53">
        <v>3</v>
      </c>
      <c r="BP53" t="s">
        <v>1384</v>
      </c>
      <c r="BQ53" s="27">
        <v>1</v>
      </c>
      <c r="BR53">
        <v>4</v>
      </c>
      <c r="BS53" s="21">
        <f t="shared" si="11"/>
        <v>33.333333333333329</v>
      </c>
      <c r="BU53">
        <v>3</v>
      </c>
      <c r="BW53" t="s">
        <v>1384</v>
      </c>
      <c r="BX53" s="27">
        <v>1</v>
      </c>
      <c r="BY53">
        <v>3</v>
      </c>
      <c r="BZ53" s="21">
        <f t="shared" si="13"/>
        <v>25</v>
      </c>
      <c r="CA53">
        <v>2</v>
      </c>
      <c r="CB53">
        <v>3</v>
      </c>
      <c r="CD53" t="s">
        <v>1384</v>
      </c>
      <c r="CE53" s="27">
        <v>0</v>
      </c>
    </row>
    <row r="54" spans="1:84" ht="15" hidden="1" customHeight="1" x14ac:dyDescent="0.2">
      <c r="A54" s="10">
        <v>53</v>
      </c>
      <c r="B54">
        <v>53</v>
      </c>
      <c r="C54" s="1">
        <v>44587.727083333331</v>
      </c>
      <c r="D54" s="1">
        <v>44587.799305555556</v>
      </c>
      <c r="E54">
        <v>0</v>
      </c>
      <c r="F54" t="s">
        <v>1099</v>
      </c>
      <c r="G54">
        <v>100</v>
      </c>
      <c r="H54">
        <v>6233</v>
      </c>
      <c r="I54">
        <v>1</v>
      </c>
      <c r="J54" s="1">
        <v>44587.799305555556</v>
      </c>
      <c r="K54" t="s">
        <v>1403</v>
      </c>
      <c r="L54" t="s">
        <v>242</v>
      </c>
      <c r="M54" t="s">
        <v>242</v>
      </c>
      <c r="N54" t="s">
        <v>1404</v>
      </c>
      <c r="O54" t="s">
        <v>1405</v>
      </c>
      <c r="P54">
        <v>34.037994380000001</v>
      </c>
      <c r="Q54">
        <v>-118.4543991</v>
      </c>
      <c r="R54" t="s">
        <v>245</v>
      </c>
      <c r="S54" t="s">
        <v>246</v>
      </c>
      <c r="T54" s="10" t="s">
        <v>1406</v>
      </c>
      <c r="U54" t="s">
        <v>1407</v>
      </c>
      <c r="V54" t="s">
        <v>1408</v>
      </c>
      <c r="W54">
        <v>5812</v>
      </c>
      <c r="X54" s="10" t="s">
        <v>271</v>
      </c>
      <c r="Y54" s="10" t="s">
        <v>1304</v>
      </c>
      <c r="Z54" s="10">
        <v>2021</v>
      </c>
      <c r="AA54" s="10">
        <v>0</v>
      </c>
      <c r="AD54" s="10">
        <v>9</v>
      </c>
      <c r="AE54">
        <v>3</v>
      </c>
      <c r="AG54" t="s">
        <v>1409</v>
      </c>
      <c r="AH54" s="22">
        <v>1</v>
      </c>
      <c r="AI54" s="10">
        <v>9</v>
      </c>
      <c r="AJ54" s="21">
        <f t="shared" si="1"/>
        <v>100</v>
      </c>
      <c r="AK54" s="22">
        <v>0</v>
      </c>
      <c r="AL54" s="19">
        <v>0</v>
      </c>
      <c r="AM54" s="36" t="s">
        <v>242</v>
      </c>
      <c r="AN54" s="22">
        <v>0</v>
      </c>
      <c r="AO54" s="19">
        <v>0</v>
      </c>
      <c r="AP54" s="36">
        <f t="shared" si="3"/>
        <v>0</v>
      </c>
      <c r="AR54">
        <v>3</v>
      </c>
      <c r="AT54" t="s">
        <v>1409</v>
      </c>
      <c r="AU54" s="22">
        <v>1</v>
      </c>
      <c r="AV54" s="10">
        <v>8</v>
      </c>
      <c r="AW54" s="21">
        <f t="shared" si="4"/>
        <v>88.888888888888886</v>
      </c>
      <c r="AX54">
        <v>3</v>
      </c>
      <c r="AZ54" t="s">
        <v>1409</v>
      </c>
      <c r="BA54" s="22">
        <v>1</v>
      </c>
      <c r="BB54" s="10">
        <v>8</v>
      </c>
      <c r="BC54" s="21">
        <f t="shared" si="0"/>
        <v>88.888888888888886</v>
      </c>
      <c r="BD54">
        <v>3</v>
      </c>
      <c r="BF54" t="s">
        <v>1409</v>
      </c>
      <c r="BG54" s="22">
        <v>1</v>
      </c>
      <c r="BH54" s="10"/>
      <c r="BI54" s="10"/>
      <c r="BJ54">
        <v>3</v>
      </c>
      <c r="BL54" t="s">
        <v>1409</v>
      </c>
      <c r="BM54" s="22">
        <v>1</v>
      </c>
      <c r="BN54">
        <v>3</v>
      </c>
      <c r="BP54" t="s">
        <v>1409</v>
      </c>
      <c r="BQ54" s="22">
        <v>1</v>
      </c>
      <c r="BR54" s="10">
        <v>3</v>
      </c>
      <c r="BS54" s="21">
        <f t="shared" si="11"/>
        <v>33.333333333333329</v>
      </c>
      <c r="BT54" s="10"/>
      <c r="BU54" s="10">
        <v>1</v>
      </c>
      <c r="BV54" s="10"/>
      <c r="BW54" s="10" t="s">
        <v>1410</v>
      </c>
      <c r="BX54" s="22">
        <v>1</v>
      </c>
      <c r="BY54" s="10">
        <v>2</v>
      </c>
      <c r="BZ54" s="21">
        <f t="shared" si="13"/>
        <v>22.222222222222221</v>
      </c>
      <c r="CA54" s="10">
        <v>2</v>
      </c>
      <c r="CB54" s="10">
        <v>3</v>
      </c>
      <c r="CC54" s="10"/>
      <c r="CD54" s="10" t="s">
        <v>1409</v>
      </c>
      <c r="CE54" s="22">
        <v>0</v>
      </c>
      <c r="CF54" s="10"/>
    </row>
    <row r="55" spans="1:84" ht="15" hidden="1" customHeight="1" x14ac:dyDescent="0.2">
      <c r="A55">
        <v>54</v>
      </c>
      <c r="B55">
        <v>54</v>
      </c>
      <c r="C55" s="1">
        <v>44588.568749999999</v>
      </c>
      <c r="D55" s="1">
        <v>44588.579861111109</v>
      </c>
      <c r="E55">
        <v>0</v>
      </c>
      <c r="F55" t="s">
        <v>438</v>
      </c>
      <c r="G55">
        <v>100</v>
      </c>
      <c r="H55">
        <v>943</v>
      </c>
      <c r="I55">
        <v>1</v>
      </c>
      <c r="J55" s="1">
        <v>44588.579861111109</v>
      </c>
      <c r="K55" t="s">
        <v>1421</v>
      </c>
      <c r="L55" t="s">
        <v>242</v>
      </c>
      <c r="M55" t="s">
        <v>242</v>
      </c>
      <c r="N55" t="s">
        <v>1422</v>
      </c>
      <c r="O55" t="s">
        <v>1423</v>
      </c>
      <c r="P55">
        <v>34.037994380000001</v>
      </c>
      <c r="Q55">
        <v>-118.4543991</v>
      </c>
      <c r="R55" t="s">
        <v>245</v>
      </c>
      <c r="S55" t="s">
        <v>246</v>
      </c>
      <c r="T55" t="s">
        <v>1424</v>
      </c>
      <c r="U55" t="s">
        <v>1425</v>
      </c>
      <c r="V55">
        <v>189054109</v>
      </c>
      <c r="W55">
        <v>5169</v>
      </c>
      <c r="X55" t="s">
        <v>326</v>
      </c>
      <c r="Y55" t="s">
        <v>865</v>
      </c>
      <c r="Z55">
        <v>2021</v>
      </c>
      <c r="AA55">
        <v>0</v>
      </c>
      <c r="AD55">
        <v>12</v>
      </c>
      <c r="AE55">
        <v>5</v>
      </c>
      <c r="AF55" t="s">
        <v>1426</v>
      </c>
      <c r="AG55" t="s">
        <v>1427</v>
      </c>
      <c r="AH55" s="27">
        <v>1</v>
      </c>
      <c r="AI55">
        <v>7</v>
      </c>
      <c r="AJ55" s="21">
        <f t="shared" si="1"/>
        <v>58.333333333333336</v>
      </c>
      <c r="AK55" s="27">
        <v>1</v>
      </c>
      <c r="AL55">
        <v>9</v>
      </c>
      <c r="AM55" s="36">
        <f t="shared" si="2"/>
        <v>75</v>
      </c>
      <c r="AN55" s="27">
        <v>1</v>
      </c>
      <c r="AO55">
        <v>9</v>
      </c>
      <c r="AP55" s="36">
        <f t="shared" si="3"/>
        <v>75</v>
      </c>
      <c r="AQ55" t="s">
        <v>1428</v>
      </c>
      <c r="AR55">
        <v>2</v>
      </c>
      <c r="AT55" t="s">
        <v>1429</v>
      </c>
      <c r="AU55" s="27">
        <v>1</v>
      </c>
      <c r="AV55">
        <v>10</v>
      </c>
      <c r="AW55" s="21">
        <f t="shared" si="4"/>
        <v>83.333333333333343</v>
      </c>
      <c r="AX55">
        <v>2</v>
      </c>
      <c r="AZ55" t="s">
        <v>1430</v>
      </c>
      <c r="BA55" s="27">
        <v>1</v>
      </c>
      <c r="BB55">
        <v>10</v>
      </c>
      <c r="BC55" s="21">
        <f t="shared" si="0"/>
        <v>83.333333333333343</v>
      </c>
      <c r="BD55">
        <v>5</v>
      </c>
      <c r="BE55" t="s">
        <v>1426</v>
      </c>
      <c r="BF55" t="s">
        <v>1427</v>
      </c>
      <c r="BG55" s="27">
        <v>1</v>
      </c>
      <c r="BH55">
        <v>5.3</v>
      </c>
      <c r="BI55" t="s">
        <v>1431</v>
      </c>
      <c r="BJ55">
        <v>5</v>
      </c>
      <c r="BK55" t="s">
        <v>1426</v>
      </c>
      <c r="BL55" t="s">
        <v>1427</v>
      </c>
      <c r="BM55" s="27">
        <v>1</v>
      </c>
      <c r="BN55">
        <v>2</v>
      </c>
      <c r="BP55" t="s">
        <v>1432</v>
      </c>
      <c r="BQ55" s="27">
        <v>1</v>
      </c>
      <c r="BR55">
        <v>4</v>
      </c>
      <c r="BS55" s="21">
        <f t="shared" si="11"/>
        <v>33.333333333333329</v>
      </c>
      <c r="BU55">
        <v>5</v>
      </c>
      <c r="BV55" t="s">
        <v>1426</v>
      </c>
      <c r="BW55" t="s">
        <v>1427</v>
      </c>
      <c r="BX55" s="27">
        <v>1</v>
      </c>
      <c r="BY55">
        <v>3</v>
      </c>
      <c r="BZ55" s="21">
        <f t="shared" si="13"/>
        <v>25</v>
      </c>
      <c r="CA55">
        <v>2</v>
      </c>
      <c r="CB55">
        <v>5</v>
      </c>
      <c r="CC55" t="s">
        <v>1426</v>
      </c>
      <c r="CD55" t="s">
        <v>1427</v>
      </c>
      <c r="CE55" s="27">
        <v>0</v>
      </c>
    </row>
    <row r="56" spans="1:84" ht="15" hidden="1" customHeight="1" x14ac:dyDescent="0.2">
      <c r="A56" s="10">
        <v>55</v>
      </c>
      <c r="B56">
        <v>55</v>
      </c>
      <c r="C56" s="1">
        <v>44588.580555555556</v>
      </c>
      <c r="D56" s="1">
        <v>44588.593055555553</v>
      </c>
      <c r="E56">
        <v>0</v>
      </c>
      <c r="F56" t="s">
        <v>438</v>
      </c>
      <c r="G56">
        <v>100</v>
      </c>
      <c r="H56">
        <v>1120</v>
      </c>
      <c r="I56">
        <v>1</v>
      </c>
      <c r="J56" s="1">
        <v>44588.593055555553</v>
      </c>
      <c r="K56" t="s">
        <v>1454</v>
      </c>
      <c r="L56" t="s">
        <v>242</v>
      </c>
      <c r="M56" t="s">
        <v>242</v>
      </c>
      <c r="N56" t="s">
        <v>1455</v>
      </c>
      <c r="O56" t="s">
        <v>1456</v>
      </c>
      <c r="P56">
        <v>34.037994380000001</v>
      </c>
      <c r="Q56">
        <v>-118.4543991</v>
      </c>
      <c r="R56" t="s">
        <v>245</v>
      </c>
      <c r="S56" t="s">
        <v>246</v>
      </c>
      <c r="T56" s="10" t="s">
        <v>1457</v>
      </c>
      <c r="U56" t="s">
        <v>1458</v>
      </c>
      <c r="V56">
        <v>127686103</v>
      </c>
      <c r="W56">
        <v>7011</v>
      </c>
      <c r="X56" s="10" t="s">
        <v>271</v>
      </c>
      <c r="Y56" s="10" t="s">
        <v>1304</v>
      </c>
      <c r="Z56" s="10">
        <v>2020</v>
      </c>
      <c r="AA56" s="10">
        <v>0</v>
      </c>
      <c r="AD56" s="10">
        <v>9</v>
      </c>
      <c r="AE56">
        <v>5</v>
      </c>
      <c r="AF56" t="s">
        <v>1459</v>
      </c>
      <c r="AG56" t="s">
        <v>1460</v>
      </c>
      <c r="AH56" s="22">
        <v>1</v>
      </c>
      <c r="AI56" s="10">
        <v>5</v>
      </c>
      <c r="AJ56" s="21">
        <f t="shared" si="1"/>
        <v>55.555555555555557</v>
      </c>
      <c r="AK56" s="22">
        <v>0</v>
      </c>
      <c r="AL56" s="19">
        <v>0</v>
      </c>
      <c r="AM56" s="36" t="s">
        <v>242</v>
      </c>
      <c r="AN56" s="22">
        <v>1</v>
      </c>
      <c r="AO56" s="10">
        <v>1</v>
      </c>
      <c r="AP56" s="36">
        <f t="shared" si="3"/>
        <v>11.111111111111111</v>
      </c>
      <c r="AR56">
        <v>3</v>
      </c>
      <c r="AU56" s="22">
        <v>1</v>
      </c>
      <c r="AV56" s="10">
        <v>7</v>
      </c>
      <c r="AW56" s="21">
        <f t="shared" si="4"/>
        <v>77.777777777777786</v>
      </c>
      <c r="AX56">
        <v>3</v>
      </c>
      <c r="BA56" s="22">
        <v>1</v>
      </c>
      <c r="BB56" s="10">
        <v>7</v>
      </c>
      <c r="BC56" s="21">
        <f t="shared" si="0"/>
        <v>77.777777777777786</v>
      </c>
      <c r="BD56">
        <v>3</v>
      </c>
      <c r="BG56" s="22">
        <v>1</v>
      </c>
      <c r="BH56" s="10">
        <v>4.67</v>
      </c>
      <c r="BI56" s="10" t="s">
        <v>895</v>
      </c>
      <c r="BJ56">
        <v>3</v>
      </c>
      <c r="BM56" s="22">
        <v>1</v>
      </c>
      <c r="BN56">
        <v>3</v>
      </c>
      <c r="BQ56" s="22">
        <v>1</v>
      </c>
      <c r="BR56" s="10">
        <v>2</v>
      </c>
      <c r="BS56" s="21">
        <f t="shared" si="11"/>
        <v>22.222222222222221</v>
      </c>
      <c r="BT56" s="10"/>
      <c r="BU56" s="10">
        <v>3</v>
      </c>
      <c r="BV56" s="10"/>
      <c r="BW56" s="10"/>
      <c r="BX56" s="22">
        <v>0</v>
      </c>
      <c r="BY56" s="19">
        <v>0</v>
      </c>
      <c r="BZ56" s="21">
        <f t="shared" si="13"/>
        <v>0</v>
      </c>
      <c r="CA56" s="10" t="s">
        <v>242</v>
      </c>
      <c r="CB56" s="10" t="s">
        <v>242</v>
      </c>
      <c r="CC56" s="10"/>
      <c r="CD56" s="10"/>
      <c r="CE56" s="22">
        <v>0</v>
      </c>
      <c r="CF56" s="10"/>
    </row>
    <row r="57" spans="1:84" ht="15" hidden="1" customHeight="1" x14ac:dyDescent="0.2">
      <c r="A57">
        <v>56</v>
      </c>
      <c r="B57">
        <v>56</v>
      </c>
      <c r="C57" s="1">
        <v>44588.603472222225</v>
      </c>
      <c r="D57" s="1">
        <v>44588.614583333336</v>
      </c>
      <c r="E57">
        <v>0</v>
      </c>
      <c r="F57" t="s">
        <v>438</v>
      </c>
      <c r="G57">
        <v>100</v>
      </c>
      <c r="H57">
        <v>963</v>
      </c>
      <c r="I57">
        <v>1</v>
      </c>
      <c r="J57" s="1">
        <v>44588.614583333336</v>
      </c>
      <c r="K57" t="s">
        <v>1481</v>
      </c>
      <c r="L57" t="s">
        <v>242</v>
      </c>
      <c r="M57" t="s">
        <v>242</v>
      </c>
      <c r="N57" t="s">
        <v>1482</v>
      </c>
      <c r="O57" t="s">
        <v>1483</v>
      </c>
      <c r="P57">
        <v>34.037994380000001</v>
      </c>
      <c r="Q57">
        <v>-118.4543991</v>
      </c>
      <c r="R57" t="s">
        <v>245</v>
      </c>
      <c r="S57" t="s">
        <v>246</v>
      </c>
      <c r="T57" t="s">
        <v>1484</v>
      </c>
      <c r="U57" t="s">
        <v>1485</v>
      </c>
      <c r="V57" t="s">
        <v>1486</v>
      </c>
      <c r="W57">
        <v>4841</v>
      </c>
      <c r="X57" t="s">
        <v>1487</v>
      </c>
      <c r="Y57" t="s">
        <v>1488</v>
      </c>
      <c r="Z57">
        <v>2020</v>
      </c>
      <c r="AA57">
        <v>0</v>
      </c>
      <c r="AD57">
        <v>7</v>
      </c>
      <c r="AE57">
        <v>2</v>
      </c>
      <c r="AG57" t="s">
        <v>1489</v>
      </c>
      <c r="AH57" s="27">
        <v>0</v>
      </c>
      <c r="AI57" s="24">
        <v>0</v>
      </c>
      <c r="AJ57" s="21">
        <f>AI57/AD57*100</f>
        <v>0</v>
      </c>
      <c r="AK57" s="27">
        <v>0</v>
      </c>
      <c r="AL57" s="24">
        <v>0</v>
      </c>
      <c r="AM57" s="36" t="s">
        <v>242</v>
      </c>
      <c r="AN57" s="27">
        <v>0</v>
      </c>
      <c r="AO57" s="24">
        <v>0</v>
      </c>
      <c r="AP57" s="36">
        <f t="shared" si="3"/>
        <v>0</v>
      </c>
      <c r="AQ57" t="s">
        <v>1490</v>
      </c>
      <c r="AR57" t="s">
        <v>242</v>
      </c>
      <c r="AU57" s="27">
        <v>1</v>
      </c>
      <c r="AV57">
        <v>6</v>
      </c>
      <c r="AW57" s="21">
        <f t="shared" si="4"/>
        <v>85.714285714285708</v>
      </c>
      <c r="AX57">
        <v>2</v>
      </c>
      <c r="AZ57" t="s">
        <v>1489</v>
      </c>
      <c r="BA57" s="27">
        <v>1</v>
      </c>
      <c r="BB57">
        <v>6</v>
      </c>
      <c r="BC57" s="21">
        <f t="shared" si="0"/>
        <v>85.714285714285708</v>
      </c>
      <c r="BD57">
        <v>2</v>
      </c>
      <c r="BF57" t="s">
        <v>1489</v>
      </c>
      <c r="BG57" s="27">
        <v>1</v>
      </c>
      <c r="BH57">
        <v>1</v>
      </c>
      <c r="BI57" t="s">
        <v>1491</v>
      </c>
      <c r="BJ57">
        <v>2</v>
      </c>
      <c r="BL57" t="s">
        <v>1489</v>
      </c>
      <c r="BM57" s="27">
        <v>1</v>
      </c>
      <c r="BN57">
        <v>2</v>
      </c>
      <c r="BP57" t="s">
        <v>1489</v>
      </c>
      <c r="BQ57" s="27">
        <v>1</v>
      </c>
      <c r="BR57">
        <v>1</v>
      </c>
      <c r="BS57" s="21">
        <f t="shared" si="11"/>
        <v>14.285714285714285</v>
      </c>
      <c r="BU57" t="s">
        <v>242</v>
      </c>
      <c r="BX57" s="27">
        <v>1</v>
      </c>
      <c r="BY57">
        <v>3</v>
      </c>
      <c r="BZ57" s="21">
        <f t="shared" si="13"/>
        <v>42.857142857142854</v>
      </c>
      <c r="CA57">
        <v>1</v>
      </c>
      <c r="CB57" t="s">
        <v>242</v>
      </c>
      <c r="CE57" s="27">
        <v>0</v>
      </c>
    </row>
    <row r="58" spans="1:84" ht="15" hidden="1" customHeight="1" x14ac:dyDescent="0.2">
      <c r="A58" s="10">
        <v>57</v>
      </c>
      <c r="B58">
        <v>57</v>
      </c>
      <c r="C58" s="1">
        <v>44588.614583333336</v>
      </c>
      <c r="D58" s="1">
        <v>44588.629861111112</v>
      </c>
      <c r="E58">
        <v>0</v>
      </c>
      <c r="F58" t="s">
        <v>438</v>
      </c>
      <c r="G58">
        <v>100</v>
      </c>
      <c r="H58">
        <v>1329</v>
      </c>
      <c r="I58">
        <v>1</v>
      </c>
      <c r="J58" s="1">
        <v>44588.629861111112</v>
      </c>
      <c r="K58" t="s">
        <v>1501</v>
      </c>
      <c r="L58" t="s">
        <v>242</v>
      </c>
      <c r="M58" t="s">
        <v>242</v>
      </c>
      <c r="N58" t="s">
        <v>1502</v>
      </c>
      <c r="O58" t="s">
        <v>1503</v>
      </c>
      <c r="P58">
        <v>34.037994380000001</v>
      </c>
      <c r="Q58">
        <v>-118.4543991</v>
      </c>
      <c r="R58" t="s">
        <v>245</v>
      </c>
      <c r="S58" t="s">
        <v>246</v>
      </c>
      <c r="T58" s="10" t="s">
        <v>1504</v>
      </c>
      <c r="U58" t="s">
        <v>1505</v>
      </c>
      <c r="V58">
        <v>410345102</v>
      </c>
      <c r="W58">
        <v>5651</v>
      </c>
      <c r="X58" s="10" t="s">
        <v>271</v>
      </c>
      <c r="Y58" s="10" t="s">
        <v>1130</v>
      </c>
      <c r="Z58" s="10">
        <v>2020</v>
      </c>
      <c r="AA58" s="10">
        <v>0</v>
      </c>
      <c r="AD58" s="10">
        <v>9</v>
      </c>
      <c r="AE58">
        <v>2</v>
      </c>
      <c r="AG58" t="s">
        <v>1506</v>
      </c>
      <c r="AH58" s="22">
        <v>1</v>
      </c>
      <c r="AI58" s="10">
        <v>9</v>
      </c>
      <c r="AJ58" s="21">
        <f t="shared" si="1"/>
        <v>100</v>
      </c>
      <c r="AK58" s="22">
        <v>0</v>
      </c>
      <c r="AL58" s="19">
        <v>0</v>
      </c>
      <c r="AM58" s="36" t="s">
        <v>242</v>
      </c>
      <c r="AN58" s="22">
        <v>0</v>
      </c>
      <c r="AO58" s="19">
        <v>0</v>
      </c>
      <c r="AP58" s="36">
        <f t="shared" si="3"/>
        <v>0</v>
      </c>
      <c r="AR58">
        <v>2</v>
      </c>
      <c r="AT58" t="s">
        <v>1506</v>
      </c>
      <c r="AU58" s="22">
        <v>1</v>
      </c>
      <c r="AV58" s="10">
        <v>8</v>
      </c>
      <c r="AW58" s="21">
        <f t="shared" si="4"/>
        <v>88.888888888888886</v>
      </c>
      <c r="AX58" t="s">
        <v>242</v>
      </c>
      <c r="BA58" s="22">
        <v>1</v>
      </c>
      <c r="BB58" s="10">
        <v>8</v>
      </c>
      <c r="BC58" s="21">
        <f t="shared" si="0"/>
        <v>88.888888888888886</v>
      </c>
      <c r="BD58">
        <v>2</v>
      </c>
      <c r="BF58" t="s">
        <v>1506</v>
      </c>
      <c r="BG58" s="22">
        <v>1</v>
      </c>
      <c r="BH58" s="10">
        <v>8.4</v>
      </c>
      <c r="BI58" s="10" t="s">
        <v>1184</v>
      </c>
      <c r="BJ58">
        <v>2</v>
      </c>
      <c r="BL58" t="s">
        <v>1506</v>
      </c>
      <c r="BM58" s="22">
        <v>1</v>
      </c>
      <c r="BN58">
        <v>2</v>
      </c>
      <c r="BP58" t="s">
        <v>1506</v>
      </c>
      <c r="BQ58" s="22">
        <v>1</v>
      </c>
      <c r="BR58" s="10">
        <v>3</v>
      </c>
      <c r="BS58" s="21">
        <f t="shared" si="11"/>
        <v>33.333333333333329</v>
      </c>
      <c r="BT58" s="10"/>
      <c r="BU58" s="10">
        <v>2</v>
      </c>
      <c r="BV58" s="10"/>
      <c r="BW58" s="10" t="s">
        <v>1506</v>
      </c>
      <c r="BX58" s="22">
        <v>1</v>
      </c>
      <c r="BY58" s="10">
        <v>2</v>
      </c>
      <c r="BZ58" s="21">
        <f t="shared" si="13"/>
        <v>22.222222222222221</v>
      </c>
      <c r="CA58" s="10">
        <v>2</v>
      </c>
      <c r="CB58" s="10" t="s">
        <v>242</v>
      </c>
      <c r="CC58" s="10"/>
      <c r="CD58" s="10"/>
      <c r="CE58" s="22">
        <v>0</v>
      </c>
      <c r="CF58" s="10"/>
    </row>
    <row r="59" spans="1:84" ht="15" hidden="1" customHeight="1" x14ac:dyDescent="0.2">
      <c r="A59">
        <v>58</v>
      </c>
      <c r="B59">
        <v>58</v>
      </c>
      <c r="C59" s="1">
        <v>44588.640277777777</v>
      </c>
      <c r="D59" s="1">
        <v>44588.757638888892</v>
      </c>
      <c r="E59">
        <v>0</v>
      </c>
      <c r="F59" t="s">
        <v>1099</v>
      </c>
      <c r="G59">
        <v>100</v>
      </c>
      <c r="H59">
        <v>10133</v>
      </c>
      <c r="I59">
        <v>1</v>
      </c>
      <c r="J59" s="1">
        <v>44588.757638888892</v>
      </c>
      <c r="K59" t="s">
        <v>1526</v>
      </c>
      <c r="L59" t="s">
        <v>242</v>
      </c>
      <c r="M59" t="s">
        <v>242</v>
      </c>
      <c r="N59" t="s">
        <v>1527</v>
      </c>
      <c r="O59" t="s">
        <v>1528</v>
      </c>
      <c r="P59">
        <v>34.037994380000001</v>
      </c>
      <c r="Q59">
        <v>-118.4543991</v>
      </c>
      <c r="R59" t="s">
        <v>245</v>
      </c>
      <c r="S59" t="s">
        <v>246</v>
      </c>
      <c r="T59" t="s">
        <v>1529</v>
      </c>
      <c r="U59" t="s">
        <v>1530</v>
      </c>
      <c r="V59" t="s">
        <v>1531</v>
      </c>
      <c r="W59">
        <v>4841</v>
      </c>
      <c r="X59" t="s">
        <v>1487</v>
      </c>
      <c r="Y59" t="s">
        <v>1488</v>
      </c>
      <c r="Z59">
        <v>2021</v>
      </c>
      <c r="AA59">
        <v>0</v>
      </c>
      <c r="AD59">
        <v>12</v>
      </c>
      <c r="AE59">
        <v>2</v>
      </c>
      <c r="AG59" t="s">
        <v>1532</v>
      </c>
      <c r="AH59" s="27">
        <v>1</v>
      </c>
      <c r="AI59">
        <v>5</v>
      </c>
      <c r="AJ59" s="21">
        <f t="shared" si="1"/>
        <v>41.666666666666671</v>
      </c>
      <c r="AK59" s="27">
        <v>0</v>
      </c>
      <c r="AL59" s="24">
        <v>0</v>
      </c>
      <c r="AM59" s="36" t="s">
        <v>242</v>
      </c>
      <c r="AN59" s="27">
        <v>0</v>
      </c>
      <c r="AO59" s="24">
        <v>0</v>
      </c>
      <c r="AP59" s="36">
        <f t="shared" si="3"/>
        <v>0</v>
      </c>
      <c r="AR59">
        <v>3</v>
      </c>
      <c r="AT59" t="s">
        <v>1533</v>
      </c>
      <c r="AU59" s="27">
        <v>1</v>
      </c>
      <c r="AV59">
        <v>11</v>
      </c>
      <c r="AW59" s="21">
        <f t="shared" si="4"/>
        <v>91.666666666666657</v>
      </c>
      <c r="AX59">
        <v>3</v>
      </c>
      <c r="AZ59" t="s">
        <v>1533</v>
      </c>
      <c r="BA59" s="27">
        <v>1</v>
      </c>
      <c r="BB59">
        <v>11</v>
      </c>
      <c r="BC59" s="21">
        <f t="shared" si="0"/>
        <v>91.666666666666657</v>
      </c>
      <c r="BD59">
        <v>3</v>
      </c>
      <c r="BF59" t="s">
        <v>1533</v>
      </c>
      <c r="BG59" s="27">
        <v>1</v>
      </c>
      <c r="BJ59">
        <v>3</v>
      </c>
      <c r="BL59" t="s">
        <v>1533</v>
      </c>
      <c r="BM59" s="27">
        <v>1</v>
      </c>
      <c r="BN59">
        <v>3</v>
      </c>
      <c r="BP59" t="s">
        <v>1533</v>
      </c>
      <c r="BQ59" s="27">
        <v>1</v>
      </c>
      <c r="BR59">
        <v>1</v>
      </c>
      <c r="BS59" s="21">
        <f t="shared" si="11"/>
        <v>8.3333333333333321</v>
      </c>
      <c r="BU59">
        <v>2</v>
      </c>
      <c r="BW59" t="s">
        <v>1534</v>
      </c>
      <c r="BX59" s="27">
        <v>1</v>
      </c>
      <c r="BY59">
        <v>1</v>
      </c>
      <c r="BZ59" s="21">
        <f t="shared" si="13"/>
        <v>8.3333333333333321</v>
      </c>
      <c r="CA59">
        <v>2</v>
      </c>
      <c r="CB59">
        <v>2</v>
      </c>
      <c r="CD59" t="s">
        <v>1534</v>
      </c>
      <c r="CE59" s="27">
        <v>0</v>
      </c>
    </row>
    <row r="60" spans="1:84" ht="15" hidden="1" customHeight="1" x14ac:dyDescent="0.2">
      <c r="A60">
        <v>59</v>
      </c>
      <c r="B60">
        <v>59</v>
      </c>
      <c r="C60" s="1">
        <v>44588.76458333333</v>
      </c>
      <c r="D60" s="1">
        <v>44588.85833333333</v>
      </c>
      <c r="E60">
        <v>0</v>
      </c>
      <c r="F60" t="s">
        <v>1099</v>
      </c>
      <c r="G60">
        <v>100</v>
      </c>
      <c r="H60">
        <v>8140</v>
      </c>
      <c r="I60">
        <v>1</v>
      </c>
      <c r="J60" s="1">
        <v>44588.85833333333</v>
      </c>
      <c r="K60" t="s">
        <v>1547</v>
      </c>
      <c r="L60" t="s">
        <v>242</v>
      </c>
      <c r="M60" t="s">
        <v>242</v>
      </c>
      <c r="N60" t="s">
        <v>1548</v>
      </c>
      <c r="O60" t="s">
        <v>1549</v>
      </c>
      <c r="P60">
        <v>34.037994380000001</v>
      </c>
      <c r="Q60">
        <v>-118.4543991</v>
      </c>
      <c r="R60" t="s">
        <v>245</v>
      </c>
      <c r="S60" t="s">
        <v>246</v>
      </c>
      <c r="T60" t="s">
        <v>1550</v>
      </c>
      <c r="U60" t="s">
        <v>1551</v>
      </c>
      <c r="V60">
        <v>264411505</v>
      </c>
      <c r="W60">
        <v>6798</v>
      </c>
      <c r="X60" t="s">
        <v>659</v>
      </c>
      <c r="Y60" t="s">
        <v>660</v>
      </c>
      <c r="Z60">
        <v>2020</v>
      </c>
      <c r="AA60">
        <v>0</v>
      </c>
      <c r="AD60">
        <v>13</v>
      </c>
      <c r="AE60">
        <v>1</v>
      </c>
      <c r="AG60" t="s">
        <v>1552</v>
      </c>
      <c r="AH60" s="27">
        <v>1</v>
      </c>
      <c r="AI60">
        <v>10</v>
      </c>
      <c r="AJ60" s="21">
        <f t="shared" si="1"/>
        <v>76.923076923076934</v>
      </c>
      <c r="AK60" s="27">
        <v>1</v>
      </c>
      <c r="AL60">
        <v>4</v>
      </c>
      <c r="AM60" s="36">
        <f t="shared" si="2"/>
        <v>30.76923076923077</v>
      </c>
      <c r="AN60" s="27">
        <v>1</v>
      </c>
      <c r="AO60">
        <v>9</v>
      </c>
      <c r="AP60" s="36">
        <f t="shared" si="3"/>
        <v>69.230769230769226</v>
      </c>
      <c r="AR60">
        <v>3</v>
      </c>
      <c r="AT60" t="s">
        <v>1553</v>
      </c>
      <c r="AU60" s="27">
        <v>1</v>
      </c>
      <c r="AV60">
        <v>12</v>
      </c>
      <c r="AW60" s="21">
        <f t="shared" si="4"/>
        <v>92.307692307692307</v>
      </c>
      <c r="AX60">
        <v>1</v>
      </c>
      <c r="AZ60" t="s">
        <v>1552</v>
      </c>
      <c r="BA60" s="27">
        <v>1</v>
      </c>
      <c r="BB60">
        <v>12</v>
      </c>
      <c r="BC60" s="21">
        <f t="shared" si="0"/>
        <v>92.307692307692307</v>
      </c>
      <c r="BD60">
        <v>1</v>
      </c>
      <c r="BF60" t="s">
        <v>1552</v>
      </c>
      <c r="BG60" s="27">
        <v>1</v>
      </c>
      <c r="BH60">
        <v>7.47</v>
      </c>
      <c r="BJ60">
        <v>1</v>
      </c>
      <c r="BL60" t="s">
        <v>1552</v>
      </c>
      <c r="BM60" s="27">
        <v>1</v>
      </c>
      <c r="BN60">
        <v>3</v>
      </c>
      <c r="BP60" t="s">
        <v>1553</v>
      </c>
      <c r="BQ60" s="27">
        <v>1</v>
      </c>
      <c r="BR60">
        <v>4</v>
      </c>
      <c r="BS60" s="21">
        <f t="shared" si="11"/>
        <v>30.76923076923077</v>
      </c>
      <c r="BU60">
        <v>3</v>
      </c>
      <c r="BW60" t="s">
        <v>1553</v>
      </c>
      <c r="BX60" s="27">
        <v>1</v>
      </c>
      <c r="BY60">
        <v>6</v>
      </c>
      <c r="BZ60" s="21">
        <f t="shared" si="13"/>
        <v>46.153846153846153</v>
      </c>
      <c r="CA60">
        <v>2</v>
      </c>
      <c r="CB60">
        <v>1</v>
      </c>
      <c r="CD60" t="s">
        <v>1552</v>
      </c>
      <c r="CE60" s="27">
        <v>0</v>
      </c>
    </row>
    <row r="61" spans="1:84" ht="15" hidden="1" customHeight="1" x14ac:dyDescent="0.2">
      <c r="A61">
        <v>60</v>
      </c>
      <c r="B61">
        <v>60</v>
      </c>
      <c r="C61" s="1">
        <v>44587.522916666669</v>
      </c>
      <c r="D61" s="1">
        <v>44592.601388888892</v>
      </c>
      <c r="E61">
        <v>0</v>
      </c>
      <c r="F61" t="s">
        <v>438</v>
      </c>
      <c r="G61">
        <v>100</v>
      </c>
      <c r="H61">
        <v>438761</v>
      </c>
      <c r="I61">
        <v>1</v>
      </c>
      <c r="J61" s="1">
        <v>44592.601388888892</v>
      </c>
      <c r="K61" t="s">
        <v>1563</v>
      </c>
      <c r="L61" t="s">
        <v>242</v>
      </c>
      <c r="M61" t="s">
        <v>242</v>
      </c>
      <c r="N61" t="s">
        <v>1564</v>
      </c>
      <c r="O61" t="s">
        <v>1565</v>
      </c>
      <c r="P61">
        <v>34.037994380000001</v>
      </c>
      <c r="Q61">
        <v>-118.4543991</v>
      </c>
      <c r="R61" t="s">
        <v>245</v>
      </c>
      <c r="S61" t="s">
        <v>246</v>
      </c>
      <c r="T61" t="s">
        <v>1566</v>
      </c>
      <c r="U61" t="s">
        <v>1567</v>
      </c>
      <c r="V61">
        <v>260003108</v>
      </c>
      <c r="W61">
        <v>3530</v>
      </c>
      <c r="X61" t="s">
        <v>476</v>
      </c>
      <c r="Y61" t="s">
        <v>1568</v>
      </c>
      <c r="Z61">
        <v>2020</v>
      </c>
      <c r="AA61">
        <v>1</v>
      </c>
      <c r="AB61">
        <v>15</v>
      </c>
      <c r="AD61">
        <v>10</v>
      </c>
      <c r="AE61">
        <v>3</v>
      </c>
      <c r="AG61" t="s">
        <v>1569</v>
      </c>
      <c r="AH61" s="27">
        <v>1</v>
      </c>
      <c r="AI61">
        <v>8</v>
      </c>
      <c r="AJ61" s="21">
        <f t="shared" si="1"/>
        <v>80</v>
      </c>
      <c r="AK61" s="27">
        <v>0</v>
      </c>
      <c r="AL61" s="24">
        <v>0</v>
      </c>
      <c r="AM61" s="36" t="s">
        <v>242</v>
      </c>
      <c r="AN61" s="27">
        <v>0</v>
      </c>
      <c r="AO61" s="24">
        <v>0</v>
      </c>
      <c r="AP61" s="36">
        <f>AO61/AD61*100</f>
        <v>0</v>
      </c>
      <c r="AR61">
        <v>3</v>
      </c>
      <c r="AT61" t="s">
        <v>1569</v>
      </c>
      <c r="AU61" s="27">
        <v>1</v>
      </c>
      <c r="AV61">
        <v>9</v>
      </c>
      <c r="AW61" s="21">
        <f t="shared" si="4"/>
        <v>90</v>
      </c>
      <c r="AX61">
        <v>3</v>
      </c>
      <c r="AZ61" t="s">
        <v>1569</v>
      </c>
      <c r="BA61" s="27">
        <v>1</v>
      </c>
      <c r="BB61">
        <v>9</v>
      </c>
      <c r="BC61" s="21">
        <f t="shared" si="0"/>
        <v>90</v>
      </c>
      <c r="BD61">
        <v>3</v>
      </c>
      <c r="BF61" t="s">
        <v>1569</v>
      </c>
      <c r="BG61" s="27">
        <v>1</v>
      </c>
      <c r="BH61">
        <v>8.6</v>
      </c>
      <c r="BJ61">
        <v>3</v>
      </c>
      <c r="BL61" t="s">
        <v>1569</v>
      </c>
      <c r="BM61" s="27">
        <v>1</v>
      </c>
      <c r="BN61">
        <v>3</v>
      </c>
      <c r="BP61" t="s">
        <v>1569</v>
      </c>
      <c r="BQ61" s="27">
        <v>1</v>
      </c>
      <c r="BR61">
        <v>3</v>
      </c>
      <c r="BS61" s="21">
        <f t="shared" si="11"/>
        <v>30</v>
      </c>
      <c r="BU61">
        <v>3</v>
      </c>
      <c r="BW61" t="s">
        <v>1569</v>
      </c>
      <c r="BX61" s="27">
        <v>1</v>
      </c>
      <c r="BY61">
        <v>1</v>
      </c>
      <c r="BZ61" s="21">
        <f t="shared" si="13"/>
        <v>10</v>
      </c>
      <c r="CA61">
        <v>2</v>
      </c>
      <c r="CB61">
        <v>3</v>
      </c>
      <c r="CD61" t="s">
        <v>1569</v>
      </c>
      <c r="CE61" s="27">
        <v>0</v>
      </c>
    </row>
    <row r="62" spans="1:84" ht="15" hidden="1" customHeight="1" x14ac:dyDescent="0.2">
      <c r="A62" s="10">
        <v>61</v>
      </c>
      <c r="B62">
        <v>61</v>
      </c>
      <c r="C62" s="1">
        <v>44508.604861111111</v>
      </c>
      <c r="D62" s="1">
        <v>44592.623611111114</v>
      </c>
      <c r="E62">
        <v>0</v>
      </c>
      <c r="F62" t="s">
        <v>438</v>
      </c>
      <c r="G62">
        <v>100</v>
      </c>
      <c r="H62">
        <v>7259213</v>
      </c>
      <c r="I62">
        <v>1</v>
      </c>
      <c r="J62" s="1">
        <v>44592.623611111114</v>
      </c>
      <c r="K62" t="s">
        <v>1591</v>
      </c>
      <c r="L62" t="s">
        <v>242</v>
      </c>
      <c r="M62" t="s">
        <v>242</v>
      </c>
      <c r="N62" t="s">
        <v>1592</v>
      </c>
      <c r="O62" t="s">
        <v>1593</v>
      </c>
      <c r="P62">
        <v>34.037994380000001</v>
      </c>
      <c r="Q62">
        <v>-118.4543991</v>
      </c>
      <c r="R62" t="s">
        <v>245</v>
      </c>
      <c r="S62" t="s">
        <v>246</v>
      </c>
      <c r="T62" s="10" t="s">
        <v>1594</v>
      </c>
      <c r="U62" t="s">
        <v>1595</v>
      </c>
      <c r="V62" t="s">
        <v>1596</v>
      </c>
      <c r="W62">
        <v>7011</v>
      </c>
      <c r="X62" s="10" t="s">
        <v>271</v>
      </c>
      <c r="Y62" s="10" t="s">
        <v>1304</v>
      </c>
      <c r="Z62" s="10">
        <v>2020</v>
      </c>
      <c r="AA62" s="10">
        <v>0</v>
      </c>
      <c r="AD62" s="10">
        <v>10</v>
      </c>
      <c r="AE62">
        <v>2</v>
      </c>
      <c r="AG62" t="s">
        <v>1597</v>
      </c>
      <c r="AH62" s="22">
        <v>1</v>
      </c>
      <c r="AI62" s="10">
        <v>5</v>
      </c>
      <c r="AJ62" s="21">
        <f t="shared" si="1"/>
        <v>50</v>
      </c>
      <c r="AK62" s="22">
        <v>1</v>
      </c>
      <c r="AL62" s="10">
        <v>1</v>
      </c>
      <c r="AM62" s="36">
        <f t="shared" si="2"/>
        <v>10</v>
      </c>
      <c r="AN62" s="22">
        <v>1</v>
      </c>
      <c r="AO62" s="10">
        <v>3</v>
      </c>
      <c r="AP62" s="36">
        <f t="shared" si="3"/>
        <v>30</v>
      </c>
      <c r="AR62">
        <v>2</v>
      </c>
      <c r="AT62" t="s">
        <v>1597</v>
      </c>
      <c r="AU62" s="22">
        <v>1</v>
      </c>
      <c r="AV62" s="10">
        <v>9</v>
      </c>
      <c r="AW62" s="21">
        <f t="shared" si="4"/>
        <v>90</v>
      </c>
      <c r="AX62">
        <v>2</v>
      </c>
      <c r="AZ62" t="s">
        <v>1598</v>
      </c>
      <c r="BA62" s="22">
        <v>1</v>
      </c>
      <c r="BB62" s="10">
        <v>8</v>
      </c>
      <c r="BC62" s="21">
        <f t="shared" si="0"/>
        <v>80</v>
      </c>
      <c r="BD62" t="s">
        <v>242</v>
      </c>
      <c r="BG62" s="22">
        <v>1</v>
      </c>
      <c r="BH62" s="10">
        <v>8.3000000000000007</v>
      </c>
      <c r="BI62" s="10"/>
      <c r="BJ62">
        <v>2</v>
      </c>
      <c r="BL62" t="s">
        <v>1597</v>
      </c>
      <c r="BM62" s="22">
        <v>1</v>
      </c>
      <c r="BN62">
        <v>2</v>
      </c>
      <c r="BP62" t="s">
        <v>1597</v>
      </c>
      <c r="BQ62" s="22">
        <v>1</v>
      </c>
      <c r="BR62" s="10">
        <v>4</v>
      </c>
      <c r="BS62" s="21">
        <f t="shared" si="11"/>
        <v>40</v>
      </c>
      <c r="BT62" s="10"/>
      <c r="BU62" s="10">
        <v>2</v>
      </c>
      <c r="BV62" s="10"/>
      <c r="BW62" s="10" t="s">
        <v>1597</v>
      </c>
      <c r="BX62" s="22">
        <v>1</v>
      </c>
      <c r="BY62" s="10">
        <v>1</v>
      </c>
      <c r="BZ62" s="21">
        <f t="shared" si="13"/>
        <v>10</v>
      </c>
      <c r="CA62" s="10">
        <v>2</v>
      </c>
      <c r="CB62" s="10">
        <v>2</v>
      </c>
      <c r="CC62" s="10"/>
      <c r="CD62" s="10" t="s">
        <v>1597</v>
      </c>
      <c r="CE62" s="22">
        <v>0</v>
      </c>
      <c r="CF62" s="10"/>
    </row>
    <row r="63" spans="1:84" ht="15" hidden="1" customHeight="1" x14ac:dyDescent="0.2">
      <c r="A63">
        <v>62</v>
      </c>
      <c r="B63">
        <v>62</v>
      </c>
      <c r="C63" s="1">
        <v>44592.589583333334</v>
      </c>
      <c r="D63" s="1">
        <v>44592.743750000001</v>
      </c>
      <c r="E63">
        <v>0</v>
      </c>
      <c r="F63" t="s">
        <v>1099</v>
      </c>
      <c r="G63">
        <v>100</v>
      </c>
      <c r="H63">
        <v>13288</v>
      </c>
      <c r="I63">
        <v>1</v>
      </c>
      <c r="J63" s="1">
        <v>44592.743750000001</v>
      </c>
      <c r="K63" t="s">
        <v>1624</v>
      </c>
      <c r="L63" t="s">
        <v>242</v>
      </c>
      <c r="M63" t="s">
        <v>242</v>
      </c>
      <c r="N63" t="s">
        <v>1625</v>
      </c>
      <c r="O63" t="s">
        <v>1626</v>
      </c>
      <c r="P63">
        <v>34.037994380000001</v>
      </c>
      <c r="Q63">
        <v>-118.4543991</v>
      </c>
      <c r="R63" t="s">
        <v>245</v>
      </c>
      <c r="S63" t="s">
        <v>246</v>
      </c>
      <c r="T63" t="s">
        <v>1627</v>
      </c>
      <c r="U63" t="s">
        <v>1628</v>
      </c>
      <c r="V63">
        <v>233331107</v>
      </c>
      <c r="W63">
        <v>4911</v>
      </c>
      <c r="X63" t="s">
        <v>490</v>
      </c>
      <c r="Y63" t="s">
        <v>1010</v>
      </c>
      <c r="Z63">
        <v>2021</v>
      </c>
      <c r="AA63">
        <v>0</v>
      </c>
      <c r="AD63">
        <v>12</v>
      </c>
      <c r="AE63">
        <v>3</v>
      </c>
      <c r="AG63" t="s">
        <v>1629</v>
      </c>
      <c r="AH63" s="27">
        <v>1</v>
      </c>
      <c r="AI63">
        <v>12</v>
      </c>
      <c r="AJ63" s="21">
        <f t="shared" si="1"/>
        <v>100</v>
      </c>
      <c r="AK63" s="27">
        <v>1</v>
      </c>
      <c r="AL63">
        <v>9</v>
      </c>
      <c r="AM63" s="36">
        <f t="shared" si="2"/>
        <v>75</v>
      </c>
      <c r="AN63" s="27">
        <v>1</v>
      </c>
      <c r="AO63">
        <v>12</v>
      </c>
      <c r="AP63" s="36">
        <f t="shared" si="3"/>
        <v>100</v>
      </c>
      <c r="AQ63" t="s">
        <v>1630</v>
      </c>
      <c r="AR63">
        <v>3</v>
      </c>
      <c r="AT63" t="s">
        <v>1629</v>
      </c>
      <c r="AU63" s="27">
        <v>1</v>
      </c>
      <c r="AV63">
        <v>10</v>
      </c>
      <c r="AW63" s="21">
        <f t="shared" si="4"/>
        <v>83.333333333333343</v>
      </c>
      <c r="AX63">
        <v>3</v>
      </c>
      <c r="AZ63" t="s">
        <v>1629</v>
      </c>
      <c r="BA63" s="27">
        <v>1</v>
      </c>
      <c r="BB63">
        <v>10</v>
      </c>
      <c r="BC63" s="21">
        <f t="shared" si="0"/>
        <v>83.333333333333343</v>
      </c>
      <c r="BD63">
        <v>3</v>
      </c>
      <c r="BF63" t="s">
        <v>1629</v>
      </c>
      <c r="BG63" s="27">
        <v>1</v>
      </c>
      <c r="BJ63">
        <v>3</v>
      </c>
      <c r="BL63" t="s">
        <v>1629</v>
      </c>
      <c r="BM63" s="27">
        <v>1</v>
      </c>
      <c r="BN63">
        <v>3</v>
      </c>
      <c r="BP63" t="s">
        <v>1629</v>
      </c>
      <c r="BQ63" s="27">
        <v>1</v>
      </c>
      <c r="BR63" t="s">
        <v>242</v>
      </c>
      <c r="BS63" s="21" t="s">
        <v>242</v>
      </c>
      <c r="BT63">
        <v>3</v>
      </c>
      <c r="BU63">
        <v>1</v>
      </c>
      <c r="BW63" t="s">
        <v>1631</v>
      </c>
      <c r="BX63" s="27">
        <v>1</v>
      </c>
      <c r="BY63">
        <v>2</v>
      </c>
      <c r="BZ63" s="21">
        <f t="shared" si="13"/>
        <v>16.666666666666664</v>
      </c>
      <c r="CA63">
        <v>2</v>
      </c>
      <c r="CB63">
        <v>3</v>
      </c>
      <c r="CD63" t="s">
        <v>1629</v>
      </c>
      <c r="CE63" s="27">
        <v>0</v>
      </c>
    </row>
    <row r="64" spans="1:84" ht="15" hidden="1" customHeight="1" x14ac:dyDescent="0.2">
      <c r="A64">
        <v>63</v>
      </c>
      <c r="B64">
        <v>63</v>
      </c>
      <c r="C64" s="1">
        <v>44593.663194444445</v>
      </c>
      <c r="D64" s="1">
        <v>44593.67291666667</v>
      </c>
      <c r="E64">
        <v>0</v>
      </c>
      <c r="F64" t="s">
        <v>438</v>
      </c>
      <c r="G64">
        <v>100</v>
      </c>
      <c r="H64">
        <v>844</v>
      </c>
      <c r="I64">
        <v>1</v>
      </c>
      <c r="J64" s="1">
        <v>44593.67291666667</v>
      </c>
      <c r="K64" t="s">
        <v>1651</v>
      </c>
      <c r="L64" t="s">
        <v>242</v>
      </c>
      <c r="M64" t="s">
        <v>242</v>
      </c>
      <c r="N64" t="s">
        <v>1652</v>
      </c>
      <c r="O64" t="s">
        <v>1653</v>
      </c>
      <c r="P64">
        <v>34.037994380000001</v>
      </c>
      <c r="Q64">
        <v>-118.4543991</v>
      </c>
      <c r="R64" t="s">
        <v>245</v>
      </c>
      <c r="S64" t="s">
        <v>246</v>
      </c>
      <c r="T64" t="s">
        <v>1654</v>
      </c>
      <c r="U64" t="s">
        <v>1655</v>
      </c>
      <c r="V64">
        <v>427866108</v>
      </c>
      <c r="W64">
        <v>5149</v>
      </c>
      <c r="X64" t="s">
        <v>326</v>
      </c>
      <c r="Y64" t="s">
        <v>942</v>
      </c>
      <c r="Z64">
        <v>2020</v>
      </c>
      <c r="AA64">
        <v>0</v>
      </c>
      <c r="AD64">
        <v>12</v>
      </c>
      <c r="AE64">
        <v>2</v>
      </c>
      <c r="AG64" t="s">
        <v>1656</v>
      </c>
      <c r="AH64" s="27">
        <v>1</v>
      </c>
      <c r="AI64">
        <v>6</v>
      </c>
      <c r="AJ64" s="21">
        <f t="shared" si="1"/>
        <v>50</v>
      </c>
      <c r="AK64" s="27">
        <v>0</v>
      </c>
      <c r="AL64" s="24">
        <v>0</v>
      </c>
      <c r="AM64" s="36" t="s">
        <v>242</v>
      </c>
      <c r="AN64" s="27">
        <v>0</v>
      </c>
      <c r="AO64" s="24">
        <v>0</v>
      </c>
      <c r="AP64" s="36">
        <f t="shared" si="3"/>
        <v>0</v>
      </c>
      <c r="AQ64" t="s">
        <v>1657</v>
      </c>
      <c r="AR64">
        <v>2</v>
      </c>
      <c r="AT64" t="s">
        <v>1656</v>
      </c>
      <c r="AU64" s="27">
        <v>1</v>
      </c>
      <c r="AV64">
        <v>11</v>
      </c>
      <c r="AW64" s="21">
        <f t="shared" si="4"/>
        <v>91.666666666666657</v>
      </c>
      <c r="AX64">
        <v>2</v>
      </c>
      <c r="AZ64" t="s">
        <v>1658</v>
      </c>
      <c r="BA64" s="27">
        <v>1</v>
      </c>
      <c r="BB64">
        <v>11</v>
      </c>
      <c r="BC64" s="21">
        <f t="shared" si="0"/>
        <v>91.666666666666657</v>
      </c>
      <c r="BD64">
        <v>2</v>
      </c>
      <c r="BF64" t="s">
        <v>1659</v>
      </c>
      <c r="BG64" s="27">
        <v>1</v>
      </c>
      <c r="BH64" t="s">
        <v>1660</v>
      </c>
      <c r="BI64" t="s">
        <v>1661</v>
      </c>
      <c r="BJ64">
        <v>5</v>
      </c>
      <c r="BK64" t="s">
        <v>1662</v>
      </c>
      <c r="BL64" t="s">
        <v>1663</v>
      </c>
      <c r="BM64" s="27">
        <v>1</v>
      </c>
      <c r="BN64">
        <v>2</v>
      </c>
      <c r="BP64" t="s">
        <v>1664</v>
      </c>
      <c r="BQ64" s="27">
        <v>1</v>
      </c>
      <c r="BR64">
        <v>5</v>
      </c>
      <c r="BS64" s="21">
        <f t="shared" ref="BS64:BS84" si="14">BR64/AD64*100</f>
        <v>41.666666666666671</v>
      </c>
      <c r="BT64" t="s">
        <v>1184</v>
      </c>
      <c r="BU64">
        <v>1</v>
      </c>
      <c r="BW64" t="s">
        <v>1665</v>
      </c>
      <c r="BX64" s="27">
        <v>1</v>
      </c>
      <c r="BY64">
        <v>2</v>
      </c>
      <c r="BZ64" s="21">
        <f t="shared" si="13"/>
        <v>16.666666666666664</v>
      </c>
      <c r="CA64">
        <v>1</v>
      </c>
      <c r="CB64">
        <v>1</v>
      </c>
      <c r="CD64" t="s">
        <v>1665</v>
      </c>
      <c r="CE64" s="27">
        <v>0</v>
      </c>
    </row>
    <row r="65" spans="1:84" ht="15" hidden="1" customHeight="1" x14ac:dyDescent="0.2">
      <c r="A65">
        <v>64</v>
      </c>
      <c r="B65">
        <v>64</v>
      </c>
      <c r="C65" s="1">
        <v>44593.681944444441</v>
      </c>
      <c r="D65" s="1">
        <v>44593.950694444444</v>
      </c>
      <c r="E65">
        <v>0</v>
      </c>
      <c r="F65" t="s">
        <v>1099</v>
      </c>
      <c r="G65">
        <v>100</v>
      </c>
      <c r="H65">
        <v>23236</v>
      </c>
      <c r="I65">
        <v>1</v>
      </c>
      <c r="J65" s="1">
        <v>44593.950694444444</v>
      </c>
      <c r="K65" t="s">
        <v>1691</v>
      </c>
      <c r="L65" t="s">
        <v>242</v>
      </c>
      <c r="M65" t="s">
        <v>242</v>
      </c>
      <c r="N65" t="s">
        <v>1692</v>
      </c>
      <c r="O65" t="s">
        <v>1693</v>
      </c>
      <c r="P65">
        <v>34.037994380000001</v>
      </c>
      <c r="Q65">
        <v>-118.4543991</v>
      </c>
      <c r="R65" t="s">
        <v>245</v>
      </c>
      <c r="S65" t="s">
        <v>246</v>
      </c>
      <c r="T65" t="s">
        <v>1694</v>
      </c>
      <c r="U65" t="s">
        <v>1695</v>
      </c>
      <c r="V65" t="s">
        <v>1696</v>
      </c>
      <c r="W65">
        <v>8092</v>
      </c>
      <c r="X65" t="s">
        <v>350</v>
      </c>
      <c r="Y65" t="s">
        <v>351</v>
      </c>
      <c r="Z65">
        <v>2020</v>
      </c>
      <c r="AA65">
        <v>0</v>
      </c>
      <c r="AD65">
        <v>9</v>
      </c>
      <c r="AE65">
        <v>3</v>
      </c>
      <c r="AG65" t="s">
        <v>1697</v>
      </c>
      <c r="AH65" s="27">
        <v>1</v>
      </c>
      <c r="AI65">
        <v>7</v>
      </c>
      <c r="AJ65" s="21">
        <f t="shared" si="1"/>
        <v>77.777777777777786</v>
      </c>
      <c r="AK65" s="27">
        <v>0</v>
      </c>
      <c r="AL65" s="24">
        <v>0</v>
      </c>
      <c r="AM65" s="36" t="s">
        <v>242</v>
      </c>
      <c r="AN65" s="27">
        <v>0</v>
      </c>
      <c r="AO65" s="24">
        <v>0</v>
      </c>
      <c r="AP65" s="36">
        <f t="shared" si="3"/>
        <v>0</v>
      </c>
      <c r="AR65">
        <v>3</v>
      </c>
      <c r="AT65" t="s">
        <v>1697</v>
      </c>
      <c r="AU65" s="27">
        <v>1</v>
      </c>
      <c r="AV65">
        <v>8</v>
      </c>
      <c r="AW65" s="21">
        <f t="shared" si="4"/>
        <v>88.888888888888886</v>
      </c>
      <c r="AX65">
        <v>3</v>
      </c>
      <c r="AZ65" t="s">
        <v>1697</v>
      </c>
      <c r="BA65" s="27">
        <v>1</v>
      </c>
      <c r="BB65">
        <v>7</v>
      </c>
      <c r="BC65" s="21">
        <f t="shared" si="0"/>
        <v>77.777777777777786</v>
      </c>
      <c r="BD65">
        <v>3</v>
      </c>
      <c r="BF65" t="s">
        <v>1697</v>
      </c>
      <c r="BG65" s="27">
        <v>1</v>
      </c>
      <c r="BH65">
        <v>8.1999999999999993</v>
      </c>
      <c r="BI65" t="s">
        <v>1697</v>
      </c>
      <c r="BJ65">
        <v>3</v>
      </c>
      <c r="BM65" s="27">
        <v>1</v>
      </c>
      <c r="BN65">
        <v>3</v>
      </c>
      <c r="BP65" t="s">
        <v>1697</v>
      </c>
      <c r="BQ65" s="27">
        <v>1</v>
      </c>
      <c r="BR65">
        <v>4</v>
      </c>
      <c r="BS65" s="21">
        <f t="shared" si="14"/>
        <v>44.444444444444443</v>
      </c>
      <c r="BU65">
        <v>1</v>
      </c>
      <c r="BW65" t="s">
        <v>1698</v>
      </c>
      <c r="BX65" s="27">
        <v>1</v>
      </c>
      <c r="BY65">
        <v>3</v>
      </c>
      <c r="BZ65" s="21">
        <f t="shared" si="13"/>
        <v>33.333333333333329</v>
      </c>
      <c r="CA65">
        <v>2</v>
      </c>
      <c r="CB65">
        <v>3</v>
      </c>
      <c r="CD65" t="s">
        <v>1698</v>
      </c>
      <c r="CE65" s="27">
        <v>0</v>
      </c>
    </row>
    <row r="66" spans="1:84" ht="15" hidden="1" customHeight="1" x14ac:dyDescent="0.2">
      <c r="A66">
        <v>65</v>
      </c>
      <c r="B66">
        <v>65</v>
      </c>
      <c r="C66" s="1">
        <v>44594.588194444441</v>
      </c>
      <c r="D66" s="1">
        <v>44594.603472222225</v>
      </c>
      <c r="E66">
        <v>0</v>
      </c>
      <c r="F66" t="s">
        <v>438</v>
      </c>
      <c r="G66">
        <v>100</v>
      </c>
      <c r="H66">
        <v>1327</v>
      </c>
      <c r="I66">
        <v>1</v>
      </c>
      <c r="J66" s="1">
        <v>44594.603472222225</v>
      </c>
      <c r="K66" t="s">
        <v>1718</v>
      </c>
      <c r="L66" t="s">
        <v>242</v>
      </c>
      <c r="M66" t="s">
        <v>242</v>
      </c>
      <c r="N66" t="s">
        <v>1719</v>
      </c>
      <c r="O66" t="s">
        <v>1720</v>
      </c>
      <c r="P66">
        <v>34.037994380000001</v>
      </c>
      <c r="Q66">
        <v>-118.4543991</v>
      </c>
      <c r="R66" t="s">
        <v>245</v>
      </c>
      <c r="S66" t="s">
        <v>246</v>
      </c>
      <c r="T66" t="s">
        <v>1721</v>
      </c>
      <c r="U66" t="s">
        <v>1722</v>
      </c>
      <c r="V66">
        <v>487836108</v>
      </c>
      <c r="W66">
        <v>2099</v>
      </c>
      <c r="X66" t="s">
        <v>326</v>
      </c>
      <c r="Y66" t="s">
        <v>942</v>
      </c>
      <c r="Z66">
        <v>2020</v>
      </c>
      <c r="AA66">
        <v>0</v>
      </c>
      <c r="AD66">
        <v>12</v>
      </c>
      <c r="AE66">
        <v>2</v>
      </c>
      <c r="AG66" t="s">
        <v>1723</v>
      </c>
      <c r="AH66" s="27">
        <v>1</v>
      </c>
      <c r="AI66">
        <v>7</v>
      </c>
      <c r="AJ66" s="21">
        <f t="shared" si="1"/>
        <v>58.333333333333336</v>
      </c>
      <c r="AK66" s="27">
        <v>0</v>
      </c>
      <c r="AL66" s="24">
        <v>0</v>
      </c>
      <c r="AM66" s="36" t="s">
        <v>242</v>
      </c>
      <c r="AN66" s="27">
        <v>0</v>
      </c>
      <c r="AO66" s="24">
        <v>0</v>
      </c>
      <c r="AP66" s="36">
        <f t="shared" si="3"/>
        <v>0</v>
      </c>
      <c r="AQ66" t="s">
        <v>1724</v>
      </c>
      <c r="AR66">
        <v>2</v>
      </c>
      <c r="AT66" t="s">
        <v>1725</v>
      </c>
      <c r="AU66" s="27">
        <v>1</v>
      </c>
      <c r="AV66">
        <v>11</v>
      </c>
      <c r="AW66" s="21">
        <f t="shared" si="4"/>
        <v>91.666666666666657</v>
      </c>
      <c r="AX66" t="s">
        <v>242</v>
      </c>
      <c r="BA66" s="27">
        <v>1</v>
      </c>
      <c r="BB66">
        <v>11</v>
      </c>
      <c r="BC66" s="21">
        <f t="shared" ref="BC66:BC129" si="15">BB66/AD66*100</f>
        <v>91.666666666666657</v>
      </c>
      <c r="BD66" t="s">
        <v>242</v>
      </c>
      <c r="BG66" s="27">
        <v>1</v>
      </c>
      <c r="BH66">
        <v>5.4</v>
      </c>
      <c r="BJ66">
        <v>2</v>
      </c>
      <c r="BL66" t="s">
        <v>1725</v>
      </c>
      <c r="BM66" s="27">
        <v>1</v>
      </c>
      <c r="BN66">
        <v>2</v>
      </c>
      <c r="BP66" t="s">
        <v>1725</v>
      </c>
      <c r="BQ66" s="27">
        <v>1</v>
      </c>
      <c r="BR66">
        <v>5</v>
      </c>
      <c r="BS66" s="21">
        <f t="shared" si="14"/>
        <v>41.666666666666671</v>
      </c>
      <c r="BT66" t="s">
        <v>1726</v>
      </c>
      <c r="BU66">
        <v>2</v>
      </c>
      <c r="BW66" t="s">
        <v>1727</v>
      </c>
      <c r="BX66" s="27">
        <v>1</v>
      </c>
      <c r="BY66">
        <v>2</v>
      </c>
      <c r="BZ66" s="21">
        <f t="shared" si="13"/>
        <v>16.666666666666664</v>
      </c>
      <c r="CA66">
        <v>2</v>
      </c>
      <c r="CB66">
        <v>2</v>
      </c>
      <c r="CD66" t="s">
        <v>1727</v>
      </c>
      <c r="CE66" s="27">
        <v>0</v>
      </c>
    </row>
    <row r="67" spans="1:84" ht="15" hidden="1" customHeight="1" x14ac:dyDescent="0.2">
      <c r="A67" s="10">
        <v>66</v>
      </c>
      <c r="B67">
        <v>66</v>
      </c>
      <c r="C67" s="1">
        <v>44594.605555555558</v>
      </c>
      <c r="D67" s="1">
        <v>44594.617361111108</v>
      </c>
      <c r="E67">
        <v>0</v>
      </c>
      <c r="F67" t="s">
        <v>438</v>
      </c>
      <c r="G67">
        <v>100</v>
      </c>
      <c r="H67">
        <v>995</v>
      </c>
      <c r="I67">
        <v>1</v>
      </c>
      <c r="J67" s="1">
        <v>44594.617361111108</v>
      </c>
      <c r="K67" t="s">
        <v>1749</v>
      </c>
      <c r="L67" t="s">
        <v>242</v>
      </c>
      <c r="M67" t="s">
        <v>242</v>
      </c>
      <c r="N67" t="s">
        <v>1750</v>
      </c>
      <c r="O67" t="s">
        <v>1751</v>
      </c>
      <c r="P67">
        <v>34.037994380000001</v>
      </c>
      <c r="Q67">
        <v>-118.4543991</v>
      </c>
      <c r="R67" t="s">
        <v>245</v>
      </c>
      <c r="S67" t="s">
        <v>246</v>
      </c>
      <c r="T67" s="10" t="s">
        <v>1752</v>
      </c>
      <c r="U67" t="s">
        <v>1753</v>
      </c>
      <c r="V67">
        <v>517834107</v>
      </c>
      <c r="W67">
        <v>5813</v>
      </c>
      <c r="X67" s="10" t="s">
        <v>271</v>
      </c>
      <c r="Y67" s="10" t="s">
        <v>1304</v>
      </c>
      <c r="Z67" s="10">
        <v>2020</v>
      </c>
      <c r="AA67" s="10">
        <v>0</v>
      </c>
      <c r="AD67" s="10">
        <v>11</v>
      </c>
      <c r="AE67">
        <v>1</v>
      </c>
      <c r="AG67" t="s">
        <v>1754</v>
      </c>
      <c r="AH67" s="22">
        <v>1</v>
      </c>
      <c r="AI67" s="10">
        <v>4</v>
      </c>
      <c r="AJ67" s="21">
        <f t="shared" ref="AJ67:AJ130" si="16">AI67/AD67*100</f>
        <v>36.363636363636367</v>
      </c>
      <c r="AK67" s="22">
        <v>0</v>
      </c>
      <c r="AL67" s="19">
        <v>0</v>
      </c>
      <c r="AM67" s="36" t="s">
        <v>242</v>
      </c>
      <c r="AN67" s="22">
        <v>0</v>
      </c>
      <c r="AO67" s="19">
        <v>0</v>
      </c>
      <c r="AP67" s="36">
        <f t="shared" ref="AP67:AP68" si="17">AO67/AD67*100</f>
        <v>0</v>
      </c>
      <c r="AQ67" t="s">
        <v>1755</v>
      </c>
      <c r="AR67" t="s">
        <v>242</v>
      </c>
      <c r="AU67" s="22">
        <v>1</v>
      </c>
      <c r="AV67" s="10">
        <v>9</v>
      </c>
      <c r="AW67" s="21">
        <f t="shared" si="4"/>
        <v>81.818181818181827</v>
      </c>
      <c r="AX67" t="s">
        <v>242</v>
      </c>
      <c r="BA67" s="22">
        <v>1</v>
      </c>
      <c r="BB67" s="10">
        <v>7</v>
      </c>
      <c r="BC67" s="21">
        <f t="shared" si="15"/>
        <v>63.636363636363633</v>
      </c>
      <c r="BD67">
        <v>1</v>
      </c>
      <c r="BF67" t="s">
        <v>1754</v>
      </c>
      <c r="BG67" s="22">
        <v>1</v>
      </c>
      <c r="BH67" s="10">
        <v>7</v>
      </c>
      <c r="BI67" s="10" t="s">
        <v>1756</v>
      </c>
      <c r="BJ67">
        <v>1</v>
      </c>
      <c r="BL67" t="s">
        <v>1754</v>
      </c>
      <c r="BM67" s="22">
        <v>1</v>
      </c>
      <c r="BN67">
        <v>1</v>
      </c>
      <c r="BP67" t="s">
        <v>1754</v>
      </c>
      <c r="BQ67" s="22">
        <v>1</v>
      </c>
      <c r="BR67" s="10">
        <v>3</v>
      </c>
      <c r="BS67" s="21">
        <f t="shared" si="14"/>
        <v>27.27272727272727</v>
      </c>
      <c r="BT67" s="10"/>
      <c r="BU67" s="10">
        <v>1</v>
      </c>
      <c r="BV67" s="10"/>
      <c r="BW67" s="10" t="s">
        <v>1754</v>
      </c>
      <c r="BX67" s="22">
        <v>1</v>
      </c>
      <c r="BY67" s="10">
        <v>2</v>
      </c>
      <c r="BZ67" s="21">
        <f t="shared" si="13"/>
        <v>18.181818181818183</v>
      </c>
      <c r="CA67" s="10">
        <v>2</v>
      </c>
      <c r="CB67" s="10" t="s">
        <v>242</v>
      </c>
      <c r="CC67" s="10"/>
      <c r="CD67" s="10"/>
      <c r="CE67" s="22">
        <v>0</v>
      </c>
      <c r="CF67" s="10"/>
    </row>
    <row r="68" spans="1:84" ht="15" hidden="1" customHeight="1" x14ac:dyDescent="0.2">
      <c r="A68">
        <v>67</v>
      </c>
      <c r="B68">
        <v>67</v>
      </c>
      <c r="C68" s="1">
        <v>44594.6875</v>
      </c>
      <c r="D68" s="1">
        <v>44594.913194444445</v>
      </c>
      <c r="E68">
        <v>0</v>
      </c>
      <c r="F68" t="s">
        <v>1099</v>
      </c>
      <c r="G68">
        <v>100</v>
      </c>
      <c r="H68">
        <v>19476</v>
      </c>
      <c r="I68">
        <v>1</v>
      </c>
      <c r="J68" s="1">
        <v>44594.913194444445</v>
      </c>
      <c r="K68" t="s">
        <v>1779</v>
      </c>
      <c r="L68" t="s">
        <v>242</v>
      </c>
      <c r="M68" t="s">
        <v>242</v>
      </c>
      <c r="N68" t="s">
        <v>1780</v>
      </c>
      <c r="O68" t="s">
        <v>1781</v>
      </c>
      <c r="P68">
        <v>34.037994380000001</v>
      </c>
      <c r="Q68">
        <v>-118.4543991</v>
      </c>
      <c r="R68" t="s">
        <v>245</v>
      </c>
      <c r="S68" t="s">
        <v>246</v>
      </c>
      <c r="T68" t="s">
        <v>1782</v>
      </c>
      <c r="U68" t="s">
        <v>1783</v>
      </c>
      <c r="V68">
        <v>209115104</v>
      </c>
      <c r="W68">
        <v>4911</v>
      </c>
      <c r="X68" t="s">
        <v>490</v>
      </c>
      <c r="Y68" t="s">
        <v>1010</v>
      </c>
      <c r="Z68">
        <v>2020</v>
      </c>
      <c r="AA68">
        <v>0</v>
      </c>
      <c r="AD68">
        <v>12</v>
      </c>
      <c r="AE68">
        <v>3</v>
      </c>
      <c r="AG68" t="s">
        <v>1784</v>
      </c>
      <c r="AH68" s="27">
        <v>1</v>
      </c>
      <c r="AI68">
        <v>5</v>
      </c>
      <c r="AJ68" s="21">
        <f t="shared" si="16"/>
        <v>41.666666666666671</v>
      </c>
      <c r="AK68" s="27">
        <v>1</v>
      </c>
      <c r="AL68">
        <v>7</v>
      </c>
      <c r="AM68" s="36">
        <f t="shared" ref="AM68:AM126" si="18">AL68/AD68*100</f>
        <v>58.333333333333336</v>
      </c>
      <c r="AN68" s="27">
        <v>0</v>
      </c>
      <c r="AO68" s="24">
        <v>0</v>
      </c>
      <c r="AP68" s="36">
        <f t="shared" si="17"/>
        <v>0</v>
      </c>
      <c r="AR68">
        <v>3</v>
      </c>
      <c r="AT68" t="s">
        <v>1784</v>
      </c>
      <c r="AU68" s="27">
        <v>1</v>
      </c>
      <c r="AV68">
        <v>11</v>
      </c>
      <c r="AW68" s="21">
        <f t="shared" si="4"/>
        <v>91.666666666666657</v>
      </c>
      <c r="AX68">
        <v>3</v>
      </c>
      <c r="AZ68" t="s">
        <v>1784</v>
      </c>
      <c r="BA68" s="27">
        <v>1</v>
      </c>
      <c r="BB68">
        <v>9</v>
      </c>
      <c r="BC68" s="21">
        <f t="shared" si="15"/>
        <v>75</v>
      </c>
      <c r="BD68">
        <v>3</v>
      </c>
      <c r="BF68" t="s">
        <v>1784</v>
      </c>
      <c r="BG68" s="27">
        <v>1</v>
      </c>
      <c r="BI68" t="s">
        <v>1784</v>
      </c>
      <c r="BJ68">
        <v>3</v>
      </c>
      <c r="BL68" t="s">
        <v>1784</v>
      </c>
      <c r="BM68" s="27">
        <v>1</v>
      </c>
      <c r="BN68">
        <v>3</v>
      </c>
      <c r="BP68" t="s">
        <v>1784</v>
      </c>
      <c r="BQ68" s="27">
        <v>1</v>
      </c>
      <c r="BR68">
        <v>3</v>
      </c>
      <c r="BS68" s="21">
        <f t="shared" si="14"/>
        <v>25</v>
      </c>
      <c r="BU68">
        <v>3</v>
      </c>
      <c r="BW68" t="s">
        <v>1784</v>
      </c>
      <c r="BX68" s="27">
        <v>1</v>
      </c>
      <c r="BY68">
        <v>3</v>
      </c>
      <c r="BZ68" s="21">
        <f t="shared" si="13"/>
        <v>25</v>
      </c>
      <c r="CA68">
        <v>2</v>
      </c>
      <c r="CB68">
        <v>3</v>
      </c>
      <c r="CD68" t="s">
        <v>1784</v>
      </c>
      <c r="CE68" s="27">
        <v>0</v>
      </c>
    </row>
    <row r="69" spans="1:84" ht="15" hidden="1" customHeight="1" x14ac:dyDescent="0.2">
      <c r="A69">
        <v>68</v>
      </c>
      <c r="B69">
        <v>68</v>
      </c>
      <c r="C69" s="1">
        <v>44594.625694444447</v>
      </c>
      <c r="D69" s="1">
        <v>44598.505555555559</v>
      </c>
      <c r="E69">
        <v>0</v>
      </c>
      <c r="F69" t="s">
        <v>438</v>
      </c>
      <c r="G69">
        <v>100</v>
      </c>
      <c r="H69">
        <v>335251</v>
      </c>
      <c r="I69">
        <v>1</v>
      </c>
      <c r="J69" s="1">
        <v>44598.505555555559</v>
      </c>
      <c r="K69" t="s">
        <v>1806</v>
      </c>
      <c r="L69" t="s">
        <v>242</v>
      </c>
      <c r="M69" t="s">
        <v>242</v>
      </c>
      <c r="N69" t="s">
        <v>1807</v>
      </c>
      <c r="O69" t="s">
        <v>1808</v>
      </c>
      <c r="P69">
        <v>34.037994380000001</v>
      </c>
      <c r="Q69">
        <v>-118.4543991</v>
      </c>
      <c r="R69" t="s">
        <v>245</v>
      </c>
      <c r="S69" t="s">
        <v>246</v>
      </c>
      <c r="T69" t="s">
        <v>1809</v>
      </c>
      <c r="U69" t="s">
        <v>1810</v>
      </c>
      <c r="V69" t="s">
        <v>1811</v>
      </c>
      <c r="W69">
        <v>1311</v>
      </c>
      <c r="X69" t="s">
        <v>248</v>
      </c>
      <c r="Y69" t="s">
        <v>249</v>
      </c>
      <c r="Z69">
        <v>2021</v>
      </c>
      <c r="AA69">
        <v>0</v>
      </c>
      <c r="AD69">
        <v>11</v>
      </c>
      <c r="AE69">
        <v>1</v>
      </c>
      <c r="AG69" t="s">
        <v>1812</v>
      </c>
      <c r="AH69" s="27">
        <v>1</v>
      </c>
      <c r="AI69">
        <v>11</v>
      </c>
      <c r="AJ69" s="21">
        <f t="shared" si="16"/>
        <v>100</v>
      </c>
      <c r="AK69" s="27">
        <v>0</v>
      </c>
      <c r="AL69" s="24">
        <v>0</v>
      </c>
      <c r="AM69" s="36" t="s">
        <v>242</v>
      </c>
      <c r="AN69" s="27">
        <v>1</v>
      </c>
      <c r="AO69">
        <v>11</v>
      </c>
      <c r="AP69" s="36">
        <f t="shared" ref="AP69:AP132" si="19">AO69/AD69*100</f>
        <v>100</v>
      </c>
      <c r="AQ69" t="s">
        <v>1813</v>
      </c>
      <c r="AR69">
        <v>1</v>
      </c>
      <c r="AT69" t="s">
        <v>1812</v>
      </c>
      <c r="AU69" s="27">
        <v>1</v>
      </c>
      <c r="AV69">
        <v>9</v>
      </c>
      <c r="AW69" s="21">
        <f t="shared" si="4"/>
        <v>81.818181818181827</v>
      </c>
      <c r="AX69">
        <v>3</v>
      </c>
      <c r="AZ69" t="s">
        <v>1814</v>
      </c>
      <c r="BA69" s="27">
        <v>1</v>
      </c>
      <c r="BB69">
        <v>8</v>
      </c>
      <c r="BC69" s="21">
        <f t="shared" si="15"/>
        <v>72.727272727272734</v>
      </c>
      <c r="BD69">
        <v>1</v>
      </c>
      <c r="BF69" t="s">
        <v>1812</v>
      </c>
      <c r="BG69" s="27">
        <v>1</v>
      </c>
      <c r="BH69">
        <v>4.3600000000000003</v>
      </c>
      <c r="BJ69">
        <v>3</v>
      </c>
      <c r="BL69" t="s">
        <v>1814</v>
      </c>
      <c r="BM69" s="27">
        <v>1</v>
      </c>
      <c r="BN69">
        <v>3</v>
      </c>
      <c r="BP69" t="s">
        <v>1814</v>
      </c>
      <c r="BQ69" s="27">
        <v>1</v>
      </c>
      <c r="BR69">
        <v>3</v>
      </c>
      <c r="BS69" s="21">
        <f t="shared" si="14"/>
        <v>27.27272727272727</v>
      </c>
      <c r="BU69">
        <v>1</v>
      </c>
      <c r="BW69" t="s">
        <v>1812</v>
      </c>
      <c r="BX69" s="27">
        <v>1</v>
      </c>
      <c r="BY69">
        <v>1</v>
      </c>
      <c r="BZ69" s="21">
        <f t="shared" si="13"/>
        <v>9.0909090909090917</v>
      </c>
      <c r="CA69">
        <v>2</v>
      </c>
      <c r="CB69">
        <v>1</v>
      </c>
      <c r="CD69" t="s">
        <v>1812</v>
      </c>
      <c r="CE69" s="27">
        <v>0</v>
      </c>
    </row>
    <row r="70" spans="1:84" ht="15" hidden="1" customHeight="1" x14ac:dyDescent="0.2">
      <c r="A70">
        <v>69</v>
      </c>
      <c r="B70">
        <v>69</v>
      </c>
      <c r="C70" s="1">
        <v>44598.693055555559</v>
      </c>
      <c r="D70" s="1">
        <v>44599.680555555555</v>
      </c>
      <c r="E70">
        <v>0</v>
      </c>
      <c r="F70" t="s">
        <v>1099</v>
      </c>
      <c r="G70">
        <v>100</v>
      </c>
      <c r="H70">
        <v>85290</v>
      </c>
      <c r="I70">
        <v>1</v>
      </c>
      <c r="J70" s="1">
        <v>44599.680555555555</v>
      </c>
      <c r="K70" t="s">
        <v>1833</v>
      </c>
      <c r="L70" t="s">
        <v>242</v>
      </c>
      <c r="M70" t="s">
        <v>242</v>
      </c>
      <c r="N70" t="s">
        <v>1834</v>
      </c>
      <c r="O70" t="s">
        <v>1835</v>
      </c>
      <c r="P70">
        <v>34.037994380000001</v>
      </c>
      <c r="Q70">
        <v>-118.4543991</v>
      </c>
      <c r="R70" t="s">
        <v>245</v>
      </c>
      <c r="S70" t="s">
        <v>246</v>
      </c>
      <c r="T70" t="s">
        <v>1836</v>
      </c>
      <c r="U70" t="s">
        <v>1837</v>
      </c>
      <c r="V70">
        <v>277432100</v>
      </c>
      <c r="W70">
        <v>2821</v>
      </c>
      <c r="X70" t="s">
        <v>418</v>
      </c>
      <c r="Y70" t="s">
        <v>1838</v>
      </c>
      <c r="Z70">
        <v>2020</v>
      </c>
      <c r="AA70">
        <v>0</v>
      </c>
      <c r="AD70">
        <v>13</v>
      </c>
      <c r="AE70">
        <v>3</v>
      </c>
      <c r="AG70" t="s">
        <v>1839</v>
      </c>
      <c r="AH70" s="27">
        <v>1</v>
      </c>
      <c r="AI70">
        <v>6</v>
      </c>
      <c r="AJ70" s="21">
        <f t="shared" si="16"/>
        <v>46.153846153846153</v>
      </c>
      <c r="AK70" s="27">
        <v>0</v>
      </c>
      <c r="AL70" s="24">
        <v>0</v>
      </c>
      <c r="AM70" s="36" t="s">
        <v>242</v>
      </c>
      <c r="AN70" s="27">
        <v>0</v>
      </c>
      <c r="AO70" s="24">
        <v>0</v>
      </c>
      <c r="AP70" s="36">
        <f t="shared" si="19"/>
        <v>0</v>
      </c>
      <c r="AR70">
        <v>3</v>
      </c>
      <c r="AT70" t="s">
        <v>1839</v>
      </c>
      <c r="AU70" s="27">
        <v>1</v>
      </c>
      <c r="AV70">
        <v>12</v>
      </c>
      <c r="AW70" s="21">
        <f t="shared" ref="AW70:AW133" si="20">AV70/AD70*100</f>
        <v>92.307692307692307</v>
      </c>
      <c r="AX70">
        <v>3</v>
      </c>
      <c r="AZ70" t="s">
        <v>1839</v>
      </c>
      <c r="BA70" s="27">
        <v>1</v>
      </c>
      <c r="BB70">
        <v>12</v>
      </c>
      <c r="BC70" s="21">
        <f t="shared" si="15"/>
        <v>92.307692307692307</v>
      </c>
      <c r="BD70">
        <v>3</v>
      </c>
      <c r="BF70" t="s">
        <v>1839</v>
      </c>
      <c r="BG70" s="27">
        <v>1</v>
      </c>
      <c r="BJ70">
        <v>3</v>
      </c>
      <c r="BL70" t="s">
        <v>1839</v>
      </c>
      <c r="BM70" s="27">
        <v>1</v>
      </c>
      <c r="BN70">
        <v>3</v>
      </c>
      <c r="BP70" t="s">
        <v>1839</v>
      </c>
      <c r="BQ70" s="27">
        <v>1</v>
      </c>
      <c r="BR70">
        <v>3</v>
      </c>
      <c r="BS70" s="21">
        <f t="shared" si="14"/>
        <v>23.076923076923077</v>
      </c>
      <c r="BU70">
        <v>1</v>
      </c>
      <c r="BW70" t="s">
        <v>1840</v>
      </c>
      <c r="BX70" s="27">
        <v>1</v>
      </c>
      <c r="BY70">
        <v>5</v>
      </c>
      <c r="BZ70" s="21">
        <f t="shared" si="13"/>
        <v>38.461538461538467</v>
      </c>
      <c r="CA70">
        <v>2</v>
      </c>
      <c r="CB70">
        <v>3</v>
      </c>
      <c r="CD70" t="s">
        <v>1840</v>
      </c>
      <c r="CE70" s="27">
        <v>0</v>
      </c>
    </row>
    <row r="71" spans="1:84" ht="15" hidden="1" customHeight="1" x14ac:dyDescent="0.2">
      <c r="A71">
        <v>70</v>
      </c>
      <c r="B71">
        <v>70</v>
      </c>
      <c r="C71" s="1">
        <v>44599.680555555555</v>
      </c>
      <c r="D71" s="1">
        <v>44599.738888888889</v>
      </c>
      <c r="E71">
        <v>0</v>
      </c>
      <c r="F71" t="s">
        <v>1099</v>
      </c>
      <c r="G71">
        <v>100</v>
      </c>
      <c r="H71">
        <v>5043</v>
      </c>
      <c r="I71">
        <v>1</v>
      </c>
      <c r="J71" s="1">
        <v>44599.738888888889</v>
      </c>
      <c r="K71" t="s">
        <v>1858</v>
      </c>
      <c r="L71" t="s">
        <v>242</v>
      </c>
      <c r="M71" t="s">
        <v>242</v>
      </c>
      <c r="N71" t="s">
        <v>1859</v>
      </c>
      <c r="O71" t="s">
        <v>1860</v>
      </c>
      <c r="P71">
        <v>34.037994380000001</v>
      </c>
      <c r="Q71">
        <v>-118.4543991</v>
      </c>
      <c r="R71" t="s">
        <v>245</v>
      </c>
      <c r="S71" t="s">
        <v>246</v>
      </c>
      <c r="T71" t="s">
        <v>1861</v>
      </c>
      <c r="U71" t="s">
        <v>1862</v>
      </c>
      <c r="V71" t="s">
        <v>1863</v>
      </c>
      <c r="W71">
        <v>3674</v>
      </c>
      <c r="X71" t="s">
        <v>297</v>
      </c>
      <c r="Y71" t="s">
        <v>1864</v>
      </c>
      <c r="Z71">
        <v>2020</v>
      </c>
      <c r="AA71">
        <v>0</v>
      </c>
      <c r="AD71">
        <v>7</v>
      </c>
      <c r="AE71">
        <v>1</v>
      </c>
      <c r="AG71" t="s">
        <v>1865</v>
      </c>
      <c r="AH71" s="27">
        <v>1</v>
      </c>
      <c r="AI71">
        <v>4</v>
      </c>
      <c r="AJ71" s="21">
        <f t="shared" si="16"/>
        <v>57.142857142857139</v>
      </c>
      <c r="AK71" s="27">
        <v>0</v>
      </c>
      <c r="AL71" s="24">
        <v>0</v>
      </c>
      <c r="AM71" s="36" t="s">
        <v>242</v>
      </c>
      <c r="AN71" s="27">
        <v>0</v>
      </c>
      <c r="AO71" s="24">
        <v>0</v>
      </c>
      <c r="AP71" s="36">
        <f t="shared" si="19"/>
        <v>0</v>
      </c>
      <c r="AR71">
        <v>3</v>
      </c>
      <c r="AT71" t="s">
        <v>1866</v>
      </c>
      <c r="AU71" s="27">
        <v>1</v>
      </c>
      <c r="AV71">
        <v>6</v>
      </c>
      <c r="AW71" s="21">
        <f t="shared" si="20"/>
        <v>85.714285714285708</v>
      </c>
      <c r="AX71">
        <v>3</v>
      </c>
      <c r="AZ71" t="s">
        <v>1866</v>
      </c>
      <c r="BA71" s="27">
        <v>1</v>
      </c>
      <c r="BB71">
        <v>5</v>
      </c>
      <c r="BC71" s="21">
        <f t="shared" si="15"/>
        <v>71.428571428571431</v>
      </c>
      <c r="BD71">
        <v>2</v>
      </c>
      <c r="BF71" t="s">
        <v>1866</v>
      </c>
      <c r="BG71" s="27">
        <v>1</v>
      </c>
      <c r="BJ71">
        <v>2</v>
      </c>
      <c r="BL71" t="s">
        <v>1867</v>
      </c>
      <c r="BM71" s="27">
        <v>1</v>
      </c>
      <c r="BN71">
        <v>2</v>
      </c>
      <c r="BP71" t="s">
        <v>1867</v>
      </c>
      <c r="BQ71" s="27">
        <v>1</v>
      </c>
      <c r="BR71">
        <v>1</v>
      </c>
      <c r="BS71" s="21">
        <f t="shared" si="14"/>
        <v>14.285714285714285</v>
      </c>
      <c r="BU71">
        <v>1</v>
      </c>
      <c r="BW71" t="s">
        <v>1865</v>
      </c>
      <c r="BX71" s="27">
        <v>0</v>
      </c>
      <c r="BY71" s="24">
        <v>0</v>
      </c>
      <c r="BZ71" s="21">
        <f>BY71/AD71*100</f>
        <v>0</v>
      </c>
      <c r="CA71" t="s">
        <v>242</v>
      </c>
      <c r="CB71" t="s">
        <v>242</v>
      </c>
      <c r="CE71" s="27">
        <v>0</v>
      </c>
    </row>
    <row r="72" spans="1:84" ht="15" hidden="1" customHeight="1" x14ac:dyDescent="0.2">
      <c r="A72" s="10">
        <v>71</v>
      </c>
      <c r="B72">
        <v>71</v>
      </c>
      <c r="C72" s="1">
        <v>44506.880555555559</v>
      </c>
      <c r="D72" s="1">
        <v>44507.986805555556</v>
      </c>
      <c r="E72">
        <v>0</v>
      </c>
      <c r="F72" t="s">
        <v>1876</v>
      </c>
      <c r="G72">
        <v>0</v>
      </c>
      <c r="H72">
        <v>99214</v>
      </c>
      <c r="I72">
        <v>0</v>
      </c>
      <c r="J72" s="1">
        <v>44599.986805555556</v>
      </c>
      <c r="K72" t="s">
        <v>1877</v>
      </c>
      <c r="L72" t="s">
        <v>242</v>
      </c>
      <c r="M72" t="s">
        <v>242</v>
      </c>
      <c r="N72" t="s">
        <v>1878</v>
      </c>
      <c r="O72" t="s">
        <v>1879</v>
      </c>
      <c r="P72" t="s">
        <v>242</v>
      </c>
      <c r="Q72" t="s">
        <v>242</v>
      </c>
      <c r="R72" t="s">
        <v>245</v>
      </c>
      <c r="S72" t="s">
        <v>246</v>
      </c>
      <c r="T72" s="10" t="s">
        <v>1880</v>
      </c>
      <c r="U72" t="s">
        <v>1881</v>
      </c>
      <c r="V72">
        <v>983134107</v>
      </c>
      <c r="W72">
        <v>7011</v>
      </c>
      <c r="X72" s="10" t="s">
        <v>271</v>
      </c>
      <c r="Y72" s="10" t="s">
        <v>1304</v>
      </c>
      <c r="Z72" s="10">
        <v>2020</v>
      </c>
      <c r="AA72" s="10">
        <v>0</v>
      </c>
      <c r="AD72" s="10">
        <v>10</v>
      </c>
      <c r="AE72">
        <v>2</v>
      </c>
      <c r="AG72" t="s">
        <v>1882</v>
      </c>
      <c r="AH72" s="22">
        <v>1</v>
      </c>
      <c r="AI72" s="10">
        <v>10</v>
      </c>
      <c r="AJ72" s="21">
        <f t="shared" si="16"/>
        <v>100</v>
      </c>
      <c r="AK72" s="22">
        <v>0.5</v>
      </c>
      <c r="AL72" s="10">
        <v>3</v>
      </c>
      <c r="AM72" s="36">
        <f t="shared" si="18"/>
        <v>30</v>
      </c>
      <c r="AN72" s="22">
        <v>0.5</v>
      </c>
      <c r="AO72" s="10">
        <v>1</v>
      </c>
      <c r="AP72" s="36">
        <f t="shared" si="19"/>
        <v>10</v>
      </c>
      <c r="AQ72" t="s">
        <v>1184</v>
      </c>
      <c r="AR72">
        <v>2</v>
      </c>
      <c r="AT72" t="s">
        <v>1883</v>
      </c>
      <c r="AU72" s="22">
        <v>1</v>
      </c>
      <c r="AV72" s="10">
        <v>9</v>
      </c>
      <c r="AW72" s="21">
        <f t="shared" si="20"/>
        <v>90</v>
      </c>
      <c r="AX72">
        <v>2</v>
      </c>
      <c r="AZ72" t="s">
        <v>1882</v>
      </c>
      <c r="BA72" s="22">
        <v>0.5</v>
      </c>
      <c r="BB72" s="10">
        <v>1</v>
      </c>
      <c r="BC72" s="21">
        <f t="shared" si="15"/>
        <v>10</v>
      </c>
      <c r="BD72">
        <v>1</v>
      </c>
      <c r="BF72" t="s">
        <v>1884</v>
      </c>
      <c r="BG72" s="22">
        <v>0.5</v>
      </c>
      <c r="BH72" s="10">
        <v>3.5</v>
      </c>
      <c r="BI72" s="10" t="s">
        <v>1885</v>
      </c>
      <c r="BJ72">
        <v>1</v>
      </c>
      <c r="BL72" t="s">
        <v>1884</v>
      </c>
      <c r="BM72" s="22">
        <v>1</v>
      </c>
      <c r="BN72">
        <v>2</v>
      </c>
      <c r="BP72" t="s">
        <v>1882</v>
      </c>
      <c r="BQ72" s="22">
        <v>1</v>
      </c>
      <c r="BR72" s="10">
        <v>4</v>
      </c>
      <c r="BS72" s="21">
        <f t="shared" si="14"/>
        <v>40</v>
      </c>
      <c r="BT72" s="10" t="s">
        <v>1886</v>
      </c>
      <c r="BU72" s="10">
        <v>1</v>
      </c>
      <c r="BV72" s="10"/>
      <c r="BW72" s="10" t="s">
        <v>1884</v>
      </c>
      <c r="BX72" s="22">
        <v>1</v>
      </c>
      <c r="BY72" s="10">
        <v>5</v>
      </c>
      <c r="BZ72" s="21">
        <f t="shared" ref="BZ72:BZ79" si="21">BY72/AD72*100</f>
        <v>50</v>
      </c>
      <c r="CA72" s="10">
        <v>2</v>
      </c>
      <c r="CB72" s="10">
        <v>1</v>
      </c>
      <c r="CC72" s="10"/>
      <c r="CD72" s="10" t="s">
        <v>1884</v>
      </c>
      <c r="CE72" s="22">
        <v>0</v>
      </c>
      <c r="CF72" s="10"/>
    </row>
    <row r="73" spans="1:84" ht="15" hidden="1" customHeight="1" x14ac:dyDescent="0.2">
      <c r="A73">
        <v>72</v>
      </c>
      <c r="B73">
        <v>72</v>
      </c>
      <c r="C73" s="1">
        <v>44598.508333333331</v>
      </c>
      <c r="D73" s="1">
        <v>44600.720138888886</v>
      </c>
      <c r="E73">
        <v>0</v>
      </c>
      <c r="F73" t="s">
        <v>438</v>
      </c>
      <c r="G73">
        <v>100</v>
      </c>
      <c r="H73">
        <v>191080</v>
      </c>
      <c r="I73">
        <v>1</v>
      </c>
      <c r="J73" s="1">
        <v>44600.720138888886</v>
      </c>
      <c r="K73" t="s">
        <v>1903</v>
      </c>
      <c r="L73" t="s">
        <v>242</v>
      </c>
      <c r="M73" t="s">
        <v>242</v>
      </c>
      <c r="N73" t="s">
        <v>1904</v>
      </c>
      <c r="O73" t="s">
        <v>1905</v>
      </c>
      <c r="P73">
        <v>34.037994380000001</v>
      </c>
      <c r="Q73">
        <v>-118.4543991</v>
      </c>
      <c r="R73" t="s">
        <v>245</v>
      </c>
      <c r="S73" t="s">
        <v>246</v>
      </c>
      <c r="T73" t="s">
        <v>1906</v>
      </c>
      <c r="U73" t="s">
        <v>1907</v>
      </c>
      <c r="V73">
        <v>281020107</v>
      </c>
      <c r="W73">
        <v>4911</v>
      </c>
      <c r="X73" t="s">
        <v>490</v>
      </c>
      <c r="Y73" t="s">
        <v>491</v>
      </c>
      <c r="Z73">
        <v>2020</v>
      </c>
      <c r="AA73">
        <v>0</v>
      </c>
      <c r="AD73">
        <v>11</v>
      </c>
      <c r="AE73">
        <v>1</v>
      </c>
      <c r="AG73" t="s">
        <v>1908</v>
      </c>
      <c r="AH73" s="27">
        <v>1</v>
      </c>
      <c r="AI73">
        <v>4</v>
      </c>
      <c r="AJ73" s="21">
        <f t="shared" si="16"/>
        <v>36.363636363636367</v>
      </c>
      <c r="AK73" s="27">
        <v>1</v>
      </c>
      <c r="AL73">
        <v>2</v>
      </c>
      <c r="AM73" s="36">
        <f t="shared" si="18"/>
        <v>18.181818181818183</v>
      </c>
      <c r="AN73" s="27">
        <v>0</v>
      </c>
      <c r="AO73" s="24">
        <v>0</v>
      </c>
      <c r="AP73" s="36">
        <f>AO73/AD73*100</f>
        <v>0</v>
      </c>
      <c r="AQ73" t="s">
        <v>1909</v>
      </c>
      <c r="AR73">
        <v>3</v>
      </c>
      <c r="AT73" t="s">
        <v>1910</v>
      </c>
      <c r="AU73" s="27">
        <v>1</v>
      </c>
      <c r="AV73">
        <v>10</v>
      </c>
      <c r="AW73" s="21">
        <f t="shared" si="20"/>
        <v>90.909090909090907</v>
      </c>
      <c r="AX73">
        <v>3</v>
      </c>
      <c r="AZ73" t="s">
        <v>1910</v>
      </c>
      <c r="BA73" s="27">
        <v>1</v>
      </c>
      <c r="BB73">
        <v>10</v>
      </c>
      <c r="BC73" s="21">
        <f t="shared" si="15"/>
        <v>90.909090909090907</v>
      </c>
      <c r="BD73">
        <v>3</v>
      </c>
      <c r="BF73" t="s">
        <v>1910</v>
      </c>
      <c r="BG73" s="27">
        <v>1</v>
      </c>
      <c r="BH73">
        <v>5.3</v>
      </c>
      <c r="BJ73">
        <v>3</v>
      </c>
      <c r="BL73" t="s">
        <v>1910</v>
      </c>
      <c r="BM73" s="27">
        <v>1</v>
      </c>
      <c r="BN73">
        <v>3</v>
      </c>
      <c r="BP73" t="s">
        <v>1910</v>
      </c>
      <c r="BQ73" s="27">
        <v>1</v>
      </c>
      <c r="BR73">
        <v>4</v>
      </c>
      <c r="BS73" s="21">
        <f t="shared" si="14"/>
        <v>36.363636363636367</v>
      </c>
      <c r="BU73">
        <v>3</v>
      </c>
      <c r="BW73" t="s">
        <v>1910</v>
      </c>
      <c r="BX73" s="27">
        <v>1</v>
      </c>
      <c r="BY73">
        <v>4</v>
      </c>
      <c r="BZ73" s="21">
        <f t="shared" si="21"/>
        <v>36.363636363636367</v>
      </c>
      <c r="CA73">
        <v>2</v>
      </c>
      <c r="CB73">
        <v>3</v>
      </c>
      <c r="CD73" t="s">
        <v>1910</v>
      </c>
      <c r="CE73" s="27">
        <v>0</v>
      </c>
    </row>
    <row r="74" spans="1:84" ht="15" hidden="1" customHeight="1" x14ac:dyDescent="0.2">
      <c r="A74">
        <v>73</v>
      </c>
      <c r="B74">
        <v>73</v>
      </c>
      <c r="C74" s="1">
        <v>44599.742361111108</v>
      </c>
      <c r="D74" s="1">
        <v>44600.754861111112</v>
      </c>
      <c r="E74">
        <v>0</v>
      </c>
      <c r="F74" t="s">
        <v>1099</v>
      </c>
      <c r="G74">
        <v>100</v>
      </c>
      <c r="H74">
        <v>87484</v>
      </c>
      <c r="I74">
        <v>1</v>
      </c>
      <c r="J74" s="1">
        <v>44600.754861111112</v>
      </c>
      <c r="K74" t="s">
        <v>1926</v>
      </c>
      <c r="L74" t="s">
        <v>242</v>
      </c>
      <c r="M74" t="s">
        <v>242</v>
      </c>
      <c r="N74" t="s">
        <v>1927</v>
      </c>
      <c r="O74" t="s">
        <v>1928</v>
      </c>
      <c r="P74">
        <v>34.037994380000001</v>
      </c>
      <c r="Q74">
        <v>-118.4543991</v>
      </c>
      <c r="R74" t="s">
        <v>245</v>
      </c>
      <c r="S74" t="s">
        <v>246</v>
      </c>
      <c r="T74" t="s">
        <v>1929</v>
      </c>
      <c r="U74" t="s">
        <v>1930</v>
      </c>
      <c r="V74" t="s">
        <v>1931</v>
      </c>
      <c r="W74">
        <v>6798</v>
      </c>
      <c r="X74" t="s">
        <v>659</v>
      </c>
      <c r="Y74" t="s">
        <v>660</v>
      </c>
      <c r="Z74">
        <v>2021</v>
      </c>
      <c r="AA74">
        <v>1</v>
      </c>
      <c r="AB74">
        <v>11</v>
      </c>
      <c r="AD74">
        <v>13</v>
      </c>
      <c r="AE74">
        <v>1</v>
      </c>
      <c r="AG74" t="s">
        <v>1932</v>
      </c>
      <c r="AH74" s="27">
        <v>1</v>
      </c>
      <c r="AI74">
        <v>9</v>
      </c>
      <c r="AJ74" s="21">
        <f t="shared" si="16"/>
        <v>69.230769230769226</v>
      </c>
      <c r="AK74" s="27">
        <v>1</v>
      </c>
      <c r="AL74">
        <v>1</v>
      </c>
      <c r="AM74" s="36">
        <f t="shared" si="18"/>
        <v>7.6923076923076925</v>
      </c>
      <c r="AN74" s="27">
        <v>1</v>
      </c>
      <c r="AO74">
        <v>1</v>
      </c>
      <c r="AP74" s="36">
        <f t="shared" si="19"/>
        <v>7.6923076923076925</v>
      </c>
      <c r="AR74">
        <v>3</v>
      </c>
      <c r="AT74" t="s">
        <v>1933</v>
      </c>
      <c r="AU74" s="27">
        <v>1</v>
      </c>
      <c r="AV74">
        <v>12</v>
      </c>
      <c r="AW74" s="21">
        <f t="shared" si="20"/>
        <v>92.307692307692307</v>
      </c>
      <c r="AX74">
        <v>3</v>
      </c>
      <c r="AZ74" t="s">
        <v>1933</v>
      </c>
      <c r="BA74" s="27">
        <v>1</v>
      </c>
      <c r="BB74">
        <v>9</v>
      </c>
      <c r="BC74" s="21">
        <f t="shared" si="15"/>
        <v>69.230769230769226</v>
      </c>
      <c r="BD74">
        <v>3</v>
      </c>
      <c r="BF74" t="s">
        <v>1933</v>
      </c>
      <c r="BG74" s="27">
        <v>1</v>
      </c>
      <c r="BH74">
        <v>9.1999999999999993</v>
      </c>
      <c r="BJ74">
        <v>3</v>
      </c>
      <c r="BL74" t="s">
        <v>1933</v>
      </c>
      <c r="BM74" s="27">
        <v>1</v>
      </c>
      <c r="BN74">
        <v>3</v>
      </c>
      <c r="BP74" t="s">
        <v>1933</v>
      </c>
      <c r="BQ74" s="27">
        <v>1</v>
      </c>
      <c r="BR74">
        <v>4</v>
      </c>
      <c r="BS74" s="21">
        <f t="shared" si="14"/>
        <v>30.76923076923077</v>
      </c>
      <c r="BU74">
        <v>1</v>
      </c>
      <c r="BW74" t="s">
        <v>1932</v>
      </c>
      <c r="BX74" s="27">
        <v>1</v>
      </c>
      <c r="BY74">
        <v>3</v>
      </c>
      <c r="BZ74" s="21">
        <f t="shared" si="21"/>
        <v>23.076923076923077</v>
      </c>
      <c r="CA74">
        <v>2</v>
      </c>
      <c r="CB74">
        <v>1</v>
      </c>
      <c r="CD74" t="s">
        <v>1932</v>
      </c>
      <c r="CE74" s="27">
        <v>0</v>
      </c>
    </row>
    <row r="75" spans="1:84" ht="15" hidden="1" customHeight="1" x14ac:dyDescent="0.2">
      <c r="A75">
        <v>74</v>
      </c>
      <c r="B75">
        <v>74</v>
      </c>
      <c r="C75" s="1">
        <v>44600.756944444445</v>
      </c>
      <c r="D75" s="1">
        <v>44601.663194444445</v>
      </c>
      <c r="E75">
        <v>0</v>
      </c>
      <c r="F75" t="s">
        <v>1099</v>
      </c>
      <c r="G75">
        <v>100</v>
      </c>
      <c r="H75">
        <v>78355</v>
      </c>
      <c r="I75">
        <v>1</v>
      </c>
      <c r="J75" s="1">
        <v>44601.663194444445</v>
      </c>
      <c r="K75" t="s">
        <v>1950</v>
      </c>
      <c r="L75" t="s">
        <v>242</v>
      </c>
      <c r="M75" t="s">
        <v>242</v>
      </c>
      <c r="N75" t="s">
        <v>1951</v>
      </c>
      <c r="O75" t="s">
        <v>1952</v>
      </c>
      <c r="P75">
        <v>34.037994380000001</v>
      </c>
      <c r="Q75">
        <v>-118.4543991</v>
      </c>
      <c r="R75" t="s">
        <v>245</v>
      </c>
      <c r="S75" t="s">
        <v>246</v>
      </c>
      <c r="T75" t="s">
        <v>1953</v>
      </c>
      <c r="U75" t="s">
        <v>1954</v>
      </c>
      <c r="V75">
        <v>297178105</v>
      </c>
      <c r="W75">
        <v>6798</v>
      </c>
      <c r="X75" t="s">
        <v>659</v>
      </c>
      <c r="Y75" t="s">
        <v>660</v>
      </c>
      <c r="Z75">
        <v>2020</v>
      </c>
      <c r="AA75">
        <v>0</v>
      </c>
      <c r="AD75">
        <v>9</v>
      </c>
      <c r="AE75">
        <v>1</v>
      </c>
      <c r="AG75" t="s">
        <v>1955</v>
      </c>
      <c r="AH75" s="27">
        <v>1</v>
      </c>
      <c r="AI75">
        <v>9</v>
      </c>
      <c r="AJ75" s="21">
        <f t="shared" si="16"/>
        <v>100</v>
      </c>
      <c r="AK75" s="27">
        <v>0</v>
      </c>
      <c r="AL75" s="24">
        <v>0</v>
      </c>
      <c r="AM75" s="36" t="s">
        <v>242</v>
      </c>
      <c r="AN75" s="27">
        <v>0</v>
      </c>
      <c r="AO75" s="24">
        <v>0</v>
      </c>
      <c r="AP75" s="36">
        <f t="shared" si="19"/>
        <v>0</v>
      </c>
      <c r="AR75">
        <v>3</v>
      </c>
      <c r="AT75" t="s">
        <v>1956</v>
      </c>
      <c r="AU75" s="27">
        <v>1</v>
      </c>
      <c r="AV75">
        <v>8</v>
      </c>
      <c r="AW75" s="21">
        <f t="shared" si="20"/>
        <v>88.888888888888886</v>
      </c>
      <c r="AX75">
        <v>3</v>
      </c>
      <c r="AZ75" t="s">
        <v>1956</v>
      </c>
      <c r="BA75" s="27">
        <v>1</v>
      </c>
      <c r="BB75">
        <v>7</v>
      </c>
      <c r="BC75" s="21">
        <f t="shared" si="15"/>
        <v>77.777777777777786</v>
      </c>
      <c r="BD75">
        <v>1</v>
      </c>
      <c r="BF75" t="s">
        <v>1955</v>
      </c>
      <c r="BG75" s="27">
        <v>1</v>
      </c>
      <c r="BH75">
        <v>11.7</v>
      </c>
      <c r="BJ75">
        <v>1</v>
      </c>
      <c r="BL75" t="s">
        <v>1955</v>
      </c>
      <c r="BM75" s="27">
        <v>1</v>
      </c>
      <c r="BN75">
        <v>3</v>
      </c>
      <c r="BP75" t="s">
        <v>1956</v>
      </c>
      <c r="BQ75" s="27">
        <v>1</v>
      </c>
      <c r="BR75">
        <v>3</v>
      </c>
      <c r="BS75" s="21">
        <f t="shared" si="14"/>
        <v>33.333333333333329</v>
      </c>
      <c r="BU75">
        <v>1</v>
      </c>
      <c r="BW75" t="s">
        <v>1955</v>
      </c>
      <c r="BX75" s="27">
        <v>1</v>
      </c>
      <c r="BY75">
        <v>2</v>
      </c>
      <c r="BZ75" s="21">
        <f t="shared" si="21"/>
        <v>22.222222222222221</v>
      </c>
      <c r="CA75">
        <v>2</v>
      </c>
      <c r="CB75">
        <v>1</v>
      </c>
      <c r="CD75" t="s">
        <v>1955</v>
      </c>
      <c r="CE75" s="27">
        <v>0</v>
      </c>
    </row>
    <row r="76" spans="1:84" ht="15" hidden="1" customHeight="1" x14ac:dyDescent="0.2">
      <c r="A76">
        <v>75</v>
      </c>
      <c r="B76">
        <v>75</v>
      </c>
      <c r="C76" s="1">
        <v>44601.611805555556</v>
      </c>
      <c r="D76" s="1">
        <v>44601.79583333333</v>
      </c>
      <c r="E76">
        <v>0</v>
      </c>
      <c r="F76" t="s">
        <v>1099</v>
      </c>
      <c r="G76">
        <v>100</v>
      </c>
      <c r="H76">
        <v>15858</v>
      </c>
      <c r="I76">
        <v>1</v>
      </c>
      <c r="J76" s="1">
        <v>44601.79583333333</v>
      </c>
      <c r="K76" t="s">
        <v>1972</v>
      </c>
      <c r="L76" t="s">
        <v>242</v>
      </c>
      <c r="M76" t="s">
        <v>242</v>
      </c>
      <c r="N76" t="s">
        <v>1973</v>
      </c>
      <c r="O76" t="s">
        <v>1974</v>
      </c>
      <c r="P76">
        <v>34.037994380000001</v>
      </c>
      <c r="Q76">
        <v>-118.4543991</v>
      </c>
      <c r="R76" t="s">
        <v>245</v>
      </c>
      <c r="S76" t="s">
        <v>246</v>
      </c>
      <c r="T76" t="s">
        <v>1975</v>
      </c>
      <c r="U76" t="s">
        <v>1976</v>
      </c>
      <c r="V76" t="s">
        <v>1977</v>
      </c>
      <c r="W76">
        <v>4911</v>
      </c>
      <c r="X76" t="s">
        <v>490</v>
      </c>
      <c r="Y76" t="s">
        <v>491</v>
      </c>
      <c r="Z76">
        <v>2020</v>
      </c>
      <c r="AA76">
        <v>1</v>
      </c>
      <c r="AB76">
        <v>6</v>
      </c>
      <c r="AD76">
        <v>11</v>
      </c>
      <c r="AE76">
        <v>1</v>
      </c>
      <c r="AG76" t="s">
        <v>1978</v>
      </c>
      <c r="AH76" s="27">
        <v>1</v>
      </c>
      <c r="AI76">
        <v>11</v>
      </c>
      <c r="AJ76" s="21">
        <f t="shared" si="16"/>
        <v>100</v>
      </c>
      <c r="AK76" s="27">
        <v>0</v>
      </c>
      <c r="AL76" s="24">
        <v>0</v>
      </c>
      <c r="AM76" s="36" t="s">
        <v>242</v>
      </c>
      <c r="AN76" s="27">
        <v>0</v>
      </c>
      <c r="AO76" s="24">
        <v>0</v>
      </c>
      <c r="AP76" s="36">
        <f t="shared" si="19"/>
        <v>0</v>
      </c>
      <c r="AR76">
        <v>3</v>
      </c>
      <c r="AT76" t="s">
        <v>1979</v>
      </c>
      <c r="AU76" s="27">
        <v>1</v>
      </c>
      <c r="AV76">
        <v>10</v>
      </c>
      <c r="AW76" s="21">
        <f t="shared" si="20"/>
        <v>90.909090909090907</v>
      </c>
      <c r="AX76">
        <v>1</v>
      </c>
      <c r="AZ76" t="s">
        <v>1978</v>
      </c>
      <c r="BA76" s="27">
        <v>1</v>
      </c>
      <c r="BB76">
        <v>10</v>
      </c>
      <c r="BC76" s="21">
        <f t="shared" si="15"/>
        <v>90.909090909090907</v>
      </c>
      <c r="BD76">
        <v>1</v>
      </c>
      <c r="BF76" t="s">
        <v>1980</v>
      </c>
      <c r="BG76" s="27">
        <v>1</v>
      </c>
      <c r="BH76">
        <v>7.5</v>
      </c>
      <c r="BJ76">
        <v>1</v>
      </c>
      <c r="BL76" t="s">
        <v>1978</v>
      </c>
      <c r="BM76" s="27">
        <v>1</v>
      </c>
      <c r="BN76">
        <v>1</v>
      </c>
      <c r="BP76" t="s">
        <v>1978</v>
      </c>
      <c r="BQ76" s="27">
        <v>1</v>
      </c>
      <c r="BR76">
        <v>4</v>
      </c>
      <c r="BS76" s="21">
        <f t="shared" si="14"/>
        <v>36.363636363636367</v>
      </c>
      <c r="BU76">
        <v>3</v>
      </c>
      <c r="BW76" t="s">
        <v>1979</v>
      </c>
      <c r="BX76" s="27">
        <v>1</v>
      </c>
      <c r="BY76">
        <v>2</v>
      </c>
      <c r="BZ76" s="21">
        <f t="shared" si="21"/>
        <v>18.181818181818183</v>
      </c>
      <c r="CA76">
        <v>2</v>
      </c>
      <c r="CB76">
        <v>3</v>
      </c>
      <c r="CD76" t="s">
        <v>1979</v>
      </c>
      <c r="CE76" s="27">
        <v>0</v>
      </c>
    </row>
    <row r="77" spans="1:84" ht="15" hidden="1" customHeight="1" x14ac:dyDescent="0.2">
      <c r="A77" s="10">
        <v>76</v>
      </c>
      <c r="B77">
        <v>76</v>
      </c>
      <c r="C77" s="1">
        <v>44606.677777777775</v>
      </c>
      <c r="D77" s="1">
        <v>44606.724999999999</v>
      </c>
      <c r="E77">
        <v>0</v>
      </c>
      <c r="F77" t="s">
        <v>1099</v>
      </c>
      <c r="G77">
        <v>100</v>
      </c>
      <c r="H77">
        <v>4052</v>
      </c>
      <c r="I77">
        <v>1</v>
      </c>
      <c r="J77" s="1">
        <v>44606.724999999999</v>
      </c>
      <c r="K77" t="s">
        <v>1999</v>
      </c>
      <c r="L77" t="s">
        <v>242</v>
      </c>
      <c r="M77" t="s">
        <v>242</v>
      </c>
      <c r="N77" t="s">
        <v>2000</v>
      </c>
      <c r="O77" t="s">
        <v>2001</v>
      </c>
      <c r="P77">
        <v>34.037994380000001</v>
      </c>
      <c r="Q77">
        <v>-118.4543991</v>
      </c>
      <c r="R77" t="s">
        <v>245</v>
      </c>
      <c r="S77" t="s">
        <v>246</v>
      </c>
      <c r="T77" s="10" t="s">
        <v>2002</v>
      </c>
      <c r="U77" t="s">
        <v>2003</v>
      </c>
      <c r="V77" t="s">
        <v>2004</v>
      </c>
      <c r="W77">
        <v>7389</v>
      </c>
      <c r="X77" s="10" t="s">
        <v>271</v>
      </c>
      <c r="Y77" s="10" t="s">
        <v>391</v>
      </c>
      <c r="Z77" s="10">
        <v>2020</v>
      </c>
      <c r="AA77" s="10">
        <v>0.5</v>
      </c>
      <c r="AD77" s="10">
        <v>8</v>
      </c>
      <c r="AE77">
        <v>3</v>
      </c>
      <c r="AG77" t="s">
        <v>2005</v>
      </c>
      <c r="AH77" s="22">
        <v>1</v>
      </c>
      <c r="AI77" s="10">
        <v>5</v>
      </c>
      <c r="AJ77" s="21">
        <f t="shared" si="16"/>
        <v>62.5</v>
      </c>
      <c r="AK77" s="22">
        <v>1</v>
      </c>
      <c r="AL77" s="10">
        <v>3</v>
      </c>
      <c r="AM77" s="36">
        <f t="shared" si="18"/>
        <v>37.5</v>
      </c>
      <c r="AN77" s="22">
        <v>1</v>
      </c>
      <c r="AO77" s="10">
        <v>3</v>
      </c>
      <c r="AP77" s="36">
        <f t="shared" si="19"/>
        <v>37.5</v>
      </c>
      <c r="AR77">
        <v>3</v>
      </c>
      <c r="AT77" t="s">
        <v>2005</v>
      </c>
      <c r="AU77" s="22">
        <v>1</v>
      </c>
      <c r="AV77" s="10">
        <v>7</v>
      </c>
      <c r="AW77" s="21">
        <f t="shared" si="20"/>
        <v>87.5</v>
      </c>
      <c r="AX77">
        <v>3</v>
      </c>
      <c r="AZ77" t="s">
        <v>2005</v>
      </c>
      <c r="BA77" s="22">
        <v>1</v>
      </c>
      <c r="BB77" s="10">
        <v>7</v>
      </c>
      <c r="BC77" s="21">
        <f t="shared" si="15"/>
        <v>87.5</v>
      </c>
      <c r="BD77">
        <v>3</v>
      </c>
      <c r="BF77" t="s">
        <v>2005</v>
      </c>
      <c r="BG77" s="22">
        <v>1</v>
      </c>
      <c r="BH77" s="10"/>
      <c r="BI77" s="10"/>
      <c r="BJ77">
        <v>3</v>
      </c>
      <c r="BL77" t="s">
        <v>2005</v>
      </c>
      <c r="BM77" s="22">
        <v>1</v>
      </c>
      <c r="BN77">
        <v>3</v>
      </c>
      <c r="BP77" t="s">
        <v>2005</v>
      </c>
      <c r="BQ77" s="22">
        <v>1</v>
      </c>
      <c r="BR77" s="10">
        <v>4</v>
      </c>
      <c r="BS77" s="21">
        <f t="shared" si="14"/>
        <v>50</v>
      </c>
      <c r="BT77" s="10"/>
      <c r="BU77" s="10">
        <v>1</v>
      </c>
      <c r="BV77" s="10"/>
      <c r="BW77" s="10" t="s">
        <v>2006</v>
      </c>
      <c r="BX77" s="22">
        <v>1</v>
      </c>
      <c r="BY77" s="10">
        <v>1</v>
      </c>
      <c r="BZ77" s="21">
        <f t="shared" si="21"/>
        <v>12.5</v>
      </c>
      <c r="CA77" s="10">
        <v>2</v>
      </c>
      <c r="CB77" s="10">
        <v>1</v>
      </c>
      <c r="CC77" s="10"/>
      <c r="CD77" s="10" t="s">
        <v>2006</v>
      </c>
      <c r="CE77" s="22">
        <v>0</v>
      </c>
      <c r="CF77" s="10"/>
    </row>
    <row r="78" spans="1:84" ht="15" hidden="1" customHeight="1" x14ac:dyDescent="0.2">
      <c r="A78">
        <v>77</v>
      </c>
      <c r="B78">
        <v>77</v>
      </c>
      <c r="C78" s="1">
        <v>44607.682638888888</v>
      </c>
      <c r="D78" s="1">
        <v>44607.76458333333</v>
      </c>
      <c r="E78">
        <v>0</v>
      </c>
      <c r="F78" t="s">
        <v>1099</v>
      </c>
      <c r="G78">
        <v>100</v>
      </c>
      <c r="H78">
        <v>7057</v>
      </c>
      <c r="I78">
        <v>1</v>
      </c>
      <c r="J78" s="1">
        <v>44607.76458333333</v>
      </c>
      <c r="K78" t="s">
        <v>2023</v>
      </c>
      <c r="L78" t="s">
        <v>242</v>
      </c>
      <c r="M78" t="s">
        <v>242</v>
      </c>
      <c r="N78" t="s">
        <v>2024</v>
      </c>
      <c r="O78" t="s">
        <v>2025</v>
      </c>
      <c r="P78">
        <v>34.037994380000001</v>
      </c>
      <c r="Q78">
        <v>-118.4543991</v>
      </c>
      <c r="R78" t="s">
        <v>245</v>
      </c>
      <c r="S78" t="s">
        <v>246</v>
      </c>
      <c r="T78" t="s">
        <v>2026</v>
      </c>
      <c r="U78" t="s">
        <v>2027</v>
      </c>
      <c r="V78" t="s">
        <v>2028</v>
      </c>
      <c r="W78">
        <v>4931</v>
      </c>
      <c r="X78" t="s">
        <v>490</v>
      </c>
      <c r="Y78" t="s">
        <v>491</v>
      </c>
      <c r="Z78">
        <v>2020</v>
      </c>
      <c r="AA78">
        <v>0</v>
      </c>
      <c r="AD78">
        <v>13</v>
      </c>
      <c r="AE78">
        <v>3</v>
      </c>
      <c r="AG78" t="s">
        <v>2029</v>
      </c>
      <c r="AH78" s="27">
        <v>1</v>
      </c>
      <c r="AI78">
        <v>10</v>
      </c>
      <c r="AJ78" s="21">
        <f t="shared" si="16"/>
        <v>76.923076923076934</v>
      </c>
      <c r="AK78" s="27">
        <v>0</v>
      </c>
      <c r="AL78" s="24">
        <v>0</v>
      </c>
      <c r="AM78" s="36" t="s">
        <v>242</v>
      </c>
      <c r="AN78" s="27">
        <v>1</v>
      </c>
      <c r="AO78">
        <v>2</v>
      </c>
      <c r="AP78" s="36">
        <f t="shared" si="19"/>
        <v>15.384615384615385</v>
      </c>
      <c r="AR78">
        <v>3</v>
      </c>
      <c r="AT78" t="s">
        <v>2029</v>
      </c>
      <c r="AU78" s="27">
        <v>1</v>
      </c>
      <c r="AV78">
        <v>12</v>
      </c>
      <c r="AW78" s="21">
        <f t="shared" si="20"/>
        <v>92.307692307692307</v>
      </c>
      <c r="AX78">
        <v>3</v>
      </c>
      <c r="AZ78" t="s">
        <v>2029</v>
      </c>
      <c r="BA78" s="27">
        <v>1</v>
      </c>
      <c r="BB78">
        <v>11</v>
      </c>
      <c r="BC78" s="21">
        <f t="shared" si="15"/>
        <v>84.615384615384613</v>
      </c>
      <c r="BD78">
        <v>3</v>
      </c>
      <c r="BF78" t="s">
        <v>2029</v>
      </c>
      <c r="BG78" s="27">
        <v>1</v>
      </c>
      <c r="BH78">
        <v>7.7</v>
      </c>
      <c r="BI78" t="s">
        <v>2029</v>
      </c>
      <c r="BJ78">
        <v>3</v>
      </c>
      <c r="BM78" s="27">
        <v>1</v>
      </c>
      <c r="BN78">
        <v>3</v>
      </c>
      <c r="BP78" t="s">
        <v>2029</v>
      </c>
      <c r="BQ78" s="27">
        <v>1</v>
      </c>
      <c r="BR78">
        <v>5</v>
      </c>
      <c r="BS78" s="21">
        <f t="shared" si="14"/>
        <v>38.461538461538467</v>
      </c>
      <c r="BU78">
        <v>3</v>
      </c>
      <c r="BW78" t="s">
        <v>2029</v>
      </c>
      <c r="BX78" s="27">
        <v>1</v>
      </c>
      <c r="BY78">
        <v>1</v>
      </c>
      <c r="BZ78" s="21">
        <f t="shared" si="21"/>
        <v>7.6923076923076925</v>
      </c>
      <c r="CA78">
        <v>2</v>
      </c>
      <c r="CB78">
        <v>3</v>
      </c>
      <c r="CD78" t="s">
        <v>2029</v>
      </c>
      <c r="CE78" s="27">
        <v>0</v>
      </c>
    </row>
    <row r="79" spans="1:84" ht="15" hidden="1" customHeight="1" x14ac:dyDescent="0.2">
      <c r="A79" s="10">
        <v>78</v>
      </c>
      <c r="B79">
        <v>78</v>
      </c>
      <c r="C79" s="1">
        <v>44615.668749999997</v>
      </c>
      <c r="D79" s="1">
        <v>44615.73333333333</v>
      </c>
      <c r="E79">
        <v>0</v>
      </c>
      <c r="F79" t="s">
        <v>1099</v>
      </c>
      <c r="G79">
        <v>100</v>
      </c>
      <c r="H79">
        <v>5576</v>
      </c>
      <c r="I79">
        <v>1</v>
      </c>
      <c r="J79" s="1">
        <v>44615.73333333333</v>
      </c>
      <c r="K79" t="s">
        <v>2051</v>
      </c>
      <c r="L79" t="s">
        <v>242</v>
      </c>
      <c r="M79" t="s">
        <v>242</v>
      </c>
      <c r="N79" t="s">
        <v>2052</v>
      </c>
      <c r="O79" t="s">
        <v>2053</v>
      </c>
      <c r="P79">
        <v>34.037994380000001</v>
      </c>
      <c r="Q79">
        <v>-118.4543991</v>
      </c>
      <c r="R79" t="s">
        <v>245</v>
      </c>
      <c r="S79" t="s">
        <v>246</v>
      </c>
      <c r="T79" s="10" t="s">
        <v>2054</v>
      </c>
      <c r="U79" t="s">
        <v>2055</v>
      </c>
      <c r="V79" t="s">
        <v>2056</v>
      </c>
      <c r="W79">
        <v>4700</v>
      </c>
      <c r="X79" s="10" t="s">
        <v>271</v>
      </c>
      <c r="Y79" s="10" t="s">
        <v>1304</v>
      </c>
      <c r="Z79" s="10">
        <v>2020</v>
      </c>
      <c r="AA79" s="10">
        <v>0</v>
      </c>
      <c r="AD79" s="10">
        <v>14</v>
      </c>
      <c r="AE79">
        <v>1</v>
      </c>
      <c r="AG79" t="s">
        <v>2057</v>
      </c>
      <c r="AH79" s="22">
        <v>1</v>
      </c>
      <c r="AI79" s="10">
        <v>8</v>
      </c>
      <c r="AJ79" s="21">
        <f t="shared" si="16"/>
        <v>57.142857142857139</v>
      </c>
      <c r="AK79" s="22">
        <v>0</v>
      </c>
      <c r="AL79" s="19">
        <v>0</v>
      </c>
      <c r="AM79" s="36" t="s">
        <v>242</v>
      </c>
      <c r="AN79" s="22">
        <v>1</v>
      </c>
      <c r="AO79" s="10">
        <v>1</v>
      </c>
      <c r="AP79" s="36">
        <f t="shared" si="19"/>
        <v>7.1428571428571423</v>
      </c>
      <c r="AR79">
        <v>3</v>
      </c>
      <c r="AT79" t="s">
        <v>2058</v>
      </c>
      <c r="AU79" s="22">
        <v>1</v>
      </c>
      <c r="AV79" s="10">
        <v>12</v>
      </c>
      <c r="AW79" s="21">
        <f t="shared" si="20"/>
        <v>85.714285714285708</v>
      </c>
      <c r="AX79">
        <v>3</v>
      </c>
      <c r="AZ79" t="s">
        <v>2058</v>
      </c>
      <c r="BA79" s="22">
        <v>1</v>
      </c>
      <c r="BB79" s="10">
        <v>10</v>
      </c>
      <c r="BC79" s="21">
        <f t="shared" si="15"/>
        <v>71.428571428571431</v>
      </c>
      <c r="BD79">
        <v>3</v>
      </c>
      <c r="BF79" t="s">
        <v>2058</v>
      </c>
      <c r="BG79" s="22">
        <v>1</v>
      </c>
      <c r="BH79" s="10"/>
      <c r="BI79" s="10"/>
      <c r="BJ79">
        <v>3</v>
      </c>
      <c r="BL79" t="s">
        <v>2058</v>
      </c>
      <c r="BM79" s="22">
        <v>1</v>
      </c>
      <c r="BN79">
        <v>3</v>
      </c>
      <c r="BP79" t="s">
        <v>2058</v>
      </c>
      <c r="BQ79" s="22">
        <v>1</v>
      </c>
      <c r="BR79" s="10">
        <v>5</v>
      </c>
      <c r="BS79" s="21">
        <f t="shared" si="14"/>
        <v>35.714285714285715</v>
      </c>
      <c r="BT79" s="10"/>
      <c r="BU79" s="10">
        <v>3</v>
      </c>
      <c r="BV79" s="10"/>
      <c r="BW79" s="10" t="s">
        <v>2058</v>
      </c>
      <c r="BX79" s="22">
        <v>1</v>
      </c>
      <c r="BY79" s="10">
        <v>14</v>
      </c>
      <c r="BZ79" s="21">
        <f t="shared" si="21"/>
        <v>100</v>
      </c>
      <c r="CA79" s="10">
        <v>1</v>
      </c>
      <c r="CB79" s="10">
        <v>3</v>
      </c>
      <c r="CC79" s="10"/>
      <c r="CD79" s="10" t="s">
        <v>2058</v>
      </c>
      <c r="CE79" s="22">
        <v>0</v>
      </c>
      <c r="CF79" s="10"/>
    </row>
    <row r="80" spans="1:84" ht="15" hidden="1" customHeight="1" x14ac:dyDescent="0.2">
      <c r="A80">
        <v>79</v>
      </c>
      <c r="B80">
        <v>79</v>
      </c>
      <c r="C80" s="1">
        <v>44615.738888888889</v>
      </c>
      <c r="D80" s="1">
        <v>44616.68472222222</v>
      </c>
      <c r="E80">
        <v>0</v>
      </c>
      <c r="F80" t="s">
        <v>1099</v>
      </c>
      <c r="G80">
        <v>100</v>
      </c>
      <c r="H80">
        <v>81754</v>
      </c>
      <c r="I80">
        <v>1</v>
      </c>
      <c r="J80" s="1">
        <v>44616.68472222222</v>
      </c>
      <c r="K80" t="s">
        <v>2070</v>
      </c>
      <c r="L80" t="s">
        <v>242</v>
      </c>
      <c r="M80" t="s">
        <v>242</v>
      </c>
      <c r="N80" t="s">
        <v>2071</v>
      </c>
      <c r="O80" t="s">
        <v>2072</v>
      </c>
      <c r="P80">
        <v>34.037994380000001</v>
      </c>
      <c r="Q80">
        <v>-118.4543991</v>
      </c>
      <c r="R80" t="s">
        <v>245</v>
      </c>
      <c r="S80" t="s">
        <v>246</v>
      </c>
      <c r="T80" t="s">
        <v>2073</v>
      </c>
      <c r="U80" t="s">
        <v>2074</v>
      </c>
      <c r="V80" t="s">
        <v>2075</v>
      </c>
      <c r="W80">
        <v>6798</v>
      </c>
      <c r="X80" t="s">
        <v>659</v>
      </c>
      <c r="Y80" t="s">
        <v>660</v>
      </c>
      <c r="Z80">
        <v>2020</v>
      </c>
      <c r="AA80">
        <v>0</v>
      </c>
      <c r="AD80">
        <v>9</v>
      </c>
      <c r="AE80">
        <v>1</v>
      </c>
      <c r="AG80" t="s">
        <v>2076</v>
      </c>
      <c r="AH80" s="27">
        <v>1</v>
      </c>
      <c r="AI80">
        <v>8</v>
      </c>
      <c r="AJ80" s="21">
        <f t="shared" si="16"/>
        <v>88.888888888888886</v>
      </c>
      <c r="AK80" s="27">
        <v>0</v>
      </c>
      <c r="AL80" s="24">
        <v>0</v>
      </c>
      <c r="AM80" s="36" t="s">
        <v>242</v>
      </c>
      <c r="AN80" s="27">
        <v>0</v>
      </c>
      <c r="AO80" s="24">
        <v>0</v>
      </c>
      <c r="AP80" s="36">
        <f>AO80/AD80*100</f>
        <v>0</v>
      </c>
      <c r="AR80">
        <v>3</v>
      </c>
      <c r="AT80" t="s">
        <v>2077</v>
      </c>
      <c r="AU80" s="27">
        <v>1</v>
      </c>
      <c r="AV80">
        <v>8</v>
      </c>
      <c r="AW80" s="21">
        <f t="shared" si="20"/>
        <v>88.888888888888886</v>
      </c>
      <c r="AX80">
        <v>1</v>
      </c>
      <c r="AZ80" t="s">
        <v>2076</v>
      </c>
      <c r="BA80" s="27">
        <v>1</v>
      </c>
      <c r="BB80">
        <v>7</v>
      </c>
      <c r="BC80" s="21">
        <f t="shared" si="15"/>
        <v>77.777777777777786</v>
      </c>
      <c r="BD80">
        <v>1</v>
      </c>
      <c r="BF80" t="s">
        <v>2076</v>
      </c>
      <c r="BG80" s="27">
        <v>1</v>
      </c>
      <c r="BJ80">
        <v>3</v>
      </c>
      <c r="BL80" t="s">
        <v>2077</v>
      </c>
      <c r="BM80" s="27">
        <v>1</v>
      </c>
      <c r="BN80">
        <v>1</v>
      </c>
      <c r="BP80" t="s">
        <v>2076</v>
      </c>
      <c r="BQ80" s="27">
        <v>1</v>
      </c>
      <c r="BR80">
        <v>2</v>
      </c>
      <c r="BS80" s="21">
        <f t="shared" si="14"/>
        <v>22.222222222222221</v>
      </c>
      <c r="BT80" t="s">
        <v>2076</v>
      </c>
      <c r="BU80">
        <v>1</v>
      </c>
      <c r="BW80" t="s">
        <v>2076</v>
      </c>
      <c r="BX80" s="27">
        <v>0</v>
      </c>
      <c r="BY80" s="24">
        <v>0</v>
      </c>
      <c r="BZ80" s="21">
        <f t="shared" ref="BZ80:BZ87" si="22">BY80/AD80*100</f>
        <v>0</v>
      </c>
      <c r="CA80" t="s">
        <v>242</v>
      </c>
      <c r="CB80" t="s">
        <v>242</v>
      </c>
      <c r="CE80" s="27">
        <v>0</v>
      </c>
    </row>
    <row r="81" spans="1:84" ht="15" hidden="1" customHeight="1" x14ac:dyDescent="0.2">
      <c r="A81">
        <v>80</v>
      </c>
      <c r="B81">
        <v>80</v>
      </c>
      <c r="C81" s="1">
        <v>44616.741666666669</v>
      </c>
      <c r="D81" s="1">
        <v>44616.809027777781</v>
      </c>
      <c r="E81">
        <v>0</v>
      </c>
      <c r="F81" t="s">
        <v>1099</v>
      </c>
      <c r="G81">
        <v>100</v>
      </c>
      <c r="H81">
        <v>5799</v>
      </c>
      <c r="I81">
        <v>1</v>
      </c>
      <c r="J81" s="1">
        <v>44616.809027777781</v>
      </c>
      <c r="K81" t="s">
        <v>2090</v>
      </c>
      <c r="L81" t="s">
        <v>242</v>
      </c>
      <c r="M81" t="s">
        <v>242</v>
      </c>
      <c r="N81" t="s">
        <v>2091</v>
      </c>
      <c r="O81" t="s">
        <v>2092</v>
      </c>
      <c r="P81">
        <v>34.064804080000002</v>
      </c>
      <c r="Q81">
        <v>-118.4413986</v>
      </c>
      <c r="R81" t="s">
        <v>245</v>
      </c>
      <c r="S81" t="s">
        <v>246</v>
      </c>
      <c r="T81" t="s">
        <v>2093</v>
      </c>
      <c r="U81" t="s">
        <v>2094</v>
      </c>
      <c r="V81" t="s">
        <v>2095</v>
      </c>
      <c r="W81">
        <v>2430</v>
      </c>
      <c r="X81" t="s">
        <v>476</v>
      </c>
      <c r="Y81" t="s">
        <v>477</v>
      </c>
      <c r="Z81">
        <v>2020</v>
      </c>
      <c r="AA81">
        <v>0</v>
      </c>
      <c r="AD81">
        <v>10</v>
      </c>
      <c r="AE81">
        <v>1</v>
      </c>
      <c r="AG81" t="s">
        <v>2096</v>
      </c>
      <c r="AH81" s="27">
        <v>1</v>
      </c>
      <c r="AI81">
        <v>10</v>
      </c>
      <c r="AJ81" s="21">
        <f t="shared" si="16"/>
        <v>100</v>
      </c>
      <c r="AK81" s="27">
        <v>0</v>
      </c>
      <c r="AL81" s="24">
        <v>0</v>
      </c>
      <c r="AM81" s="36" t="s">
        <v>242</v>
      </c>
      <c r="AN81" s="27">
        <v>1</v>
      </c>
      <c r="AO81">
        <v>11</v>
      </c>
      <c r="AP81" s="36">
        <f t="shared" si="19"/>
        <v>110.00000000000001</v>
      </c>
      <c r="AR81">
        <v>3</v>
      </c>
      <c r="AT81" t="s">
        <v>2097</v>
      </c>
      <c r="AU81" s="27">
        <v>1</v>
      </c>
      <c r="AV81">
        <v>9</v>
      </c>
      <c r="AW81" s="21">
        <f t="shared" si="20"/>
        <v>90</v>
      </c>
      <c r="AX81">
        <v>1</v>
      </c>
      <c r="AZ81" t="s">
        <v>2096</v>
      </c>
      <c r="BA81" s="27">
        <v>1</v>
      </c>
      <c r="BB81">
        <v>9</v>
      </c>
      <c r="BC81" s="21">
        <f t="shared" si="15"/>
        <v>90</v>
      </c>
      <c r="BD81">
        <v>1</v>
      </c>
      <c r="BF81" t="s">
        <v>2096</v>
      </c>
      <c r="BG81" s="27">
        <v>1</v>
      </c>
      <c r="BH81">
        <v>5.8</v>
      </c>
      <c r="BJ81">
        <v>1</v>
      </c>
      <c r="BL81" t="s">
        <v>2096</v>
      </c>
      <c r="BM81" s="27">
        <v>1</v>
      </c>
      <c r="BN81">
        <v>2</v>
      </c>
      <c r="BP81" t="s">
        <v>2098</v>
      </c>
      <c r="BQ81" s="27">
        <v>1</v>
      </c>
      <c r="BR81">
        <v>2</v>
      </c>
      <c r="BS81" s="21">
        <f t="shared" si="14"/>
        <v>20</v>
      </c>
      <c r="BU81">
        <v>1</v>
      </c>
      <c r="BW81" t="s">
        <v>2096</v>
      </c>
      <c r="BX81" s="27">
        <v>1</v>
      </c>
      <c r="BY81">
        <v>2</v>
      </c>
      <c r="BZ81" s="21">
        <f t="shared" si="22"/>
        <v>20</v>
      </c>
      <c r="CA81">
        <v>2</v>
      </c>
      <c r="CB81">
        <v>1</v>
      </c>
      <c r="CD81" t="s">
        <v>2096</v>
      </c>
      <c r="CE81" s="27">
        <v>0</v>
      </c>
    </row>
    <row r="82" spans="1:84" ht="15" hidden="1" customHeight="1" x14ac:dyDescent="0.2">
      <c r="A82">
        <v>81</v>
      </c>
      <c r="B82">
        <v>81</v>
      </c>
      <c r="C82" s="1">
        <v>44616.612500000003</v>
      </c>
      <c r="D82" s="1">
        <v>44617.599305555559</v>
      </c>
      <c r="E82">
        <v>0</v>
      </c>
      <c r="F82" t="s">
        <v>438</v>
      </c>
      <c r="G82">
        <v>100</v>
      </c>
      <c r="H82">
        <v>85254</v>
      </c>
      <c r="I82">
        <v>1</v>
      </c>
      <c r="J82" s="1">
        <v>44617.599305555559</v>
      </c>
      <c r="K82" t="s">
        <v>2118</v>
      </c>
      <c r="L82" t="s">
        <v>242</v>
      </c>
      <c r="M82" t="s">
        <v>242</v>
      </c>
      <c r="N82" t="s">
        <v>2119</v>
      </c>
      <c r="O82" t="s">
        <v>2120</v>
      </c>
      <c r="P82">
        <v>34.037994380000001</v>
      </c>
      <c r="Q82">
        <v>-118.4543991</v>
      </c>
      <c r="R82" t="s">
        <v>245</v>
      </c>
      <c r="S82" t="s">
        <v>246</v>
      </c>
      <c r="T82" t="s">
        <v>2121</v>
      </c>
      <c r="U82" t="s">
        <v>2122</v>
      </c>
      <c r="V82" t="s">
        <v>2123</v>
      </c>
      <c r="W82">
        <v>1311</v>
      </c>
      <c r="X82" t="s">
        <v>248</v>
      </c>
      <c r="Y82" t="s">
        <v>249</v>
      </c>
      <c r="Z82">
        <v>2021</v>
      </c>
      <c r="AA82">
        <v>0.5</v>
      </c>
      <c r="AD82">
        <v>8</v>
      </c>
      <c r="AE82">
        <v>3</v>
      </c>
      <c r="AG82" t="s">
        <v>2124</v>
      </c>
      <c r="AH82" s="27">
        <v>1</v>
      </c>
      <c r="AI82">
        <v>7</v>
      </c>
      <c r="AJ82" s="21">
        <f t="shared" si="16"/>
        <v>87.5</v>
      </c>
      <c r="AK82" s="27">
        <v>1</v>
      </c>
      <c r="AL82">
        <v>6</v>
      </c>
      <c r="AM82" s="36">
        <f t="shared" si="18"/>
        <v>75</v>
      </c>
      <c r="AN82" s="27">
        <v>0</v>
      </c>
      <c r="AO82" s="24">
        <v>0</v>
      </c>
      <c r="AP82" s="36">
        <f>AO82/AD82*100</f>
        <v>0</v>
      </c>
      <c r="AR82">
        <v>3</v>
      </c>
      <c r="AT82" t="s">
        <v>2124</v>
      </c>
      <c r="AU82" s="27">
        <v>1</v>
      </c>
      <c r="AV82">
        <v>7</v>
      </c>
      <c r="AW82" s="21">
        <f t="shared" si="20"/>
        <v>87.5</v>
      </c>
      <c r="AX82">
        <v>3</v>
      </c>
      <c r="AZ82" t="s">
        <v>2124</v>
      </c>
      <c r="BA82" s="27">
        <v>1</v>
      </c>
      <c r="BB82">
        <v>7</v>
      </c>
      <c r="BC82" s="21">
        <f t="shared" si="15"/>
        <v>87.5</v>
      </c>
      <c r="BD82">
        <v>3</v>
      </c>
      <c r="BF82" t="s">
        <v>2124</v>
      </c>
      <c r="BG82" s="27">
        <v>1</v>
      </c>
      <c r="BH82">
        <v>5.26</v>
      </c>
      <c r="BJ82">
        <v>3</v>
      </c>
      <c r="BL82" t="s">
        <v>2124</v>
      </c>
      <c r="BM82" s="27">
        <v>1</v>
      </c>
      <c r="BN82">
        <v>3</v>
      </c>
      <c r="BP82" t="s">
        <v>2124</v>
      </c>
      <c r="BQ82" s="27">
        <v>1</v>
      </c>
      <c r="BR82">
        <v>2</v>
      </c>
      <c r="BS82" s="21">
        <f t="shared" si="14"/>
        <v>25</v>
      </c>
      <c r="BU82">
        <v>3</v>
      </c>
      <c r="BW82" t="s">
        <v>2124</v>
      </c>
      <c r="BX82" s="27">
        <v>1</v>
      </c>
      <c r="BY82">
        <v>1</v>
      </c>
      <c r="BZ82" s="21">
        <f t="shared" si="22"/>
        <v>12.5</v>
      </c>
      <c r="CA82">
        <v>2</v>
      </c>
      <c r="CB82">
        <v>3</v>
      </c>
      <c r="CD82" t="s">
        <v>2124</v>
      </c>
      <c r="CE82" s="27">
        <v>0</v>
      </c>
    </row>
    <row r="83" spans="1:84" ht="15" hidden="1" customHeight="1" x14ac:dyDescent="0.2">
      <c r="A83">
        <v>82</v>
      </c>
      <c r="B83">
        <v>82</v>
      </c>
      <c r="C83" s="1">
        <v>44616.833333333336</v>
      </c>
      <c r="D83" s="1">
        <v>44617.748611111114</v>
      </c>
      <c r="E83">
        <v>0</v>
      </c>
      <c r="F83" t="s">
        <v>1099</v>
      </c>
      <c r="G83">
        <v>100</v>
      </c>
      <c r="H83">
        <v>79072</v>
      </c>
      <c r="I83">
        <v>1</v>
      </c>
      <c r="J83" s="1">
        <v>44617.748611111114</v>
      </c>
      <c r="K83" t="s">
        <v>2142</v>
      </c>
      <c r="L83" t="s">
        <v>242</v>
      </c>
      <c r="M83" t="s">
        <v>242</v>
      </c>
      <c r="N83" t="s">
        <v>2143</v>
      </c>
      <c r="O83" t="s">
        <v>2144</v>
      </c>
      <c r="P83">
        <v>34.064804080000002</v>
      </c>
      <c r="Q83">
        <v>-118.4413986</v>
      </c>
      <c r="R83" t="s">
        <v>245</v>
      </c>
      <c r="S83" t="s">
        <v>246</v>
      </c>
      <c r="T83" t="s">
        <v>2145</v>
      </c>
      <c r="U83" t="s">
        <v>2146</v>
      </c>
      <c r="V83">
        <v>337932107</v>
      </c>
      <c r="W83">
        <v>4911</v>
      </c>
      <c r="X83" t="s">
        <v>490</v>
      </c>
      <c r="Y83" t="s">
        <v>491</v>
      </c>
      <c r="Z83">
        <v>2021</v>
      </c>
      <c r="AA83">
        <v>0</v>
      </c>
      <c r="AD83">
        <v>16</v>
      </c>
      <c r="AE83">
        <v>1</v>
      </c>
      <c r="AG83" t="s">
        <v>2147</v>
      </c>
      <c r="AH83" s="27">
        <v>1</v>
      </c>
      <c r="AI83">
        <v>12</v>
      </c>
      <c r="AJ83" s="21">
        <f t="shared" si="16"/>
        <v>75</v>
      </c>
      <c r="AK83" s="27">
        <v>1</v>
      </c>
      <c r="AL83">
        <v>12</v>
      </c>
      <c r="AM83" s="36">
        <f t="shared" si="18"/>
        <v>75</v>
      </c>
      <c r="AN83" s="27">
        <v>1</v>
      </c>
      <c r="AO83">
        <v>12</v>
      </c>
      <c r="AP83" s="36">
        <f t="shared" si="19"/>
        <v>75</v>
      </c>
      <c r="AR83">
        <v>3</v>
      </c>
      <c r="AT83" t="s">
        <v>2148</v>
      </c>
      <c r="AU83" s="27">
        <v>1</v>
      </c>
      <c r="AV83">
        <v>15</v>
      </c>
      <c r="AW83" s="21">
        <f t="shared" si="20"/>
        <v>93.75</v>
      </c>
      <c r="AX83">
        <v>2</v>
      </c>
      <c r="AZ83" t="s">
        <v>2149</v>
      </c>
      <c r="BA83" s="27">
        <v>1</v>
      </c>
      <c r="BB83">
        <v>15</v>
      </c>
      <c r="BC83" s="21">
        <f t="shared" si="15"/>
        <v>93.75</v>
      </c>
      <c r="BD83">
        <v>2</v>
      </c>
      <c r="BF83" t="s">
        <v>2149</v>
      </c>
      <c r="BG83" s="27">
        <v>1</v>
      </c>
      <c r="BH83">
        <v>4.2</v>
      </c>
      <c r="BJ83">
        <v>1</v>
      </c>
      <c r="BL83" t="s">
        <v>2147</v>
      </c>
      <c r="BM83" s="27">
        <v>1</v>
      </c>
      <c r="BN83">
        <v>2</v>
      </c>
      <c r="BP83" t="s">
        <v>2149</v>
      </c>
      <c r="BQ83" s="27">
        <v>1</v>
      </c>
      <c r="BR83">
        <v>3</v>
      </c>
      <c r="BS83" s="21">
        <f t="shared" si="14"/>
        <v>18.75</v>
      </c>
      <c r="BU83">
        <v>1</v>
      </c>
      <c r="BW83" t="s">
        <v>2147</v>
      </c>
      <c r="BX83" s="27">
        <v>1</v>
      </c>
      <c r="BY83">
        <v>5</v>
      </c>
      <c r="BZ83" s="21">
        <f t="shared" si="22"/>
        <v>31.25</v>
      </c>
      <c r="CA83">
        <v>2</v>
      </c>
      <c r="CB83">
        <v>1</v>
      </c>
      <c r="CD83" t="s">
        <v>2147</v>
      </c>
      <c r="CE83" s="27">
        <v>0</v>
      </c>
    </row>
    <row r="84" spans="1:84" ht="15" hidden="1" customHeight="1" x14ac:dyDescent="0.2">
      <c r="A84">
        <v>83</v>
      </c>
      <c r="B84">
        <v>83</v>
      </c>
      <c r="C84" s="1">
        <v>44620.541666666664</v>
      </c>
      <c r="D84" s="1">
        <v>44622.643750000003</v>
      </c>
      <c r="E84">
        <v>0</v>
      </c>
      <c r="F84" t="s">
        <v>1099</v>
      </c>
      <c r="G84">
        <v>100</v>
      </c>
      <c r="H84">
        <v>181647</v>
      </c>
      <c r="I84">
        <v>1</v>
      </c>
      <c r="J84" s="1">
        <v>44622.643750000003</v>
      </c>
      <c r="K84" t="s">
        <v>2169</v>
      </c>
      <c r="L84" t="s">
        <v>242</v>
      </c>
      <c r="M84" t="s">
        <v>242</v>
      </c>
      <c r="N84" t="s">
        <v>2170</v>
      </c>
      <c r="O84" t="s">
        <v>2171</v>
      </c>
      <c r="P84">
        <v>34.064804080000002</v>
      </c>
      <c r="Q84">
        <v>-118.4413986</v>
      </c>
      <c r="R84" t="s">
        <v>245</v>
      </c>
      <c r="S84" t="s">
        <v>246</v>
      </c>
      <c r="T84" t="s">
        <v>2172</v>
      </c>
      <c r="U84" t="s">
        <v>2173</v>
      </c>
      <c r="V84">
        <v>316773100</v>
      </c>
      <c r="W84">
        <v>6022</v>
      </c>
      <c r="X84" t="s">
        <v>319</v>
      </c>
      <c r="Y84" t="s">
        <v>2174</v>
      </c>
      <c r="Z84">
        <v>2020</v>
      </c>
      <c r="AA84">
        <v>0.5</v>
      </c>
      <c r="AD84">
        <v>15</v>
      </c>
      <c r="AE84">
        <v>1</v>
      </c>
      <c r="AG84" t="s">
        <v>2175</v>
      </c>
      <c r="AH84" s="27">
        <v>1</v>
      </c>
      <c r="AI84">
        <v>11</v>
      </c>
      <c r="AJ84" s="21">
        <f t="shared" si="16"/>
        <v>73.333333333333329</v>
      </c>
      <c r="AK84" s="27">
        <v>1</v>
      </c>
      <c r="AL84">
        <v>11</v>
      </c>
      <c r="AM84" s="36">
        <f t="shared" si="18"/>
        <v>73.333333333333329</v>
      </c>
      <c r="AN84" s="27">
        <v>1</v>
      </c>
      <c r="AO84">
        <v>14</v>
      </c>
      <c r="AP84" s="36">
        <f t="shared" si="19"/>
        <v>93.333333333333329</v>
      </c>
      <c r="AR84">
        <v>3</v>
      </c>
      <c r="AT84" t="s">
        <v>2176</v>
      </c>
      <c r="AU84" s="27">
        <v>1</v>
      </c>
      <c r="AV84">
        <v>14</v>
      </c>
      <c r="AW84" s="21">
        <f t="shared" si="20"/>
        <v>93.333333333333329</v>
      </c>
      <c r="AX84">
        <v>1</v>
      </c>
      <c r="AZ84" t="s">
        <v>2175</v>
      </c>
      <c r="BA84" s="27">
        <v>1</v>
      </c>
      <c r="BB84">
        <v>13</v>
      </c>
      <c r="BC84" s="21">
        <f t="shared" si="15"/>
        <v>86.666666666666671</v>
      </c>
      <c r="BD84">
        <v>1</v>
      </c>
      <c r="BF84" t="s">
        <v>2175</v>
      </c>
      <c r="BG84" s="27">
        <v>1</v>
      </c>
      <c r="BH84">
        <v>6.3</v>
      </c>
      <c r="BJ84">
        <v>1</v>
      </c>
      <c r="BL84" t="s">
        <v>2175</v>
      </c>
      <c r="BM84" s="27">
        <v>1</v>
      </c>
      <c r="BN84">
        <v>3</v>
      </c>
      <c r="BP84" t="s">
        <v>2176</v>
      </c>
      <c r="BQ84" s="27">
        <v>1</v>
      </c>
      <c r="BR84">
        <v>5</v>
      </c>
      <c r="BS84" s="21">
        <f t="shared" si="14"/>
        <v>33.333333333333329</v>
      </c>
      <c r="BU84">
        <v>1</v>
      </c>
      <c r="BW84" t="s">
        <v>2175</v>
      </c>
      <c r="BX84" s="27">
        <v>1</v>
      </c>
      <c r="BY84">
        <v>3</v>
      </c>
      <c r="BZ84" s="21">
        <f t="shared" si="22"/>
        <v>20</v>
      </c>
      <c r="CA84">
        <v>2</v>
      </c>
      <c r="CB84">
        <v>1</v>
      </c>
      <c r="CD84" t="s">
        <v>2175</v>
      </c>
      <c r="CE84" s="27">
        <v>0</v>
      </c>
    </row>
    <row r="85" spans="1:84" ht="15" hidden="1" customHeight="1" x14ac:dyDescent="0.2">
      <c r="A85">
        <v>84</v>
      </c>
      <c r="B85">
        <v>84</v>
      </c>
      <c r="C85" s="1">
        <v>44622.656944444447</v>
      </c>
      <c r="D85" s="1">
        <v>44623.77847222222</v>
      </c>
      <c r="E85">
        <v>0</v>
      </c>
      <c r="F85" t="s">
        <v>1099</v>
      </c>
      <c r="G85">
        <v>100</v>
      </c>
      <c r="H85">
        <v>96904</v>
      </c>
      <c r="I85">
        <v>1</v>
      </c>
      <c r="J85" s="1">
        <v>44623.77847222222</v>
      </c>
      <c r="K85" t="s">
        <v>2191</v>
      </c>
      <c r="L85" t="s">
        <v>242</v>
      </c>
      <c r="M85" t="s">
        <v>242</v>
      </c>
      <c r="N85" t="s">
        <v>2192</v>
      </c>
      <c r="O85" t="s">
        <v>2193</v>
      </c>
      <c r="P85">
        <v>34.064804080000002</v>
      </c>
      <c r="Q85">
        <v>-118.4413986</v>
      </c>
      <c r="R85" t="s">
        <v>245</v>
      </c>
      <c r="S85" t="s">
        <v>246</v>
      </c>
      <c r="T85" t="s">
        <v>2194</v>
      </c>
      <c r="U85" t="s">
        <v>2195</v>
      </c>
      <c r="V85">
        <v>339041105</v>
      </c>
      <c r="W85">
        <v>7389</v>
      </c>
      <c r="X85" t="s">
        <v>297</v>
      </c>
      <c r="Y85" t="s">
        <v>2196</v>
      </c>
      <c r="Z85">
        <v>2020</v>
      </c>
      <c r="AA85">
        <v>0</v>
      </c>
      <c r="AD85">
        <v>9</v>
      </c>
      <c r="AE85">
        <v>1</v>
      </c>
      <c r="AG85" t="s">
        <v>2197</v>
      </c>
      <c r="AH85" s="27">
        <v>1</v>
      </c>
      <c r="AI85">
        <v>7</v>
      </c>
      <c r="AJ85" s="21">
        <f t="shared" si="16"/>
        <v>77.777777777777786</v>
      </c>
      <c r="AK85" s="27">
        <v>0</v>
      </c>
      <c r="AL85" s="24">
        <v>0</v>
      </c>
      <c r="AM85" s="36" t="s">
        <v>242</v>
      </c>
      <c r="AN85" s="27">
        <v>0</v>
      </c>
      <c r="AO85" s="24">
        <v>0</v>
      </c>
      <c r="AP85" s="36">
        <f>AO85/AD85*100</f>
        <v>0</v>
      </c>
      <c r="AR85">
        <v>3</v>
      </c>
      <c r="AT85" t="s">
        <v>2198</v>
      </c>
      <c r="AU85" s="27">
        <v>1</v>
      </c>
      <c r="AV85">
        <v>8</v>
      </c>
      <c r="AW85" s="21">
        <f t="shared" si="20"/>
        <v>88.888888888888886</v>
      </c>
      <c r="AX85">
        <v>1</v>
      </c>
      <c r="AZ85" t="s">
        <v>2197</v>
      </c>
      <c r="BA85" s="27">
        <v>1</v>
      </c>
      <c r="BB85">
        <v>8</v>
      </c>
      <c r="BC85" s="21">
        <f t="shared" si="15"/>
        <v>88.888888888888886</v>
      </c>
      <c r="BD85">
        <v>1</v>
      </c>
      <c r="BF85" t="s">
        <v>2197</v>
      </c>
      <c r="BG85" s="27">
        <v>1</v>
      </c>
      <c r="BJ85">
        <v>3</v>
      </c>
      <c r="BL85" t="s">
        <v>2198</v>
      </c>
      <c r="BM85" s="27">
        <v>1</v>
      </c>
      <c r="BN85">
        <v>3</v>
      </c>
      <c r="BP85" t="s">
        <v>2198</v>
      </c>
      <c r="BQ85" s="27">
        <v>0</v>
      </c>
      <c r="BR85" t="s">
        <v>242</v>
      </c>
      <c r="BS85" s="21" t="s">
        <v>242</v>
      </c>
      <c r="BU85" t="s">
        <v>242</v>
      </c>
      <c r="BX85" s="27">
        <v>0</v>
      </c>
      <c r="BY85" s="24">
        <v>0</v>
      </c>
      <c r="BZ85" s="21">
        <f t="shared" si="22"/>
        <v>0</v>
      </c>
      <c r="CA85" t="s">
        <v>242</v>
      </c>
      <c r="CB85" t="s">
        <v>242</v>
      </c>
      <c r="CE85" s="27">
        <v>0</v>
      </c>
    </row>
    <row r="86" spans="1:84" ht="15" hidden="1" customHeight="1" x14ac:dyDescent="0.2">
      <c r="A86">
        <v>85</v>
      </c>
      <c r="B86">
        <v>85</v>
      </c>
      <c r="C86" s="1">
        <v>44623.779166666667</v>
      </c>
      <c r="D86" s="1">
        <v>44627.734722222223</v>
      </c>
      <c r="E86">
        <v>0</v>
      </c>
      <c r="F86" t="s">
        <v>1099</v>
      </c>
      <c r="G86">
        <v>100</v>
      </c>
      <c r="H86">
        <v>341730</v>
      </c>
      <c r="I86">
        <v>1</v>
      </c>
      <c r="J86" s="1">
        <v>44627.734722222223</v>
      </c>
      <c r="K86" t="s">
        <v>2205</v>
      </c>
      <c r="L86" t="s">
        <v>242</v>
      </c>
      <c r="M86" t="s">
        <v>242</v>
      </c>
      <c r="N86" t="s">
        <v>2206</v>
      </c>
      <c r="O86" t="s">
        <v>2207</v>
      </c>
      <c r="P86">
        <v>34.064804080000002</v>
      </c>
      <c r="Q86">
        <v>-118.4413986</v>
      </c>
      <c r="R86" t="s">
        <v>245</v>
      </c>
      <c r="S86" t="s">
        <v>246</v>
      </c>
      <c r="T86" t="s">
        <v>2208</v>
      </c>
      <c r="U86" t="s">
        <v>2209</v>
      </c>
      <c r="V86">
        <v>302491303</v>
      </c>
      <c r="W86">
        <v>2800</v>
      </c>
      <c r="X86" t="s">
        <v>418</v>
      </c>
      <c r="Y86" t="s">
        <v>2210</v>
      </c>
      <c r="Z86">
        <v>2020</v>
      </c>
      <c r="AA86">
        <v>0.5</v>
      </c>
      <c r="AD86">
        <v>11</v>
      </c>
      <c r="AE86">
        <v>1</v>
      </c>
      <c r="AG86" t="s">
        <v>2211</v>
      </c>
      <c r="AH86" s="27">
        <v>1</v>
      </c>
      <c r="AI86">
        <v>3</v>
      </c>
      <c r="AJ86" s="21">
        <f t="shared" si="16"/>
        <v>27.27272727272727</v>
      </c>
      <c r="AK86" s="27">
        <v>1</v>
      </c>
      <c r="AL86">
        <v>9</v>
      </c>
      <c r="AM86" s="36">
        <f t="shared" si="18"/>
        <v>81.818181818181827</v>
      </c>
      <c r="AN86" s="27">
        <v>1</v>
      </c>
      <c r="AO86">
        <v>11</v>
      </c>
      <c r="AP86" s="36">
        <f t="shared" si="19"/>
        <v>100</v>
      </c>
      <c r="AR86">
        <v>3</v>
      </c>
      <c r="AT86" t="s">
        <v>2212</v>
      </c>
      <c r="AU86" s="27">
        <v>1</v>
      </c>
      <c r="AV86">
        <v>9</v>
      </c>
      <c r="AW86" s="21">
        <f t="shared" si="20"/>
        <v>81.818181818181827</v>
      </c>
      <c r="AX86">
        <v>3</v>
      </c>
      <c r="AZ86" t="s">
        <v>2212</v>
      </c>
      <c r="BA86" s="27">
        <v>1</v>
      </c>
      <c r="BB86">
        <v>9</v>
      </c>
      <c r="BC86" s="21">
        <f t="shared" si="15"/>
        <v>81.818181818181827</v>
      </c>
      <c r="BD86">
        <v>3</v>
      </c>
      <c r="BF86" t="s">
        <v>2212</v>
      </c>
      <c r="BG86" s="27">
        <v>1</v>
      </c>
      <c r="BJ86">
        <v>3</v>
      </c>
      <c r="BL86" t="s">
        <v>2212</v>
      </c>
      <c r="BM86" s="27">
        <v>1</v>
      </c>
      <c r="BN86">
        <v>1</v>
      </c>
      <c r="BP86" t="s">
        <v>2211</v>
      </c>
      <c r="BQ86" s="27">
        <v>1</v>
      </c>
      <c r="BR86">
        <v>2</v>
      </c>
      <c r="BS86" s="21">
        <f t="shared" ref="BS86:BS122" si="23">BR86/AD86*100</f>
        <v>18.181818181818183</v>
      </c>
      <c r="BU86">
        <v>3</v>
      </c>
      <c r="BW86" t="s">
        <v>2212</v>
      </c>
      <c r="BX86" s="27">
        <v>1</v>
      </c>
      <c r="BY86">
        <v>2</v>
      </c>
      <c r="BZ86" s="21">
        <f t="shared" si="22"/>
        <v>18.181818181818183</v>
      </c>
      <c r="CA86">
        <v>2</v>
      </c>
      <c r="CB86">
        <v>3</v>
      </c>
      <c r="CD86" t="s">
        <v>2212</v>
      </c>
      <c r="CE86" s="27">
        <v>0</v>
      </c>
    </row>
    <row r="87" spans="1:84" ht="15" hidden="1" customHeight="1" x14ac:dyDescent="0.2">
      <c r="A87">
        <v>86</v>
      </c>
      <c r="B87">
        <v>86</v>
      </c>
      <c r="C87" s="1">
        <v>44627.649305555555</v>
      </c>
      <c r="D87" s="1">
        <v>44628.673611111109</v>
      </c>
      <c r="E87">
        <v>0</v>
      </c>
      <c r="F87" t="s">
        <v>2230</v>
      </c>
      <c r="G87">
        <v>100</v>
      </c>
      <c r="H87">
        <v>88541</v>
      </c>
      <c r="I87">
        <v>1</v>
      </c>
      <c r="J87" s="1">
        <v>44628.673611111109</v>
      </c>
      <c r="K87" t="s">
        <v>2231</v>
      </c>
      <c r="L87" t="s">
        <v>242</v>
      </c>
      <c r="M87" t="s">
        <v>242</v>
      </c>
      <c r="N87" t="s">
        <v>2232</v>
      </c>
      <c r="O87" t="s">
        <v>2233</v>
      </c>
      <c r="P87">
        <v>34.05439758</v>
      </c>
      <c r="Q87">
        <v>-118.2440033</v>
      </c>
      <c r="R87" t="s">
        <v>245</v>
      </c>
      <c r="S87" t="s">
        <v>246</v>
      </c>
      <c r="T87" t="s">
        <v>2234</v>
      </c>
      <c r="U87" t="s">
        <v>2235</v>
      </c>
      <c r="V87">
        <v>311900104</v>
      </c>
      <c r="W87">
        <v>5200</v>
      </c>
      <c r="X87" t="s">
        <v>476</v>
      </c>
      <c r="Y87" t="s">
        <v>2236</v>
      </c>
      <c r="Z87">
        <v>2019</v>
      </c>
      <c r="AA87">
        <v>0</v>
      </c>
      <c r="AD87">
        <v>10</v>
      </c>
      <c r="AE87">
        <v>3</v>
      </c>
      <c r="AG87" t="s">
        <v>2237</v>
      </c>
      <c r="AH87" s="27">
        <v>0</v>
      </c>
      <c r="AI87" s="24">
        <v>0</v>
      </c>
      <c r="AJ87" s="21">
        <f>AI87/AD87*100</f>
        <v>0</v>
      </c>
      <c r="AK87" s="27">
        <v>0</v>
      </c>
      <c r="AL87" s="24">
        <v>0</v>
      </c>
      <c r="AM87" s="36" t="s">
        <v>242</v>
      </c>
      <c r="AN87" s="27">
        <v>0</v>
      </c>
      <c r="AO87" s="24">
        <v>0</v>
      </c>
      <c r="AP87" s="36">
        <f>AO87/AD87*100</f>
        <v>0</v>
      </c>
      <c r="AR87" t="s">
        <v>242</v>
      </c>
      <c r="AU87" s="27">
        <v>1</v>
      </c>
      <c r="AV87">
        <v>8</v>
      </c>
      <c r="AW87" s="21">
        <f t="shared" si="20"/>
        <v>80</v>
      </c>
      <c r="AX87" t="s">
        <v>242</v>
      </c>
      <c r="AZ87" t="s">
        <v>2237</v>
      </c>
      <c r="BA87" s="27">
        <v>1</v>
      </c>
      <c r="BB87">
        <v>7</v>
      </c>
      <c r="BC87" s="21">
        <f t="shared" si="15"/>
        <v>70</v>
      </c>
      <c r="BD87">
        <v>3</v>
      </c>
      <c r="BF87" t="s">
        <v>2237</v>
      </c>
      <c r="BG87" s="27">
        <v>1</v>
      </c>
      <c r="BH87">
        <v>9.6</v>
      </c>
      <c r="BJ87">
        <v>3</v>
      </c>
      <c r="BL87" t="s">
        <v>2237</v>
      </c>
      <c r="BM87" s="27">
        <v>1</v>
      </c>
      <c r="BN87">
        <v>2</v>
      </c>
      <c r="BP87" t="s">
        <v>2238</v>
      </c>
      <c r="BQ87" s="27">
        <v>1</v>
      </c>
      <c r="BR87">
        <v>2</v>
      </c>
      <c r="BS87" s="21">
        <f t="shared" si="23"/>
        <v>20</v>
      </c>
      <c r="BU87">
        <v>3</v>
      </c>
      <c r="BW87" t="s">
        <v>2237</v>
      </c>
      <c r="BX87" s="27">
        <v>0</v>
      </c>
      <c r="BY87" s="24">
        <v>0</v>
      </c>
      <c r="BZ87" s="21">
        <f t="shared" si="22"/>
        <v>0</v>
      </c>
      <c r="CA87" t="s">
        <v>242</v>
      </c>
      <c r="CB87" t="s">
        <v>242</v>
      </c>
      <c r="CE87" s="27">
        <v>0</v>
      </c>
    </row>
    <row r="88" spans="1:84" ht="15" hidden="1" customHeight="1" x14ac:dyDescent="0.2">
      <c r="A88">
        <v>87</v>
      </c>
      <c r="B88">
        <v>87</v>
      </c>
      <c r="C88" s="1">
        <v>44627.738888888889</v>
      </c>
      <c r="D88" s="1">
        <v>44629.019444444442</v>
      </c>
      <c r="E88">
        <v>0</v>
      </c>
      <c r="F88" t="s">
        <v>1099</v>
      </c>
      <c r="G88">
        <v>100</v>
      </c>
      <c r="H88">
        <v>110609</v>
      </c>
      <c r="I88">
        <v>1</v>
      </c>
      <c r="J88" s="1">
        <v>44629.019444444442</v>
      </c>
      <c r="K88" t="s">
        <v>2242</v>
      </c>
      <c r="L88" t="s">
        <v>242</v>
      </c>
      <c r="M88" t="s">
        <v>242</v>
      </c>
      <c r="N88" t="s">
        <v>2243</v>
      </c>
      <c r="O88" t="s">
        <v>2244</v>
      </c>
      <c r="P88">
        <v>34.064804080000002</v>
      </c>
      <c r="Q88">
        <v>-118.4413986</v>
      </c>
      <c r="R88" t="s">
        <v>245</v>
      </c>
      <c r="S88" t="s">
        <v>246</v>
      </c>
      <c r="T88" t="s">
        <v>2245</v>
      </c>
      <c r="U88" t="s">
        <v>2246</v>
      </c>
      <c r="V88" t="s">
        <v>2247</v>
      </c>
      <c r="W88">
        <v>6029</v>
      </c>
      <c r="X88" t="s">
        <v>319</v>
      </c>
      <c r="Y88" t="s">
        <v>2174</v>
      </c>
      <c r="Z88">
        <v>2020</v>
      </c>
      <c r="AA88">
        <v>0</v>
      </c>
      <c r="AD88">
        <v>10</v>
      </c>
      <c r="AE88">
        <v>1</v>
      </c>
      <c r="AG88" t="s">
        <v>2248</v>
      </c>
      <c r="AH88" s="27">
        <v>1</v>
      </c>
      <c r="AI88">
        <v>7</v>
      </c>
      <c r="AJ88" s="21">
        <f t="shared" si="16"/>
        <v>70</v>
      </c>
      <c r="AK88" s="27">
        <v>0</v>
      </c>
      <c r="AL88" s="24">
        <v>0</v>
      </c>
      <c r="AM88" s="36" t="s">
        <v>242</v>
      </c>
      <c r="AN88" s="27">
        <v>1</v>
      </c>
      <c r="AO88">
        <v>1</v>
      </c>
      <c r="AP88" s="36">
        <f t="shared" si="19"/>
        <v>10</v>
      </c>
      <c r="AR88">
        <v>3</v>
      </c>
      <c r="AT88" t="s">
        <v>2249</v>
      </c>
      <c r="AU88" s="27">
        <v>1</v>
      </c>
      <c r="AV88">
        <v>8</v>
      </c>
      <c r="AW88" s="21">
        <f t="shared" si="20"/>
        <v>80</v>
      </c>
      <c r="AX88">
        <v>3</v>
      </c>
      <c r="AZ88" t="s">
        <v>2249</v>
      </c>
      <c r="BA88" s="27">
        <v>1</v>
      </c>
      <c r="BB88">
        <v>7</v>
      </c>
      <c r="BC88" s="21">
        <f t="shared" si="15"/>
        <v>70</v>
      </c>
      <c r="BD88">
        <v>3</v>
      </c>
      <c r="BF88" t="s">
        <v>2249</v>
      </c>
      <c r="BG88" s="27">
        <v>1</v>
      </c>
      <c r="BJ88">
        <v>1</v>
      </c>
      <c r="BL88" t="s">
        <v>2248</v>
      </c>
      <c r="BM88" s="27">
        <v>1</v>
      </c>
      <c r="BN88">
        <v>1</v>
      </c>
      <c r="BP88" t="s">
        <v>2248</v>
      </c>
      <c r="BQ88" s="27">
        <v>1</v>
      </c>
      <c r="BR88">
        <v>4</v>
      </c>
      <c r="BS88" s="21">
        <f t="shared" si="23"/>
        <v>40</v>
      </c>
      <c r="BU88">
        <v>1</v>
      </c>
      <c r="BW88" t="s">
        <v>2248</v>
      </c>
      <c r="BX88" s="27">
        <v>1</v>
      </c>
      <c r="BY88">
        <v>2</v>
      </c>
      <c r="BZ88" s="21">
        <f t="shared" ref="BZ88:BZ106" si="24">BY88/AD88*100</f>
        <v>20</v>
      </c>
      <c r="CA88">
        <v>1</v>
      </c>
      <c r="CB88">
        <v>1</v>
      </c>
      <c r="CD88" t="s">
        <v>2248</v>
      </c>
      <c r="CE88" s="27">
        <v>0</v>
      </c>
    </row>
    <row r="89" spans="1:84" ht="15" hidden="1" customHeight="1" x14ac:dyDescent="0.2">
      <c r="A89">
        <v>88</v>
      </c>
      <c r="B89">
        <v>88</v>
      </c>
      <c r="C89" s="1">
        <v>44629.783333333333</v>
      </c>
      <c r="D89" s="1">
        <v>44630.695138888892</v>
      </c>
      <c r="E89">
        <v>0</v>
      </c>
      <c r="F89" t="s">
        <v>1099</v>
      </c>
      <c r="G89">
        <v>100</v>
      </c>
      <c r="H89">
        <v>78779</v>
      </c>
      <c r="I89">
        <v>1</v>
      </c>
      <c r="J89" s="1">
        <v>44630.695138888892</v>
      </c>
      <c r="K89" t="s">
        <v>2259</v>
      </c>
      <c r="L89" t="s">
        <v>242</v>
      </c>
      <c r="M89" t="s">
        <v>242</v>
      </c>
      <c r="N89" t="s">
        <v>2260</v>
      </c>
      <c r="O89" t="s">
        <v>2261</v>
      </c>
      <c r="P89">
        <v>34.064804080000002</v>
      </c>
      <c r="Q89">
        <v>-118.4413986</v>
      </c>
      <c r="R89" t="s">
        <v>245</v>
      </c>
      <c r="S89" t="s">
        <v>246</v>
      </c>
      <c r="T89" t="s">
        <v>2262</v>
      </c>
      <c r="U89" t="s">
        <v>2263</v>
      </c>
      <c r="V89" t="s">
        <v>2264</v>
      </c>
      <c r="W89">
        <v>3823</v>
      </c>
      <c r="X89" t="s">
        <v>476</v>
      </c>
      <c r="Y89" t="s">
        <v>2265</v>
      </c>
      <c r="Z89">
        <v>2021</v>
      </c>
      <c r="AA89">
        <v>0</v>
      </c>
      <c r="AD89">
        <v>8</v>
      </c>
      <c r="AE89">
        <v>3</v>
      </c>
      <c r="AG89" t="s">
        <v>2266</v>
      </c>
      <c r="AH89" s="27">
        <v>1</v>
      </c>
      <c r="AI89">
        <v>8</v>
      </c>
      <c r="AJ89" s="21">
        <f t="shared" si="16"/>
        <v>100</v>
      </c>
      <c r="AK89" s="27">
        <v>0</v>
      </c>
      <c r="AL89" s="24">
        <v>0</v>
      </c>
      <c r="AM89" s="36" t="s">
        <v>242</v>
      </c>
      <c r="AN89" s="27">
        <v>0</v>
      </c>
      <c r="AO89" s="24">
        <v>0</v>
      </c>
      <c r="AP89" s="36">
        <f>AO89/AD89*100</f>
        <v>0</v>
      </c>
      <c r="AR89">
        <v>3</v>
      </c>
      <c r="AT89" t="s">
        <v>2266</v>
      </c>
      <c r="AU89" s="27">
        <v>1</v>
      </c>
      <c r="AV89">
        <v>7</v>
      </c>
      <c r="AW89" s="21">
        <f t="shared" si="20"/>
        <v>87.5</v>
      </c>
      <c r="AX89">
        <v>3</v>
      </c>
      <c r="AZ89" t="s">
        <v>2266</v>
      </c>
      <c r="BA89" s="27">
        <v>1</v>
      </c>
      <c r="BB89">
        <v>7</v>
      </c>
      <c r="BC89" s="21">
        <f t="shared" si="15"/>
        <v>87.5</v>
      </c>
      <c r="BD89">
        <v>3</v>
      </c>
      <c r="BF89" t="s">
        <v>2266</v>
      </c>
      <c r="BG89" s="27">
        <v>1</v>
      </c>
      <c r="BH89">
        <v>3</v>
      </c>
      <c r="BJ89">
        <v>3</v>
      </c>
      <c r="BL89" t="s">
        <v>2266</v>
      </c>
      <c r="BM89" s="27">
        <v>1</v>
      </c>
      <c r="BN89">
        <v>3</v>
      </c>
      <c r="BP89" t="s">
        <v>2266</v>
      </c>
      <c r="BQ89" s="27">
        <v>1</v>
      </c>
      <c r="BR89">
        <v>3</v>
      </c>
      <c r="BS89" s="21">
        <f t="shared" si="23"/>
        <v>37.5</v>
      </c>
      <c r="BU89">
        <v>3</v>
      </c>
      <c r="BW89" t="s">
        <v>2266</v>
      </c>
      <c r="BX89" s="27">
        <v>1</v>
      </c>
      <c r="BY89">
        <v>3</v>
      </c>
      <c r="BZ89" s="21">
        <f t="shared" si="24"/>
        <v>37.5</v>
      </c>
      <c r="CA89">
        <v>2</v>
      </c>
      <c r="CB89">
        <v>3</v>
      </c>
      <c r="CD89" t="s">
        <v>2266</v>
      </c>
      <c r="CE89" s="27">
        <v>0</v>
      </c>
    </row>
    <row r="90" spans="1:84" ht="15" hidden="1" customHeight="1" x14ac:dyDescent="0.2">
      <c r="A90">
        <v>89</v>
      </c>
      <c r="B90">
        <v>89</v>
      </c>
      <c r="C90" s="1">
        <v>44630.695138888892</v>
      </c>
      <c r="D90" s="1">
        <v>44630.746527777781</v>
      </c>
      <c r="E90">
        <v>0</v>
      </c>
      <c r="F90" t="s">
        <v>1099</v>
      </c>
      <c r="G90">
        <v>100</v>
      </c>
      <c r="H90">
        <v>4385</v>
      </c>
      <c r="I90">
        <v>1</v>
      </c>
      <c r="J90" s="1">
        <v>44630.746527777781</v>
      </c>
      <c r="K90" t="s">
        <v>2286</v>
      </c>
      <c r="L90" t="s">
        <v>242</v>
      </c>
      <c r="M90" t="s">
        <v>242</v>
      </c>
      <c r="N90" t="s">
        <v>2287</v>
      </c>
      <c r="O90" t="s">
        <v>2288</v>
      </c>
      <c r="P90">
        <v>34.064804080000002</v>
      </c>
      <c r="Q90">
        <v>-118.4413986</v>
      </c>
      <c r="R90" t="s">
        <v>245</v>
      </c>
      <c r="S90" t="s">
        <v>246</v>
      </c>
      <c r="T90" t="s">
        <v>2289</v>
      </c>
      <c r="U90" t="s">
        <v>2290</v>
      </c>
      <c r="V90" s="3">
        <v>3.7999999999999998E+106</v>
      </c>
      <c r="W90">
        <v>6311</v>
      </c>
      <c r="X90" t="s">
        <v>319</v>
      </c>
      <c r="Y90" t="s">
        <v>2291</v>
      </c>
      <c r="Z90">
        <v>2020</v>
      </c>
      <c r="AA90">
        <v>0</v>
      </c>
      <c r="AD90">
        <v>11</v>
      </c>
      <c r="AE90">
        <v>1</v>
      </c>
      <c r="AG90" t="s">
        <v>2292</v>
      </c>
      <c r="AH90" s="27">
        <v>1</v>
      </c>
      <c r="AI90">
        <v>7</v>
      </c>
      <c r="AJ90" s="21">
        <f t="shared" si="16"/>
        <v>63.636363636363633</v>
      </c>
      <c r="AK90" s="27">
        <v>0</v>
      </c>
      <c r="AL90" s="24">
        <v>0</v>
      </c>
      <c r="AM90" s="36" t="s">
        <v>242</v>
      </c>
      <c r="AN90" s="27">
        <v>1</v>
      </c>
      <c r="AO90">
        <v>5</v>
      </c>
      <c r="AP90" s="36">
        <f t="shared" si="19"/>
        <v>45.454545454545453</v>
      </c>
      <c r="AR90">
        <v>3</v>
      </c>
      <c r="AT90" t="s">
        <v>2293</v>
      </c>
      <c r="AU90" s="27">
        <v>1</v>
      </c>
      <c r="AV90">
        <v>9</v>
      </c>
      <c r="AW90" s="21">
        <f t="shared" si="20"/>
        <v>81.818181818181827</v>
      </c>
      <c r="AX90">
        <v>3</v>
      </c>
      <c r="AZ90" t="s">
        <v>2293</v>
      </c>
      <c r="BA90" s="27">
        <v>1</v>
      </c>
      <c r="BB90">
        <v>9</v>
      </c>
      <c r="BC90" s="21">
        <f t="shared" si="15"/>
        <v>81.818181818181827</v>
      </c>
      <c r="BD90">
        <v>3</v>
      </c>
      <c r="BF90" t="s">
        <v>2293</v>
      </c>
      <c r="BG90" s="27">
        <v>1</v>
      </c>
      <c r="BJ90">
        <v>3</v>
      </c>
      <c r="BL90" t="s">
        <v>2293</v>
      </c>
      <c r="BM90" s="27">
        <v>1</v>
      </c>
      <c r="BN90">
        <v>3</v>
      </c>
      <c r="BP90" t="s">
        <v>2293</v>
      </c>
      <c r="BQ90" s="27">
        <v>1</v>
      </c>
      <c r="BR90">
        <v>5</v>
      </c>
      <c r="BS90" s="21">
        <f t="shared" si="23"/>
        <v>45.454545454545453</v>
      </c>
      <c r="BU90">
        <v>1</v>
      </c>
      <c r="BW90" t="s">
        <v>2292</v>
      </c>
      <c r="BX90" s="27">
        <v>1</v>
      </c>
      <c r="BY90">
        <v>2</v>
      </c>
      <c r="BZ90" s="21">
        <f t="shared" si="24"/>
        <v>18.181818181818183</v>
      </c>
      <c r="CA90">
        <v>1</v>
      </c>
      <c r="CB90">
        <v>1</v>
      </c>
      <c r="CD90" t="s">
        <v>2292</v>
      </c>
      <c r="CE90" s="27">
        <v>0</v>
      </c>
    </row>
    <row r="91" spans="1:84" ht="15" hidden="1" customHeight="1" x14ac:dyDescent="0.2">
      <c r="A91">
        <v>90</v>
      </c>
      <c r="B91">
        <v>90</v>
      </c>
      <c r="C91" s="1">
        <v>44628.673611111109</v>
      </c>
      <c r="D91" s="1">
        <v>44633.482638888891</v>
      </c>
      <c r="E91">
        <v>0</v>
      </c>
      <c r="F91" t="s">
        <v>2300</v>
      </c>
      <c r="G91">
        <v>100</v>
      </c>
      <c r="H91">
        <v>411880</v>
      </c>
      <c r="I91">
        <v>1</v>
      </c>
      <c r="J91" s="1">
        <v>44633.482638888891</v>
      </c>
      <c r="K91" t="s">
        <v>2301</v>
      </c>
      <c r="L91" t="s">
        <v>242</v>
      </c>
      <c r="M91" t="s">
        <v>242</v>
      </c>
      <c r="N91" t="s">
        <v>2302</v>
      </c>
      <c r="O91" t="s">
        <v>2303</v>
      </c>
      <c r="P91">
        <v>39.994705199999999</v>
      </c>
      <c r="Q91">
        <v>-105.2366028</v>
      </c>
      <c r="R91" t="s">
        <v>245</v>
      </c>
      <c r="S91" t="s">
        <v>246</v>
      </c>
      <c r="T91" t="s">
        <v>2304</v>
      </c>
      <c r="U91" t="s">
        <v>2305</v>
      </c>
      <c r="V91">
        <v>313747206</v>
      </c>
      <c r="W91">
        <v>6798</v>
      </c>
      <c r="X91" t="s">
        <v>659</v>
      </c>
      <c r="Y91" t="s">
        <v>660</v>
      </c>
      <c r="Z91">
        <v>2020</v>
      </c>
      <c r="AA91">
        <v>0</v>
      </c>
      <c r="AD91">
        <v>7</v>
      </c>
      <c r="AE91">
        <v>1</v>
      </c>
      <c r="AG91" t="s">
        <v>2306</v>
      </c>
      <c r="AH91" s="27">
        <v>1</v>
      </c>
      <c r="AI91">
        <v>6</v>
      </c>
      <c r="AJ91" s="21">
        <f t="shared" si="16"/>
        <v>85.714285714285708</v>
      </c>
      <c r="AK91" s="27">
        <v>0</v>
      </c>
      <c r="AL91" s="24">
        <v>0</v>
      </c>
      <c r="AM91" s="36" t="s">
        <v>242</v>
      </c>
      <c r="AN91" s="27">
        <v>0.5</v>
      </c>
      <c r="AO91">
        <v>7</v>
      </c>
      <c r="AP91" s="36">
        <f t="shared" si="19"/>
        <v>100</v>
      </c>
      <c r="AQ91" t="s">
        <v>2307</v>
      </c>
      <c r="AR91">
        <v>3</v>
      </c>
      <c r="AT91" t="s">
        <v>2308</v>
      </c>
      <c r="AU91" s="27">
        <v>1</v>
      </c>
      <c r="AV91">
        <v>6</v>
      </c>
      <c r="AW91" s="21">
        <f t="shared" si="20"/>
        <v>85.714285714285708</v>
      </c>
      <c r="AX91">
        <v>2</v>
      </c>
      <c r="AZ91" t="s">
        <v>2309</v>
      </c>
      <c r="BA91" s="27">
        <v>1</v>
      </c>
      <c r="BB91">
        <v>5</v>
      </c>
      <c r="BC91" s="21">
        <f t="shared" si="15"/>
        <v>71.428571428571431</v>
      </c>
      <c r="BD91">
        <v>3</v>
      </c>
      <c r="BF91" t="s">
        <v>2308</v>
      </c>
      <c r="BG91" s="27">
        <v>1</v>
      </c>
      <c r="BH91">
        <v>7</v>
      </c>
      <c r="BJ91">
        <v>1</v>
      </c>
      <c r="BL91" t="s">
        <v>2306</v>
      </c>
      <c r="BM91" s="27">
        <v>1</v>
      </c>
      <c r="BN91">
        <v>2</v>
      </c>
      <c r="BP91" t="s">
        <v>2310</v>
      </c>
      <c r="BQ91" s="27">
        <v>1</v>
      </c>
      <c r="BR91">
        <v>3</v>
      </c>
      <c r="BS91" s="21">
        <f t="shared" si="23"/>
        <v>42.857142857142854</v>
      </c>
      <c r="BU91">
        <v>1</v>
      </c>
      <c r="BW91" t="s">
        <v>2306</v>
      </c>
      <c r="BX91" s="27">
        <v>1</v>
      </c>
      <c r="BY91">
        <v>1</v>
      </c>
      <c r="BZ91" s="21">
        <f t="shared" si="24"/>
        <v>14.285714285714285</v>
      </c>
      <c r="CA91">
        <v>2</v>
      </c>
      <c r="CB91">
        <v>1</v>
      </c>
      <c r="CD91" t="s">
        <v>2306</v>
      </c>
      <c r="CE91" s="27">
        <v>0</v>
      </c>
    </row>
    <row r="92" spans="1:84" ht="15" hidden="1" customHeight="1" x14ac:dyDescent="0.2">
      <c r="A92">
        <v>91</v>
      </c>
      <c r="B92">
        <v>91</v>
      </c>
      <c r="C92" s="1">
        <v>44633.493055555555</v>
      </c>
      <c r="D92" s="1">
        <v>44633.95416666667</v>
      </c>
      <c r="E92">
        <v>0</v>
      </c>
      <c r="F92" t="s">
        <v>2323</v>
      </c>
      <c r="G92">
        <v>100</v>
      </c>
      <c r="H92">
        <v>39835</v>
      </c>
      <c r="I92">
        <v>1</v>
      </c>
      <c r="J92" s="1">
        <v>44633.95416666667</v>
      </c>
      <c r="K92" t="s">
        <v>2324</v>
      </c>
      <c r="L92" t="s">
        <v>242</v>
      </c>
      <c r="M92" t="s">
        <v>242</v>
      </c>
      <c r="N92" t="s">
        <v>2325</v>
      </c>
      <c r="O92" t="s">
        <v>2326</v>
      </c>
      <c r="P92">
        <v>39.77830505</v>
      </c>
      <c r="Q92">
        <v>-104.7517014</v>
      </c>
      <c r="R92" t="s">
        <v>245</v>
      </c>
      <c r="S92" t="s">
        <v>246</v>
      </c>
      <c r="T92" t="s">
        <v>2327</v>
      </c>
      <c r="U92" t="s">
        <v>2328</v>
      </c>
      <c r="V92">
        <v>368736104</v>
      </c>
      <c r="W92">
        <v>3621</v>
      </c>
      <c r="X92" t="s">
        <v>476</v>
      </c>
      <c r="Y92" t="s">
        <v>2329</v>
      </c>
      <c r="Z92">
        <v>2021</v>
      </c>
      <c r="AA92">
        <v>0</v>
      </c>
      <c r="AD92">
        <v>10</v>
      </c>
      <c r="AE92">
        <v>1</v>
      </c>
      <c r="AG92" t="s">
        <v>2330</v>
      </c>
      <c r="AH92" s="27">
        <v>1</v>
      </c>
      <c r="AI92">
        <v>5</v>
      </c>
      <c r="AJ92" s="21">
        <f t="shared" si="16"/>
        <v>50</v>
      </c>
      <c r="AK92" s="27">
        <v>0</v>
      </c>
      <c r="AL92" s="24">
        <v>0</v>
      </c>
      <c r="AM92" s="36" t="s">
        <v>242</v>
      </c>
      <c r="AN92" s="27">
        <v>0</v>
      </c>
      <c r="AO92" s="24">
        <v>0</v>
      </c>
      <c r="AP92" s="36">
        <f t="shared" si="19"/>
        <v>0</v>
      </c>
      <c r="AR92">
        <v>3</v>
      </c>
      <c r="AT92" t="s">
        <v>2331</v>
      </c>
      <c r="AU92" s="27">
        <v>1</v>
      </c>
      <c r="AV92">
        <v>9</v>
      </c>
      <c r="AW92" s="21">
        <f t="shared" si="20"/>
        <v>90</v>
      </c>
      <c r="AX92">
        <v>3</v>
      </c>
      <c r="AZ92" t="s">
        <v>2331</v>
      </c>
      <c r="BA92" s="27">
        <v>1</v>
      </c>
      <c r="BB92">
        <v>9</v>
      </c>
      <c r="BC92" s="21">
        <f t="shared" si="15"/>
        <v>90</v>
      </c>
      <c r="BD92">
        <v>3</v>
      </c>
      <c r="BF92" t="s">
        <v>2331</v>
      </c>
      <c r="BG92" s="27">
        <v>1</v>
      </c>
      <c r="BH92">
        <v>7.5</v>
      </c>
      <c r="BJ92">
        <v>3</v>
      </c>
      <c r="BL92" t="s">
        <v>2331</v>
      </c>
      <c r="BM92" s="27">
        <v>1</v>
      </c>
      <c r="BN92">
        <v>3</v>
      </c>
      <c r="BP92" t="s">
        <v>2331</v>
      </c>
      <c r="BQ92" s="27">
        <v>1</v>
      </c>
      <c r="BR92">
        <v>2</v>
      </c>
      <c r="BS92" s="21">
        <f t="shared" si="23"/>
        <v>20</v>
      </c>
      <c r="BU92">
        <v>3</v>
      </c>
      <c r="BW92" t="s">
        <v>2331</v>
      </c>
      <c r="BX92" s="27">
        <v>1</v>
      </c>
      <c r="BY92">
        <v>0</v>
      </c>
      <c r="BZ92" s="21">
        <f t="shared" si="24"/>
        <v>0</v>
      </c>
      <c r="CA92">
        <v>2</v>
      </c>
      <c r="CB92">
        <v>3</v>
      </c>
      <c r="CD92" t="s">
        <v>2331</v>
      </c>
      <c r="CE92" s="27">
        <v>0</v>
      </c>
    </row>
    <row r="93" spans="1:84" ht="15" customHeight="1" x14ac:dyDescent="0.2">
      <c r="A93" s="10">
        <v>92</v>
      </c>
      <c r="B93">
        <v>92</v>
      </c>
      <c r="C93" s="1">
        <v>44634.609722222223</v>
      </c>
      <c r="D93" s="1">
        <v>44635.616666666669</v>
      </c>
      <c r="E93">
        <v>0</v>
      </c>
      <c r="F93" t="s">
        <v>2339</v>
      </c>
      <c r="G93">
        <v>100</v>
      </c>
      <c r="H93">
        <v>86976</v>
      </c>
      <c r="I93">
        <v>1</v>
      </c>
      <c r="J93" s="1">
        <v>44635.616666666669</v>
      </c>
      <c r="K93" t="s">
        <v>2340</v>
      </c>
      <c r="L93" t="s">
        <v>242</v>
      </c>
      <c r="M93" t="s">
        <v>242</v>
      </c>
      <c r="N93" t="s">
        <v>2341</v>
      </c>
      <c r="O93" t="s">
        <v>2342</v>
      </c>
      <c r="P93">
        <v>34.030807500000002</v>
      </c>
      <c r="Q93">
        <v>-118.47299959999999</v>
      </c>
      <c r="R93" t="s">
        <v>245</v>
      </c>
      <c r="S93" t="s">
        <v>246</v>
      </c>
      <c r="T93" s="10" t="s">
        <v>2343</v>
      </c>
      <c r="U93" t="s">
        <v>2344</v>
      </c>
      <c r="V93" t="s">
        <v>2345</v>
      </c>
      <c r="W93">
        <v>3812</v>
      </c>
      <c r="X93" s="10" t="s">
        <v>271</v>
      </c>
      <c r="Y93" s="10" t="s">
        <v>2346</v>
      </c>
      <c r="Z93" s="10">
        <v>2020</v>
      </c>
      <c r="AA93" s="10">
        <v>0</v>
      </c>
      <c r="AD93" s="10">
        <v>6</v>
      </c>
      <c r="AE93">
        <v>3</v>
      </c>
      <c r="AG93" t="s">
        <v>2347</v>
      </c>
      <c r="AH93" s="22">
        <v>1</v>
      </c>
      <c r="AI93" s="10">
        <v>3</v>
      </c>
      <c r="AJ93" s="21">
        <f t="shared" si="16"/>
        <v>50</v>
      </c>
      <c r="AK93" s="22">
        <v>0</v>
      </c>
      <c r="AL93" s="19">
        <v>0</v>
      </c>
      <c r="AM93" s="36" t="s">
        <v>242</v>
      </c>
      <c r="AN93" s="22">
        <v>0</v>
      </c>
      <c r="AO93" s="19">
        <v>0</v>
      </c>
      <c r="AP93" s="36">
        <f t="shared" si="19"/>
        <v>0</v>
      </c>
      <c r="AQ93" t="s">
        <v>2348</v>
      </c>
      <c r="AR93">
        <v>3</v>
      </c>
      <c r="AT93" t="s">
        <v>2347</v>
      </c>
      <c r="AU93" s="22">
        <v>1</v>
      </c>
      <c r="AV93" s="10">
        <v>5</v>
      </c>
      <c r="AW93" s="21">
        <f t="shared" si="20"/>
        <v>83.333333333333343</v>
      </c>
      <c r="AX93">
        <v>2</v>
      </c>
      <c r="AZ93" t="s">
        <v>2349</v>
      </c>
      <c r="BA93" s="22">
        <v>1</v>
      </c>
      <c r="BB93" s="10">
        <v>4</v>
      </c>
      <c r="BC93" s="21">
        <f t="shared" si="15"/>
        <v>66.666666666666657</v>
      </c>
      <c r="BD93">
        <v>3</v>
      </c>
      <c r="BF93" t="s">
        <v>2347</v>
      </c>
      <c r="BG93" s="22">
        <v>1</v>
      </c>
      <c r="BH93" s="10">
        <v>9.17</v>
      </c>
      <c r="BI93" s="10"/>
      <c r="BJ93">
        <v>3</v>
      </c>
      <c r="BL93" t="s">
        <v>2347</v>
      </c>
      <c r="BM93" s="22">
        <v>1</v>
      </c>
      <c r="BN93">
        <v>3</v>
      </c>
      <c r="BP93" t="s">
        <v>2347</v>
      </c>
      <c r="BQ93" s="22">
        <v>1</v>
      </c>
      <c r="BR93" s="10">
        <v>1</v>
      </c>
      <c r="BS93" s="21">
        <f t="shared" si="23"/>
        <v>16.666666666666664</v>
      </c>
      <c r="BT93" s="10"/>
      <c r="BU93" s="10">
        <v>3</v>
      </c>
      <c r="BV93" s="10"/>
      <c r="BW93" s="10" t="s">
        <v>2347</v>
      </c>
      <c r="BX93" s="22">
        <v>1</v>
      </c>
      <c r="BY93" s="10">
        <v>1</v>
      </c>
      <c r="BZ93" s="21">
        <f t="shared" si="24"/>
        <v>16.666666666666664</v>
      </c>
      <c r="CA93" s="10">
        <v>2</v>
      </c>
      <c r="CB93" s="10">
        <v>3</v>
      </c>
      <c r="CC93" s="10"/>
      <c r="CD93" s="10" t="s">
        <v>2347</v>
      </c>
      <c r="CE93" s="22">
        <v>0</v>
      </c>
      <c r="CF93" s="10"/>
    </row>
    <row r="94" spans="1:84" ht="15" hidden="1" customHeight="1" x14ac:dyDescent="0.2">
      <c r="A94">
        <v>93</v>
      </c>
      <c r="B94">
        <v>93</v>
      </c>
      <c r="C94" s="1">
        <v>44635.621527777781</v>
      </c>
      <c r="D94" s="1">
        <v>44643.453472222223</v>
      </c>
      <c r="E94">
        <v>0</v>
      </c>
      <c r="F94" t="s">
        <v>2353</v>
      </c>
      <c r="G94">
        <v>100</v>
      </c>
      <c r="H94">
        <v>676700</v>
      </c>
      <c r="I94">
        <v>1</v>
      </c>
      <c r="J94" s="1">
        <v>44643.453472222223</v>
      </c>
      <c r="K94" t="s">
        <v>2354</v>
      </c>
      <c r="L94" t="s">
        <v>242</v>
      </c>
      <c r="M94" t="s">
        <v>242</v>
      </c>
      <c r="N94" t="s">
        <v>2355</v>
      </c>
      <c r="O94" t="s">
        <v>2356</v>
      </c>
      <c r="P94">
        <v>16.846206670000001</v>
      </c>
      <c r="Q94">
        <v>-99.918098450000002</v>
      </c>
      <c r="R94" t="s">
        <v>245</v>
      </c>
      <c r="S94" t="s">
        <v>246</v>
      </c>
      <c r="T94" t="s">
        <v>2357</v>
      </c>
      <c r="U94" t="s">
        <v>2358</v>
      </c>
      <c r="V94">
        <v>384802104</v>
      </c>
      <c r="W94">
        <v>5000</v>
      </c>
      <c r="X94" t="s">
        <v>476</v>
      </c>
      <c r="Y94" t="s">
        <v>2236</v>
      </c>
      <c r="Z94">
        <v>2021</v>
      </c>
      <c r="AA94">
        <v>1</v>
      </c>
      <c r="AB94">
        <v>4</v>
      </c>
      <c r="AD94">
        <v>13</v>
      </c>
      <c r="AE94">
        <v>3</v>
      </c>
      <c r="AG94" t="s">
        <v>2359</v>
      </c>
      <c r="AH94" s="27">
        <v>1</v>
      </c>
      <c r="AI94">
        <v>12</v>
      </c>
      <c r="AJ94" s="21">
        <f t="shared" si="16"/>
        <v>92.307692307692307</v>
      </c>
      <c r="AK94" s="27">
        <v>0</v>
      </c>
      <c r="AL94" s="24">
        <v>0</v>
      </c>
      <c r="AM94" s="36" t="s">
        <v>242</v>
      </c>
      <c r="AN94" s="27">
        <v>0</v>
      </c>
      <c r="AO94" s="24">
        <v>0</v>
      </c>
      <c r="AP94" s="36">
        <f t="shared" si="19"/>
        <v>0</v>
      </c>
      <c r="AQ94" t="s">
        <v>2360</v>
      </c>
      <c r="AR94">
        <v>3</v>
      </c>
      <c r="AT94" t="s">
        <v>2359</v>
      </c>
      <c r="AU94" s="27">
        <v>1</v>
      </c>
      <c r="AV94">
        <v>12</v>
      </c>
      <c r="AW94" s="21">
        <f t="shared" si="20"/>
        <v>92.307692307692307</v>
      </c>
      <c r="AX94">
        <v>3</v>
      </c>
      <c r="AZ94" t="s">
        <v>2359</v>
      </c>
      <c r="BA94" s="27">
        <v>1</v>
      </c>
      <c r="BB94">
        <v>12</v>
      </c>
      <c r="BC94" s="21">
        <f t="shared" si="15"/>
        <v>92.307692307692307</v>
      </c>
      <c r="BD94">
        <v>3</v>
      </c>
      <c r="BF94" t="s">
        <v>2359</v>
      </c>
      <c r="BG94" s="27">
        <v>1</v>
      </c>
      <c r="BH94">
        <v>9.1</v>
      </c>
      <c r="BJ94">
        <v>3</v>
      </c>
      <c r="BL94" t="s">
        <v>2359</v>
      </c>
      <c r="BM94" s="27">
        <v>1</v>
      </c>
      <c r="BN94">
        <v>3</v>
      </c>
      <c r="BP94" t="s">
        <v>2359</v>
      </c>
      <c r="BQ94" s="27">
        <v>1</v>
      </c>
      <c r="BR94">
        <v>4</v>
      </c>
      <c r="BS94" s="21">
        <f t="shared" si="23"/>
        <v>30.76923076923077</v>
      </c>
      <c r="BU94">
        <v>3</v>
      </c>
      <c r="BW94" t="s">
        <v>2359</v>
      </c>
      <c r="BX94" s="27">
        <v>1</v>
      </c>
      <c r="BY94">
        <v>4</v>
      </c>
      <c r="BZ94" s="21">
        <f t="shared" si="24"/>
        <v>30.76923076923077</v>
      </c>
      <c r="CA94">
        <v>2</v>
      </c>
      <c r="CB94">
        <v>3</v>
      </c>
      <c r="CD94" t="s">
        <v>2359</v>
      </c>
      <c r="CE94" s="27">
        <v>0</v>
      </c>
    </row>
    <row r="95" spans="1:84" ht="15" hidden="1" customHeight="1" x14ac:dyDescent="0.2">
      <c r="A95">
        <v>94</v>
      </c>
      <c r="B95">
        <v>94</v>
      </c>
      <c r="C95" s="1">
        <v>44630.746527777781</v>
      </c>
      <c r="D95" s="1">
        <v>44650.582638888889</v>
      </c>
      <c r="E95">
        <v>0</v>
      </c>
      <c r="F95" t="s">
        <v>1099</v>
      </c>
      <c r="G95">
        <v>100</v>
      </c>
      <c r="H95">
        <v>1710259</v>
      </c>
      <c r="I95">
        <v>1</v>
      </c>
      <c r="J95" s="1">
        <v>44650.582638888889</v>
      </c>
      <c r="K95" t="s">
        <v>2380</v>
      </c>
      <c r="L95" t="s">
        <v>242</v>
      </c>
      <c r="M95" t="s">
        <v>242</v>
      </c>
      <c r="N95" t="s">
        <v>2381</v>
      </c>
      <c r="O95" t="s">
        <v>2382</v>
      </c>
      <c r="P95">
        <v>34.064804080000002</v>
      </c>
      <c r="Q95">
        <v>-118.4413986</v>
      </c>
      <c r="R95" t="s">
        <v>245</v>
      </c>
      <c r="S95" t="s">
        <v>246</v>
      </c>
      <c r="T95" t="s">
        <v>2383</v>
      </c>
      <c r="U95" t="s">
        <v>2384</v>
      </c>
      <c r="V95">
        <v>219350105</v>
      </c>
      <c r="W95">
        <v>3357</v>
      </c>
      <c r="X95" t="s">
        <v>297</v>
      </c>
      <c r="Y95" t="s">
        <v>2385</v>
      </c>
      <c r="Z95">
        <v>2020</v>
      </c>
      <c r="AA95">
        <v>0</v>
      </c>
      <c r="AD95">
        <v>14</v>
      </c>
      <c r="AE95">
        <v>1</v>
      </c>
      <c r="AH95" s="27">
        <v>1</v>
      </c>
      <c r="AI95">
        <v>9</v>
      </c>
      <c r="AJ95" s="21">
        <f t="shared" si="16"/>
        <v>64.285714285714292</v>
      </c>
      <c r="AK95" s="27">
        <v>0</v>
      </c>
      <c r="AL95" s="24">
        <v>0</v>
      </c>
      <c r="AM95" s="36" t="s">
        <v>242</v>
      </c>
      <c r="AN95" s="27">
        <v>0</v>
      </c>
      <c r="AO95" s="24">
        <v>0</v>
      </c>
      <c r="AP95" s="36">
        <f t="shared" si="19"/>
        <v>0</v>
      </c>
      <c r="AR95">
        <v>3</v>
      </c>
      <c r="AT95" t="s">
        <v>2386</v>
      </c>
      <c r="AU95" s="27">
        <v>1</v>
      </c>
      <c r="AV95">
        <v>13</v>
      </c>
      <c r="AW95" s="21">
        <f t="shared" si="20"/>
        <v>92.857142857142861</v>
      </c>
      <c r="AX95">
        <v>3</v>
      </c>
      <c r="AZ95" t="s">
        <v>2386</v>
      </c>
      <c r="BA95" s="27">
        <v>1</v>
      </c>
      <c r="BB95">
        <v>13</v>
      </c>
      <c r="BC95" s="21">
        <f t="shared" si="15"/>
        <v>92.857142857142861</v>
      </c>
      <c r="BD95">
        <v>3</v>
      </c>
      <c r="BF95" t="s">
        <v>2386</v>
      </c>
      <c r="BG95" s="27">
        <v>1</v>
      </c>
      <c r="BH95">
        <v>9.6999999999999993</v>
      </c>
      <c r="BJ95">
        <v>3</v>
      </c>
      <c r="BL95" t="s">
        <v>2386</v>
      </c>
      <c r="BM95" s="27">
        <v>1</v>
      </c>
      <c r="BN95">
        <v>3</v>
      </c>
      <c r="BP95" t="s">
        <v>2386</v>
      </c>
      <c r="BQ95" s="27">
        <v>1</v>
      </c>
      <c r="BR95">
        <v>3</v>
      </c>
      <c r="BS95" s="21">
        <f t="shared" si="23"/>
        <v>21.428571428571427</v>
      </c>
      <c r="BU95">
        <v>1</v>
      </c>
      <c r="BW95" t="s">
        <v>2387</v>
      </c>
      <c r="BX95" s="27">
        <v>1</v>
      </c>
      <c r="BY95">
        <v>3</v>
      </c>
      <c r="BZ95" s="21">
        <f t="shared" si="24"/>
        <v>21.428571428571427</v>
      </c>
      <c r="CA95">
        <v>2</v>
      </c>
      <c r="CB95">
        <v>1</v>
      </c>
      <c r="CD95" t="s">
        <v>2387</v>
      </c>
      <c r="CE95" s="27">
        <v>0</v>
      </c>
    </row>
    <row r="96" spans="1:84" ht="15" hidden="1" customHeight="1" x14ac:dyDescent="0.2">
      <c r="A96">
        <v>95</v>
      </c>
      <c r="B96">
        <v>95</v>
      </c>
      <c r="C96" s="1">
        <v>44650.645138888889</v>
      </c>
      <c r="D96" s="1">
        <v>44650.71875</v>
      </c>
      <c r="E96">
        <v>0</v>
      </c>
      <c r="F96" t="s">
        <v>1099</v>
      </c>
      <c r="G96">
        <v>100</v>
      </c>
      <c r="H96">
        <v>6361</v>
      </c>
      <c r="I96">
        <v>1</v>
      </c>
      <c r="J96" s="1">
        <v>44650.71875</v>
      </c>
      <c r="K96" t="s">
        <v>2406</v>
      </c>
      <c r="L96" t="s">
        <v>242</v>
      </c>
      <c r="M96" t="s">
        <v>242</v>
      </c>
      <c r="N96" t="s">
        <v>2407</v>
      </c>
      <c r="O96" t="s">
        <v>2408</v>
      </c>
      <c r="P96">
        <v>34.064804080000002</v>
      </c>
      <c r="Q96">
        <v>-118.4413986</v>
      </c>
      <c r="R96" t="s">
        <v>245</v>
      </c>
      <c r="S96" t="s">
        <v>246</v>
      </c>
      <c r="T96" t="s">
        <v>2409</v>
      </c>
      <c r="U96" t="s">
        <v>2410</v>
      </c>
      <c r="V96">
        <v>436440101</v>
      </c>
      <c r="W96">
        <v>3844</v>
      </c>
      <c r="X96" t="s">
        <v>350</v>
      </c>
      <c r="Y96" t="s">
        <v>2411</v>
      </c>
      <c r="Z96">
        <v>2021</v>
      </c>
      <c r="AA96">
        <v>0</v>
      </c>
      <c r="AD96">
        <v>8</v>
      </c>
      <c r="AE96">
        <v>1</v>
      </c>
      <c r="AG96" t="s">
        <v>2412</v>
      </c>
      <c r="AH96" s="27">
        <v>1</v>
      </c>
      <c r="AI96">
        <v>5</v>
      </c>
      <c r="AJ96" s="21">
        <f t="shared" si="16"/>
        <v>62.5</v>
      </c>
      <c r="AK96" s="27">
        <v>0</v>
      </c>
      <c r="AL96" s="24">
        <v>0</v>
      </c>
      <c r="AM96" s="36" t="s">
        <v>242</v>
      </c>
      <c r="AN96" s="27">
        <v>0</v>
      </c>
      <c r="AO96" s="24">
        <v>0</v>
      </c>
      <c r="AP96" s="36">
        <f t="shared" si="19"/>
        <v>0</v>
      </c>
      <c r="AR96">
        <v>3</v>
      </c>
      <c r="AT96" t="s">
        <v>2413</v>
      </c>
      <c r="AU96" s="27">
        <v>1</v>
      </c>
      <c r="AV96">
        <v>7</v>
      </c>
      <c r="AW96" s="21">
        <f t="shared" si="20"/>
        <v>87.5</v>
      </c>
      <c r="AX96">
        <v>1</v>
      </c>
      <c r="AZ96" t="s">
        <v>2412</v>
      </c>
      <c r="BA96" s="27">
        <v>1</v>
      </c>
      <c r="BB96">
        <v>7</v>
      </c>
      <c r="BC96" s="21">
        <f t="shared" si="15"/>
        <v>87.5</v>
      </c>
      <c r="BD96">
        <v>1</v>
      </c>
      <c r="BF96" t="s">
        <v>2412</v>
      </c>
      <c r="BG96" s="27">
        <v>1</v>
      </c>
      <c r="BH96">
        <v>7</v>
      </c>
      <c r="BJ96">
        <v>1</v>
      </c>
      <c r="BL96" t="s">
        <v>2412</v>
      </c>
      <c r="BM96" s="27">
        <v>1</v>
      </c>
      <c r="BN96">
        <v>1</v>
      </c>
      <c r="BP96" t="s">
        <v>2412</v>
      </c>
      <c r="BQ96" s="27">
        <v>1</v>
      </c>
      <c r="BR96">
        <v>3</v>
      </c>
      <c r="BS96" s="21">
        <f t="shared" si="23"/>
        <v>37.5</v>
      </c>
      <c r="BU96">
        <v>1</v>
      </c>
      <c r="BW96" t="s">
        <v>2412</v>
      </c>
      <c r="BX96" s="27">
        <v>1</v>
      </c>
      <c r="BY96">
        <v>7</v>
      </c>
      <c r="BZ96" s="21">
        <f t="shared" si="24"/>
        <v>87.5</v>
      </c>
      <c r="CA96">
        <v>2</v>
      </c>
      <c r="CB96">
        <v>1</v>
      </c>
      <c r="CD96" t="s">
        <v>2412</v>
      </c>
      <c r="CE96" s="27">
        <v>0</v>
      </c>
    </row>
    <row r="97" spans="1:84" ht="15" hidden="1" customHeight="1" x14ac:dyDescent="0.2">
      <c r="A97">
        <v>96</v>
      </c>
      <c r="B97">
        <v>96</v>
      </c>
      <c r="C97" s="1">
        <v>44649.086111111108</v>
      </c>
      <c r="D97" s="1">
        <v>44650.854166666664</v>
      </c>
      <c r="E97">
        <v>0</v>
      </c>
      <c r="F97" t="s">
        <v>2421</v>
      </c>
      <c r="G97">
        <v>100</v>
      </c>
      <c r="H97">
        <v>152793</v>
      </c>
      <c r="I97">
        <v>1</v>
      </c>
      <c r="J97" s="1">
        <v>44650.854166666664</v>
      </c>
      <c r="K97" t="s">
        <v>2422</v>
      </c>
      <c r="L97" t="s">
        <v>242</v>
      </c>
      <c r="M97" t="s">
        <v>242</v>
      </c>
      <c r="N97" t="s">
        <v>2423</v>
      </c>
      <c r="O97" t="s">
        <v>2424</v>
      </c>
      <c r="P97">
        <v>34.145202640000001</v>
      </c>
      <c r="Q97">
        <v>-118.45809939999999</v>
      </c>
      <c r="R97" t="s">
        <v>245</v>
      </c>
      <c r="S97" t="s">
        <v>246</v>
      </c>
      <c r="T97" t="s">
        <v>2425</v>
      </c>
      <c r="U97" t="s">
        <v>2426</v>
      </c>
      <c r="V97">
        <v>446150104</v>
      </c>
      <c r="W97">
        <v>6021</v>
      </c>
      <c r="X97" t="s">
        <v>319</v>
      </c>
      <c r="Y97" t="s">
        <v>2174</v>
      </c>
      <c r="Z97">
        <v>2020</v>
      </c>
      <c r="AA97">
        <v>0.5</v>
      </c>
      <c r="AB97">
        <v>15</v>
      </c>
      <c r="AD97">
        <v>13</v>
      </c>
      <c r="AE97">
        <v>3</v>
      </c>
      <c r="AG97" t="s">
        <v>2427</v>
      </c>
      <c r="AH97" s="27">
        <v>1</v>
      </c>
      <c r="AI97">
        <v>9</v>
      </c>
      <c r="AJ97" s="21">
        <f t="shared" si="16"/>
        <v>69.230769230769226</v>
      </c>
      <c r="AK97" s="27">
        <v>1</v>
      </c>
      <c r="AL97">
        <v>7</v>
      </c>
      <c r="AM97" s="36">
        <f t="shared" si="18"/>
        <v>53.846153846153847</v>
      </c>
      <c r="AN97" s="27">
        <v>1</v>
      </c>
      <c r="AO97">
        <v>12</v>
      </c>
      <c r="AP97" s="36">
        <f t="shared" si="19"/>
        <v>92.307692307692307</v>
      </c>
      <c r="AQ97" s="2" t="s">
        <v>2428</v>
      </c>
      <c r="AR97">
        <v>3</v>
      </c>
      <c r="AT97" t="s">
        <v>2427</v>
      </c>
      <c r="AU97" s="27">
        <v>1</v>
      </c>
      <c r="AV97">
        <v>12</v>
      </c>
      <c r="AW97" s="21">
        <f t="shared" si="20"/>
        <v>92.307692307692307</v>
      </c>
      <c r="AX97">
        <v>3</v>
      </c>
      <c r="AZ97" t="s">
        <v>2427</v>
      </c>
      <c r="BA97" s="27">
        <v>1</v>
      </c>
      <c r="BB97">
        <v>12</v>
      </c>
      <c r="BC97" s="21">
        <f t="shared" si="15"/>
        <v>92.307692307692307</v>
      </c>
      <c r="BD97">
        <v>3</v>
      </c>
      <c r="BF97" t="s">
        <v>2427</v>
      </c>
      <c r="BG97" s="27">
        <v>1</v>
      </c>
      <c r="BH97">
        <v>6</v>
      </c>
      <c r="BJ97">
        <v>3</v>
      </c>
      <c r="BL97" t="s">
        <v>2427</v>
      </c>
      <c r="BM97" s="27">
        <v>1</v>
      </c>
      <c r="BN97">
        <v>3</v>
      </c>
      <c r="BP97" t="s">
        <v>2427</v>
      </c>
      <c r="BQ97" s="27">
        <v>1</v>
      </c>
      <c r="BR97">
        <v>5</v>
      </c>
      <c r="BS97" s="21">
        <f t="shared" si="23"/>
        <v>38.461538461538467</v>
      </c>
      <c r="BU97">
        <v>3</v>
      </c>
      <c r="BW97" t="s">
        <v>2427</v>
      </c>
      <c r="BX97" s="27">
        <v>1</v>
      </c>
      <c r="BY97">
        <v>5</v>
      </c>
      <c r="BZ97" s="21">
        <f t="shared" si="24"/>
        <v>38.461538461538467</v>
      </c>
      <c r="CA97">
        <v>2</v>
      </c>
      <c r="CB97">
        <v>3</v>
      </c>
      <c r="CD97" t="s">
        <v>2427</v>
      </c>
      <c r="CE97" s="27">
        <v>0</v>
      </c>
    </row>
    <row r="98" spans="1:84" ht="15" hidden="1" customHeight="1" x14ac:dyDescent="0.2">
      <c r="A98">
        <v>97</v>
      </c>
      <c r="B98">
        <v>97</v>
      </c>
      <c r="C98" s="1">
        <v>44650.719444444447</v>
      </c>
      <c r="D98" s="1">
        <v>44652.709722222222</v>
      </c>
      <c r="E98">
        <v>0</v>
      </c>
      <c r="F98" t="s">
        <v>1099</v>
      </c>
      <c r="G98">
        <v>100</v>
      </c>
      <c r="H98">
        <v>171935</v>
      </c>
      <c r="I98">
        <v>1</v>
      </c>
      <c r="J98" s="1">
        <v>44652.709722222222</v>
      </c>
      <c r="K98" t="s">
        <v>2444</v>
      </c>
      <c r="L98" t="s">
        <v>242</v>
      </c>
      <c r="M98" t="s">
        <v>242</v>
      </c>
      <c r="N98" t="s">
        <v>2445</v>
      </c>
      <c r="O98" t="s">
        <v>2446</v>
      </c>
      <c r="P98">
        <v>34.064804080000002</v>
      </c>
      <c r="Q98">
        <v>-118.4413986</v>
      </c>
      <c r="R98" t="s">
        <v>245</v>
      </c>
      <c r="S98" t="s">
        <v>246</v>
      </c>
      <c r="T98" t="s">
        <v>2447</v>
      </c>
      <c r="U98" t="s">
        <v>2448</v>
      </c>
      <c r="V98">
        <v>440452100</v>
      </c>
      <c r="W98">
        <v>2011</v>
      </c>
      <c r="X98" t="s">
        <v>326</v>
      </c>
      <c r="Y98" t="s">
        <v>2449</v>
      </c>
      <c r="Z98">
        <v>2020</v>
      </c>
      <c r="AA98">
        <v>0</v>
      </c>
      <c r="AD98">
        <v>13</v>
      </c>
      <c r="AE98">
        <v>1</v>
      </c>
      <c r="AG98" t="s">
        <v>2450</v>
      </c>
      <c r="AH98" s="27">
        <v>1</v>
      </c>
      <c r="AI98">
        <v>5</v>
      </c>
      <c r="AJ98" s="21">
        <f t="shared" si="16"/>
        <v>38.461538461538467</v>
      </c>
      <c r="AK98" s="27">
        <v>0</v>
      </c>
      <c r="AL98" s="24">
        <v>0</v>
      </c>
      <c r="AM98" s="36" t="s">
        <v>242</v>
      </c>
      <c r="AN98" s="27">
        <v>0</v>
      </c>
      <c r="AO98" s="24">
        <v>0</v>
      </c>
      <c r="AP98" s="36">
        <f>AO98/AD98*100</f>
        <v>0</v>
      </c>
      <c r="AR98">
        <v>3</v>
      </c>
      <c r="AT98" t="s">
        <v>2450</v>
      </c>
      <c r="AU98" s="27">
        <v>1</v>
      </c>
      <c r="AV98">
        <v>12</v>
      </c>
      <c r="AW98" s="21">
        <f t="shared" si="20"/>
        <v>92.307692307692307</v>
      </c>
      <c r="AX98">
        <v>3</v>
      </c>
      <c r="AZ98" t="s">
        <v>2451</v>
      </c>
      <c r="BA98" s="27">
        <v>1</v>
      </c>
      <c r="BB98">
        <v>12</v>
      </c>
      <c r="BC98" s="21">
        <f t="shared" si="15"/>
        <v>92.307692307692307</v>
      </c>
      <c r="BD98">
        <v>1</v>
      </c>
      <c r="BF98" t="s">
        <v>2450</v>
      </c>
      <c r="BG98" s="27">
        <v>1</v>
      </c>
      <c r="BJ98">
        <v>3</v>
      </c>
      <c r="BL98" t="s">
        <v>2451</v>
      </c>
      <c r="BM98" s="27">
        <v>1</v>
      </c>
      <c r="BN98">
        <v>3</v>
      </c>
      <c r="BP98" t="s">
        <v>2451</v>
      </c>
      <c r="BQ98" s="27">
        <v>1</v>
      </c>
      <c r="BR98">
        <v>4</v>
      </c>
      <c r="BS98" s="21">
        <f t="shared" si="23"/>
        <v>30.76923076923077</v>
      </c>
      <c r="BU98">
        <v>1</v>
      </c>
      <c r="BW98" t="s">
        <v>2450</v>
      </c>
      <c r="BX98" s="27">
        <v>1</v>
      </c>
      <c r="BY98">
        <v>6</v>
      </c>
      <c r="BZ98" s="21">
        <f t="shared" si="24"/>
        <v>46.153846153846153</v>
      </c>
      <c r="CA98">
        <v>2</v>
      </c>
      <c r="CB98">
        <v>1</v>
      </c>
      <c r="CD98" t="s">
        <v>2450</v>
      </c>
      <c r="CE98" s="27">
        <v>0</v>
      </c>
    </row>
    <row r="99" spans="1:84" ht="15" hidden="1" customHeight="1" x14ac:dyDescent="0.2">
      <c r="A99">
        <v>98</v>
      </c>
      <c r="B99">
        <v>98</v>
      </c>
      <c r="C99" s="1">
        <v>44652.713194444441</v>
      </c>
      <c r="D99" s="1">
        <v>44652.786805555559</v>
      </c>
      <c r="E99">
        <v>0</v>
      </c>
      <c r="F99" t="s">
        <v>1099</v>
      </c>
      <c r="G99">
        <v>100</v>
      </c>
      <c r="H99">
        <v>6345</v>
      </c>
      <c r="I99">
        <v>1</v>
      </c>
      <c r="J99" s="1">
        <v>44652.786805555559</v>
      </c>
      <c r="K99" t="s">
        <v>2460</v>
      </c>
      <c r="L99" t="s">
        <v>242</v>
      </c>
      <c r="M99" t="s">
        <v>242</v>
      </c>
      <c r="N99" t="s">
        <v>2461</v>
      </c>
      <c r="O99" t="s">
        <v>2462</v>
      </c>
      <c r="P99">
        <v>34.064804080000002</v>
      </c>
      <c r="Q99">
        <v>-118.4413986</v>
      </c>
      <c r="R99" t="s">
        <v>245</v>
      </c>
      <c r="S99" t="s">
        <v>246</v>
      </c>
      <c r="T99" t="s">
        <v>2463</v>
      </c>
      <c r="U99" t="s">
        <v>2464</v>
      </c>
      <c r="V99">
        <v>806407102</v>
      </c>
      <c r="W99">
        <v>5047</v>
      </c>
      <c r="X99" t="s">
        <v>350</v>
      </c>
      <c r="Y99" t="s">
        <v>2465</v>
      </c>
      <c r="Z99">
        <v>2020</v>
      </c>
      <c r="AA99">
        <v>0</v>
      </c>
      <c r="AD99">
        <v>17</v>
      </c>
      <c r="AE99">
        <v>1</v>
      </c>
      <c r="AG99" t="s">
        <v>2466</v>
      </c>
      <c r="AH99" s="27">
        <v>1</v>
      </c>
      <c r="AI99">
        <v>7</v>
      </c>
      <c r="AJ99" s="21">
        <f t="shared" si="16"/>
        <v>41.17647058823529</v>
      </c>
      <c r="AK99" s="27">
        <v>1</v>
      </c>
      <c r="AL99">
        <v>2</v>
      </c>
      <c r="AM99" s="36">
        <f t="shared" si="18"/>
        <v>11.76470588235294</v>
      </c>
      <c r="AN99" s="27">
        <v>1</v>
      </c>
      <c r="AO99">
        <v>7</v>
      </c>
      <c r="AP99" s="36">
        <f t="shared" si="19"/>
        <v>41.17647058823529</v>
      </c>
      <c r="AR99">
        <v>3</v>
      </c>
      <c r="AT99" t="s">
        <v>2467</v>
      </c>
      <c r="AU99" s="27">
        <v>1</v>
      </c>
      <c r="AV99">
        <v>12</v>
      </c>
      <c r="AW99" s="21">
        <f t="shared" si="20"/>
        <v>70.588235294117652</v>
      </c>
      <c r="AX99">
        <v>3</v>
      </c>
      <c r="AZ99" t="s">
        <v>2467</v>
      </c>
      <c r="BA99" s="27">
        <v>1</v>
      </c>
      <c r="BB99">
        <v>12</v>
      </c>
      <c r="BC99" s="21">
        <f t="shared" si="15"/>
        <v>70.588235294117652</v>
      </c>
      <c r="BD99">
        <v>1</v>
      </c>
      <c r="BF99" t="s">
        <v>2466</v>
      </c>
      <c r="BG99" s="27">
        <v>1</v>
      </c>
      <c r="BJ99">
        <v>3</v>
      </c>
      <c r="BL99" t="s">
        <v>2467</v>
      </c>
      <c r="BM99" s="27">
        <v>1</v>
      </c>
      <c r="BN99">
        <v>3</v>
      </c>
      <c r="BP99" t="s">
        <v>2467</v>
      </c>
      <c r="BQ99" s="27">
        <v>1</v>
      </c>
      <c r="BR99">
        <v>5</v>
      </c>
      <c r="BS99" s="21">
        <f t="shared" si="23"/>
        <v>29.411764705882355</v>
      </c>
      <c r="BU99">
        <v>1</v>
      </c>
      <c r="BW99" t="s">
        <v>2466</v>
      </c>
      <c r="BX99" s="27">
        <v>1</v>
      </c>
      <c r="BY99">
        <v>3</v>
      </c>
      <c r="BZ99" s="21">
        <f t="shared" si="24"/>
        <v>17.647058823529413</v>
      </c>
      <c r="CA99">
        <v>1</v>
      </c>
      <c r="CB99">
        <v>1</v>
      </c>
      <c r="CD99" t="s">
        <v>2466</v>
      </c>
      <c r="CE99" s="27">
        <v>0</v>
      </c>
    </row>
    <row r="100" spans="1:84" ht="15" hidden="1" customHeight="1" x14ac:dyDescent="0.2">
      <c r="A100" s="10">
        <v>99</v>
      </c>
      <c r="B100">
        <v>99</v>
      </c>
      <c r="C100" s="1">
        <v>44643.454861111109</v>
      </c>
      <c r="D100" s="1">
        <v>44655.788194444445</v>
      </c>
      <c r="E100">
        <v>0</v>
      </c>
      <c r="F100" t="s">
        <v>2478</v>
      </c>
      <c r="G100">
        <v>100</v>
      </c>
      <c r="H100">
        <v>1065556</v>
      </c>
      <c r="I100">
        <v>1</v>
      </c>
      <c r="J100" s="1">
        <v>44655.788194444445</v>
      </c>
      <c r="K100" t="s">
        <v>2479</v>
      </c>
      <c r="L100" t="s">
        <v>242</v>
      </c>
      <c r="M100" t="s">
        <v>242</v>
      </c>
      <c r="N100" t="s">
        <v>2480</v>
      </c>
      <c r="O100" t="s">
        <v>2481</v>
      </c>
      <c r="P100">
        <v>34.037999999999997</v>
      </c>
      <c r="Q100">
        <v>-118.45440000000001</v>
      </c>
      <c r="R100" t="s">
        <v>245</v>
      </c>
      <c r="S100" t="s">
        <v>246</v>
      </c>
      <c r="T100" s="10" t="s">
        <v>2482</v>
      </c>
      <c r="U100" t="s">
        <v>2483</v>
      </c>
      <c r="V100">
        <v>418056107</v>
      </c>
      <c r="W100">
        <v>3944</v>
      </c>
      <c r="X100" s="10" t="s">
        <v>271</v>
      </c>
      <c r="Y100" s="10" t="s">
        <v>2484</v>
      </c>
      <c r="Z100" s="10">
        <v>2019</v>
      </c>
      <c r="AA100" s="10">
        <v>0.5</v>
      </c>
      <c r="AB100">
        <v>15</v>
      </c>
      <c r="AD100" s="10">
        <v>13</v>
      </c>
      <c r="AE100">
        <v>1</v>
      </c>
      <c r="AG100" t="s">
        <v>2485</v>
      </c>
      <c r="AH100" s="22">
        <v>1</v>
      </c>
      <c r="AI100" s="10">
        <v>7</v>
      </c>
      <c r="AJ100" s="21">
        <f t="shared" si="16"/>
        <v>53.846153846153847</v>
      </c>
      <c r="AK100" s="22">
        <v>0</v>
      </c>
      <c r="AL100" s="19">
        <v>0</v>
      </c>
      <c r="AM100" s="36" t="s">
        <v>242</v>
      </c>
      <c r="AN100" s="22">
        <v>0.5</v>
      </c>
      <c r="AO100" s="10">
        <v>13</v>
      </c>
      <c r="AP100" s="36">
        <f t="shared" si="19"/>
        <v>100</v>
      </c>
      <c r="AQ100" s="2" t="s">
        <v>2486</v>
      </c>
      <c r="AR100">
        <v>3</v>
      </c>
      <c r="AT100" t="s">
        <v>2487</v>
      </c>
      <c r="AU100" s="22">
        <v>1</v>
      </c>
      <c r="AV100" s="10">
        <v>11</v>
      </c>
      <c r="AW100" s="21">
        <f t="shared" si="20"/>
        <v>84.615384615384613</v>
      </c>
      <c r="AX100">
        <v>3</v>
      </c>
      <c r="AZ100" t="s">
        <v>2487</v>
      </c>
      <c r="BA100" s="22">
        <v>1</v>
      </c>
      <c r="BB100" s="10">
        <v>11</v>
      </c>
      <c r="BC100" s="21">
        <f t="shared" si="15"/>
        <v>84.615384615384613</v>
      </c>
      <c r="BD100">
        <v>3</v>
      </c>
      <c r="BF100" t="s">
        <v>2487</v>
      </c>
      <c r="BG100" s="22">
        <v>1</v>
      </c>
      <c r="BH100" s="10">
        <v>8.4600000000000009</v>
      </c>
      <c r="BI100" s="10"/>
      <c r="BJ100">
        <v>3</v>
      </c>
      <c r="BL100" t="s">
        <v>2487</v>
      </c>
      <c r="BM100" s="22">
        <v>1</v>
      </c>
      <c r="BN100">
        <v>3</v>
      </c>
      <c r="BP100" t="s">
        <v>2487</v>
      </c>
      <c r="BQ100" s="22">
        <v>1</v>
      </c>
      <c r="BR100" s="10">
        <v>5</v>
      </c>
      <c r="BS100" s="21">
        <f t="shared" si="23"/>
        <v>38.461538461538467</v>
      </c>
      <c r="BT100" s="10"/>
      <c r="BU100" s="10">
        <v>3</v>
      </c>
      <c r="BV100" s="10"/>
      <c r="BW100" s="10" t="s">
        <v>2487</v>
      </c>
      <c r="BX100" s="22">
        <v>0</v>
      </c>
      <c r="BY100" s="19">
        <v>0</v>
      </c>
      <c r="BZ100" s="21">
        <f t="shared" si="24"/>
        <v>0</v>
      </c>
      <c r="CA100" s="10" t="s">
        <v>242</v>
      </c>
      <c r="CB100" s="10" t="s">
        <v>242</v>
      </c>
      <c r="CC100" s="10"/>
      <c r="CD100" s="10"/>
      <c r="CE100" s="22">
        <v>0</v>
      </c>
      <c r="CF100" s="10"/>
    </row>
    <row r="101" spans="1:84" ht="15" hidden="1" customHeight="1" x14ac:dyDescent="0.2">
      <c r="A101">
        <v>100</v>
      </c>
      <c r="B101">
        <v>100</v>
      </c>
      <c r="C101" s="1">
        <v>44655.756944444445</v>
      </c>
      <c r="D101" s="1">
        <v>44655.913194444445</v>
      </c>
      <c r="E101">
        <v>0</v>
      </c>
      <c r="F101" t="s">
        <v>1099</v>
      </c>
      <c r="G101">
        <v>100</v>
      </c>
      <c r="H101">
        <v>13506</v>
      </c>
      <c r="I101">
        <v>1</v>
      </c>
      <c r="J101" s="1">
        <v>44655.913194444445</v>
      </c>
      <c r="K101" t="s">
        <v>2499</v>
      </c>
      <c r="L101" t="s">
        <v>242</v>
      </c>
      <c r="M101" t="s">
        <v>242</v>
      </c>
      <c r="N101" t="s">
        <v>2500</v>
      </c>
      <c r="O101" t="s">
        <v>2501</v>
      </c>
      <c r="P101">
        <v>34.064799999999998</v>
      </c>
      <c r="Q101">
        <v>-118.4414</v>
      </c>
      <c r="R101" t="s">
        <v>245</v>
      </c>
      <c r="S101" t="s">
        <v>246</v>
      </c>
      <c r="T101" t="s">
        <v>2502</v>
      </c>
      <c r="U101" t="s">
        <v>2503</v>
      </c>
      <c r="V101">
        <v>443201108</v>
      </c>
      <c r="W101">
        <v>3350</v>
      </c>
      <c r="X101" t="s">
        <v>476</v>
      </c>
      <c r="Y101" t="s">
        <v>2504</v>
      </c>
      <c r="Z101">
        <v>2020</v>
      </c>
      <c r="AA101">
        <v>0</v>
      </c>
      <c r="AD101">
        <v>11</v>
      </c>
      <c r="AE101">
        <v>1</v>
      </c>
      <c r="AG101" t="s">
        <v>2505</v>
      </c>
      <c r="AH101" s="27">
        <v>1</v>
      </c>
      <c r="AI101">
        <v>10</v>
      </c>
      <c r="AJ101" s="21">
        <f t="shared" si="16"/>
        <v>90.909090909090907</v>
      </c>
      <c r="AK101" s="27">
        <v>0</v>
      </c>
      <c r="AL101" s="24">
        <v>0</v>
      </c>
      <c r="AM101" s="36" t="s">
        <v>242</v>
      </c>
      <c r="AN101" s="27">
        <v>0</v>
      </c>
      <c r="AO101" s="24">
        <v>0</v>
      </c>
      <c r="AP101" s="36">
        <f t="shared" si="19"/>
        <v>0</v>
      </c>
      <c r="AR101">
        <v>3</v>
      </c>
      <c r="AT101" t="s">
        <v>2506</v>
      </c>
      <c r="AU101" s="27">
        <v>1</v>
      </c>
      <c r="AV101">
        <v>9</v>
      </c>
      <c r="AW101" s="21">
        <f t="shared" si="20"/>
        <v>81.818181818181827</v>
      </c>
      <c r="AX101">
        <v>3</v>
      </c>
      <c r="AZ101" t="s">
        <v>2506</v>
      </c>
      <c r="BA101" s="27">
        <v>1</v>
      </c>
      <c r="BB101">
        <v>9</v>
      </c>
      <c r="BC101" s="21">
        <f t="shared" si="15"/>
        <v>81.818181818181827</v>
      </c>
      <c r="BD101">
        <v>3</v>
      </c>
      <c r="BF101" t="s">
        <v>2506</v>
      </c>
      <c r="BG101" s="27">
        <v>1</v>
      </c>
      <c r="BH101">
        <v>2.5</v>
      </c>
      <c r="BJ101">
        <v>3</v>
      </c>
      <c r="BL101" t="s">
        <v>2506</v>
      </c>
      <c r="BM101" s="27">
        <v>1</v>
      </c>
      <c r="BN101">
        <v>3</v>
      </c>
      <c r="BP101" t="s">
        <v>2506</v>
      </c>
      <c r="BQ101" s="27">
        <v>1</v>
      </c>
      <c r="BR101">
        <v>4</v>
      </c>
      <c r="BS101" s="21">
        <f t="shared" si="23"/>
        <v>36.363636363636367</v>
      </c>
      <c r="BU101">
        <v>1</v>
      </c>
      <c r="BW101" t="s">
        <v>2505</v>
      </c>
      <c r="BX101" s="27">
        <v>1</v>
      </c>
      <c r="BY101">
        <v>4</v>
      </c>
      <c r="BZ101" s="21">
        <f t="shared" si="24"/>
        <v>36.363636363636367</v>
      </c>
      <c r="CA101">
        <v>2</v>
      </c>
      <c r="CB101">
        <v>3</v>
      </c>
      <c r="CD101" t="s">
        <v>2506</v>
      </c>
      <c r="CE101" s="27">
        <v>0</v>
      </c>
    </row>
    <row r="102" spans="1:84" ht="15" hidden="1" customHeight="1" x14ac:dyDescent="0.2">
      <c r="A102">
        <v>101</v>
      </c>
      <c r="B102">
        <v>101</v>
      </c>
      <c r="C102" s="1">
        <v>44655.913194444445</v>
      </c>
      <c r="D102" s="1">
        <v>44656.795138888891</v>
      </c>
      <c r="E102">
        <v>0</v>
      </c>
      <c r="F102" t="s">
        <v>1099</v>
      </c>
      <c r="G102">
        <v>100</v>
      </c>
      <c r="H102">
        <v>76224</v>
      </c>
      <c r="I102">
        <v>1</v>
      </c>
      <c r="J102" s="1">
        <v>44656.795138888891</v>
      </c>
      <c r="K102" t="s">
        <v>2525</v>
      </c>
      <c r="L102" t="s">
        <v>242</v>
      </c>
      <c r="M102" t="s">
        <v>242</v>
      </c>
      <c r="N102" t="s">
        <v>2526</v>
      </c>
      <c r="O102" t="s">
        <v>2527</v>
      </c>
      <c r="P102">
        <v>34.064799999999998</v>
      </c>
      <c r="Q102">
        <v>-118.4414</v>
      </c>
      <c r="R102" t="s">
        <v>245</v>
      </c>
      <c r="S102" t="s">
        <v>246</v>
      </c>
      <c r="T102" t="s">
        <v>2528</v>
      </c>
      <c r="U102" t="s">
        <v>2529</v>
      </c>
      <c r="V102">
        <v>459506101</v>
      </c>
      <c r="W102">
        <v>2860</v>
      </c>
      <c r="X102" t="s">
        <v>297</v>
      </c>
      <c r="Y102" t="s">
        <v>419</v>
      </c>
      <c r="Z102">
        <v>2020</v>
      </c>
      <c r="AA102">
        <v>0.5</v>
      </c>
      <c r="AB102">
        <v>9</v>
      </c>
      <c r="AD102">
        <v>11</v>
      </c>
      <c r="AE102">
        <v>1</v>
      </c>
      <c r="AG102" t="s">
        <v>2530</v>
      </c>
      <c r="AH102" s="27">
        <v>1</v>
      </c>
      <c r="AI102">
        <v>7</v>
      </c>
      <c r="AJ102" s="21">
        <f t="shared" si="16"/>
        <v>63.636363636363633</v>
      </c>
      <c r="AK102" s="27">
        <v>0</v>
      </c>
      <c r="AL102" s="24">
        <v>0</v>
      </c>
      <c r="AM102" s="36" t="s">
        <v>242</v>
      </c>
      <c r="AN102" s="27">
        <v>0</v>
      </c>
      <c r="AO102" s="24">
        <v>0</v>
      </c>
      <c r="AP102" s="36">
        <f t="shared" si="19"/>
        <v>0</v>
      </c>
      <c r="AR102">
        <v>3</v>
      </c>
      <c r="AT102" t="s">
        <v>2531</v>
      </c>
      <c r="AU102" s="27">
        <v>1</v>
      </c>
      <c r="AV102">
        <v>10</v>
      </c>
      <c r="AW102" s="21">
        <f t="shared" si="20"/>
        <v>90.909090909090907</v>
      </c>
      <c r="AX102">
        <v>1</v>
      </c>
      <c r="AZ102" t="s">
        <v>2530</v>
      </c>
      <c r="BA102" s="27">
        <v>1</v>
      </c>
      <c r="BB102">
        <v>10</v>
      </c>
      <c r="BC102" s="21">
        <f t="shared" si="15"/>
        <v>90.909090909090907</v>
      </c>
      <c r="BD102">
        <v>1</v>
      </c>
      <c r="BF102" t="s">
        <v>2530</v>
      </c>
      <c r="BG102" s="27">
        <v>1</v>
      </c>
      <c r="BJ102">
        <v>3</v>
      </c>
      <c r="BL102" t="s">
        <v>2531</v>
      </c>
      <c r="BM102" s="27">
        <v>1</v>
      </c>
      <c r="BN102">
        <v>3</v>
      </c>
      <c r="BP102" t="s">
        <v>2531</v>
      </c>
      <c r="BQ102" s="27">
        <v>1</v>
      </c>
      <c r="BR102">
        <v>3</v>
      </c>
      <c r="BS102" s="21">
        <f t="shared" si="23"/>
        <v>27.27272727272727</v>
      </c>
      <c r="BU102">
        <v>1</v>
      </c>
      <c r="BW102" t="s">
        <v>2530</v>
      </c>
      <c r="BX102" s="27">
        <v>1</v>
      </c>
      <c r="BY102">
        <v>2</v>
      </c>
      <c r="BZ102" s="21">
        <f t="shared" si="24"/>
        <v>18.181818181818183</v>
      </c>
      <c r="CA102">
        <v>1</v>
      </c>
      <c r="CB102">
        <v>1</v>
      </c>
      <c r="CD102" t="s">
        <v>2530</v>
      </c>
      <c r="CE102" s="27">
        <v>0</v>
      </c>
    </row>
    <row r="103" spans="1:84" ht="15" hidden="1" customHeight="1" x14ac:dyDescent="0.2">
      <c r="A103">
        <v>102</v>
      </c>
      <c r="B103">
        <v>102</v>
      </c>
      <c r="C103" s="1">
        <v>44650.584027777775</v>
      </c>
      <c r="D103" s="1">
        <v>44656.963888888888</v>
      </c>
      <c r="E103">
        <v>0</v>
      </c>
      <c r="F103" t="s">
        <v>1099</v>
      </c>
      <c r="G103">
        <v>100</v>
      </c>
      <c r="H103">
        <v>551201</v>
      </c>
      <c r="I103">
        <v>1</v>
      </c>
      <c r="J103" s="1">
        <v>44656.963888888888</v>
      </c>
      <c r="K103" t="s">
        <v>2552</v>
      </c>
      <c r="L103" t="s">
        <v>242</v>
      </c>
      <c r="M103" t="s">
        <v>242</v>
      </c>
      <c r="N103" t="s">
        <v>2553</v>
      </c>
      <c r="O103" t="s">
        <v>2554</v>
      </c>
      <c r="P103">
        <v>34.064799999999998</v>
      </c>
      <c r="Q103">
        <v>-118.4414</v>
      </c>
      <c r="R103" t="s">
        <v>245</v>
      </c>
      <c r="S103" t="s">
        <v>246</v>
      </c>
      <c r="T103" t="s">
        <v>2555</v>
      </c>
      <c r="U103" t="s">
        <v>2556</v>
      </c>
      <c r="V103">
        <v>446413106</v>
      </c>
      <c r="W103">
        <v>3730</v>
      </c>
      <c r="X103" t="s">
        <v>476</v>
      </c>
      <c r="Y103" t="s">
        <v>2504</v>
      </c>
      <c r="Z103">
        <v>2021</v>
      </c>
      <c r="AA103">
        <v>0</v>
      </c>
      <c r="AD103">
        <v>13</v>
      </c>
      <c r="AE103">
        <v>3</v>
      </c>
      <c r="AG103" t="s">
        <v>2557</v>
      </c>
      <c r="AH103" s="27">
        <v>1</v>
      </c>
      <c r="AI103">
        <v>12</v>
      </c>
      <c r="AJ103" s="21">
        <f t="shared" si="16"/>
        <v>92.307692307692307</v>
      </c>
      <c r="AK103" s="27">
        <v>0</v>
      </c>
      <c r="AL103" s="24">
        <v>0</v>
      </c>
      <c r="AM103" s="36" t="s">
        <v>242</v>
      </c>
      <c r="AN103" s="27">
        <v>1</v>
      </c>
      <c r="AO103">
        <v>10</v>
      </c>
      <c r="AP103" s="36">
        <f t="shared" si="19"/>
        <v>76.923076923076934</v>
      </c>
      <c r="AR103">
        <v>3</v>
      </c>
      <c r="AT103" t="s">
        <v>2557</v>
      </c>
      <c r="AU103" s="27">
        <v>1</v>
      </c>
      <c r="AV103">
        <v>12</v>
      </c>
      <c r="AW103" s="21">
        <f t="shared" si="20"/>
        <v>92.307692307692307</v>
      </c>
      <c r="AX103">
        <v>3</v>
      </c>
      <c r="AZ103" t="s">
        <v>2557</v>
      </c>
      <c r="BA103" s="27">
        <v>1</v>
      </c>
      <c r="BB103">
        <v>11</v>
      </c>
      <c r="BC103" s="21">
        <f t="shared" si="15"/>
        <v>84.615384615384613</v>
      </c>
      <c r="BD103">
        <v>3</v>
      </c>
      <c r="BF103" t="s">
        <v>2557</v>
      </c>
      <c r="BG103" s="27">
        <v>1</v>
      </c>
      <c r="BH103">
        <v>5.6</v>
      </c>
      <c r="BI103" t="s">
        <v>2557</v>
      </c>
      <c r="BJ103">
        <v>3</v>
      </c>
      <c r="BL103" t="s">
        <v>2557</v>
      </c>
      <c r="BM103" s="27">
        <v>1</v>
      </c>
      <c r="BN103">
        <v>3</v>
      </c>
      <c r="BP103" t="s">
        <v>2557</v>
      </c>
      <c r="BQ103" s="27">
        <v>1</v>
      </c>
      <c r="BR103">
        <v>4</v>
      </c>
      <c r="BS103" s="21">
        <f t="shared" si="23"/>
        <v>30.76923076923077</v>
      </c>
      <c r="BU103">
        <v>3</v>
      </c>
      <c r="BW103" t="s">
        <v>2557</v>
      </c>
      <c r="BX103" s="27">
        <v>1</v>
      </c>
      <c r="BY103">
        <v>3</v>
      </c>
      <c r="BZ103" s="21">
        <f t="shared" si="24"/>
        <v>23.076923076923077</v>
      </c>
      <c r="CA103">
        <v>2</v>
      </c>
      <c r="CB103">
        <v>3</v>
      </c>
      <c r="CD103" t="s">
        <v>2557</v>
      </c>
      <c r="CE103" s="27">
        <v>0</v>
      </c>
    </row>
    <row r="104" spans="1:84" ht="15" hidden="1" customHeight="1" x14ac:dyDescent="0.2">
      <c r="A104">
        <v>103</v>
      </c>
      <c r="B104">
        <v>103</v>
      </c>
      <c r="C104" s="1">
        <v>44656.804166666669</v>
      </c>
      <c r="D104" s="1">
        <v>44656.992361111108</v>
      </c>
      <c r="E104">
        <v>0</v>
      </c>
      <c r="F104" t="s">
        <v>1099</v>
      </c>
      <c r="G104">
        <v>100</v>
      </c>
      <c r="H104">
        <v>16253</v>
      </c>
      <c r="I104">
        <v>1</v>
      </c>
      <c r="J104" s="1">
        <v>44656.992361111108</v>
      </c>
      <c r="K104" t="s">
        <v>2564</v>
      </c>
      <c r="L104" t="s">
        <v>242</v>
      </c>
      <c r="M104" t="s">
        <v>242</v>
      </c>
      <c r="N104" t="s">
        <v>2565</v>
      </c>
      <c r="O104" t="s">
        <v>2566</v>
      </c>
      <c r="P104">
        <v>34.064799999999998</v>
      </c>
      <c r="Q104">
        <v>-118.4414</v>
      </c>
      <c r="R104" t="s">
        <v>245</v>
      </c>
      <c r="S104" t="s">
        <v>246</v>
      </c>
      <c r="T104" t="s">
        <v>2567</v>
      </c>
      <c r="U104" t="s">
        <v>2568</v>
      </c>
      <c r="V104" t="s">
        <v>2569</v>
      </c>
      <c r="W104">
        <v>8731</v>
      </c>
      <c r="X104" t="s">
        <v>350</v>
      </c>
      <c r="Y104" t="s">
        <v>2570</v>
      </c>
      <c r="Z104">
        <v>2020</v>
      </c>
      <c r="AA104">
        <v>0</v>
      </c>
      <c r="AD104">
        <v>8</v>
      </c>
      <c r="AE104">
        <v>1</v>
      </c>
      <c r="AG104" t="s">
        <v>2571</v>
      </c>
      <c r="AH104" s="27">
        <v>1</v>
      </c>
      <c r="AI104">
        <v>5</v>
      </c>
      <c r="AJ104" s="21">
        <f t="shared" si="16"/>
        <v>62.5</v>
      </c>
      <c r="AK104" s="27">
        <v>0</v>
      </c>
      <c r="AL104" s="24">
        <v>0</v>
      </c>
      <c r="AM104" s="36" t="s">
        <v>242</v>
      </c>
      <c r="AN104" s="27">
        <v>0</v>
      </c>
      <c r="AO104" s="24">
        <v>0</v>
      </c>
      <c r="AP104" s="36">
        <f>AO104/AD104*100</f>
        <v>0</v>
      </c>
      <c r="AR104">
        <v>1</v>
      </c>
      <c r="AT104" t="s">
        <v>2571</v>
      </c>
      <c r="AU104" s="27">
        <v>1</v>
      </c>
      <c r="AV104">
        <v>7</v>
      </c>
      <c r="AW104" s="21">
        <f t="shared" si="20"/>
        <v>87.5</v>
      </c>
      <c r="AX104">
        <v>1</v>
      </c>
      <c r="AZ104" t="s">
        <v>2571</v>
      </c>
      <c r="BA104" s="27">
        <v>1</v>
      </c>
      <c r="BB104">
        <v>7</v>
      </c>
      <c r="BC104" s="21">
        <f t="shared" si="15"/>
        <v>87.5</v>
      </c>
      <c r="BD104">
        <v>1</v>
      </c>
      <c r="BF104" t="s">
        <v>2571</v>
      </c>
      <c r="BG104" s="27">
        <v>1</v>
      </c>
      <c r="BH104">
        <v>7.1</v>
      </c>
      <c r="BJ104">
        <v>1</v>
      </c>
      <c r="BL104" t="s">
        <v>2571</v>
      </c>
      <c r="BM104" s="27">
        <v>1</v>
      </c>
      <c r="BN104">
        <v>3</v>
      </c>
      <c r="BP104" t="s">
        <v>2572</v>
      </c>
      <c r="BQ104" s="27">
        <v>1</v>
      </c>
      <c r="BR104">
        <v>3</v>
      </c>
      <c r="BS104" s="21">
        <f t="shared" si="23"/>
        <v>37.5</v>
      </c>
      <c r="BU104">
        <v>1</v>
      </c>
      <c r="BW104" t="s">
        <v>2571</v>
      </c>
      <c r="BX104" s="27">
        <v>1</v>
      </c>
      <c r="BY104">
        <v>5</v>
      </c>
      <c r="BZ104" s="21">
        <f t="shared" si="24"/>
        <v>62.5</v>
      </c>
      <c r="CA104">
        <v>2</v>
      </c>
      <c r="CB104">
        <v>1</v>
      </c>
      <c r="CD104" t="s">
        <v>2571</v>
      </c>
      <c r="CE104" s="27">
        <v>0</v>
      </c>
    </row>
    <row r="105" spans="1:84" ht="15" hidden="1" customHeight="1" x14ac:dyDescent="0.2">
      <c r="A105">
        <v>104</v>
      </c>
      <c r="B105">
        <v>104</v>
      </c>
      <c r="C105" s="1">
        <v>44657.829861111109</v>
      </c>
      <c r="D105" s="1">
        <v>44658.729166666664</v>
      </c>
      <c r="E105">
        <v>0</v>
      </c>
      <c r="F105" t="s">
        <v>1099</v>
      </c>
      <c r="G105">
        <v>100</v>
      </c>
      <c r="H105">
        <v>77724</v>
      </c>
      <c r="I105">
        <v>1</v>
      </c>
      <c r="J105" s="1">
        <v>44658.729166666664</v>
      </c>
      <c r="K105" t="s">
        <v>2579</v>
      </c>
      <c r="L105" t="s">
        <v>242</v>
      </c>
      <c r="M105" t="s">
        <v>242</v>
      </c>
      <c r="N105" t="s">
        <v>2580</v>
      </c>
      <c r="O105" t="s">
        <v>2581</v>
      </c>
      <c r="P105">
        <v>34.064799999999998</v>
      </c>
      <c r="Q105">
        <v>-118.4414</v>
      </c>
      <c r="R105" t="s">
        <v>245</v>
      </c>
      <c r="S105" t="s">
        <v>246</v>
      </c>
      <c r="T105" t="s">
        <v>2582</v>
      </c>
      <c r="U105" t="s">
        <v>2583</v>
      </c>
      <c r="V105">
        <v>460690100</v>
      </c>
      <c r="W105">
        <v>7311</v>
      </c>
      <c r="X105" t="s">
        <v>1487</v>
      </c>
      <c r="Y105" t="s">
        <v>2584</v>
      </c>
      <c r="Z105">
        <v>2020</v>
      </c>
      <c r="AA105">
        <v>0</v>
      </c>
      <c r="AD105">
        <v>11</v>
      </c>
      <c r="AE105">
        <v>3</v>
      </c>
      <c r="AG105" t="s">
        <v>2585</v>
      </c>
      <c r="AH105" s="27">
        <v>1</v>
      </c>
      <c r="AI105">
        <v>5</v>
      </c>
      <c r="AJ105" s="21">
        <f t="shared" si="16"/>
        <v>45.454545454545453</v>
      </c>
      <c r="AK105" s="27">
        <v>0</v>
      </c>
      <c r="AL105" s="24">
        <v>0</v>
      </c>
      <c r="AM105" s="36" t="s">
        <v>242</v>
      </c>
      <c r="AN105" s="27">
        <v>1</v>
      </c>
      <c r="AO105">
        <v>1</v>
      </c>
      <c r="AP105" s="36">
        <f t="shared" si="19"/>
        <v>9.0909090909090917</v>
      </c>
      <c r="AR105">
        <v>3</v>
      </c>
      <c r="AT105" t="s">
        <v>2585</v>
      </c>
      <c r="AU105" s="27">
        <v>1</v>
      </c>
      <c r="AV105">
        <v>10</v>
      </c>
      <c r="AW105" s="21">
        <f t="shared" si="20"/>
        <v>90.909090909090907</v>
      </c>
      <c r="AX105">
        <v>3</v>
      </c>
      <c r="AZ105" t="s">
        <v>2585</v>
      </c>
      <c r="BA105" s="27">
        <v>1</v>
      </c>
      <c r="BB105">
        <v>10</v>
      </c>
      <c r="BC105" s="21">
        <f t="shared" si="15"/>
        <v>90.909090909090907</v>
      </c>
      <c r="BD105">
        <v>3</v>
      </c>
      <c r="BF105" t="s">
        <v>2585</v>
      </c>
      <c r="BG105" s="27">
        <v>1</v>
      </c>
      <c r="BJ105">
        <v>3</v>
      </c>
      <c r="BL105" t="s">
        <v>2585</v>
      </c>
      <c r="BM105" s="27">
        <v>1</v>
      </c>
      <c r="BN105">
        <v>3</v>
      </c>
      <c r="BP105" t="s">
        <v>2585</v>
      </c>
      <c r="BQ105" s="27">
        <v>1</v>
      </c>
      <c r="BR105">
        <v>3</v>
      </c>
      <c r="BS105" s="21">
        <f t="shared" si="23"/>
        <v>27.27272727272727</v>
      </c>
      <c r="BU105">
        <v>3</v>
      </c>
      <c r="BW105" t="s">
        <v>2585</v>
      </c>
      <c r="BX105" s="27">
        <v>0</v>
      </c>
      <c r="BY105" s="24">
        <v>0</v>
      </c>
      <c r="BZ105" s="21">
        <f t="shared" si="24"/>
        <v>0</v>
      </c>
      <c r="CA105" t="s">
        <v>242</v>
      </c>
      <c r="CB105" t="s">
        <v>242</v>
      </c>
      <c r="CE105" s="27">
        <v>0</v>
      </c>
    </row>
    <row r="106" spans="1:84" ht="15" hidden="1" customHeight="1" x14ac:dyDescent="0.2">
      <c r="A106">
        <v>105</v>
      </c>
      <c r="B106">
        <v>105</v>
      </c>
      <c r="C106" s="1">
        <v>44654.849305555559</v>
      </c>
      <c r="D106" s="1">
        <v>44661.704861111109</v>
      </c>
      <c r="E106">
        <v>0</v>
      </c>
      <c r="F106" t="s">
        <v>2605</v>
      </c>
      <c r="G106">
        <v>100</v>
      </c>
      <c r="H106">
        <v>592306</v>
      </c>
      <c r="I106">
        <v>1</v>
      </c>
      <c r="J106" s="1">
        <v>44661.704861111109</v>
      </c>
      <c r="K106" t="s">
        <v>2606</v>
      </c>
      <c r="L106" t="s">
        <v>242</v>
      </c>
      <c r="M106" t="s">
        <v>242</v>
      </c>
      <c r="N106" t="s">
        <v>2607</v>
      </c>
      <c r="O106" t="s">
        <v>2608</v>
      </c>
      <c r="P106">
        <v>34.037994380000001</v>
      </c>
      <c r="Q106">
        <v>-118.4543991</v>
      </c>
      <c r="R106" t="s">
        <v>245</v>
      </c>
      <c r="S106" t="s">
        <v>246</v>
      </c>
      <c r="T106" t="s">
        <v>2609</v>
      </c>
      <c r="U106" t="s">
        <v>2610</v>
      </c>
      <c r="V106" t="s">
        <v>2611</v>
      </c>
      <c r="W106">
        <v>4953</v>
      </c>
      <c r="X106" t="s">
        <v>476</v>
      </c>
      <c r="Y106" t="s">
        <v>964</v>
      </c>
      <c r="Z106">
        <v>2020</v>
      </c>
      <c r="AA106">
        <v>0.5</v>
      </c>
      <c r="AD106">
        <v>8</v>
      </c>
      <c r="AE106">
        <v>2</v>
      </c>
      <c r="AG106" t="s">
        <v>2612</v>
      </c>
      <c r="AH106" s="27">
        <v>0</v>
      </c>
      <c r="AI106" s="24">
        <v>0</v>
      </c>
      <c r="AJ106" s="21">
        <f>AI106/AD106*100</f>
        <v>0</v>
      </c>
      <c r="AK106" s="27">
        <v>0</v>
      </c>
      <c r="AL106" s="24">
        <v>0</v>
      </c>
      <c r="AM106" s="36" t="s">
        <v>242</v>
      </c>
      <c r="AN106" s="27">
        <v>0</v>
      </c>
      <c r="AO106" s="24">
        <v>0</v>
      </c>
      <c r="AP106" s="36">
        <f t="shared" si="19"/>
        <v>0</v>
      </c>
      <c r="AR106" t="s">
        <v>242</v>
      </c>
      <c r="AU106" s="27">
        <v>1</v>
      </c>
      <c r="AV106">
        <v>1</v>
      </c>
      <c r="AW106" s="21">
        <f t="shared" si="20"/>
        <v>12.5</v>
      </c>
      <c r="AX106">
        <v>5</v>
      </c>
      <c r="AY106" t="s">
        <v>2613</v>
      </c>
      <c r="AZ106" t="s">
        <v>2614</v>
      </c>
      <c r="BA106" s="27">
        <v>1</v>
      </c>
      <c r="BB106">
        <v>7</v>
      </c>
      <c r="BC106" s="21">
        <f t="shared" si="15"/>
        <v>87.5</v>
      </c>
      <c r="BD106">
        <v>5</v>
      </c>
      <c r="BE106" t="s">
        <v>2613</v>
      </c>
      <c r="BF106" t="s">
        <v>2614</v>
      </c>
      <c r="BG106" s="27">
        <v>1</v>
      </c>
      <c r="BH106">
        <v>6</v>
      </c>
      <c r="BJ106">
        <v>3</v>
      </c>
      <c r="BL106" t="s">
        <v>2614</v>
      </c>
      <c r="BM106" s="27">
        <v>1</v>
      </c>
      <c r="BN106">
        <v>5</v>
      </c>
      <c r="BO106" t="s">
        <v>2613</v>
      </c>
      <c r="BP106" t="s">
        <v>2614</v>
      </c>
      <c r="BQ106" s="27">
        <v>1</v>
      </c>
      <c r="BR106">
        <v>3</v>
      </c>
      <c r="BS106" s="21">
        <f t="shared" si="23"/>
        <v>37.5</v>
      </c>
      <c r="BU106">
        <v>5</v>
      </c>
      <c r="BV106" t="s">
        <v>2613</v>
      </c>
      <c r="BW106" t="s">
        <v>2614</v>
      </c>
      <c r="BX106" s="27">
        <v>0</v>
      </c>
      <c r="BY106" s="24">
        <v>0</v>
      </c>
      <c r="BZ106" s="21">
        <f t="shared" si="24"/>
        <v>0</v>
      </c>
      <c r="CA106" t="s">
        <v>242</v>
      </c>
      <c r="CB106" t="s">
        <v>242</v>
      </c>
      <c r="CE106" s="27">
        <v>0</v>
      </c>
    </row>
    <row r="107" spans="1:84" ht="15" hidden="1" customHeight="1" x14ac:dyDescent="0.2">
      <c r="A107">
        <v>106</v>
      </c>
      <c r="B107">
        <v>106</v>
      </c>
      <c r="C107" s="1">
        <v>44658.8</v>
      </c>
      <c r="D107" s="1">
        <v>44662.5625</v>
      </c>
      <c r="E107">
        <v>0</v>
      </c>
      <c r="F107" t="s">
        <v>1099</v>
      </c>
      <c r="G107">
        <v>100</v>
      </c>
      <c r="H107">
        <v>325102</v>
      </c>
      <c r="I107">
        <v>1</v>
      </c>
      <c r="J107" s="1">
        <v>44662.5625</v>
      </c>
      <c r="K107" t="s">
        <v>2630</v>
      </c>
      <c r="L107" t="s">
        <v>242</v>
      </c>
      <c r="M107" t="s">
        <v>242</v>
      </c>
      <c r="N107" t="s">
        <v>2631</v>
      </c>
      <c r="O107" t="s">
        <v>2632</v>
      </c>
      <c r="P107">
        <v>34.064804080000002</v>
      </c>
      <c r="Q107">
        <v>-118.4413986</v>
      </c>
      <c r="R107" t="s">
        <v>245</v>
      </c>
      <c r="S107" t="s">
        <v>246</v>
      </c>
      <c r="T107" t="s">
        <v>2633</v>
      </c>
      <c r="U107" t="s">
        <v>2634</v>
      </c>
      <c r="V107" t="s">
        <v>2635</v>
      </c>
      <c r="W107">
        <v>3674</v>
      </c>
      <c r="X107" t="s">
        <v>297</v>
      </c>
      <c r="Y107" t="s">
        <v>2636</v>
      </c>
      <c r="Z107">
        <v>2021</v>
      </c>
      <c r="AA107">
        <v>0</v>
      </c>
      <c r="AD107">
        <v>9</v>
      </c>
      <c r="AE107">
        <v>3</v>
      </c>
      <c r="AG107" t="s">
        <v>2637</v>
      </c>
      <c r="AH107" s="27">
        <v>1</v>
      </c>
      <c r="AI107">
        <v>9</v>
      </c>
      <c r="AJ107" s="21">
        <f t="shared" si="16"/>
        <v>100</v>
      </c>
      <c r="AK107" s="27">
        <v>0</v>
      </c>
      <c r="AL107" s="24">
        <v>0</v>
      </c>
      <c r="AM107" s="36" t="s">
        <v>242</v>
      </c>
      <c r="AN107" s="27">
        <v>0</v>
      </c>
      <c r="AO107" s="24">
        <v>0</v>
      </c>
      <c r="AP107" s="36">
        <f t="shared" si="19"/>
        <v>0</v>
      </c>
      <c r="AR107">
        <v>3</v>
      </c>
      <c r="AT107" t="s">
        <v>2637</v>
      </c>
      <c r="AU107" s="27">
        <v>1</v>
      </c>
      <c r="AV107">
        <v>7</v>
      </c>
      <c r="AW107" s="21">
        <f t="shared" si="20"/>
        <v>77.777777777777786</v>
      </c>
      <c r="AX107">
        <v>3</v>
      </c>
      <c r="AZ107" t="s">
        <v>2637</v>
      </c>
      <c r="BA107" s="27">
        <v>1</v>
      </c>
      <c r="BB107">
        <v>6</v>
      </c>
      <c r="BC107" s="21">
        <f t="shared" si="15"/>
        <v>66.666666666666657</v>
      </c>
      <c r="BD107">
        <v>3</v>
      </c>
      <c r="BF107" t="s">
        <v>2637</v>
      </c>
      <c r="BG107" s="27">
        <v>1</v>
      </c>
      <c r="BH107">
        <v>10</v>
      </c>
      <c r="BJ107">
        <v>3</v>
      </c>
      <c r="BL107" t="s">
        <v>2637</v>
      </c>
      <c r="BM107" s="27">
        <v>1</v>
      </c>
      <c r="BN107">
        <v>3</v>
      </c>
      <c r="BP107" t="s">
        <v>2637</v>
      </c>
      <c r="BQ107" s="27">
        <v>1</v>
      </c>
      <c r="BR107">
        <v>2</v>
      </c>
      <c r="BS107" s="21">
        <f t="shared" si="23"/>
        <v>22.222222222222221</v>
      </c>
      <c r="BU107">
        <v>3</v>
      </c>
      <c r="BW107" t="s">
        <v>2637</v>
      </c>
      <c r="BX107" s="27">
        <v>1</v>
      </c>
      <c r="BY107">
        <v>2</v>
      </c>
      <c r="BZ107" s="21">
        <f t="shared" ref="BZ107:BZ112" si="25">BY107/AD107*100</f>
        <v>22.222222222222221</v>
      </c>
      <c r="CA107">
        <v>2</v>
      </c>
      <c r="CB107">
        <v>3</v>
      </c>
      <c r="CD107" t="s">
        <v>2637</v>
      </c>
      <c r="CE107" s="27">
        <v>0</v>
      </c>
    </row>
    <row r="108" spans="1:84" ht="15" hidden="1" customHeight="1" x14ac:dyDescent="0.2">
      <c r="A108">
        <v>107</v>
      </c>
      <c r="B108">
        <v>107</v>
      </c>
      <c r="C108" s="1">
        <v>44662.572916666664</v>
      </c>
      <c r="D108" s="1">
        <v>44664.597916666666</v>
      </c>
      <c r="E108">
        <v>0</v>
      </c>
      <c r="F108" t="s">
        <v>1099</v>
      </c>
      <c r="G108">
        <v>100</v>
      </c>
      <c r="H108">
        <v>174972</v>
      </c>
      <c r="I108">
        <v>1</v>
      </c>
      <c r="J108" s="1">
        <v>44664.597916666666</v>
      </c>
      <c r="K108" t="s">
        <v>2649</v>
      </c>
      <c r="L108" t="s">
        <v>242</v>
      </c>
      <c r="M108" t="s">
        <v>242</v>
      </c>
      <c r="N108" t="s">
        <v>2650</v>
      </c>
      <c r="O108" t="s">
        <v>2651</v>
      </c>
      <c r="P108">
        <v>34.064799999999998</v>
      </c>
      <c r="Q108">
        <v>-118.4414</v>
      </c>
      <c r="R108" t="s">
        <v>245</v>
      </c>
      <c r="S108" t="s">
        <v>246</v>
      </c>
      <c r="T108" t="s">
        <v>2652</v>
      </c>
      <c r="U108" t="s">
        <v>2653</v>
      </c>
      <c r="V108" t="s">
        <v>2654</v>
      </c>
      <c r="W108">
        <v>3560</v>
      </c>
      <c r="X108" t="s">
        <v>476</v>
      </c>
      <c r="Y108" t="s">
        <v>2265</v>
      </c>
      <c r="Z108">
        <v>2020</v>
      </c>
      <c r="AA108">
        <v>0.5</v>
      </c>
      <c r="AB108">
        <v>11</v>
      </c>
      <c r="AD108">
        <v>10</v>
      </c>
      <c r="AE108">
        <v>1</v>
      </c>
      <c r="AG108" t="s">
        <v>2655</v>
      </c>
      <c r="AH108" s="27">
        <v>1</v>
      </c>
      <c r="AI108">
        <v>7</v>
      </c>
      <c r="AJ108" s="21">
        <f t="shared" si="16"/>
        <v>70</v>
      </c>
      <c r="AK108" s="27">
        <v>0</v>
      </c>
      <c r="AL108" s="24">
        <v>0</v>
      </c>
      <c r="AM108" s="36" t="s">
        <v>242</v>
      </c>
      <c r="AN108" s="27">
        <v>0</v>
      </c>
      <c r="AO108" s="24">
        <v>0</v>
      </c>
      <c r="AP108" s="36">
        <f t="shared" si="19"/>
        <v>0</v>
      </c>
      <c r="AR108">
        <v>3</v>
      </c>
      <c r="AT108" t="s">
        <v>2656</v>
      </c>
      <c r="AU108" s="27">
        <v>1</v>
      </c>
      <c r="AV108">
        <v>9</v>
      </c>
      <c r="AW108" s="21">
        <f t="shared" si="20"/>
        <v>90</v>
      </c>
      <c r="AX108">
        <v>1</v>
      </c>
      <c r="AZ108" t="s">
        <v>2655</v>
      </c>
      <c r="BA108" s="27">
        <v>1</v>
      </c>
      <c r="BB108">
        <v>9</v>
      </c>
      <c r="BC108" s="21">
        <f t="shared" si="15"/>
        <v>90</v>
      </c>
      <c r="BD108">
        <v>1</v>
      </c>
      <c r="BF108" t="s">
        <v>2655</v>
      </c>
      <c r="BG108" s="27">
        <v>1</v>
      </c>
      <c r="BH108">
        <v>4</v>
      </c>
      <c r="BJ108">
        <v>1</v>
      </c>
      <c r="BL108" t="s">
        <v>2655</v>
      </c>
      <c r="BM108" s="27">
        <v>1</v>
      </c>
      <c r="BN108">
        <v>3</v>
      </c>
      <c r="BP108" t="s">
        <v>2656</v>
      </c>
      <c r="BQ108" s="27">
        <v>1</v>
      </c>
      <c r="BR108">
        <v>2</v>
      </c>
      <c r="BS108" s="21">
        <f t="shared" si="23"/>
        <v>20</v>
      </c>
      <c r="BU108">
        <v>1</v>
      </c>
      <c r="BW108" t="s">
        <v>2655</v>
      </c>
      <c r="BX108" s="27">
        <v>1</v>
      </c>
      <c r="BY108">
        <v>5</v>
      </c>
      <c r="BZ108" s="21">
        <f t="shared" si="25"/>
        <v>50</v>
      </c>
      <c r="CA108">
        <v>2</v>
      </c>
      <c r="CB108">
        <v>1</v>
      </c>
      <c r="CD108" t="s">
        <v>2655</v>
      </c>
      <c r="CE108" s="27">
        <v>0</v>
      </c>
    </row>
    <row r="109" spans="1:84" ht="15" hidden="1" customHeight="1" x14ac:dyDescent="0.2">
      <c r="A109">
        <v>108</v>
      </c>
      <c r="B109">
        <v>108</v>
      </c>
      <c r="C109" s="1">
        <v>44664.6</v>
      </c>
      <c r="D109" s="1">
        <v>44664.765972222223</v>
      </c>
      <c r="E109">
        <v>0</v>
      </c>
      <c r="F109" t="s">
        <v>1099</v>
      </c>
      <c r="G109">
        <v>100</v>
      </c>
      <c r="H109">
        <v>14312</v>
      </c>
      <c r="I109">
        <v>1</v>
      </c>
      <c r="J109" s="1">
        <v>44664.765972222223</v>
      </c>
      <c r="K109" t="s">
        <v>2670</v>
      </c>
      <c r="L109" t="s">
        <v>242</v>
      </c>
      <c r="M109" t="s">
        <v>242</v>
      </c>
      <c r="N109" t="s">
        <v>2671</v>
      </c>
      <c r="O109" t="s">
        <v>2672</v>
      </c>
      <c r="P109">
        <v>34.064799999999998</v>
      </c>
      <c r="Q109">
        <v>-118.4414</v>
      </c>
      <c r="R109" t="s">
        <v>245</v>
      </c>
      <c r="S109" t="s">
        <v>246</v>
      </c>
      <c r="T109" t="s">
        <v>2673</v>
      </c>
      <c r="U109" t="s">
        <v>2674</v>
      </c>
      <c r="V109" t="s">
        <v>2675</v>
      </c>
      <c r="W109">
        <v>6798</v>
      </c>
      <c r="X109" t="s">
        <v>659</v>
      </c>
      <c r="Y109" t="s">
        <v>2676</v>
      </c>
      <c r="Z109">
        <v>2020</v>
      </c>
      <c r="AA109">
        <v>0.5</v>
      </c>
      <c r="AB109">
        <v>15</v>
      </c>
      <c r="AD109">
        <v>12</v>
      </c>
      <c r="AE109">
        <v>3</v>
      </c>
      <c r="AG109" t="s">
        <v>2677</v>
      </c>
      <c r="AH109" s="27">
        <v>1</v>
      </c>
      <c r="AI109">
        <v>9</v>
      </c>
      <c r="AJ109" s="21">
        <f t="shared" si="16"/>
        <v>75</v>
      </c>
      <c r="AK109" s="27">
        <v>0</v>
      </c>
      <c r="AL109" s="24">
        <v>0</v>
      </c>
      <c r="AM109" s="36" t="s">
        <v>242</v>
      </c>
      <c r="AN109" s="27">
        <v>0</v>
      </c>
      <c r="AO109" s="24">
        <v>0</v>
      </c>
      <c r="AP109" s="36">
        <f t="shared" si="19"/>
        <v>0</v>
      </c>
      <c r="AR109">
        <v>3</v>
      </c>
      <c r="AT109" t="s">
        <v>2677</v>
      </c>
      <c r="AU109" s="27">
        <v>1</v>
      </c>
      <c r="AV109">
        <v>11</v>
      </c>
      <c r="AW109" s="21">
        <f t="shared" si="20"/>
        <v>91.666666666666657</v>
      </c>
      <c r="AX109">
        <v>3</v>
      </c>
      <c r="AZ109" t="s">
        <v>2677</v>
      </c>
      <c r="BA109" s="27">
        <v>1</v>
      </c>
      <c r="BB109">
        <v>11</v>
      </c>
      <c r="BC109" s="21">
        <f t="shared" si="15"/>
        <v>91.666666666666657</v>
      </c>
      <c r="BD109">
        <v>3</v>
      </c>
      <c r="BF109" t="s">
        <v>2677</v>
      </c>
      <c r="BG109" s="27">
        <v>1</v>
      </c>
      <c r="BH109">
        <v>9.1</v>
      </c>
      <c r="BJ109">
        <v>3</v>
      </c>
      <c r="BL109" t="s">
        <v>2677</v>
      </c>
      <c r="BM109" s="27">
        <v>1</v>
      </c>
      <c r="BN109">
        <v>3</v>
      </c>
      <c r="BP109" t="s">
        <v>2677</v>
      </c>
      <c r="BQ109" s="27">
        <v>1</v>
      </c>
      <c r="BR109">
        <v>4</v>
      </c>
      <c r="BS109" s="21">
        <f t="shared" si="23"/>
        <v>33.333333333333329</v>
      </c>
      <c r="BU109">
        <v>3</v>
      </c>
      <c r="BW109" t="s">
        <v>2677</v>
      </c>
      <c r="BX109" s="27">
        <v>1</v>
      </c>
      <c r="BY109">
        <v>1</v>
      </c>
      <c r="BZ109" s="21">
        <f t="shared" si="25"/>
        <v>8.3333333333333321</v>
      </c>
      <c r="CA109">
        <v>1</v>
      </c>
      <c r="CB109">
        <v>3</v>
      </c>
      <c r="CD109" t="s">
        <v>2677</v>
      </c>
      <c r="CE109" s="27">
        <v>0</v>
      </c>
    </row>
    <row r="110" spans="1:84" ht="15" hidden="1" customHeight="1" x14ac:dyDescent="0.2">
      <c r="A110">
        <v>109</v>
      </c>
      <c r="B110">
        <v>109</v>
      </c>
      <c r="C110" s="1">
        <v>44657.394444444442</v>
      </c>
      <c r="D110" s="1">
        <v>44665.525694444441</v>
      </c>
      <c r="E110">
        <v>0</v>
      </c>
      <c r="F110" t="s">
        <v>2696</v>
      </c>
      <c r="G110">
        <v>100</v>
      </c>
      <c r="H110">
        <v>702564</v>
      </c>
      <c r="I110">
        <v>1</v>
      </c>
      <c r="J110" s="1">
        <v>44665.525694444441</v>
      </c>
      <c r="K110" t="s">
        <v>2697</v>
      </c>
      <c r="L110" t="s">
        <v>242</v>
      </c>
      <c r="M110" t="s">
        <v>242</v>
      </c>
      <c r="N110" t="s">
        <v>2698</v>
      </c>
      <c r="O110" t="s">
        <v>2699</v>
      </c>
      <c r="P110">
        <v>34.013800000000003</v>
      </c>
      <c r="Q110">
        <v>-118.4405</v>
      </c>
      <c r="R110" t="s">
        <v>245</v>
      </c>
      <c r="S110" t="s">
        <v>246</v>
      </c>
      <c r="T110" t="s">
        <v>2700</v>
      </c>
      <c r="U110" t="s">
        <v>2701</v>
      </c>
      <c r="V110" t="s">
        <v>2702</v>
      </c>
      <c r="W110">
        <v>3561</v>
      </c>
      <c r="X110" t="s">
        <v>476</v>
      </c>
      <c r="Y110" t="s">
        <v>1568</v>
      </c>
      <c r="Z110">
        <v>2020</v>
      </c>
      <c r="AA110">
        <v>0</v>
      </c>
      <c r="AD110">
        <v>11</v>
      </c>
      <c r="AE110">
        <v>3</v>
      </c>
      <c r="AG110" t="s">
        <v>2703</v>
      </c>
      <c r="AH110" s="27">
        <v>1</v>
      </c>
      <c r="AI110">
        <v>11</v>
      </c>
      <c r="AJ110" s="21">
        <f t="shared" si="16"/>
        <v>100</v>
      </c>
      <c r="AK110" s="27">
        <v>0</v>
      </c>
      <c r="AL110" s="24">
        <v>0</v>
      </c>
      <c r="AM110" s="36" t="s">
        <v>242</v>
      </c>
      <c r="AN110" s="27">
        <v>0</v>
      </c>
      <c r="AO110" s="24">
        <v>0</v>
      </c>
      <c r="AP110" s="36">
        <f t="shared" si="19"/>
        <v>0</v>
      </c>
      <c r="AR110">
        <v>3</v>
      </c>
      <c r="AT110" t="s">
        <v>2703</v>
      </c>
      <c r="AU110" s="27">
        <v>1</v>
      </c>
      <c r="AV110">
        <v>10</v>
      </c>
      <c r="AW110" s="21">
        <f t="shared" si="20"/>
        <v>90.909090909090907</v>
      </c>
      <c r="AX110" t="s">
        <v>242</v>
      </c>
      <c r="AZ110" t="s">
        <v>2703</v>
      </c>
      <c r="BA110" s="27">
        <v>1</v>
      </c>
      <c r="BB110">
        <v>10</v>
      </c>
      <c r="BC110" s="21">
        <f t="shared" si="15"/>
        <v>90.909090909090907</v>
      </c>
      <c r="BD110">
        <v>3</v>
      </c>
      <c r="BF110" t="s">
        <v>2703</v>
      </c>
      <c r="BG110" s="27">
        <v>1</v>
      </c>
      <c r="BH110">
        <v>5.78</v>
      </c>
      <c r="BJ110">
        <v>3</v>
      </c>
      <c r="BL110" t="s">
        <v>2703</v>
      </c>
      <c r="BM110" s="27">
        <v>1</v>
      </c>
      <c r="BN110">
        <v>3</v>
      </c>
      <c r="BP110" t="s">
        <v>2703</v>
      </c>
      <c r="BQ110" s="27">
        <v>1</v>
      </c>
      <c r="BR110">
        <v>3</v>
      </c>
      <c r="BS110" s="21">
        <f t="shared" si="23"/>
        <v>27.27272727272727</v>
      </c>
      <c r="BU110">
        <v>3</v>
      </c>
      <c r="BW110" t="s">
        <v>2703</v>
      </c>
      <c r="BX110" s="27">
        <v>1</v>
      </c>
      <c r="BY110">
        <v>1</v>
      </c>
      <c r="BZ110" s="21">
        <f t="shared" si="25"/>
        <v>9.0909090909090917</v>
      </c>
      <c r="CA110">
        <v>2</v>
      </c>
      <c r="CB110">
        <v>3</v>
      </c>
      <c r="CD110" t="s">
        <v>2703</v>
      </c>
      <c r="CE110" s="27">
        <v>0</v>
      </c>
    </row>
    <row r="111" spans="1:84" ht="15" hidden="1" customHeight="1" x14ac:dyDescent="0.2">
      <c r="A111">
        <v>110</v>
      </c>
      <c r="B111">
        <v>110</v>
      </c>
      <c r="C111" s="1">
        <v>44665.530555555553</v>
      </c>
      <c r="D111" s="1">
        <v>44665.747916666667</v>
      </c>
      <c r="E111">
        <v>0</v>
      </c>
      <c r="F111" t="s">
        <v>1099</v>
      </c>
      <c r="G111">
        <v>100</v>
      </c>
      <c r="H111">
        <v>18800</v>
      </c>
      <c r="I111">
        <v>1</v>
      </c>
      <c r="J111" s="1">
        <v>44665.747916666667</v>
      </c>
      <c r="K111" t="s">
        <v>2715</v>
      </c>
      <c r="L111" t="s">
        <v>242</v>
      </c>
      <c r="M111" t="s">
        <v>242</v>
      </c>
      <c r="N111" t="s">
        <v>2716</v>
      </c>
      <c r="O111" t="s">
        <v>2717</v>
      </c>
      <c r="P111">
        <v>34.064799999999998</v>
      </c>
      <c r="Q111">
        <v>-118.4414</v>
      </c>
      <c r="R111" t="s">
        <v>245</v>
      </c>
      <c r="S111" t="s">
        <v>246</v>
      </c>
      <c r="T111" t="s">
        <v>2718</v>
      </c>
      <c r="U111" t="s">
        <v>2719</v>
      </c>
      <c r="V111">
        <v>445658107</v>
      </c>
      <c r="W111">
        <v>4213</v>
      </c>
      <c r="X111" t="s">
        <v>476</v>
      </c>
      <c r="Y111" t="s">
        <v>2720</v>
      </c>
      <c r="Z111">
        <v>2020</v>
      </c>
      <c r="AA111">
        <v>0.5</v>
      </c>
      <c r="AB111">
        <v>15</v>
      </c>
      <c r="AD111">
        <v>10</v>
      </c>
      <c r="AE111">
        <v>1</v>
      </c>
      <c r="AG111" t="s">
        <v>2721</v>
      </c>
      <c r="AH111" s="27">
        <v>1</v>
      </c>
      <c r="AI111">
        <v>6</v>
      </c>
      <c r="AJ111" s="21">
        <f t="shared" si="16"/>
        <v>60</v>
      </c>
      <c r="AK111" s="27">
        <v>0</v>
      </c>
      <c r="AL111" s="24">
        <v>0</v>
      </c>
      <c r="AM111" s="36" t="s">
        <v>242</v>
      </c>
      <c r="AN111" s="27">
        <v>1</v>
      </c>
      <c r="AO111">
        <v>3</v>
      </c>
      <c r="AP111" s="36">
        <f t="shared" si="19"/>
        <v>30</v>
      </c>
      <c r="AR111">
        <v>3</v>
      </c>
      <c r="AT111" t="s">
        <v>2722</v>
      </c>
      <c r="AU111" s="27">
        <v>1</v>
      </c>
      <c r="AV111">
        <v>9</v>
      </c>
      <c r="AW111" s="21">
        <f t="shared" si="20"/>
        <v>90</v>
      </c>
      <c r="AX111">
        <v>3</v>
      </c>
      <c r="AZ111" t="s">
        <v>2722</v>
      </c>
      <c r="BA111" s="27">
        <v>1</v>
      </c>
      <c r="BB111">
        <v>6</v>
      </c>
      <c r="BC111" s="21">
        <f t="shared" si="15"/>
        <v>60</v>
      </c>
      <c r="BD111">
        <v>3</v>
      </c>
      <c r="BF111" t="s">
        <v>2722</v>
      </c>
      <c r="BG111" s="27">
        <v>1</v>
      </c>
      <c r="BJ111">
        <v>3</v>
      </c>
      <c r="BL111" t="s">
        <v>2722</v>
      </c>
      <c r="BM111" s="27">
        <v>1</v>
      </c>
      <c r="BN111">
        <v>3</v>
      </c>
      <c r="BP111" t="s">
        <v>2722</v>
      </c>
      <c r="BQ111" s="27">
        <v>1</v>
      </c>
      <c r="BR111">
        <v>3</v>
      </c>
      <c r="BS111" s="21">
        <f t="shared" si="23"/>
        <v>30</v>
      </c>
      <c r="BU111">
        <v>1</v>
      </c>
      <c r="BW111" t="s">
        <v>2721</v>
      </c>
      <c r="BX111" s="27">
        <v>1</v>
      </c>
      <c r="BY111">
        <v>1</v>
      </c>
      <c r="BZ111" s="21">
        <f t="shared" si="25"/>
        <v>10</v>
      </c>
      <c r="CA111">
        <v>1</v>
      </c>
      <c r="CB111">
        <v>1</v>
      </c>
      <c r="CD111" t="s">
        <v>2722</v>
      </c>
      <c r="CE111" s="27">
        <v>0</v>
      </c>
    </row>
    <row r="112" spans="1:84" ht="15" hidden="1" customHeight="1" x14ac:dyDescent="0.2">
      <c r="A112">
        <v>111</v>
      </c>
      <c r="B112">
        <v>111</v>
      </c>
      <c r="C112" s="1">
        <v>44666.540972222225</v>
      </c>
      <c r="D112" s="1">
        <v>44669.739583333336</v>
      </c>
      <c r="E112">
        <v>0</v>
      </c>
      <c r="F112" t="s">
        <v>1099</v>
      </c>
      <c r="G112">
        <v>100</v>
      </c>
      <c r="H112">
        <v>276391</v>
      </c>
      <c r="I112">
        <v>1</v>
      </c>
      <c r="J112" s="1">
        <v>44669.739583333336</v>
      </c>
      <c r="K112" t="s">
        <v>2734</v>
      </c>
      <c r="L112" t="s">
        <v>242</v>
      </c>
      <c r="M112" t="s">
        <v>242</v>
      </c>
      <c r="N112" t="s">
        <v>2735</v>
      </c>
      <c r="O112" t="s">
        <v>2736</v>
      </c>
      <c r="P112">
        <v>34.064799999999998</v>
      </c>
      <c r="Q112">
        <v>-118.4414</v>
      </c>
      <c r="R112" t="s">
        <v>245</v>
      </c>
      <c r="S112" t="s">
        <v>246</v>
      </c>
      <c r="T112" t="s">
        <v>2737</v>
      </c>
      <c r="U112" t="s">
        <v>2738</v>
      </c>
      <c r="V112" t="s">
        <v>2739</v>
      </c>
      <c r="W112">
        <v>3576</v>
      </c>
      <c r="X112" t="s">
        <v>297</v>
      </c>
      <c r="Y112" t="s">
        <v>621</v>
      </c>
      <c r="Z112">
        <v>2021</v>
      </c>
      <c r="AA112">
        <v>0</v>
      </c>
      <c r="AD112">
        <v>10</v>
      </c>
      <c r="AE112">
        <v>3</v>
      </c>
      <c r="AG112" t="s">
        <v>2740</v>
      </c>
      <c r="AH112" s="27">
        <v>1</v>
      </c>
      <c r="AI112">
        <v>3</v>
      </c>
      <c r="AJ112" s="21">
        <f t="shared" si="16"/>
        <v>30</v>
      </c>
      <c r="AK112" s="27">
        <v>0</v>
      </c>
      <c r="AL112" s="24">
        <v>0</v>
      </c>
      <c r="AM112" s="36" t="s">
        <v>242</v>
      </c>
      <c r="AN112" s="27">
        <v>0</v>
      </c>
      <c r="AO112" s="24">
        <v>0</v>
      </c>
      <c r="AP112" s="36">
        <f t="shared" si="19"/>
        <v>0</v>
      </c>
      <c r="AR112">
        <v>1</v>
      </c>
      <c r="AT112" t="s">
        <v>2740</v>
      </c>
      <c r="AU112" s="27">
        <v>1</v>
      </c>
      <c r="AV112">
        <v>9</v>
      </c>
      <c r="AW112" s="21">
        <f t="shared" si="20"/>
        <v>90</v>
      </c>
      <c r="AX112">
        <v>3</v>
      </c>
      <c r="AZ112" t="s">
        <v>2740</v>
      </c>
      <c r="BA112" s="27">
        <v>1</v>
      </c>
      <c r="BB112">
        <v>9</v>
      </c>
      <c r="BC112" s="21">
        <f t="shared" si="15"/>
        <v>90</v>
      </c>
      <c r="BD112">
        <v>3</v>
      </c>
      <c r="BF112" t="s">
        <v>2740</v>
      </c>
      <c r="BG112" s="27">
        <v>1</v>
      </c>
      <c r="BJ112">
        <v>3</v>
      </c>
      <c r="BL112" t="s">
        <v>2740</v>
      </c>
      <c r="BM112" s="27">
        <v>1</v>
      </c>
      <c r="BN112">
        <v>3</v>
      </c>
      <c r="BP112" t="s">
        <v>2740</v>
      </c>
      <c r="BQ112" s="27">
        <v>1</v>
      </c>
      <c r="BR112">
        <v>2</v>
      </c>
      <c r="BS112" s="21">
        <f t="shared" si="23"/>
        <v>20</v>
      </c>
      <c r="BU112">
        <v>3</v>
      </c>
      <c r="BW112" t="s">
        <v>2740</v>
      </c>
      <c r="BX112" s="27">
        <v>1</v>
      </c>
      <c r="BY112">
        <v>4</v>
      </c>
      <c r="BZ112" s="21">
        <f t="shared" si="25"/>
        <v>40</v>
      </c>
      <c r="CA112">
        <v>2</v>
      </c>
      <c r="CB112">
        <v>3</v>
      </c>
      <c r="CD112" t="s">
        <v>2740</v>
      </c>
      <c r="CE112" s="27">
        <v>0</v>
      </c>
    </row>
    <row r="113" spans="1:84" ht="15" hidden="1" customHeight="1" x14ac:dyDescent="0.2">
      <c r="A113">
        <v>112</v>
      </c>
      <c r="B113">
        <v>112</v>
      </c>
      <c r="C113" s="1">
        <v>44665.527083333334</v>
      </c>
      <c r="D113" s="1">
        <v>44670.651388888888</v>
      </c>
      <c r="E113">
        <v>0</v>
      </c>
      <c r="F113" t="s">
        <v>438</v>
      </c>
      <c r="G113">
        <v>100</v>
      </c>
      <c r="H113">
        <v>442786</v>
      </c>
      <c r="I113">
        <v>1</v>
      </c>
      <c r="J113" s="1">
        <v>44670.651388888888</v>
      </c>
      <c r="K113" t="s">
        <v>2759</v>
      </c>
      <c r="L113" t="s">
        <v>242</v>
      </c>
      <c r="M113" t="s">
        <v>242</v>
      </c>
      <c r="N113" t="s">
        <v>2760</v>
      </c>
      <c r="O113" t="s">
        <v>2761</v>
      </c>
      <c r="P113">
        <v>34.037999999999997</v>
      </c>
      <c r="Q113">
        <v>-118.45440000000001</v>
      </c>
      <c r="R113" t="s">
        <v>245</v>
      </c>
      <c r="S113" t="s">
        <v>246</v>
      </c>
      <c r="T113" t="s">
        <v>2762</v>
      </c>
      <c r="U113" t="s">
        <v>2763</v>
      </c>
      <c r="V113" t="s">
        <v>2764</v>
      </c>
      <c r="W113">
        <v>6282</v>
      </c>
      <c r="X113" t="s">
        <v>319</v>
      </c>
      <c r="Y113" t="s">
        <v>1051</v>
      </c>
      <c r="Z113">
        <v>2020</v>
      </c>
      <c r="AA113">
        <v>0</v>
      </c>
      <c r="AD113">
        <v>12</v>
      </c>
      <c r="AE113">
        <v>3</v>
      </c>
      <c r="AG113" t="s">
        <v>2765</v>
      </c>
      <c r="AH113" s="27">
        <v>1</v>
      </c>
      <c r="AI113">
        <v>4</v>
      </c>
      <c r="AJ113" s="21">
        <f t="shared" si="16"/>
        <v>33.333333333333329</v>
      </c>
      <c r="AK113" s="27">
        <v>0</v>
      </c>
      <c r="AL113" s="24">
        <v>0</v>
      </c>
      <c r="AM113" s="36" t="s">
        <v>242</v>
      </c>
      <c r="AN113" s="27">
        <v>0</v>
      </c>
      <c r="AO113" s="24">
        <v>0</v>
      </c>
      <c r="AP113" s="36">
        <f t="shared" si="19"/>
        <v>0</v>
      </c>
      <c r="AQ113" t="s">
        <v>2766</v>
      </c>
      <c r="AR113">
        <v>3</v>
      </c>
      <c r="AT113" t="s">
        <v>2765</v>
      </c>
      <c r="AU113" s="27">
        <v>1</v>
      </c>
      <c r="AV113">
        <v>11</v>
      </c>
      <c r="AW113" s="21">
        <f t="shared" si="20"/>
        <v>91.666666666666657</v>
      </c>
      <c r="AX113">
        <v>3</v>
      </c>
      <c r="AZ113" t="s">
        <v>2765</v>
      </c>
      <c r="BA113" s="27">
        <v>1</v>
      </c>
      <c r="BB113">
        <v>11</v>
      </c>
      <c r="BC113" s="21">
        <f t="shared" si="15"/>
        <v>91.666666666666657</v>
      </c>
      <c r="BD113">
        <v>3</v>
      </c>
      <c r="BF113" t="s">
        <v>2765</v>
      </c>
      <c r="BG113" s="27">
        <v>1</v>
      </c>
      <c r="BH113">
        <v>6</v>
      </c>
      <c r="BJ113">
        <v>3</v>
      </c>
      <c r="BL113" t="s">
        <v>2765</v>
      </c>
      <c r="BM113" s="27">
        <v>1</v>
      </c>
      <c r="BN113">
        <v>3</v>
      </c>
      <c r="BP113" t="s">
        <v>2765</v>
      </c>
      <c r="BQ113" s="27">
        <v>1</v>
      </c>
      <c r="BR113">
        <v>3</v>
      </c>
      <c r="BS113" s="21">
        <f t="shared" si="23"/>
        <v>25</v>
      </c>
      <c r="BU113">
        <v>3</v>
      </c>
      <c r="BW113" t="s">
        <v>2765</v>
      </c>
      <c r="BX113" s="27">
        <v>0</v>
      </c>
      <c r="BY113" s="24">
        <v>0</v>
      </c>
      <c r="BZ113" s="21">
        <f>BY113/AD113*100</f>
        <v>0</v>
      </c>
      <c r="CA113" t="s">
        <v>242</v>
      </c>
      <c r="CB113" t="s">
        <v>242</v>
      </c>
      <c r="CE113" s="27">
        <v>0</v>
      </c>
    </row>
    <row r="114" spans="1:84" ht="15" hidden="1" customHeight="1" x14ac:dyDescent="0.2">
      <c r="A114">
        <v>113</v>
      </c>
      <c r="B114">
        <v>113</v>
      </c>
      <c r="C114" s="1">
        <v>44670.748611111114</v>
      </c>
      <c r="D114" s="1">
        <v>44672.754861111112</v>
      </c>
      <c r="E114">
        <v>0</v>
      </c>
      <c r="F114" t="s">
        <v>438</v>
      </c>
      <c r="G114">
        <v>100</v>
      </c>
      <c r="H114">
        <v>173319</v>
      </c>
      <c r="I114">
        <v>1</v>
      </c>
      <c r="J114" s="1">
        <v>44672.754861111112</v>
      </c>
      <c r="K114" t="s">
        <v>2783</v>
      </c>
      <c r="L114" t="s">
        <v>242</v>
      </c>
      <c r="M114" t="s">
        <v>242</v>
      </c>
      <c r="N114" t="s">
        <v>2784</v>
      </c>
      <c r="O114" t="s">
        <v>2785</v>
      </c>
      <c r="P114">
        <v>34.037999999999997</v>
      </c>
      <c r="Q114">
        <v>-118.45440000000001</v>
      </c>
      <c r="R114" t="s">
        <v>245</v>
      </c>
      <c r="S114" t="s">
        <v>246</v>
      </c>
      <c r="T114" t="s">
        <v>2786</v>
      </c>
      <c r="U114" t="s">
        <v>2787</v>
      </c>
      <c r="V114">
        <v>493267108</v>
      </c>
      <c r="W114">
        <v>6021</v>
      </c>
      <c r="X114" t="s">
        <v>319</v>
      </c>
      <c r="Y114" t="s">
        <v>913</v>
      </c>
      <c r="Z114">
        <v>2021</v>
      </c>
      <c r="AA114">
        <v>0</v>
      </c>
      <c r="AD114">
        <v>14</v>
      </c>
      <c r="AE114">
        <v>3</v>
      </c>
      <c r="AG114" t="s">
        <v>2788</v>
      </c>
      <c r="AH114" s="27">
        <v>1</v>
      </c>
      <c r="AI114">
        <v>8</v>
      </c>
      <c r="AJ114" s="21">
        <f t="shared" si="16"/>
        <v>57.142857142857139</v>
      </c>
      <c r="AK114" s="27">
        <v>0</v>
      </c>
      <c r="AL114" s="24">
        <v>0</v>
      </c>
      <c r="AM114" s="36" t="s">
        <v>242</v>
      </c>
      <c r="AN114" s="27">
        <v>0</v>
      </c>
      <c r="AO114" s="24">
        <v>0</v>
      </c>
      <c r="AP114" s="36">
        <f t="shared" si="19"/>
        <v>0</v>
      </c>
      <c r="AQ114" t="s">
        <v>2789</v>
      </c>
      <c r="AR114">
        <v>3</v>
      </c>
      <c r="AT114" t="s">
        <v>2788</v>
      </c>
      <c r="AU114" s="27">
        <v>1</v>
      </c>
      <c r="AV114">
        <v>13</v>
      </c>
      <c r="AW114" s="21">
        <f t="shared" si="20"/>
        <v>92.857142857142861</v>
      </c>
      <c r="AX114">
        <v>3</v>
      </c>
      <c r="AZ114" t="s">
        <v>2788</v>
      </c>
      <c r="BA114" s="27">
        <v>1</v>
      </c>
      <c r="BB114">
        <v>13</v>
      </c>
      <c r="BC114" s="21">
        <f t="shared" si="15"/>
        <v>92.857142857142861</v>
      </c>
      <c r="BD114">
        <v>3</v>
      </c>
      <c r="BF114" t="s">
        <v>2788</v>
      </c>
      <c r="BG114" s="27">
        <v>1</v>
      </c>
      <c r="BI114" t="s">
        <v>2790</v>
      </c>
      <c r="BJ114">
        <v>3</v>
      </c>
      <c r="BL114" t="s">
        <v>2788</v>
      </c>
      <c r="BM114" s="27">
        <v>1</v>
      </c>
      <c r="BN114">
        <v>3</v>
      </c>
      <c r="BP114" t="s">
        <v>2788</v>
      </c>
      <c r="BQ114" s="27">
        <v>1</v>
      </c>
      <c r="BR114">
        <v>5</v>
      </c>
      <c r="BS114" s="21">
        <f t="shared" si="23"/>
        <v>35.714285714285715</v>
      </c>
      <c r="BU114">
        <v>3</v>
      </c>
      <c r="BW114" t="s">
        <v>2788</v>
      </c>
      <c r="BX114" s="27">
        <v>1</v>
      </c>
      <c r="BY114">
        <v>3</v>
      </c>
      <c r="BZ114" s="21">
        <f>BY114/AD114*100</f>
        <v>21.428571428571427</v>
      </c>
      <c r="CA114">
        <v>2</v>
      </c>
      <c r="CB114">
        <v>3</v>
      </c>
      <c r="CD114" t="s">
        <v>2788</v>
      </c>
      <c r="CE114" s="27">
        <v>0</v>
      </c>
    </row>
    <row r="115" spans="1:84" ht="15" hidden="1" customHeight="1" x14ac:dyDescent="0.2">
      <c r="A115">
        <v>114</v>
      </c>
      <c r="B115">
        <v>114</v>
      </c>
      <c r="C115" s="1">
        <v>44672.756249999999</v>
      </c>
      <c r="D115" s="1">
        <v>44676.663194444445</v>
      </c>
      <c r="E115">
        <v>0</v>
      </c>
      <c r="F115" t="s">
        <v>2807</v>
      </c>
      <c r="G115">
        <v>100</v>
      </c>
      <c r="H115">
        <v>337603</v>
      </c>
      <c r="I115">
        <v>1</v>
      </c>
      <c r="J115" s="1">
        <v>44676.663194444445</v>
      </c>
      <c r="K115" t="s">
        <v>2808</v>
      </c>
      <c r="L115" t="s">
        <v>242</v>
      </c>
      <c r="M115" t="s">
        <v>242</v>
      </c>
      <c r="N115" t="s">
        <v>2809</v>
      </c>
      <c r="O115" t="s">
        <v>2810</v>
      </c>
      <c r="P115">
        <v>34.063400000000001</v>
      </c>
      <c r="Q115">
        <v>-118.4667</v>
      </c>
      <c r="R115" t="s">
        <v>245</v>
      </c>
      <c r="S115" t="s">
        <v>246</v>
      </c>
      <c r="T115" t="s">
        <v>2811</v>
      </c>
      <c r="U115" t="s">
        <v>2812</v>
      </c>
      <c r="V115" t="s">
        <v>2813</v>
      </c>
      <c r="W115">
        <v>3823</v>
      </c>
      <c r="X115" t="s">
        <v>297</v>
      </c>
      <c r="Y115" t="s">
        <v>2814</v>
      </c>
      <c r="Z115">
        <v>2020</v>
      </c>
      <c r="AA115">
        <v>0</v>
      </c>
      <c r="AD115">
        <v>9</v>
      </c>
      <c r="AE115">
        <v>3</v>
      </c>
      <c r="AG115" t="s">
        <v>2815</v>
      </c>
      <c r="AH115" s="27">
        <v>1</v>
      </c>
      <c r="AI115">
        <v>9</v>
      </c>
      <c r="AJ115" s="21">
        <f t="shared" si="16"/>
        <v>100</v>
      </c>
      <c r="AK115" s="27">
        <v>0</v>
      </c>
      <c r="AL115" s="24">
        <v>0</v>
      </c>
      <c r="AM115" s="36" t="s">
        <v>242</v>
      </c>
      <c r="AN115" s="27">
        <v>0</v>
      </c>
      <c r="AO115" s="24">
        <v>0</v>
      </c>
      <c r="AP115" s="36">
        <f t="shared" si="19"/>
        <v>0</v>
      </c>
      <c r="AR115">
        <v>3</v>
      </c>
      <c r="AT115" t="s">
        <v>2815</v>
      </c>
      <c r="AU115" s="27">
        <v>1</v>
      </c>
      <c r="AV115">
        <v>8</v>
      </c>
      <c r="AW115" s="21">
        <f t="shared" si="20"/>
        <v>88.888888888888886</v>
      </c>
      <c r="AX115">
        <v>3</v>
      </c>
      <c r="AZ115" t="s">
        <v>2815</v>
      </c>
      <c r="BA115" s="27">
        <v>1</v>
      </c>
      <c r="BB115">
        <v>8</v>
      </c>
      <c r="BC115" s="21">
        <f t="shared" si="15"/>
        <v>88.888888888888886</v>
      </c>
      <c r="BD115">
        <v>3</v>
      </c>
      <c r="BF115" t="s">
        <v>2815</v>
      </c>
      <c r="BG115" s="27">
        <v>1</v>
      </c>
      <c r="BH115">
        <v>5</v>
      </c>
      <c r="BJ115">
        <v>3</v>
      </c>
      <c r="BL115" t="s">
        <v>2815</v>
      </c>
      <c r="BM115" s="27">
        <v>1</v>
      </c>
      <c r="BN115">
        <v>3</v>
      </c>
      <c r="BP115" t="s">
        <v>2815</v>
      </c>
      <c r="BQ115" s="27">
        <v>1</v>
      </c>
      <c r="BR115">
        <v>2</v>
      </c>
      <c r="BS115" s="21">
        <f t="shared" si="23"/>
        <v>22.222222222222221</v>
      </c>
      <c r="BU115">
        <v>3</v>
      </c>
      <c r="BW115" t="s">
        <v>2815</v>
      </c>
      <c r="BX115" s="27">
        <v>1</v>
      </c>
      <c r="BY115">
        <v>3</v>
      </c>
      <c r="BZ115" s="21">
        <f>BY115/AD115*100</f>
        <v>33.333333333333329</v>
      </c>
      <c r="CA115">
        <v>1</v>
      </c>
      <c r="CB115">
        <v>3</v>
      </c>
      <c r="CD115" t="s">
        <v>2815</v>
      </c>
      <c r="CE115" s="27">
        <v>0</v>
      </c>
    </row>
    <row r="116" spans="1:84" ht="15" hidden="1" customHeight="1" x14ac:dyDescent="0.2">
      <c r="A116">
        <v>115</v>
      </c>
      <c r="B116">
        <v>115</v>
      </c>
      <c r="C116" s="1">
        <v>44669.740277777775</v>
      </c>
      <c r="D116" s="1">
        <v>44676.681250000001</v>
      </c>
      <c r="E116">
        <v>0</v>
      </c>
      <c r="F116" t="s">
        <v>1099</v>
      </c>
      <c r="G116">
        <v>100</v>
      </c>
      <c r="H116">
        <v>599741</v>
      </c>
      <c r="I116">
        <v>1</v>
      </c>
      <c r="J116" s="1">
        <v>44676.681250000001</v>
      </c>
      <c r="K116" t="s">
        <v>2831</v>
      </c>
      <c r="L116" t="s">
        <v>242</v>
      </c>
      <c r="M116" t="s">
        <v>242</v>
      </c>
      <c r="N116" t="s">
        <v>2832</v>
      </c>
      <c r="O116" t="s">
        <v>2833</v>
      </c>
      <c r="P116">
        <v>34.064799999999998</v>
      </c>
      <c r="Q116">
        <v>-118.4414</v>
      </c>
      <c r="R116" t="s">
        <v>245</v>
      </c>
      <c r="S116" t="s">
        <v>246</v>
      </c>
      <c r="T116" t="s">
        <v>2834</v>
      </c>
      <c r="U116" t="s">
        <v>2835</v>
      </c>
      <c r="V116">
        <v>426281101</v>
      </c>
      <c r="W116">
        <v>7373</v>
      </c>
      <c r="X116" t="s">
        <v>297</v>
      </c>
      <c r="Y116" t="s">
        <v>2196</v>
      </c>
      <c r="Z116">
        <v>2020</v>
      </c>
      <c r="AA116">
        <v>0.5</v>
      </c>
      <c r="AD116">
        <v>9</v>
      </c>
      <c r="AE116">
        <v>3</v>
      </c>
      <c r="AG116" t="s">
        <v>2836</v>
      </c>
      <c r="AH116" s="27">
        <v>1</v>
      </c>
      <c r="AI116">
        <v>6</v>
      </c>
      <c r="AJ116" s="21">
        <f t="shared" si="16"/>
        <v>66.666666666666657</v>
      </c>
      <c r="AK116" s="27">
        <v>0</v>
      </c>
      <c r="AL116" s="24">
        <v>0</v>
      </c>
      <c r="AM116" s="36" t="s">
        <v>242</v>
      </c>
      <c r="AN116" s="27">
        <v>0</v>
      </c>
      <c r="AO116" s="24">
        <v>0</v>
      </c>
      <c r="AP116" s="36">
        <f t="shared" si="19"/>
        <v>0</v>
      </c>
      <c r="AR116">
        <v>3</v>
      </c>
      <c r="AT116" t="s">
        <v>2836</v>
      </c>
      <c r="AU116" s="27">
        <v>1</v>
      </c>
      <c r="AV116">
        <v>8</v>
      </c>
      <c r="AW116" s="21">
        <f t="shared" si="20"/>
        <v>88.888888888888886</v>
      </c>
      <c r="AX116">
        <v>3</v>
      </c>
      <c r="AZ116" t="s">
        <v>2836</v>
      </c>
      <c r="BA116" s="27">
        <v>1</v>
      </c>
      <c r="BB116">
        <v>7</v>
      </c>
      <c r="BC116" s="21">
        <f t="shared" si="15"/>
        <v>77.777777777777786</v>
      </c>
      <c r="BD116">
        <v>3</v>
      </c>
      <c r="BF116" t="s">
        <v>2836</v>
      </c>
      <c r="BG116" s="27">
        <v>1</v>
      </c>
      <c r="BJ116">
        <v>3</v>
      </c>
      <c r="BL116" t="s">
        <v>2836</v>
      </c>
      <c r="BM116" s="27">
        <v>1</v>
      </c>
      <c r="BN116">
        <v>3</v>
      </c>
      <c r="BP116" t="s">
        <v>2836</v>
      </c>
      <c r="BQ116" s="27">
        <v>1</v>
      </c>
      <c r="BR116">
        <v>3</v>
      </c>
      <c r="BS116" s="21">
        <f t="shared" si="23"/>
        <v>33.333333333333329</v>
      </c>
      <c r="BU116">
        <v>3</v>
      </c>
      <c r="BW116" t="s">
        <v>2836</v>
      </c>
      <c r="BX116" s="27">
        <v>0</v>
      </c>
      <c r="BY116" s="24">
        <v>0</v>
      </c>
      <c r="BZ116" s="21">
        <f>BY116/AD116*100</f>
        <v>0</v>
      </c>
      <c r="CA116" t="s">
        <v>242</v>
      </c>
      <c r="CB116" t="s">
        <v>242</v>
      </c>
      <c r="CE116" s="27">
        <v>0</v>
      </c>
    </row>
    <row r="117" spans="1:84" ht="15" hidden="1" customHeight="1" x14ac:dyDescent="0.2">
      <c r="A117">
        <v>116</v>
      </c>
      <c r="B117">
        <v>116</v>
      </c>
      <c r="C117" s="1">
        <v>44676.666666666664</v>
      </c>
      <c r="D117" s="1">
        <v>44677.588194444441</v>
      </c>
      <c r="E117">
        <v>0</v>
      </c>
      <c r="F117" t="s">
        <v>2843</v>
      </c>
      <c r="G117">
        <v>100</v>
      </c>
      <c r="H117">
        <v>79657</v>
      </c>
      <c r="I117">
        <v>1</v>
      </c>
      <c r="J117" s="1">
        <v>44677.588194444441</v>
      </c>
      <c r="K117" t="s">
        <v>2844</v>
      </c>
      <c r="L117" t="s">
        <v>242</v>
      </c>
      <c r="M117" t="s">
        <v>242</v>
      </c>
      <c r="N117" t="s">
        <v>2845</v>
      </c>
      <c r="O117" t="s">
        <v>2846</v>
      </c>
      <c r="P117">
        <v>34.037999999999997</v>
      </c>
      <c r="Q117">
        <v>-118.45440000000001</v>
      </c>
      <c r="R117" t="s">
        <v>245</v>
      </c>
      <c r="S117" t="s">
        <v>246</v>
      </c>
      <c r="T117" t="s">
        <v>2847</v>
      </c>
      <c r="U117" t="s">
        <v>2848</v>
      </c>
      <c r="V117" t="s">
        <v>2849</v>
      </c>
      <c r="W117">
        <v>6798</v>
      </c>
      <c r="X117" t="s">
        <v>659</v>
      </c>
      <c r="Y117" t="s">
        <v>660</v>
      </c>
      <c r="Z117">
        <v>2020</v>
      </c>
      <c r="AA117">
        <v>0.5</v>
      </c>
      <c r="AB117">
        <v>6</v>
      </c>
      <c r="AD117">
        <v>8</v>
      </c>
      <c r="AE117">
        <v>3</v>
      </c>
      <c r="AG117" t="s">
        <v>2850</v>
      </c>
      <c r="AH117" s="27">
        <v>1</v>
      </c>
      <c r="AI117">
        <v>8</v>
      </c>
      <c r="AJ117" s="21">
        <f t="shared" si="16"/>
        <v>100</v>
      </c>
      <c r="AK117" s="27">
        <v>0.5</v>
      </c>
      <c r="AL117">
        <v>8</v>
      </c>
      <c r="AM117" s="36">
        <f t="shared" si="18"/>
        <v>100</v>
      </c>
      <c r="AN117" s="27">
        <v>0.5</v>
      </c>
      <c r="AO117">
        <v>8</v>
      </c>
      <c r="AP117" s="36">
        <f t="shared" si="19"/>
        <v>100</v>
      </c>
      <c r="AQ117" s="2" t="s">
        <v>2851</v>
      </c>
      <c r="AR117">
        <v>3</v>
      </c>
      <c r="AT117" t="s">
        <v>2850</v>
      </c>
      <c r="AU117" s="27">
        <v>1</v>
      </c>
      <c r="AV117">
        <v>7</v>
      </c>
      <c r="AW117" s="21">
        <f t="shared" si="20"/>
        <v>87.5</v>
      </c>
      <c r="AX117">
        <v>3</v>
      </c>
      <c r="AZ117" t="s">
        <v>2850</v>
      </c>
      <c r="BA117" s="27">
        <v>1</v>
      </c>
      <c r="BB117">
        <v>6</v>
      </c>
      <c r="BC117" s="21">
        <f t="shared" si="15"/>
        <v>75</v>
      </c>
      <c r="BD117">
        <v>3</v>
      </c>
      <c r="BF117" t="s">
        <v>2850</v>
      </c>
      <c r="BG117" s="27">
        <v>1</v>
      </c>
      <c r="BH117">
        <v>12.88</v>
      </c>
      <c r="BI117" t="s">
        <v>2852</v>
      </c>
      <c r="BJ117">
        <v>3</v>
      </c>
      <c r="BL117" t="s">
        <v>2850</v>
      </c>
      <c r="BM117" s="27">
        <v>1</v>
      </c>
      <c r="BN117">
        <v>3</v>
      </c>
      <c r="BP117" t="s">
        <v>2850</v>
      </c>
      <c r="BQ117" s="27">
        <v>1</v>
      </c>
      <c r="BR117">
        <v>2</v>
      </c>
      <c r="BS117" s="21">
        <f t="shared" si="23"/>
        <v>25</v>
      </c>
      <c r="BU117">
        <v>3</v>
      </c>
      <c r="BW117" t="s">
        <v>2850</v>
      </c>
      <c r="BX117" s="27">
        <v>1</v>
      </c>
      <c r="BY117">
        <v>2</v>
      </c>
      <c r="BZ117" s="21">
        <f t="shared" ref="BZ117:BZ122" si="26">BY117/AD117*100</f>
        <v>25</v>
      </c>
      <c r="CA117">
        <v>2</v>
      </c>
      <c r="CB117">
        <v>3</v>
      </c>
      <c r="CD117" t="s">
        <v>2850</v>
      </c>
      <c r="CE117" s="27">
        <v>0</v>
      </c>
    </row>
    <row r="118" spans="1:84" ht="15" hidden="1" customHeight="1" x14ac:dyDescent="0.2">
      <c r="A118">
        <v>117</v>
      </c>
      <c r="B118">
        <v>117</v>
      </c>
      <c r="C118" s="1">
        <v>44677.77847222222</v>
      </c>
      <c r="D118" s="1">
        <v>44678.693055555559</v>
      </c>
      <c r="E118">
        <v>0</v>
      </c>
      <c r="F118" t="s">
        <v>1099</v>
      </c>
      <c r="G118">
        <v>100</v>
      </c>
      <c r="H118">
        <v>79046</v>
      </c>
      <c r="I118">
        <v>1</v>
      </c>
      <c r="J118" s="1">
        <v>44678.693055555559</v>
      </c>
      <c r="K118" t="s">
        <v>2873</v>
      </c>
      <c r="L118" t="s">
        <v>242</v>
      </c>
      <c r="M118" t="s">
        <v>242</v>
      </c>
      <c r="N118" t="s">
        <v>2874</v>
      </c>
      <c r="O118" t="s">
        <v>2875</v>
      </c>
      <c r="P118">
        <v>34.064799999999998</v>
      </c>
      <c r="Q118">
        <v>-118.4414</v>
      </c>
      <c r="R118" t="s">
        <v>245</v>
      </c>
      <c r="S118" t="s">
        <v>246</v>
      </c>
      <c r="T118" t="s">
        <v>2876</v>
      </c>
      <c r="U118" t="s">
        <v>2877</v>
      </c>
      <c r="V118">
        <v>525327102</v>
      </c>
      <c r="W118">
        <v>7373</v>
      </c>
      <c r="X118" t="s">
        <v>476</v>
      </c>
      <c r="Y118" t="s">
        <v>2878</v>
      </c>
      <c r="Z118">
        <v>2020</v>
      </c>
      <c r="AA118">
        <v>0.5</v>
      </c>
      <c r="AD118">
        <v>12</v>
      </c>
      <c r="AE118">
        <v>3</v>
      </c>
      <c r="AG118" t="s">
        <v>2879</v>
      </c>
      <c r="AH118" s="27">
        <v>1</v>
      </c>
      <c r="AI118">
        <v>6</v>
      </c>
      <c r="AJ118" s="21">
        <f t="shared" si="16"/>
        <v>50</v>
      </c>
      <c r="AK118" s="27">
        <v>0</v>
      </c>
      <c r="AL118" s="24">
        <v>0</v>
      </c>
      <c r="AM118" s="36" t="s">
        <v>242</v>
      </c>
      <c r="AN118" s="27">
        <v>0</v>
      </c>
      <c r="AO118" s="24">
        <v>0</v>
      </c>
      <c r="AP118" s="36">
        <f>AO118/AD118*100</f>
        <v>0</v>
      </c>
      <c r="AR118">
        <v>3</v>
      </c>
      <c r="AT118" t="s">
        <v>2879</v>
      </c>
      <c r="AU118" s="27">
        <v>1</v>
      </c>
      <c r="AV118">
        <v>11</v>
      </c>
      <c r="AW118" s="21">
        <f t="shared" si="20"/>
        <v>91.666666666666657</v>
      </c>
      <c r="AX118">
        <v>3</v>
      </c>
      <c r="AZ118" t="s">
        <v>2879</v>
      </c>
      <c r="BA118" s="27">
        <v>1</v>
      </c>
      <c r="BB118">
        <v>11</v>
      </c>
      <c r="BC118" s="21">
        <f t="shared" si="15"/>
        <v>91.666666666666657</v>
      </c>
      <c r="BD118">
        <v>3</v>
      </c>
      <c r="BF118" t="s">
        <v>2879</v>
      </c>
      <c r="BG118" s="27">
        <v>1</v>
      </c>
      <c r="BJ118">
        <v>3</v>
      </c>
      <c r="BL118" t="s">
        <v>2879</v>
      </c>
      <c r="BM118" s="27">
        <v>1</v>
      </c>
      <c r="BN118">
        <v>3</v>
      </c>
      <c r="BP118" t="s">
        <v>2879</v>
      </c>
      <c r="BQ118" s="27">
        <v>1</v>
      </c>
      <c r="BR118">
        <v>3</v>
      </c>
      <c r="BS118" s="21">
        <f t="shared" si="23"/>
        <v>25</v>
      </c>
      <c r="BU118">
        <v>1</v>
      </c>
      <c r="BW118" t="s">
        <v>2880</v>
      </c>
      <c r="BX118" s="27">
        <v>1</v>
      </c>
      <c r="BY118">
        <v>2</v>
      </c>
      <c r="BZ118" s="21">
        <f t="shared" si="26"/>
        <v>16.666666666666664</v>
      </c>
      <c r="CA118">
        <v>2</v>
      </c>
      <c r="CB118">
        <v>1</v>
      </c>
      <c r="CD118" t="s">
        <v>2880</v>
      </c>
      <c r="CE118" s="27">
        <v>0</v>
      </c>
    </row>
    <row r="119" spans="1:84" ht="15" hidden="1" customHeight="1" x14ac:dyDescent="0.2">
      <c r="A119" s="10">
        <v>118</v>
      </c>
      <c r="B119">
        <v>118</v>
      </c>
      <c r="C119" s="1">
        <v>44678.700694444444</v>
      </c>
      <c r="D119" s="1">
        <v>44678.770833333336</v>
      </c>
      <c r="E119">
        <v>0</v>
      </c>
      <c r="F119" t="s">
        <v>1099</v>
      </c>
      <c r="G119">
        <v>100</v>
      </c>
      <c r="H119">
        <v>6069</v>
      </c>
      <c r="I119">
        <v>1</v>
      </c>
      <c r="J119" s="1">
        <v>44678.770833333336</v>
      </c>
      <c r="K119" t="s">
        <v>2888</v>
      </c>
      <c r="L119" t="s">
        <v>242</v>
      </c>
      <c r="M119" t="s">
        <v>242</v>
      </c>
      <c r="N119" t="s">
        <v>2889</v>
      </c>
      <c r="O119" t="s">
        <v>2890</v>
      </c>
      <c r="P119">
        <v>34.064799999999998</v>
      </c>
      <c r="Q119">
        <v>-118.4414</v>
      </c>
      <c r="R119" t="s">
        <v>245</v>
      </c>
      <c r="S119" t="s">
        <v>246</v>
      </c>
      <c r="T119" s="10" t="s">
        <v>2891</v>
      </c>
      <c r="U119" t="s">
        <v>2892</v>
      </c>
      <c r="V119">
        <v>524660107</v>
      </c>
      <c r="W119">
        <v>2510</v>
      </c>
      <c r="X119" s="10" t="s">
        <v>271</v>
      </c>
      <c r="Y119" s="10" t="s">
        <v>2893</v>
      </c>
      <c r="Z119" s="10">
        <v>2021</v>
      </c>
      <c r="AA119" s="10">
        <v>0</v>
      </c>
      <c r="AD119" s="10">
        <v>11</v>
      </c>
      <c r="AE119">
        <v>1</v>
      </c>
      <c r="AG119" t="s">
        <v>2894</v>
      </c>
      <c r="AH119" s="22">
        <v>1</v>
      </c>
      <c r="AI119" s="10">
        <v>11</v>
      </c>
      <c r="AJ119" s="21">
        <f t="shared" si="16"/>
        <v>100</v>
      </c>
      <c r="AK119" s="22">
        <v>0</v>
      </c>
      <c r="AL119" s="19">
        <v>0</v>
      </c>
      <c r="AM119" s="36" t="s">
        <v>242</v>
      </c>
      <c r="AN119" s="22">
        <v>1</v>
      </c>
      <c r="AO119" s="10">
        <v>10</v>
      </c>
      <c r="AP119" s="36">
        <f t="shared" si="19"/>
        <v>90.909090909090907</v>
      </c>
      <c r="AR119">
        <v>3</v>
      </c>
      <c r="AT119" t="s">
        <v>2895</v>
      </c>
      <c r="AU119" s="22">
        <v>1</v>
      </c>
      <c r="AV119" s="10">
        <v>9</v>
      </c>
      <c r="AW119" s="21">
        <f t="shared" si="20"/>
        <v>81.818181818181827</v>
      </c>
      <c r="AX119">
        <v>3</v>
      </c>
      <c r="AZ119" t="s">
        <v>2895</v>
      </c>
      <c r="BA119" s="22">
        <v>1</v>
      </c>
      <c r="BB119" s="10">
        <v>9</v>
      </c>
      <c r="BC119" s="21">
        <f t="shared" si="15"/>
        <v>81.818181818181827</v>
      </c>
      <c r="BD119">
        <v>3</v>
      </c>
      <c r="BF119" t="s">
        <v>2895</v>
      </c>
      <c r="BG119" s="22">
        <v>1</v>
      </c>
      <c r="BH119" s="10"/>
      <c r="BI119" s="10"/>
      <c r="BJ119">
        <v>3</v>
      </c>
      <c r="BL119" t="s">
        <v>2895</v>
      </c>
      <c r="BM119" s="22">
        <v>1</v>
      </c>
      <c r="BN119">
        <v>3</v>
      </c>
      <c r="BP119" t="s">
        <v>2895</v>
      </c>
      <c r="BQ119" s="22">
        <v>1</v>
      </c>
      <c r="BR119" s="10">
        <v>3</v>
      </c>
      <c r="BS119" s="21">
        <f t="shared" si="23"/>
        <v>27.27272727272727</v>
      </c>
      <c r="BT119" s="10"/>
      <c r="BU119" s="10">
        <v>3</v>
      </c>
      <c r="BV119" s="10"/>
      <c r="BW119" s="10" t="s">
        <v>2895</v>
      </c>
      <c r="BX119" s="22">
        <v>1</v>
      </c>
      <c r="BY119" s="10">
        <v>3</v>
      </c>
      <c r="BZ119" s="21">
        <f t="shared" si="26"/>
        <v>27.27272727272727</v>
      </c>
      <c r="CA119" s="10">
        <v>2</v>
      </c>
      <c r="CB119" s="10">
        <v>1</v>
      </c>
      <c r="CC119" s="10"/>
      <c r="CD119" s="10" t="s">
        <v>2894</v>
      </c>
      <c r="CE119" s="22">
        <v>0</v>
      </c>
      <c r="CF119" s="10"/>
    </row>
    <row r="120" spans="1:84" ht="15" hidden="1" customHeight="1" x14ac:dyDescent="0.2">
      <c r="A120">
        <v>119</v>
      </c>
      <c r="B120">
        <v>119</v>
      </c>
      <c r="C120" s="1">
        <v>44677.602777777778</v>
      </c>
      <c r="D120" s="1">
        <v>44683.762499999997</v>
      </c>
      <c r="E120">
        <v>0</v>
      </c>
      <c r="F120" t="s">
        <v>2903</v>
      </c>
      <c r="G120">
        <v>100</v>
      </c>
      <c r="H120">
        <v>532207</v>
      </c>
      <c r="I120">
        <v>1</v>
      </c>
      <c r="J120" s="1">
        <v>44683.762499999997</v>
      </c>
      <c r="K120" t="s">
        <v>2904</v>
      </c>
      <c r="L120" t="s">
        <v>242</v>
      </c>
      <c r="M120" t="s">
        <v>242</v>
      </c>
      <c r="N120" t="s">
        <v>2905</v>
      </c>
      <c r="O120" t="s">
        <v>2906</v>
      </c>
      <c r="P120">
        <v>34.064799999999998</v>
      </c>
      <c r="Q120">
        <v>-118.4414</v>
      </c>
      <c r="R120" t="s">
        <v>245</v>
      </c>
      <c r="S120" t="s">
        <v>246</v>
      </c>
      <c r="T120" t="s">
        <v>2907</v>
      </c>
      <c r="U120" t="s">
        <v>2908</v>
      </c>
      <c r="V120">
        <v>485170302</v>
      </c>
      <c r="W120">
        <v>4011</v>
      </c>
      <c r="X120" t="s">
        <v>476</v>
      </c>
      <c r="Y120" t="s">
        <v>2909</v>
      </c>
      <c r="Z120">
        <v>2020</v>
      </c>
      <c r="AA120">
        <v>0.5</v>
      </c>
      <c r="AB120">
        <v>9</v>
      </c>
      <c r="AD120">
        <v>10</v>
      </c>
      <c r="AE120">
        <v>1</v>
      </c>
      <c r="AG120" t="s">
        <v>2910</v>
      </c>
      <c r="AH120" s="27">
        <v>1</v>
      </c>
      <c r="AI120">
        <v>8</v>
      </c>
      <c r="AJ120" s="21">
        <f t="shared" si="16"/>
        <v>80</v>
      </c>
      <c r="AK120" s="27">
        <v>0</v>
      </c>
      <c r="AL120" s="24">
        <v>0</v>
      </c>
      <c r="AM120" s="36" t="s">
        <v>242</v>
      </c>
      <c r="AN120" s="27">
        <v>0</v>
      </c>
      <c r="AO120" s="24">
        <v>0</v>
      </c>
      <c r="AP120" s="36">
        <f t="shared" si="19"/>
        <v>0</v>
      </c>
      <c r="AR120">
        <v>3</v>
      </c>
      <c r="AT120" t="s">
        <v>2911</v>
      </c>
      <c r="AU120" s="27">
        <v>1</v>
      </c>
      <c r="AV120">
        <v>9</v>
      </c>
      <c r="AW120" s="21">
        <f t="shared" si="20"/>
        <v>90</v>
      </c>
      <c r="AX120">
        <v>3</v>
      </c>
      <c r="AZ120" t="s">
        <v>2911</v>
      </c>
      <c r="BA120" s="27">
        <v>1</v>
      </c>
      <c r="BB120">
        <v>9</v>
      </c>
      <c r="BC120" s="21">
        <f t="shared" si="15"/>
        <v>90</v>
      </c>
      <c r="BD120">
        <v>3</v>
      </c>
      <c r="BF120" t="s">
        <v>2911</v>
      </c>
      <c r="BG120" s="27">
        <v>1</v>
      </c>
      <c r="BH120">
        <v>8.1</v>
      </c>
      <c r="BI120" t="s">
        <v>2912</v>
      </c>
      <c r="BJ120">
        <v>3</v>
      </c>
      <c r="BL120" t="s">
        <v>2911</v>
      </c>
      <c r="BM120" s="27">
        <v>1</v>
      </c>
      <c r="BN120">
        <v>3</v>
      </c>
      <c r="BP120" t="s">
        <v>2911</v>
      </c>
      <c r="BQ120" s="27">
        <v>1</v>
      </c>
      <c r="BR120">
        <v>3</v>
      </c>
      <c r="BS120" s="21">
        <f t="shared" si="23"/>
        <v>30</v>
      </c>
      <c r="BU120">
        <v>1</v>
      </c>
      <c r="BW120" t="s">
        <v>2910</v>
      </c>
      <c r="BX120" s="27">
        <v>1</v>
      </c>
      <c r="BY120">
        <v>3</v>
      </c>
      <c r="BZ120" s="21">
        <f t="shared" si="26"/>
        <v>30</v>
      </c>
      <c r="CA120">
        <v>2</v>
      </c>
      <c r="CB120">
        <v>1</v>
      </c>
      <c r="CD120" t="s">
        <v>2910</v>
      </c>
      <c r="CE120" s="27">
        <v>0</v>
      </c>
    </row>
    <row r="121" spans="1:84" ht="15" hidden="1" customHeight="1" x14ac:dyDescent="0.2">
      <c r="A121" s="10">
        <v>120</v>
      </c>
      <c r="B121">
        <v>120</v>
      </c>
      <c r="C121" s="1">
        <v>44683.76458333333</v>
      </c>
      <c r="D121" s="1">
        <v>44684.715277777781</v>
      </c>
      <c r="E121">
        <v>0</v>
      </c>
      <c r="F121" t="s">
        <v>438</v>
      </c>
      <c r="G121">
        <v>100</v>
      </c>
      <c r="H121">
        <v>82118</v>
      </c>
      <c r="I121">
        <v>1</v>
      </c>
      <c r="J121" s="1">
        <v>44684.715277777781</v>
      </c>
      <c r="K121" t="s">
        <v>2927</v>
      </c>
      <c r="L121" t="s">
        <v>242</v>
      </c>
      <c r="M121" t="s">
        <v>242</v>
      </c>
      <c r="N121" t="s">
        <v>2928</v>
      </c>
      <c r="O121" t="s">
        <v>2929</v>
      </c>
      <c r="P121">
        <v>34.037999999999997</v>
      </c>
      <c r="Q121">
        <v>-118.45440000000001</v>
      </c>
      <c r="R121" t="s">
        <v>245</v>
      </c>
      <c r="S121" t="s">
        <v>246</v>
      </c>
      <c r="T121" s="10" t="s">
        <v>2930</v>
      </c>
      <c r="U121" t="s">
        <v>2931</v>
      </c>
      <c r="V121">
        <v>501889208</v>
      </c>
      <c r="W121">
        <v>5010</v>
      </c>
      <c r="X121" s="10" t="s">
        <v>271</v>
      </c>
      <c r="Y121" s="10" t="s">
        <v>2932</v>
      </c>
      <c r="Z121" s="10">
        <v>2020</v>
      </c>
      <c r="AA121" s="10">
        <v>0</v>
      </c>
      <c r="AD121" s="10">
        <v>12</v>
      </c>
      <c r="AE121">
        <v>1</v>
      </c>
      <c r="AG121" t="s">
        <v>2933</v>
      </c>
      <c r="AH121" s="22">
        <v>1</v>
      </c>
      <c r="AI121" s="10">
        <v>2</v>
      </c>
      <c r="AJ121" s="21">
        <f t="shared" si="16"/>
        <v>16.666666666666664</v>
      </c>
      <c r="AK121" s="22">
        <v>0</v>
      </c>
      <c r="AL121" s="19">
        <v>0</v>
      </c>
      <c r="AM121" s="36" t="s">
        <v>242</v>
      </c>
      <c r="AN121" s="22">
        <v>0</v>
      </c>
      <c r="AO121" s="19">
        <v>0</v>
      </c>
      <c r="AP121" s="36">
        <f t="shared" si="19"/>
        <v>0</v>
      </c>
      <c r="AR121">
        <v>1</v>
      </c>
      <c r="AT121" t="s">
        <v>2933</v>
      </c>
      <c r="AU121" s="22">
        <v>1</v>
      </c>
      <c r="AV121" s="10">
        <v>11</v>
      </c>
      <c r="AW121" s="21">
        <f t="shared" si="20"/>
        <v>91.666666666666657</v>
      </c>
      <c r="AX121">
        <v>1</v>
      </c>
      <c r="AZ121" t="s">
        <v>2933</v>
      </c>
      <c r="BA121" s="22">
        <v>1</v>
      </c>
      <c r="BB121" s="10">
        <v>10</v>
      </c>
      <c r="BC121" s="21">
        <f t="shared" si="15"/>
        <v>83.333333333333343</v>
      </c>
      <c r="BD121">
        <v>1</v>
      </c>
      <c r="BF121" t="s">
        <v>2933</v>
      </c>
      <c r="BG121" s="22">
        <v>1</v>
      </c>
      <c r="BH121" s="10">
        <v>6</v>
      </c>
      <c r="BI121" s="10"/>
      <c r="BJ121">
        <v>1</v>
      </c>
      <c r="BL121" t="s">
        <v>2933</v>
      </c>
      <c r="BM121" s="22">
        <v>1</v>
      </c>
      <c r="BN121">
        <v>1</v>
      </c>
      <c r="BP121" t="s">
        <v>2933</v>
      </c>
      <c r="BQ121" s="22">
        <v>1</v>
      </c>
      <c r="BR121" s="10">
        <v>3</v>
      </c>
      <c r="BS121" s="21">
        <f t="shared" si="23"/>
        <v>25</v>
      </c>
      <c r="BT121" s="10"/>
      <c r="BU121" s="10">
        <v>3</v>
      </c>
      <c r="BV121" s="10"/>
      <c r="BW121" s="10" t="s">
        <v>2934</v>
      </c>
      <c r="BX121" s="22">
        <v>1</v>
      </c>
      <c r="BY121" s="10">
        <v>1</v>
      </c>
      <c r="BZ121" s="21">
        <f t="shared" si="26"/>
        <v>8.3333333333333321</v>
      </c>
      <c r="CA121" s="10">
        <v>2</v>
      </c>
      <c r="CB121" s="10">
        <v>3</v>
      </c>
      <c r="CC121" s="10"/>
      <c r="CD121" s="10" t="s">
        <v>2934</v>
      </c>
      <c r="CE121" s="22">
        <v>0</v>
      </c>
      <c r="CF121" s="10"/>
    </row>
    <row r="122" spans="1:84" ht="15" hidden="1" customHeight="1" x14ac:dyDescent="0.2">
      <c r="A122">
        <v>121</v>
      </c>
      <c r="B122">
        <v>121</v>
      </c>
      <c r="C122" s="1">
        <v>44683.816666666666</v>
      </c>
      <c r="D122" s="1">
        <v>44684.919444444444</v>
      </c>
      <c r="E122">
        <v>0</v>
      </c>
      <c r="F122" t="s">
        <v>1099</v>
      </c>
      <c r="G122">
        <v>100</v>
      </c>
      <c r="H122">
        <v>95306</v>
      </c>
      <c r="I122">
        <v>1</v>
      </c>
      <c r="J122" s="1">
        <v>44684.919444444444</v>
      </c>
      <c r="K122" t="s">
        <v>2942</v>
      </c>
      <c r="L122" t="s">
        <v>242</v>
      </c>
      <c r="M122" t="s">
        <v>242</v>
      </c>
      <c r="N122" t="s">
        <v>2943</v>
      </c>
      <c r="O122" t="s">
        <v>2944</v>
      </c>
      <c r="P122">
        <v>34.064799999999998</v>
      </c>
      <c r="Q122">
        <v>-118.4414</v>
      </c>
      <c r="R122" t="s">
        <v>245</v>
      </c>
      <c r="S122" t="s">
        <v>246</v>
      </c>
      <c r="T122" t="s">
        <v>2945</v>
      </c>
      <c r="U122" t="s">
        <v>2946</v>
      </c>
      <c r="V122" t="s">
        <v>2947</v>
      </c>
      <c r="W122">
        <v>2860</v>
      </c>
      <c r="X122" t="s">
        <v>418</v>
      </c>
      <c r="Y122" t="s">
        <v>419</v>
      </c>
      <c r="Z122">
        <v>2021</v>
      </c>
      <c r="AA122">
        <v>0.5</v>
      </c>
      <c r="AD122">
        <v>12</v>
      </c>
      <c r="AE122">
        <v>3</v>
      </c>
      <c r="AG122" t="s">
        <v>2948</v>
      </c>
      <c r="AH122" s="27">
        <v>1</v>
      </c>
      <c r="AI122">
        <v>11</v>
      </c>
      <c r="AJ122" s="21">
        <f t="shared" si="16"/>
        <v>91.666666666666657</v>
      </c>
      <c r="AK122" s="27">
        <v>1</v>
      </c>
      <c r="AL122">
        <v>9</v>
      </c>
      <c r="AM122" s="36">
        <f t="shared" si="18"/>
        <v>75</v>
      </c>
      <c r="AN122" s="27">
        <v>0</v>
      </c>
      <c r="AO122" s="24">
        <v>0</v>
      </c>
      <c r="AP122" s="36">
        <f t="shared" si="19"/>
        <v>0</v>
      </c>
      <c r="AR122">
        <v>3</v>
      </c>
      <c r="AT122" t="s">
        <v>2948</v>
      </c>
      <c r="AU122" s="27">
        <v>1</v>
      </c>
      <c r="AV122">
        <v>11</v>
      </c>
      <c r="AW122" s="21">
        <f t="shared" si="20"/>
        <v>91.666666666666657</v>
      </c>
      <c r="AX122">
        <v>3</v>
      </c>
      <c r="AZ122" t="s">
        <v>2948</v>
      </c>
      <c r="BA122" s="27">
        <v>1</v>
      </c>
      <c r="BB122">
        <v>11</v>
      </c>
      <c r="BC122" s="21">
        <f t="shared" si="15"/>
        <v>91.666666666666657</v>
      </c>
      <c r="BD122">
        <v>3</v>
      </c>
      <c r="BF122" t="s">
        <v>2948</v>
      </c>
      <c r="BG122" s="27">
        <v>1</v>
      </c>
      <c r="BH122">
        <v>5.5</v>
      </c>
      <c r="BJ122">
        <v>3</v>
      </c>
      <c r="BL122" t="s">
        <v>2948</v>
      </c>
      <c r="BM122" s="27">
        <v>1</v>
      </c>
      <c r="BN122">
        <v>3</v>
      </c>
      <c r="BP122" t="s">
        <v>2948</v>
      </c>
      <c r="BQ122" s="27">
        <v>1</v>
      </c>
      <c r="BR122">
        <v>3</v>
      </c>
      <c r="BS122" s="21">
        <f t="shared" si="23"/>
        <v>25</v>
      </c>
      <c r="BU122">
        <v>3</v>
      </c>
      <c r="BW122" t="s">
        <v>2948</v>
      </c>
      <c r="BX122" s="27">
        <v>1</v>
      </c>
      <c r="BY122">
        <v>3</v>
      </c>
      <c r="BZ122" s="21">
        <f t="shared" si="26"/>
        <v>25</v>
      </c>
      <c r="CA122">
        <v>2</v>
      </c>
      <c r="CB122">
        <v>3</v>
      </c>
      <c r="CD122" t="s">
        <v>2948</v>
      </c>
      <c r="CE122" s="27">
        <v>0</v>
      </c>
    </row>
    <row r="123" spans="1:84" ht="15" hidden="1" customHeight="1" x14ac:dyDescent="0.2">
      <c r="A123">
        <v>122</v>
      </c>
      <c r="B123">
        <v>122</v>
      </c>
      <c r="C123" s="1">
        <v>44700.769444444442</v>
      </c>
      <c r="D123" s="1">
        <v>44707.061805555553</v>
      </c>
      <c r="E123">
        <v>0</v>
      </c>
      <c r="F123" t="s">
        <v>2969</v>
      </c>
      <c r="G123">
        <v>100</v>
      </c>
      <c r="H123">
        <v>543676</v>
      </c>
      <c r="I123">
        <v>1</v>
      </c>
      <c r="J123" s="1">
        <v>44707.061805555553</v>
      </c>
      <c r="K123" t="s">
        <v>2970</v>
      </c>
      <c r="L123" t="s">
        <v>242</v>
      </c>
      <c r="M123" t="s">
        <v>242</v>
      </c>
      <c r="N123" t="s">
        <v>2971</v>
      </c>
      <c r="O123" t="s">
        <v>2972</v>
      </c>
      <c r="P123">
        <v>34.037999999999997</v>
      </c>
      <c r="Q123">
        <v>-118.45440000000001</v>
      </c>
      <c r="R123" t="s">
        <v>245</v>
      </c>
      <c r="S123" t="s">
        <v>246</v>
      </c>
      <c r="T123" t="s">
        <v>2973</v>
      </c>
      <c r="U123" t="s">
        <v>2974</v>
      </c>
      <c r="V123">
        <v>2824100</v>
      </c>
      <c r="W123">
        <v>3845</v>
      </c>
      <c r="X123" t="s">
        <v>350</v>
      </c>
      <c r="Y123" s="2" t="s">
        <v>2975</v>
      </c>
      <c r="Z123">
        <v>2019</v>
      </c>
      <c r="AA123">
        <v>0</v>
      </c>
      <c r="AD123">
        <v>14</v>
      </c>
      <c r="AE123">
        <v>1</v>
      </c>
      <c r="AG123" t="s">
        <v>2976</v>
      </c>
      <c r="AH123" s="27">
        <v>0</v>
      </c>
      <c r="AI123" s="24">
        <v>0</v>
      </c>
      <c r="AJ123" s="21">
        <f>AI123/AD123*100</f>
        <v>0</v>
      </c>
      <c r="AK123" s="27">
        <v>0</v>
      </c>
      <c r="AL123" s="24">
        <v>0</v>
      </c>
      <c r="AM123" s="36" t="s">
        <v>242</v>
      </c>
      <c r="AN123" s="27">
        <v>0</v>
      </c>
      <c r="AO123" s="24">
        <v>0</v>
      </c>
      <c r="AP123" s="36">
        <f t="shared" si="19"/>
        <v>0</v>
      </c>
      <c r="AR123" t="s">
        <v>242</v>
      </c>
      <c r="AU123" s="27">
        <v>1</v>
      </c>
      <c r="AV123">
        <v>12</v>
      </c>
      <c r="AW123" s="21">
        <f t="shared" si="20"/>
        <v>85.714285714285708</v>
      </c>
      <c r="AX123">
        <v>1</v>
      </c>
      <c r="AZ123" t="s">
        <v>2976</v>
      </c>
      <c r="BA123" s="27">
        <v>1</v>
      </c>
      <c r="BB123">
        <v>12</v>
      </c>
      <c r="BC123" s="21">
        <f t="shared" si="15"/>
        <v>85.714285714285708</v>
      </c>
      <c r="BD123">
        <v>1</v>
      </c>
      <c r="BF123" t="s">
        <v>2976</v>
      </c>
      <c r="BG123" s="27">
        <v>1</v>
      </c>
      <c r="BH123">
        <v>9</v>
      </c>
      <c r="BJ123">
        <v>1</v>
      </c>
      <c r="BL123" t="s">
        <v>2976</v>
      </c>
      <c r="BM123" s="27">
        <v>1</v>
      </c>
      <c r="BN123">
        <v>2</v>
      </c>
      <c r="BP123" t="s">
        <v>2977</v>
      </c>
      <c r="BQ123" s="27">
        <v>0.5</v>
      </c>
      <c r="BR123" t="s">
        <v>242</v>
      </c>
      <c r="BS123" s="21" t="s">
        <v>242</v>
      </c>
      <c r="BT123" t="s">
        <v>2978</v>
      </c>
      <c r="BU123">
        <v>1</v>
      </c>
      <c r="BW123" t="s">
        <v>2976</v>
      </c>
      <c r="BX123" s="27">
        <v>1</v>
      </c>
      <c r="BY123" s="24">
        <v>0</v>
      </c>
      <c r="BZ123" s="21">
        <f>BY123/AD123*100</f>
        <v>0</v>
      </c>
      <c r="CA123">
        <v>1</v>
      </c>
      <c r="CB123">
        <v>1</v>
      </c>
      <c r="CD123" t="s">
        <v>2976</v>
      </c>
      <c r="CE123" s="27">
        <v>0.5</v>
      </c>
      <c r="CF123" t="s">
        <v>2979</v>
      </c>
    </row>
    <row r="124" spans="1:84" ht="15" hidden="1" customHeight="1" x14ac:dyDescent="0.2">
      <c r="A124">
        <v>123</v>
      </c>
      <c r="B124">
        <v>123</v>
      </c>
      <c r="C124" s="1">
        <v>44720.098611111112</v>
      </c>
      <c r="D124" s="1">
        <v>44720.162499999999</v>
      </c>
      <c r="E124">
        <v>0</v>
      </c>
      <c r="F124" t="s">
        <v>2997</v>
      </c>
      <c r="G124">
        <v>100</v>
      </c>
      <c r="H124">
        <v>5510</v>
      </c>
      <c r="I124">
        <v>1</v>
      </c>
      <c r="J124" s="1">
        <v>44720.162499999999</v>
      </c>
      <c r="K124" t="s">
        <v>2998</v>
      </c>
      <c r="L124" t="s">
        <v>242</v>
      </c>
      <c r="M124" t="s">
        <v>242</v>
      </c>
      <c r="N124" t="s">
        <v>2999</v>
      </c>
      <c r="O124" t="s">
        <v>3000</v>
      </c>
      <c r="P124">
        <v>34.185600000000001</v>
      </c>
      <c r="Q124">
        <v>-119.2137</v>
      </c>
      <c r="R124" t="s">
        <v>245</v>
      </c>
      <c r="S124" t="s">
        <v>246</v>
      </c>
      <c r="T124" t="s">
        <v>3001</v>
      </c>
      <c r="U124" t="s">
        <v>3002</v>
      </c>
      <c r="V124">
        <v>39483102</v>
      </c>
      <c r="W124">
        <v>2070</v>
      </c>
      <c r="X124" t="s">
        <v>326</v>
      </c>
      <c r="Y124" t="s">
        <v>942</v>
      </c>
      <c r="Z124">
        <v>2019</v>
      </c>
      <c r="AA124">
        <v>0.5</v>
      </c>
      <c r="AB124">
        <v>4</v>
      </c>
      <c r="AD124">
        <v>11</v>
      </c>
      <c r="AE124">
        <v>3</v>
      </c>
      <c r="AG124" t="s">
        <v>3003</v>
      </c>
      <c r="AH124" s="27">
        <v>1</v>
      </c>
      <c r="AI124">
        <v>11</v>
      </c>
      <c r="AJ124" s="21">
        <f t="shared" si="16"/>
        <v>100</v>
      </c>
      <c r="AK124" s="27">
        <v>1</v>
      </c>
      <c r="AL124">
        <v>2</v>
      </c>
      <c r="AM124" s="36">
        <f t="shared" si="18"/>
        <v>18.181818181818183</v>
      </c>
      <c r="AN124" s="27">
        <v>0</v>
      </c>
      <c r="AO124" s="24">
        <v>0</v>
      </c>
      <c r="AP124" s="36">
        <f t="shared" si="19"/>
        <v>0</v>
      </c>
      <c r="AR124">
        <v>3</v>
      </c>
      <c r="AT124" t="s">
        <v>3004</v>
      </c>
      <c r="AU124" s="27">
        <v>1</v>
      </c>
      <c r="AV124">
        <v>10</v>
      </c>
      <c r="AW124" s="21">
        <f t="shared" si="20"/>
        <v>90.909090909090907</v>
      </c>
      <c r="AX124">
        <v>3</v>
      </c>
      <c r="AZ124" t="s">
        <v>3004</v>
      </c>
      <c r="BA124" s="27">
        <v>1</v>
      </c>
      <c r="BB124">
        <v>10</v>
      </c>
      <c r="BC124" s="21">
        <f t="shared" si="15"/>
        <v>90.909090909090907</v>
      </c>
      <c r="BD124">
        <v>3</v>
      </c>
      <c r="BF124" t="s">
        <v>3004</v>
      </c>
      <c r="BG124" s="27">
        <v>1</v>
      </c>
      <c r="BH124">
        <v>7</v>
      </c>
      <c r="BJ124">
        <v>3</v>
      </c>
      <c r="BL124" t="s">
        <v>3004</v>
      </c>
      <c r="BM124" s="27">
        <v>1</v>
      </c>
      <c r="BN124">
        <v>3</v>
      </c>
      <c r="BP124" t="s">
        <v>3004</v>
      </c>
      <c r="BQ124" s="27">
        <v>1</v>
      </c>
      <c r="BR124">
        <v>2</v>
      </c>
      <c r="BS124" s="21">
        <f t="shared" ref="BS124:BS187" si="27">BR124/AD124*100</f>
        <v>18.181818181818183</v>
      </c>
      <c r="BU124">
        <v>3</v>
      </c>
      <c r="BW124" t="s">
        <v>3004</v>
      </c>
      <c r="BX124" s="27">
        <v>1</v>
      </c>
      <c r="BY124">
        <v>5</v>
      </c>
      <c r="BZ124" s="21">
        <f>BY124/AD124*100</f>
        <v>45.454545454545453</v>
      </c>
      <c r="CA124">
        <v>2</v>
      </c>
      <c r="CB124" t="s">
        <v>242</v>
      </c>
      <c r="CD124" t="s">
        <v>3004</v>
      </c>
      <c r="CE124" s="27">
        <v>0</v>
      </c>
    </row>
    <row r="125" spans="1:84" ht="15" hidden="1" customHeight="1" x14ac:dyDescent="0.2">
      <c r="A125">
        <v>124</v>
      </c>
      <c r="B125">
        <v>124</v>
      </c>
      <c r="C125" s="1">
        <v>44726.853472222225</v>
      </c>
      <c r="D125" s="1">
        <v>44728.702777777777</v>
      </c>
      <c r="E125">
        <v>0</v>
      </c>
      <c r="F125" t="s">
        <v>3026</v>
      </c>
      <c r="G125">
        <v>100</v>
      </c>
      <c r="H125">
        <v>159747</v>
      </c>
      <c r="I125">
        <v>1</v>
      </c>
      <c r="J125" s="1">
        <v>44728.702777777777</v>
      </c>
      <c r="K125" t="s">
        <v>3027</v>
      </c>
      <c r="L125" t="s">
        <v>242</v>
      </c>
      <c r="M125" t="s">
        <v>242</v>
      </c>
      <c r="N125" t="s">
        <v>3028</v>
      </c>
      <c r="O125" t="s">
        <v>3029</v>
      </c>
      <c r="P125">
        <v>34.266599999999997</v>
      </c>
      <c r="Q125">
        <v>-118.76430000000001</v>
      </c>
      <c r="R125" t="s">
        <v>245</v>
      </c>
      <c r="S125" t="s">
        <v>246</v>
      </c>
      <c r="T125" t="s">
        <v>3030</v>
      </c>
      <c r="U125" t="s">
        <v>3031</v>
      </c>
      <c r="V125">
        <v>26874784</v>
      </c>
      <c r="W125">
        <v>6331</v>
      </c>
      <c r="X125" t="s">
        <v>319</v>
      </c>
      <c r="Y125" t="s">
        <v>890</v>
      </c>
      <c r="Z125">
        <v>2019</v>
      </c>
      <c r="AA125">
        <v>0</v>
      </c>
      <c r="AD125">
        <v>14</v>
      </c>
      <c r="AE125">
        <v>3</v>
      </c>
      <c r="AG125" t="s">
        <v>3032</v>
      </c>
      <c r="AH125" s="27">
        <v>1</v>
      </c>
      <c r="AI125">
        <v>6</v>
      </c>
      <c r="AJ125" s="21">
        <f t="shared" si="16"/>
        <v>42.857142857142854</v>
      </c>
      <c r="AK125" s="27">
        <v>0</v>
      </c>
      <c r="AL125" s="24">
        <v>0</v>
      </c>
      <c r="AM125" s="36" t="s">
        <v>242</v>
      </c>
      <c r="AN125" s="27">
        <v>0</v>
      </c>
      <c r="AO125" s="24">
        <v>0</v>
      </c>
      <c r="AP125" s="36">
        <f t="shared" si="19"/>
        <v>0</v>
      </c>
      <c r="AR125">
        <v>3</v>
      </c>
      <c r="AT125" t="s">
        <v>3032</v>
      </c>
      <c r="AU125" s="27">
        <v>1</v>
      </c>
      <c r="AV125">
        <v>12</v>
      </c>
      <c r="AW125" s="21">
        <f t="shared" si="20"/>
        <v>85.714285714285708</v>
      </c>
      <c r="AX125">
        <v>3</v>
      </c>
      <c r="AZ125" t="s">
        <v>3032</v>
      </c>
      <c r="BA125" s="27">
        <v>1</v>
      </c>
      <c r="BB125">
        <v>12</v>
      </c>
      <c r="BC125" s="21">
        <f t="shared" si="15"/>
        <v>85.714285714285708</v>
      </c>
      <c r="BD125">
        <v>3</v>
      </c>
      <c r="BF125" t="s">
        <v>3032</v>
      </c>
      <c r="BG125" s="27">
        <v>1</v>
      </c>
      <c r="BH125">
        <v>5</v>
      </c>
      <c r="BJ125">
        <v>3</v>
      </c>
      <c r="BL125" t="s">
        <v>3032</v>
      </c>
      <c r="BM125" s="27">
        <v>1</v>
      </c>
      <c r="BN125">
        <v>3</v>
      </c>
      <c r="BP125" t="s">
        <v>3032</v>
      </c>
      <c r="BQ125" s="27">
        <v>1</v>
      </c>
      <c r="BR125">
        <v>4</v>
      </c>
      <c r="BS125" s="21">
        <f t="shared" si="27"/>
        <v>28.571428571428569</v>
      </c>
      <c r="BU125">
        <v>3</v>
      </c>
      <c r="BW125" t="s">
        <v>3032</v>
      </c>
      <c r="BX125" s="27">
        <v>1</v>
      </c>
      <c r="BY125">
        <v>6</v>
      </c>
      <c r="BZ125" s="21">
        <f>BY125/AD125*100</f>
        <v>42.857142857142854</v>
      </c>
      <c r="CA125">
        <v>2</v>
      </c>
      <c r="CB125">
        <v>3</v>
      </c>
      <c r="CD125" t="s">
        <v>3032</v>
      </c>
      <c r="CE125" s="27">
        <v>0</v>
      </c>
    </row>
    <row r="126" spans="1:84" ht="15" hidden="1" customHeight="1" x14ac:dyDescent="0.2">
      <c r="A126">
        <v>125</v>
      </c>
      <c r="B126">
        <v>125</v>
      </c>
      <c r="C126" s="1">
        <v>44729.786111111112</v>
      </c>
      <c r="D126" s="1">
        <v>44735.156944444447</v>
      </c>
      <c r="E126">
        <v>0</v>
      </c>
      <c r="F126" t="s">
        <v>3054</v>
      </c>
      <c r="G126">
        <v>100</v>
      </c>
      <c r="H126">
        <v>464057</v>
      </c>
      <c r="I126">
        <v>1</v>
      </c>
      <c r="J126" s="1">
        <v>44735.156944444447</v>
      </c>
      <c r="K126" t="s">
        <v>3055</v>
      </c>
      <c r="L126" t="s">
        <v>242</v>
      </c>
      <c r="M126" t="s">
        <v>242</v>
      </c>
      <c r="N126" t="s">
        <v>3056</v>
      </c>
      <c r="O126" t="s">
        <v>3057</v>
      </c>
      <c r="P126">
        <v>36.218000000000004</v>
      </c>
      <c r="Q126">
        <v>-115.1709</v>
      </c>
      <c r="R126" t="s">
        <v>245</v>
      </c>
      <c r="S126" t="s">
        <v>246</v>
      </c>
      <c r="T126" t="s">
        <v>3058</v>
      </c>
      <c r="U126" t="s">
        <v>3059</v>
      </c>
      <c r="V126">
        <v>20002101</v>
      </c>
      <c r="W126">
        <v>6331</v>
      </c>
      <c r="X126" t="s">
        <v>319</v>
      </c>
      <c r="Y126" t="s">
        <v>890</v>
      </c>
      <c r="Z126">
        <v>2019</v>
      </c>
      <c r="AA126">
        <v>0</v>
      </c>
      <c r="AD126">
        <v>10</v>
      </c>
      <c r="AE126">
        <v>3</v>
      </c>
      <c r="AG126" t="s">
        <v>3060</v>
      </c>
      <c r="AH126" s="27">
        <v>1</v>
      </c>
      <c r="AI126">
        <v>8</v>
      </c>
      <c r="AJ126" s="21">
        <f t="shared" si="16"/>
        <v>80</v>
      </c>
      <c r="AK126" s="27">
        <v>1</v>
      </c>
      <c r="AL126">
        <v>5</v>
      </c>
      <c r="AM126" s="36">
        <f t="shared" si="18"/>
        <v>50</v>
      </c>
      <c r="AN126" s="27">
        <v>0</v>
      </c>
      <c r="AO126" s="24">
        <v>0</v>
      </c>
      <c r="AP126" s="36">
        <f t="shared" si="19"/>
        <v>0</v>
      </c>
      <c r="AQ126" t="s">
        <v>3061</v>
      </c>
      <c r="AR126">
        <v>3</v>
      </c>
      <c r="AT126" t="s">
        <v>3060</v>
      </c>
      <c r="AU126" s="27">
        <v>1</v>
      </c>
      <c r="AV126">
        <v>9</v>
      </c>
      <c r="AW126" s="21">
        <f t="shared" si="20"/>
        <v>90</v>
      </c>
      <c r="AX126">
        <v>3</v>
      </c>
      <c r="AZ126" t="s">
        <v>3060</v>
      </c>
      <c r="BA126" s="27">
        <v>1</v>
      </c>
      <c r="BB126">
        <v>9</v>
      </c>
      <c r="BC126" s="21">
        <f t="shared" si="15"/>
        <v>90</v>
      </c>
      <c r="BD126">
        <v>3</v>
      </c>
      <c r="BF126" t="s">
        <v>3060</v>
      </c>
      <c r="BG126" s="27">
        <v>1</v>
      </c>
      <c r="BH126">
        <v>6.8</v>
      </c>
      <c r="BJ126">
        <v>3</v>
      </c>
      <c r="BL126" t="s">
        <v>3060</v>
      </c>
      <c r="BM126" s="27">
        <v>1</v>
      </c>
      <c r="BN126">
        <v>3</v>
      </c>
      <c r="BP126" t="s">
        <v>3060</v>
      </c>
      <c r="BQ126" s="27">
        <v>1</v>
      </c>
      <c r="BR126">
        <v>4</v>
      </c>
      <c r="BS126" s="21">
        <f t="shared" si="27"/>
        <v>40</v>
      </c>
      <c r="BU126">
        <v>3</v>
      </c>
      <c r="BW126" t="s">
        <v>3060</v>
      </c>
      <c r="BX126" s="27">
        <v>1</v>
      </c>
      <c r="BY126">
        <v>2</v>
      </c>
      <c r="BZ126" s="21">
        <f>BY126/AD126*100</f>
        <v>20</v>
      </c>
      <c r="CA126">
        <v>2</v>
      </c>
      <c r="CB126">
        <v>3</v>
      </c>
      <c r="CD126" t="s">
        <v>3060</v>
      </c>
      <c r="CE126" s="27">
        <v>0</v>
      </c>
    </row>
    <row r="127" spans="1:84" ht="15" hidden="1" customHeight="1" x14ac:dyDescent="0.2">
      <c r="A127">
        <v>126</v>
      </c>
      <c r="B127">
        <v>126</v>
      </c>
      <c r="C127" s="1">
        <v>44736.009027777778</v>
      </c>
      <c r="D127" s="1">
        <v>44746.676388888889</v>
      </c>
      <c r="E127">
        <v>0</v>
      </c>
      <c r="F127" t="s">
        <v>2969</v>
      </c>
      <c r="G127">
        <v>100</v>
      </c>
      <c r="H127">
        <v>921658</v>
      </c>
      <c r="I127">
        <v>1</v>
      </c>
      <c r="J127" s="1">
        <v>44746.676388888889</v>
      </c>
      <c r="K127" t="s">
        <v>3081</v>
      </c>
      <c r="L127" t="s">
        <v>242</v>
      </c>
      <c r="M127" t="s">
        <v>242</v>
      </c>
      <c r="N127" t="s">
        <v>3082</v>
      </c>
      <c r="O127" t="s">
        <v>3083</v>
      </c>
      <c r="P127">
        <v>34.037999999999997</v>
      </c>
      <c r="Q127">
        <v>-118.45440000000001</v>
      </c>
      <c r="R127" t="s">
        <v>245</v>
      </c>
      <c r="S127" t="s">
        <v>246</v>
      </c>
      <c r="T127" t="s">
        <v>3084</v>
      </c>
      <c r="U127" t="s">
        <v>3085</v>
      </c>
      <c r="V127">
        <v>31162100</v>
      </c>
      <c r="W127">
        <v>2836</v>
      </c>
      <c r="X127" t="s">
        <v>350</v>
      </c>
      <c r="Y127" t="s">
        <v>2570</v>
      </c>
      <c r="Z127">
        <v>2019</v>
      </c>
      <c r="AA127">
        <v>0</v>
      </c>
      <c r="AD127">
        <v>12</v>
      </c>
      <c r="AE127">
        <v>3</v>
      </c>
      <c r="AG127" t="s">
        <v>3086</v>
      </c>
      <c r="AH127" s="27">
        <v>1</v>
      </c>
      <c r="AI127">
        <v>8</v>
      </c>
      <c r="AJ127" s="21">
        <f t="shared" si="16"/>
        <v>66.666666666666657</v>
      </c>
      <c r="AK127" s="27">
        <v>0</v>
      </c>
      <c r="AL127" s="24">
        <v>0</v>
      </c>
      <c r="AM127" s="36" t="s">
        <v>242</v>
      </c>
      <c r="AN127" s="27">
        <v>0</v>
      </c>
      <c r="AO127" s="24">
        <v>0</v>
      </c>
      <c r="AP127" s="36">
        <f t="shared" si="19"/>
        <v>0</v>
      </c>
      <c r="AQ127" s="2" t="s">
        <v>3087</v>
      </c>
      <c r="AR127">
        <v>3</v>
      </c>
      <c r="AT127" t="s">
        <v>3088</v>
      </c>
      <c r="AU127" s="27">
        <v>1</v>
      </c>
      <c r="AV127">
        <v>11</v>
      </c>
      <c r="AW127" s="21">
        <f t="shared" si="20"/>
        <v>91.666666666666657</v>
      </c>
      <c r="AX127">
        <v>3</v>
      </c>
      <c r="AZ127" t="s">
        <v>3088</v>
      </c>
      <c r="BA127" s="27">
        <v>1</v>
      </c>
      <c r="BB127">
        <v>11</v>
      </c>
      <c r="BC127" s="21">
        <f t="shared" si="15"/>
        <v>91.666666666666657</v>
      </c>
      <c r="BD127">
        <v>3</v>
      </c>
      <c r="BF127" t="s">
        <v>3088</v>
      </c>
      <c r="BG127" s="27">
        <v>1</v>
      </c>
      <c r="BH127">
        <v>5</v>
      </c>
      <c r="BJ127">
        <v>3</v>
      </c>
      <c r="BL127" t="s">
        <v>3088</v>
      </c>
      <c r="BM127" s="27">
        <v>1</v>
      </c>
      <c r="BN127">
        <v>3</v>
      </c>
      <c r="BP127" t="s">
        <v>3088</v>
      </c>
      <c r="BQ127" s="27">
        <v>1</v>
      </c>
      <c r="BR127">
        <v>3</v>
      </c>
      <c r="BS127" s="21">
        <f t="shared" si="27"/>
        <v>25</v>
      </c>
      <c r="BU127">
        <v>3</v>
      </c>
      <c r="BW127" t="s">
        <v>3088</v>
      </c>
      <c r="BX127" s="27">
        <v>0</v>
      </c>
      <c r="BY127" s="24">
        <v>0</v>
      </c>
      <c r="BZ127" s="21">
        <f>BY127/AD127*100</f>
        <v>0</v>
      </c>
      <c r="CA127" t="s">
        <v>242</v>
      </c>
      <c r="CB127" t="s">
        <v>242</v>
      </c>
      <c r="CE127" s="27">
        <v>0</v>
      </c>
    </row>
    <row r="128" spans="1:84" ht="15" hidden="1" customHeight="1" x14ac:dyDescent="0.2">
      <c r="A128">
        <v>127</v>
      </c>
      <c r="B128">
        <v>128</v>
      </c>
      <c r="C128" s="1">
        <v>44755.504166666666</v>
      </c>
      <c r="D128" s="1">
        <v>44758.447916666664</v>
      </c>
      <c r="E128">
        <v>0</v>
      </c>
      <c r="F128" t="s">
        <v>2300</v>
      </c>
      <c r="G128">
        <v>100</v>
      </c>
      <c r="H128">
        <v>254355</v>
      </c>
      <c r="I128">
        <v>1</v>
      </c>
      <c r="J128" s="1">
        <v>44758.448611111111</v>
      </c>
      <c r="K128" t="s">
        <v>3106</v>
      </c>
      <c r="L128" t="s">
        <v>242</v>
      </c>
      <c r="M128" t="s">
        <v>242</v>
      </c>
      <c r="N128" t="s">
        <v>3107</v>
      </c>
      <c r="O128" t="s">
        <v>3108</v>
      </c>
      <c r="P128">
        <v>39.994700000000002</v>
      </c>
      <c r="Q128">
        <v>-105.2366</v>
      </c>
      <c r="R128" t="s">
        <v>245</v>
      </c>
      <c r="S128" t="s">
        <v>246</v>
      </c>
      <c r="T128" t="s">
        <v>3109</v>
      </c>
      <c r="U128" t="s">
        <v>3110</v>
      </c>
      <c r="V128">
        <v>574599106</v>
      </c>
      <c r="W128">
        <v>3430</v>
      </c>
      <c r="X128" t="s">
        <v>476</v>
      </c>
      <c r="Y128" t="s">
        <v>477</v>
      </c>
      <c r="Z128">
        <v>2020</v>
      </c>
      <c r="AA128">
        <v>0</v>
      </c>
      <c r="AD128">
        <v>9</v>
      </c>
      <c r="AE128">
        <v>3</v>
      </c>
      <c r="AG128" t="s">
        <v>3111</v>
      </c>
      <c r="AH128" s="27">
        <v>1</v>
      </c>
      <c r="AI128">
        <v>5</v>
      </c>
      <c r="AJ128" s="21">
        <f t="shared" si="16"/>
        <v>55.555555555555557</v>
      </c>
      <c r="AK128" s="27">
        <v>0</v>
      </c>
      <c r="AL128" s="24">
        <v>0</v>
      </c>
      <c r="AM128" s="36" t="s">
        <v>242</v>
      </c>
      <c r="AN128" s="27">
        <v>1</v>
      </c>
      <c r="AO128">
        <v>4</v>
      </c>
      <c r="AP128" s="36">
        <f t="shared" si="19"/>
        <v>44.444444444444443</v>
      </c>
      <c r="AQ128" t="s">
        <v>3112</v>
      </c>
      <c r="AR128">
        <v>3</v>
      </c>
      <c r="AT128" t="s">
        <v>3111</v>
      </c>
      <c r="AU128" s="27">
        <v>1</v>
      </c>
      <c r="AV128">
        <v>8</v>
      </c>
      <c r="AW128" s="21">
        <f t="shared" si="20"/>
        <v>88.888888888888886</v>
      </c>
      <c r="AX128">
        <v>3</v>
      </c>
      <c r="AZ128" t="s">
        <v>3111</v>
      </c>
      <c r="BA128" s="27">
        <v>1</v>
      </c>
      <c r="BB128">
        <v>8</v>
      </c>
      <c r="BC128" s="21">
        <f t="shared" si="15"/>
        <v>88.888888888888886</v>
      </c>
      <c r="BD128">
        <v>1</v>
      </c>
      <c r="BF128" t="s">
        <v>3111</v>
      </c>
      <c r="BG128" s="27">
        <v>1</v>
      </c>
      <c r="BH128">
        <v>8</v>
      </c>
      <c r="BJ128">
        <v>3</v>
      </c>
      <c r="BL128" t="s">
        <v>3111</v>
      </c>
      <c r="BM128" s="27">
        <v>1</v>
      </c>
      <c r="BN128">
        <v>3</v>
      </c>
      <c r="BP128" t="s">
        <v>3111</v>
      </c>
      <c r="BQ128" s="27">
        <v>1</v>
      </c>
      <c r="BR128">
        <v>2</v>
      </c>
      <c r="BS128" s="21">
        <f t="shared" si="27"/>
        <v>22.222222222222221</v>
      </c>
      <c r="BU128">
        <v>3</v>
      </c>
      <c r="BW128" t="s">
        <v>3111</v>
      </c>
      <c r="BX128" s="27">
        <v>1</v>
      </c>
      <c r="BY128">
        <v>2</v>
      </c>
      <c r="BZ128" s="21">
        <f t="shared" ref="BZ128:BZ145" si="28">BY128/AD128*100</f>
        <v>22.222222222222221</v>
      </c>
      <c r="CA128">
        <v>2</v>
      </c>
      <c r="CB128">
        <v>3</v>
      </c>
      <c r="CD128" t="s">
        <v>3111</v>
      </c>
      <c r="CE128" s="27">
        <v>0</v>
      </c>
    </row>
    <row r="129" spans="1:84" ht="15" customHeight="1" x14ac:dyDescent="0.2">
      <c r="A129" s="10">
        <v>128</v>
      </c>
      <c r="B129">
        <v>129</v>
      </c>
      <c r="C129" s="1">
        <v>44758.45</v>
      </c>
      <c r="D129" s="1">
        <v>44761.632638888892</v>
      </c>
      <c r="E129">
        <v>0</v>
      </c>
      <c r="F129" t="s">
        <v>3124</v>
      </c>
      <c r="G129">
        <v>100</v>
      </c>
      <c r="H129">
        <v>274943</v>
      </c>
      <c r="I129">
        <v>1</v>
      </c>
      <c r="J129" s="1">
        <v>44761.632638888892</v>
      </c>
      <c r="K129" t="s">
        <v>3125</v>
      </c>
      <c r="L129" t="s">
        <v>242</v>
      </c>
      <c r="M129" t="s">
        <v>242</v>
      </c>
      <c r="N129" t="s">
        <v>3126</v>
      </c>
      <c r="O129" t="s">
        <v>3127</v>
      </c>
      <c r="P129">
        <v>41.8825</v>
      </c>
      <c r="Q129">
        <v>-87.718500000000006</v>
      </c>
      <c r="R129" t="s">
        <v>245</v>
      </c>
      <c r="S129" t="s">
        <v>246</v>
      </c>
      <c r="T129" s="10" t="s">
        <v>3128</v>
      </c>
      <c r="U129" t="s">
        <v>3129</v>
      </c>
      <c r="V129">
        <v>608190104</v>
      </c>
      <c r="W129">
        <v>2273</v>
      </c>
      <c r="X129" s="10" t="s">
        <v>271</v>
      </c>
      <c r="Y129" s="10" t="s">
        <v>2346</v>
      </c>
      <c r="Z129" s="10">
        <v>2020</v>
      </c>
      <c r="AA129" s="10">
        <v>0</v>
      </c>
      <c r="AD129" s="10">
        <v>7</v>
      </c>
      <c r="AE129">
        <v>3</v>
      </c>
      <c r="AG129" t="s">
        <v>3130</v>
      </c>
      <c r="AH129" s="22">
        <v>0</v>
      </c>
      <c r="AI129" s="19">
        <v>0</v>
      </c>
      <c r="AJ129" s="21">
        <f>AI129/AD129*100</f>
        <v>0</v>
      </c>
      <c r="AK129" s="22">
        <v>0</v>
      </c>
      <c r="AL129" s="19">
        <v>0</v>
      </c>
      <c r="AM129" s="36" t="s">
        <v>242</v>
      </c>
      <c r="AN129" s="22">
        <v>0</v>
      </c>
      <c r="AO129" s="19">
        <v>0</v>
      </c>
      <c r="AP129" s="36">
        <f>AO129/AD129*100</f>
        <v>0</v>
      </c>
      <c r="AR129" t="s">
        <v>242</v>
      </c>
      <c r="AU129" s="22">
        <v>1</v>
      </c>
      <c r="AV129" s="10">
        <v>5</v>
      </c>
      <c r="AW129" s="21">
        <f t="shared" si="20"/>
        <v>71.428571428571431</v>
      </c>
      <c r="AX129">
        <v>3</v>
      </c>
      <c r="AZ129" t="s">
        <v>3130</v>
      </c>
      <c r="BA129" s="22">
        <v>1</v>
      </c>
      <c r="BB129" s="10">
        <v>5</v>
      </c>
      <c r="BC129" s="21">
        <f t="shared" si="15"/>
        <v>71.428571428571431</v>
      </c>
      <c r="BD129">
        <v>3</v>
      </c>
      <c r="BF129" t="s">
        <v>3130</v>
      </c>
      <c r="BG129" s="22">
        <v>1</v>
      </c>
      <c r="BH129" s="10">
        <v>16.600000000000001</v>
      </c>
      <c r="BI129" s="10"/>
      <c r="BJ129">
        <v>3</v>
      </c>
      <c r="BL129" t="s">
        <v>3130</v>
      </c>
      <c r="BM129" s="22">
        <v>1</v>
      </c>
      <c r="BN129">
        <v>3</v>
      </c>
      <c r="BP129" t="s">
        <v>3130</v>
      </c>
      <c r="BQ129" s="22">
        <v>1</v>
      </c>
      <c r="BR129" s="10">
        <v>1</v>
      </c>
      <c r="BS129" s="21">
        <f t="shared" si="27"/>
        <v>14.285714285714285</v>
      </c>
      <c r="BT129" s="10"/>
      <c r="BU129" s="10">
        <v>3</v>
      </c>
      <c r="BV129" s="10"/>
      <c r="BW129" s="10" t="s">
        <v>3130</v>
      </c>
      <c r="BX129" s="22">
        <v>0</v>
      </c>
      <c r="BY129" s="19">
        <v>0</v>
      </c>
      <c r="BZ129" s="21">
        <f t="shared" si="28"/>
        <v>0</v>
      </c>
      <c r="CA129" s="10" t="s">
        <v>242</v>
      </c>
      <c r="CB129" s="10" t="s">
        <v>242</v>
      </c>
      <c r="CC129" s="10"/>
      <c r="CD129" s="10"/>
      <c r="CE129" s="22">
        <v>0</v>
      </c>
      <c r="CF129" s="10"/>
    </row>
    <row r="130" spans="1:84" ht="15" hidden="1" customHeight="1" x14ac:dyDescent="0.2">
      <c r="A130">
        <v>129</v>
      </c>
      <c r="B130">
        <v>130</v>
      </c>
      <c r="C130" s="1">
        <v>44761.484027777777</v>
      </c>
      <c r="D130" s="1">
        <v>44763.010416666664</v>
      </c>
      <c r="E130">
        <v>0</v>
      </c>
      <c r="F130" t="s">
        <v>2969</v>
      </c>
      <c r="G130">
        <v>100</v>
      </c>
      <c r="H130">
        <v>131854</v>
      </c>
      <c r="I130">
        <v>1</v>
      </c>
      <c r="J130" s="1">
        <v>44763.010416666664</v>
      </c>
      <c r="K130" t="s">
        <v>3145</v>
      </c>
      <c r="L130" t="s">
        <v>242</v>
      </c>
      <c r="M130" t="s">
        <v>242</v>
      </c>
      <c r="N130" t="s">
        <v>3146</v>
      </c>
      <c r="O130" t="s">
        <v>3147</v>
      </c>
      <c r="P130">
        <v>34.064799999999998</v>
      </c>
      <c r="Q130">
        <v>-118.4414</v>
      </c>
      <c r="R130" t="s">
        <v>245</v>
      </c>
      <c r="S130" t="s">
        <v>246</v>
      </c>
      <c r="T130" t="s">
        <v>3148</v>
      </c>
      <c r="U130" t="s">
        <v>3149</v>
      </c>
      <c r="V130" t="s">
        <v>3150</v>
      </c>
      <c r="W130">
        <v>6211</v>
      </c>
      <c r="X130" t="s">
        <v>319</v>
      </c>
      <c r="Y130" t="s">
        <v>1051</v>
      </c>
      <c r="Z130">
        <v>2021</v>
      </c>
      <c r="AA130">
        <v>0</v>
      </c>
      <c r="AD130">
        <v>13</v>
      </c>
      <c r="AE130">
        <v>3</v>
      </c>
      <c r="AG130" t="s">
        <v>3151</v>
      </c>
      <c r="AH130" s="27">
        <v>1</v>
      </c>
      <c r="AI130">
        <v>7</v>
      </c>
      <c r="AJ130" s="21">
        <f t="shared" si="16"/>
        <v>53.846153846153847</v>
      </c>
      <c r="AK130" s="27">
        <v>0</v>
      </c>
      <c r="AL130" s="24">
        <v>0</v>
      </c>
      <c r="AM130" s="36" t="s">
        <v>242</v>
      </c>
      <c r="AN130" s="27">
        <v>1</v>
      </c>
      <c r="AO130">
        <v>9</v>
      </c>
      <c r="AP130" s="36">
        <f t="shared" si="19"/>
        <v>69.230769230769226</v>
      </c>
      <c r="AQ130" s="2" t="s">
        <v>3152</v>
      </c>
      <c r="AR130">
        <v>3</v>
      </c>
      <c r="AT130" t="s">
        <v>3151</v>
      </c>
      <c r="AU130" s="27">
        <v>1</v>
      </c>
      <c r="AV130">
        <v>11</v>
      </c>
      <c r="AW130" s="21">
        <f t="shared" si="20"/>
        <v>84.615384615384613</v>
      </c>
      <c r="AX130">
        <v>3</v>
      </c>
      <c r="AZ130" t="s">
        <v>3151</v>
      </c>
      <c r="BA130" s="27">
        <v>1</v>
      </c>
      <c r="BB130">
        <v>11</v>
      </c>
      <c r="BC130" s="21">
        <f t="shared" ref="BC130:BC193" si="29">BB130/AD130*100</f>
        <v>84.615384615384613</v>
      </c>
      <c r="BD130">
        <v>3</v>
      </c>
      <c r="BF130" t="s">
        <v>3151</v>
      </c>
      <c r="BG130" s="27">
        <v>1</v>
      </c>
      <c r="BH130">
        <v>6</v>
      </c>
      <c r="BJ130">
        <v>3</v>
      </c>
      <c r="BL130" t="s">
        <v>3151</v>
      </c>
      <c r="BM130" s="27">
        <v>1</v>
      </c>
      <c r="BN130">
        <v>3</v>
      </c>
      <c r="BP130" t="s">
        <v>3151</v>
      </c>
      <c r="BQ130" s="27">
        <v>1</v>
      </c>
      <c r="BR130">
        <v>4</v>
      </c>
      <c r="BS130" s="21">
        <f t="shared" si="27"/>
        <v>30.76923076923077</v>
      </c>
      <c r="BU130">
        <v>3</v>
      </c>
      <c r="BW130" t="s">
        <v>3151</v>
      </c>
      <c r="BX130" s="27">
        <v>1</v>
      </c>
      <c r="BY130">
        <v>2</v>
      </c>
      <c r="BZ130" s="21">
        <f t="shared" si="28"/>
        <v>15.384615384615385</v>
      </c>
      <c r="CA130">
        <v>2</v>
      </c>
      <c r="CB130">
        <v>3</v>
      </c>
      <c r="CD130" t="s">
        <v>3151</v>
      </c>
      <c r="CE130" s="27">
        <v>0</v>
      </c>
    </row>
    <row r="131" spans="1:84" ht="15" hidden="1" customHeight="1" x14ac:dyDescent="0.2">
      <c r="A131">
        <v>130</v>
      </c>
      <c r="B131">
        <v>131</v>
      </c>
      <c r="C131" s="1">
        <v>44761.634027777778</v>
      </c>
      <c r="D131" s="1">
        <v>44764.638888888891</v>
      </c>
      <c r="E131">
        <v>0</v>
      </c>
      <c r="F131" t="s">
        <v>3160</v>
      </c>
      <c r="G131">
        <v>100</v>
      </c>
      <c r="H131">
        <v>259634</v>
      </c>
      <c r="I131">
        <v>1</v>
      </c>
      <c r="J131" s="1">
        <v>44764.638888888891</v>
      </c>
      <c r="K131" t="s">
        <v>3161</v>
      </c>
      <c r="L131" t="s">
        <v>242</v>
      </c>
      <c r="M131" t="s">
        <v>242</v>
      </c>
      <c r="N131" t="s">
        <v>3162</v>
      </c>
      <c r="O131" t="s">
        <v>3163</v>
      </c>
      <c r="P131">
        <v>45.472200000000001</v>
      </c>
      <c r="Q131">
        <v>9.1921999999999997</v>
      </c>
      <c r="R131" t="s">
        <v>245</v>
      </c>
      <c r="S131" t="s">
        <v>246</v>
      </c>
      <c r="T131" t="s">
        <v>3164</v>
      </c>
      <c r="U131" t="s">
        <v>3165</v>
      </c>
      <c r="V131">
        <v>579780206</v>
      </c>
      <c r="W131">
        <v>2090</v>
      </c>
      <c r="X131" t="s">
        <v>326</v>
      </c>
      <c r="Y131" t="s">
        <v>942</v>
      </c>
      <c r="Z131">
        <v>2021</v>
      </c>
      <c r="AA131">
        <v>0</v>
      </c>
      <c r="AD131">
        <v>11</v>
      </c>
      <c r="AE131">
        <v>3</v>
      </c>
      <c r="AG131" t="s">
        <v>3166</v>
      </c>
      <c r="AH131" s="27">
        <v>1</v>
      </c>
      <c r="AI131">
        <v>11</v>
      </c>
      <c r="AJ131" s="21">
        <f t="shared" ref="AJ131:AJ194" si="30">AI131/AD131*100</f>
        <v>100</v>
      </c>
      <c r="AK131" s="27">
        <v>0</v>
      </c>
      <c r="AL131" s="24">
        <v>0</v>
      </c>
      <c r="AM131" s="36" t="s">
        <v>242</v>
      </c>
      <c r="AN131" s="27">
        <v>0</v>
      </c>
      <c r="AO131" s="24">
        <v>0</v>
      </c>
      <c r="AP131" s="36">
        <f t="shared" si="19"/>
        <v>0</v>
      </c>
      <c r="AQ131" t="s">
        <v>3167</v>
      </c>
      <c r="AR131">
        <v>3</v>
      </c>
      <c r="AT131" t="s">
        <v>3166</v>
      </c>
      <c r="AU131" s="27">
        <v>1</v>
      </c>
      <c r="AV131">
        <v>10</v>
      </c>
      <c r="AW131" s="21">
        <f t="shared" si="20"/>
        <v>90.909090909090907</v>
      </c>
      <c r="AX131">
        <v>1</v>
      </c>
      <c r="AZ131" t="s">
        <v>3166</v>
      </c>
      <c r="BA131" s="27">
        <v>1</v>
      </c>
      <c r="BB131">
        <v>10</v>
      </c>
      <c r="BC131" s="21">
        <f t="shared" si="29"/>
        <v>90.909090909090907</v>
      </c>
      <c r="BD131">
        <v>3</v>
      </c>
      <c r="BF131" t="s">
        <v>3166</v>
      </c>
      <c r="BG131" s="27">
        <v>1</v>
      </c>
      <c r="BH131">
        <v>8.4499999999999993</v>
      </c>
      <c r="BJ131">
        <v>3</v>
      </c>
      <c r="BL131" t="s">
        <v>3166</v>
      </c>
      <c r="BM131" s="27">
        <v>1</v>
      </c>
      <c r="BN131">
        <v>3</v>
      </c>
      <c r="BP131" t="s">
        <v>3166</v>
      </c>
      <c r="BQ131" s="27">
        <v>1</v>
      </c>
      <c r="BR131">
        <v>4</v>
      </c>
      <c r="BS131" s="21">
        <f t="shared" si="27"/>
        <v>36.363636363636367</v>
      </c>
      <c r="BU131">
        <v>3</v>
      </c>
      <c r="BW131" t="s">
        <v>3166</v>
      </c>
      <c r="BX131" s="27">
        <v>1</v>
      </c>
      <c r="BY131">
        <v>7</v>
      </c>
      <c r="BZ131" s="21">
        <f t="shared" si="28"/>
        <v>63.636363636363633</v>
      </c>
      <c r="CA131">
        <v>1</v>
      </c>
      <c r="CB131">
        <v>3</v>
      </c>
      <c r="CD131" t="s">
        <v>3166</v>
      </c>
      <c r="CE131" s="27">
        <v>0</v>
      </c>
    </row>
    <row r="132" spans="1:84" ht="15" hidden="1" customHeight="1" x14ac:dyDescent="0.2">
      <c r="A132">
        <v>131</v>
      </c>
      <c r="B132">
        <v>132</v>
      </c>
      <c r="C132" s="1">
        <v>44767.29791666667</v>
      </c>
      <c r="D132" s="1">
        <v>44768.477777777778</v>
      </c>
      <c r="E132">
        <v>0</v>
      </c>
      <c r="F132" t="s">
        <v>3178</v>
      </c>
      <c r="G132">
        <v>100</v>
      </c>
      <c r="H132">
        <v>101929</v>
      </c>
      <c r="I132">
        <v>1</v>
      </c>
      <c r="J132" s="1">
        <v>44768.477777777778</v>
      </c>
      <c r="K132" t="s">
        <v>3179</v>
      </c>
      <c r="L132" t="s">
        <v>242</v>
      </c>
      <c r="M132" t="s">
        <v>242</v>
      </c>
      <c r="N132" t="s">
        <v>3180</v>
      </c>
      <c r="O132" t="s">
        <v>3181</v>
      </c>
      <c r="P132">
        <v>43.7089</v>
      </c>
      <c r="Q132">
        <v>10.4087</v>
      </c>
      <c r="R132" t="s">
        <v>245</v>
      </c>
      <c r="S132" t="s">
        <v>246</v>
      </c>
      <c r="T132" t="s">
        <v>3182</v>
      </c>
      <c r="U132" t="s">
        <v>3183</v>
      </c>
      <c r="V132">
        <v>573284106</v>
      </c>
      <c r="W132">
        <v>1400</v>
      </c>
      <c r="X132" t="s">
        <v>418</v>
      </c>
      <c r="Y132" t="s">
        <v>3184</v>
      </c>
      <c r="Z132">
        <v>2021</v>
      </c>
      <c r="AA132">
        <v>0</v>
      </c>
      <c r="AD132">
        <v>11</v>
      </c>
      <c r="AE132">
        <v>3</v>
      </c>
      <c r="AG132" t="s">
        <v>3185</v>
      </c>
      <c r="AH132" s="27">
        <v>1</v>
      </c>
      <c r="AI132">
        <v>10</v>
      </c>
      <c r="AJ132" s="21">
        <f t="shared" si="30"/>
        <v>90.909090909090907</v>
      </c>
      <c r="AK132" s="27">
        <v>1</v>
      </c>
      <c r="AL132">
        <v>11</v>
      </c>
      <c r="AM132" s="36">
        <f t="shared" ref="AM132:AM194" si="31">AL132/AD132*100</f>
        <v>100</v>
      </c>
      <c r="AN132" s="27">
        <v>0</v>
      </c>
      <c r="AO132" s="24">
        <v>0</v>
      </c>
      <c r="AP132" s="36">
        <f t="shared" si="19"/>
        <v>0</v>
      </c>
      <c r="AQ132" t="s">
        <v>3186</v>
      </c>
      <c r="AR132">
        <v>3</v>
      </c>
      <c r="AT132" t="s">
        <v>3185</v>
      </c>
      <c r="AU132" s="27">
        <v>1</v>
      </c>
      <c r="AV132">
        <v>10</v>
      </c>
      <c r="AW132" s="21">
        <f t="shared" si="20"/>
        <v>90.909090909090907</v>
      </c>
      <c r="AX132">
        <v>3</v>
      </c>
      <c r="AZ132" t="s">
        <v>3185</v>
      </c>
      <c r="BA132" s="27">
        <v>1</v>
      </c>
      <c r="BB132">
        <v>10</v>
      </c>
      <c r="BC132" s="21">
        <f t="shared" si="29"/>
        <v>90.909090909090907</v>
      </c>
      <c r="BD132">
        <v>3</v>
      </c>
      <c r="BF132" t="s">
        <v>3185</v>
      </c>
      <c r="BG132" s="27">
        <v>1</v>
      </c>
      <c r="BH132">
        <v>5.2</v>
      </c>
      <c r="BJ132">
        <v>3</v>
      </c>
      <c r="BL132" t="s">
        <v>3185</v>
      </c>
      <c r="BM132" s="27">
        <v>1</v>
      </c>
      <c r="BN132">
        <v>3</v>
      </c>
      <c r="BP132" t="s">
        <v>3185</v>
      </c>
      <c r="BQ132" s="27">
        <v>1</v>
      </c>
      <c r="BR132">
        <v>3</v>
      </c>
      <c r="BS132" s="21">
        <f t="shared" si="27"/>
        <v>27.27272727272727</v>
      </c>
      <c r="BU132">
        <v>3</v>
      </c>
      <c r="BW132" t="s">
        <v>3185</v>
      </c>
      <c r="BX132" s="27">
        <v>1</v>
      </c>
      <c r="BY132">
        <v>3</v>
      </c>
      <c r="BZ132" s="21">
        <f t="shared" si="28"/>
        <v>27.27272727272727</v>
      </c>
      <c r="CA132">
        <v>2</v>
      </c>
      <c r="CB132">
        <v>3</v>
      </c>
      <c r="CD132" t="s">
        <v>3185</v>
      </c>
      <c r="CE132" s="27">
        <v>0</v>
      </c>
    </row>
    <row r="133" spans="1:84" ht="15" hidden="1" customHeight="1" x14ac:dyDescent="0.2">
      <c r="A133">
        <v>132</v>
      </c>
      <c r="B133">
        <v>133</v>
      </c>
      <c r="C133" s="1">
        <v>44768.480555555558</v>
      </c>
      <c r="D133" s="1">
        <v>44769.522916666669</v>
      </c>
      <c r="E133">
        <v>0</v>
      </c>
      <c r="F133" t="s">
        <v>3178</v>
      </c>
      <c r="G133">
        <v>100</v>
      </c>
      <c r="H133">
        <v>90099</v>
      </c>
      <c r="I133">
        <v>1</v>
      </c>
      <c r="J133" s="1">
        <v>44769.523611111108</v>
      </c>
      <c r="K133" t="s">
        <v>3199</v>
      </c>
      <c r="L133" t="s">
        <v>242</v>
      </c>
      <c r="M133" t="s">
        <v>242</v>
      </c>
      <c r="N133" t="s">
        <v>3200</v>
      </c>
      <c r="O133" t="s">
        <v>3201</v>
      </c>
      <c r="P133">
        <v>43.7089</v>
      </c>
      <c r="Q133">
        <v>10.4087</v>
      </c>
      <c r="R133" t="s">
        <v>245</v>
      </c>
      <c r="S133" t="s">
        <v>246</v>
      </c>
      <c r="T133" t="s">
        <v>3202</v>
      </c>
      <c r="U133" t="s">
        <v>3203</v>
      </c>
      <c r="V133">
        <v>565849106</v>
      </c>
      <c r="W133">
        <v>1311</v>
      </c>
      <c r="X133" t="s">
        <v>248</v>
      </c>
      <c r="Y133" t="s">
        <v>249</v>
      </c>
      <c r="Z133">
        <v>2020</v>
      </c>
      <c r="AA133">
        <v>0.5</v>
      </c>
      <c r="AB133">
        <v>15</v>
      </c>
      <c r="AD133">
        <v>12</v>
      </c>
      <c r="AE133">
        <v>3</v>
      </c>
      <c r="AG133" t="s">
        <v>3204</v>
      </c>
      <c r="AH133" s="27">
        <v>1</v>
      </c>
      <c r="AI133">
        <v>9</v>
      </c>
      <c r="AJ133" s="21">
        <f t="shared" si="30"/>
        <v>75</v>
      </c>
      <c r="AK133" s="27">
        <v>1</v>
      </c>
      <c r="AL133">
        <v>10</v>
      </c>
      <c r="AM133" s="36">
        <f t="shared" si="31"/>
        <v>83.333333333333343</v>
      </c>
      <c r="AN133" s="27">
        <v>0</v>
      </c>
      <c r="AO133" s="24">
        <v>0</v>
      </c>
      <c r="AP133" s="36">
        <f t="shared" ref="AP133" si="32">AO133/AD133*100</f>
        <v>0</v>
      </c>
      <c r="AQ133" t="s">
        <v>3205</v>
      </c>
      <c r="AR133">
        <v>3</v>
      </c>
      <c r="AT133" t="s">
        <v>3204</v>
      </c>
      <c r="AU133" s="27">
        <v>1</v>
      </c>
      <c r="AV133">
        <v>11</v>
      </c>
      <c r="AW133" s="21">
        <f t="shared" si="20"/>
        <v>91.666666666666657</v>
      </c>
      <c r="AX133">
        <v>3</v>
      </c>
      <c r="AZ133" t="s">
        <v>3204</v>
      </c>
      <c r="BA133" s="27">
        <v>1</v>
      </c>
      <c r="BB133">
        <v>11</v>
      </c>
      <c r="BC133" s="21">
        <f t="shared" si="29"/>
        <v>91.666666666666657</v>
      </c>
      <c r="BD133">
        <v>3</v>
      </c>
      <c r="BF133" t="s">
        <v>3204</v>
      </c>
      <c r="BG133" s="27">
        <v>1</v>
      </c>
      <c r="BH133">
        <v>4.3</v>
      </c>
      <c r="BJ133">
        <v>3</v>
      </c>
      <c r="BL133" t="s">
        <v>3204</v>
      </c>
      <c r="BM133" s="27">
        <v>1</v>
      </c>
      <c r="BN133" t="s">
        <v>242</v>
      </c>
      <c r="BQ133" s="27">
        <v>1</v>
      </c>
      <c r="BR133">
        <v>2</v>
      </c>
      <c r="BS133" s="21">
        <f t="shared" si="27"/>
        <v>16.666666666666664</v>
      </c>
      <c r="BU133">
        <v>3</v>
      </c>
      <c r="BW133" t="s">
        <v>3204</v>
      </c>
      <c r="BX133" s="27">
        <v>1</v>
      </c>
      <c r="BY133">
        <v>4</v>
      </c>
      <c r="BZ133" s="21">
        <f t="shared" si="28"/>
        <v>33.333333333333329</v>
      </c>
      <c r="CA133">
        <v>2</v>
      </c>
      <c r="CB133">
        <v>3</v>
      </c>
      <c r="CD133" t="s">
        <v>3204</v>
      </c>
      <c r="CE133" s="27">
        <v>0</v>
      </c>
    </row>
    <row r="134" spans="1:84" ht="15" hidden="1" customHeight="1" x14ac:dyDescent="0.2">
      <c r="A134">
        <v>133</v>
      </c>
      <c r="B134">
        <v>135</v>
      </c>
      <c r="C134" s="1">
        <v>44769.525694444441</v>
      </c>
      <c r="D134" s="1">
        <v>44770.179861111108</v>
      </c>
      <c r="E134">
        <v>0</v>
      </c>
      <c r="F134" t="s">
        <v>3221</v>
      </c>
      <c r="G134">
        <v>100</v>
      </c>
      <c r="H134">
        <v>56533</v>
      </c>
      <c r="I134">
        <v>1</v>
      </c>
      <c r="J134" s="1">
        <v>44770.180555555555</v>
      </c>
      <c r="K134" t="s">
        <v>3222</v>
      </c>
      <c r="L134" t="s">
        <v>242</v>
      </c>
      <c r="M134" t="s">
        <v>242</v>
      </c>
      <c r="N134" t="s">
        <v>3223</v>
      </c>
      <c r="O134" t="s">
        <v>3224</v>
      </c>
      <c r="P134">
        <v>43.7089</v>
      </c>
      <c r="Q134">
        <v>10.4087</v>
      </c>
      <c r="R134" t="s">
        <v>245</v>
      </c>
      <c r="S134" t="s">
        <v>246</v>
      </c>
      <c r="T134" t="s">
        <v>3225</v>
      </c>
      <c r="U134" t="s">
        <v>3226</v>
      </c>
      <c r="V134" t="s">
        <v>3227</v>
      </c>
      <c r="W134">
        <v>6022</v>
      </c>
      <c r="X134" t="s">
        <v>319</v>
      </c>
      <c r="Y134" t="s">
        <v>913</v>
      </c>
      <c r="Z134">
        <v>2021</v>
      </c>
      <c r="AA134">
        <v>0</v>
      </c>
      <c r="AD134">
        <v>17</v>
      </c>
      <c r="AE134">
        <v>3</v>
      </c>
      <c r="AG134" t="s">
        <v>3228</v>
      </c>
      <c r="AH134" s="27">
        <v>1</v>
      </c>
      <c r="AI134">
        <v>13</v>
      </c>
      <c r="AJ134" s="21">
        <f t="shared" si="30"/>
        <v>76.470588235294116</v>
      </c>
      <c r="AK134" s="27">
        <v>0</v>
      </c>
      <c r="AL134" s="24">
        <v>0</v>
      </c>
      <c r="AM134" s="36" t="s">
        <v>242</v>
      </c>
      <c r="AN134" s="27">
        <v>1</v>
      </c>
      <c r="AO134">
        <v>13</v>
      </c>
      <c r="AP134" s="36">
        <f t="shared" ref="AP134:AP194" si="33">AO134/AD134*100</f>
        <v>76.470588235294116</v>
      </c>
      <c r="AR134">
        <v>3</v>
      </c>
      <c r="AT134" t="s">
        <v>3228</v>
      </c>
      <c r="AU134" s="27">
        <v>1</v>
      </c>
      <c r="AV134">
        <v>16</v>
      </c>
      <c r="AW134" s="21">
        <f t="shared" ref="AW134:AW197" si="34">AV134/AD134*100</f>
        <v>94.117647058823522</v>
      </c>
      <c r="AX134">
        <v>3</v>
      </c>
      <c r="AZ134" t="s">
        <v>3228</v>
      </c>
      <c r="BA134" s="27">
        <v>1</v>
      </c>
      <c r="BB134">
        <v>16</v>
      </c>
      <c r="BC134" s="21">
        <f t="shared" si="29"/>
        <v>94.117647058823522</v>
      </c>
      <c r="BD134">
        <v>3</v>
      </c>
      <c r="BF134" t="s">
        <v>3228</v>
      </c>
      <c r="BG134" s="27">
        <v>1</v>
      </c>
      <c r="BH134">
        <v>8.18</v>
      </c>
      <c r="BJ134">
        <v>3</v>
      </c>
      <c r="BL134" t="s">
        <v>3228</v>
      </c>
      <c r="BM134" s="27">
        <v>1</v>
      </c>
      <c r="BN134">
        <v>3</v>
      </c>
      <c r="BP134" t="s">
        <v>3228</v>
      </c>
      <c r="BQ134" s="27">
        <v>1</v>
      </c>
      <c r="BR134">
        <v>4</v>
      </c>
      <c r="BS134" s="21">
        <f t="shared" si="27"/>
        <v>23.52941176470588</v>
      </c>
      <c r="BU134">
        <v>3</v>
      </c>
      <c r="BW134" t="s">
        <v>3228</v>
      </c>
      <c r="BX134" s="27">
        <v>1</v>
      </c>
      <c r="BY134">
        <v>3</v>
      </c>
      <c r="BZ134" s="21">
        <f t="shared" si="28"/>
        <v>17.647058823529413</v>
      </c>
      <c r="CA134">
        <v>2</v>
      </c>
      <c r="CB134">
        <v>3</v>
      </c>
      <c r="CD134" t="s">
        <v>3228</v>
      </c>
      <c r="CE134" s="27">
        <v>0</v>
      </c>
    </row>
    <row r="135" spans="1:84" ht="15" hidden="1" customHeight="1" x14ac:dyDescent="0.2">
      <c r="A135">
        <v>134</v>
      </c>
      <c r="B135">
        <v>136</v>
      </c>
      <c r="C135" s="1">
        <v>44770.184027777781</v>
      </c>
      <c r="D135" s="1">
        <v>44773.429861111108</v>
      </c>
      <c r="E135">
        <v>0</v>
      </c>
      <c r="F135" t="s">
        <v>3244</v>
      </c>
      <c r="G135">
        <v>100</v>
      </c>
      <c r="H135">
        <v>280444</v>
      </c>
      <c r="I135">
        <v>1</v>
      </c>
      <c r="J135" s="1">
        <v>44773.429861111108</v>
      </c>
      <c r="K135" t="s">
        <v>3245</v>
      </c>
      <c r="L135" t="s">
        <v>242</v>
      </c>
      <c r="M135" t="s">
        <v>242</v>
      </c>
      <c r="N135" t="s">
        <v>3246</v>
      </c>
      <c r="O135" t="s">
        <v>3247</v>
      </c>
      <c r="P135">
        <v>41.8904</v>
      </c>
      <c r="Q135">
        <v>12.512600000000001</v>
      </c>
      <c r="R135" t="s">
        <v>245</v>
      </c>
      <c r="S135" t="s">
        <v>246</v>
      </c>
      <c r="T135" t="s">
        <v>3248</v>
      </c>
      <c r="U135" t="s">
        <v>3249</v>
      </c>
      <c r="V135">
        <v>592688105</v>
      </c>
      <c r="W135">
        <v>3826</v>
      </c>
      <c r="X135" t="s">
        <v>350</v>
      </c>
      <c r="Y135" t="s">
        <v>1032</v>
      </c>
      <c r="Z135">
        <v>2021</v>
      </c>
      <c r="AA135">
        <v>0.5</v>
      </c>
      <c r="AB135">
        <v>15</v>
      </c>
      <c r="AD135">
        <v>8</v>
      </c>
      <c r="AE135">
        <v>3</v>
      </c>
      <c r="AG135" t="s">
        <v>3250</v>
      </c>
      <c r="AH135" s="27">
        <v>0</v>
      </c>
      <c r="AI135" s="24">
        <v>0</v>
      </c>
      <c r="AJ135" s="21">
        <f>AI135/AD135*100</f>
        <v>0</v>
      </c>
      <c r="AK135" s="27">
        <v>0</v>
      </c>
      <c r="AL135" s="24">
        <v>0</v>
      </c>
      <c r="AM135" s="36" t="s">
        <v>242</v>
      </c>
      <c r="AN135" s="27">
        <v>0</v>
      </c>
      <c r="AO135" s="24">
        <v>0</v>
      </c>
      <c r="AP135" s="36">
        <f>AO135/AD135*100</f>
        <v>0</v>
      </c>
      <c r="AR135" t="s">
        <v>242</v>
      </c>
      <c r="AU135" s="27">
        <v>1</v>
      </c>
      <c r="AV135">
        <v>7</v>
      </c>
      <c r="AW135" s="21">
        <f t="shared" si="34"/>
        <v>87.5</v>
      </c>
      <c r="AX135">
        <v>3</v>
      </c>
      <c r="AZ135" t="s">
        <v>3250</v>
      </c>
      <c r="BA135" s="27">
        <v>1</v>
      </c>
      <c r="BB135">
        <v>7</v>
      </c>
      <c r="BC135" s="21">
        <f t="shared" si="29"/>
        <v>87.5</v>
      </c>
      <c r="BD135">
        <v>3</v>
      </c>
      <c r="BF135" t="s">
        <v>3250</v>
      </c>
      <c r="BG135" s="27">
        <v>1</v>
      </c>
      <c r="BH135">
        <v>13.36</v>
      </c>
      <c r="BJ135">
        <v>3</v>
      </c>
      <c r="BL135" t="s">
        <v>3250</v>
      </c>
      <c r="BM135" s="27">
        <v>1</v>
      </c>
      <c r="BN135">
        <v>3</v>
      </c>
      <c r="BP135" t="s">
        <v>3250</v>
      </c>
      <c r="BQ135" s="27">
        <v>1</v>
      </c>
      <c r="BR135">
        <v>2</v>
      </c>
      <c r="BS135" s="21">
        <f t="shared" si="27"/>
        <v>25</v>
      </c>
      <c r="BU135">
        <v>3</v>
      </c>
      <c r="BW135" t="s">
        <v>3250</v>
      </c>
      <c r="BX135" s="27">
        <v>1</v>
      </c>
      <c r="BY135">
        <v>1</v>
      </c>
      <c r="BZ135" s="21">
        <f t="shared" si="28"/>
        <v>12.5</v>
      </c>
      <c r="CA135">
        <v>2</v>
      </c>
      <c r="CB135">
        <v>3</v>
      </c>
      <c r="CD135" t="s">
        <v>3250</v>
      </c>
      <c r="CE135" s="27">
        <v>0</v>
      </c>
    </row>
    <row r="136" spans="1:84" ht="15" hidden="1" customHeight="1" x14ac:dyDescent="0.2">
      <c r="A136">
        <v>135</v>
      </c>
      <c r="B136">
        <v>137</v>
      </c>
      <c r="C136" s="1">
        <v>44769.894444444442</v>
      </c>
      <c r="D136" s="1">
        <v>44774.656944444447</v>
      </c>
      <c r="E136">
        <v>0</v>
      </c>
      <c r="F136" t="s">
        <v>2969</v>
      </c>
      <c r="G136">
        <v>100</v>
      </c>
      <c r="H136">
        <v>411494</v>
      </c>
      <c r="I136">
        <v>1</v>
      </c>
      <c r="J136" s="1">
        <v>44774.656944444447</v>
      </c>
      <c r="K136" t="s">
        <v>3265</v>
      </c>
      <c r="L136" t="s">
        <v>242</v>
      </c>
      <c r="M136" t="s">
        <v>242</v>
      </c>
      <c r="N136" t="s">
        <v>3266</v>
      </c>
      <c r="O136" t="s">
        <v>3267</v>
      </c>
      <c r="P136">
        <v>34.037999999999997</v>
      </c>
      <c r="Q136">
        <v>-118.45440000000001</v>
      </c>
      <c r="R136" t="s">
        <v>245</v>
      </c>
      <c r="S136" t="s">
        <v>246</v>
      </c>
      <c r="T136" t="s">
        <v>3268</v>
      </c>
      <c r="U136" t="s">
        <v>3269</v>
      </c>
      <c r="V136" t="s">
        <v>3270</v>
      </c>
      <c r="W136">
        <v>2870</v>
      </c>
      <c r="X136" t="s">
        <v>418</v>
      </c>
      <c r="Y136" t="s">
        <v>1838</v>
      </c>
      <c r="Z136">
        <v>2021</v>
      </c>
      <c r="AA136">
        <v>1</v>
      </c>
      <c r="AB136">
        <v>9</v>
      </c>
      <c r="AD136">
        <v>12</v>
      </c>
      <c r="AE136">
        <v>5</v>
      </c>
      <c r="AF136" t="s">
        <v>3271</v>
      </c>
      <c r="AG136" t="s">
        <v>3272</v>
      </c>
      <c r="AH136" s="27">
        <v>1</v>
      </c>
      <c r="AI136">
        <v>5</v>
      </c>
      <c r="AJ136" s="21">
        <f t="shared" si="30"/>
        <v>41.666666666666671</v>
      </c>
      <c r="AK136" s="27">
        <v>1</v>
      </c>
      <c r="AL136">
        <v>1</v>
      </c>
      <c r="AM136" s="36">
        <f t="shared" si="31"/>
        <v>8.3333333333333321</v>
      </c>
      <c r="AN136" s="27">
        <v>1</v>
      </c>
      <c r="AO136">
        <v>2</v>
      </c>
      <c r="AP136" s="36">
        <f t="shared" si="33"/>
        <v>16.666666666666664</v>
      </c>
      <c r="AQ136" s="2" t="s">
        <v>3273</v>
      </c>
      <c r="AR136">
        <v>3</v>
      </c>
      <c r="AT136" t="s">
        <v>3274</v>
      </c>
      <c r="AU136" s="27">
        <v>1</v>
      </c>
      <c r="AV136">
        <v>11</v>
      </c>
      <c r="AW136" s="21">
        <f t="shared" si="34"/>
        <v>91.666666666666657</v>
      </c>
      <c r="AX136">
        <v>5</v>
      </c>
      <c r="AY136" t="s">
        <v>3275</v>
      </c>
      <c r="AZ136" t="s">
        <v>3272</v>
      </c>
      <c r="BA136" s="27">
        <v>1</v>
      </c>
      <c r="BB136">
        <v>11</v>
      </c>
      <c r="BC136" s="21">
        <f t="shared" si="29"/>
        <v>91.666666666666657</v>
      </c>
      <c r="BD136">
        <v>5</v>
      </c>
      <c r="BE136" t="s">
        <v>3275</v>
      </c>
      <c r="BF136" t="s">
        <v>3272</v>
      </c>
      <c r="BG136" s="27">
        <v>1</v>
      </c>
      <c r="BH136">
        <v>7</v>
      </c>
      <c r="BJ136">
        <v>3</v>
      </c>
      <c r="BL136" t="s">
        <v>3274</v>
      </c>
      <c r="BM136" s="27">
        <v>1</v>
      </c>
      <c r="BN136">
        <v>3</v>
      </c>
      <c r="BP136" t="s">
        <v>3274</v>
      </c>
      <c r="BQ136" s="27">
        <v>1</v>
      </c>
      <c r="BR136">
        <v>3</v>
      </c>
      <c r="BS136" s="21">
        <f t="shared" si="27"/>
        <v>25</v>
      </c>
      <c r="BU136">
        <v>3</v>
      </c>
      <c r="BW136" t="s">
        <v>3274</v>
      </c>
      <c r="BX136" s="27">
        <v>1</v>
      </c>
      <c r="BY136">
        <v>4</v>
      </c>
      <c r="BZ136" s="21">
        <f t="shared" si="28"/>
        <v>33.333333333333329</v>
      </c>
      <c r="CA136">
        <v>1</v>
      </c>
      <c r="CB136">
        <v>3</v>
      </c>
      <c r="CD136" t="s">
        <v>3274</v>
      </c>
      <c r="CE136" s="27">
        <v>0</v>
      </c>
    </row>
    <row r="137" spans="1:84" ht="15" hidden="1" customHeight="1" x14ac:dyDescent="0.2">
      <c r="A137" s="10">
        <v>136</v>
      </c>
      <c r="B137">
        <v>138</v>
      </c>
      <c r="C137" s="1">
        <v>44773.434027777781</v>
      </c>
      <c r="D137" s="1">
        <v>44776.234722222223</v>
      </c>
      <c r="E137">
        <v>0</v>
      </c>
      <c r="F137" t="s">
        <v>3244</v>
      </c>
      <c r="G137">
        <v>100</v>
      </c>
      <c r="H137">
        <v>241984</v>
      </c>
      <c r="I137">
        <v>1</v>
      </c>
      <c r="J137" s="1">
        <v>44776.234722222223</v>
      </c>
      <c r="K137" t="s">
        <v>3306</v>
      </c>
      <c r="L137" t="s">
        <v>242</v>
      </c>
      <c r="M137" t="s">
        <v>242</v>
      </c>
      <c r="N137" t="s">
        <v>3307</v>
      </c>
      <c r="O137" t="s">
        <v>3308</v>
      </c>
      <c r="P137">
        <v>41.8904</v>
      </c>
      <c r="Q137">
        <v>12.512600000000001</v>
      </c>
      <c r="R137" t="s">
        <v>245</v>
      </c>
      <c r="S137" t="s">
        <v>246</v>
      </c>
      <c r="T137" s="10" t="s">
        <v>3309</v>
      </c>
      <c r="U137" t="s">
        <v>3310</v>
      </c>
      <c r="V137" t="s">
        <v>3311</v>
      </c>
      <c r="W137">
        <v>4400</v>
      </c>
      <c r="X137" s="10" t="s">
        <v>271</v>
      </c>
      <c r="Y137" s="10" t="s">
        <v>1304</v>
      </c>
      <c r="Z137" s="10">
        <v>2021</v>
      </c>
      <c r="AA137" s="10">
        <v>0.5</v>
      </c>
      <c r="AB137">
        <v>15</v>
      </c>
      <c r="AD137" s="10">
        <v>7</v>
      </c>
      <c r="AE137">
        <v>3</v>
      </c>
      <c r="AG137" t="s">
        <v>3312</v>
      </c>
      <c r="AH137" s="22">
        <v>1</v>
      </c>
      <c r="AI137" s="10">
        <v>3</v>
      </c>
      <c r="AJ137" s="21">
        <f t="shared" si="30"/>
        <v>42.857142857142854</v>
      </c>
      <c r="AK137" s="22">
        <v>0.5</v>
      </c>
      <c r="AL137" s="10">
        <v>3</v>
      </c>
      <c r="AM137" s="36">
        <f t="shared" si="31"/>
        <v>42.857142857142854</v>
      </c>
      <c r="AN137" s="22">
        <v>0.5</v>
      </c>
      <c r="AO137" s="10">
        <v>3</v>
      </c>
      <c r="AP137" s="36">
        <f t="shared" si="33"/>
        <v>42.857142857142854</v>
      </c>
      <c r="AQ137" s="2" t="s">
        <v>3313</v>
      </c>
      <c r="AR137">
        <v>3</v>
      </c>
      <c r="AT137" t="s">
        <v>3312</v>
      </c>
      <c r="AU137" s="22">
        <v>1</v>
      </c>
      <c r="AV137" s="10">
        <v>6</v>
      </c>
      <c r="AW137" s="21">
        <f t="shared" si="34"/>
        <v>85.714285714285708</v>
      </c>
      <c r="AX137">
        <v>3</v>
      </c>
      <c r="AZ137" t="s">
        <v>3312</v>
      </c>
      <c r="BA137" s="22">
        <v>1</v>
      </c>
      <c r="BB137" s="10">
        <v>5</v>
      </c>
      <c r="BC137" s="21">
        <f t="shared" si="29"/>
        <v>71.428571428571431</v>
      </c>
      <c r="BD137">
        <v>3</v>
      </c>
      <c r="BF137" t="s">
        <v>3312</v>
      </c>
      <c r="BG137" s="22">
        <v>1</v>
      </c>
      <c r="BH137" s="10">
        <v>6.6</v>
      </c>
      <c r="BI137" s="10"/>
      <c r="BJ137">
        <v>3</v>
      </c>
      <c r="BL137" t="s">
        <v>3312</v>
      </c>
      <c r="BM137" s="22">
        <v>1</v>
      </c>
      <c r="BN137">
        <v>3</v>
      </c>
      <c r="BP137" t="s">
        <v>3312</v>
      </c>
      <c r="BQ137" s="22">
        <v>1</v>
      </c>
      <c r="BR137" s="10">
        <v>2</v>
      </c>
      <c r="BS137" s="21">
        <f t="shared" si="27"/>
        <v>28.571428571428569</v>
      </c>
      <c r="BT137" s="10"/>
      <c r="BU137" s="10">
        <v>3</v>
      </c>
      <c r="BV137" s="10"/>
      <c r="BW137" s="10" t="s">
        <v>3312</v>
      </c>
      <c r="BX137" s="22">
        <v>1</v>
      </c>
      <c r="BY137" s="10">
        <v>1</v>
      </c>
      <c r="BZ137" s="21">
        <f t="shared" si="28"/>
        <v>14.285714285714285</v>
      </c>
      <c r="CA137" s="10">
        <v>1</v>
      </c>
      <c r="CB137" s="10">
        <v>3</v>
      </c>
      <c r="CC137" s="10"/>
      <c r="CD137" s="10" t="s">
        <v>3312</v>
      </c>
      <c r="CE137" s="22">
        <v>0</v>
      </c>
      <c r="CF137" s="10"/>
    </row>
    <row r="138" spans="1:84" ht="15" hidden="1" customHeight="1" x14ac:dyDescent="0.2">
      <c r="A138">
        <v>137</v>
      </c>
      <c r="B138">
        <v>139</v>
      </c>
      <c r="C138" s="1">
        <v>44776.238194444442</v>
      </c>
      <c r="D138" s="1">
        <v>44776.39166666667</v>
      </c>
      <c r="E138">
        <v>0</v>
      </c>
      <c r="F138" t="s">
        <v>3244</v>
      </c>
      <c r="G138">
        <v>100</v>
      </c>
      <c r="H138">
        <v>13241</v>
      </c>
      <c r="I138">
        <v>1</v>
      </c>
      <c r="J138" s="1">
        <v>44776.39166666667</v>
      </c>
      <c r="K138" t="s">
        <v>3328</v>
      </c>
      <c r="L138" t="s">
        <v>242</v>
      </c>
      <c r="M138" t="s">
        <v>242</v>
      </c>
      <c r="N138" t="s">
        <v>3329</v>
      </c>
      <c r="O138" t="s">
        <v>3330</v>
      </c>
      <c r="P138">
        <v>41.8904</v>
      </c>
      <c r="Q138">
        <v>12.512600000000001</v>
      </c>
      <c r="R138" t="s">
        <v>245</v>
      </c>
      <c r="S138" t="s">
        <v>246</v>
      </c>
      <c r="T138" t="s">
        <v>3331</v>
      </c>
      <c r="U138" t="s">
        <v>3332</v>
      </c>
      <c r="V138" t="s">
        <v>3333</v>
      </c>
      <c r="W138">
        <v>4931</v>
      </c>
      <c r="X138" t="s">
        <v>490</v>
      </c>
      <c r="Y138" t="s">
        <v>1010</v>
      </c>
      <c r="Z138">
        <v>2021</v>
      </c>
      <c r="AA138">
        <v>0.5</v>
      </c>
      <c r="AB138">
        <v>15</v>
      </c>
      <c r="AD138">
        <v>12</v>
      </c>
      <c r="AE138">
        <v>3</v>
      </c>
      <c r="AG138" t="s">
        <v>3334</v>
      </c>
      <c r="AH138" s="27">
        <v>1</v>
      </c>
      <c r="AI138">
        <v>12</v>
      </c>
      <c r="AJ138" s="21">
        <f t="shared" si="30"/>
        <v>100</v>
      </c>
      <c r="AK138" s="27">
        <v>1</v>
      </c>
      <c r="AL138">
        <v>12</v>
      </c>
      <c r="AM138" s="36">
        <f t="shared" si="31"/>
        <v>100</v>
      </c>
      <c r="AN138" s="27">
        <v>1</v>
      </c>
      <c r="AO138">
        <v>12</v>
      </c>
      <c r="AP138" s="36">
        <f t="shared" si="33"/>
        <v>100</v>
      </c>
      <c r="AQ138" t="s">
        <v>3335</v>
      </c>
      <c r="AR138">
        <v>3</v>
      </c>
      <c r="AT138" t="s">
        <v>3334</v>
      </c>
      <c r="AU138" s="27">
        <v>1</v>
      </c>
      <c r="AV138">
        <v>11</v>
      </c>
      <c r="AW138" s="21">
        <f t="shared" si="34"/>
        <v>91.666666666666657</v>
      </c>
      <c r="AX138">
        <v>3</v>
      </c>
      <c r="AZ138" t="s">
        <v>3334</v>
      </c>
      <c r="BA138" s="27">
        <v>1</v>
      </c>
      <c r="BB138">
        <v>11</v>
      </c>
      <c r="BC138" s="21">
        <f t="shared" si="29"/>
        <v>91.666666666666657</v>
      </c>
      <c r="BD138">
        <v>3</v>
      </c>
      <c r="BF138" t="s">
        <v>3334</v>
      </c>
      <c r="BG138" s="27">
        <v>1</v>
      </c>
      <c r="BH138">
        <v>6.8</v>
      </c>
      <c r="BJ138">
        <v>3</v>
      </c>
      <c r="BL138" t="s">
        <v>3334</v>
      </c>
      <c r="BM138" s="27">
        <v>1</v>
      </c>
      <c r="BN138">
        <v>3</v>
      </c>
      <c r="BP138" t="s">
        <v>3334</v>
      </c>
      <c r="BQ138" s="27">
        <v>1</v>
      </c>
      <c r="BR138">
        <v>3</v>
      </c>
      <c r="BS138" s="21">
        <f t="shared" si="27"/>
        <v>25</v>
      </c>
      <c r="BU138">
        <v>3</v>
      </c>
      <c r="BW138" t="s">
        <v>3334</v>
      </c>
      <c r="BX138" s="27">
        <v>1</v>
      </c>
      <c r="BY138">
        <v>4</v>
      </c>
      <c r="BZ138" s="21">
        <f t="shared" si="28"/>
        <v>33.333333333333329</v>
      </c>
      <c r="CA138">
        <v>2</v>
      </c>
      <c r="CB138">
        <v>3</v>
      </c>
      <c r="CD138" t="s">
        <v>3334</v>
      </c>
      <c r="CE138" s="27">
        <v>0</v>
      </c>
    </row>
    <row r="139" spans="1:84" ht="15" hidden="1" customHeight="1" x14ac:dyDescent="0.2">
      <c r="A139">
        <v>138</v>
      </c>
      <c r="B139">
        <v>140</v>
      </c>
      <c r="C139" s="1">
        <v>44776.398611111108</v>
      </c>
      <c r="D139" s="1">
        <v>44781.393055555556</v>
      </c>
      <c r="E139">
        <v>0</v>
      </c>
      <c r="F139" t="s">
        <v>3356</v>
      </c>
      <c r="G139">
        <v>100</v>
      </c>
      <c r="H139">
        <v>431533</v>
      </c>
      <c r="I139">
        <v>1</v>
      </c>
      <c r="J139" s="1">
        <v>44781.393055555556</v>
      </c>
      <c r="K139" t="s">
        <v>3357</v>
      </c>
      <c r="L139" t="s">
        <v>242</v>
      </c>
      <c r="M139" t="s">
        <v>242</v>
      </c>
      <c r="N139" t="s">
        <v>3358</v>
      </c>
      <c r="O139" t="s">
        <v>3359</v>
      </c>
      <c r="P139">
        <v>40.644599999999997</v>
      </c>
      <c r="Q139">
        <v>14.4177</v>
      </c>
      <c r="R139" t="s">
        <v>245</v>
      </c>
      <c r="S139" t="s">
        <v>246</v>
      </c>
      <c r="T139" t="s">
        <v>3360</v>
      </c>
      <c r="U139" t="s">
        <v>3361</v>
      </c>
      <c r="V139">
        <v>668771108</v>
      </c>
      <c r="W139">
        <v>7372</v>
      </c>
      <c r="X139" t="s">
        <v>297</v>
      </c>
      <c r="Y139" t="s">
        <v>1077</v>
      </c>
      <c r="Z139">
        <v>2021</v>
      </c>
      <c r="AA139">
        <v>0</v>
      </c>
      <c r="AD139">
        <v>9</v>
      </c>
      <c r="AE139">
        <v>3</v>
      </c>
      <c r="AG139" t="s">
        <v>3362</v>
      </c>
      <c r="AH139" s="27">
        <v>1</v>
      </c>
      <c r="AI139">
        <v>8</v>
      </c>
      <c r="AJ139" s="21">
        <f t="shared" si="30"/>
        <v>88.888888888888886</v>
      </c>
      <c r="AK139" s="27">
        <v>0</v>
      </c>
      <c r="AL139" s="24">
        <v>0</v>
      </c>
      <c r="AM139" s="36" t="s">
        <v>242</v>
      </c>
      <c r="AN139" s="27">
        <v>0</v>
      </c>
      <c r="AO139" s="24">
        <v>0</v>
      </c>
      <c r="AP139" s="36">
        <f t="shared" si="33"/>
        <v>0</v>
      </c>
      <c r="AQ139" t="s">
        <v>3363</v>
      </c>
      <c r="AR139">
        <v>3</v>
      </c>
      <c r="AT139" t="s">
        <v>3362</v>
      </c>
      <c r="AU139" s="27">
        <v>1</v>
      </c>
      <c r="AV139">
        <v>8</v>
      </c>
      <c r="AW139" s="21">
        <f t="shared" si="34"/>
        <v>88.888888888888886</v>
      </c>
      <c r="AX139">
        <v>3</v>
      </c>
      <c r="AZ139" t="s">
        <v>3362</v>
      </c>
      <c r="BA139" s="27">
        <v>1</v>
      </c>
      <c r="BB139">
        <v>8</v>
      </c>
      <c r="BC139" s="21">
        <f t="shared" si="29"/>
        <v>88.888888888888886</v>
      </c>
      <c r="BD139">
        <v>3</v>
      </c>
      <c r="BF139" t="s">
        <v>3362</v>
      </c>
      <c r="BG139" s="27">
        <v>1</v>
      </c>
      <c r="BH139">
        <v>3.56</v>
      </c>
      <c r="BJ139">
        <v>3</v>
      </c>
      <c r="BL139" t="s">
        <v>3362</v>
      </c>
      <c r="BM139" s="27">
        <v>1</v>
      </c>
      <c r="BN139">
        <v>3</v>
      </c>
      <c r="BP139" t="s">
        <v>3362</v>
      </c>
      <c r="BQ139" s="27">
        <v>1</v>
      </c>
      <c r="BR139">
        <v>4</v>
      </c>
      <c r="BS139" s="21">
        <f t="shared" si="27"/>
        <v>44.444444444444443</v>
      </c>
      <c r="BU139">
        <v>3</v>
      </c>
      <c r="BW139" t="s">
        <v>3362</v>
      </c>
      <c r="BX139" s="27">
        <v>1</v>
      </c>
      <c r="BY139">
        <v>3</v>
      </c>
      <c r="BZ139" s="21">
        <f t="shared" si="28"/>
        <v>33.333333333333329</v>
      </c>
      <c r="CA139">
        <v>1</v>
      </c>
      <c r="CB139">
        <v>3</v>
      </c>
      <c r="CD139" t="s">
        <v>3362</v>
      </c>
      <c r="CE139" s="27">
        <v>0</v>
      </c>
    </row>
    <row r="140" spans="1:84" ht="15" hidden="1" customHeight="1" x14ac:dyDescent="0.2">
      <c r="A140">
        <v>139</v>
      </c>
      <c r="B140">
        <v>141</v>
      </c>
      <c r="C140" s="1">
        <v>44781.423611111109</v>
      </c>
      <c r="D140" s="1">
        <v>44781.484722222223</v>
      </c>
      <c r="E140">
        <v>0</v>
      </c>
      <c r="F140" t="s">
        <v>3356</v>
      </c>
      <c r="G140">
        <v>100</v>
      </c>
      <c r="H140">
        <v>5292</v>
      </c>
      <c r="I140">
        <v>1</v>
      </c>
      <c r="J140" s="1">
        <v>44781.484722222223</v>
      </c>
      <c r="K140" t="s">
        <v>3373</v>
      </c>
      <c r="L140" t="s">
        <v>242</v>
      </c>
      <c r="M140" t="s">
        <v>242</v>
      </c>
      <c r="N140" t="s">
        <v>3374</v>
      </c>
      <c r="O140" t="s">
        <v>3375</v>
      </c>
      <c r="P140">
        <v>40.644599999999997</v>
      </c>
      <c r="Q140">
        <v>14.4177</v>
      </c>
      <c r="R140" t="s">
        <v>245</v>
      </c>
      <c r="S140" t="s">
        <v>246</v>
      </c>
      <c r="T140" t="s">
        <v>3376</v>
      </c>
      <c r="U140" t="s">
        <v>3377</v>
      </c>
      <c r="V140" t="s">
        <v>3378</v>
      </c>
      <c r="W140">
        <v>7389</v>
      </c>
      <c r="X140" t="s">
        <v>476</v>
      </c>
      <c r="Y140" t="s">
        <v>3379</v>
      </c>
      <c r="Z140">
        <v>2020</v>
      </c>
      <c r="AA140">
        <v>0.5</v>
      </c>
      <c r="AB140">
        <v>4</v>
      </c>
      <c r="AD140">
        <v>12</v>
      </c>
      <c r="AE140">
        <v>3</v>
      </c>
      <c r="AG140" t="s">
        <v>3380</v>
      </c>
      <c r="AH140" s="27">
        <v>1</v>
      </c>
      <c r="AI140">
        <v>3</v>
      </c>
      <c r="AJ140" s="21">
        <f t="shared" si="30"/>
        <v>25</v>
      </c>
      <c r="AK140" s="27">
        <v>0</v>
      </c>
      <c r="AL140" s="24">
        <v>0</v>
      </c>
      <c r="AM140" s="36" t="s">
        <v>242</v>
      </c>
      <c r="AN140" s="27">
        <v>0</v>
      </c>
      <c r="AO140" s="24">
        <v>0</v>
      </c>
      <c r="AP140" s="36">
        <f t="shared" si="33"/>
        <v>0</v>
      </c>
      <c r="AQ140" t="s">
        <v>3381</v>
      </c>
      <c r="AR140">
        <v>3</v>
      </c>
      <c r="AT140" t="s">
        <v>3380</v>
      </c>
      <c r="AU140" s="27">
        <v>1</v>
      </c>
      <c r="AV140">
        <v>10</v>
      </c>
      <c r="AW140" s="21">
        <f t="shared" si="34"/>
        <v>83.333333333333343</v>
      </c>
      <c r="AX140">
        <v>3</v>
      </c>
      <c r="AZ140" t="s">
        <v>3380</v>
      </c>
      <c r="BA140" s="27">
        <v>1</v>
      </c>
      <c r="BB140">
        <v>10</v>
      </c>
      <c r="BC140" s="21">
        <f t="shared" si="29"/>
        <v>83.333333333333343</v>
      </c>
      <c r="BD140">
        <v>3</v>
      </c>
      <c r="BF140" t="s">
        <v>3380</v>
      </c>
      <c r="BG140" s="27">
        <v>1</v>
      </c>
      <c r="BH140">
        <v>5</v>
      </c>
      <c r="BJ140">
        <v>3</v>
      </c>
      <c r="BL140" t="s">
        <v>3380</v>
      </c>
      <c r="BM140" s="27">
        <v>1</v>
      </c>
      <c r="BN140">
        <v>3</v>
      </c>
      <c r="BP140" t="s">
        <v>3380</v>
      </c>
      <c r="BQ140" s="27">
        <v>1</v>
      </c>
      <c r="BR140">
        <v>4</v>
      </c>
      <c r="BS140" s="21">
        <f t="shared" si="27"/>
        <v>33.333333333333329</v>
      </c>
      <c r="BU140">
        <v>3</v>
      </c>
      <c r="BW140" t="s">
        <v>3380</v>
      </c>
      <c r="BX140" s="27">
        <v>1</v>
      </c>
      <c r="BY140">
        <v>4</v>
      </c>
      <c r="BZ140" s="21">
        <f t="shared" si="28"/>
        <v>33.333333333333329</v>
      </c>
      <c r="CA140">
        <v>2</v>
      </c>
      <c r="CB140">
        <v>3</v>
      </c>
      <c r="CD140" t="s">
        <v>3380</v>
      </c>
      <c r="CE140" s="27">
        <v>0</v>
      </c>
    </row>
    <row r="141" spans="1:84" ht="15" hidden="1" customHeight="1" x14ac:dyDescent="0.2">
      <c r="A141">
        <v>140</v>
      </c>
      <c r="B141">
        <v>142</v>
      </c>
      <c r="C141" s="1">
        <v>44795.604861111111</v>
      </c>
      <c r="D141" s="1">
        <v>44795.604861111111</v>
      </c>
      <c r="E141">
        <v>4</v>
      </c>
      <c r="G141" t="s">
        <v>242</v>
      </c>
      <c r="H141" t="s">
        <v>242</v>
      </c>
      <c r="I141">
        <v>1</v>
      </c>
      <c r="J141" s="1">
        <v>44795.604861111111</v>
      </c>
      <c r="K141" t="s">
        <v>3402</v>
      </c>
      <c r="L141" t="s">
        <v>242</v>
      </c>
      <c r="M141" t="s">
        <v>242</v>
      </c>
      <c r="P141" t="s">
        <v>242</v>
      </c>
      <c r="Q141" t="s">
        <v>242</v>
      </c>
      <c r="T141" t="s">
        <v>3403</v>
      </c>
      <c r="U141" t="s">
        <v>3404</v>
      </c>
      <c r="V141">
        <v>231021106</v>
      </c>
      <c r="W141">
        <v>3510</v>
      </c>
      <c r="X141" t="s">
        <v>476</v>
      </c>
      <c r="Y141" t="s">
        <v>1568</v>
      </c>
      <c r="Z141">
        <v>2019</v>
      </c>
      <c r="AA141">
        <v>0.5</v>
      </c>
      <c r="AB141">
        <v>5</v>
      </c>
      <c r="AD141">
        <v>11</v>
      </c>
      <c r="AE141" t="s">
        <v>242</v>
      </c>
      <c r="AH141" s="27">
        <v>0</v>
      </c>
      <c r="AI141">
        <v>0</v>
      </c>
      <c r="AJ141" s="21">
        <f t="shared" si="30"/>
        <v>0</v>
      </c>
      <c r="AK141" s="27">
        <v>0</v>
      </c>
      <c r="AL141">
        <v>0</v>
      </c>
      <c r="AM141" s="36">
        <f t="shared" si="31"/>
        <v>0</v>
      </c>
      <c r="AN141" s="27">
        <v>0</v>
      </c>
      <c r="AO141">
        <v>0</v>
      </c>
      <c r="AP141" s="36">
        <f t="shared" si="33"/>
        <v>0</v>
      </c>
      <c r="AR141" t="s">
        <v>242</v>
      </c>
      <c r="AU141" s="27">
        <v>1</v>
      </c>
      <c r="AV141">
        <v>1</v>
      </c>
      <c r="AW141" s="21">
        <f t="shared" si="34"/>
        <v>9.0909090909090917</v>
      </c>
      <c r="AX141">
        <v>2</v>
      </c>
      <c r="BA141" s="27">
        <v>1</v>
      </c>
      <c r="BB141">
        <v>2</v>
      </c>
      <c r="BC141" s="21">
        <f t="shared" si="29"/>
        <v>18.181818181818183</v>
      </c>
      <c r="BD141" t="s">
        <v>242</v>
      </c>
      <c r="BG141" s="27">
        <v>1</v>
      </c>
      <c r="BJ141">
        <v>2</v>
      </c>
      <c r="BM141" s="27">
        <v>1</v>
      </c>
      <c r="BN141">
        <v>2</v>
      </c>
      <c r="BQ141" s="27">
        <v>1</v>
      </c>
      <c r="BR141">
        <v>3</v>
      </c>
      <c r="BS141" s="21">
        <f t="shared" si="27"/>
        <v>27.27272727272727</v>
      </c>
      <c r="BT141" t="s">
        <v>3405</v>
      </c>
      <c r="BU141">
        <v>1</v>
      </c>
      <c r="BX141" s="27">
        <v>1</v>
      </c>
      <c r="BY141">
        <v>3</v>
      </c>
      <c r="BZ141" s="21">
        <f t="shared" si="28"/>
        <v>27.27272727272727</v>
      </c>
      <c r="CA141">
        <v>2</v>
      </c>
      <c r="CB141">
        <v>1</v>
      </c>
      <c r="CE141" s="27">
        <v>0.5</v>
      </c>
      <c r="CF141" s="2" t="s">
        <v>3406</v>
      </c>
    </row>
    <row r="142" spans="1:84" ht="15" hidden="1" customHeight="1" x14ac:dyDescent="0.2">
      <c r="A142" s="10">
        <v>141</v>
      </c>
      <c r="B142">
        <v>143</v>
      </c>
      <c r="C142" s="1">
        <v>44795.604861111111</v>
      </c>
      <c r="D142" s="1">
        <v>44795.604861111111</v>
      </c>
      <c r="E142">
        <v>4</v>
      </c>
      <c r="G142" t="s">
        <v>242</v>
      </c>
      <c r="H142" t="s">
        <v>242</v>
      </c>
      <c r="I142">
        <v>1</v>
      </c>
      <c r="J142" s="1">
        <v>44795.604861111111</v>
      </c>
      <c r="K142" t="s">
        <v>3422</v>
      </c>
      <c r="L142" t="s">
        <v>242</v>
      </c>
      <c r="M142" t="s">
        <v>242</v>
      </c>
      <c r="P142" t="s">
        <v>242</v>
      </c>
      <c r="Q142" t="s">
        <v>242</v>
      </c>
      <c r="T142" s="10" t="s">
        <v>3423</v>
      </c>
      <c r="U142" t="s">
        <v>3424</v>
      </c>
      <c r="V142">
        <v>855244109</v>
      </c>
      <c r="W142">
        <v>5812</v>
      </c>
      <c r="X142" s="10" t="s">
        <v>271</v>
      </c>
      <c r="Y142" s="10" t="s">
        <v>1304</v>
      </c>
      <c r="Z142" s="10">
        <v>2019</v>
      </c>
      <c r="AA142" s="10">
        <v>1</v>
      </c>
      <c r="AD142" s="10">
        <v>13</v>
      </c>
      <c r="AE142" t="s">
        <v>242</v>
      </c>
      <c r="AH142" s="22">
        <v>0</v>
      </c>
      <c r="AI142" s="10">
        <v>0</v>
      </c>
      <c r="AJ142" s="21">
        <f t="shared" si="30"/>
        <v>0</v>
      </c>
      <c r="AK142" s="22">
        <v>0</v>
      </c>
      <c r="AL142" s="10">
        <v>0</v>
      </c>
      <c r="AM142" s="36">
        <f t="shared" si="31"/>
        <v>0</v>
      </c>
      <c r="AN142" s="22">
        <v>0</v>
      </c>
      <c r="AO142" s="10">
        <v>0</v>
      </c>
      <c r="AP142" s="36">
        <f t="shared" si="33"/>
        <v>0</v>
      </c>
      <c r="AR142" t="s">
        <v>242</v>
      </c>
      <c r="AU142" s="22">
        <v>1</v>
      </c>
      <c r="AV142" s="10">
        <v>1</v>
      </c>
      <c r="AW142" s="21">
        <f t="shared" si="34"/>
        <v>7.6923076923076925</v>
      </c>
      <c r="AX142">
        <v>2</v>
      </c>
      <c r="BA142" s="22">
        <v>1</v>
      </c>
      <c r="BB142" s="10">
        <v>3</v>
      </c>
      <c r="BC142" s="21">
        <f t="shared" si="29"/>
        <v>23.076923076923077</v>
      </c>
      <c r="BD142" t="s">
        <v>242</v>
      </c>
      <c r="BG142" s="22">
        <v>1</v>
      </c>
      <c r="BH142" s="10">
        <v>8</v>
      </c>
      <c r="BI142" s="10"/>
      <c r="BJ142">
        <v>3</v>
      </c>
      <c r="BM142" s="22">
        <v>1</v>
      </c>
      <c r="BN142">
        <v>2</v>
      </c>
      <c r="BQ142" s="22">
        <v>1</v>
      </c>
      <c r="BR142" s="10">
        <v>5</v>
      </c>
      <c r="BS142" s="21">
        <f t="shared" si="27"/>
        <v>38.461538461538467</v>
      </c>
      <c r="BT142" s="10"/>
      <c r="BU142" s="10">
        <v>3</v>
      </c>
      <c r="BV142" s="10"/>
      <c r="BW142" s="10"/>
      <c r="BX142" s="22">
        <v>1</v>
      </c>
      <c r="BY142" s="10">
        <v>7</v>
      </c>
      <c r="BZ142" s="21">
        <f t="shared" si="28"/>
        <v>53.846153846153847</v>
      </c>
      <c r="CA142" s="10">
        <v>2</v>
      </c>
      <c r="CB142" s="10">
        <v>3</v>
      </c>
      <c r="CC142" s="10"/>
      <c r="CD142" s="10"/>
      <c r="CE142" s="22">
        <v>0</v>
      </c>
      <c r="CF142" s="10"/>
    </row>
    <row r="143" spans="1:84" ht="15" hidden="1" customHeight="1" x14ac:dyDescent="0.2">
      <c r="A143">
        <v>142</v>
      </c>
      <c r="B143">
        <v>144</v>
      </c>
      <c r="C143" s="1">
        <v>44795.604861111111</v>
      </c>
      <c r="D143" s="1">
        <v>44795.604861111111</v>
      </c>
      <c r="E143">
        <v>4</v>
      </c>
      <c r="G143" t="s">
        <v>242</v>
      </c>
      <c r="H143" t="s">
        <v>242</v>
      </c>
      <c r="I143">
        <v>1</v>
      </c>
      <c r="J143" s="1">
        <v>44795.604861111111</v>
      </c>
      <c r="K143" t="s">
        <v>3437</v>
      </c>
      <c r="L143" t="s">
        <v>242</v>
      </c>
      <c r="M143" t="s">
        <v>242</v>
      </c>
      <c r="P143" t="s">
        <v>242</v>
      </c>
      <c r="Q143" t="s">
        <v>242</v>
      </c>
      <c r="T143" t="s">
        <v>3438</v>
      </c>
      <c r="U143" t="s">
        <v>3439</v>
      </c>
      <c r="V143">
        <v>494368103</v>
      </c>
      <c r="W143">
        <v>2621</v>
      </c>
      <c r="X143" t="s">
        <v>326</v>
      </c>
      <c r="Y143" t="s">
        <v>865</v>
      </c>
      <c r="Z143">
        <v>2019</v>
      </c>
      <c r="AA143">
        <v>1</v>
      </c>
      <c r="AB143">
        <v>14</v>
      </c>
      <c r="AD143">
        <v>13</v>
      </c>
      <c r="AE143" t="s">
        <v>242</v>
      </c>
      <c r="AH143" s="27">
        <v>0</v>
      </c>
      <c r="AI143">
        <v>0</v>
      </c>
      <c r="AJ143" s="21">
        <f t="shared" si="30"/>
        <v>0</v>
      </c>
      <c r="AK143" s="27">
        <v>0</v>
      </c>
      <c r="AL143">
        <v>0</v>
      </c>
      <c r="AM143" s="36">
        <f t="shared" si="31"/>
        <v>0</v>
      </c>
      <c r="AN143" s="27">
        <v>0</v>
      </c>
      <c r="AO143">
        <v>0</v>
      </c>
      <c r="AP143" s="36">
        <f t="shared" si="33"/>
        <v>0</v>
      </c>
      <c r="AR143" t="s">
        <v>242</v>
      </c>
      <c r="AU143" s="27">
        <v>1</v>
      </c>
      <c r="AV143">
        <v>1</v>
      </c>
      <c r="AW143" s="21">
        <f t="shared" si="34"/>
        <v>7.6923076923076925</v>
      </c>
      <c r="AX143">
        <v>2</v>
      </c>
      <c r="BA143" s="27">
        <v>1</v>
      </c>
      <c r="BB143">
        <v>2</v>
      </c>
      <c r="BC143" s="21">
        <f t="shared" si="29"/>
        <v>15.384615384615385</v>
      </c>
      <c r="BD143" t="s">
        <v>242</v>
      </c>
      <c r="BG143" s="27">
        <v>0</v>
      </c>
      <c r="BJ143" t="s">
        <v>242</v>
      </c>
      <c r="BM143" s="27">
        <v>1</v>
      </c>
      <c r="BN143">
        <v>2</v>
      </c>
      <c r="BQ143" s="27">
        <v>1</v>
      </c>
      <c r="BR143">
        <v>5</v>
      </c>
      <c r="BS143" s="21">
        <f t="shared" si="27"/>
        <v>38.461538461538467</v>
      </c>
      <c r="BU143">
        <v>1</v>
      </c>
      <c r="BX143" s="27">
        <v>1</v>
      </c>
      <c r="BY143">
        <v>5</v>
      </c>
      <c r="BZ143" s="21">
        <f t="shared" si="28"/>
        <v>38.461538461538467</v>
      </c>
      <c r="CA143">
        <v>1</v>
      </c>
      <c r="CB143">
        <v>1</v>
      </c>
      <c r="CE143" s="27">
        <v>0</v>
      </c>
    </row>
    <row r="144" spans="1:84" ht="15" hidden="1" customHeight="1" x14ac:dyDescent="0.2">
      <c r="A144">
        <v>143</v>
      </c>
      <c r="B144">
        <v>145</v>
      </c>
      <c r="C144" s="1">
        <v>44795.604861111111</v>
      </c>
      <c r="D144" s="1">
        <v>44795.604861111111</v>
      </c>
      <c r="E144">
        <v>4</v>
      </c>
      <c r="G144" t="s">
        <v>242</v>
      </c>
      <c r="H144" t="s">
        <v>242</v>
      </c>
      <c r="I144">
        <v>1</v>
      </c>
      <c r="J144" s="1">
        <v>44795.604861111111</v>
      </c>
      <c r="K144" t="s">
        <v>3450</v>
      </c>
      <c r="L144" t="s">
        <v>242</v>
      </c>
      <c r="M144" t="s">
        <v>242</v>
      </c>
      <c r="P144" t="s">
        <v>242</v>
      </c>
      <c r="Q144" t="s">
        <v>242</v>
      </c>
      <c r="T144" t="s">
        <v>3451</v>
      </c>
      <c r="U144" t="s">
        <v>3452</v>
      </c>
      <c r="V144" t="s">
        <v>3453</v>
      </c>
      <c r="W144">
        <v>4213</v>
      </c>
      <c r="X144" t="s">
        <v>476</v>
      </c>
      <c r="Y144" t="s">
        <v>3454</v>
      </c>
      <c r="Z144">
        <v>2020</v>
      </c>
      <c r="AA144">
        <v>0</v>
      </c>
      <c r="AD144">
        <v>10</v>
      </c>
      <c r="AE144" t="s">
        <v>242</v>
      </c>
      <c r="AH144" s="27">
        <v>0</v>
      </c>
      <c r="AI144">
        <v>0</v>
      </c>
      <c r="AJ144" s="21">
        <f t="shared" si="30"/>
        <v>0</v>
      </c>
      <c r="AK144" s="27">
        <v>0</v>
      </c>
      <c r="AL144">
        <v>0</v>
      </c>
      <c r="AM144" s="36">
        <f t="shared" si="31"/>
        <v>0</v>
      </c>
      <c r="AN144" s="27">
        <v>0</v>
      </c>
      <c r="AO144">
        <v>0</v>
      </c>
      <c r="AP144" s="36">
        <f t="shared" si="33"/>
        <v>0</v>
      </c>
      <c r="AR144" t="s">
        <v>242</v>
      </c>
      <c r="AU144" s="27">
        <v>1</v>
      </c>
      <c r="AV144">
        <v>1</v>
      </c>
      <c r="AW144" s="21">
        <f t="shared" si="34"/>
        <v>10</v>
      </c>
      <c r="AX144">
        <v>2</v>
      </c>
      <c r="BA144" s="27">
        <v>1</v>
      </c>
      <c r="BB144">
        <v>2</v>
      </c>
      <c r="BC144" s="21">
        <f t="shared" si="29"/>
        <v>20</v>
      </c>
      <c r="BD144" t="s">
        <v>242</v>
      </c>
      <c r="BG144" s="27">
        <v>1</v>
      </c>
      <c r="BJ144">
        <v>2</v>
      </c>
      <c r="BM144" s="27">
        <v>1</v>
      </c>
      <c r="BN144">
        <v>2</v>
      </c>
      <c r="BQ144" s="27">
        <v>1</v>
      </c>
      <c r="BR144">
        <v>3</v>
      </c>
      <c r="BS144" s="21">
        <f t="shared" si="27"/>
        <v>30</v>
      </c>
      <c r="BT144" t="s">
        <v>3455</v>
      </c>
      <c r="BU144">
        <v>1</v>
      </c>
      <c r="BX144" s="27">
        <v>0</v>
      </c>
      <c r="BY144" s="24">
        <v>0</v>
      </c>
      <c r="BZ144" s="21">
        <f t="shared" si="28"/>
        <v>0</v>
      </c>
      <c r="CA144" t="s">
        <v>242</v>
      </c>
      <c r="CB144" t="s">
        <v>242</v>
      </c>
      <c r="CE144" s="27">
        <v>0</v>
      </c>
    </row>
    <row r="145" spans="1:84" ht="15" hidden="1" customHeight="1" x14ac:dyDescent="0.2">
      <c r="A145">
        <v>144</v>
      </c>
      <c r="B145">
        <v>147</v>
      </c>
      <c r="C145" s="1">
        <v>44795.604861111111</v>
      </c>
      <c r="D145" s="1">
        <v>44795.604861111111</v>
      </c>
      <c r="E145">
        <v>4</v>
      </c>
      <c r="G145" t="s">
        <v>242</v>
      </c>
      <c r="H145" t="s">
        <v>242</v>
      </c>
      <c r="I145">
        <v>1</v>
      </c>
      <c r="J145" s="1">
        <v>44795.604861111111</v>
      </c>
      <c r="K145" t="s">
        <v>3468</v>
      </c>
      <c r="L145" t="s">
        <v>242</v>
      </c>
      <c r="M145" t="s">
        <v>242</v>
      </c>
      <c r="P145" t="s">
        <v>242</v>
      </c>
      <c r="Q145" t="s">
        <v>242</v>
      </c>
      <c r="T145" t="s">
        <v>3469</v>
      </c>
      <c r="U145" t="s">
        <v>3470</v>
      </c>
      <c r="V145">
        <v>192446102</v>
      </c>
      <c r="W145">
        <v>7370</v>
      </c>
      <c r="X145" t="s">
        <v>297</v>
      </c>
      <c r="Y145" t="s">
        <v>765</v>
      </c>
      <c r="Z145">
        <v>2020</v>
      </c>
      <c r="AA145">
        <v>0.5</v>
      </c>
      <c r="AB145">
        <v>13</v>
      </c>
      <c r="AD145">
        <v>11</v>
      </c>
      <c r="AE145" t="s">
        <v>242</v>
      </c>
      <c r="AH145" s="27">
        <v>0</v>
      </c>
      <c r="AI145">
        <v>0</v>
      </c>
      <c r="AJ145" s="21">
        <f t="shared" si="30"/>
        <v>0</v>
      </c>
      <c r="AK145" s="27">
        <v>0</v>
      </c>
      <c r="AL145">
        <v>0</v>
      </c>
      <c r="AM145" s="36">
        <f t="shared" si="31"/>
        <v>0</v>
      </c>
      <c r="AN145" s="27">
        <v>0</v>
      </c>
      <c r="AO145">
        <v>0</v>
      </c>
      <c r="AP145" s="36">
        <f t="shared" si="33"/>
        <v>0</v>
      </c>
      <c r="AR145" t="s">
        <v>242</v>
      </c>
      <c r="AU145" s="27">
        <v>1</v>
      </c>
      <c r="AV145">
        <v>1</v>
      </c>
      <c r="AW145" s="21">
        <f t="shared" si="34"/>
        <v>9.0909090909090917</v>
      </c>
      <c r="AX145">
        <v>2</v>
      </c>
      <c r="BA145" s="27">
        <v>1</v>
      </c>
      <c r="BB145">
        <v>2</v>
      </c>
      <c r="BC145" s="21">
        <f t="shared" si="29"/>
        <v>18.181818181818183</v>
      </c>
      <c r="BD145" t="s">
        <v>242</v>
      </c>
      <c r="BG145" s="27">
        <v>1</v>
      </c>
      <c r="BJ145">
        <v>2</v>
      </c>
      <c r="BM145" s="27">
        <v>1</v>
      </c>
      <c r="BN145">
        <v>2</v>
      </c>
      <c r="BQ145" s="27">
        <v>1</v>
      </c>
      <c r="BR145">
        <v>4</v>
      </c>
      <c r="BS145" s="21">
        <f t="shared" si="27"/>
        <v>36.363636363636367</v>
      </c>
      <c r="BT145" t="s">
        <v>3471</v>
      </c>
      <c r="BU145">
        <v>1</v>
      </c>
      <c r="BX145" s="27">
        <v>0</v>
      </c>
      <c r="BY145" s="24">
        <v>0</v>
      </c>
      <c r="BZ145" s="21">
        <f t="shared" si="28"/>
        <v>0</v>
      </c>
      <c r="CA145" t="s">
        <v>242</v>
      </c>
      <c r="CB145" t="s">
        <v>242</v>
      </c>
      <c r="CE145" s="27">
        <v>0</v>
      </c>
    </row>
    <row r="146" spans="1:84" ht="15" hidden="1" customHeight="1" x14ac:dyDescent="0.2">
      <c r="A146" s="10">
        <v>145</v>
      </c>
      <c r="B146">
        <v>148</v>
      </c>
      <c r="C146" s="1">
        <v>44795.604861111111</v>
      </c>
      <c r="D146" s="1">
        <v>44795.604861111111</v>
      </c>
      <c r="E146">
        <v>4</v>
      </c>
      <c r="G146" t="s">
        <v>242</v>
      </c>
      <c r="H146" t="s">
        <v>242</v>
      </c>
      <c r="I146">
        <v>1</v>
      </c>
      <c r="J146" s="1">
        <v>44795.604861111111</v>
      </c>
      <c r="K146" t="s">
        <v>3477</v>
      </c>
      <c r="L146" t="s">
        <v>242</v>
      </c>
      <c r="M146" t="s">
        <v>242</v>
      </c>
      <c r="P146" t="s">
        <v>242</v>
      </c>
      <c r="Q146" t="s">
        <v>242</v>
      </c>
      <c r="T146" s="10" t="s">
        <v>3478</v>
      </c>
      <c r="U146" t="s">
        <v>3479</v>
      </c>
      <c r="V146">
        <v>169656105</v>
      </c>
      <c r="W146">
        <v>5812</v>
      </c>
      <c r="X146" s="10" t="s">
        <v>271</v>
      </c>
      <c r="Y146" s="10" t="s">
        <v>1304</v>
      </c>
      <c r="Z146" s="10">
        <v>2020</v>
      </c>
      <c r="AA146" s="10">
        <v>0.5</v>
      </c>
      <c r="AB146">
        <v>15</v>
      </c>
      <c r="AD146" s="10">
        <v>9</v>
      </c>
      <c r="AE146" t="s">
        <v>242</v>
      </c>
      <c r="AH146" s="22">
        <v>1</v>
      </c>
      <c r="AI146" s="10">
        <v>9</v>
      </c>
      <c r="AJ146" s="21">
        <f t="shared" si="30"/>
        <v>100</v>
      </c>
      <c r="AK146" s="22">
        <v>1</v>
      </c>
      <c r="AL146" s="10">
        <v>4</v>
      </c>
      <c r="AM146" s="36">
        <f t="shared" si="31"/>
        <v>44.444444444444443</v>
      </c>
      <c r="AN146" s="22">
        <v>1</v>
      </c>
      <c r="AO146" s="10">
        <v>4</v>
      </c>
      <c r="AP146" s="36">
        <f t="shared" si="33"/>
        <v>44.444444444444443</v>
      </c>
      <c r="AQ146" t="s">
        <v>3480</v>
      </c>
      <c r="AR146">
        <v>3</v>
      </c>
      <c r="AU146" s="22">
        <v>1</v>
      </c>
      <c r="AV146" s="10">
        <v>1</v>
      </c>
      <c r="AW146" s="21">
        <f t="shared" si="34"/>
        <v>11.111111111111111</v>
      </c>
      <c r="AX146">
        <v>2</v>
      </c>
      <c r="BA146" s="22">
        <v>1</v>
      </c>
      <c r="BB146" s="10">
        <v>2</v>
      </c>
      <c r="BC146" s="21">
        <f t="shared" si="29"/>
        <v>22.222222222222221</v>
      </c>
      <c r="BD146" t="s">
        <v>242</v>
      </c>
      <c r="BG146" s="22">
        <v>1</v>
      </c>
      <c r="BH146" s="10"/>
      <c r="BI146" s="10"/>
      <c r="BJ146">
        <v>2</v>
      </c>
      <c r="BM146" s="22">
        <v>1</v>
      </c>
      <c r="BN146">
        <v>2</v>
      </c>
      <c r="BQ146" s="22">
        <v>1</v>
      </c>
      <c r="BR146" s="10">
        <v>3</v>
      </c>
      <c r="BS146" s="21">
        <f t="shared" si="27"/>
        <v>33.333333333333329</v>
      </c>
      <c r="BT146" s="10" t="s">
        <v>3455</v>
      </c>
      <c r="BU146" s="10">
        <v>3</v>
      </c>
      <c r="BV146" s="10"/>
      <c r="BW146" s="10"/>
      <c r="BX146" s="22">
        <v>1</v>
      </c>
      <c r="BY146" s="10">
        <v>2</v>
      </c>
      <c r="BZ146" s="21">
        <f t="shared" ref="BZ146:BZ157" si="35">BY146/AD146*100</f>
        <v>22.222222222222221</v>
      </c>
      <c r="CA146" s="10">
        <v>2</v>
      </c>
      <c r="CB146" s="10">
        <v>3</v>
      </c>
      <c r="CC146" s="10"/>
      <c r="CD146" s="10"/>
      <c r="CE146" s="22">
        <v>0</v>
      </c>
      <c r="CF146" s="10"/>
    </row>
    <row r="147" spans="1:84" ht="15" hidden="1" customHeight="1" x14ac:dyDescent="0.2">
      <c r="A147">
        <v>146</v>
      </c>
      <c r="B147">
        <v>149</v>
      </c>
      <c r="C147" s="1">
        <v>44795.604861111111</v>
      </c>
      <c r="D147" s="1">
        <v>44795.604861111111</v>
      </c>
      <c r="E147">
        <v>4</v>
      </c>
      <c r="G147" t="s">
        <v>242</v>
      </c>
      <c r="H147" t="s">
        <v>242</v>
      </c>
      <c r="I147">
        <v>1</v>
      </c>
      <c r="J147" s="1">
        <v>44795.604861111111</v>
      </c>
      <c r="K147" t="s">
        <v>3492</v>
      </c>
      <c r="L147" t="s">
        <v>242</v>
      </c>
      <c r="M147" t="s">
        <v>242</v>
      </c>
      <c r="P147" t="s">
        <v>242</v>
      </c>
      <c r="Q147" t="s">
        <v>242</v>
      </c>
      <c r="T147" t="s">
        <v>3493</v>
      </c>
      <c r="U147" t="s">
        <v>3494</v>
      </c>
      <c r="V147">
        <v>38222105</v>
      </c>
      <c r="W147">
        <v>3674</v>
      </c>
      <c r="X147" t="s">
        <v>297</v>
      </c>
      <c r="Y147" t="s">
        <v>1864</v>
      </c>
      <c r="Z147">
        <v>2020</v>
      </c>
      <c r="AA147">
        <v>1</v>
      </c>
      <c r="AB147">
        <v>9</v>
      </c>
      <c r="AD147">
        <v>10</v>
      </c>
      <c r="AE147" t="s">
        <v>242</v>
      </c>
      <c r="AH147" s="27">
        <v>1</v>
      </c>
      <c r="AI147">
        <v>3</v>
      </c>
      <c r="AJ147" s="21">
        <f t="shared" si="30"/>
        <v>30</v>
      </c>
      <c r="AK147" s="27">
        <v>0</v>
      </c>
      <c r="AL147">
        <v>0</v>
      </c>
      <c r="AM147" s="36">
        <f t="shared" si="31"/>
        <v>0</v>
      </c>
      <c r="AN147" s="27">
        <v>0</v>
      </c>
      <c r="AO147">
        <v>0</v>
      </c>
      <c r="AP147" s="36">
        <f t="shared" si="33"/>
        <v>0</v>
      </c>
      <c r="AR147">
        <v>3</v>
      </c>
      <c r="AU147" s="27">
        <v>1</v>
      </c>
      <c r="AV147">
        <v>1</v>
      </c>
      <c r="AW147" s="21">
        <f t="shared" si="34"/>
        <v>10</v>
      </c>
      <c r="AX147">
        <v>2</v>
      </c>
      <c r="BA147" s="27">
        <v>1</v>
      </c>
      <c r="BB147">
        <v>2</v>
      </c>
      <c r="BC147" s="21">
        <f t="shared" si="29"/>
        <v>20</v>
      </c>
      <c r="BD147" t="s">
        <v>242</v>
      </c>
      <c r="BG147" s="27">
        <v>1</v>
      </c>
      <c r="BH147">
        <v>7</v>
      </c>
      <c r="BJ147">
        <v>2</v>
      </c>
      <c r="BM147" s="27">
        <v>1</v>
      </c>
      <c r="BN147">
        <v>2</v>
      </c>
      <c r="BQ147" s="27">
        <v>1</v>
      </c>
      <c r="BR147">
        <v>4</v>
      </c>
      <c r="BS147" s="21">
        <f t="shared" si="27"/>
        <v>40</v>
      </c>
      <c r="BU147">
        <v>3</v>
      </c>
      <c r="BX147" s="27">
        <v>1</v>
      </c>
      <c r="BY147">
        <v>3</v>
      </c>
      <c r="BZ147" s="21">
        <f t="shared" si="35"/>
        <v>30</v>
      </c>
      <c r="CA147">
        <v>2</v>
      </c>
      <c r="CB147">
        <v>3</v>
      </c>
      <c r="CE147" s="27">
        <v>0</v>
      </c>
    </row>
    <row r="148" spans="1:84" ht="15" hidden="1" customHeight="1" x14ac:dyDescent="0.2">
      <c r="A148">
        <v>147</v>
      </c>
      <c r="B148">
        <v>150</v>
      </c>
      <c r="C148" s="1">
        <v>44795.604861111111</v>
      </c>
      <c r="D148" s="1">
        <v>44795.604861111111</v>
      </c>
      <c r="E148">
        <v>4</v>
      </c>
      <c r="G148" t="s">
        <v>242</v>
      </c>
      <c r="H148" t="s">
        <v>242</v>
      </c>
      <c r="I148">
        <v>1</v>
      </c>
      <c r="J148" s="1">
        <v>44795.604861111111</v>
      </c>
      <c r="K148" t="s">
        <v>3505</v>
      </c>
      <c r="L148" t="s">
        <v>242</v>
      </c>
      <c r="M148" t="s">
        <v>242</v>
      </c>
      <c r="P148" t="s">
        <v>242</v>
      </c>
      <c r="Q148" t="s">
        <v>242</v>
      </c>
      <c r="T148" t="s">
        <v>3506</v>
      </c>
      <c r="U148" t="s">
        <v>3507</v>
      </c>
      <c r="V148" t="s">
        <v>3508</v>
      </c>
      <c r="W148">
        <v>6798</v>
      </c>
      <c r="X148" t="s">
        <v>659</v>
      </c>
      <c r="Y148" t="s">
        <v>660</v>
      </c>
      <c r="Z148">
        <v>2019</v>
      </c>
      <c r="AA148">
        <v>0</v>
      </c>
      <c r="AD148">
        <v>8</v>
      </c>
      <c r="AE148" t="s">
        <v>242</v>
      </c>
      <c r="AH148" s="27">
        <v>1</v>
      </c>
      <c r="AI148">
        <v>4</v>
      </c>
      <c r="AJ148" s="21">
        <f t="shared" si="30"/>
        <v>50</v>
      </c>
      <c r="AK148" s="27">
        <v>0</v>
      </c>
      <c r="AL148">
        <v>0</v>
      </c>
      <c r="AM148" s="36">
        <f t="shared" si="31"/>
        <v>0</v>
      </c>
      <c r="AN148" s="27">
        <v>0</v>
      </c>
      <c r="AO148">
        <v>0</v>
      </c>
      <c r="AP148" s="36">
        <f t="shared" si="33"/>
        <v>0</v>
      </c>
      <c r="AR148">
        <v>3</v>
      </c>
      <c r="AU148" s="27">
        <v>1</v>
      </c>
      <c r="AV148">
        <v>1</v>
      </c>
      <c r="AW148" s="21">
        <f t="shared" si="34"/>
        <v>12.5</v>
      </c>
      <c r="AX148">
        <v>3</v>
      </c>
      <c r="BA148" s="27">
        <v>1</v>
      </c>
      <c r="BB148">
        <v>2</v>
      </c>
      <c r="BC148" s="21">
        <f t="shared" si="29"/>
        <v>25</v>
      </c>
      <c r="BD148" t="s">
        <v>242</v>
      </c>
      <c r="BG148" s="27">
        <v>1</v>
      </c>
      <c r="BJ148">
        <v>3</v>
      </c>
      <c r="BM148" s="27">
        <v>1</v>
      </c>
      <c r="BN148">
        <v>3</v>
      </c>
      <c r="BQ148" s="27">
        <v>1</v>
      </c>
      <c r="BR148">
        <v>1</v>
      </c>
      <c r="BS148" s="21">
        <f t="shared" si="27"/>
        <v>12.5</v>
      </c>
      <c r="BU148">
        <v>3</v>
      </c>
      <c r="BX148" s="27">
        <v>0</v>
      </c>
      <c r="BY148" s="24">
        <v>0</v>
      </c>
      <c r="BZ148" s="21">
        <f t="shared" si="35"/>
        <v>0</v>
      </c>
      <c r="CA148" t="s">
        <v>242</v>
      </c>
      <c r="CB148" t="s">
        <v>242</v>
      </c>
      <c r="CE148" s="27">
        <v>0</v>
      </c>
    </row>
    <row r="149" spans="1:84" ht="15" hidden="1" customHeight="1" x14ac:dyDescent="0.2">
      <c r="A149">
        <v>148</v>
      </c>
      <c r="B149">
        <v>152</v>
      </c>
      <c r="C149" s="1">
        <v>44795.604861111111</v>
      </c>
      <c r="D149" s="1">
        <v>44795.604861111111</v>
      </c>
      <c r="E149">
        <v>4</v>
      </c>
      <c r="G149" t="s">
        <v>242</v>
      </c>
      <c r="H149" t="s">
        <v>242</v>
      </c>
      <c r="I149">
        <v>1</v>
      </c>
      <c r="J149" s="1">
        <v>44795.604861111111</v>
      </c>
      <c r="K149" t="s">
        <v>3515</v>
      </c>
      <c r="L149" t="s">
        <v>242</v>
      </c>
      <c r="M149" t="s">
        <v>242</v>
      </c>
      <c r="P149" t="s">
        <v>242</v>
      </c>
      <c r="Q149" t="s">
        <v>242</v>
      </c>
      <c r="T149" t="s">
        <v>3516</v>
      </c>
      <c r="U149" t="s">
        <v>3517</v>
      </c>
      <c r="V149" t="s">
        <v>3518</v>
      </c>
      <c r="W149">
        <v>2834</v>
      </c>
      <c r="X149" t="s">
        <v>350</v>
      </c>
      <c r="Y149" t="s">
        <v>2570</v>
      </c>
      <c r="Z149">
        <v>2020</v>
      </c>
      <c r="AA149">
        <v>0.5</v>
      </c>
      <c r="AB149">
        <v>4</v>
      </c>
      <c r="AD149">
        <v>12</v>
      </c>
      <c r="AE149" t="s">
        <v>242</v>
      </c>
      <c r="AH149" s="27">
        <v>1</v>
      </c>
      <c r="AI149">
        <v>6</v>
      </c>
      <c r="AJ149" s="21">
        <f t="shared" si="30"/>
        <v>50</v>
      </c>
      <c r="AK149" s="27">
        <v>0</v>
      </c>
      <c r="AL149">
        <v>0</v>
      </c>
      <c r="AM149" s="36">
        <f t="shared" si="31"/>
        <v>0</v>
      </c>
      <c r="AN149" s="27">
        <v>0</v>
      </c>
      <c r="AO149">
        <v>0</v>
      </c>
      <c r="AP149" s="36">
        <f t="shared" si="33"/>
        <v>0</v>
      </c>
      <c r="AR149">
        <v>3</v>
      </c>
      <c r="AU149" s="27">
        <v>1</v>
      </c>
      <c r="AV149">
        <v>2</v>
      </c>
      <c r="AW149" s="21">
        <f t="shared" si="34"/>
        <v>16.666666666666664</v>
      </c>
      <c r="AX149">
        <v>3</v>
      </c>
      <c r="BA149" s="27">
        <v>1</v>
      </c>
      <c r="BB149">
        <v>2</v>
      </c>
      <c r="BC149" s="21">
        <f t="shared" si="29"/>
        <v>16.666666666666664</v>
      </c>
      <c r="BD149" t="s">
        <v>242</v>
      </c>
      <c r="BG149" s="27">
        <v>1</v>
      </c>
      <c r="BJ149">
        <v>2</v>
      </c>
      <c r="BM149" s="27">
        <v>1</v>
      </c>
      <c r="BN149">
        <v>2</v>
      </c>
      <c r="BQ149" s="27">
        <v>1</v>
      </c>
      <c r="BR149">
        <v>3</v>
      </c>
      <c r="BS149" s="21">
        <f t="shared" si="27"/>
        <v>25</v>
      </c>
      <c r="BT149" t="s">
        <v>3455</v>
      </c>
      <c r="BU149">
        <v>3</v>
      </c>
      <c r="BX149" s="27">
        <v>1</v>
      </c>
      <c r="BY149">
        <v>4</v>
      </c>
      <c r="BZ149" s="21">
        <f t="shared" si="35"/>
        <v>33.333333333333329</v>
      </c>
      <c r="CA149">
        <v>2</v>
      </c>
      <c r="CB149">
        <v>1</v>
      </c>
      <c r="CE149" s="27">
        <v>0</v>
      </c>
    </row>
    <row r="150" spans="1:84" ht="15" hidden="1" customHeight="1" x14ac:dyDescent="0.2">
      <c r="A150">
        <v>149</v>
      </c>
      <c r="B150">
        <v>154</v>
      </c>
      <c r="C150" s="1">
        <v>44795.604861111111</v>
      </c>
      <c r="D150" s="1">
        <v>44795.604861111111</v>
      </c>
      <c r="E150">
        <v>4</v>
      </c>
      <c r="G150" t="s">
        <v>242</v>
      </c>
      <c r="H150" t="s">
        <v>242</v>
      </c>
      <c r="I150">
        <v>1</v>
      </c>
      <c r="J150" s="1">
        <v>44795.604861111111</v>
      </c>
      <c r="K150" t="s">
        <v>3533</v>
      </c>
      <c r="L150" t="s">
        <v>242</v>
      </c>
      <c r="M150" t="s">
        <v>242</v>
      </c>
      <c r="P150" t="s">
        <v>242</v>
      </c>
      <c r="Q150" t="s">
        <v>242</v>
      </c>
      <c r="T150" t="s">
        <v>3534</v>
      </c>
      <c r="U150" t="s">
        <v>3535</v>
      </c>
      <c r="V150">
        <v>538034109</v>
      </c>
      <c r="W150">
        <v>7900</v>
      </c>
      <c r="X150" t="s">
        <v>1487</v>
      </c>
      <c r="Y150" t="s">
        <v>3536</v>
      </c>
      <c r="Z150">
        <v>2020</v>
      </c>
      <c r="AA150">
        <v>0</v>
      </c>
      <c r="AD150">
        <v>12</v>
      </c>
      <c r="AE150" t="s">
        <v>242</v>
      </c>
      <c r="AH150" s="27">
        <v>1</v>
      </c>
      <c r="AI150">
        <v>3</v>
      </c>
      <c r="AJ150" s="21">
        <f t="shared" si="30"/>
        <v>25</v>
      </c>
      <c r="AK150" s="27">
        <v>0</v>
      </c>
      <c r="AL150">
        <v>0</v>
      </c>
      <c r="AM150" s="36">
        <f t="shared" si="31"/>
        <v>0</v>
      </c>
      <c r="AN150" s="27">
        <v>1</v>
      </c>
      <c r="AO150">
        <v>1</v>
      </c>
      <c r="AP150" s="36">
        <f t="shared" si="33"/>
        <v>8.3333333333333321</v>
      </c>
      <c r="AR150">
        <v>3</v>
      </c>
      <c r="AU150" s="27">
        <v>1</v>
      </c>
      <c r="AV150">
        <v>1</v>
      </c>
      <c r="AW150" s="21">
        <f t="shared" si="34"/>
        <v>8.3333333333333321</v>
      </c>
      <c r="AX150">
        <v>2</v>
      </c>
      <c r="BA150" s="27">
        <v>1</v>
      </c>
      <c r="BB150">
        <v>2</v>
      </c>
      <c r="BC150" s="21">
        <f t="shared" si="29"/>
        <v>16.666666666666664</v>
      </c>
      <c r="BD150" t="s">
        <v>242</v>
      </c>
      <c r="BG150" s="27">
        <v>1</v>
      </c>
      <c r="BJ150">
        <v>2</v>
      </c>
      <c r="BM150" s="27">
        <v>1</v>
      </c>
      <c r="BN150">
        <v>2</v>
      </c>
      <c r="BQ150" s="27">
        <v>0</v>
      </c>
      <c r="BR150">
        <v>0</v>
      </c>
      <c r="BS150" s="21">
        <f t="shared" si="27"/>
        <v>0</v>
      </c>
      <c r="BU150" t="s">
        <v>242</v>
      </c>
      <c r="BX150" s="27">
        <v>0</v>
      </c>
      <c r="BY150" s="24">
        <v>0</v>
      </c>
      <c r="BZ150" s="21">
        <f t="shared" si="35"/>
        <v>0</v>
      </c>
      <c r="CA150" t="s">
        <v>242</v>
      </c>
      <c r="CB150" t="s">
        <v>242</v>
      </c>
      <c r="CE150" s="27">
        <v>0</v>
      </c>
    </row>
    <row r="151" spans="1:84" ht="15" hidden="1" customHeight="1" x14ac:dyDescent="0.2">
      <c r="A151">
        <v>150</v>
      </c>
      <c r="B151">
        <v>155</v>
      </c>
      <c r="C151" s="1">
        <v>44795.604861111111</v>
      </c>
      <c r="D151" s="1">
        <v>44795.604861111111</v>
      </c>
      <c r="E151">
        <v>4</v>
      </c>
      <c r="G151" t="s">
        <v>242</v>
      </c>
      <c r="H151" t="s">
        <v>242</v>
      </c>
      <c r="I151">
        <v>1</v>
      </c>
      <c r="J151" s="1">
        <v>44795.604861111111</v>
      </c>
      <c r="K151" t="s">
        <v>3544</v>
      </c>
      <c r="L151" t="s">
        <v>242</v>
      </c>
      <c r="M151" t="s">
        <v>242</v>
      </c>
      <c r="P151" t="s">
        <v>242</v>
      </c>
      <c r="Q151" t="s">
        <v>242</v>
      </c>
      <c r="T151" t="s">
        <v>3545</v>
      </c>
      <c r="U151" t="s">
        <v>3546</v>
      </c>
      <c r="V151">
        <v>871607107</v>
      </c>
      <c r="W151">
        <v>7372</v>
      </c>
      <c r="X151" t="s">
        <v>297</v>
      </c>
      <c r="Y151" t="s">
        <v>1077</v>
      </c>
      <c r="Z151">
        <v>2020</v>
      </c>
      <c r="AA151">
        <v>0</v>
      </c>
      <c r="AD151">
        <v>9</v>
      </c>
      <c r="AE151" t="s">
        <v>242</v>
      </c>
      <c r="AH151" s="27">
        <v>1</v>
      </c>
      <c r="AI151">
        <v>6</v>
      </c>
      <c r="AJ151" s="21">
        <f t="shared" si="30"/>
        <v>66.666666666666657</v>
      </c>
      <c r="AK151" s="27">
        <v>0</v>
      </c>
      <c r="AL151">
        <v>0</v>
      </c>
      <c r="AM151" s="36">
        <f t="shared" si="31"/>
        <v>0</v>
      </c>
      <c r="AN151" s="27">
        <v>0</v>
      </c>
      <c r="AO151">
        <v>0</v>
      </c>
      <c r="AP151" s="36">
        <f t="shared" si="33"/>
        <v>0</v>
      </c>
      <c r="AR151">
        <v>2</v>
      </c>
      <c r="AU151" s="27">
        <v>1</v>
      </c>
      <c r="AV151">
        <v>3</v>
      </c>
      <c r="AW151" s="21">
        <f t="shared" si="34"/>
        <v>33.333333333333329</v>
      </c>
      <c r="AX151">
        <v>2</v>
      </c>
      <c r="BA151" s="27">
        <v>1</v>
      </c>
      <c r="BB151">
        <v>2</v>
      </c>
      <c r="BC151" s="21">
        <f t="shared" si="29"/>
        <v>22.222222222222221</v>
      </c>
      <c r="BD151" t="s">
        <v>242</v>
      </c>
      <c r="BG151" s="27">
        <v>1</v>
      </c>
      <c r="BJ151">
        <v>2</v>
      </c>
      <c r="BM151" s="27">
        <v>1</v>
      </c>
      <c r="BN151">
        <v>2</v>
      </c>
      <c r="BQ151" s="27">
        <v>1</v>
      </c>
      <c r="BR151">
        <v>3</v>
      </c>
      <c r="BS151" s="21">
        <f t="shared" si="27"/>
        <v>33.333333333333329</v>
      </c>
      <c r="BT151" t="s">
        <v>3547</v>
      </c>
      <c r="BU151">
        <v>1</v>
      </c>
      <c r="BX151" s="27">
        <v>1</v>
      </c>
      <c r="BY151">
        <v>2</v>
      </c>
      <c r="BZ151" s="21">
        <f t="shared" si="35"/>
        <v>22.222222222222221</v>
      </c>
      <c r="CA151">
        <v>2</v>
      </c>
      <c r="CB151">
        <v>1</v>
      </c>
      <c r="CE151" s="27">
        <v>0</v>
      </c>
    </row>
    <row r="152" spans="1:84" ht="15" hidden="1" customHeight="1" x14ac:dyDescent="0.2">
      <c r="A152">
        <v>151</v>
      </c>
      <c r="B152">
        <v>156</v>
      </c>
      <c r="C152" s="1">
        <v>44795.604861111111</v>
      </c>
      <c r="D152" s="1">
        <v>44795.604861111111</v>
      </c>
      <c r="E152">
        <v>4</v>
      </c>
      <c r="G152" t="s">
        <v>242</v>
      </c>
      <c r="H152" t="s">
        <v>242</v>
      </c>
      <c r="I152">
        <v>1</v>
      </c>
      <c r="J152" s="1">
        <v>44795.604861111111</v>
      </c>
      <c r="K152" t="s">
        <v>3559</v>
      </c>
      <c r="L152" t="s">
        <v>242</v>
      </c>
      <c r="M152" t="s">
        <v>242</v>
      </c>
      <c r="P152" t="s">
        <v>242</v>
      </c>
      <c r="Q152" t="s">
        <v>242</v>
      </c>
      <c r="T152" t="s">
        <v>3560</v>
      </c>
      <c r="U152" t="s">
        <v>3561</v>
      </c>
      <c r="V152">
        <v>512807108</v>
      </c>
      <c r="W152">
        <v>3559</v>
      </c>
      <c r="X152" t="s">
        <v>297</v>
      </c>
      <c r="Y152" t="s">
        <v>1864</v>
      </c>
      <c r="Z152">
        <v>2020</v>
      </c>
      <c r="AA152">
        <v>0</v>
      </c>
      <c r="AD152">
        <v>9</v>
      </c>
      <c r="AE152" t="s">
        <v>242</v>
      </c>
      <c r="AH152" s="27">
        <v>1</v>
      </c>
      <c r="AI152">
        <v>8</v>
      </c>
      <c r="AJ152" s="21">
        <f t="shared" si="30"/>
        <v>88.888888888888886</v>
      </c>
      <c r="AK152" s="27">
        <v>0</v>
      </c>
      <c r="AL152">
        <v>0</v>
      </c>
      <c r="AM152" s="36">
        <f t="shared" si="31"/>
        <v>0</v>
      </c>
      <c r="AN152" s="27">
        <v>0</v>
      </c>
      <c r="AO152">
        <v>0</v>
      </c>
      <c r="AP152" s="36">
        <f t="shared" si="33"/>
        <v>0</v>
      </c>
      <c r="AR152">
        <v>3</v>
      </c>
      <c r="AU152" s="27">
        <v>1</v>
      </c>
      <c r="AV152">
        <v>1</v>
      </c>
      <c r="AW152" s="21">
        <f t="shared" si="34"/>
        <v>11.111111111111111</v>
      </c>
      <c r="AX152">
        <v>3</v>
      </c>
      <c r="BA152" s="27">
        <v>1</v>
      </c>
      <c r="BB152">
        <v>3</v>
      </c>
      <c r="BC152" s="21">
        <f t="shared" si="29"/>
        <v>33.333333333333329</v>
      </c>
      <c r="BD152" t="s">
        <v>242</v>
      </c>
      <c r="BG152" s="27">
        <v>1</v>
      </c>
      <c r="BH152">
        <v>5.89</v>
      </c>
      <c r="BJ152">
        <v>3</v>
      </c>
      <c r="BM152" s="27">
        <v>1</v>
      </c>
      <c r="BN152">
        <v>2</v>
      </c>
      <c r="BQ152" s="27">
        <v>1</v>
      </c>
      <c r="BR152">
        <v>3</v>
      </c>
      <c r="BS152" s="21">
        <f t="shared" si="27"/>
        <v>33.333333333333329</v>
      </c>
      <c r="BU152">
        <v>3</v>
      </c>
      <c r="BX152" s="27">
        <v>1</v>
      </c>
      <c r="BY152">
        <v>3</v>
      </c>
      <c r="BZ152" s="21">
        <f t="shared" si="35"/>
        <v>33.333333333333329</v>
      </c>
      <c r="CA152">
        <v>1</v>
      </c>
      <c r="CB152">
        <v>3</v>
      </c>
      <c r="CE152" s="27">
        <v>0</v>
      </c>
    </row>
    <row r="153" spans="1:84" ht="15" hidden="1" customHeight="1" x14ac:dyDescent="0.2">
      <c r="A153">
        <v>152</v>
      </c>
      <c r="B153">
        <v>157</v>
      </c>
      <c r="C153" s="1">
        <v>44795.604861111111</v>
      </c>
      <c r="D153" s="1">
        <v>44795.604861111111</v>
      </c>
      <c r="E153">
        <v>4</v>
      </c>
      <c r="G153" t="s">
        <v>242</v>
      </c>
      <c r="H153" t="s">
        <v>242</v>
      </c>
      <c r="I153">
        <v>1</v>
      </c>
      <c r="J153" s="1">
        <v>44795.604861111111</v>
      </c>
      <c r="K153" t="s">
        <v>3574</v>
      </c>
      <c r="L153" t="s">
        <v>242</v>
      </c>
      <c r="M153" t="s">
        <v>242</v>
      </c>
      <c r="P153" t="s">
        <v>242</v>
      </c>
      <c r="Q153" t="s">
        <v>242</v>
      </c>
      <c r="T153" t="s">
        <v>3575</v>
      </c>
      <c r="U153" t="s">
        <v>3576</v>
      </c>
      <c r="V153" t="s">
        <v>3577</v>
      </c>
      <c r="W153">
        <v>6200</v>
      </c>
      <c r="X153" t="s">
        <v>319</v>
      </c>
      <c r="Y153" t="s">
        <v>1051</v>
      </c>
      <c r="Z153">
        <v>2020</v>
      </c>
      <c r="AA153">
        <v>0</v>
      </c>
      <c r="AD153">
        <v>11</v>
      </c>
      <c r="AE153" t="s">
        <v>242</v>
      </c>
      <c r="AH153" s="27">
        <v>1</v>
      </c>
      <c r="AI153">
        <v>8</v>
      </c>
      <c r="AJ153" s="21">
        <f t="shared" si="30"/>
        <v>72.727272727272734</v>
      </c>
      <c r="AK153" s="27">
        <v>0</v>
      </c>
      <c r="AL153">
        <v>0</v>
      </c>
      <c r="AM153" s="36">
        <f t="shared" si="31"/>
        <v>0</v>
      </c>
      <c r="AN153" s="27">
        <v>0</v>
      </c>
      <c r="AO153">
        <v>0</v>
      </c>
      <c r="AP153" s="36">
        <f t="shared" si="33"/>
        <v>0</v>
      </c>
      <c r="AR153">
        <v>2</v>
      </c>
      <c r="AU153" s="27">
        <v>1</v>
      </c>
      <c r="AV153">
        <v>1</v>
      </c>
      <c r="AW153" s="21">
        <f t="shared" si="34"/>
        <v>9.0909090909090917</v>
      </c>
      <c r="AX153">
        <v>2</v>
      </c>
      <c r="BA153" s="27">
        <v>1</v>
      </c>
      <c r="BB153">
        <v>2</v>
      </c>
      <c r="BC153" s="21">
        <f t="shared" si="29"/>
        <v>18.181818181818183</v>
      </c>
      <c r="BD153" t="s">
        <v>242</v>
      </c>
      <c r="BG153" s="27">
        <v>1</v>
      </c>
      <c r="BH153">
        <v>6</v>
      </c>
      <c r="BJ153">
        <v>2</v>
      </c>
      <c r="BM153" s="27">
        <v>1</v>
      </c>
      <c r="BN153">
        <v>2</v>
      </c>
      <c r="BQ153" s="27">
        <v>1</v>
      </c>
      <c r="BR153">
        <v>4</v>
      </c>
      <c r="BS153" s="21">
        <f t="shared" si="27"/>
        <v>36.363636363636367</v>
      </c>
      <c r="BT153" s="2" t="s">
        <v>3578</v>
      </c>
      <c r="BU153">
        <v>3</v>
      </c>
      <c r="BX153" s="27">
        <v>1</v>
      </c>
      <c r="BY153">
        <v>3</v>
      </c>
      <c r="BZ153" s="21">
        <f t="shared" si="35"/>
        <v>27.27272727272727</v>
      </c>
      <c r="CA153">
        <v>2</v>
      </c>
      <c r="CB153">
        <v>1</v>
      </c>
      <c r="CE153" s="27">
        <v>0</v>
      </c>
    </row>
    <row r="154" spans="1:84" ht="15" hidden="1" customHeight="1" x14ac:dyDescent="0.2">
      <c r="A154">
        <v>153</v>
      </c>
      <c r="B154">
        <v>158</v>
      </c>
      <c r="C154" s="1">
        <v>44795.604861111111</v>
      </c>
      <c r="D154" s="1">
        <v>44795.604861111111</v>
      </c>
      <c r="E154">
        <v>4</v>
      </c>
      <c r="G154" t="s">
        <v>242</v>
      </c>
      <c r="H154" t="s">
        <v>242</v>
      </c>
      <c r="I154">
        <v>1</v>
      </c>
      <c r="J154" s="1">
        <v>44795.604861111111</v>
      </c>
      <c r="K154" t="s">
        <v>3593</v>
      </c>
      <c r="L154" t="s">
        <v>242</v>
      </c>
      <c r="M154" t="s">
        <v>242</v>
      </c>
      <c r="P154" t="s">
        <v>242</v>
      </c>
      <c r="Q154" t="s">
        <v>242</v>
      </c>
      <c r="T154" t="s">
        <v>3594</v>
      </c>
      <c r="U154" t="s">
        <v>3595</v>
      </c>
      <c r="V154">
        <v>761152107</v>
      </c>
      <c r="W154">
        <v>3841</v>
      </c>
      <c r="X154" t="s">
        <v>350</v>
      </c>
      <c r="Y154" t="s">
        <v>992</v>
      </c>
      <c r="Z154">
        <v>2020</v>
      </c>
      <c r="AA154">
        <v>0</v>
      </c>
      <c r="AD154">
        <v>8</v>
      </c>
      <c r="AE154" t="s">
        <v>242</v>
      </c>
      <c r="AH154" s="27">
        <v>1</v>
      </c>
      <c r="AI154">
        <v>1</v>
      </c>
      <c r="AJ154" s="21">
        <f t="shared" si="30"/>
        <v>12.5</v>
      </c>
      <c r="AK154" s="27">
        <v>0</v>
      </c>
      <c r="AL154">
        <v>0</v>
      </c>
      <c r="AM154" s="36">
        <f t="shared" si="31"/>
        <v>0</v>
      </c>
      <c r="AN154" s="27">
        <v>0</v>
      </c>
      <c r="AO154">
        <v>0</v>
      </c>
      <c r="AP154" s="36">
        <f t="shared" si="33"/>
        <v>0</v>
      </c>
      <c r="AR154">
        <v>2</v>
      </c>
      <c r="AU154" s="27">
        <v>1</v>
      </c>
      <c r="AV154">
        <v>3</v>
      </c>
      <c r="AW154" s="21">
        <f t="shared" si="34"/>
        <v>37.5</v>
      </c>
      <c r="AX154">
        <v>2</v>
      </c>
      <c r="BA154" s="27">
        <v>1</v>
      </c>
      <c r="BB154">
        <v>2</v>
      </c>
      <c r="BC154" s="21">
        <f t="shared" si="29"/>
        <v>25</v>
      </c>
      <c r="BD154" t="s">
        <v>242</v>
      </c>
      <c r="BG154" s="27">
        <v>1</v>
      </c>
      <c r="BJ154">
        <v>2</v>
      </c>
      <c r="BM154" s="27">
        <v>1</v>
      </c>
      <c r="BN154">
        <v>2</v>
      </c>
      <c r="BQ154" s="27">
        <v>1</v>
      </c>
      <c r="BR154">
        <v>3</v>
      </c>
      <c r="BS154" s="21">
        <f t="shared" si="27"/>
        <v>37.5</v>
      </c>
      <c r="BT154" t="s">
        <v>3547</v>
      </c>
      <c r="BU154">
        <v>3</v>
      </c>
      <c r="BX154" s="27">
        <v>0</v>
      </c>
      <c r="BY154" s="24">
        <v>0</v>
      </c>
      <c r="BZ154" s="21">
        <f t="shared" si="35"/>
        <v>0</v>
      </c>
      <c r="CA154" t="s">
        <v>242</v>
      </c>
      <c r="CB154" t="s">
        <v>242</v>
      </c>
      <c r="CE154" s="27">
        <v>0</v>
      </c>
    </row>
    <row r="155" spans="1:84" ht="15" hidden="1" customHeight="1" x14ac:dyDescent="0.2">
      <c r="A155">
        <v>154</v>
      </c>
      <c r="B155">
        <v>159</v>
      </c>
      <c r="C155" s="1">
        <v>44795.604861111111</v>
      </c>
      <c r="D155" s="1">
        <v>44795.604861111111</v>
      </c>
      <c r="E155">
        <v>4</v>
      </c>
      <c r="G155" t="s">
        <v>242</v>
      </c>
      <c r="H155" t="s">
        <v>242</v>
      </c>
      <c r="I155">
        <v>1</v>
      </c>
      <c r="J155" s="1">
        <v>44795.604861111111</v>
      </c>
      <c r="K155" t="s">
        <v>3605</v>
      </c>
      <c r="L155" t="s">
        <v>242</v>
      </c>
      <c r="M155" t="s">
        <v>242</v>
      </c>
      <c r="P155" t="s">
        <v>242</v>
      </c>
      <c r="Q155" t="s">
        <v>242</v>
      </c>
      <c r="T155" t="s">
        <v>3606</v>
      </c>
      <c r="U155" t="s">
        <v>3607</v>
      </c>
      <c r="V155">
        <v>127387108</v>
      </c>
      <c r="W155">
        <v>7372</v>
      </c>
      <c r="X155" t="s">
        <v>297</v>
      </c>
      <c r="Y155" t="s">
        <v>1077</v>
      </c>
      <c r="Z155">
        <v>2020</v>
      </c>
      <c r="AA155">
        <v>0</v>
      </c>
      <c r="AD155">
        <v>10</v>
      </c>
      <c r="AE155" t="s">
        <v>242</v>
      </c>
      <c r="AH155" s="27">
        <v>1</v>
      </c>
      <c r="AI155">
        <v>7</v>
      </c>
      <c r="AJ155" s="21">
        <f t="shared" si="30"/>
        <v>70</v>
      </c>
      <c r="AK155" s="27">
        <v>0</v>
      </c>
      <c r="AL155">
        <v>0</v>
      </c>
      <c r="AM155" s="36">
        <f t="shared" si="31"/>
        <v>0</v>
      </c>
      <c r="AN155" s="27">
        <v>0</v>
      </c>
      <c r="AO155">
        <v>0</v>
      </c>
      <c r="AP155" s="36">
        <f t="shared" si="33"/>
        <v>0</v>
      </c>
      <c r="AR155">
        <v>3</v>
      </c>
      <c r="AU155" s="27">
        <v>1</v>
      </c>
      <c r="AV155">
        <v>1</v>
      </c>
      <c r="AW155" s="21">
        <f t="shared" si="34"/>
        <v>10</v>
      </c>
      <c r="AX155">
        <v>3</v>
      </c>
      <c r="BA155" s="27">
        <v>1</v>
      </c>
      <c r="BB155">
        <v>2</v>
      </c>
      <c r="BC155" s="21">
        <f t="shared" si="29"/>
        <v>20</v>
      </c>
      <c r="BD155" t="s">
        <v>242</v>
      </c>
      <c r="BG155" s="27">
        <v>1</v>
      </c>
      <c r="BJ155">
        <v>2</v>
      </c>
      <c r="BM155" s="27">
        <v>1</v>
      </c>
      <c r="BN155">
        <v>2</v>
      </c>
      <c r="BQ155" s="27">
        <v>1</v>
      </c>
      <c r="BR155">
        <v>3</v>
      </c>
      <c r="BS155" s="21">
        <f t="shared" si="27"/>
        <v>30</v>
      </c>
      <c r="BU155">
        <v>1</v>
      </c>
      <c r="BX155" s="27">
        <v>1</v>
      </c>
      <c r="BY155">
        <v>4</v>
      </c>
      <c r="BZ155" s="21">
        <f t="shared" si="35"/>
        <v>40</v>
      </c>
      <c r="CA155">
        <v>2</v>
      </c>
      <c r="CB155">
        <v>1</v>
      </c>
      <c r="CE155" s="27">
        <v>0</v>
      </c>
    </row>
    <row r="156" spans="1:84" ht="15" hidden="1" customHeight="1" x14ac:dyDescent="0.2">
      <c r="A156">
        <v>155</v>
      </c>
      <c r="B156">
        <v>161</v>
      </c>
      <c r="C156" s="1">
        <v>44795.604861111111</v>
      </c>
      <c r="D156" s="1">
        <v>44795.604861111111</v>
      </c>
      <c r="E156">
        <v>4</v>
      </c>
      <c r="G156" t="s">
        <v>242</v>
      </c>
      <c r="H156" t="s">
        <v>242</v>
      </c>
      <c r="I156">
        <v>1</v>
      </c>
      <c r="J156" s="1">
        <v>44795.604861111111</v>
      </c>
      <c r="K156" t="s">
        <v>3619</v>
      </c>
      <c r="L156" t="s">
        <v>242</v>
      </c>
      <c r="M156" t="s">
        <v>242</v>
      </c>
      <c r="P156" t="s">
        <v>242</v>
      </c>
      <c r="Q156" t="s">
        <v>242</v>
      </c>
      <c r="T156" t="s">
        <v>3620</v>
      </c>
      <c r="U156" t="s">
        <v>3621</v>
      </c>
      <c r="V156">
        <v>615369105</v>
      </c>
      <c r="W156">
        <v>7320</v>
      </c>
      <c r="X156" t="s">
        <v>319</v>
      </c>
      <c r="Y156" t="s">
        <v>1051</v>
      </c>
      <c r="Z156">
        <v>2020</v>
      </c>
      <c r="AA156">
        <v>0.5</v>
      </c>
      <c r="AB156">
        <v>4</v>
      </c>
      <c r="AD156">
        <v>9</v>
      </c>
      <c r="AE156" t="s">
        <v>242</v>
      </c>
      <c r="AH156" s="27">
        <v>1</v>
      </c>
      <c r="AI156">
        <v>6</v>
      </c>
      <c r="AJ156" s="21">
        <f t="shared" si="30"/>
        <v>66.666666666666657</v>
      </c>
      <c r="AK156" s="27">
        <v>0</v>
      </c>
      <c r="AL156">
        <v>0</v>
      </c>
      <c r="AM156" s="36">
        <f t="shared" si="31"/>
        <v>0</v>
      </c>
      <c r="AN156" s="27">
        <v>0</v>
      </c>
      <c r="AO156">
        <v>0</v>
      </c>
      <c r="AP156" s="36">
        <f t="shared" si="33"/>
        <v>0</v>
      </c>
      <c r="AR156">
        <v>2</v>
      </c>
      <c r="AU156" s="27">
        <v>1</v>
      </c>
      <c r="AV156">
        <v>1</v>
      </c>
      <c r="AW156" s="21">
        <f t="shared" si="34"/>
        <v>11.111111111111111</v>
      </c>
      <c r="AX156">
        <v>2</v>
      </c>
      <c r="BA156" s="27">
        <v>1</v>
      </c>
      <c r="BB156">
        <v>2</v>
      </c>
      <c r="BC156" s="21">
        <f t="shared" si="29"/>
        <v>22.222222222222221</v>
      </c>
      <c r="BD156" t="s">
        <v>242</v>
      </c>
      <c r="BG156" s="27">
        <v>1</v>
      </c>
      <c r="BJ156">
        <v>2</v>
      </c>
      <c r="BM156" s="27">
        <v>1</v>
      </c>
      <c r="BN156">
        <v>2</v>
      </c>
      <c r="BQ156" s="27">
        <v>1</v>
      </c>
      <c r="BR156">
        <v>3</v>
      </c>
      <c r="BS156" s="21">
        <f t="shared" si="27"/>
        <v>33.333333333333329</v>
      </c>
      <c r="BT156" t="s">
        <v>3455</v>
      </c>
      <c r="BU156">
        <v>3</v>
      </c>
      <c r="BX156" s="27">
        <v>1</v>
      </c>
      <c r="BY156">
        <v>2</v>
      </c>
      <c r="BZ156" s="21">
        <f t="shared" si="35"/>
        <v>22.222222222222221</v>
      </c>
      <c r="CA156">
        <v>1</v>
      </c>
      <c r="CB156">
        <v>1</v>
      </c>
      <c r="CE156" s="27">
        <v>0</v>
      </c>
    </row>
    <row r="157" spans="1:84" ht="15" hidden="1" customHeight="1" x14ac:dyDescent="0.2">
      <c r="A157">
        <v>156</v>
      </c>
      <c r="B157">
        <v>162</v>
      </c>
      <c r="C157" s="1">
        <v>44795.604861111111</v>
      </c>
      <c r="D157" s="1">
        <v>44795.604861111111</v>
      </c>
      <c r="E157">
        <v>4</v>
      </c>
      <c r="G157" t="s">
        <v>242</v>
      </c>
      <c r="H157" t="s">
        <v>242</v>
      </c>
      <c r="I157">
        <v>1</v>
      </c>
      <c r="J157" s="1">
        <v>44795.604861111111</v>
      </c>
      <c r="K157" t="s">
        <v>3638</v>
      </c>
      <c r="L157" t="s">
        <v>242</v>
      </c>
      <c r="M157" t="s">
        <v>242</v>
      </c>
      <c r="P157" t="s">
        <v>242</v>
      </c>
      <c r="Q157" t="s">
        <v>242</v>
      </c>
      <c r="T157" t="s">
        <v>3639</v>
      </c>
      <c r="U157" t="s">
        <v>3640</v>
      </c>
      <c r="V157">
        <v>620076307</v>
      </c>
      <c r="W157">
        <v>3663</v>
      </c>
      <c r="X157" t="s">
        <v>297</v>
      </c>
      <c r="Y157" t="s">
        <v>621</v>
      </c>
      <c r="Z157">
        <v>2020</v>
      </c>
      <c r="AA157">
        <v>0.5</v>
      </c>
      <c r="AB157">
        <v>4</v>
      </c>
      <c r="AD157">
        <v>7</v>
      </c>
      <c r="AE157" t="s">
        <v>242</v>
      </c>
      <c r="AH157" s="27">
        <v>1</v>
      </c>
      <c r="AI157">
        <v>4</v>
      </c>
      <c r="AJ157" s="21">
        <f t="shared" si="30"/>
        <v>57.142857142857139</v>
      </c>
      <c r="AK157" s="27">
        <v>0</v>
      </c>
      <c r="AL157">
        <v>0</v>
      </c>
      <c r="AM157" s="36">
        <f t="shared" si="31"/>
        <v>0</v>
      </c>
      <c r="AN157" s="27">
        <v>0</v>
      </c>
      <c r="AO157">
        <v>0</v>
      </c>
      <c r="AP157" s="36">
        <f t="shared" si="33"/>
        <v>0</v>
      </c>
      <c r="AR157">
        <v>3</v>
      </c>
      <c r="AU157" s="27">
        <v>1</v>
      </c>
      <c r="AV157">
        <v>1</v>
      </c>
      <c r="AW157" s="21">
        <f t="shared" si="34"/>
        <v>14.285714285714285</v>
      </c>
      <c r="AX157">
        <v>3</v>
      </c>
      <c r="BA157" s="27">
        <v>1</v>
      </c>
      <c r="BB157">
        <v>3</v>
      </c>
      <c r="BC157" s="21">
        <f t="shared" si="29"/>
        <v>42.857142857142854</v>
      </c>
      <c r="BD157" t="s">
        <v>242</v>
      </c>
      <c r="BG157" s="27">
        <v>1</v>
      </c>
      <c r="BJ157">
        <v>3</v>
      </c>
      <c r="BM157" s="27">
        <v>1</v>
      </c>
      <c r="BN157">
        <v>2</v>
      </c>
      <c r="BQ157" s="27">
        <v>1</v>
      </c>
      <c r="BR157">
        <v>0</v>
      </c>
      <c r="BS157" s="21">
        <f t="shared" si="27"/>
        <v>0</v>
      </c>
      <c r="BU157">
        <v>3</v>
      </c>
      <c r="BX157" s="27">
        <v>1</v>
      </c>
      <c r="BY157">
        <v>2</v>
      </c>
      <c r="BZ157" s="21">
        <f t="shared" si="35"/>
        <v>28.571428571428569</v>
      </c>
      <c r="CA157">
        <v>2</v>
      </c>
      <c r="CB157">
        <v>3</v>
      </c>
      <c r="CE157" s="27">
        <v>0</v>
      </c>
    </row>
    <row r="158" spans="1:84" ht="15" hidden="1" customHeight="1" x14ac:dyDescent="0.2">
      <c r="A158">
        <v>157</v>
      </c>
      <c r="B158">
        <v>164</v>
      </c>
      <c r="C158" s="1">
        <v>44795.604861111111</v>
      </c>
      <c r="D158" s="1">
        <v>44795.604861111111</v>
      </c>
      <c r="E158">
        <v>4</v>
      </c>
      <c r="G158" t="s">
        <v>242</v>
      </c>
      <c r="H158" t="s">
        <v>242</v>
      </c>
      <c r="I158">
        <v>1</v>
      </c>
      <c r="J158" s="1">
        <v>44795.604861111111</v>
      </c>
      <c r="K158" t="s">
        <v>3651</v>
      </c>
      <c r="L158" t="s">
        <v>242</v>
      </c>
      <c r="M158" t="s">
        <v>242</v>
      </c>
      <c r="P158" t="s">
        <v>242</v>
      </c>
      <c r="Q158" t="s">
        <v>242</v>
      </c>
      <c r="T158" t="s">
        <v>3652</v>
      </c>
      <c r="U158" t="s">
        <v>3653</v>
      </c>
      <c r="V158">
        <v>670346105</v>
      </c>
      <c r="W158">
        <v>3312</v>
      </c>
      <c r="X158" t="s">
        <v>418</v>
      </c>
      <c r="Y158" t="s">
        <v>3654</v>
      </c>
      <c r="Z158">
        <v>2020</v>
      </c>
      <c r="AA158">
        <v>0</v>
      </c>
      <c r="AD158">
        <v>7</v>
      </c>
      <c r="AE158" t="s">
        <v>242</v>
      </c>
      <c r="AH158" s="27">
        <v>0</v>
      </c>
      <c r="AI158">
        <v>0</v>
      </c>
      <c r="AJ158" s="21">
        <f t="shared" si="30"/>
        <v>0</v>
      </c>
      <c r="AK158" s="27">
        <v>0</v>
      </c>
      <c r="AL158">
        <v>0</v>
      </c>
      <c r="AM158" s="36">
        <f t="shared" si="31"/>
        <v>0</v>
      </c>
      <c r="AN158" s="27">
        <v>0</v>
      </c>
      <c r="AO158">
        <v>0</v>
      </c>
      <c r="AP158" s="36">
        <f t="shared" si="33"/>
        <v>0</v>
      </c>
      <c r="AR158" t="s">
        <v>242</v>
      </c>
      <c r="AU158" s="27">
        <v>1</v>
      </c>
      <c r="AV158">
        <v>1</v>
      </c>
      <c r="AW158" s="21">
        <f t="shared" si="34"/>
        <v>14.285714285714285</v>
      </c>
      <c r="AX158">
        <v>2</v>
      </c>
      <c r="BA158" s="27">
        <v>0</v>
      </c>
      <c r="BB158">
        <v>0</v>
      </c>
      <c r="BC158" s="21">
        <f t="shared" si="29"/>
        <v>0</v>
      </c>
      <c r="BD158" t="s">
        <v>242</v>
      </c>
      <c r="BG158" s="27">
        <v>0</v>
      </c>
      <c r="BJ158" t="s">
        <v>242</v>
      </c>
      <c r="BM158" s="27">
        <v>0</v>
      </c>
      <c r="BN158" t="s">
        <v>242</v>
      </c>
      <c r="BQ158" s="27">
        <v>1</v>
      </c>
      <c r="BR158">
        <v>2</v>
      </c>
      <c r="BS158" s="21">
        <f t="shared" si="27"/>
        <v>28.571428571428569</v>
      </c>
      <c r="BT158" t="s">
        <v>3655</v>
      </c>
      <c r="BU158">
        <v>1</v>
      </c>
      <c r="BX158" s="27">
        <v>0</v>
      </c>
      <c r="BY158" s="24">
        <v>0</v>
      </c>
      <c r="BZ158" s="21">
        <f t="shared" ref="BZ158:BZ159" si="36">BY158/AD158*100</f>
        <v>0</v>
      </c>
      <c r="CA158" t="s">
        <v>242</v>
      </c>
      <c r="CB158" t="s">
        <v>242</v>
      </c>
      <c r="CE158" s="27">
        <v>0</v>
      </c>
    </row>
    <row r="159" spans="1:84" ht="15" hidden="1" customHeight="1" x14ac:dyDescent="0.2">
      <c r="A159">
        <v>158</v>
      </c>
      <c r="B159">
        <v>165</v>
      </c>
      <c r="C159" s="1">
        <v>44795.604861111111</v>
      </c>
      <c r="D159" s="1">
        <v>44795.604861111111</v>
      </c>
      <c r="E159">
        <v>4</v>
      </c>
      <c r="G159" t="s">
        <v>242</v>
      </c>
      <c r="H159" t="s">
        <v>242</v>
      </c>
      <c r="I159">
        <v>1</v>
      </c>
      <c r="J159" s="1">
        <v>44795.604861111111</v>
      </c>
      <c r="K159" t="s">
        <v>3664</v>
      </c>
      <c r="L159" t="s">
        <v>242</v>
      </c>
      <c r="M159" t="s">
        <v>242</v>
      </c>
      <c r="P159" t="s">
        <v>242</v>
      </c>
      <c r="Q159" t="s">
        <v>242</v>
      </c>
      <c r="T159" t="s">
        <v>3665</v>
      </c>
      <c r="U159" t="s">
        <v>3666</v>
      </c>
      <c r="V159">
        <v>776696106</v>
      </c>
      <c r="W159">
        <v>3823</v>
      </c>
      <c r="X159" t="s">
        <v>476</v>
      </c>
      <c r="Y159" t="s">
        <v>3667</v>
      </c>
      <c r="Z159">
        <v>2020</v>
      </c>
      <c r="AA159">
        <v>0</v>
      </c>
      <c r="AD159">
        <v>10</v>
      </c>
      <c r="AE159" t="s">
        <v>242</v>
      </c>
      <c r="AH159" s="27">
        <v>1</v>
      </c>
      <c r="AI159">
        <v>5</v>
      </c>
      <c r="AJ159" s="21">
        <f t="shared" si="30"/>
        <v>50</v>
      </c>
      <c r="AK159" s="27">
        <v>0</v>
      </c>
      <c r="AL159">
        <v>0</v>
      </c>
      <c r="AM159" s="36">
        <f t="shared" si="31"/>
        <v>0</v>
      </c>
      <c r="AN159" s="27">
        <v>0</v>
      </c>
      <c r="AO159">
        <v>0</v>
      </c>
      <c r="AP159" s="36">
        <f t="shared" si="33"/>
        <v>0</v>
      </c>
      <c r="AR159">
        <v>3</v>
      </c>
      <c r="AU159" s="27">
        <v>1</v>
      </c>
      <c r="AV159">
        <v>1</v>
      </c>
      <c r="AW159" s="21">
        <f t="shared" si="34"/>
        <v>10</v>
      </c>
      <c r="AX159">
        <v>2</v>
      </c>
      <c r="BA159" s="27">
        <v>1</v>
      </c>
      <c r="BB159">
        <v>3</v>
      </c>
      <c r="BC159" s="21">
        <f t="shared" si="29"/>
        <v>30</v>
      </c>
      <c r="BD159" t="s">
        <v>242</v>
      </c>
      <c r="BG159" s="27">
        <v>1</v>
      </c>
      <c r="BJ159">
        <v>2</v>
      </c>
      <c r="BM159" s="27">
        <v>1</v>
      </c>
      <c r="BN159">
        <v>2</v>
      </c>
      <c r="BQ159" s="27">
        <v>1</v>
      </c>
      <c r="BR159">
        <v>3</v>
      </c>
      <c r="BS159" s="21">
        <f t="shared" si="27"/>
        <v>30</v>
      </c>
      <c r="BT159" t="s">
        <v>3547</v>
      </c>
      <c r="BU159">
        <v>3</v>
      </c>
      <c r="BX159" s="27">
        <v>0</v>
      </c>
      <c r="BY159" s="24">
        <v>0</v>
      </c>
      <c r="BZ159" s="21">
        <f t="shared" si="36"/>
        <v>0</v>
      </c>
      <c r="CA159" t="s">
        <v>242</v>
      </c>
      <c r="CB159" t="s">
        <v>242</v>
      </c>
      <c r="CE159" s="27">
        <v>0</v>
      </c>
    </row>
    <row r="160" spans="1:84" ht="15" hidden="1" customHeight="1" x14ac:dyDescent="0.2">
      <c r="A160" s="10">
        <v>159</v>
      </c>
      <c r="B160">
        <v>166</v>
      </c>
      <c r="C160" s="1">
        <v>44795.604861111111</v>
      </c>
      <c r="D160" s="1">
        <v>44795.604861111111</v>
      </c>
      <c r="E160">
        <v>4</v>
      </c>
      <c r="G160" t="s">
        <v>242</v>
      </c>
      <c r="H160" t="s">
        <v>242</v>
      </c>
      <c r="I160">
        <v>1</v>
      </c>
      <c r="J160" s="1">
        <v>44795.604861111111</v>
      </c>
      <c r="K160" t="s">
        <v>3669</v>
      </c>
      <c r="L160" t="s">
        <v>242</v>
      </c>
      <c r="M160" t="s">
        <v>242</v>
      </c>
      <c r="P160" t="s">
        <v>242</v>
      </c>
      <c r="Q160" t="s">
        <v>242</v>
      </c>
      <c r="T160" s="10" t="s">
        <v>3670</v>
      </c>
      <c r="U160" t="s">
        <v>3671</v>
      </c>
      <c r="V160">
        <v>372460105</v>
      </c>
      <c r="W160">
        <v>5013</v>
      </c>
      <c r="X160" s="10" t="s">
        <v>271</v>
      </c>
      <c r="Y160" s="10" t="s">
        <v>2932</v>
      </c>
      <c r="Z160" s="10">
        <v>2020</v>
      </c>
      <c r="AA160" s="10">
        <v>0</v>
      </c>
      <c r="AD160" s="10">
        <v>12</v>
      </c>
      <c r="AE160" t="s">
        <v>242</v>
      </c>
      <c r="AH160" s="22">
        <v>1</v>
      </c>
      <c r="AI160" s="10">
        <v>6</v>
      </c>
      <c r="AJ160" s="21">
        <f t="shared" si="30"/>
        <v>50</v>
      </c>
      <c r="AK160" s="22">
        <v>0</v>
      </c>
      <c r="AL160" s="10">
        <v>0</v>
      </c>
      <c r="AM160" s="36">
        <f t="shared" si="31"/>
        <v>0</v>
      </c>
      <c r="AN160" s="22">
        <v>0</v>
      </c>
      <c r="AO160" s="10">
        <v>0</v>
      </c>
      <c r="AP160" s="36">
        <f t="shared" si="33"/>
        <v>0</v>
      </c>
      <c r="AQ160" t="s">
        <v>3672</v>
      </c>
      <c r="AR160">
        <v>2</v>
      </c>
      <c r="AU160" s="22">
        <v>1</v>
      </c>
      <c r="AV160" s="10">
        <v>1</v>
      </c>
      <c r="AW160" s="21">
        <f t="shared" si="34"/>
        <v>8.3333333333333321</v>
      </c>
      <c r="AX160">
        <v>2</v>
      </c>
      <c r="BA160" s="22">
        <v>1</v>
      </c>
      <c r="BB160" s="10">
        <v>2</v>
      </c>
      <c r="BC160" s="21">
        <f t="shared" si="29"/>
        <v>16.666666666666664</v>
      </c>
      <c r="BD160" t="s">
        <v>242</v>
      </c>
      <c r="BG160" s="22">
        <v>1</v>
      </c>
      <c r="BH160" s="10"/>
      <c r="BI160" s="10"/>
      <c r="BJ160">
        <v>2</v>
      </c>
      <c r="BM160" s="22">
        <v>1</v>
      </c>
      <c r="BN160">
        <v>2</v>
      </c>
      <c r="BQ160" s="22">
        <v>1</v>
      </c>
      <c r="BR160" s="10">
        <v>3</v>
      </c>
      <c r="BS160" s="21">
        <f t="shared" si="27"/>
        <v>25</v>
      </c>
      <c r="BT160" s="10"/>
      <c r="BU160" s="10">
        <v>1</v>
      </c>
      <c r="BV160" s="10"/>
      <c r="BW160" s="10"/>
      <c r="BX160" s="22">
        <v>1</v>
      </c>
      <c r="BY160" s="10">
        <v>1</v>
      </c>
      <c r="BZ160" s="21">
        <f t="shared" ref="BZ160:BZ171" si="37">BY160/AD160*100</f>
        <v>8.3333333333333321</v>
      </c>
      <c r="CA160" s="10">
        <v>1</v>
      </c>
      <c r="CB160" s="10">
        <v>1</v>
      </c>
      <c r="CC160" s="10"/>
      <c r="CD160" s="10"/>
      <c r="CE160" s="22">
        <v>0</v>
      </c>
      <c r="CF160" s="10"/>
    </row>
    <row r="161" spans="1:84" ht="15" hidden="1" customHeight="1" x14ac:dyDescent="0.2">
      <c r="A161">
        <v>160</v>
      </c>
      <c r="B161">
        <v>169</v>
      </c>
      <c r="C161" s="1">
        <v>44795.604861111111</v>
      </c>
      <c r="D161" s="1">
        <v>44795.604861111111</v>
      </c>
      <c r="E161">
        <v>4</v>
      </c>
      <c r="G161" t="s">
        <v>242</v>
      </c>
      <c r="H161" t="s">
        <v>242</v>
      </c>
      <c r="I161">
        <v>1</v>
      </c>
      <c r="J161" s="1">
        <v>44795.604861111111</v>
      </c>
      <c r="K161" t="s">
        <v>3678</v>
      </c>
      <c r="L161" t="s">
        <v>242</v>
      </c>
      <c r="M161" t="s">
        <v>242</v>
      </c>
      <c r="P161" t="s">
        <v>242</v>
      </c>
      <c r="Q161" t="s">
        <v>242</v>
      </c>
      <c r="T161" t="s">
        <v>3679</v>
      </c>
      <c r="U161" t="s">
        <v>3680</v>
      </c>
      <c r="V161" t="s">
        <v>3681</v>
      </c>
      <c r="W161">
        <v>2835</v>
      </c>
      <c r="X161" t="s">
        <v>350</v>
      </c>
      <c r="Y161" t="s">
        <v>992</v>
      </c>
      <c r="Z161">
        <v>2020</v>
      </c>
      <c r="AA161">
        <v>0</v>
      </c>
      <c r="AD161">
        <v>8</v>
      </c>
      <c r="AE161" t="s">
        <v>242</v>
      </c>
      <c r="AH161" s="27">
        <v>1</v>
      </c>
      <c r="AI161">
        <v>5</v>
      </c>
      <c r="AJ161" s="21">
        <f t="shared" si="30"/>
        <v>62.5</v>
      </c>
      <c r="AK161" s="27">
        <v>0</v>
      </c>
      <c r="AL161">
        <v>0</v>
      </c>
      <c r="AM161" s="36">
        <f t="shared" si="31"/>
        <v>0</v>
      </c>
      <c r="AN161" s="27">
        <v>0</v>
      </c>
      <c r="AO161">
        <v>0</v>
      </c>
      <c r="AP161" s="36">
        <f t="shared" si="33"/>
        <v>0</v>
      </c>
      <c r="AR161">
        <v>3</v>
      </c>
      <c r="AU161" s="27">
        <v>1</v>
      </c>
      <c r="AV161">
        <v>1</v>
      </c>
      <c r="AW161" s="21">
        <f t="shared" si="34"/>
        <v>12.5</v>
      </c>
      <c r="AX161">
        <v>2</v>
      </c>
      <c r="BA161" s="27">
        <v>1</v>
      </c>
      <c r="BB161">
        <v>3</v>
      </c>
      <c r="BC161" s="21">
        <f t="shared" si="29"/>
        <v>37.5</v>
      </c>
      <c r="BD161" t="s">
        <v>242</v>
      </c>
      <c r="BG161" s="27">
        <v>1</v>
      </c>
      <c r="BH161">
        <v>7.5</v>
      </c>
      <c r="BJ161">
        <v>2</v>
      </c>
      <c r="BM161" s="27">
        <v>1</v>
      </c>
      <c r="BN161">
        <v>2</v>
      </c>
      <c r="BQ161" s="27">
        <v>1</v>
      </c>
      <c r="BR161">
        <v>3</v>
      </c>
      <c r="BS161" s="21">
        <f t="shared" si="27"/>
        <v>37.5</v>
      </c>
      <c r="BU161">
        <v>1</v>
      </c>
      <c r="BX161" s="27">
        <v>1</v>
      </c>
      <c r="BY161">
        <v>1</v>
      </c>
      <c r="BZ161" s="21">
        <f t="shared" si="37"/>
        <v>12.5</v>
      </c>
      <c r="CA161">
        <v>2</v>
      </c>
      <c r="CB161">
        <v>1</v>
      </c>
      <c r="CE161" s="27">
        <v>0</v>
      </c>
    </row>
    <row r="162" spans="1:84" ht="15" hidden="1" customHeight="1" x14ac:dyDescent="0.2">
      <c r="A162" s="10">
        <v>161</v>
      </c>
      <c r="B162">
        <v>170</v>
      </c>
      <c r="C162" s="1">
        <v>44795.604861111111</v>
      </c>
      <c r="D162" s="1">
        <v>44795.604861111111</v>
      </c>
      <c r="E162">
        <v>4</v>
      </c>
      <c r="G162" t="s">
        <v>242</v>
      </c>
      <c r="H162" t="s">
        <v>242</v>
      </c>
      <c r="I162">
        <v>1</v>
      </c>
      <c r="J162" s="1">
        <v>44795.604861111111</v>
      </c>
      <c r="K162" t="s">
        <v>3692</v>
      </c>
      <c r="L162" t="s">
        <v>242</v>
      </c>
      <c r="M162" t="s">
        <v>242</v>
      </c>
      <c r="P162" t="s">
        <v>242</v>
      </c>
      <c r="Q162" t="s">
        <v>242</v>
      </c>
      <c r="T162" s="10" t="s">
        <v>3693</v>
      </c>
      <c r="U162" t="s">
        <v>3694</v>
      </c>
      <c r="V162">
        <v>143130102</v>
      </c>
      <c r="W162">
        <v>5500</v>
      </c>
      <c r="X162" s="10" t="s">
        <v>271</v>
      </c>
      <c r="Y162" s="10" t="s">
        <v>272</v>
      </c>
      <c r="Z162" s="10">
        <v>2019</v>
      </c>
      <c r="AA162" s="10">
        <v>0</v>
      </c>
      <c r="AD162" s="10">
        <v>12</v>
      </c>
      <c r="AE162" t="s">
        <v>242</v>
      </c>
      <c r="AH162" s="22">
        <v>1</v>
      </c>
      <c r="AI162" s="10">
        <v>5</v>
      </c>
      <c r="AJ162" s="21">
        <f t="shared" si="30"/>
        <v>41.666666666666671</v>
      </c>
      <c r="AK162" s="22">
        <v>0</v>
      </c>
      <c r="AL162" s="10">
        <v>0</v>
      </c>
      <c r="AM162" s="36">
        <f t="shared" si="31"/>
        <v>0</v>
      </c>
      <c r="AN162" s="22">
        <v>0</v>
      </c>
      <c r="AO162" s="10">
        <v>0</v>
      </c>
      <c r="AP162" s="36">
        <f t="shared" si="33"/>
        <v>0</v>
      </c>
      <c r="AQ162" t="s">
        <v>3695</v>
      </c>
      <c r="AR162">
        <v>2</v>
      </c>
      <c r="AU162" s="22">
        <v>1</v>
      </c>
      <c r="AV162" s="10">
        <v>1</v>
      </c>
      <c r="AW162" s="21">
        <f t="shared" si="34"/>
        <v>8.3333333333333321</v>
      </c>
      <c r="AX162">
        <v>2</v>
      </c>
      <c r="BA162" s="22">
        <v>1</v>
      </c>
      <c r="BB162" s="10">
        <v>2</v>
      </c>
      <c r="BC162" s="21">
        <f t="shared" si="29"/>
        <v>16.666666666666664</v>
      </c>
      <c r="BD162" t="s">
        <v>242</v>
      </c>
      <c r="BG162" s="22">
        <v>1</v>
      </c>
      <c r="BH162" s="10">
        <v>5</v>
      </c>
      <c r="BI162" s="10"/>
      <c r="BJ162">
        <v>2</v>
      </c>
      <c r="BM162" s="22">
        <v>1</v>
      </c>
      <c r="BN162">
        <v>3</v>
      </c>
      <c r="BQ162" s="22">
        <v>1</v>
      </c>
      <c r="BR162" s="10">
        <v>3</v>
      </c>
      <c r="BS162" s="21">
        <f t="shared" si="27"/>
        <v>25</v>
      </c>
      <c r="BT162" s="10"/>
      <c r="BU162" s="10">
        <v>3</v>
      </c>
      <c r="BV162" s="10"/>
      <c r="BW162" s="10"/>
      <c r="BX162" s="22">
        <v>1</v>
      </c>
      <c r="BY162" s="10">
        <v>2</v>
      </c>
      <c r="BZ162" s="21">
        <f t="shared" si="37"/>
        <v>16.666666666666664</v>
      </c>
      <c r="CA162" s="10">
        <v>1</v>
      </c>
      <c r="CB162" s="10">
        <v>1</v>
      </c>
      <c r="CC162" s="10"/>
      <c r="CD162" s="10"/>
      <c r="CE162" s="22">
        <v>0</v>
      </c>
      <c r="CF162" s="10"/>
    </row>
    <row r="163" spans="1:84" ht="15" customHeight="1" x14ac:dyDescent="0.2">
      <c r="A163" s="10">
        <v>162</v>
      </c>
      <c r="B163">
        <v>171</v>
      </c>
      <c r="C163" s="1">
        <v>44795.604861111111</v>
      </c>
      <c r="D163" s="1">
        <v>44795.604861111111</v>
      </c>
      <c r="E163">
        <v>4</v>
      </c>
      <c r="G163" t="s">
        <v>242</v>
      </c>
      <c r="H163" t="s">
        <v>242</v>
      </c>
      <c r="I163">
        <v>1</v>
      </c>
      <c r="J163" s="1">
        <v>44795.604861111111</v>
      </c>
      <c r="K163" t="s">
        <v>3701</v>
      </c>
      <c r="L163" t="s">
        <v>242</v>
      </c>
      <c r="M163" t="s">
        <v>242</v>
      </c>
      <c r="P163" t="s">
        <v>242</v>
      </c>
      <c r="Q163" t="s">
        <v>242</v>
      </c>
      <c r="T163" s="22" t="s">
        <v>3702</v>
      </c>
      <c r="U163" t="s">
        <v>3703</v>
      </c>
      <c r="V163" t="s">
        <v>3704</v>
      </c>
      <c r="W163">
        <v>1531</v>
      </c>
      <c r="X163" s="10" t="s">
        <v>271</v>
      </c>
      <c r="Y163" s="10" t="s">
        <v>2346</v>
      </c>
      <c r="Z163" s="10">
        <v>2019</v>
      </c>
      <c r="AA163" s="10">
        <v>0</v>
      </c>
      <c r="AD163" s="10">
        <v>7</v>
      </c>
      <c r="AE163" t="s">
        <v>242</v>
      </c>
      <c r="AH163" s="22">
        <v>0</v>
      </c>
      <c r="AI163" s="10">
        <v>0</v>
      </c>
      <c r="AJ163" s="21">
        <f t="shared" si="30"/>
        <v>0</v>
      </c>
      <c r="AK163" s="22">
        <v>0</v>
      </c>
      <c r="AL163" s="10">
        <v>0</v>
      </c>
      <c r="AM163" s="36">
        <f t="shared" si="31"/>
        <v>0</v>
      </c>
      <c r="AN163" s="22">
        <v>0</v>
      </c>
      <c r="AO163" s="10">
        <v>0</v>
      </c>
      <c r="AP163" s="36">
        <f t="shared" si="33"/>
        <v>0</v>
      </c>
      <c r="AR163" t="s">
        <v>242</v>
      </c>
      <c r="AU163" s="22">
        <v>1</v>
      </c>
      <c r="AV163" s="10">
        <v>1</v>
      </c>
      <c r="AW163" s="21">
        <f t="shared" si="34"/>
        <v>14.285714285714285</v>
      </c>
      <c r="AX163">
        <v>2</v>
      </c>
      <c r="BA163" s="22">
        <v>1</v>
      </c>
      <c r="BB163" s="10">
        <v>2</v>
      </c>
      <c r="BC163" s="21">
        <f t="shared" si="29"/>
        <v>28.571428571428569</v>
      </c>
      <c r="BD163" t="s">
        <v>242</v>
      </c>
      <c r="BG163" s="22">
        <v>1</v>
      </c>
      <c r="BH163" s="10"/>
      <c r="BI163" s="10"/>
      <c r="BJ163">
        <v>2</v>
      </c>
      <c r="BM163" s="22">
        <v>1</v>
      </c>
      <c r="BN163">
        <v>2</v>
      </c>
      <c r="BQ163" s="22">
        <v>0</v>
      </c>
      <c r="BR163" s="10">
        <v>0</v>
      </c>
      <c r="BS163" s="21">
        <f t="shared" si="27"/>
        <v>0</v>
      </c>
      <c r="BT163" s="10"/>
      <c r="BU163" s="10" t="s">
        <v>242</v>
      </c>
      <c r="BV163" s="10"/>
      <c r="BW163" s="10"/>
      <c r="BX163" s="22">
        <v>0</v>
      </c>
      <c r="BY163" s="19">
        <v>0</v>
      </c>
      <c r="BZ163" s="21">
        <f t="shared" si="37"/>
        <v>0</v>
      </c>
      <c r="CA163" s="10" t="s">
        <v>242</v>
      </c>
      <c r="CB163" s="10" t="s">
        <v>242</v>
      </c>
      <c r="CC163" s="10"/>
      <c r="CD163" s="10"/>
      <c r="CE163" s="22">
        <v>0</v>
      </c>
      <c r="CF163" s="10"/>
    </row>
    <row r="164" spans="1:84" ht="15" hidden="1" customHeight="1" x14ac:dyDescent="0.2">
      <c r="A164">
        <v>163</v>
      </c>
      <c r="B164">
        <v>172</v>
      </c>
      <c r="C164" s="1">
        <v>44795.604861111111</v>
      </c>
      <c r="D164" s="1">
        <v>44795.604861111111</v>
      </c>
      <c r="E164">
        <v>4</v>
      </c>
      <c r="G164" t="s">
        <v>242</v>
      </c>
      <c r="H164" t="s">
        <v>242</v>
      </c>
      <c r="I164">
        <v>1</v>
      </c>
      <c r="J164" s="1">
        <v>44795.604861111111</v>
      </c>
      <c r="K164" t="s">
        <v>3707</v>
      </c>
      <c r="L164" t="s">
        <v>242</v>
      </c>
      <c r="M164" t="s">
        <v>242</v>
      </c>
      <c r="P164" t="s">
        <v>242</v>
      </c>
      <c r="Q164" t="s">
        <v>242</v>
      </c>
      <c r="T164" t="s">
        <v>3708</v>
      </c>
      <c r="U164" t="s">
        <v>3709</v>
      </c>
      <c r="V164" t="s">
        <v>3710</v>
      </c>
      <c r="W164">
        <v>7370</v>
      </c>
      <c r="X164" t="s">
        <v>476</v>
      </c>
      <c r="Y164" t="s">
        <v>3379</v>
      </c>
      <c r="Z164">
        <v>2020</v>
      </c>
      <c r="AA164">
        <v>0</v>
      </c>
      <c r="AD164">
        <v>13</v>
      </c>
      <c r="AE164" t="s">
        <v>242</v>
      </c>
      <c r="AH164" s="27">
        <v>1</v>
      </c>
      <c r="AI164">
        <v>4</v>
      </c>
      <c r="AJ164" s="21">
        <f t="shared" si="30"/>
        <v>30.76923076923077</v>
      </c>
      <c r="AK164" s="27">
        <v>1</v>
      </c>
      <c r="AL164">
        <v>1</v>
      </c>
      <c r="AM164" s="36">
        <f t="shared" si="31"/>
        <v>7.6923076923076925</v>
      </c>
      <c r="AN164" s="27">
        <v>0</v>
      </c>
      <c r="AO164">
        <v>0</v>
      </c>
      <c r="AP164" s="36">
        <f t="shared" si="33"/>
        <v>0</v>
      </c>
      <c r="AR164">
        <v>2</v>
      </c>
      <c r="AU164" s="27">
        <v>1</v>
      </c>
      <c r="AV164">
        <v>1</v>
      </c>
      <c r="AW164" s="21">
        <f t="shared" si="34"/>
        <v>7.6923076923076925</v>
      </c>
      <c r="AX164">
        <v>2</v>
      </c>
      <c r="BA164" s="27">
        <v>1</v>
      </c>
      <c r="BB164">
        <v>2</v>
      </c>
      <c r="BC164" s="21">
        <f t="shared" si="29"/>
        <v>15.384615384615385</v>
      </c>
      <c r="BD164" t="s">
        <v>242</v>
      </c>
      <c r="BG164" s="27">
        <v>1</v>
      </c>
      <c r="BJ164">
        <v>2</v>
      </c>
      <c r="BM164" s="27">
        <v>1</v>
      </c>
      <c r="BN164">
        <v>2</v>
      </c>
      <c r="BQ164" s="27">
        <v>1</v>
      </c>
      <c r="BR164">
        <v>5</v>
      </c>
      <c r="BS164" s="21">
        <f t="shared" si="27"/>
        <v>38.461538461538467</v>
      </c>
      <c r="BT164" t="s">
        <v>3711</v>
      </c>
      <c r="BU164">
        <v>3</v>
      </c>
      <c r="BX164" s="27">
        <v>1</v>
      </c>
      <c r="BY164">
        <v>2</v>
      </c>
      <c r="BZ164" s="21">
        <f t="shared" si="37"/>
        <v>15.384615384615385</v>
      </c>
      <c r="CA164">
        <v>1</v>
      </c>
      <c r="CB164">
        <v>1</v>
      </c>
      <c r="CE164" s="27">
        <v>0</v>
      </c>
    </row>
    <row r="165" spans="1:84" ht="15" hidden="1" customHeight="1" x14ac:dyDescent="0.2">
      <c r="A165">
        <v>164</v>
      </c>
      <c r="B165">
        <v>173</v>
      </c>
      <c r="C165" s="1">
        <v>44795.604861111111</v>
      </c>
      <c r="D165" s="1">
        <v>44795.604861111111</v>
      </c>
      <c r="E165">
        <v>4</v>
      </c>
      <c r="G165" t="s">
        <v>242</v>
      </c>
      <c r="H165" t="s">
        <v>242</v>
      </c>
      <c r="I165">
        <v>1</v>
      </c>
      <c r="J165" s="1">
        <v>44795.604861111111</v>
      </c>
      <c r="K165" t="s">
        <v>3722</v>
      </c>
      <c r="L165" t="s">
        <v>242</v>
      </c>
      <c r="M165" t="s">
        <v>242</v>
      </c>
      <c r="P165" t="s">
        <v>242</v>
      </c>
      <c r="Q165" t="s">
        <v>242</v>
      </c>
      <c r="T165" t="s">
        <v>3723</v>
      </c>
      <c r="U165" t="s">
        <v>3724</v>
      </c>
      <c r="V165">
        <v>461202103</v>
      </c>
      <c r="W165">
        <v>7372</v>
      </c>
      <c r="X165" t="s">
        <v>297</v>
      </c>
      <c r="Y165" t="s">
        <v>1077</v>
      </c>
      <c r="Z165">
        <v>2021</v>
      </c>
      <c r="AA165">
        <v>0</v>
      </c>
      <c r="AD165">
        <v>12</v>
      </c>
      <c r="AE165" t="s">
        <v>242</v>
      </c>
      <c r="AH165" s="27">
        <v>1</v>
      </c>
      <c r="AI165">
        <v>9</v>
      </c>
      <c r="AJ165" s="21">
        <f t="shared" si="30"/>
        <v>75</v>
      </c>
      <c r="AK165" s="27">
        <v>0</v>
      </c>
      <c r="AL165">
        <v>0</v>
      </c>
      <c r="AM165" s="36">
        <f t="shared" si="31"/>
        <v>0</v>
      </c>
      <c r="AN165" s="27">
        <v>0</v>
      </c>
      <c r="AO165">
        <v>0</v>
      </c>
      <c r="AP165" s="36">
        <f t="shared" si="33"/>
        <v>0</v>
      </c>
      <c r="AR165">
        <v>3</v>
      </c>
      <c r="AU165" s="27">
        <v>1</v>
      </c>
      <c r="AV165">
        <v>1</v>
      </c>
      <c r="AW165" s="21">
        <f t="shared" si="34"/>
        <v>8.3333333333333321</v>
      </c>
      <c r="AX165">
        <v>2</v>
      </c>
      <c r="BA165" s="27">
        <v>1</v>
      </c>
      <c r="BB165">
        <v>3</v>
      </c>
      <c r="BC165" s="21">
        <f t="shared" si="29"/>
        <v>25</v>
      </c>
      <c r="BD165" t="s">
        <v>242</v>
      </c>
      <c r="BG165" s="27">
        <v>1</v>
      </c>
      <c r="BH165">
        <v>10</v>
      </c>
      <c r="BJ165">
        <v>2</v>
      </c>
      <c r="BM165" s="27">
        <v>1</v>
      </c>
      <c r="BN165">
        <v>2</v>
      </c>
      <c r="BQ165" s="27">
        <v>1</v>
      </c>
      <c r="BR165">
        <v>4</v>
      </c>
      <c r="BS165" s="21">
        <f t="shared" si="27"/>
        <v>33.333333333333329</v>
      </c>
      <c r="BU165">
        <v>3</v>
      </c>
      <c r="BX165" s="27">
        <v>1</v>
      </c>
      <c r="BY165">
        <v>4</v>
      </c>
      <c r="BZ165" s="21">
        <f t="shared" si="37"/>
        <v>33.333333333333329</v>
      </c>
      <c r="CA165">
        <v>2</v>
      </c>
      <c r="CB165">
        <v>3</v>
      </c>
      <c r="CE165" s="27">
        <v>0</v>
      </c>
    </row>
    <row r="166" spans="1:84" ht="15" hidden="1" customHeight="1" x14ac:dyDescent="0.2">
      <c r="A166">
        <v>165</v>
      </c>
      <c r="B166">
        <v>174</v>
      </c>
      <c r="C166" s="1">
        <v>44795.604861111111</v>
      </c>
      <c r="D166" s="1">
        <v>44795.604861111111</v>
      </c>
      <c r="E166">
        <v>4</v>
      </c>
      <c r="G166" t="s">
        <v>242</v>
      </c>
      <c r="H166" t="s">
        <v>242</v>
      </c>
      <c r="I166">
        <v>1</v>
      </c>
      <c r="J166" s="1">
        <v>44795.604861111111</v>
      </c>
      <c r="K166" t="s">
        <v>3732</v>
      </c>
      <c r="L166" t="s">
        <v>242</v>
      </c>
      <c r="M166" t="s">
        <v>242</v>
      </c>
      <c r="P166" t="s">
        <v>242</v>
      </c>
      <c r="Q166" t="s">
        <v>242</v>
      </c>
      <c r="T166" t="s">
        <v>3733</v>
      </c>
      <c r="U166" t="s">
        <v>3734</v>
      </c>
      <c r="V166" t="s">
        <v>3735</v>
      </c>
      <c r="W166">
        <v>3822</v>
      </c>
      <c r="X166" t="s">
        <v>476</v>
      </c>
      <c r="Y166" t="s">
        <v>477</v>
      </c>
      <c r="Z166">
        <v>2020</v>
      </c>
      <c r="AA166">
        <v>0.5</v>
      </c>
      <c r="AB166">
        <v>15</v>
      </c>
      <c r="AD166">
        <v>12</v>
      </c>
      <c r="AE166" t="s">
        <v>242</v>
      </c>
      <c r="AH166" s="27">
        <v>1</v>
      </c>
      <c r="AI166">
        <v>8</v>
      </c>
      <c r="AJ166" s="21">
        <f t="shared" si="30"/>
        <v>66.666666666666657</v>
      </c>
      <c r="AK166" s="27">
        <v>1</v>
      </c>
      <c r="AL166">
        <v>8</v>
      </c>
      <c r="AM166" s="36">
        <f t="shared" si="31"/>
        <v>66.666666666666657</v>
      </c>
      <c r="AN166" s="27">
        <v>1</v>
      </c>
      <c r="AO166">
        <v>8</v>
      </c>
      <c r="AP166" s="36">
        <f t="shared" si="33"/>
        <v>66.666666666666657</v>
      </c>
      <c r="AR166">
        <v>2</v>
      </c>
      <c r="AU166" s="27">
        <v>1</v>
      </c>
      <c r="AV166">
        <v>1</v>
      </c>
      <c r="AW166" s="21">
        <f t="shared" si="34"/>
        <v>8.3333333333333321</v>
      </c>
      <c r="AX166">
        <v>2</v>
      </c>
      <c r="BA166" s="27">
        <v>1</v>
      </c>
      <c r="BB166">
        <v>2</v>
      </c>
      <c r="BC166" s="21">
        <f t="shared" si="29"/>
        <v>16.666666666666664</v>
      </c>
      <c r="BD166" t="s">
        <v>242</v>
      </c>
      <c r="BG166" s="27">
        <v>1</v>
      </c>
      <c r="BJ166">
        <v>3</v>
      </c>
      <c r="BM166" s="27">
        <v>1</v>
      </c>
      <c r="BN166">
        <v>2</v>
      </c>
      <c r="BQ166" s="27">
        <v>1</v>
      </c>
      <c r="BR166">
        <v>5</v>
      </c>
      <c r="BS166" s="21">
        <f t="shared" si="27"/>
        <v>41.666666666666671</v>
      </c>
      <c r="BT166" t="s">
        <v>3711</v>
      </c>
      <c r="BU166">
        <v>3</v>
      </c>
      <c r="BX166" s="27">
        <v>1</v>
      </c>
      <c r="BY166">
        <v>2</v>
      </c>
      <c r="BZ166" s="21">
        <f t="shared" si="37"/>
        <v>16.666666666666664</v>
      </c>
      <c r="CA166">
        <v>2</v>
      </c>
      <c r="CB166">
        <v>1</v>
      </c>
      <c r="CE166" s="27">
        <v>0</v>
      </c>
    </row>
    <row r="167" spans="1:84" ht="15" hidden="1" customHeight="1" x14ac:dyDescent="0.2">
      <c r="A167">
        <v>166</v>
      </c>
      <c r="B167">
        <v>176</v>
      </c>
      <c r="C167" s="1">
        <v>44795.604861111111</v>
      </c>
      <c r="D167" s="1">
        <v>44795.604861111111</v>
      </c>
      <c r="E167">
        <v>4</v>
      </c>
      <c r="G167" t="s">
        <v>242</v>
      </c>
      <c r="H167" t="s">
        <v>242</v>
      </c>
      <c r="I167">
        <v>1</v>
      </c>
      <c r="J167" s="1">
        <v>44795.604861111111</v>
      </c>
      <c r="K167" t="s">
        <v>3754</v>
      </c>
      <c r="L167" t="s">
        <v>242</v>
      </c>
      <c r="M167" t="s">
        <v>242</v>
      </c>
      <c r="P167" t="s">
        <v>242</v>
      </c>
      <c r="Q167" t="s">
        <v>242</v>
      </c>
      <c r="T167" t="s">
        <v>3755</v>
      </c>
      <c r="U167" t="s">
        <v>3756</v>
      </c>
      <c r="V167">
        <v>871829107</v>
      </c>
      <c r="W167">
        <v>5140</v>
      </c>
      <c r="X167" t="s">
        <v>326</v>
      </c>
      <c r="Y167" t="s">
        <v>327</v>
      </c>
      <c r="Z167">
        <v>2019</v>
      </c>
      <c r="AA167">
        <v>0.5</v>
      </c>
      <c r="AB167" t="s">
        <v>3757</v>
      </c>
      <c r="AD167">
        <v>12</v>
      </c>
      <c r="AE167" t="s">
        <v>242</v>
      </c>
      <c r="AH167" s="27">
        <v>1</v>
      </c>
      <c r="AI167">
        <v>2</v>
      </c>
      <c r="AJ167" s="21">
        <f t="shared" si="30"/>
        <v>16.666666666666664</v>
      </c>
      <c r="AK167" s="27">
        <v>0</v>
      </c>
      <c r="AL167">
        <v>0</v>
      </c>
      <c r="AM167" s="36">
        <f t="shared" si="31"/>
        <v>0</v>
      </c>
      <c r="AN167" s="27">
        <v>0</v>
      </c>
      <c r="AO167">
        <v>0</v>
      </c>
      <c r="AP167" s="36">
        <f t="shared" si="33"/>
        <v>0</v>
      </c>
      <c r="AQ167" t="s">
        <v>3758</v>
      </c>
      <c r="AR167">
        <v>2</v>
      </c>
      <c r="AU167" s="27">
        <v>0</v>
      </c>
      <c r="AV167">
        <v>0</v>
      </c>
      <c r="AW167" s="21">
        <f t="shared" si="34"/>
        <v>0</v>
      </c>
      <c r="AX167" t="s">
        <v>242</v>
      </c>
      <c r="BA167" s="27">
        <v>1</v>
      </c>
      <c r="BB167">
        <v>2</v>
      </c>
      <c r="BC167" s="21">
        <f t="shared" si="29"/>
        <v>16.666666666666664</v>
      </c>
      <c r="BD167" t="s">
        <v>242</v>
      </c>
      <c r="BG167" s="27">
        <v>1</v>
      </c>
      <c r="BH167">
        <v>7</v>
      </c>
      <c r="BJ167">
        <v>2</v>
      </c>
      <c r="BM167" s="27">
        <v>1</v>
      </c>
      <c r="BN167">
        <v>2</v>
      </c>
      <c r="BQ167" s="27">
        <v>1</v>
      </c>
      <c r="BR167">
        <v>2</v>
      </c>
      <c r="BS167" s="21">
        <f t="shared" si="27"/>
        <v>16.666666666666664</v>
      </c>
      <c r="BT167" s="8">
        <v>44969</v>
      </c>
      <c r="BU167">
        <v>1</v>
      </c>
      <c r="BX167" s="27">
        <v>1</v>
      </c>
      <c r="BY167">
        <v>1</v>
      </c>
      <c r="BZ167" s="21">
        <f t="shared" si="37"/>
        <v>8.3333333333333321</v>
      </c>
      <c r="CA167" t="s">
        <v>242</v>
      </c>
      <c r="CB167">
        <v>1</v>
      </c>
      <c r="CE167" s="27">
        <v>0</v>
      </c>
    </row>
    <row r="168" spans="1:84" ht="15" hidden="1" customHeight="1" x14ac:dyDescent="0.2">
      <c r="A168">
        <v>167</v>
      </c>
      <c r="B168">
        <v>178</v>
      </c>
      <c r="C168" s="1">
        <v>44795.604861111111</v>
      </c>
      <c r="D168" s="1">
        <v>44795.604861111111</v>
      </c>
      <c r="E168">
        <v>4</v>
      </c>
      <c r="G168" t="s">
        <v>242</v>
      </c>
      <c r="H168" t="s">
        <v>242</v>
      </c>
      <c r="I168">
        <v>1</v>
      </c>
      <c r="J168" s="1">
        <v>44795.604861111111</v>
      </c>
      <c r="K168" t="s">
        <v>3780</v>
      </c>
      <c r="L168" t="s">
        <v>242</v>
      </c>
      <c r="M168" t="s">
        <v>242</v>
      </c>
      <c r="P168" t="s">
        <v>242</v>
      </c>
      <c r="Q168" t="s">
        <v>242</v>
      </c>
      <c r="T168" t="s">
        <v>3781</v>
      </c>
      <c r="U168" t="s">
        <v>3782</v>
      </c>
      <c r="V168">
        <v>32654105</v>
      </c>
      <c r="W168">
        <v>3674</v>
      </c>
      <c r="X168" t="s">
        <v>297</v>
      </c>
      <c r="Y168" t="s">
        <v>1864</v>
      </c>
      <c r="Z168">
        <v>2020</v>
      </c>
      <c r="AA168">
        <v>0</v>
      </c>
      <c r="AD168">
        <v>11</v>
      </c>
      <c r="AE168" t="s">
        <v>242</v>
      </c>
      <c r="AH168" s="27">
        <v>1</v>
      </c>
      <c r="AI168">
        <v>3</v>
      </c>
      <c r="AJ168" s="21">
        <f t="shared" si="30"/>
        <v>27.27272727272727</v>
      </c>
      <c r="AK168" s="27">
        <v>0</v>
      </c>
      <c r="AL168">
        <v>0</v>
      </c>
      <c r="AM168" s="36">
        <f t="shared" si="31"/>
        <v>0</v>
      </c>
      <c r="AN168" s="27">
        <v>0</v>
      </c>
      <c r="AO168">
        <v>0</v>
      </c>
      <c r="AP168" s="36">
        <f t="shared" si="33"/>
        <v>0</v>
      </c>
      <c r="AR168">
        <v>2</v>
      </c>
      <c r="AU168" s="27">
        <v>1</v>
      </c>
      <c r="AV168">
        <v>1</v>
      </c>
      <c r="AW168" s="21">
        <f t="shared" si="34"/>
        <v>9.0909090909090917</v>
      </c>
      <c r="AX168">
        <v>2</v>
      </c>
      <c r="BA168" s="27">
        <v>1</v>
      </c>
      <c r="BB168">
        <v>2</v>
      </c>
      <c r="BC168" s="21">
        <f t="shared" si="29"/>
        <v>18.181818181818183</v>
      </c>
      <c r="BD168" t="s">
        <v>242</v>
      </c>
      <c r="BG168" s="27">
        <v>1</v>
      </c>
      <c r="BH168">
        <v>6.7</v>
      </c>
      <c r="BJ168">
        <v>2</v>
      </c>
      <c r="BM168" s="27">
        <v>1</v>
      </c>
      <c r="BN168">
        <v>2</v>
      </c>
      <c r="BQ168" s="27">
        <v>1</v>
      </c>
      <c r="BR168">
        <v>3</v>
      </c>
      <c r="BS168" s="21">
        <f t="shared" si="27"/>
        <v>27.27272727272727</v>
      </c>
      <c r="BU168">
        <v>3</v>
      </c>
      <c r="BX168" s="27">
        <v>1</v>
      </c>
      <c r="BY168">
        <v>2</v>
      </c>
      <c r="BZ168" s="21">
        <f t="shared" si="37"/>
        <v>18.181818181818183</v>
      </c>
      <c r="CA168">
        <v>1</v>
      </c>
      <c r="CB168">
        <v>1</v>
      </c>
      <c r="CE168" s="27">
        <v>0</v>
      </c>
    </row>
    <row r="169" spans="1:84" ht="15" hidden="1" customHeight="1" x14ac:dyDescent="0.2">
      <c r="A169" s="10">
        <v>168</v>
      </c>
      <c r="B169">
        <v>179</v>
      </c>
      <c r="C169" s="1">
        <v>44795.604861111111</v>
      </c>
      <c r="D169" s="1">
        <v>44795.604861111111</v>
      </c>
      <c r="E169">
        <v>4</v>
      </c>
      <c r="G169" t="s">
        <v>242</v>
      </c>
      <c r="H169" t="s">
        <v>242</v>
      </c>
      <c r="I169">
        <v>1</v>
      </c>
      <c r="J169" s="1">
        <v>44795.604861111111</v>
      </c>
      <c r="K169" t="s">
        <v>3795</v>
      </c>
      <c r="L169" t="s">
        <v>242</v>
      </c>
      <c r="M169" t="s">
        <v>242</v>
      </c>
      <c r="P169" t="s">
        <v>242</v>
      </c>
      <c r="Q169" t="s">
        <v>242</v>
      </c>
      <c r="T169" s="10" t="s">
        <v>3796</v>
      </c>
      <c r="U169" t="s">
        <v>3797</v>
      </c>
      <c r="V169">
        <v>86516101</v>
      </c>
      <c r="W169">
        <v>5731</v>
      </c>
      <c r="X169" s="10" t="s">
        <v>271</v>
      </c>
      <c r="Y169" s="10" t="s">
        <v>272</v>
      </c>
      <c r="Z169" s="10">
        <v>2019</v>
      </c>
      <c r="AA169" s="10">
        <v>0.5</v>
      </c>
      <c r="AB169">
        <v>15</v>
      </c>
      <c r="AD169" s="10">
        <v>10</v>
      </c>
      <c r="AE169" t="s">
        <v>242</v>
      </c>
      <c r="AH169" s="22">
        <v>1</v>
      </c>
      <c r="AI169" s="10">
        <v>6</v>
      </c>
      <c r="AJ169" s="21">
        <f t="shared" si="30"/>
        <v>60</v>
      </c>
      <c r="AK169" s="22">
        <v>0</v>
      </c>
      <c r="AL169" s="10">
        <v>0</v>
      </c>
      <c r="AM169" s="36">
        <f t="shared" si="31"/>
        <v>0</v>
      </c>
      <c r="AN169" s="22">
        <v>0</v>
      </c>
      <c r="AO169" s="10">
        <v>0</v>
      </c>
      <c r="AP169" s="36">
        <f t="shared" si="33"/>
        <v>0</v>
      </c>
      <c r="AQ169" s="2" t="s">
        <v>3798</v>
      </c>
      <c r="AR169">
        <v>2</v>
      </c>
      <c r="AU169" s="22">
        <v>0</v>
      </c>
      <c r="AV169" s="10">
        <v>0</v>
      </c>
      <c r="AW169" s="21">
        <f t="shared" si="34"/>
        <v>0</v>
      </c>
      <c r="AX169" t="s">
        <v>242</v>
      </c>
      <c r="BA169" s="22">
        <v>1</v>
      </c>
      <c r="BB169" s="10">
        <v>2</v>
      </c>
      <c r="BC169" s="21">
        <f t="shared" si="29"/>
        <v>20</v>
      </c>
      <c r="BD169" t="s">
        <v>242</v>
      </c>
      <c r="BG169" s="22">
        <v>1</v>
      </c>
      <c r="BH169" s="10">
        <v>5</v>
      </c>
      <c r="BI169" s="10"/>
      <c r="BJ169">
        <v>2</v>
      </c>
      <c r="BM169" s="22">
        <v>1</v>
      </c>
      <c r="BN169">
        <v>2</v>
      </c>
      <c r="BQ169" s="22">
        <v>1</v>
      </c>
      <c r="BR169" s="10">
        <v>6</v>
      </c>
      <c r="BS169" s="21">
        <f t="shared" si="27"/>
        <v>60</v>
      </c>
      <c r="BT169" s="10" t="s">
        <v>3799</v>
      </c>
      <c r="BU169" s="10">
        <v>1</v>
      </c>
      <c r="BV169" s="10"/>
      <c r="BW169" s="10"/>
      <c r="BX169" s="22">
        <v>1</v>
      </c>
      <c r="BY169" s="10">
        <v>3</v>
      </c>
      <c r="BZ169" s="21">
        <f t="shared" si="37"/>
        <v>30</v>
      </c>
      <c r="CA169" s="10">
        <v>2</v>
      </c>
      <c r="CB169" s="10">
        <v>1</v>
      </c>
      <c r="CC169" s="10"/>
      <c r="CD169" s="10"/>
      <c r="CE169" s="22">
        <v>0</v>
      </c>
      <c r="CF169" s="10"/>
    </row>
    <row r="170" spans="1:84" ht="15" hidden="1" customHeight="1" x14ac:dyDescent="0.2">
      <c r="A170">
        <v>169</v>
      </c>
      <c r="B170">
        <v>182</v>
      </c>
      <c r="C170" s="1">
        <v>44795.604861111111</v>
      </c>
      <c r="D170" s="1">
        <v>44795.604861111111</v>
      </c>
      <c r="E170">
        <v>4</v>
      </c>
      <c r="G170" t="s">
        <v>242</v>
      </c>
      <c r="H170" t="s">
        <v>242</v>
      </c>
      <c r="I170">
        <v>1</v>
      </c>
      <c r="J170" s="1">
        <v>44795.604861111111</v>
      </c>
      <c r="K170" t="s">
        <v>3812</v>
      </c>
      <c r="L170" t="s">
        <v>242</v>
      </c>
      <c r="M170" t="s">
        <v>242</v>
      </c>
      <c r="P170" t="s">
        <v>242</v>
      </c>
      <c r="Q170" t="s">
        <v>242</v>
      </c>
      <c r="T170" t="s">
        <v>3813</v>
      </c>
      <c r="U170" t="s">
        <v>3814</v>
      </c>
      <c r="V170" t="s">
        <v>3815</v>
      </c>
      <c r="W170">
        <v>6798</v>
      </c>
      <c r="X170" t="s">
        <v>659</v>
      </c>
      <c r="Y170" t="s">
        <v>660</v>
      </c>
      <c r="Z170">
        <v>2020</v>
      </c>
      <c r="AA170">
        <v>0.5</v>
      </c>
      <c r="AB170">
        <v>11</v>
      </c>
      <c r="AD170">
        <v>10</v>
      </c>
      <c r="AE170" t="s">
        <v>242</v>
      </c>
      <c r="AH170" s="27">
        <v>1</v>
      </c>
      <c r="AI170">
        <v>8</v>
      </c>
      <c r="AJ170" s="21">
        <f t="shared" si="30"/>
        <v>80</v>
      </c>
      <c r="AK170" s="27">
        <v>0</v>
      </c>
      <c r="AL170">
        <v>0</v>
      </c>
      <c r="AM170" s="36">
        <f t="shared" si="31"/>
        <v>0</v>
      </c>
      <c r="AN170" s="27">
        <v>0</v>
      </c>
      <c r="AO170">
        <v>0</v>
      </c>
      <c r="AP170" s="36">
        <f t="shared" si="33"/>
        <v>0</v>
      </c>
      <c r="AR170">
        <v>3</v>
      </c>
      <c r="AU170" s="27">
        <v>1</v>
      </c>
      <c r="AV170">
        <v>3</v>
      </c>
      <c r="AW170" s="21">
        <f t="shared" si="34"/>
        <v>30</v>
      </c>
      <c r="AX170">
        <v>3</v>
      </c>
      <c r="BA170" s="27">
        <v>1</v>
      </c>
      <c r="BB170">
        <v>2</v>
      </c>
      <c r="BC170" s="21">
        <f t="shared" si="29"/>
        <v>20</v>
      </c>
      <c r="BD170" t="s">
        <v>242</v>
      </c>
      <c r="BG170" s="27">
        <v>1</v>
      </c>
      <c r="BH170">
        <v>7</v>
      </c>
      <c r="BJ170">
        <v>2</v>
      </c>
      <c r="BM170" s="27">
        <v>1</v>
      </c>
      <c r="BN170">
        <v>2</v>
      </c>
      <c r="BQ170" s="27">
        <v>1</v>
      </c>
      <c r="BR170">
        <v>3</v>
      </c>
      <c r="BS170" s="21">
        <f t="shared" si="27"/>
        <v>30</v>
      </c>
      <c r="BU170">
        <v>1</v>
      </c>
      <c r="BX170" s="27">
        <v>0</v>
      </c>
      <c r="BY170" s="24">
        <v>0</v>
      </c>
      <c r="BZ170" s="21">
        <f t="shared" si="37"/>
        <v>0</v>
      </c>
      <c r="CA170" t="s">
        <v>242</v>
      </c>
      <c r="CB170" t="s">
        <v>242</v>
      </c>
      <c r="CE170" s="27">
        <v>0</v>
      </c>
    </row>
    <row r="171" spans="1:84" ht="15" hidden="1" customHeight="1" x14ac:dyDescent="0.2">
      <c r="A171">
        <v>170</v>
      </c>
      <c r="B171">
        <v>184</v>
      </c>
      <c r="C171" s="1">
        <v>44795.604861111111</v>
      </c>
      <c r="D171" s="1">
        <v>44795.604861111111</v>
      </c>
      <c r="E171">
        <v>4</v>
      </c>
      <c r="G171" t="s">
        <v>242</v>
      </c>
      <c r="H171" t="s">
        <v>242</v>
      </c>
      <c r="I171">
        <v>1</v>
      </c>
      <c r="J171" s="1">
        <v>44795.604861111111</v>
      </c>
      <c r="K171" t="s">
        <v>3831</v>
      </c>
      <c r="L171" t="s">
        <v>242</v>
      </c>
      <c r="M171" t="s">
        <v>242</v>
      </c>
      <c r="P171" t="s">
        <v>242</v>
      </c>
      <c r="Q171" t="s">
        <v>242</v>
      </c>
      <c r="T171" t="s">
        <v>3832</v>
      </c>
      <c r="U171" t="s">
        <v>3833</v>
      </c>
      <c r="V171" t="s">
        <v>3834</v>
      </c>
      <c r="W171">
        <v>5065</v>
      </c>
      <c r="X171" t="s">
        <v>297</v>
      </c>
      <c r="Y171" t="s">
        <v>2814</v>
      </c>
      <c r="Z171">
        <v>2020</v>
      </c>
      <c r="AA171">
        <v>0.5</v>
      </c>
      <c r="AD171">
        <v>13</v>
      </c>
      <c r="AE171" t="s">
        <v>242</v>
      </c>
      <c r="AH171" s="27">
        <v>1</v>
      </c>
      <c r="AI171">
        <v>8</v>
      </c>
      <c r="AJ171" s="21">
        <f t="shared" si="30"/>
        <v>61.53846153846154</v>
      </c>
      <c r="AK171" s="27">
        <v>0</v>
      </c>
      <c r="AL171">
        <v>0</v>
      </c>
      <c r="AM171" s="36">
        <f t="shared" si="31"/>
        <v>0</v>
      </c>
      <c r="AN171" s="27">
        <v>0</v>
      </c>
      <c r="AO171">
        <v>0</v>
      </c>
      <c r="AP171" s="36">
        <f t="shared" si="33"/>
        <v>0</v>
      </c>
      <c r="AR171">
        <v>3</v>
      </c>
      <c r="AU171" s="27">
        <v>1</v>
      </c>
      <c r="AV171">
        <v>2</v>
      </c>
      <c r="AW171" s="21">
        <f t="shared" si="34"/>
        <v>15.384615384615385</v>
      </c>
      <c r="AX171">
        <v>3</v>
      </c>
      <c r="BA171" s="27">
        <v>1</v>
      </c>
      <c r="BB171">
        <v>3</v>
      </c>
      <c r="BC171" s="21">
        <f t="shared" si="29"/>
        <v>23.076923076923077</v>
      </c>
      <c r="BD171" t="s">
        <v>242</v>
      </c>
      <c r="BG171" s="27">
        <v>1</v>
      </c>
      <c r="BJ171">
        <v>2</v>
      </c>
      <c r="BM171" s="27">
        <v>1</v>
      </c>
      <c r="BN171">
        <v>2</v>
      </c>
      <c r="BQ171" s="27">
        <v>1</v>
      </c>
      <c r="BR171">
        <v>3</v>
      </c>
      <c r="BS171" s="21">
        <f t="shared" si="27"/>
        <v>23.076923076923077</v>
      </c>
      <c r="BU171">
        <v>1</v>
      </c>
      <c r="BX171" s="27">
        <v>0</v>
      </c>
      <c r="BY171" s="24">
        <v>0</v>
      </c>
      <c r="BZ171" s="21">
        <f t="shared" si="37"/>
        <v>0</v>
      </c>
      <c r="CA171" t="s">
        <v>242</v>
      </c>
      <c r="CB171" t="s">
        <v>242</v>
      </c>
      <c r="CE171" s="27">
        <v>0</v>
      </c>
    </row>
    <row r="172" spans="1:84" ht="15" hidden="1" customHeight="1" x14ac:dyDescent="0.2">
      <c r="A172" s="10">
        <v>171</v>
      </c>
      <c r="B172">
        <v>185</v>
      </c>
      <c r="C172" s="1">
        <v>44795.604861111111</v>
      </c>
      <c r="D172" s="1">
        <v>44795.604861111111</v>
      </c>
      <c r="E172">
        <v>4</v>
      </c>
      <c r="G172" t="s">
        <v>242</v>
      </c>
      <c r="H172" t="s">
        <v>242</v>
      </c>
      <c r="I172">
        <v>1</v>
      </c>
      <c r="J172" s="1">
        <v>44795.604861111111</v>
      </c>
      <c r="K172" t="s">
        <v>3846</v>
      </c>
      <c r="L172" t="s">
        <v>242</v>
      </c>
      <c r="M172" t="s">
        <v>242</v>
      </c>
      <c r="P172" t="s">
        <v>242</v>
      </c>
      <c r="Q172" t="s">
        <v>242</v>
      </c>
      <c r="T172" s="10" t="s">
        <v>3847</v>
      </c>
      <c r="U172" t="s">
        <v>3848</v>
      </c>
      <c r="V172">
        <v>256746108</v>
      </c>
      <c r="W172">
        <v>5331</v>
      </c>
      <c r="X172" s="10" t="s">
        <v>271</v>
      </c>
      <c r="Y172" s="10" t="s">
        <v>3849</v>
      </c>
      <c r="Z172" s="10">
        <v>2020</v>
      </c>
      <c r="AA172" s="10">
        <v>0</v>
      </c>
      <c r="AD172" s="10">
        <v>13</v>
      </c>
      <c r="AE172" t="s">
        <v>242</v>
      </c>
      <c r="AH172" s="22">
        <v>0</v>
      </c>
      <c r="AI172" s="10">
        <v>0</v>
      </c>
      <c r="AJ172" s="21">
        <f t="shared" si="30"/>
        <v>0</v>
      </c>
      <c r="AK172" s="22">
        <v>0</v>
      </c>
      <c r="AL172" s="10">
        <v>0</v>
      </c>
      <c r="AM172" s="36">
        <f t="shared" si="31"/>
        <v>0</v>
      </c>
      <c r="AN172" s="22">
        <v>0</v>
      </c>
      <c r="AO172" s="10">
        <v>0</v>
      </c>
      <c r="AP172" s="36">
        <f t="shared" si="33"/>
        <v>0</v>
      </c>
      <c r="AR172" t="s">
        <v>242</v>
      </c>
      <c r="AU172" s="22">
        <v>1</v>
      </c>
      <c r="AV172" s="10">
        <v>2</v>
      </c>
      <c r="AW172" s="21">
        <f t="shared" si="34"/>
        <v>15.384615384615385</v>
      </c>
      <c r="AX172">
        <v>2</v>
      </c>
      <c r="BA172" s="22">
        <v>1</v>
      </c>
      <c r="BB172" s="10">
        <v>2</v>
      </c>
      <c r="BC172" s="21">
        <f t="shared" si="29"/>
        <v>15.384615384615385</v>
      </c>
      <c r="BD172" t="s">
        <v>242</v>
      </c>
      <c r="BG172" s="22">
        <v>1</v>
      </c>
      <c r="BH172" s="10"/>
      <c r="BI172" s="10"/>
      <c r="BJ172">
        <v>2</v>
      </c>
      <c r="BM172" s="22">
        <v>1</v>
      </c>
      <c r="BN172">
        <v>2</v>
      </c>
      <c r="BQ172" s="22">
        <v>1</v>
      </c>
      <c r="BR172" s="10">
        <v>3</v>
      </c>
      <c r="BS172" s="21">
        <f t="shared" si="27"/>
        <v>23.076923076923077</v>
      </c>
      <c r="BT172" s="10" t="s">
        <v>3850</v>
      </c>
      <c r="BU172" s="10">
        <v>1</v>
      </c>
      <c r="BV172" s="10"/>
      <c r="BW172" s="10"/>
      <c r="BX172" s="22">
        <v>0</v>
      </c>
      <c r="BY172" s="19">
        <v>0</v>
      </c>
      <c r="BZ172" s="21">
        <f t="shared" ref="BZ172:BZ179" si="38">BY172/AD172*100</f>
        <v>0</v>
      </c>
      <c r="CA172" s="10" t="s">
        <v>242</v>
      </c>
      <c r="CB172" s="10" t="s">
        <v>242</v>
      </c>
      <c r="CC172" s="10"/>
      <c r="CD172" s="10"/>
      <c r="CE172" s="22">
        <v>1</v>
      </c>
      <c r="CF172" s="11" t="s">
        <v>3851</v>
      </c>
    </row>
    <row r="173" spans="1:84" ht="15" hidden="1" customHeight="1" x14ac:dyDescent="0.2">
      <c r="A173">
        <v>172</v>
      </c>
      <c r="B173">
        <v>186</v>
      </c>
      <c r="C173" s="1">
        <v>44795.604861111111</v>
      </c>
      <c r="D173" s="1">
        <v>44795.604861111111</v>
      </c>
      <c r="E173">
        <v>4</v>
      </c>
      <c r="G173" t="s">
        <v>242</v>
      </c>
      <c r="H173" t="s">
        <v>242</v>
      </c>
      <c r="I173">
        <v>1</v>
      </c>
      <c r="J173" s="1">
        <v>44795.604861111111</v>
      </c>
      <c r="K173" t="s">
        <v>3859</v>
      </c>
      <c r="L173" t="s">
        <v>242</v>
      </c>
      <c r="M173" t="s">
        <v>242</v>
      </c>
      <c r="P173" t="s">
        <v>242</v>
      </c>
      <c r="Q173" t="s">
        <v>242</v>
      </c>
      <c r="T173" t="s">
        <v>3860</v>
      </c>
      <c r="U173" t="s">
        <v>3861</v>
      </c>
      <c r="V173">
        <v>194162103</v>
      </c>
      <c r="W173">
        <v>2844</v>
      </c>
      <c r="X173" t="s">
        <v>326</v>
      </c>
      <c r="Y173" t="s">
        <v>865</v>
      </c>
      <c r="Z173">
        <v>2020</v>
      </c>
      <c r="AA173">
        <v>1</v>
      </c>
      <c r="AB173">
        <v>4</v>
      </c>
      <c r="AD173">
        <v>10</v>
      </c>
      <c r="AE173" t="s">
        <v>242</v>
      </c>
      <c r="AH173" s="27">
        <v>0</v>
      </c>
      <c r="AI173">
        <v>0</v>
      </c>
      <c r="AJ173" s="21">
        <f t="shared" si="30"/>
        <v>0</v>
      </c>
      <c r="AK173" s="27">
        <v>0</v>
      </c>
      <c r="AL173">
        <v>0</v>
      </c>
      <c r="AM173" s="36">
        <f t="shared" si="31"/>
        <v>0</v>
      </c>
      <c r="AN173" s="27">
        <v>0</v>
      </c>
      <c r="AO173">
        <v>0</v>
      </c>
      <c r="AP173" s="36">
        <f t="shared" si="33"/>
        <v>0</v>
      </c>
      <c r="AR173" t="s">
        <v>242</v>
      </c>
      <c r="AU173" s="27">
        <v>1</v>
      </c>
      <c r="AV173">
        <v>1</v>
      </c>
      <c r="AW173" s="21">
        <f t="shared" si="34"/>
        <v>10</v>
      </c>
      <c r="AX173">
        <v>2</v>
      </c>
      <c r="BA173" s="27">
        <v>1</v>
      </c>
      <c r="BB173">
        <v>3</v>
      </c>
      <c r="BC173" s="21">
        <f t="shared" si="29"/>
        <v>30</v>
      </c>
      <c r="BD173" t="s">
        <v>242</v>
      </c>
      <c r="BG173" s="27">
        <v>1</v>
      </c>
      <c r="BH173">
        <v>6.6</v>
      </c>
      <c r="BJ173">
        <v>3</v>
      </c>
      <c r="BM173" s="27">
        <v>1</v>
      </c>
      <c r="BN173">
        <v>2</v>
      </c>
      <c r="BQ173" s="27">
        <v>1</v>
      </c>
      <c r="BR173">
        <v>4</v>
      </c>
      <c r="BS173" s="21">
        <f t="shared" si="27"/>
        <v>40</v>
      </c>
      <c r="BU173">
        <v>1</v>
      </c>
      <c r="BX173" s="27">
        <v>0</v>
      </c>
      <c r="BY173" s="24">
        <v>0</v>
      </c>
      <c r="BZ173" s="21">
        <f t="shared" si="38"/>
        <v>0</v>
      </c>
      <c r="CA173" t="s">
        <v>242</v>
      </c>
      <c r="CB173" t="s">
        <v>242</v>
      </c>
      <c r="CE173" s="27">
        <v>0</v>
      </c>
    </row>
    <row r="174" spans="1:84" ht="15" hidden="1" customHeight="1" x14ac:dyDescent="0.2">
      <c r="A174">
        <v>173</v>
      </c>
      <c r="B174">
        <v>187</v>
      </c>
      <c r="C174" s="1">
        <v>44795.604861111111</v>
      </c>
      <c r="D174" s="1">
        <v>44795.604861111111</v>
      </c>
      <c r="E174">
        <v>4</v>
      </c>
      <c r="G174" t="s">
        <v>242</v>
      </c>
      <c r="H174" t="s">
        <v>242</v>
      </c>
      <c r="I174">
        <v>1</v>
      </c>
      <c r="J174" s="1">
        <v>44795.604861111111</v>
      </c>
      <c r="K174" t="s">
        <v>3877</v>
      </c>
      <c r="L174" t="s">
        <v>242</v>
      </c>
      <c r="M174" t="s">
        <v>242</v>
      </c>
      <c r="P174" t="s">
        <v>242</v>
      </c>
      <c r="Q174" t="s">
        <v>242</v>
      </c>
      <c r="T174" t="s">
        <v>3878</v>
      </c>
      <c r="U174" t="s">
        <v>3879</v>
      </c>
      <c r="V174" t="s">
        <v>3880</v>
      </c>
      <c r="W174">
        <v>6500</v>
      </c>
      <c r="X174" t="s">
        <v>659</v>
      </c>
      <c r="Y174" t="s">
        <v>3881</v>
      </c>
      <c r="Z174">
        <v>2019</v>
      </c>
      <c r="AA174">
        <v>1</v>
      </c>
      <c r="AB174">
        <v>4</v>
      </c>
      <c r="AD174">
        <v>11</v>
      </c>
      <c r="AE174" t="s">
        <v>242</v>
      </c>
      <c r="AH174" s="27">
        <v>1</v>
      </c>
      <c r="AI174">
        <v>5</v>
      </c>
      <c r="AJ174" s="21">
        <f t="shared" si="30"/>
        <v>45.454545454545453</v>
      </c>
      <c r="AK174" s="27">
        <v>0</v>
      </c>
      <c r="AL174">
        <v>0</v>
      </c>
      <c r="AM174" s="36">
        <f t="shared" si="31"/>
        <v>0</v>
      </c>
      <c r="AN174" s="27">
        <v>0</v>
      </c>
      <c r="AO174">
        <v>0</v>
      </c>
      <c r="AP174" s="36">
        <f t="shared" si="33"/>
        <v>0</v>
      </c>
      <c r="AQ174" t="s">
        <v>3882</v>
      </c>
      <c r="AR174">
        <v>2</v>
      </c>
      <c r="AU174" s="27">
        <v>1</v>
      </c>
      <c r="AV174">
        <v>1</v>
      </c>
      <c r="AW174" s="21">
        <f t="shared" si="34"/>
        <v>9.0909090909090917</v>
      </c>
      <c r="AX174">
        <v>2</v>
      </c>
      <c r="BA174" s="27">
        <v>1</v>
      </c>
      <c r="BB174">
        <v>2</v>
      </c>
      <c r="BC174" s="21">
        <f t="shared" si="29"/>
        <v>18.181818181818183</v>
      </c>
      <c r="BD174" t="s">
        <v>242</v>
      </c>
      <c r="BG174" s="27">
        <v>1</v>
      </c>
      <c r="BH174">
        <v>6</v>
      </c>
      <c r="BJ174">
        <v>2</v>
      </c>
      <c r="BM174" s="27">
        <v>1</v>
      </c>
      <c r="BN174">
        <v>2</v>
      </c>
      <c r="BQ174" s="27">
        <v>1</v>
      </c>
      <c r="BR174">
        <v>3</v>
      </c>
      <c r="BS174" s="21">
        <f t="shared" si="27"/>
        <v>27.27272727272727</v>
      </c>
      <c r="BT174" t="s">
        <v>3405</v>
      </c>
      <c r="BU174">
        <v>1</v>
      </c>
      <c r="BX174" s="27">
        <v>1</v>
      </c>
      <c r="BY174">
        <v>3</v>
      </c>
      <c r="BZ174" s="21">
        <f t="shared" si="38"/>
        <v>27.27272727272727</v>
      </c>
      <c r="CA174">
        <v>2</v>
      </c>
      <c r="CB174">
        <v>1</v>
      </c>
      <c r="CE174" s="27">
        <v>0</v>
      </c>
    </row>
    <row r="175" spans="1:84" ht="15" hidden="1" customHeight="1" x14ac:dyDescent="0.2">
      <c r="A175">
        <v>174</v>
      </c>
      <c r="B175">
        <v>188</v>
      </c>
      <c r="C175" s="1">
        <v>44795.604861111111</v>
      </c>
      <c r="D175" s="1">
        <v>44795.604861111111</v>
      </c>
      <c r="E175">
        <v>4</v>
      </c>
      <c r="G175" t="s">
        <v>242</v>
      </c>
      <c r="H175" t="s">
        <v>242</v>
      </c>
      <c r="I175">
        <v>1</v>
      </c>
      <c r="J175" s="1">
        <v>44795.604861111111</v>
      </c>
      <c r="K175" t="s">
        <v>3899</v>
      </c>
      <c r="L175" t="s">
        <v>242</v>
      </c>
      <c r="M175" t="s">
        <v>242</v>
      </c>
      <c r="P175" t="s">
        <v>242</v>
      </c>
      <c r="Q175" t="s">
        <v>242</v>
      </c>
      <c r="T175" t="s">
        <v>3900</v>
      </c>
      <c r="U175" t="s">
        <v>3901</v>
      </c>
      <c r="V175">
        <v>882508104</v>
      </c>
      <c r="W175">
        <v>3674</v>
      </c>
      <c r="X175" t="s">
        <v>297</v>
      </c>
      <c r="Y175" t="s">
        <v>1864</v>
      </c>
      <c r="Z175">
        <v>2020</v>
      </c>
      <c r="AA175">
        <v>0.5</v>
      </c>
      <c r="AB175">
        <v>15</v>
      </c>
      <c r="AD175">
        <v>11</v>
      </c>
      <c r="AE175" t="s">
        <v>242</v>
      </c>
      <c r="AH175" s="27">
        <v>1</v>
      </c>
      <c r="AI175">
        <v>11</v>
      </c>
      <c r="AJ175" s="21">
        <f t="shared" si="30"/>
        <v>100</v>
      </c>
      <c r="AK175" s="27">
        <v>0</v>
      </c>
      <c r="AL175">
        <v>0</v>
      </c>
      <c r="AM175" s="36">
        <f t="shared" si="31"/>
        <v>0</v>
      </c>
      <c r="AN175" s="27">
        <v>0</v>
      </c>
      <c r="AO175">
        <v>0</v>
      </c>
      <c r="AP175" s="36">
        <f t="shared" si="33"/>
        <v>0</v>
      </c>
      <c r="AQ175" t="s">
        <v>3902</v>
      </c>
      <c r="AR175">
        <v>3</v>
      </c>
      <c r="AU175" s="27">
        <v>1</v>
      </c>
      <c r="AV175">
        <v>1</v>
      </c>
      <c r="AW175" s="21">
        <f t="shared" si="34"/>
        <v>9.0909090909090917</v>
      </c>
      <c r="AX175">
        <v>2</v>
      </c>
      <c r="BA175" s="27">
        <v>1</v>
      </c>
      <c r="BB175">
        <v>2</v>
      </c>
      <c r="BC175" s="21">
        <f t="shared" si="29"/>
        <v>18.181818181818183</v>
      </c>
      <c r="BD175" t="s">
        <v>242</v>
      </c>
      <c r="BG175" s="27">
        <v>1</v>
      </c>
      <c r="BH175">
        <v>8.8000000000000007</v>
      </c>
      <c r="BJ175">
        <v>2</v>
      </c>
      <c r="BM175" s="27">
        <v>1</v>
      </c>
      <c r="BN175">
        <v>2</v>
      </c>
      <c r="BQ175" s="27">
        <v>1</v>
      </c>
      <c r="BR175">
        <v>4</v>
      </c>
      <c r="BS175" s="21">
        <f t="shared" si="27"/>
        <v>36.363636363636367</v>
      </c>
      <c r="BT175" t="s">
        <v>3471</v>
      </c>
      <c r="BU175">
        <v>1</v>
      </c>
      <c r="BX175" s="27">
        <v>1</v>
      </c>
      <c r="BY175">
        <v>3</v>
      </c>
      <c r="BZ175" s="21">
        <f t="shared" si="38"/>
        <v>27.27272727272727</v>
      </c>
      <c r="CA175">
        <v>2</v>
      </c>
      <c r="CB175">
        <v>1</v>
      </c>
      <c r="CE175" s="27">
        <v>0</v>
      </c>
    </row>
    <row r="176" spans="1:84" ht="15" hidden="1" customHeight="1" x14ac:dyDescent="0.2">
      <c r="A176">
        <v>175</v>
      </c>
      <c r="B176">
        <v>189</v>
      </c>
      <c r="C176" s="1">
        <v>44795.604861111111</v>
      </c>
      <c r="D176" s="1">
        <v>44795.604861111111</v>
      </c>
      <c r="E176">
        <v>4</v>
      </c>
      <c r="G176" t="s">
        <v>242</v>
      </c>
      <c r="H176" t="s">
        <v>242</v>
      </c>
      <c r="I176">
        <v>1</v>
      </c>
      <c r="J176" s="1">
        <v>44795.604861111111</v>
      </c>
      <c r="K176" t="s">
        <v>3919</v>
      </c>
      <c r="L176" t="s">
        <v>242</v>
      </c>
      <c r="M176" t="s">
        <v>242</v>
      </c>
      <c r="P176" t="s">
        <v>242</v>
      </c>
      <c r="Q176" t="s">
        <v>242</v>
      </c>
      <c r="T176" t="s">
        <v>3920</v>
      </c>
      <c r="U176" t="s">
        <v>3921</v>
      </c>
      <c r="V176" t="s">
        <v>3922</v>
      </c>
      <c r="W176">
        <v>2836</v>
      </c>
      <c r="X176" t="s">
        <v>350</v>
      </c>
      <c r="Y176" t="s">
        <v>2570</v>
      </c>
      <c r="Z176">
        <v>2020</v>
      </c>
      <c r="AA176">
        <v>0</v>
      </c>
      <c r="AD176">
        <v>9</v>
      </c>
      <c r="AE176" t="s">
        <v>242</v>
      </c>
      <c r="AH176" s="27">
        <v>1</v>
      </c>
      <c r="AI176">
        <v>7</v>
      </c>
      <c r="AJ176" s="21">
        <f t="shared" si="30"/>
        <v>77.777777777777786</v>
      </c>
      <c r="AK176" s="27">
        <v>0</v>
      </c>
      <c r="AL176">
        <v>0</v>
      </c>
      <c r="AM176" s="36">
        <f t="shared" si="31"/>
        <v>0</v>
      </c>
      <c r="AN176" s="27">
        <v>0</v>
      </c>
      <c r="AO176">
        <v>0</v>
      </c>
      <c r="AP176" s="36">
        <f t="shared" si="33"/>
        <v>0</v>
      </c>
      <c r="AR176">
        <v>3</v>
      </c>
      <c r="AU176" s="27">
        <v>1</v>
      </c>
      <c r="AV176">
        <v>1</v>
      </c>
      <c r="AW176" s="21">
        <f t="shared" si="34"/>
        <v>11.111111111111111</v>
      </c>
      <c r="AX176">
        <v>2</v>
      </c>
      <c r="BA176" s="27">
        <v>1</v>
      </c>
      <c r="BB176">
        <v>2</v>
      </c>
      <c r="BC176" s="21">
        <f t="shared" si="29"/>
        <v>22.222222222222221</v>
      </c>
      <c r="BD176" t="s">
        <v>242</v>
      </c>
      <c r="BG176" s="27">
        <v>1</v>
      </c>
      <c r="BH176">
        <v>5.4</v>
      </c>
      <c r="BJ176">
        <v>3</v>
      </c>
      <c r="BM176" s="27">
        <v>1</v>
      </c>
      <c r="BN176">
        <v>2</v>
      </c>
      <c r="BQ176" s="27">
        <v>1</v>
      </c>
      <c r="BR176">
        <v>3</v>
      </c>
      <c r="BS176" s="21">
        <f t="shared" si="27"/>
        <v>33.333333333333329</v>
      </c>
      <c r="BT176" t="s">
        <v>3455</v>
      </c>
      <c r="BU176">
        <v>3</v>
      </c>
      <c r="BX176" s="27">
        <v>0</v>
      </c>
      <c r="BY176" s="24">
        <v>0</v>
      </c>
      <c r="BZ176" s="21">
        <f t="shared" si="38"/>
        <v>0</v>
      </c>
      <c r="CA176" t="s">
        <v>242</v>
      </c>
      <c r="CB176" t="s">
        <v>242</v>
      </c>
      <c r="CE176" s="27">
        <v>0</v>
      </c>
    </row>
    <row r="177" spans="1:84" ht="15" hidden="1" customHeight="1" x14ac:dyDescent="0.2">
      <c r="A177">
        <v>176</v>
      </c>
      <c r="B177">
        <v>191</v>
      </c>
      <c r="C177" s="1">
        <v>44795.604861111111</v>
      </c>
      <c r="D177" s="1">
        <v>44795.604861111111</v>
      </c>
      <c r="E177">
        <v>4</v>
      </c>
      <c r="G177" t="s">
        <v>242</v>
      </c>
      <c r="H177" t="s">
        <v>242</v>
      </c>
      <c r="I177">
        <v>1</v>
      </c>
      <c r="J177" s="1">
        <v>44795.604861111111</v>
      </c>
      <c r="K177" t="s">
        <v>3927</v>
      </c>
      <c r="L177" t="s">
        <v>242</v>
      </c>
      <c r="M177" t="s">
        <v>242</v>
      </c>
      <c r="P177" t="s">
        <v>242</v>
      </c>
      <c r="Q177" t="s">
        <v>242</v>
      </c>
      <c r="T177" t="s">
        <v>3928</v>
      </c>
      <c r="U177" t="s">
        <v>3929</v>
      </c>
      <c r="V177">
        <v>32095101</v>
      </c>
      <c r="W177">
        <v>3678</v>
      </c>
      <c r="X177" t="s">
        <v>297</v>
      </c>
      <c r="Y177" t="s">
        <v>2814</v>
      </c>
      <c r="Z177">
        <v>2020</v>
      </c>
      <c r="AA177">
        <v>0</v>
      </c>
      <c r="AD177">
        <v>10</v>
      </c>
      <c r="AE177" t="s">
        <v>242</v>
      </c>
      <c r="AH177" s="27">
        <v>1</v>
      </c>
      <c r="AI177">
        <v>3</v>
      </c>
      <c r="AJ177" s="21">
        <f t="shared" si="30"/>
        <v>30</v>
      </c>
      <c r="AK177" s="27">
        <v>0</v>
      </c>
      <c r="AL177">
        <v>0</v>
      </c>
      <c r="AM177" s="36">
        <f t="shared" si="31"/>
        <v>0</v>
      </c>
      <c r="AN177" s="27">
        <v>0</v>
      </c>
      <c r="AO177">
        <v>0</v>
      </c>
      <c r="AP177" s="36">
        <f t="shared" si="33"/>
        <v>0</v>
      </c>
      <c r="AR177">
        <v>2</v>
      </c>
      <c r="AU177" s="27">
        <v>1</v>
      </c>
      <c r="AV177">
        <v>1</v>
      </c>
      <c r="AW177" s="21">
        <f t="shared" si="34"/>
        <v>10</v>
      </c>
      <c r="AX177">
        <v>3</v>
      </c>
      <c r="BA177" s="27">
        <v>1</v>
      </c>
      <c r="BB177">
        <v>2</v>
      </c>
      <c r="BC177" s="21">
        <f t="shared" si="29"/>
        <v>20</v>
      </c>
      <c r="BD177" t="s">
        <v>242</v>
      </c>
      <c r="BG177" s="27">
        <v>1</v>
      </c>
      <c r="BJ177">
        <v>2</v>
      </c>
      <c r="BM177" s="27">
        <v>1</v>
      </c>
      <c r="BN177">
        <v>2</v>
      </c>
      <c r="BQ177" s="27">
        <v>1</v>
      </c>
      <c r="BR177">
        <v>2</v>
      </c>
      <c r="BS177" s="21">
        <f t="shared" si="27"/>
        <v>20</v>
      </c>
      <c r="BT177" t="s">
        <v>3930</v>
      </c>
      <c r="BU177">
        <v>3</v>
      </c>
      <c r="BX177" s="27">
        <v>1</v>
      </c>
      <c r="BY177">
        <v>1</v>
      </c>
      <c r="BZ177" s="21">
        <f t="shared" si="38"/>
        <v>10</v>
      </c>
      <c r="CA177">
        <v>1</v>
      </c>
      <c r="CB177">
        <v>1</v>
      </c>
      <c r="CE177" s="27">
        <v>0</v>
      </c>
    </row>
    <row r="178" spans="1:84" ht="15" hidden="1" customHeight="1" x14ac:dyDescent="0.2">
      <c r="A178">
        <v>177</v>
      </c>
      <c r="B178">
        <v>192</v>
      </c>
      <c r="C178" s="1">
        <v>44795.604861111111</v>
      </c>
      <c r="D178" s="1">
        <v>44795.604861111111</v>
      </c>
      <c r="E178">
        <v>4</v>
      </c>
      <c r="G178" t="s">
        <v>242</v>
      </c>
      <c r="H178" t="s">
        <v>242</v>
      </c>
      <c r="I178">
        <v>1</v>
      </c>
      <c r="J178" s="1">
        <v>44795.604861111111</v>
      </c>
      <c r="K178" t="s">
        <v>3935</v>
      </c>
      <c r="L178" t="s">
        <v>242</v>
      </c>
      <c r="M178" t="s">
        <v>242</v>
      </c>
      <c r="P178" t="s">
        <v>242</v>
      </c>
      <c r="Q178" t="s">
        <v>242</v>
      </c>
      <c r="T178" t="s">
        <v>3936</v>
      </c>
      <c r="U178" t="s">
        <v>3937</v>
      </c>
      <c r="V178" t="s">
        <v>3938</v>
      </c>
      <c r="W178">
        <v>5045</v>
      </c>
      <c r="X178" t="s">
        <v>297</v>
      </c>
      <c r="Y178" t="s">
        <v>2814</v>
      </c>
      <c r="Z178">
        <v>2020</v>
      </c>
      <c r="AA178">
        <v>0</v>
      </c>
      <c r="AD178">
        <v>13</v>
      </c>
      <c r="AE178" t="s">
        <v>242</v>
      </c>
      <c r="AH178" s="27">
        <v>0</v>
      </c>
      <c r="AI178">
        <v>0</v>
      </c>
      <c r="AJ178" s="21">
        <f t="shared" si="30"/>
        <v>0</v>
      </c>
      <c r="AK178" s="27">
        <v>0</v>
      </c>
      <c r="AL178">
        <v>0</v>
      </c>
      <c r="AM178" s="36">
        <f t="shared" si="31"/>
        <v>0</v>
      </c>
      <c r="AN178" s="27">
        <v>0</v>
      </c>
      <c r="AO178">
        <v>0</v>
      </c>
      <c r="AP178" s="36">
        <f t="shared" si="33"/>
        <v>0</v>
      </c>
      <c r="AR178" t="s">
        <v>242</v>
      </c>
      <c r="AU178" s="27">
        <v>1</v>
      </c>
      <c r="AV178">
        <v>1</v>
      </c>
      <c r="AW178" s="21">
        <f t="shared" si="34"/>
        <v>7.6923076923076925</v>
      </c>
      <c r="AX178">
        <v>2</v>
      </c>
      <c r="BA178" s="27">
        <v>1</v>
      </c>
      <c r="BB178">
        <v>2</v>
      </c>
      <c r="BC178" s="21">
        <f t="shared" si="29"/>
        <v>15.384615384615385</v>
      </c>
      <c r="BD178" t="s">
        <v>242</v>
      </c>
      <c r="BG178" s="27">
        <v>0</v>
      </c>
      <c r="BJ178" t="s">
        <v>242</v>
      </c>
      <c r="BM178" s="27">
        <v>1</v>
      </c>
      <c r="BN178">
        <v>2</v>
      </c>
      <c r="BQ178" s="27">
        <v>1</v>
      </c>
      <c r="BR178">
        <v>5</v>
      </c>
      <c r="BS178" s="21">
        <f t="shared" si="27"/>
        <v>38.461538461538467</v>
      </c>
      <c r="BU178">
        <v>1</v>
      </c>
      <c r="BX178" s="27">
        <v>1</v>
      </c>
      <c r="BY178">
        <v>4</v>
      </c>
      <c r="BZ178" s="21">
        <f t="shared" si="38"/>
        <v>30.76923076923077</v>
      </c>
      <c r="CA178">
        <v>2</v>
      </c>
      <c r="CB178">
        <v>1</v>
      </c>
      <c r="CE178" s="27">
        <v>0</v>
      </c>
    </row>
    <row r="179" spans="1:84" ht="15" hidden="1" customHeight="1" x14ac:dyDescent="0.2">
      <c r="A179">
        <v>178</v>
      </c>
      <c r="B179">
        <v>193</v>
      </c>
      <c r="C179" s="1">
        <v>44795.604861111111</v>
      </c>
      <c r="D179" s="1">
        <v>44795.604861111111</v>
      </c>
      <c r="E179">
        <v>4</v>
      </c>
      <c r="G179" t="s">
        <v>242</v>
      </c>
      <c r="H179" t="s">
        <v>242</v>
      </c>
      <c r="I179">
        <v>1</v>
      </c>
      <c r="J179" s="1">
        <v>44795.604861111111</v>
      </c>
      <c r="K179" t="s">
        <v>3951</v>
      </c>
      <c r="L179" t="s">
        <v>242</v>
      </c>
      <c r="M179" t="s">
        <v>242</v>
      </c>
      <c r="P179" t="s">
        <v>242</v>
      </c>
      <c r="Q179" t="s">
        <v>242</v>
      </c>
      <c r="T179" t="s">
        <v>3952</v>
      </c>
      <c r="U179" t="s">
        <v>3953</v>
      </c>
      <c r="V179" s="3" t="s">
        <v>3954</v>
      </c>
      <c r="W179">
        <v>3842</v>
      </c>
      <c r="X179" t="s">
        <v>350</v>
      </c>
      <c r="Y179" t="s">
        <v>992</v>
      </c>
      <c r="Z179">
        <v>2020</v>
      </c>
      <c r="AA179">
        <v>0</v>
      </c>
      <c r="AD179">
        <v>10</v>
      </c>
      <c r="AE179" t="s">
        <v>242</v>
      </c>
      <c r="AH179" s="27">
        <v>0</v>
      </c>
      <c r="AI179">
        <v>0</v>
      </c>
      <c r="AJ179" s="21">
        <f t="shared" si="30"/>
        <v>0</v>
      </c>
      <c r="AK179" s="27">
        <v>0</v>
      </c>
      <c r="AL179">
        <v>0</v>
      </c>
      <c r="AM179" s="36">
        <f t="shared" si="31"/>
        <v>0</v>
      </c>
      <c r="AN179" s="27">
        <v>0</v>
      </c>
      <c r="AO179">
        <v>0</v>
      </c>
      <c r="AP179" s="36">
        <f t="shared" si="33"/>
        <v>0</v>
      </c>
      <c r="AR179">
        <v>3</v>
      </c>
      <c r="AU179" s="27">
        <v>1</v>
      </c>
      <c r="AV179">
        <v>1</v>
      </c>
      <c r="AW179" s="21">
        <f t="shared" si="34"/>
        <v>10</v>
      </c>
      <c r="AX179">
        <v>3</v>
      </c>
      <c r="BA179" s="27">
        <v>1</v>
      </c>
      <c r="BB179">
        <v>3</v>
      </c>
      <c r="BC179" s="21">
        <f t="shared" si="29"/>
        <v>30</v>
      </c>
      <c r="BD179" t="s">
        <v>242</v>
      </c>
      <c r="BG179" s="27">
        <v>1</v>
      </c>
      <c r="BJ179">
        <v>2</v>
      </c>
      <c r="BM179" s="27">
        <v>1</v>
      </c>
      <c r="BN179">
        <v>2</v>
      </c>
      <c r="BQ179" s="27">
        <v>1</v>
      </c>
      <c r="BR179">
        <v>3</v>
      </c>
      <c r="BS179" s="21">
        <f t="shared" si="27"/>
        <v>30</v>
      </c>
      <c r="BT179" t="s">
        <v>3955</v>
      </c>
      <c r="BU179">
        <v>3</v>
      </c>
      <c r="BX179" s="27">
        <v>0</v>
      </c>
      <c r="BY179" s="24">
        <v>0</v>
      </c>
      <c r="BZ179" s="21">
        <f t="shared" si="38"/>
        <v>0</v>
      </c>
      <c r="CA179" t="s">
        <v>242</v>
      </c>
      <c r="CB179" t="s">
        <v>242</v>
      </c>
      <c r="CE179" s="27">
        <v>0</v>
      </c>
    </row>
    <row r="180" spans="1:84" ht="15" hidden="1" customHeight="1" x14ac:dyDescent="0.2">
      <c r="A180">
        <v>179</v>
      </c>
      <c r="B180">
        <v>194</v>
      </c>
      <c r="C180" s="1">
        <v>44795.604861111111</v>
      </c>
      <c r="D180" s="1">
        <v>44795.604861111111</v>
      </c>
      <c r="E180">
        <v>4</v>
      </c>
      <c r="G180" t="s">
        <v>242</v>
      </c>
      <c r="H180" t="s">
        <v>242</v>
      </c>
      <c r="I180">
        <v>1</v>
      </c>
      <c r="J180" s="1">
        <v>44795.604861111111</v>
      </c>
      <c r="K180" t="s">
        <v>3963</v>
      </c>
      <c r="L180" t="s">
        <v>242</v>
      </c>
      <c r="M180" t="s">
        <v>242</v>
      </c>
      <c r="P180" t="s">
        <v>242</v>
      </c>
      <c r="Q180" t="s">
        <v>242</v>
      </c>
      <c r="T180" t="s">
        <v>3964</v>
      </c>
      <c r="U180" t="s">
        <v>3965</v>
      </c>
      <c r="V180" t="s">
        <v>3966</v>
      </c>
      <c r="W180">
        <v>7320</v>
      </c>
      <c r="X180" t="s">
        <v>319</v>
      </c>
      <c r="Y180" t="s">
        <v>1051</v>
      </c>
      <c r="Z180">
        <v>2020</v>
      </c>
      <c r="AA180">
        <v>1</v>
      </c>
      <c r="AB180">
        <v>15</v>
      </c>
      <c r="AD180">
        <v>12</v>
      </c>
      <c r="AE180" t="s">
        <v>242</v>
      </c>
      <c r="AH180" s="27">
        <v>1</v>
      </c>
      <c r="AI180">
        <v>11</v>
      </c>
      <c r="AJ180" s="21">
        <f t="shared" si="30"/>
        <v>91.666666666666657</v>
      </c>
      <c r="AK180" s="27">
        <v>1</v>
      </c>
      <c r="AL180">
        <v>5</v>
      </c>
      <c r="AM180" s="36">
        <f t="shared" si="31"/>
        <v>41.666666666666671</v>
      </c>
      <c r="AN180" s="27">
        <v>1</v>
      </c>
      <c r="AO180">
        <v>5</v>
      </c>
      <c r="AP180" s="36">
        <f t="shared" si="33"/>
        <v>41.666666666666671</v>
      </c>
      <c r="AR180">
        <v>3</v>
      </c>
      <c r="AU180" s="27">
        <v>1</v>
      </c>
      <c r="AV180">
        <v>1</v>
      </c>
      <c r="AW180" s="21">
        <f t="shared" si="34"/>
        <v>8.3333333333333321</v>
      </c>
      <c r="AX180">
        <v>3</v>
      </c>
      <c r="BA180" s="27">
        <v>1</v>
      </c>
      <c r="BB180">
        <v>3</v>
      </c>
      <c r="BC180" s="21">
        <f t="shared" si="29"/>
        <v>25</v>
      </c>
      <c r="BD180" t="s">
        <v>242</v>
      </c>
      <c r="BG180" s="27">
        <v>1</v>
      </c>
      <c r="BH180">
        <v>7.1</v>
      </c>
      <c r="BJ180">
        <v>2</v>
      </c>
      <c r="BM180" s="27">
        <v>1</v>
      </c>
      <c r="BN180">
        <v>2</v>
      </c>
      <c r="BQ180" s="27">
        <v>1</v>
      </c>
      <c r="BR180">
        <v>4</v>
      </c>
      <c r="BS180" s="21">
        <f t="shared" si="27"/>
        <v>33.333333333333329</v>
      </c>
      <c r="BT180" t="s">
        <v>3471</v>
      </c>
      <c r="BU180">
        <v>1</v>
      </c>
      <c r="BX180" s="27">
        <v>1</v>
      </c>
      <c r="BY180">
        <v>2</v>
      </c>
      <c r="BZ180" s="21">
        <f t="shared" ref="BZ180:BZ195" si="39">BY180/AD180*100</f>
        <v>16.666666666666664</v>
      </c>
      <c r="CA180">
        <v>2</v>
      </c>
      <c r="CB180">
        <v>1</v>
      </c>
      <c r="CE180" s="27">
        <v>0</v>
      </c>
    </row>
    <row r="181" spans="1:84" ht="15" hidden="1" customHeight="1" x14ac:dyDescent="0.2">
      <c r="A181">
        <v>180</v>
      </c>
      <c r="B181">
        <v>195</v>
      </c>
      <c r="C181" s="1">
        <v>44795.604861111111</v>
      </c>
      <c r="D181" s="1">
        <v>44795.604861111111</v>
      </c>
      <c r="E181">
        <v>4</v>
      </c>
      <c r="G181" t="s">
        <v>242</v>
      </c>
      <c r="H181" t="s">
        <v>242</v>
      </c>
      <c r="I181">
        <v>1</v>
      </c>
      <c r="J181" s="1">
        <v>44795.604861111111</v>
      </c>
      <c r="K181" t="s">
        <v>3980</v>
      </c>
      <c r="L181" t="s">
        <v>242</v>
      </c>
      <c r="M181" t="s">
        <v>242</v>
      </c>
      <c r="P181" t="s">
        <v>242</v>
      </c>
      <c r="Q181" t="s">
        <v>242</v>
      </c>
      <c r="T181" t="s">
        <v>3981</v>
      </c>
      <c r="U181" t="s">
        <v>3982</v>
      </c>
      <c r="V181" s="3">
        <v>2.8200000000000002E+112</v>
      </c>
      <c r="W181">
        <v>3842</v>
      </c>
      <c r="X181" t="s">
        <v>350</v>
      </c>
      <c r="Y181" t="s">
        <v>992</v>
      </c>
      <c r="Z181">
        <v>2020</v>
      </c>
      <c r="AA181">
        <v>0.5</v>
      </c>
      <c r="AB181">
        <v>4</v>
      </c>
      <c r="AD181">
        <v>8</v>
      </c>
      <c r="AE181" t="s">
        <v>242</v>
      </c>
      <c r="AH181" s="27">
        <v>1</v>
      </c>
      <c r="AI181">
        <v>2</v>
      </c>
      <c r="AJ181" s="21">
        <f t="shared" si="30"/>
        <v>25</v>
      </c>
      <c r="AK181" s="27">
        <v>0</v>
      </c>
      <c r="AL181">
        <v>0</v>
      </c>
      <c r="AM181" s="36">
        <f t="shared" si="31"/>
        <v>0</v>
      </c>
      <c r="AN181" s="27">
        <v>0</v>
      </c>
      <c r="AO181">
        <v>0</v>
      </c>
      <c r="AP181" s="36">
        <f t="shared" si="33"/>
        <v>0</v>
      </c>
      <c r="AR181">
        <v>3</v>
      </c>
      <c r="AU181" s="27">
        <v>1</v>
      </c>
      <c r="AV181">
        <v>1</v>
      </c>
      <c r="AW181" s="21">
        <f t="shared" si="34"/>
        <v>12.5</v>
      </c>
      <c r="AX181">
        <v>2</v>
      </c>
      <c r="BA181" s="27">
        <v>1</v>
      </c>
      <c r="BB181">
        <v>2</v>
      </c>
      <c r="BC181" s="21">
        <f t="shared" si="29"/>
        <v>25</v>
      </c>
      <c r="BD181" t="s">
        <v>242</v>
      </c>
      <c r="BG181" s="27">
        <v>1</v>
      </c>
      <c r="BH181">
        <v>7</v>
      </c>
      <c r="BJ181">
        <v>2</v>
      </c>
      <c r="BM181" s="27">
        <v>1</v>
      </c>
      <c r="BN181">
        <v>2</v>
      </c>
      <c r="BQ181" s="27">
        <v>1</v>
      </c>
      <c r="BR181">
        <v>3</v>
      </c>
      <c r="BS181" s="21">
        <f t="shared" si="27"/>
        <v>37.5</v>
      </c>
      <c r="BU181">
        <v>3</v>
      </c>
      <c r="BX181" s="27">
        <v>1</v>
      </c>
      <c r="BY181">
        <v>2</v>
      </c>
      <c r="BZ181" s="21">
        <f t="shared" si="39"/>
        <v>25</v>
      </c>
      <c r="CA181">
        <v>2</v>
      </c>
      <c r="CB181">
        <v>3</v>
      </c>
      <c r="CE181" s="27">
        <v>0</v>
      </c>
    </row>
    <row r="182" spans="1:84" ht="15" hidden="1" customHeight="1" x14ac:dyDescent="0.2">
      <c r="A182">
        <v>181</v>
      </c>
      <c r="B182">
        <v>196</v>
      </c>
      <c r="C182" s="1">
        <v>44795.604861111111</v>
      </c>
      <c r="D182" s="1">
        <v>44795.604861111111</v>
      </c>
      <c r="E182">
        <v>4</v>
      </c>
      <c r="G182" t="s">
        <v>242</v>
      </c>
      <c r="H182" t="s">
        <v>242</v>
      </c>
      <c r="I182">
        <v>1</v>
      </c>
      <c r="J182" s="1">
        <v>44795.604861111111</v>
      </c>
      <c r="K182" t="s">
        <v>3994</v>
      </c>
      <c r="L182" t="s">
        <v>242</v>
      </c>
      <c r="M182" t="s">
        <v>242</v>
      </c>
      <c r="P182" t="s">
        <v>242</v>
      </c>
      <c r="Q182" t="s">
        <v>242</v>
      </c>
      <c r="T182" t="s">
        <v>3995</v>
      </c>
      <c r="U182" t="s">
        <v>3996</v>
      </c>
      <c r="V182">
        <v>693506107</v>
      </c>
      <c r="W182">
        <v>2851</v>
      </c>
      <c r="X182" t="s">
        <v>418</v>
      </c>
      <c r="Y182" t="s">
        <v>1838</v>
      </c>
      <c r="Z182">
        <v>2020</v>
      </c>
      <c r="AA182">
        <v>0.5</v>
      </c>
      <c r="AB182">
        <v>11</v>
      </c>
      <c r="AD182">
        <v>13</v>
      </c>
      <c r="AE182" t="s">
        <v>242</v>
      </c>
      <c r="AH182" s="27">
        <v>1</v>
      </c>
      <c r="AI182">
        <v>12</v>
      </c>
      <c r="AJ182" s="21">
        <f t="shared" si="30"/>
        <v>92.307692307692307</v>
      </c>
      <c r="AK182" s="27">
        <v>1</v>
      </c>
      <c r="AL182">
        <v>6</v>
      </c>
      <c r="AM182" s="36">
        <f t="shared" si="31"/>
        <v>46.153846153846153</v>
      </c>
      <c r="AN182" s="27">
        <v>0</v>
      </c>
      <c r="AO182">
        <v>0</v>
      </c>
      <c r="AP182" s="36">
        <f t="shared" si="33"/>
        <v>0</v>
      </c>
      <c r="AR182">
        <v>3</v>
      </c>
      <c r="AU182" s="27">
        <v>1</v>
      </c>
      <c r="AV182">
        <v>1</v>
      </c>
      <c r="AW182" s="21">
        <f t="shared" si="34"/>
        <v>7.6923076923076925</v>
      </c>
      <c r="AX182">
        <v>2</v>
      </c>
      <c r="BA182" s="27">
        <v>1</v>
      </c>
      <c r="BB182">
        <v>3</v>
      </c>
      <c r="BC182" s="21">
        <f t="shared" si="29"/>
        <v>23.076923076923077</v>
      </c>
      <c r="BD182" t="s">
        <v>242</v>
      </c>
      <c r="BG182" s="27">
        <v>1</v>
      </c>
      <c r="BH182">
        <v>5.3</v>
      </c>
      <c r="BJ182">
        <v>3</v>
      </c>
      <c r="BM182" s="27">
        <v>1</v>
      </c>
      <c r="BN182">
        <v>2</v>
      </c>
      <c r="BQ182" s="27">
        <v>1</v>
      </c>
      <c r="BR182">
        <v>3</v>
      </c>
      <c r="BS182" s="21">
        <f t="shared" si="27"/>
        <v>23.076923076923077</v>
      </c>
      <c r="BT182" t="s">
        <v>3455</v>
      </c>
      <c r="BU182">
        <v>3</v>
      </c>
      <c r="BX182" s="27">
        <v>1</v>
      </c>
      <c r="BY182">
        <v>3</v>
      </c>
      <c r="BZ182" s="21">
        <f t="shared" si="39"/>
        <v>23.076923076923077</v>
      </c>
      <c r="CA182">
        <v>2</v>
      </c>
      <c r="CB182">
        <v>3</v>
      </c>
      <c r="CE182" s="27">
        <v>0</v>
      </c>
    </row>
    <row r="183" spans="1:84" ht="15" hidden="1" customHeight="1" x14ac:dyDescent="0.2">
      <c r="A183">
        <v>182</v>
      </c>
      <c r="B183">
        <v>197</v>
      </c>
      <c r="C183" s="1">
        <v>44795.604861111111</v>
      </c>
      <c r="D183" s="1">
        <v>44795.604861111111</v>
      </c>
      <c r="E183">
        <v>4</v>
      </c>
      <c r="G183" t="s">
        <v>242</v>
      </c>
      <c r="H183" t="s">
        <v>242</v>
      </c>
      <c r="I183">
        <v>1</v>
      </c>
      <c r="J183" s="1">
        <v>44795.604861111111</v>
      </c>
      <c r="K183" t="s">
        <v>4007</v>
      </c>
      <c r="L183" t="s">
        <v>242</v>
      </c>
      <c r="M183" t="s">
        <v>242</v>
      </c>
      <c r="P183" t="s">
        <v>242</v>
      </c>
      <c r="Q183" t="s">
        <v>242</v>
      </c>
      <c r="T183" t="s">
        <v>4008</v>
      </c>
      <c r="U183" t="s">
        <v>4009</v>
      </c>
      <c r="V183">
        <v>71813109</v>
      </c>
      <c r="W183">
        <v>3841</v>
      </c>
      <c r="X183" t="s">
        <v>350</v>
      </c>
      <c r="Y183" t="s">
        <v>992</v>
      </c>
      <c r="Z183">
        <v>2020</v>
      </c>
      <c r="AA183">
        <v>1</v>
      </c>
      <c r="AB183">
        <v>4</v>
      </c>
      <c r="AD183">
        <v>12</v>
      </c>
      <c r="AE183" t="s">
        <v>242</v>
      </c>
      <c r="AH183" s="27">
        <v>1</v>
      </c>
      <c r="AI183">
        <v>8</v>
      </c>
      <c r="AJ183" s="21">
        <f t="shared" si="30"/>
        <v>66.666666666666657</v>
      </c>
      <c r="AK183" s="27">
        <v>0</v>
      </c>
      <c r="AL183">
        <v>0</v>
      </c>
      <c r="AM183" s="36">
        <f t="shared" si="31"/>
        <v>0</v>
      </c>
      <c r="AN183" s="27">
        <v>0</v>
      </c>
      <c r="AO183">
        <v>6</v>
      </c>
      <c r="AP183" s="36">
        <f t="shared" si="33"/>
        <v>50</v>
      </c>
      <c r="AQ183" t="s">
        <v>4010</v>
      </c>
      <c r="AR183">
        <v>3</v>
      </c>
      <c r="AU183" s="27">
        <v>1</v>
      </c>
      <c r="AV183">
        <v>1</v>
      </c>
      <c r="AW183" s="21">
        <f t="shared" si="34"/>
        <v>8.3333333333333321</v>
      </c>
      <c r="AX183">
        <v>2</v>
      </c>
      <c r="BA183" s="27">
        <v>1</v>
      </c>
      <c r="BB183">
        <v>2</v>
      </c>
      <c r="BC183" s="21">
        <f t="shared" si="29"/>
        <v>16.666666666666664</v>
      </c>
      <c r="BD183" t="s">
        <v>242</v>
      </c>
      <c r="BG183" s="27">
        <v>1</v>
      </c>
      <c r="BH183">
        <v>8.9</v>
      </c>
      <c r="BJ183">
        <v>2</v>
      </c>
      <c r="BM183" s="27">
        <v>1</v>
      </c>
      <c r="BN183">
        <v>2</v>
      </c>
      <c r="BQ183" s="27">
        <v>1</v>
      </c>
      <c r="BR183">
        <v>3</v>
      </c>
      <c r="BS183" s="21">
        <f t="shared" si="27"/>
        <v>25</v>
      </c>
      <c r="BU183">
        <v>1</v>
      </c>
      <c r="BX183" s="27">
        <v>1</v>
      </c>
      <c r="BY183">
        <v>3</v>
      </c>
      <c r="BZ183" s="21">
        <f t="shared" si="39"/>
        <v>25</v>
      </c>
      <c r="CA183">
        <v>2</v>
      </c>
      <c r="CB183">
        <v>1</v>
      </c>
      <c r="CE183" s="27">
        <v>0</v>
      </c>
    </row>
    <row r="184" spans="1:84" ht="15" hidden="1" customHeight="1" x14ac:dyDescent="0.2">
      <c r="A184">
        <v>183</v>
      </c>
      <c r="B184">
        <v>199</v>
      </c>
      <c r="C184" s="1">
        <v>44795.604861111111</v>
      </c>
      <c r="D184" s="1">
        <v>44795.604861111111</v>
      </c>
      <c r="E184">
        <v>4</v>
      </c>
      <c r="G184" t="s">
        <v>242</v>
      </c>
      <c r="H184" t="s">
        <v>242</v>
      </c>
      <c r="I184">
        <v>1</v>
      </c>
      <c r="J184" s="1">
        <v>44795.604861111111</v>
      </c>
      <c r="K184" t="s">
        <v>4023</v>
      </c>
      <c r="L184" t="s">
        <v>242</v>
      </c>
      <c r="M184" t="s">
        <v>242</v>
      </c>
      <c r="P184" t="s">
        <v>242</v>
      </c>
      <c r="Q184" t="s">
        <v>242</v>
      </c>
      <c r="T184" t="s">
        <v>4024</v>
      </c>
      <c r="U184" t="s">
        <v>4025</v>
      </c>
      <c r="V184">
        <v>469814107</v>
      </c>
      <c r="W184">
        <v>1600</v>
      </c>
      <c r="X184" t="s">
        <v>476</v>
      </c>
      <c r="Y184" t="s">
        <v>3379</v>
      </c>
      <c r="Z184">
        <v>2020</v>
      </c>
      <c r="AA184">
        <v>0.5</v>
      </c>
      <c r="AB184">
        <v>15</v>
      </c>
      <c r="AD184">
        <v>12</v>
      </c>
      <c r="AE184" t="s">
        <v>242</v>
      </c>
      <c r="AH184" s="27">
        <v>1</v>
      </c>
      <c r="AI184">
        <v>8</v>
      </c>
      <c r="AJ184" s="21">
        <f t="shared" si="30"/>
        <v>66.666666666666657</v>
      </c>
      <c r="AK184" s="27">
        <v>0</v>
      </c>
      <c r="AL184">
        <v>0</v>
      </c>
      <c r="AM184" s="36">
        <f t="shared" si="31"/>
        <v>0</v>
      </c>
      <c r="AN184" s="27">
        <v>0</v>
      </c>
      <c r="AO184">
        <v>0</v>
      </c>
      <c r="AP184" s="36">
        <f t="shared" si="33"/>
        <v>0</v>
      </c>
      <c r="AR184">
        <v>3</v>
      </c>
      <c r="AU184" s="27">
        <v>1</v>
      </c>
      <c r="AV184">
        <v>1</v>
      </c>
      <c r="AW184" s="21">
        <f t="shared" si="34"/>
        <v>8.3333333333333321</v>
      </c>
      <c r="AX184">
        <v>3</v>
      </c>
      <c r="BA184" s="27">
        <v>1</v>
      </c>
      <c r="BB184">
        <v>3</v>
      </c>
      <c r="BC184" s="21">
        <f t="shared" si="29"/>
        <v>25</v>
      </c>
      <c r="BD184" t="s">
        <v>242</v>
      </c>
      <c r="BG184" s="27">
        <v>1</v>
      </c>
      <c r="BH184">
        <v>8</v>
      </c>
      <c r="BJ184">
        <v>3</v>
      </c>
      <c r="BM184" s="27">
        <v>1</v>
      </c>
      <c r="BN184">
        <v>3</v>
      </c>
      <c r="BQ184" s="27">
        <v>0.5</v>
      </c>
      <c r="BR184">
        <v>0</v>
      </c>
      <c r="BS184" s="21">
        <f t="shared" si="27"/>
        <v>0</v>
      </c>
      <c r="BT184" t="s">
        <v>4026</v>
      </c>
      <c r="BU184" t="s">
        <v>242</v>
      </c>
      <c r="BX184" s="27">
        <v>1</v>
      </c>
      <c r="BY184">
        <v>7</v>
      </c>
      <c r="BZ184" s="21">
        <f t="shared" si="39"/>
        <v>58.333333333333336</v>
      </c>
      <c r="CA184">
        <v>1</v>
      </c>
      <c r="CB184">
        <v>1</v>
      </c>
      <c r="CE184" s="27">
        <v>0</v>
      </c>
    </row>
    <row r="185" spans="1:84" ht="15" hidden="1" customHeight="1" x14ac:dyDescent="0.2">
      <c r="A185">
        <v>184</v>
      </c>
      <c r="B185">
        <v>202</v>
      </c>
      <c r="C185" s="1">
        <v>44795.604861111111</v>
      </c>
      <c r="D185" s="1">
        <v>44795.604861111111</v>
      </c>
      <c r="E185">
        <v>4</v>
      </c>
      <c r="G185" t="s">
        <v>242</v>
      </c>
      <c r="H185" t="s">
        <v>242</v>
      </c>
      <c r="I185">
        <v>1</v>
      </c>
      <c r="J185" s="1">
        <v>44795.604861111111</v>
      </c>
      <c r="K185" t="s">
        <v>4045</v>
      </c>
      <c r="L185" t="s">
        <v>242</v>
      </c>
      <c r="M185" t="s">
        <v>242</v>
      </c>
      <c r="P185" t="s">
        <v>242</v>
      </c>
      <c r="Q185" t="s">
        <v>242</v>
      </c>
      <c r="T185" t="s">
        <v>4046</v>
      </c>
      <c r="U185" t="s">
        <v>4047</v>
      </c>
      <c r="V185" t="s">
        <v>4048</v>
      </c>
      <c r="W185">
        <v>3674</v>
      </c>
      <c r="X185" t="s">
        <v>297</v>
      </c>
      <c r="Y185" t="s">
        <v>1864</v>
      </c>
      <c r="Z185">
        <v>2020</v>
      </c>
      <c r="AA185">
        <v>0</v>
      </c>
      <c r="AD185">
        <v>10</v>
      </c>
      <c r="AE185" t="s">
        <v>242</v>
      </c>
      <c r="AH185" s="27">
        <v>1</v>
      </c>
      <c r="AI185">
        <v>8</v>
      </c>
      <c r="AJ185" s="21">
        <f t="shared" si="30"/>
        <v>80</v>
      </c>
      <c r="AK185" s="27">
        <v>0</v>
      </c>
      <c r="AL185">
        <v>0</v>
      </c>
      <c r="AM185" s="36">
        <f t="shared" si="31"/>
        <v>0</v>
      </c>
      <c r="AN185" s="27">
        <v>0</v>
      </c>
      <c r="AO185">
        <v>0</v>
      </c>
      <c r="AP185" s="36">
        <f t="shared" si="33"/>
        <v>0</v>
      </c>
      <c r="AR185">
        <v>3</v>
      </c>
      <c r="AU185" s="27">
        <v>1</v>
      </c>
      <c r="AV185">
        <v>1</v>
      </c>
      <c r="AW185" s="21">
        <f t="shared" si="34"/>
        <v>10</v>
      </c>
      <c r="AX185">
        <v>2</v>
      </c>
      <c r="BA185" s="27">
        <v>1</v>
      </c>
      <c r="BB185">
        <v>3</v>
      </c>
      <c r="BC185" s="21">
        <f t="shared" si="29"/>
        <v>30</v>
      </c>
      <c r="BD185" t="s">
        <v>242</v>
      </c>
      <c r="BG185" s="27">
        <v>1</v>
      </c>
      <c r="BH185">
        <v>5.3</v>
      </c>
      <c r="BJ185">
        <v>2</v>
      </c>
      <c r="BM185" s="27">
        <v>1</v>
      </c>
      <c r="BN185">
        <v>2</v>
      </c>
      <c r="BQ185" s="27">
        <v>1</v>
      </c>
      <c r="BR185">
        <v>3</v>
      </c>
      <c r="BS185" s="21">
        <f t="shared" si="27"/>
        <v>30</v>
      </c>
      <c r="BU185">
        <v>3</v>
      </c>
      <c r="BX185" s="27">
        <v>1</v>
      </c>
      <c r="BY185">
        <v>0</v>
      </c>
      <c r="BZ185" s="21">
        <f t="shared" si="39"/>
        <v>0</v>
      </c>
      <c r="CA185">
        <v>2</v>
      </c>
      <c r="CB185">
        <v>1</v>
      </c>
      <c r="CE185" s="27">
        <v>0</v>
      </c>
    </row>
    <row r="186" spans="1:84" ht="15" hidden="1" customHeight="1" x14ac:dyDescent="0.2">
      <c r="A186" s="10">
        <v>185</v>
      </c>
      <c r="B186">
        <v>203</v>
      </c>
      <c r="C186" s="1">
        <v>44795.604861111111</v>
      </c>
      <c r="D186" s="1">
        <v>44795.604861111111</v>
      </c>
      <c r="E186">
        <v>4</v>
      </c>
      <c r="G186" t="s">
        <v>242</v>
      </c>
      <c r="H186" t="s">
        <v>242</v>
      </c>
      <c r="I186">
        <v>1</v>
      </c>
      <c r="J186" s="1">
        <v>44795.604861111111</v>
      </c>
      <c r="K186" t="s">
        <v>4057</v>
      </c>
      <c r="L186" t="s">
        <v>242</v>
      </c>
      <c r="M186" t="s">
        <v>242</v>
      </c>
      <c r="P186" t="s">
        <v>242</v>
      </c>
      <c r="Q186" t="s">
        <v>242</v>
      </c>
      <c r="T186" s="10" t="s">
        <v>4058</v>
      </c>
      <c r="U186" t="s">
        <v>4059</v>
      </c>
      <c r="V186" t="s">
        <v>4060</v>
      </c>
      <c r="W186">
        <v>5531</v>
      </c>
      <c r="X186" s="10" t="s">
        <v>271</v>
      </c>
      <c r="Y186" s="10" t="s">
        <v>272</v>
      </c>
      <c r="Z186" s="10">
        <v>2020</v>
      </c>
      <c r="AA186" s="10">
        <v>0.5</v>
      </c>
      <c r="AD186" s="10">
        <v>9</v>
      </c>
      <c r="AE186" t="s">
        <v>242</v>
      </c>
      <c r="AH186" s="22">
        <v>1</v>
      </c>
      <c r="AI186" s="10">
        <v>3</v>
      </c>
      <c r="AJ186" s="21">
        <f t="shared" si="30"/>
        <v>33.333333333333329</v>
      </c>
      <c r="AK186" s="22">
        <v>0</v>
      </c>
      <c r="AL186" s="10">
        <v>0</v>
      </c>
      <c r="AM186" s="36">
        <f t="shared" si="31"/>
        <v>0</v>
      </c>
      <c r="AN186" s="22">
        <v>0</v>
      </c>
      <c r="AO186" s="10">
        <v>0</v>
      </c>
      <c r="AP186" s="36">
        <f t="shared" si="33"/>
        <v>0</v>
      </c>
      <c r="AR186">
        <v>3</v>
      </c>
      <c r="AU186" s="22">
        <v>1</v>
      </c>
      <c r="AV186" s="10">
        <v>5</v>
      </c>
      <c r="AW186" s="21">
        <f t="shared" si="34"/>
        <v>55.555555555555557</v>
      </c>
      <c r="AX186">
        <v>2</v>
      </c>
      <c r="BA186" s="22">
        <v>1</v>
      </c>
      <c r="BB186" s="10">
        <v>3</v>
      </c>
      <c r="BC186" s="21">
        <f t="shared" si="29"/>
        <v>33.333333333333329</v>
      </c>
      <c r="BD186" t="s">
        <v>242</v>
      </c>
      <c r="BG186" s="22">
        <v>1</v>
      </c>
      <c r="BH186" s="10"/>
      <c r="BI186" s="10"/>
      <c r="BJ186">
        <v>2</v>
      </c>
      <c r="BM186" s="22">
        <v>1</v>
      </c>
      <c r="BN186">
        <v>2</v>
      </c>
      <c r="BQ186" s="22">
        <v>1</v>
      </c>
      <c r="BR186" s="10">
        <v>3</v>
      </c>
      <c r="BS186" s="21">
        <f t="shared" si="27"/>
        <v>33.333333333333329</v>
      </c>
      <c r="BT186" s="10"/>
      <c r="BU186" s="10">
        <v>1</v>
      </c>
      <c r="BV186" s="10"/>
      <c r="BW186" s="10"/>
      <c r="BX186" s="22">
        <v>1</v>
      </c>
      <c r="BY186" s="10">
        <v>1</v>
      </c>
      <c r="BZ186" s="21">
        <f t="shared" si="39"/>
        <v>11.111111111111111</v>
      </c>
      <c r="CA186" s="10">
        <v>2</v>
      </c>
      <c r="CB186" s="10">
        <v>1</v>
      </c>
      <c r="CC186" s="10"/>
      <c r="CD186" s="10"/>
      <c r="CE186" s="22">
        <v>0</v>
      </c>
      <c r="CF186" s="10"/>
    </row>
    <row r="187" spans="1:84" ht="15" hidden="1" customHeight="1" x14ac:dyDescent="0.2">
      <c r="A187" s="10">
        <v>186</v>
      </c>
      <c r="B187">
        <v>204</v>
      </c>
      <c r="C187" s="1">
        <v>44795.604861111111</v>
      </c>
      <c r="D187" s="1">
        <v>44795.604861111111</v>
      </c>
      <c r="E187">
        <v>4</v>
      </c>
      <c r="G187" t="s">
        <v>242</v>
      </c>
      <c r="H187" t="s">
        <v>242</v>
      </c>
      <c r="I187">
        <v>1</v>
      </c>
      <c r="J187" s="1">
        <v>44795.604861111111</v>
      </c>
      <c r="K187" t="s">
        <v>4066</v>
      </c>
      <c r="L187" t="s">
        <v>242</v>
      </c>
      <c r="M187" t="s">
        <v>242</v>
      </c>
      <c r="P187" t="s">
        <v>242</v>
      </c>
      <c r="Q187" t="s">
        <v>242</v>
      </c>
      <c r="T187" s="10" t="s">
        <v>4067</v>
      </c>
      <c r="U187" t="s">
        <v>4068</v>
      </c>
      <c r="V187">
        <v>278642103</v>
      </c>
      <c r="W187">
        <v>7389</v>
      </c>
      <c r="X187" s="10" t="s">
        <v>271</v>
      </c>
      <c r="Y187" s="10" t="s">
        <v>391</v>
      </c>
      <c r="Z187" s="10">
        <v>2020</v>
      </c>
      <c r="AA187" s="10">
        <v>0.5</v>
      </c>
      <c r="AB187">
        <v>4</v>
      </c>
      <c r="AD187" s="10">
        <v>13</v>
      </c>
      <c r="AE187" t="s">
        <v>242</v>
      </c>
      <c r="AH187" s="22">
        <v>1</v>
      </c>
      <c r="AI187" s="10">
        <v>6</v>
      </c>
      <c r="AJ187" s="21">
        <f t="shared" si="30"/>
        <v>46.153846153846153</v>
      </c>
      <c r="AK187" s="22">
        <v>0</v>
      </c>
      <c r="AL187" s="10">
        <v>0</v>
      </c>
      <c r="AM187" s="36">
        <f t="shared" si="31"/>
        <v>0</v>
      </c>
      <c r="AN187" s="22">
        <v>0</v>
      </c>
      <c r="AO187" s="10">
        <v>0</v>
      </c>
      <c r="AP187" s="36">
        <f t="shared" si="33"/>
        <v>0</v>
      </c>
      <c r="AR187">
        <v>2</v>
      </c>
      <c r="AU187" s="22">
        <v>1</v>
      </c>
      <c r="AV187" s="10">
        <v>1</v>
      </c>
      <c r="AW187" s="21">
        <f t="shared" si="34"/>
        <v>7.6923076923076925</v>
      </c>
      <c r="AX187">
        <v>2</v>
      </c>
      <c r="BA187" s="22">
        <v>1</v>
      </c>
      <c r="BB187" s="10">
        <v>3</v>
      </c>
      <c r="BC187" s="21">
        <f t="shared" si="29"/>
        <v>23.076923076923077</v>
      </c>
      <c r="BD187" t="s">
        <v>242</v>
      </c>
      <c r="BG187" s="22">
        <v>1</v>
      </c>
      <c r="BH187" s="10">
        <v>5</v>
      </c>
      <c r="BI187" s="10"/>
      <c r="BJ187">
        <v>2</v>
      </c>
      <c r="BM187" s="22">
        <v>1</v>
      </c>
      <c r="BN187">
        <v>2</v>
      </c>
      <c r="BQ187" s="22">
        <v>1</v>
      </c>
      <c r="BR187" s="10">
        <v>5</v>
      </c>
      <c r="BS187" s="21">
        <f t="shared" si="27"/>
        <v>38.461538461538467</v>
      </c>
      <c r="BT187" s="10" t="s">
        <v>3711</v>
      </c>
      <c r="BU187" s="10">
        <v>3</v>
      </c>
      <c r="BV187" s="10"/>
      <c r="BW187" s="10"/>
      <c r="BX187" s="22">
        <v>0</v>
      </c>
      <c r="BY187" s="19">
        <v>0</v>
      </c>
      <c r="BZ187" s="21">
        <f t="shared" si="39"/>
        <v>0</v>
      </c>
      <c r="CA187" s="10" t="s">
        <v>242</v>
      </c>
      <c r="CB187" s="10" t="s">
        <v>242</v>
      </c>
      <c r="CC187" s="10"/>
      <c r="CD187" s="10"/>
      <c r="CE187" s="22">
        <v>0</v>
      </c>
      <c r="CF187" s="10"/>
    </row>
    <row r="188" spans="1:84" ht="15" hidden="1" customHeight="1" x14ac:dyDescent="0.2">
      <c r="A188" s="10">
        <v>187</v>
      </c>
      <c r="B188">
        <v>205</v>
      </c>
      <c r="C188" s="1">
        <v>44795.604861111111</v>
      </c>
      <c r="D188" s="1">
        <v>44795.604861111111</v>
      </c>
      <c r="E188">
        <v>4</v>
      </c>
      <c r="G188" t="s">
        <v>242</v>
      </c>
      <c r="H188" t="s">
        <v>242</v>
      </c>
      <c r="I188">
        <v>1</v>
      </c>
      <c r="J188" s="1">
        <v>44795.604861111111</v>
      </c>
      <c r="K188" t="s">
        <v>4083</v>
      </c>
      <c r="L188" t="s">
        <v>242</v>
      </c>
      <c r="M188" t="s">
        <v>242</v>
      </c>
      <c r="P188" t="s">
        <v>242</v>
      </c>
      <c r="Q188" t="s">
        <v>242</v>
      </c>
      <c r="T188" s="10" t="s">
        <v>4084</v>
      </c>
      <c r="U188" t="s">
        <v>4085</v>
      </c>
      <c r="V188" t="s">
        <v>4086</v>
      </c>
      <c r="W188">
        <v>7370</v>
      </c>
      <c r="X188" s="10" t="s">
        <v>271</v>
      </c>
      <c r="Y188" s="10" t="s">
        <v>1304</v>
      </c>
      <c r="Z188" s="10">
        <v>2020</v>
      </c>
      <c r="AA188" s="10">
        <v>0</v>
      </c>
      <c r="AD188" s="10">
        <v>12</v>
      </c>
      <c r="AE188" t="s">
        <v>242</v>
      </c>
      <c r="AH188" s="22">
        <v>1</v>
      </c>
      <c r="AI188" s="10">
        <v>8</v>
      </c>
      <c r="AJ188" s="21">
        <f t="shared" si="30"/>
        <v>66.666666666666657</v>
      </c>
      <c r="AK188" s="22">
        <v>0</v>
      </c>
      <c r="AL188" s="10">
        <v>0</v>
      </c>
      <c r="AM188" s="36">
        <f t="shared" si="31"/>
        <v>0</v>
      </c>
      <c r="AN188" s="22">
        <v>0</v>
      </c>
      <c r="AO188" s="10">
        <v>0</v>
      </c>
      <c r="AP188" s="36">
        <f t="shared" si="33"/>
        <v>0</v>
      </c>
      <c r="AR188">
        <v>3</v>
      </c>
      <c r="AU188" s="22">
        <v>1</v>
      </c>
      <c r="AV188" s="10">
        <v>2</v>
      </c>
      <c r="AW188" s="21">
        <f t="shared" si="34"/>
        <v>16.666666666666664</v>
      </c>
      <c r="AX188">
        <v>3</v>
      </c>
      <c r="BA188" s="22">
        <v>1</v>
      </c>
      <c r="BB188" s="10">
        <v>3</v>
      </c>
      <c r="BC188" s="21">
        <f t="shared" si="29"/>
        <v>25</v>
      </c>
      <c r="BD188" t="s">
        <v>242</v>
      </c>
      <c r="BG188" s="22">
        <v>1</v>
      </c>
      <c r="BH188" s="10">
        <v>3.3</v>
      </c>
      <c r="BI188" s="10"/>
      <c r="BJ188">
        <v>2</v>
      </c>
      <c r="BM188" s="22">
        <v>1</v>
      </c>
      <c r="BN188">
        <v>2</v>
      </c>
      <c r="BQ188" s="22">
        <v>1</v>
      </c>
      <c r="BR188" s="10">
        <v>4</v>
      </c>
      <c r="BS188" s="21">
        <f t="shared" ref="BS188:BS251" si="40">BR188/AD188*100</f>
        <v>33.333333333333329</v>
      </c>
      <c r="BT188" s="10" t="s">
        <v>3471</v>
      </c>
      <c r="BU188" s="10">
        <v>3</v>
      </c>
      <c r="BV188" s="10"/>
      <c r="BW188" s="10"/>
      <c r="BX188" s="22">
        <v>0</v>
      </c>
      <c r="BY188" s="19">
        <v>0</v>
      </c>
      <c r="BZ188" s="21">
        <f t="shared" si="39"/>
        <v>0</v>
      </c>
      <c r="CA188" s="10" t="s">
        <v>242</v>
      </c>
      <c r="CB188" s="10" t="s">
        <v>242</v>
      </c>
      <c r="CC188" s="10"/>
      <c r="CD188" s="10"/>
      <c r="CE188" s="22">
        <v>0</v>
      </c>
      <c r="CF188" s="10"/>
    </row>
    <row r="189" spans="1:84" ht="15" hidden="1" customHeight="1" x14ac:dyDescent="0.2">
      <c r="A189">
        <v>188</v>
      </c>
      <c r="B189">
        <v>206</v>
      </c>
      <c r="C189" s="1">
        <v>44795.604861111111</v>
      </c>
      <c r="D189" s="1">
        <v>44795.604861111111</v>
      </c>
      <c r="E189">
        <v>4</v>
      </c>
      <c r="G189" t="s">
        <v>242</v>
      </c>
      <c r="H189" t="s">
        <v>242</v>
      </c>
      <c r="I189">
        <v>1</v>
      </c>
      <c r="J189" s="1">
        <v>44795.604861111111</v>
      </c>
      <c r="K189" t="s">
        <v>4092</v>
      </c>
      <c r="L189" t="s">
        <v>242</v>
      </c>
      <c r="M189" t="s">
        <v>242</v>
      </c>
      <c r="P189" t="s">
        <v>242</v>
      </c>
      <c r="Q189" t="s">
        <v>242</v>
      </c>
      <c r="T189" t="s">
        <v>4093</v>
      </c>
      <c r="U189" t="s">
        <v>4094</v>
      </c>
      <c r="V189">
        <v>452308109</v>
      </c>
      <c r="W189">
        <v>3560</v>
      </c>
      <c r="X189" t="s">
        <v>476</v>
      </c>
      <c r="Y189" t="s">
        <v>1568</v>
      </c>
      <c r="Z189">
        <v>2020</v>
      </c>
      <c r="AA189">
        <v>0</v>
      </c>
      <c r="AD189">
        <v>10</v>
      </c>
      <c r="AE189" t="s">
        <v>242</v>
      </c>
      <c r="AH189" s="27">
        <v>0</v>
      </c>
      <c r="AI189">
        <v>0</v>
      </c>
      <c r="AJ189" s="21">
        <f t="shared" si="30"/>
        <v>0</v>
      </c>
      <c r="AK189" s="27">
        <v>0</v>
      </c>
      <c r="AL189">
        <v>0</v>
      </c>
      <c r="AM189" s="36">
        <f t="shared" si="31"/>
        <v>0</v>
      </c>
      <c r="AN189" s="27">
        <v>0</v>
      </c>
      <c r="AO189">
        <v>0</v>
      </c>
      <c r="AP189" s="36">
        <f t="shared" si="33"/>
        <v>0</v>
      </c>
      <c r="AR189" t="s">
        <v>242</v>
      </c>
      <c r="AU189" s="27">
        <v>1</v>
      </c>
      <c r="AV189">
        <v>1</v>
      </c>
      <c r="AW189" s="21">
        <f t="shared" si="34"/>
        <v>10</v>
      </c>
      <c r="AX189">
        <v>3</v>
      </c>
      <c r="BA189" s="27">
        <v>1</v>
      </c>
      <c r="BB189">
        <v>3</v>
      </c>
      <c r="BC189" s="21">
        <f t="shared" si="29"/>
        <v>30</v>
      </c>
      <c r="BD189" t="s">
        <v>242</v>
      </c>
      <c r="BG189" s="27">
        <v>1</v>
      </c>
      <c r="BH189">
        <v>9.6999999999999993</v>
      </c>
      <c r="BJ189">
        <v>3</v>
      </c>
      <c r="BM189" s="27">
        <v>1</v>
      </c>
      <c r="BN189">
        <v>3</v>
      </c>
      <c r="BQ189" s="27">
        <v>1</v>
      </c>
      <c r="BR189">
        <v>2</v>
      </c>
      <c r="BS189" s="21">
        <f t="shared" si="40"/>
        <v>20</v>
      </c>
      <c r="BT189" t="s">
        <v>3930</v>
      </c>
      <c r="BU189">
        <v>3</v>
      </c>
      <c r="BX189" s="27">
        <v>1</v>
      </c>
      <c r="BY189">
        <v>2</v>
      </c>
      <c r="BZ189" s="21">
        <f t="shared" si="39"/>
        <v>20</v>
      </c>
      <c r="CA189">
        <v>2</v>
      </c>
      <c r="CB189">
        <v>3</v>
      </c>
      <c r="CE189" s="27">
        <v>0</v>
      </c>
    </row>
    <row r="190" spans="1:84" ht="15" hidden="1" customHeight="1" x14ac:dyDescent="0.2">
      <c r="A190">
        <v>189</v>
      </c>
      <c r="B190">
        <v>207</v>
      </c>
      <c r="C190" s="1">
        <v>44795.604861111111</v>
      </c>
      <c r="D190" s="1">
        <v>44795.604861111111</v>
      </c>
      <c r="E190">
        <v>4</v>
      </c>
      <c r="G190" t="s">
        <v>242</v>
      </c>
      <c r="H190" t="s">
        <v>242</v>
      </c>
      <c r="I190">
        <v>1</v>
      </c>
      <c r="J190" s="1">
        <v>44795.604861111111</v>
      </c>
      <c r="K190" t="s">
        <v>4106</v>
      </c>
      <c r="L190" t="s">
        <v>242</v>
      </c>
      <c r="M190" t="s">
        <v>242</v>
      </c>
      <c r="P190" t="s">
        <v>242</v>
      </c>
      <c r="Q190" t="s">
        <v>242</v>
      </c>
      <c r="T190" t="s">
        <v>4107</v>
      </c>
      <c r="U190" t="s">
        <v>4108</v>
      </c>
      <c r="V190">
        <v>482480100</v>
      </c>
      <c r="W190">
        <v>3827</v>
      </c>
      <c r="X190" t="s">
        <v>297</v>
      </c>
      <c r="Y190" t="s">
        <v>1864</v>
      </c>
      <c r="Z190">
        <v>2019</v>
      </c>
      <c r="AA190">
        <v>0</v>
      </c>
      <c r="AD190">
        <v>11</v>
      </c>
      <c r="AE190" t="s">
        <v>242</v>
      </c>
      <c r="AH190" s="27">
        <v>1</v>
      </c>
      <c r="AI190">
        <v>4</v>
      </c>
      <c r="AJ190" s="21">
        <f t="shared" si="30"/>
        <v>36.363636363636367</v>
      </c>
      <c r="AK190" s="27">
        <v>0</v>
      </c>
      <c r="AL190">
        <v>0</v>
      </c>
      <c r="AM190" s="36">
        <f t="shared" si="31"/>
        <v>0</v>
      </c>
      <c r="AN190" s="27">
        <v>0</v>
      </c>
      <c r="AO190">
        <v>0</v>
      </c>
      <c r="AP190" s="36">
        <f t="shared" si="33"/>
        <v>0</v>
      </c>
      <c r="AR190">
        <v>2</v>
      </c>
      <c r="AU190" s="27">
        <v>1</v>
      </c>
      <c r="AV190">
        <v>1</v>
      </c>
      <c r="AW190" s="21">
        <f t="shared" si="34"/>
        <v>9.0909090909090917</v>
      </c>
      <c r="AX190">
        <v>2</v>
      </c>
      <c r="BA190" s="27">
        <v>1</v>
      </c>
      <c r="BB190">
        <v>2</v>
      </c>
      <c r="BC190" s="21">
        <f t="shared" si="29"/>
        <v>18.181818181818183</v>
      </c>
      <c r="BD190" t="s">
        <v>242</v>
      </c>
      <c r="BG190" s="27">
        <v>1</v>
      </c>
      <c r="BJ190">
        <v>3</v>
      </c>
      <c r="BM190" s="27">
        <v>1</v>
      </c>
      <c r="BN190">
        <v>2</v>
      </c>
      <c r="BQ190" s="27">
        <v>1</v>
      </c>
      <c r="BR190">
        <v>3</v>
      </c>
      <c r="BS190" s="21">
        <f t="shared" si="40"/>
        <v>27.27272727272727</v>
      </c>
      <c r="BU190">
        <v>3</v>
      </c>
      <c r="BX190" s="27">
        <v>1</v>
      </c>
      <c r="BY190">
        <v>3</v>
      </c>
      <c r="BZ190" s="21">
        <f t="shared" si="39"/>
        <v>27.27272727272727</v>
      </c>
      <c r="CA190">
        <v>2</v>
      </c>
      <c r="CB190">
        <v>3</v>
      </c>
      <c r="CE190" s="27">
        <v>0</v>
      </c>
    </row>
    <row r="191" spans="1:84" ht="15" hidden="1" customHeight="1" x14ac:dyDescent="0.2">
      <c r="A191">
        <v>190</v>
      </c>
      <c r="B191">
        <v>209</v>
      </c>
      <c r="C191" s="1">
        <v>44795.604861111111</v>
      </c>
      <c r="D191" s="1">
        <v>44795.604861111111</v>
      </c>
      <c r="E191">
        <v>4</v>
      </c>
      <c r="G191" t="s">
        <v>242</v>
      </c>
      <c r="H191" t="s">
        <v>242</v>
      </c>
      <c r="I191">
        <v>1</v>
      </c>
      <c r="J191" s="1">
        <v>44795.604861111111</v>
      </c>
      <c r="K191" t="s">
        <v>4117</v>
      </c>
      <c r="L191" t="s">
        <v>242</v>
      </c>
      <c r="M191" t="s">
        <v>242</v>
      </c>
      <c r="P191" t="s">
        <v>242</v>
      </c>
      <c r="Q191" t="s">
        <v>242</v>
      </c>
      <c r="T191" t="s">
        <v>4118</v>
      </c>
      <c r="U191" t="s">
        <v>4119</v>
      </c>
      <c r="V191">
        <v>518439104</v>
      </c>
      <c r="W191">
        <v>2844</v>
      </c>
      <c r="X191" t="s">
        <v>326</v>
      </c>
      <c r="Y191" t="s">
        <v>4120</v>
      </c>
      <c r="Z191">
        <v>2020</v>
      </c>
      <c r="AA191">
        <v>0.5</v>
      </c>
      <c r="AB191">
        <v>4</v>
      </c>
      <c r="AD191">
        <v>16</v>
      </c>
      <c r="AE191" t="s">
        <v>242</v>
      </c>
      <c r="AH191" s="27">
        <v>0</v>
      </c>
      <c r="AI191">
        <v>0</v>
      </c>
      <c r="AJ191" s="21">
        <f t="shared" si="30"/>
        <v>0</v>
      </c>
      <c r="AK191" s="27">
        <v>0</v>
      </c>
      <c r="AL191">
        <v>0</v>
      </c>
      <c r="AM191" s="36">
        <f t="shared" si="31"/>
        <v>0</v>
      </c>
      <c r="AN191" s="27">
        <v>0</v>
      </c>
      <c r="AO191">
        <v>0</v>
      </c>
      <c r="AP191" s="36">
        <f t="shared" si="33"/>
        <v>0</v>
      </c>
      <c r="AR191" t="s">
        <v>242</v>
      </c>
      <c r="AU191" s="27">
        <v>1</v>
      </c>
      <c r="AV191">
        <v>7</v>
      </c>
      <c r="AW191" s="21">
        <f t="shared" si="34"/>
        <v>43.75</v>
      </c>
      <c r="AX191">
        <v>3</v>
      </c>
      <c r="BA191" s="27">
        <v>1</v>
      </c>
      <c r="BB191">
        <v>3</v>
      </c>
      <c r="BC191" s="21">
        <f t="shared" si="29"/>
        <v>18.75</v>
      </c>
      <c r="BD191" t="s">
        <v>242</v>
      </c>
      <c r="BG191" s="27">
        <v>1</v>
      </c>
      <c r="BJ191">
        <v>2</v>
      </c>
      <c r="BM191" s="27">
        <v>1</v>
      </c>
      <c r="BN191">
        <v>2</v>
      </c>
      <c r="BQ191" s="27">
        <v>1</v>
      </c>
      <c r="BR191">
        <v>7</v>
      </c>
      <c r="BS191" s="21">
        <f t="shared" si="40"/>
        <v>43.75</v>
      </c>
      <c r="BU191">
        <v>1</v>
      </c>
      <c r="BX191" s="27">
        <v>1</v>
      </c>
      <c r="BY191">
        <v>3</v>
      </c>
      <c r="BZ191" s="21">
        <f t="shared" si="39"/>
        <v>18.75</v>
      </c>
      <c r="CA191">
        <v>2</v>
      </c>
      <c r="CB191">
        <v>1</v>
      </c>
      <c r="CE191" s="27">
        <v>0</v>
      </c>
    </row>
    <row r="192" spans="1:84" ht="15" hidden="1" customHeight="1" x14ac:dyDescent="0.2">
      <c r="A192" s="10">
        <v>191</v>
      </c>
      <c r="B192">
        <v>210</v>
      </c>
      <c r="C192" s="1">
        <v>44795.604861111111</v>
      </c>
      <c r="D192" s="1">
        <v>44795.604861111111</v>
      </c>
      <c r="E192">
        <v>4</v>
      </c>
      <c r="G192" t="s">
        <v>242</v>
      </c>
      <c r="H192" t="s">
        <v>242</v>
      </c>
      <c r="I192">
        <v>1</v>
      </c>
      <c r="J192" s="1">
        <v>44795.604861111111</v>
      </c>
      <c r="K192" t="s">
        <v>4134</v>
      </c>
      <c r="L192" t="s">
        <v>242</v>
      </c>
      <c r="M192" t="s">
        <v>242</v>
      </c>
      <c r="P192" t="s">
        <v>242</v>
      </c>
      <c r="Q192" t="s">
        <v>242</v>
      </c>
      <c r="T192" s="10" t="s">
        <v>4135</v>
      </c>
      <c r="U192" t="s">
        <v>4136</v>
      </c>
      <c r="V192">
        <v>778296103</v>
      </c>
      <c r="W192">
        <v>5651</v>
      </c>
      <c r="X192" s="10" t="s">
        <v>271</v>
      </c>
      <c r="Y192" s="10" t="s">
        <v>272</v>
      </c>
      <c r="Z192" s="10">
        <v>2019</v>
      </c>
      <c r="AA192" s="10">
        <v>0.5</v>
      </c>
      <c r="AD192" s="10">
        <v>11</v>
      </c>
      <c r="AE192" t="s">
        <v>242</v>
      </c>
      <c r="AH192" s="22">
        <v>0</v>
      </c>
      <c r="AI192" s="10">
        <v>0</v>
      </c>
      <c r="AJ192" s="21">
        <f t="shared" si="30"/>
        <v>0</v>
      </c>
      <c r="AK192" s="22">
        <v>0</v>
      </c>
      <c r="AL192" s="10">
        <v>0</v>
      </c>
      <c r="AM192" s="36">
        <f t="shared" si="31"/>
        <v>0</v>
      </c>
      <c r="AN192" s="22">
        <v>0</v>
      </c>
      <c r="AO192" s="10">
        <v>0</v>
      </c>
      <c r="AP192" s="36">
        <f t="shared" si="33"/>
        <v>0</v>
      </c>
      <c r="AR192" t="s">
        <v>242</v>
      </c>
      <c r="AU192" s="22">
        <v>1</v>
      </c>
      <c r="AV192" s="10">
        <v>2</v>
      </c>
      <c r="AW192" s="21">
        <f t="shared" si="34"/>
        <v>18.181818181818183</v>
      </c>
      <c r="AX192">
        <v>2</v>
      </c>
      <c r="BA192" s="22">
        <v>1</v>
      </c>
      <c r="BB192" s="10">
        <v>2</v>
      </c>
      <c r="BC192" s="21">
        <f t="shared" si="29"/>
        <v>18.181818181818183</v>
      </c>
      <c r="BD192" t="s">
        <v>242</v>
      </c>
      <c r="BG192" s="22">
        <v>0</v>
      </c>
      <c r="BH192" s="10"/>
      <c r="BI192" s="10"/>
      <c r="BJ192" t="s">
        <v>242</v>
      </c>
      <c r="BM192" s="22">
        <v>1</v>
      </c>
      <c r="BN192">
        <v>2</v>
      </c>
      <c r="BQ192" s="22">
        <v>1</v>
      </c>
      <c r="BR192" s="10">
        <v>4</v>
      </c>
      <c r="BS192" s="21">
        <f t="shared" si="40"/>
        <v>36.363636363636367</v>
      </c>
      <c r="BT192" s="16">
        <v>45027</v>
      </c>
      <c r="BU192" s="10">
        <v>1</v>
      </c>
      <c r="BV192" s="10"/>
      <c r="BW192" s="10"/>
      <c r="BX192" s="22">
        <v>0</v>
      </c>
      <c r="BY192" s="19">
        <v>0</v>
      </c>
      <c r="BZ192" s="21">
        <f t="shared" si="39"/>
        <v>0</v>
      </c>
      <c r="CA192" s="10" t="s">
        <v>242</v>
      </c>
      <c r="CB192" s="10" t="s">
        <v>242</v>
      </c>
      <c r="CC192" s="10"/>
      <c r="CD192" s="10"/>
      <c r="CE192" s="22">
        <v>0</v>
      </c>
      <c r="CF192" s="10"/>
    </row>
    <row r="193" spans="1:84" ht="15" hidden="1" customHeight="1" x14ac:dyDescent="0.2">
      <c r="A193">
        <v>192</v>
      </c>
      <c r="B193">
        <v>213</v>
      </c>
      <c r="C193" s="1">
        <v>44795.604861111111</v>
      </c>
      <c r="D193" s="1">
        <v>44795.604861111111</v>
      </c>
      <c r="E193">
        <v>4</v>
      </c>
      <c r="G193" t="s">
        <v>242</v>
      </c>
      <c r="H193" t="s">
        <v>242</v>
      </c>
      <c r="I193">
        <v>1</v>
      </c>
      <c r="J193" s="1">
        <v>44795.604861111111</v>
      </c>
      <c r="K193" t="s">
        <v>4149</v>
      </c>
      <c r="L193" t="s">
        <v>242</v>
      </c>
      <c r="M193" t="s">
        <v>242</v>
      </c>
      <c r="P193" t="s">
        <v>242</v>
      </c>
      <c r="Q193" t="s">
        <v>242</v>
      </c>
      <c r="T193" t="s">
        <v>4150</v>
      </c>
      <c r="U193" t="s">
        <v>4151</v>
      </c>
      <c r="V193" t="s">
        <v>4152</v>
      </c>
      <c r="W193">
        <v>7370</v>
      </c>
      <c r="X193" t="s">
        <v>1487</v>
      </c>
      <c r="Y193" t="s">
        <v>4153</v>
      </c>
      <c r="Z193">
        <v>2020</v>
      </c>
      <c r="AA193">
        <v>0</v>
      </c>
      <c r="AD193">
        <v>10</v>
      </c>
      <c r="AE193" t="s">
        <v>242</v>
      </c>
      <c r="AH193" s="27">
        <v>1</v>
      </c>
      <c r="AI193">
        <v>4</v>
      </c>
      <c r="AJ193" s="21">
        <f t="shared" si="30"/>
        <v>40</v>
      </c>
      <c r="AK193" s="27">
        <v>0</v>
      </c>
      <c r="AL193">
        <v>0</v>
      </c>
      <c r="AM193" s="36">
        <f t="shared" si="31"/>
        <v>0</v>
      </c>
      <c r="AN193" s="27">
        <v>0</v>
      </c>
      <c r="AO193">
        <v>0</v>
      </c>
      <c r="AP193" s="36">
        <f t="shared" si="33"/>
        <v>0</v>
      </c>
      <c r="AR193">
        <v>3</v>
      </c>
      <c r="AU193" s="27">
        <v>1</v>
      </c>
      <c r="AV193">
        <v>3</v>
      </c>
      <c r="AW193" s="21">
        <f t="shared" si="34"/>
        <v>30</v>
      </c>
      <c r="AX193">
        <v>3</v>
      </c>
      <c r="BA193" s="27">
        <v>1</v>
      </c>
      <c r="BB193">
        <v>3</v>
      </c>
      <c r="BC193" s="21">
        <f t="shared" si="29"/>
        <v>30</v>
      </c>
      <c r="BD193" t="s">
        <v>242</v>
      </c>
      <c r="BG193" s="27">
        <v>1</v>
      </c>
      <c r="BJ193">
        <v>2</v>
      </c>
      <c r="BM193" s="27">
        <v>1</v>
      </c>
      <c r="BN193">
        <v>2</v>
      </c>
      <c r="BQ193" s="27">
        <v>1</v>
      </c>
      <c r="BR193">
        <v>2</v>
      </c>
      <c r="BS193" s="21">
        <f t="shared" si="40"/>
        <v>20</v>
      </c>
      <c r="BU193">
        <v>3</v>
      </c>
      <c r="BX193" s="27">
        <v>0</v>
      </c>
      <c r="BY193" s="24">
        <v>0</v>
      </c>
      <c r="BZ193" s="21">
        <f t="shared" si="39"/>
        <v>0</v>
      </c>
      <c r="CA193" t="s">
        <v>242</v>
      </c>
      <c r="CB193" t="s">
        <v>242</v>
      </c>
      <c r="CE193" s="27">
        <v>0</v>
      </c>
    </row>
    <row r="194" spans="1:84" ht="15" hidden="1" customHeight="1" x14ac:dyDescent="0.2">
      <c r="A194">
        <v>193</v>
      </c>
      <c r="B194">
        <v>214</v>
      </c>
      <c r="C194" s="1">
        <v>44795.604861111111</v>
      </c>
      <c r="D194" s="1">
        <v>44795.604861111111</v>
      </c>
      <c r="E194">
        <v>4</v>
      </c>
      <c r="G194" t="s">
        <v>242</v>
      </c>
      <c r="H194" t="s">
        <v>242</v>
      </c>
      <c r="I194">
        <v>1</v>
      </c>
      <c r="J194" s="1">
        <v>44795.604861111111</v>
      </c>
      <c r="K194" t="s">
        <v>4164</v>
      </c>
      <c r="L194" t="s">
        <v>242</v>
      </c>
      <c r="M194" t="s">
        <v>242</v>
      </c>
      <c r="P194" t="s">
        <v>242</v>
      </c>
      <c r="Q194" t="s">
        <v>242</v>
      </c>
      <c r="T194" t="s">
        <v>4165</v>
      </c>
      <c r="U194" t="s">
        <v>4166</v>
      </c>
      <c r="V194">
        <v>824348106</v>
      </c>
      <c r="W194">
        <v>2851</v>
      </c>
      <c r="X194" t="s">
        <v>418</v>
      </c>
      <c r="Y194" t="s">
        <v>1838</v>
      </c>
      <c r="Z194">
        <v>2019</v>
      </c>
      <c r="AA194">
        <v>0</v>
      </c>
      <c r="AD194">
        <v>11</v>
      </c>
      <c r="AE194" t="s">
        <v>242</v>
      </c>
      <c r="AH194" s="27">
        <v>0</v>
      </c>
      <c r="AI194">
        <v>0</v>
      </c>
      <c r="AJ194" s="21">
        <f t="shared" si="30"/>
        <v>0</v>
      </c>
      <c r="AK194" s="27">
        <v>0</v>
      </c>
      <c r="AL194">
        <v>0</v>
      </c>
      <c r="AM194" s="36">
        <f t="shared" si="31"/>
        <v>0</v>
      </c>
      <c r="AN194" s="27">
        <v>0</v>
      </c>
      <c r="AO194">
        <v>0</v>
      </c>
      <c r="AP194" s="36">
        <f t="shared" si="33"/>
        <v>0</v>
      </c>
      <c r="AR194" t="s">
        <v>242</v>
      </c>
      <c r="AU194" s="27">
        <v>1</v>
      </c>
      <c r="AV194">
        <v>1</v>
      </c>
      <c r="AW194" s="21">
        <f t="shared" si="34"/>
        <v>9.0909090909090917</v>
      </c>
      <c r="AX194">
        <v>2</v>
      </c>
      <c r="BA194" s="27">
        <v>1</v>
      </c>
      <c r="BB194">
        <v>2</v>
      </c>
      <c r="BC194" s="21">
        <f t="shared" ref="BC194:BC257" si="41">BB194/AD194*100</f>
        <v>18.181818181818183</v>
      </c>
      <c r="BD194" t="s">
        <v>242</v>
      </c>
      <c r="BG194" s="27">
        <v>1</v>
      </c>
      <c r="BH194">
        <v>7</v>
      </c>
      <c r="BJ194">
        <v>2</v>
      </c>
      <c r="BM194" s="27">
        <v>1</v>
      </c>
      <c r="BN194">
        <v>2</v>
      </c>
      <c r="BQ194" s="27">
        <v>1</v>
      </c>
      <c r="BR194">
        <v>3</v>
      </c>
      <c r="BS194" s="21">
        <f t="shared" si="40"/>
        <v>27.27272727272727</v>
      </c>
      <c r="BU194">
        <v>1</v>
      </c>
      <c r="BX194" s="27">
        <v>0</v>
      </c>
      <c r="BY194" s="24">
        <v>0</v>
      </c>
      <c r="BZ194" s="21">
        <f t="shared" si="39"/>
        <v>0</v>
      </c>
      <c r="CA194" t="s">
        <v>242</v>
      </c>
      <c r="CB194" t="s">
        <v>242</v>
      </c>
      <c r="CE194" s="27">
        <v>0</v>
      </c>
    </row>
    <row r="195" spans="1:84" ht="15" hidden="1" customHeight="1" x14ac:dyDescent="0.2">
      <c r="A195">
        <v>194</v>
      </c>
      <c r="B195">
        <v>215</v>
      </c>
      <c r="C195" s="1">
        <v>44795.604861111111</v>
      </c>
      <c r="D195" s="1">
        <v>44795.604861111111</v>
      </c>
      <c r="E195">
        <v>4</v>
      </c>
      <c r="G195" t="s">
        <v>242</v>
      </c>
      <c r="H195" t="s">
        <v>242</v>
      </c>
      <c r="I195">
        <v>1</v>
      </c>
      <c r="J195" s="1">
        <v>44795.604861111111</v>
      </c>
      <c r="K195" t="s">
        <v>4175</v>
      </c>
      <c r="L195" t="s">
        <v>242</v>
      </c>
      <c r="M195" t="s">
        <v>242</v>
      </c>
      <c r="P195" t="s">
        <v>242</v>
      </c>
      <c r="Q195" t="s">
        <v>242</v>
      </c>
      <c r="T195" t="s">
        <v>4176</v>
      </c>
      <c r="U195" t="s">
        <v>4177</v>
      </c>
      <c r="V195">
        <v>291011104</v>
      </c>
      <c r="W195">
        <v>3823</v>
      </c>
      <c r="X195" t="s">
        <v>476</v>
      </c>
      <c r="Y195" t="s">
        <v>2329</v>
      </c>
      <c r="Z195">
        <v>2019</v>
      </c>
      <c r="AA195">
        <v>0</v>
      </c>
      <c r="AD195">
        <v>11</v>
      </c>
      <c r="AE195" t="s">
        <v>242</v>
      </c>
      <c r="AH195" s="27">
        <v>1</v>
      </c>
      <c r="AI195">
        <v>10</v>
      </c>
      <c r="AJ195" s="21">
        <f t="shared" ref="AJ195:AJ258" si="42">AI195/AD195*100</f>
        <v>90.909090909090907</v>
      </c>
      <c r="AK195" s="27">
        <v>0</v>
      </c>
      <c r="AL195">
        <v>0</v>
      </c>
      <c r="AM195" s="36">
        <f t="shared" ref="AM195:AM258" si="43">AL195/AD195*100</f>
        <v>0</v>
      </c>
      <c r="AN195" s="27">
        <v>0</v>
      </c>
      <c r="AO195">
        <v>0</v>
      </c>
      <c r="AP195" s="36">
        <f t="shared" ref="AP195:AP258" si="44">AO195/AD195*100</f>
        <v>0</v>
      </c>
      <c r="AQ195" t="s">
        <v>4178</v>
      </c>
      <c r="AR195">
        <v>2</v>
      </c>
      <c r="AU195" s="27">
        <v>1</v>
      </c>
      <c r="AV195">
        <v>1</v>
      </c>
      <c r="AW195" s="21">
        <f t="shared" si="34"/>
        <v>9.0909090909090917</v>
      </c>
      <c r="AX195">
        <v>2</v>
      </c>
      <c r="BA195" s="27">
        <v>1</v>
      </c>
      <c r="BB195">
        <v>2</v>
      </c>
      <c r="BC195" s="21">
        <f t="shared" si="41"/>
        <v>18.181818181818183</v>
      </c>
      <c r="BD195" t="s">
        <v>242</v>
      </c>
      <c r="BG195" s="27">
        <v>1</v>
      </c>
      <c r="BJ195">
        <v>2</v>
      </c>
      <c r="BM195" s="27">
        <v>1</v>
      </c>
      <c r="BN195">
        <v>2</v>
      </c>
      <c r="BQ195" s="27">
        <v>1</v>
      </c>
      <c r="BR195">
        <v>3</v>
      </c>
      <c r="BS195" s="21">
        <f t="shared" si="40"/>
        <v>27.27272727272727</v>
      </c>
      <c r="BU195">
        <v>1</v>
      </c>
      <c r="BX195" s="27">
        <v>0</v>
      </c>
      <c r="BY195" s="24">
        <v>0</v>
      </c>
      <c r="BZ195" s="21">
        <f t="shared" si="39"/>
        <v>0</v>
      </c>
      <c r="CA195" t="s">
        <v>242</v>
      </c>
      <c r="CB195" t="s">
        <v>242</v>
      </c>
      <c r="CE195" s="27">
        <v>0</v>
      </c>
    </row>
    <row r="196" spans="1:84" ht="15" hidden="1" customHeight="1" x14ac:dyDescent="0.2">
      <c r="A196">
        <v>195</v>
      </c>
      <c r="B196">
        <v>216</v>
      </c>
      <c r="C196" s="1">
        <v>44795.604861111111</v>
      </c>
      <c r="D196" s="1">
        <v>44795.604861111111</v>
      </c>
      <c r="E196">
        <v>4</v>
      </c>
      <c r="G196" t="s">
        <v>242</v>
      </c>
      <c r="H196" t="s">
        <v>242</v>
      </c>
      <c r="I196">
        <v>1</v>
      </c>
      <c r="J196" s="1">
        <v>44795.604861111111</v>
      </c>
      <c r="K196" t="s">
        <v>4192</v>
      </c>
      <c r="L196" t="s">
        <v>242</v>
      </c>
      <c r="M196" t="s">
        <v>242</v>
      </c>
      <c r="P196" t="s">
        <v>242</v>
      </c>
      <c r="Q196" t="s">
        <v>242</v>
      </c>
      <c r="T196" t="s">
        <v>4193</v>
      </c>
      <c r="U196" t="s">
        <v>4194</v>
      </c>
      <c r="V196">
        <v>874054109</v>
      </c>
      <c r="W196">
        <v>7372</v>
      </c>
      <c r="X196" t="s">
        <v>1487</v>
      </c>
      <c r="Y196" t="s">
        <v>4195</v>
      </c>
      <c r="Z196">
        <v>2020</v>
      </c>
      <c r="AA196">
        <v>0.5</v>
      </c>
      <c r="AB196">
        <v>6</v>
      </c>
      <c r="AD196">
        <v>8</v>
      </c>
      <c r="AE196" t="s">
        <v>242</v>
      </c>
      <c r="AH196" s="27">
        <v>0</v>
      </c>
      <c r="AI196">
        <v>0</v>
      </c>
      <c r="AJ196" s="21">
        <f t="shared" si="42"/>
        <v>0</v>
      </c>
      <c r="AK196" s="27">
        <v>0</v>
      </c>
      <c r="AL196">
        <v>0</v>
      </c>
      <c r="AM196" s="36">
        <f t="shared" si="43"/>
        <v>0</v>
      </c>
      <c r="AN196" s="27">
        <v>0</v>
      </c>
      <c r="AO196">
        <v>0</v>
      </c>
      <c r="AP196" s="36">
        <f t="shared" si="44"/>
        <v>0</v>
      </c>
      <c r="AR196" t="s">
        <v>242</v>
      </c>
      <c r="AU196" s="27">
        <v>1</v>
      </c>
      <c r="AV196">
        <v>1</v>
      </c>
      <c r="AW196" s="21">
        <f t="shared" si="34"/>
        <v>12.5</v>
      </c>
      <c r="AX196">
        <v>2</v>
      </c>
      <c r="BA196" s="27">
        <v>1</v>
      </c>
      <c r="BB196">
        <v>3</v>
      </c>
      <c r="BC196" s="21">
        <f t="shared" si="41"/>
        <v>37.5</v>
      </c>
      <c r="BD196" t="s">
        <v>242</v>
      </c>
      <c r="BG196" s="27">
        <v>1</v>
      </c>
      <c r="BJ196">
        <v>2</v>
      </c>
      <c r="BM196" s="27">
        <v>1</v>
      </c>
      <c r="BN196">
        <v>2</v>
      </c>
      <c r="BQ196" s="27">
        <v>1</v>
      </c>
      <c r="BR196">
        <v>2</v>
      </c>
      <c r="BS196" s="21">
        <f t="shared" si="40"/>
        <v>25</v>
      </c>
      <c r="BU196">
        <v>3</v>
      </c>
      <c r="BX196" s="27">
        <v>1</v>
      </c>
      <c r="BY196">
        <v>3</v>
      </c>
      <c r="BZ196" s="21">
        <f t="shared" ref="BZ196:BZ203" si="45">BY196/AD196*100</f>
        <v>37.5</v>
      </c>
      <c r="CA196">
        <v>2</v>
      </c>
      <c r="CB196">
        <v>3</v>
      </c>
      <c r="CE196" s="27">
        <v>0</v>
      </c>
    </row>
    <row r="197" spans="1:84" ht="15" hidden="1" customHeight="1" x14ac:dyDescent="0.2">
      <c r="A197">
        <v>196</v>
      </c>
      <c r="B197">
        <v>217</v>
      </c>
      <c r="C197" s="1">
        <v>44795.604861111111</v>
      </c>
      <c r="D197" s="1">
        <v>44795.604861111111</v>
      </c>
      <c r="E197">
        <v>4</v>
      </c>
      <c r="G197" t="s">
        <v>242</v>
      </c>
      <c r="H197" t="s">
        <v>242</v>
      </c>
      <c r="I197">
        <v>1</v>
      </c>
      <c r="J197" s="1">
        <v>44795.604861111111</v>
      </c>
      <c r="K197" t="s">
        <v>4200</v>
      </c>
      <c r="L197" t="s">
        <v>242</v>
      </c>
      <c r="M197" t="s">
        <v>242</v>
      </c>
      <c r="P197" t="s">
        <v>242</v>
      </c>
      <c r="Q197" t="s">
        <v>242</v>
      </c>
      <c r="T197" t="s">
        <v>4201</v>
      </c>
      <c r="U197" t="s">
        <v>4202</v>
      </c>
      <c r="V197">
        <v>285512109</v>
      </c>
      <c r="W197">
        <v>7372</v>
      </c>
      <c r="X197" t="s">
        <v>1487</v>
      </c>
      <c r="Y197" t="s">
        <v>4195</v>
      </c>
      <c r="Z197">
        <v>2020</v>
      </c>
      <c r="AA197">
        <v>0</v>
      </c>
      <c r="AD197">
        <v>8</v>
      </c>
      <c r="AE197" t="s">
        <v>242</v>
      </c>
      <c r="AH197" s="27">
        <v>0</v>
      </c>
      <c r="AI197">
        <v>0</v>
      </c>
      <c r="AJ197" s="21">
        <f t="shared" si="42"/>
        <v>0</v>
      </c>
      <c r="AK197" s="27">
        <v>0</v>
      </c>
      <c r="AL197">
        <v>0</v>
      </c>
      <c r="AM197" s="36">
        <f t="shared" si="43"/>
        <v>0</v>
      </c>
      <c r="AN197" s="27">
        <v>0</v>
      </c>
      <c r="AO197">
        <v>0</v>
      </c>
      <c r="AP197" s="36">
        <f t="shared" si="44"/>
        <v>0</v>
      </c>
      <c r="AR197" t="s">
        <v>242</v>
      </c>
      <c r="AU197" s="27">
        <v>1</v>
      </c>
      <c r="AV197">
        <v>1</v>
      </c>
      <c r="AW197" s="21">
        <f t="shared" si="34"/>
        <v>12.5</v>
      </c>
      <c r="AX197">
        <v>3</v>
      </c>
      <c r="BA197" s="27">
        <v>1</v>
      </c>
      <c r="BB197">
        <v>3</v>
      </c>
      <c r="BC197" s="21">
        <f t="shared" si="41"/>
        <v>37.5</v>
      </c>
      <c r="BD197" t="s">
        <v>242</v>
      </c>
      <c r="BG197" s="27">
        <v>1</v>
      </c>
      <c r="BH197">
        <v>9</v>
      </c>
      <c r="BJ197">
        <v>2</v>
      </c>
      <c r="BM197" s="27">
        <v>1</v>
      </c>
      <c r="BN197">
        <v>2</v>
      </c>
      <c r="BQ197" s="27">
        <v>1</v>
      </c>
      <c r="BR197">
        <v>5</v>
      </c>
      <c r="BS197" s="21">
        <f t="shared" si="40"/>
        <v>62.5</v>
      </c>
      <c r="BU197">
        <v>3</v>
      </c>
      <c r="BX197" s="27">
        <v>1</v>
      </c>
      <c r="BY197">
        <v>5</v>
      </c>
      <c r="BZ197" s="21">
        <f t="shared" si="45"/>
        <v>62.5</v>
      </c>
      <c r="CA197">
        <v>1</v>
      </c>
      <c r="CB197">
        <v>1</v>
      </c>
      <c r="CE197" s="27">
        <v>0</v>
      </c>
    </row>
    <row r="198" spans="1:84" ht="15" hidden="1" customHeight="1" x14ac:dyDescent="0.2">
      <c r="A198">
        <v>197</v>
      </c>
      <c r="B198">
        <v>218</v>
      </c>
      <c r="C198" s="1">
        <v>44795.604861111111</v>
      </c>
      <c r="D198" s="1">
        <v>44795.604861111111</v>
      </c>
      <c r="E198">
        <v>4</v>
      </c>
      <c r="G198" t="s">
        <v>242</v>
      </c>
      <c r="H198" t="s">
        <v>242</v>
      </c>
      <c r="I198">
        <v>1</v>
      </c>
      <c r="J198" s="1">
        <v>44795.604861111111</v>
      </c>
      <c r="K198" t="s">
        <v>4215</v>
      </c>
      <c r="L198" t="s">
        <v>242</v>
      </c>
      <c r="M198" t="s">
        <v>242</v>
      </c>
      <c r="P198" t="s">
        <v>242</v>
      </c>
      <c r="Q198" t="s">
        <v>242</v>
      </c>
      <c r="T198" t="s">
        <v>4216</v>
      </c>
      <c r="U198" t="s">
        <v>4217</v>
      </c>
      <c r="V198">
        <v>406216101</v>
      </c>
      <c r="W198">
        <v>1389</v>
      </c>
      <c r="X198" t="s">
        <v>248</v>
      </c>
      <c r="Y198" t="s">
        <v>4218</v>
      </c>
      <c r="Z198">
        <v>2020</v>
      </c>
      <c r="AA198">
        <v>0</v>
      </c>
      <c r="AD198">
        <v>10</v>
      </c>
      <c r="AE198" t="s">
        <v>242</v>
      </c>
      <c r="AH198" s="27">
        <v>1</v>
      </c>
      <c r="AI198">
        <v>9</v>
      </c>
      <c r="AJ198" s="21">
        <f t="shared" si="42"/>
        <v>90</v>
      </c>
      <c r="AK198" s="27">
        <v>1</v>
      </c>
      <c r="AL198">
        <v>8</v>
      </c>
      <c r="AM198" s="36">
        <f t="shared" si="43"/>
        <v>80</v>
      </c>
      <c r="AN198" s="27">
        <v>0</v>
      </c>
      <c r="AO198">
        <v>0</v>
      </c>
      <c r="AP198" s="36">
        <f t="shared" si="44"/>
        <v>0</v>
      </c>
      <c r="AQ198" t="s">
        <v>4219</v>
      </c>
      <c r="AR198">
        <v>2</v>
      </c>
      <c r="AU198" s="27">
        <v>1</v>
      </c>
      <c r="AV198">
        <v>1</v>
      </c>
      <c r="AW198" s="21">
        <f t="shared" ref="AW198:AW261" si="46">AV198/AD198*100</f>
        <v>10</v>
      </c>
      <c r="AX198">
        <v>2</v>
      </c>
      <c r="BA198" s="27">
        <v>1</v>
      </c>
      <c r="BB198">
        <v>2</v>
      </c>
      <c r="BC198" s="21">
        <f t="shared" si="41"/>
        <v>20</v>
      </c>
      <c r="BD198" t="s">
        <v>242</v>
      </c>
      <c r="BG198" s="27">
        <v>1</v>
      </c>
      <c r="BH198">
        <v>6.8</v>
      </c>
      <c r="BJ198">
        <v>2</v>
      </c>
      <c r="BM198" s="27">
        <v>1</v>
      </c>
      <c r="BN198">
        <v>2</v>
      </c>
      <c r="BQ198" s="27">
        <v>1</v>
      </c>
      <c r="BR198">
        <v>3</v>
      </c>
      <c r="BS198" s="21">
        <f t="shared" si="40"/>
        <v>30</v>
      </c>
      <c r="BU198">
        <v>1</v>
      </c>
      <c r="BX198" s="27">
        <v>1</v>
      </c>
      <c r="BY198">
        <v>3</v>
      </c>
      <c r="BZ198" s="21">
        <f t="shared" si="45"/>
        <v>30</v>
      </c>
      <c r="CA198">
        <v>2</v>
      </c>
      <c r="CB198">
        <v>1</v>
      </c>
      <c r="CE198" s="27">
        <v>0.5</v>
      </c>
      <c r="CF198" s="2" t="s">
        <v>4220</v>
      </c>
    </row>
    <row r="199" spans="1:84" ht="15" hidden="1" customHeight="1" x14ac:dyDescent="0.2">
      <c r="A199">
        <v>198</v>
      </c>
      <c r="B199">
        <v>220</v>
      </c>
      <c r="C199" s="1">
        <v>44795.604861111111</v>
      </c>
      <c r="D199" s="1">
        <v>44795.604861111111</v>
      </c>
      <c r="E199">
        <v>4</v>
      </c>
      <c r="G199" t="s">
        <v>242</v>
      </c>
      <c r="H199" t="s">
        <v>242</v>
      </c>
      <c r="I199">
        <v>1</v>
      </c>
      <c r="J199" s="1">
        <v>44795.604861111111</v>
      </c>
      <c r="K199" t="s">
        <v>4240</v>
      </c>
      <c r="L199" t="s">
        <v>242</v>
      </c>
      <c r="M199" t="s">
        <v>242</v>
      </c>
      <c r="P199" t="s">
        <v>242</v>
      </c>
      <c r="Q199" t="s">
        <v>242</v>
      </c>
      <c r="T199" t="s">
        <v>4241</v>
      </c>
      <c r="U199" t="s">
        <v>4242</v>
      </c>
      <c r="V199" t="s">
        <v>4243</v>
      </c>
      <c r="W199">
        <v>6798</v>
      </c>
      <c r="X199" t="s">
        <v>659</v>
      </c>
      <c r="Y199" t="s">
        <v>660</v>
      </c>
      <c r="Z199">
        <v>2020</v>
      </c>
      <c r="AA199">
        <v>1</v>
      </c>
      <c r="AB199">
        <v>11</v>
      </c>
      <c r="AD199">
        <v>11</v>
      </c>
      <c r="AE199" t="s">
        <v>242</v>
      </c>
      <c r="AH199" s="27">
        <v>1</v>
      </c>
      <c r="AI199">
        <v>11</v>
      </c>
      <c r="AJ199" s="21">
        <f t="shared" si="42"/>
        <v>100</v>
      </c>
      <c r="AK199" s="27">
        <v>0</v>
      </c>
      <c r="AL199">
        <v>0</v>
      </c>
      <c r="AM199" s="36">
        <f t="shared" si="43"/>
        <v>0</v>
      </c>
      <c r="AN199" s="27">
        <v>0</v>
      </c>
      <c r="AO199">
        <v>0</v>
      </c>
      <c r="AP199" s="36">
        <f t="shared" si="44"/>
        <v>0</v>
      </c>
      <c r="AR199">
        <v>3</v>
      </c>
      <c r="AU199" s="27">
        <v>1</v>
      </c>
      <c r="AV199">
        <v>1</v>
      </c>
      <c r="AW199" s="21">
        <f t="shared" si="46"/>
        <v>9.0909090909090917</v>
      </c>
      <c r="AX199">
        <v>3</v>
      </c>
      <c r="BA199" s="27">
        <v>1</v>
      </c>
      <c r="BB199">
        <v>3</v>
      </c>
      <c r="BC199" s="21">
        <f t="shared" si="41"/>
        <v>27.27272727272727</v>
      </c>
      <c r="BD199" t="s">
        <v>242</v>
      </c>
      <c r="BG199" s="27">
        <v>1</v>
      </c>
      <c r="BJ199">
        <v>2</v>
      </c>
      <c r="BM199" s="27">
        <v>1</v>
      </c>
      <c r="BN199">
        <v>2</v>
      </c>
      <c r="BQ199" s="27">
        <v>1</v>
      </c>
      <c r="BR199">
        <v>3</v>
      </c>
      <c r="BS199" s="21">
        <f t="shared" si="40"/>
        <v>27.27272727272727</v>
      </c>
      <c r="BT199" t="s">
        <v>3547</v>
      </c>
      <c r="BU199">
        <v>3</v>
      </c>
      <c r="BX199" s="27">
        <v>1</v>
      </c>
      <c r="BY199">
        <v>3</v>
      </c>
      <c r="BZ199" s="21">
        <f t="shared" si="45"/>
        <v>27.27272727272727</v>
      </c>
      <c r="CA199">
        <v>2</v>
      </c>
      <c r="CB199">
        <v>1</v>
      </c>
      <c r="CE199" s="27">
        <v>0</v>
      </c>
    </row>
    <row r="200" spans="1:84" ht="15" hidden="1" customHeight="1" x14ac:dyDescent="0.2">
      <c r="A200">
        <v>199</v>
      </c>
      <c r="B200">
        <v>221</v>
      </c>
      <c r="C200" s="1">
        <v>44795.604861111111</v>
      </c>
      <c r="D200" s="1">
        <v>44795.604861111111</v>
      </c>
      <c r="E200">
        <v>4</v>
      </c>
      <c r="G200" t="s">
        <v>242</v>
      </c>
      <c r="H200" t="s">
        <v>242</v>
      </c>
      <c r="I200">
        <v>1</v>
      </c>
      <c r="J200" s="1">
        <v>44795.604861111111</v>
      </c>
      <c r="K200" t="s">
        <v>4257</v>
      </c>
      <c r="L200" t="s">
        <v>242</v>
      </c>
      <c r="M200" t="s">
        <v>242</v>
      </c>
      <c r="P200" t="s">
        <v>242</v>
      </c>
      <c r="Q200" t="s">
        <v>242</v>
      </c>
      <c r="T200" t="s">
        <v>4258</v>
      </c>
      <c r="U200" t="s">
        <v>4259</v>
      </c>
      <c r="V200" t="s">
        <v>4260</v>
      </c>
      <c r="W200">
        <v>4513</v>
      </c>
      <c r="X200" t="s">
        <v>476</v>
      </c>
      <c r="Y200" t="s">
        <v>3454</v>
      </c>
      <c r="Z200">
        <v>2020</v>
      </c>
      <c r="AA200">
        <v>0.5</v>
      </c>
      <c r="AB200">
        <v>6</v>
      </c>
      <c r="AD200">
        <v>12</v>
      </c>
      <c r="AE200" t="s">
        <v>242</v>
      </c>
      <c r="AH200" s="27">
        <v>0</v>
      </c>
      <c r="AI200">
        <v>0</v>
      </c>
      <c r="AJ200" s="21">
        <f t="shared" si="42"/>
        <v>0</v>
      </c>
      <c r="AK200" s="27">
        <v>0</v>
      </c>
      <c r="AL200">
        <v>0</v>
      </c>
      <c r="AM200" s="36">
        <f t="shared" si="43"/>
        <v>0</v>
      </c>
      <c r="AN200" s="27">
        <v>0</v>
      </c>
      <c r="AO200">
        <v>0</v>
      </c>
      <c r="AP200" s="36">
        <f t="shared" si="44"/>
        <v>0</v>
      </c>
      <c r="AR200" t="s">
        <v>242</v>
      </c>
      <c r="AU200" s="27">
        <v>1</v>
      </c>
      <c r="AV200">
        <v>2</v>
      </c>
      <c r="AW200" s="21">
        <f t="shared" si="46"/>
        <v>16.666666666666664</v>
      </c>
      <c r="AX200">
        <v>2</v>
      </c>
      <c r="BA200" s="27">
        <v>1</v>
      </c>
      <c r="BB200">
        <v>3</v>
      </c>
      <c r="BC200" s="21">
        <f t="shared" si="41"/>
        <v>25</v>
      </c>
      <c r="BD200" t="s">
        <v>242</v>
      </c>
      <c r="BG200" s="27">
        <v>0</v>
      </c>
      <c r="BJ200" t="s">
        <v>242</v>
      </c>
      <c r="BM200" s="27">
        <v>1</v>
      </c>
      <c r="BN200">
        <v>2</v>
      </c>
      <c r="BQ200" s="27">
        <v>1</v>
      </c>
      <c r="BR200">
        <v>4</v>
      </c>
      <c r="BS200" s="21">
        <f t="shared" si="40"/>
        <v>33.333333333333329</v>
      </c>
      <c r="BT200" t="s">
        <v>4261</v>
      </c>
      <c r="BU200">
        <v>1</v>
      </c>
      <c r="BX200" s="27">
        <v>1</v>
      </c>
      <c r="BY200">
        <v>4</v>
      </c>
      <c r="BZ200" s="21">
        <f t="shared" si="45"/>
        <v>33.333333333333329</v>
      </c>
      <c r="CA200">
        <v>2</v>
      </c>
      <c r="CB200">
        <v>1</v>
      </c>
      <c r="CE200" s="27">
        <v>0</v>
      </c>
    </row>
    <row r="201" spans="1:84" ht="15" hidden="1" customHeight="1" x14ac:dyDescent="0.2">
      <c r="A201" s="10">
        <v>200</v>
      </c>
      <c r="B201">
        <v>222</v>
      </c>
      <c r="C201" s="1">
        <v>44795.604861111111</v>
      </c>
      <c r="D201" s="1">
        <v>44795.604861111111</v>
      </c>
      <c r="E201">
        <v>4</v>
      </c>
      <c r="G201" t="s">
        <v>242</v>
      </c>
      <c r="H201" t="s">
        <v>242</v>
      </c>
      <c r="I201">
        <v>1</v>
      </c>
      <c r="J201" s="1">
        <v>44795.604861111111</v>
      </c>
      <c r="K201" t="s">
        <v>4282</v>
      </c>
      <c r="L201" t="s">
        <v>242</v>
      </c>
      <c r="M201" t="s">
        <v>242</v>
      </c>
      <c r="P201" t="s">
        <v>242</v>
      </c>
      <c r="Q201" t="s">
        <v>242</v>
      </c>
      <c r="T201" s="10" t="s">
        <v>4283</v>
      </c>
      <c r="U201" t="s">
        <v>4284</v>
      </c>
      <c r="V201" t="s">
        <v>4285</v>
      </c>
      <c r="W201">
        <v>3711</v>
      </c>
      <c r="X201" s="10" t="s">
        <v>271</v>
      </c>
      <c r="Y201" s="10" t="s">
        <v>4286</v>
      </c>
      <c r="Z201" s="10">
        <v>2019</v>
      </c>
      <c r="AA201" s="10">
        <v>0</v>
      </c>
      <c r="AD201" s="10">
        <v>9</v>
      </c>
      <c r="AE201" t="s">
        <v>242</v>
      </c>
      <c r="AH201" s="22">
        <v>0</v>
      </c>
      <c r="AI201" s="10">
        <v>0</v>
      </c>
      <c r="AJ201" s="21">
        <f t="shared" si="42"/>
        <v>0</v>
      </c>
      <c r="AK201" s="22">
        <v>0</v>
      </c>
      <c r="AL201" s="10">
        <v>0</v>
      </c>
      <c r="AM201" s="36">
        <f t="shared" si="43"/>
        <v>0</v>
      </c>
      <c r="AN201" s="22">
        <v>0</v>
      </c>
      <c r="AO201" s="10">
        <v>0</v>
      </c>
      <c r="AP201" s="36">
        <f t="shared" si="44"/>
        <v>0</v>
      </c>
      <c r="AR201" t="s">
        <v>242</v>
      </c>
      <c r="AU201" s="22">
        <v>1</v>
      </c>
      <c r="AV201" s="10">
        <v>1</v>
      </c>
      <c r="AW201" s="21">
        <f t="shared" si="46"/>
        <v>11.111111111111111</v>
      </c>
      <c r="AX201">
        <v>2</v>
      </c>
      <c r="BA201" s="22">
        <v>1</v>
      </c>
      <c r="BB201" s="10">
        <v>2</v>
      </c>
      <c r="BC201" s="21">
        <f t="shared" si="41"/>
        <v>22.222222222222221</v>
      </c>
      <c r="BD201" t="s">
        <v>242</v>
      </c>
      <c r="BG201" s="22">
        <v>1</v>
      </c>
      <c r="BH201" s="10"/>
      <c r="BI201" s="10"/>
      <c r="BJ201">
        <v>2</v>
      </c>
      <c r="BM201" s="22">
        <v>1</v>
      </c>
      <c r="BN201">
        <v>2</v>
      </c>
      <c r="BQ201" s="22">
        <v>1</v>
      </c>
      <c r="BR201" s="10">
        <v>2</v>
      </c>
      <c r="BS201" s="21">
        <f t="shared" si="40"/>
        <v>22.222222222222221</v>
      </c>
      <c r="BT201" s="10" t="s">
        <v>4287</v>
      </c>
      <c r="BU201" s="10">
        <v>1</v>
      </c>
      <c r="BV201" s="10"/>
      <c r="BW201" s="10"/>
      <c r="BX201" s="22">
        <v>0</v>
      </c>
      <c r="BY201" s="19">
        <v>0</v>
      </c>
      <c r="BZ201" s="21">
        <f t="shared" si="45"/>
        <v>0</v>
      </c>
      <c r="CA201" s="10" t="s">
        <v>242</v>
      </c>
      <c r="CB201" s="10" t="s">
        <v>242</v>
      </c>
      <c r="CC201" s="10"/>
      <c r="CD201" s="10"/>
      <c r="CE201" s="22">
        <v>0</v>
      </c>
      <c r="CF201" s="10"/>
    </row>
    <row r="202" spans="1:84" ht="15" hidden="1" customHeight="1" x14ac:dyDescent="0.2">
      <c r="A202">
        <v>201</v>
      </c>
      <c r="B202">
        <v>224</v>
      </c>
      <c r="C202" s="1">
        <v>44795.604861111111</v>
      </c>
      <c r="D202" s="1">
        <v>44795.604861111111</v>
      </c>
      <c r="E202">
        <v>4</v>
      </c>
      <c r="G202" t="s">
        <v>242</v>
      </c>
      <c r="H202" t="s">
        <v>242</v>
      </c>
      <c r="I202">
        <v>1</v>
      </c>
      <c r="J202" s="1">
        <v>44795.604861111111</v>
      </c>
      <c r="K202" t="s">
        <v>4296</v>
      </c>
      <c r="L202" t="s">
        <v>242</v>
      </c>
      <c r="M202" t="s">
        <v>242</v>
      </c>
      <c r="P202" t="s">
        <v>242</v>
      </c>
      <c r="Q202" t="s">
        <v>242</v>
      </c>
      <c r="T202" t="s">
        <v>4297</v>
      </c>
      <c r="U202" t="s">
        <v>4298</v>
      </c>
      <c r="V202">
        <v>75887109</v>
      </c>
      <c r="W202">
        <v>3841</v>
      </c>
      <c r="X202" t="s">
        <v>350</v>
      </c>
      <c r="Y202" t="s">
        <v>992</v>
      </c>
      <c r="Z202">
        <v>2019</v>
      </c>
      <c r="AA202">
        <v>0</v>
      </c>
      <c r="AD202">
        <v>12</v>
      </c>
      <c r="AE202" t="s">
        <v>242</v>
      </c>
      <c r="AH202" s="27">
        <v>0</v>
      </c>
      <c r="AI202">
        <v>0</v>
      </c>
      <c r="AJ202" s="21">
        <f t="shared" si="42"/>
        <v>0</v>
      </c>
      <c r="AK202" s="27">
        <v>0</v>
      </c>
      <c r="AL202">
        <v>0</v>
      </c>
      <c r="AM202" s="36">
        <f t="shared" si="43"/>
        <v>0</v>
      </c>
      <c r="AN202" s="27">
        <v>0</v>
      </c>
      <c r="AO202">
        <v>0</v>
      </c>
      <c r="AP202" s="36">
        <f t="shared" si="44"/>
        <v>0</v>
      </c>
      <c r="AR202" t="s">
        <v>242</v>
      </c>
      <c r="AU202" s="27">
        <v>1</v>
      </c>
      <c r="AV202">
        <v>1</v>
      </c>
      <c r="AW202" s="21">
        <f t="shared" si="46"/>
        <v>8.3333333333333321</v>
      </c>
      <c r="AX202">
        <v>2</v>
      </c>
      <c r="BA202" s="27">
        <v>1</v>
      </c>
      <c r="BB202">
        <v>2</v>
      </c>
      <c r="BC202" s="21">
        <f t="shared" si="41"/>
        <v>16.666666666666664</v>
      </c>
      <c r="BD202" t="s">
        <v>242</v>
      </c>
      <c r="BG202" s="27">
        <v>1</v>
      </c>
      <c r="BJ202">
        <v>2</v>
      </c>
      <c r="BM202" s="27">
        <v>1</v>
      </c>
      <c r="BN202">
        <v>2</v>
      </c>
      <c r="BQ202" s="27">
        <v>1</v>
      </c>
      <c r="BR202">
        <v>4</v>
      </c>
      <c r="BS202" s="21">
        <f t="shared" si="40"/>
        <v>33.333333333333329</v>
      </c>
      <c r="BT202" t="s">
        <v>3471</v>
      </c>
      <c r="BU202">
        <v>1</v>
      </c>
      <c r="BX202" s="27">
        <v>1</v>
      </c>
      <c r="BY202">
        <v>1</v>
      </c>
      <c r="BZ202" s="21">
        <f t="shared" si="45"/>
        <v>8.3333333333333321</v>
      </c>
      <c r="CA202">
        <v>1</v>
      </c>
      <c r="CB202">
        <v>1</v>
      </c>
      <c r="CE202" s="27">
        <v>0</v>
      </c>
    </row>
    <row r="203" spans="1:84" ht="15" hidden="1" customHeight="1" x14ac:dyDescent="0.2">
      <c r="A203">
        <v>202</v>
      </c>
      <c r="B203">
        <v>225</v>
      </c>
      <c r="C203" s="1">
        <v>44795.604861111111</v>
      </c>
      <c r="D203" s="1">
        <v>44795.604861111111</v>
      </c>
      <c r="E203">
        <v>4</v>
      </c>
      <c r="G203" t="s">
        <v>242</v>
      </c>
      <c r="H203" t="s">
        <v>242</v>
      </c>
      <c r="I203">
        <v>1</v>
      </c>
      <c r="J203" s="1">
        <v>44795.604861111111</v>
      </c>
      <c r="K203" t="s">
        <v>4315</v>
      </c>
      <c r="L203" t="s">
        <v>242</v>
      </c>
      <c r="M203" t="s">
        <v>242</v>
      </c>
      <c r="P203" t="s">
        <v>242</v>
      </c>
      <c r="Q203" t="s">
        <v>242</v>
      </c>
      <c r="T203" t="s">
        <v>4316</v>
      </c>
      <c r="U203" t="s">
        <v>4317</v>
      </c>
      <c r="V203">
        <v>863667101</v>
      </c>
      <c r="W203">
        <v>3841</v>
      </c>
      <c r="X203" t="s">
        <v>350</v>
      </c>
      <c r="Y203" t="s">
        <v>992</v>
      </c>
      <c r="Z203">
        <v>2020</v>
      </c>
      <c r="AA203">
        <v>0</v>
      </c>
      <c r="AD203">
        <v>11</v>
      </c>
      <c r="AE203" t="s">
        <v>242</v>
      </c>
      <c r="AH203" s="27">
        <v>1</v>
      </c>
      <c r="AI203">
        <v>8</v>
      </c>
      <c r="AJ203" s="21">
        <f t="shared" si="42"/>
        <v>72.727272727272734</v>
      </c>
      <c r="AK203" s="27">
        <v>0</v>
      </c>
      <c r="AL203">
        <v>0</v>
      </c>
      <c r="AM203" s="36">
        <f t="shared" si="43"/>
        <v>0</v>
      </c>
      <c r="AN203" s="27">
        <v>0</v>
      </c>
      <c r="AO203">
        <v>0</v>
      </c>
      <c r="AP203" s="36">
        <f t="shared" si="44"/>
        <v>0</v>
      </c>
      <c r="AR203">
        <v>3</v>
      </c>
      <c r="AU203" s="27">
        <v>1</v>
      </c>
      <c r="AV203">
        <v>1</v>
      </c>
      <c r="AW203" s="21">
        <f t="shared" si="46"/>
        <v>9.0909090909090917</v>
      </c>
      <c r="AX203">
        <v>2</v>
      </c>
      <c r="BA203" s="27">
        <v>1</v>
      </c>
      <c r="BB203">
        <v>3</v>
      </c>
      <c r="BC203" s="21">
        <f t="shared" si="41"/>
        <v>27.27272727272727</v>
      </c>
      <c r="BD203" t="s">
        <v>242</v>
      </c>
      <c r="BG203" s="27">
        <v>1</v>
      </c>
      <c r="BH203">
        <v>9</v>
      </c>
      <c r="BJ203">
        <v>2</v>
      </c>
      <c r="BM203" s="27">
        <v>1</v>
      </c>
      <c r="BN203">
        <v>2</v>
      </c>
      <c r="BQ203" s="27">
        <v>1</v>
      </c>
      <c r="BR203">
        <v>4</v>
      </c>
      <c r="BS203" s="21">
        <f t="shared" si="40"/>
        <v>36.363636363636367</v>
      </c>
      <c r="BT203" t="s">
        <v>3471</v>
      </c>
      <c r="BU203">
        <v>3</v>
      </c>
      <c r="BX203" s="27">
        <v>1</v>
      </c>
      <c r="BY203">
        <v>5</v>
      </c>
      <c r="BZ203" s="21">
        <f t="shared" si="45"/>
        <v>45.454545454545453</v>
      </c>
      <c r="CA203">
        <v>2</v>
      </c>
      <c r="CB203">
        <v>3</v>
      </c>
      <c r="CE203" s="27">
        <v>0</v>
      </c>
    </row>
    <row r="204" spans="1:84" ht="15" hidden="1" customHeight="1" x14ac:dyDescent="0.2">
      <c r="A204">
        <v>203</v>
      </c>
      <c r="B204">
        <v>226</v>
      </c>
      <c r="C204" s="1">
        <v>44795.604861111111</v>
      </c>
      <c r="D204" s="1">
        <v>44795.604861111111</v>
      </c>
      <c r="E204">
        <v>4</v>
      </c>
      <c r="G204" t="s">
        <v>242</v>
      </c>
      <c r="H204" t="s">
        <v>242</v>
      </c>
      <c r="I204">
        <v>1</v>
      </c>
      <c r="J204" s="1">
        <v>44795.604861111111</v>
      </c>
      <c r="K204" t="s">
        <v>4327</v>
      </c>
      <c r="L204" t="s">
        <v>242</v>
      </c>
      <c r="M204" t="s">
        <v>242</v>
      </c>
      <c r="P204" t="s">
        <v>242</v>
      </c>
      <c r="Q204" t="s">
        <v>242</v>
      </c>
      <c r="T204" t="s">
        <v>4328</v>
      </c>
      <c r="U204" t="s">
        <v>4329</v>
      </c>
      <c r="V204">
        <v>595112103</v>
      </c>
      <c r="W204">
        <v>3674</v>
      </c>
      <c r="X204" t="s">
        <v>297</v>
      </c>
      <c r="Y204" t="s">
        <v>1864</v>
      </c>
      <c r="Z204">
        <v>2020</v>
      </c>
      <c r="AA204">
        <v>0</v>
      </c>
      <c r="AD204">
        <v>8</v>
      </c>
      <c r="AE204" t="s">
        <v>242</v>
      </c>
      <c r="AH204" s="27">
        <v>0</v>
      </c>
      <c r="AI204">
        <v>0</v>
      </c>
      <c r="AJ204" s="21">
        <f t="shared" si="42"/>
        <v>0</v>
      </c>
      <c r="AK204" s="27">
        <v>0</v>
      </c>
      <c r="AL204">
        <v>0</v>
      </c>
      <c r="AM204" s="36">
        <f t="shared" si="43"/>
        <v>0</v>
      </c>
      <c r="AN204" s="27">
        <v>0</v>
      </c>
      <c r="AO204">
        <v>0</v>
      </c>
      <c r="AP204" s="36">
        <f t="shared" si="44"/>
        <v>0</v>
      </c>
      <c r="AR204" t="s">
        <v>242</v>
      </c>
      <c r="AU204" s="27">
        <v>1</v>
      </c>
      <c r="AV204">
        <v>1</v>
      </c>
      <c r="AW204" s="21">
        <f t="shared" si="46"/>
        <v>12.5</v>
      </c>
      <c r="AX204">
        <v>3</v>
      </c>
      <c r="BA204" s="27">
        <v>1</v>
      </c>
      <c r="BB204">
        <v>3</v>
      </c>
      <c r="BC204" s="21">
        <f t="shared" si="41"/>
        <v>37.5</v>
      </c>
      <c r="BD204" t="s">
        <v>242</v>
      </c>
      <c r="BG204" s="27">
        <v>1</v>
      </c>
      <c r="BJ204">
        <v>2</v>
      </c>
      <c r="BM204" s="27">
        <v>1</v>
      </c>
      <c r="BN204">
        <v>2</v>
      </c>
      <c r="BQ204" s="27">
        <v>1</v>
      </c>
      <c r="BR204">
        <v>2</v>
      </c>
      <c r="BS204" s="21">
        <f t="shared" si="40"/>
        <v>25</v>
      </c>
      <c r="BT204" t="s">
        <v>4330</v>
      </c>
      <c r="BU204">
        <v>1</v>
      </c>
      <c r="BX204" s="27">
        <v>0</v>
      </c>
      <c r="BY204" s="24">
        <v>0</v>
      </c>
      <c r="BZ204" s="21">
        <f t="shared" ref="BZ204:BZ211" si="47">BY204/AD204*100</f>
        <v>0</v>
      </c>
      <c r="CA204" t="s">
        <v>242</v>
      </c>
      <c r="CB204" t="s">
        <v>242</v>
      </c>
      <c r="CE204" s="27">
        <v>0</v>
      </c>
    </row>
    <row r="205" spans="1:84" ht="15" hidden="1" customHeight="1" x14ac:dyDescent="0.2">
      <c r="A205">
        <v>204</v>
      </c>
      <c r="B205">
        <v>227</v>
      </c>
      <c r="C205" s="1">
        <v>44795.604861111111</v>
      </c>
      <c r="D205" s="1">
        <v>44795.604861111111</v>
      </c>
      <c r="E205">
        <v>4</v>
      </c>
      <c r="G205" t="s">
        <v>242</v>
      </c>
      <c r="H205" t="s">
        <v>242</v>
      </c>
      <c r="I205">
        <v>1</v>
      </c>
      <c r="J205" s="1">
        <v>44795.604861111111</v>
      </c>
      <c r="K205" t="s">
        <v>4347</v>
      </c>
      <c r="L205" t="s">
        <v>242</v>
      </c>
      <c r="M205" t="s">
        <v>242</v>
      </c>
      <c r="P205" t="s">
        <v>242</v>
      </c>
      <c r="Q205" t="s">
        <v>242</v>
      </c>
      <c r="T205" t="s">
        <v>4348</v>
      </c>
      <c r="U205" t="s">
        <v>4349</v>
      </c>
      <c r="V205">
        <v>550241103</v>
      </c>
      <c r="W205">
        <v>4813</v>
      </c>
      <c r="X205" t="s">
        <v>1487</v>
      </c>
      <c r="Y205" t="s">
        <v>4350</v>
      </c>
      <c r="Z205">
        <v>2020</v>
      </c>
      <c r="AA205">
        <v>0</v>
      </c>
      <c r="AD205">
        <v>12</v>
      </c>
      <c r="AE205" t="s">
        <v>242</v>
      </c>
      <c r="AH205" s="27">
        <v>0</v>
      </c>
      <c r="AI205">
        <v>0</v>
      </c>
      <c r="AJ205" s="21">
        <f t="shared" si="42"/>
        <v>0</v>
      </c>
      <c r="AK205" s="27">
        <v>0</v>
      </c>
      <c r="AL205">
        <v>0</v>
      </c>
      <c r="AM205" s="36">
        <f t="shared" si="43"/>
        <v>0</v>
      </c>
      <c r="AN205" s="27">
        <v>0</v>
      </c>
      <c r="AO205">
        <v>0</v>
      </c>
      <c r="AP205" s="36">
        <f t="shared" si="44"/>
        <v>0</v>
      </c>
      <c r="AR205" t="s">
        <v>242</v>
      </c>
      <c r="AU205" s="27">
        <v>1</v>
      </c>
      <c r="AV205">
        <v>1</v>
      </c>
      <c r="AW205" s="21">
        <f t="shared" si="46"/>
        <v>8.3333333333333321</v>
      </c>
      <c r="AX205">
        <v>2</v>
      </c>
      <c r="BA205" s="27">
        <v>1</v>
      </c>
      <c r="BB205">
        <v>2</v>
      </c>
      <c r="BC205" s="21">
        <f t="shared" si="41"/>
        <v>16.666666666666664</v>
      </c>
      <c r="BD205" t="s">
        <v>242</v>
      </c>
      <c r="BG205" s="27">
        <v>1</v>
      </c>
      <c r="BJ205">
        <v>2</v>
      </c>
      <c r="BM205" s="27">
        <v>1</v>
      </c>
      <c r="BN205">
        <v>2</v>
      </c>
      <c r="BQ205" s="27">
        <v>1</v>
      </c>
      <c r="BR205">
        <v>3</v>
      </c>
      <c r="BS205" s="21">
        <f t="shared" si="40"/>
        <v>25</v>
      </c>
      <c r="BT205" t="s">
        <v>4351</v>
      </c>
      <c r="BU205">
        <v>1</v>
      </c>
      <c r="BX205" s="27">
        <v>1</v>
      </c>
      <c r="BY205">
        <v>3</v>
      </c>
      <c r="BZ205" s="21">
        <f t="shared" si="47"/>
        <v>25</v>
      </c>
      <c r="CA205">
        <v>2</v>
      </c>
      <c r="CB205">
        <v>1</v>
      </c>
      <c r="CE205" s="27">
        <v>0.5</v>
      </c>
      <c r="CF205" t="s">
        <v>4352</v>
      </c>
    </row>
    <row r="206" spans="1:84" ht="15" hidden="1" customHeight="1" x14ac:dyDescent="0.2">
      <c r="A206">
        <v>205</v>
      </c>
      <c r="B206">
        <v>228</v>
      </c>
      <c r="C206" s="1">
        <v>44795.604861111111</v>
      </c>
      <c r="D206" s="1">
        <v>44795.604861111111</v>
      </c>
      <c r="E206">
        <v>4</v>
      </c>
      <c r="G206" t="s">
        <v>242</v>
      </c>
      <c r="H206" t="s">
        <v>242</v>
      </c>
      <c r="I206">
        <v>1</v>
      </c>
      <c r="J206" s="1">
        <v>44795.604861111111</v>
      </c>
      <c r="K206" t="s">
        <v>4366</v>
      </c>
      <c r="L206" t="s">
        <v>242</v>
      </c>
      <c r="M206" t="s">
        <v>242</v>
      </c>
      <c r="P206" t="s">
        <v>242</v>
      </c>
      <c r="Q206" t="s">
        <v>242</v>
      </c>
      <c r="T206" t="s">
        <v>4367</v>
      </c>
      <c r="U206" t="s">
        <v>4368</v>
      </c>
      <c r="V206">
        <v>907818108</v>
      </c>
      <c r="W206">
        <v>4011</v>
      </c>
      <c r="X206" t="s">
        <v>476</v>
      </c>
      <c r="Y206" t="s">
        <v>4369</v>
      </c>
      <c r="Z206">
        <v>2020</v>
      </c>
      <c r="AA206">
        <v>0.5</v>
      </c>
      <c r="AB206">
        <v>15</v>
      </c>
      <c r="AD206">
        <v>12</v>
      </c>
      <c r="AE206" t="s">
        <v>242</v>
      </c>
      <c r="AH206" s="27">
        <v>0</v>
      </c>
      <c r="AI206">
        <v>0</v>
      </c>
      <c r="AJ206" s="21">
        <f t="shared" si="42"/>
        <v>0</v>
      </c>
      <c r="AK206" s="27">
        <v>0</v>
      </c>
      <c r="AL206">
        <v>0</v>
      </c>
      <c r="AM206" s="36">
        <f t="shared" si="43"/>
        <v>0</v>
      </c>
      <c r="AN206" s="27">
        <v>0</v>
      </c>
      <c r="AO206">
        <v>0</v>
      </c>
      <c r="AP206" s="36">
        <f t="shared" si="44"/>
        <v>0</v>
      </c>
      <c r="AR206" t="s">
        <v>242</v>
      </c>
      <c r="AU206" s="27">
        <v>1</v>
      </c>
      <c r="AV206">
        <v>1</v>
      </c>
      <c r="AW206" s="21">
        <f t="shared" si="46"/>
        <v>8.3333333333333321</v>
      </c>
      <c r="AX206">
        <v>2</v>
      </c>
      <c r="BA206" s="27">
        <v>1</v>
      </c>
      <c r="BB206">
        <v>2</v>
      </c>
      <c r="BC206" s="21">
        <f t="shared" si="41"/>
        <v>16.666666666666664</v>
      </c>
      <c r="BD206" t="s">
        <v>242</v>
      </c>
      <c r="BG206" s="27">
        <v>0</v>
      </c>
      <c r="BJ206" t="s">
        <v>242</v>
      </c>
      <c r="BM206" s="27">
        <v>0.5</v>
      </c>
      <c r="BN206">
        <v>2</v>
      </c>
      <c r="BQ206" s="27">
        <v>1</v>
      </c>
      <c r="BR206">
        <v>2</v>
      </c>
      <c r="BS206" s="21">
        <f t="shared" si="40"/>
        <v>16.666666666666664</v>
      </c>
      <c r="BU206">
        <v>1</v>
      </c>
      <c r="BX206" s="27">
        <v>1</v>
      </c>
      <c r="BY206">
        <v>4</v>
      </c>
      <c r="BZ206" s="21">
        <f t="shared" si="47"/>
        <v>33.333333333333329</v>
      </c>
      <c r="CA206">
        <v>2</v>
      </c>
      <c r="CB206">
        <v>1</v>
      </c>
      <c r="CE206" s="27">
        <v>0.5</v>
      </c>
      <c r="CF206" s="2" t="s">
        <v>4370</v>
      </c>
    </row>
    <row r="207" spans="1:84" ht="15" hidden="1" customHeight="1" x14ac:dyDescent="0.2">
      <c r="A207">
        <v>206</v>
      </c>
      <c r="B207">
        <v>229</v>
      </c>
      <c r="C207" s="1">
        <v>44795.604861111111</v>
      </c>
      <c r="D207" s="1">
        <v>44795.604861111111</v>
      </c>
      <c r="E207">
        <v>4</v>
      </c>
      <c r="G207" t="s">
        <v>242</v>
      </c>
      <c r="H207" t="s">
        <v>242</v>
      </c>
      <c r="I207">
        <v>1</v>
      </c>
      <c r="J207" s="1">
        <v>44795.604861111111</v>
      </c>
      <c r="K207" t="s">
        <v>4387</v>
      </c>
      <c r="L207" t="s">
        <v>242</v>
      </c>
      <c r="M207" t="s">
        <v>242</v>
      </c>
      <c r="P207" t="s">
        <v>242</v>
      </c>
      <c r="Q207" t="s">
        <v>242</v>
      </c>
      <c r="T207" t="s">
        <v>4388</v>
      </c>
      <c r="U207" t="s">
        <v>4389</v>
      </c>
      <c r="V207" t="s">
        <v>4390</v>
      </c>
      <c r="W207">
        <v>8062</v>
      </c>
      <c r="X207" t="s">
        <v>350</v>
      </c>
      <c r="Y207" t="s">
        <v>351</v>
      </c>
      <c r="Z207">
        <v>2020</v>
      </c>
      <c r="AA207">
        <v>0</v>
      </c>
      <c r="AD207">
        <v>9</v>
      </c>
      <c r="AE207" t="s">
        <v>242</v>
      </c>
      <c r="AH207" s="27">
        <v>0</v>
      </c>
      <c r="AI207">
        <v>0</v>
      </c>
      <c r="AJ207" s="21">
        <f t="shared" si="42"/>
        <v>0</v>
      </c>
      <c r="AK207" s="27">
        <v>0</v>
      </c>
      <c r="AL207">
        <v>0</v>
      </c>
      <c r="AM207" s="36">
        <f t="shared" si="43"/>
        <v>0</v>
      </c>
      <c r="AN207" s="27">
        <v>0</v>
      </c>
      <c r="AO207">
        <v>0</v>
      </c>
      <c r="AP207" s="36">
        <f t="shared" si="44"/>
        <v>0</v>
      </c>
      <c r="AR207" t="s">
        <v>242</v>
      </c>
      <c r="AU207" s="27">
        <v>1</v>
      </c>
      <c r="AV207">
        <v>1</v>
      </c>
      <c r="AW207" s="21">
        <f t="shared" si="46"/>
        <v>11.111111111111111</v>
      </c>
      <c r="AX207">
        <v>2</v>
      </c>
      <c r="BA207" s="27">
        <v>1</v>
      </c>
      <c r="BB207">
        <v>3</v>
      </c>
      <c r="BC207" s="21">
        <f t="shared" si="41"/>
        <v>33.333333333333329</v>
      </c>
      <c r="BD207" t="s">
        <v>242</v>
      </c>
      <c r="BG207" s="27">
        <v>1</v>
      </c>
      <c r="BJ207">
        <v>2</v>
      </c>
      <c r="BM207" s="27">
        <v>1</v>
      </c>
      <c r="BN207">
        <v>2</v>
      </c>
      <c r="BQ207" s="27">
        <v>1</v>
      </c>
      <c r="BR207">
        <v>2</v>
      </c>
      <c r="BS207" s="21">
        <f t="shared" si="40"/>
        <v>22.222222222222221</v>
      </c>
      <c r="BU207">
        <v>3</v>
      </c>
      <c r="BX207" s="27">
        <v>1</v>
      </c>
      <c r="BY207">
        <v>2</v>
      </c>
      <c r="BZ207" s="21">
        <f t="shared" si="47"/>
        <v>22.222222222222221</v>
      </c>
      <c r="CA207">
        <v>2</v>
      </c>
      <c r="CB207">
        <v>3</v>
      </c>
      <c r="CE207" s="27">
        <v>0</v>
      </c>
    </row>
    <row r="208" spans="1:84" ht="15" hidden="1" customHeight="1" x14ac:dyDescent="0.2">
      <c r="A208">
        <v>207</v>
      </c>
      <c r="B208">
        <v>230</v>
      </c>
      <c r="C208" s="1">
        <v>44795.604861111111</v>
      </c>
      <c r="D208" s="1">
        <v>44795.604861111111</v>
      </c>
      <c r="E208">
        <v>4</v>
      </c>
      <c r="G208" t="s">
        <v>242</v>
      </c>
      <c r="H208" t="s">
        <v>242</v>
      </c>
      <c r="I208">
        <v>1</v>
      </c>
      <c r="J208" s="1">
        <v>44795.604861111111</v>
      </c>
      <c r="K208" t="s">
        <v>4399</v>
      </c>
      <c r="L208" t="s">
        <v>242</v>
      </c>
      <c r="M208" t="s">
        <v>242</v>
      </c>
      <c r="P208" t="s">
        <v>242</v>
      </c>
      <c r="Q208" t="s">
        <v>242</v>
      </c>
      <c r="T208" t="s">
        <v>4400</v>
      </c>
      <c r="U208" t="s">
        <v>4401</v>
      </c>
      <c r="V208">
        <v>651639106</v>
      </c>
      <c r="W208">
        <v>1040</v>
      </c>
      <c r="X208" t="s">
        <v>418</v>
      </c>
      <c r="Y208" t="s">
        <v>3654</v>
      </c>
      <c r="Z208">
        <v>2020</v>
      </c>
      <c r="AA208">
        <v>1</v>
      </c>
      <c r="AB208">
        <v>4</v>
      </c>
      <c r="AD208">
        <v>11</v>
      </c>
      <c r="AE208" t="s">
        <v>242</v>
      </c>
      <c r="AH208" s="27">
        <v>1</v>
      </c>
      <c r="AI208">
        <v>7</v>
      </c>
      <c r="AJ208" s="21">
        <f t="shared" si="42"/>
        <v>63.636363636363633</v>
      </c>
      <c r="AK208" s="27">
        <v>1</v>
      </c>
      <c r="AL208">
        <v>8</v>
      </c>
      <c r="AM208" s="36">
        <f t="shared" si="43"/>
        <v>72.727272727272734</v>
      </c>
      <c r="AN208" s="27">
        <v>1</v>
      </c>
      <c r="AO208">
        <v>8</v>
      </c>
      <c r="AP208" s="36">
        <f t="shared" si="44"/>
        <v>72.727272727272734</v>
      </c>
      <c r="AR208">
        <v>2</v>
      </c>
      <c r="AU208" s="27">
        <v>1</v>
      </c>
      <c r="AV208">
        <v>1</v>
      </c>
      <c r="AW208" s="21">
        <f t="shared" si="46"/>
        <v>9.0909090909090917</v>
      </c>
      <c r="AX208">
        <v>2</v>
      </c>
      <c r="BA208" s="27">
        <v>1</v>
      </c>
      <c r="BB208">
        <v>2</v>
      </c>
      <c r="BC208" s="21">
        <f t="shared" si="41"/>
        <v>18.181818181818183</v>
      </c>
      <c r="BD208" t="s">
        <v>242</v>
      </c>
      <c r="BG208" s="27">
        <v>1</v>
      </c>
      <c r="BJ208">
        <v>2</v>
      </c>
      <c r="BM208" s="27">
        <v>1</v>
      </c>
      <c r="BN208">
        <v>2</v>
      </c>
      <c r="BQ208" s="27">
        <v>1</v>
      </c>
      <c r="BR208">
        <v>5</v>
      </c>
      <c r="BS208" s="21">
        <f t="shared" si="40"/>
        <v>45.454545454545453</v>
      </c>
      <c r="BT208" t="s">
        <v>4402</v>
      </c>
      <c r="BU208">
        <v>1</v>
      </c>
      <c r="BX208" s="27">
        <v>1</v>
      </c>
      <c r="BY208">
        <v>2</v>
      </c>
      <c r="BZ208" s="21">
        <f t="shared" si="47"/>
        <v>18.181818181818183</v>
      </c>
      <c r="CA208">
        <v>2</v>
      </c>
      <c r="CB208">
        <v>1</v>
      </c>
      <c r="CE208" s="27">
        <v>0</v>
      </c>
    </row>
    <row r="209" spans="1:84" ht="15" hidden="1" customHeight="1" x14ac:dyDescent="0.2">
      <c r="A209">
        <v>208</v>
      </c>
      <c r="B209">
        <v>232</v>
      </c>
      <c r="C209" s="1">
        <v>44795.604861111111</v>
      </c>
      <c r="D209" s="1">
        <v>44795.604861111111</v>
      </c>
      <c r="E209">
        <v>4</v>
      </c>
      <c r="G209" t="s">
        <v>242</v>
      </c>
      <c r="H209" t="s">
        <v>242</v>
      </c>
      <c r="I209">
        <v>1</v>
      </c>
      <c r="J209" s="1">
        <v>44795.604861111111</v>
      </c>
      <c r="K209" t="s">
        <v>4423</v>
      </c>
      <c r="L209" t="s">
        <v>242</v>
      </c>
      <c r="M209" t="s">
        <v>242</v>
      </c>
      <c r="P209" t="s">
        <v>242</v>
      </c>
      <c r="Q209" t="s">
        <v>242</v>
      </c>
      <c r="T209" t="s">
        <v>4424</v>
      </c>
      <c r="U209" t="s">
        <v>4425</v>
      </c>
      <c r="V209">
        <v>747525103</v>
      </c>
      <c r="W209">
        <v>3674</v>
      </c>
      <c r="X209" t="s">
        <v>297</v>
      </c>
      <c r="Y209" t="s">
        <v>1864</v>
      </c>
      <c r="Z209">
        <v>2020</v>
      </c>
      <c r="AA209">
        <v>0.5</v>
      </c>
      <c r="AD209">
        <v>14</v>
      </c>
      <c r="AE209" t="s">
        <v>242</v>
      </c>
      <c r="AH209" s="27">
        <v>0</v>
      </c>
      <c r="AI209">
        <v>0</v>
      </c>
      <c r="AJ209" s="21">
        <f t="shared" si="42"/>
        <v>0</v>
      </c>
      <c r="AK209" s="27">
        <v>0</v>
      </c>
      <c r="AL209">
        <v>0</v>
      </c>
      <c r="AM209" s="36">
        <f t="shared" si="43"/>
        <v>0</v>
      </c>
      <c r="AN209" s="27">
        <v>0</v>
      </c>
      <c r="AO209">
        <v>0</v>
      </c>
      <c r="AP209" s="36">
        <f t="shared" si="44"/>
        <v>0</v>
      </c>
      <c r="AR209" t="s">
        <v>242</v>
      </c>
      <c r="AU209" s="27">
        <v>1</v>
      </c>
      <c r="AV209">
        <v>1</v>
      </c>
      <c r="AW209" s="21">
        <f t="shared" si="46"/>
        <v>7.1428571428571423</v>
      </c>
      <c r="AX209">
        <v>2</v>
      </c>
      <c r="BA209" s="27">
        <v>1</v>
      </c>
      <c r="BB209">
        <v>3</v>
      </c>
      <c r="BC209" s="21">
        <f t="shared" si="41"/>
        <v>21.428571428571427</v>
      </c>
      <c r="BD209" t="s">
        <v>242</v>
      </c>
      <c r="BG209" s="27">
        <v>1</v>
      </c>
      <c r="BH209">
        <v>4</v>
      </c>
      <c r="BJ209">
        <v>3</v>
      </c>
      <c r="BM209" s="27">
        <v>1</v>
      </c>
      <c r="BN209">
        <v>2</v>
      </c>
      <c r="BQ209" s="27">
        <v>1</v>
      </c>
      <c r="BR209">
        <v>4</v>
      </c>
      <c r="BS209" s="21">
        <f t="shared" si="40"/>
        <v>28.571428571428569</v>
      </c>
      <c r="BU209">
        <v>1</v>
      </c>
      <c r="BX209" s="27">
        <v>1</v>
      </c>
      <c r="BY209">
        <v>1</v>
      </c>
      <c r="BZ209" s="21">
        <f t="shared" si="47"/>
        <v>7.1428571428571423</v>
      </c>
      <c r="CA209">
        <v>1</v>
      </c>
      <c r="CB209">
        <v>1</v>
      </c>
      <c r="CE209" s="27">
        <v>0</v>
      </c>
    </row>
    <row r="210" spans="1:84" ht="15" hidden="1" customHeight="1" x14ac:dyDescent="0.2">
      <c r="A210">
        <v>209</v>
      </c>
      <c r="B210">
        <v>233</v>
      </c>
      <c r="C210" s="1">
        <v>44795.604861111111</v>
      </c>
      <c r="D210" s="1">
        <v>44795.604861111111</v>
      </c>
      <c r="E210">
        <v>4</v>
      </c>
      <c r="G210" t="s">
        <v>242</v>
      </c>
      <c r="H210" t="s">
        <v>242</v>
      </c>
      <c r="I210">
        <v>1</v>
      </c>
      <c r="J210" s="1">
        <v>44795.604861111111</v>
      </c>
      <c r="K210" t="s">
        <v>4437</v>
      </c>
      <c r="L210" t="s">
        <v>242</v>
      </c>
      <c r="M210" t="s">
        <v>242</v>
      </c>
      <c r="P210" t="s">
        <v>242</v>
      </c>
      <c r="Q210" t="s">
        <v>242</v>
      </c>
      <c r="T210" t="s">
        <v>4438</v>
      </c>
      <c r="U210" t="s">
        <v>4439</v>
      </c>
      <c r="V210">
        <v>369550108</v>
      </c>
      <c r="W210">
        <v>3721</v>
      </c>
      <c r="X210" t="s">
        <v>476</v>
      </c>
      <c r="Y210" t="s">
        <v>2504</v>
      </c>
      <c r="Z210">
        <v>2020</v>
      </c>
      <c r="AA210">
        <v>0</v>
      </c>
      <c r="AD210">
        <v>13</v>
      </c>
      <c r="AE210" t="s">
        <v>242</v>
      </c>
      <c r="AH210" s="27">
        <v>0</v>
      </c>
      <c r="AI210">
        <v>0</v>
      </c>
      <c r="AJ210" s="21">
        <f t="shared" si="42"/>
        <v>0</v>
      </c>
      <c r="AK210" s="27">
        <v>0</v>
      </c>
      <c r="AL210">
        <v>0</v>
      </c>
      <c r="AM210" s="36">
        <f t="shared" si="43"/>
        <v>0</v>
      </c>
      <c r="AN210" s="27">
        <v>0</v>
      </c>
      <c r="AO210">
        <v>0</v>
      </c>
      <c r="AP210" s="36">
        <f t="shared" si="44"/>
        <v>0</v>
      </c>
      <c r="AR210" t="s">
        <v>242</v>
      </c>
      <c r="AU210" s="27">
        <v>1</v>
      </c>
      <c r="AV210">
        <v>1</v>
      </c>
      <c r="AW210" s="21">
        <f t="shared" si="46"/>
        <v>7.6923076923076925</v>
      </c>
      <c r="AX210">
        <v>2</v>
      </c>
      <c r="BA210" s="27">
        <v>1</v>
      </c>
      <c r="BB210">
        <v>2</v>
      </c>
      <c r="BC210" s="21">
        <f t="shared" si="41"/>
        <v>15.384615384615385</v>
      </c>
      <c r="BD210" t="s">
        <v>242</v>
      </c>
      <c r="BG210" s="27">
        <v>1</v>
      </c>
      <c r="BJ210">
        <v>2</v>
      </c>
      <c r="BM210" s="27">
        <v>1</v>
      </c>
      <c r="BN210">
        <v>2</v>
      </c>
      <c r="BQ210" s="27">
        <v>1</v>
      </c>
      <c r="BR210">
        <v>3</v>
      </c>
      <c r="BS210" s="21">
        <f t="shared" si="40"/>
        <v>23.076923076923077</v>
      </c>
      <c r="BT210" t="s">
        <v>4440</v>
      </c>
      <c r="BU210">
        <v>1</v>
      </c>
      <c r="BX210" s="27">
        <v>0</v>
      </c>
      <c r="BY210" s="24">
        <v>0</v>
      </c>
      <c r="BZ210" s="21">
        <f t="shared" si="47"/>
        <v>0</v>
      </c>
      <c r="CA210" t="s">
        <v>242</v>
      </c>
      <c r="CB210" t="s">
        <v>242</v>
      </c>
      <c r="CE210" s="27">
        <v>0</v>
      </c>
    </row>
    <row r="211" spans="1:84" ht="15" hidden="1" customHeight="1" x14ac:dyDescent="0.2">
      <c r="A211">
        <v>210</v>
      </c>
      <c r="B211">
        <v>234</v>
      </c>
      <c r="C211" s="1">
        <v>44795.604861111111</v>
      </c>
      <c r="D211" s="1">
        <v>44795.604861111111</v>
      </c>
      <c r="E211">
        <v>4</v>
      </c>
      <c r="G211" t="s">
        <v>242</v>
      </c>
      <c r="H211" t="s">
        <v>242</v>
      </c>
      <c r="I211">
        <v>1</v>
      </c>
      <c r="J211" s="1">
        <v>44795.604861111111</v>
      </c>
      <c r="K211" t="s">
        <v>4450</v>
      </c>
      <c r="L211" t="s">
        <v>242</v>
      </c>
      <c r="M211" t="s">
        <v>242</v>
      </c>
      <c r="P211" t="s">
        <v>242</v>
      </c>
      <c r="Q211" t="s">
        <v>242</v>
      </c>
      <c r="T211" t="s">
        <v>4451</v>
      </c>
      <c r="U211" t="s">
        <v>4452</v>
      </c>
      <c r="V211">
        <v>101137107</v>
      </c>
      <c r="W211">
        <v>3841</v>
      </c>
      <c r="X211" t="s">
        <v>350</v>
      </c>
      <c r="Y211" t="s">
        <v>992</v>
      </c>
      <c r="Z211">
        <v>2020</v>
      </c>
      <c r="AA211">
        <v>0</v>
      </c>
      <c r="AD211">
        <v>10</v>
      </c>
      <c r="AE211" t="s">
        <v>242</v>
      </c>
      <c r="AH211" s="27">
        <v>1</v>
      </c>
      <c r="AI211">
        <v>5</v>
      </c>
      <c r="AJ211" s="21">
        <f t="shared" si="42"/>
        <v>50</v>
      </c>
      <c r="AK211" s="27">
        <v>0</v>
      </c>
      <c r="AL211">
        <v>0</v>
      </c>
      <c r="AM211" s="36">
        <f t="shared" si="43"/>
        <v>0</v>
      </c>
      <c r="AN211" s="27">
        <v>0</v>
      </c>
      <c r="AO211">
        <v>0</v>
      </c>
      <c r="AP211" s="36">
        <f t="shared" si="44"/>
        <v>0</v>
      </c>
      <c r="AR211">
        <v>3</v>
      </c>
      <c r="AU211" s="27">
        <v>1</v>
      </c>
      <c r="AV211">
        <v>1</v>
      </c>
      <c r="AW211" s="21">
        <f t="shared" si="46"/>
        <v>10</v>
      </c>
      <c r="AX211">
        <v>2</v>
      </c>
      <c r="BA211" s="27">
        <v>1</v>
      </c>
      <c r="BB211">
        <v>2</v>
      </c>
      <c r="BC211" s="21">
        <f t="shared" si="41"/>
        <v>20</v>
      </c>
      <c r="BD211" t="s">
        <v>242</v>
      </c>
      <c r="BG211" s="27">
        <v>1</v>
      </c>
      <c r="BH211">
        <v>7</v>
      </c>
      <c r="BJ211">
        <v>2</v>
      </c>
      <c r="BM211" s="27">
        <v>1</v>
      </c>
      <c r="BN211">
        <v>2</v>
      </c>
      <c r="BQ211" s="27">
        <v>1</v>
      </c>
      <c r="BR211">
        <v>3</v>
      </c>
      <c r="BS211" s="21">
        <f t="shared" si="40"/>
        <v>30</v>
      </c>
      <c r="BT211" t="s">
        <v>3455</v>
      </c>
      <c r="BU211">
        <v>3</v>
      </c>
      <c r="BX211" s="27">
        <v>1</v>
      </c>
      <c r="BY211">
        <v>3</v>
      </c>
      <c r="BZ211" s="21">
        <f t="shared" si="47"/>
        <v>30</v>
      </c>
      <c r="CA211">
        <v>2</v>
      </c>
      <c r="CB211">
        <v>3</v>
      </c>
      <c r="CE211" s="27">
        <v>0</v>
      </c>
    </row>
    <row r="212" spans="1:84" ht="15" hidden="1" customHeight="1" x14ac:dyDescent="0.2">
      <c r="A212">
        <v>211</v>
      </c>
      <c r="B212">
        <v>235</v>
      </c>
      <c r="C212" s="1">
        <v>44795.604861111111</v>
      </c>
      <c r="D212" s="1">
        <v>44795.604861111111</v>
      </c>
      <c r="E212">
        <v>4</v>
      </c>
      <c r="G212" t="s">
        <v>242</v>
      </c>
      <c r="H212" t="s">
        <v>242</v>
      </c>
      <c r="I212">
        <v>1</v>
      </c>
      <c r="J212" s="1">
        <v>44795.604861111111</v>
      </c>
      <c r="K212" t="s">
        <v>4464</v>
      </c>
      <c r="L212" t="s">
        <v>242</v>
      </c>
      <c r="M212" t="s">
        <v>242</v>
      </c>
      <c r="P212" t="s">
        <v>242</v>
      </c>
      <c r="Q212" t="s">
        <v>242</v>
      </c>
      <c r="T212" t="s">
        <v>4465</v>
      </c>
      <c r="U212" t="s">
        <v>4466</v>
      </c>
      <c r="V212" t="s">
        <v>4467</v>
      </c>
      <c r="W212">
        <v>1311</v>
      </c>
      <c r="X212" t="s">
        <v>248</v>
      </c>
      <c r="Y212" t="s">
        <v>249</v>
      </c>
      <c r="Z212">
        <v>2020</v>
      </c>
      <c r="AA212">
        <v>0.5</v>
      </c>
      <c r="AB212">
        <v>9</v>
      </c>
      <c r="AD212">
        <v>15</v>
      </c>
      <c r="AE212" t="s">
        <v>242</v>
      </c>
      <c r="AH212" s="27">
        <v>0</v>
      </c>
      <c r="AI212">
        <v>0</v>
      </c>
      <c r="AJ212" s="21">
        <f t="shared" si="42"/>
        <v>0</v>
      </c>
      <c r="AK212" s="27">
        <v>0</v>
      </c>
      <c r="AL212">
        <v>0</v>
      </c>
      <c r="AM212" s="36">
        <f t="shared" si="43"/>
        <v>0</v>
      </c>
      <c r="AN212" s="27">
        <v>0</v>
      </c>
      <c r="AO212">
        <v>0</v>
      </c>
      <c r="AP212" s="36">
        <f t="shared" si="44"/>
        <v>0</v>
      </c>
      <c r="AR212" t="s">
        <v>242</v>
      </c>
      <c r="AU212" s="27">
        <v>0</v>
      </c>
      <c r="AV212">
        <v>0</v>
      </c>
      <c r="AW212" s="21">
        <f t="shared" si="46"/>
        <v>0</v>
      </c>
      <c r="AX212" t="s">
        <v>242</v>
      </c>
      <c r="BA212" s="27">
        <v>0</v>
      </c>
      <c r="BB212">
        <v>0</v>
      </c>
      <c r="BC212" s="21">
        <f t="shared" si="41"/>
        <v>0</v>
      </c>
      <c r="BD212" t="s">
        <v>242</v>
      </c>
      <c r="BG212" s="27">
        <v>1</v>
      </c>
      <c r="BH212">
        <v>3.5</v>
      </c>
      <c r="BJ212">
        <v>2</v>
      </c>
      <c r="BM212" s="27">
        <v>1</v>
      </c>
      <c r="BN212">
        <v>2</v>
      </c>
      <c r="BQ212" s="27">
        <v>1</v>
      </c>
      <c r="BR212">
        <v>4</v>
      </c>
      <c r="BS212" s="21">
        <f t="shared" si="40"/>
        <v>26.666666666666668</v>
      </c>
      <c r="BT212" t="s">
        <v>4468</v>
      </c>
      <c r="BU212">
        <v>1</v>
      </c>
      <c r="BX212" s="27">
        <v>0</v>
      </c>
      <c r="BY212" s="24">
        <v>0</v>
      </c>
      <c r="BZ212" s="21">
        <f t="shared" ref="BZ212:BZ213" si="48">BY212/AD212*100</f>
        <v>0</v>
      </c>
      <c r="CA212" t="s">
        <v>242</v>
      </c>
      <c r="CB212" t="s">
        <v>242</v>
      </c>
      <c r="CE212" s="27">
        <v>0</v>
      </c>
    </row>
    <row r="213" spans="1:84" ht="15" hidden="1" customHeight="1" x14ac:dyDescent="0.2">
      <c r="A213">
        <v>212</v>
      </c>
      <c r="B213">
        <v>236</v>
      </c>
      <c r="C213" s="1">
        <v>44795.604861111111</v>
      </c>
      <c r="D213" s="1">
        <v>44795.604861111111</v>
      </c>
      <c r="E213">
        <v>4</v>
      </c>
      <c r="G213" t="s">
        <v>242</v>
      </c>
      <c r="H213" t="s">
        <v>242</v>
      </c>
      <c r="I213">
        <v>1</v>
      </c>
      <c r="J213" s="1">
        <v>44795.604861111111</v>
      </c>
      <c r="K213" t="s">
        <v>4482</v>
      </c>
      <c r="L213" t="s">
        <v>242</v>
      </c>
      <c r="M213" t="s">
        <v>242</v>
      </c>
      <c r="P213" t="s">
        <v>242</v>
      </c>
      <c r="Q213" t="s">
        <v>242</v>
      </c>
      <c r="T213" t="s">
        <v>4483</v>
      </c>
      <c r="U213" t="s">
        <v>4484</v>
      </c>
      <c r="V213">
        <v>902494103</v>
      </c>
      <c r="W213">
        <v>2011</v>
      </c>
      <c r="X213" t="s">
        <v>326</v>
      </c>
      <c r="Y213" t="s">
        <v>942</v>
      </c>
      <c r="Z213">
        <v>2019</v>
      </c>
      <c r="AA213">
        <v>0</v>
      </c>
      <c r="AD213">
        <v>12</v>
      </c>
      <c r="AE213" t="s">
        <v>242</v>
      </c>
      <c r="AH213" s="27">
        <v>0</v>
      </c>
      <c r="AI213">
        <v>0</v>
      </c>
      <c r="AJ213" s="21">
        <f t="shared" si="42"/>
        <v>0</v>
      </c>
      <c r="AK213" s="27">
        <v>0</v>
      </c>
      <c r="AL213">
        <v>0</v>
      </c>
      <c r="AM213" s="36">
        <f t="shared" si="43"/>
        <v>0</v>
      </c>
      <c r="AN213" s="27">
        <v>0</v>
      </c>
      <c r="AO213">
        <v>0</v>
      </c>
      <c r="AP213" s="36">
        <f t="shared" si="44"/>
        <v>0</v>
      </c>
      <c r="AR213" t="s">
        <v>242</v>
      </c>
      <c r="AU213" s="27">
        <v>1</v>
      </c>
      <c r="AV213">
        <v>1</v>
      </c>
      <c r="AW213" s="21">
        <f t="shared" si="46"/>
        <v>8.3333333333333321</v>
      </c>
      <c r="AX213">
        <v>2</v>
      </c>
      <c r="BA213" s="27">
        <v>1</v>
      </c>
      <c r="BB213">
        <v>2</v>
      </c>
      <c r="BC213" s="21">
        <f t="shared" si="41"/>
        <v>16.666666666666664</v>
      </c>
      <c r="BD213" t="s">
        <v>242</v>
      </c>
      <c r="BG213" s="27">
        <v>1</v>
      </c>
      <c r="BJ213">
        <v>2</v>
      </c>
      <c r="BM213" s="27">
        <v>1</v>
      </c>
      <c r="BN213">
        <v>2</v>
      </c>
      <c r="BQ213" s="27">
        <v>1</v>
      </c>
      <c r="BR213">
        <v>2</v>
      </c>
      <c r="BS213" s="21">
        <f t="shared" si="40"/>
        <v>16.666666666666664</v>
      </c>
      <c r="BT213" t="s">
        <v>4485</v>
      </c>
      <c r="BU213">
        <v>3</v>
      </c>
      <c r="BX213" s="27">
        <v>0</v>
      </c>
      <c r="BY213" s="24">
        <v>0</v>
      </c>
      <c r="BZ213" s="21">
        <f t="shared" si="48"/>
        <v>0</v>
      </c>
      <c r="CA213" t="s">
        <v>242</v>
      </c>
      <c r="CB213" t="s">
        <v>242</v>
      </c>
      <c r="CE213" s="27">
        <v>0</v>
      </c>
    </row>
    <row r="214" spans="1:84" ht="15" hidden="1" customHeight="1" x14ac:dyDescent="0.2">
      <c r="A214">
        <v>213</v>
      </c>
      <c r="B214">
        <v>237</v>
      </c>
      <c r="C214" s="1">
        <v>44795.604861111111</v>
      </c>
      <c r="D214" s="1">
        <v>44795.604861111111</v>
      </c>
      <c r="E214">
        <v>4</v>
      </c>
      <c r="G214" t="s">
        <v>242</v>
      </c>
      <c r="H214" t="s">
        <v>242</v>
      </c>
      <c r="I214">
        <v>1</v>
      </c>
      <c r="J214" s="1">
        <v>44795.604861111111</v>
      </c>
      <c r="K214" t="s">
        <v>4505</v>
      </c>
      <c r="L214" t="s">
        <v>242</v>
      </c>
      <c r="M214" t="s">
        <v>242</v>
      </c>
      <c r="P214" t="s">
        <v>242</v>
      </c>
      <c r="Q214" t="s">
        <v>242</v>
      </c>
      <c r="T214" t="s">
        <v>4506</v>
      </c>
      <c r="U214" t="s">
        <v>4507</v>
      </c>
      <c r="V214">
        <v>370334104</v>
      </c>
      <c r="W214">
        <v>2040</v>
      </c>
      <c r="X214" t="s">
        <v>326</v>
      </c>
      <c r="Y214" t="s">
        <v>942</v>
      </c>
      <c r="Z214">
        <v>2021</v>
      </c>
      <c r="AA214">
        <v>0.5</v>
      </c>
      <c r="AB214">
        <v>4</v>
      </c>
      <c r="AD214">
        <v>12</v>
      </c>
      <c r="AE214" t="s">
        <v>242</v>
      </c>
      <c r="AH214" s="27">
        <v>1</v>
      </c>
      <c r="AI214">
        <v>4</v>
      </c>
      <c r="AJ214" s="21">
        <f t="shared" si="42"/>
        <v>33.333333333333329</v>
      </c>
      <c r="AK214" s="27">
        <v>0</v>
      </c>
      <c r="AL214">
        <v>0</v>
      </c>
      <c r="AM214" s="36">
        <f t="shared" si="43"/>
        <v>0</v>
      </c>
      <c r="AN214" s="27">
        <v>0</v>
      </c>
      <c r="AO214">
        <v>0</v>
      </c>
      <c r="AP214" s="36">
        <f t="shared" si="44"/>
        <v>0</v>
      </c>
      <c r="AQ214" t="s">
        <v>4508</v>
      </c>
      <c r="AR214">
        <v>2</v>
      </c>
      <c r="AU214" s="27">
        <v>1</v>
      </c>
      <c r="AV214">
        <v>1</v>
      </c>
      <c r="AW214" s="21">
        <f t="shared" si="46"/>
        <v>8.3333333333333321</v>
      </c>
      <c r="AX214">
        <v>2</v>
      </c>
      <c r="BA214" s="27">
        <v>1</v>
      </c>
      <c r="BB214">
        <v>2</v>
      </c>
      <c r="BC214" s="21">
        <f t="shared" si="41"/>
        <v>16.666666666666664</v>
      </c>
      <c r="BD214" t="s">
        <v>242</v>
      </c>
      <c r="BG214" s="27">
        <v>1</v>
      </c>
      <c r="BJ214">
        <v>2</v>
      </c>
      <c r="BM214" s="27">
        <v>1</v>
      </c>
      <c r="BN214">
        <v>2</v>
      </c>
      <c r="BQ214" s="27">
        <v>1</v>
      </c>
      <c r="BR214">
        <v>5</v>
      </c>
      <c r="BS214" s="21">
        <f t="shared" si="40"/>
        <v>41.666666666666671</v>
      </c>
      <c r="BU214">
        <v>1</v>
      </c>
      <c r="BX214" s="27">
        <v>1</v>
      </c>
      <c r="BY214">
        <v>4</v>
      </c>
      <c r="BZ214" s="21">
        <f t="shared" ref="BZ214:BZ226" si="49">BY214/AD214*100</f>
        <v>33.333333333333329</v>
      </c>
      <c r="CA214">
        <v>1</v>
      </c>
      <c r="CB214">
        <v>1</v>
      </c>
      <c r="CE214" s="27">
        <v>0</v>
      </c>
    </row>
    <row r="215" spans="1:84" ht="15" hidden="1" customHeight="1" x14ac:dyDescent="0.2">
      <c r="A215">
        <v>214</v>
      </c>
      <c r="B215">
        <v>238</v>
      </c>
      <c r="C215" s="1">
        <v>44795.604861111111</v>
      </c>
      <c r="D215" s="1">
        <v>44795.604861111111</v>
      </c>
      <c r="E215">
        <v>4</v>
      </c>
      <c r="G215" t="s">
        <v>242</v>
      </c>
      <c r="H215" t="s">
        <v>242</v>
      </c>
      <c r="I215">
        <v>1</v>
      </c>
      <c r="J215" s="1">
        <v>44795.604861111111</v>
      </c>
      <c r="K215" t="s">
        <v>4525</v>
      </c>
      <c r="L215" t="s">
        <v>242</v>
      </c>
      <c r="M215" t="s">
        <v>242</v>
      </c>
      <c r="P215" t="s">
        <v>242</v>
      </c>
      <c r="Q215" t="s">
        <v>242</v>
      </c>
      <c r="T215" t="s">
        <v>4526</v>
      </c>
      <c r="U215" t="s">
        <v>4527</v>
      </c>
      <c r="V215" t="s">
        <v>4528</v>
      </c>
      <c r="W215">
        <v>2836</v>
      </c>
      <c r="X215" t="s">
        <v>350</v>
      </c>
      <c r="Y215" t="s">
        <v>2570</v>
      </c>
      <c r="Z215">
        <v>2020</v>
      </c>
      <c r="AA215">
        <v>0.5</v>
      </c>
      <c r="AB215">
        <v>9</v>
      </c>
      <c r="AD215">
        <v>12</v>
      </c>
      <c r="AE215" t="s">
        <v>242</v>
      </c>
      <c r="AH215" s="27">
        <v>1</v>
      </c>
      <c r="AI215">
        <v>10</v>
      </c>
      <c r="AJ215" s="21">
        <f t="shared" si="42"/>
        <v>83.333333333333343</v>
      </c>
      <c r="AK215" s="27">
        <v>0</v>
      </c>
      <c r="AL215">
        <v>0</v>
      </c>
      <c r="AM215" s="36">
        <f t="shared" si="43"/>
        <v>0</v>
      </c>
      <c r="AN215" s="27">
        <v>0</v>
      </c>
      <c r="AO215">
        <v>0</v>
      </c>
      <c r="AP215" s="36">
        <f t="shared" si="44"/>
        <v>0</v>
      </c>
      <c r="AR215">
        <v>3</v>
      </c>
      <c r="AU215" s="27">
        <v>1</v>
      </c>
      <c r="AV215">
        <v>1</v>
      </c>
      <c r="AW215" s="21">
        <f t="shared" si="46"/>
        <v>8.3333333333333321</v>
      </c>
      <c r="AX215">
        <v>2</v>
      </c>
      <c r="BA215" s="27">
        <v>1</v>
      </c>
      <c r="BB215">
        <v>3</v>
      </c>
      <c r="BC215" s="21">
        <f t="shared" si="41"/>
        <v>25</v>
      </c>
      <c r="BD215" t="s">
        <v>242</v>
      </c>
      <c r="BG215" s="27">
        <v>1</v>
      </c>
      <c r="BJ215">
        <v>2</v>
      </c>
      <c r="BM215" s="27">
        <v>1</v>
      </c>
      <c r="BN215">
        <v>2</v>
      </c>
      <c r="BQ215" s="27">
        <v>1</v>
      </c>
      <c r="BR215">
        <v>2</v>
      </c>
      <c r="BS215" s="21">
        <f t="shared" si="40"/>
        <v>16.666666666666664</v>
      </c>
      <c r="BU215">
        <v>1</v>
      </c>
      <c r="BX215" s="27">
        <v>1</v>
      </c>
      <c r="BY215">
        <v>3</v>
      </c>
      <c r="BZ215" s="21">
        <f t="shared" si="49"/>
        <v>25</v>
      </c>
      <c r="CA215">
        <v>2</v>
      </c>
      <c r="CB215">
        <v>1</v>
      </c>
      <c r="CE215" s="27">
        <v>0</v>
      </c>
    </row>
    <row r="216" spans="1:84" ht="15" hidden="1" customHeight="1" x14ac:dyDescent="0.2">
      <c r="A216">
        <v>215</v>
      </c>
      <c r="B216">
        <v>239</v>
      </c>
      <c r="C216" s="1">
        <v>44795.604861111111</v>
      </c>
      <c r="D216" s="1">
        <v>44795.604861111111</v>
      </c>
      <c r="E216">
        <v>4</v>
      </c>
      <c r="G216" t="s">
        <v>242</v>
      </c>
      <c r="H216" t="s">
        <v>242</v>
      </c>
      <c r="I216">
        <v>1</v>
      </c>
      <c r="J216" s="1">
        <v>44795.604861111111</v>
      </c>
      <c r="K216" t="s">
        <v>4541</v>
      </c>
      <c r="L216" t="s">
        <v>242</v>
      </c>
      <c r="M216" t="s">
        <v>242</v>
      </c>
      <c r="P216" t="s">
        <v>242</v>
      </c>
      <c r="Q216" t="s">
        <v>242</v>
      </c>
      <c r="T216" t="s">
        <v>4542</v>
      </c>
      <c r="U216" t="s">
        <v>4543</v>
      </c>
      <c r="V216" t="s">
        <v>4544</v>
      </c>
      <c r="W216">
        <v>6411</v>
      </c>
      <c r="X216" t="s">
        <v>319</v>
      </c>
      <c r="Y216" t="s">
        <v>890</v>
      </c>
      <c r="Z216">
        <v>2020</v>
      </c>
      <c r="AA216">
        <v>0</v>
      </c>
      <c r="AD216">
        <v>12</v>
      </c>
      <c r="AE216" t="s">
        <v>242</v>
      </c>
      <c r="AH216" s="27">
        <v>1</v>
      </c>
      <c r="AI216">
        <v>7</v>
      </c>
      <c r="AJ216" s="21">
        <f t="shared" si="42"/>
        <v>58.333333333333336</v>
      </c>
      <c r="AK216" s="27">
        <v>0</v>
      </c>
      <c r="AL216">
        <v>0</v>
      </c>
      <c r="AM216" s="36">
        <f t="shared" si="43"/>
        <v>0</v>
      </c>
      <c r="AN216" s="27">
        <v>1</v>
      </c>
      <c r="AO216">
        <v>1</v>
      </c>
      <c r="AP216" s="36">
        <f t="shared" si="44"/>
        <v>8.3333333333333321</v>
      </c>
      <c r="AQ216" t="s">
        <v>4545</v>
      </c>
      <c r="AR216">
        <v>3</v>
      </c>
      <c r="AU216" s="27">
        <v>1</v>
      </c>
      <c r="AV216">
        <v>1</v>
      </c>
      <c r="AW216" s="21">
        <f t="shared" si="46"/>
        <v>8.3333333333333321</v>
      </c>
      <c r="AX216">
        <v>2</v>
      </c>
      <c r="BA216" s="27">
        <v>1</v>
      </c>
      <c r="BB216">
        <v>2</v>
      </c>
      <c r="BC216" s="21">
        <f t="shared" si="41"/>
        <v>16.666666666666664</v>
      </c>
      <c r="BD216" t="s">
        <v>242</v>
      </c>
      <c r="BG216" s="27">
        <v>1</v>
      </c>
      <c r="BJ216">
        <v>3</v>
      </c>
      <c r="BM216" s="27">
        <v>1</v>
      </c>
      <c r="BN216">
        <v>2</v>
      </c>
      <c r="BQ216" s="27">
        <v>1</v>
      </c>
      <c r="BR216">
        <v>3</v>
      </c>
      <c r="BS216" s="21">
        <f t="shared" si="40"/>
        <v>25</v>
      </c>
      <c r="BT216" t="s">
        <v>3455</v>
      </c>
      <c r="BU216">
        <v>3</v>
      </c>
      <c r="BX216" s="27">
        <v>1</v>
      </c>
      <c r="BY216">
        <v>4</v>
      </c>
      <c r="BZ216" s="21">
        <f t="shared" si="49"/>
        <v>33.333333333333329</v>
      </c>
      <c r="CA216">
        <v>2</v>
      </c>
      <c r="CB216">
        <v>1</v>
      </c>
      <c r="CE216" s="27">
        <v>0</v>
      </c>
    </row>
    <row r="217" spans="1:84" ht="15" hidden="1" customHeight="1" x14ac:dyDescent="0.2">
      <c r="A217">
        <v>216</v>
      </c>
      <c r="B217">
        <v>240</v>
      </c>
      <c r="C217" s="1">
        <v>44795.604861111111</v>
      </c>
      <c r="D217" s="1">
        <v>44795.604861111111</v>
      </c>
      <c r="E217">
        <v>4</v>
      </c>
      <c r="G217" t="s">
        <v>242</v>
      </c>
      <c r="H217" t="s">
        <v>242</v>
      </c>
      <c r="I217">
        <v>1</v>
      </c>
      <c r="J217" s="1">
        <v>44795.604861111111</v>
      </c>
      <c r="K217" t="s">
        <v>4552</v>
      </c>
      <c r="L217" t="s">
        <v>242</v>
      </c>
      <c r="M217" t="s">
        <v>242</v>
      </c>
      <c r="P217" t="s">
        <v>242</v>
      </c>
      <c r="Q217" t="s">
        <v>242</v>
      </c>
      <c r="T217" t="s">
        <v>4553</v>
      </c>
      <c r="U217" t="s">
        <v>4554</v>
      </c>
      <c r="V217">
        <v>247361702</v>
      </c>
      <c r="W217">
        <v>4512</v>
      </c>
      <c r="X217" t="s">
        <v>476</v>
      </c>
      <c r="Y217" t="s">
        <v>4555</v>
      </c>
      <c r="Z217">
        <v>2019</v>
      </c>
      <c r="AA217">
        <v>0.5</v>
      </c>
      <c r="AB217">
        <v>15</v>
      </c>
      <c r="AD217">
        <v>12</v>
      </c>
      <c r="AE217" t="s">
        <v>242</v>
      </c>
      <c r="AH217" s="27">
        <v>1</v>
      </c>
      <c r="AI217">
        <v>8</v>
      </c>
      <c r="AJ217" s="21">
        <f t="shared" si="42"/>
        <v>66.666666666666657</v>
      </c>
      <c r="AK217" s="27">
        <v>0</v>
      </c>
      <c r="AL217">
        <v>0</v>
      </c>
      <c r="AM217" s="36">
        <f t="shared" si="43"/>
        <v>0</v>
      </c>
      <c r="AN217" s="27">
        <v>0</v>
      </c>
      <c r="AO217">
        <v>0</v>
      </c>
      <c r="AP217" s="36">
        <f t="shared" si="44"/>
        <v>0</v>
      </c>
      <c r="AR217">
        <v>2</v>
      </c>
      <c r="AU217" s="27">
        <v>0</v>
      </c>
      <c r="AV217">
        <v>0</v>
      </c>
      <c r="AW217" s="21">
        <f t="shared" si="46"/>
        <v>0</v>
      </c>
      <c r="AX217" t="s">
        <v>242</v>
      </c>
      <c r="BA217" s="27">
        <v>1</v>
      </c>
      <c r="BB217">
        <v>2</v>
      </c>
      <c r="BC217" s="21">
        <f t="shared" si="41"/>
        <v>16.666666666666664</v>
      </c>
      <c r="BD217" t="s">
        <v>242</v>
      </c>
      <c r="BG217" s="27">
        <v>1</v>
      </c>
      <c r="BH217">
        <v>5</v>
      </c>
      <c r="BJ217">
        <v>2</v>
      </c>
      <c r="BM217" s="27">
        <v>1</v>
      </c>
      <c r="BN217">
        <v>2</v>
      </c>
      <c r="BQ217" s="27">
        <v>0.5</v>
      </c>
      <c r="BR217">
        <v>0</v>
      </c>
      <c r="BS217" s="21">
        <f t="shared" si="40"/>
        <v>0</v>
      </c>
      <c r="BT217" t="s">
        <v>4556</v>
      </c>
      <c r="BU217">
        <v>1</v>
      </c>
      <c r="BX217" s="27">
        <v>1</v>
      </c>
      <c r="BY217">
        <v>5</v>
      </c>
      <c r="BZ217" s="21">
        <f t="shared" si="49"/>
        <v>41.666666666666671</v>
      </c>
      <c r="CA217">
        <v>1</v>
      </c>
      <c r="CB217">
        <v>3</v>
      </c>
      <c r="CE217" s="27">
        <v>0</v>
      </c>
    </row>
    <row r="218" spans="1:84" ht="15" hidden="1" customHeight="1" x14ac:dyDescent="0.2">
      <c r="A218">
        <v>217</v>
      </c>
      <c r="B218">
        <v>241</v>
      </c>
      <c r="C218" s="1">
        <v>44795.604861111111</v>
      </c>
      <c r="D218" s="1">
        <v>44795.604861111111</v>
      </c>
      <c r="E218">
        <v>4</v>
      </c>
      <c r="G218" t="s">
        <v>242</v>
      </c>
      <c r="H218" t="s">
        <v>242</v>
      </c>
      <c r="I218">
        <v>1</v>
      </c>
      <c r="J218" s="1">
        <v>44795.604861111111</v>
      </c>
      <c r="K218" t="s">
        <v>4573</v>
      </c>
      <c r="L218" t="s">
        <v>242</v>
      </c>
      <c r="M218" t="s">
        <v>242</v>
      </c>
      <c r="P218" t="s">
        <v>242</v>
      </c>
      <c r="Q218" t="s">
        <v>242</v>
      </c>
      <c r="T218" t="s">
        <v>4574</v>
      </c>
      <c r="U218" t="s">
        <v>4575</v>
      </c>
      <c r="V218">
        <v>911312106</v>
      </c>
      <c r="W218">
        <v>4210</v>
      </c>
      <c r="X218" t="s">
        <v>476</v>
      </c>
      <c r="Y218" t="s">
        <v>3454</v>
      </c>
      <c r="Z218">
        <v>2019</v>
      </c>
      <c r="AA218">
        <v>1</v>
      </c>
      <c r="AB218">
        <v>7</v>
      </c>
      <c r="AD218">
        <v>12</v>
      </c>
      <c r="AE218" t="s">
        <v>242</v>
      </c>
      <c r="AH218" s="27">
        <v>0</v>
      </c>
      <c r="AI218">
        <v>0</v>
      </c>
      <c r="AJ218" s="21">
        <f t="shared" si="42"/>
        <v>0</v>
      </c>
      <c r="AK218" s="27">
        <v>0</v>
      </c>
      <c r="AL218">
        <v>0</v>
      </c>
      <c r="AM218" s="36">
        <f t="shared" si="43"/>
        <v>0</v>
      </c>
      <c r="AN218" s="27">
        <v>0</v>
      </c>
      <c r="AO218">
        <v>0</v>
      </c>
      <c r="AP218" s="36">
        <f t="shared" si="44"/>
        <v>0</v>
      </c>
      <c r="AR218" t="s">
        <v>242</v>
      </c>
      <c r="AU218" s="27">
        <v>1</v>
      </c>
      <c r="AV218">
        <v>4</v>
      </c>
      <c r="AW218" s="21">
        <f t="shared" si="46"/>
        <v>33.333333333333329</v>
      </c>
      <c r="AX218">
        <v>2</v>
      </c>
      <c r="BA218" s="27">
        <v>1</v>
      </c>
      <c r="BB218">
        <v>2</v>
      </c>
      <c r="BC218" s="21">
        <f t="shared" si="41"/>
        <v>16.666666666666664</v>
      </c>
      <c r="BD218" t="s">
        <v>242</v>
      </c>
      <c r="BG218" s="27">
        <v>1</v>
      </c>
      <c r="BH218">
        <v>8</v>
      </c>
      <c r="BJ218">
        <v>2</v>
      </c>
      <c r="BM218" s="27">
        <v>1</v>
      </c>
      <c r="BN218">
        <v>2</v>
      </c>
      <c r="BQ218" s="27">
        <v>1</v>
      </c>
      <c r="BR218">
        <v>3</v>
      </c>
      <c r="BS218" s="21">
        <f t="shared" si="40"/>
        <v>25</v>
      </c>
      <c r="BT218" t="s">
        <v>4576</v>
      </c>
      <c r="BU218">
        <v>1</v>
      </c>
      <c r="BX218" s="27">
        <v>1</v>
      </c>
      <c r="BY218">
        <v>1</v>
      </c>
      <c r="BZ218" s="21">
        <f t="shared" si="49"/>
        <v>8.3333333333333321</v>
      </c>
      <c r="CA218">
        <v>2</v>
      </c>
      <c r="CB218">
        <v>1</v>
      </c>
      <c r="CE218" s="27">
        <v>0</v>
      </c>
    </row>
    <row r="219" spans="1:84" ht="15" customHeight="1" x14ac:dyDescent="0.2">
      <c r="A219" s="10">
        <v>218</v>
      </c>
      <c r="B219">
        <v>242</v>
      </c>
      <c r="C219" s="1">
        <v>44795.604861111111</v>
      </c>
      <c r="D219" s="1">
        <v>44795.604861111111</v>
      </c>
      <c r="E219">
        <v>4</v>
      </c>
      <c r="G219" t="s">
        <v>242</v>
      </c>
      <c r="H219" t="s">
        <v>242</v>
      </c>
      <c r="I219">
        <v>1</v>
      </c>
      <c r="J219" s="1">
        <v>44795.604861111111</v>
      </c>
      <c r="K219" t="s">
        <v>4595</v>
      </c>
      <c r="L219" t="s">
        <v>242</v>
      </c>
      <c r="M219" t="s">
        <v>242</v>
      </c>
      <c r="P219" t="s">
        <v>242</v>
      </c>
      <c r="Q219" t="s">
        <v>242</v>
      </c>
      <c r="T219" s="22" t="s">
        <v>4596</v>
      </c>
      <c r="U219" t="s">
        <v>4597</v>
      </c>
      <c r="V219">
        <v>526057104</v>
      </c>
      <c r="W219">
        <v>1531</v>
      </c>
      <c r="X219" s="10" t="s">
        <v>271</v>
      </c>
      <c r="Y219" s="10" t="s">
        <v>2346</v>
      </c>
      <c r="Z219" s="10">
        <v>2020</v>
      </c>
      <c r="AA219" s="10">
        <v>0</v>
      </c>
      <c r="AD219" s="10">
        <v>11</v>
      </c>
      <c r="AE219" t="s">
        <v>242</v>
      </c>
      <c r="AH219" s="22">
        <v>0</v>
      </c>
      <c r="AI219" s="10">
        <v>0</v>
      </c>
      <c r="AJ219" s="21">
        <f t="shared" si="42"/>
        <v>0</v>
      </c>
      <c r="AK219" s="22">
        <v>0</v>
      </c>
      <c r="AL219" s="10">
        <v>0</v>
      </c>
      <c r="AM219" s="36">
        <f t="shared" si="43"/>
        <v>0</v>
      </c>
      <c r="AN219" s="22">
        <v>0</v>
      </c>
      <c r="AO219" s="10">
        <v>0</v>
      </c>
      <c r="AP219" s="36">
        <f t="shared" si="44"/>
        <v>0</v>
      </c>
      <c r="AR219" t="s">
        <v>242</v>
      </c>
      <c r="AU219" s="22">
        <v>0</v>
      </c>
      <c r="AV219" s="10">
        <v>0</v>
      </c>
      <c r="AW219" s="21">
        <f t="shared" si="46"/>
        <v>0</v>
      </c>
      <c r="AX219" t="s">
        <v>242</v>
      </c>
      <c r="BA219" s="22">
        <v>0</v>
      </c>
      <c r="BB219" s="10">
        <v>0</v>
      </c>
      <c r="BC219" s="21">
        <f t="shared" si="41"/>
        <v>0</v>
      </c>
      <c r="BD219" t="s">
        <v>242</v>
      </c>
      <c r="BG219" s="22">
        <v>0</v>
      </c>
      <c r="BH219" s="10"/>
      <c r="BI219" s="10"/>
      <c r="BJ219" t="s">
        <v>242</v>
      </c>
      <c r="BM219" s="22">
        <v>1</v>
      </c>
      <c r="BN219">
        <v>3</v>
      </c>
      <c r="BQ219" s="22">
        <v>0</v>
      </c>
      <c r="BR219" s="10">
        <v>0</v>
      </c>
      <c r="BS219" s="21">
        <f t="shared" si="40"/>
        <v>0</v>
      </c>
      <c r="BT219" s="10"/>
      <c r="BU219" s="10" t="s">
        <v>242</v>
      </c>
      <c r="BV219" s="10"/>
      <c r="BW219" s="10"/>
      <c r="BX219" s="22">
        <v>0</v>
      </c>
      <c r="BY219" s="19">
        <v>0</v>
      </c>
      <c r="BZ219" s="21">
        <f t="shared" si="49"/>
        <v>0</v>
      </c>
      <c r="CA219" s="10" t="s">
        <v>242</v>
      </c>
      <c r="CB219" s="10" t="s">
        <v>242</v>
      </c>
      <c r="CC219" s="10"/>
      <c r="CD219" s="10"/>
      <c r="CE219" s="22">
        <v>0</v>
      </c>
      <c r="CF219" s="10"/>
    </row>
    <row r="220" spans="1:84" ht="15" hidden="1" customHeight="1" x14ac:dyDescent="0.2">
      <c r="A220" s="10">
        <v>219</v>
      </c>
      <c r="B220">
        <v>243</v>
      </c>
      <c r="C220" s="1">
        <v>44795.604861111111</v>
      </c>
      <c r="D220" s="1">
        <v>44795.604861111111</v>
      </c>
      <c r="E220">
        <v>4</v>
      </c>
      <c r="G220" t="s">
        <v>242</v>
      </c>
      <c r="H220" t="s">
        <v>242</v>
      </c>
      <c r="I220">
        <v>1</v>
      </c>
      <c r="J220" s="1">
        <v>44795.604861111111</v>
      </c>
      <c r="K220" t="s">
        <v>4600</v>
      </c>
      <c r="L220" t="s">
        <v>242</v>
      </c>
      <c r="M220" t="s">
        <v>242</v>
      </c>
      <c r="P220" t="s">
        <v>242</v>
      </c>
      <c r="Q220" t="s">
        <v>242</v>
      </c>
      <c r="T220" s="10" t="s">
        <v>4601</v>
      </c>
      <c r="U220" t="s">
        <v>4602</v>
      </c>
      <c r="V220">
        <v>580135101</v>
      </c>
      <c r="W220">
        <v>5812</v>
      </c>
      <c r="X220" s="10" t="s">
        <v>271</v>
      </c>
      <c r="Y220" s="10" t="s">
        <v>1304</v>
      </c>
      <c r="Z220" s="10">
        <v>2019</v>
      </c>
      <c r="AA220" s="10">
        <v>0</v>
      </c>
      <c r="AD220" s="10">
        <v>13</v>
      </c>
      <c r="AE220" t="s">
        <v>242</v>
      </c>
      <c r="AH220" s="22">
        <v>1</v>
      </c>
      <c r="AI220" s="10">
        <v>13</v>
      </c>
      <c r="AJ220" s="21">
        <f t="shared" si="42"/>
        <v>100</v>
      </c>
      <c r="AK220" s="22">
        <v>1</v>
      </c>
      <c r="AL220" s="10">
        <v>6</v>
      </c>
      <c r="AM220" s="36">
        <f t="shared" si="43"/>
        <v>46.153846153846153</v>
      </c>
      <c r="AN220" s="22">
        <v>1</v>
      </c>
      <c r="AO220" s="10">
        <v>6</v>
      </c>
      <c r="AP220" s="36">
        <f t="shared" si="44"/>
        <v>46.153846153846153</v>
      </c>
      <c r="AR220">
        <v>3</v>
      </c>
      <c r="AU220" s="22">
        <v>1</v>
      </c>
      <c r="AV220" s="10">
        <v>1</v>
      </c>
      <c r="AW220" s="21">
        <f t="shared" si="46"/>
        <v>7.6923076923076925</v>
      </c>
      <c r="AX220">
        <v>2</v>
      </c>
      <c r="BA220" s="22">
        <v>1</v>
      </c>
      <c r="BB220" s="10">
        <v>3</v>
      </c>
      <c r="BC220" s="21">
        <f t="shared" si="41"/>
        <v>23.076923076923077</v>
      </c>
      <c r="BD220" t="s">
        <v>242</v>
      </c>
      <c r="BG220" s="22">
        <v>1</v>
      </c>
      <c r="BH220" s="10"/>
      <c r="BI220" s="10"/>
      <c r="BJ220">
        <v>2</v>
      </c>
      <c r="BM220" s="22">
        <v>1</v>
      </c>
      <c r="BN220">
        <v>2</v>
      </c>
      <c r="BQ220" s="22">
        <v>1</v>
      </c>
      <c r="BR220" s="10">
        <v>3</v>
      </c>
      <c r="BS220" s="21">
        <f t="shared" si="40"/>
        <v>23.076923076923077</v>
      </c>
      <c r="BT220" s="16">
        <v>44998</v>
      </c>
      <c r="BU220" s="10">
        <v>3</v>
      </c>
      <c r="BV220" s="10"/>
      <c r="BW220" s="10"/>
      <c r="BX220" s="22">
        <v>1</v>
      </c>
      <c r="BY220" s="10">
        <v>3</v>
      </c>
      <c r="BZ220" s="21">
        <f t="shared" si="49"/>
        <v>23.076923076923077</v>
      </c>
      <c r="CA220" s="10">
        <v>2</v>
      </c>
      <c r="CB220" s="10">
        <v>3</v>
      </c>
      <c r="CC220" s="10"/>
      <c r="CD220" s="10"/>
      <c r="CE220" s="22">
        <v>0</v>
      </c>
      <c r="CF220" s="10"/>
    </row>
    <row r="221" spans="1:84" ht="15" hidden="1" customHeight="1" x14ac:dyDescent="0.2">
      <c r="A221">
        <v>220</v>
      </c>
      <c r="B221">
        <v>244</v>
      </c>
      <c r="C221" s="1">
        <v>44795.604861111111</v>
      </c>
      <c r="D221" s="1">
        <v>44795.604861111111</v>
      </c>
      <c r="E221">
        <v>4</v>
      </c>
      <c r="G221" t="s">
        <v>242</v>
      </c>
      <c r="H221" t="s">
        <v>242</v>
      </c>
      <c r="I221">
        <v>1</v>
      </c>
      <c r="J221" s="1">
        <v>44795.604861111111</v>
      </c>
      <c r="K221" t="s">
        <v>4616</v>
      </c>
      <c r="L221" t="s">
        <v>242</v>
      </c>
      <c r="M221" t="s">
        <v>242</v>
      </c>
      <c r="P221" t="s">
        <v>242</v>
      </c>
      <c r="Q221" t="s">
        <v>242</v>
      </c>
      <c r="T221" t="s">
        <v>4617</v>
      </c>
      <c r="U221" t="s">
        <v>4618</v>
      </c>
      <c r="V221" t="s">
        <v>4619</v>
      </c>
      <c r="W221">
        <v>3570</v>
      </c>
      <c r="X221" t="s">
        <v>297</v>
      </c>
      <c r="Y221" t="s">
        <v>4620</v>
      </c>
      <c r="Z221">
        <v>2019</v>
      </c>
      <c r="AA221">
        <v>0.5</v>
      </c>
      <c r="AB221">
        <v>10</v>
      </c>
      <c r="AD221">
        <v>11</v>
      </c>
      <c r="AE221" t="s">
        <v>242</v>
      </c>
      <c r="AH221" s="27">
        <v>1</v>
      </c>
      <c r="AI221">
        <v>10</v>
      </c>
      <c r="AJ221" s="21">
        <f t="shared" si="42"/>
        <v>90.909090909090907</v>
      </c>
      <c r="AK221" s="27">
        <v>0</v>
      </c>
      <c r="AL221">
        <v>0</v>
      </c>
      <c r="AM221" s="36">
        <f t="shared" si="43"/>
        <v>0</v>
      </c>
      <c r="AN221" s="27">
        <v>0</v>
      </c>
      <c r="AO221">
        <v>0</v>
      </c>
      <c r="AP221" s="36">
        <f t="shared" si="44"/>
        <v>0</v>
      </c>
      <c r="AQ221" t="s">
        <v>4621</v>
      </c>
      <c r="AR221">
        <v>3</v>
      </c>
      <c r="AU221" s="27">
        <v>1</v>
      </c>
      <c r="AV221">
        <v>1</v>
      </c>
      <c r="AW221" s="21">
        <f t="shared" si="46"/>
        <v>9.0909090909090917</v>
      </c>
      <c r="AX221">
        <v>2</v>
      </c>
      <c r="BA221" s="27">
        <v>1</v>
      </c>
      <c r="BB221">
        <v>2</v>
      </c>
      <c r="BC221" s="21">
        <f t="shared" si="41"/>
        <v>18.181818181818183</v>
      </c>
      <c r="BD221" t="s">
        <v>242</v>
      </c>
      <c r="BG221" s="27">
        <v>1</v>
      </c>
      <c r="BJ221">
        <v>2</v>
      </c>
      <c r="BM221" s="27">
        <v>1</v>
      </c>
      <c r="BN221">
        <v>2</v>
      </c>
      <c r="BQ221" s="27">
        <v>1</v>
      </c>
      <c r="BR221">
        <v>5</v>
      </c>
      <c r="BS221" s="21">
        <f t="shared" si="40"/>
        <v>45.454545454545453</v>
      </c>
      <c r="BT221" s="8">
        <v>45057</v>
      </c>
      <c r="BU221">
        <v>3</v>
      </c>
      <c r="BX221" s="27">
        <v>1</v>
      </c>
      <c r="BY221">
        <v>5</v>
      </c>
      <c r="BZ221" s="21">
        <f t="shared" si="49"/>
        <v>45.454545454545453</v>
      </c>
      <c r="CA221">
        <v>2</v>
      </c>
      <c r="CB221">
        <v>1</v>
      </c>
      <c r="CE221" s="27">
        <v>0</v>
      </c>
    </row>
    <row r="222" spans="1:84" ht="15" hidden="1" customHeight="1" x14ac:dyDescent="0.2">
      <c r="A222" s="10">
        <v>221</v>
      </c>
      <c r="B222">
        <v>245</v>
      </c>
      <c r="C222" s="1">
        <v>44795.604861111111</v>
      </c>
      <c r="D222" s="1">
        <v>44795.604861111111</v>
      </c>
      <c r="E222">
        <v>4</v>
      </c>
      <c r="G222" t="s">
        <v>242</v>
      </c>
      <c r="H222" t="s">
        <v>242</v>
      </c>
      <c r="I222">
        <v>1</v>
      </c>
      <c r="J222" s="1">
        <v>44795.604861111111</v>
      </c>
      <c r="K222" t="s">
        <v>4639</v>
      </c>
      <c r="L222" t="s">
        <v>242</v>
      </c>
      <c r="M222" t="s">
        <v>242</v>
      </c>
      <c r="P222" t="s">
        <v>242</v>
      </c>
      <c r="Q222" t="s">
        <v>242</v>
      </c>
      <c r="T222" s="10" t="s">
        <v>4640</v>
      </c>
      <c r="U222" t="s">
        <v>4641</v>
      </c>
      <c r="V222">
        <v>872540109</v>
      </c>
      <c r="W222">
        <v>5651</v>
      </c>
      <c r="X222" s="10" t="s">
        <v>271</v>
      </c>
      <c r="Y222" s="10" t="s">
        <v>272</v>
      </c>
      <c r="Z222" s="10">
        <v>2020</v>
      </c>
      <c r="AA222" s="10">
        <v>0.5</v>
      </c>
      <c r="AB222">
        <v>4</v>
      </c>
      <c r="AD222" s="10">
        <v>13</v>
      </c>
      <c r="AE222" t="s">
        <v>242</v>
      </c>
      <c r="AH222" s="22">
        <v>1</v>
      </c>
      <c r="AI222" s="10">
        <v>6</v>
      </c>
      <c r="AJ222" s="21">
        <f t="shared" si="42"/>
        <v>46.153846153846153</v>
      </c>
      <c r="AK222" s="22">
        <v>0</v>
      </c>
      <c r="AL222" s="10">
        <v>0</v>
      </c>
      <c r="AM222" s="36">
        <f t="shared" si="43"/>
        <v>0</v>
      </c>
      <c r="AN222" s="22">
        <v>0</v>
      </c>
      <c r="AO222" s="10">
        <v>0</v>
      </c>
      <c r="AP222" s="36">
        <f t="shared" si="44"/>
        <v>0</v>
      </c>
      <c r="AQ222" t="s">
        <v>4642</v>
      </c>
      <c r="AR222">
        <v>2</v>
      </c>
      <c r="AU222" s="22">
        <v>1</v>
      </c>
      <c r="AV222" s="10">
        <v>2</v>
      </c>
      <c r="AW222" s="21">
        <f t="shared" si="46"/>
        <v>15.384615384615385</v>
      </c>
      <c r="AX222">
        <v>2</v>
      </c>
      <c r="BA222" s="22">
        <v>1</v>
      </c>
      <c r="BB222" s="10">
        <v>2</v>
      </c>
      <c r="BC222" s="21">
        <f t="shared" si="41"/>
        <v>15.384615384615385</v>
      </c>
      <c r="BD222" t="s">
        <v>242</v>
      </c>
      <c r="BG222" s="22">
        <v>1</v>
      </c>
      <c r="BH222" s="10"/>
      <c r="BI222" s="10"/>
      <c r="BJ222">
        <v>2</v>
      </c>
      <c r="BM222" s="22">
        <v>1</v>
      </c>
      <c r="BN222">
        <v>2</v>
      </c>
      <c r="BQ222" s="22">
        <v>1</v>
      </c>
      <c r="BR222" s="10">
        <v>6</v>
      </c>
      <c r="BS222" s="21">
        <f t="shared" si="40"/>
        <v>46.153846153846153</v>
      </c>
      <c r="BT222" s="10"/>
      <c r="BU222" s="10">
        <v>1</v>
      </c>
      <c r="BV222" s="10"/>
      <c r="BW222" s="10"/>
      <c r="BX222" s="22">
        <v>1</v>
      </c>
      <c r="BY222" s="10">
        <v>9</v>
      </c>
      <c r="BZ222" s="21">
        <f t="shared" si="49"/>
        <v>69.230769230769226</v>
      </c>
      <c r="CA222" s="10">
        <v>2</v>
      </c>
      <c r="CB222" s="10">
        <v>1</v>
      </c>
      <c r="CC222" s="10"/>
      <c r="CD222" s="10"/>
      <c r="CE222" s="22">
        <v>0</v>
      </c>
      <c r="CF222" s="10"/>
    </row>
    <row r="223" spans="1:84" ht="15" hidden="1" customHeight="1" x14ac:dyDescent="0.2">
      <c r="A223">
        <v>222</v>
      </c>
      <c r="B223">
        <v>246</v>
      </c>
      <c r="C223" s="1">
        <v>44795.604861111111</v>
      </c>
      <c r="D223" s="1">
        <v>44795.604861111111</v>
      </c>
      <c r="E223">
        <v>4</v>
      </c>
      <c r="G223" t="s">
        <v>242</v>
      </c>
      <c r="H223" t="s">
        <v>242</v>
      </c>
      <c r="I223">
        <v>1</v>
      </c>
      <c r="J223" s="1">
        <v>44795.604861111111</v>
      </c>
      <c r="K223" t="s">
        <v>4657</v>
      </c>
      <c r="L223" t="s">
        <v>242</v>
      </c>
      <c r="M223" t="s">
        <v>242</v>
      </c>
      <c r="P223" t="s">
        <v>242</v>
      </c>
      <c r="Q223" t="s">
        <v>242</v>
      </c>
      <c r="T223" t="s">
        <v>4658</v>
      </c>
      <c r="U223" t="s">
        <v>4659</v>
      </c>
      <c r="V223" t="s">
        <v>4660</v>
      </c>
      <c r="W223">
        <v>6099</v>
      </c>
      <c r="X223" t="s">
        <v>297</v>
      </c>
      <c r="Y223" t="s">
        <v>765</v>
      </c>
      <c r="Z223">
        <v>2019</v>
      </c>
      <c r="AA223">
        <v>0.5</v>
      </c>
      <c r="AB223">
        <v>14</v>
      </c>
      <c r="AD223">
        <v>14</v>
      </c>
      <c r="AE223" t="s">
        <v>242</v>
      </c>
      <c r="AH223" s="27">
        <v>1</v>
      </c>
      <c r="AI223">
        <v>12</v>
      </c>
      <c r="AJ223" s="21">
        <f t="shared" si="42"/>
        <v>85.714285714285708</v>
      </c>
      <c r="AK223" s="27">
        <v>0</v>
      </c>
      <c r="AL223">
        <v>0</v>
      </c>
      <c r="AM223" s="36">
        <f t="shared" si="43"/>
        <v>0</v>
      </c>
      <c r="AN223" s="27">
        <v>0</v>
      </c>
      <c r="AO223">
        <v>0</v>
      </c>
      <c r="AP223" s="36">
        <f t="shared" si="44"/>
        <v>0</v>
      </c>
      <c r="AQ223" t="s">
        <v>4661</v>
      </c>
      <c r="AR223">
        <v>2</v>
      </c>
      <c r="AU223" s="27">
        <v>1</v>
      </c>
      <c r="AV223">
        <v>1</v>
      </c>
      <c r="AW223" s="21">
        <f t="shared" si="46"/>
        <v>7.1428571428571423</v>
      </c>
      <c r="AX223">
        <v>2</v>
      </c>
      <c r="BA223" s="27">
        <v>1</v>
      </c>
      <c r="BB223">
        <v>2</v>
      </c>
      <c r="BC223" s="21">
        <f t="shared" si="41"/>
        <v>14.285714285714285</v>
      </c>
      <c r="BD223" t="s">
        <v>242</v>
      </c>
      <c r="BG223" s="27">
        <v>1</v>
      </c>
      <c r="BH223">
        <v>6.6</v>
      </c>
      <c r="BJ223">
        <v>2</v>
      </c>
      <c r="BM223" s="27">
        <v>1</v>
      </c>
      <c r="BN223">
        <v>2</v>
      </c>
      <c r="BQ223" s="27">
        <v>1</v>
      </c>
      <c r="BR223">
        <v>4</v>
      </c>
      <c r="BS223" s="21">
        <f t="shared" si="40"/>
        <v>28.571428571428569</v>
      </c>
      <c r="BU223">
        <v>1</v>
      </c>
      <c r="BX223" s="27">
        <v>1</v>
      </c>
      <c r="BY223">
        <v>7</v>
      </c>
      <c r="BZ223" s="21">
        <f t="shared" si="49"/>
        <v>50</v>
      </c>
      <c r="CA223">
        <v>2</v>
      </c>
      <c r="CB223">
        <v>1</v>
      </c>
      <c r="CE223" s="27">
        <v>0</v>
      </c>
    </row>
    <row r="224" spans="1:84" ht="15" hidden="1" customHeight="1" x14ac:dyDescent="0.2">
      <c r="A224">
        <v>223</v>
      </c>
      <c r="B224">
        <v>247</v>
      </c>
      <c r="C224" s="1">
        <v>44795.604861111111</v>
      </c>
      <c r="D224" s="1">
        <v>44795.604861111111</v>
      </c>
      <c r="E224">
        <v>4</v>
      </c>
      <c r="G224" t="s">
        <v>242</v>
      </c>
      <c r="H224" t="s">
        <v>242</v>
      </c>
      <c r="I224">
        <v>1</v>
      </c>
      <c r="J224" s="1">
        <v>44795.604861111111</v>
      </c>
      <c r="K224" t="s">
        <v>4675</v>
      </c>
      <c r="L224" t="s">
        <v>242</v>
      </c>
      <c r="M224" t="s">
        <v>242</v>
      </c>
      <c r="P224" t="s">
        <v>242</v>
      </c>
      <c r="Q224" t="s">
        <v>242</v>
      </c>
      <c r="T224" t="s">
        <v>4676</v>
      </c>
      <c r="U224" t="s">
        <v>4677</v>
      </c>
      <c r="V224" t="s">
        <v>4678</v>
      </c>
      <c r="W224">
        <v>6798</v>
      </c>
      <c r="X224" t="s">
        <v>659</v>
      </c>
      <c r="Y224" t="s">
        <v>660</v>
      </c>
      <c r="Z224">
        <v>2019</v>
      </c>
      <c r="AA224">
        <v>0</v>
      </c>
      <c r="AD224">
        <v>12</v>
      </c>
      <c r="AE224" t="s">
        <v>242</v>
      </c>
      <c r="AH224" s="27">
        <v>1</v>
      </c>
      <c r="AI224">
        <v>10</v>
      </c>
      <c r="AJ224" s="21">
        <f t="shared" si="42"/>
        <v>83.333333333333343</v>
      </c>
      <c r="AK224" s="27">
        <v>0</v>
      </c>
      <c r="AL224">
        <v>0</v>
      </c>
      <c r="AM224" s="36">
        <f t="shared" si="43"/>
        <v>0</v>
      </c>
      <c r="AN224" s="27">
        <v>0</v>
      </c>
      <c r="AO224">
        <v>0</v>
      </c>
      <c r="AP224" s="36">
        <f t="shared" si="44"/>
        <v>0</v>
      </c>
      <c r="AR224">
        <v>3</v>
      </c>
      <c r="AU224" s="27">
        <v>1</v>
      </c>
      <c r="AV224">
        <v>2</v>
      </c>
      <c r="AW224" s="21">
        <f t="shared" si="46"/>
        <v>16.666666666666664</v>
      </c>
      <c r="AX224">
        <v>3</v>
      </c>
      <c r="BA224" s="27">
        <v>1</v>
      </c>
      <c r="BB224">
        <v>3</v>
      </c>
      <c r="BC224" s="21">
        <f t="shared" si="41"/>
        <v>25</v>
      </c>
      <c r="BD224" t="s">
        <v>242</v>
      </c>
      <c r="BG224" s="27">
        <v>1</v>
      </c>
      <c r="BJ224">
        <v>2</v>
      </c>
      <c r="BM224" s="27">
        <v>1</v>
      </c>
      <c r="BN224">
        <v>2</v>
      </c>
      <c r="BQ224" s="27">
        <v>1</v>
      </c>
      <c r="BR224">
        <v>2</v>
      </c>
      <c r="BS224" s="21">
        <f t="shared" si="40"/>
        <v>16.666666666666664</v>
      </c>
      <c r="BU224">
        <v>3</v>
      </c>
      <c r="BX224" s="27">
        <v>1</v>
      </c>
      <c r="BY224">
        <v>1</v>
      </c>
      <c r="BZ224" s="21">
        <f t="shared" si="49"/>
        <v>8.3333333333333321</v>
      </c>
      <c r="CA224">
        <v>2</v>
      </c>
      <c r="CB224">
        <v>3</v>
      </c>
      <c r="CE224" s="27">
        <v>0</v>
      </c>
    </row>
    <row r="225" spans="1:84" ht="15" hidden="1" customHeight="1" x14ac:dyDescent="0.2">
      <c r="A225">
        <v>224</v>
      </c>
      <c r="B225">
        <v>248</v>
      </c>
      <c r="C225" s="1">
        <v>44795.604861111111</v>
      </c>
      <c r="D225" s="1">
        <v>44795.604861111111</v>
      </c>
      <c r="E225">
        <v>4</v>
      </c>
      <c r="G225" t="s">
        <v>242</v>
      </c>
      <c r="H225" t="s">
        <v>242</v>
      </c>
      <c r="I225">
        <v>1</v>
      </c>
      <c r="J225" s="1">
        <v>44795.604861111111</v>
      </c>
      <c r="K225" t="s">
        <v>4692</v>
      </c>
      <c r="L225" t="s">
        <v>242</v>
      </c>
      <c r="M225" t="s">
        <v>242</v>
      </c>
      <c r="P225" t="s">
        <v>242</v>
      </c>
      <c r="Q225" t="s">
        <v>242</v>
      </c>
      <c r="T225" t="s">
        <v>4693</v>
      </c>
      <c r="U225" t="s">
        <v>4694</v>
      </c>
      <c r="V225" t="s">
        <v>4695</v>
      </c>
      <c r="W225">
        <v>2111</v>
      </c>
      <c r="X225" t="s">
        <v>326</v>
      </c>
      <c r="Y225" t="s">
        <v>4696</v>
      </c>
      <c r="Z225">
        <v>2020</v>
      </c>
      <c r="AA225">
        <v>0.5</v>
      </c>
      <c r="AB225">
        <v>9</v>
      </c>
      <c r="AD225">
        <v>11</v>
      </c>
      <c r="AE225" t="s">
        <v>242</v>
      </c>
      <c r="AH225" s="27">
        <v>0</v>
      </c>
      <c r="AI225">
        <v>0</v>
      </c>
      <c r="AJ225" s="21">
        <f t="shared" si="42"/>
        <v>0</v>
      </c>
      <c r="AK225" s="27">
        <v>0</v>
      </c>
      <c r="AL225">
        <v>0</v>
      </c>
      <c r="AM225" s="36">
        <f t="shared" si="43"/>
        <v>0</v>
      </c>
      <c r="AN225" s="27">
        <v>0</v>
      </c>
      <c r="AO225">
        <v>0</v>
      </c>
      <c r="AP225" s="36">
        <f t="shared" si="44"/>
        <v>0</v>
      </c>
      <c r="AR225" t="s">
        <v>242</v>
      </c>
      <c r="AU225" s="27">
        <v>1</v>
      </c>
      <c r="AV225">
        <v>1</v>
      </c>
      <c r="AW225" s="21">
        <f t="shared" si="46"/>
        <v>9.0909090909090917</v>
      </c>
      <c r="AX225">
        <v>2</v>
      </c>
      <c r="BA225" s="27">
        <v>1</v>
      </c>
      <c r="BB225">
        <v>2</v>
      </c>
      <c r="BC225" s="21">
        <f t="shared" si="41"/>
        <v>18.181818181818183</v>
      </c>
      <c r="BD225" t="s">
        <v>242</v>
      </c>
      <c r="BG225" s="27">
        <v>0</v>
      </c>
      <c r="BJ225" t="s">
        <v>242</v>
      </c>
      <c r="BM225" s="27">
        <v>1</v>
      </c>
      <c r="BN225">
        <v>2</v>
      </c>
      <c r="BQ225" s="27">
        <v>1</v>
      </c>
      <c r="BR225">
        <v>4</v>
      </c>
      <c r="BS225" s="21">
        <f t="shared" si="40"/>
        <v>36.363636363636367</v>
      </c>
      <c r="BU225">
        <v>1</v>
      </c>
      <c r="BX225" s="27">
        <v>1</v>
      </c>
      <c r="BY225">
        <v>3</v>
      </c>
      <c r="BZ225" s="21">
        <f t="shared" si="49"/>
        <v>27.27272727272727</v>
      </c>
      <c r="CA225">
        <v>1</v>
      </c>
      <c r="CB225">
        <v>1</v>
      </c>
      <c r="CE225" s="27">
        <v>0</v>
      </c>
    </row>
    <row r="226" spans="1:84" ht="15" hidden="1" customHeight="1" x14ac:dyDescent="0.2">
      <c r="A226">
        <v>225</v>
      </c>
      <c r="B226">
        <v>249</v>
      </c>
      <c r="C226" s="1">
        <v>44795.604861111111</v>
      </c>
      <c r="D226" s="1">
        <v>44795.604861111111</v>
      </c>
      <c r="E226">
        <v>4</v>
      </c>
      <c r="G226" t="s">
        <v>242</v>
      </c>
      <c r="H226" t="s">
        <v>242</v>
      </c>
      <c r="I226">
        <v>1</v>
      </c>
      <c r="J226" s="1">
        <v>44795.604861111111</v>
      </c>
      <c r="K226" t="s">
        <v>4710</v>
      </c>
      <c r="L226" t="s">
        <v>242</v>
      </c>
      <c r="M226" t="s">
        <v>242</v>
      </c>
      <c r="P226" t="s">
        <v>242</v>
      </c>
      <c r="Q226" t="s">
        <v>242</v>
      </c>
      <c r="T226" t="s">
        <v>4711</v>
      </c>
      <c r="U226" t="s">
        <v>4712</v>
      </c>
      <c r="V226">
        <v>539830109</v>
      </c>
      <c r="W226">
        <v>3760</v>
      </c>
      <c r="X226" t="s">
        <v>476</v>
      </c>
      <c r="Y226" t="s">
        <v>2504</v>
      </c>
      <c r="Z226">
        <v>2019</v>
      </c>
      <c r="AA226">
        <v>1</v>
      </c>
      <c r="AB226">
        <v>15</v>
      </c>
      <c r="AD226">
        <v>12</v>
      </c>
      <c r="AE226" t="s">
        <v>242</v>
      </c>
      <c r="AH226" s="27">
        <v>0</v>
      </c>
      <c r="AI226">
        <v>0</v>
      </c>
      <c r="AJ226" s="21">
        <f t="shared" si="42"/>
        <v>0</v>
      </c>
      <c r="AK226" s="27">
        <v>0</v>
      </c>
      <c r="AL226">
        <v>0</v>
      </c>
      <c r="AM226" s="36">
        <f t="shared" si="43"/>
        <v>0</v>
      </c>
      <c r="AN226" s="27">
        <v>0</v>
      </c>
      <c r="AO226">
        <v>0</v>
      </c>
      <c r="AP226" s="36">
        <f t="shared" si="44"/>
        <v>0</v>
      </c>
      <c r="AR226" t="s">
        <v>242</v>
      </c>
      <c r="AU226" s="27">
        <v>0</v>
      </c>
      <c r="AV226">
        <v>0</v>
      </c>
      <c r="AW226" s="21">
        <f t="shared" si="46"/>
        <v>0</v>
      </c>
      <c r="AX226" t="s">
        <v>242</v>
      </c>
      <c r="BA226" s="27">
        <v>1</v>
      </c>
      <c r="BB226">
        <v>3</v>
      </c>
      <c r="BC226" s="21">
        <f t="shared" si="41"/>
        <v>25</v>
      </c>
      <c r="BD226" t="s">
        <v>242</v>
      </c>
      <c r="BG226" s="27">
        <v>1</v>
      </c>
      <c r="BH226">
        <v>5</v>
      </c>
      <c r="BJ226">
        <v>2</v>
      </c>
      <c r="BM226" s="27">
        <v>1</v>
      </c>
      <c r="BN226">
        <v>2</v>
      </c>
      <c r="BQ226" s="27">
        <v>1</v>
      </c>
      <c r="BR226">
        <v>4</v>
      </c>
      <c r="BS226" s="21">
        <f t="shared" si="40"/>
        <v>33.333333333333329</v>
      </c>
      <c r="BT226" s="8">
        <v>44969</v>
      </c>
      <c r="BU226">
        <v>1</v>
      </c>
      <c r="BX226" s="27">
        <v>1</v>
      </c>
      <c r="BY226">
        <v>1</v>
      </c>
      <c r="BZ226" s="21">
        <f t="shared" si="49"/>
        <v>8.3333333333333321</v>
      </c>
      <c r="CA226" t="s">
        <v>242</v>
      </c>
      <c r="CB226">
        <v>1</v>
      </c>
      <c r="CE226" s="27">
        <v>0.5</v>
      </c>
      <c r="CF226" t="s">
        <v>4713</v>
      </c>
    </row>
    <row r="227" spans="1:84" ht="15" hidden="1" customHeight="1" x14ac:dyDescent="0.2">
      <c r="A227">
        <v>226</v>
      </c>
      <c r="B227">
        <v>250</v>
      </c>
      <c r="C227" s="1">
        <v>44795.604861111111</v>
      </c>
      <c r="D227" s="1">
        <v>44795.604861111111</v>
      </c>
      <c r="E227">
        <v>4</v>
      </c>
      <c r="G227" t="s">
        <v>242</v>
      </c>
      <c r="H227" t="s">
        <v>242</v>
      </c>
      <c r="I227">
        <v>1</v>
      </c>
      <c r="J227" s="1">
        <v>44795.604861111111</v>
      </c>
      <c r="K227" t="s">
        <v>4731</v>
      </c>
      <c r="L227" t="s">
        <v>242</v>
      </c>
      <c r="M227" t="s">
        <v>242</v>
      </c>
      <c r="P227" t="s">
        <v>242</v>
      </c>
      <c r="Q227" t="s">
        <v>242</v>
      </c>
      <c r="T227" t="s">
        <v>4732</v>
      </c>
      <c r="U227" t="s">
        <v>4733</v>
      </c>
      <c r="V227" t="s">
        <v>4734</v>
      </c>
      <c r="W227">
        <v>1311</v>
      </c>
      <c r="X227" t="s">
        <v>248</v>
      </c>
      <c r="Y227" t="s">
        <v>249</v>
      </c>
      <c r="Z227">
        <v>2019</v>
      </c>
      <c r="AA227">
        <v>0.5</v>
      </c>
      <c r="AD227">
        <v>8</v>
      </c>
      <c r="AE227" t="s">
        <v>242</v>
      </c>
      <c r="AH227" s="27">
        <v>1</v>
      </c>
      <c r="AI227">
        <v>7</v>
      </c>
      <c r="AJ227" s="21">
        <f t="shared" si="42"/>
        <v>87.5</v>
      </c>
      <c r="AK227" s="27">
        <v>1</v>
      </c>
      <c r="AL227">
        <v>8</v>
      </c>
      <c r="AM227" s="36">
        <f t="shared" si="43"/>
        <v>100</v>
      </c>
      <c r="AN227" s="27">
        <v>1</v>
      </c>
      <c r="AO227">
        <v>8</v>
      </c>
      <c r="AP227" s="36">
        <f t="shared" si="44"/>
        <v>100</v>
      </c>
      <c r="AQ227" t="s">
        <v>4735</v>
      </c>
      <c r="AR227">
        <v>2</v>
      </c>
      <c r="AU227" s="27">
        <v>1</v>
      </c>
      <c r="AV227">
        <v>1</v>
      </c>
      <c r="AW227" s="21">
        <f t="shared" si="46"/>
        <v>12.5</v>
      </c>
      <c r="AX227">
        <v>2</v>
      </c>
      <c r="BA227" s="27">
        <v>1</v>
      </c>
      <c r="BB227">
        <v>2</v>
      </c>
      <c r="BC227" s="21">
        <f t="shared" si="41"/>
        <v>25</v>
      </c>
      <c r="BD227" t="s">
        <v>242</v>
      </c>
      <c r="BG227" s="27">
        <v>1</v>
      </c>
      <c r="BJ227">
        <v>2</v>
      </c>
      <c r="BM227" s="27">
        <v>1</v>
      </c>
      <c r="BN227">
        <v>2</v>
      </c>
      <c r="BQ227" s="27">
        <v>1</v>
      </c>
      <c r="BR227">
        <v>2</v>
      </c>
      <c r="BS227" s="21">
        <f t="shared" si="40"/>
        <v>25</v>
      </c>
      <c r="BT227" t="s">
        <v>4736</v>
      </c>
      <c r="BU227">
        <v>1</v>
      </c>
      <c r="BX227" s="27">
        <v>0</v>
      </c>
      <c r="BY227" s="24">
        <v>0</v>
      </c>
      <c r="BZ227" s="21">
        <f t="shared" ref="BZ227:BZ237" si="50">BY227/AD227*100</f>
        <v>0</v>
      </c>
      <c r="CA227" t="s">
        <v>242</v>
      </c>
      <c r="CB227" t="s">
        <v>242</v>
      </c>
      <c r="CE227" s="27">
        <v>0</v>
      </c>
    </row>
    <row r="228" spans="1:84" ht="15" hidden="1" customHeight="1" x14ac:dyDescent="0.2">
      <c r="A228">
        <v>227</v>
      </c>
      <c r="B228">
        <v>251</v>
      </c>
      <c r="C228" s="1">
        <v>44795.604861111111</v>
      </c>
      <c r="D228" s="1">
        <v>44795.604861111111</v>
      </c>
      <c r="E228">
        <v>4</v>
      </c>
      <c r="G228" t="s">
        <v>242</v>
      </c>
      <c r="H228" t="s">
        <v>242</v>
      </c>
      <c r="I228">
        <v>1</v>
      </c>
      <c r="J228" s="1">
        <v>44795.604861111111</v>
      </c>
      <c r="K228" t="s">
        <v>4749</v>
      </c>
      <c r="L228" t="s">
        <v>242</v>
      </c>
      <c r="M228" t="s">
        <v>242</v>
      </c>
      <c r="P228" t="s">
        <v>242</v>
      </c>
      <c r="Q228" t="s">
        <v>242</v>
      </c>
      <c r="T228" t="s">
        <v>4750</v>
      </c>
      <c r="U228" t="s">
        <v>4751</v>
      </c>
      <c r="V228">
        <v>571748102</v>
      </c>
      <c r="W228">
        <v>6411</v>
      </c>
      <c r="X228" t="s">
        <v>319</v>
      </c>
      <c r="Y228" t="s">
        <v>890</v>
      </c>
      <c r="Z228">
        <v>2020</v>
      </c>
      <c r="AA228">
        <v>0.5</v>
      </c>
      <c r="AD228">
        <v>13</v>
      </c>
      <c r="AE228" t="s">
        <v>242</v>
      </c>
      <c r="AH228" s="27">
        <v>1</v>
      </c>
      <c r="AI228">
        <v>11</v>
      </c>
      <c r="AJ228" s="21">
        <f t="shared" si="42"/>
        <v>84.615384615384613</v>
      </c>
      <c r="AK228" s="27">
        <v>1</v>
      </c>
      <c r="AL228">
        <v>7</v>
      </c>
      <c r="AM228" s="36">
        <f t="shared" si="43"/>
        <v>53.846153846153847</v>
      </c>
      <c r="AN228" s="27">
        <v>1</v>
      </c>
      <c r="AO228">
        <v>7</v>
      </c>
      <c r="AP228" s="36">
        <f t="shared" si="44"/>
        <v>53.846153846153847</v>
      </c>
      <c r="AQ228" t="s">
        <v>4752</v>
      </c>
      <c r="AR228">
        <v>2</v>
      </c>
      <c r="AU228" s="27">
        <v>1</v>
      </c>
      <c r="AV228">
        <v>1</v>
      </c>
      <c r="AW228" s="21">
        <f t="shared" si="46"/>
        <v>7.6923076923076925</v>
      </c>
      <c r="AX228">
        <v>2</v>
      </c>
      <c r="BA228" s="27">
        <v>1</v>
      </c>
      <c r="BB228">
        <v>2</v>
      </c>
      <c r="BC228" s="21">
        <f t="shared" si="41"/>
        <v>15.384615384615385</v>
      </c>
      <c r="BD228" t="s">
        <v>242</v>
      </c>
      <c r="BG228" s="27">
        <v>1</v>
      </c>
      <c r="BH228">
        <v>10</v>
      </c>
      <c r="BJ228">
        <v>2</v>
      </c>
      <c r="BM228" s="27">
        <v>1</v>
      </c>
      <c r="BN228">
        <v>2</v>
      </c>
      <c r="BQ228" s="27">
        <v>1</v>
      </c>
      <c r="BR228">
        <v>3</v>
      </c>
      <c r="BS228" s="21">
        <f t="shared" si="40"/>
        <v>23.076923076923077</v>
      </c>
      <c r="BT228" t="s">
        <v>3455</v>
      </c>
      <c r="BU228">
        <v>1</v>
      </c>
      <c r="BX228" s="27">
        <v>1</v>
      </c>
      <c r="BY228">
        <v>3</v>
      </c>
      <c r="BZ228" s="21">
        <f t="shared" si="50"/>
        <v>23.076923076923077</v>
      </c>
      <c r="CA228">
        <v>1</v>
      </c>
      <c r="CB228">
        <v>1</v>
      </c>
      <c r="CE228" s="27">
        <v>0</v>
      </c>
    </row>
    <row r="229" spans="1:84" ht="15" hidden="1" customHeight="1" x14ac:dyDescent="0.2">
      <c r="A229">
        <v>228</v>
      </c>
      <c r="B229">
        <v>252</v>
      </c>
      <c r="C229" s="1">
        <v>44795.604861111111</v>
      </c>
      <c r="D229" s="1">
        <v>44795.604861111111</v>
      </c>
      <c r="E229">
        <v>4</v>
      </c>
      <c r="G229" t="s">
        <v>242</v>
      </c>
      <c r="H229" t="s">
        <v>242</v>
      </c>
      <c r="I229">
        <v>1</v>
      </c>
      <c r="J229" s="1">
        <v>44795.604861111111</v>
      </c>
      <c r="K229" t="s">
        <v>4770</v>
      </c>
      <c r="L229" t="s">
        <v>242</v>
      </c>
      <c r="M229" t="s">
        <v>242</v>
      </c>
      <c r="P229" t="s">
        <v>242</v>
      </c>
      <c r="Q229" t="s">
        <v>242</v>
      </c>
      <c r="T229" t="s">
        <v>4771</v>
      </c>
      <c r="U229" t="s">
        <v>4772</v>
      </c>
      <c r="V229" t="s">
        <v>4773</v>
      </c>
      <c r="W229">
        <v>1000</v>
      </c>
      <c r="X229" t="s">
        <v>418</v>
      </c>
      <c r="Y229" t="s">
        <v>3654</v>
      </c>
      <c r="Z229">
        <v>2020</v>
      </c>
      <c r="AA229">
        <v>1</v>
      </c>
      <c r="AB229">
        <v>15</v>
      </c>
      <c r="AD229">
        <v>7</v>
      </c>
      <c r="AE229" t="s">
        <v>242</v>
      </c>
      <c r="AH229" s="27">
        <v>1</v>
      </c>
      <c r="AI229">
        <v>3</v>
      </c>
      <c r="AJ229" s="21">
        <f t="shared" si="42"/>
        <v>42.857142857142854</v>
      </c>
      <c r="AK229" s="27">
        <v>1</v>
      </c>
      <c r="AL229">
        <v>6</v>
      </c>
      <c r="AM229" s="36">
        <f t="shared" si="43"/>
        <v>85.714285714285708</v>
      </c>
      <c r="AN229" s="27">
        <v>1</v>
      </c>
      <c r="AO229">
        <v>6</v>
      </c>
      <c r="AP229" s="36">
        <f t="shared" si="44"/>
        <v>85.714285714285708</v>
      </c>
      <c r="AQ229" s="2" t="s">
        <v>4774</v>
      </c>
      <c r="AR229">
        <v>3</v>
      </c>
      <c r="AU229" s="27">
        <v>1</v>
      </c>
      <c r="AV229">
        <v>1</v>
      </c>
      <c r="AW229" s="21">
        <f t="shared" si="46"/>
        <v>14.285714285714285</v>
      </c>
      <c r="AX229">
        <v>2</v>
      </c>
      <c r="BA229" s="27">
        <v>1</v>
      </c>
      <c r="BB229">
        <v>2</v>
      </c>
      <c r="BC229" s="21">
        <f t="shared" si="41"/>
        <v>28.571428571428569</v>
      </c>
      <c r="BD229" t="s">
        <v>242</v>
      </c>
      <c r="BG229" s="27">
        <v>1</v>
      </c>
      <c r="BH229">
        <v>6.4</v>
      </c>
      <c r="BJ229">
        <v>3</v>
      </c>
      <c r="BM229" s="27">
        <v>1</v>
      </c>
      <c r="BN229">
        <v>2</v>
      </c>
      <c r="BQ229" s="27">
        <v>1</v>
      </c>
      <c r="BR229">
        <v>2</v>
      </c>
      <c r="BS229" s="21">
        <f t="shared" si="40"/>
        <v>28.571428571428569</v>
      </c>
      <c r="BT229" t="s">
        <v>4736</v>
      </c>
      <c r="BU229">
        <v>3</v>
      </c>
      <c r="BX229" s="27">
        <v>1</v>
      </c>
      <c r="BY229">
        <v>1</v>
      </c>
      <c r="BZ229" s="21">
        <f t="shared" si="50"/>
        <v>14.285714285714285</v>
      </c>
      <c r="CA229">
        <v>2</v>
      </c>
      <c r="CB229">
        <v>3</v>
      </c>
      <c r="CE229" s="27">
        <v>0</v>
      </c>
    </row>
    <row r="230" spans="1:84" ht="15" hidden="1" customHeight="1" x14ac:dyDescent="0.2">
      <c r="A230">
        <v>229</v>
      </c>
      <c r="B230">
        <v>253</v>
      </c>
      <c r="C230" s="1">
        <v>44795.604861111111</v>
      </c>
      <c r="D230" s="1">
        <v>44795.604861111111</v>
      </c>
      <c r="E230">
        <v>4</v>
      </c>
      <c r="G230" t="s">
        <v>242</v>
      </c>
      <c r="H230" t="s">
        <v>242</v>
      </c>
      <c r="I230">
        <v>1</v>
      </c>
      <c r="J230" s="1">
        <v>44795.604861111111</v>
      </c>
      <c r="K230" t="s">
        <v>4789</v>
      </c>
      <c r="L230" t="s">
        <v>242</v>
      </c>
      <c r="M230" t="s">
        <v>242</v>
      </c>
      <c r="P230" t="s">
        <v>242</v>
      </c>
      <c r="Q230" t="s">
        <v>242</v>
      </c>
      <c r="T230" t="s">
        <v>4790</v>
      </c>
      <c r="U230" t="s">
        <v>4791</v>
      </c>
      <c r="V230" t="s">
        <v>4792</v>
      </c>
      <c r="W230">
        <v>5399</v>
      </c>
      <c r="X230" t="s">
        <v>326</v>
      </c>
      <c r="Y230" t="s">
        <v>327</v>
      </c>
      <c r="Z230">
        <v>2020</v>
      </c>
      <c r="AA230">
        <v>0</v>
      </c>
      <c r="AD230">
        <v>10</v>
      </c>
      <c r="AE230" t="s">
        <v>242</v>
      </c>
      <c r="AH230" s="27">
        <v>0</v>
      </c>
      <c r="AI230">
        <v>0</v>
      </c>
      <c r="AJ230" s="21">
        <f t="shared" si="42"/>
        <v>0</v>
      </c>
      <c r="AK230" s="27">
        <v>0</v>
      </c>
      <c r="AL230">
        <v>0</v>
      </c>
      <c r="AM230" s="36">
        <f t="shared" si="43"/>
        <v>0</v>
      </c>
      <c r="AN230" s="27">
        <v>0</v>
      </c>
      <c r="AO230">
        <v>0</v>
      </c>
      <c r="AP230" s="36">
        <f t="shared" si="44"/>
        <v>0</v>
      </c>
      <c r="AR230" t="s">
        <v>242</v>
      </c>
      <c r="AU230" s="27">
        <v>1</v>
      </c>
      <c r="AV230">
        <v>3</v>
      </c>
      <c r="AW230" s="21">
        <f t="shared" si="46"/>
        <v>30</v>
      </c>
      <c r="AX230">
        <v>2</v>
      </c>
      <c r="BA230" s="27">
        <v>1</v>
      </c>
      <c r="BB230">
        <v>2</v>
      </c>
      <c r="BC230" s="21">
        <f t="shared" si="41"/>
        <v>20</v>
      </c>
      <c r="BD230" t="s">
        <v>242</v>
      </c>
      <c r="BG230" s="27">
        <v>1</v>
      </c>
      <c r="BJ230">
        <v>2</v>
      </c>
      <c r="BM230" s="27">
        <v>1</v>
      </c>
      <c r="BN230">
        <v>2</v>
      </c>
      <c r="BQ230" s="27">
        <v>1</v>
      </c>
      <c r="BR230">
        <v>3</v>
      </c>
      <c r="BS230" s="21">
        <f t="shared" si="40"/>
        <v>30</v>
      </c>
      <c r="BT230" t="s">
        <v>4793</v>
      </c>
      <c r="BU230">
        <v>3</v>
      </c>
      <c r="BX230" s="27">
        <v>1</v>
      </c>
      <c r="BY230">
        <v>1</v>
      </c>
      <c r="BZ230" s="21">
        <f t="shared" si="50"/>
        <v>10</v>
      </c>
      <c r="CA230">
        <v>2</v>
      </c>
      <c r="CB230">
        <v>1</v>
      </c>
      <c r="CE230" s="27">
        <v>0</v>
      </c>
    </row>
    <row r="231" spans="1:84" ht="15" hidden="1" customHeight="1" x14ac:dyDescent="0.2">
      <c r="A231">
        <v>230</v>
      </c>
      <c r="B231">
        <v>254</v>
      </c>
      <c r="C231" s="1">
        <v>44795.604861111111</v>
      </c>
      <c r="D231" s="1">
        <v>44795.604861111111</v>
      </c>
      <c r="E231">
        <v>4</v>
      </c>
      <c r="G231" t="s">
        <v>242</v>
      </c>
      <c r="H231" t="s">
        <v>242</v>
      </c>
      <c r="I231">
        <v>1</v>
      </c>
      <c r="J231" s="1">
        <v>44795.604861111111</v>
      </c>
      <c r="K231" t="s">
        <v>4814</v>
      </c>
      <c r="L231" t="s">
        <v>242</v>
      </c>
      <c r="M231" t="s">
        <v>242</v>
      </c>
      <c r="P231" t="s">
        <v>242</v>
      </c>
      <c r="Q231" t="s">
        <v>242</v>
      </c>
      <c r="T231" t="s">
        <v>4815</v>
      </c>
      <c r="U231" t="s">
        <v>4816</v>
      </c>
      <c r="V231">
        <v>883556102</v>
      </c>
      <c r="W231">
        <v>3826</v>
      </c>
      <c r="X231" t="s">
        <v>350</v>
      </c>
      <c r="Y231" t="s">
        <v>1032</v>
      </c>
      <c r="Z231">
        <v>2019</v>
      </c>
      <c r="AA231">
        <v>0.5</v>
      </c>
      <c r="AB231">
        <v>4</v>
      </c>
      <c r="AD231">
        <v>13</v>
      </c>
      <c r="AE231" t="s">
        <v>242</v>
      </c>
      <c r="AH231" s="27">
        <v>0</v>
      </c>
      <c r="AI231">
        <v>0</v>
      </c>
      <c r="AJ231" s="21">
        <f t="shared" si="42"/>
        <v>0</v>
      </c>
      <c r="AK231" s="27">
        <v>0</v>
      </c>
      <c r="AL231">
        <v>0</v>
      </c>
      <c r="AM231" s="36">
        <f t="shared" si="43"/>
        <v>0</v>
      </c>
      <c r="AN231" s="27">
        <v>0</v>
      </c>
      <c r="AO231">
        <v>0</v>
      </c>
      <c r="AP231" s="36">
        <f t="shared" si="44"/>
        <v>0</v>
      </c>
      <c r="AR231" t="s">
        <v>242</v>
      </c>
      <c r="AU231" s="27">
        <v>1</v>
      </c>
      <c r="AV231">
        <v>1</v>
      </c>
      <c r="AW231" s="21">
        <f t="shared" si="46"/>
        <v>7.6923076923076925</v>
      </c>
      <c r="AX231">
        <v>2</v>
      </c>
      <c r="BA231" s="27">
        <v>1</v>
      </c>
      <c r="BB231">
        <v>3</v>
      </c>
      <c r="BC231" s="21">
        <f t="shared" si="41"/>
        <v>23.076923076923077</v>
      </c>
      <c r="BD231" t="s">
        <v>242</v>
      </c>
      <c r="BG231" s="27">
        <v>1</v>
      </c>
      <c r="BH231">
        <v>9</v>
      </c>
      <c r="BJ231">
        <v>2</v>
      </c>
      <c r="BM231" s="27">
        <v>1</v>
      </c>
      <c r="BN231">
        <v>2</v>
      </c>
      <c r="BQ231" s="27">
        <v>1</v>
      </c>
      <c r="BR231">
        <v>3</v>
      </c>
      <c r="BS231" s="21">
        <f t="shared" si="40"/>
        <v>23.076923076923077</v>
      </c>
      <c r="BT231" t="s">
        <v>4817</v>
      </c>
      <c r="BU231">
        <v>1</v>
      </c>
      <c r="BX231" s="27">
        <v>1</v>
      </c>
      <c r="BY231">
        <v>2</v>
      </c>
      <c r="BZ231" s="21">
        <f t="shared" si="50"/>
        <v>15.384615384615385</v>
      </c>
      <c r="CA231">
        <v>2</v>
      </c>
      <c r="CB231">
        <v>1</v>
      </c>
      <c r="CE231" s="27">
        <v>0</v>
      </c>
    </row>
    <row r="232" spans="1:84" ht="15" hidden="1" customHeight="1" x14ac:dyDescent="0.2">
      <c r="A232">
        <v>231</v>
      </c>
      <c r="B232">
        <v>255</v>
      </c>
      <c r="C232" s="1">
        <v>44795.604861111111</v>
      </c>
      <c r="D232" s="1">
        <v>44795.604861111111</v>
      </c>
      <c r="E232">
        <v>4</v>
      </c>
      <c r="G232" t="s">
        <v>242</v>
      </c>
      <c r="H232" t="s">
        <v>242</v>
      </c>
      <c r="I232">
        <v>1</v>
      </c>
      <c r="J232" s="1">
        <v>44795.604861111111</v>
      </c>
      <c r="K232" t="s">
        <v>4833</v>
      </c>
      <c r="L232" t="s">
        <v>242</v>
      </c>
      <c r="M232" t="s">
        <v>242</v>
      </c>
      <c r="P232" t="s">
        <v>242</v>
      </c>
      <c r="Q232" t="s">
        <v>242</v>
      </c>
      <c r="T232" t="s">
        <v>4834</v>
      </c>
      <c r="U232" t="s">
        <v>4835</v>
      </c>
      <c r="V232">
        <v>609207105</v>
      </c>
      <c r="W232">
        <v>2052</v>
      </c>
      <c r="X232" t="s">
        <v>326</v>
      </c>
      <c r="Y232" t="s">
        <v>942</v>
      </c>
      <c r="Z232">
        <v>2019</v>
      </c>
      <c r="AA232">
        <v>0.5</v>
      </c>
      <c r="AB232">
        <v>15</v>
      </c>
      <c r="AD232">
        <v>12</v>
      </c>
      <c r="AE232" t="s">
        <v>242</v>
      </c>
      <c r="AH232" s="27">
        <v>0</v>
      </c>
      <c r="AI232">
        <v>0</v>
      </c>
      <c r="AJ232" s="21">
        <f t="shared" si="42"/>
        <v>0</v>
      </c>
      <c r="AK232" s="27">
        <v>0</v>
      </c>
      <c r="AL232">
        <v>0</v>
      </c>
      <c r="AM232" s="36">
        <f t="shared" si="43"/>
        <v>0</v>
      </c>
      <c r="AN232" s="27">
        <v>0</v>
      </c>
      <c r="AO232">
        <v>0</v>
      </c>
      <c r="AP232" s="36">
        <f t="shared" si="44"/>
        <v>0</v>
      </c>
      <c r="AR232" t="s">
        <v>242</v>
      </c>
      <c r="AU232" s="27">
        <v>1</v>
      </c>
      <c r="AV232">
        <v>1</v>
      </c>
      <c r="AW232" s="21">
        <f t="shared" si="46"/>
        <v>8.3333333333333321</v>
      </c>
      <c r="AX232">
        <v>2</v>
      </c>
      <c r="BA232" s="27">
        <v>1</v>
      </c>
      <c r="BB232">
        <v>2</v>
      </c>
      <c r="BC232" s="21">
        <f t="shared" si="41"/>
        <v>16.666666666666664</v>
      </c>
      <c r="BD232" t="s">
        <v>242</v>
      </c>
      <c r="BG232" s="27">
        <v>1</v>
      </c>
      <c r="BH232">
        <v>5.8</v>
      </c>
      <c r="BJ232">
        <v>2</v>
      </c>
      <c r="BM232" s="27">
        <v>1</v>
      </c>
      <c r="BN232">
        <v>2</v>
      </c>
      <c r="BQ232" s="27">
        <v>1</v>
      </c>
      <c r="BR232">
        <v>3</v>
      </c>
      <c r="BS232" s="21">
        <f t="shared" si="40"/>
        <v>25</v>
      </c>
      <c r="BU232">
        <v>1</v>
      </c>
      <c r="BX232" s="27">
        <v>0</v>
      </c>
      <c r="BY232" s="24">
        <v>0</v>
      </c>
      <c r="BZ232" s="21">
        <f t="shared" si="50"/>
        <v>0</v>
      </c>
      <c r="CA232" t="s">
        <v>242</v>
      </c>
      <c r="CB232" t="s">
        <v>242</v>
      </c>
      <c r="CE232" s="27">
        <v>0</v>
      </c>
    </row>
    <row r="233" spans="1:84" ht="15" hidden="1" customHeight="1" x14ac:dyDescent="0.2">
      <c r="A233" s="10">
        <v>232</v>
      </c>
      <c r="B233">
        <v>256</v>
      </c>
      <c r="C233" s="1">
        <v>44795.604861111111</v>
      </c>
      <c r="D233" s="1">
        <v>44795.604861111111</v>
      </c>
      <c r="E233">
        <v>4</v>
      </c>
      <c r="G233" t="s">
        <v>242</v>
      </c>
      <c r="H233" t="s">
        <v>242</v>
      </c>
      <c r="I233">
        <v>1</v>
      </c>
      <c r="J233" s="1">
        <v>44795.604861111111</v>
      </c>
      <c r="K233" t="s">
        <v>4852</v>
      </c>
      <c r="L233" t="s">
        <v>242</v>
      </c>
      <c r="M233" t="s">
        <v>242</v>
      </c>
      <c r="P233" t="s">
        <v>242</v>
      </c>
      <c r="Q233" t="s">
        <v>242</v>
      </c>
      <c r="T233" s="10" t="s">
        <v>4853</v>
      </c>
      <c r="U233" t="s">
        <v>4854</v>
      </c>
      <c r="V233">
        <v>256677105</v>
      </c>
      <c r="W233">
        <v>5331</v>
      </c>
      <c r="X233" s="10" t="s">
        <v>271</v>
      </c>
      <c r="Y233" s="10" t="s">
        <v>3849</v>
      </c>
      <c r="Z233" s="10">
        <v>2020</v>
      </c>
      <c r="AA233" s="10">
        <v>0</v>
      </c>
      <c r="AD233" s="10">
        <v>8</v>
      </c>
      <c r="AE233" t="s">
        <v>242</v>
      </c>
      <c r="AH233" s="22">
        <v>0</v>
      </c>
      <c r="AI233" s="10">
        <v>0</v>
      </c>
      <c r="AJ233" s="21">
        <f t="shared" si="42"/>
        <v>0</v>
      </c>
      <c r="AK233" s="22">
        <v>0</v>
      </c>
      <c r="AL233" s="10">
        <v>0</v>
      </c>
      <c r="AM233" s="36">
        <f t="shared" si="43"/>
        <v>0</v>
      </c>
      <c r="AN233" s="22">
        <v>0</v>
      </c>
      <c r="AO233" s="10">
        <v>0</v>
      </c>
      <c r="AP233" s="36">
        <f t="shared" si="44"/>
        <v>0</v>
      </c>
      <c r="AR233" t="s">
        <v>242</v>
      </c>
      <c r="AU233" s="22">
        <v>1</v>
      </c>
      <c r="AV233" s="10">
        <v>1</v>
      </c>
      <c r="AW233" s="21">
        <f t="shared" si="46"/>
        <v>12.5</v>
      </c>
      <c r="AX233">
        <v>2</v>
      </c>
      <c r="BA233" s="22">
        <v>1</v>
      </c>
      <c r="BB233" s="10">
        <v>2</v>
      </c>
      <c r="BC233" s="21">
        <f t="shared" si="41"/>
        <v>25</v>
      </c>
      <c r="BD233" t="s">
        <v>242</v>
      </c>
      <c r="BG233" s="22">
        <v>1</v>
      </c>
      <c r="BH233" s="10">
        <v>5.9</v>
      </c>
      <c r="BI233" s="10"/>
      <c r="BJ233">
        <v>2</v>
      </c>
      <c r="BM233" s="22">
        <v>1</v>
      </c>
      <c r="BN233">
        <v>2</v>
      </c>
      <c r="BQ233" s="22">
        <v>1</v>
      </c>
      <c r="BR233" s="10">
        <v>2</v>
      </c>
      <c r="BS233" s="21">
        <f t="shared" si="40"/>
        <v>25</v>
      </c>
      <c r="BT233" s="10"/>
      <c r="BU233" s="10">
        <v>1</v>
      </c>
      <c r="BV233" s="10"/>
      <c r="BW233" s="10"/>
      <c r="BX233" s="22">
        <v>1</v>
      </c>
      <c r="BY233" s="10">
        <v>2</v>
      </c>
      <c r="BZ233" s="21">
        <f t="shared" si="50"/>
        <v>25</v>
      </c>
      <c r="CA233" s="10">
        <v>1</v>
      </c>
      <c r="CB233" s="10">
        <v>1</v>
      </c>
      <c r="CC233" s="10"/>
      <c r="CD233" s="10"/>
      <c r="CE233" s="22">
        <v>0</v>
      </c>
      <c r="CF233" s="10"/>
    </row>
    <row r="234" spans="1:84" ht="15" hidden="1" customHeight="1" x14ac:dyDescent="0.2">
      <c r="A234">
        <v>233</v>
      </c>
      <c r="B234">
        <v>257</v>
      </c>
      <c r="C234" s="1">
        <v>44795.604861111111</v>
      </c>
      <c r="D234" s="1">
        <v>44795.604861111111</v>
      </c>
      <c r="E234">
        <v>4</v>
      </c>
      <c r="G234" t="s">
        <v>242</v>
      </c>
      <c r="H234" t="s">
        <v>242</v>
      </c>
      <c r="I234">
        <v>1</v>
      </c>
      <c r="J234" s="1">
        <v>44795.604861111111</v>
      </c>
      <c r="K234" t="s">
        <v>4860</v>
      </c>
      <c r="L234" t="s">
        <v>242</v>
      </c>
      <c r="M234" t="s">
        <v>242</v>
      </c>
      <c r="P234" t="s">
        <v>242</v>
      </c>
      <c r="Q234" t="s">
        <v>242</v>
      </c>
      <c r="T234" t="s">
        <v>4861</v>
      </c>
      <c r="U234" t="s">
        <v>4862</v>
      </c>
      <c r="V234">
        <v>278865100</v>
      </c>
      <c r="W234">
        <v>2840</v>
      </c>
      <c r="X234" t="s">
        <v>418</v>
      </c>
      <c r="Y234" t="s">
        <v>1838</v>
      </c>
      <c r="Z234">
        <v>2020</v>
      </c>
      <c r="AA234">
        <v>1</v>
      </c>
      <c r="AB234">
        <v>4</v>
      </c>
      <c r="AD234">
        <v>13</v>
      </c>
      <c r="AE234" t="s">
        <v>242</v>
      </c>
      <c r="AH234" s="27">
        <v>0</v>
      </c>
      <c r="AI234">
        <v>0</v>
      </c>
      <c r="AJ234" s="21">
        <f t="shared" si="42"/>
        <v>0</v>
      </c>
      <c r="AK234" s="27">
        <v>0</v>
      </c>
      <c r="AL234">
        <v>0</v>
      </c>
      <c r="AM234" s="36">
        <f t="shared" si="43"/>
        <v>0</v>
      </c>
      <c r="AN234" s="27">
        <v>0</v>
      </c>
      <c r="AO234">
        <v>0</v>
      </c>
      <c r="AP234" s="36">
        <f t="shared" si="44"/>
        <v>0</v>
      </c>
      <c r="AR234" t="s">
        <v>242</v>
      </c>
      <c r="AU234" s="27">
        <v>1</v>
      </c>
      <c r="AV234">
        <v>1</v>
      </c>
      <c r="AW234" s="21">
        <f t="shared" si="46"/>
        <v>7.6923076923076925</v>
      </c>
      <c r="AX234">
        <v>3</v>
      </c>
      <c r="BA234" s="27">
        <v>1</v>
      </c>
      <c r="BB234">
        <v>2</v>
      </c>
      <c r="BC234" s="21">
        <f t="shared" si="41"/>
        <v>15.384615384615385</v>
      </c>
      <c r="BD234" t="s">
        <v>242</v>
      </c>
      <c r="BG234" s="27">
        <v>1</v>
      </c>
      <c r="BH234">
        <v>8.5</v>
      </c>
      <c r="BJ234">
        <v>2</v>
      </c>
      <c r="BM234" s="27">
        <v>1</v>
      </c>
      <c r="BN234">
        <v>2</v>
      </c>
      <c r="BQ234" s="27">
        <v>1</v>
      </c>
      <c r="BR234">
        <v>5</v>
      </c>
      <c r="BS234" s="21">
        <f t="shared" si="40"/>
        <v>38.461538461538467</v>
      </c>
      <c r="BU234">
        <v>1</v>
      </c>
      <c r="BX234" s="27">
        <v>1</v>
      </c>
      <c r="BY234">
        <v>2</v>
      </c>
      <c r="BZ234" s="21">
        <f t="shared" si="50"/>
        <v>15.384615384615385</v>
      </c>
      <c r="CA234">
        <v>2</v>
      </c>
      <c r="CB234">
        <v>1</v>
      </c>
      <c r="CE234" s="27">
        <v>0</v>
      </c>
    </row>
    <row r="235" spans="1:84" ht="15" hidden="1" customHeight="1" x14ac:dyDescent="0.2">
      <c r="A235">
        <v>234</v>
      </c>
      <c r="B235">
        <v>258</v>
      </c>
      <c r="C235" s="1">
        <v>44795.604861111111</v>
      </c>
      <c r="D235" s="1">
        <v>44795.604861111111</v>
      </c>
      <c r="E235">
        <v>4</v>
      </c>
      <c r="G235" t="s">
        <v>242</v>
      </c>
      <c r="H235" t="s">
        <v>242</v>
      </c>
      <c r="I235">
        <v>1</v>
      </c>
      <c r="J235" s="1">
        <v>44795.604861111111</v>
      </c>
      <c r="K235" t="s">
        <v>4875</v>
      </c>
      <c r="L235" t="s">
        <v>242</v>
      </c>
      <c r="M235" t="s">
        <v>242</v>
      </c>
      <c r="P235" t="s">
        <v>242</v>
      </c>
      <c r="Q235" t="s">
        <v>242</v>
      </c>
      <c r="T235" t="s">
        <v>4876</v>
      </c>
      <c r="U235" t="s">
        <v>4877</v>
      </c>
      <c r="V235">
        <v>502431109</v>
      </c>
      <c r="W235">
        <v>3812</v>
      </c>
      <c r="X235" t="s">
        <v>476</v>
      </c>
      <c r="Y235" t="s">
        <v>2504</v>
      </c>
      <c r="Z235">
        <v>2020</v>
      </c>
      <c r="AA235">
        <v>0</v>
      </c>
      <c r="AD235">
        <v>12</v>
      </c>
      <c r="AE235" t="s">
        <v>242</v>
      </c>
      <c r="AH235" s="27">
        <v>1</v>
      </c>
      <c r="AI235">
        <v>8</v>
      </c>
      <c r="AJ235" s="21">
        <f t="shared" si="42"/>
        <v>66.666666666666657</v>
      </c>
      <c r="AK235" s="27">
        <v>1</v>
      </c>
      <c r="AL235">
        <v>1</v>
      </c>
      <c r="AM235" s="36">
        <f t="shared" si="43"/>
        <v>8.3333333333333321</v>
      </c>
      <c r="AN235" s="27">
        <v>0</v>
      </c>
      <c r="AO235">
        <v>0</v>
      </c>
      <c r="AP235" s="36">
        <f t="shared" si="44"/>
        <v>0</v>
      </c>
      <c r="AR235">
        <v>2</v>
      </c>
      <c r="AU235" s="27">
        <v>1</v>
      </c>
      <c r="AV235">
        <v>2</v>
      </c>
      <c r="AW235" s="21">
        <f t="shared" si="46"/>
        <v>16.666666666666664</v>
      </c>
      <c r="AX235">
        <v>2</v>
      </c>
      <c r="BA235" s="27">
        <v>1</v>
      </c>
      <c r="BB235">
        <v>2</v>
      </c>
      <c r="BC235" s="21">
        <f t="shared" si="41"/>
        <v>16.666666666666664</v>
      </c>
      <c r="BD235" t="s">
        <v>242</v>
      </c>
      <c r="BG235" s="27">
        <v>1</v>
      </c>
      <c r="BJ235">
        <v>2</v>
      </c>
      <c r="BM235" s="27">
        <v>1</v>
      </c>
      <c r="BN235">
        <v>2</v>
      </c>
      <c r="BQ235" s="27">
        <v>1</v>
      </c>
      <c r="BR235">
        <v>2</v>
      </c>
      <c r="BS235" s="21">
        <f t="shared" si="40"/>
        <v>16.666666666666664</v>
      </c>
      <c r="BT235" t="s">
        <v>3930</v>
      </c>
      <c r="BU235">
        <v>3</v>
      </c>
      <c r="BX235" s="27">
        <v>1</v>
      </c>
      <c r="BY235">
        <v>3</v>
      </c>
      <c r="BZ235" s="21">
        <f t="shared" si="50"/>
        <v>25</v>
      </c>
      <c r="CA235">
        <v>2</v>
      </c>
      <c r="CB235">
        <v>1</v>
      </c>
      <c r="CE235" s="27">
        <v>0</v>
      </c>
    </row>
    <row r="236" spans="1:84" ht="15" hidden="1" customHeight="1" x14ac:dyDescent="0.2">
      <c r="A236">
        <v>235</v>
      </c>
      <c r="B236">
        <v>259</v>
      </c>
      <c r="C236" s="1">
        <v>44795.604861111111</v>
      </c>
      <c r="D236" s="1">
        <v>44795.604861111111</v>
      </c>
      <c r="E236">
        <v>4</v>
      </c>
      <c r="G236" t="s">
        <v>242</v>
      </c>
      <c r="H236" t="s">
        <v>242</v>
      </c>
      <c r="I236">
        <v>1</v>
      </c>
      <c r="J236" s="1">
        <v>44795.604861111111</v>
      </c>
      <c r="K236" t="s">
        <v>4896</v>
      </c>
      <c r="L236" t="s">
        <v>242</v>
      </c>
      <c r="M236" t="s">
        <v>242</v>
      </c>
      <c r="P236" t="s">
        <v>242</v>
      </c>
      <c r="Q236" t="s">
        <v>242</v>
      </c>
      <c r="T236" t="s">
        <v>4897</v>
      </c>
      <c r="U236" t="s">
        <v>4898</v>
      </c>
      <c r="V236">
        <v>460146103</v>
      </c>
      <c r="W236">
        <v>2631</v>
      </c>
      <c r="X236" t="s">
        <v>418</v>
      </c>
      <c r="Y236" t="s">
        <v>687</v>
      </c>
      <c r="Z236">
        <v>2019</v>
      </c>
      <c r="AA236">
        <v>0</v>
      </c>
      <c r="AD236">
        <v>11</v>
      </c>
      <c r="AE236" t="s">
        <v>242</v>
      </c>
      <c r="AH236" s="27">
        <v>0</v>
      </c>
      <c r="AI236">
        <v>0</v>
      </c>
      <c r="AJ236" s="21">
        <f t="shared" si="42"/>
        <v>0</v>
      </c>
      <c r="AK236" s="27">
        <v>0</v>
      </c>
      <c r="AL236">
        <v>0</v>
      </c>
      <c r="AM236" s="36">
        <f t="shared" si="43"/>
        <v>0</v>
      </c>
      <c r="AN236" s="27">
        <v>0</v>
      </c>
      <c r="AO236">
        <v>0</v>
      </c>
      <c r="AP236" s="36">
        <f t="shared" si="44"/>
        <v>0</v>
      </c>
      <c r="AR236" t="s">
        <v>242</v>
      </c>
      <c r="AU236" s="27">
        <v>1</v>
      </c>
      <c r="AV236">
        <v>1</v>
      </c>
      <c r="AW236" s="21">
        <f t="shared" si="46"/>
        <v>9.0909090909090917</v>
      </c>
      <c r="AX236">
        <v>2</v>
      </c>
      <c r="BA236" s="27">
        <v>1</v>
      </c>
      <c r="BB236">
        <v>2</v>
      </c>
      <c r="BC236" s="21">
        <f t="shared" si="41"/>
        <v>18.181818181818183</v>
      </c>
      <c r="BD236" t="s">
        <v>242</v>
      </c>
      <c r="BG236" s="27">
        <v>1</v>
      </c>
      <c r="BJ236">
        <v>2</v>
      </c>
      <c r="BM236" s="27">
        <v>1</v>
      </c>
      <c r="BN236">
        <v>2</v>
      </c>
      <c r="BQ236" s="27">
        <v>1</v>
      </c>
      <c r="BR236">
        <v>3</v>
      </c>
      <c r="BS236" s="21">
        <f t="shared" si="40"/>
        <v>27.27272727272727</v>
      </c>
      <c r="BU236">
        <v>1</v>
      </c>
      <c r="BX236" s="27">
        <v>0</v>
      </c>
      <c r="BY236" s="24">
        <v>0</v>
      </c>
      <c r="BZ236" s="21">
        <f t="shared" si="50"/>
        <v>0</v>
      </c>
      <c r="CA236" t="s">
        <v>242</v>
      </c>
      <c r="CB236" t="s">
        <v>242</v>
      </c>
      <c r="CE236" s="27">
        <v>0.5</v>
      </c>
      <c r="CF236" s="2" t="s">
        <v>4899</v>
      </c>
    </row>
    <row r="237" spans="1:84" ht="15" hidden="1" customHeight="1" x14ac:dyDescent="0.2">
      <c r="A237">
        <v>236</v>
      </c>
      <c r="B237">
        <v>260</v>
      </c>
      <c r="C237" s="1">
        <v>44795.604861111111</v>
      </c>
      <c r="D237" s="1">
        <v>44795.604861111111</v>
      </c>
      <c r="E237">
        <v>4</v>
      </c>
      <c r="G237" t="s">
        <v>242</v>
      </c>
      <c r="H237" t="s">
        <v>242</v>
      </c>
      <c r="I237">
        <v>1</v>
      </c>
      <c r="J237" s="1">
        <v>44795.604861111111</v>
      </c>
      <c r="K237" t="s">
        <v>4914</v>
      </c>
      <c r="L237" t="s">
        <v>242</v>
      </c>
      <c r="M237" t="s">
        <v>242</v>
      </c>
      <c r="P237" t="s">
        <v>242</v>
      </c>
      <c r="Q237" t="s">
        <v>242</v>
      </c>
      <c r="T237" t="s">
        <v>4915</v>
      </c>
      <c r="U237" t="s">
        <v>4916</v>
      </c>
      <c r="V237">
        <v>693718108</v>
      </c>
      <c r="W237">
        <v>3711</v>
      </c>
      <c r="X237" t="s">
        <v>476</v>
      </c>
      <c r="Y237" t="s">
        <v>1568</v>
      </c>
      <c r="Z237">
        <v>2021</v>
      </c>
      <c r="AA237">
        <v>0</v>
      </c>
      <c r="AD237">
        <v>11</v>
      </c>
      <c r="AE237" t="s">
        <v>242</v>
      </c>
      <c r="AH237" s="27">
        <v>0</v>
      </c>
      <c r="AI237">
        <v>0</v>
      </c>
      <c r="AJ237" s="21">
        <f t="shared" si="42"/>
        <v>0</v>
      </c>
      <c r="AK237" s="27">
        <v>0</v>
      </c>
      <c r="AL237">
        <v>0</v>
      </c>
      <c r="AM237" s="36">
        <f t="shared" si="43"/>
        <v>0</v>
      </c>
      <c r="AN237" s="27">
        <v>0</v>
      </c>
      <c r="AO237">
        <v>0</v>
      </c>
      <c r="AP237" s="36">
        <f t="shared" si="44"/>
        <v>0</v>
      </c>
      <c r="AR237" t="s">
        <v>242</v>
      </c>
      <c r="AU237" s="27">
        <v>1</v>
      </c>
      <c r="AV237">
        <v>2</v>
      </c>
      <c r="AW237" s="21">
        <f t="shared" si="46"/>
        <v>18.181818181818183</v>
      </c>
      <c r="AX237">
        <v>2</v>
      </c>
      <c r="BA237" s="27">
        <v>1</v>
      </c>
      <c r="BB237">
        <v>2</v>
      </c>
      <c r="BC237" s="21">
        <f t="shared" si="41"/>
        <v>18.181818181818183</v>
      </c>
      <c r="BD237" t="s">
        <v>242</v>
      </c>
      <c r="BG237" s="27">
        <v>1</v>
      </c>
      <c r="BJ237">
        <v>2</v>
      </c>
      <c r="BM237" s="27">
        <v>1</v>
      </c>
      <c r="BN237">
        <v>2</v>
      </c>
      <c r="BQ237" s="27">
        <v>1</v>
      </c>
      <c r="BR237">
        <v>2</v>
      </c>
      <c r="BS237" s="21">
        <f t="shared" si="40"/>
        <v>18.181818181818183</v>
      </c>
      <c r="BT237" t="s">
        <v>4736</v>
      </c>
      <c r="BU237">
        <v>1</v>
      </c>
      <c r="BX237" s="27">
        <v>1</v>
      </c>
      <c r="BY237">
        <v>2</v>
      </c>
      <c r="BZ237" s="21">
        <f t="shared" si="50"/>
        <v>18.181818181818183</v>
      </c>
      <c r="CA237">
        <v>1</v>
      </c>
      <c r="CB237">
        <v>1</v>
      </c>
      <c r="CE237" s="27">
        <v>0</v>
      </c>
    </row>
    <row r="238" spans="1:84" ht="15" hidden="1" customHeight="1" x14ac:dyDescent="0.2">
      <c r="A238">
        <v>237</v>
      </c>
      <c r="B238">
        <v>261</v>
      </c>
      <c r="C238" s="1">
        <v>44795.604861111111</v>
      </c>
      <c r="D238" s="1">
        <v>44795.604861111111</v>
      </c>
      <c r="E238">
        <v>4</v>
      </c>
      <c r="G238" t="s">
        <v>242</v>
      </c>
      <c r="H238" t="s">
        <v>242</v>
      </c>
      <c r="I238">
        <v>1</v>
      </c>
      <c r="J238" s="1">
        <v>44795.604861111111</v>
      </c>
      <c r="K238" t="s">
        <v>4928</v>
      </c>
      <c r="L238" t="s">
        <v>242</v>
      </c>
      <c r="M238" t="s">
        <v>242</v>
      </c>
      <c r="P238" t="s">
        <v>242</v>
      </c>
      <c r="Q238" t="s">
        <v>242</v>
      </c>
      <c r="T238" t="s">
        <v>4929</v>
      </c>
      <c r="U238" t="s">
        <v>4930</v>
      </c>
      <c r="V238" t="s">
        <v>4931</v>
      </c>
      <c r="W238">
        <v>8731</v>
      </c>
      <c r="X238" t="s">
        <v>350</v>
      </c>
      <c r="Y238" t="s">
        <v>1032</v>
      </c>
      <c r="Z238">
        <v>2020</v>
      </c>
      <c r="AA238">
        <v>0</v>
      </c>
      <c r="AD238">
        <v>9</v>
      </c>
      <c r="AE238" t="s">
        <v>242</v>
      </c>
      <c r="AH238" s="27">
        <v>1</v>
      </c>
      <c r="AI238">
        <v>7</v>
      </c>
      <c r="AJ238" s="21">
        <f t="shared" si="42"/>
        <v>77.777777777777786</v>
      </c>
      <c r="AK238" s="27">
        <v>0</v>
      </c>
      <c r="AL238">
        <v>0</v>
      </c>
      <c r="AM238" s="36">
        <f t="shared" si="43"/>
        <v>0</v>
      </c>
      <c r="AN238" s="27">
        <v>0</v>
      </c>
      <c r="AO238">
        <v>0</v>
      </c>
      <c r="AP238" s="36">
        <f t="shared" si="44"/>
        <v>0</v>
      </c>
      <c r="AR238">
        <v>3</v>
      </c>
      <c r="AU238" s="27">
        <v>1</v>
      </c>
      <c r="AV238">
        <v>1</v>
      </c>
      <c r="AW238" s="21">
        <f t="shared" si="46"/>
        <v>11.111111111111111</v>
      </c>
      <c r="AX238">
        <v>2</v>
      </c>
      <c r="BA238" s="27">
        <v>1</v>
      </c>
      <c r="BB238">
        <v>3</v>
      </c>
      <c r="BC238" s="21">
        <f t="shared" si="41"/>
        <v>33.333333333333329</v>
      </c>
      <c r="BD238" t="s">
        <v>242</v>
      </c>
      <c r="BG238" s="27">
        <v>1</v>
      </c>
      <c r="BJ238">
        <v>2</v>
      </c>
      <c r="BM238" s="27">
        <v>1</v>
      </c>
      <c r="BN238">
        <v>2</v>
      </c>
      <c r="BQ238" s="27">
        <v>1</v>
      </c>
      <c r="BR238">
        <v>2</v>
      </c>
      <c r="BS238" s="21">
        <f t="shared" si="40"/>
        <v>22.222222222222221</v>
      </c>
      <c r="BT238" t="s">
        <v>3930</v>
      </c>
      <c r="BU238">
        <v>3</v>
      </c>
      <c r="BX238" s="27">
        <v>0</v>
      </c>
      <c r="BY238" s="24">
        <v>0</v>
      </c>
      <c r="BZ238" s="21">
        <f t="shared" ref="BZ238:BZ239" si="51">BY238/AD238*100</f>
        <v>0</v>
      </c>
      <c r="CA238" t="s">
        <v>242</v>
      </c>
      <c r="CB238" t="s">
        <v>242</v>
      </c>
      <c r="CE238" s="27">
        <v>0</v>
      </c>
    </row>
    <row r="239" spans="1:84" ht="15" hidden="1" customHeight="1" x14ac:dyDescent="0.2">
      <c r="A239">
        <v>238</v>
      </c>
      <c r="B239">
        <v>262</v>
      </c>
      <c r="C239" s="1">
        <v>44795.604861111111</v>
      </c>
      <c r="D239" s="1">
        <v>44795.604861111111</v>
      </c>
      <c r="E239">
        <v>4</v>
      </c>
      <c r="G239" t="s">
        <v>242</v>
      </c>
      <c r="H239" t="s">
        <v>242</v>
      </c>
      <c r="I239">
        <v>1</v>
      </c>
      <c r="J239" s="1">
        <v>44795.604861111111</v>
      </c>
      <c r="K239" t="s">
        <v>4941</v>
      </c>
      <c r="L239" t="s">
        <v>242</v>
      </c>
      <c r="M239" t="s">
        <v>242</v>
      </c>
      <c r="P239" t="s">
        <v>242</v>
      </c>
      <c r="Q239" t="s">
        <v>242</v>
      </c>
      <c r="T239" t="s">
        <v>4942</v>
      </c>
      <c r="U239" t="s">
        <v>4943</v>
      </c>
      <c r="V239">
        <v>743315103</v>
      </c>
      <c r="W239">
        <v>6331</v>
      </c>
      <c r="X239" t="s">
        <v>319</v>
      </c>
      <c r="Y239" t="s">
        <v>890</v>
      </c>
      <c r="Z239">
        <v>2019</v>
      </c>
      <c r="AA239">
        <v>0</v>
      </c>
      <c r="AD239">
        <v>13</v>
      </c>
      <c r="AE239" t="s">
        <v>242</v>
      </c>
      <c r="AH239" s="27">
        <v>0</v>
      </c>
      <c r="AI239">
        <v>0</v>
      </c>
      <c r="AJ239" s="21">
        <f t="shared" si="42"/>
        <v>0</v>
      </c>
      <c r="AK239" s="27">
        <v>0</v>
      </c>
      <c r="AL239">
        <v>0</v>
      </c>
      <c r="AM239" s="36">
        <f t="shared" si="43"/>
        <v>0</v>
      </c>
      <c r="AN239" s="27">
        <v>0</v>
      </c>
      <c r="AO239">
        <v>0</v>
      </c>
      <c r="AP239" s="36">
        <f t="shared" si="44"/>
        <v>0</v>
      </c>
      <c r="AR239" t="s">
        <v>242</v>
      </c>
      <c r="AU239" s="27">
        <v>1</v>
      </c>
      <c r="AV239">
        <v>1</v>
      </c>
      <c r="AW239" s="21">
        <f t="shared" si="46"/>
        <v>7.6923076923076925</v>
      </c>
      <c r="AX239">
        <v>2</v>
      </c>
      <c r="BA239" s="27">
        <v>1</v>
      </c>
      <c r="BB239">
        <v>2</v>
      </c>
      <c r="BC239" s="21">
        <f t="shared" si="41"/>
        <v>15.384615384615385</v>
      </c>
      <c r="BD239" t="s">
        <v>242</v>
      </c>
      <c r="BG239" s="27">
        <v>1</v>
      </c>
      <c r="BJ239">
        <v>2</v>
      </c>
      <c r="BM239" s="27">
        <v>1</v>
      </c>
      <c r="BN239">
        <v>2</v>
      </c>
      <c r="BQ239" s="27">
        <v>1</v>
      </c>
      <c r="BR239">
        <v>6</v>
      </c>
      <c r="BS239" s="21">
        <f t="shared" si="40"/>
        <v>46.153846153846153</v>
      </c>
      <c r="BU239">
        <v>1</v>
      </c>
      <c r="BX239" s="27">
        <v>0</v>
      </c>
      <c r="BY239" s="24">
        <v>0</v>
      </c>
      <c r="BZ239" s="21">
        <f t="shared" si="51"/>
        <v>0</v>
      </c>
      <c r="CA239" t="s">
        <v>242</v>
      </c>
      <c r="CB239" t="s">
        <v>242</v>
      </c>
      <c r="CE239" s="27">
        <v>0</v>
      </c>
    </row>
    <row r="240" spans="1:84" ht="15" hidden="1" customHeight="1" x14ac:dyDescent="0.2">
      <c r="A240">
        <v>239</v>
      </c>
      <c r="B240">
        <v>263</v>
      </c>
      <c r="C240" s="1">
        <v>44795.604861111111</v>
      </c>
      <c r="D240" s="1">
        <v>44795.604861111111</v>
      </c>
      <c r="E240">
        <v>4</v>
      </c>
      <c r="G240" t="s">
        <v>242</v>
      </c>
      <c r="H240" t="s">
        <v>242</v>
      </c>
      <c r="I240">
        <v>1</v>
      </c>
      <c r="J240" s="1">
        <v>44795.604861111111</v>
      </c>
      <c r="K240" t="s">
        <v>4953</v>
      </c>
      <c r="L240" t="s">
        <v>242</v>
      </c>
      <c r="M240" t="s">
        <v>242</v>
      </c>
      <c r="P240" t="s">
        <v>242</v>
      </c>
      <c r="Q240" t="s">
        <v>242</v>
      </c>
      <c r="T240" t="s">
        <v>4954</v>
      </c>
      <c r="U240" t="s">
        <v>4955</v>
      </c>
      <c r="V240">
        <v>666807102</v>
      </c>
      <c r="W240">
        <v>3812</v>
      </c>
      <c r="X240" t="s">
        <v>476</v>
      </c>
      <c r="Y240" t="s">
        <v>2504</v>
      </c>
      <c r="Z240">
        <v>2019</v>
      </c>
      <c r="AA240">
        <v>0.5</v>
      </c>
      <c r="AB240">
        <v>11</v>
      </c>
      <c r="AD240">
        <v>12</v>
      </c>
      <c r="AE240" t="s">
        <v>242</v>
      </c>
      <c r="AH240" s="27">
        <v>0</v>
      </c>
      <c r="AI240">
        <v>0</v>
      </c>
      <c r="AJ240" s="21">
        <f t="shared" si="42"/>
        <v>0</v>
      </c>
      <c r="AK240" s="27">
        <v>0</v>
      </c>
      <c r="AL240">
        <v>0</v>
      </c>
      <c r="AM240" s="36">
        <f t="shared" si="43"/>
        <v>0</v>
      </c>
      <c r="AN240" s="27">
        <v>0</v>
      </c>
      <c r="AO240">
        <v>0</v>
      </c>
      <c r="AP240" s="36">
        <f t="shared" si="44"/>
        <v>0</v>
      </c>
      <c r="AR240" t="s">
        <v>242</v>
      </c>
      <c r="AU240" s="27">
        <v>0</v>
      </c>
      <c r="AV240">
        <v>0</v>
      </c>
      <c r="AW240" s="21">
        <f t="shared" si="46"/>
        <v>0</v>
      </c>
      <c r="AX240" t="s">
        <v>242</v>
      </c>
      <c r="BA240" s="27">
        <v>1</v>
      </c>
      <c r="BB240">
        <v>2</v>
      </c>
      <c r="BC240" s="21">
        <f t="shared" si="41"/>
        <v>16.666666666666664</v>
      </c>
      <c r="BD240" t="s">
        <v>242</v>
      </c>
      <c r="BG240" s="27">
        <v>1</v>
      </c>
      <c r="BH240">
        <v>7.3</v>
      </c>
      <c r="BJ240">
        <v>2</v>
      </c>
      <c r="BM240" s="27">
        <v>1</v>
      </c>
      <c r="BN240">
        <v>2</v>
      </c>
      <c r="BQ240" s="27">
        <v>1</v>
      </c>
      <c r="BR240">
        <v>4</v>
      </c>
      <c r="BS240" s="21">
        <f t="shared" si="40"/>
        <v>33.333333333333329</v>
      </c>
      <c r="BT240" t="s">
        <v>4956</v>
      </c>
      <c r="BU240">
        <v>1</v>
      </c>
      <c r="BX240" s="27">
        <v>1</v>
      </c>
      <c r="BY240">
        <v>3</v>
      </c>
      <c r="BZ240" s="21">
        <f>BY240/AD240*100</f>
        <v>25</v>
      </c>
      <c r="CA240" t="s">
        <v>242</v>
      </c>
      <c r="CB240">
        <v>1</v>
      </c>
      <c r="CE240" s="27">
        <v>0</v>
      </c>
    </row>
    <row r="241" spans="1:84" ht="15" hidden="1" customHeight="1" x14ac:dyDescent="0.2">
      <c r="A241">
        <v>240</v>
      </c>
      <c r="B241">
        <v>264</v>
      </c>
      <c r="C241" s="1">
        <v>44795.604861111111</v>
      </c>
      <c r="D241" s="1">
        <v>44795.604861111111</v>
      </c>
      <c r="E241">
        <v>4</v>
      </c>
      <c r="G241" t="s">
        <v>242</v>
      </c>
      <c r="H241" t="s">
        <v>242</v>
      </c>
      <c r="I241">
        <v>1</v>
      </c>
      <c r="J241" s="1">
        <v>44795.604861111111</v>
      </c>
      <c r="K241" t="s">
        <v>4973</v>
      </c>
      <c r="L241" t="s">
        <v>242</v>
      </c>
      <c r="M241" t="s">
        <v>242</v>
      </c>
      <c r="P241" t="s">
        <v>242</v>
      </c>
      <c r="Q241" t="s">
        <v>242</v>
      </c>
      <c r="T241" t="s">
        <v>4974</v>
      </c>
      <c r="U241" t="s">
        <v>4975</v>
      </c>
      <c r="V241" t="s">
        <v>4976</v>
      </c>
      <c r="W241">
        <v>5122</v>
      </c>
      <c r="X241" t="s">
        <v>350</v>
      </c>
      <c r="Y241" t="s">
        <v>351</v>
      </c>
      <c r="Z241">
        <v>2020</v>
      </c>
      <c r="AA241">
        <v>0.5</v>
      </c>
      <c r="AB241">
        <v>4</v>
      </c>
      <c r="AD241">
        <v>13</v>
      </c>
      <c r="AE241" t="s">
        <v>242</v>
      </c>
      <c r="AH241" s="27">
        <v>1</v>
      </c>
      <c r="AI241">
        <v>9</v>
      </c>
      <c r="AJ241" s="21">
        <f t="shared" si="42"/>
        <v>69.230769230769226</v>
      </c>
      <c r="AK241" s="27">
        <v>0</v>
      </c>
      <c r="AL241">
        <v>0</v>
      </c>
      <c r="AM241" s="36">
        <f t="shared" si="43"/>
        <v>0</v>
      </c>
      <c r="AN241" s="27">
        <v>0</v>
      </c>
      <c r="AO241">
        <v>0</v>
      </c>
      <c r="AP241" s="36">
        <f t="shared" si="44"/>
        <v>0</v>
      </c>
      <c r="AR241">
        <v>3</v>
      </c>
      <c r="AU241" s="27">
        <v>1</v>
      </c>
      <c r="AV241">
        <v>1</v>
      </c>
      <c r="AW241" s="21">
        <f t="shared" si="46"/>
        <v>7.6923076923076925</v>
      </c>
      <c r="AX241">
        <v>2</v>
      </c>
      <c r="BA241" s="27">
        <v>1</v>
      </c>
      <c r="BB241">
        <v>3</v>
      </c>
      <c r="BC241" s="21">
        <f t="shared" si="41"/>
        <v>23.076923076923077</v>
      </c>
      <c r="BD241" t="s">
        <v>242</v>
      </c>
      <c r="BG241" s="27">
        <v>1</v>
      </c>
      <c r="BH241">
        <v>6</v>
      </c>
      <c r="BJ241">
        <v>2</v>
      </c>
      <c r="BM241" s="27">
        <v>1</v>
      </c>
      <c r="BN241">
        <v>2</v>
      </c>
      <c r="BQ241" s="27">
        <v>1</v>
      </c>
      <c r="BR241">
        <v>4</v>
      </c>
      <c r="BS241" s="21">
        <f t="shared" si="40"/>
        <v>30.76923076923077</v>
      </c>
      <c r="BT241" t="s">
        <v>4977</v>
      </c>
      <c r="BU241">
        <v>3</v>
      </c>
      <c r="BX241" s="27">
        <v>1</v>
      </c>
      <c r="BY241">
        <v>3</v>
      </c>
      <c r="BZ241" s="21">
        <f>BY241/AD241*100</f>
        <v>23.076923076923077</v>
      </c>
      <c r="CA241">
        <v>2</v>
      </c>
      <c r="CB241">
        <v>1</v>
      </c>
      <c r="CE241" s="27">
        <v>0</v>
      </c>
    </row>
    <row r="242" spans="1:84" ht="15" hidden="1" customHeight="1" x14ac:dyDescent="0.2">
      <c r="A242">
        <v>241</v>
      </c>
      <c r="B242">
        <v>265</v>
      </c>
      <c r="C242" s="1">
        <v>44795.604861111111</v>
      </c>
      <c r="D242" s="1">
        <v>44795.604861111111</v>
      </c>
      <c r="E242">
        <v>4</v>
      </c>
      <c r="G242" t="s">
        <v>242</v>
      </c>
      <c r="H242" t="s">
        <v>242</v>
      </c>
      <c r="I242">
        <v>1</v>
      </c>
      <c r="J242" s="1">
        <v>44795.604861111111</v>
      </c>
      <c r="K242" t="s">
        <v>4998</v>
      </c>
      <c r="L242" t="s">
        <v>242</v>
      </c>
      <c r="M242" t="s">
        <v>242</v>
      </c>
      <c r="P242" t="s">
        <v>242</v>
      </c>
      <c r="Q242" t="s">
        <v>242</v>
      </c>
      <c r="T242" t="s">
        <v>4999</v>
      </c>
      <c r="U242" t="s">
        <v>5000</v>
      </c>
      <c r="V242">
        <v>844741108</v>
      </c>
      <c r="W242">
        <v>4512</v>
      </c>
      <c r="X242" t="s">
        <v>476</v>
      </c>
      <c r="Y242" t="s">
        <v>4555</v>
      </c>
      <c r="Z242">
        <v>2019</v>
      </c>
      <c r="AA242">
        <v>0.5</v>
      </c>
      <c r="AB242">
        <v>15</v>
      </c>
      <c r="AD242">
        <v>11</v>
      </c>
      <c r="AE242" t="s">
        <v>242</v>
      </c>
      <c r="AH242" s="27">
        <v>0</v>
      </c>
      <c r="AI242">
        <v>0</v>
      </c>
      <c r="AJ242" s="21">
        <f t="shared" si="42"/>
        <v>0</v>
      </c>
      <c r="AK242" s="27">
        <v>0</v>
      </c>
      <c r="AL242">
        <v>0</v>
      </c>
      <c r="AM242" s="36">
        <f t="shared" si="43"/>
        <v>0</v>
      </c>
      <c r="AN242" s="27">
        <v>0</v>
      </c>
      <c r="AO242">
        <v>0</v>
      </c>
      <c r="AP242" s="36">
        <f t="shared" si="44"/>
        <v>0</v>
      </c>
      <c r="AR242" t="s">
        <v>242</v>
      </c>
      <c r="AU242" s="27">
        <v>1</v>
      </c>
      <c r="AV242">
        <v>1</v>
      </c>
      <c r="AW242" s="21">
        <f t="shared" si="46"/>
        <v>9.0909090909090917</v>
      </c>
      <c r="AX242">
        <v>2</v>
      </c>
      <c r="BA242" s="27">
        <v>0</v>
      </c>
      <c r="BB242">
        <v>0</v>
      </c>
      <c r="BC242" s="21">
        <f t="shared" si="41"/>
        <v>0</v>
      </c>
      <c r="BD242" t="s">
        <v>242</v>
      </c>
      <c r="BG242" s="27">
        <v>0</v>
      </c>
      <c r="BJ242" t="s">
        <v>242</v>
      </c>
      <c r="BM242" s="27">
        <v>0.5</v>
      </c>
      <c r="BN242">
        <v>2</v>
      </c>
      <c r="BQ242" s="27">
        <v>0</v>
      </c>
      <c r="BR242">
        <v>0</v>
      </c>
      <c r="BS242" s="21">
        <f t="shared" si="40"/>
        <v>0</v>
      </c>
      <c r="BU242" t="s">
        <v>242</v>
      </c>
      <c r="BX242" s="27">
        <v>0</v>
      </c>
      <c r="BY242" s="24">
        <v>0</v>
      </c>
      <c r="BZ242" s="21">
        <f t="shared" ref="BZ242:BZ243" si="52">BY242/AD242*100</f>
        <v>0</v>
      </c>
      <c r="CA242" t="s">
        <v>242</v>
      </c>
      <c r="CB242" t="s">
        <v>242</v>
      </c>
      <c r="CE242" s="27">
        <v>0.5</v>
      </c>
      <c r="CF242" s="2" t="s">
        <v>5001</v>
      </c>
    </row>
    <row r="243" spans="1:84" ht="15" hidden="1" customHeight="1" x14ac:dyDescent="0.2">
      <c r="A243">
        <v>242</v>
      </c>
      <c r="B243">
        <v>266</v>
      </c>
      <c r="C243" s="1">
        <v>44795.604861111111</v>
      </c>
      <c r="D243" s="1">
        <v>44795.604861111111</v>
      </c>
      <c r="E243">
        <v>4</v>
      </c>
      <c r="G243" t="s">
        <v>242</v>
      </c>
      <c r="H243" t="s">
        <v>242</v>
      </c>
      <c r="I243">
        <v>1</v>
      </c>
      <c r="J243" s="1">
        <v>44795.604861111111</v>
      </c>
      <c r="K243" t="s">
        <v>5010</v>
      </c>
      <c r="L243" t="s">
        <v>242</v>
      </c>
      <c r="M243" t="s">
        <v>242</v>
      </c>
      <c r="P243" t="s">
        <v>242</v>
      </c>
      <c r="Q243" t="s">
        <v>242</v>
      </c>
      <c r="T243" t="s">
        <v>5011</v>
      </c>
      <c r="U243" t="s">
        <v>5012</v>
      </c>
      <c r="V243">
        <v>681919106</v>
      </c>
      <c r="W243">
        <v>7311</v>
      </c>
      <c r="X243" t="s">
        <v>1487</v>
      </c>
      <c r="Y243" t="s">
        <v>1488</v>
      </c>
      <c r="Z243">
        <v>2020</v>
      </c>
      <c r="AA243">
        <v>0.5</v>
      </c>
      <c r="AB243">
        <v>9</v>
      </c>
      <c r="AD243">
        <v>9</v>
      </c>
      <c r="AE243" t="s">
        <v>242</v>
      </c>
      <c r="AH243" s="27">
        <v>0</v>
      </c>
      <c r="AI243">
        <v>0</v>
      </c>
      <c r="AJ243" s="21">
        <f t="shared" si="42"/>
        <v>0</v>
      </c>
      <c r="AK243" s="27">
        <v>0</v>
      </c>
      <c r="AL243">
        <v>0</v>
      </c>
      <c r="AM243" s="36">
        <f t="shared" si="43"/>
        <v>0</v>
      </c>
      <c r="AN243" s="27">
        <v>0</v>
      </c>
      <c r="AO243">
        <v>0</v>
      </c>
      <c r="AP243" s="36">
        <f t="shared" si="44"/>
        <v>0</v>
      </c>
      <c r="AR243" t="s">
        <v>242</v>
      </c>
      <c r="AU243" s="27">
        <v>1</v>
      </c>
      <c r="AV243">
        <v>1</v>
      </c>
      <c r="AW243" s="21">
        <f t="shared" si="46"/>
        <v>11.111111111111111</v>
      </c>
      <c r="AX243">
        <v>2</v>
      </c>
      <c r="BA243" s="27">
        <v>1</v>
      </c>
      <c r="BB243">
        <v>3</v>
      </c>
      <c r="BC243" s="21">
        <f t="shared" si="41"/>
        <v>33.333333333333329</v>
      </c>
      <c r="BD243" t="s">
        <v>242</v>
      </c>
      <c r="BG243" s="27">
        <v>1</v>
      </c>
      <c r="BJ243">
        <v>2</v>
      </c>
      <c r="BM243" s="27">
        <v>1</v>
      </c>
      <c r="BN243">
        <v>2</v>
      </c>
      <c r="BQ243" s="27">
        <v>1</v>
      </c>
      <c r="BR243">
        <v>6</v>
      </c>
      <c r="BS243" s="21">
        <f t="shared" si="40"/>
        <v>66.666666666666657</v>
      </c>
      <c r="BT243" t="s">
        <v>3799</v>
      </c>
      <c r="BU243">
        <v>1</v>
      </c>
      <c r="BX243" s="27">
        <v>0</v>
      </c>
      <c r="BY243" s="24">
        <v>0</v>
      </c>
      <c r="BZ243" s="21">
        <f t="shared" si="52"/>
        <v>0</v>
      </c>
      <c r="CA243" t="s">
        <v>242</v>
      </c>
      <c r="CB243" t="s">
        <v>242</v>
      </c>
      <c r="CE243" s="27">
        <v>0</v>
      </c>
    </row>
    <row r="244" spans="1:84" ht="15" hidden="1" customHeight="1" x14ac:dyDescent="0.2">
      <c r="A244" s="10">
        <v>243</v>
      </c>
      <c r="B244">
        <v>267</v>
      </c>
      <c r="C244" s="1">
        <v>44795.604861111111</v>
      </c>
      <c r="D244" s="1">
        <v>44795.604861111111</v>
      </c>
      <c r="E244">
        <v>4</v>
      </c>
      <c r="G244" t="s">
        <v>242</v>
      </c>
      <c r="H244" t="s">
        <v>242</v>
      </c>
      <c r="I244">
        <v>1</v>
      </c>
      <c r="J244" s="1">
        <v>44795.604861111111</v>
      </c>
      <c r="K244" t="s">
        <v>5020</v>
      </c>
      <c r="L244" t="s">
        <v>242</v>
      </c>
      <c r="M244" t="s">
        <v>242</v>
      </c>
      <c r="P244" t="s">
        <v>242</v>
      </c>
      <c r="Q244" t="s">
        <v>242</v>
      </c>
      <c r="T244" s="10" t="s">
        <v>5021</v>
      </c>
      <c r="U244" t="s">
        <v>5022</v>
      </c>
      <c r="V244">
        <v>548661107</v>
      </c>
      <c r="W244">
        <v>5211</v>
      </c>
      <c r="X244" s="10" t="s">
        <v>271</v>
      </c>
      <c r="Y244" s="10" t="s">
        <v>272</v>
      </c>
      <c r="Z244" s="10">
        <v>2019</v>
      </c>
      <c r="AA244" s="10">
        <v>0.5</v>
      </c>
      <c r="AB244">
        <v>4</v>
      </c>
      <c r="AD244" s="10">
        <v>12</v>
      </c>
      <c r="AE244" t="s">
        <v>242</v>
      </c>
      <c r="AH244" s="22">
        <v>1</v>
      </c>
      <c r="AI244" s="10">
        <v>10</v>
      </c>
      <c r="AJ244" s="21">
        <f t="shared" si="42"/>
        <v>83.333333333333343</v>
      </c>
      <c r="AK244" s="22">
        <v>0</v>
      </c>
      <c r="AL244" s="10">
        <v>0</v>
      </c>
      <c r="AM244" s="36">
        <f t="shared" si="43"/>
        <v>0</v>
      </c>
      <c r="AN244" s="22">
        <v>0</v>
      </c>
      <c r="AO244" s="10">
        <v>0</v>
      </c>
      <c r="AP244" s="36">
        <f t="shared" si="44"/>
        <v>0</v>
      </c>
      <c r="AQ244" t="s">
        <v>5023</v>
      </c>
      <c r="AR244">
        <v>3</v>
      </c>
      <c r="AU244" s="22">
        <v>1</v>
      </c>
      <c r="AV244" s="10">
        <v>1</v>
      </c>
      <c r="AW244" s="21">
        <f t="shared" si="46"/>
        <v>8.3333333333333321</v>
      </c>
      <c r="AX244">
        <v>2</v>
      </c>
      <c r="BA244" s="22">
        <v>1</v>
      </c>
      <c r="BB244" s="10">
        <v>3</v>
      </c>
      <c r="BC244" s="21">
        <f t="shared" si="41"/>
        <v>25</v>
      </c>
      <c r="BD244" t="s">
        <v>242</v>
      </c>
      <c r="BG244" s="22">
        <v>1</v>
      </c>
      <c r="BH244" s="10">
        <v>5.5</v>
      </c>
      <c r="BI244" s="10"/>
      <c r="BJ244">
        <v>2</v>
      </c>
      <c r="BM244" s="22">
        <v>1</v>
      </c>
      <c r="BN244">
        <v>2</v>
      </c>
      <c r="BQ244" s="22">
        <v>1</v>
      </c>
      <c r="BR244" s="10">
        <v>4</v>
      </c>
      <c r="BS244" s="21">
        <f t="shared" si="40"/>
        <v>33.333333333333329</v>
      </c>
      <c r="BT244" s="10"/>
      <c r="BU244" s="10">
        <v>3</v>
      </c>
      <c r="BV244" s="10"/>
      <c r="BW244" s="10"/>
      <c r="BX244" s="22">
        <v>1</v>
      </c>
      <c r="BY244" s="10">
        <v>4</v>
      </c>
      <c r="BZ244" s="21">
        <f>BY244/AD244*100</f>
        <v>33.333333333333329</v>
      </c>
      <c r="CA244" s="10">
        <v>2</v>
      </c>
      <c r="CB244" s="10">
        <v>1</v>
      </c>
      <c r="CC244" s="10"/>
      <c r="CD244" s="10"/>
      <c r="CE244" s="22">
        <v>0</v>
      </c>
      <c r="CF244" s="10"/>
    </row>
    <row r="245" spans="1:84" ht="15" hidden="1" customHeight="1" x14ac:dyDescent="0.2">
      <c r="A245">
        <v>244</v>
      </c>
      <c r="B245">
        <v>268</v>
      </c>
      <c r="C245" s="1">
        <v>44795.604861111111</v>
      </c>
      <c r="D245" s="1">
        <v>44795.604861111111</v>
      </c>
      <c r="E245">
        <v>4</v>
      </c>
      <c r="G245" t="s">
        <v>242</v>
      </c>
      <c r="H245" t="s">
        <v>242</v>
      </c>
      <c r="I245">
        <v>1</v>
      </c>
      <c r="J245" s="1">
        <v>44795.604861111111</v>
      </c>
      <c r="K245" t="s">
        <v>5039</v>
      </c>
      <c r="L245" t="s">
        <v>242</v>
      </c>
      <c r="M245" t="s">
        <v>242</v>
      </c>
      <c r="P245" t="s">
        <v>242</v>
      </c>
      <c r="Q245" t="s">
        <v>242</v>
      </c>
      <c r="T245" t="s">
        <v>5040</v>
      </c>
      <c r="U245" t="s">
        <v>5041</v>
      </c>
      <c r="V245" t="s">
        <v>5042</v>
      </c>
      <c r="W245">
        <v>6324</v>
      </c>
      <c r="X245" t="s">
        <v>350</v>
      </c>
      <c r="Y245" t="s">
        <v>351</v>
      </c>
      <c r="Z245">
        <v>2020</v>
      </c>
      <c r="AA245">
        <v>0</v>
      </c>
      <c r="AD245">
        <v>12</v>
      </c>
      <c r="AE245" t="s">
        <v>242</v>
      </c>
      <c r="AH245" s="27">
        <v>0</v>
      </c>
      <c r="AI245">
        <v>0</v>
      </c>
      <c r="AJ245" s="21">
        <f t="shared" si="42"/>
        <v>0</v>
      </c>
      <c r="AK245" s="27">
        <v>0</v>
      </c>
      <c r="AL245">
        <v>0</v>
      </c>
      <c r="AM245" s="36">
        <f t="shared" si="43"/>
        <v>0</v>
      </c>
      <c r="AN245" s="27">
        <v>0</v>
      </c>
      <c r="AO245">
        <v>0</v>
      </c>
      <c r="AP245" s="36">
        <f t="shared" si="44"/>
        <v>0</v>
      </c>
      <c r="AR245" t="s">
        <v>242</v>
      </c>
      <c r="AU245" s="27">
        <v>1</v>
      </c>
      <c r="AV245">
        <v>1</v>
      </c>
      <c r="AW245" s="21">
        <f t="shared" si="46"/>
        <v>8.3333333333333321</v>
      </c>
      <c r="AX245">
        <v>2</v>
      </c>
      <c r="BA245" s="27">
        <v>1</v>
      </c>
      <c r="BB245">
        <v>2</v>
      </c>
      <c r="BC245" s="21">
        <f t="shared" si="41"/>
        <v>16.666666666666664</v>
      </c>
      <c r="BD245" t="s">
        <v>242</v>
      </c>
      <c r="BG245" s="27">
        <v>0</v>
      </c>
      <c r="BJ245" t="s">
        <v>242</v>
      </c>
      <c r="BM245" s="27">
        <v>1</v>
      </c>
      <c r="BN245">
        <v>2</v>
      </c>
      <c r="BQ245" s="27">
        <v>1</v>
      </c>
      <c r="BR245">
        <v>2</v>
      </c>
      <c r="BS245" s="21">
        <f t="shared" si="40"/>
        <v>16.666666666666664</v>
      </c>
      <c r="BT245" t="s">
        <v>5043</v>
      </c>
      <c r="BU245">
        <v>1</v>
      </c>
      <c r="BX245" s="27">
        <v>1</v>
      </c>
      <c r="BY245">
        <v>5</v>
      </c>
      <c r="BZ245" s="21">
        <f>BY245/AD245*100</f>
        <v>41.666666666666671</v>
      </c>
      <c r="CA245">
        <v>2</v>
      </c>
      <c r="CB245">
        <v>1</v>
      </c>
      <c r="CE245" s="27">
        <v>0</v>
      </c>
    </row>
    <row r="246" spans="1:84" ht="15" hidden="1" customHeight="1" x14ac:dyDescent="0.2">
      <c r="A246">
        <v>245</v>
      </c>
      <c r="B246">
        <v>269</v>
      </c>
      <c r="C246" s="1">
        <v>44795.604861111111</v>
      </c>
      <c r="D246" s="1">
        <v>44795.604861111111</v>
      </c>
      <c r="E246">
        <v>4</v>
      </c>
      <c r="G246" t="s">
        <v>242</v>
      </c>
      <c r="H246" t="s">
        <v>242</v>
      </c>
      <c r="I246">
        <v>1</v>
      </c>
      <c r="J246" s="1">
        <v>44795.604861111111</v>
      </c>
      <c r="K246" t="s">
        <v>5054</v>
      </c>
      <c r="L246" t="s">
        <v>242</v>
      </c>
      <c r="M246" t="s">
        <v>242</v>
      </c>
      <c r="P246" t="s">
        <v>242</v>
      </c>
      <c r="Q246" t="s">
        <v>242</v>
      </c>
      <c r="T246" t="s">
        <v>5055</v>
      </c>
      <c r="U246" t="s">
        <v>5056</v>
      </c>
      <c r="V246">
        <v>532457108</v>
      </c>
      <c r="W246">
        <v>2834</v>
      </c>
      <c r="X246" t="s">
        <v>350</v>
      </c>
      <c r="Y246" t="s">
        <v>974</v>
      </c>
      <c r="Z246">
        <v>2020</v>
      </c>
      <c r="AA246">
        <v>0.5</v>
      </c>
      <c r="AB246">
        <v>9</v>
      </c>
      <c r="AD246">
        <v>15</v>
      </c>
      <c r="AE246" t="s">
        <v>242</v>
      </c>
      <c r="AH246" s="27">
        <v>1</v>
      </c>
      <c r="AI246">
        <v>9</v>
      </c>
      <c r="AJ246" s="21">
        <f t="shared" si="42"/>
        <v>60</v>
      </c>
      <c r="AK246" s="27">
        <v>0</v>
      </c>
      <c r="AL246">
        <v>0</v>
      </c>
      <c r="AM246" s="36">
        <f t="shared" si="43"/>
        <v>0</v>
      </c>
      <c r="AN246" s="27">
        <v>0</v>
      </c>
      <c r="AO246">
        <v>0</v>
      </c>
      <c r="AP246" s="36">
        <f t="shared" si="44"/>
        <v>0</v>
      </c>
      <c r="AQ246" t="s">
        <v>5057</v>
      </c>
      <c r="AR246">
        <v>2</v>
      </c>
      <c r="AU246" s="27">
        <v>1</v>
      </c>
      <c r="AV246">
        <v>1</v>
      </c>
      <c r="AW246" s="21">
        <f t="shared" si="46"/>
        <v>6.666666666666667</v>
      </c>
      <c r="AX246">
        <v>2</v>
      </c>
      <c r="BA246" s="27">
        <v>0</v>
      </c>
      <c r="BB246">
        <v>0</v>
      </c>
      <c r="BC246" s="21">
        <f t="shared" si="41"/>
        <v>0</v>
      </c>
      <c r="BD246" t="s">
        <v>242</v>
      </c>
      <c r="BG246" s="27">
        <v>1</v>
      </c>
      <c r="BJ246">
        <v>2</v>
      </c>
      <c r="BM246" s="27">
        <v>1</v>
      </c>
      <c r="BN246">
        <v>2</v>
      </c>
      <c r="BQ246" s="27">
        <v>1</v>
      </c>
      <c r="BR246">
        <v>6</v>
      </c>
      <c r="BS246" s="21">
        <f t="shared" si="40"/>
        <v>40</v>
      </c>
      <c r="BU246">
        <v>1</v>
      </c>
      <c r="BX246" s="27">
        <v>1</v>
      </c>
      <c r="BY246">
        <v>7</v>
      </c>
      <c r="BZ246" s="21">
        <f>BY246/AD246*100</f>
        <v>46.666666666666664</v>
      </c>
      <c r="CA246">
        <v>1</v>
      </c>
      <c r="CB246">
        <v>1</v>
      </c>
      <c r="CE246" s="27">
        <v>0</v>
      </c>
    </row>
    <row r="247" spans="1:84" ht="15" hidden="1" customHeight="1" x14ac:dyDescent="0.2">
      <c r="A247">
        <v>246</v>
      </c>
      <c r="B247">
        <v>270</v>
      </c>
      <c r="C247" s="1">
        <v>44795.604861111111</v>
      </c>
      <c r="D247" s="1">
        <v>44795.604861111111</v>
      </c>
      <c r="E247">
        <v>4</v>
      </c>
      <c r="G247" t="s">
        <v>242</v>
      </c>
      <c r="H247" t="s">
        <v>242</v>
      </c>
      <c r="I247">
        <v>1</v>
      </c>
      <c r="J247" s="1">
        <v>44795.604861111111</v>
      </c>
      <c r="K247" t="s">
        <v>5073</v>
      </c>
      <c r="L247" t="s">
        <v>242</v>
      </c>
      <c r="M247" t="s">
        <v>242</v>
      </c>
      <c r="P247" t="s">
        <v>242</v>
      </c>
      <c r="Q247" t="s">
        <v>242</v>
      </c>
      <c r="T247" t="s">
        <v>5074</v>
      </c>
      <c r="U247" t="s">
        <v>5075</v>
      </c>
      <c r="V247" t="s">
        <v>5076</v>
      </c>
      <c r="W247">
        <v>7380</v>
      </c>
      <c r="X247" t="s">
        <v>476</v>
      </c>
      <c r="Y247" t="s">
        <v>477</v>
      </c>
      <c r="Z247">
        <v>2021</v>
      </c>
      <c r="AA247">
        <v>0.5</v>
      </c>
      <c r="AB247">
        <v>4</v>
      </c>
      <c r="AD247">
        <v>12</v>
      </c>
      <c r="AE247" t="s">
        <v>242</v>
      </c>
      <c r="AH247" s="27">
        <v>1</v>
      </c>
      <c r="AI247">
        <v>10</v>
      </c>
      <c r="AJ247" s="21">
        <f t="shared" si="42"/>
        <v>83.333333333333343</v>
      </c>
      <c r="AK247" s="27">
        <v>1</v>
      </c>
      <c r="AL247">
        <v>6</v>
      </c>
      <c r="AM247" s="36">
        <f t="shared" si="43"/>
        <v>50</v>
      </c>
      <c r="AN247" s="27">
        <v>0</v>
      </c>
      <c r="AO247">
        <v>0</v>
      </c>
      <c r="AP247" s="36">
        <f t="shared" si="44"/>
        <v>0</v>
      </c>
      <c r="AR247">
        <v>3</v>
      </c>
      <c r="AU247" s="27">
        <v>1</v>
      </c>
      <c r="AV247">
        <v>1</v>
      </c>
      <c r="AW247" s="21">
        <f t="shared" si="46"/>
        <v>8.3333333333333321</v>
      </c>
      <c r="AX247">
        <v>2</v>
      </c>
      <c r="BA247" s="27">
        <v>1</v>
      </c>
      <c r="BB247">
        <v>2</v>
      </c>
      <c r="BC247" s="21">
        <f t="shared" si="41"/>
        <v>16.666666666666664</v>
      </c>
      <c r="BD247" t="s">
        <v>242</v>
      </c>
      <c r="BG247" s="27">
        <v>1</v>
      </c>
      <c r="BH247">
        <v>5.4</v>
      </c>
      <c r="BJ247">
        <v>3</v>
      </c>
      <c r="BM247" s="27">
        <v>1</v>
      </c>
      <c r="BN247">
        <v>2</v>
      </c>
      <c r="BQ247" s="27">
        <v>1</v>
      </c>
      <c r="BR247">
        <v>3</v>
      </c>
      <c r="BS247" s="21">
        <f t="shared" si="40"/>
        <v>25</v>
      </c>
      <c r="BT247" t="s">
        <v>3455</v>
      </c>
      <c r="BU247">
        <v>3</v>
      </c>
      <c r="BX247" s="27">
        <v>1</v>
      </c>
      <c r="BY247">
        <v>2</v>
      </c>
      <c r="BZ247" s="21">
        <f>BY247/AD247*100</f>
        <v>16.666666666666664</v>
      </c>
      <c r="CA247">
        <v>2</v>
      </c>
      <c r="CB247">
        <v>1</v>
      </c>
      <c r="CE247" s="27">
        <v>0</v>
      </c>
    </row>
    <row r="248" spans="1:84" ht="15" hidden="1" customHeight="1" x14ac:dyDescent="0.2">
      <c r="A248">
        <v>247</v>
      </c>
      <c r="B248">
        <v>271</v>
      </c>
      <c r="C248" s="1">
        <v>44795.604861111111</v>
      </c>
      <c r="D248" s="1">
        <v>44795.604861111111</v>
      </c>
      <c r="E248">
        <v>4</v>
      </c>
      <c r="G248" t="s">
        <v>242</v>
      </c>
      <c r="H248" t="s">
        <v>242</v>
      </c>
      <c r="I248">
        <v>1</v>
      </c>
      <c r="J248" s="1">
        <v>44795.604861111111</v>
      </c>
      <c r="K248" t="s">
        <v>5092</v>
      </c>
      <c r="L248" t="s">
        <v>242</v>
      </c>
      <c r="M248" t="s">
        <v>242</v>
      </c>
      <c r="P248" t="s">
        <v>242</v>
      </c>
      <c r="Q248" t="s">
        <v>242</v>
      </c>
      <c r="T248" t="s">
        <v>5093</v>
      </c>
      <c r="U248" t="s">
        <v>5094</v>
      </c>
      <c r="V248">
        <v>828806109</v>
      </c>
      <c r="W248">
        <v>6798</v>
      </c>
      <c r="X248" t="s">
        <v>659</v>
      </c>
      <c r="Y248" t="s">
        <v>660</v>
      </c>
      <c r="Z248">
        <v>2020</v>
      </c>
      <c r="AA248">
        <v>0.5</v>
      </c>
      <c r="AB248">
        <v>15</v>
      </c>
      <c r="AD248">
        <v>13</v>
      </c>
      <c r="AE248" t="s">
        <v>242</v>
      </c>
      <c r="AH248" s="27">
        <v>1</v>
      </c>
      <c r="AI248">
        <v>11</v>
      </c>
      <c r="AJ248" s="21">
        <f t="shared" si="42"/>
        <v>84.615384615384613</v>
      </c>
      <c r="AK248" s="27">
        <v>0</v>
      </c>
      <c r="AL248">
        <v>0</v>
      </c>
      <c r="AM248" s="36">
        <f t="shared" si="43"/>
        <v>0</v>
      </c>
      <c r="AN248" s="27">
        <v>0</v>
      </c>
      <c r="AO248">
        <v>0</v>
      </c>
      <c r="AP248" s="36">
        <f t="shared" si="44"/>
        <v>0</v>
      </c>
      <c r="AQ248" t="s">
        <v>5095</v>
      </c>
      <c r="AR248">
        <v>3</v>
      </c>
      <c r="AU248" s="27">
        <v>1</v>
      </c>
      <c r="AV248">
        <v>1</v>
      </c>
      <c r="AW248" s="21">
        <f t="shared" si="46"/>
        <v>7.6923076923076925</v>
      </c>
      <c r="AX248">
        <v>2</v>
      </c>
      <c r="BA248" s="27">
        <v>1</v>
      </c>
      <c r="BB248">
        <v>2</v>
      </c>
      <c r="BC248" s="21">
        <f t="shared" si="41"/>
        <v>15.384615384615385</v>
      </c>
      <c r="BD248" t="s">
        <v>242</v>
      </c>
      <c r="BG248" s="27">
        <v>1</v>
      </c>
      <c r="BJ248">
        <v>3</v>
      </c>
      <c r="BM248" s="27">
        <v>1</v>
      </c>
      <c r="BN248">
        <v>2</v>
      </c>
      <c r="BQ248" s="27">
        <v>0.5</v>
      </c>
      <c r="BR248">
        <v>4</v>
      </c>
      <c r="BS248" s="21">
        <f t="shared" si="40"/>
        <v>30.76923076923077</v>
      </c>
      <c r="BT248" t="s">
        <v>5096</v>
      </c>
      <c r="BU248">
        <v>3</v>
      </c>
      <c r="BX248" s="27">
        <v>0</v>
      </c>
      <c r="BY248" s="24">
        <v>0</v>
      </c>
      <c r="BZ248" s="21">
        <f t="shared" ref="BZ248:BZ249" si="53">BY248/AD248*100</f>
        <v>0</v>
      </c>
      <c r="CA248" t="s">
        <v>242</v>
      </c>
      <c r="CB248" t="s">
        <v>242</v>
      </c>
      <c r="CE248" s="27">
        <v>0</v>
      </c>
    </row>
    <row r="249" spans="1:84" ht="15" hidden="1" customHeight="1" x14ac:dyDescent="0.2">
      <c r="A249">
        <v>248</v>
      </c>
      <c r="B249">
        <v>272</v>
      </c>
      <c r="C249" s="1">
        <v>44795.604861111111</v>
      </c>
      <c r="D249" s="1">
        <v>44795.604861111111</v>
      </c>
      <c r="E249">
        <v>4</v>
      </c>
      <c r="G249" t="s">
        <v>242</v>
      </c>
      <c r="H249" t="s">
        <v>242</v>
      </c>
      <c r="I249">
        <v>1</v>
      </c>
      <c r="J249" s="1">
        <v>44795.604861111111</v>
      </c>
      <c r="K249" t="s">
        <v>5110</v>
      </c>
      <c r="L249" t="s">
        <v>242</v>
      </c>
      <c r="M249" t="s">
        <v>242</v>
      </c>
      <c r="P249" t="s">
        <v>242</v>
      </c>
      <c r="Q249" t="s">
        <v>242</v>
      </c>
      <c r="T249" t="s">
        <v>5111</v>
      </c>
      <c r="U249" t="s">
        <v>5112</v>
      </c>
      <c r="V249" t="s">
        <v>5113</v>
      </c>
      <c r="W249">
        <v>6798</v>
      </c>
      <c r="X249" t="s">
        <v>659</v>
      </c>
      <c r="Y249" t="s">
        <v>660</v>
      </c>
      <c r="Z249">
        <v>2020</v>
      </c>
      <c r="AA249">
        <v>0.5</v>
      </c>
      <c r="AD249">
        <v>10</v>
      </c>
      <c r="AE249" t="s">
        <v>242</v>
      </c>
      <c r="AH249" s="27">
        <v>0</v>
      </c>
      <c r="AI249">
        <v>0</v>
      </c>
      <c r="AJ249" s="21">
        <f t="shared" si="42"/>
        <v>0</v>
      </c>
      <c r="AK249" s="27">
        <v>0</v>
      </c>
      <c r="AL249">
        <v>0</v>
      </c>
      <c r="AM249" s="36">
        <f t="shared" si="43"/>
        <v>0</v>
      </c>
      <c r="AN249" s="27">
        <v>0</v>
      </c>
      <c r="AO249">
        <v>0</v>
      </c>
      <c r="AP249" s="36">
        <f t="shared" si="44"/>
        <v>0</v>
      </c>
      <c r="AR249" t="s">
        <v>242</v>
      </c>
      <c r="AU249" s="27">
        <v>1</v>
      </c>
      <c r="AV249">
        <v>3</v>
      </c>
      <c r="AW249" s="21">
        <f t="shared" si="46"/>
        <v>30</v>
      </c>
      <c r="AX249">
        <v>3</v>
      </c>
      <c r="BA249" s="27">
        <v>1</v>
      </c>
      <c r="BB249">
        <v>2</v>
      </c>
      <c r="BC249" s="21">
        <f t="shared" si="41"/>
        <v>20</v>
      </c>
      <c r="BD249" t="s">
        <v>242</v>
      </c>
      <c r="BG249" s="27">
        <v>1</v>
      </c>
      <c r="BJ249">
        <v>2</v>
      </c>
      <c r="BM249" s="27">
        <v>1</v>
      </c>
      <c r="BN249">
        <v>2</v>
      </c>
      <c r="BQ249" s="27">
        <v>1</v>
      </c>
      <c r="BR249">
        <v>3</v>
      </c>
      <c r="BS249" s="21">
        <f t="shared" si="40"/>
        <v>30</v>
      </c>
      <c r="BU249">
        <v>1</v>
      </c>
      <c r="BX249" s="27">
        <v>0</v>
      </c>
      <c r="BY249" s="24">
        <v>0</v>
      </c>
      <c r="BZ249" s="21">
        <f t="shared" si="53"/>
        <v>0</v>
      </c>
      <c r="CA249" t="s">
        <v>242</v>
      </c>
      <c r="CB249" t="s">
        <v>242</v>
      </c>
      <c r="CE249" s="27">
        <v>0</v>
      </c>
    </row>
    <row r="250" spans="1:84" ht="15" hidden="1" customHeight="1" x14ac:dyDescent="0.2">
      <c r="A250">
        <v>249</v>
      </c>
      <c r="B250">
        <v>273</v>
      </c>
      <c r="C250" s="1">
        <v>44795.604861111111</v>
      </c>
      <c r="D250" s="1">
        <v>44795.604861111111</v>
      </c>
      <c r="E250">
        <v>4</v>
      </c>
      <c r="G250" t="s">
        <v>242</v>
      </c>
      <c r="H250" t="s">
        <v>242</v>
      </c>
      <c r="I250">
        <v>1</v>
      </c>
      <c r="J250" s="1">
        <v>44795.604861111111</v>
      </c>
      <c r="K250" t="s">
        <v>5124</v>
      </c>
      <c r="L250" t="s">
        <v>242</v>
      </c>
      <c r="M250" t="s">
        <v>242</v>
      </c>
      <c r="P250" t="s">
        <v>242</v>
      </c>
      <c r="Q250" t="s">
        <v>242</v>
      </c>
      <c r="T250" t="s">
        <v>5125</v>
      </c>
      <c r="U250" t="s">
        <v>5126</v>
      </c>
      <c r="V250">
        <v>126408103</v>
      </c>
      <c r="W250">
        <v>4011</v>
      </c>
      <c r="X250" t="s">
        <v>476</v>
      </c>
      <c r="Y250" t="s">
        <v>4369</v>
      </c>
      <c r="Z250">
        <v>2020</v>
      </c>
      <c r="AA250">
        <v>0.5</v>
      </c>
      <c r="AB250">
        <v>15</v>
      </c>
      <c r="AD250">
        <v>11</v>
      </c>
      <c r="AE250" t="s">
        <v>242</v>
      </c>
      <c r="AH250" s="27">
        <v>1</v>
      </c>
      <c r="AI250">
        <v>9</v>
      </c>
      <c r="AJ250" s="21">
        <f t="shared" si="42"/>
        <v>81.818181818181827</v>
      </c>
      <c r="AK250" s="27">
        <v>0</v>
      </c>
      <c r="AL250">
        <v>0</v>
      </c>
      <c r="AM250" s="36">
        <f t="shared" si="43"/>
        <v>0</v>
      </c>
      <c r="AN250" s="27">
        <v>0</v>
      </c>
      <c r="AO250">
        <v>0</v>
      </c>
      <c r="AP250" s="36">
        <f t="shared" si="44"/>
        <v>0</v>
      </c>
      <c r="AR250">
        <v>2</v>
      </c>
      <c r="AU250" s="27">
        <v>1</v>
      </c>
      <c r="AV250">
        <v>1</v>
      </c>
      <c r="AW250" s="21">
        <f t="shared" si="46"/>
        <v>9.0909090909090917</v>
      </c>
      <c r="AX250">
        <v>2</v>
      </c>
      <c r="BA250" s="27">
        <v>1</v>
      </c>
      <c r="BB250">
        <v>2</v>
      </c>
      <c r="BC250" s="21">
        <f t="shared" si="41"/>
        <v>18.181818181818183</v>
      </c>
      <c r="BD250" t="s">
        <v>242</v>
      </c>
      <c r="BG250" s="27">
        <v>1</v>
      </c>
      <c r="BH250">
        <v>5.8</v>
      </c>
      <c r="BJ250">
        <v>3</v>
      </c>
      <c r="BM250" s="27">
        <v>1</v>
      </c>
      <c r="BN250">
        <v>2</v>
      </c>
      <c r="BQ250" s="27">
        <v>1</v>
      </c>
      <c r="BR250">
        <v>3</v>
      </c>
      <c r="BS250" s="21">
        <f t="shared" si="40"/>
        <v>27.27272727272727</v>
      </c>
      <c r="BU250">
        <v>3</v>
      </c>
      <c r="BX250" s="27">
        <v>1</v>
      </c>
      <c r="BY250">
        <v>2</v>
      </c>
      <c r="BZ250" s="21">
        <f t="shared" ref="BZ250:BZ263" si="54">BY250/AD250*100</f>
        <v>18.181818181818183</v>
      </c>
      <c r="CA250">
        <v>2</v>
      </c>
      <c r="CB250">
        <v>3</v>
      </c>
      <c r="CE250" s="27">
        <v>0</v>
      </c>
    </row>
    <row r="251" spans="1:84" ht="15" hidden="1" customHeight="1" x14ac:dyDescent="0.2">
      <c r="A251" s="10">
        <v>250</v>
      </c>
      <c r="B251">
        <v>274</v>
      </c>
      <c r="C251" s="1">
        <v>44795.604861111111</v>
      </c>
      <c r="D251" s="1">
        <v>44795.604861111111</v>
      </c>
      <c r="E251">
        <v>4</v>
      </c>
      <c r="G251" t="s">
        <v>242</v>
      </c>
      <c r="H251" t="s">
        <v>242</v>
      </c>
      <c r="I251">
        <v>1</v>
      </c>
      <c r="J251" s="1">
        <v>44795.604861111111</v>
      </c>
      <c r="K251" t="s">
        <v>5141</v>
      </c>
      <c r="L251" t="s">
        <v>242</v>
      </c>
      <c r="M251" t="s">
        <v>242</v>
      </c>
      <c r="P251" t="s">
        <v>242</v>
      </c>
      <c r="Q251" t="s">
        <v>242</v>
      </c>
      <c r="T251" s="10" t="s">
        <v>5142</v>
      </c>
      <c r="U251" t="s">
        <v>5143</v>
      </c>
      <c r="V251">
        <v>571903202</v>
      </c>
      <c r="W251">
        <v>7011</v>
      </c>
      <c r="X251" s="10" t="s">
        <v>271</v>
      </c>
      <c r="Y251" s="10" t="s">
        <v>1304</v>
      </c>
      <c r="Z251" s="10">
        <v>2020</v>
      </c>
      <c r="AA251" s="10">
        <v>0.5</v>
      </c>
      <c r="AB251">
        <v>11</v>
      </c>
      <c r="AD251" s="10">
        <v>13</v>
      </c>
      <c r="AE251" t="s">
        <v>242</v>
      </c>
      <c r="AH251" s="22">
        <v>1</v>
      </c>
      <c r="AI251" s="10">
        <v>6</v>
      </c>
      <c r="AJ251" s="21">
        <f t="shared" si="42"/>
        <v>46.153846153846153</v>
      </c>
      <c r="AK251" s="22">
        <v>0</v>
      </c>
      <c r="AL251" s="10">
        <v>0</v>
      </c>
      <c r="AM251" s="36">
        <f t="shared" si="43"/>
        <v>0</v>
      </c>
      <c r="AN251" s="22">
        <v>0</v>
      </c>
      <c r="AO251" s="10">
        <v>0</v>
      </c>
      <c r="AP251" s="36">
        <f t="shared" si="44"/>
        <v>0</v>
      </c>
      <c r="AR251">
        <v>3</v>
      </c>
      <c r="AU251" s="22">
        <v>1</v>
      </c>
      <c r="AV251" s="10">
        <v>6</v>
      </c>
      <c r="AW251" s="21">
        <f t="shared" si="46"/>
        <v>46.153846153846153</v>
      </c>
      <c r="AX251">
        <v>3</v>
      </c>
      <c r="BA251" s="22">
        <v>1</v>
      </c>
      <c r="BB251" s="10">
        <v>3</v>
      </c>
      <c r="BC251" s="21">
        <f t="shared" si="41"/>
        <v>23.076923076923077</v>
      </c>
      <c r="BD251" t="s">
        <v>242</v>
      </c>
      <c r="BG251" s="22">
        <v>1</v>
      </c>
      <c r="BH251" s="10"/>
      <c r="BI251" s="10"/>
      <c r="BJ251">
        <v>2</v>
      </c>
      <c r="BM251" s="22">
        <v>1</v>
      </c>
      <c r="BN251">
        <v>2</v>
      </c>
      <c r="BQ251" s="22">
        <v>1</v>
      </c>
      <c r="BR251" s="10">
        <v>4</v>
      </c>
      <c r="BS251" s="21">
        <f t="shared" si="40"/>
        <v>30.76923076923077</v>
      </c>
      <c r="BT251" s="10"/>
      <c r="BU251" s="10">
        <v>3</v>
      </c>
      <c r="BV251" s="10"/>
      <c r="BW251" s="10"/>
      <c r="BX251" s="22">
        <v>1</v>
      </c>
      <c r="BY251" s="10">
        <v>4</v>
      </c>
      <c r="BZ251" s="21">
        <f t="shared" si="54"/>
        <v>30.76923076923077</v>
      </c>
      <c r="CA251" s="10">
        <v>2</v>
      </c>
      <c r="CB251" s="10">
        <v>3</v>
      </c>
      <c r="CC251" s="10"/>
      <c r="CD251" s="10"/>
      <c r="CE251" s="22">
        <v>0</v>
      </c>
      <c r="CF251" s="10"/>
    </row>
    <row r="252" spans="1:84" ht="15" hidden="1" customHeight="1" x14ac:dyDescent="0.2">
      <c r="A252">
        <v>251</v>
      </c>
      <c r="B252">
        <v>275</v>
      </c>
      <c r="C252" s="1">
        <v>44795.604861111111</v>
      </c>
      <c r="D252" s="1">
        <v>44795.604861111111</v>
      </c>
      <c r="E252">
        <v>4</v>
      </c>
      <c r="G252" t="s">
        <v>242</v>
      </c>
      <c r="H252" t="s">
        <v>242</v>
      </c>
      <c r="I252">
        <v>1</v>
      </c>
      <c r="J252" s="1">
        <v>44795.604861111111</v>
      </c>
      <c r="K252" t="s">
        <v>5160</v>
      </c>
      <c r="L252" t="s">
        <v>242</v>
      </c>
      <c r="M252" t="s">
        <v>242</v>
      </c>
      <c r="P252" t="s">
        <v>242</v>
      </c>
      <c r="Q252" t="s">
        <v>242</v>
      </c>
      <c r="T252" t="s">
        <v>5161</v>
      </c>
      <c r="U252" t="s">
        <v>5162</v>
      </c>
      <c r="V252" t="s">
        <v>5163</v>
      </c>
      <c r="W252">
        <v>3590</v>
      </c>
      <c r="X252" t="s">
        <v>476</v>
      </c>
      <c r="Y252" t="s">
        <v>2329</v>
      </c>
      <c r="Z252">
        <v>2020</v>
      </c>
      <c r="AA252">
        <v>0.5</v>
      </c>
      <c r="AB252">
        <v>15</v>
      </c>
      <c r="AD252">
        <v>12</v>
      </c>
      <c r="AE252" t="s">
        <v>242</v>
      </c>
      <c r="AH252" s="27">
        <v>0</v>
      </c>
      <c r="AI252">
        <v>0</v>
      </c>
      <c r="AJ252" s="21">
        <f t="shared" si="42"/>
        <v>0</v>
      </c>
      <c r="AK252" s="27">
        <v>0</v>
      </c>
      <c r="AL252">
        <v>0</v>
      </c>
      <c r="AM252" s="36">
        <f t="shared" si="43"/>
        <v>0</v>
      </c>
      <c r="AN252" s="27">
        <v>0</v>
      </c>
      <c r="AO252">
        <v>0</v>
      </c>
      <c r="AP252" s="36">
        <f t="shared" si="44"/>
        <v>0</v>
      </c>
      <c r="AR252" t="s">
        <v>242</v>
      </c>
      <c r="AU252" s="27">
        <v>1</v>
      </c>
      <c r="AV252">
        <v>2</v>
      </c>
      <c r="AW252" s="21">
        <f t="shared" si="46"/>
        <v>16.666666666666664</v>
      </c>
      <c r="AX252">
        <v>2</v>
      </c>
      <c r="BA252" s="27">
        <v>1</v>
      </c>
      <c r="BB252">
        <v>3</v>
      </c>
      <c r="BC252" s="21">
        <f t="shared" si="41"/>
        <v>25</v>
      </c>
      <c r="BD252" t="s">
        <v>242</v>
      </c>
      <c r="BG252" s="27">
        <v>1</v>
      </c>
      <c r="BH252">
        <v>8.08</v>
      </c>
      <c r="BJ252">
        <v>2</v>
      </c>
      <c r="BM252" s="27">
        <v>1</v>
      </c>
      <c r="BN252">
        <v>2</v>
      </c>
      <c r="BQ252" s="27">
        <v>1</v>
      </c>
      <c r="BR252">
        <v>4</v>
      </c>
      <c r="BS252" s="21">
        <f t="shared" ref="BS252:BS315" si="55">BR252/AD252*100</f>
        <v>33.333333333333329</v>
      </c>
      <c r="BU252">
        <v>1</v>
      </c>
      <c r="BX252" s="27">
        <v>1</v>
      </c>
      <c r="BY252">
        <v>2</v>
      </c>
      <c r="BZ252" s="21">
        <f t="shared" si="54"/>
        <v>16.666666666666664</v>
      </c>
      <c r="CA252">
        <v>2</v>
      </c>
      <c r="CB252">
        <v>1</v>
      </c>
      <c r="CE252" s="27">
        <v>0</v>
      </c>
    </row>
    <row r="253" spans="1:84" ht="15" hidden="1" customHeight="1" x14ac:dyDescent="0.2">
      <c r="A253" s="10">
        <v>252</v>
      </c>
      <c r="B253">
        <v>276</v>
      </c>
      <c r="C253" s="1">
        <v>44795.604861111111</v>
      </c>
      <c r="D253" s="1">
        <v>44795.604861111111</v>
      </c>
      <c r="E253">
        <v>4</v>
      </c>
      <c r="G253" t="s">
        <v>242</v>
      </c>
      <c r="H253" t="s">
        <v>242</v>
      </c>
      <c r="I253">
        <v>1</v>
      </c>
      <c r="J253" s="1">
        <v>44795.604861111111</v>
      </c>
      <c r="K253" t="s">
        <v>5178</v>
      </c>
      <c r="L253" t="s">
        <v>242</v>
      </c>
      <c r="M253" t="s">
        <v>242</v>
      </c>
      <c r="P253" t="s">
        <v>242</v>
      </c>
      <c r="Q253" t="s">
        <v>242</v>
      </c>
      <c r="T253" s="10" t="s">
        <v>5179</v>
      </c>
      <c r="U253" t="s">
        <v>5180</v>
      </c>
      <c r="V253" s="3">
        <v>8.7599999999999998E+110</v>
      </c>
      <c r="W253">
        <v>5331</v>
      </c>
      <c r="X253" s="10" t="s">
        <v>271</v>
      </c>
      <c r="Y253" s="10" t="s">
        <v>3849</v>
      </c>
      <c r="Z253" s="10">
        <v>2020</v>
      </c>
      <c r="AA253" s="10">
        <v>0</v>
      </c>
      <c r="AD253" s="10">
        <v>13</v>
      </c>
      <c r="AE253" t="s">
        <v>242</v>
      </c>
      <c r="AH253" s="22">
        <v>0</v>
      </c>
      <c r="AI253" s="10">
        <v>0</v>
      </c>
      <c r="AJ253" s="21">
        <f t="shared" si="42"/>
        <v>0</v>
      </c>
      <c r="AK253" s="22">
        <v>0</v>
      </c>
      <c r="AL253" s="10">
        <v>0</v>
      </c>
      <c r="AM253" s="36">
        <f t="shared" si="43"/>
        <v>0</v>
      </c>
      <c r="AN253" s="22">
        <v>0</v>
      </c>
      <c r="AO253" s="10">
        <v>0</v>
      </c>
      <c r="AP253" s="36">
        <f t="shared" si="44"/>
        <v>0</v>
      </c>
      <c r="AR253" t="s">
        <v>242</v>
      </c>
      <c r="AU253" s="22">
        <v>1</v>
      </c>
      <c r="AV253" s="10">
        <v>1</v>
      </c>
      <c r="AW253" s="21">
        <f t="shared" si="46"/>
        <v>7.6923076923076925</v>
      </c>
      <c r="AX253">
        <v>2</v>
      </c>
      <c r="BA253" s="22">
        <v>1</v>
      </c>
      <c r="BB253" s="10">
        <v>3</v>
      </c>
      <c r="BC253" s="21">
        <f t="shared" si="41"/>
        <v>23.076923076923077</v>
      </c>
      <c r="BD253" t="s">
        <v>242</v>
      </c>
      <c r="BG253" s="22">
        <v>1</v>
      </c>
      <c r="BH253" s="10">
        <v>7.1</v>
      </c>
      <c r="BI253" s="10"/>
      <c r="BJ253">
        <v>3</v>
      </c>
      <c r="BM253" s="22">
        <v>1</v>
      </c>
      <c r="BN253">
        <v>2</v>
      </c>
      <c r="BQ253" s="22">
        <v>1</v>
      </c>
      <c r="BR253" s="10">
        <v>4</v>
      </c>
      <c r="BS253" s="21">
        <f t="shared" si="55"/>
        <v>30.76923076923077</v>
      </c>
      <c r="BT253" s="10" t="s">
        <v>5181</v>
      </c>
      <c r="BU253" s="10">
        <v>3</v>
      </c>
      <c r="BV253" s="10"/>
      <c r="BW253" s="10"/>
      <c r="BX253" s="22">
        <v>1</v>
      </c>
      <c r="BY253" s="10">
        <v>6</v>
      </c>
      <c r="BZ253" s="21">
        <f t="shared" si="54"/>
        <v>46.153846153846153</v>
      </c>
      <c r="CA253" s="10">
        <v>1</v>
      </c>
      <c r="CB253" s="10">
        <v>3</v>
      </c>
      <c r="CC253" s="10"/>
      <c r="CD253" s="10"/>
      <c r="CE253" s="22">
        <v>0</v>
      </c>
      <c r="CF253" s="10"/>
    </row>
    <row r="254" spans="1:84" ht="15" hidden="1" customHeight="1" x14ac:dyDescent="0.2">
      <c r="A254">
        <v>253</v>
      </c>
      <c r="B254">
        <v>277</v>
      </c>
      <c r="C254" s="1">
        <v>44795.604861111111</v>
      </c>
      <c r="D254" s="1">
        <v>44795.604861111111</v>
      </c>
      <c r="E254">
        <v>4</v>
      </c>
      <c r="G254" t="s">
        <v>242</v>
      </c>
      <c r="H254" t="s">
        <v>242</v>
      </c>
      <c r="I254">
        <v>1</v>
      </c>
      <c r="J254" s="1">
        <v>44795.604861111111</v>
      </c>
      <c r="K254" t="s">
        <v>5201</v>
      </c>
      <c r="L254" t="s">
        <v>242</v>
      </c>
      <c r="M254" t="s">
        <v>242</v>
      </c>
      <c r="P254" t="s">
        <v>242</v>
      </c>
      <c r="Q254" t="s">
        <v>242</v>
      </c>
      <c r="T254" t="s">
        <v>5202</v>
      </c>
      <c r="U254" t="s">
        <v>5203</v>
      </c>
      <c r="V254">
        <v>53015103</v>
      </c>
      <c r="W254">
        <v>7374</v>
      </c>
      <c r="X254" t="s">
        <v>297</v>
      </c>
      <c r="Y254" t="s">
        <v>765</v>
      </c>
      <c r="Z254">
        <v>2020</v>
      </c>
      <c r="AA254">
        <v>0</v>
      </c>
      <c r="AD254">
        <v>11</v>
      </c>
      <c r="AE254" t="s">
        <v>242</v>
      </c>
      <c r="AH254" s="27">
        <v>1</v>
      </c>
      <c r="AI254">
        <v>6</v>
      </c>
      <c r="AJ254" s="21">
        <f t="shared" si="42"/>
        <v>54.54545454545454</v>
      </c>
      <c r="AK254" s="27">
        <v>0</v>
      </c>
      <c r="AL254">
        <v>0</v>
      </c>
      <c r="AM254" s="36">
        <f t="shared" si="43"/>
        <v>0</v>
      </c>
      <c r="AN254" s="27">
        <v>0</v>
      </c>
      <c r="AO254">
        <v>0</v>
      </c>
      <c r="AP254" s="36">
        <f t="shared" si="44"/>
        <v>0</v>
      </c>
      <c r="AR254">
        <v>2</v>
      </c>
      <c r="AU254" s="27">
        <v>1</v>
      </c>
      <c r="AV254">
        <v>1</v>
      </c>
      <c r="AW254" s="21">
        <f t="shared" si="46"/>
        <v>9.0909090909090917</v>
      </c>
      <c r="AX254">
        <v>2</v>
      </c>
      <c r="BA254" s="27">
        <v>1</v>
      </c>
      <c r="BB254">
        <v>2</v>
      </c>
      <c r="BC254" s="21">
        <f t="shared" si="41"/>
        <v>18.181818181818183</v>
      </c>
      <c r="BD254" t="s">
        <v>242</v>
      </c>
      <c r="BG254" s="27">
        <v>1</v>
      </c>
      <c r="BH254">
        <v>4.7</v>
      </c>
      <c r="BJ254">
        <v>2</v>
      </c>
      <c r="BM254" s="27">
        <v>1</v>
      </c>
      <c r="BN254">
        <v>2</v>
      </c>
      <c r="BQ254" s="27">
        <v>1</v>
      </c>
      <c r="BR254">
        <v>4</v>
      </c>
      <c r="BS254" s="21">
        <f t="shared" si="55"/>
        <v>36.363636363636367</v>
      </c>
      <c r="BT254" t="s">
        <v>3471</v>
      </c>
      <c r="BU254">
        <v>3</v>
      </c>
      <c r="BX254" s="27">
        <v>0</v>
      </c>
      <c r="BY254" s="24">
        <v>0</v>
      </c>
      <c r="BZ254" s="21">
        <f t="shared" si="54"/>
        <v>0</v>
      </c>
      <c r="CA254" t="s">
        <v>242</v>
      </c>
      <c r="CB254" t="s">
        <v>242</v>
      </c>
      <c r="CE254" s="27">
        <v>0</v>
      </c>
    </row>
    <row r="255" spans="1:84" ht="15" hidden="1" customHeight="1" x14ac:dyDescent="0.2">
      <c r="A255">
        <v>254</v>
      </c>
      <c r="B255">
        <v>278</v>
      </c>
      <c r="C255" s="1">
        <v>44795.604861111111</v>
      </c>
      <c r="D255" s="1">
        <v>44795.604861111111</v>
      </c>
      <c r="E255">
        <v>4</v>
      </c>
      <c r="G255" t="s">
        <v>242</v>
      </c>
      <c r="H255" t="s">
        <v>242</v>
      </c>
      <c r="I255">
        <v>1</v>
      </c>
      <c r="J255" s="1">
        <v>44795.604861111111</v>
      </c>
      <c r="K255" t="s">
        <v>5212</v>
      </c>
      <c r="L255" t="s">
        <v>242</v>
      </c>
      <c r="M255" t="s">
        <v>242</v>
      </c>
      <c r="P255" t="s">
        <v>242</v>
      </c>
      <c r="Q255" t="s">
        <v>242</v>
      </c>
      <c r="T255" t="s">
        <v>5213</v>
      </c>
      <c r="U255" t="s">
        <v>5214</v>
      </c>
      <c r="V255">
        <v>416515104</v>
      </c>
      <c r="W255">
        <v>6331</v>
      </c>
      <c r="X255" t="s">
        <v>319</v>
      </c>
      <c r="Y255" t="s">
        <v>890</v>
      </c>
      <c r="Z255">
        <v>2020</v>
      </c>
      <c r="AA255">
        <v>0.5</v>
      </c>
      <c r="AB255">
        <v>4</v>
      </c>
      <c r="AD255">
        <v>12</v>
      </c>
      <c r="AE255" t="s">
        <v>242</v>
      </c>
      <c r="AH255" s="27">
        <v>0</v>
      </c>
      <c r="AI255">
        <v>0</v>
      </c>
      <c r="AJ255" s="21">
        <f t="shared" si="42"/>
        <v>0</v>
      </c>
      <c r="AK255" s="27">
        <v>0</v>
      </c>
      <c r="AL255">
        <v>0</v>
      </c>
      <c r="AM255" s="36">
        <f t="shared" si="43"/>
        <v>0</v>
      </c>
      <c r="AN255" s="27">
        <v>0</v>
      </c>
      <c r="AO255">
        <v>0</v>
      </c>
      <c r="AP255" s="36">
        <f t="shared" si="44"/>
        <v>0</v>
      </c>
      <c r="AR255" t="s">
        <v>242</v>
      </c>
      <c r="AU255" s="27">
        <v>1</v>
      </c>
      <c r="AV255">
        <v>1</v>
      </c>
      <c r="AW255" s="21">
        <f t="shared" si="46"/>
        <v>8.3333333333333321</v>
      </c>
      <c r="AX255">
        <v>2</v>
      </c>
      <c r="BA255" s="27">
        <v>1</v>
      </c>
      <c r="BB255">
        <v>3</v>
      </c>
      <c r="BC255" s="21">
        <f t="shared" si="41"/>
        <v>25</v>
      </c>
      <c r="BD255" t="s">
        <v>242</v>
      </c>
      <c r="BG255" s="27">
        <v>1</v>
      </c>
      <c r="BH255">
        <v>7</v>
      </c>
      <c r="BJ255">
        <v>2</v>
      </c>
      <c r="BM255" s="27">
        <v>1</v>
      </c>
      <c r="BN255">
        <v>2</v>
      </c>
      <c r="BQ255" s="27">
        <v>1</v>
      </c>
      <c r="BR255">
        <v>4</v>
      </c>
      <c r="BS255" s="21">
        <f t="shared" si="55"/>
        <v>33.333333333333329</v>
      </c>
      <c r="BU255">
        <v>1</v>
      </c>
      <c r="BX255" s="27">
        <v>1</v>
      </c>
      <c r="BY255">
        <v>3</v>
      </c>
      <c r="BZ255" s="21">
        <f t="shared" si="54"/>
        <v>25</v>
      </c>
      <c r="CA255">
        <v>2</v>
      </c>
      <c r="CB255">
        <v>1</v>
      </c>
      <c r="CE255" s="27">
        <v>0</v>
      </c>
    </row>
    <row r="256" spans="1:84" ht="15" hidden="1" customHeight="1" x14ac:dyDescent="0.2">
      <c r="A256">
        <v>255</v>
      </c>
      <c r="B256">
        <v>279</v>
      </c>
      <c r="C256" s="1">
        <v>44795.604861111111</v>
      </c>
      <c r="D256" s="1">
        <v>44795.604861111111</v>
      </c>
      <c r="E256">
        <v>4</v>
      </c>
      <c r="G256" t="s">
        <v>242</v>
      </c>
      <c r="H256" t="s">
        <v>242</v>
      </c>
      <c r="I256">
        <v>1</v>
      </c>
      <c r="J256" s="1">
        <v>44795.604861111111</v>
      </c>
      <c r="K256" t="s">
        <v>5230</v>
      </c>
      <c r="L256" t="s">
        <v>242</v>
      </c>
      <c r="M256" t="s">
        <v>242</v>
      </c>
      <c r="P256" t="s">
        <v>242</v>
      </c>
      <c r="Q256" t="s">
        <v>242</v>
      </c>
      <c r="T256" t="s">
        <v>5231</v>
      </c>
      <c r="U256" t="s">
        <v>5232</v>
      </c>
      <c r="V256">
        <v>253868103</v>
      </c>
      <c r="W256">
        <v>6798</v>
      </c>
      <c r="X256" t="s">
        <v>659</v>
      </c>
      <c r="Y256" t="s">
        <v>660</v>
      </c>
      <c r="Z256">
        <v>2020</v>
      </c>
      <c r="AA256">
        <v>1</v>
      </c>
      <c r="AB256">
        <v>15</v>
      </c>
      <c r="AD256">
        <v>11</v>
      </c>
      <c r="AE256" t="s">
        <v>242</v>
      </c>
      <c r="AH256" s="27">
        <v>0</v>
      </c>
      <c r="AI256">
        <v>0</v>
      </c>
      <c r="AJ256" s="21">
        <f t="shared" si="42"/>
        <v>0</v>
      </c>
      <c r="AK256" s="27">
        <v>0</v>
      </c>
      <c r="AL256">
        <v>0</v>
      </c>
      <c r="AM256" s="36">
        <f t="shared" si="43"/>
        <v>0</v>
      </c>
      <c r="AN256" s="27">
        <v>0</v>
      </c>
      <c r="AO256">
        <v>0</v>
      </c>
      <c r="AP256" s="36">
        <f t="shared" si="44"/>
        <v>0</v>
      </c>
      <c r="AR256" t="s">
        <v>242</v>
      </c>
      <c r="AU256" s="27">
        <v>1</v>
      </c>
      <c r="AV256">
        <v>1</v>
      </c>
      <c r="AW256" s="21">
        <f t="shared" si="46"/>
        <v>9.0909090909090917</v>
      </c>
      <c r="AX256">
        <v>2</v>
      </c>
      <c r="BA256" s="27">
        <v>1</v>
      </c>
      <c r="BB256">
        <v>2</v>
      </c>
      <c r="BC256" s="21">
        <f t="shared" si="41"/>
        <v>18.181818181818183</v>
      </c>
      <c r="BD256" t="s">
        <v>242</v>
      </c>
      <c r="BG256" s="27">
        <v>1</v>
      </c>
      <c r="BH256">
        <v>6.5</v>
      </c>
      <c r="BJ256">
        <v>2</v>
      </c>
      <c r="BM256" s="27">
        <v>1</v>
      </c>
      <c r="BN256">
        <v>2</v>
      </c>
      <c r="BQ256" s="27">
        <v>1</v>
      </c>
      <c r="BR256">
        <v>3</v>
      </c>
      <c r="BS256" s="21">
        <f t="shared" si="55"/>
        <v>27.27272727272727</v>
      </c>
      <c r="BU256">
        <v>1</v>
      </c>
      <c r="BX256" s="27">
        <v>1</v>
      </c>
      <c r="BY256">
        <v>1</v>
      </c>
      <c r="BZ256" s="21">
        <f t="shared" si="54"/>
        <v>9.0909090909090917</v>
      </c>
      <c r="CA256">
        <v>2</v>
      </c>
      <c r="CB256">
        <v>1</v>
      </c>
      <c r="CE256" s="27">
        <v>0</v>
      </c>
    </row>
    <row r="257" spans="1:84" ht="15" hidden="1" customHeight="1" x14ac:dyDescent="0.2">
      <c r="A257">
        <v>256</v>
      </c>
      <c r="B257">
        <v>280</v>
      </c>
      <c r="C257" s="1">
        <v>44795.604861111111</v>
      </c>
      <c r="D257" s="1">
        <v>44795.604861111111</v>
      </c>
      <c r="E257">
        <v>4</v>
      </c>
      <c r="G257" t="s">
        <v>242</v>
      </c>
      <c r="H257" t="s">
        <v>242</v>
      </c>
      <c r="I257">
        <v>1</v>
      </c>
      <c r="J257" s="1">
        <v>44795.604861111111</v>
      </c>
      <c r="K257" t="s">
        <v>5245</v>
      </c>
      <c r="L257" t="s">
        <v>242</v>
      </c>
      <c r="M257" t="s">
        <v>242</v>
      </c>
      <c r="P257" t="s">
        <v>242</v>
      </c>
      <c r="Q257" t="s">
        <v>242</v>
      </c>
      <c r="T257" t="s">
        <v>5246</v>
      </c>
      <c r="U257" t="s">
        <v>5247</v>
      </c>
      <c r="V257">
        <v>444859102</v>
      </c>
      <c r="W257">
        <v>6324</v>
      </c>
      <c r="X257" t="s">
        <v>350</v>
      </c>
      <c r="Y257" t="s">
        <v>351</v>
      </c>
      <c r="Z257">
        <v>2019</v>
      </c>
      <c r="AA257">
        <v>0.5</v>
      </c>
      <c r="AB257">
        <v>4</v>
      </c>
      <c r="AD257">
        <v>14</v>
      </c>
      <c r="AE257" t="s">
        <v>242</v>
      </c>
      <c r="AH257" s="27">
        <v>1</v>
      </c>
      <c r="AI257">
        <v>3</v>
      </c>
      <c r="AJ257" s="21">
        <f t="shared" si="42"/>
        <v>21.428571428571427</v>
      </c>
      <c r="AK257" s="27">
        <v>0</v>
      </c>
      <c r="AL257">
        <v>0</v>
      </c>
      <c r="AM257" s="36">
        <f t="shared" si="43"/>
        <v>0</v>
      </c>
      <c r="AN257" s="27">
        <v>0</v>
      </c>
      <c r="AO257">
        <v>0</v>
      </c>
      <c r="AP257" s="36">
        <f t="shared" si="44"/>
        <v>0</v>
      </c>
      <c r="AQ257" t="s">
        <v>5248</v>
      </c>
      <c r="AR257">
        <v>2</v>
      </c>
      <c r="AU257" s="27">
        <v>1</v>
      </c>
      <c r="AV257">
        <v>1</v>
      </c>
      <c r="AW257" s="21">
        <f t="shared" si="46"/>
        <v>7.1428571428571423</v>
      </c>
      <c r="AX257">
        <v>2</v>
      </c>
      <c r="BA257" s="27">
        <v>1</v>
      </c>
      <c r="BB257">
        <v>2</v>
      </c>
      <c r="BC257" s="21">
        <f t="shared" si="41"/>
        <v>14.285714285714285</v>
      </c>
      <c r="BD257" t="s">
        <v>242</v>
      </c>
      <c r="BG257" s="27">
        <v>1</v>
      </c>
      <c r="BJ257">
        <v>2</v>
      </c>
      <c r="BM257" s="27">
        <v>1</v>
      </c>
      <c r="BN257">
        <v>2</v>
      </c>
      <c r="BQ257" s="27">
        <v>1</v>
      </c>
      <c r="BR257">
        <v>2</v>
      </c>
      <c r="BS257" s="21">
        <f t="shared" si="55"/>
        <v>14.285714285714285</v>
      </c>
      <c r="BU257">
        <v>1</v>
      </c>
      <c r="BX257" s="27">
        <v>1</v>
      </c>
      <c r="BY257">
        <v>2</v>
      </c>
      <c r="BZ257" s="21">
        <f t="shared" si="54"/>
        <v>14.285714285714285</v>
      </c>
      <c r="CA257">
        <v>1</v>
      </c>
      <c r="CB257">
        <v>1</v>
      </c>
      <c r="CE257" s="27">
        <v>0</v>
      </c>
    </row>
    <row r="258" spans="1:84" ht="15" hidden="1" customHeight="1" x14ac:dyDescent="0.2">
      <c r="A258">
        <v>257</v>
      </c>
      <c r="B258">
        <v>281</v>
      </c>
      <c r="C258" s="1">
        <v>44795.604861111111</v>
      </c>
      <c r="D258" s="1">
        <v>44795.604861111111</v>
      </c>
      <c r="E258">
        <v>4</v>
      </c>
      <c r="G258" t="s">
        <v>242</v>
      </c>
      <c r="H258" t="s">
        <v>242</v>
      </c>
      <c r="I258">
        <v>1</v>
      </c>
      <c r="J258" s="1">
        <v>44795.604861111111</v>
      </c>
      <c r="K258" t="s">
        <v>5259</v>
      </c>
      <c r="L258" t="s">
        <v>242</v>
      </c>
      <c r="M258" t="s">
        <v>242</v>
      </c>
      <c r="P258" t="s">
        <v>242</v>
      </c>
      <c r="Q258" t="s">
        <v>242</v>
      </c>
      <c r="T258" t="s">
        <v>5260</v>
      </c>
      <c r="U258" t="s">
        <v>5261</v>
      </c>
      <c r="V258">
        <v>718172109</v>
      </c>
      <c r="W258">
        <v>2111</v>
      </c>
      <c r="X258" t="s">
        <v>326</v>
      </c>
      <c r="Y258" t="s">
        <v>4696</v>
      </c>
      <c r="Z258">
        <v>2019</v>
      </c>
      <c r="AA258">
        <v>0.5</v>
      </c>
      <c r="AB258">
        <v>15</v>
      </c>
      <c r="AD258">
        <v>12</v>
      </c>
      <c r="AE258" t="s">
        <v>242</v>
      </c>
      <c r="AH258" s="27">
        <v>1</v>
      </c>
      <c r="AI258">
        <v>5</v>
      </c>
      <c r="AJ258" s="21">
        <f t="shared" si="42"/>
        <v>41.666666666666671</v>
      </c>
      <c r="AK258" s="27">
        <v>1</v>
      </c>
      <c r="AL258">
        <v>7</v>
      </c>
      <c r="AM258" s="36">
        <f t="shared" si="43"/>
        <v>58.333333333333336</v>
      </c>
      <c r="AN258" s="27">
        <v>1</v>
      </c>
      <c r="AO258">
        <v>7</v>
      </c>
      <c r="AP258" s="36">
        <f t="shared" si="44"/>
        <v>58.333333333333336</v>
      </c>
      <c r="AQ258" t="s">
        <v>5262</v>
      </c>
      <c r="AR258">
        <v>2</v>
      </c>
      <c r="AU258" s="27">
        <v>1</v>
      </c>
      <c r="AV258">
        <v>1</v>
      </c>
      <c r="AW258" s="21">
        <f t="shared" si="46"/>
        <v>8.3333333333333321</v>
      </c>
      <c r="AX258">
        <v>2</v>
      </c>
      <c r="BA258" s="27">
        <v>1</v>
      </c>
      <c r="BB258">
        <v>2</v>
      </c>
      <c r="BC258" s="21">
        <f t="shared" ref="BC258:BC321" si="56">BB258/AD258*100</f>
        <v>16.666666666666664</v>
      </c>
      <c r="BD258" t="s">
        <v>242</v>
      </c>
      <c r="BG258" s="27">
        <v>1</v>
      </c>
      <c r="BJ258">
        <v>2</v>
      </c>
      <c r="BM258" s="27">
        <v>1</v>
      </c>
      <c r="BN258">
        <v>2</v>
      </c>
      <c r="BQ258" s="27">
        <v>1</v>
      </c>
      <c r="BR258">
        <v>3</v>
      </c>
      <c r="BS258" s="21">
        <f t="shared" si="55"/>
        <v>25</v>
      </c>
      <c r="BT258" t="s">
        <v>5263</v>
      </c>
      <c r="BU258">
        <v>3</v>
      </c>
      <c r="BX258" s="27">
        <v>0</v>
      </c>
      <c r="BY258" s="24">
        <v>0</v>
      </c>
      <c r="BZ258" s="21">
        <f t="shared" si="54"/>
        <v>0</v>
      </c>
      <c r="CA258" t="s">
        <v>242</v>
      </c>
      <c r="CB258" t="s">
        <v>242</v>
      </c>
      <c r="CE258" s="27">
        <v>0</v>
      </c>
    </row>
    <row r="259" spans="1:84" ht="15" hidden="1" customHeight="1" x14ac:dyDescent="0.2">
      <c r="A259" s="10">
        <v>258</v>
      </c>
      <c r="B259">
        <v>282</v>
      </c>
      <c r="C259" s="1">
        <v>44795.604861111111</v>
      </c>
      <c r="D259" s="1">
        <v>44795.604861111111</v>
      </c>
      <c r="E259">
        <v>4</v>
      </c>
      <c r="G259" t="s">
        <v>242</v>
      </c>
      <c r="H259" t="s">
        <v>242</v>
      </c>
      <c r="I259">
        <v>1</v>
      </c>
      <c r="J259" s="1">
        <v>44795.604861111111</v>
      </c>
      <c r="K259" t="s">
        <v>5278</v>
      </c>
      <c r="L259" t="s">
        <v>242</v>
      </c>
      <c r="M259" t="s">
        <v>242</v>
      </c>
      <c r="P259" t="s">
        <v>242</v>
      </c>
      <c r="Q259" t="s">
        <v>242</v>
      </c>
      <c r="T259" s="10" t="s">
        <v>5279</v>
      </c>
      <c r="U259" t="s">
        <v>5280</v>
      </c>
      <c r="V259">
        <v>654106103</v>
      </c>
      <c r="W259">
        <v>3021</v>
      </c>
      <c r="X259" s="10" t="s">
        <v>271</v>
      </c>
      <c r="Y259" s="10" t="s">
        <v>1130</v>
      </c>
      <c r="Z259" s="10">
        <v>2020</v>
      </c>
      <c r="AA259" s="10">
        <v>0.5</v>
      </c>
      <c r="AB259">
        <v>13</v>
      </c>
      <c r="AD259" s="10">
        <v>12</v>
      </c>
      <c r="AE259" t="s">
        <v>242</v>
      </c>
      <c r="AH259" s="22">
        <v>0</v>
      </c>
      <c r="AI259" s="10">
        <v>0</v>
      </c>
      <c r="AJ259" s="21">
        <f t="shared" ref="AJ259:AJ322" si="57">AI259/AD259*100</f>
        <v>0</v>
      </c>
      <c r="AK259" s="22">
        <v>0</v>
      </c>
      <c r="AL259" s="10">
        <v>0</v>
      </c>
      <c r="AM259" s="36">
        <f t="shared" ref="AM259:AM322" si="58">AL259/AD259*100</f>
        <v>0</v>
      </c>
      <c r="AN259" s="22">
        <v>0</v>
      </c>
      <c r="AO259" s="10">
        <v>0</v>
      </c>
      <c r="AP259" s="36">
        <f t="shared" ref="AP259:AP322" si="59">AO259/AD259*100</f>
        <v>0</v>
      </c>
      <c r="AR259" t="s">
        <v>242</v>
      </c>
      <c r="AU259" s="22">
        <v>1</v>
      </c>
      <c r="AV259" s="10">
        <v>1</v>
      </c>
      <c r="AW259" s="21">
        <f t="shared" si="46"/>
        <v>8.3333333333333321</v>
      </c>
      <c r="AX259">
        <v>2</v>
      </c>
      <c r="BA259" s="22">
        <v>1</v>
      </c>
      <c r="BB259" s="10">
        <v>2</v>
      </c>
      <c r="BC259" s="21">
        <f t="shared" si="56"/>
        <v>16.666666666666664</v>
      </c>
      <c r="BD259" t="s">
        <v>242</v>
      </c>
      <c r="BG259" s="22">
        <v>1</v>
      </c>
      <c r="BH259" s="10"/>
      <c r="BI259" s="10"/>
      <c r="BJ259">
        <v>2</v>
      </c>
      <c r="BM259" s="22">
        <v>1</v>
      </c>
      <c r="BN259">
        <v>2</v>
      </c>
      <c r="BQ259" s="22">
        <v>1</v>
      </c>
      <c r="BR259" s="10">
        <v>4</v>
      </c>
      <c r="BS259" s="21">
        <f t="shared" si="55"/>
        <v>33.333333333333329</v>
      </c>
      <c r="BT259" s="10" t="s">
        <v>5281</v>
      </c>
      <c r="BU259" s="10">
        <v>1</v>
      </c>
      <c r="BV259" s="10"/>
      <c r="BW259" s="10"/>
      <c r="BX259" s="22">
        <v>1</v>
      </c>
      <c r="BY259" s="10">
        <v>3</v>
      </c>
      <c r="BZ259" s="21">
        <f t="shared" si="54"/>
        <v>25</v>
      </c>
      <c r="CA259" s="10">
        <v>2</v>
      </c>
      <c r="CB259" s="10">
        <v>1</v>
      </c>
      <c r="CC259" s="10"/>
      <c r="CD259" s="10"/>
      <c r="CE259" s="22">
        <v>0.5</v>
      </c>
      <c r="CF259" s="11" t="s">
        <v>5282</v>
      </c>
    </row>
    <row r="260" spans="1:84" ht="15" hidden="1" customHeight="1" x14ac:dyDescent="0.2">
      <c r="A260">
        <v>259</v>
      </c>
      <c r="B260">
        <v>283</v>
      </c>
      <c r="C260" s="1">
        <v>44795.604861111111</v>
      </c>
      <c r="D260" s="1">
        <v>44795.604861111111</v>
      </c>
      <c r="E260">
        <v>4</v>
      </c>
      <c r="G260" t="s">
        <v>242</v>
      </c>
      <c r="H260" t="s">
        <v>242</v>
      </c>
      <c r="I260">
        <v>1</v>
      </c>
      <c r="J260" s="1">
        <v>44795.604861111111</v>
      </c>
      <c r="K260" t="s">
        <v>5297</v>
      </c>
      <c r="L260" t="s">
        <v>242</v>
      </c>
      <c r="M260" t="s">
        <v>242</v>
      </c>
      <c r="P260" t="s">
        <v>242</v>
      </c>
      <c r="Q260" t="s">
        <v>242</v>
      </c>
      <c r="T260" t="s">
        <v>5298</v>
      </c>
      <c r="U260" t="s">
        <v>5299</v>
      </c>
      <c r="V260">
        <v>375558103</v>
      </c>
      <c r="W260">
        <v>2836</v>
      </c>
      <c r="X260" t="s">
        <v>350</v>
      </c>
      <c r="Y260" t="s">
        <v>2570</v>
      </c>
      <c r="Z260">
        <v>2020</v>
      </c>
      <c r="AA260">
        <v>0.5</v>
      </c>
      <c r="AD260">
        <v>11</v>
      </c>
      <c r="AE260" t="s">
        <v>242</v>
      </c>
      <c r="AH260" s="27">
        <v>0</v>
      </c>
      <c r="AI260">
        <v>0</v>
      </c>
      <c r="AJ260" s="21">
        <f t="shared" si="57"/>
        <v>0</v>
      </c>
      <c r="AK260" s="27">
        <v>0</v>
      </c>
      <c r="AL260">
        <v>0</v>
      </c>
      <c r="AM260" s="36">
        <f t="shared" si="58"/>
        <v>0</v>
      </c>
      <c r="AN260" s="27">
        <v>0</v>
      </c>
      <c r="AO260">
        <v>0</v>
      </c>
      <c r="AP260" s="36">
        <f t="shared" si="59"/>
        <v>0</v>
      </c>
      <c r="AR260" t="s">
        <v>242</v>
      </c>
      <c r="AU260" s="27">
        <v>1</v>
      </c>
      <c r="AV260">
        <v>1</v>
      </c>
      <c r="AW260" s="21">
        <f t="shared" si="46"/>
        <v>9.0909090909090917</v>
      </c>
      <c r="AX260">
        <v>2</v>
      </c>
      <c r="BA260" s="27">
        <v>1</v>
      </c>
      <c r="BB260">
        <v>2</v>
      </c>
      <c r="BC260" s="21">
        <f t="shared" si="56"/>
        <v>18.181818181818183</v>
      </c>
      <c r="BD260" t="s">
        <v>242</v>
      </c>
      <c r="BG260" s="27">
        <v>1</v>
      </c>
      <c r="BJ260">
        <v>2</v>
      </c>
      <c r="BM260" s="27">
        <v>1</v>
      </c>
      <c r="BN260">
        <v>2</v>
      </c>
      <c r="BQ260" s="27">
        <v>0</v>
      </c>
      <c r="BR260">
        <v>0</v>
      </c>
      <c r="BS260" s="21">
        <f t="shared" si="55"/>
        <v>0</v>
      </c>
      <c r="BU260" t="s">
        <v>242</v>
      </c>
      <c r="BX260" s="27">
        <v>0</v>
      </c>
      <c r="BY260" s="24">
        <v>0</v>
      </c>
      <c r="BZ260" s="21">
        <f t="shared" si="54"/>
        <v>0</v>
      </c>
      <c r="CA260" t="s">
        <v>242</v>
      </c>
      <c r="CB260" t="s">
        <v>242</v>
      </c>
      <c r="CE260" s="27">
        <v>0</v>
      </c>
    </row>
    <row r="261" spans="1:84" ht="15" hidden="1" customHeight="1" x14ac:dyDescent="0.2">
      <c r="A261">
        <v>260</v>
      </c>
      <c r="B261">
        <v>284</v>
      </c>
      <c r="C261" s="1">
        <v>44795.604861111111</v>
      </c>
      <c r="D261" s="1">
        <v>44795.604861111111</v>
      </c>
      <c r="E261">
        <v>4</v>
      </c>
      <c r="G261" t="s">
        <v>242</v>
      </c>
      <c r="H261" t="s">
        <v>242</v>
      </c>
      <c r="I261">
        <v>1</v>
      </c>
      <c r="J261" s="1">
        <v>44795.604861111111</v>
      </c>
      <c r="K261" t="s">
        <v>5312</v>
      </c>
      <c r="L261" t="s">
        <v>242</v>
      </c>
      <c r="M261" t="s">
        <v>242</v>
      </c>
      <c r="P261" t="s">
        <v>242</v>
      </c>
      <c r="Q261" t="s">
        <v>242</v>
      </c>
      <c r="T261" t="s">
        <v>5313</v>
      </c>
      <c r="U261" t="s">
        <v>5314</v>
      </c>
      <c r="V261">
        <v>260557103</v>
      </c>
      <c r="W261">
        <v>2821</v>
      </c>
      <c r="X261" t="s">
        <v>418</v>
      </c>
      <c r="Y261" t="s">
        <v>1838</v>
      </c>
      <c r="Z261">
        <v>2019</v>
      </c>
      <c r="AA261">
        <v>1</v>
      </c>
      <c r="AB261">
        <v>9</v>
      </c>
      <c r="AD261">
        <v>11</v>
      </c>
      <c r="AE261" t="s">
        <v>242</v>
      </c>
      <c r="AH261" s="27">
        <v>1</v>
      </c>
      <c r="AI261">
        <v>8</v>
      </c>
      <c r="AJ261" s="21">
        <f t="shared" si="57"/>
        <v>72.727272727272734</v>
      </c>
      <c r="AK261" s="27">
        <v>0</v>
      </c>
      <c r="AL261">
        <v>0</v>
      </c>
      <c r="AM261" s="36">
        <f t="shared" si="58"/>
        <v>0</v>
      </c>
      <c r="AN261" s="27">
        <v>0</v>
      </c>
      <c r="AO261">
        <v>0</v>
      </c>
      <c r="AP261" s="36">
        <f t="shared" si="59"/>
        <v>0</v>
      </c>
      <c r="AR261">
        <v>3</v>
      </c>
      <c r="AU261" s="27">
        <v>1</v>
      </c>
      <c r="AV261">
        <v>1</v>
      </c>
      <c r="AW261" s="21">
        <f t="shared" si="46"/>
        <v>9.0909090909090917</v>
      </c>
      <c r="AX261">
        <v>3</v>
      </c>
      <c r="BA261" s="27">
        <v>1</v>
      </c>
      <c r="BB261">
        <v>3</v>
      </c>
      <c r="BC261" s="21">
        <f t="shared" si="56"/>
        <v>27.27272727272727</v>
      </c>
      <c r="BD261" t="s">
        <v>242</v>
      </c>
      <c r="BG261" s="27">
        <v>1</v>
      </c>
      <c r="BH261">
        <v>7</v>
      </c>
      <c r="BJ261">
        <v>2</v>
      </c>
      <c r="BM261" s="27">
        <v>1</v>
      </c>
      <c r="BN261">
        <v>2</v>
      </c>
      <c r="BQ261" s="27">
        <v>1</v>
      </c>
      <c r="BR261">
        <v>3</v>
      </c>
      <c r="BS261" s="21">
        <f t="shared" si="55"/>
        <v>27.27272727272727</v>
      </c>
      <c r="BU261">
        <v>1</v>
      </c>
      <c r="BX261" s="27">
        <v>1</v>
      </c>
      <c r="BY261">
        <v>3</v>
      </c>
      <c r="BZ261" s="21">
        <f t="shared" si="54"/>
        <v>27.27272727272727</v>
      </c>
      <c r="CA261">
        <v>1</v>
      </c>
      <c r="CB261">
        <v>1</v>
      </c>
      <c r="CE261" s="27">
        <v>0</v>
      </c>
    </row>
    <row r="262" spans="1:84" ht="15" hidden="1" customHeight="1" x14ac:dyDescent="0.2">
      <c r="A262">
        <v>261</v>
      </c>
      <c r="B262">
        <v>285</v>
      </c>
      <c r="C262" s="1">
        <v>44795.604861111111</v>
      </c>
      <c r="D262" s="1">
        <v>44795.604861111111</v>
      </c>
      <c r="E262">
        <v>4</v>
      </c>
      <c r="G262" t="s">
        <v>242</v>
      </c>
      <c r="H262" t="s">
        <v>242</v>
      </c>
      <c r="I262">
        <v>1</v>
      </c>
      <c r="J262" s="1">
        <v>44795.604861111111</v>
      </c>
      <c r="K262" t="s">
        <v>5331</v>
      </c>
      <c r="L262" t="s">
        <v>242</v>
      </c>
      <c r="M262" t="s">
        <v>242</v>
      </c>
      <c r="P262" t="s">
        <v>242</v>
      </c>
      <c r="Q262" t="s">
        <v>242</v>
      </c>
      <c r="T262" t="s">
        <v>5332</v>
      </c>
      <c r="U262" t="s">
        <v>5333</v>
      </c>
      <c r="V262">
        <v>337738108</v>
      </c>
      <c r="W262">
        <v>7374</v>
      </c>
      <c r="X262" t="s">
        <v>319</v>
      </c>
      <c r="Y262" t="s">
        <v>765</v>
      </c>
      <c r="Z262">
        <v>2020</v>
      </c>
      <c r="AA262">
        <v>0</v>
      </c>
      <c r="AD262">
        <v>10</v>
      </c>
      <c r="AE262" t="s">
        <v>242</v>
      </c>
      <c r="AH262" s="27">
        <v>0</v>
      </c>
      <c r="AI262">
        <v>0</v>
      </c>
      <c r="AJ262" s="21">
        <f t="shared" si="57"/>
        <v>0</v>
      </c>
      <c r="AK262" s="27">
        <v>0</v>
      </c>
      <c r="AL262">
        <v>0</v>
      </c>
      <c r="AM262" s="36">
        <f t="shared" si="58"/>
        <v>0</v>
      </c>
      <c r="AN262" s="27">
        <v>0</v>
      </c>
      <c r="AO262">
        <v>0</v>
      </c>
      <c r="AP262" s="36">
        <f t="shared" si="59"/>
        <v>0</v>
      </c>
      <c r="AR262" t="s">
        <v>242</v>
      </c>
      <c r="AU262" s="27">
        <v>1</v>
      </c>
      <c r="AV262">
        <v>3</v>
      </c>
      <c r="AW262" s="21">
        <f t="shared" ref="AW262:AW325" si="60">AV262/AD262*100</f>
        <v>30</v>
      </c>
      <c r="AX262">
        <v>3</v>
      </c>
      <c r="BA262" s="27">
        <v>1</v>
      </c>
      <c r="BB262">
        <v>3</v>
      </c>
      <c r="BC262" s="21">
        <f t="shared" si="56"/>
        <v>30</v>
      </c>
      <c r="BD262" t="s">
        <v>242</v>
      </c>
      <c r="BG262" s="27">
        <v>1</v>
      </c>
      <c r="BJ262">
        <v>2</v>
      </c>
      <c r="BM262" s="27">
        <v>1</v>
      </c>
      <c r="BN262">
        <v>2</v>
      </c>
      <c r="BQ262" s="27">
        <v>1</v>
      </c>
      <c r="BR262">
        <v>2</v>
      </c>
      <c r="BS262" s="21">
        <f t="shared" si="55"/>
        <v>20</v>
      </c>
      <c r="BU262">
        <v>3</v>
      </c>
      <c r="BX262" s="27">
        <v>0</v>
      </c>
      <c r="BY262" s="24">
        <v>0</v>
      </c>
      <c r="BZ262" s="21">
        <f t="shared" si="54"/>
        <v>0</v>
      </c>
      <c r="CA262" t="s">
        <v>242</v>
      </c>
      <c r="CB262" t="s">
        <v>242</v>
      </c>
      <c r="CE262" s="27">
        <v>0</v>
      </c>
    </row>
    <row r="263" spans="1:84" ht="15" hidden="1" customHeight="1" x14ac:dyDescent="0.2">
      <c r="A263">
        <v>262</v>
      </c>
      <c r="B263">
        <v>286</v>
      </c>
      <c r="C263" s="1">
        <v>44795.604861111111</v>
      </c>
      <c r="D263" s="1">
        <v>44795.604861111111</v>
      </c>
      <c r="E263">
        <v>4</v>
      </c>
      <c r="G263" t="s">
        <v>242</v>
      </c>
      <c r="H263" t="s">
        <v>242</v>
      </c>
      <c r="I263">
        <v>1</v>
      </c>
      <c r="J263" s="1">
        <v>44795.604861111111</v>
      </c>
      <c r="K263" t="s">
        <v>5339</v>
      </c>
      <c r="L263" t="s">
        <v>242</v>
      </c>
      <c r="M263" t="s">
        <v>242</v>
      </c>
      <c r="P263" t="s">
        <v>242</v>
      </c>
      <c r="Q263" t="s">
        <v>242</v>
      </c>
      <c r="T263" t="s">
        <v>5340</v>
      </c>
      <c r="U263" t="s">
        <v>5341</v>
      </c>
      <c r="V263" t="s">
        <v>5342</v>
      </c>
      <c r="W263">
        <v>3571</v>
      </c>
      <c r="X263" t="s">
        <v>297</v>
      </c>
      <c r="Y263" t="s">
        <v>4620</v>
      </c>
      <c r="Z263">
        <v>2019</v>
      </c>
      <c r="AA263">
        <v>0.5</v>
      </c>
      <c r="AB263">
        <v>15</v>
      </c>
      <c r="AD263">
        <v>13</v>
      </c>
      <c r="AE263" t="s">
        <v>242</v>
      </c>
      <c r="AH263" s="27">
        <v>0</v>
      </c>
      <c r="AI263">
        <v>0</v>
      </c>
      <c r="AJ263" s="21">
        <f t="shared" si="57"/>
        <v>0</v>
      </c>
      <c r="AK263" s="27">
        <v>0</v>
      </c>
      <c r="AL263">
        <v>0</v>
      </c>
      <c r="AM263" s="36">
        <f t="shared" si="58"/>
        <v>0</v>
      </c>
      <c r="AN263" s="27">
        <v>0</v>
      </c>
      <c r="AO263">
        <v>0</v>
      </c>
      <c r="AP263" s="36">
        <f t="shared" si="59"/>
        <v>0</v>
      </c>
      <c r="AR263" t="s">
        <v>242</v>
      </c>
      <c r="AU263" s="27">
        <v>1</v>
      </c>
      <c r="AV263">
        <v>1</v>
      </c>
      <c r="AW263" s="21">
        <f t="shared" si="60"/>
        <v>7.6923076923076925</v>
      </c>
      <c r="AX263">
        <v>2</v>
      </c>
      <c r="BA263" s="27">
        <v>1</v>
      </c>
      <c r="BB263">
        <v>2</v>
      </c>
      <c r="BC263" s="21">
        <f t="shared" si="56"/>
        <v>15.384615384615385</v>
      </c>
      <c r="BD263" t="s">
        <v>242</v>
      </c>
      <c r="BG263" s="27">
        <v>1</v>
      </c>
      <c r="BJ263">
        <v>2</v>
      </c>
      <c r="BM263" s="27">
        <v>1</v>
      </c>
      <c r="BN263">
        <v>2</v>
      </c>
      <c r="BQ263" s="27">
        <v>1</v>
      </c>
      <c r="BR263">
        <v>5</v>
      </c>
      <c r="BS263" s="21">
        <f t="shared" si="55"/>
        <v>38.461538461538467</v>
      </c>
      <c r="BU263">
        <v>1</v>
      </c>
      <c r="BX263" s="27">
        <v>1</v>
      </c>
      <c r="BY263">
        <v>3</v>
      </c>
      <c r="BZ263" s="21">
        <f t="shared" si="54"/>
        <v>23.076923076923077</v>
      </c>
      <c r="CA263">
        <v>2</v>
      </c>
      <c r="CB263">
        <v>1</v>
      </c>
      <c r="CE263" s="27">
        <v>0.5</v>
      </c>
      <c r="CF263" t="s">
        <v>5343</v>
      </c>
    </row>
    <row r="264" spans="1:84" ht="15" hidden="1" customHeight="1" x14ac:dyDescent="0.2">
      <c r="A264">
        <v>263</v>
      </c>
      <c r="B264">
        <v>287</v>
      </c>
      <c r="C264" s="1">
        <v>44795.604861111111</v>
      </c>
      <c r="D264" s="1">
        <v>44795.604861111111</v>
      </c>
      <c r="E264">
        <v>4</v>
      </c>
      <c r="G264" t="s">
        <v>242</v>
      </c>
      <c r="H264" t="s">
        <v>242</v>
      </c>
      <c r="I264">
        <v>1</v>
      </c>
      <c r="J264" s="1">
        <v>44795.604861111111</v>
      </c>
      <c r="K264" t="s">
        <v>5360</v>
      </c>
      <c r="L264" t="s">
        <v>242</v>
      </c>
      <c r="M264" t="s">
        <v>242</v>
      </c>
      <c r="P264" t="s">
        <v>242</v>
      </c>
      <c r="Q264" t="s">
        <v>242</v>
      </c>
      <c r="T264" t="s">
        <v>5361</v>
      </c>
      <c r="U264" t="s">
        <v>5362</v>
      </c>
      <c r="V264" t="s">
        <v>5363</v>
      </c>
      <c r="W264">
        <v>1389</v>
      </c>
      <c r="X264" t="s">
        <v>248</v>
      </c>
      <c r="Y264" t="s">
        <v>4218</v>
      </c>
      <c r="Z264">
        <v>2019</v>
      </c>
      <c r="AA264">
        <v>0.5</v>
      </c>
      <c r="AB264">
        <v>15</v>
      </c>
      <c r="AD264">
        <v>9</v>
      </c>
      <c r="AE264" t="s">
        <v>242</v>
      </c>
      <c r="AH264" s="27">
        <v>1</v>
      </c>
      <c r="AI264">
        <v>9</v>
      </c>
      <c r="AJ264" s="21">
        <f t="shared" si="57"/>
        <v>100</v>
      </c>
      <c r="AK264" s="27">
        <v>0</v>
      </c>
      <c r="AL264">
        <v>0</v>
      </c>
      <c r="AM264" s="36">
        <f t="shared" si="58"/>
        <v>0</v>
      </c>
      <c r="AN264" s="27">
        <v>0</v>
      </c>
      <c r="AO264">
        <v>0</v>
      </c>
      <c r="AP264" s="36">
        <f t="shared" si="59"/>
        <v>0</v>
      </c>
      <c r="AR264">
        <v>2</v>
      </c>
      <c r="AU264" s="27">
        <v>1</v>
      </c>
      <c r="AV264">
        <v>1</v>
      </c>
      <c r="AW264" s="21">
        <f t="shared" si="60"/>
        <v>11.111111111111111</v>
      </c>
      <c r="AX264">
        <v>2</v>
      </c>
      <c r="BA264" s="27">
        <v>1</v>
      </c>
      <c r="BB264">
        <v>2</v>
      </c>
      <c r="BC264" s="21">
        <f t="shared" si="56"/>
        <v>22.222222222222221</v>
      </c>
      <c r="BD264" t="s">
        <v>242</v>
      </c>
      <c r="BG264" s="27">
        <v>0</v>
      </c>
      <c r="BJ264" t="s">
        <v>242</v>
      </c>
      <c r="BM264" s="27">
        <v>1</v>
      </c>
      <c r="BN264">
        <v>2</v>
      </c>
      <c r="BQ264" s="27">
        <v>1</v>
      </c>
      <c r="BR264">
        <v>3</v>
      </c>
      <c r="BS264" s="21">
        <f t="shared" si="55"/>
        <v>33.333333333333329</v>
      </c>
      <c r="BT264" t="s">
        <v>5364</v>
      </c>
      <c r="BU264">
        <v>1</v>
      </c>
      <c r="BX264" s="27">
        <v>0</v>
      </c>
      <c r="BY264" s="24">
        <v>0</v>
      </c>
      <c r="BZ264" s="21">
        <f t="shared" ref="BZ264:BZ266" si="61">BY264/AD264*100</f>
        <v>0</v>
      </c>
      <c r="CA264" t="s">
        <v>242</v>
      </c>
      <c r="CB264" t="s">
        <v>242</v>
      </c>
      <c r="CE264" s="27">
        <v>0.5</v>
      </c>
      <c r="CF264" s="2" t="s">
        <v>5365</v>
      </c>
    </row>
    <row r="265" spans="1:84" ht="15" hidden="1" customHeight="1" x14ac:dyDescent="0.2">
      <c r="A265">
        <v>264</v>
      </c>
      <c r="B265">
        <v>288</v>
      </c>
      <c r="C265" s="1">
        <v>44795.604861111111</v>
      </c>
      <c r="D265" s="1">
        <v>44795.604861111111</v>
      </c>
      <c r="E265">
        <v>4</v>
      </c>
      <c r="G265" t="s">
        <v>242</v>
      </c>
      <c r="H265" t="s">
        <v>242</v>
      </c>
      <c r="I265">
        <v>1</v>
      </c>
      <c r="J265" s="1">
        <v>44795.604861111111</v>
      </c>
      <c r="K265" t="s">
        <v>5379</v>
      </c>
      <c r="L265" t="s">
        <v>242</v>
      </c>
      <c r="M265" t="s">
        <v>242</v>
      </c>
      <c r="P265" t="s">
        <v>242</v>
      </c>
      <c r="Q265" t="s">
        <v>242</v>
      </c>
      <c r="T265" t="s">
        <v>5380</v>
      </c>
      <c r="U265" t="s">
        <v>5381</v>
      </c>
      <c r="V265" t="s">
        <v>5382</v>
      </c>
      <c r="W265">
        <v>7370</v>
      </c>
      <c r="X265" t="s">
        <v>297</v>
      </c>
      <c r="Y265" t="s">
        <v>765</v>
      </c>
      <c r="Z265">
        <v>2019</v>
      </c>
      <c r="AA265">
        <v>0.5</v>
      </c>
      <c r="AB265">
        <v>11</v>
      </c>
      <c r="AD265">
        <v>11</v>
      </c>
      <c r="AE265" t="s">
        <v>242</v>
      </c>
      <c r="AH265" s="27">
        <v>0</v>
      </c>
      <c r="AI265">
        <v>0</v>
      </c>
      <c r="AJ265" s="21">
        <f t="shared" si="57"/>
        <v>0</v>
      </c>
      <c r="AK265" s="27">
        <v>0</v>
      </c>
      <c r="AL265">
        <v>0</v>
      </c>
      <c r="AM265" s="36">
        <f t="shared" si="58"/>
        <v>0</v>
      </c>
      <c r="AN265" s="27">
        <v>0</v>
      </c>
      <c r="AO265">
        <v>0</v>
      </c>
      <c r="AP265" s="36">
        <f t="shared" si="59"/>
        <v>0</v>
      </c>
      <c r="AR265" t="s">
        <v>242</v>
      </c>
      <c r="AU265" s="27">
        <v>1</v>
      </c>
      <c r="AV265">
        <v>1</v>
      </c>
      <c r="AW265" s="21">
        <f t="shared" si="60"/>
        <v>9.0909090909090917</v>
      </c>
      <c r="AX265">
        <v>2</v>
      </c>
      <c r="BA265" s="27">
        <v>1</v>
      </c>
      <c r="BB265">
        <v>2</v>
      </c>
      <c r="BC265" s="21">
        <f t="shared" si="56"/>
        <v>18.181818181818183</v>
      </c>
      <c r="BD265" t="s">
        <v>242</v>
      </c>
      <c r="BG265" s="27">
        <v>0</v>
      </c>
      <c r="BJ265" t="s">
        <v>242</v>
      </c>
      <c r="BM265" s="27">
        <v>1</v>
      </c>
      <c r="BN265">
        <v>2</v>
      </c>
      <c r="BQ265" s="27">
        <v>0</v>
      </c>
      <c r="BR265">
        <v>0</v>
      </c>
      <c r="BS265" s="21">
        <f t="shared" si="55"/>
        <v>0</v>
      </c>
      <c r="BU265" t="s">
        <v>242</v>
      </c>
      <c r="BX265" s="27">
        <v>0</v>
      </c>
      <c r="BY265" s="24">
        <v>0</v>
      </c>
      <c r="BZ265" s="21">
        <f t="shared" si="61"/>
        <v>0</v>
      </c>
      <c r="CA265" t="s">
        <v>242</v>
      </c>
      <c r="CB265" t="s">
        <v>242</v>
      </c>
      <c r="CE265" s="27">
        <v>0</v>
      </c>
    </row>
    <row r="266" spans="1:84" ht="15" hidden="1" customHeight="1" x14ac:dyDescent="0.2">
      <c r="A266">
        <v>265</v>
      </c>
      <c r="B266">
        <v>290</v>
      </c>
      <c r="C266" s="1">
        <v>44795.604861111111</v>
      </c>
      <c r="D266" s="1">
        <v>44795.604861111111</v>
      </c>
      <c r="E266">
        <v>4</v>
      </c>
      <c r="G266" t="s">
        <v>242</v>
      </c>
      <c r="H266" t="s">
        <v>242</v>
      </c>
      <c r="I266">
        <v>1</v>
      </c>
      <c r="J266" s="1">
        <v>44795.604861111111</v>
      </c>
      <c r="K266" t="s">
        <v>5397</v>
      </c>
      <c r="L266" t="s">
        <v>242</v>
      </c>
      <c r="M266" t="s">
        <v>242</v>
      </c>
      <c r="P266" t="s">
        <v>242</v>
      </c>
      <c r="Q266" t="s">
        <v>242</v>
      </c>
      <c r="T266" t="s">
        <v>5398</v>
      </c>
      <c r="U266" t="s">
        <v>5399</v>
      </c>
      <c r="V266">
        <v>438516106</v>
      </c>
      <c r="W266">
        <v>9997</v>
      </c>
      <c r="X266" t="s">
        <v>476</v>
      </c>
      <c r="Y266" t="s">
        <v>3667</v>
      </c>
      <c r="Z266">
        <v>2020</v>
      </c>
      <c r="AA266">
        <v>0.5</v>
      </c>
      <c r="AD266">
        <v>11</v>
      </c>
      <c r="AE266" t="s">
        <v>242</v>
      </c>
      <c r="AH266" s="27">
        <v>0</v>
      </c>
      <c r="AI266">
        <v>0</v>
      </c>
      <c r="AJ266" s="21">
        <f t="shared" si="57"/>
        <v>0</v>
      </c>
      <c r="AK266" s="27">
        <v>0</v>
      </c>
      <c r="AL266">
        <v>0</v>
      </c>
      <c r="AM266" s="36">
        <f t="shared" si="58"/>
        <v>0</v>
      </c>
      <c r="AN266" s="27">
        <v>0</v>
      </c>
      <c r="AO266">
        <v>0</v>
      </c>
      <c r="AP266" s="36">
        <f t="shared" si="59"/>
        <v>0</v>
      </c>
      <c r="AR266" t="s">
        <v>242</v>
      </c>
      <c r="AU266" s="27">
        <v>0</v>
      </c>
      <c r="AV266">
        <v>0</v>
      </c>
      <c r="AW266" s="21">
        <f t="shared" si="60"/>
        <v>0</v>
      </c>
      <c r="AX266" t="s">
        <v>242</v>
      </c>
      <c r="BA266" s="27">
        <v>0</v>
      </c>
      <c r="BB266">
        <v>0</v>
      </c>
      <c r="BC266" s="21">
        <f t="shared" si="56"/>
        <v>0</v>
      </c>
      <c r="BD266" t="s">
        <v>242</v>
      </c>
      <c r="BG266" s="27">
        <v>0</v>
      </c>
      <c r="BJ266" t="s">
        <v>242</v>
      </c>
      <c r="BM266" s="27">
        <v>0</v>
      </c>
      <c r="BN266" t="s">
        <v>242</v>
      </c>
      <c r="BQ266" s="27">
        <v>0</v>
      </c>
      <c r="BR266">
        <v>0</v>
      </c>
      <c r="BS266" s="21">
        <f t="shared" si="55"/>
        <v>0</v>
      </c>
      <c r="BU266" t="s">
        <v>242</v>
      </c>
      <c r="BX266" s="27">
        <v>0</v>
      </c>
      <c r="BY266" s="24">
        <v>0</v>
      </c>
      <c r="BZ266" s="21">
        <f t="shared" si="61"/>
        <v>0</v>
      </c>
      <c r="CA266" t="s">
        <v>242</v>
      </c>
      <c r="CB266" t="s">
        <v>242</v>
      </c>
      <c r="CE266" s="27">
        <v>0</v>
      </c>
    </row>
    <row r="267" spans="1:84" ht="15" hidden="1" customHeight="1" x14ac:dyDescent="0.2">
      <c r="A267">
        <v>266</v>
      </c>
      <c r="B267">
        <v>291</v>
      </c>
      <c r="C267" s="1">
        <v>44795.604861111111</v>
      </c>
      <c r="D267" s="1">
        <v>44795.604861111111</v>
      </c>
      <c r="E267">
        <v>4</v>
      </c>
      <c r="G267" t="s">
        <v>242</v>
      </c>
      <c r="H267" t="s">
        <v>242</v>
      </c>
      <c r="I267">
        <v>1</v>
      </c>
      <c r="J267" s="1">
        <v>44795.604861111111</v>
      </c>
      <c r="K267" t="s">
        <v>5410</v>
      </c>
      <c r="L267" t="s">
        <v>242</v>
      </c>
      <c r="M267" t="s">
        <v>242</v>
      </c>
      <c r="P267" t="s">
        <v>242</v>
      </c>
      <c r="Q267" t="s">
        <v>242</v>
      </c>
      <c r="T267" t="s">
        <v>5411</v>
      </c>
      <c r="U267" t="s">
        <v>5412</v>
      </c>
      <c r="V267" t="s">
        <v>5413</v>
      </c>
      <c r="W267">
        <v>2860</v>
      </c>
      <c r="X267" t="s">
        <v>418</v>
      </c>
      <c r="Y267" t="s">
        <v>1838</v>
      </c>
      <c r="Z267">
        <v>2020</v>
      </c>
      <c r="AA267">
        <v>0.5</v>
      </c>
      <c r="AB267">
        <v>14</v>
      </c>
      <c r="AD267">
        <v>12</v>
      </c>
      <c r="AE267" t="s">
        <v>242</v>
      </c>
      <c r="AH267" s="27">
        <v>0</v>
      </c>
      <c r="AI267">
        <v>0</v>
      </c>
      <c r="AJ267" s="21">
        <f t="shared" si="57"/>
        <v>0</v>
      </c>
      <c r="AK267" s="27">
        <v>0</v>
      </c>
      <c r="AL267">
        <v>0</v>
      </c>
      <c r="AM267" s="36">
        <f t="shared" si="58"/>
        <v>0</v>
      </c>
      <c r="AN267" s="27">
        <v>0</v>
      </c>
      <c r="AO267">
        <v>0</v>
      </c>
      <c r="AP267" s="36">
        <f t="shared" si="59"/>
        <v>0</v>
      </c>
      <c r="AR267" t="s">
        <v>242</v>
      </c>
      <c r="AU267" s="27">
        <v>1</v>
      </c>
      <c r="AV267">
        <v>1</v>
      </c>
      <c r="AW267" s="21">
        <f t="shared" si="60"/>
        <v>8.3333333333333321</v>
      </c>
      <c r="AX267">
        <v>2</v>
      </c>
      <c r="BA267" s="27">
        <v>1</v>
      </c>
      <c r="BB267">
        <v>3</v>
      </c>
      <c r="BC267" s="21">
        <f t="shared" si="56"/>
        <v>25</v>
      </c>
      <c r="BD267" t="s">
        <v>242</v>
      </c>
      <c r="BG267" s="27">
        <v>1</v>
      </c>
      <c r="BJ267">
        <v>3</v>
      </c>
      <c r="BM267" s="27">
        <v>1</v>
      </c>
      <c r="BN267">
        <v>3</v>
      </c>
      <c r="BQ267" s="27">
        <v>1</v>
      </c>
      <c r="BR267">
        <v>2</v>
      </c>
      <c r="BS267" s="21">
        <f t="shared" si="55"/>
        <v>16.666666666666664</v>
      </c>
      <c r="BU267">
        <v>1</v>
      </c>
      <c r="BX267" s="27">
        <v>1</v>
      </c>
      <c r="BY267">
        <v>4</v>
      </c>
      <c r="BZ267" s="21">
        <f t="shared" ref="BZ267:BZ276" si="62">BY267/AD267*100</f>
        <v>33.333333333333329</v>
      </c>
      <c r="CA267">
        <v>2</v>
      </c>
      <c r="CB267">
        <v>1</v>
      </c>
      <c r="CE267" s="27">
        <v>0</v>
      </c>
    </row>
    <row r="268" spans="1:84" ht="15" hidden="1" customHeight="1" x14ac:dyDescent="0.2">
      <c r="A268">
        <v>267</v>
      </c>
      <c r="B268">
        <v>292</v>
      </c>
      <c r="C268" s="1">
        <v>44795.604861111111</v>
      </c>
      <c r="D268" s="1">
        <v>44795.604861111111</v>
      </c>
      <c r="E268">
        <v>4</v>
      </c>
      <c r="G268" t="s">
        <v>242</v>
      </c>
      <c r="H268" t="s">
        <v>242</v>
      </c>
      <c r="I268">
        <v>1</v>
      </c>
      <c r="J268" s="1">
        <v>44795.604861111111</v>
      </c>
      <c r="K268" t="s">
        <v>5426</v>
      </c>
      <c r="L268" t="s">
        <v>242</v>
      </c>
      <c r="M268" t="s">
        <v>242</v>
      </c>
      <c r="P268" t="s">
        <v>242</v>
      </c>
      <c r="Q268" t="s">
        <v>242</v>
      </c>
      <c r="T268" t="s">
        <v>5427</v>
      </c>
      <c r="U268" t="s">
        <v>5428</v>
      </c>
      <c r="V268" t="s">
        <v>5429</v>
      </c>
      <c r="W268">
        <v>6798</v>
      </c>
      <c r="X268" t="s">
        <v>659</v>
      </c>
      <c r="Y268" t="s">
        <v>660</v>
      </c>
      <c r="Z268">
        <v>2020</v>
      </c>
      <c r="AA268">
        <v>0</v>
      </c>
      <c r="AD268">
        <v>12</v>
      </c>
      <c r="AE268" t="s">
        <v>242</v>
      </c>
      <c r="AH268" s="27">
        <v>1</v>
      </c>
      <c r="AI268">
        <v>12</v>
      </c>
      <c r="AJ268" s="21">
        <f t="shared" si="57"/>
        <v>100</v>
      </c>
      <c r="AK268" s="27">
        <v>0</v>
      </c>
      <c r="AL268">
        <v>0</v>
      </c>
      <c r="AM268" s="36">
        <f t="shared" si="58"/>
        <v>0</v>
      </c>
      <c r="AN268" s="27">
        <v>0</v>
      </c>
      <c r="AO268">
        <v>0</v>
      </c>
      <c r="AP268" s="36">
        <f t="shared" si="59"/>
        <v>0</v>
      </c>
      <c r="AQ268" t="s">
        <v>5430</v>
      </c>
      <c r="AR268">
        <v>3</v>
      </c>
      <c r="AU268" s="27">
        <v>1</v>
      </c>
      <c r="AV268">
        <v>1</v>
      </c>
      <c r="AW268" s="21">
        <f t="shared" si="60"/>
        <v>8.3333333333333321</v>
      </c>
      <c r="AX268">
        <v>2</v>
      </c>
      <c r="BA268" s="27">
        <v>1</v>
      </c>
      <c r="BB268">
        <v>3</v>
      </c>
      <c r="BC268" s="21">
        <f t="shared" si="56"/>
        <v>25</v>
      </c>
      <c r="BD268" t="s">
        <v>242</v>
      </c>
      <c r="BG268" s="27">
        <v>1</v>
      </c>
      <c r="BJ268">
        <v>2</v>
      </c>
      <c r="BM268" s="27">
        <v>1</v>
      </c>
      <c r="BN268">
        <v>2</v>
      </c>
      <c r="BQ268" s="27">
        <v>1</v>
      </c>
      <c r="BR268">
        <v>3</v>
      </c>
      <c r="BS268" s="21">
        <f t="shared" si="55"/>
        <v>25</v>
      </c>
      <c r="BT268" t="s">
        <v>3455</v>
      </c>
      <c r="BU268">
        <v>3</v>
      </c>
      <c r="BX268" s="27">
        <v>1</v>
      </c>
      <c r="BY268">
        <v>3</v>
      </c>
      <c r="BZ268" s="21">
        <f t="shared" si="62"/>
        <v>25</v>
      </c>
      <c r="CA268">
        <v>2</v>
      </c>
      <c r="CB268">
        <v>3</v>
      </c>
      <c r="CE268" s="27">
        <v>0</v>
      </c>
    </row>
    <row r="269" spans="1:84" ht="15" hidden="1" customHeight="1" x14ac:dyDescent="0.2">
      <c r="A269">
        <v>268</v>
      </c>
      <c r="B269">
        <v>293</v>
      </c>
      <c r="C269" s="1">
        <v>44795.604861111111</v>
      </c>
      <c r="D269" s="1">
        <v>44795.604861111111</v>
      </c>
      <c r="E269">
        <v>4</v>
      </c>
      <c r="G269" t="s">
        <v>242</v>
      </c>
      <c r="H269" t="s">
        <v>242</v>
      </c>
      <c r="I269">
        <v>1</v>
      </c>
      <c r="J269" s="1">
        <v>44795.604861111111</v>
      </c>
      <c r="K269" t="s">
        <v>5448</v>
      </c>
      <c r="L269" t="s">
        <v>242</v>
      </c>
      <c r="M269" t="s">
        <v>242</v>
      </c>
      <c r="P269" t="s">
        <v>242</v>
      </c>
      <c r="Q269" t="s">
        <v>242</v>
      </c>
      <c r="T269" t="s">
        <v>5449</v>
      </c>
      <c r="U269" t="s">
        <v>5450</v>
      </c>
      <c r="V269">
        <v>910047109</v>
      </c>
      <c r="W269">
        <v>4512</v>
      </c>
      <c r="X269" t="s">
        <v>476</v>
      </c>
      <c r="Y269" t="s">
        <v>4555</v>
      </c>
      <c r="Z269">
        <v>2019</v>
      </c>
      <c r="AA269">
        <v>0</v>
      </c>
      <c r="AD269">
        <v>13</v>
      </c>
      <c r="AE269" t="s">
        <v>242</v>
      </c>
      <c r="AH269" s="27">
        <v>1</v>
      </c>
      <c r="AI269">
        <v>5</v>
      </c>
      <c r="AJ269" s="21">
        <f t="shared" si="57"/>
        <v>38.461538461538467</v>
      </c>
      <c r="AK269" s="27">
        <v>0</v>
      </c>
      <c r="AL269">
        <v>0</v>
      </c>
      <c r="AM269" s="36">
        <f t="shared" si="58"/>
        <v>0</v>
      </c>
      <c r="AN269" s="27">
        <v>0</v>
      </c>
      <c r="AO269">
        <v>0</v>
      </c>
      <c r="AP269" s="36">
        <f t="shared" si="59"/>
        <v>0</v>
      </c>
      <c r="AR269">
        <v>2</v>
      </c>
      <c r="AU269" s="27">
        <v>0</v>
      </c>
      <c r="AV269">
        <v>0</v>
      </c>
      <c r="AW269" s="21">
        <f t="shared" si="60"/>
        <v>0</v>
      </c>
      <c r="AX269" t="s">
        <v>242</v>
      </c>
      <c r="BA269" s="27">
        <v>1</v>
      </c>
      <c r="BB269">
        <v>2</v>
      </c>
      <c r="BC269" s="21">
        <f t="shared" si="56"/>
        <v>15.384615384615385</v>
      </c>
      <c r="BD269" t="s">
        <v>242</v>
      </c>
      <c r="BG269" s="27">
        <v>1</v>
      </c>
      <c r="BH269">
        <v>6</v>
      </c>
      <c r="BJ269">
        <v>2</v>
      </c>
      <c r="BM269" s="27">
        <v>1</v>
      </c>
      <c r="BN269">
        <v>2</v>
      </c>
      <c r="BQ269" s="27">
        <v>0</v>
      </c>
      <c r="BR269">
        <v>0</v>
      </c>
      <c r="BS269" s="21">
        <f t="shared" si="55"/>
        <v>0</v>
      </c>
      <c r="BU269" t="s">
        <v>242</v>
      </c>
      <c r="BX269" s="27">
        <v>1</v>
      </c>
      <c r="BY269">
        <v>4</v>
      </c>
      <c r="BZ269" s="21">
        <f t="shared" si="62"/>
        <v>30.76923076923077</v>
      </c>
      <c r="CA269">
        <v>2</v>
      </c>
      <c r="CB269">
        <v>1</v>
      </c>
      <c r="CE269" s="27">
        <v>0</v>
      </c>
    </row>
    <row r="270" spans="1:84" ht="15" hidden="1" customHeight="1" x14ac:dyDescent="0.2">
      <c r="A270">
        <v>269</v>
      </c>
      <c r="B270">
        <v>294</v>
      </c>
      <c r="C270" s="1">
        <v>44795.604861111111</v>
      </c>
      <c r="D270" s="1">
        <v>44795.604861111111</v>
      </c>
      <c r="E270">
        <v>4</v>
      </c>
      <c r="G270" t="s">
        <v>242</v>
      </c>
      <c r="H270" t="s">
        <v>242</v>
      </c>
      <c r="I270">
        <v>1</v>
      </c>
      <c r="J270" s="1">
        <v>44795.604861111111</v>
      </c>
      <c r="K270" t="s">
        <v>5462</v>
      </c>
      <c r="L270" t="s">
        <v>242</v>
      </c>
      <c r="M270" t="s">
        <v>242</v>
      </c>
      <c r="P270" t="s">
        <v>242</v>
      </c>
      <c r="Q270" t="s">
        <v>242</v>
      </c>
      <c r="T270" t="s">
        <v>5463</v>
      </c>
      <c r="U270" t="s">
        <v>5464</v>
      </c>
      <c r="V270" t="s">
        <v>5465</v>
      </c>
      <c r="W270">
        <v>7841</v>
      </c>
      <c r="X270" t="s">
        <v>1487</v>
      </c>
      <c r="Y270" t="s">
        <v>5466</v>
      </c>
      <c r="Z270">
        <v>2020</v>
      </c>
      <c r="AA270">
        <v>0.5</v>
      </c>
      <c r="AB270">
        <v>10</v>
      </c>
      <c r="AD270">
        <v>12</v>
      </c>
      <c r="AE270" t="s">
        <v>242</v>
      </c>
      <c r="AH270" s="27">
        <v>1</v>
      </c>
      <c r="AI270">
        <v>9</v>
      </c>
      <c r="AJ270" s="21">
        <f t="shared" si="57"/>
        <v>75</v>
      </c>
      <c r="AK270" s="27">
        <v>0</v>
      </c>
      <c r="AL270">
        <v>0</v>
      </c>
      <c r="AM270" s="36">
        <f t="shared" si="58"/>
        <v>0</v>
      </c>
      <c r="AN270" s="27">
        <v>0</v>
      </c>
      <c r="AO270">
        <v>0</v>
      </c>
      <c r="AP270" s="36">
        <f t="shared" si="59"/>
        <v>0</v>
      </c>
      <c r="AR270">
        <v>3</v>
      </c>
      <c r="AU270" s="27">
        <v>1</v>
      </c>
      <c r="AV270">
        <v>2</v>
      </c>
      <c r="AW270" s="21">
        <f t="shared" si="60"/>
        <v>16.666666666666664</v>
      </c>
      <c r="AX270">
        <v>2</v>
      </c>
      <c r="BA270" s="27">
        <v>1</v>
      </c>
      <c r="BB270">
        <v>3</v>
      </c>
      <c r="BC270" s="21">
        <f t="shared" si="56"/>
        <v>25</v>
      </c>
      <c r="BD270" t="s">
        <v>242</v>
      </c>
      <c r="BG270" s="27">
        <v>1</v>
      </c>
      <c r="BJ270">
        <v>2</v>
      </c>
      <c r="BM270" s="27">
        <v>1</v>
      </c>
      <c r="BN270">
        <v>2</v>
      </c>
      <c r="BQ270" s="27">
        <v>1</v>
      </c>
      <c r="BR270">
        <v>3</v>
      </c>
      <c r="BS270" s="21">
        <f t="shared" si="55"/>
        <v>25</v>
      </c>
      <c r="BU270">
        <v>3</v>
      </c>
      <c r="BX270" s="27">
        <v>0</v>
      </c>
      <c r="BY270" s="24">
        <v>0</v>
      </c>
      <c r="BZ270" s="21">
        <f t="shared" si="62"/>
        <v>0</v>
      </c>
      <c r="CA270" t="s">
        <v>242</v>
      </c>
      <c r="CB270" t="s">
        <v>242</v>
      </c>
      <c r="CE270" s="27">
        <v>0</v>
      </c>
    </row>
    <row r="271" spans="1:84" ht="15" hidden="1" customHeight="1" x14ac:dyDescent="0.2">
      <c r="A271">
        <v>270</v>
      </c>
      <c r="B271">
        <v>295</v>
      </c>
      <c r="C271" s="1">
        <v>44795.604861111111</v>
      </c>
      <c r="D271" s="1">
        <v>44795.604861111111</v>
      </c>
      <c r="E271">
        <v>4</v>
      </c>
      <c r="G271" t="s">
        <v>242</v>
      </c>
      <c r="H271" t="s">
        <v>242</v>
      </c>
      <c r="I271">
        <v>1</v>
      </c>
      <c r="J271" s="1">
        <v>44795.604861111111</v>
      </c>
      <c r="K271" t="s">
        <v>5474</v>
      </c>
      <c r="L271" t="s">
        <v>242</v>
      </c>
      <c r="M271" t="s">
        <v>242</v>
      </c>
      <c r="P271" t="s">
        <v>242</v>
      </c>
      <c r="Q271" t="s">
        <v>242</v>
      </c>
      <c r="T271" t="s">
        <v>5475</v>
      </c>
      <c r="U271" t="s">
        <v>5476</v>
      </c>
      <c r="V271">
        <v>816851109</v>
      </c>
      <c r="W271">
        <v>4932</v>
      </c>
      <c r="X271" t="s">
        <v>490</v>
      </c>
      <c r="Y271" t="s">
        <v>1010</v>
      </c>
      <c r="Z271">
        <v>2020</v>
      </c>
      <c r="AA271">
        <v>0.5</v>
      </c>
      <c r="AB271">
        <v>11</v>
      </c>
      <c r="AD271">
        <v>12</v>
      </c>
      <c r="AE271" t="s">
        <v>242</v>
      </c>
      <c r="AH271" s="27">
        <v>1</v>
      </c>
      <c r="AI271">
        <v>11</v>
      </c>
      <c r="AJ271" s="21">
        <f t="shared" si="57"/>
        <v>91.666666666666657</v>
      </c>
      <c r="AK271" s="27">
        <v>1</v>
      </c>
      <c r="AL271">
        <v>10</v>
      </c>
      <c r="AM271" s="36">
        <f t="shared" si="58"/>
        <v>83.333333333333343</v>
      </c>
      <c r="AN271" s="27">
        <v>1</v>
      </c>
      <c r="AO271">
        <v>6</v>
      </c>
      <c r="AP271" s="36">
        <f t="shared" si="59"/>
        <v>50</v>
      </c>
      <c r="AR271">
        <v>2</v>
      </c>
      <c r="AU271" s="27">
        <v>1</v>
      </c>
      <c r="AV271">
        <v>1</v>
      </c>
      <c r="AW271" s="21">
        <f t="shared" si="60"/>
        <v>8.3333333333333321</v>
      </c>
      <c r="AX271">
        <v>2</v>
      </c>
      <c r="BA271" s="27">
        <v>1</v>
      </c>
      <c r="BB271">
        <v>2</v>
      </c>
      <c r="BC271" s="21">
        <f t="shared" si="56"/>
        <v>16.666666666666664</v>
      </c>
      <c r="BD271" t="s">
        <v>242</v>
      </c>
      <c r="BG271" s="27">
        <v>0.5</v>
      </c>
      <c r="BJ271">
        <v>2</v>
      </c>
      <c r="BM271" s="27">
        <v>1</v>
      </c>
      <c r="BN271">
        <v>2</v>
      </c>
      <c r="BQ271" s="27">
        <v>1</v>
      </c>
      <c r="BR271">
        <v>4</v>
      </c>
      <c r="BS271" s="21">
        <f t="shared" si="55"/>
        <v>33.333333333333329</v>
      </c>
      <c r="BT271" t="s">
        <v>5477</v>
      </c>
      <c r="BU271">
        <v>1</v>
      </c>
      <c r="BX271" s="27">
        <v>1</v>
      </c>
      <c r="BY271">
        <v>4</v>
      </c>
      <c r="BZ271" s="21">
        <f t="shared" si="62"/>
        <v>33.333333333333329</v>
      </c>
      <c r="CA271">
        <v>2</v>
      </c>
      <c r="CB271">
        <v>1</v>
      </c>
      <c r="CE271" s="27">
        <v>0</v>
      </c>
    </row>
    <row r="272" spans="1:84" ht="15" hidden="1" customHeight="1" x14ac:dyDescent="0.2">
      <c r="A272">
        <v>271</v>
      </c>
      <c r="B272">
        <v>296</v>
      </c>
      <c r="C272" s="1">
        <v>44795.604861111111</v>
      </c>
      <c r="D272" s="1">
        <v>44795.604861111111</v>
      </c>
      <c r="E272">
        <v>4</v>
      </c>
      <c r="G272" t="s">
        <v>242</v>
      </c>
      <c r="H272" t="s">
        <v>242</v>
      </c>
      <c r="I272">
        <v>1</v>
      </c>
      <c r="J272" s="1">
        <v>44795.604861111111</v>
      </c>
      <c r="K272" t="s">
        <v>5492</v>
      </c>
      <c r="L272" t="s">
        <v>242</v>
      </c>
      <c r="M272" t="s">
        <v>242</v>
      </c>
      <c r="P272" t="s">
        <v>242</v>
      </c>
      <c r="Q272" t="s">
        <v>242</v>
      </c>
      <c r="T272" t="s">
        <v>5493</v>
      </c>
      <c r="U272" t="s">
        <v>5494</v>
      </c>
      <c r="V272" t="s">
        <v>5495</v>
      </c>
      <c r="W272">
        <v>7374</v>
      </c>
      <c r="X272" t="s">
        <v>297</v>
      </c>
      <c r="Y272" t="s">
        <v>765</v>
      </c>
      <c r="Z272">
        <v>2020</v>
      </c>
      <c r="AA272">
        <v>0.5</v>
      </c>
      <c r="AB272">
        <v>5</v>
      </c>
      <c r="AD272">
        <v>11</v>
      </c>
      <c r="AE272" t="s">
        <v>242</v>
      </c>
      <c r="AH272" s="27">
        <v>1</v>
      </c>
      <c r="AI272">
        <v>11</v>
      </c>
      <c r="AJ272" s="21">
        <f t="shared" si="57"/>
        <v>100</v>
      </c>
      <c r="AK272" s="27">
        <v>0</v>
      </c>
      <c r="AL272">
        <v>0</v>
      </c>
      <c r="AM272" s="36">
        <f t="shared" si="58"/>
        <v>0</v>
      </c>
      <c r="AN272" s="27">
        <v>0</v>
      </c>
      <c r="AO272">
        <v>0</v>
      </c>
      <c r="AP272" s="36">
        <f t="shared" si="59"/>
        <v>0</v>
      </c>
      <c r="AR272">
        <v>2</v>
      </c>
      <c r="AU272" s="27">
        <v>1</v>
      </c>
      <c r="AV272">
        <v>1</v>
      </c>
      <c r="AW272" s="21">
        <f t="shared" si="60"/>
        <v>9.0909090909090917</v>
      </c>
      <c r="AX272">
        <v>2</v>
      </c>
      <c r="BA272" s="27">
        <v>1</v>
      </c>
      <c r="BB272">
        <v>3</v>
      </c>
      <c r="BC272" s="21">
        <f t="shared" si="56"/>
        <v>27.27272727272727</v>
      </c>
      <c r="BD272" t="s">
        <v>242</v>
      </c>
      <c r="BG272" s="27">
        <v>1</v>
      </c>
      <c r="BJ272">
        <v>2</v>
      </c>
      <c r="BM272" s="27">
        <v>1</v>
      </c>
      <c r="BN272">
        <v>2</v>
      </c>
      <c r="BQ272" s="27">
        <v>1</v>
      </c>
      <c r="BR272">
        <v>4</v>
      </c>
      <c r="BS272" s="21">
        <f t="shared" si="55"/>
        <v>36.363636363636367</v>
      </c>
      <c r="BT272">
        <v>4</v>
      </c>
      <c r="BU272">
        <v>3</v>
      </c>
      <c r="BX272" s="27">
        <v>1</v>
      </c>
      <c r="BY272">
        <v>1</v>
      </c>
      <c r="BZ272" s="21">
        <f t="shared" si="62"/>
        <v>9.0909090909090917</v>
      </c>
      <c r="CA272">
        <v>1</v>
      </c>
      <c r="CB272">
        <v>3</v>
      </c>
      <c r="CE272" s="27">
        <v>0</v>
      </c>
    </row>
    <row r="273" spans="1:84" ht="15" hidden="1" customHeight="1" x14ac:dyDescent="0.2">
      <c r="A273">
        <v>272</v>
      </c>
      <c r="B273">
        <v>297</v>
      </c>
      <c r="C273" s="1">
        <v>44795.604861111111</v>
      </c>
      <c r="D273" s="1">
        <v>44795.604861111111</v>
      </c>
      <c r="E273">
        <v>4</v>
      </c>
      <c r="G273" t="s">
        <v>242</v>
      </c>
      <c r="H273" t="s">
        <v>242</v>
      </c>
      <c r="I273">
        <v>1</v>
      </c>
      <c r="J273" s="1">
        <v>44795.604861111111</v>
      </c>
      <c r="K273" t="s">
        <v>5508</v>
      </c>
      <c r="L273" t="s">
        <v>242</v>
      </c>
      <c r="M273" t="s">
        <v>242</v>
      </c>
      <c r="P273" t="s">
        <v>242</v>
      </c>
      <c r="Q273" t="s">
        <v>242</v>
      </c>
      <c r="T273" t="s">
        <v>5509</v>
      </c>
      <c r="U273" t="s">
        <v>5510</v>
      </c>
      <c r="V273" t="s">
        <v>5511</v>
      </c>
      <c r="W273">
        <v>2810</v>
      </c>
      <c r="X273" t="s">
        <v>418</v>
      </c>
      <c r="Y273" t="s">
        <v>1838</v>
      </c>
      <c r="Z273">
        <v>2020</v>
      </c>
      <c r="AA273">
        <v>1</v>
      </c>
      <c r="AB273">
        <v>15</v>
      </c>
      <c r="AD273">
        <v>12</v>
      </c>
      <c r="AE273" t="s">
        <v>242</v>
      </c>
      <c r="AH273" s="27">
        <v>0</v>
      </c>
      <c r="AI273">
        <v>0</v>
      </c>
      <c r="AJ273" s="21">
        <f t="shared" si="57"/>
        <v>0</v>
      </c>
      <c r="AK273" s="27">
        <v>0</v>
      </c>
      <c r="AL273">
        <v>0</v>
      </c>
      <c r="AM273" s="36">
        <f t="shared" si="58"/>
        <v>0</v>
      </c>
      <c r="AN273" s="27">
        <v>0</v>
      </c>
      <c r="AO273">
        <v>0</v>
      </c>
      <c r="AP273" s="36">
        <f t="shared" si="59"/>
        <v>0</v>
      </c>
      <c r="AR273" t="s">
        <v>242</v>
      </c>
      <c r="AU273" s="27">
        <v>1</v>
      </c>
      <c r="AV273">
        <v>2</v>
      </c>
      <c r="AW273" s="21">
        <f t="shared" si="60"/>
        <v>16.666666666666664</v>
      </c>
      <c r="AX273">
        <v>2</v>
      </c>
      <c r="BA273" s="27">
        <v>1</v>
      </c>
      <c r="BB273">
        <v>2</v>
      </c>
      <c r="BC273" s="21">
        <f t="shared" si="56"/>
        <v>16.666666666666664</v>
      </c>
      <c r="BD273" t="s">
        <v>242</v>
      </c>
      <c r="BG273" s="27">
        <v>1</v>
      </c>
      <c r="BJ273">
        <v>2</v>
      </c>
      <c r="BM273" s="27">
        <v>1</v>
      </c>
      <c r="BN273">
        <v>2</v>
      </c>
      <c r="BQ273" s="27">
        <v>1</v>
      </c>
      <c r="BR273">
        <v>3</v>
      </c>
      <c r="BS273" s="21">
        <f t="shared" si="55"/>
        <v>25</v>
      </c>
      <c r="BT273" t="s">
        <v>3547</v>
      </c>
      <c r="BU273">
        <v>3</v>
      </c>
      <c r="BX273" s="27">
        <v>1</v>
      </c>
      <c r="BY273">
        <v>1</v>
      </c>
      <c r="BZ273" s="21">
        <f t="shared" si="62"/>
        <v>8.3333333333333321</v>
      </c>
      <c r="CA273">
        <v>2</v>
      </c>
      <c r="CB273">
        <v>3</v>
      </c>
      <c r="CE273" s="27">
        <v>0</v>
      </c>
    </row>
    <row r="274" spans="1:84" ht="15" hidden="1" customHeight="1" x14ac:dyDescent="0.2">
      <c r="A274">
        <v>273</v>
      </c>
      <c r="B274">
        <v>298</v>
      </c>
      <c r="C274" s="1">
        <v>44795.604861111111</v>
      </c>
      <c r="D274" s="1">
        <v>44795.604861111111</v>
      </c>
      <c r="E274">
        <v>4</v>
      </c>
      <c r="G274" t="s">
        <v>242</v>
      </c>
      <c r="H274" t="s">
        <v>242</v>
      </c>
      <c r="I274">
        <v>1</v>
      </c>
      <c r="J274" s="1">
        <v>44795.604861111111</v>
      </c>
      <c r="K274" t="s">
        <v>5526</v>
      </c>
      <c r="L274" t="s">
        <v>242</v>
      </c>
      <c r="M274" t="s">
        <v>242</v>
      </c>
      <c r="P274" t="s">
        <v>242</v>
      </c>
      <c r="Q274" t="s">
        <v>242</v>
      </c>
      <c r="T274" t="s">
        <v>5527</v>
      </c>
      <c r="U274" t="s">
        <v>5528</v>
      </c>
      <c r="V274" t="s">
        <v>5529</v>
      </c>
      <c r="W274">
        <v>3576</v>
      </c>
      <c r="X274" t="s">
        <v>297</v>
      </c>
      <c r="Y274" t="s">
        <v>621</v>
      </c>
      <c r="Z274">
        <v>2020</v>
      </c>
      <c r="AA274">
        <v>0</v>
      </c>
      <c r="AD274">
        <v>9</v>
      </c>
      <c r="AE274" t="s">
        <v>242</v>
      </c>
      <c r="AH274" s="27">
        <v>1</v>
      </c>
      <c r="AI274">
        <v>6</v>
      </c>
      <c r="AJ274" s="21">
        <f t="shared" si="57"/>
        <v>66.666666666666657</v>
      </c>
      <c r="AK274" s="27">
        <v>0</v>
      </c>
      <c r="AL274">
        <v>0</v>
      </c>
      <c r="AM274" s="36">
        <f t="shared" si="58"/>
        <v>0</v>
      </c>
      <c r="AN274" s="27">
        <v>0</v>
      </c>
      <c r="AO274">
        <v>0</v>
      </c>
      <c r="AP274" s="36">
        <f t="shared" si="59"/>
        <v>0</v>
      </c>
      <c r="AQ274" t="s">
        <v>5530</v>
      </c>
      <c r="AR274">
        <v>2</v>
      </c>
      <c r="AU274" s="27">
        <v>1</v>
      </c>
      <c r="AV274">
        <v>1</v>
      </c>
      <c r="AW274" s="21">
        <f t="shared" si="60"/>
        <v>11.111111111111111</v>
      </c>
      <c r="AX274">
        <v>2</v>
      </c>
      <c r="BA274" s="27">
        <v>1</v>
      </c>
      <c r="BB274">
        <v>2</v>
      </c>
      <c r="BC274" s="21">
        <f t="shared" si="56"/>
        <v>22.222222222222221</v>
      </c>
      <c r="BD274" t="s">
        <v>242</v>
      </c>
      <c r="BG274" s="27">
        <v>1</v>
      </c>
      <c r="BJ274">
        <v>2</v>
      </c>
      <c r="BM274" s="27">
        <v>1</v>
      </c>
      <c r="BN274">
        <v>2</v>
      </c>
      <c r="BQ274" s="27">
        <v>1</v>
      </c>
      <c r="BR274">
        <v>3</v>
      </c>
      <c r="BS274" s="21">
        <f t="shared" si="55"/>
        <v>33.333333333333329</v>
      </c>
      <c r="BU274">
        <v>1</v>
      </c>
      <c r="BX274" s="27">
        <v>1</v>
      </c>
      <c r="BY274">
        <v>2</v>
      </c>
      <c r="BZ274" s="21">
        <f t="shared" si="62"/>
        <v>22.222222222222221</v>
      </c>
      <c r="CA274">
        <v>1</v>
      </c>
      <c r="CB274">
        <v>1</v>
      </c>
      <c r="CE274" s="27">
        <v>0</v>
      </c>
    </row>
    <row r="275" spans="1:84" ht="15" hidden="1" customHeight="1" x14ac:dyDescent="0.2">
      <c r="A275">
        <v>274</v>
      </c>
      <c r="B275">
        <v>299</v>
      </c>
      <c r="C275" s="1">
        <v>44795.604861111111</v>
      </c>
      <c r="D275" s="1">
        <v>44795.604861111111</v>
      </c>
      <c r="E275">
        <v>4</v>
      </c>
      <c r="G275" t="s">
        <v>242</v>
      </c>
      <c r="H275" t="s">
        <v>242</v>
      </c>
      <c r="I275">
        <v>1</v>
      </c>
      <c r="J275" s="1">
        <v>44795.604861111111</v>
      </c>
      <c r="K275" t="s">
        <v>5546</v>
      </c>
      <c r="L275" t="s">
        <v>242</v>
      </c>
      <c r="M275" t="s">
        <v>242</v>
      </c>
      <c r="P275" t="s">
        <v>242</v>
      </c>
      <c r="Q275" t="s">
        <v>242</v>
      </c>
      <c r="T275" t="s">
        <v>5547</v>
      </c>
      <c r="U275" t="s">
        <v>5548</v>
      </c>
      <c r="V275" t="s">
        <v>5549</v>
      </c>
      <c r="W275">
        <v>3674</v>
      </c>
      <c r="X275" t="s">
        <v>297</v>
      </c>
      <c r="Y275" t="s">
        <v>1864</v>
      </c>
      <c r="Z275">
        <v>2021</v>
      </c>
      <c r="AA275">
        <v>0.5</v>
      </c>
      <c r="AB275">
        <v>15</v>
      </c>
      <c r="AD275">
        <v>13</v>
      </c>
      <c r="AE275" t="s">
        <v>242</v>
      </c>
      <c r="AH275" s="27">
        <v>1</v>
      </c>
      <c r="AI275">
        <v>9</v>
      </c>
      <c r="AJ275" s="21">
        <f t="shared" si="57"/>
        <v>69.230769230769226</v>
      </c>
      <c r="AK275" s="27">
        <v>0</v>
      </c>
      <c r="AL275">
        <v>0</v>
      </c>
      <c r="AM275" s="36">
        <f t="shared" si="58"/>
        <v>0</v>
      </c>
      <c r="AN275" s="27">
        <v>0</v>
      </c>
      <c r="AO275">
        <v>0</v>
      </c>
      <c r="AP275" s="36">
        <f t="shared" si="59"/>
        <v>0</v>
      </c>
      <c r="AR275">
        <v>3</v>
      </c>
      <c r="AU275" s="27">
        <v>1</v>
      </c>
      <c r="AV275">
        <v>1</v>
      </c>
      <c r="AW275" s="21">
        <f t="shared" si="60"/>
        <v>7.6923076923076925</v>
      </c>
      <c r="AX275">
        <v>2</v>
      </c>
      <c r="BA275" s="27">
        <v>1</v>
      </c>
      <c r="BB275">
        <v>2</v>
      </c>
      <c r="BC275" s="21">
        <f t="shared" si="56"/>
        <v>15.384615384615385</v>
      </c>
      <c r="BD275" t="s">
        <v>242</v>
      </c>
      <c r="BG275" s="27">
        <v>1</v>
      </c>
      <c r="BJ275">
        <v>2</v>
      </c>
      <c r="BM275" s="27">
        <v>1</v>
      </c>
      <c r="BN275">
        <v>2</v>
      </c>
      <c r="BQ275" s="27">
        <v>1</v>
      </c>
      <c r="BR275">
        <v>3</v>
      </c>
      <c r="BS275" s="21">
        <f t="shared" si="55"/>
        <v>23.076923076923077</v>
      </c>
      <c r="BU275">
        <v>1</v>
      </c>
      <c r="BX275" s="27">
        <v>1</v>
      </c>
      <c r="BY275">
        <v>3</v>
      </c>
      <c r="BZ275" s="21">
        <f t="shared" si="62"/>
        <v>23.076923076923077</v>
      </c>
      <c r="CA275">
        <v>2</v>
      </c>
      <c r="CB275">
        <v>3</v>
      </c>
      <c r="CE275" s="27">
        <v>0</v>
      </c>
    </row>
    <row r="276" spans="1:84" ht="15" hidden="1" customHeight="1" x14ac:dyDescent="0.2">
      <c r="A276">
        <v>275</v>
      </c>
      <c r="B276">
        <v>300</v>
      </c>
      <c r="C276" s="1">
        <v>44795.604861111111</v>
      </c>
      <c r="D276" s="1">
        <v>44795.604861111111</v>
      </c>
      <c r="E276">
        <v>4</v>
      </c>
      <c r="G276" t="s">
        <v>242</v>
      </c>
      <c r="H276" t="s">
        <v>242</v>
      </c>
      <c r="I276">
        <v>1</v>
      </c>
      <c r="J276" s="1">
        <v>44795.604861111111</v>
      </c>
      <c r="K276" t="s">
        <v>5561</v>
      </c>
      <c r="L276" t="s">
        <v>242</v>
      </c>
      <c r="M276" t="s">
        <v>242</v>
      </c>
      <c r="P276" t="s">
        <v>242</v>
      </c>
      <c r="Q276" t="s">
        <v>242</v>
      </c>
      <c r="T276" t="s">
        <v>5562</v>
      </c>
      <c r="U276" t="s">
        <v>5563</v>
      </c>
      <c r="V276">
        <v>717081103</v>
      </c>
      <c r="W276">
        <v>2834</v>
      </c>
      <c r="X276" t="s">
        <v>350</v>
      </c>
      <c r="Y276" t="s">
        <v>974</v>
      </c>
      <c r="Z276">
        <v>2019</v>
      </c>
      <c r="AA276">
        <v>0.5</v>
      </c>
      <c r="AB276">
        <v>9</v>
      </c>
      <c r="AD276">
        <v>11</v>
      </c>
      <c r="AE276" t="s">
        <v>242</v>
      </c>
      <c r="AH276" s="27">
        <v>1</v>
      </c>
      <c r="AI276">
        <v>7</v>
      </c>
      <c r="AJ276" s="21">
        <f t="shared" si="57"/>
        <v>63.636363636363633</v>
      </c>
      <c r="AK276" s="27">
        <v>0</v>
      </c>
      <c r="AL276">
        <v>0</v>
      </c>
      <c r="AM276" s="36">
        <f t="shared" si="58"/>
        <v>0</v>
      </c>
      <c r="AN276" s="27">
        <v>0</v>
      </c>
      <c r="AO276">
        <v>0</v>
      </c>
      <c r="AP276" s="36">
        <f t="shared" si="59"/>
        <v>0</v>
      </c>
      <c r="AQ276" t="s">
        <v>5564</v>
      </c>
      <c r="AR276">
        <v>2</v>
      </c>
      <c r="AU276" s="27">
        <v>1</v>
      </c>
      <c r="AV276">
        <v>2</v>
      </c>
      <c r="AW276" s="21">
        <f t="shared" si="60"/>
        <v>18.181818181818183</v>
      </c>
      <c r="AX276">
        <v>2</v>
      </c>
      <c r="BA276" s="27">
        <v>1</v>
      </c>
      <c r="BB276">
        <v>3</v>
      </c>
      <c r="BC276" s="21">
        <f t="shared" si="56"/>
        <v>27.27272727272727</v>
      </c>
      <c r="BD276" t="s">
        <v>242</v>
      </c>
      <c r="BG276" s="27">
        <v>1</v>
      </c>
      <c r="BH276">
        <v>7</v>
      </c>
      <c r="BJ276">
        <v>2</v>
      </c>
      <c r="BM276" s="27">
        <v>1</v>
      </c>
      <c r="BN276">
        <v>2</v>
      </c>
      <c r="BQ276" s="27">
        <v>1</v>
      </c>
      <c r="BR276">
        <v>2</v>
      </c>
      <c r="BS276" s="21">
        <f t="shared" si="55"/>
        <v>18.181818181818183</v>
      </c>
      <c r="BT276" t="s">
        <v>5565</v>
      </c>
      <c r="BU276">
        <v>3</v>
      </c>
      <c r="BX276" s="27">
        <v>0</v>
      </c>
      <c r="BY276" s="24">
        <v>0</v>
      </c>
      <c r="BZ276" s="21">
        <f t="shared" si="62"/>
        <v>0</v>
      </c>
      <c r="CA276" t="s">
        <v>242</v>
      </c>
      <c r="CB276">
        <v>3</v>
      </c>
      <c r="CE276" s="27">
        <v>0</v>
      </c>
    </row>
    <row r="277" spans="1:84" ht="15" hidden="1" customHeight="1" x14ac:dyDescent="0.2">
      <c r="A277">
        <v>276</v>
      </c>
      <c r="B277">
        <v>301</v>
      </c>
      <c r="C277" s="1">
        <v>44795.604861111111</v>
      </c>
      <c r="D277" s="1">
        <v>44795.604861111111</v>
      </c>
      <c r="E277">
        <v>4</v>
      </c>
      <c r="G277" t="s">
        <v>242</v>
      </c>
      <c r="H277" t="s">
        <v>242</v>
      </c>
      <c r="I277">
        <v>1</v>
      </c>
      <c r="J277" s="1">
        <v>44795.604861111111</v>
      </c>
      <c r="K277" t="s">
        <v>5584</v>
      </c>
      <c r="L277" t="s">
        <v>242</v>
      </c>
      <c r="M277" t="s">
        <v>242</v>
      </c>
      <c r="P277" t="s">
        <v>242</v>
      </c>
      <c r="Q277" t="s">
        <v>242</v>
      </c>
      <c r="T277" t="s">
        <v>5585</v>
      </c>
      <c r="U277" t="s">
        <v>5586</v>
      </c>
      <c r="V277">
        <v>244199105</v>
      </c>
      <c r="W277">
        <v>3523</v>
      </c>
      <c r="X277" t="s">
        <v>476</v>
      </c>
      <c r="Y277" t="s">
        <v>1568</v>
      </c>
      <c r="Z277">
        <v>2020</v>
      </c>
      <c r="AA277">
        <v>0.5</v>
      </c>
      <c r="AB277">
        <v>4</v>
      </c>
      <c r="AD277">
        <v>11</v>
      </c>
      <c r="AE277" t="s">
        <v>242</v>
      </c>
      <c r="AH277" s="27">
        <v>0</v>
      </c>
      <c r="AI277">
        <v>0</v>
      </c>
      <c r="AJ277" s="21">
        <f t="shared" si="57"/>
        <v>0</v>
      </c>
      <c r="AK277" s="27">
        <v>0</v>
      </c>
      <c r="AL277">
        <v>0</v>
      </c>
      <c r="AM277" s="36">
        <f t="shared" si="58"/>
        <v>0</v>
      </c>
      <c r="AN277" s="27">
        <v>0</v>
      </c>
      <c r="AO277">
        <v>0</v>
      </c>
      <c r="AP277" s="36">
        <f t="shared" si="59"/>
        <v>0</v>
      </c>
      <c r="AR277" t="s">
        <v>242</v>
      </c>
      <c r="AU277" s="27">
        <v>0</v>
      </c>
      <c r="AV277">
        <v>0</v>
      </c>
      <c r="AW277" s="21">
        <f t="shared" si="60"/>
        <v>0</v>
      </c>
      <c r="AX277" t="s">
        <v>242</v>
      </c>
      <c r="BA277" s="27">
        <v>1</v>
      </c>
      <c r="BB277">
        <v>3</v>
      </c>
      <c r="BC277" s="21">
        <f t="shared" si="56"/>
        <v>27.27272727272727</v>
      </c>
      <c r="BD277" t="s">
        <v>242</v>
      </c>
      <c r="BG277" s="27">
        <v>0</v>
      </c>
      <c r="BJ277" t="s">
        <v>242</v>
      </c>
      <c r="BM277" s="27">
        <v>1</v>
      </c>
      <c r="BN277">
        <v>2</v>
      </c>
      <c r="BQ277" s="27">
        <v>1</v>
      </c>
      <c r="BR277">
        <v>3</v>
      </c>
      <c r="BS277" s="21">
        <f t="shared" si="55"/>
        <v>27.27272727272727</v>
      </c>
      <c r="BT277" t="s">
        <v>5587</v>
      </c>
      <c r="BU277">
        <v>1</v>
      </c>
      <c r="BX277" s="27">
        <v>1</v>
      </c>
      <c r="BY277">
        <v>3</v>
      </c>
      <c r="BZ277" s="21">
        <f t="shared" ref="BZ277:BZ290" si="63">BY277/AD277*100</f>
        <v>27.27272727272727</v>
      </c>
      <c r="CA277">
        <v>2</v>
      </c>
      <c r="CB277" t="s">
        <v>242</v>
      </c>
      <c r="CE277" s="27">
        <v>0.5</v>
      </c>
      <c r="CF277" s="2" t="s">
        <v>5588</v>
      </c>
    </row>
    <row r="278" spans="1:84" ht="15" hidden="1" customHeight="1" x14ac:dyDescent="0.2">
      <c r="A278">
        <v>277</v>
      </c>
      <c r="B278">
        <v>302</v>
      </c>
      <c r="C278" s="1">
        <v>44795.604861111111</v>
      </c>
      <c r="D278" s="1">
        <v>44795.604861111111</v>
      </c>
      <c r="E278">
        <v>4</v>
      </c>
      <c r="G278" t="s">
        <v>242</v>
      </c>
      <c r="H278" t="s">
        <v>242</v>
      </c>
      <c r="I278">
        <v>1</v>
      </c>
      <c r="J278" s="1">
        <v>44795.604861111111</v>
      </c>
      <c r="K278" t="s">
        <v>5603</v>
      </c>
      <c r="L278" t="s">
        <v>242</v>
      </c>
      <c r="M278" t="s">
        <v>242</v>
      </c>
      <c r="P278" t="s">
        <v>242</v>
      </c>
      <c r="Q278" t="s">
        <v>242</v>
      </c>
      <c r="T278" t="s">
        <v>5604</v>
      </c>
      <c r="U278" t="s">
        <v>5605</v>
      </c>
      <c r="V278">
        <v>500754106</v>
      </c>
      <c r="W278">
        <v>2030</v>
      </c>
      <c r="X278" t="s">
        <v>326</v>
      </c>
      <c r="Y278" t="s">
        <v>942</v>
      </c>
      <c r="Z278">
        <v>2020</v>
      </c>
      <c r="AA278">
        <v>0.5</v>
      </c>
      <c r="AB278">
        <v>5</v>
      </c>
      <c r="AD278">
        <v>11</v>
      </c>
      <c r="AE278" t="s">
        <v>242</v>
      </c>
      <c r="AH278" s="27">
        <v>1</v>
      </c>
      <c r="AI278">
        <v>6</v>
      </c>
      <c r="AJ278" s="21">
        <f t="shared" si="57"/>
        <v>54.54545454545454</v>
      </c>
      <c r="AK278" s="27">
        <v>0</v>
      </c>
      <c r="AL278">
        <v>0</v>
      </c>
      <c r="AM278" s="36">
        <f t="shared" si="58"/>
        <v>0</v>
      </c>
      <c r="AN278" s="27">
        <v>0</v>
      </c>
      <c r="AO278">
        <v>0</v>
      </c>
      <c r="AP278" s="36">
        <f t="shared" si="59"/>
        <v>0</v>
      </c>
      <c r="AR278">
        <v>2</v>
      </c>
      <c r="AU278" s="27">
        <v>1</v>
      </c>
      <c r="AV278">
        <v>1</v>
      </c>
      <c r="AW278" s="21">
        <f t="shared" si="60"/>
        <v>9.0909090909090917</v>
      </c>
      <c r="AX278">
        <v>2</v>
      </c>
      <c r="BA278" s="27">
        <v>1</v>
      </c>
      <c r="BB278">
        <v>3</v>
      </c>
      <c r="BC278" s="21">
        <f t="shared" si="56"/>
        <v>27.27272727272727</v>
      </c>
      <c r="BD278" t="s">
        <v>242</v>
      </c>
      <c r="BG278" s="27">
        <v>1</v>
      </c>
      <c r="BH278">
        <v>2.7</v>
      </c>
      <c r="BJ278">
        <v>2</v>
      </c>
      <c r="BM278" s="27">
        <v>1</v>
      </c>
      <c r="BN278">
        <v>2</v>
      </c>
      <c r="BQ278" s="27">
        <v>1</v>
      </c>
      <c r="BR278">
        <v>2</v>
      </c>
      <c r="BS278" s="21">
        <f t="shared" si="55"/>
        <v>18.181818181818183</v>
      </c>
      <c r="BT278" t="s">
        <v>5606</v>
      </c>
      <c r="BU278">
        <v>3</v>
      </c>
      <c r="BX278" s="27">
        <v>1</v>
      </c>
      <c r="BY278">
        <v>4</v>
      </c>
      <c r="BZ278" s="21">
        <f t="shared" si="63"/>
        <v>36.363636363636367</v>
      </c>
      <c r="CA278">
        <v>2</v>
      </c>
      <c r="CB278">
        <v>3</v>
      </c>
      <c r="CE278" s="27">
        <v>0</v>
      </c>
    </row>
    <row r="279" spans="1:84" ht="15" hidden="1" customHeight="1" x14ac:dyDescent="0.2">
      <c r="A279">
        <v>278</v>
      </c>
      <c r="B279">
        <v>304</v>
      </c>
      <c r="C279" s="1">
        <v>44795.604861111111</v>
      </c>
      <c r="D279" s="1">
        <v>44795.604861111111</v>
      </c>
      <c r="E279">
        <v>4</v>
      </c>
      <c r="G279" t="s">
        <v>242</v>
      </c>
      <c r="H279" t="s">
        <v>242</v>
      </c>
      <c r="I279">
        <v>1</v>
      </c>
      <c r="J279" s="1">
        <v>44795.604861111111</v>
      </c>
      <c r="K279" t="s">
        <v>5625</v>
      </c>
      <c r="L279" t="s">
        <v>242</v>
      </c>
      <c r="M279" t="s">
        <v>242</v>
      </c>
      <c r="P279" t="s">
        <v>242</v>
      </c>
      <c r="Q279" t="s">
        <v>242</v>
      </c>
      <c r="T279" t="s">
        <v>5626</v>
      </c>
      <c r="U279" t="s">
        <v>5627</v>
      </c>
      <c r="V279">
        <v>23608102</v>
      </c>
      <c r="W279">
        <v>4931</v>
      </c>
      <c r="X279" t="s">
        <v>490</v>
      </c>
      <c r="Y279" t="s">
        <v>1010</v>
      </c>
      <c r="Z279">
        <v>2021</v>
      </c>
      <c r="AA279">
        <v>0</v>
      </c>
      <c r="AD279">
        <v>13</v>
      </c>
      <c r="AE279" t="s">
        <v>242</v>
      </c>
      <c r="AH279" s="27">
        <v>1</v>
      </c>
      <c r="AI279">
        <v>10</v>
      </c>
      <c r="AJ279" s="21">
        <f t="shared" si="57"/>
        <v>76.923076923076934</v>
      </c>
      <c r="AK279" s="27">
        <v>1</v>
      </c>
      <c r="AL279">
        <v>10</v>
      </c>
      <c r="AM279" s="36">
        <f t="shared" si="58"/>
        <v>76.923076923076934</v>
      </c>
      <c r="AN279" s="27">
        <v>1</v>
      </c>
      <c r="AO279">
        <v>8</v>
      </c>
      <c r="AP279" s="36">
        <f t="shared" si="59"/>
        <v>61.53846153846154</v>
      </c>
      <c r="AR279">
        <v>2</v>
      </c>
      <c r="AU279" s="27">
        <v>1</v>
      </c>
      <c r="AV279">
        <v>1</v>
      </c>
      <c r="AW279" s="21">
        <f t="shared" si="60"/>
        <v>7.6923076923076925</v>
      </c>
      <c r="AX279">
        <v>2</v>
      </c>
      <c r="BA279" s="27">
        <v>1</v>
      </c>
      <c r="BB279">
        <v>2</v>
      </c>
      <c r="BC279" s="21">
        <f t="shared" si="56"/>
        <v>15.384615384615385</v>
      </c>
      <c r="BD279" t="s">
        <v>242</v>
      </c>
      <c r="BG279" s="27">
        <v>1</v>
      </c>
      <c r="BH279">
        <v>6.77</v>
      </c>
      <c r="BJ279">
        <v>2</v>
      </c>
      <c r="BM279" s="27">
        <v>1</v>
      </c>
      <c r="BN279">
        <v>3</v>
      </c>
      <c r="BQ279" s="27">
        <v>1</v>
      </c>
      <c r="BR279">
        <v>4</v>
      </c>
      <c r="BS279" s="21">
        <f t="shared" si="55"/>
        <v>30.76923076923077</v>
      </c>
      <c r="BT279" t="s">
        <v>5477</v>
      </c>
      <c r="BU279">
        <v>1</v>
      </c>
      <c r="BX279" s="27">
        <v>1</v>
      </c>
      <c r="BY279">
        <v>4</v>
      </c>
      <c r="BZ279" s="21">
        <f t="shared" si="63"/>
        <v>30.76923076923077</v>
      </c>
      <c r="CA279">
        <v>2</v>
      </c>
      <c r="CB279">
        <v>1</v>
      </c>
      <c r="CE279" s="27">
        <v>0</v>
      </c>
    </row>
    <row r="280" spans="1:84" ht="15" hidden="1" customHeight="1" x14ac:dyDescent="0.2">
      <c r="A280">
        <v>279</v>
      </c>
      <c r="B280">
        <v>305</v>
      </c>
      <c r="C280" s="1">
        <v>44795.604861111111</v>
      </c>
      <c r="D280" s="1">
        <v>44795.604861111111</v>
      </c>
      <c r="E280">
        <v>4</v>
      </c>
      <c r="G280" t="s">
        <v>242</v>
      </c>
      <c r="H280" t="s">
        <v>242</v>
      </c>
      <c r="I280">
        <v>1</v>
      </c>
      <c r="J280" s="1">
        <v>44795.604861111111</v>
      </c>
      <c r="K280" t="s">
        <v>5643</v>
      </c>
      <c r="L280" t="s">
        <v>242</v>
      </c>
      <c r="M280" t="s">
        <v>242</v>
      </c>
      <c r="P280" t="s">
        <v>242</v>
      </c>
      <c r="Q280" t="s">
        <v>242</v>
      </c>
      <c r="T280" t="s">
        <v>5644</v>
      </c>
      <c r="U280" t="s">
        <v>5645</v>
      </c>
      <c r="V280" t="s">
        <v>5646</v>
      </c>
      <c r="W280">
        <v>4911</v>
      </c>
      <c r="X280" t="s">
        <v>490</v>
      </c>
      <c r="Y280" t="s">
        <v>491</v>
      </c>
      <c r="Z280">
        <v>2019</v>
      </c>
      <c r="AA280">
        <v>0.5</v>
      </c>
      <c r="AB280">
        <v>11</v>
      </c>
      <c r="AD280">
        <v>14</v>
      </c>
      <c r="AE280" t="s">
        <v>242</v>
      </c>
      <c r="AH280" s="27">
        <v>0</v>
      </c>
      <c r="AI280">
        <v>0</v>
      </c>
      <c r="AJ280" s="21">
        <f t="shared" si="57"/>
        <v>0</v>
      </c>
      <c r="AK280" s="27">
        <v>0</v>
      </c>
      <c r="AL280">
        <v>0</v>
      </c>
      <c r="AM280" s="36">
        <f t="shared" si="58"/>
        <v>0</v>
      </c>
      <c r="AN280" s="27">
        <v>0</v>
      </c>
      <c r="AO280">
        <v>0</v>
      </c>
      <c r="AP280" s="36">
        <f t="shared" si="59"/>
        <v>0</v>
      </c>
      <c r="AR280" t="s">
        <v>242</v>
      </c>
      <c r="AU280" s="27">
        <v>1</v>
      </c>
      <c r="AV280">
        <v>1</v>
      </c>
      <c r="AW280" s="21">
        <f t="shared" si="60"/>
        <v>7.1428571428571423</v>
      </c>
      <c r="AX280">
        <v>2</v>
      </c>
      <c r="BA280" s="27">
        <v>1</v>
      </c>
      <c r="BB280">
        <v>2</v>
      </c>
      <c r="BC280" s="21">
        <f t="shared" si="56"/>
        <v>14.285714285714285</v>
      </c>
      <c r="BD280" t="s">
        <v>242</v>
      </c>
      <c r="BG280" s="27">
        <v>1</v>
      </c>
      <c r="BH280">
        <v>7.3</v>
      </c>
      <c r="BJ280">
        <v>2</v>
      </c>
      <c r="BM280" s="27">
        <v>1</v>
      </c>
      <c r="BN280">
        <v>2</v>
      </c>
      <c r="BQ280" s="27">
        <v>1</v>
      </c>
      <c r="BR280">
        <v>4</v>
      </c>
      <c r="BS280" s="21">
        <f t="shared" si="55"/>
        <v>28.571428571428569</v>
      </c>
      <c r="BT280" t="s">
        <v>5647</v>
      </c>
      <c r="BU280">
        <v>1</v>
      </c>
      <c r="BX280" s="27">
        <v>1</v>
      </c>
      <c r="BY280">
        <v>1</v>
      </c>
      <c r="BZ280" s="21">
        <f t="shared" si="63"/>
        <v>7.1428571428571423</v>
      </c>
      <c r="CA280">
        <v>2</v>
      </c>
      <c r="CB280">
        <v>1</v>
      </c>
      <c r="CE280" s="27">
        <v>0</v>
      </c>
    </row>
    <row r="281" spans="1:84" ht="15" hidden="1" customHeight="1" x14ac:dyDescent="0.2">
      <c r="A281">
        <v>280</v>
      </c>
      <c r="B281">
        <v>306</v>
      </c>
      <c r="C281" s="1">
        <v>44795.604861111111</v>
      </c>
      <c r="D281" s="1">
        <v>44795.604861111111</v>
      </c>
      <c r="E281">
        <v>4</v>
      </c>
      <c r="G281" t="s">
        <v>242</v>
      </c>
      <c r="H281" t="s">
        <v>242</v>
      </c>
      <c r="I281">
        <v>1</v>
      </c>
      <c r="J281" s="1">
        <v>44795.604861111111</v>
      </c>
      <c r="K281" t="s">
        <v>5667</v>
      </c>
      <c r="L281" t="s">
        <v>242</v>
      </c>
      <c r="M281" t="s">
        <v>242</v>
      </c>
      <c r="P281" t="s">
        <v>242</v>
      </c>
      <c r="Q281" t="s">
        <v>242</v>
      </c>
      <c r="T281" t="s">
        <v>5668</v>
      </c>
      <c r="U281" t="s">
        <v>5669</v>
      </c>
      <c r="V281" t="s">
        <v>5670</v>
      </c>
      <c r="W281">
        <v>6141</v>
      </c>
      <c r="X281" t="s">
        <v>319</v>
      </c>
      <c r="Y281" t="s">
        <v>5671</v>
      </c>
      <c r="Z281">
        <v>2020</v>
      </c>
      <c r="AA281">
        <v>0</v>
      </c>
      <c r="AD281">
        <v>12</v>
      </c>
      <c r="AE281" t="s">
        <v>242</v>
      </c>
      <c r="AH281" s="27">
        <v>0</v>
      </c>
      <c r="AI281">
        <v>0</v>
      </c>
      <c r="AJ281" s="21">
        <f t="shared" si="57"/>
        <v>0</v>
      </c>
      <c r="AK281" s="27">
        <v>0</v>
      </c>
      <c r="AL281">
        <v>0</v>
      </c>
      <c r="AM281" s="36">
        <f t="shared" si="58"/>
        <v>0</v>
      </c>
      <c r="AN281" s="27">
        <v>0</v>
      </c>
      <c r="AO281">
        <v>0</v>
      </c>
      <c r="AP281" s="36">
        <f t="shared" si="59"/>
        <v>0</v>
      </c>
      <c r="AR281" t="s">
        <v>242</v>
      </c>
      <c r="AU281" s="27">
        <v>1</v>
      </c>
      <c r="AV281">
        <v>1</v>
      </c>
      <c r="AW281" s="21">
        <f t="shared" si="60"/>
        <v>8.3333333333333321</v>
      </c>
      <c r="AX281">
        <v>2</v>
      </c>
      <c r="BA281" s="27">
        <v>1</v>
      </c>
      <c r="BB281">
        <v>2</v>
      </c>
      <c r="BC281" s="21">
        <f t="shared" si="56"/>
        <v>16.666666666666664</v>
      </c>
      <c r="BD281" t="s">
        <v>242</v>
      </c>
      <c r="BG281" s="27">
        <v>0</v>
      </c>
      <c r="BJ281" t="s">
        <v>242</v>
      </c>
      <c r="BM281" s="27">
        <v>1</v>
      </c>
      <c r="BN281">
        <v>2</v>
      </c>
      <c r="BQ281" s="27">
        <v>1</v>
      </c>
      <c r="BR281">
        <v>4</v>
      </c>
      <c r="BS281" s="21">
        <f t="shared" si="55"/>
        <v>33.333333333333329</v>
      </c>
      <c r="BT281" t="s">
        <v>3471</v>
      </c>
      <c r="BU281">
        <v>1</v>
      </c>
      <c r="BX281" s="27">
        <v>1</v>
      </c>
      <c r="BY281">
        <v>4</v>
      </c>
      <c r="BZ281" s="21">
        <f t="shared" si="63"/>
        <v>33.333333333333329</v>
      </c>
      <c r="CA281">
        <v>2</v>
      </c>
      <c r="CB281">
        <v>1</v>
      </c>
      <c r="CE281" s="27">
        <v>0</v>
      </c>
    </row>
    <row r="282" spans="1:84" ht="15" hidden="1" customHeight="1" x14ac:dyDescent="0.2">
      <c r="A282">
        <v>281</v>
      </c>
      <c r="B282">
        <v>307</v>
      </c>
      <c r="C282" s="1">
        <v>44795.604861111111</v>
      </c>
      <c r="D282" s="1">
        <v>44795.604861111111</v>
      </c>
      <c r="E282">
        <v>4</v>
      </c>
      <c r="G282" t="s">
        <v>242</v>
      </c>
      <c r="H282" t="s">
        <v>242</v>
      </c>
      <c r="I282">
        <v>1</v>
      </c>
      <c r="J282" s="1">
        <v>44795.604861111111</v>
      </c>
      <c r="K282" t="s">
        <v>5680</v>
      </c>
      <c r="L282" t="s">
        <v>242</v>
      </c>
      <c r="M282" t="s">
        <v>242</v>
      </c>
      <c r="P282" t="s">
        <v>242</v>
      </c>
      <c r="Q282" t="s">
        <v>242</v>
      </c>
      <c r="T282" t="s">
        <v>5681</v>
      </c>
      <c r="U282" t="s">
        <v>5682</v>
      </c>
      <c r="V282" t="s">
        <v>5683</v>
      </c>
      <c r="W282">
        <v>6021</v>
      </c>
      <c r="X282" t="s">
        <v>319</v>
      </c>
      <c r="Y282" t="s">
        <v>913</v>
      </c>
      <c r="Z282">
        <v>2020</v>
      </c>
      <c r="AA282">
        <v>0.5</v>
      </c>
      <c r="AB282">
        <v>15</v>
      </c>
      <c r="AD282">
        <v>22</v>
      </c>
      <c r="AE282" t="s">
        <v>242</v>
      </c>
      <c r="AH282" s="27">
        <v>1</v>
      </c>
      <c r="AI282">
        <v>19</v>
      </c>
      <c r="AJ282" s="21">
        <f t="shared" si="57"/>
        <v>86.36363636363636</v>
      </c>
      <c r="AK282" s="27">
        <v>0</v>
      </c>
      <c r="AL282">
        <v>0</v>
      </c>
      <c r="AM282" s="36">
        <f t="shared" si="58"/>
        <v>0</v>
      </c>
      <c r="AN282" s="27">
        <v>0</v>
      </c>
      <c r="AO282">
        <v>0</v>
      </c>
      <c r="AP282" s="36">
        <f t="shared" si="59"/>
        <v>0</v>
      </c>
      <c r="AQ282" t="s">
        <v>5684</v>
      </c>
      <c r="AR282">
        <v>3</v>
      </c>
      <c r="AU282" s="27">
        <v>1</v>
      </c>
      <c r="AV282">
        <v>2</v>
      </c>
      <c r="AW282" s="21">
        <f t="shared" si="60"/>
        <v>9.0909090909090917</v>
      </c>
      <c r="AX282">
        <v>3</v>
      </c>
      <c r="BA282" s="27">
        <v>1</v>
      </c>
      <c r="BB282">
        <v>3</v>
      </c>
      <c r="BC282" s="21">
        <f t="shared" si="56"/>
        <v>13.636363636363635</v>
      </c>
      <c r="BD282" t="s">
        <v>242</v>
      </c>
      <c r="BG282" s="27">
        <v>1</v>
      </c>
      <c r="BJ282">
        <v>3</v>
      </c>
      <c r="BM282" s="27">
        <v>1</v>
      </c>
      <c r="BN282">
        <v>2</v>
      </c>
      <c r="BQ282" s="27">
        <v>0.5</v>
      </c>
      <c r="BR282">
        <v>0</v>
      </c>
      <c r="BS282" s="21">
        <f t="shared" si="55"/>
        <v>0</v>
      </c>
      <c r="BT282" t="s">
        <v>5685</v>
      </c>
      <c r="BU282">
        <v>3</v>
      </c>
      <c r="BX282" s="27">
        <v>1</v>
      </c>
      <c r="BY282">
        <v>10</v>
      </c>
      <c r="BZ282" s="21">
        <f t="shared" si="63"/>
        <v>45.454545454545453</v>
      </c>
      <c r="CA282">
        <v>2</v>
      </c>
      <c r="CB282">
        <v>3</v>
      </c>
      <c r="CE282" s="27">
        <v>0</v>
      </c>
    </row>
    <row r="283" spans="1:84" ht="15" hidden="1" customHeight="1" x14ac:dyDescent="0.2">
      <c r="A283">
        <v>282</v>
      </c>
      <c r="B283">
        <v>308</v>
      </c>
      <c r="C283" s="1">
        <v>44795.604861111111</v>
      </c>
      <c r="D283" s="1">
        <v>44795.604861111111</v>
      </c>
      <c r="E283">
        <v>4</v>
      </c>
      <c r="G283" t="s">
        <v>242</v>
      </c>
      <c r="H283" t="s">
        <v>242</v>
      </c>
      <c r="I283">
        <v>1</v>
      </c>
      <c r="J283" s="1">
        <v>44795.604861111111</v>
      </c>
      <c r="K283" t="s">
        <v>5698</v>
      </c>
      <c r="L283" t="s">
        <v>242</v>
      </c>
      <c r="M283" t="s">
        <v>242</v>
      </c>
      <c r="P283" t="s">
        <v>242</v>
      </c>
      <c r="Q283" t="s">
        <v>242</v>
      </c>
      <c r="T283" t="s">
        <v>5699</v>
      </c>
      <c r="U283" t="s">
        <v>5700</v>
      </c>
      <c r="V283">
        <v>125523100</v>
      </c>
      <c r="W283">
        <v>6324</v>
      </c>
      <c r="X283" t="s">
        <v>350</v>
      </c>
      <c r="Y283" t="s">
        <v>351</v>
      </c>
      <c r="Z283">
        <v>2019</v>
      </c>
      <c r="AA283">
        <v>0.5</v>
      </c>
      <c r="AB283">
        <v>15</v>
      </c>
      <c r="AD283">
        <v>13</v>
      </c>
      <c r="AE283" t="s">
        <v>242</v>
      </c>
      <c r="AH283" s="27">
        <v>1</v>
      </c>
      <c r="AI283">
        <v>10</v>
      </c>
      <c r="AJ283" s="21">
        <f t="shared" si="57"/>
        <v>76.923076923076934</v>
      </c>
      <c r="AK283" s="27">
        <v>0</v>
      </c>
      <c r="AL283">
        <v>0</v>
      </c>
      <c r="AM283" s="36">
        <f t="shared" si="58"/>
        <v>0</v>
      </c>
      <c r="AN283" s="27">
        <v>0</v>
      </c>
      <c r="AO283">
        <v>0</v>
      </c>
      <c r="AP283" s="36">
        <f t="shared" si="59"/>
        <v>0</v>
      </c>
      <c r="AQ283" t="s">
        <v>5701</v>
      </c>
      <c r="AR283">
        <v>3</v>
      </c>
      <c r="AU283" s="27">
        <v>1</v>
      </c>
      <c r="AV283">
        <v>1</v>
      </c>
      <c r="AW283" s="21">
        <f t="shared" si="60"/>
        <v>7.6923076923076925</v>
      </c>
      <c r="AX283">
        <v>2</v>
      </c>
      <c r="BA283" s="27">
        <v>1</v>
      </c>
      <c r="BB283">
        <v>2</v>
      </c>
      <c r="BC283" s="21">
        <f t="shared" si="56"/>
        <v>15.384615384615385</v>
      </c>
      <c r="BD283" t="s">
        <v>242</v>
      </c>
      <c r="BG283" s="27">
        <v>1</v>
      </c>
      <c r="BJ283">
        <v>2</v>
      </c>
      <c r="BM283" s="27">
        <v>1</v>
      </c>
      <c r="BN283">
        <v>2</v>
      </c>
      <c r="BQ283" s="27">
        <v>1</v>
      </c>
      <c r="BR283">
        <v>3</v>
      </c>
      <c r="BS283" s="21">
        <f t="shared" si="55"/>
        <v>23.076923076923077</v>
      </c>
      <c r="BT283" t="s">
        <v>4440</v>
      </c>
      <c r="BU283">
        <v>3</v>
      </c>
      <c r="BX283" s="27">
        <v>1</v>
      </c>
      <c r="BY283">
        <v>6</v>
      </c>
      <c r="BZ283" s="21">
        <f t="shared" si="63"/>
        <v>46.153846153846153</v>
      </c>
      <c r="CA283">
        <v>2</v>
      </c>
      <c r="CB283">
        <v>3</v>
      </c>
      <c r="CE283" s="27">
        <v>0</v>
      </c>
    </row>
    <row r="284" spans="1:84" ht="15" hidden="1" customHeight="1" x14ac:dyDescent="0.2">
      <c r="A284">
        <v>283</v>
      </c>
      <c r="B284">
        <v>309</v>
      </c>
      <c r="C284" s="1">
        <v>44795.604861111111</v>
      </c>
      <c r="D284" s="1">
        <v>44795.604861111111</v>
      </c>
      <c r="E284">
        <v>4</v>
      </c>
      <c r="G284" t="s">
        <v>242</v>
      </c>
      <c r="H284" t="s">
        <v>242</v>
      </c>
      <c r="I284">
        <v>1</v>
      </c>
      <c r="J284" s="1">
        <v>44795.604861111111</v>
      </c>
      <c r="K284" t="s">
        <v>5724</v>
      </c>
      <c r="L284" t="s">
        <v>242</v>
      </c>
      <c r="M284" t="s">
        <v>242</v>
      </c>
      <c r="P284" t="s">
        <v>242</v>
      </c>
      <c r="Q284" t="s">
        <v>242</v>
      </c>
      <c r="T284" t="s">
        <v>5725</v>
      </c>
      <c r="U284" t="s">
        <v>5726</v>
      </c>
      <c r="V284" t="s">
        <v>5727</v>
      </c>
      <c r="W284">
        <v>7389</v>
      </c>
      <c r="X284" t="s">
        <v>297</v>
      </c>
      <c r="Y284" t="s">
        <v>765</v>
      </c>
      <c r="Z284">
        <v>2021</v>
      </c>
      <c r="AA284">
        <v>0</v>
      </c>
      <c r="AD284">
        <v>12</v>
      </c>
      <c r="AE284" t="s">
        <v>242</v>
      </c>
      <c r="AH284" s="27">
        <v>1</v>
      </c>
      <c r="AI284">
        <v>9</v>
      </c>
      <c r="AJ284" s="21">
        <f t="shared" si="57"/>
        <v>75</v>
      </c>
      <c r="AK284" s="27">
        <v>0</v>
      </c>
      <c r="AL284">
        <v>0</v>
      </c>
      <c r="AM284" s="36">
        <f t="shared" si="58"/>
        <v>0</v>
      </c>
      <c r="AN284" s="27">
        <v>0</v>
      </c>
      <c r="AO284">
        <v>0</v>
      </c>
      <c r="AP284" s="36">
        <f t="shared" si="59"/>
        <v>0</v>
      </c>
      <c r="AR284">
        <v>2</v>
      </c>
      <c r="AU284" s="27">
        <v>1</v>
      </c>
      <c r="AV284">
        <v>1</v>
      </c>
      <c r="AW284" s="21">
        <f t="shared" si="60"/>
        <v>8.3333333333333321</v>
      </c>
      <c r="AX284">
        <v>2</v>
      </c>
      <c r="BA284" s="27">
        <v>1</v>
      </c>
      <c r="BB284">
        <v>3</v>
      </c>
      <c r="BC284" s="21">
        <f t="shared" si="56"/>
        <v>25</v>
      </c>
      <c r="BD284" t="s">
        <v>242</v>
      </c>
      <c r="BG284" s="27">
        <v>1</v>
      </c>
      <c r="BH284">
        <v>5</v>
      </c>
      <c r="BJ284">
        <v>2</v>
      </c>
      <c r="BM284" s="27">
        <v>1</v>
      </c>
      <c r="BN284">
        <v>2</v>
      </c>
      <c r="BQ284" s="27">
        <v>1</v>
      </c>
      <c r="BR284">
        <v>3</v>
      </c>
      <c r="BS284" s="21">
        <f t="shared" si="55"/>
        <v>25</v>
      </c>
      <c r="BU284">
        <v>1</v>
      </c>
      <c r="BX284" s="27">
        <v>1</v>
      </c>
      <c r="BY284">
        <v>3</v>
      </c>
      <c r="BZ284" s="21">
        <f t="shared" si="63"/>
        <v>25</v>
      </c>
      <c r="CA284">
        <v>2</v>
      </c>
      <c r="CB284">
        <v>1</v>
      </c>
      <c r="CE284" s="27">
        <v>0</v>
      </c>
    </row>
    <row r="285" spans="1:84" ht="15" hidden="1" customHeight="1" x14ac:dyDescent="0.2">
      <c r="A285">
        <v>284</v>
      </c>
      <c r="B285">
        <v>310</v>
      </c>
      <c r="C285" s="1">
        <v>44795.604861111111</v>
      </c>
      <c r="D285" s="1">
        <v>44795.604861111111</v>
      </c>
      <c r="E285">
        <v>4</v>
      </c>
      <c r="G285" t="s">
        <v>242</v>
      </c>
      <c r="H285" t="s">
        <v>242</v>
      </c>
      <c r="I285">
        <v>1</v>
      </c>
      <c r="J285" s="1">
        <v>44795.604861111111</v>
      </c>
      <c r="K285" t="s">
        <v>5737</v>
      </c>
      <c r="L285" t="s">
        <v>242</v>
      </c>
      <c r="M285" t="s">
        <v>242</v>
      </c>
      <c r="P285" t="s">
        <v>242</v>
      </c>
      <c r="Q285" t="s">
        <v>242</v>
      </c>
      <c r="T285" t="s">
        <v>5738</v>
      </c>
      <c r="U285" t="s">
        <v>5739</v>
      </c>
      <c r="V285" t="s">
        <v>5740</v>
      </c>
      <c r="W285">
        <v>4931</v>
      </c>
      <c r="X285" t="s">
        <v>490</v>
      </c>
      <c r="Y285" t="s">
        <v>491</v>
      </c>
      <c r="Z285">
        <v>2020</v>
      </c>
      <c r="AA285">
        <v>0</v>
      </c>
      <c r="AD285">
        <v>13</v>
      </c>
      <c r="AE285" t="s">
        <v>242</v>
      </c>
      <c r="AH285" s="27">
        <v>0</v>
      </c>
      <c r="AI285">
        <v>0</v>
      </c>
      <c r="AJ285" s="21">
        <f t="shared" si="57"/>
        <v>0</v>
      </c>
      <c r="AK285" s="27">
        <v>0</v>
      </c>
      <c r="AL285">
        <v>0</v>
      </c>
      <c r="AM285" s="36">
        <f t="shared" si="58"/>
        <v>0</v>
      </c>
      <c r="AN285" s="27">
        <v>0</v>
      </c>
      <c r="AO285">
        <v>0</v>
      </c>
      <c r="AP285" s="36">
        <f t="shared" si="59"/>
        <v>0</v>
      </c>
      <c r="AR285" t="s">
        <v>242</v>
      </c>
      <c r="AU285" s="27">
        <v>1</v>
      </c>
      <c r="AV285">
        <v>1</v>
      </c>
      <c r="AW285" s="21">
        <f t="shared" si="60"/>
        <v>7.6923076923076925</v>
      </c>
      <c r="AX285">
        <v>2</v>
      </c>
      <c r="BA285" s="27">
        <v>1</v>
      </c>
      <c r="BB285">
        <v>2</v>
      </c>
      <c r="BC285" s="21">
        <f t="shared" si="56"/>
        <v>15.384615384615385</v>
      </c>
      <c r="BD285" t="s">
        <v>242</v>
      </c>
      <c r="BG285" s="27">
        <v>1</v>
      </c>
      <c r="BH285">
        <v>4.7</v>
      </c>
      <c r="BJ285">
        <v>2</v>
      </c>
      <c r="BM285" s="27">
        <v>1</v>
      </c>
      <c r="BN285">
        <v>2</v>
      </c>
      <c r="BQ285" s="27">
        <v>1</v>
      </c>
      <c r="BR285">
        <v>4</v>
      </c>
      <c r="BS285" s="21">
        <f t="shared" si="55"/>
        <v>30.76923076923077</v>
      </c>
      <c r="BT285" t="s">
        <v>4977</v>
      </c>
      <c r="BU285">
        <v>1</v>
      </c>
      <c r="BX285" s="27">
        <v>1</v>
      </c>
      <c r="BY285">
        <v>1</v>
      </c>
      <c r="BZ285" s="21">
        <f t="shared" si="63"/>
        <v>7.6923076923076925</v>
      </c>
      <c r="CA285">
        <v>1</v>
      </c>
      <c r="CB285">
        <v>1</v>
      </c>
      <c r="CE285" s="27">
        <v>0.5</v>
      </c>
      <c r="CF285" s="2" t="s">
        <v>5741</v>
      </c>
    </row>
    <row r="286" spans="1:84" ht="15" hidden="1" customHeight="1" x14ac:dyDescent="0.2">
      <c r="A286">
        <v>285</v>
      </c>
      <c r="B286">
        <v>311</v>
      </c>
      <c r="C286" s="1">
        <v>44795.604861111111</v>
      </c>
      <c r="D286" s="1">
        <v>44795.604861111111</v>
      </c>
      <c r="E286">
        <v>4</v>
      </c>
      <c r="G286" t="s">
        <v>242</v>
      </c>
      <c r="H286" t="s">
        <v>242</v>
      </c>
      <c r="I286">
        <v>1</v>
      </c>
      <c r="J286" s="1">
        <v>44795.604861111111</v>
      </c>
      <c r="K286" t="s">
        <v>5757</v>
      </c>
      <c r="L286" t="s">
        <v>242</v>
      </c>
      <c r="M286" t="s">
        <v>242</v>
      </c>
      <c r="P286" t="s">
        <v>242</v>
      </c>
      <c r="Q286" t="s">
        <v>242</v>
      </c>
      <c r="T286" t="s">
        <v>5758</v>
      </c>
      <c r="U286" t="s">
        <v>5759</v>
      </c>
      <c r="V286">
        <v>594918104</v>
      </c>
      <c r="W286">
        <v>7372</v>
      </c>
      <c r="X286" t="s">
        <v>297</v>
      </c>
      <c r="Y286" t="s">
        <v>1077</v>
      </c>
      <c r="Z286">
        <v>2020</v>
      </c>
      <c r="AA286">
        <v>0.5</v>
      </c>
      <c r="AB286">
        <v>4</v>
      </c>
      <c r="AD286">
        <v>12</v>
      </c>
      <c r="AE286" t="s">
        <v>242</v>
      </c>
      <c r="AH286" s="27">
        <v>1</v>
      </c>
      <c r="AI286">
        <v>6</v>
      </c>
      <c r="AJ286" s="21">
        <f t="shared" si="57"/>
        <v>50</v>
      </c>
      <c r="AK286" s="27">
        <v>0</v>
      </c>
      <c r="AL286">
        <v>0</v>
      </c>
      <c r="AM286" s="36">
        <f t="shared" si="58"/>
        <v>0</v>
      </c>
      <c r="AN286" s="27">
        <v>0</v>
      </c>
      <c r="AO286">
        <v>0</v>
      </c>
      <c r="AP286" s="36">
        <f t="shared" si="59"/>
        <v>0</v>
      </c>
      <c r="AQ286" t="s">
        <v>5760</v>
      </c>
      <c r="AR286">
        <v>3</v>
      </c>
      <c r="AU286" s="27">
        <v>1</v>
      </c>
      <c r="AV286">
        <v>1</v>
      </c>
      <c r="AW286" s="21">
        <f t="shared" si="60"/>
        <v>8.3333333333333321</v>
      </c>
      <c r="AX286">
        <v>3</v>
      </c>
      <c r="BA286" s="27">
        <v>1</v>
      </c>
      <c r="BB286">
        <v>3</v>
      </c>
      <c r="BC286" s="21">
        <f t="shared" si="56"/>
        <v>25</v>
      </c>
      <c r="BD286" t="s">
        <v>242</v>
      </c>
      <c r="BG286" s="27">
        <v>0.5</v>
      </c>
      <c r="BJ286">
        <v>3</v>
      </c>
      <c r="BM286" s="27">
        <v>1</v>
      </c>
      <c r="BN286">
        <v>2</v>
      </c>
      <c r="BQ286" s="27">
        <v>1</v>
      </c>
      <c r="BR286">
        <v>5</v>
      </c>
      <c r="BS286" s="21">
        <f t="shared" si="55"/>
        <v>41.666666666666671</v>
      </c>
      <c r="BT286" t="s">
        <v>5761</v>
      </c>
      <c r="BU286">
        <v>3</v>
      </c>
      <c r="BX286" s="27">
        <v>1</v>
      </c>
      <c r="BY286">
        <v>7</v>
      </c>
      <c r="BZ286" s="21">
        <f t="shared" si="63"/>
        <v>58.333333333333336</v>
      </c>
      <c r="CA286">
        <v>1</v>
      </c>
      <c r="CB286">
        <v>3</v>
      </c>
      <c r="CE286" s="27">
        <v>0</v>
      </c>
    </row>
    <row r="287" spans="1:84" ht="15" hidden="1" customHeight="1" x14ac:dyDescent="0.2">
      <c r="A287">
        <v>286</v>
      </c>
      <c r="B287">
        <v>312</v>
      </c>
      <c r="C287" s="1">
        <v>44795.604861111111</v>
      </c>
      <c r="D287" s="1">
        <v>44795.604861111111</v>
      </c>
      <c r="E287">
        <v>4</v>
      </c>
      <c r="G287" t="s">
        <v>242</v>
      </c>
      <c r="H287" t="s">
        <v>242</v>
      </c>
      <c r="I287">
        <v>1</v>
      </c>
      <c r="J287" s="1">
        <v>44795.604861111111</v>
      </c>
      <c r="K287" t="s">
        <v>5788</v>
      </c>
      <c r="L287" t="s">
        <v>242</v>
      </c>
      <c r="M287" t="s">
        <v>242</v>
      </c>
      <c r="P287" t="s">
        <v>242</v>
      </c>
      <c r="Q287" t="s">
        <v>242</v>
      </c>
      <c r="T287" t="s">
        <v>5789</v>
      </c>
      <c r="U287" t="s">
        <v>5790</v>
      </c>
      <c r="V287">
        <v>655844108</v>
      </c>
      <c r="W287">
        <v>4011</v>
      </c>
      <c r="X287" t="s">
        <v>476</v>
      </c>
      <c r="Y287" t="s">
        <v>4369</v>
      </c>
      <c r="Z287">
        <v>2021</v>
      </c>
      <c r="AA287">
        <v>0.5</v>
      </c>
      <c r="AD287">
        <v>13</v>
      </c>
      <c r="AE287" t="s">
        <v>242</v>
      </c>
      <c r="AH287" s="27">
        <v>1</v>
      </c>
      <c r="AI287">
        <v>10</v>
      </c>
      <c r="AJ287" s="21">
        <f t="shared" si="57"/>
        <v>76.923076923076934</v>
      </c>
      <c r="AK287" s="27">
        <v>1</v>
      </c>
      <c r="AL287">
        <v>5</v>
      </c>
      <c r="AM287" s="36">
        <f t="shared" si="58"/>
        <v>38.461538461538467</v>
      </c>
      <c r="AN287" s="27">
        <v>0</v>
      </c>
      <c r="AO287">
        <v>0</v>
      </c>
      <c r="AP287" s="36">
        <f t="shared" si="59"/>
        <v>0</v>
      </c>
      <c r="AQ287" t="s">
        <v>5791</v>
      </c>
      <c r="AR287">
        <v>2</v>
      </c>
      <c r="AU287" s="27">
        <v>1</v>
      </c>
      <c r="AV287">
        <v>1</v>
      </c>
      <c r="AW287" s="21">
        <f t="shared" si="60"/>
        <v>7.6923076923076925</v>
      </c>
      <c r="AX287">
        <v>2</v>
      </c>
      <c r="BA287" s="27">
        <v>1</v>
      </c>
      <c r="BB287">
        <v>2</v>
      </c>
      <c r="BC287" s="21">
        <f t="shared" si="56"/>
        <v>15.384615384615385</v>
      </c>
      <c r="BD287" t="s">
        <v>242</v>
      </c>
      <c r="BG287" s="27">
        <v>1</v>
      </c>
      <c r="BH287">
        <v>6.6</v>
      </c>
      <c r="BJ287">
        <v>2</v>
      </c>
      <c r="BM287" s="27">
        <v>1</v>
      </c>
      <c r="BN287">
        <v>2</v>
      </c>
      <c r="BQ287" s="27">
        <v>1</v>
      </c>
      <c r="BR287">
        <v>3</v>
      </c>
      <c r="BS287" s="21">
        <f t="shared" si="55"/>
        <v>23.076923076923077</v>
      </c>
      <c r="BT287" t="s">
        <v>3455</v>
      </c>
      <c r="BU287">
        <v>3</v>
      </c>
      <c r="BX287" s="27">
        <v>1</v>
      </c>
      <c r="BY287">
        <v>3</v>
      </c>
      <c r="BZ287" s="21">
        <f t="shared" si="63"/>
        <v>23.076923076923077</v>
      </c>
      <c r="CA287">
        <v>2</v>
      </c>
      <c r="CB287">
        <v>1</v>
      </c>
      <c r="CE287" s="27">
        <v>0</v>
      </c>
    </row>
    <row r="288" spans="1:84" ht="15" hidden="1" customHeight="1" x14ac:dyDescent="0.2">
      <c r="A288">
        <v>287</v>
      </c>
      <c r="B288">
        <v>313</v>
      </c>
      <c r="C288" s="1">
        <v>44795.604861111111</v>
      </c>
      <c r="D288" s="1">
        <v>44795.604861111111</v>
      </c>
      <c r="E288">
        <v>4</v>
      </c>
      <c r="G288" t="s">
        <v>242</v>
      </c>
      <c r="H288" t="s">
        <v>242</v>
      </c>
      <c r="I288">
        <v>1</v>
      </c>
      <c r="J288" s="1">
        <v>44795.604861111111</v>
      </c>
      <c r="K288" t="s">
        <v>5804</v>
      </c>
      <c r="L288" t="s">
        <v>242</v>
      </c>
      <c r="M288" t="s">
        <v>242</v>
      </c>
      <c r="P288" t="s">
        <v>242</v>
      </c>
      <c r="Q288" t="s">
        <v>242</v>
      </c>
      <c r="T288" t="s">
        <v>5805</v>
      </c>
      <c r="U288" t="s">
        <v>5806</v>
      </c>
      <c r="V288" s="3">
        <v>3.5000000000000001E+113</v>
      </c>
      <c r="W288">
        <v>3577</v>
      </c>
      <c r="X288" t="s">
        <v>297</v>
      </c>
      <c r="Y288" t="s">
        <v>1077</v>
      </c>
      <c r="Z288">
        <v>2021</v>
      </c>
      <c r="AA288">
        <v>0</v>
      </c>
      <c r="AD288">
        <v>8</v>
      </c>
      <c r="AE288" t="s">
        <v>242</v>
      </c>
      <c r="AH288" s="27">
        <v>1</v>
      </c>
      <c r="AI288">
        <v>1</v>
      </c>
      <c r="AJ288" s="21">
        <f t="shared" si="57"/>
        <v>12.5</v>
      </c>
      <c r="AK288" s="27">
        <v>0</v>
      </c>
      <c r="AL288">
        <v>0</v>
      </c>
      <c r="AM288" s="36">
        <f t="shared" si="58"/>
        <v>0</v>
      </c>
      <c r="AN288" s="27">
        <v>0</v>
      </c>
      <c r="AO288">
        <v>0</v>
      </c>
      <c r="AP288" s="36">
        <f t="shared" si="59"/>
        <v>0</v>
      </c>
      <c r="AR288">
        <v>2</v>
      </c>
      <c r="AU288" s="27">
        <v>1</v>
      </c>
      <c r="AV288">
        <v>3</v>
      </c>
      <c r="AW288" s="21">
        <f t="shared" si="60"/>
        <v>37.5</v>
      </c>
      <c r="AX288">
        <v>2</v>
      </c>
      <c r="BA288" s="27">
        <v>1</v>
      </c>
      <c r="BB288">
        <v>3</v>
      </c>
      <c r="BC288" s="21">
        <f t="shared" si="56"/>
        <v>37.5</v>
      </c>
      <c r="BD288" t="s">
        <v>242</v>
      </c>
      <c r="BG288" s="27">
        <v>1</v>
      </c>
      <c r="BJ288">
        <v>2</v>
      </c>
      <c r="BM288" s="27">
        <v>1</v>
      </c>
      <c r="BN288">
        <v>2</v>
      </c>
      <c r="BQ288" s="27">
        <v>1</v>
      </c>
      <c r="BR288">
        <v>3</v>
      </c>
      <c r="BS288" s="21">
        <f t="shared" si="55"/>
        <v>37.5</v>
      </c>
      <c r="BT288" t="s">
        <v>3547</v>
      </c>
      <c r="BU288">
        <v>3</v>
      </c>
      <c r="BX288" s="27">
        <v>0</v>
      </c>
      <c r="BY288" s="24">
        <v>0</v>
      </c>
      <c r="BZ288" s="21">
        <f t="shared" si="63"/>
        <v>0</v>
      </c>
      <c r="CA288" t="s">
        <v>242</v>
      </c>
      <c r="CB288" t="s">
        <v>242</v>
      </c>
      <c r="CE288" s="27">
        <v>0</v>
      </c>
    </row>
    <row r="289" spans="1:84" ht="15" hidden="1" customHeight="1" x14ac:dyDescent="0.2">
      <c r="A289">
        <v>288</v>
      </c>
      <c r="B289">
        <v>314</v>
      </c>
      <c r="C289" s="1">
        <v>44795.604861111111</v>
      </c>
      <c r="D289" s="1">
        <v>44795.604861111111</v>
      </c>
      <c r="E289">
        <v>4</v>
      </c>
      <c r="G289" t="s">
        <v>242</v>
      </c>
      <c r="H289" t="s">
        <v>242</v>
      </c>
      <c r="I289">
        <v>1</v>
      </c>
      <c r="J289" s="1">
        <v>44795.604861111111</v>
      </c>
      <c r="K289" t="s">
        <v>5810</v>
      </c>
      <c r="L289" t="s">
        <v>242</v>
      </c>
      <c r="M289" t="s">
        <v>242</v>
      </c>
      <c r="P289" t="s">
        <v>242</v>
      </c>
      <c r="Q289" t="s">
        <v>242</v>
      </c>
      <c r="T289" t="s">
        <v>5811</v>
      </c>
      <c r="U289" t="s">
        <v>5812</v>
      </c>
      <c r="V289">
        <v>540424108</v>
      </c>
      <c r="W289">
        <v>6331</v>
      </c>
      <c r="X289" t="s">
        <v>319</v>
      </c>
      <c r="Y289" t="s">
        <v>890</v>
      </c>
      <c r="Z289">
        <v>2019</v>
      </c>
      <c r="AA289">
        <v>0</v>
      </c>
      <c r="AD289">
        <v>12</v>
      </c>
      <c r="AE289" t="s">
        <v>242</v>
      </c>
      <c r="AH289" s="27">
        <v>1</v>
      </c>
      <c r="AI289">
        <v>3</v>
      </c>
      <c r="AJ289" s="21">
        <f t="shared" si="57"/>
        <v>25</v>
      </c>
      <c r="AK289" s="27">
        <v>0</v>
      </c>
      <c r="AL289">
        <v>0</v>
      </c>
      <c r="AM289" s="36">
        <f t="shared" si="58"/>
        <v>0</v>
      </c>
      <c r="AN289" s="27">
        <v>0</v>
      </c>
      <c r="AO289">
        <v>0</v>
      </c>
      <c r="AP289" s="36">
        <f t="shared" si="59"/>
        <v>0</v>
      </c>
      <c r="AR289">
        <v>3</v>
      </c>
      <c r="AU289" s="27">
        <v>1</v>
      </c>
      <c r="AV289">
        <v>4</v>
      </c>
      <c r="AW289" s="21">
        <f t="shared" si="60"/>
        <v>33.333333333333329</v>
      </c>
      <c r="AX289">
        <v>3</v>
      </c>
      <c r="BA289" s="27">
        <v>1</v>
      </c>
      <c r="BB289">
        <v>3</v>
      </c>
      <c r="BC289" s="21">
        <f t="shared" si="56"/>
        <v>25</v>
      </c>
      <c r="BD289" t="s">
        <v>242</v>
      </c>
      <c r="BG289" s="27">
        <v>1</v>
      </c>
      <c r="BJ289">
        <v>3</v>
      </c>
      <c r="BM289" s="27">
        <v>1</v>
      </c>
      <c r="BN289">
        <v>3</v>
      </c>
      <c r="BQ289" s="27">
        <v>0</v>
      </c>
      <c r="BR289">
        <v>0</v>
      </c>
      <c r="BS289" s="21">
        <f t="shared" si="55"/>
        <v>0</v>
      </c>
      <c r="BU289" t="s">
        <v>242</v>
      </c>
      <c r="BX289" s="27">
        <v>0</v>
      </c>
      <c r="BY289" s="24">
        <v>0</v>
      </c>
      <c r="BZ289" s="21">
        <f t="shared" si="63"/>
        <v>0</v>
      </c>
      <c r="CA289" t="s">
        <v>242</v>
      </c>
      <c r="CB289" t="s">
        <v>242</v>
      </c>
      <c r="CE289" s="27">
        <v>0</v>
      </c>
    </row>
    <row r="290" spans="1:84" ht="15" hidden="1" customHeight="1" x14ac:dyDescent="0.2">
      <c r="A290">
        <v>289</v>
      </c>
      <c r="B290">
        <v>316</v>
      </c>
      <c r="C290" s="1">
        <v>44795.604861111111</v>
      </c>
      <c r="D290" s="1">
        <v>44795.604861111111</v>
      </c>
      <c r="E290">
        <v>4</v>
      </c>
      <c r="G290" t="s">
        <v>242</v>
      </c>
      <c r="H290" t="s">
        <v>242</v>
      </c>
      <c r="I290">
        <v>1</v>
      </c>
      <c r="J290" s="1">
        <v>44795.604861111111</v>
      </c>
      <c r="K290" t="s">
        <v>5818</v>
      </c>
      <c r="L290" t="s">
        <v>242</v>
      </c>
      <c r="M290" t="s">
        <v>242</v>
      </c>
      <c r="P290" t="s">
        <v>242</v>
      </c>
      <c r="Q290" t="s">
        <v>242</v>
      </c>
      <c r="T290" t="s">
        <v>5819</v>
      </c>
      <c r="U290" t="s">
        <v>5820</v>
      </c>
      <c r="V290" t="s">
        <v>5821</v>
      </c>
      <c r="W290">
        <v>6141</v>
      </c>
      <c r="X290" t="s">
        <v>319</v>
      </c>
      <c r="Y290" t="s">
        <v>5671</v>
      </c>
      <c r="Z290">
        <v>2019</v>
      </c>
      <c r="AA290">
        <v>0.5</v>
      </c>
      <c r="AB290">
        <v>5</v>
      </c>
      <c r="AD290">
        <v>13</v>
      </c>
      <c r="AE290" t="s">
        <v>242</v>
      </c>
      <c r="AH290" s="27">
        <v>0</v>
      </c>
      <c r="AI290">
        <v>0</v>
      </c>
      <c r="AJ290" s="21">
        <f t="shared" si="57"/>
        <v>0</v>
      </c>
      <c r="AK290" s="27">
        <v>0</v>
      </c>
      <c r="AL290">
        <v>0</v>
      </c>
      <c r="AM290" s="36">
        <f t="shared" si="58"/>
        <v>0</v>
      </c>
      <c r="AN290" s="27">
        <v>0</v>
      </c>
      <c r="AO290">
        <v>0</v>
      </c>
      <c r="AP290" s="36">
        <f t="shared" si="59"/>
        <v>0</v>
      </c>
      <c r="AR290" t="s">
        <v>242</v>
      </c>
      <c r="AU290" s="27">
        <v>1</v>
      </c>
      <c r="AV290">
        <v>1</v>
      </c>
      <c r="AW290" s="21">
        <f t="shared" si="60"/>
        <v>7.6923076923076925</v>
      </c>
      <c r="AX290">
        <v>2</v>
      </c>
      <c r="BA290" s="27">
        <v>1</v>
      </c>
      <c r="BB290">
        <v>2</v>
      </c>
      <c r="BC290" s="21">
        <f t="shared" si="56"/>
        <v>15.384615384615385</v>
      </c>
      <c r="BD290" t="s">
        <v>242</v>
      </c>
      <c r="BG290" s="27">
        <v>0</v>
      </c>
      <c r="BJ290" t="s">
        <v>242</v>
      </c>
      <c r="BM290" s="27">
        <v>1</v>
      </c>
      <c r="BN290">
        <v>2</v>
      </c>
      <c r="BQ290" s="27">
        <v>1</v>
      </c>
      <c r="BR290">
        <v>3</v>
      </c>
      <c r="BS290" s="21">
        <f t="shared" si="55"/>
        <v>23.076923076923077</v>
      </c>
      <c r="BT290" t="s">
        <v>5822</v>
      </c>
      <c r="BU290">
        <v>1</v>
      </c>
      <c r="BX290" s="27">
        <v>0</v>
      </c>
      <c r="BY290" s="24">
        <v>0</v>
      </c>
      <c r="BZ290" s="21">
        <f t="shared" si="63"/>
        <v>0</v>
      </c>
      <c r="CA290" t="s">
        <v>242</v>
      </c>
      <c r="CB290" t="s">
        <v>242</v>
      </c>
      <c r="CE290" s="27">
        <v>0</v>
      </c>
    </row>
    <row r="291" spans="1:84" ht="15" hidden="1" customHeight="1" x14ac:dyDescent="0.2">
      <c r="A291">
        <v>290</v>
      </c>
      <c r="B291">
        <v>317</v>
      </c>
      <c r="C291" s="1">
        <v>44795.604861111111</v>
      </c>
      <c r="D291" s="1">
        <v>44795.604861111111</v>
      </c>
      <c r="E291">
        <v>4</v>
      </c>
      <c r="G291" t="s">
        <v>242</v>
      </c>
      <c r="H291" t="s">
        <v>242</v>
      </c>
      <c r="I291">
        <v>1</v>
      </c>
      <c r="J291" s="1">
        <v>44795.604861111111</v>
      </c>
      <c r="K291" t="s">
        <v>5835</v>
      </c>
      <c r="L291" t="s">
        <v>242</v>
      </c>
      <c r="M291" t="s">
        <v>242</v>
      </c>
      <c r="P291" t="s">
        <v>242</v>
      </c>
      <c r="Q291" t="s">
        <v>242</v>
      </c>
      <c r="T291" t="s">
        <v>5836</v>
      </c>
      <c r="U291" t="s">
        <v>5837</v>
      </c>
      <c r="V291" t="s">
        <v>5838</v>
      </c>
      <c r="W291">
        <v>6211</v>
      </c>
      <c r="X291" t="s">
        <v>319</v>
      </c>
      <c r="Y291" t="s">
        <v>1051</v>
      </c>
      <c r="Z291">
        <v>2019</v>
      </c>
      <c r="AA291">
        <v>0</v>
      </c>
      <c r="AD291">
        <v>11</v>
      </c>
      <c r="AE291" t="s">
        <v>242</v>
      </c>
      <c r="AH291" s="27">
        <v>0</v>
      </c>
      <c r="AI291">
        <v>0</v>
      </c>
      <c r="AJ291" s="21">
        <f t="shared" si="57"/>
        <v>0</v>
      </c>
      <c r="AK291" s="27">
        <v>0</v>
      </c>
      <c r="AL291">
        <v>0</v>
      </c>
      <c r="AM291" s="36">
        <f t="shared" si="58"/>
        <v>0</v>
      </c>
      <c r="AN291" s="27">
        <v>0</v>
      </c>
      <c r="AO291">
        <v>0</v>
      </c>
      <c r="AP291" s="36">
        <f t="shared" si="59"/>
        <v>0</v>
      </c>
      <c r="AR291" t="s">
        <v>242</v>
      </c>
      <c r="AU291" s="27">
        <v>0</v>
      </c>
      <c r="AV291">
        <v>0</v>
      </c>
      <c r="AW291" s="21">
        <f t="shared" si="60"/>
        <v>0</v>
      </c>
      <c r="AX291" t="s">
        <v>242</v>
      </c>
      <c r="BA291" s="27">
        <v>1</v>
      </c>
      <c r="BB291">
        <v>2</v>
      </c>
      <c r="BC291" s="21">
        <f t="shared" si="56"/>
        <v>18.181818181818183</v>
      </c>
      <c r="BD291" t="s">
        <v>242</v>
      </c>
      <c r="BG291" s="27">
        <v>1</v>
      </c>
      <c r="BH291">
        <v>5.3</v>
      </c>
      <c r="BJ291">
        <v>2</v>
      </c>
      <c r="BM291" s="27">
        <v>1</v>
      </c>
      <c r="BN291">
        <v>2</v>
      </c>
      <c r="BQ291" s="27">
        <v>1</v>
      </c>
      <c r="BR291">
        <v>4</v>
      </c>
      <c r="BS291" s="21">
        <f t="shared" si="55"/>
        <v>36.363636363636367</v>
      </c>
      <c r="BT291" t="s">
        <v>5839</v>
      </c>
      <c r="BU291">
        <v>1</v>
      </c>
      <c r="BX291" s="27">
        <v>1</v>
      </c>
      <c r="BY291">
        <v>2</v>
      </c>
      <c r="BZ291" s="21">
        <f t="shared" ref="BZ291:BZ299" si="64">BY291/AD291*100</f>
        <v>18.181818181818183</v>
      </c>
      <c r="CA291" t="s">
        <v>242</v>
      </c>
      <c r="CB291">
        <v>1</v>
      </c>
      <c r="CE291" s="27">
        <v>0.5</v>
      </c>
      <c r="CF291" t="s">
        <v>5840</v>
      </c>
    </row>
    <row r="292" spans="1:84" ht="15" hidden="1" customHeight="1" x14ac:dyDescent="0.2">
      <c r="A292">
        <v>291</v>
      </c>
      <c r="B292">
        <v>318</v>
      </c>
      <c r="C292" s="1">
        <v>44795.604861111111</v>
      </c>
      <c r="D292" s="1">
        <v>44795.604861111111</v>
      </c>
      <c r="E292">
        <v>4</v>
      </c>
      <c r="G292" t="s">
        <v>242</v>
      </c>
      <c r="H292" t="s">
        <v>242</v>
      </c>
      <c r="I292">
        <v>1</v>
      </c>
      <c r="J292" s="1">
        <v>44795.604861111111</v>
      </c>
      <c r="K292" t="s">
        <v>5861</v>
      </c>
      <c r="L292" t="s">
        <v>242</v>
      </c>
      <c r="M292" t="s">
        <v>242</v>
      </c>
      <c r="P292" t="s">
        <v>242</v>
      </c>
      <c r="Q292" t="s">
        <v>242</v>
      </c>
      <c r="T292" t="s">
        <v>5862</v>
      </c>
      <c r="U292" t="s">
        <v>5863</v>
      </c>
      <c r="V292">
        <v>64058100</v>
      </c>
      <c r="W292">
        <v>6020</v>
      </c>
      <c r="X292" t="s">
        <v>319</v>
      </c>
      <c r="Y292" t="s">
        <v>1051</v>
      </c>
      <c r="Z292">
        <v>2019</v>
      </c>
      <c r="AA292">
        <v>0</v>
      </c>
      <c r="AD292">
        <v>12</v>
      </c>
      <c r="AE292" t="s">
        <v>242</v>
      </c>
      <c r="AH292" s="27">
        <v>1</v>
      </c>
      <c r="AI292">
        <v>12</v>
      </c>
      <c r="AJ292" s="21">
        <f t="shared" si="57"/>
        <v>100</v>
      </c>
      <c r="AK292" s="27">
        <v>0</v>
      </c>
      <c r="AL292">
        <v>0</v>
      </c>
      <c r="AM292" s="36">
        <f t="shared" si="58"/>
        <v>0</v>
      </c>
      <c r="AN292" s="27">
        <v>0</v>
      </c>
      <c r="AO292">
        <v>0</v>
      </c>
      <c r="AP292" s="36">
        <f t="shared" si="59"/>
        <v>0</v>
      </c>
      <c r="AR292">
        <v>3</v>
      </c>
      <c r="AU292" s="27">
        <v>1</v>
      </c>
      <c r="AV292">
        <v>1</v>
      </c>
      <c r="AW292" s="21">
        <f t="shared" si="60"/>
        <v>8.3333333333333321</v>
      </c>
      <c r="AX292">
        <v>2</v>
      </c>
      <c r="BA292" s="27">
        <v>1</v>
      </c>
      <c r="BB292">
        <v>2</v>
      </c>
      <c r="BC292" s="21">
        <f t="shared" si="56"/>
        <v>16.666666666666664</v>
      </c>
      <c r="BD292" t="s">
        <v>242</v>
      </c>
      <c r="BG292" s="27">
        <v>1</v>
      </c>
      <c r="BH292">
        <v>5.6</v>
      </c>
      <c r="BJ292">
        <v>3</v>
      </c>
      <c r="BM292" s="27">
        <v>1</v>
      </c>
      <c r="BN292">
        <v>2</v>
      </c>
      <c r="BQ292" s="27">
        <v>1</v>
      </c>
      <c r="BR292">
        <v>4</v>
      </c>
      <c r="BS292" s="21">
        <f t="shared" si="55"/>
        <v>33.333333333333329</v>
      </c>
      <c r="BU292">
        <v>1</v>
      </c>
      <c r="BX292" s="27">
        <v>1</v>
      </c>
      <c r="BY292">
        <v>4</v>
      </c>
      <c r="BZ292" s="21">
        <f t="shared" si="64"/>
        <v>33.333333333333329</v>
      </c>
      <c r="CA292">
        <v>2</v>
      </c>
      <c r="CB292">
        <v>1</v>
      </c>
      <c r="CE292" s="27">
        <v>0</v>
      </c>
    </row>
    <row r="293" spans="1:84" ht="15" hidden="1" customHeight="1" x14ac:dyDescent="0.2">
      <c r="A293">
        <v>292</v>
      </c>
      <c r="B293">
        <v>319</v>
      </c>
      <c r="C293" s="1">
        <v>44795.604861111111</v>
      </c>
      <c r="D293" s="1">
        <v>44795.604861111111</v>
      </c>
      <c r="E293">
        <v>4</v>
      </c>
      <c r="G293" t="s">
        <v>242</v>
      </c>
      <c r="H293" t="s">
        <v>242</v>
      </c>
      <c r="I293">
        <v>1</v>
      </c>
      <c r="J293" s="1">
        <v>44795.604861111111</v>
      </c>
      <c r="K293" t="s">
        <v>5880</v>
      </c>
      <c r="L293" t="s">
        <v>242</v>
      </c>
      <c r="M293" t="s">
        <v>242</v>
      </c>
      <c r="P293" t="s">
        <v>242</v>
      </c>
      <c r="Q293" t="s">
        <v>242</v>
      </c>
      <c r="T293" t="s">
        <v>5881</v>
      </c>
      <c r="U293" t="s">
        <v>5882</v>
      </c>
      <c r="V293">
        <v>172967424</v>
      </c>
      <c r="W293">
        <v>6199</v>
      </c>
      <c r="X293" t="s">
        <v>319</v>
      </c>
      <c r="Y293" t="s">
        <v>913</v>
      </c>
      <c r="Z293">
        <v>2019</v>
      </c>
      <c r="AA293">
        <v>1</v>
      </c>
      <c r="AB293">
        <v>15</v>
      </c>
      <c r="AD293">
        <v>16</v>
      </c>
      <c r="AE293" t="s">
        <v>242</v>
      </c>
      <c r="AH293" s="27">
        <v>0</v>
      </c>
      <c r="AI293">
        <v>0</v>
      </c>
      <c r="AJ293" s="21">
        <f t="shared" si="57"/>
        <v>0</v>
      </c>
      <c r="AK293" s="27">
        <v>0</v>
      </c>
      <c r="AL293">
        <v>0</v>
      </c>
      <c r="AM293" s="36">
        <f t="shared" si="58"/>
        <v>0</v>
      </c>
      <c r="AN293" s="27">
        <v>0</v>
      </c>
      <c r="AO293">
        <v>0</v>
      </c>
      <c r="AP293" s="36">
        <f t="shared" si="59"/>
        <v>0</v>
      </c>
      <c r="AR293" t="s">
        <v>242</v>
      </c>
      <c r="AU293" s="27">
        <v>1</v>
      </c>
      <c r="AV293">
        <v>1</v>
      </c>
      <c r="AW293" s="21">
        <f t="shared" si="60"/>
        <v>6.25</v>
      </c>
      <c r="AX293">
        <v>3</v>
      </c>
      <c r="BA293" s="27">
        <v>1</v>
      </c>
      <c r="BB293">
        <v>3</v>
      </c>
      <c r="BC293" s="21">
        <f t="shared" si="56"/>
        <v>18.75</v>
      </c>
      <c r="BD293" t="s">
        <v>242</v>
      </c>
      <c r="BG293" s="27">
        <v>1</v>
      </c>
      <c r="BH293">
        <v>5</v>
      </c>
      <c r="BJ293">
        <v>3</v>
      </c>
      <c r="BM293" s="27">
        <v>1</v>
      </c>
      <c r="BN293">
        <v>2</v>
      </c>
      <c r="BQ293" s="27">
        <v>1</v>
      </c>
      <c r="BR293">
        <v>7</v>
      </c>
      <c r="BS293" s="21">
        <f t="shared" si="55"/>
        <v>43.75</v>
      </c>
      <c r="BT293" t="s">
        <v>5883</v>
      </c>
      <c r="BU293">
        <v>3</v>
      </c>
      <c r="BX293" s="27">
        <v>1</v>
      </c>
      <c r="BY293">
        <v>3</v>
      </c>
      <c r="BZ293" s="21">
        <f t="shared" si="64"/>
        <v>18.75</v>
      </c>
      <c r="CA293">
        <v>1</v>
      </c>
      <c r="CB293">
        <v>3</v>
      </c>
      <c r="CE293" s="27">
        <v>0</v>
      </c>
    </row>
    <row r="294" spans="1:84" ht="15" hidden="1" customHeight="1" x14ac:dyDescent="0.2">
      <c r="A294">
        <v>293</v>
      </c>
      <c r="B294">
        <v>320</v>
      </c>
      <c r="C294" s="1">
        <v>44795.604861111111</v>
      </c>
      <c r="D294" s="1">
        <v>44795.604861111111</v>
      </c>
      <c r="E294">
        <v>4</v>
      </c>
      <c r="G294" t="s">
        <v>242</v>
      </c>
      <c r="H294" t="s">
        <v>242</v>
      </c>
      <c r="I294">
        <v>1</v>
      </c>
      <c r="J294" s="1">
        <v>44795.604861111111</v>
      </c>
      <c r="K294" t="s">
        <v>5903</v>
      </c>
      <c r="L294" t="s">
        <v>242</v>
      </c>
      <c r="M294" t="s">
        <v>242</v>
      </c>
      <c r="P294" t="s">
        <v>242</v>
      </c>
      <c r="Q294" t="s">
        <v>242</v>
      </c>
      <c r="T294" t="s">
        <v>5904</v>
      </c>
      <c r="U294" t="s">
        <v>5905</v>
      </c>
      <c r="V294">
        <v>713448108</v>
      </c>
      <c r="W294">
        <v>2080</v>
      </c>
      <c r="X294" t="s">
        <v>326</v>
      </c>
      <c r="Y294" t="s">
        <v>1332</v>
      </c>
      <c r="Z294">
        <v>2019</v>
      </c>
      <c r="AA294">
        <v>0.5</v>
      </c>
      <c r="AB294">
        <v>4</v>
      </c>
      <c r="AD294">
        <v>14</v>
      </c>
      <c r="AE294" t="s">
        <v>242</v>
      </c>
      <c r="AH294" s="27">
        <v>0</v>
      </c>
      <c r="AI294">
        <v>0</v>
      </c>
      <c r="AJ294" s="21">
        <f t="shared" si="57"/>
        <v>0</v>
      </c>
      <c r="AK294" s="27">
        <v>0</v>
      </c>
      <c r="AL294">
        <v>0</v>
      </c>
      <c r="AM294" s="36">
        <f t="shared" si="58"/>
        <v>0</v>
      </c>
      <c r="AN294" s="27">
        <v>0</v>
      </c>
      <c r="AO294">
        <v>0</v>
      </c>
      <c r="AP294" s="36">
        <f t="shared" si="59"/>
        <v>0</v>
      </c>
      <c r="AR294" t="s">
        <v>242</v>
      </c>
      <c r="AU294" s="27">
        <v>1</v>
      </c>
      <c r="AV294">
        <v>1</v>
      </c>
      <c r="AW294" s="21">
        <f t="shared" si="60"/>
        <v>7.1428571428571423</v>
      </c>
      <c r="AX294">
        <v>2</v>
      </c>
      <c r="BA294" s="27">
        <v>1</v>
      </c>
      <c r="BB294">
        <v>3</v>
      </c>
      <c r="BC294" s="21">
        <f t="shared" si="56"/>
        <v>21.428571428571427</v>
      </c>
      <c r="BD294" t="s">
        <v>242</v>
      </c>
      <c r="BG294" s="27">
        <v>1</v>
      </c>
      <c r="BH294">
        <v>7.3</v>
      </c>
      <c r="BJ294">
        <v>2</v>
      </c>
      <c r="BM294" s="27">
        <v>1</v>
      </c>
      <c r="BN294">
        <v>2</v>
      </c>
      <c r="BQ294" s="27">
        <v>1</v>
      </c>
      <c r="BR294">
        <v>4</v>
      </c>
      <c r="BS294" s="21">
        <f t="shared" si="55"/>
        <v>28.571428571428569</v>
      </c>
      <c r="BT294" t="s">
        <v>3547</v>
      </c>
      <c r="BU294">
        <v>3</v>
      </c>
      <c r="BX294" s="27">
        <v>1</v>
      </c>
      <c r="BY294">
        <v>5</v>
      </c>
      <c r="BZ294" s="21">
        <f t="shared" si="64"/>
        <v>35.714285714285715</v>
      </c>
      <c r="CA294">
        <v>2</v>
      </c>
      <c r="CB294">
        <v>3</v>
      </c>
      <c r="CE294" s="27">
        <v>0</v>
      </c>
    </row>
    <row r="295" spans="1:84" ht="15" hidden="1" customHeight="1" x14ac:dyDescent="0.2">
      <c r="A295">
        <v>294</v>
      </c>
      <c r="B295">
        <v>321</v>
      </c>
      <c r="C295" s="1">
        <v>44795.604861111111</v>
      </c>
      <c r="D295" s="1">
        <v>44795.604861111111</v>
      </c>
      <c r="E295">
        <v>4</v>
      </c>
      <c r="G295" t="s">
        <v>242</v>
      </c>
      <c r="H295" t="s">
        <v>242</v>
      </c>
      <c r="I295">
        <v>1</v>
      </c>
      <c r="J295" s="1">
        <v>44795.604861111111</v>
      </c>
      <c r="K295" t="s">
        <v>5920</v>
      </c>
      <c r="L295" t="s">
        <v>242</v>
      </c>
      <c r="M295" t="s">
        <v>242</v>
      </c>
      <c r="P295" t="s">
        <v>242</v>
      </c>
      <c r="Q295" t="s">
        <v>242</v>
      </c>
      <c r="T295" t="s">
        <v>5921</v>
      </c>
      <c r="U295" t="s">
        <v>5922</v>
      </c>
      <c r="V295">
        <v>369604301</v>
      </c>
      <c r="W295">
        <v>9997</v>
      </c>
      <c r="X295" t="s">
        <v>297</v>
      </c>
      <c r="Y295" t="s">
        <v>3667</v>
      </c>
      <c r="Z295">
        <v>2019</v>
      </c>
      <c r="AA295">
        <v>0</v>
      </c>
      <c r="AD295">
        <v>11</v>
      </c>
      <c r="AE295" t="s">
        <v>242</v>
      </c>
      <c r="AH295" s="27">
        <v>1</v>
      </c>
      <c r="AI295">
        <v>9</v>
      </c>
      <c r="AJ295" s="21">
        <f t="shared" si="57"/>
        <v>81.818181818181827</v>
      </c>
      <c r="AK295" s="27">
        <v>0</v>
      </c>
      <c r="AL295">
        <v>0</v>
      </c>
      <c r="AM295" s="36">
        <f t="shared" si="58"/>
        <v>0</v>
      </c>
      <c r="AN295" s="27">
        <v>0</v>
      </c>
      <c r="AO295">
        <v>0</v>
      </c>
      <c r="AP295" s="36">
        <f t="shared" si="59"/>
        <v>0</v>
      </c>
      <c r="AQ295" t="s">
        <v>5923</v>
      </c>
      <c r="AR295">
        <v>2</v>
      </c>
      <c r="AU295" s="27">
        <v>1</v>
      </c>
      <c r="AV295">
        <v>1</v>
      </c>
      <c r="AW295" s="21">
        <f t="shared" si="60"/>
        <v>9.0909090909090917</v>
      </c>
      <c r="AX295">
        <v>2</v>
      </c>
      <c r="BA295" s="27">
        <v>1</v>
      </c>
      <c r="BB295">
        <v>2</v>
      </c>
      <c r="BC295" s="21">
        <f t="shared" si="56"/>
        <v>18.181818181818183</v>
      </c>
      <c r="BD295" t="s">
        <v>242</v>
      </c>
      <c r="BG295" s="27">
        <v>1</v>
      </c>
      <c r="BH295">
        <v>3.2</v>
      </c>
      <c r="BJ295">
        <v>2</v>
      </c>
      <c r="BM295" s="27">
        <v>1</v>
      </c>
      <c r="BN295">
        <v>2</v>
      </c>
      <c r="BQ295" s="27">
        <v>1</v>
      </c>
      <c r="BR295">
        <v>4</v>
      </c>
      <c r="BS295" s="21">
        <f t="shared" si="55"/>
        <v>36.363636363636367</v>
      </c>
      <c r="BT295" t="s">
        <v>5924</v>
      </c>
      <c r="BU295">
        <v>3</v>
      </c>
      <c r="BX295" s="27">
        <v>1</v>
      </c>
      <c r="BY295">
        <v>2</v>
      </c>
      <c r="BZ295" s="21">
        <f t="shared" si="64"/>
        <v>18.181818181818183</v>
      </c>
      <c r="CA295">
        <v>2</v>
      </c>
      <c r="CB295">
        <v>1</v>
      </c>
      <c r="CE295" s="27">
        <v>0</v>
      </c>
    </row>
    <row r="296" spans="1:84" ht="15" hidden="1" customHeight="1" x14ac:dyDescent="0.2">
      <c r="A296">
        <v>295</v>
      </c>
      <c r="B296">
        <v>322</v>
      </c>
      <c r="C296" s="1">
        <v>44795.604861111111</v>
      </c>
      <c r="D296" s="1">
        <v>44795.604861111111</v>
      </c>
      <c r="E296">
        <v>4</v>
      </c>
      <c r="G296" t="s">
        <v>242</v>
      </c>
      <c r="H296" t="s">
        <v>242</v>
      </c>
      <c r="I296">
        <v>1</v>
      </c>
      <c r="J296" s="1">
        <v>44795.604861111111</v>
      </c>
      <c r="K296" t="s">
        <v>5941</v>
      </c>
      <c r="L296" t="s">
        <v>242</v>
      </c>
      <c r="M296" t="s">
        <v>242</v>
      </c>
      <c r="P296" t="s">
        <v>242</v>
      </c>
      <c r="Q296" t="s">
        <v>242</v>
      </c>
      <c r="T296" t="s">
        <v>5942</v>
      </c>
      <c r="U296" t="s">
        <v>5943</v>
      </c>
      <c r="V296">
        <v>478160104</v>
      </c>
      <c r="W296">
        <v>2834</v>
      </c>
      <c r="X296" t="s">
        <v>350</v>
      </c>
      <c r="Y296" t="s">
        <v>974</v>
      </c>
      <c r="Z296">
        <v>2019</v>
      </c>
      <c r="AA296">
        <v>0.5</v>
      </c>
      <c r="AB296">
        <v>9</v>
      </c>
      <c r="AD296">
        <v>14</v>
      </c>
      <c r="AE296" t="s">
        <v>242</v>
      </c>
      <c r="AH296" s="27">
        <v>1</v>
      </c>
      <c r="AI296">
        <v>6</v>
      </c>
      <c r="AJ296" s="21">
        <f t="shared" si="57"/>
        <v>42.857142857142854</v>
      </c>
      <c r="AK296" s="27">
        <v>0</v>
      </c>
      <c r="AL296">
        <v>0</v>
      </c>
      <c r="AM296" s="36">
        <f t="shared" si="58"/>
        <v>0</v>
      </c>
      <c r="AN296" s="27">
        <v>0</v>
      </c>
      <c r="AO296">
        <v>0</v>
      </c>
      <c r="AP296" s="36">
        <f t="shared" si="59"/>
        <v>0</v>
      </c>
      <c r="AQ296" t="s">
        <v>5530</v>
      </c>
      <c r="AR296">
        <v>2</v>
      </c>
      <c r="AU296" s="27">
        <v>1</v>
      </c>
      <c r="AV296">
        <v>1</v>
      </c>
      <c r="AW296" s="21">
        <f t="shared" si="60"/>
        <v>7.1428571428571423</v>
      </c>
      <c r="AX296">
        <v>2</v>
      </c>
      <c r="BA296" s="27">
        <v>1</v>
      </c>
      <c r="BB296">
        <v>2</v>
      </c>
      <c r="BC296" s="21">
        <f t="shared" si="56"/>
        <v>14.285714285714285</v>
      </c>
      <c r="BD296" t="s">
        <v>242</v>
      </c>
      <c r="BG296" s="27">
        <v>1</v>
      </c>
      <c r="BJ296">
        <v>2</v>
      </c>
      <c r="BM296" s="27">
        <v>1</v>
      </c>
      <c r="BN296">
        <v>2</v>
      </c>
      <c r="BQ296" s="27">
        <v>1</v>
      </c>
      <c r="BR296">
        <v>4</v>
      </c>
      <c r="BS296" s="21">
        <f t="shared" si="55"/>
        <v>28.571428571428569</v>
      </c>
      <c r="BT296" t="s">
        <v>5944</v>
      </c>
      <c r="BU296">
        <v>1</v>
      </c>
      <c r="BX296" s="27">
        <v>1</v>
      </c>
      <c r="BY296">
        <v>3</v>
      </c>
      <c r="BZ296" s="21">
        <f t="shared" si="64"/>
        <v>21.428571428571427</v>
      </c>
      <c r="CA296">
        <v>2</v>
      </c>
      <c r="CB296">
        <v>1</v>
      </c>
      <c r="CE296" s="27">
        <v>0</v>
      </c>
    </row>
    <row r="297" spans="1:84" ht="15" hidden="1" customHeight="1" x14ac:dyDescent="0.2">
      <c r="A297">
        <v>296</v>
      </c>
      <c r="B297">
        <v>323</v>
      </c>
      <c r="C297" s="1">
        <v>44795.604861111111</v>
      </c>
      <c r="D297" s="1">
        <v>44795.604861111111</v>
      </c>
      <c r="E297">
        <v>4</v>
      </c>
      <c r="G297" t="s">
        <v>242</v>
      </c>
      <c r="H297" t="s">
        <v>242</v>
      </c>
      <c r="I297">
        <v>1</v>
      </c>
      <c r="J297" s="1">
        <v>44795.604861111111</v>
      </c>
      <c r="K297" t="s">
        <v>5964</v>
      </c>
      <c r="L297" t="s">
        <v>242</v>
      </c>
      <c r="M297" t="s">
        <v>242</v>
      </c>
      <c r="P297" t="s">
        <v>242</v>
      </c>
      <c r="Q297" t="s">
        <v>242</v>
      </c>
      <c r="T297" t="s">
        <v>5965</v>
      </c>
      <c r="U297" t="s">
        <v>5966</v>
      </c>
      <c r="V297" t="s">
        <v>5967</v>
      </c>
      <c r="W297">
        <v>3585</v>
      </c>
      <c r="X297" t="s">
        <v>476</v>
      </c>
      <c r="Y297" t="s">
        <v>477</v>
      </c>
      <c r="Z297">
        <v>2021</v>
      </c>
      <c r="AA297">
        <v>0</v>
      </c>
      <c r="AD297">
        <v>9</v>
      </c>
      <c r="AE297" t="s">
        <v>242</v>
      </c>
      <c r="AH297" s="27">
        <v>1</v>
      </c>
      <c r="AI297">
        <v>6</v>
      </c>
      <c r="AJ297" s="21">
        <f t="shared" si="57"/>
        <v>66.666666666666657</v>
      </c>
      <c r="AK297" s="27">
        <v>0</v>
      </c>
      <c r="AL297">
        <v>0</v>
      </c>
      <c r="AM297" s="36">
        <f t="shared" si="58"/>
        <v>0</v>
      </c>
      <c r="AN297" s="27">
        <v>0</v>
      </c>
      <c r="AO297">
        <v>0</v>
      </c>
      <c r="AP297" s="36">
        <f t="shared" si="59"/>
        <v>0</v>
      </c>
      <c r="AQ297" t="s">
        <v>5968</v>
      </c>
      <c r="AR297">
        <v>3</v>
      </c>
      <c r="AU297" s="27">
        <v>1</v>
      </c>
      <c r="AV297">
        <v>1</v>
      </c>
      <c r="AW297" s="21">
        <f t="shared" si="60"/>
        <v>11.111111111111111</v>
      </c>
      <c r="AX297">
        <v>2</v>
      </c>
      <c r="BA297" s="27">
        <v>1</v>
      </c>
      <c r="BB297">
        <v>2</v>
      </c>
      <c r="BC297" s="21">
        <f t="shared" si="56"/>
        <v>22.222222222222221</v>
      </c>
      <c r="BD297" t="s">
        <v>242</v>
      </c>
      <c r="BG297" s="27">
        <v>0</v>
      </c>
      <c r="BJ297" t="s">
        <v>242</v>
      </c>
      <c r="BM297" s="27">
        <v>1</v>
      </c>
      <c r="BN297">
        <v>2</v>
      </c>
      <c r="BQ297" s="27">
        <v>1</v>
      </c>
      <c r="BR297">
        <v>2</v>
      </c>
      <c r="BS297" s="21">
        <f t="shared" si="55"/>
        <v>22.222222222222221</v>
      </c>
      <c r="BT297" t="s">
        <v>3930</v>
      </c>
      <c r="BU297">
        <v>3</v>
      </c>
      <c r="BX297" s="27">
        <v>1</v>
      </c>
      <c r="BY297">
        <v>3</v>
      </c>
      <c r="BZ297" s="21">
        <f t="shared" si="64"/>
        <v>33.333333333333329</v>
      </c>
      <c r="CA297">
        <v>1</v>
      </c>
      <c r="CB297">
        <v>1</v>
      </c>
      <c r="CE297" s="27">
        <v>0</v>
      </c>
    </row>
    <row r="298" spans="1:84" ht="15" hidden="1" customHeight="1" x14ac:dyDescent="0.2">
      <c r="A298">
        <v>297</v>
      </c>
      <c r="B298">
        <v>324</v>
      </c>
      <c r="C298" s="1">
        <v>44795.604861111111</v>
      </c>
      <c r="D298" s="1">
        <v>44795.604861111111</v>
      </c>
      <c r="E298">
        <v>4</v>
      </c>
      <c r="G298" t="s">
        <v>242</v>
      </c>
      <c r="H298" t="s">
        <v>242</v>
      </c>
      <c r="I298">
        <v>1</v>
      </c>
      <c r="J298" s="1">
        <v>44795.604861111111</v>
      </c>
      <c r="K298" t="s">
        <v>5984</v>
      </c>
      <c r="L298" t="s">
        <v>242</v>
      </c>
      <c r="M298" t="s">
        <v>242</v>
      </c>
      <c r="P298" t="s">
        <v>242</v>
      </c>
      <c r="Q298" t="s">
        <v>242</v>
      </c>
      <c r="T298" t="s">
        <v>5985</v>
      </c>
      <c r="U298" t="s">
        <v>5986</v>
      </c>
      <c r="V298" t="s">
        <v>5987</v>
      </c>
      <c r="W298">
        <v>6311</v>
      </c>
      <c r="X298" t="s">
        <v>319</v>
      </c>
      <c r="Y298" t="s">
        <v>890</v>
      </c>
      <c r="Z298">
        <v>2019</v>
      </c>
      <c r="AA298">
        <v>0.5</v>
      </c>
      <c r="AD298">
        <v>12</v>
      </c>
      <c r="AE298" t="s">
        <v>242</v>
      </c>
      <c r="AH298" s="27">
        <v>0</v>
      </c>
      <c r="AI298">
        <v>0</v>
      </c>
      <c r="AJ298" s="21">
        <f t="shared" si="57"/>
        <v>0</v>
      </c>
      <c r="AK298" s="27">
        <v>0</v>
      </c>
      <c r="AL298">
        <v>0</v>
      </c>
      <c r="AM298" s="36">
        <f t="shared" si="58"/>
        <v>0</v>
      </c>
      <c r="AN298" s="27">
        <v>0</v>
      </c>
      <c r="AO298">
        <v>0</v>
      </c>
      <c r="AP298" s="36">
        <f t="shared" si="59"/>
        <v>0</v>
      </c>
      <c r="AR298" t="s">
        <v>242</v>
      </c>
      <c r="AU298" s="27">
        <v>1</v>
      </c>
      <c r="AV298">
        <v>1</v>
      </c>
      <c r="AW298" s="21">
        <f t="shared" si="60"/>
        <v>8.3333333333333321</v>
      </c>
      <c r="AX298">
        <v>2</v>
      </c>
      <c r="BA298" s="27">
        <v>1</v>
      </c>
      <c r="BB298">
        <v>3</v>
      </c>
      <c r="BC298" s="21">
        <f t="shared" si="56"/>
        <v>25</v>
      </c>
      <c r="BD298" t="s">
        <v>242</v>
      </c>
      <c r="BG298" s="27">
        <v>1</v>
      </c>
      <c r="BH298">
        <v>6.2</v>
      </c>
      <c r="BJ298">
        <v>2</v>
      </c>
      <c r="BM298" s="27">
        <v>1</v>
      </c>
      <c r="BN298">
        <v>2</v>
      </c>
      <c r="BQ298" s="27">
        <v>1</v>
      </c>
      <c r="BR298">
        <v>4</v>
      </c>
      <c r="BS298" s="21">
        <f t="shared" si="55"/>
        <v>33.333333333333329</v>
      </c>
      <c r="BT298" t="s">
        <v>4261</v>
      </c>
      <c r="BU298">
        <v>1</v>
      </c>
      <c r="BX298" s="27">
        <v>1</v>
      </c>
      <c r="BY298">
        <v>2</v>
      </c>
      <c r="BZ298" s="21">
        <f t="shared" si="64"/>
        <v>16.666666666666664</v>
      </c>
      <c r="CA298">
        <v>2</v>
      </c>
      <c r="CB298">
        <v>1</v>
      </c>
      <c r="CE298" s="27">
        <v>0</v>
      </c>
    </row>
    <row r="299" spans="1:84" ht="15" hidden="1" customHeight="1" x14ac:dyDescent="0.2">
      <c r="A299" s="10">
        <v>298</v>
      </c>
      <c r="B299">
        <v>325</v>
      </c>
      <c r="C299" s="1">
        <v>44795.604861111111</v>
      </c>
      <c r="D299" s="1">
        <v>44795.604861111111</v>
      </c>
      <c r="E299">
        <v>4</v>
      </c>
      <c r="G299" t="s">
        <v>242</v>
      </c>
      <c r="H299" t="s">
        <v>242</v>
      </c>
      <c r="I299">
        <v>1</v>
      </c>
      <c r="J299" s="1">
        <v>44795.604861111111</v>
      </c>
      <c r="K299" t="s">
        <v>6009</v>
      </c>
      <c r="L299" t="s">
        <v>242</v>
      </c>
      <c r="M299" t="s">
        <v>242</v>
      </c>
      <c r="P299" t="s">
        <v>242</v>
      </c>
      <c r="Q299" t="s">
        <v>242</v>
      </c>
      <c r="T299" s="10" t="s">
        <v>6010</v>
      </c>
      <c r="U299" t="s">
        <v>6011</v>
      </c>
      <c r="V299" t="s">
        <v>6012</v>
      </c>
      <c r="W299">
        <v>3711</v>
      </c>
      <c r="X299" s="10" t="s">
        <v>271</v>
      </c>
      <c r="Y299" s="10" t="s">
        <v>4286</v>
      </c>
      <c r="Z299" s="10">
        <v>2019</v>
      </c>
      <c r="AA299" s="10">
        <v>0.5</v>
      </c>
      <c r="AB299">
        <v>15</v>
      </c>
      <c r="AD299" s="10">
        <v>11</v>
      </c>
      <c r="AE299" t="s">
        <v>242</v>
      </c>
      <c r="AH299" s="22">
        <v>1</v>
      </c>
      <c r="AI299" s="10">
        <v>10</v>
      </c>
      <c r="AJ299" s="21">
        <f t="shared" si="57"/>
        <v>90.909090909090907</v>
      </c>
      <c r="AK299" s="22">
        <v>0</v>
      </c>
      <c r="AL299" s="10">
        <v>0</v>
      </c>
      <c r="AM299" s="36">
        <f t="shared" si="58"/>
        <v>0</v>
      </c>
      <c r="AN299" s="22">
        <v>0</v>
      </c>
      <c r="AO299" s="10">
        <v>0</v>
      </c>
      <c r="AP299" s="36">
        <f t="shared" si="59"/>
        <v>0</v>
      </c>
      <c r="AR299">
        <v>3</v>
      </c>
      <c r="AU299" s="22">
        <v>1</v>
      </c>
      <c r="AV299" s="10">
        <v>1</v>
      </c>
      <c r="AW299" s="21">
        <f t="shared" si="60"/>
        <v>9.0909090909090917</v>
      </c>
      <c r="AX299">
        <v>2</v>
      </c>
      <c r="BA299" s="22">
        <v>1</v>
      </c>
      <c r="BB299" s="10">
        <v>2</v>
      </c>
      <c r="BC299" s="21">
        <f t="shared" si="56"/>
        <v>18.181818181818183</v>
      </c>
      <c r="BD299" t="s">
        <v>242</v>
      </c>
      <c r="BG299" s="22">
        <v>1</v>
      </c>
      <c r="BH299" s="10">
        <v>4.8</v>
      </c>
      <c r="BI299" s="10"/>
      <c r="BJ299">
        <v>2</v>
      </c>
      <c r="BM299" s="22">
        <v>1</v>
      </c>
      <c r="BN299">
        <v>2</v>
      </c>
      <c r="BQ299" s="22">
        <v>1</v>
      </c>
      <c r="BR299" s="10">
        <v>6</v>
      </c>
      <c r="BS299" s="21">
        <f t="shared" si="55"/>
        <v>54.54545454545454</v>
      </c>
      <c r="BT299" s="10" t="s">
        <v>6013</v>
      </c>
      <c r="BU299" s="10">
        <v>1</v>
      </c>
      <c r="BV299" s="10"/>
      <c r="BW299" s="10"/>
      <c r="BX299" s="22">
        <v>1</v>
      </c>
      <c r="BY299" s="10">
        <v>1</v>
      </c>
      <c r="BZ299" s="21">
        <f t="shared" si="64"/>
        <v>9.0909090909090917</v>
      </c>
      <c r="CA299" s="10">
        <v>2</v>
      </c>
      <c r="CB299" s="10">
        <v>1</v>
      </c>
      <c r="CC299" s="10"/>
      <c r="CD299" s="10"/>
      <c r="CE299" s="22">
        <v>0</v>
      </c>
      <c r="CF299" s="10"/>
    </row>
    <row r="300" spans="1:84" ht="15" hidden="1" customHeight="1" x14ac:dyDescent="0.2">
      <c r="A300">
        <v>299</v>
      </c>
      <c r="B300">
        <v>326</v>
      </c>
      <c r="C300" s="1">
        <v>44795.604861111111</v>
      </c>
      <c r="D300" s="1">
        <v>44795.604861111111</v>
      </c>
      <c r="E300">
        <v>4</v>
      </c>
      <c r="G300" t="s">
        <v>242</v>
      </c>
      <c r="H300" t="s">
        <v>242</v>
      </c>
      <c r="I300">
        <v>1</v>
      </c>
      <c r="J300" s="1">
        <v>44795.604861111111</v>
      </c>
      <c r="K300" t="s">
        <v>6038</v>
      </c>
      <c r="L300" t="s">
        <v>242</v>
      </c>
      <c r="M300" t="s">
        <v>242</v>
      </c>
      <c r="P300" t="s">
        <v>242</v>
      </c>
      <c r="Q300" t="s">
        <v>242</v>
      </c>
      <c r="T300" t="s">
        <v>6039</v>
      </c>
      <c r="U300" t="s">
        <v>6040</v>
      </c>
      <c r="V300">
        <v>452327109</v>
      </c>
      <c r="W300">
        <v>3826</v>
      </c>
      <c r="X300" t="s">
        <v>350</v>
      </c>
      <c r="Y300" t="s">
        <v>1032</v>
      </c>
      <c r="Z300">
        <v>2021</v>
      </c>
      <c r="AA300">
        <v>0.5</v>
      </c>
      <c r="AB300">
        <v>15</v>
      </c>
      <c r="AD300">
        <v>10</v>
      </c>
      <c r="AE300" t="s">
        <v>242</v>
      </c>
      <c r="AH300" s="27">
        <v>0</v>
      </c>
      <c r="AI300">
        <v>0</v>
      </c>
      <c r="AJ300" s="21">
        <f t="shared" si="57"/>
        <v>0</v>
      </c>
      <c r="AK300" s="27">
        <v>0</v>
      </c>
      <c r="AL300">
        <v>0</v>
      </c>
      <c r="AM300" s="36">
        <f t="shared" si="58"/>
        <v>0</v>
      </c>
      <c r="AN300" s="27">
        <v>0</v>
      </c>
      <c r="AO300">
        <v>0</v>
      </c>
      <c r="AP300" s="36">
        <f t="shared" si="59"/>
        <v>0</v>
      </c>
      <c r="AR300" t="s">
        <v>242</v>
      </c>
      <c r="AU300" s="27">
        <v>1</v>
      </c>
      <c r="AV300">
        <v>3</v>
      </c>
      <c r="AW300" s="21">
        <f t="shared" si="60"/>
        <v>30</v>
      </c>
      <c r="AX300">
        <v>2</v>
      </c>
      <c r="BA300" s="27">
        <v>1</v>
      </c>
      <c r="BB300">
        <v>2</v>
      </c>
      <c r="BC300" s="21">
        <f t="shared" si="56"/>
        <v>20</v>
      </c>
      <c r="BD300" t="s">
        <v>242</v>
      </c>
      <c r="BG300" s="27">
        <v>1</v>
      </c>
      <c r="BJ300">
        <v>2</v>
      </c>
      <c r="BM300" s="27">
        <v>1</v>
      </c>
      <c r="BN300">
        <v>2</v>
      </c>
      <c r="BQ300" s="27">
        <v>1</v>
      </c>
      <c r="BR300">
        <v>3</v>
      </c>
      <c r="BS300" s="21">
        <f t="shared" si="55"/>
        <v>30</v>
      </c>
      <c r="BU300">
        <v>1</v>
      </c>
      <c r="BX300" s="27">
        <v>0</v>
      </c>
      <c r="BY300" s="24">
        <v>0</v>
      </c>
      <c r="BZ300" s="21">
        <f t="shared" ref="BZ300:BZ310" si="65">BY300/AD300*100</f>
        <v>0</v>
      </c>
      <c r="CA300" t="s">
        <v>242</v>
      </c>
      <c r="CB300" t="s">
        <v>242</v>
      </c>
      <c r="CE300" s="27">
        <v>0</v>
      </c>
    </row>
    <row r="301" spans="1:84" ht="15" hidden="1" customHeight="1" x14ac:dyDescent="0.2">
      <c r="A301">
        <v>300</v>
      </c>
      <c r="B301">
        <v>327</v>
      </c>
      <c r="C301" s="1">
        <v>44795.604861111111</v>
      </c>
      <c r="D301" s="1">
        <v>44795.604861111111</v>
      </c>
      <c r="E301">
        <v>4</v>
      </c>
      <c r="G301" t="s">
        <v>242</v>
      </c>
      <c r="H301" t="s">
        <v>242</v>
      </c>
      <c r="I301">
        <v>1</v>
      </c>
      <c r="J301" s="1">
        <v>44795.604861111111</v>
      </c>
      <c r="K301" t="s">
        <v>6053</v>
      </c>
      <c r="L301" t="s">
        <v>242</v>
      </c>
      <c r="M301" t="s">
        <v>242</v>
      </c>
      <c r="P301" t="s">
        <v>242</v>
      </c>
      <c r="Q301" t="s">
        <v>242</v>
      </c>
      <c r="T301" t="s">
        <v>6054</v>
      </c>
      <c r="U301" t="s">
        <v>6055</v>
      </c>
      <c r="V301" t="s">
        <v>6056</v>
      </c>
      <c r="W301">
        <v>7389</v>
      </c>
      <c r="X301" t="s">
        <v>297</v>
      </c>
      <c r="Y301" t="s">
        <v>765</v>
      </c>
      <c r="Z301">
        <v>2020</v>
      </c>
      <c r="AA301">
        <v>0</v>
      </c>
      <c r="AD301">
        <v>10</v>
      </c>
      <c r="AE301" t="s">
        <v>242</v>
      </c>
      <c r="AH301" s="27">
        <v>1</v>
      </c>
      <c r="AI301">
        <v>9</v>
      </c>
      <c r="AJ301" s="21">
        <f t="shared" si="57"/>
        <v>90</v>
      </c>
      <c r="AK301" s="27">
        <v>0</v>
      </c>
      <c r="AL301">
        <v>0</v>
      </c>
      <c r="AM301" s="36">
        <f t="shared" si="58"/>
        <v>0</v>
      </c>
      <c r="AN301" s="27">
        <v>0</v>
      </c>
      <c r="AO301">
        <v>0</v>
      </c>
      <c r="AP301" s="36">
        <f t="shared" si="59"/>
        <v>0</v>
      </c>
      <c r="AR301">
        <v>3</v>
      </c>
      <c r="AU301" s="27">
        <v>1</v>
      </c>
      <c r="AV301">
        <v>1</v>
      </c>
      <c r="AW301" s="21">
        <f t="shared" si="60"/>
        <v>10</v>
      </c>
      <c r="AX301">
        <v>3</v>
      </c>
      <c r="BA301" s="27">
        <v>1</v>
      </c>
      <c r="BB301">
        <v>3</v>
      </c>
      <c r="BC301" s="21">
        <f t="shared" si="56"/>
        <v>30</v>
      </c>
      <c r="BD301" t="s">
        <v>242</v>
      </c>
      <c r="BG301" s="27">
        <v>1</v>
      </c>
      <c r="BJ301">
        <v>3</v>
      </c>
      <c r="BM301" s="27">
        <v>1</v>
      </c>
      <c r="BN301">
        <v>3</v>
      </c>
      <c r="BQ301" s="27">
        <v>1</v>
      </c>
      <c r="BR301">
        <v>3</v>
      </c>
      <c r="BS301" s="21">
        <f t="shared" si="55"/>
        <v>30</v>
      </c>
      <c r="BT301" t="s">
        <v>3547</v>
      </c>
      <c r="BU301">
        <v>3</v>
      </c>
      <c r="BX301" s="27">
        <v>1</v>
      </c>
      <c r="BY301">
        <v>1</v>
      </c>
      <c r="BZ301" s="21">
        <f t="shared" si="65"/>
        <v>10</v>
      </c>
      <c r="CA301">
        <v>2</v>
      </c>
      <c r="CB301">
        <v>3</v>
      </c>
      <c r="CE301" s="27">
        <v>0</v>
      </c>
    </row>
    <row r="302" spans="1:84" ht="15" hidden="1" customHeight="1" x14ac:dyDescent="0.2">
      <c r="A302">
        <v>301</v>
      </c>
      <c r="B302">
        <v>328</v>
      </c>
      <c r="C302" s="1">
        <v>44795.604861111111</v>
      </c>
      <c r="D302" s="1">
        <v>44795.604861111111</v>
      </c>
      <c r="E302">
        <v>4</v>
      </c>
      <c r="G302" t="s">
        <v>242</v>
      </c>
      <c r="H302" t="s">
        <v>242</v>
      </c>
      <c r="I302">
        <v>1</v>
      </c>
      <c r="J302" s="1">
        <v>44795.604861111111</v>
      </c>
      <c r="K302" t="s">
        <v>6071</v>
      </c>
      <c r="L302" t="s">
        <v>242</v>
      </c>
      <c r="M302" t="s">
        <v>242</v>
      </c>
      <c r="P302" t="s">
        <v>242</v>
      </c>
      <c r="Q302" t="s">
        <v>242</v>
      </c>
      <c r="T302" t="s">
        <v>6072</v>
      </c>
      <c r="U302" t="s">
        <v>6073</v>
      </c>
      <c r="V302">
        <v>149123101</v>
      </c>
      <c r="W302">
        <v>3531</v>
      </c>
      <c r="X302" t="s">
        <v>476</v>
      </c>
      <c r="Y302" t="s">
        <v>1568</v>
      </c>
      <c r="Z302">
        <v>2019</v>
      </c>
      <c r="AA302">
        <v>0.5</v>
      </c>
      <c r="AB302">
        <v>9</v>
      </c>
      <c r="AD302">
        <v>11</v>
      </c>
      <c r="AE302" t="s">
        <v>242</v>
      </c>
      <c r="AH302" s="27">
        <v>0</v>
      </c>
      <c r="AI302">
        <v>0</v>
      </c>
      <c r="AJ302" s="21">
        <f t="shared" si="57"/>
        <v>0</v>
      </c>
      <c r="AK302" s="27">
        <v>0</v>
      </c>
      <c r="AL302">
        <v>0</v>
      </c>
      <c r="AM302" s="36">
        <f t="shared" si="58"/>
        <v>0</v>
      </c>
      <c r="AN302" s="27">
        <v>0</v>
      </c>
      <c r="AO302">
        <v>0</v>
      </c>
      <c r="AP302" s="36">
        <f t="shared" si="59"/>
        <v>0</v>
      </c>
      <c r="AR302" t="s">
        <v>242</v>
      </c>
      <c r="AU302" s="27">
        <v>1</v>
      </c>
      <c r="AV302">
        <v>1</v>
      </c>
      <c r="AW302" s="21">
        <f t="shared" si="60"/>
        <v>9.0909090909090917</v>
      </c>
      <c r="AX302">
        <v>2</v>
      </c>
      <c r="BA302" s="27">
        <v>1</v>
      </c>
      <c r="BB302">
        <v>2</v>
      </c>
      <c r="BC302" s="21">
        <f t="shared" si="56"/>
        <v>18.181818181818183</v>
      </c>
      <c r="BD302" t="s">
        <v>242</v>
      </c>
      <c r="BG302" s="27">
        <v>1</v>
      </c>
      <c r="BH302">
        <v>11</v>
      </c>
      <c r="BJ302">
        <v>2</v>
      </c>
      <c r="BM302" s="27">
        <v>1</v>
      </c>
      <c r="BN302">
        <v>2</v>
      </c>
      <c r="BQ302" s="27">
        <v>1</v>
      </c>
      <c r="BR302">
        <v>3</v>
      </c>
      <c r="BS302" s="21">
        <f t="shared" si="55"/>
        <v>27.27272727272727</v>
      </c>
      <c r="BT302" s="8">
        <v>44996</v>
      </c>
      <c r="BU302">
        <v>1</v>
      </c>
      <c r="BX302" s="27">
        <v>1</v>
      </c>
      <c r="BY302">
        <v>5</v>
      </c>
      <c r="BZ302" s="21">
        <f t="shared" si="65"/>
        <v>45.454545454545453</v>
      </c>
      <c r="CA302">
        <v>2</v>
      </c>
      <c r="CB302">
        <v>1</v>
      </c>
      <c r="CE302" s="27">
        <v>0</v>
      </c>
    </row>
    <row r="303" spans="1:84" ht="15" hidden="1" customHeight="1" x14ac:dyDescent="0.2">
      <c r="A303">
        <v>302</v>
      </c>
      <c r="B303">
        <v>329</v>
      </c>
      <c r="C303" s="1">
        <v>44795.604861111111</v>
      </c>
      <c r="D303" s="1">
        <v>44795.604861111111</v>
      </c>
      <c r="E303">
        <v>4</v>
      </c>
      <c r="G303" t="s">
        <v>242</v>
      </c>
      <c r="H303" t="s">
        <v>242</v>
      </c>
      <c r="I303">
        <v>1</v>
      </c>
      <c r="J303" s="1">
        <v>44795.604861111111</v>
      </c>
      <c r="K303" t="s">
        <v>6085</v>
      </c>
      <c r="L303" t="s">
        <v>242</v>
      </c>
      <c r="M303" t="s">
        <v>242</v>
      </c>
      <c r="P303" t="s">
        <v>242</v>
      </c>
      <c r="Q303" t="s">
        <v>242</v>
      </c>
      <c r="T303" t="s">
        <v>6086</v>
      </c>
      <c r="U303" t="s">
        <v>6087</v>
      </c>
      <c r="V303">
        <v>166764100</v>
      </c>
      <c r="W303">
        <v>2911</v>
      </c>
      <c r="X303" t="s">
        <v>248</v>
      </c>
      <c r="Y303" t="s">
        <v>249</v>
      </c>
      <c r="Z303">
        <v>2019</v>
      </c>
      <c r="AA303">
        <v>0.5</v>
      </c>
      <c r="AB303">
        <v>11</v>
      </c>
      <c r="AD303">
        <v>12</v>
      </c>
      <c r="AE303" t="s">
        <v>242</v>
      </c>
      <c r="AH303" s="27">
        <v>1</v>
      </c>
      <c r="AI303">
        <v>12</v>
      </c>
      <c r="AJ303" s="21">
        <f t="shared" si="57"/>
        <v>100</v>
      </c>
      <c r="AK303" s="27">
        <v>1</v>
      </c>
      <c r="AL303">
        <v>9</v>
      </c>
      <c r="AM303" s="36">
        <f t="shared" si="58"/>
        <v>75</v>
      </c>
      <c r="AN303" s="27">
        <v>1</v>
      </c>
      <c r="AO303">
        <v>10</v>
      </c>
      <c r="AP303" s="36">
        <f t="shared" si="59"/>
        <v>83.333333333333343</v>
      </c>
      <c r="AQ303" t="s">
        <v>6088</v>
      </c>
      <c r="AR303">
        <v>2</v>
      </c>
      <c r="AU303" s="27">
        <v>1</v>
      </c>
      <c r="AV303">
        <v>1</v>
      </c>
      <c r="AW303" s="21">
        <f t="shared" si="60"/>
        <v>8.3333333333333321</v>
      </c>
      <c r="AX303">
        <v>2</v>
      </c>
      <c r="BA303" s="27">
        <v>0</v>
      </c>
      <c r="BB303">
        <v>0</v>
      </c>
      <c r="BC303" s="21">
        <f t="shared" si="56"/>
        <v>0</v>
      </c>
      <c r="BD303" t="s">
        <v>242</v>
      </c>
      <c r="BG303" s="27">
        <v>1</v>
      </c>
      <c r="BJ303">
        <v>2</v>
      </c>
      <c r="BM303" s="27">
        <v>1</v>
      </c>
      <c r="BN303">
        <v>2</v>
      </c>
      <c r="BQ303" s="27">
        <v>1</v>
      </c>
      <c r="BR303">
        <v>5</v>
      </c>
      <c r="BS303" s="21">
        <f t="shared" si="55"/>
        <v>41.666666666666671</v>
      </c>
      <c r="BT303" t="s">
        <v>6089</v>
      </c>
      <c r="BU303">
        <v>1</v>
      </c>
      <c r="BX303" s="27">
        <v>0</v>
      </c>
      <c r="BY303" s="24">
        <v>0</v>
      </c>
      <c r="BZ303" s="21">
        <f t="shared" si="65"/>
        <v>0</v>
      </c>
      <c r="CA303" t="s">
        <v>242</v>
      </c>
      <c r="CB303" t="s">
        <v>242</v>
      </c>
      <c r="CE303" s="27">
        <v>0</v>
      </c>
    </row>
    <row r="304" spans="1:84" ht="15" hidden="1" customHeight="1" x14ac:dyDescent="0.2">
      <c r="A304">
        <v>303</v>
      </c>
      <c r="B304">
        <v>330</v>
      </c>
      <c r="C304" s="1">
        <v>44795.604861111111</v>
      </c>
      <c r="D304" s="1">
        <v>44795.604861111111</v>
      </c>
      <c r="E304">
        <v>4</v>
      </c>
      <c r="G304" t="s">
        <v>242</v>
      </c>
      <c r="H304" t="s">
        <v>242</v>
      </c>
      <c r="I304">
        <v>1</v>
      </c>
      <c r="J304" s="1">
        <v>44795.604861111111</v>
      </c>
      <c r="K304" t="s">
        <v>6109</v>
      </c>
      <c r="L304" t="s">
        <v>242</v>
      </c>
      <c r="M304" t="s">
        <v>242</v>
      </c>
      <c r="P304" t="s">
        <v>242</v>
      </c>
      <c r="Q304" t="s">
        <v>242</v>
      </c>
      <c r="T304" t="s">
        <v>6110</v>
      </c>
      <c r="U304" t="s">
        <v>6111</v>
      </c>
      <c r="V304">
        <v>842587107</v>
      </c>
      <c r="W304">
        <v>4911</v>
      </c>
      <c r="X304" t="s">
        <v>490</v>
      </c>
      <c r="Y304" t="s">
        <v>491</v>
      </c>
      <c r="Z304">
        <v>2020</v>
      </c>
      <c r="AA304">
        <v>0</v>
      </c>
      <c r="AD304">
        <v>15</v>
      </c>
      <c r="AE304" t="s">
        <v>242</v>
      </c>
      <c r="AH304" s="27">
        <v>0</v>
      </c>
      <c r="AI304">
        <v>0</v>
      </c>
      <c r="AJ304" s="21">
        <f t="shared" si="57"/>
        <v>0</v>
      </c>
      <c r="AK304" s="27">
        <v>0</v>
      </c>
      <c r="AL304">
        <v>0</v>
      </c>
      <c r="AM304" s="36">
        <f t="shared" si="58"/>
        <v>0</v>
      </c>
      <c r="AN304" s="27">
        <v>0</v>
      </c>
      <c r="AO304">
        <v>0</v>
      </c>
      <c r="AP304" s="36">
        <f t="shared" si="59"/>
        <v>0</v>
      </c>
      <c r="AR304" t="s">
        <v>242</v>
      </c>
      <c r="AU304" s="27">
        <v>1</v>
      </c>
      <c r="AV304">
        <v>1</v>
      </c>
      <c r="AW304" s="21">
        <f t="shared" si="60"/>
        <v>6.666666666666667</v>
      </c>
      <c r="AX304">
        <v>2</v>
      </c>
      <c r="BA304" s="27">
        <v>1</v>
      </c>
      <c r="BB304">
        <v>2</v>
      </c>
      <c r="BC304" s="21">
        <f t="shared" si="56"/>
        <v>13.333333333333334</v>
      </c>
      <c r="BD304" t="s">
        <v>242</v>
      </c>
      <c r="BG304" s="27">
        <v>1</v>
      </c>
      <c r="BJ304">
        <v>2</v>
      </c>
      <c r="BM304" s="27">
        <v>1</v>
      </c>
      <c r="BN304">
        <v>2</v>
      </c>
      <c r="BQ304" s="27">
        <v>1</v>
      </c>
      <c r="BR304">
        <v>2</v>
      </c>
      <c r="BS304" s="21">
        <f t="shared" si="55"/>
        <v>13.333333333333334</v>
      </c>
      <c r="BT304" t="s">
        <v>6112</v>
      </c>
      <c r="BU304">
        <v>1</v>
      </c>
      <c r="BX304" s="27">
        <v>1</v>
      </c>
      <c r="BY304">
        <v>4</v>
      </c>
      <c r="BZ304" s="21">
        <f t="shared" si="65"/>
        <v>26.666666666666668</v>
      </c>
      <c r="CA304">
        <v>2</v>
      </c>
      <c r="CB304">
        <v>1</v>
      </c>
      <c r="CE304" s="27">
        <v>0.5</v>
      </c>
      <c r="CF304" s="2" t="s">
        <v>6113</v>
      </c>
    </row>
    <row r="305" spans="1:83" ht="15" hidden="1" customHeight="1" x14ac:dyDescent="0.2">
      <c r="A305">
        <v>304</v>
      </c>
      <c r="B305">
        <v>331</v>
      </c>
      <c r="C305" s="1">
        <v>44795.604861111111</v>
      </c>
      <c r="D305" s="1">
        <v>44795.604861111111</v>
      </c>
      <c r="E305">
        <v>4</v>
      </c>
      <c r="G305" t="s">
        <v>242</v>
      </c>
      <c r="H305" t="s">
        <v>242</v>
      </c>
      <c r="I305">
        <v>1</v>
      </c>
      <c r="J305" s="1">
        <v>44795.604861111111</v>
      </c>
      <c r="K305" t="s">
        <v>6124</v>
      </c>
      <c r="L305" t="s">
        <v>242</v>
      </c>
      <c r="M305" t="s">
        <v>242</v>
      </c>
      <c r="P305" t="s">
        <v>242</v>
      </c>
      <c r="Q305" t="s">
        <v>242</v>
      </c>
      <c r="T305" t="s">
        <v>6125</v>
      </c>
      <c r="U305" t="s">
        <v>6126</v>
      </c>
      <c r="V305">
        <v>534187109</v>
      </c>
      <c r="W305">
        <v>6311</v>
      </c>
      <c r="X305" t="s">
        <v>319</v>
      </c>
      <c r="Y305" t="s">
        <v>890</v>
      </c>
      <c r="Z305">
        <v>2019</v>
      </c>
      <c r="AA305">
        <v>0.5</v>
      </c>
      <c r="AB305">
        <v>15</v>
      </c>
      <c r="AD305">
        <v>11</v>
      </c>
      <c r="AE305" t="s">
        <v>242</v>
      </c>
      <c r="AH305" s="27">
        <v>1</v>
      </c>
      <c r="AI305">
        <v>9</v>
      </c>
      <c r="AJ305" s="21">
        <f t="shared" si="57"/>
        <v>81.818181818181827</v>
      </c>
      <c r="AK305" s="27">
        <v>0</v>
      </c>
      <c r="AL305">
        <v>0</v>
      </c>
      <c r="AM305" s="36">
        <f t="shared" si="58"/>
        <v>0</v>
      </c>
      <c r="AN305" s="27">
        <v>0</v>
      </c>
      <c r="AO305">
        <v>0</v>
      </c>
      <c r="AP305" s="36">
        <f t="shared" si="59"/>
        <v>0</v>
      </c>
      <c r="AQ305" t="s">
        <v>6127</v>
      </c>
      <c r="AR305">
        <v>2</v>
      </c>
      <c r="AU305" s="27">
        <v>1</v>
      </c>
      <c r="AV305">
        <v>1</v>
      </c>
      <c r="AW305" s="21">
        <f t="shared" si="60"/>
        <v>9.0909090909090917</v>
      </c>
      <c r="AX305">
        <v>2</v>
      </c>
      <c r="BA305" s="27">
        <v>1</v>
      </c>
      <c r="BB305">
        <v>2</v>
      </c>
      <c r="BC305" s="21">
        <f t="shared" si="56"/>
        <v>18.181818181818183</v>
      </c>
      <c r="BD305" t="s">
        <v>242</v>
      </c>
      <c r="BG305" s="27">
        <v>1</v>
      </c>
      <c r="BJ305">
        <v>2</v>
      </c>
      <c r="BM305" s="27">
        <v>1</v>
      </c>
      <c r="BN305">
        <v>2</v>
      </c>
      <c r="BQ305" s="27">
        <v>1</v>
      </c>
      <c r="BR305">
        <v>3</v>
      </c>
      <c r="BS305" s="21">
        <f t="shared" si="55"/>
        <v>27.27272727272727</v>
      </c>
      <c r="BU305">
        <v>1</v>
      </c>
      <c r="BX305" s="27">
        <v>0</v>
      </c>
      <c r="BY305" s="24">
        <v>0</v>
      </c>
      <c r="BZ305" s="21">
        <f t="shared" si="65"/>
        <v>0</v>
      </c>
      <c r="CA305" t="s">
        <v>242</v>
      </c>
      <c r="CB305" t="s">
        <v>242</v>
      </c>
      <c r="CE305" s="27">
        <v>0</v>
      </c>
    </row>
    <row r="306" spans="1:83" ht="15" hidden="1" customHeight="1" x14ac:dyDescent="0.2">
      <c r="A306">
        <v>305</v>
      </c>
      <c r="B306">
        <v>332</v>
      </c>
      <c r="C306" s="1">
        <v>44795.604861111111</v>
      </c>
      <c r="D306" s="1">
        <v>44795.604861111111</v>
      </c>
      <c r="E306">
        <v>4</v>
      </c>
      <c r="G306" t="s">
        <v>242</v>
      </c>
      <c r="H306" t="s">
        <v>242</v>
      </c>
      <c r="I306">
        <v>1</v>
      </c>
      <c r="J306" s="1">
        <v>44795.604861111111</v>
      </c>
      <c r="K306" t="s">
        <v>6142</v>
      </c>
      <c r="L306" t="s">
        <v>242</v>
      </c>
      <c r="M306" t="s">
        <v>242</v>
      </c>
      <c r="P306" t="s">
        <v>242</v>
      </c>
      <c r="Q306" t="s">
        <v>242</v>
      </c>
      <c r="T306" t="s">
        <v>6143</v>
      </c>
      <c r="U306" t="s">
        <v>6144</v>
      </c>
      <c r="V306" t="s">
        <v>6145</v>
      </c>
      <c r="W306">
        <v>2834</v>
      </c>
      <c r="X306" t="s">
        <v>350</v>
      </c>
      <c r="Y306" t="s">
        <v>974</v>
      </c>
      <c r="Z306">
        <v>2019</v>
      </c>
      <c r="AA306">
        <v>0.5</v>
      </c>
      <c r="AB306">
        <v>14</v>
      </c>
      <c r="AD306">
        <v>13</v>
      </c>
      <c r="AE306" t="s">
        <v>242</v>
      </c>
      <c r="AH306" s="27">
        <v>1</v>
      </c>
      <c r="AI306">
        <v>7</v>
      </c>
      <c r="AJ306" s="21">
        <f t="shared" si="57"/>
        <v>53.846153846153847</v>
      </c>
      <c r="AK306" s="27">
        <v>0</v>
      </c>
      <c r="AL306">
        <v>0</v>
      </c>
      <c r="AM306" s="36">
        <f t="shared" si="58"/>
        <v>0</v>
      </c>
      <c r="AN306" s="27">
        <v>0</v>
      </c>
      <c r="AO306">
        <v>0</v>
      </c>
      <c r="AP306" s="36">
        <f t="shared" si="59"/>
        <v>0</v>
      </c>
      <c r="AR306">
        <v>3</v>
      </c>
      <c r="AU306" s="27">
        <v>1</v>
      </c>
      <c r="AV306">
        <v>1</v>
      </c>
      <c r="AW306" s="21">
        <f t="shared" si="60"/>
        <v>7.6923076923076925</v>
      </c>
      <c r="AX306">
        <v>2</v>
      </c>
      <c r="BA306" s="27">
        <v>1</v>
      </c>
      <c r="BB306">
        <v>2</v>
      </c>
      <c r="BC306" s="21">
        <f t="shared" si="56"/>
        <v>15.384615384615385</v>
      </c>
      <c r="BD306" t="s">
        <v>242</v>
      </c>
      <c r="BG306" s="27">
        <v>1</v>
      </c>
      <c r="BH306">
        <v>8</v>
      </c>
      <c r="BJ306">
        <v>2</v>
      </c>
      <c r="BM306" s="27">
        <v>1</v>
      </c>
      <c r="BN306">
        <v>2</v>
      </c>
      <c r="BQ306" s="27">
        <v>1</v>
      </c>
      <c r="BR306">
        <v>6</v>
      </c>
      <c r="BS306" s="21">
        <f t="shared" si="55"/>
        <v>46.153846153846153</v>
      </c>
      <c r="BT306" t="s">
        <v>6146</v>
      </c>
      <c r="BU306">
        <v>3</v>
      </c>
      <c r="BX306" s="27">
        <v>1</v>
      </c>
      <c r="BY306">
        <v>2</v>
      </c>
      <c r="BZ306" s="21">
        <f t="shared" si="65"/>
        <v>15.384615384615385</v>
      </c>
      <c r="CA306">
        <v>1</v>
      </c>
      <c r="CB306">
        <v>1</v>
      </c>
      <c r="CE306" s="27">
        <v>0</v>
      </c>
    </row>
    <row r="307" spans="1:83" ht="15" hidden="1" customHeight="1" x14ac:dyDescent="0.2">
      <c r="A307">
        <v>306</v>
      </c>
      <c r="B307">
        <v>333</v>
      </c>
      <c r="C307" s="1">
        <v>44795.604861111111</v>
      </c>
      <c r="D307" s="1">
        <v>44795.604861111111</v>
      </c>
      <c r="E307">
        <v>4</v>
      </c>
      <c r="G307" t="s">
        <v>242</v>
      </c>
      <c r="H307" t="s">
        <v>242</v>
      </c>
      <c r="I307">
        <v>1</v>
      </c>
      <c r="J307" s="1">
        <v>44795.604861111111</v>
      </c>
      <c r="K307" t="s">
        <v>6173</v>
      </c>
      <c r="L307" t="s">
        <v>242</v>
      </c>
      <c r="M307" t="s">
        <v>242</v>
      </c>
      <c r="P307" t="s">
        <v>242</v>
      </c>
      <c r="Q307" t="s">
        <v>242</v>
      </c>
      <c r="T307" t="s">
        <v>6174</v>
      </c>
      <c r="U307" t="s">
        <v>6175</v>
      </c>
      <c r="V307">
        <v>744320102</v>
      </c>
      <c r="W307">
        <v>6311</v>
      </c>
      <c r="X307" t="s">
        <v>319</v>
      </c>
      <c r="Y307" t="s">
        <v>890</v>
      </c>
      <c r="Z307">
        <v>2019</v>
      </c>
      <c r="AA307">
        <v>0.5</v>
      </c>
      <c r="AD307">
        <v>13</v>
      </c>
      <c r="AE307" t="s">
        <v>242</v>
      </c>
      <c r="AH307" s="27">
        <v>1</v>
      </c>
      <c r="AI307">
        <v>13</v>
      </c>
      <c r="AJ307" s="21">
        <f t="shared" si="57"/>
        <v>100</v>
      </c>
      <c r="AK307" s="27">
        <v>1</v>
      </c>
      <c r="AL307">
        <v>4</v>
      </c>
      <c r="AM307" s="36">
        <f t="shared" si="58"/>
        <v>30.76923076923077</v>
      </c>
      <c r="AN307" s="27">
        <v>0</v>
      </c>
      <c r="AO307">
        <v>0</v>
      </c>
      <c r="AP307" s="36">
        <f t="shared" si="59"/>
        <v>0</v>
      </c>
      <c r="AQ307" t="s">
        <v>6176</v>
      </c>
      <c r="AR307">
        <v>2</v>
      </c>
      <c r="AU307" s="27">
        <v>1</v>
      </c>
      <c r="AV307">
        <v>2</v>
      </c>
      <c r="AW307" s="21">
        <f t="shared" si="60"/>
        <v>15.384615384615385</v>
      </c>
      <c r="AX307">
        <v>2</v>
      </c>
      <c r="BA307" s="27">
        <v>1</v>
      </c>
      <c r="BB307">
        <v>2</v>
      </c>
      <c r="BC307" s="21">
        <f t="shared" si="56"/>
        <v>15.384615384615385</v>
      </c>
      <c r="BD307" t="s">
        <v>242</v>
      </c>
      <c r="BG307" s="27">
        <v>1</v>
      </c>
      <c r="BH307">
        <v>7.7</v>
      </c>
      <c r="BJ307">
        <v>2</v>
      </c>
      <c r="BM307" s="27">
        <v>1</v>
      </c>
      <c r="BN307">
        <v>2</v>
      </c>
      <c r="BQ307" s="27">
        <v>1</v>
      </c>
      <c r="BR307">
        <v>4</v>
      </c>
      <c r="BS307" s="21">
        <f t="shared" si="55"/>
        <v>30.76923076923077</v>
      </c>
      <c r="BT307" t="s">
        <v>3471</v>
      </c>
      <c r="BU307">
        <v>1</v>
      </c>
      <c r="BX307" s="27">
        <v>1</v>
      </c>
      <c r="BY307">
        <v>5</v>
      </c>
      <c r="BZ307" s="21">
        <f t="shared" si="65"/>
        <v>38.461538461538467</v>
      </c>
      <c r="CA307">
        <v>1</v>
      </c>
      <c r="CB307">
        <v>1</v>
      </c>
      <c r="CE307" s="27">
        <v>0</v>
      </c>
    </row>
    <row r="308" spans="1:83" ht="15" hidden="1" customHeight="1" x14ac:dyDescent="0.2">
      <c r="A308">
        <v>307</v>
      </c>
      <c r="B308">
        <v>334</v>
      </c>
      <c r="C308" s="1">
        <v>44795.604861111111</v>
      </c>
      <c r="D308" s="1">
        <v>44795.604861111111</v>
      </c>
      <c r="E308">
        <v>4</v>
      </c>
      <c r="G308" t="s">
        <v>242</v>
      </c>
      <c r="H308" t="s">
        <v>242</v>
      </c>
      <c r="I308">
        <v>1</v>
      </c>
      <c r="J308" s="1">
        <v>44795.604861111111</v>
      </c>
      <c r="K308" t="s">
        <v>6193</v>
      </c>
      <c r="L308" t="s">
        <v>242</v>
      </c>
      <c r="M308" t="s">
        <v>242</v>
      </c>
      <c r="P308" t="s">
        <v>242</v>
      </c>
      <c r="Q308" t="s">
        <v>242</v>
      </c>
      <c r="T308" t="s">
        <v>6194</v>
      </c>
      <c r="U308" t="s">
        <v>6195</v>
      </c>
      <c r="V308" t="s">
        <v>6196</v>
      </c>
      <c r="W308">
        <v>6200</v>
      </c>
      <c r="X308" t="s">
        <v>319</v>
      </c>
      <c r="Y308" t="s">
        <v>1051</v>
      </c>
      <c r="Z308">
        <v>2020</v>
      </c>
      <c r="AA308">
        <v>0</v>
      </c>
      <c r="AD308">
        <v>12</v>
      </c>
      <c r="AE308" t="s">
        <v>242</v>
      </c>
      <c r="AH308" s="27">
        <v>1</v>
      </c>
      <c r="AI308">
        <v>6</v>
      </c>
      <c r="AJ308" s="21">
        <f t="shared" si="57"/>
        <v>50</v>
      </c>
      <c r="AK308" s="27">
        <v>0</v>
      </c>
      <c r="AL308">
        <v>0</v>
      </c>
      <c r="AM308" s="36">
        <f t="shared" si="58"/>
        <v>0</v>
      </c>
      <c r="AN308" s="27">
        <v>0</v>
      </c>
      <c r="AO308">
        <v>0</v>
      </c>
      <c r="AP308" s="36">
        <f t="shared" si="59"/>
        <v>0</v>
      </c>
      <c r="AR308">
        <v>3</v>
      </c>
      <c r="AU308" s="27">
        <v>1</v>
      </c>
      <c r="AV308">
        <v>1</v>
      </c>
      <c r="AW308" s="21">
        <f t="shared" si="60"/>
        <v>8.3333333333333321</v>
      </c>
      <c r="AX308">
        <v>2</v>
      </c>
      <c r="BA308" s="27">
        <v>1</v>
      </c>
      <c r="BB308">
        <v>2</v>
      </c>
      <c r="BC308" s="21">
        <f t="shared" si="56"/>
        <v>16.666666666666664</v>
      </c>
      <c r="BD308" t="s">
        <v>242</v>
      </c>
      <c r="BG308" s="27">
        <v>1</v>
      </c>
      <c r="BH308">
        <v>6</v>
      </c>
      <c r="BJ308">
        <v>2</v>
      </c>
      <c r="BM308" s="27">
        <v>1</v>
      </c>
      <c r="BN308">
        <v>2</v>
      </c>
      <c r="BQ308" s="27">
        <v>1</v>
      </c>
      <c r="BR308">
        <v>5</v>
      </c>
      <c r="BS308" s="21">
        <f t="shared" si="55"/>
        <v>41.666666666666671</v>
      </c>
      <c r="BT308" t="s">
        <v>6197</v>
      </c>
      <c r="BU308">
        <v>3</v>
      </c>
      <c r="BX308" s="27">
        <v>1</v>
      </c>
      <c r="BY308">
        <v>3</v>
      </c>
      <c r="BZ308" s="21">
        <f t="shared" si="65"/>
        <v>25</v>
      </c>
      <c r="CA308">
        <v>2</v>
      </c>
      <c r="CB308">
        <v>1</v>
      </c>
      <c r="CE308" s="27">
        <v>0</v>
      </c>
    </row>
    <row r="309" spans="1:83" ht="15" hidden="1" customHeight="1" x14ac:dyDescent="0.2">
      <c r="A309">
        <v>308</v>
      </c>
      <c r="B309">
        <v>335</v>
      </c>
      <c r="C309" s="1">
        <v>44795.604861111111</v>
      </c>
      <c r="D309" s="1">
        <v>44795.604861111111</v>
      </c>
      <c r="E309">
        <v>4</v>
      </c>
      <c r="G309" t="s">
        <v>242</v>
      </c>
      <c r="H309" t="s">
        <v>242</v>
      </c>
      <c r="I309">
        <v>1</v>
      </c>
      <c r="J309" s="1">
        <v>44795.604861111111</v>
      </c>
      <c r="K309" t="s">
        <v>6211</v>
      </c>
      <c r="L309" t="s">
        <v>242</v>
      </c>
      <c r="M309" t="s">
        <v>242</v>
      </c>
      <c r="P309" t="s">
        <v>242</v>
      </c>
      <c r="Q309" t="s">
        <v>242</v>
      </c>
      <c r="T309" t="s">
        <v>6212</v>
      </c>
      <c r="U309" t="s">
        <v>6213</v>
      </c>
      <c r="V309" t="s">
        <v>6214</v>
      </c>
      <c r="W309">
        <v>7372</v>
      </c>
      <c r="X309" t="s">
        <v>297</v>
      </c>
      <c r="Y309" t="s">
        <v>1077</v>
      </c>
      <c r="Z309">
        <v>2021</v>
      </c>
      <c r="AA309">
        <v>0</v>
      </c>
      <c r="AD309">
        <v>10</v>
      </c>
      <c r="AE309" t="s">
        <v>242</v>
      </c>
      <c r="AH309" s="27">
        <v>1</v>
      </c>
      <c r="AI309">
        <v>6</v>
      </c>
      <c r="AJ309" s="21">
        <f t="shared" si="57"/>
        <v>60</v>
      </c>
      <c r="AK309" s="27">
        <v>0</v>
      </c>
      <c r="AL309">
        <v>0</v>
      </c>
      <c r="AM309" s="36">
        <f t="shared" si="58"/>
        <v>0</v>
      </c>
      <c r="AN309" s="27">
        <v>0</v>
      </c>
      <c r="AO309">
        <v>0</v>
      </c>
      <c r="AP309" s="36">
        <f t="shared" si="59"/>
        <v>0</v>
      </c>
      <c r="AQ309" t="s">
        <v>6215</v>
      </c>
      <c r="AR309">
        <v>3</v>
      </c>
      <c r="AU309" s="27">
        <v>1</v>
      </c>
      <c r="AV309">
        <v>1</v>
      </c>
      <c r="AW309" s="21">
        <f t="shared" si="60"/>
        <v>10</v>
      </c>
      <c r="AX309">
        <v>2</v>
      </c>
      <c r="BA309" s="27">
        <v>1</v>
      </c>
      <c r="BB309">
        <v>3</v>
      </c>
      <c r="BC309" s="21">
        <f t="shared" si="56"/>
        <v>30</v>
      </c>
      <c r="BD309" t="s">
        <v>242</v>
      </c>
      <c r="BG309" s="27">
        <v>1</v>
      </c>
      <c r="BH309">
        <v>6</v>
      </c>
      <c r="BJ309">
        <v>2</v>
      </c>
      <c r="BM309" s="27">
        <v>1</v>
      </c>
      <c r="BN309">
        <v>2</v>
      </c>
      <c r="BQ309" s="27">
        <v>1</v>
      </c>
      <c r="BR309">
        <v>3</v>
      </c>
      <c r="BS309" s="21">
        <f t="shared" si="55"/>
        <v>30</v>
      </c>
      <c r="BU309">
        <v>3</v>
      </c>
      <c r="BX309" s="27">
        <v>1</v>
      </c>
      <c r="BY309">
        <v>1</v>
      </c>
      <c r="BZ309" s="21">
        <f t="shared" si="65"/>
        <v>10</v>
      </c>
      <c r="CA309">
        <v>2</v>
      </c>
      <c r="CB309">
        <v>3</v>
      </c>
      <c r="CE309" s="27">
        <v>0</v>
      </c>
    </row>
    <row r="310" spans="1:83" ht="15" hidden="1" customHeight="1" x14ac:dyDescent="0.2">
      <c r="A310">
        <v>309</v>
      </c>
      <c r="B310">
        <v>337</v>
      </c>
      <c r="C310" s="1">
        <v>44795.604861111111</v>
      </c>
      <c r="D310" s="1">
        <v>44795.604861111111</v>
      </c>
      <c r="E310">
        <v>4</v>
      </c>
      <c r="G310" t="s">
        <v>242</v>
      </c>
      <c r="H310" t="s">
        <v>242</v>
      </c>
      <c r="I310">
        <v>1</v>
      </c>
      <c r="J310" s="1">
        <v>44795.604861111111</v>
      </c>
      <c r="K310" t="s">
        <v>6224</v>
      </c>
      <c r="L310" t="s">
        <v>242</v>
      </c>
      <c r="M310" t="s">
        <v>242</v>
      </c>
      <c r="P310" t="s">
        <v>242</v>
      </c>
      <c r="Q310" t="s">
        <v>242</v>
      </c>
      <c r="T310" t="s">
        <v>6225</v>
      </c>
      <c r="U310" t="s">
        <v>6226</v>
      </c>
      <c r="V310" t="s">
        <v>6227</v>
      </c>
      <c r="W310">
        <v>6798</v>
      </c>
      <c r="X310" t="s">
        <v>659</v>
      </c>
      <c r="Y310" t="s">
        <v>660</v>
      </c>
      <c r="Z310">
        <v>2021</v>
      </c>
      <c r="AA310">
        <v>0</v>
      </c>
      <c r="AD310">
        <v>12</v>
      </c>
      <c r="AE310" t="s">
        <v>242</v>
      </c>
      <c r="AH310" s="27">
        <v>1</v>
      </c>
      <c r="AI310">
        <v>8</v>
      </c>
      <c r="AJ310" s="21">
        <f t="shared" si="57"/>
        <v>66.666666666666657</v>
      </c>
      <c r="AK310" s="27">
        <v>0</v>
      </c>
      <c r="AL310">
        <v>0</v>
      </c>
      <c r="AM310" s="36">
        <f t="shared" si="58"/>
        <v>0</v>
      </c>
      <c r="AN310" s="27">
        <v>0</v>
      </c>
      <c r="AO310">
        <v>0</v>
      </c>
      <c r="AP310" s="36">
        <f t="shared" si="59"/>
        <v>0</v>
      </c>
      <c r="AR310">
        <v>3</v>
      </c>
      <c r="AU310" s="27">
        <v>1</v>
      </c>
      <c r="AV310">
        <v>4</v>
      </c>
      <c r="AW310" s="21">
        <f t="shared" si="60"/>
        <v>33.333333333333329</v>
      </c>
      <c r="AX310">
        <v>2</v>
      </c>
      <c r="BA310" s="27">
        <v>1</v>
      </c>
      <c r="BB310">
        <v>3</v>
      </c>
      <c r="BC310" s="21">
        <f t="shared" si="56"/>
        <v>25</v>
      </c>
      <c r="BD310" t="s">
        <v>242</v>
      </c>
      <c r="BG310" s="27">
        <v>1</v>
      </c>
      <c r="BJ310">
        <v>3</v>
      </c>
      <c r="BM310" s="27">
        <v>1</v>
      </c>
      <c r="BN310">
        <v>2</v>
      </c>
      <c r="BQ310" s="27">
        <v>1</v>
      </c>
      <c r="BR310">
        <v>2</v>
      </c>
      <c r="BS310" s="21">
        <f t="shared" si="55"/>
        <v>16.666666666666664</v>
      </c>
      <c r="BU310">
        <v>3</v>
      </c>
      <c r="BX310" s="27">
        <v>0</v>
      </c>
      <c r="BY310" s="24">
        <v>0</v>
      </c>
      <c r="BZ310" s="21">
        <f t="shared" si="65"/>
        <v>0</v>
      </c>
      <c r="CA310" t="s">
        <v>242</v>
      </c>
      <c r="CB310" t="s">
        <v>242</v>
      </c>
      <c r="CE310" s="27">
        <v>0</v>
      </c>
    </row>
    <row r="311" spans="1:83" ht="15" hidden="1" customHeight="1" x14ac:dyDescent="0.2">
      <c r="A311">
        <v>310</v>
      </c>
      <c r="B311">
        <v>338</v>
      </c>
      <c r="C311" s="1">
        <v>44795.604861111111</v>
      </c>
      <c r="D311" s="1">
        <v>44795.604861111111</v>
      </c>
      <c r="E311">
        <v>4</v>
      </c>
      <c r="G311" t="s">
        <v>242</v>
      </c>
      <c r="H311" t="s">
        <v>242</v>
      </c>
      <c r="I311">
        <v>1</v>
      </c>
      <c r="J311" s="1">
        <v>44795.604861111111</v>
      </c>
      <c r="K311" t="s">
        <v>6237</v>
      </c>
      <c r="L311" t="s">
        <v>242</v>
      </c>
      <c r="M311" t="s">
        <v>242</v>
      </c>
      <c r="P311" t="s">
        <v>242</v>
      </c>
      <c r="Q311" t="s">
        <v>242</v>
      </c>
      <c r="T311" t="s">
        <v>6238</v>
      </c>
      <c r="U311" t="s">
        <v>6239</v>
      </c>
      <c r="V311">
        <v>191216100</v>
      </c>
      <c r="W311">
        <v>2086</v>
      </c>
      <c r="X311" t="s">
        <v>326</v>
      </c>
      <c r="Y311" t="s">
        <v>1332</v>
      </c>
      <c r="Z311">
        <v>2019</v>
      </c>
      <c r="AA311">
        <v>1</v>
      </c>
      <c r="AB311">
        <v>10</v>
      </c>
      <c r="AD311">
        <v>12</v>
      </c>
      <c r="AE311" t="s">
        <v>242</v>
      </c>
      <c r="AH311" s="27">
        <v>0</v>
      </c>
      <c r="AI311">
        <v>0</v>
      </c>
      <c r="AJ311" s="21">
        <f t="shared" si="57"/>
        <v>0</v>
      </c>
      <c r="AK311" s="27">
        <v>0</v>
      </c>
      <c r="AL311">
        <v>0</v>
      </c>
      <c r="AM311" s="36">
        <f t="shared" si="58"/>
        <v>0</v>
      </c>
      <c r="AN311" s="27">
        <v>0</v>
      </c>
      <c r="AO311">
        <v>0</v>
      </c>
      <c r="AP311" s="36">
        <f t="shared" si="59"/>
        <v>0</v>
      </c>
      <c r="AR311" t="s">
        <v>242</v>
      </c>
      <c r="AU311" s="27">
        <v>1</v>
      </c>
      <c r="AV311">
        <v>1</v>
      </c>
      <c r="AW311" s="21">
        <f t="shared" si="60"/>
        <v>8.3333333333333321</v>
      </c>
      <c r="AX311">
        <v>3</v>
      </c>
      <c r="BA311" s="27">
        <v>1</v>
      </c>
      <c r="BB311">
        <v>3</v>
      </c>
      <c r="BC311" s="21">
        <f t="shared" si="56"/>
        <v>25</v>
      </c>
      <c r="BD311" t="s">
        <v>242</v>
      </c>
      <c r="BG311" s="27">
        <v>1</v>
      </c>
      <c r="BH311">
        <v>10.8</v>
      </c>
      <c r="BJ311">
        <v>2</v>
      </c>
      <c r="BM311" s="27">
        <v>1</v>
      </c>
      <c r="BN311">
        <v>2</v>
      </c>
      <c r="BQ311" s="27">
        <v>1</v>
      </c>
      <c r="BR311">
        <v>5</v>
      </c>
      <c r="BS311" s="21">
        <f t="shared" si="55"/>
        <v>41.666666666666671</v>
      </c>
      <c r="BT311" t="s">
        <v>6240</v>
      </c>
      <c r="BU311">
        <v>1</v>
      </c>
      <c r="BX311" s="27">
        <v>1</v>
      </c>
      <c r="BY311">
        <v>4</v>
      </c>
      <c r="BZ311" s="21">
        <f t="shared" ref="BZ311:BZ317" si="66">BY311/AD311*100</f>
        <v>33.333333333333329</v>
      </c>
      <c r="CA311">
        <v>1</v>
      </c>
      <c r="CB311">
        <v>3</v>
      </c>
      <c r="CE311" s="27">
        <v>0</v>
      </c>
    </row>
    <row r="312" spans="1:83" ht="15" hidden="1" customHeight="1" x14ac:dyDescent="0.2">
      <c r="A312">
        <v>311</v>
      </c>
      <c r="B312">
        <v>339</v>
      </c>
      <c r="C312" s="1">
        <v>44795.604861111111</v>
      </c>
      <c r="D312" s="1">
        <v>44795.604861111111</v>
      </c>
      <c r="E312">
        <v>4</v>
      </c>
      <c r="G312" t="s">
        <v>242</v>
      </c>
      <c r="H312" t="s">
        <v>242</v>
      </c>
      <c r="I312">
        <v>1</v>
      </c>
      <c r="J312" s="1">
        <v>44795.604861111111</v>
      </c>
      <c r="K312" t="s">
        <v>6262</v>
      </c>
      <c r="L312" t="s">
        <v>242</v>
      </c>
      <c r="M312" t="s">
        <v>242</v>
      </c>
      <c r="P312" t="s">
        <v>242</v>
      </c>
      <c r="Q312" t="s">
        <v>242</v>
      </c>
      <c r="T312" t="s">
        <v>6263</v>
      </c>
      <c r="U312" t="s">
        <v>6264</v>
      </c>
      <c r="V312" t="s">
        <v>6265</v>
      </c>
      <c r="W312">
        <v>3845</v>
      </c>
      <c r="X312" t="s">
        <v>350</v>
      </c>
      <c r="Y312" t="s">
        <v>992</v>
      </c>
      <c r="Z312">
        <v>2020</v>
      </c>
      <c r="AA312">
        <v>0.5</v>
      </c>
      <c r="AB312">
        <v>9</v>
      </c>
      <c r="AD312">
        <v>12</v>
      </c>
      <c r="AE312" t="s">
        <v>242</v>
      </c>
      <c r="AH312" s="27">
        <v>0</v>
      </c>
      <c r="AI312">
        <v>0</v>
      </c>
      <c r="AJ312" s="21">
        <f t="shared" si="57"/>
        <v>0</v>
      </c>
      <c r="AK312" s="27">
        <v>0</v>
      </c>
      <c r="AL312">
        <v>0</v>
      </c>
      <c r="AM312" s="36">
        <f t="shared" si="58"/>
        <v>0</v>
      </c>
      <c r="AN312" s="27">
        <v>0</v>
      </c>
      <c r="AO312">
        <v>0</v>
      </c>
      <c r="AP312" s="36">
        <f t="shared" si="59"/>
        <v>0</v>
      </c>
      <c r="AR312" t="s">
        <v>242</v>
      </c>
      <c r="AU312" s="27">
        <v>1</v>
      </c>
      <c r="AV312">
        <v>1</v>
      </c>
      <c r="AW312" s="21">
        <f t="shared" si="60"/>
        <v>8.3333333333333321</v>
      </c>
      <c r="AX312">
        <v>3</v>
      </c>
      <c r="BA312" s="27">
        <v>1</v>
      </c>
      <c r="BB312">
        <v>3</v>
      </c>
      <c r="BC312" s="21">
        <f t="shared" si="56"/>
        <v>25</v>
      </c>
      <c r="BD312" t="s">
        <v>242</v>
      </c>
      <c r="BG312" s="27">
        <v>1</v>
      </c>
      <c r="BH312">
        <v>8.1999999999999993</v>
      </c>
      <c r="BJ312">
        <v>2</v>
      </c>
      <c r="BM312" s="27">
        <v>1</v>
      </c>
      <c r="BN312">
        <v>2</v>
      </c>
      <c r="BQ312" s="27">
        <v>1</v>
      </c>
      <c r="BR312">
        <v>3</v>
      </c>
      <c r="BS312" s="21">
        <f t="shared" si="55"/>
        <v>25</v>
      </c>
      <c r="BU312">
        <v>1</v>
      </c>
      <c r="BX312" s="27">
        <v>1</v>
      </c>
      <c r="BY312">
        <v>2</v>
      </c>
      <c r="BZ312" s="21">
        <f t="shared" si="66"/>
        <v>16.666666666666664</v>
      </c>
      <c r="CA312">
        <v>2</v>
      </c>
      <c r="CB312">
        <v>1</v>
      </c>
      <c r="CE312" s="27">
        <v>0</v>
      </c>
    </row>
    <row r="313" spans="1:83" ht="15" hidden="1" customHeight="1" x14ac:dyDescent="0.2">
      <c r="A313">
        <v>312</v>
      </c>
      <c r="B313">
        <v>340</v>
      </c>
      <c r="C313" s="1">
        <v>44795.604861111111</v>
      </c>
      <c r="D313" s="1">
        <v>44795.604861111111</v>
      </c>
      <c r="E313">
        <v>4</v>
      </c>
      <c r="G313" t="s">
        <v>242</v>
      </c>
      <c r="H313" t="s">
        <v>242</v>
      </c>
      <c r="I313">
        <v>1</v>
      </c>
      <c r="J313" s="1">
        <v>44795.604861111111</v>
      </c>
      <c r="K313" t="s">
        <v>6280</v>
      </c>
      <c r="L313" t="s">
        <v>242</v>
      </c>
      <c r="M313" t="s">
        <v>242</v>
      </c>
      <c r="P313" t="s">
        <v>242</v>
      </c>
      <c r="Q313" t="s">
        <v>242</v>
      </c>
      <c r="T313" t="s">
        <v>6281</v>
      </c>
      <c r="U313" t="s">
        <v>6282</v>
      </c>
      <c r="V313">
        <v>52769106</v>
      </c>
      <c r="W313">
        <v>7372</v>
      </c>
      <c r="X313" t="s">
        <v>297</v>
      </c>
      <c r="Y313" t="s">
        <v>1077</v>
      </c>
      <c r="Z313">
        <v>2021</v>
      </c>
      <c r="AA313">
        <v>0</v>
      </c>
      <c r="AD313">
        <v>10</v>
      </c>
      <c r="AE313" t="s">
        <v>242</v>
      </c>
      <c r="AH313" s="27">
        <v>1</v>
      </c>
      <c r="AI313">
        <v>10</v>
      </c>
      <c r="AJ313" s="21">
        <f t="shared" si="57"/>
        <v>100</v>
      </c>
      <c r="AK313" s="27">
        <v>0</v>
      </c>
      <c r="AL313">
        <v>0</v>
      </c>
      <c r="AM313" s="36">
        <f t="shared" si="58"/>
        <v>0</v>
      </c>
      <c r="AN313" s="27">
        <v>0</v>
      </c>
      <c r="AO313">
        <v>0</v>
      </c>
      <c r="AP313" s="36">
        <f t="shared" si="59"/>
        <v>0</v>
      </c>
      <c r="AR313">
        <v>3</v>
      </c>
      <c r="AU313" s="27">
        <v>1</v>
      </c>
      <c r="AV313">
        <v>1</v>
      </c>
      <c r="AW313" s="21">
        <f t="shared" si="60"/>
        <v>10</v>
      </c>
      <c r="AX313">
        <v>2</v>
      </c>
      <c r="BA313" s="27">
        <v>1</v>
      </c>
      <c r="BB313">
        <v>2</v>
      </c>
      <c r="BC313" s="21">
        <f t="shared" si="56"/>
        <v>20</v>
      </c>
      <c r="BD313" t="s">
        <v>242</v>
      </c>
      <c r="BG313" s="27">
        <v>1</v>
      </c>
      <c r="BH313">
        <v>5.4</v>
      </c>
      <c r="BJ313">
        <v>2</v>
      </c>
      <c r="BM313" s="27">
        <v>1</v>
      </c>
      <c r="BN313">
        <v>2</v>
      </c>
      <c r="BQ313" s="27">
        <v>1</v>
      </c>
      <c r="BR313">
        <v>5</v>
      </c>
      <c r="BS313" s="21">
        <f t="shared" si="55"/>
        <v>50</v>
      </c>
      <c r="BT313" t="s">
        <v>6197</v>
      </c>
      <c r="BU313">
        <v>3</v>
      </c>
      <c r="BX313" s="27">
        <v>1</v>
      </c>
      <c r="BY313">
        <v>2</v>
      </c>
      <c r="BZ313" s="21">
        <f t="shared" si="66"/>
        <v>20</v>
      </c>
      <c r="CA313">
        <v>1</v>
      </c>
      <c r="CB313">
        <v>3</v>
      </c>
      <c r="CE313" s="27">
        <v>0</v>
      </c>
    </row>
    <row r="314" spans="1:83" ht="15" hidden="1" customHeight="1" x14ac:dyDescent="0.2">
      <c r="A314">
        <v>313</v>
      </c>
      <c r="B314">
        <v>341</v>
      </c>
      <c r="C314" s="1">
        <v>44795.604861111111</v>
      </c>
      <c r="D314" s="1">
        <v>44795.604861111111</v>
      </c>
      <c r="E314">
        <v>4</v>
      </c>
      <c r="G314" t="s">
        <v>242</v>
      </c>
      <c r="H314" t="s">
        <v>242</v>
      </c>
      <c r="I314">
        <v>1</v>
      </c>
      <c r="J314" s="1">
        <v>44795.604861111111</v>
      </c>
      <c r="K314" t="s">
        <v>6294</v>
      </c>
      <c r="L314" t="s">
        <v>242</v>
      </c>
      <c r="M314" t="s">
        <v>242</v>
      </c>
      <c r="P314" t="s">
        <v>242</v>
      </c>
      <c r="Q314" t="s">
        <v>242</v>
      </c>
      <c r="T314" t="s">
        <v>6295</v>
      </c>
      <c r="U314" t="s">
        <v>6296</v>
      </c>
      <c r="V314">
        <v>235851102</v>
      </c>
      <c r="W314">
        <v>3826</v>
      </c>
      <c r="X314" t="s">
        <v>350</v>
      </c>
      <c r="Y314" t="s">
        <v>992</v>
      </c>
      <c r="Z314">
        <v>2020</v>
      </c>
      <c r="AA314">
        <v>0</v>
      </c>
      <c r="AD314">
        <v>12</v>
      </c>
      <c r="AE314" t="s">
        <v>242</v>
      </c>
      <c r="AH314" s="27">
        <v>1</v>
      </c>
      <c r="AI314">
        <v>3</v>
      </c>
      <c r="AJ314" s="21">
        <f t="shared" si="57"/>
        <v>25</v>
      </c>
      <c r="AK314" s="27">
        <v>0</v>
      </c>
      <c r="AL314">
        <v>0</v>
      </c>
      <c r="AM314" s="36">
        <f t="shared" si="58"/>
        <v>0</v>
      </c>
      <c r="AN314" s="27">
        <v>0</v>
      </c>
      <c r="AO314">
        <v>0</v>
      </c>
      <c r="AP314" s="36">
        <f t="shared" si="59"/>
        <v>0</v>
      </c>
      <c r="AR314">
        <v>3</v>
      </c>
      <c r="AU314" s="27">
        <v>1</v>
      </c>
      <c r="AV314">
        <v>0</v>
      </c>
      <c r="AW314" s="21">
        <f t="shared" si="60"/>
        <v>0</v>
      </c>
      <c r="AX314">
        <v>3</v>
      </c>
      <c r="BA314" s="27">
        <v>1</v>
      </c>
      <c r="BB314">
        <v>3</v>
      </c>
      <c r="BC314" s="21">
        <f t="shared" si="56"/>
        <v>25</v>
      </c>
      <c r="BD314" t="s">
        <v>242</v>
      </c>
      <c r="BG314" s="27">
        <v>1</v>
      </c>
      <c r="BJ314">
        <v>3</v>
      </c>
      <c r="BM314" s="27">
        <v>1</v>
      </c>
      <c r="BN314">
        <v>2</v>
      </c>
      <c r="BQ314" s="27">
        <v>1</v>
      </c>
      <c r="BR314">
        <v>4</v>
      </c>
      <c r="BS314" s="21">
        <f t="shared" si="55"/>
        <v>33.333333333333329</v>
      </c>
      <c r="BU314">
        <v>3</v>
      </c>
      <c r="BX314" s="27">
        <v>1</v>
      </c>
      <c r="BY314">
        <v>0</v>
      </c>
      <c r="BZ314" s="21">
        <f t="shared" si="66"/>
        <v>0</v>
      </c>
      <c r="CA314">
        <v>1</v>
      </c>
      <c r="CB314">
        <v>3</v>
      </c>
      <c r="CE314" s="27">
        <v>0</v>
      </c>
    </row>
    <row r="315" spans="1:83" ht="15" hidden="1" customHeight="1" x14ac:dyDescent="0.2">
      <c r="A315">
        <v>314</v>
      </c>
      <c r="B315">
        <v>342</v>
      </c>
      <c r="C315" s="1">
        <v>44795.604861111111</v>
      </c>
      <c r="D315" s="1">
        <v>44795.604861111111</v>
      </c>
      <c r="E315">
        <v>4</v>
      </c>
      <c r="G315" t="s">
        <v>242</v>
      </c>
      <c r="H315" t="s">
        <v>242</v>
      </c>
      <c r="I315">
        <v>1</v>
      </c>
      <c r="J315" s="1">
        <v>44795.604861111111</v>
      </c>
      <c r="K315" t="s">
        <v>6309</v>
      </c>
      <c r="L315" t="s">
        <v>242</v>
      </c>
      <c r="M315" t="s">
        <v>242</v>
      </c>
      <c r="P315" t="s">
        <v>242</v>
      </c>
      <c r="Q315" t="s">
        <v>242</v>
      </c>
      <c r="T315" t="s">
        <v>6310</v>
      </c>
      <c r="U315" t="s">
        <v>6311</v>
      </c>
      <c r="V315">
        <v>25816109</v>
      </c>
      <c r="W315">
        <v>6141</v>
      </c>
      <c r="X315" t="s">
        <v>319</v>
      </c>
      <c r="Y315" t="s">
        <v>5671</v>
      </c>
      <c r="Z315">
        <v>2019</v>
      </c>
      <c r="AA315">
        <v>0.5</v>
      </c>
      <c r="AB315">
        <v>4</v>
      </c>
      <c r="AD315">
        <v>15</v>
      </c>
      <c r="AE315" t="s">
        <v>242</v>
      </c>
      <c r="AH315" s="27">
        <v>0</v>
      </c>
      <c r="AI315">
        <v>0</v>
      </c>
      <c r="AJ315" s="21">
        <f t="shared" si="57"/>
        <v>0</v>
      </c>
      <c r="AK315" s="27">
        <v>0</v>
      </c>
      <c r="AL315">
        <v>0</v>
      </c>
      <c r="AM315" s="36">
        <f t="shared" si="58"/>
        <v>0</v>
      </c>
      <c r="AN315" s="27">
        <v>0</v>
      </c>
      <c r="AO315">
        <v>0</v>
      </c>
      <c r="AP315" s="36">
        <f t="shared" si="59"/>
        <v>0</v>
      </c>
      <c r="AR315" t="s">
        <v>242</v>
      </c>
      <c r="AU315" s="27">
        <v>1</v>
      </c>
      <c r="AV315">
        <v>1</v>
      </c>
      <c r="AW315" s="21">
        <f t="shared" si="60"/>
        <v>6.666666666666667</v>
      </c>
      <c r="AX315">
        <v>2</v>
      </c>
      <c r="BA315" s="27">
        <v>1</v>
      </c>
      <c r="BB315">
        <v>2</v>
      </c>
      <c r="BC315" s="21">
        <f t="shared" si="56"/>
        <v>13.333333333333334</v>
      </c>
      <c r="BD315" t="s">
        <v>242</v>
      </c>
      <c r="BG315" s="27">
        <v>1</v>
      </c>
      <c r="BH315">
        <v>6.3</v>
      </c>
      <c r="BJ315">
        <v>2</v>
      </c>
      <c r="BM315" s="27">
        <v>1</v>
      </c>
      <c r="BN315">
        <v>2</v>
      </c>
      <c r="BQ315" s="27">
        <v>1</v>
      </c>
      <c r="BR315">
        <v>5</v>
      </c>
      <c r="BS315" s="21">
        <f t="shared" si="55"/>
        <v>33.333333333333329</v>
      </c>
      <c r="BU315">
        <v>1</v>
      </c>
      <c r="BX315" s="27">
        <v>1</v>
      </c>
      <c r="BY315">
        <v>3</v>
      </c>
      <c r="BZ315" s="21">
        <f t="shared" si="66"/>
        <v>20</v>
      </c>
      <c r="CA315">
        <v>2</v>
      </c>
      <c r="CB315">
        <v>1</v>
      </c>
      <c r="CE315" s="27">
        <v>0</v>
      </c>
    </row>
    <row r="316" spans="1:83" ht="15" hidden="1" customHeight="1" x14ac:dyDescent="0.2">
      <c r="A316">
        <v>315</v>
      </c>
      <c r="B316">
        <v>343</v>
      </c>
      <c r="C316" s="1">
        <v>44795.604861111111</v>
      </c>
      <c r="D316" s="1">
        <v>44795.604861111111</v>
      </c>
      <c r="E316">
        <v>4</v>
      </c>
      <c r="G316" t="s">
        <v>242</v>
      </c>
      <c r="H316" t="s">
        <v>242</v>
      </c>
      <c r="I316">
        <v>1</v>
      </c>
      <c r="J316" s="1">
        <v>44795.604861111111</v>
      </c>
      <c r="K316" t="s">
        <v>6327</v>
      </c>
      <c r="L316" t="s">
        <v>242</v>
      </c>
      <c r="M316" t="s">
        <v>242</v>
      </c>
      <c r="P316" t="s">
        <v>242</v>
      </c>
      <c r="Q316" t="s">
        <v>242</v>
      </c>
      <c r="T316" t="s">
        <v>6328</v>
      </c>
      <c r="U316" t="s">
        <v>6329</v>
      </c>
      <c r="V316" t="s">
        <v>6330</v>
      </c>
      <c r="W316">
        <v>4841</v>
      </c>
      <c r="X316" t="s">
        <v>1487</v>
      </c>
      <c r="Y316" t="s">
        <v>1488</v>
      </c>
      <c r="Z316">
        <v>2019</v>
      </c>
      <c r="AA316">
        <v>0</v>
      </c>
      <c r="AD316">
        <v>13</v>
      </c>
      <c r="AE316" t="s">
        <v>242</v>
      </c>
      <c r="AH316" s="27">
        <v>1</v>
      </c>
      <c r="AI316">
        <v>0</v>
      </c>
      <c r="AJ316" s="21">
        <f t="shared" si="57"/>
        <v>0</v>
      </c>
      <c r="AK316" s="27">
        <v>1</v>
      </c>
      <c r="AL316">
        <v>0</v>
      </c>
      <c r="AM316" s="36">
        <f t="shared" si="58"/>
        <v>0</v>
      </c>
      <c r="AN316" s="27">
        <v>1</v>
      </c>
      <c r="AO316">
        <v>0</v>
      </c>
      <c r="AP316" s="36">
        <f t="shared" si="59"/>
        <v>0</v>
      </c>
      <c r="AQ316" t="s">
        <v>6331</v>
      </c>
      <c r="AR316">
        <v>3</v>
      </c>
      <c r="AU316" s="27">
        <v>1</v>
      </c>
      <c r="AV316">
        <v>1</v>
      </c>
      <c r="AW316" s="21">
        <f t="shared" si="60"/>
        <v>7.6923076923076925</v>
      </c>
      <c r="AX316">
        <v>2</v>
      </c>
      <c r="BA316" s="27">
        <v>1</v>
      </c>
      <c r="BB316">
        <v>2</v>
      </c>
      <c r="BC316" s="21">
        <f t="shared" si="56"/>
        <v>15.384615384615385</v>
      </c>
      <c r="BD316" t="s">
        <v>242</v>
      </c>
      <c r="BG316" s="27">
        <v>1</v>
      </c>
      <c r="BJ316">
        <v>2</v>
      </c>
      <c r="BM316" s="27">
        <v>1</v>
      </c>
      <c r="BN316">
        <v>2</v>
      </c>
      <c r="BQ316" s="27">
        <v>1</v>
      </c>
      <c r="BR316">
        <v>1</v>
      </c>
      <c r="BS316" s="21">
        <f t="shared" ref="BS316:BS355" si="67">BR316/AD316*100</f>
        <v>7.6923076923076925</v>
      </c>
      <c r="BT316" t="s">
        <v>6332</v>
      </c>
      <c r="BU316">
        <v>3</v>
      </c>
      <c r="BX316" s="27">
        <v>1</v>
      </c>
      <c r="BY316">
        <v>3</v>
      </c>
      <c r="BZ316" s="21">
        <f t="shared" si="66"/>
        <v>23.076923076923077</v>
      </c>
      <c r="CA316">
        <v>2</v>
      </c>
      <c r="CB316">
        <v>3</v>
      </c>
      <c r="CE316" s="27">
        <v>0</v>
      </c>
    </row>
    <row r="317" spans="1:83" ht="15" hidden="1" customHeight="1" x14ac:dyDescent="0.2">
      <c r="A317">
        <v>316</v>
      </c>
      <c r="B317">
        <v>344</v>
      </c>
      <c r="C317" s="1">
        <v>44795.604861111111</v>
      </c>
      <c r="D317" s="1">
        <v>44795.604861111111</v>
      </c>
      <c r="E317">
        <v>4</v>
      </c>
      <c r="G317" t="s">
        <v>242</v>
      </c>
      <c r="H317" t="s">
        <v>242</v>
      </c>
      <c r="I317">
        <v>1</v>
      </c>
      <c r="J317" s="1">
        <v>44795.604861111111</v>
      </c>
      <c r="K317" t="s">
        <v>6337</v>
      </c>
      <c r="L317" t="s">
        <v>242</v>
      </c>
      <c r="M317" t="s">
        <v>242</v>
      </c>
      <c r="P317" t="s">
        <v>242</v>
      </c>
      <c r="Q317" t="s">
        <v>242</v>
      </c>
      <c r="T317" t="s">
        <v>6338</v>
      </c>
      <c r="U317" t="s">
        <v>6339</v>
      </c>
      <c r="V317" t="s">
        <v>6340</v>
      </c>
      <c r="W317">
        <v>6200</v>
      </c>
      <c r="X317" t="s">
        <v>319</v>
      </c>
      <c r="Y317" t="s">
        <v>1051</v>
      </c>
      <c r="Z317">
        <v>2020</v>
      </c>
      <c r="AA317">
        <v>0</v>
      </c>
      <c r="AD317">
        <v>25</v>
      </c>
      <c r="AE317" t="s">
        <v>242</v>
      </c>
      <c r="AH317" s="27">
        <v>1</v>
      </c>
      <c r="AI317">
        <v>6</v>
      </c>
      <c r="AJ317" s="21">
        <f t="shared" si="57"/>
        <v>24</v>
      </c>
      <c r="AK317" s="27">
        <v>0</v>
      </c>
      <c r="AL317">
        <v>0</v>
      </c>
      <c r="AM317" s="36">
        <f t="shared" si="58"/>
        <v>0</v>
      </c>
      <c r="AN317" s="27">
        <v>0</v>
      </c>
      <c r="AO317">
        <v>0</v>
      </c>
      <c r="AP317" s="36">
        <f t="shared" si="59"/>
        <v>0</v>
      </c>
      <c r="AR317">
        <v>3</v>
      </c>
      <c r="AU317" s="27">
        <v>1</v>
      </c>
      <c r="AV317">
        <v>1</v>
      </c>
      <c r="AW317" s="21">
        <f t="shared" si="60"/>
        <v>4</v>
      </c>
      <c r="AX317">
        <v>2</v>
      </c>
      <c r="BA317" s="27">
        <v>1</v>
      </c>
      <c r="BB317">
        <v>3</v>
      </c>
      <c r="BC317" s="21">
        <f t="shared" si="56"/>
        <v>12</v>
      </c>
      <c r="BD317" t="s">
        <v>242</v>
      </c>
      <c r="BG317" s="27">
        <v>1</v>
      </c>
      <c r="BH317">
        <v>9</v>
      </c>
      <c r="BJ317">
        <v>2</v>
      </c>
      <c r="BM317" s="27">
        <v>1</v>
      </c>
      <c r="BN317">
        <v>2</v>
      </c>
      <c r="BQ317" s="27">
        <v>1</v>
      </c>
      <c r="BR317">
        <v>7</v>
      </c>
      <c r="BS317" s="21">
        <f t="shared" si="67"/>
        <v>28.000000000000004</v>
      </c>
      <c r="BU317">
        <v>3</v>
      </c>
      <c r="BX317" s="27">
        <v>1</v>
      </c>
      <c r="BY317">
        <v>3</v>
      </c>
      <c r="BZ317" s="21">
        <f t="shared" si="66"/>
        <v>12</v>
      </c>
      <c r="CA317">
        <v>2</v>
      </c>
      <c r="CB317">
        <v>1</v>
      </c>
      <c r="CE317" s="27">
        <v>0</v>
      </c>
    </row>
    <row r="318" spans="1:83" ht="15" hidden="1" customHeight="1" x14ac:dyDescent="0.2">
      <c r="A318">
        <v>317</v>
      </c>
      <c r="B318">
        <v>345</v>
      </c>
      <c r="C318" s="1">
        <v>44795.604861111111</v>
      </c>
      <c r="D318" s="1">
        <v>44795.604861111111</v>
      </c>
      <c r="E318">
        <v>4</v>
      </c>
      <c r="G318" t="s">
        <v>242</v>
      </c>
      <c r="H318" t="s">
        <v>242</v>
      </c>
      <c r="I318">
        <v>1</v>
      </c>
      <c r="J318" s="1">
        <v>44795.604861111111</v>
      </c>
      <c r="K318" t="s">
        <v>6349</v>
      </c>
      <c r="L318" t="s">
        <v>242</v>
      </c>
      <c r="M318" t="s">
        <v>242</v>
      </c>
      <c r="P318" t="s">
        <v>242</v>
      </c>
      <c r="Q318" t="s">
        <v>242</v>
      </c>
      <c r="T318" t="s">
        <v>6350</v>
      </c>
      <c r="U318" t="s">
        <v>6351</v>
      </c>
      <c r="V318">
        <v>808513105</v>
      </c>
      <c r="W318">
        <v>6211</v>
      </c>
      <c r="X318" t="s">
        <v>319</v>
      </c>
      <c r="Y318" t="s">
        <v>1051</v>
      </c>
      <c r="Z318">
        <v>2021</v>
      </c>
      <c r="AA318">
        <v>0</v>
      </c>
      <c r="AD318">
        <v>17</v>
      </c>
      <c r="AE318" t="s">
        <v>242</v>
      </c>
      <c r="AH318" s="27">
        <v>1</v>
      </c>
      <c r="AI318">
        <v>12</v>
      </c>
      <c r="AJ318" s="21">
        <f t="shared" si="57"/>
        <v>70.588235294117652</v>
      </c>
      <c r="AK318" s="27">
        <v>1</v>
      </c>
      <c r="AL318">
        <v>12</v>
      </c>
      <c r="AM318" s="36">
        <f t="shared" si="58"/>
        <v>70.588235294117652</v>
      </c>
      <c r="AN318" s="27">
        <v>1</v>
      </c>
      <c r="AO318">
        <v>12</v>
      </c>
      <c r="AP318" s="36">
        <f t="shared" si="59"/>
        <v>70.588235294117652</v>
      </c>
      <c r="AR318">
        <v>3</v>
      </c>
      <c r="AU318" s="27">
        <v>1</v>
      </c>
      <c r="AV318">
        <v>1</v>
      </c>
      <c r="AW318" s="21">
        <f t="shared" si="60"/>
        <v>5.8823529411764701</v>
      </c>
      <c r="AX318">
        <v>2</v>
      </c>
      <c r="BA318" s="27">
        <v>1</v>
      </c>
      <c r="BB318">
        <v>3</v>
      </c>
      <c r="BC318" s="21">
        <f t="shared" si="56"/>
        <v>17.647058823529413</v>
      </c>
      <c r="BD318" t="s">
        <v>242</v>
      </c>
      <c r="BG318" s="27">
        <v>1</v>
      </c>
      <c r="BJ318">
        <v>2</v>
      </c>
      <c r="BM318" s="27">
        <v>1</v>
      </c>
      <c r="BN318">
        <v>2</v>
      </c>
      <c r="BQ318" s="27">
        <v>1</v>
      </c>
      <c r="BR318">
        <v>4</v>
      </c>
      <c r="BS318" s="21">
        <f t="shared" si="67"/>
        <v>23.52941176470588</v>
      </c>
      <c r="BT318" t="s">
        <v>3471</v>
      </c>
      <c r="BU318">
        <v>1</v>
      </c>
      <c r="BX318" s="27">
        <v>0</v>
      </c>
      <c r="BY318" s="24">
        <v>0</v>
      </c>
      <c r="BZ318" s="21">
        <f t="shared" ref="BZ318:BZ329" si="68">BY318/AD318*100</f>
        <v>0</v>
      </c>
      <c r="CA318" t="s">
        <v>242</v>
      </c>
      <c r="CB318" t="s">
        <v>242</v>
      </c>
      <c r="CE318" s="27">
        <v>0</v>
      </c>
    </row>
    <row r="319" spans="1:83" ht="15" hidden="1" customHeight="1" x14ac:dyDescent="0.2">
      <c r="A319">
        <v>318</v>
      </c>
      <c r="B319">
        <v>346</v>
      </c>
      <c r="C319" s="1">
        <v>44795.604861111111</v>
      </c>
      <c r="D319" s="1">
        <v>44795.604861111111</v>
      </c>
      <c r="E319">
        <v>4</v>
      </c>
      <c r="G319" t="s">
        <v>242</v>
      </c>
      <c r="H319" t="s">
        <v>242</v>
      </c>
      <c r="I319">
        <v>1</v>
      </c>
      <c r="J319" s="1">
        <v>44795.604861111111</v>
      </c>
      <c r="K319" t="s">
        <v>6359</v>
      </c>
      <c r="L319" t="s">
        <v>242</v>
      </c>
      <c r="M319" t="s">
        <v>242</v>
      </c>
      <c r="P319" t="s">
        <v>242</v>
      </c>
      <c r="Q319" t="s">
        <v>242</v>
      </c>
      <c r="T319" t="s">
        <v>6360</v>
      </c>
      <c r="U319" t="s">
        <v>6361</v>
      </c>
      <c r="V319">
        <v>674599105</v>
      </c>
      <c r="W319">
        <v>1311</v>
      </c>
      <c r="X319" t="s">
        <v>248</v>
      </c>
      <c r="Y319" t="s">
        <v>249</v>
      </c>
      <c r="Z319">
        <v>2020</v>
      </c>
      <c r="AA319">
        <v>0</v>
      </c>
      <c r="AD319">
        <v>11</v>
      </c>
      <c r="AE319" t="s">
        <v>242</v>
      </c>
      <c r="AH319" s="27">
        <v>1</v>
      </c>
      <c r="AI319">
        <v>10</v>
      </c>
      <c r="AJ319" s="21">
        <f t="shared" si="57"/>
        <v>90.909090909090907</v>
      </c>
      <c r="AK319" s="27">
        <v>1</v>
      </c>
      <c r="AL319">
        <v>5</v>
      </c>
      <c r="AM319" s="36">
        <f t="shared" si="58"/>
        <v>45.454545454545453</v>
      </c>
      <c r="AN319" s="27">
        <v>0</v>
      </c>
      <c r="AO319">
        <v>0</v>
      </c>
      <c r="AP319" s="36">
        <f t="shared" si="59"/>
        <v>0</v>
      </c>
      <c r="AR319">
        <v>3</v>
      </c>
      <c r="AU319" s="27">
        <v>1</v>
      </c>
      <c r="AV319">
        <v>1</v>
      </c>
      <c r="AW319" s="21">
        <f t="shared" si="60"/>
        <v>9.0909090909090917</v>
      </c>
      <c r="AX319">
        <v>2</v>
      </c>
      <c r="BA319" s="27">
        <v>1</v>
      </c>
      <c r="BB319">
        <v>3</v>
      </c>
      <c r="BC319" s="21">
        <f t="shared" si="56"/>
        <v>27.27272727272727</v>
      </c>
      <c r="BD319" t="s">
        <v>242</v>
      </c>
      <c r="BG319" s="27">
        <v>1</v>
      </c>
      <c r="BH319">
        <v>5</v>
      </c>
      <c r="BJ319">
        <v>3</v>
      </c>
      <c r="BM319" s="27">
        <v>1</v>
      </c>
      <c r="BN319">
        <v>2</v>
      </c>
      <c r="BQ319" s="27">
        <v>1</v>
      </c>
      <c r="BR319">
        <v>2</v>
      </c>
      <c r="BS319" s="21">
        <f t="shared" si="67"/>
        <v>18.181818181818183</v>
      </c>
      <c r="BT319" t="s">
        <v>6362</v>
      </c>
      <c r="BU319">
        <v>3</v>
      </c>
      <c r="BX319" s="27">
        <v>1</v>
      </c>
      <c r="BY319">
        <v>3</v>
      </c>
      <c r="BZ319" s="21">
        <f t="shared" si="68"/>
        <v>27.27272727272727</v>
      </c>
      <c r="CA319">
        <v>1</v>
      </c>
      <c r="CB319">
        <v>3</v>
      </c>
      <c r="CE319" s="27">
        <v>0</v>
      </c>
    </row>
    <row r="320" spans="1:83" ht="15" hidden="1" customHeight="1" x14ac:dyDescent="0.2">
      <c r="A320">
        <v>319</v>
      </c>
      <c r="B320">
        <v>347</v>
      </c>
      <c r="C320" s="1">
        <v>44795.604861111111</v>
      </c>
      <c r="D320" s="1">
        <v>44795.604861111111</v>
      </c>
      <c r="E320">
        <v>4</v>
      </c>
      <c r="G320" t="s">
        <v>242</v>
      </c>
      <c r="H320" t="s">
        <v>242</v>
      </c>
      <c r="I320">
        <v>1</v>
      </c>
      <c r="J320" s="1">
        <v>44795.604861111111</v>
      </c>
      <c r="K320" t="s">
        <v>6375</v>
      </c>
      <c r="L320" t="s">
        <v>242</v>
      </c>
      <c r="M320" t="s">
        <v>242</v>
      </c>
      <c r="P320" t="s">
        <v>242</v>
      </c>
      <c r="Q320" t="s">
        <v>242</v>
      </c>
      <c r="T320" t="s">
        <v>6376</v>
      </c>
      <c r="U320" t="s">
        <v>6377</v>
      </c>
      <c r="V320">
        <v>252131107</v>
      </c>
      <c r="W320">
        <v>3841</v>
      </c>
      <c r="X320" t="s">
        <v>350</v>
      </c>
      <c r="Y320" t="s">
        <v>992</v>
      </c>
      <c r="Z320">
        <v>2021</v>
      </c>
      <c r="AA320">
        <v>0</v>
      </c>
      <c r="AD320">
        <v>11</v>
      </c>
      <c r="AE320" t="s">
        <v>242</v>
      </c>
      <c r="AH320" s="27">
        <v>0</v>
      </c>
      <c r="AI320">
        <v>0</v>
      </c>
      <c r="AJ320" s="21">
        <f t="shared" si="57"/>
        <v>0</v>
      </c>
      <c r="AK320" s="27">
        <v>0</v>
      </c>
      <c r="AL320">
        <v>0</v>
      </c>
      <c r="AM320" s="36">
        <f t="shared" si="58"/>
        <v>0</v>
      </c>
      <c r="AN320" s="27">
        <v>0</v>
      </c>
      <c r="AO320">
        <v>0</v>
      </c>
      <c r="AP320" s="36">
        <f t="shared" si="59"/>
        <v>0</v>
      </c>
      <c r="AR320" t="s">
        <v>242</v>
      </c>
      <c r="AU320" s="27">
        <v>1</v>
      </c>
      <c r="AV320">
        <v>1</v>
      </c>
      <c r="AW320" s="21">
        <f t="shared" si="60"/>
        <v>9.0909090909090917</v>
      </c>
      <c r="AX320">
        <v>2</v>
      </c>
      <c r="BA320" s="27">
        <v>1</v>
      </c>
      <c r="BB320">
        <v>2</v>
      </c>
      <c r="BC320" s="21">
        <f t="shared" si="56"/>
        <v>18.181818181818183</v>
      </c>
      <c r="BD320" t="s">
        <v>242</v>
      </c>
      <c r="BG320" s="27">
        <v>1</v>
      </c>
      <c r="BJ320">
        <v>2</v>
      </c>
      <c r="BM320" s="27">
        <v>1</v>
      </c>
      <c r="BN320">
        <v>2</v>
      </c>
      <c r="BQ320" s="27">
        <v>1</v>
      </c>
      <c r="BR320">
        <v>3</v>
      </c>
      <c r="BS320" s="21">
        <f t="shared" si="67"/>
        <v>27.27272727272727</v>
      </c>
      <c r="BU320">
        <v>1</v>
      </c>
      <c r="BX320" s="27">
        <v>1</v>
      </c>
      <c r="BY320">
        <v>2</v>
      </c>
      <c r="BZ320" s="21">
        <f t="shared" si="68"/>
        <v>18.181818181818183</v>
      </c>
      <c r="CA320">
        <v>1</v>
      </c>
      <c r="CB320">
        <v>1</v>
      </c>
      <c r="CE320" s="27">
        <v>0</v>
      </c>
    </row>
    <row r="321" spans="1:84" ht="15" hidden="1" customHeight="1" x14ac:dyDescent="0.2">
      <c r="A321">
        <v>320</v>
      </c>
      <c r="B321">
        <v>348</v>
      </c>
      <c r="C321" s="1">
        <v>44795.604861111111</v>
      </c>
      <c r="D321" s="1">
        <v>44795.604861111111</v>
      </c>
      <c r="E321">
        <v>4</v>
      </c>
      <c r="G321" t="s">
        <v>242</v>
      </c>
      <c r="H321" t="s">
        <v>242</v>
      </c>
      <c r="I321">
        <v>1</v>
      </c>
      <c r="J321" s="1">
        <v>44795.604861111111</v>
      </c>
      <c r="K321" t="s">
        <v>6384</v>
      </c>
      <c r="L321" t="s">
        <v>242</v>
      </c>
      <c r="M321" t="s">
        <v>242</v>
      </c>
      <c r="P321" t="s">
        <v>242</v>
      </c>
      <c r="Q321" t="s">
        <v>242</v>
      </c>
      <c r="T321" t="s">
        <v>6385</v>
      </c>
      <c r="U321" t="s">
        <v>6386</v>
      </c>
      <c r="V321">
        <v>110122108</v>
      </c>
      <c r="W321">
        <v>2834</v>
      </c>
      <c r="X321" t="s">
        <v>350</v>
      </c>
      <c r="Y321" t="s">
        <v>974</v>
      </c>
      <c r="Z321">
        <v>2020</v>
      </c>
      <c r="AA321">
        <v>1</v>
      </c>
      <c r="AB321">
        <v>4</v>
      </c>
      <c r="AD321">
        <v>14</v>
      </c>
      <c r="AE321" t="s">
        <v>242</v>
      </c>
      <c r="AH321" s="27">
        <v>0</v>
      </c>
      <c r="AI321">
        <v>0</v>
      </c>
      <c r="AJ321" s="21">
        <f t="shared" si="57"/>
        <v>0</v>
      </c>
      <c r="AK321" s="27">
        <v>0</v>
      </c>
      <c r="AL321">
        <v>0</v>
      </c>
      <c r="AM321" s="36">
        <f t="shared" si="58"/>
        <v>0</v>
      </c>
      <c r="AN321" s="27">
        <v>0</v>
      </c>
      <c r="AO321">
        <v>0</v>
      </c>
      <c r="AP321" s="36">
        <f t="shared" si="59"/>
        <v>0</v>
      </c>
      <c r="AR321" t="s">
        <v>242</v>
      </c>
      <c r="AU321" s="27">
        <v>1</v>
      </c>
      <c r="AV321">
        <v>1</v>
      </c>
      <c r="AW321" s="21">
        <f t="shared" si="60"/>
        <v>7.1428571428571423</v>
      </c>
      <c r="AX321">
        <v>2</v>
      </c>
      <c r="BA321" s="27">
        <v>1</v>
      </c>
      <c r="BB321">
        <v>2</v>
      </c>
      <c r="BC321" s="21">
        <f t="shared" si="56"/>
        <v>14.285714285714285</v>
      </c>
      <c r="BD321" t="s">
        <v>242</v>
      </c>
      <c r="BG321" s="27">
        <v>0</v>
      </c>
      <c r="BJ321" t="s">
        <v>242</v>
      </c>
      <c r="BM321" s="27">
        <v>1</v>
      </c>
      <c r="BN321">
        <v>2</v>
      </c>
      <c r="BQ321" s="27">
        <v>1</v>
      </c>
      <c r="BR321">
        <v>5</v>
      </c>
      <c r="BS321" s="21">
        <f t="shared" si="67"/>
        <v>35.714285714285715</v>
      </c>
      <c r="BU321">
        <v>1</v>
      </c>
      <c r="BX321" s="27">
        <v>1</v>
      </c>
      <c r="BY321">
        <v>4</v>
      </c>
      <c r="BZ321" s="21">
        <f t="shared" si="68"/>
        <v>28.571428571428569</v>
      </c>
      <c r="CA321">
        <v>1</v>
      </c>
      <c r="CB321">
        <v>1</v>
      </c>
      <c r="CE321" s="27">
        <v>0</v>
      </c>
    </row>
    <row r="322" spans="1:84" ht="15" hidden="1" customHeight="1" x14ac:dyDescent="0.2">
      <c r="A322">
        <v>321</v>
      </c>
      <c r="B322">
        <v>349</v>
      </c>
      <c r="C322" s="1">
        <v>44795.604861111111</v>
      </c>
      <c r="D322" s="1">
        <v>44795.604861111111</v>
      </c>
      <c r="E322">
        <v>4</v>
      </c>
      <c r="G322" t="s">
        <v>242</v>
      </c>
      <c r="H322" t="s">
        <v>242</v>
      </c>
      <c r="I322">
        <v>1</v>
      </c>
      <c r="J322" s="1">
        <v>44795.604861111111</v>
      </c>
      <c r="K322" t="s">
        <v>6399</v>
      </c>
      <c r="L322" t="s">
        <v>242</v>
      </c>
      <c r="M322" t="s">
        <v>242</v>
      </c>
      <c r="P322" t="s">
        <v>242</v>
      </c>
      <c r="Q322" t="s">
        <v>242</v>
      </c>
      <c r="T322" t="s">
        <v>6400</v>
      </c>
      <c r="U322" t="s">
        <v>6401</v>
      </c>
      <c r="V322" s="3">
        <v>8.9400000000000006E+113</v>
      </c>
      <c r="W322">
        <v>6331</v>
      </c>
      <c r="X322" t="s">
        <v>319</v>
      </c>
      <c r="Y322" t="s">
        <v>890</v>
      </c>
      <c r="Z322">
        <v>2019</v>
      </c>
      <c r="AA322">
        <v>0.5</v>
      </c>
      <c r="AB322">
        <v>11</v>
      </c>
      <c r="AD322">
        <v>11</v>
      </c>
      <c r="AE322" t="s">
        <v>242</v>
      </c>
      <c r="AH322" s="27">
        <v>0</v>
      </c>
      <c r="AI322">
        <v>0</v>
      </c>
      <c r="AJ322" s="21">
        <f t="shared" si="57"/>
        <v>0</v>
      </c>
      <c r="AK322" s="27">
        <v>0</v>
      </c>
      <c r="AL322">
        <v>0</v>
      </c>
      <c r="AM322" s="36">
        <f t="shared" si="58"/>
        <v>0</v>
      </c>
      <c r="AN322" s="27">
        <v>0</v>
      </c>
      <c r="AO322">
        <v>0</v>
      </c>
      <c r="AP322" s="36">
        <f t="shared" si="59"/>
        <v>0</v>
      </c>
      <c r="AR322" t="s">
        <v>242</v>
      </c>
      <c r="AU322" s="27">
        <v>1</v>
      </c>
      <c r="AV322">
        <v>1</v>
      </c>
      <c r="AW322" s="21">
        <f t="shared" si="60"/>
        <v>9.0909090909090917</v>
      </c>
      <c r="AX322">
        <v>2</v>
      </c>
      <c r="BA322" s="27">
        <v>1</v>
      </c>
      <c r="BB322">
        <v>2</v>
      </c>
      <c r="BC322" s="21">
        <f t="shared" ref="BC322:BC367" si="69">BB322/AD322*100</f>
        <v>18.181818181818183</v>
      </c>
      <c r="BD322" t="s">
        <v>242</v>
      </c>
      <c r="BG322" s="27">
        <v>1</v>
      </c>
      <c r="BH322">
        <v>9</v>
      </c>
      <c r="BJ322">
        <v>2</v>
      </c>
      <c r="BM322" s="27">
        <v>1</v>
      </c>
      <c r="BN322">
        <v>2</v>
      </c>
      <c r="BQ322" s="27">
        <v>1</v>
      </c>
      <c r="BR322">
        <v>4</v>
      </c>
      <c r="BS322" s="21">
        <f t="shared" si="67"/>
        <v>36.363636363636367</v>
      </c>
      <c r="BU322">
        <v>1</v>
      </c>
      <c r="BX322" s="27">
        <v>0</v>
      </c>
      <c r="BY322" s="24">
        <v>0</v>
      </c>
      <c r="BZ322" s="21">
        <f t="shared" si="68"/>
        <v>0</v>
      </c>
      <c r="CA322" t="s">
        <v>242</v>
      </c>
      <c r="CB322" t="s">
        <v>242</v>
      </c>
      <c r="CE322" s="27">
        <v>0</v>
      </c>
    </row>
    <row r="323" spans="1:84" ht="15" hidden="1" customHeight="1" x14ac:dyDescent="0.2">
      <c r="A323">
        <v>322</v>
      </c>
      <c r="B323">
        <v>350</v>
      </c>
      <c r="C323" s="1">
        <v>44795.604861111111</v>
      </c>
      <c r="D323" s="1">
        <v>44795.604861111111</v>
      </c>
      <c r="E323">
        <v>4</v>
      </c>
      <c r="G323" t="s">
        <v>242</v>
      </c>
      <c r="H323" t="s">
        <v>242</v>
      </c>
      <c r="I323">
        <v>1</v>
      </c>
      <c r="J323" s="1">
        <v>44795.604861111111</v>
      </c>
      <c r="K323" t="s">
        <v>6418</v>
      </c>
      <c r="L323" t="s">
        <v>242</v>
      </c>
      <c r="M323" t="s">
        <v>242</v>
      </c>
      <c r="P323" t="s">
        <v>242</v>
      </c>
      <c r="Q323" t="s">
        <v>242</v>
      </c>
      <c r="T323" t="s">
        <v>6419</v>
      </c>
      <c r="U323" t="s">
        <v>6420</v>
      </c>
      <c r="V323">
        <v>742718109</v>
      </c>
      <c r="W323">
        <v>2840</v>
      </c>
      <c r="X323" t="s">
        <v>326</v>
      </c>
      <c r="Y323" t="s">
        <v>865</v>
      </c>
      <c r="Z323">
        <v>2020</v>
      </c>
      <c r="AA323">
        <v>0.5</v>
      </c>
      <c r="AD323">
        <v>13</v>
      </c>
      <c r="AE323" t="s">
        <v>242</v>
      </c>
      <c r="AH323" s="27">
        <v>0</v>
      </c>
      <c r="AI323">
        <v>0</v>
      </c>
      <c r="AJ323" s="21">
        <f t="shared" ref="AJ323:AJ386" si="70">AI323/AD323*100</f>
        <v>0</v>
      </c>
      <c r="AK323" s="27">
        <v>0</v>
      </c>
      <c r="AL323">
        <v>0</v>
      </c>
      <c r="AM323" s="36">
        <f t="shared" ref="AM323:AM386" si="71">AL323/AD323*100</f>
        <v>0</v>
      </c>
      <c r="AN323" s="27">
        <v>0</v>
      </c>
      <c r="AO323">
        <v>0</v>
      </c>
      <c r="AP323" s="36">
        <f t="shared" ref="AP323:AP386" si="72">AO323/AD323*100</f>
        <v>0</v>
      </c>
      <c r="AR323" t="s">
        <v>242</v>
      </c>
      <c r="AU323" s="27">
        <v>1</v>
      </c>
      <c r="AV323">
        <v>1</v>
      </c>
      <c r="AW323" s="21">
        <f t="shared" si="60"/>
        <v>7.6923076923076925</v>
      </c>
      <c r="AX323">
        <v>2</v>
      </c>
      <c r="BA323" s="27">
        <v>1</v>
      </c>
      <c r="BB323">
        <v>3</v>
      </c>
      <c r="BC323" s="21">
        <f t="shared" si="69"/>
        <v>23.076923076923077</v>
      </c>
      <c r="BD323" t="s">
        <v>242</v>
      </c>
      <c r="BG323" s="27">
        <v>1</v>
      </c>
      <c r="BJ323">
        <v>2</v>
      </c>
      <c r="BM323" s="27">
        <v>1</v>
      </c>
      <c r="BN323">
        <v>2</v>
      </c>
      <c r="BQ323" s="27">
        <v>1</v>
      </c>
      <c r="BR323">
        <v>7</v>
      </c>
      <c r="BS323" s="21">
        <f t="shared" si="67"/>
        <v>53.846153846153847</v>
      </c>
      <c r="BU323">
        <v>1</v>
      </c>
      <c r="BX323" s="27">
        <v>1</v>
      </c>
      <c r="BY323">
        <v>3</v>
      </c>
      <c r="BZ323" s="21">
        <f t="shared" si="68"/>
        <v>23.076923076923077</v>
      </c>
      <c r="CA323">
        <v>2</v>
      </c>
      <c r="CB323">
        <v>1</v>
      </c>
      <c r="CE323" s="27">
        <v>0</v>
      </c>
    </row>
    <row r="324" spans="1:84" ht="15" hidden="1" customHeight="1" x14ac:dyDescent="0.2">
      <c r="A324">
        <v>323</v>
      </c>
      <c r="B324">
        <v>351</v>
      </c>
      <c r="C324" s="1">
        <v>44795.604861111111</v>
      </c>
      <c r="D324" s="1">
        <v>44795.604861111111</v>
      </c>
      <c r="E324">
        <v>4</v>
      </c>
      <c r="G324" t="s">
        <v>242</v>
      </c>
      <c r="H324" t="s">
        <v>242</v>
      </c>
      <c r="I324">
        <v>1</v>
      </c>
      <c r="J324" s="1">
        <v>44795.604861111111</v>
      </c>
      <c r="K324" t="s">
        <v>6435</v>
      </c>
      <c r="L324" t="s">
        <v>242</v>
      </c>
      <c r="M324" t="s">
        <v>242</v>
      </c>
      <c r="P324" t="s">
        <v>242</v>
      </c>
      <c r="Q324" t="s">
        <v>242</v>
      </c>
      <c r="T324" t="s">
        <v>6436</v>
      </c>
      <c r="U324" t="s">
        <v>6437</v>
      </c>
      <c r="V324">
        <v>36752103</v>
      </c>
      <c r="W324">
        <v>6324</v>
      </c>
      <c r="X324" t="s">
        <v>350</v>
      </c>
      <c r="Y324" t="s">
        <v>351</v>
      </c>
      <c r="Z324">
        <v>2019</v>
      </c>
      <c r="AA324">
        <v>0</v>
      </c>
      <c r="AD324">
        <v>10</v>
      </c>
      <c r="AE324" t="s">
        <v>242</v>
      </c>
      <c r="AH324" s="27">
        <v>1</v>
      </c>
      <c r="AI324">
        <v>9</v>
      </c>
      <c r="AJ324" s="21">
        <f t="shared" si="70"/>
        <v>90</v>
      </c>
      <c r="AK324" s="27">
        <v>1</v>
      </c>
      <c r="AL324">
        <v>5</v>
      </c>
      <c r="AM324" s="36">
        <f t="shared" si="71"/>
        <v>50</v>
      </c>
      <c r="AN324" s="27">
        <v>1</v>
      </c>
      <c r="AO324">
        <v>5</v>
      </c>
      <c r="AP324" s="36">
        <f t="shared" si="72"/>
        <v>50</v>
      </c>
      <c r="AQ324" t="s">
        <v>6438</v>
      </c>
      <c r="AR324">
        <v>2</v>
      </c>
      <c r="AU324" s="27">
        <v>1</v>
      </c>
      <c r="AV324">
        <v>1</v>
      </c>
      <c r="AW324" s="21">
        <f t="shared" si="60"/>
        <v>10</v>
      </c>
      <c r="AX324">
        <v>2</v>
      </c>
      <c r="BA324" s="27">
        <v>1</v>
      </c>
      <c r="BB324">
        <v>2</v>
      </c>
      <c r="BC324" s="21">
        <f t="shared" si="69"/>
        <v>20</v>
      </c>
      <c r="BD324" t="s">
        <v>242</v>
      </c>
      <c r="BG324" s="27">
        <v>1</v>
      </c>
      <c r="BH324">
        <v>7</v>
      </c>
      <c r="BJ324">
        <v>2</v>
      </c>
      <c r="BM324" s="27">
        <v>1</v>
      </c>
      <c r="BN324">
        <v>2</v>
      </c>
      <c r="BQ324" s="27">
        <v>1</v>
      </c>
      <c r="BR324">
        <v>4</v>
      </c>
      <c r="BS324" s="21">
        <f t="shared" si="67"/>
        <v>40</v>
      </c>
      <c r="BT324" t="s">
        <v>6439</v>
      </c>
      <c r="BU324">
        <v>3</v>
      </c>
      <c r="BX324" s="27">
        <v>1</v>
      </c>
      <c r="BY324">
        <v>4</v>
      </c>
      <c r="BZ324" s="21">
        <f t="shared" si="68"/>
        <v>40</v>
      </c>
      <c r="CA324">
        <v>2</v>
      </c>
      <c r="CB324">
        <v>1</v>
      </c>
      <c r="CE324" s="27">
        <v>0</v>
      </c>
    </row>
    <row r="325" spans="1:84" ht="15" hidden="1" customHeight="1" x14ac:dyDescent="0.2">
      <c r="A325">
        <v>324</v>
      </c>
      <c r="B325">
        <v>352</v>
      </c>
      <c r="C325" s="1">
        <v>44795.604861111111</v>
      </c>
      <c r="D325" s="1">
        <v>44795.604861111111</v>
      </c>
      <c r="E325">
        <v>4</v>
      </c>
      <c r="G325" t="s">
        <v>242</v>
      </c>
      <c r="H325" t="s">
        <v>242</v>
      </c>
      <c r="I325">
        <v>1</v>
      </c>
      <c r="J325" s="1">
        <v>44795.604861111111</v>
      </c>
      <c r="K325" t="s">
        <v>6462</v>
      </c>
      <c r="L325" t="s">
        <v>242</v>
      </c>
      <c r="M325" t="s">
        <v>242</v>
      </c>
      <c r="P325" t="s">
        <v>242</v>
      </c>
      <c r="Q325" t="s">
        <v>242</v>
      </c>
      <c r="T325" t="s">
        <v>6463</v>
      </c>
      <c r="U325" t="s">
        <v>6464</v>
      </c>
      <c r="V325">
        <v>595017104</v>
      </c>
      <c r="W325">
        <v>3674</v>
      </c>
      <c r="X325" t="s">
        <v>297</v>
      </c>
      <c r="Y325" t="s">
        <v>1864</v>
      </c>
      <c r="Z325">
        <v>2021</v>
      </c>
      <c r="AA325">
        <v>1</v>
      </c>
      <c r="AB325">
        <v>15</v>
      </c>
      <c r="AD325">
        <v>7</v>
      </c>
      <c r="AE325" t="s">
        <v>242</v>
      </c>
      <c r="AH325" s="27">
        <v>0</v>
      </c>
      <c r="AI325">
        <v>0</v>
      </c>
      <c r="AJ325" s="21">
        <f t="shared" si="70"/>
        <v>0</v>
      </c>
      <c r="AK325" s="27">
        <v>1</v>
      </c>
      <c r="AL325">
        <v>1</v>
      </c>
      <c r="AM325" s="36">
        <f t="shared" si="71"/>
        <v>14.285714285714285</v>
      </c>
      <c r="AN325" s="27">
        <v>0</v>
      </c>
      <c r="AO325">
        <v>0</v>
      </c>
      <c r="AP325" s="36">
        <f t="shared" si="72"/>
        <v>0</v>
      </c>
      <c r="AR325">
        <v>2</v>
      </c>
      <c r="AU325" s="27">
        <v>1</v>
      </c>
      <c r="AV325">
        <v>3</v>
      </c>
      <c r="AW325" s="21">
        <f t="shared" si="60"/>
        <v>42.857142857142854</v>
      </c>
      <c r="AX325">
        <v>2</v>
      </c>
      <c r="BA325" s="27">
        <v>1</v>
      </c>
      <c r="BB325">
        <v>2</v>
      </c>
      <c r="BC325" s="21">
        <f t="shared" si="69"/>
        <v>28.571428571428569</v>
      </c>
      <c r="BD325" t="s">
        <v>242</v>
      </c>
      <c r="BG325" s="27">
        <v>1</v>
      </c>
      <c r="BJ325">
        <v>2</v>
      </c>
      <c r="BM325" s="27">
        <v>1</v>
      </c>
      <c r="BN325">
        <v>2</v>
      </c>
      <c r="BQ325" s="27">
        <v>1</v>
      </c>
      <c r="BR325">
        <v>2</v>
      </c>
      <c r="BS325" s="21">
        <f t="shared" si="67"/>
        <v>28.571428571428569</v>
      </c>
      <c r="BT325" t="s">
        <v>3930</v>
      </c>
      <c r="BU325">
        <v>3</v>
      </c>
      <c r="BX325" s="27">
        <v>1</v>
      </c>
      <c r="BY325">
        <v>3</v>
      </c>
      <c r="BZ325" s="21">
        <f t="shared" si="68"/>
        <v>42.857142857142854</v>
      </c>
      <c r="CA325">
        <v>2</v>
      </c>
      <c r="CB325">
        <v>1</v>
      </c>
      <c r="CE325" s="27">
        <v>0</v>
      </c>
    </row>
    <row r="326" spans="1:84" ht="15" hidden="1" customHeight="1" x14ac:dyDescent="0.2">
      <c r="A326">
        <v>325</v>
      </c>
      <c r="B326">
        <v>353</v>
      </c>
      <c r="C326" s="1">
        <v>44795.604861111111</v>
      </c>
      <c r="D326" s="1">
        <v>44795.604861111111</v>
      </c>
      <c r="E326">
        <v>4</v>
      </c>
      <c r="G326" t="s">
        <v>242</v>
      </c>
      <c r="H326" t="s">
        <v>242</v>
      </c>
      <c r="I326">
        <v>1</v>
      </c>
      <c r="J326" s="1">
        <v>44795.604861111111</v>
      </c>
      <c r="K326" t="s">
        <v>6476</v>
      </c>
      <c r="L326" t="s">
        <v>242</v>
      </c>
      <c r="M326" t="s">
        <v>242</v>
      </c>
      <c r="P326" t="s">
        <v>242</v>
      </c>
      <c r="Q326" t="s">
        <v>242</v>
      </c>
      <c r="T326" t="s">
        <v>6477</v>
      </c>
      <c r="U326" t="s">
        <v>6478</v>
      </c>
      <c r="V326" t="s">
        <v>6479</v>
      </c>
      <c r="W326">
        <v>7370</v>
      </c>
      <c r="X326" t="s">
        <v>297</v>
      </c>
      <c r="Y326" t="s">
        <v>1077</v>
      </c>
      <c r="Z326">
        <v>2019</v>
      </c>
      <c r="AA326">
        <v>0</v>
      </c>
      <c r="AD326">
        <v>14</v>
      </c>
      <c r="AE326" t="s">
        <v>242</v>
      </c>
      <c r="AH326" s="27">
        <v>0</v>
      </c>
      <c r="AI326">
        <v>0</v>
      </c>
      <c r="AJ326" s="21">
        <f t="shared" si="70"/>
        <v>0</v>
      </c>
      <c r="AK326" s="27">
        <v>0</v>
      </c>
      <c r="AL326">
        <v>0</v>
      </c>
      <c r="AM326" s="36">
        <f t="shared" si="71"/>
        <v>0</v>
      </c>
      <c r="AN326" s="27">
        <v>0</v>
      </c>
      <c r="AO326">
        <v>0</v>
      </c>
      <c r="AP326" s="36">
        <f t="shared" si="72"/>
        <v>0</v>
      </c>
      <c r="AR326" t="s">
        <v>242</v>
      </c>
      <c r="AU326" s="27">
        <v>0</v>
      </c>
      <c r="AV326">
        <v>0</v>
      </c>
      <c r="AW326" s="21">
        <f t="shared" ref="AW326:AW367" si="73">AV326/AD326*100</f>
        <v>0</v>
      </c>
      <c r="AX326" t="s">
        <v>242</v>
      </c>
      <c r="BA326" s="27">
        <v>1</v>
      </c>
      <c r="BB326">
        <v>2</v>
      </c>
      <c r="BC326" s="21">
        <f t="shared" si="69"/>
        <v>14.285714285714285</v>
      </c>
      <c r="BD326" t="s">
        <v>242</v>
      </c>
      <c r="BG326" s="27">
        <v>0</v>
      </c>
      <c r="BJ326" t="s">
        <v>242</v>
      </c>
      <c r="BM326" s="27">
        <v>1</v>
      </c>
      <c r="BN326">
        <v>2</v>
      </c>
      <c r="BQ326" s="27">
        <v>0.5</v>
      </c>
      <c r="BR326">
        <v>0</v>
      </c>
      <c r="BS326" s="21">
        <f t="shared" si="67"/>
        <v>0</v>
      </c>
      <c r="BT326" s="2" t="s">
        <v>6480</v>
      </c>
      <c r="BU326">
        <v>1</v>
      </c>
      <c r="BX326" s="27">
        <v>1</v>
      </c>
      <c r="BY326">
        <v>5</v>
      </c>
      <c r="BZ326" s="21">
        <f t="shared" si="68"/>
        <v>35.714285714285715</v>
      </c>
      <c r="CA326">
        <v>1</v>
      </c>
      <c r="CB326">
        <v>1</v>
      </c>
      <c r="CE326" s="27">
        <v>0</v>
      </c>
    </row>
    <row r="327" spans="1:84" ht="15" hidden="1" customHeight="1" x14ac:dyDescent="0.2">
      <c r="A327">
        <v>326</v>
      </c>
      <c r="B327">
        <v>354</v>
      </c>
      <c r="C327" s="1">
        <v>44795.604861111111</v>
      </c>
      <c r="D327" s="1">
        <v>44795.604861111111</v>
      </c>
      <c r="E327">
        <v>4</v>
      </c>
      <c r="G327" t="s">
        <v>242</v>
      </c>
      <c r="H327" t="s">
        <v>242</v>
      </c>
      <c r="I327">
        <v>1</v>
      </c>
      <c r="J327" s="1">
        <v>44795.604861111111</v>
      </c>
      <c r="K327" t="s">
        <v>6493</v>
      </c>
      <c r="L327" t="s">
        <v>242</v>
      </c>
      <c r="M327" t="s">
        <v>242</v>
      </c>
      <c r="P327" t="s">
        <v>242</v>
      </c>
      <c r="Q327" t="s">
        <v>242</v>
      </c>
      <c r="T327" t="s">
        <v>6494</v>
      </c>
      <c r="U327" t="s">
        <v>6495</v>
      </c>
      <c r="V327">
        <v>617446448</v>
      </c>
      <c r="W327">
        <v>6211</v>
      </c>
      <c r="X327" t="s">
        <v>319</v>
      </c>
      <c r="Y327" t="s">
        <v>1051</v>
      </c>
      <c r="Z327">
        <v>2019</v>
      </c>
      <c r="AA327">
        <v>0</v>
      </c>
      <c r="AD327">
        <v>14</v>
      </c>
      <c r="AE327" t="s">
        <v>242</v>
      </c>
      <c r="AH327" s="27">
        <v>1</v>
      </c>
      <c r="AI327">
        <v>11</v>
      </c>
      <c r="AJ327" s="21">
        <f t="shared" si="70"/>
        <v>78.571428571428569</v>
      </c>
      <c r="AK327" s="27">
        <v>1</v>
      </c>
      <c r="AL327">
        <v>6</v>
      </c>
      <c r="AM327" s="36">
        <f t="shared" si="71"/>
        <v>42.857142857142854</v>
      </c>
      <c r="AN327" s="27">
        <v>0</v>
      </c>
      <c r="AO327">
        <v>0</v>
      </c>
      <c r="AP327" s="36">
        <f t="shared" si="72"/>
        <v>0</v>
      </c>
      <c r="AR327">
        <v>3</v>
      </c>
      <c r="AU327" s="27">
        <v>1</v>
      </c>
      <c r="AV327">
        <v>1</v>
      </c>
      <c r="AW327" s="21">
        <f t="shared" si="73"/>
        <v>7.1428571428571423</v>
      </c>
      <c r="AX327">
        <v>2</v>
      </c>
      <c r="BA327" s="27">
        <v>1</v>
      </c>
      <c r="BB327">
        <v>2</v>
      </c>
      <c r="BC327" s="21">
        <f t="shared" si="69"/>
        <v>14.285714285714285</v>
      </c>
      <c r="BD327" t="s">
        <v>242</v>
      </c>
      <c r="BG327" s="27">
        <v>1</v>
      </c>
      <c r="BH327">
        <v>5.4</v>
      </c>
      <c r="BJ327">
        <v>2</v>
      </c>
      <c r="BM327" s="27">
        <v>1</v>
      </c>
      <c r="BN327">
        <v>2</v>
      </c>
      <c r="BQ327" s="27">
        <v>1</v>
      </c>
      <c r="BR327">
        <v>4</v>
      </c>
      <c r="BS327" s="21">
        <f t="shared" si="67"/>
        <v>28.571428571428569</v>
      </c>
      <c r="BT327" s="8">
        <v>45030</v>
      </c>
      <c r="BU327">
        <v>3</v>
      </c>
      <c r="BX327" s="27">
        <v>0</v>
      </c>
      <c r="BY327" s="24">
        <v>0</v>
      </c>
      <c r="BZ327" s="21">
        <f t="shared" si="68"/>
        <v>0</v>
      </c>
      <c r="CA327" t="s">
        <v>242</v>
      </c>
      <c r="CB327" t="s">
        <v>242</v>
      </c>
      <c r="CE327" s="27">
        <v>0</v>
      </c>
    </row>
    <row r="328" spans="1:84" ht="15" hidden="1" customHeight="1" x14ac:dyDescent="0.2">
      <c r="A328">
        <v>327</v>
      </c>
      <c r="B328">
        <v>355</v>
      </c>
      <c r="C328" s="1">
        <v>44795.604861111111</v>
      </c>
      <c r="D328" s="1">
        <v>44795.604861111111</v>
      </c>
      <c r="E328">
        <v>4</v>
      </c>
      <c r="G328" t="s">
        <v>242</v>
      </c>
      <c r="H328" t="s">
        <v>242</v>
      </c>
      <c r="I328">
        <v>1</v>
      </c>
      <c r="J328" s="1">
        <v>44795.604861111111</v>
      </c>
      <c r="K328" t="s">
        <v>6509</v>
      </c>
      <c r="L328" t="s">
        <v>242</v>
      </c>
      <c r="M328" t="s">
        <v>242</v>
      </c>
      <c r="P328" t="s">
        <v>242</v>
      </c>
      <c r="Q328" t="s">
        <v>242</v>
      </c>
      <c r="T328" t="s">
        <v>6510</v>
      </c>
      <c r="U328" t="s">
        <v>6511</v>
      </c>
      <c r="V328" t="s">
        <v>6512</v>
      </c>
      <c r="W328">
        <v>4911</v>
      </c>
      <c r="X328" t="s">
        <v>490</v>
      </c>
      <c r="Y328" t="s">
        <v>491</v>
      </c>
      <c r="Z328">
        <v>2020</v>
      </c>
      <c r="AA328">
        <v>0</v>
      </c>
      <c r="AD328">
        <v>13</v>
      </c>
      <c r="AE328" t="s">
        <v>242</v>
      </c>
      <c r="AH328" s="27">
        <v>1</v>
      </c>
      <c r="AI328">
        <v>6</v>
      </c>
      <c r="AJ328" s="21">
        <f t="shared" si="70"/>
        <v>46.153846153846153</v>
      </c>
      <c r="AK328" s="27">
        <v>0</v>
      </c>
      <c r="AL328">
        <v>0</v>
      </c>
      <c r="AM328" s="36">
        <f t="shared" si="71"/>
        <v>0</v>
      </c>
      <c r="AN328" s="27">
        <v>0</v>
      </c>
      <c r="AO328">
        <v>0</v>
      </c>
      <c r="AP328" s="36">
        <f t="shared" si="72"/>
        <v>0</v>
      </c>
      <c r="AQ328" t="s">
        <v>3672</v>
      </c>
      <c r="AR328">
        <v>2</v>
      </c>
      <c r="AU328" s="27">
        <v>1</v>
      </c>
      <c r="AV328">
        <v>1</v>
      </c>
      <c r="AW328" s="21">
        <f t="shared" si="73"/>
        <v>7.6923076923076925</v>
      </c>
      <c r="AX328">
        <v>2</v>
      </c>
      <c r="BA328" s="27">
        <v>1</v>
      </c>
      <c r="BB328">
        <v>2</v>
      </c>
      <c r="BC328" s="21">
        <f t="shared" si="69"/>
        <v>15.384615384615385</v>
      </c>
      <c r="BD328" t="s">
        <v>242</v>
      </c>
      <c r="BG328" s="27">
        <v>1</v>
      </c>
      <c r="BJ328">
        <v>2</v>
      </c>
      <c r="BM328" s="27">
        <v>1</v>
      </c>
      <c r="BN328">
        <v>2</v>
      </c>
      <c r="BQ328" s="27">
        <v>1</v>
      </c>
      <c r="BR328">
        <v>3</v>
      </c>
      <c r="BS328" s="21">
        <f t="shared" si="67"/>
        <v>23.076923076923077</v>
      </c>
      <c r="BU328">
        <v>1</v>
      </c>
      <c r="BX328" s="27">
        <v>1</v>
      </c>
      <c r="BY328">
        <v>3</v>
      </c>
      <c r="BZ328" s="21">
        <f t="shared" si="68"/>
        <v>23.076923076923077</v>
      </c>
      <c r="CA328">
        <v>1</v>
      </c>
      <c r="CB328">
        <v>1</v>
      </c>
      <c r="CE328" s="27">
        <v>0</v>
      </c>
    </row>
    <row r="329" spans="1:84" ht="15" hidden="1" customHeight="1" x14ac:dyDescent="0.2">
      <c r="A329">
        <v>328</v>
      </c>
      <c r="B329">
        <v>356</v>
      </c>
      <c r="C329" s="1">
        <v>44795.604861111111</v>
      </c>
      <c r="D329" s="1">
        <v>44795.604861111111</v>
      </c>
      <c r="E329">
        <v>4</v>
      </c>
      <c r="G329" t="s">
        <v>242</v>
      </c>
      <c r="H329" t="s">
        <v>242</v>
      </c>
      <c r="I329">
        <v>1</v>
      </c>
      <c r="J329" s="1">
        <v>44795.604861111111</v>
      </c>
      <c r="K329" t="s">
        <v>6529</v>
      </c>
      <c r="L329" t="s">
        <v>242</v>
      </c>
      <c r="M329" t="s">
        <v>242</v>
      </c>
      <c r="P329" t="s">
        <v>242</v>
      </c>
      <c r="Q329" t="s">
        <v>242</v>
      </c>
      <c r="T329" t="s">
        <v>6530</v>
      </c>
      <c r="U329" t="s">
        <v>6531</v>
      </c>
      <c r="V329" t="s">
        <v>6532</v>
      </c>
      <c r="W329">
        <v>6282</v>
      </c>
      <c r="X329" t="s">
        <v>319</v>
      </c>
      <c r="Y329" t="s">
        <v>890</v>
      </c>
      <c r="Z329">
        <v>2020</v>
      </c>
      <c r="AA329">
        <v>0</v>
      </c>
      <c r="AD329">
        <v>12</v>
      </c>
      <c r="AE329" t="s">
        <v>242</v>
      </c>
      <c r="AH329" s="27">
        <v>0</v>
      </c>
      <c r="AI329">
        <v>0</v>
      </c>
      <c r="AJ329" s="21">
        <f t="shared" si="70"/>
        <v>0</v>
      </c>
      <c r="AK329" s="27">
        <v>0</v>
      </c>
      <c r="AL329">
        <v>0</v>
      </c>
      <c r="AM329" s="36">
        <f t="shared" si="71"/>
        <v>0</v>
      </c>
      <c r="AN329" s="27">
        <v>0</v>
      </c>
      <c r="AO329">
        <v>0</v>
      </c>
      <c r="AP329" s="36">
        <f t="shared" si="72"/>
        <v>0</v>
      </c>
      <c r="AR329" t="s">
        <v>242</v>
      </c>
      <c r="AU329" s="27">
        <v>1</v>
      </c>
      <c r="AV329">
        <v>1</v>
      </c>
      <c r="AW329" s="21">
        <f t="shared" si="73"/>
        <v>8.3333333333333321</v>
      </c>
      <c r="AX329">
        <v>2</v>
      </c>
      <c r="BA329" s="27">
        <v>1</v>
      </c>
      <c r="BB329">
        <v>2</v>
      </c>
      <c r="BC329" s="21">
        <f t="shared" si="69"/>
        <v>16.666666666666664</v>
      </c>
      <c r="BD329" t="s">
        <v>242</v>
      </c>
      <c r="BG329" s="27">
        <v>1</v>
      </c>
      <c r="BH329">
        <v>7.27</v>
      </c>
      <c r="BJ329">
        <v>3</v>
      </c>
      <c r="BM329" s="27">
        <v>1</v>
      </c>
      <c r="BN329">
        <v>2</v>
      </c>
      <c r="BQ329" s="27">
        <v>1</v>
      </c>
      <c r="BR329">
        <v>5</v>
      </c>
      <c r="BS329" s="21">
        <f t="shared" si="67"/>
        <v>41.666666666666671</v>
      </c>
      <c r="BT329" t="s">
        <v>6533</v>
      </c>
      <c r="BU329">
        <v>1</v>
      </c>
      <c r="BX329" s="27">
        <v>1</v>
      </c>
      <c r="BY329">
        <v>2</v>
      </c>
      <c r="BZ329" s="21">
        <f t="shared" si="68"/>
        <v>16.666666666666664</v>
      </c>
      <c r="CA329">
        <v>2</v>
      </c>
      <c r="CB329">
        <v>1</v>
      </c>
      <c r="CE329" s="27">
        <v>0</v>
      </c>
    </row>
    <row r="330" spans="1:84" ht="15" hidden="1" customHeight="1" x14ac:dyDescent="0.2">
      <c r="A330">
        <v>329</v>
      </c>
      <c r="B330">
        <v>357</v>
      </c>
      <c r="C330" s="1">
        <v>44795.604861111111</v>
      </c>
      <c r="D330" s="1">
        <v>44795.604861111111</v>
      </c>
      <c r="E330">
        <v>4</v>
      </c>
      <c r="G330" t="s">
        <v>242</v>
      </c>
      <c r="H330" t="s">
        <v>242</v>
      </c>
      <c r="I330">
        <v>1</v>
      </c>
      <c r="J330" s="1">
        <v>44795.604861111111</v>
      </c>
      <c r="K330" t="s">
        <v>6549</v>
      </c>
      <c r="L330" t="s">
        <v>242</v>
      </c>
      <c r="M330" t="s">
        <v>242</v>
      </c>
      <c r="P330" t="s">
        <v>242</v>
      </c>
      <c r="Q330" t="s">
        <v>242</v>
      </c>
      <c r="T330" t="s">
        <v>6550</v>
      </c>
      <c r="U330" t="s">
        <v>6551</v>
      </c>
      <c r="V330">
        <v>902973304</v>
      </c>
      <c r="W330">
        <v>6020</v>
      </c>
      <c r="X330" t="s">
        <v>319</v>
      </c>
      <c r="Y330" t="s">
        <v>913</v>
      </c>
      <c r="Z330">
        <v>2020</v>
      </c>
      <c r="AA330">
        <v>0</v>
      </c>
      <c r="AD330">
        <v>14</v>
      </c>
      <c r="AE330" t="s">
        <v>242</v>
      </c>
      <c r="AH330" s="27">
        <v>1</v>
      </c>
      <c r="AI330">
        <v>4</v>
      </c>
      <c r="AJ330" s="21">
        <f t="shared" si="70"/>
        <v>28.571428571428569</v>
      </c>
      <c r="AK330" s="27">
        <v>0</v>
      </c>
      <c r="AL330">
        <v>0</v>
      </c>
      <c r="AM330" s="36">
        <f t="shared" si="71"/>
        <v>0</v>
      </c>
      <c r="AN330" s="27">
        <v>0</v>
      </c>
      <c r="AO330">
        <v>0</v>
      </c>
      <c r="AP330" s="36">
        <f t="shared" si="72"/>
        <v>0</v>
      </c>
      <c r="AR330">
        <v>2</v>
      </c>
      <c r="AU330" s="27">
        <v>1</v>
      </c>
      <c r="AV330">
        <v>1</v>
      </c>
      <c r="AW330" s="21">
        <f t="shared" si="73"/>
        <v>7.1428571428571423</v>
      </c>
      <c r="AX330">
        <v>2</v>
      </c>
      <c r="BA330" s="27">
        <v>1</v>
      </c>
      <c r="BB330">
        <v>2</v>
      </c>
      <c r="BC330" s="21">
        <f t="shared" si="69"/>
        <v>14.285714285714285</v>
      </c>
      <c r="BD330" t="s">
        <v>242</v>
      </c>
      <c r="BG330" s="27">
        <v>1</v>
      </c>
      <c r="BJ330">
        <v>2</v>
      </c>
      <c r="BM330" s="27">
        <v>1</v>
      </c>
      <c r="BN330">
        <v>2</v>
      </c>
      <c r="BQ330" s="27">
        <v>1</v>
      </c>
      <c r="BR330">
        <v>6</v>
      </c>
      <c r="BS330" s="21">
        <f t="shared" si="67"/>
        <v>42.857142857142854</v>
      </c>
      <c r="BT330" t="s">
        <v>3799</v>
      </c>
      <c r="BU330">
        <v>1</v>
      </c>
      <c r="BX330" s="27">
        <v>0</v>
      </c>
      <c r="BY330" s="24">
        <v>0</v>
      </c>
      <c r="BZ330" s="21">
        <f t="shared" ref="BZ330:BZ331" si="74">BY330/AD330*100</f>
        <v>0</v>
      </c>
      <c r="CA330" t="s">
        <v>242</v>
      </c>
      <c r="CB330" t="s">
        <v>242</v>
      </c>
      <c r="CE330" s="27">
        <v>0</v>
      </c>
    </row>
    <row r="331" spans="1:84" ht="15" hidden="1" customHeight="1" x14ac:dyDescent="0.2">
      <c r="A331">
        <v>330</v>
      </c>
      <c r="B331">
        <v>358</v>
      </c>
      <c r="C331" s="1">
        <v>44795.604861111111</v>
      </c>
      <c r="D331" s="1">
        <v>44795.604861111111</v>
      </c>
      <c r="E331">
        <v>4</v>
      </c>
      <c r="G331" t="s">
        <v>242</v>
      </c>
      <c r="H331" t="s">
        <v>242</v>
      </c>
      <c r="I331">
        <v>1</v>
      </c>
      <c r="J331" s="1">
        <v>44795.604861111111</v>
      </c>
      <c r="K331" t="s">
        <v>6569</v>
      </c>
      <c r="L331" t="s">
        <v>242</v>
      </c>
      <c r="M331" t="s">
        <v>242</v>
      </c>
      <c r="P331" t="s">
        <v>242</v>
      </c>
      <c r="Q331" t="s">
        <v>242</v>
      </c>
      <c r="T331" t="s">
        <v>6570</v>
      </c>
      <c r="U331" t="s">
        <v>6571</v>
      </c>
      <c r="V331" t="s">
        <v>6572</v>
      </c>
      <c r="W331">
        <v>6211</v>
      </c>
      <c r="X331" t="s">
        <v>319</v>
      </c>
      <c r="Y331" t="s">
        <v>1051</v>
      </c>
      <c r="Z331">
        <v>2020</v>
      </c>
      <c r="AA331">
        <v>0.5</v>
      </c>
      <c r="AB331">
        <v>7</v>
      </c>
      <c r="AD331">
        <v>17</v>
      </c>
      <c r="AE331" t="s">
        <v>242</v>
      </c>
      <c r="AH331" s="27">
        <v>1</v>
      </c>
      <c r="AI331">
        <v>12</v>
      </c>
      <c r="AJ331" s="21">
        <f t="shared" si="70"/>
        <v>70.588235294117652</v>
      </c>
      <c r="AK331" s="27">
        <v>0</v>
      </c>
      <c r="AL331">
        <v>0</v>
      </c>
      <c r="AM331" s="36">
        <f t="shared" si="71"/>
        <v>0</v>
      </c>
      <c r="AN331" s="27">
        <v>0</v>
      </c>
      <c r="AO331">
        <v>0</v>
      </c>
      <c r="AP331" s="36">
        <f t="shared" si="72"/>
        <v>0</v>
      </c>
      <c r="AR331">
        <v>3</v>
      </c>
      <c r="AU331" s="27">
        <v>1</v>
      </c>
      <c r="AV331">
        <v>4</v>
      </c>
      <c r="AW331" s="21">
        <f t="shared" si="73"/>
        <v>23.52941176470588</v>
      </c>
      <c r="AX331">
        <v>3</v>
      </c>
      <c r="BA331" s="27">
        <v>1</v>
      </c>
      <c r="BB331">
        <v>3</v>
      </c>
      <c r="BC331" s="21">
        <f t="shared" si="69"/>
        <v>17.647058823529413</v>
      </c>
      <c r="BD331" t="s">
        <v>242</v>
      </c>
      <c r="BG331" s="27">
        <v>1</v>
      </c>
      <c r="BH331">
        <v>8</v>
      </c>
      <c r="BJ331">
        <v>2</v>
      </c>
      <c r="BM331" s="27">
        <v>1</v>
      </c>
      <c r="BN331">
        <v>3</v>
      </c>
      <c r="BQ331" s="27">
        <v>1</v>
      </c>
      <c r="BR331">
        <v>5</v>
      </c>
      <c r="BS331" s="21">
        <f t="shared" si="67"/>
        <v>29.411764705882355</v>
      </c>
      <c r="BT331" t="s">
        <v>3711</v>
      </c>
      <c r="BU331">
        <v>3</v>
      </c>
      <c r="BX331" s="27">
        <v>0</v>
      </c>
      <c r="BY331" s="24">
        <v>0</v>
      </c>
      <c r="BZ331" s="21">
        <f t="shared" si="74"/>
        <v>0</v>
      </c>
      <c r="CA331" t="s">
        <v>242</v>
      </c>
      <c r="CB331" t="s">
        <v>242</v>
      </c>
      <c r="CE331" s="27">
        <v>0</v>
      </c>
    </row>
    <row r="332" spans="1:84" ht="15" hidden="1" customHeight="1" x14ac:dyDescent="0.2">
      <c r="A332">
        <v>331</v>
      </c>
      <c r="B332">
        <v>359</v>
      </c>
      <c r="C332" s="1">
        <v>44795.604861111111</v>
      </c>
      <c r="D332" s="1">
        <v>44795.604861111111</v>
      </c>
      <c r="E332">
        <v>4</v>
      </c>
      <c r="G332" t="s">
        <v>242</v>
      </c>
      <c r="H332" t="s">
        <v>242</v>
      </c>
      <c r="I332">
        <v>1</v>
      </c>
      <c r="J332" s="1">
        <v>44795.604861111111</v>
      </c>
      <c r="K332" t="s">
        <v>6586</v>
      </c>
      <c r="L332" t="s">
        <v>242</v>
      </c>
      <c r="M332" t="s">
        <v>242</v>
      </c>
      <c r="P332" t="s">
        <v>242</v>
      </c>
      <c r="Q332" t="s">
        <v>242</v>
      </c>
      <c r="T332" t="s">
        <v>6587</v>
      </c>
      <c r="U332" t="s">
        <v>6588</v>
      </c>
      <c r="V332" t="s">
        <v>6589</v>
      </c>
      <c r="W332">
        <v>3674</v>
      </c>
      <c r="X332" t="s">
        <v>297</v>
      </c>
      <c r="Y332" t="s">
        <v>1864</v>
      </c>
      <c r="Z332">
        <v>2020</v>
      </c>
      <c r="AA332">
        <v>0</v>
      </c>
      <c r="AD332">
        <v>9</v>
      </c>
      <c r="AE332" t="s">
        <v>242</v>
      </c>
      <c r="AH332" s="27">
        <v>0</v>
      </c>
      <c r="AI332">
        <v>0</v>
      </c>
      <c r="AJ332" s="21">
        <f t="shared" si="70"/>
        <v>0</v>
      </c>
      <c r="AK332" s="27">
        <v>0</v>
      </c>
      <c r="AL332">
        <v>0</v>
      </c>
      <c r="AM332" s="36">
        <f t="shared" si="71"/>
        <v>0</v>
      </c>
      <c r="AN332" s="27">
        <v>0</v>
      </c>
      <c r="AO332">
        <v>0</v>
      </c>
      <c r="AP332" s="36">
        <f t="shared" si="72"/>
        <v>0</v>
      </c>
      <c r="AR332" t="s">
        <v>242</v>
      </c>
      <c r="AU332" s="27">
        <v>1</v>
      </c>
      <c r="AV332">
        <v>1</v>
      </c>
      <c r="AW332" s="21">
        <f t="shared" si="73"/>
        <v>11.111111111111111</v>
      </c>
      <c r="AX332">
        <v>2</v>
      </c>
      <c r="BA332" s="27">
        <v>1</v>
      </c>
      <c r="BB332">
        <v>2</v>
      </c>
      <c r="BC332" s="21">
        <f t="shared" si="69"/>
        <v>22.222222222222221</v>
      </c>
      <c r="BD332" t="s">
        <v>242</v>
      </c>
      <c r="BG332" s="27">
        <v>0</v>
      </c>
      <c r="BJ332" t="s">
        <v>242</v>
      </c>
      <c r="BM332" s="27">
        <v>1</v>
      </c>
      <c r="BN332">
        <v>2</v>
      </c>
      <c r="BQ332" s="27">
        <v>1</v>
      </c>
      <c r="BR332">
        <v>3</v>
      </c>
      <c r="BS332" s="21">
        <f t="shared" si="67"/>
        <v>33.333333333333329</v>
      </c>
      <c r="BT332" t="s">
        <v>3455</v>
      </c>
      <c r="BU332">
        <v>1</v>
      </c>
      <c r="BX332" s="27">
        <v>1</v>
      </c>
      <c r="BY332">
        <v>4</v>
      </c>
      <c r="BZ332" s="21">
        <f>BY332/AD332*100</f>
        <v>44.444444444444443</v>
      </c>
      <c r="CA332">
        <v>1</v>
      </c>
      <c r="CB332">
        <v>1</v>
      </c>
      <c r="CE332" s="27">
        <v>0</v>
      </c>
    </row>
    <row r="333" spans="1:84" ht="15" hidden="1" customHeight="1" x14ac:dyDescent="0.2">
      <c r="A333">
        <v>332</v>
      </c>
      <c r="B333">
        <v>360</v>
      </c>
      <c r="C333" s="1">
        <v>44795.604861111111</v>
      </c>
      <c r="D333" s="1">
        <v>44795.604861111111</v>
      </c>
      <c r="E333">
        <v>4</v>
      </c>
      <c r="G333" t="s">
        <v>242</v>
      </c>
      <c r="H333" t="s">
        <v>242</v>
      </c>
      <c r="I333">
        <v>1</v>
      </c>
      <c r="J333" s="1">
        <v>44795.604861111111</v>
      </c>
      <c r="K333" t="s">
        <v>6602</v>
      </c>
      <c r="L333" t="s">
        <v>242</v>
      </c>
      <c r="M333" t="s">
        <v>242</v>
      </c>
      <c r="P333" t="s">
        <v>242</v>
      </c>
      <c r="Q333" t="s">
        <v>242</v>
      </c>
      <c r="T333" t="s">
        <v>6603</v>
      </c>
      <c r="U333" t="s">
        <v>6604</v>
      </c>
      <c r="V333" t="s">
        <v>6605</v>
      </c>
      <c r="W333">
        <v>4911</v>
      </c>
      <c r="X333" t="s">
        <v>490</v>
      </c>
      <c r="Y333" t="s">
        <v>1010</v>
      </c>
      <c r="Z333">
        <v>2019</v>
      </c>
      <c r="AA333">
        <v>0.5</v>
      </c>
      <c r="AD333">
        <v>13</v>
      </c>
      <c r="AE333" t="s">
        <v>242</v>
      </c>
      <c r="AH333" s="27">
        <v>1</v>
      </c>
      <c r="AI333">
        <v>13</v>
      </c>
      <c r="AJ333" s="21">
        <f t="shared" si="70"/>
        <v>100</v>
      </c>
      <c r="AK333" s="27">
        <v>1</v>
      </c>
      <c r="AL333">
        <v>8</v>
      </c>
      <c r="AM333" s="36">
        <f t="shared" si="71"/>
        <v>61.53846153846154</v>
      </c>
      <c r="AN333" s="27">
        <v>0</v>
      </c>
      <c r="AO333">
        <v>0</v>
      </c>
      <c r="AP333" s="36">
        <f t="shared" si="72"/>
        <v>0</v>
      </c>
      <c r="AQ333" t="s">
        <v>6606</v>
      </c>
      <c r="AR333">
        <v>2</v>
      </c>
      <c r="AU333" s="27">
        <v>1</v>
      </c>
      <c r="AV333">
        <v>1</v>
      </c>
      <c r="AW333" s="21">
        <f t="shared" si="73"/>
        <v>7.6923076923076925</v>
      </c>
      <c r="AX333">
        <v>2</v>
      </c>
      <c r="BA333" s="27">
        <v>1</v>
      </c>
      <c r="BB333">
        <v>2</v>
      </c>
      <c r="BC333" s="21">
        <f t="shared" si="69"/>
        <v>15.384615384615385</v>
      </c>
      <c r="BD333" t="s">
        <v>242</v>
      </c>
      <c r="BG333" s="27">
        <v>1</v>
      </c>
      <c r="BH333">
        <v>7.9</v>
      </c>
      <c r="BJ333">
        <v>2</v>
      </c>
      <c r="BM333" s="27">
        <v>1</v>
      </c>
      <c r="BN333">
        <v>2</v>
      </c>
      <c r="BQ333" s="27">
        <v>1</v>
      </c>
      <c r="BR333">
        <v>3</v>
      </c>
      <c r="BS333" s="21">
        <f t="shared" si="67"/>
        <v>23.076923076923077</v>
      </c>
      <c r="BT333" t="s">
        <v>4440</v>
      </c>
      <c r="BU333">
        <v>3</v>
      </c>
      <c r="BX333" s="27">
        <v>1</v>
      </c>
      <c r="BY333">
        <v>2</v>
      </c>
      <c r="BZ333" s="21">
        <f>BY333/AD333*100</f>
        <v>15.384615384615385</v>
      </c>
      <c r="CA333">
        <v>2</v>
      </c>
      <c r="CB333">
        <v>1</v>
      </c>
      <c r="CE333" s="27">
        <v>0</v>
      </c>
    </row>
    <row r="334" spans="1:84" ht="15" hidden="1" customHeight="1" x14ac:dyDescent="0.2">
      <c r="A334">
        <v>333</v>
      </c>
      <c r="B334">
        <v>361</v>
      </c>
      <c r="C334" s="1">
        <v>44795.604861111111</v>
      </c>
      <c r="D334" s="1">
        <v>44795.604861111111</v>
      </c>
      <c r="E334">
        <v>4</v>
      </c>
      <c r="G334" t="s">
        <v>242</v>
      </c>
      <c r="H334" t="s">
        <v>242</v>
      </c>
      <c r="I334">
        <v>1</v>
      </c>
      <c r="J334" s="1">
        <v>44795.604861111111</v>
      </c>
      <c r="K334" t="s">
        <v>6622</v>
      </c>
      <c r="L334" t="s">
        <v>242</v>
      </c>
      <c r="M334" t="s">
        <v>242</v>
      </c>
      <c r="P334" t="s">
        <v>242</v>
      </c>
      <c r="Q334" t="s">
        <v>242</v>
      </c>
      <c r="T334" t="s">
        <v>6623</v>
      </c>
      <c r="U334" t="s">
        <v>6624</v>
      </c>
      <c r="V334" t="s">
        <v>6625</v>
      </c>
      <c r="W334">
        <v>7370</v>
      </c>
      <c r="X334" t="s">
        <v>1487</v>
      </c>
      <c r="Y334" t="s">
        <v>4153</v>
      </c>
      <c r="Z334">
        <v>2019</v>
      </c>
      <c r="AA334">
        <v>0.5</v>
      </c>
      <c r="AD334">
        <v>9</v>
      </c>
      <c r="AE334" t="s">
        <v>242</v>
      </c>
      <c r="AH334" s="27">
        <v>0</v>
      </c>
      <c r="AI334">
        <v>0</v>
      </c>
      <c r="AJ334" s="21">
        <f t="shared" si="70"/>
        <v>0</v>
      </c>
      <c r="AK334" s="27">
        <v>0</v>
      </c>
      <c r="AL334">
        <v>0</v>
      </c>
      <c r="AM334" s="36">
        <f t="shared" si="71"/>
        <v>0</v>
      </c>
      <c r="AN334" s="27">
        <v>0</v>
      </c>
      <c r="AO334">
        <v>0</v>
      </c>
      <c r="AP334" s="36">
        <f t="shared" si="72"/>
        <v>0</v>
      </c>
      <c r="AR334" t="s">
        <v>242</v>
      </c>
      <c r="AU334" s="27">
        <v>1</v>
      </c>
      <c r="AV334">
        <v>3</v>
      </c>
      <c r="AW334" s="21">
        <f t="shared" si="73"/>
        <v>33.333333333333329</v>
      </c>
      <c r="AX334">
        <v>2</v>
      </c>
      <c r="BA334" s="27">
        <v>1</v>
      </c>
      <c r="BB334">
        <v>2</v>
      </c>
      <c r="BC334" s="21">
        <f t="shared" si="69"/>
        <v>22.222222222222221</v>
      </c>
      <c r="BD334" t="s">
        <v>242</v>
      </c>
      <c r="BG334" s="27">
        <v>1</v>
      </c>
      <c r="BJ334">
        <v>2</v>
      </c>
      <c r="BM334" s="27">
        <v>1</v>
      </c>
      <c r="BN334">
        <v>2</v>
      </c>
      <c r="BQ334" s="27">
        <v>1</v>
      </c>
      <c r="BR334">
        <v>4</v>
      </c>
      <c r="BS334" s="21">
        <f t="shared" si="67"/>
        <v>44.444444444444443</v>
      </c>
      <c r="BT334" t="s">
        <v>6626</v>
      </c>
      <c r="BU334">
        <v>1</v>
      </c>
      <c r="BX334" s="27">
        <v>0</v>
      </c>
      <c r="BY334" s="24">
        <v>0</v>
      </c>
      <c r="BZ334" s="21">
        <f>BY334/AD334*100</f>
        <v>0</v>
      </c>
      <c r="CA334" t="s">
        <v>242</v>
      </c>
      <c r="CB334" t="s">
        <v>242</v>
      </c>
      <c r="CE334" s="27">
        <v>0</v>
      </c>
    </row>
    <row r="335" spans="1:84" ht="15" hidden="1" customHeight="1" x14ac:dyDescent="0.2">
      <c r="A335" s="10">
        <v>334</v>
      </c>
      <c r="B335">
        <v>362</v>
      </c>
      <c r="C335" s="1">
        <v>44795.604861111111</v>
      </c>
      <c r="D335" s="1">
        <v>44795.604861111111</v>
      </c>
      <c r="E335">
        <v>4</v>
      </c>
      <c r="G335" t="s">
        <v>242</v>
      </c>
      <c r="H335" t="s">
        <v>242</v>
      </c>
      <c r="I335">
        <v>1</v>
      </c>
      <c r="J335" s="1">
        <v>44795.604861111111</v>
      </c>
      <c r="K335" t="s">
        <v>6641</v>
      </c>
      <c r="L335" t="s">
        <v>242</v>
      </c>
      <c r="M335" t="s">
        <v>242</v>
      </c>
      <c r="P335" t="s">
        <v>242</v>
      </c>
      <c r="Q335" t="s">
        <v>242</v>
      </c>
      <c r="T335" s="10" t="s">
        <v>6642</v>
      </c>
      <c r="U335" t="s">
        <v>6643</v>
      </c>
      <c r="V335" t="s">
        <v>6644</v>
      </c>
      <c r="W335">
        <v>3714</v>
      </c>
      <c r="X335" s="10" t="s">
        <v>271</v>
      </c>
      <c r="Y335" s="10" t="s">
        <v>808</v>
      </c>
      <c r="Z335" s="10">
        <v>2021</v>
      </c>
      <c r="AA335" s="10">
        <v>0</v>
      </c>
      <c r="AD335" s="10">
        <v>12</v>
      </c>
      <c r="AE335" t="s">
        <v>242</v>
      </c>
      <c r="AH335" s="22">
        <v>1</v>
      </c>
      <c r="AI335" s="10">
        <v>8</v>
      </c>
      <c r="AJ335" s="21">
        <f t="shared" si="70"/>
        <v>66.666666666666657</v>
      </c>
      <c r="AK335" s="22">
        <v>0</v>
      </c>
      <c r="AL335" s="10">
        <v>0</v>
      </c>
      <c r="AM335" s="36">
        <f t="shared" si="71"/>
        <v>0</v>
      </c>
      <c r="AN335" s="22">
        <v>0</v>
      </c>
      <c r="AO335" s="10">
        <v>0</v>
      </c>
      <c r="AP335" s="36">
        <f t="shared" si="72"/>
        <v>0</v>
      </c>
      <c r="AR335">
        <v>3</v>
      </c>
      <c r="AU335" s="22">
        <v>1</v>
      </c>
      <c r="AV335" s="10">
        <v>1</v>
      </c>
      <c r="AW335" s="21">
        <f t="shared" si="73"/>
        <v>8.3333333333333321</v>
      </c>
      <c r="AX335">
        <v>2</v>
      </c>
      <c r="BA335" s="22">
        <v>1</v>
      </c>
      <c r="BB335" s="10">
        <v>2</v>
      </c>
      <c r="BC335" s="21">
        <f t="shared" si="69"/>
        <v>16.666666666666664</v>
      </c>
      <c r="BD335" t="s">
        <v>242</v>
      </c>
      <c r="BG335" s="22">
        <v>1</v>
      </c>
      <c r="BH335" s="10"/>
      <c r="BI335" s="10"/>
      <c r="BJ335">
        <v>2</v>
      </c>
      <c r="BM335" s="22">
        <v>1</v>
      </c>
      <c r="BN335">
        <v>2</v>
      </c>
      <c r="BQ335" s="22">
        <v>1</v>
      </c>
      <c r="BR335" s="10">
        <v>3</v>
      </c>
      <c r="BS335" s="21">
        <f t="shared" si="67"/>
        <v>25</v>
      </c>
      <c r="BT335" s="10"/>
      <c r="BU335" s="10">
        <v>3</v>
      </c>
      <c r="BV335" s="10"/>
      <c r="BW335" s="10"/>
      <c r="BX335" s="22">
        <v>1</v>
      </c>
      <c r="BY335" s="10">
        <v>5</v>
      </c>
      <c r="BZ335" s="21">
        <f t="shared" ref="BZ335:BZ344" si="75">BY335/AD335*100</f>
        <v>41.666666666666671</v>
      </c>
      <c r="CA335" s="10">
        <v>2</v>
      </c>
      <c r="CB335" s="10">
        <v>1</v>
      </c>
      <c r="CC335" s="10"/>
      <c r="CD335" s="10"/>
      <c r="CE335" s="22">
        <v>0</v>
      </c>
      <c r="CF335" s="10"/>
    </row>
    <row r="336" spans="1:84" ht="15" hidden="1" customHeight="1" x14ac:dyDescent="0.2">
      <c r="A336">
        <v>335</v>
      </c>
      <c r="B336">
        <v>363</v>
      </c>
      <c r="C336" s="1">
        <v>44795.604861111111</v>
      </c>
      <c r="D336" s="1">
        <v>44795.604861111111</v>
      </c>
      <c r="E336">
        <v>4</v>
      </c>
      <c r="G336" t="s">
        <v>242</v>
      </c>
      <c r="H336" t="s">
        <v>242</v>
      </c>
      <c r="I336">
        <v>1</v>
      </c>
      <c r="J336" s="1">
        <v>44795.604861111111</v>
      </c>
      <c r="K336" t="s">
        <v>6656</v>
      </c>
      <c r="L336" t="s">
        <v>242</v>
      </c>
      <c r="M336" t="s">
        <v>242</v>
      </c>
      <c r="P336" t="s">
        <v>242</v>
      </c>
      <c r="Q336" t="s">
        <v>242</v>
      </c>
      <c r="T336" t="s">
        <v>6657</v>
      </c>
      <c r="U336" t="s">
        <v>6658</v>
      </c>
      <c r="V336" t="s">
        <v>6659</v>
      </c>
      <c r="W336">
        <v>6331</v>
      </c>
      <c r="X336" t="s">
        <v>319</v>
      </c>
      <c r="Y336" t="s">
        <v>890</v>
      </c>
      <c r="Z336">
        <v>2021</v>
      </c>
      <c r="AA336">
        <v>0.5</v>
      </c>
      <c r="AD336">
        <v>13</v>
      </c>
      <c r="AE336" t="s">
        <v>242</v>
      </c>
      <c r="AH336" s="27">
        <v>1</v>
      </c>
      <c r="AI336">
        <v>8</v>
      </c>
      <c r="AJ336" s="21">
        <f t="shared" si="70"/>
        <v>61.53846153846154</v>
      </c>
      <c r="AK336" s="27">
        <v>0</v>
      </c>
      <c r="AL336">
        <v>0</v>
      </c>
      <c r="AM336" s="36">
        <f t="shared" si="71"/>
        <v>0</v>
      </c>
      <c r="AN336" s="27">
        <v>0</v>
      </c>
      <c r="AO336">
        <v>0</v>
      </c>
      <c r="AP336" s="36">
        <f t="shared" si="72"/>
        <v>0</v>
      </c>
      <c r="AR336">
        <v>2</v>
      </c>
      <c r="AU336" s="27">
        <v>1</v>
      </c>
      <c r="AV336">
        <v>1</v>
      </c>
      <c r="AW336" s="21">
        <f t="shared" si="73"/>
        <v>7.6923076923076925</v>
      </c>
      <c r="AX336">
        <v>3</v>
      </c>
      <c r="BA336" s="27">
        <v>1</v>
      </c>
      <c r="BB336">
        <v>3</v>
      </c>
      <c r="BC336" s="21">
        <f t="shared" si="69"/>
        <v>23.076923076923077</v>
      </c>
      <c r="BD336" t="s">
        <v>242</v>
      </c>
      <c r="BG336" s="27">
        <v>1</v>
      </c>
      <c r="BJ336">
        <v>3</v>
      </c>
      <c r="BM336" s="27">
        <v>1</v>
      </c>
      <c r="BN336">
        <v>2</v>
      </c>
      <c r="BQ336" s="27">
        <v>1</v>
      </c>
      <c r="BR336">
        <v>3</v>
      </c>
      <c r="BS336" s="21">
        <f t="shared" si="67"/>
        <v>23.076923076923077</v>
      </c>
      <c r="BT336" t="s">
        <v>3455</v>
      </c>
      <c r="BU336">
        <v>3</v>
      </c>
      <c r="BX336" s="27">
        <v>1</v>
      </c>
      <c r="BY336">
        <v>1</v>
      </c>
      <c r="BZ336" s="21">
        <f t="shared" si="75"/>
        <v>7.6923076923076925</v>
      </c>
      <c r="CA336">
        <v>2</v>
      </c>
      <c r="CB336">
        <v>3</v>
      </c>
      <c r="CE336" s="27">
        <v>0</v>
      </c>
    </row>
    <row r="337" spans="1:84" ht="15" hidden="1" customHeight="1" x14ac:dyDescent="0.2">
      <c r="A337">
        <v>336</v>
      </c>
      <c r="B337">
        <v>364</v>
      </c>
      <c r="C337" s="1">
        <v>44795.604861111111</v>
      </c>
      <c r="D337" s="1">
        <v>44795.604861111111</v>
      </c>
      <c r="E337">
        <v>4</v>
      </c>
      <c r="G337" t="s">
        <v>242</v>
      </c>
      <c r="H337" t="s">
        <v>242</v>
      </c>
      <c r="I337">
        <v>1</v>
      </c>
      <c r="J337" s="1">
        <v>44795.604861111111</v>
      </c>
      <c r="K337" t="s">
        <v>6670</v>
      </c>
      <c r="L337" t="s">
        <v>242</v>
      </c>
      <c r="M337" t="s">
        <v>242</v>
      </c>
      <c r="P337" t="s">
        <v>242</v>
      </c>
      <c r="Q337" t="s">
        <v>242</v>
      </c>
      <c r="T337" t="s">
        <v>6671</v>
      </c>
      <c r="U337" t="s">
        <v>6672</v>
      </c>
      <c r="V337">
        <v>97023105</v>
      </c>
      <c r="W337">
        <v>3721</v>
      </c>
      <c r="X337" t="s">
        <v>476</v>
      </c>
      <c r="Y337" t="s">
        <v>2504</v>
      </c>
      <c r="Z337">
        <v>2020</v>
      </c>
      <c r="AA337">
        <v>0</v>
      </c>
      <c r="AD337">
        <v>10</v>
      </c>
      <c r="AE337" t="s">
        <v>242</v>
      </c>
      <c r="AH337" s="27">
        <v>0</v>
      </c>
      <c r="AI337">
        <v>0</v>
      </c>
      <c r="AJ337" s="21">
        <f t="shared" si="70"/>
        <v>0</v>
      </c>
      <c r="AK337" s="27">
        <v>0</v>
      </c>
      <c r="AL337">
        <v>0</v>
      </c>
      <c r="AM337" s="36">
        <f t="shared" si="71"/>
        <v>0</v>
      </c>
      <c r="AN337" s="27">
        <v>0</v>
      </c>
      <c r="AO337">
        <v>0</v>
      </c>
      <c r="AP337" s="36">
        <f t="shared" si="72"/>
        <v>0</v>
      </c>
      <c r="AR337" t="s">
        <v>242</v>
      </c>
      <c r="AU337" s="27">
        <v>1</v>
      </c>
      <c r="AV337">
        <v>10</v>
      </c>
      <c r="AW337" s="21">
        <f t="shared" si="73"/>
        <v>100</v>
      </c>
      <c r="AX337">
        <v>2</v>
      </c>
      <c r="BA337" s="27">
        <v>1</v>
      </c>
      <c r="BB337">
        <v>2</v>
      </c>
      <c r="BC337" s="21">
        <f t="shared" si="69"/>
        <v>20</v>
      </c>
      <c r="BD337" t="s">
        <v>242</v>
      </c>
      <c r="BG337" s="27">
        <v>1</v>
      </c>
      <c r="BH337">
        <v>5</v>
      </c>
      <c r="BJ337">
        <v>2</v>
      </c>
      <c r="BM337" s="27">
        <v>1</v>
      </c>
      <c r="BN337">
        <v>2</v>
      </c>
      <c r="BQ337" s="27">
        <v>1</v>
      </c>
      <c r="BR337">
        <v>3</v>
      </c>
      <c r="BS337" s="21">
        <f t="shared" si="67"/>
        <v>30</v>
      </c>
      <c r="BT337" t="s">
        <v>6673</v>
      </c>
      <c r="BU337">
        <v>1</v>
      </c>
      <c r="BX337" s="27">
        <v>1</v>
      </c>
      <c r="BY337">
        <v>3</v>
      </c>
      <c r="BZ337" s="21">
        <f t="shared" si="75"/>
        <v>30</v>
      </c>
      <c r="CA337">
        <v>2</v>
      </c>
      <c r="CB337">
        <v>1</v>
      </c>
      <c r="CE337" s="27">
        <v>0</v>
      </c>
    </row>
    <row r="338" spans="1:84" ht="15" hidden="1" customHeight="1" x14ac:dyDescent="0.2">
      <c r="A338">
        <v>337</v>
      </c>
      <c r="B338">
        <v>365</v>
      </c>
      <c r="C338" s="1">
        <v>44795.604861111111</v>
      </c>
      <c r="D338" s="1">
        <v>44795.604861111111</v>
      </c>
      <c r="E338">
        <v>4</v>
      </c>
      <c r="G338" t="s">
        <v>242</v>
      </c>
      <c r="H338" t="s">
        <v>242</v>
      </c>
      <c r="I338">
        <v>1</v>
      </c>
      <c r="J338" s="1">
        <v>44795.604861111111</v>
      </c>
      <c r="K338" t="s">
        <v>6689</v>
      </c>
      <c r="L338" t="s">
        <v>242</v>
      </c>
      <c r="M338" t="s">
        <v>242</v>
      </c>
      <c r="P338" t="s">
        <v>242</v>
      </c>
      <c r="Q338" t="s">
        <v>242</v>
      </c>
      <c r="T338" t="s">
        <v>6690</v>
      </c>
      <c r="U338" t="s">
        <v>6691</v>
      </c>
      <c r="V338">
        <v>872590104</v>
      </c>
      <c r="W338">
        <v>4812</v>
      </c>
      <c r="X338" t="s">
        <v>1487</v>
      </c>
      <c r="Y338" t="s">
        <v>6692</v>
      </c>
      <c r="Z338">
        <v>2020</v>
      </c>
      <c r="AA338">
        <v>0</v>
      </c>
      <c r="AD338">
        <v>14</v>
      </c>
      <c r="AE338" t="s">
        <v>242</v>
      </c>
      <c r="AH338" s="27">
        <v>1</v>
      </c>
      <c r="AI338">
        <v>6</v>
      </c>
      <c r="AJ338" s="21">
        <f t="shared" si="70"/>
        <v>42.857142857142854</v>
      </c>
      <c r="AK338" s="27">
        <v>0</v>
      </c>
      <c r="AL338">
        <v>0</v>
      </c>
      <c r="AM338" s="36">
        <f t="shared" si="71"/>
        <v>0</v>
      </c>
      <c r="AN338" s="27">
        <v>0</v>
      </c>
      <c r="AO338">
        <v>0</v>
      </c>
      <c r="AP338" s="36">
        <f t="shared" si="72"/>
        <v>0</v>
      </c>
      <c r="AR338">
        <v>3</v>
      </c>
      <c r="AU338" s="27">
        <v>1</v>
      </c>
      <c r="AV338">
        <v>1</v>
      </c>
      <c r="AW338" s="21">
        <f t="shared" si="73"/>
        <v>7.1428571428571423</v>
      </c>
      <c r="AX338">
        <v>2</v>
      </c>
      <c r="BA338" s="27">
        <v>1</v>
      </c>
      <c r="BB338">
        <v>3</v>
      </c>
      <c r="BC338" s="21">
        <f t="shared" si="69"/>
        <v>21.428571428571427</v>
      </c>
      <c r="BD338" t="s">
        <v>242</v>
      </c>
      <c r="BG338" s="27">
        <v>1</v>
      </c>
      <c r="BJ338">
        <v>2</v>
      </c>
      <c r="BM338" s="27">
        <v>1</v>
      </c>
      <c r="BN338">
        <v>2</v>
      </c>
      <c r="BQ338" s="27">
        <v>1</v>
      </c>
      <c r="BR338">
        <v>3</v>
      </c>
      <c r="BS338" s="21">
        <f t="shared" si="67"/>
        <v>21.428571428571427</v>
      </c>
      <c r="BT338" t="s">
        <v>3547</v>
      </c>
      <c r="BU338">
        <v>3</v>
      </c>
      <c r="BX338" s="27">
        <v>1</v>
      </c>
      <c r="BY338">
        <v>4</v>
      </c>
      <c r="BZ338" s="21">
        <f t="shared" si="75"/>
        <v>28.571428571428569</v>
      </c>
      <c r="CA338">
        <v>2</v>
      </c>
      <c r="CB338">
        <v>1</v>
      </c>
      <c r="CE338" s="27">
        <v>0</v>
      </c>
    </row>
    <row r="339" spans="1:84" ht="15" hidden="1" customHeight="1" x14ac:dyDescent="0.2">
      <c r="A339">
        <v>338</v>
      </c>
      <c r="B339">
        <v>367</v>
      </c>
      <c r="C339" s="1">
        <v>44795.604861111111</v>
      </c>
      <c r="D339" s="1">
        <v>44795.604861111111</v>
      </c>
      <c r="E339">
        <v>4</v>
      </c>
      <c r="G339" t="s">
        <v>242</v>
      </c>
      <c r="H339" t="s">
        <v>242</v>
      </c>
      <c r="I339">
        <v>1</v>
      </c>
      <c r="J339" s="1">
        <v>44795.604861111111</v>
      </c>
      <c r="K339" t="s">
        <v>6708</v>
      </c>
      <c r="L339" t="s">
        <v>242</v>
      </c>
      <c r="M339" t="s">
        <v>242</v>
      </c>
      <c r="P339" t="s">
        <v>242</v>
      </c>
      <c r="Q339" t="s">
        <v>242</v>
      </c>
      <c r="T339" t="s">
        <v>6709</v>
      </c>
      <c r="U339" t="s">
        <v>6710</v>
      </c>
      <c r="V339" t="s">
        <v>6711</v>
      </c>
      <c r="W339">
        <v>7389</v>
      </c>
      <c r="X339" t="s">
        <v>319</v>
      </c>
      <c r="Y339" t="s">
        <v>1051</v>
      </c>
      <c r="Z339">
        <v>2021</v>
      </c>
      <c r="AA339">
        <v>0</v>
      </c>
      <c r="AD339">
        <v>9</v>
      </c>
      <c r="AE339" t="s">
        <v>242</v>
      </c>
      <c r="AH339" s="27">
        <v>1</v>
      </c>
      <c r="AI339">
        <v>9</v>
      </c>
      <c r="AJ339" s="21">
        <f t="shared" si="70"/>
        <v>100</v>
      </c>
      <c r="AK339" s="27">
        <v>0</v>
      </c>
      <c r="AL339">
        <v>0</v>
      </c>
      <c r="AM339" s="36">
        <f t="shared" si="71"/>
        <v>0</v>
      </c>
      <c r="AN339" s="27">
        <v>0</v>
      </c>
      <c r="AO339">
        <v>0</v>
      </c>
      <c r="AP339" s="36">
        <f t="shared" si="72"/>
        <v>0</v>
      </c>
      <c r="AR339">
        <v>3</v>
      </c>
      <c r="AU339" s="27">
        <v>1</v>
      </c>
      <c r="AV339">
        <v>1</v>
      </c>
      <c r="AW339" s="21">
        <f t="shared" si="73"/>
        <v>11.111111111111111</v>
      </c>
      <c r="AX339">
        <v>2</v>
      </c>
      <c r="BA339" s="27">
        <v>1</v>
      </c>
      <c r="BB339">
        <v>2</v>
      </c>
      <c r="BC339" s="21">
        <f t="shared" si="69"/>
        <v>22.222222222222221</v>
      </c>
      <c r="BD339" t="s">
        <v>242</v>
      </c>
      <c r="BG339" s="27">
        <v>1</v>
      </c>
      <c r="BJ339">
        <v>2</v>
      </c>
      <c r="BM339" s="27">
        <v>1</v>
      </c>
      <c r="BN339">
        <v>2</v>
      </c>
      <c r="BQ339" s="27">
        <v>1</v>
      </c>
      <c r="BR339">
        <v>3</v>
      </c>
      <c r="BS339" s="21">
        <f t="shared" si="67"/>
        <v>33.333333333333329</v>
      </c>
      <c r="BT339" t="s">
        <v>3455</v>
      </c>
      <c r="BU339">
        <v>3</v>
      </c>
      <c r="BX339" s="27">
        <v>1</v>
      </c>
      <c r="BY339">
        <v>2</v>
      </c>
      <c r="BZ339" s="21">
        <f t="shared" si="75"/>
        <v>22.222222222222221</v>
      </c>
      <c r="CA339">
        <v>2</v>
      </c>
      <c r="CB339">
        <v>3</v>
      </c>
      <c r="CE339" s="27">
        <v>0</v>
      </c>
    </row>
    <row r="340" spans="1:84" ht="15" hidden="1" customHeight="1" x14ac:dyDescent="0.2">
      <c r="A340">
        <v>339</v>
      </c>
      <c r="B340">
        <v>368</v>
      </c>
      <c r="C340" s="1">
        <v>44795.604861111111</v>
      </c>
      <c r="D340" s="1">
        <v>44795.604861111111</v>
      </c>
      <c r="E340">
        <v>4</v>
      </c>
      <c r="G340" t="s">
        <v>242</v>
      </c>
      <c r="H340" t="s">
        <v>242</v>
      </c>
      <c r="I340">
        <v>1</v>
      </c>
      <c r="J340" s="1">
        <v>44795.604861111111</v>
      </c>
      <c r="K340" t="s">
        <v>6726</v>
      </c>
      <c r="L340" t="s">
        <v>242</v>
      </c>
      <c r="M340" t="s">
        <v>242</v>
      </c>
      <c r="P340" t="s">
        <v>242</v>
      </c>
      <c r="Q340" t="s">
        <v>242</v>
      </c>
      <c r="T340" t="s">
        <v>6727</v>
      </c>
      <c r="U340" t="s">
        <v>6728</v>
      </c>
      <c r="V340" t="s">
        <v>6729</v>
      </c>
      <c r="W340">
        <v>4841</v>
      </c>
      <c r="X340" t="s">
        <v>1487</v>
      </c>
      <c r="Y340" t="s">
        <v>1488</v>
      </c>
      <c r="Z340">
        <v>2020</v>
      </c>
      <c r="AA340">
        <v>0</v>
      </c>
      <c r="AD340">
        <v>10</v>
      </c>
      <c r="AE340" t="s">
        <v>242</v>
      </c>
      <c r="AH340" s="27">
        <v>1</v>
      </c>
      <c r="AI340">
        <v>5</v>
      </c>
      <c r="AJ340" s="21">
        <f t="shared" si="70"/>
        <v>50</v>
      </c>
      <c r="AK340" s="27">
        <v>0</v>
      </c>
      <c r="AL340">
        <v>0</v>
      </c>
      <c r="AM340" s="36">
        <f t="shared" si="71"/>
        <v>0</v>
      </c>
      <c r="AN340" s="27">
        <v>0</v>
      </c>
      <c r="AO340">
        <v>0</v>
      </c>
      <c r="AP340" s="36">
        <f t="shared" si="72"/>
        <v>0</v>
      </c>
      <c r="AR340">
        <v>3</v>
      </c>
      <c r="AU340" s="27">
        <v>1</v>
      </c>
      <c r="AV340">
        <v>1</v>
      </c>
      <c r="AW340" s="21">
        <f t="shared" si="73"/>
        <v>10</v>
      </c>
      <c r="AX340">
        <v>2</v>
      </c>
      <c r="BA340" s="27">
        <v>1</v>
      </c>
      <c r="BB340">
        <v>2</v>
      </c>
      <c r="BC340" s="21">
        <f t="shared" si="69"/>
        <v>20</v>
      </c>
      <c r="BD340" t="s">
        <v>242</v>
      </c>
      <c r="BG340" s="27">
        <v>1</v>
      </c>
      <c r="BH340">
        <v>7</v>
      </c>
      <c r="BJ340">
        <v>2</v>
      </c>
      <c r="BM340" s="27">
        <v>1</v>
      </c>
      <c r="BN340">
        <v>2</v>
      </c>
      <c r="BQ340" s="27">
        <v>1</v>
      </c>
      <c r="BR340">
        <v>3</v>
      </c>
      <c r="BS340" s="21">
        <f t="shared" si="67"/>
        <v>30</v>
      </c>
      <c r="BT340" t="s">
        <v>6730</v>
      </c>
      <c r="BU340">
        <v>3</v>
      </c>
      <c r="BX340" s="27">
        <v>1</v>
      </c>
      <c r="BY340">
        <v>5</v>
      </c>
      <c r="BZ340" s="21">
        <f t="shared" si="75"/>
        <v>50</v>
      </c>
      <c r="CA340">
        <v>1</v>
      </c>
      <c r="CB340">
        <v>1</v>
      </c>
      <c r="CE340" s="27">
        <v>0</v>
      </c>
    </row>
    <row r="341" spans="1:84" ht="15" hidden="1" customHeight="1" x14ac:dyDescent="0.2">
      <c r="A341">
        <v>340</v>
      </c>
      <c r="B341">
        <v>369</v>
      </c>
      <c r="C341" s="1">
        <v>44795.604861111111</v>
      </c>
      <c r="D341" s="1">
        <v>44795.604861111111</v>
      </c>
      <c r="E341">
        <v>4</v>
      </c>
      <c r="G341" t="s">
        <v>242</v>
      </c>
      <c r="H341" t="s">
        <v>242</v>
      </c>
      <c r="I341">
        <v>1</v>
      </c>
      <c r="J341" s="1">
        <v>44795.604861111111</v>
      </c>
      <c r="K341" t="s">
        <v>6739</v>
      </c>
      <c r="L341" t="s">
        <v>242</v>
      </c>
      <c r="M341" t="s">
        <v>242</v>
      </c>
      <c r="P341" t="s">
        <v>242</v>
      </c>
      <c r="Q341" t="s">
        <v>242</v>
      </c>
      <c r="T341" t="s">
        <v>6740</v>
      </c>
      <c r="U341" t="s">
        <v>6741</v>
      </c>
      <c r="V341">
        <v>693475105</v>
      </c>
      <c r="W341">
        <v>6020</v>
      </c>
      <c r="X341" t="s">
        <v>319</v>
      </c>
      <c r="Y341" t="s">
        <v>913</v>
      </c>
      <c r="Z341">
        <v>2019</v>
      </c>
      <c r="AA341">
        <v>0</v>
      </c>
      <c r="AD341">
        <v>13</v>
      </c>
      <c r="AE341" t="s">
        <v>242</v>
      </c>
      <c r="AH341" s="27">
        <v>1</v>
      </c>
      <c r="AI341">
        <v>7</v>
      </c>
      <c r="AJ341" s="21">
        <f t="shared" si="70"/>
        <v>53.846153846153847</v>
      </c>
      <c r="AK341" s="27">
        <v>0</v>
      </c>
      <c r="AL341">
        <v>0</v>
      </c>
      <c r="AM341" s="36">
        <f t="shared" si="71"/>
        <v>0</v>
      </c>
      <c r="AN341" s="27">
        <v>0</v>
      </c>
      <c r="AO341">
        <v>0</v>
      </c>
      <c r="AP341" s="36">
        <f t="shared" si="72"/>
        <v>0</v>
      </c>
      <c r="AR341">
        <v>3</v>
      </c>
      <c r="AU341" s="27">
        <v>1</v>
      </c>
      <c r="AV341">
        <v>1</v>
      </c>
      <c r="AW341" s="21">
        <f t="shared" si="73"/>
        <v>7.6923076923076925</v>
      </c>
      <c r="AX341">
        <v>2</v>
      </c>
      <c r="BA341" s="27">
        <v>1</v>
      </c>
      <c r="BB341">
        <v>2</v>
      </c>
      <c r="BC341" s="21">
        <f t="shared" si="69"/>
        <v>15.384615384615385</v>
      </c>
      <c r="BD341" t="s">
        <v>242</v>
      </c>
      <c r="BG341" s="27">
        <v>1</v>
      </c>
      <c r="BH341">
        <v>5</v>
      </c>
      <c r="BJ341">
        <v>3</v>
      </c>
      <c r="BM341" s="27">
        <v>1</v>
      </c>
      <c r="BN341">
        <v>2</v>
      </c>
      <c r="BQ341" s="27">
        <v>1</v>
      </c>
      <c r="BR341">
        <v>4</v>
      </c>
      <c r="BS341" s="21">
        <f t="shared" si="67"/>
        <v>30.76923076923077</v>
      </c>
      <c r="BT341" t="s">
        <v>6742</v>
      </c>
      <c r="BU341">
        <v>1</v>
      </c>
      <c r="BX341" s="27">
        <v>1</v>
      </c>
      <c r="BY341">
        <v>3</v>
      </c>
      <c r="BZ341" s="21">
        <f t="shared" si="75"/>
        <v>23.076923076923077</v>
      </c>
      <c r="CA341">
        <v>2</v>
      </c>
      <c r="CB341">
        <v>1</v>
      </c>
      <c r="CE341" s="27">
        <v>0</v>
      </c>
    </row>
    <row r="342" spans="1:84" ht="15" hidden="1" customHeight="1" x14ac:dyDescent="0.2">
      <c r="A342">
        <v>341</v>
      </c>
      <c r="B342">
        <v>370</v>
      </c>
      <c r="C342" s="1">
        <v>44795.604861111111</v>
      </c>
      <c r="D342" s="1">
        <v>44795.604861111111</v>
      </c>
      <c r="E342">
        <v>4</v>
      </c>
      <c r="G342" t="s">
        <v>242</v>
      </c>
      <c r="H342" t="s">
        <v>242</v>
      </c>
      <c r="I342">
        <v>1</v>
      </c>
      <c r="J342" s="1">
        <v>44795.604861111111</v>
      </c>
      <c r="K342" t="s">
        <v>6754</v>
      </c>
      <c r="L342" t="s">
        <v>242</v>
      </c>
      <c r="M342" t="s">
        <v>242</v>
      </c>
      <c r="P342" t="s">
        <v>242</v>
      </c>
      <c r="Q342" t="s">
        <v>242</v>
      </c>
      <c r="T342" t="s">
        <v>6755</v>
      </c>
      <c r="U342" t="s">
        <v>6756</v>
      </c>
      <c r="V342" t="s">
        <v>6757</v>
      </c>
      <c r="W342">
        <v>6020</v>
      </c>
      <c r="X342" t="s">
        <v>319</v>
      </c>
      <c r="Y342" t="s">
        <v>913</v>
      </c>
      <c r="Z342">
        <v>2019</v>
      </c>
      <c r="AA342">
        <v>0</v>
      </c>
      <c r="AD342">
        <v>10</v>
      </c>
      <c r="AE342" t="s">
        <v>242</v>
      </c>
      <c r="AH342" s="27">
        <v>1</v>
      </c>
      <c r="AI342">
        <v>10</v>
      </c>
      <c r="AJ342" s="21">
        <f t="shared" si="70"/>
        <v>100</v>
      </c>
      <c r="AK342" s="27">
        <v>0</v>
      </c>
      <c r="AL342">
        <v>0</v>
      </c>
      <c r="AM342" s="36">
        <f t="shared" si="71"/>
        <v>0</v>
      </c>
      <c r="AN342" s="27">
        <v>0</v>
      </c>
      <c r="AO342">
        <v>0</v>
      </c>
      <c r="AP342" s="36">
        <f t="shared" si="72"/>
        <v>0</v>
      </c>
      <c r="AQ342" t="s">
        <v>6758</v>
      </c>
      <c r="AR342">
        <v>3</v>
      </c>
      <c r="AU342" s="27">
        <v>1</v>
      </c>
      <c r="AV342">
        <v>3</v>
      </c>
      <c r="AW342" s="21">
        <f t="shared" si="73"/>
        <v>30</v>
      </c>
      <c r="AX342">
        <v>3</v>
      </c>
      <c r="BA342" s="27">
        <v>1</v>
      </c>
      <c r="BB342">
        <v>3</v>
      </c>
      <c r="BC342" s="21">
        <f t="shared" si="69"/>
        <v>30</v>
      </c>
      <c r="BD342" t="s">
        <v>242</v>
      </c>
      <c r="BG342" s="27">
        <v>1</v>
      </c>
      <c r="BH342">
        <v>9.5</v>
      </c>
      <c r="BJ342">
        <v>3</v>
      </c>
      <c r="BM342" s="27">
        <v>1</v>
      </c>
      <c r="BN342">
        <v>2</v>
      </c>
      <c r="BQ342" s="27">
        <v>1</v>
      </c>
      <c r="BR342">
        <v>3</v>
      </c>
      <c r="BS342" s="21">
        <f t="shared" si="67"/>
        <v>30</v>
      </c>
      <c r="BT342" t="s">
        <v>6730</v>
      </c>
      <c r="BU342">
        <v>3</v>
      </c>
      <c r="BX342" s="27">
        <v>1</v>
      </c>
      <c r="BY342">
        <v>1</v>
      </c>
      <c r="BZ342" s="21">
        <f t="shared" si="75"/>
        <v>10</v>
      </c>
      <c r="CA342">
        <v>2</v>
      </c>
      <c r="CB342">
        <v>1</v>
      </c>
      <c r="CE342" s="27">
        <v>0</v>
      </c>
    </row>
    <row r="343" spans="1:84" ht="15" hidden="1" customHeight="1" x14ac:dyDescent="0.2">
      <c r="A343">
        <v>342</v>
      </c>
      <c r="B343">
        <v>371</v>
      </c>
      <c r="C343" s="1">
        <v>44795.604861111111</v>
      </c>
      <c r="D343" s="1">
        <v>44795.604861111111</v>
      </c>
      <c r="E343">
        <v>4</v>
      </c>
      <c r="G343" t="s">
        <v>242</v>
      </c>
      <c r="H343" t="s">
        <v>242</v>
      </c>
      <c r="I343">
        <v>1</v>
      </c>
      <c r="J343" s="1">
        <v>44795.604861111111</v>
      </c>
      <c r="K343" t="s">
        <v>6781</v>
      </c>
      <c r="L343" t="s">
        <v>242</v>
      </c>
      <c r="M343" t="s">
        <v>242</v>
      </c>
      <c r="P343" t="s">
        <v>242</v>
      </c>
      <c r="Q343" t="s">
        <v>242</v>
      </c>
      <c r="T343" t="s">
        <v>6782</v>
      </c>
      <c r="U343" t="s">
        <v>6783</v>
      </c>
      <c r="V343">
        <v>25537101</v>
      </c>
      <c r="W343">
        <v>4911</v>
      </c>
      <c r="X343" t="s">
        <v>490</v>
      </c>
      <c r="Y343" t="s">
        <v>491</v>
      </c>
      <c r="Z343">
        <v>2021</v>
      </c>
      <c r="AA343">
        <v>0</v>
      </c>
      <c r="AD343">
        <v>12</v>
      </c>
      <c r="AE343" t="s">
        <v>242</v>
      </c>
      <c r="AH343" s="27">
        <v>0</v>
      </c>
      <c r="AI343">
        <v>0</v>
      </c>
      <c r="AJ343" s="21">
        <f t="shared" si="70"/>
        <v>0</v>
      </c>
      <c r="AK343" s="27">
        <v>0</v>
      </c>
      <c r="AL343">
        <v>0</v>
      </c>
      <c r="AM343" s="36">
        <f t="shared" si="71"/>
        <v>0</v>
      </c>
      <c r="AN343" s="27">
        <v>0</v>
      </c>
      <c r="AO343">
        <v>0</v>
      </c>
      <c r="AP343" s="36">
        <f t="shared" si="72"/>
        <v>0</v>
      </c>
      <c r="AR343" t="s">
        <v>242</v>
      </c>
      <c r="AU343" s="27">
        <v>1</v>
      </c>
      <c r="AV343">
        <v>1</v>
      </c>
      <c r="AW343" s="21">
        <f t="shared" si="73"/>
        <v>8.3333333333333321</v>
      </c>
      <c r="AX343">
        <v>2</v>
      </c>
      <c r="BA343" s="27">
        <v>1</v>
      </c>
      <c r="BB343">
        <v>3</v>
      </c>
      <c r="BC343" s="21">
        <f t="shared" si="69"/>
        <v>25</v>
      </c>
      <c r="BD343" t="s">
        <v>242</v>
      </c>
      <c r="BG343" s="27">
        <v>1</v>
      </c>
      <c r="BH343">
        <v>8</v>
      </c>
      <c r="BJ343">
        <v>3</v>
      </c>
      <c r="BM343" s="27">
        <v>1</v>
      </c>
      <c r="BN343">
        <v>2</v>
      </c>
      <c r="BQ343" s="27">
        <v>1</v>
      </c>
      <c r="BR343">
        <v>4</v>
      </c>
      <c r="BS343" s="21">
        <f t="shared" si="67"/>
        <v>33.333333333333329</v>
      </c>
      <c r="BT343" s="8">
        <v>45028</v>
      </c>
      <c r="BU343">
        <v>3</v>
      </c>
      <c r="BX343" s="27">
        <v>1</v>
      </c>
      <c r="BY343">
        <v>3</v>
      </c>
      <c r="BZ343" s="21">
        <f t="shared" si="75"/>
        <v>25</v>
      </c>
      <c r="CA343">
        <v>2</v>
      </c>
      <c r="CB343">
        <v>3</v>
      </c>
      <c r="CE343" s="27">
        <v>0</v>
      </c>
    </row>
    <row r="344" spans="1:84" ht="15" hidden="1" customHeight="1" x14ac:dyDescent="0.2">
      <c r="A344">
        <v>343</v>
      </c>
      <c r="B344">
        <v>372</v>
      </c>
      <c r="C344" s="1">
        <v>44795.604861111111</v>
      </c>
      <c r="D344" s="1">
        <v>44795.604861111111</v>
      </c>
      <c r="E344">
        <v>4</v>
      </c>
      <c r="G344" t="s">
        <v>242</v>
      </c>
      <c r="H344" t="s">
        <v>242</v>
      </c>
      <c r="I344">
        <v>1</v>
      </c>
      <c r="J344" s="1">
        <v>44795.604861111111</v>
      </c>
      <c r="K344" t="s">
        <v>6798</v>
      </c>
      <c r="L344" t="s">
        <v>242</v>
      </c>
      <c r="M344" t="s">
        <v>242</v>
      </c>
      <c r="P344" t="s">
        <v>242</v>
      </c>
      <c r="Q344" t="s">
        <v>242</v>
      </c>
      <c r="T344" t="s">
        <v>6799</v>
      </c>
      <c r="U344" t="s">
        <v>6800</v>
      </c>
      <c r="V344">
        <v>458140100</v>
      </c>
      <c r="W344">
        <v>3674</v>
      </c>
      <c r="X344" t="s">
        <v>297</v>
      </c>
      <c r="Y344" t="s">
        <v>1864</v>
      </c>
      <c r="Z344">
        <v>2019</v>
      </c>
      <c r="AA344">
        <v>0.5</v>
      </c>
      <c r="AB344">
        <v>4</v>
      </c>
      <c r="AD344">
        <v>10</v>
      </c>
      <c r="AE344" t="s">
        <v>242</v>
      </c>
      <c r="AH344" s="27">
        <v>0</v>
      </c>
      <c r="AI344">
        <v>0</v>
      </c>
      <c r="AJ344" s="21">
        <f t="shared" si="70"/>
        <v>0</v>
      </c>
      <c r="AK344" s="27">
        <v>0</v>
      </c>
      <c r="AL344">
        <v>0</v>
      </c>
      <c r="AM344" s="36">
        <f t="shared" si="71"/>
        <v>0</v>
      </c>
      <c r="AN344" s="27">
        <v>0</v>
      </c>
      <c r="AO344">
        <v>0</v>
      </c>
      <c r="AP344" s="36">
        <f t="shared" si="72"/>
        <v>0</v>
      </c>
      <c r="AR344" t="s">
        <v>242</v>
      </c>
      <c r="AU344" s="27">
        <v>1</v>
      </c>
      <c r="AV344">
        <v>1</v>
      </c>
      <c r="AW344" s="21">
        <f t="shared" si="73"/>
        <v>10</v>
      </c>
      <c r="AX344">
        <v>2</v>
      </c>
      <c r="BA344" s="27">
        <v>1</v>
      </c>
      <c r="BB344">
        <v>2</v>
      </c>
      <c r="BC344" s="21">
        <f t="shared" si="69"/>
        <v>20</v>
      </c>
      <c r="BD344" t="s">
        <v>242</v>
      </c>
      <c r="BG344" s="27">
        <v>1</v>
      </c>
      <c r="BH344">
        <v>3</v>
      </c>
      <c r="BJ344">
        <v>2</v>
      </c>
      <c r="BM344" s="27">
        <v>1</v>
      </c>
      <c r="BN344">
        <v>2</v>
      </c>
      <c r="BQ344" s="27">
        <v>1</v>
      </c>
      <c r="BR344">
        <v>2</v>
      </c>
      <c r="BS344" s="21">
        <f t="shared" si="67"/>
        <v>20</v>
      </c>
      <c r="BT344" t="s">
        <v>6801</v>
      </c>
      <c r="BU344">
        <v>3</v>
      </c>
      <c r="BX344" s="27">
        <v>1</v>
      </c>
      <c r="BY344">
        <v>3</v>
      </c>
      <c r="BZ344" s="21">
        <f t="shared" si="75"/>
        <v>30</v>
      </c>
      <c r="CA344">
        <v>2</v>
      </c>
      <c r="CB344">
        <v>3</v>
      </c>
      <c r="CE344" s="27">
        <v>0</v>
      </c>
    </row>
    <row r="345" spans="1:84" ht="15" hidden="1" customHeight="1" x14ac:dyDescent="0.2">
      <c r="A345">
        <v>344</v>
      </c>
      <c r="B345">
        <v>373</v>
      </c>
      <c r="C345" s="1">
        <v>44752.802777777775</v>
      </c>
      <c r="D345" s="1">
        <v>44796.692361111112</v>
      </c>
      <c r="E345">
        <v>0</v>
      </c>
      <c r="F345" t="s">
        <v>6824</v>
      </c>
      <c r="G345">
        <v>100</v>
      </c>
      <c r="H345">
        <v>3792099</v>
      </c>
      <c r="I345">
        <v>1</v>
      </c>
      <c r="J345" s="1">
        <v>44796.693055555559</v>
      </c>
      <c r="K345" t="s">
        <v>6825</v>
      </c>
      <c r="L345" t="s">
        <v>242</v>
      </c>
      <c r="M345" t="s">
        <v>242</v>
      </c>
      <c r="N345" t="s">
        <v>6826</v>
      </c>
      <c r="O345" t="s">
        <v>6827</v>
      </c>
      <c r="P345">
        <v>34.064799999999998</v>
      </c>
      <c r="Q345">
        <v>-118.4414</v>
      </c>
      <c r="R345" t="s">
        <v>245</v>
      </c>
      <c r="S345" t="s">
        <v>246</v>
      </c>
      <c r="T345" t="s">
        <v>6828</v>
      </c>
      <c r="U345" t="s">
        <v>6829</v>
      </c>
      <c r="V345" t="s">
        <v>6830</v>
      </c>
      <c r="W345">
        <v>6798</v>
      </c>
      <c r="X345" t="s">
        <v>659</v>
      </c>
      <c r="Y345" t="s">
        <v>6831</v>
      </c>
      <c r="Z345">
        <v>2020</v>
      </c>
      <c r="AA345">
        <v>0</v>
      </c>
      <c r="AD345">
        <v>12</v>
      </c>
      <c r="AE345">
        <v>3</v>
      </c>
      <c r="AG345" t="s">
        <v>6832</v>
      </c>
      <c r="AH345" s="27">
        <v>1</v>
      </c>
      <c r="AI345">
        <v>9</v>
      </c>
      <c r="AJ345" s="21">
        <f t="shared" si="70"/>
        <v>75</v>
      </c>
      <c r="AK345" s="27">
        <v>0</v>
      </c>
      <c r="AL345" s="24">
        <v>0</v>
      </c>
      <c r="AM345" s="36" t="s">
        <v>242</v>
      </c>
      <c r="AN345" s="27">
        <v>0</v>
      </c>
      <c r="AO345" s="24">
        <v>0</v>
      </c>
      <c r="AP345" s="36">
        <f>AO345/AD345*100</f>
        <v>0</v>
      </c>
      <c r="AQ345" s="2" t="s">
        <v>6833</v>
      </c>
      <c r="AR345">
        <v>3</v>
      </c>
      <c r="AT345" t="s">
        <v>6832</v>
      </c>
      <c r="AU345" s="27">
        <v>1</v>
      </c>
      <c r="AV345">
        <v>10</v>
      </c>
      <c r="AW345" s="21">
        <f t="shared" si="73"/>
        <v>83.333333333333343</v>
      </c>
      <c r="AX345">
        <v>3</v>
      </c>
      <c r="AZ345" t="s">
        <v>6832</v>
      </c>
      <c r="BA345" s="27">
        <v>1</v>
      </c>
      <c r="BB345">
        <v>10</v>
      </c>
      <c r="BC345" s="21">
        <f t="shared" si="69"/>
        <v>83.333333333333343</v>
      </c>
      <c r="BD345">
        <v>3</v>
      </c>
      <c r="BF345" t="s">
        <v>6832</v>
      </c>
      <c r="BG345" s="27">
        <v>1</v>
      </c>
      <c r="BH345">
        <v>9</v>
      </c>
      <c r="BJ345">
        <v>3</v>
      </c>
      <c r="BL345" t="s">
        <v>6832</v>
      </c>
      <c r="BM345" s="27">
        <v>1</v>
      </c>
      <c r="BN345">
        <v>3</v>
      </c>
      <c r="BP345" t="s">
        <v>6832</v>
      </c>
      <c r="BQ345" s="27">
        <v>1</v>
      </c>
      <c r="BR345">
        <v>2</v>
      </c>
      <c r="BS345" s="21">
        <f t="shared" si="67"/>
        <v>16.666666666666664</v>
      </c>
      <c r="BU345">
        <v>3</v>
      </c>
      <c r="BW345" t="s">
        <v>6832</v>
      </c>
      <c r="BX345" s="27">
        <v>0</v>
      </c>
      <c r="BY345" s="24">
        <v>0</v>
      </c>
      <c r="BZ345" s="21">
        <f>BY345/AD345*100</f>
        <v>0</v>
      </c>
      <c r="CA345" t="s">
        <v>242</v>
      </c>
      <c r="CB345" t="s">
        <v>242</v>
      </c>
      <c r="CE345" s="27">
        <v>0</v>
      </c>
    </row>
    <row r="346" spans="1:84" ht="15" hidden="1" customHeight="1" x14ac:dyDescent="0.2">
      <c r="A346">
        <v>345</v>
      </c>
      <c r="B346">
        <v>374</v>
      </c>
      <c r="C346" s="1">
        <v>44774.661111111112</v>
      </c>
      <c r="D346" s="1">
        <v>44797.424305555556</v>
      </c>
      <c r="E346">
        <v>0</v>
      </c>
      <c r="F346" t="s">
        <v>6824</v>
      </c>
      <c r="G346">
        <v>100</v>
      </c>
      <c r="H346">
        <v>1966790</v>
      </c>
      <c r="I346">
        <v>1</v>
      </c>
      <c r="J346" s="1">
        <v>44797.424305555556</v>
      </c>
      <c r="K346" t="s">
        <v>6854</v>
      </c>
      <c r="L346" t="s">
        <v>242</v>
      </c>
      <c r="M346" t="s">
        <v>242</v>
      </c>
      <c r="N346" t="s">
        <v>6855</v>
      </c>
      <c r="O346" t="s">
        <v>6856</v>
      </c>
      <c r="P346">
        <v>34.064799999999998</v>
      </c>
      <c r="Q346">
        <v>-118.4414</v>
      </c>
      <c r="R346" t="s">
        <v>245</v>
      </c>
      <c r="S346" t="s">
        <v>246</v>
      </c>
      <c r="T346" t="s">
        <v>6857</v>
      </c>
      <c r="U346" t="s">
        <v>6858</v>
      </c>
      <c r="V346">
        <v>631103108</v>
      </c>
      <c r="W346">
        <v>6200</v>
      </c>
      <c r="X346" t="s">
        <v>319</v>
      </c>
      <c r="Y346" t="s">
        <v>1051</v>
      </c>
      <c r="Z346">
        <v>2021</v>
      </c>
      <c r="AA346">
        <v>0.5</v>
      </c>
      <c r="AB346">
        <v>15</v>
      </c>
      <c r="AD346">
        <v>11</v>
      </c>
      <c r="AE346">
        <v>3</v>
      </c>
      <c r="AG346" t="s">
        <v>6859</v>
      </c>
      <c r="AH346" s="27">
        <v>1</v>
      </c>
      <c r="AI346">
        <v>7</v>
      </c>
      <c r="AJ346" s="21">
        <f t="shared" si="70"/>
        <v>63.636363636363633</v>
      </c>
      <c r="AK346" s="27">
        <v>1</v>
      </c>
      <c r="AL346">
        <v>4</v>
      </c>
      <c r="AM346" s="36">
        <f t="shared" si="71"/>
        <v>36.363636363636367</v>
      </c>
      <c r="AN346" s="27">
        <v>1</v>
      </c>
      <c r="AO346">
        <v>4</v>
      </c>
      <c r="AP346" s="36">
        <f t="shared" si="72"/>
        <v>36.363636363636367</v>
      </c>
      <c r="AQ346" t="s">
        <v>6860</v>
      </c>
      <c r="AR346">
        <v>3</v>
      </c>
      <c r="AT346" t="s">
        <v>6859</v>
      </c>
      <c r="AU346" s="27">
        <v>1</v>
      </c>
      <c r="AV346">
        <v>10</v>
      </c>
      <c r="AW346" s="21">
        <f t="shared" si="73"/>
        <v>90.909090909090907</v>
      </c>
      <c r="AX346">
        <v>3</v>
      </c>
      <c r="AZ346" t="s">
        <v>6859</v>
      </c>
      <c r="BA346" s="27">
        <v>1</v>
      </c>
      <c r="BB346">
        <v>10</v>
      </c>
      <c r="BC346" s="21">
        <f t="shared" si="69"/>
        <v>90.909090909090907</v>
      </c>
      <c r="BD346">
        <v>3</v>
      </c>
      <c r="BF346" t="s">
        <v>6859</v>
      </c>
      <c r="BG346" s="27">
        <v>1</v>
      </c>
      <c r="BH346">
        <v>7</v>
      </c>
      <c r="BJ346">
        <v>3</v>
      </c>
      <c r="BL346" t="s">
        <v>6859</v>
      </c>
      <c r="BM346" s="27">
        <v>1</v>
      </c>
      <c r="BN346">
        <v>3</v>
      </c>
      <c r="BP346" t="s">
        <v>6859</v>
      </c>
      <c r="BQ346" s="27">
        <v>1</v>
      </c>
      <c r="BR346">
        <v>4</v>
      </c>
      <c r="BS346" s="21">
        <f t="shared" si="67"/>
        <v>36.363636363636367</v>
      </c>
      <c r="BU346">
        <v>3</v>
      </c>
      <c r="BW346" t="s">
        <v>6859</v>
      </c>
      <c r="BX346" s="27">
        <v>1</v>
      </c>
      <c r="BY346">
        <v>3</v>
      </c>
      <c r="BZ346" s="21">
        <f>BY346/AD346*100</f>
        <v>27.27272727272727</v>
      </c>
      <c r="CA346">
        <v>2</v>
      </c>
      <c r="CB346">
        <v>3</v>
      </c>
      <c r="CD346" t="s">
        <v>6859</v>
      </c>
      <c r="CE346" s="27">
        <v>0</v>
      </c>
    </row>
    <row r="347" spans="1:84" ht="15" hidden="1" customHeight="1" x14ac:dyDescent="0.2">
      <c r="A347">
        <v>346</v>
      </c>
      <c r="B347">
        <v>375</v>
      </c>
      <c r="C347" s="1">
        <v>44797.425000000003</v>
      </c>
      <c r="D347" s="1">
        <v>44798.870138888888</v>
      </c>
      <c r="E347">
        <v>0</v>
      </c>
      <c r="F347" t="s">
        <v>6889</v>
      </c>
      <c r="G347">
        <v>100</v>
      </c>
      <c r="H347">
        <v>124862</v>
      </c>
      <c r="I347">
        <v>1</v>
      </c>
      <c r="J347" s="1">
        <v>44798.870138888888</v>
      </c>
      <c r="K347" t="s">
        <v>6890</v>
      </c>
      <c r="L347" t="s">
        <v>242</v>
      </c>
      <c r="M347" t="s">
        <v>242</v>
      </c>
      <c r="N347" t="s">
        <v>6891</v>
      </c>
      <c r="O347" t="s">
        <v>6892</v>
      </c>
      <c r="P347">
        <v>34.064799999999998</v>
      </c>
      <c r="Q347">
        <v>-118.4414</v>
      </c>
      <c r="R347" t="s">
        <v>245</v>
      </c>
      <c r="S347" t="s">
        <v>246</v>
      </c>
      <c r="T347" t="s">
        <v>6893</v>
      </c>
      <c r="U347" t="s">
        <v>6894</v>
      </c>
      <c r="V347">
        <v>629377508</v>
      </c>
      <c r="W347">
        <v>4911</v>
      </c>
      <c r="X347" t="s">
        <v>490</v>
      </c>
      <c r="Y347" t="s">
        <v>491</v>
      </c>
      <c r="Z347">
        <v>2021</v>
      </c>
      <c r="AA347">
        <v>0</v>
      </c>
      <c r="AD347">
        <v>11</v>
      </c>
      <c r="AE347">
        <v>1</v>
      </c>
      <c r="AG347" t="s">
        <v>6895</v>
      </c>
      <c r="AH347" s="27">
        <v>1</v>
      </c>
      <c r="AI347">
        <v>5</v>
      </c>
      <c r="AJ347" s="21">
        <f t="shared" si="70"/>
        <v>45.454545454545453</v>
      </c>
      <c r="AK347" s="27">
        <v>0</v>
      </c>
      <c r="AL347" s="24">
        <v>0</v>
      </c>
      <c r="AM347" s="36" t="s">
        <v>242</v>
      </c>
      <c r="AN347" s="27">
        <v>1</v>
      </c>
      <c r="AO347">
        <v>1</v>
      </c>
      <c r="AP347" s="36">
        <f t="shared" si="72"/>
        <v>9.0909090909090917</v>
      </c>
      <c r="AR347">
        <v>3</v>
      </c>
      <c r="AT347" t="s">
        <v>6896</v>
      </c>
      <c r="AU347" s="27">
        <v>1</v>
      </c>
      <c r="AV347">
        <v>10</v>
      </c>
      <c r="AW347" s="21">
        <f t="shared" si="73"/>
        <v>90.909090909090907</v>
      </c>
      <c r="AX347">
        <v>1</v>
      </c>
      <c r="AZ347" t="s">
        <v>6895</v>
      </c>
      <c r="BA347" s="27">
        <v>1</v>
      </c>
      <c r="BB347">
        <v>10</v>
      </c>
      <c r="BC347" s="21">
        <f t="shared" si="69"/>
        <v>90.909090909090907</v>
      </c>
      <c r="BD347">
        <v>1</v>
      </c>
      <c r="BF347" t="s">
        <v>6895</v>
      </c>
      <c r="BG347" s="27">
        <v>1</v>
      </c>
      <c r="BH347">
        <v>7.1</v>
      </c>
      <c r="BJ347">
        <v>3</v>
      </c>
      <c r="BL347" t="s">
        <v>6896</v>
      </c>
      <c r="BM347" s="27">
        <v>0.5</v>
      </c>
      <c r="BN347">
        <v>3</v>
      </c>
      <c r="BP347" t="s">
        <v>6896</v>
      </c>
      <c r="BQ347" s="27">
        <v>1</v>
      </c>
      <c r="BR347">
        <v>4</v>
      </c>
      <c r="BS347" s="21">
        <f t="shared" si="67"/>
        <v>36.363636363636367</v>
      </c>
      <c r="BU347">
        <v>3</v>
      </c>
      <c r="BW347" t="s">
        <v>6896</v>
      </c>
      <c r="BX347" s="27">
        <v>1</v>
      </c>
      <c r="BY347">
        <v>3</v>
      </c>
      <c r="BZ347" s="21">
        <f>BY347/AD347*100</f>
        <v>27.27272727272727</v>
      </c>
      <c r="CA347">
        <v>2</v>
      </c>
      <c r="CB347">
        <v>1</v>
      </c>
      <c r="CD347" t="s">
        <v>6895</v>
      </c>
      <c r="CE347" s="27">
        <v>0</v>
      </c>
    </row>
    <row r="348" spans="1:84" ht="15" hidden="1" customHeight="1" x14ac:dyDescent="0.2">
      <c r="A348">
        <v>347</v>
      </c>
      <c r="B348">
        <v>376</v>
      </c>
      <c r="C348" s="1">
        <v>44781.490972222222</v>
      </c>
      <c r="D348" s="1">
        <v>44801.405555555553</v>
      </c>
      <c r="E348">
        <v>0</v>
      </c>
      <c r="F348" t="s">
        <v>2300</v>
      </c>
      <c r="G348">
        <v>100</v>
      </c>
      <c r="H348">
        <v>1720619</v>
      </c>
      <c r="I348">
        <v>1</v>
      </c>
      <c r="J348" s="1">
        <v>44801.405555555553</v>
      </c>
      <c r="K348" t="s">
        <v>6914</v>
      </c>
      <c r="L348" t="s">
        <v>242</v>
      </c>
      <c r="M348" t="s">
        <v>242</v>
      </c>
      <c r="N348" t="s">
        <v>6915</v>
      </c>
      <c r="O348" s="8">
        <v>45251</v>
      </c>
      <c r="P348">
        <v>39.994700000000002</v>
      </c>
      <c r="Q348">
        <v>-105.2366</v>
      </c>
      <c r="R348" t="s">
        <v>245</v>
      </c>
      <c r="S348" t="s">
        <v>246</v>
      </c>
      <c r="T348" t="s">
        <v>6916</v>
      </c>
      <c r="U348" t="s">
        <v>6917</v>
      </c>
      <c r="V348" t="s">
        <v>6918</v>
      </c>
      <c r="W348">
        <v>3533</v>
      </c>
      <c r="X348" t="s">
        <v>248</v>
      </c>
      <c r="Y348" t="s">
        <v>4218</v>
      </c>
      <c r="Z348">
        <v>2021</v>
      </c>
      <c r="AA348">
        <v>0</v>
      </c>
      <c r="AD348">
        <v>10</v>
      </c>
      <c r="AE348">
        <v>3</v>
      </c>
      <c r="AG348" t="s">
        <v>6919</v>
      </c>
      <c r="AH348" s="27">
        <v>1</v>
      </c>
      <c r="AI348">
        <v>10</v>
      </c>
      <c r="AJ348" s="21">
        <f t="shared" si="70"/>
        <v>100</v>
      </c>
      <c r="AK348" s="27">
        <v>0</v>
      </c>
      <c r="AL348" s="24">
        <v>0</v>
      </c>
      <c r="AM348" s="36" t="s">
        <v>242</v>
      </c>
      <c r="AN348" s="27">
        <v>0</v>
      </c>
      <c r="AO348" s="24">
        <v>0</v>
      </c>
      <c r="AP348" s="36">
        <f t="shared" si="72"/>
        <v>0</v>
      </c>
      <c r="AQ348" t="s">
        <v>6920</v>
      </c>
      <c r="AR348">
        <v>3</v>
      </c>
      <c r="AT348" t="s">
        <v>6919</v>
      </c>
      <c r="AU348" s="27">
        <v>1</v>
      </c>
      <c r="AV348">
        <v>9</v>
      </c>
      <c r="AW348" s="21">
        <f t="shared" si="73"/>
        <v>90</v>
      </c>
      <c r="AX348">
        <v>3</v>
      </c>
      <c r="AZ348" t="s">
        <v>6919</v>
      </c>
      <c r="BA348" s="27">
        <v>1</v>
      </c>
      <c r="BB348">
        <v>9</v>
      </c>
      <c r="BC348" s="21">
        <f t="shared" si="69"/>
        <v>90</v>
      </c>
      <c r="BD348">
        <v>3</v>
      </c>
      <c r="BF348" t="s">
        <v>6919</v>
      </c>
      <c r="BG348" s="27">
        <v>1</v>
      </c>
      <c r="BH348">
        <v>11.2</v>
      </c>
      <c r="BJ348">
        <v>3</v>
      </c>
      <c r="BL348" t="s">
        <v>6919</v>
      </c>
      <c r="BM348" s="27">
        <v>1</v>
      </c>
      <c r="BN348">
        <v>3</v>
      </c>
      <c r="BP348" t="s">
        <v>6919</v>
      </c>
      <c r="BQ348" s="27">
        <v>1</v>
      </c>
      <c r="BR348">
        <v>2</v>
      </c>
      <c r="BS348" s="21">
        <f t="shared" si="67"/>
        <v>20</v>
      </c>
      <c r="BU348">
        <v>3</v>
      </c>
      <c r="BW348" t="s">
        <v>6919</v>
      </c>
      <c r="BX348" s="27">
        <v>1</v>
      </c>
      <c r="BY348">
        <v>2</v>
      </c>
      <c r="BZ348" s="21">
        <f>BY348/AD348*100</f>
        <v>20</v>
      </c>
      <c r="CA348">
        <v>2</v>
      </c>
      <c r="CB348">
        <v>3</v>
      </c>
      <c r="CD348" t="s">
        <v>6919</v>
      </c>
      <c r="CE348" s="27">
        <v>0</v>
      </c>
    </row>
    <row r="349" spans="1:84" ht="15" hidden="1" customHeight="1" x14ac:dyDescent="0.2">
      <c r="A349">
        <v>348</v>
      </c>
      <c r="B349">
        <v>377</v>
      </c>
      <c r="C349" s="1">
        <v>44801.407638888886</v>
      </c>
      <c r="D349" s="1">
        <v>44801.450694444444</v>
      </c>
      <c r="E349">
        <v>0</v>
      </c>
      <c r="F349" t="s">
        <v>2300</v>
      </c>
      <c r="G349">
        <v>100</v>
      </c>
      <c r="H349">
        <v>3769</v>
      </c>
      <c r="I349">
        <v>1</v>
      </c>
      <c r="J349" s="1">
        <v>44801.450694444444</v>
      </c>
      <c r="K349" t="s">
        <v>6931</v>
      </c>
      <c r="L349" t="s">
        <v>242</v>
      </c>
      <c r="M349" t="s">
        <v>242</v>
      </c>
      <c r="N349" t="s">
        <v>6932</v>
      </c>
      <c r="O349" t="s">
        <v>6933</v>
      </c>
      <c r="P349">
        <v>39.994700000000002</v>
      </c>
      <c r="Q349">
        <v>-105.2366</v>
      </c>
      <c r="R349" t="s">
        <v>245</v>
      </c>
      <c r="S349" t="s">
        <v>246</v>
      </c>
      <c r="T349" t="s">
        <v>6934</v>
      </c>
      <c r="U349" t="s">
        <v>6935</v>
      </c>
      <c r="V349" t="s">
        <v>6936</v>
      </c>
      <c r="W349">
        <v>3572</v>
      </c>
      <c r="X349" t="s">
        <v>297</v>
      </c>
      <c r="Y349" t="s">
        <v>298</v>
      </c>
      <c r="Z349">
        <v>2021</v>
      </c>
      <c r="AA349">
        <v>0</v>
      </c>
      <c r="AD349">
        <v>9</v>
      </c>
      <c r="AE349">
        <v>3</v>
      </c>
      <c r="AG349" t="s">
        <v>6937</v>
      </c>
      <c r="AH349" s="27">
        <v>1</v>
      </c>
      <c r="AI349">
        <v>7</v>
      </c>
      <c r="AJ349" s="21">
        <f t="shared" si="70"/>
        <v>77.777777777777786</v>
      </c>
      <c r="AK349" s="27">
        <v>0</v>
      </c>
      <c r="AL349" s="24">
        <v>0</v>
      </c>
      <c r="AM349" s="36" t="s">
        <v>242</v>
      </c>
      <c r="AN349" s="27">
        <v>0</v>
      </c>
      <c r="AO349" s="24">
        <v>0</v>
      </c>
      <c r="AP349" s="36">
        <f t="shared" si="72"/>
        <v>0</v>
      </c>
      <c r="AQ349" t="s">
        <v>6938</v>
      </c>
      <c r="AR349">
        <v>3</v>
      </c>
      <c r="AT349" t="s">
        <v>6937</v>
      </c>
      <c r="AU349" s="27">
        <v>1</v>
      </c>
      <c r="AV349">
        <v>8</v>
      </c>
      <c r="AW349" s="21">
        <f t="shared" si="73"/>
        <v>88.888888888888886</v>
      </c>
      <c r="AX349">
        <v>3</v>
      </c>
      <c r="AZ349" t="s">
        <v>6937</v>
      </c>
      <c r="BA349" s="27">
        <v>1</v>
      </c>
      <c r="BB349">
        <v>8</v>
      </c>
      <c r="BC349" s="21">
        <f t="shared" si="69"/>
        <v>88.888888888888886</v>
      </c>
      <c r="BD349">
        <v>3</v>
      </c>
      <c r="BF349" t="s">
        <v>6937</v>
      </c>
      <c r="BG349" s="27">
        <v>1</v>
      </c>
      <c r="BH349">
        <v>6.7</v>
      </c>
      <c r="BJ349">
        <v>3</v>
      </c>
      <c r="BL349" t="s">
        <v>6937</v>
      </c>
      <c r="BM349" s="27">
        <v>1</v>
      </c>
      <c r="BN349">
        <v>3</v>
      </c>
      <c r="BP349" t="s">
        <v>6937</v>
      </c>
      <c r="BQ349" s="27">
        <v>1</v>
      </c>
      <c r="BR349">
        <v>3</v>
      </c>
      <c r="BS349" s="21">
        <f t="shared" si="67"/>
        <v>33.333333333333329</v>
      </c>
      <c r="BU349">
        <v>3</v>
      </c>
      <c r="BW349" t="s">
        <v>6937</v>
      </c>
      <c r="BX349" s="27">
        <v>1</v>
      </c>
      <c r="BY349">
        <v>2</v>
      </c>
      <c r="BZ349" s="21">
        <f>BY349/AD349*100</f>
        <v>22.222222222222221</v>
      </c>
      <c r="CA349">
        <v>2</v>
      </c>
      <c r="CB349">
        <v>3</v>
      </c>
      <c r="CD349" t="s">
        <v>6937</v>
      </c>
      <c r="CE349" s="27">
        <v>0</v>
      </c>
    </row>
    <row r="350" spans="1:84" ht="15" hidden="1" customHeight="1" x14ac:dyDescent="0.2">
      <c r="A350">
        <v>349</v>
      </c>
      <c r="B350">
        <v>378</v>
      </c>
      <c r="C350" s="1">
        <v>44801.604861111111</v>
      </c>
      <c r="D350" s="1">
        <v>44801.60833333333</v>
      </c>
      <c r="E350">
        <v>0</v>
      </c>
      <c r="F350" t="s">
        <v>240</v>
      </c>
      <c r="G350">
        <v>100</v>
      </c>
      <c r="H350">
        <v>329</v>
      </c>
      <c r="I350">
        <v>1</v>
      </c>
      <c r="J350" s="1">
        <v>44801.60833333333</v>
      </c>
      <c r="K350" t="s">
        <v>6955</v>
      </c>
      <c r="L350" t="s">
        <v>242</v>
      </c>
      <c r="M350" t="s">
        <v>242</v>
      </c>
      <c r="N350" t="s">
        <v>6956</v>
      </c>
      <c r="O350" t="s">
        <v>6957</v>
      </c>
      <c r="P350">
        <v>34.029000000000003</v>
      </c>
      <c r="Q350">
        <v>-118.40049999999999</v>
      </c>
      <c r="R350" t="s">
        <v>245</v>
      </c>
      <c r="S350" t="s">
        <v>246</v>
      </c>
      <c r="T350" t="s">
        <v>6958</v>
      </c>
      <c r="U350" t="s">
        <v>6959</v>
      </c>
      <c r="V350" t="s">
        <v>6960</v>
      </c>
      <c r="W350">
        <v>2670</v>
      </c>
      <c r="X350" t="s">
        <v>476</v>
      </c>
      <c r="Y350" t="s">
        <v>3667</v>
      </c>
      <c r="Z350">
        <v>2020</v>
      </c>
      <c r="AA350">
        <v>1</v>
      </c>
      <c r="AB350">
        <v>4</v>
      </c>
      <c r="AD350">
        <v>12</v>
      </c>
      <c r="AE350" t="s">
        <v>242</v>
      </c>
      <c r="AH350" s="27">
        <v>0</v>
      </c>
      <c r="AI350" s="24">
        <v>0</v>
      </c>
      <c r="AJ350" s="21">
        <f>AI350/AD350*100</f>
        <v>0</v>
      </c>
      <c r="AK350" s="27">
        <v>0</v>
      </c>
      <c r="AL350" s="24">
        <v>0</v>
      </c>
      <c r="AM350" s="36" t="s">
        <v>242</v>
      </c>
      <c r="AN350" s="27">
        <v>0</v>
      </c>
      <c r="AO350" s="24">
        <v>0</v>
      </c>
      <c r="AP350" s="36">
        <f t="shared" si="72"/>
        <v>0</v>
      </c>
      <c r="AR350" t="s">
        <v>242</v>
      </c>
      <c r="AU350" s="27">
        <v>1</v>
      </c>
      <c r="AV350">
        <v>1</v>
      </c>
      <c r="AW350" s="21">
        <f t="shared" si="73"/>
        <v>8.3333333333333321</v>
      </c>
      <c r="AX350">
        <v>2</v>
      </c>
      <c r="BA350" s="27">
        <v>1</v>
      </c>
      <c r="BB350">
        <v>2</v>
      </c>
      <c r="BC350" s="21">
        <f t="shared" si="69"/>
        <v>16.666666666666664</v>
      </c>
      <c r="BD350" t="s">
        <v>242</v>
      </c>
      <c r="BG350" s="27">
        <v>1</v>
      </c>
      <c r="BH350">
        <v>7</v>
      </c>
      <c r="BJ350">
        <v>2</v>
      </c>
      <c r="BM350" s="27">
        <v>1</v>
      </c>
      <c r="BN350">
        <v>2</v>
      </c>
      <c r="BQ350" s="27">
        <v>1</v>
      </c>
      <c r="BR350">
        <v>4</v>
      </c>
      <c r="BS350" s="21">
        <f t="shared" si="67"/>
        <v>33.333333333333329</v>
      </c>
      <c r="BU350">
        <v>1</v>
      </c>
      <c r="BX350" s="27">
        <v>0</v>
      </c>
      <c r="BY350" s="24">
        <v>0</v>
      </c>
      <c r="BZ350" s="21">
        <f t="shared" ref="BZ350:BZ351" si="76">BY350/AD350*100</f>
        <v>0</v>
      </c>
      <c r="CA350" t="s">
        <v>242</v>
      </c>
      <c r="CB350" t="s">
        <v>242</v>
      </c>
      <c r="CE350" s="27">
        <v>0.5</v>
      </c>
      <c r="CF350" s="2" t="s">
        <v>6961</v>
      </c>
    </row>
    <row r="351" spans="1:84" ht="15" hidden="1" customHeight="1" x14ac:dyDescent="0.2">
      <c r="A351">
        <v>350</v>
      </c>
      <c r="B351">
        <v>379</v>
      </c>
      <c r="C351" s="1">
        <v>44801.605555555558</v>
      </c>
      <c r="D351" s="1">
        <v>44801.609027777777</v>
      </c>
      <c r="E351">
        <v>0</v>
      </c>
      <c r="F351" t="s">
        <v>240</v>
      </c>
      <c r="G351">
        <v>100</v>
      </c>
      <c r="H351">
        <v>321</v>
      </c>
      <c r="I351">
        <v>1</v>
      </c>
      <c r="J351" s="1">
        <v>44801.609027777777</v>
      </c>
      <c r="K351" t="s">
        <v>6983</v>
      </c>
      <c r="L351" t="s">
        <v>242</v>
      </c>
      <c r="M351" t="s">
        <v>242</v>
      </c>
      <c r="N351" t="s">
        <v>6984</v>
      </c>
      <c r="O351" t="s">
        <v>6985</v>
      </c>
      <c r="P351">
        <v>34.029000000000003</v>
      </c>
      <c r="Q351">
        <v>-118.40049999999999</v>
      </c>
      <c r="R351" t="s">
        <v>245</v>
      </c>
      <c r="S351" t="s">
        <v>246</v>
      </c>
      <c r="T351" t="s">
        <v>6986</v>
      </c>
      <c r="U351" t="s">
        <v>6987</v>
      </c>
      <c r="V351">
        <v>831865209</v>
      </c>
      <c r="W351">
        <v>3630</v>
      </c>
      <c r="X351" t="s">
        <v>476</v>
      </c>
      <c r="Y351" t="s">
        <v>477</v>
      </c>
      <c r="Z351">
        <v>2020</v>
      </c>
      <c r="AA351">
        <v>0</v>
      </c>
      <c r="AD351">
        <v>10</v>
      </c>
      <c r="AE351" t="s">
        <v>242</v>
      </c>
      <c r="AH351" s="27">
        <v>1</v>
      </c>
      <c r="AI351">
        <v>3</v>
      </c>
      <c r="AJ351" s="21">
        <f t="shared" si="70"/>
        <v>30</v>
      </c>
      <c r="AK351" s="27">
        <v>0</v>
      </c>
      <c r="AL351" s="24">
        <v>0</v>
      </c>
      <c r="AM351" s="36" t="s">
        <v>242</v>
      </c>
      <c r="AN351" s="27">
        <v>0</v>
      </c>
      <c r="AO351" s="24">
        <v>0</v>
      </c>
      <c r="AP351" s="36">
        <f t="shared" si="72"/>
        <v>0</v>
      </c>
      <c r="AR351">
        <v>2</v>
      </c>
      <c r="AU351" s="27">
        <v>1</v>
      </c>
      <c r="AV351">
        <v>4</v>
      </c>
      <c r="AW351" s="21">
        <f t="shared" si="73"/>
        <v>40</v>
      </c>
      <c r="AX351">
        <v>2</v>
      </c>
      <c r="BA351" s="27">
        <v>1</v>
      </c>
      <c r="BB351">
        <v>3</v>
      </c>
      <c r="BC351" s="21">
        <f t="shared" si="69"/>
        <v>30</v>
      </c>
      <c r="BD351" t="s">
        <v>242</v>
      </c>
      <c r="BG351" s="27">
        <v>1</v>
      </c>
      <c r="BJ351">
        <v>2</v>
      </c>
      <c r="BM351" s="27">
        <v>1</v>
      </c>
      <c r="BN351">
        <v>2</v>
      </c>
      <c r="BQ351" s="27">
        <v>1</v>
      </c>
      <c r="BR351">
        <v>2</v>
      </c>
      <c r="BS351" s="21">
        <f t="shared" si="67"/>
        <v>20</v>
      </c>
      <c r="BT351" t="s">
        <v>3930</v>
      </c>
      <c r="BU351">
        <v>3</v>
      </c>
      <c r="BX351" s="27">
        <v>0</v>
      </c>
      <c r="BY351" s="24">
        <v>0</v>
      </c>
      <c r="BZ351" s="21">
        <f t="shared" si="76"/>
        <v>0</v>
      </c>
      <c r="CA351" t="s">
        <v>242</v>
      </c>
      <c r="CB351" t="s">
        <v>242</v>
      </c>
      <c r="CE351" s="27">
        <v>0</v>
      </c>
    </row>
    <row r="352" spans="1:84" ht="15" hidden="1" customHeight="1" x14ac:dyDescent="0.2">
      <c r="A352">
        <v>351</v>
      </c>
      <c r="B352">
        <v>380</v>
      </c>
      <c r="C352" s="1">
        <v>44801.605555555558</v>
      </c>
      <c r="D352" s="1">
        <v>44802.377083333333</v>
      </c>
      <c r="E352">
        <v>0</v>
      </c>
      <c r="F352" t="s">
        <v>240</v>
      </c>
      <c r="G352">
        <v>100</v>
      </c>
      <c r="H352">
        <v>66610</v>
      </c>
      <c r="I352">
        <v>1</v>
      </c>
      <c r="J352" s="1">
        <v>44802.377083333333</v>
      </c>
      <c r="K352" t="s">
        <v>6995</v>
      </c>
      <c r="L352" t="s">
        <v>242</v>
      </c>
      <c r="M352" t="s">
        <v>242</v>
      </c>
      <c r="N352" t="s">
        <v>6996</v>
      </c>
      <c r="O352" t="s">
        <v>6997</v>
      </c>
      <c r="P352">
        <v>34.029000000000003</v>
      </c>
      <c r="Q352">
        <v>-118.40049999999999</v>
      </c>
      <c r="R352" t="s">
        <v>245</v>
      </c>
      <c r="S352" t="s">
        <v>246</v>
      </c>
      <c r="T352" t="s">
        <v>6998</v>
      </c>
      <c r="U352" t="s">
        <v>6999</v>
      </c>
      <c r="V352" t="s">
        <v>7000</v>
      </c>
      <c r="W352">
        <v>7389</v>
      </c>
      <c r="X352" t="s">
        <v>297</v>
      </c>
      <c r="Y352" t="s">
        <v>765</v>
      </c>
      <c r="Z352">
        <v>2020</v>
      </c>
      <c r="AA352">
        <v>0</v>
      </c>
      <c r="AD352">
        <v>12</v>
      </c>
      <c r="AE352" t="s">
        <v>242</v>
      </c>
      <c r="AH352" s="27">
        <v>1</v>
      </c>
      <c r="AI352">
        <v>9</v>
      </c>
      <c r="AJ352" s="21">
        <f t="shared" si="70"/>
        <v>75</v>
      </c>
      <c r="AK352" s="27">
        <v>0</v>
      </c>
      <c r="AL352" s="24">
        <v>0</v>
      </c>
      <c r="AM352" s="36" t="s">
        <v>242</v>
      </c>
      <c r="AN352" s="27">
        <v>0</v>
      </c>
      <c r="AO352" s="24">
        <v>0</v>
      </c>
      <c r="AP352" s="36">
        <f t="shared" si="72"/>
        <v>0</v>
      </c>
      <c r="AQ352" t="s">
        <v>6127</v>
      </c>
      <c r="AR352">
        <v>3</v>
      </c>
      <c r="AU352" s="27">
        <v>1</v>
      </c>
      <c r="AV352">
        <v>1</v>
      </c>
      <c r="AW352" s="21">
        <f t="shared" si="73"/>
        <v>8.3333333333333321</v>
      </c>
      <c r="AX352">
        <v>2</v>
      </c>
      <c r="BA352" s="27">
        <v>1</v>
      </c>
      <c r="BB352">
        <v>3</v>
      </c>
      <c r="BC352" s="21">
        <f t="shared" si="69"/>
        <v>25</v>
      </c>
      <c r="BD352" t="s">
        <v>242</v>
      </c>
      <c r="BG352" s="27">
        <v>1</v>
      </c>
      <c r="BH352">
        <v>4.3</v>
      </c>
      <c r="BJ352">
        <v>2</v>
      </c>
      <c r="BM352" s="27">
        <v>1</v>
      </c>
      <c r="BN352">
        <v>2</v>
      </c>
      <c r="BQ352" s="27">
        <v>1</v>
      </c>
      <c r="BR352">
        <v>5</v>
      </c>
      <c r="BS352" s="21">
        <f t="shared" si="67"/>
        <v>41.666666666666671</v>
      </c>
      <c r="BT352" t="s">
        <v>6197</v>
      </c>
      <c r="BU352">
        <v>3</v>
      </c>
      <c r="BX352" s="27">
        <v>1</v>
      </c>
      <c r="BY352">
        <v>6</v>
      </c>
      <c r="BZ352" s="21">
        <f t="shared" ref="BZ352:BZ363" si="77">BY352/AD352*100</f>
        <v>50</v>
      </c>
      <c r="CA352">
        <v>2</v>
      </c>
      <c r="CB352">
        <v>1</v>
      </c>
      <c r="CE352" s="27">
        <v>0</v>
      </c>
    </row>
    <row r="353" spans="1:84" ht="15" hidden="1" customHeight="1" x14ac:dyDescent="0.2">
      <c r="A353">
        <v>352</v>
      </c>
      <c r="B353">
        <v>381</v>
      </c>
      <c r="C353" s="1">
        <v>44802.377083333333</v>
      </c>
      <c r="D353" s="1">
        <v>44802.37777777778</v>
      </c>
      <c r="E353">
        <v>0</v>
      </c>
      <c r="F353" t="s">
        <v>240</v>
      </c>
      <c r="G353">
        <v>100</v>
      </c>
      <c r="H353">
        <v>65</v>
      </c>
      <c r="I353">
        <v>1</v>
      </c>
      <c r="J353" s="1">
        <v>44802.37777777778</v>
      </c>
      <c r="K353" t="s">
        <v>7016</v>
      </c>
      <c r="L353" t="s">
        <v>242</v>
      </c>
      <c r="M353" t="s">
        <v>242</v>
      </c>
      <c r="N353" t="s">
        <v>7017</v>
      </c>
      <c r="O353" t="s">
        <v>7018</v>
      </c>
      <c r="P353">
        <v>34.029000000000003</v>
      </c>
      <c r="Q353">
        <v>-118.40049999999999</v>
      </c>
      <c r="R353" t="s">
        <v>245</v>
      </c>
      <c r="S353" t="s">
        <v>246</v>
      </c>
      <c r="T353" t="s">
        <v>7019</v>
      </c>
      <c r="U353" t="s">
        <v>7020</v>
      </c>
      <c r="V353" t="s">
        <v>7021</v>
      </c>
      <c r="W353">
        <v>7372</v>
      </c>
      <c r="X353" t="s">
        <v>1487</v>
      </c>
      <c r="Y353" t="s">
        <v>4195</v>
      </c>
      <c r="Z353">
        <v>2020</v>
      </c>
      <c r="AA353">
        <v>0</v>
      </c>
      <c r="AD353">
        <v>10</v>
      </c>
      <c r="AE353" t="s">
        <v>242</v>
      </c>
      <c r="AH353" s="27">
        <v>0</v>
      </c>
      <c r="AI353" s="24">
        <v>0</v>
      </c>
      <c r="AJ353" s="21">
        <f>AI353/AD353*100</f>
        <v>0</v>
      </c>
      <c r="AK353" s="27">
        <v>0</v>
      </c>
      <c r="AL353" s="24">
        <v>0</v>
      </c>
      <c r="AM353" s="36" t="s">
        <v>242</v>
      </c>
      <c r="AN353" s="27">
        <v>0</v>
      </c>
      <c r="AO353" s="24">
        <v>0</v>
      </c>
      <c r="AP353" s="36">
        <f t="shared" si="72"/>
        <v>0</v>
      </c>
      <c r="AR353" t="s">
        <v>242</v>
      </c>
      <c r="AU353" s="27">
        <v>1</v>
      </c>
      <c r="AV353">
        <v>1</v>
      </c>
      <c r="AW353" s="21">
        <f t="shared" si="73"/>
        <v>10</v>
      </c>
      <c r="AX353">
        <v>2</v>
      </c>
      <c r="BA353" s="27">
        <v>1</v>
      </c>
      <c r="BB353">
        <v>2</v>
      </c>
      <c r="BC353" s="21">
        <f t="shared" si="69"/>
        <v>20</v>
      </c>
      <c r="BD353" t="s">
        <v>242</v>
      </c>
      <c r="BG353" s="27">
        <v>1</v>
      </c>
      <c r="BJ353">
        <v>2</v>
      </c>
      <c r="BM353" s="27">
        <v>1</v>
      </c>
      <c r="BN353">
        <v>2</v>
      </c>
      <c r="BQ353" s="27">
        <v>1</v>
      </c>
      <c r="BR353">
        <v>2</v>
      </c>
      <c r="BS353" s="21">
        <f t="shared" si="67"/>
        <v>20</v>
      </c>
      <c r="BT353" t="s">
        <v>4736</v>
      </c>
      <c r="BU353">
        <v>3</v>
      </c>
      <c r="BX353" s="27">
        <v>1</v>
      </c>
      <c r="BY353">
        <v>2</v>
      </c>
      <c r="BZ353" s="21">
        <f t="shared" si="77"/>
        <v>20</v>
      </c>
      <c r="CA353">
        <v>1</v>
      </c>
      <c r="CB353">
        <v>1</v>
      </c>
      <c r="CE353" s="27">
        <v>0</v>
      </c>
    </row>
    <row r="354" spans="1:84" ht="15" hidden="1" customHeight="1" x14ac:dyDescent="0.2">
      <c r="A354">
        <v>353</v>
      </c>
      <c r="B354">
        <v>382</v>
      </c>
      <c r="C354" s="1">
        <v>44802.378472222219</v>
      </c>
      <c r="D354" s="1">
        <v>44802.379861111112</v>
      </c>
      <c r="E354">
        <v>0</v>
      </c>
      <c r="F354" t="s">
        <v>240</v>
      </c>
      <c r="G354">
        <v>100</v>
      </c>
      <c r="H354">
        <v>108</v>
      </c>
      <c r="I354">
        <v>1</v>
      </c>
      <c r="J354" s="1">
        <v>44802.379861111112</v>
      </c>
      <c r="K354" t="s">
        <v>7032</v>
      </c>
      <c r="L354" t="s">
        <v>242</v>
      </c>
      <c r="M354" t="s">
        <v>242</v>
      </c>
      <c r="N354" t="s">
        <v>7033</v>
      </c>
      <c r="O354" t="s">
        <v>7034</v>
      </c>
      <c r="P354">
        <v>34.029000000000003</v>
      </c>
      <c r="Q354">
        <v>-118.40049999999999</v>
      </c>
      <c r="R354" t="s">
        <v>245</v>
      </c>
      <c r="S354" t="s">
        <v>246</v>
      </c>
      <c r="T354" t="s">
        <v>7035</v>
      </c>
      <c r="U354" t="s">
        <v>7036</v>
      </c>
      <c r="V354" t="s">
        <v>7037</v>
      </c>
      <c r="W354">
        <v>7372</v>
      </c>
      <c r="X354" t="s">
        <v>297</v>
      </c>
      <c r="Y354" t="s">
        <v>1077</v>
      </c>
      <c r="Z354">
        <v>2020</v>
      </c>
      <c r="AA354">
        <v>0.5</v>
      </c>
      <c r="AB354">
        <v>14</v>
      </c>
      <c r="AD354">
        <v>11</v>
      </c>
      <c r="AE354" t="s">
        <v>242</v>
      </c>
      <c r="AH354" s="27">
        <v>1</v>
      </c>
      <c r="AI354">
        <v>10</v>
      </c>
      <c r="AJ354" s="21">
        <f t="shared" si="70"/>
        <v>90.909090909090907</v>
      </c>
      <c r="AK354" s="27">
        <v>0</v>
      </c>
      <c r="AL354" s="24">
        <v>0</v>
      </c>
      <c r="AM354" s="36" t="s">
        <v>242</v>
      </c>
      <c r="AN354" s="27">
        <v>0</v>
      </c>
      <c r="AO354" s="24">
        <v>0</v>
      </c>
      <c r="AP354" s="36">
        <f t="shared" si="72"/>
        <v>0</v>
      </c>
      <c r="AQ354" t="s">
        <v>7038</v>
      </c>
      <c r="AR354">
        <v>3</v>
      </c>
      <c r="AU354" s="27">
        <v>1</v>
      </c>
      <c r="AV354">
        <v>1</v>
      </c>
      <c r="AW354" s="21">
        <f t="shared" si="73"/>
        <v>9.0909090909090917</v>
      </c>
      <c r="AX354">
        <v>3</v>
      </c>
      <c r="BA354" s="27">
        <v>1</v>
      </c>
      <c r="BB354">
        <v>2</v>
      </c>
      <c r="BC354" s="21">
        <f t="shared" si="69"/>
        <v>18.181818181818183</v>
      </c>
      <c r="BD354" t="s">
        <v>242</v>
      </c>
      <c r="BG354" s="27">
        <v>1</v>
      </c>
      <c r="BH354">
        <v>10.8</v>
      </c>
      <c r="BJ354">
        <v>3</v>
      </c>
      <c r="BM354" s="27">
        <v>1</v>
      </c>
      <c r="BN354">
        <v>2</v>
      </c>
      <c r="BQ354" s="27">
        <v>1</v>
      </c>
      <c r="BR354">
        <v>4</v>
      </c>
      <c r="BS354" s="21">
        <f t="shared" si="67"/>
        <v>36.363636363636367</v>
      </c>
      <c r="BT354" t="s">
        <v>5477</v>
      </c>
      <c r="BU354">
        <v>3</v>
      </c>
      <c r="BX354" s="27">
        <v>1</v>
      </c>
      <c r="BY354">
        <v>4</v>
      </c>
      <c r="BZ354" s="21">
        <f t="shared" si="77"/>
        <v>36.363636363636367</v>
      </c>
      <c r="CA354">
        <v>1</v>
      </c>
      <c r="CB354">
        <v>3</v>
      </c>
      <c r="CE354" s="27">
        <v>0</v>
      </c>
    </row>
    <row r="355" spans="1:84" ht="15" hidden="1" customHeight="1" x14ac:dyDescent="0.2">
      <c r="A355" s="10">
        <v>354</v>
      </c>
      <c r="B355">
        <v>383</v>
      </c>
      <c r="C355" s="1">
        <v>44802.379861111112</v>
      </c>
      <c r="D355" s="1">
        <v>44802.380555555559</v>
      </c>
      <c r="E355">
        <v>0</v>
      </c>
      <c r="F355" t="s">
        <v>240</v>
      </c>
      <c r="G355">
        <v>100</v>
      </c>
      <c r="H355">
        <v>60</v>
      </c>
      <c r="I355">
        <v>1</v>
      </c>
      <c r="J355" s="1">
        <v>44802.380555555559</v>
      </c>
      <c r="K355" t="s">
        <v>7051</v>
      </c>
      <c r="L355" t="s">
        <v>242</v>
      </c>
      <c r="M355" t="s">
        <v>242</v>
      </c>
      <c r="N355" t="s">
        <v>7052</v>
      </c>
      <c r="O355" t="s">
        <v>7053</v>
      </c>
      <c r="P355">
        <v>34.029000000000003</v>
      </c>
      <c r="Q355">
        <v>-118.40049999999999</v>
      </c>
      <c r="R355" t="s">
        <v>245</v>
      </c>
      <c r="S355" t="s">
        <v>246</v>
      </c>
      <c r="T355" s="10" t="s">
        <v>7054</v>
      </c>
      <c r="U355" t="s">
        <v>7055</v>
      </c>
      <c r="V355" t="s">
        <v>7056</v>
      </c>
      <c r="W355">
        <v>5531</v>
      </c>
      <c r="X355" s="10" t="s">
        <v>271</v>
      </c>
      <c r="Y355" s="10" t="s">
        <v>7057</v>
      </c>
      <c r="Z355" s="10">
        <v>2020</v>
      </c>
      <c r="AA355" s="10">
        <v>0</v>
      </c>
      <c r="AD355" s="10">
        <v>9</v>
      </c>
      <c r="AE355" t="s">
        <v>242</v>
      </c>
      <c r="AH355" s="22">
        <v>1</v>
      </c>
      <c r="AI355" s="10">
        <v>5</v>
      </c>
      <c r="AJ355" s="21">
        <f t="shared" si="70"/>
        <v>55.555555555555557</v>
      </c>
      <c r="AK355" s="22">
        <v>0</v>
      </c>
      <c r="AL355" s="19">
        <v>0</v>
      </c>
      <c r="AM355" s="36" t="s">
        <v>242</v>
      </c>
      <c r="AN355" s="22">
        <v>0</v>
      </c>
      <c r="AO355" s="19">
        <v>0</v>
      </c>
      <c r="AP355" s="36">
        <f t="shared" si="72"/>
        <v>0</v>
      </c>
      <c r="AQ355" t="s">
        <v>7058</v>
      </c>
      <c r="AR355">
        <v>3</v>
      </c>
      <c r="AU355" s="22">
        <v>1</v>
      </c>
      <c r="AV355" s="10">
        <v>1</v>
      </c>
      <c r="AW355" s="21">
        <f t="shared" si="73"/>
        <v>11.111111111111111</v>
      </c>
      <c r="AX355">
        <v>2</v>
      </c>
      <c r="BA355" s="22">
        <v>1</v>
      </c>
      <c r="BB355" s="10">
        <v>2</v>
      </c>
      <c r="BC355" s="21">
        <f t="shared" si="69"/>
        <v>22.222222222222221</v>
      </c>
      <c r="BD355" t="s">
        <v>242</v>
      </c>
      <c r="BG355" s="22">
        <v>1</v>
      </c>
      <c r="BH355" s="10">
        <v>3.1</v>
      </c>
      <c r="BI355" s="10"/>
      <c r="BJ355">
        <v>2</v>
      </c>
      <c r="BM355" s="22">
        <v>1</v>
      </c>
      <c r="BN355">
        <v>2</v>
      </c>
      <c r="BQ355" s="22">
        <v>1</v>
      </c>
      <c r="BR355" s="10">
        <v>2</v>
      </c>
      <c r="BS355" s="21">
        <f t="shared" si="67"/>
        <v>22.222222222222221</v>
      </c>
      <c r="BT355" s="10" t="s">
        <v>4736</v>
      </c>
      <c r="BU355" s="10">
        <v>3</v>
      </c>
      <c r="BV355" s="10"/>
      <c r="BW355" s="10"/>
      <c r="BX355" s="22">
        <v>1</v>
      </c>
      <c r="BY355" s="10">
        <v>1</v>
      </c>
      <c r="BZ355" s="21">
        <f t="shared" si="77"/>
        <v>11.111111111111111</v>
      </c>
      <c r="CA355" s="10">
        <v>2</v>
      </c>
      <c r="CB355" s="10">
        <v>3</v>
      </c>
      <c r="CC355" s="10"/>
      <c r="CD355" s="10"/>
      <c r="CE355" s="22">
        <v>0</v>
      </c>
      <c r="CF355" s="10"/>
    </row>
    <row r="356" spans="1:84" ht="15" hidden="1" customHeight="1" x14ac:dyDescent="0.2">
      <c r="A356">
        <v>355</v>
      </c>
      <c r="B356">
        <v>384</v>
      </c>
      <c r="C356" s="1">
        <v>44802.380555555559</v>
      </c>
      <c r="D356" s="1">
        <v>44802.381249999999</v>
      </c>
      <c r="E356">
        <v>0</v>
      </c>
      <c r="F356" t="s">
        <v>240</v>
      </c>
      <c r="G356">
        <v>100</v>
      </c>
      <c r="H356">
        <v>58</v>
      </c>
      <c r="I356">
        <v>1</v>
      </c>
      <c r="J356" s="1">
        <v>44802.381249999999</v>
      </c>
      <c r="K356" t="s">
        <v>7066</v>
      </c>
      <c r="L356" t="s">
        <v>242</v>
      </c>
      <c r="M356" t="s">
        <v>242</v>
      </c>
      <c r="N356" t="s">
        <v>7067</v>
      </c>
      <c r="O356" t="s">
        <v>7068</v>
      </c>
      <c r="P356">
        <v>34.029000000000003</v>
      </c>
      <c r="Q356">
        <v>-118.40049999999999</v>
      </c>
      <c r="R356" t="s">
        <v>245</v>
      </c>
      <c r="S356" t="s">
        <v>246</v>
      </c>
      <c r="T356" t="s">
        <v>7069</v>
      </c>
      <c r="U356" t="s">
        <v>7070</v>
      </c>
      <c r="V356">
        <v>7903107</v>
      </c>
      <c r="W356">
        <v>3674</v>
      </c>
      <c r="X356" t="s">
        <v>297</v>
      </c>
      <c r="Y356" t="s">
        <v>1864</v>
      </c>
      <c r="Z356">
        <v>2020</v>
      </c>
      <c r="AA356">
        <v>0.5</v>
      </c>
      <c r="AD356">
        <v>8</v>
      </c>
      <c r="AE356" t="s">
        <v>242</v>
      </c>
      <c r="AH356" s="27">
        <v>1</v>
      </c>
      <c r="AI356">
        <v>5</v>
      </c>
      <c r="AJ356" s="21">
        <f t="shared" si="70"/>
        <v>62.5</v>
      </c>
      <c r="AK356" s="27">
        <v>0</v>
      </c>
      <c r="AL356" s="24">
        <v>0</v>
      </c>
      <c r="AM356" s="36" t="s">
        <v>242</v>
      </c>
      <c r="AN356" s="27">
        <v>0</v>
      </c>
      <c r="AO356" s="24">
        <v>0</v>
      </c>
      <c r="AP356" s="36">
        <f t="shared" si="72"/>
        <v>0</v>
      </c>
      <c r="AQ356" t="s">
        <v>7071</v>
      </c>
      <c r="AR356">
        <v>2</v>
      </c>
      <c r="AU356" s="27">
        <v>1</v>
      </c>
      <c r="AV356">
        <v>1</v>
      </c>
      <c r="AW356" s="21">
        <f t="shared" si="73"/>
        <v>12.5</v>
      </c>
      <c r="AX356">
        <v>3</v>
      </c>
      <c r="BA356" s="27">
        <v>1</v>
      </c>
      <c r="BB356">
        <v>3</v>
      </c>
      <c r="BC356" s="21">
        <f t="shared" si="69"/>
        <v>37.5</v>
      </c>
      <c r="BD356" t="s">
        <v>242</v>
      </c>
      <c r="BG356" s="27">
        <v>1</v>
      </c>
      <c r="BJ356">
        <v>3</v>
      </c>
      <c r="BM356" s="27">
        <v>1</v>
      </c>
      <c r="BN356">
        <v>2</v>
      </c>
      <c r="BQ356" s="27">
        <v>0</v>
      </c>
      <c r="BR356" t="s">
        <v>242</v>
      </c>
      <c r="BS356" s="21" t="s">
        <v>242</v>
      </c>
      <c r="BU356" t="s">
        <v>242</v>
      </c>
      <c r="BX356" s="27">
        <v>0</v>
      </c>
      <c r="BY356" s="24">
        <v>0</v>
      </c>
      <c r="BZ356" s="21">
        <f t="shared" si="77"/>
        <v>0</v>
      </c>
      <c r="CA356" t="s">
        <v>242</v>
      </c>
      <c r="CB356" t="s">
        <v>242</v>
      </c>
      <c r="CE356" s="27">
        <v>0</v>
      </c>
    </row>
    <row r="357" spans="1:84" ht="15" hidden="1" customHeight="1" x14ac:dyDescent="0.2">
      <c r="A357">
        <v>356</v>
      </c>
      <c r="B357">
        <v>386</v>
      </c>
      <c r="C357" s="1">
        <v>44802.382638888892</v>
      </c>
      <c r="D357" s="1">
        <v>44802.382638888892</v>
      </c>
      <c r="E357">
        <v>0</v>
      </c>
      <c r="F357" t="s">
        <v>240</v>
      </c>
      <c r="G357">
        <v>100</v>
      </c>
      <c r="H357">
        <v>49</v>
      </c>
      <c r="I357">
        <v>1</v>
      </c>
      <c r="J357" s="1">
        <v>44802.383333333331</v>
      </c>
      <c r="K357" t="s">
        <v>7086</v>
      </c>
      <c r="L357" t="s">
        <v>242</v>
      </c>
      <c r="M357" t="s">
        <v>242</v>
      </c>
      <c r="N357" t="s">
        <v>7087</v>
      </c>
      <c r="O357" t="s">
        <v>7088</v>
      </c>
      <c r="P357">
        <v>34.029000000000003</v>
      </c>
      <c r="Q357">
        <v>-118.40049999999999</v>
      </c>
      <c r="R357" t="s">
        <v>245</v>
      </c>
      <c r="S357" t="s">
        <v>246</v>
      </c>
      <c r="T357" t="s">
        <v>7089</v>
      </c>
      <c r="U357" t="s">
        <v>7090</v>
      </c>
      <c r="V357">
        <v>1055102</v>
      </c>
      <c r="W357">
        <v>6321</v>
      </c>
      <c r="X357" t="s">
        <v>319</v>
      </c>
      <c r="Y357" t="s">
        <v>890</v>
      </c>
      <c r="Z357">
        <v>2020</v>
      </c>
      <c r="AA357">
        <v>0</v>
      </c>
      <c r="AD357">
        <v>11</v>
      </c>
      <c r="AE357" t="s">
        <v>242</v>
      </c>
      <c r="AH357" s="27">
        <v>1</v>
      </c>
      <c r="AI357">
        <v>10</v>
      </c>
      <c r="AJ357" s="21">
        <f t="shared" si="70"/>
        <v>90.909090909090907</v>
      </c>
      <c r="AK357" s="27">
        <v>0</v>
      </c>
      <c r="AL357" s="24">
        <v>0</v>
      </c>
      <c r="AM357" s="36" t="s">
        <v>242</v>
      </c>
      <c r="AN357" s="27">
        <v>0</v>
      </c>
      <c r="AO357" s="24">
        <v>0</v>
      </c>
      <c r="AP357" s="36">
        <f t="shared" si="72"/>
        <v>0</v>
      </c>
      <c r="AQ357" t="s">
        <v>7091</v>
      </c>
      <c r="AR357">
        <v>3</v>
      </c>
      <c r="AU357" s="27">
        <v>1</v>
      </c>
      <c r="AV357">
        <v>1</v>
      </c>
      <c r="AW357" s="21">
        <f t="shared" si="73"/>
        <v>9.0909090909090917</v>
      </c>
      <c r="AX357">
        <v>2</v>
      </c>
      <c r="BA357" s="27">
        <v>1</v>
      </c>
      <c r="BB357">
        <v>2</v>
      </c>
      <c r="BC357" s="21">
        <f t="shared" si="69"/>
        <v>18.181818181818183</v>
      </c>
      <c r="BD357" t="s">
        <v>242</v>
      </c>
      <c r="BG357" s="27">
        <v>0.5</v>
      </c>
      <c r="BJ357">
        <v>2</v>
      </c>
      <c r="BM357" s="27">
        <v>1</v>
      </c>
      <c r="BN357">
        <v>2</v>
      </c>
      <c r="BQ357" s="27">
        <v>1</v>
      </c>
      <c r="BR357">
        <v>4</v>
      </c>
      <c r="BS357" s="21">
        <f t="shared" ref="BS357:BS388" si="78">BR357/AD357*100</f>
        <v>36.363636363636367</v>
      </c>
      <c r="BT357" t="s">
        <v>7092</v>
      </c>
      <c r="BU357">
        <v>1</v>
      </c>
      <c r="BX357" s="27">
        <v>1</v>
      </c>
      <c r="BY357">
        <v>4</v>
      </c>
      <c r="BZ357" s="21">
        <f t="shared" si="77"/>
        <v>36.363636363636367</v>
      </c>
      <c r="CA357">
        <v>2</v>
      </c>
      <c r="CB357">
        <v>1</v>
      </c>
      <c r="CE357" s="27">
        <v>0</v>
      </c>
    </row>
    <row r="358" spans="1:84" ht="15" hidden="1" customHeight="1" x14ac:dyDescent="0.2">
      <c r="A358">
        <v>357</v>
      </c>
      <c r="B358">
        <v>387</v>
      </c>
      <c r="C358" s="1">
        <v>44802.383333333331</v>
      </c>
      <c r="D358" s="1">
        <v>44802.384027777778</v>
      </c>
      <c r="E358">
        <v>0</v>
      </c>
      <c r="F358" t="s">
        <v>240</v>
      </c>
      <c r="G358">
        <v>100</v>
      </c>
      <c r="H358">
        <v>59</v>
      </c>
      <c r="I358">
        <v>1</v>
      </c>
      <c r="J358" s="1">
        <v>44802.384027777778</v>
      </c>
      <c r="K358" t="s">
        <v>7101</v>
      </c>
      <c r="L358" t="s">
        <v>242</v>
      </c>
      <c r="M358" t="s">
        <v>242</v>
      </c>
      <c r="N358" t="s">
        <v>7102</v>
      </c>
      <c r="O358" t="s">
        <v>7103</v>
      </c>
      <c r="P358">
        <v>34.029000000000003</v>
      </c>
      <c r="Q358">
        <v>-118.40049999999999</v>
      </c>
      <c r="R358" t="s">
        <v>245</v>
      </c>
      <c r="S358" t="s">
        <v>246</v>
      </c>
      <c r="T358" t="s">
        <v>7104</v>
      </c>
      <c r="U358" t="s">
        <v>7105</v>
      </c>
      <c r="V358" t="s">
        <v>7106</v>
      </c>
      <c r="W358">
        <v>3826</v>
      </c>
      <c r="X358" t="s">
        <v>350</v>
      </c>
      <c r="Y358" t="s">
        <v>1032</v>
      </c>
      <c r="Z358">
        <v>2020</v>
      </c>
      <c r="AA358">
        <v>1</v>
      </c>
      <c r="AB358">
        <v>15</v>
      </c>
      <c r="AD358">
        <v>10</v>
      </c>
      <c r="AE358" t="s">
        <v>242</v>
      </c>
      <c r="AH358" s="27">
        <v>1</v>
      </c>
      <c r="AI358">
        <v>2</v>
      </c>
      <c r="AJ358" s="21">
        <f t="shared" si="70"/>
        <v>20</v>
      </c>
      <c r="AK358" s="27">
        <v>0</v>
      </c>
      <c r="AL358" s="24">
        <v>0</v>
      </c>
      <c r="AM358" s="36" t="s">
        <v>242</v>
      </c>
      <c r="AN358" s="27">
        <v>0</v>
      </c>
      <c r="AO358" s="24">
        <v>0</v>
      </c>
      <c r="AP358" s="36">
        <f t="shared" si="72"/>
        <v>0</v>
      </c>
      <c r="AQ358" t="s">
        <v>7107</v>
      </c>
      <c r="AR358">
        <v>3</v>
      </c>
      <c r="AU358" s="27">
        <v>1</v>
      </c>
      <c r="AV358">
        <v>1</v>
      </c>
      <c r="AW358" s="21">
        <f t="shared" si="73"/>
        <v>10</v>
      </c>
      <c r="AX358">
        <v>2</v>
      </c>
      <c r="BA358" s="27">
        <v>1</v>
      </c>
      <c r="BB358">
        <v>2</v>
      </c>
      <c r="BC358" s="21">
        <f t="shared" si="69"/>
        <v>20</v>
      </c>
      <c r="BD358" t="s">
        <v>242</v>
      </c>
      <c r="BG358" s="27">
        <v>1</v>
      </c>
      <c r="BJ358">
        <v>2</v>
      </c>
      <c r="BM358" s="27">
        <v>1</v>
      </c>
      <c r="BN358">
        <v>2</v>
      </c>
      <c r="BQ358" s="27">
        <v>1</v>
      </c>
      <c r="BR358">
        <v>3</v>
      </c>
      <c r="BS358" s="21">
        <f t="shared" si="78"/>
        <v>30</v>
      </c>
      <c r="BT358" t="s">
        <v>3455</v>
      </c>
      <c r="BU358">
        <v>3</v>
      </c>
      <c r="BX358" s="27">
        <v>0</v>
      </c>
      <c r="BY358" s="24">
        <v>0</v>
      </c>
      <c r="BZ358" s="21">
        <f t="shared" si="77"/>
        <v>0</v>
      </c>
      <c r="CA358" t="s">
        <v>242</v>
      </c>
      <c r="CB358" t="s">
        <v>242</v>
      </c>
      <c r="CE358" s="27">
        <v>0</v>
      </c>
    </row>
    <row r="359" spans="1:84" ht="15" hidden="1" customHeight="1" x14ac:dyDescent="0.2">
      <c r="A359">
        <v>358</v>
      </c>
      <c r="B359">
        <v>388</v>
      </c>
      <c r="C359" s="1">
        <v>44802.384722222225</v>
      </c>
      <c r="D359" s="1">
        <v>44802.385416666664</v>
      </c>
      <c r="E359">
        <v>0</v>
      </c>
      <c r="F359" t="s">
        <v>240</v>
      </c>
      <c r="G359">
        <v>100</v>
      </c>
      <c r="H359">
        <v>60</v>
      </c>
      <c r="I359">
        <v>1</v>
      </c>
      <c r="J359" s="1">
        <v>44802.385416666664</v>
      </c>
      <c r="K359" t="s">
        <v>7119</v>
      </c>
      <c r="L359" t="s">
        <v>242</v>
      </c>
      <c r="M359" t="s">
        <v>242</v>
      </c>
      <c r="N359" t="s">
        <v>7120</v>
      </c>
      <c r="O359" t="s">
        <v>7121</v>
      </c>
      <c r="P359">
        <v>34.029000000000003</v>
      </c>
      <c r="Q359">
        <v>-118.40049999999999</v>
      </c>
      <c r="R359" t="s">
        <v>245</v>
      </c>
      <c r="S359" t="s">
        <v>246</v>
      </c>
      <c r="T359" t="s">
        <v>7122</v>
      </c>
      <c r="U359" t="s">
        <v>7123</v>
      </c>
      <c r="V359">
        <v>9158106</v>
      </c>
      <c r="W359">
        <v>2810</v>
      </c>
      <c r="X359" t="s">
        <v>418</v>
      </c>
      <c r="Y359" t="s">
        <v>1838</v>
      </c>
      <c r="Z359">
        <v>2021</v>
      </c>
      <c r="AA359">
        <v>0.5</v>
      </c>
      <c r="AB359">
        <v>14</v>
      </c>
      <c r="AD359">
        <v>8</v>
      </c>
      <c r="AE359" t="s">
        <v>242</v>
      </c>
      <c r="AH359" s="27">
        <v>1</v>
      </c>
      <c r="AI359">
        <v>2</v>
      </c>
      <c r="AJ359" s="21">
        <f t="shared" si="70"/>
        <v>25</v>
      </c>
      <c r="AK359" s="27">
        <v>0</v>
      </c>
      <c r="AL359" s="24">
        <v>0</v>
      </c>
      <c r="AM359" s="36" t="s">
        <v>242</v>
      </c>
      <c r="AN359" s="27">
        <v>0</v>
      </c>
      <c r="AO359" s="24">
        <v>0</v>
      </c>
      <c r="AP359" s="36">
        <f t="shared" si="72"/>
        <v>0</v>
      </c>
      <c r="AR359">
        <v>3</v>
      </c>
      <c r="AU359" s="27">
        <v>1</v>
      </c>
      <c r="AV359">
        <v>1</v>
      </c>
      <c r="AW359" s="21">
        <f t="shared" si="73"/>
        <v>12.5</v>
      </c>
      <c r="AX359">
        <v>2</v>
      </c>
      <c r="BA359" s="27">
        <v>1</v>
      </c>
      <c r="BB359">
        <v>3</v>
      </c>
      <c r="BC359" s="21">
        <f t="shared" si="69"/>
        <v>37.5</v>
      </c>
      <c r="BD359" t="s">
        <v>242</v>
      </c>
      <c r="BG359" s="27">
        <v>1</v>
      </c>
      <c r="BH359">
        <v>7.4</v>
      </c>
      <c r="BJ359">
        <v>2</v>
      </c>
      <c r="BM359" s="27">
        <v>1</v>
      </c>
      <c r="BN359">
        <v>2</v>
      </c>
      <c r="BQ359" s="27">
        <v>1</v>
      </c>
      <c r="BR359">
        <v>2</v>
      </c>
      <c r="BS359" s="21">
        <f t="shared" si="78"/>
        <v>25</v>
      </c>
      <c r="BT359" t="s">
        <v>4736</v>
      </c>
      <c r="BU359">
        <v>3</v>
      </c>
      <c r="BX359" s="27">
        <v>1</v>
      </c>
      <c r="BY359">
        <v>2</v>
      </c>
      <c r="BZ359" s="21">
        <f t="shared" si="77"/>
        <v>25</v>
      </c>
      <c r="CA359">
        <v>2</v>
      </c>
      <c r="CB359">
        <v>3</v>
      </c>
      <c r="CE359" s="27">
        <v>0</v>
      </c>
    </row>
    <row r="360" spans="1:84" ht="15" hidden="1" customHeight="1" x14ac:dyDescent="0.2">
      <c r="A360">
        <v>359</v>
      </c>
      <c r="B360">
        <v>389</v>
      </c>
      <c r="C360" s="1">
        <v>44802.394444444442</v>
      </c>
      <c r="D360" s="1">
        <v>44802.395138888889</v>
      </c>
      <c r="E360">
        <v>0</v>
      </c>
      <c r="F360" t="s">
        <v>240</v>
      </c>
      <c r="G360">
        <v>100</v>
      </c>
      <c r="H360">
        <v>48</v>
      </c>
      <c r="I360">
        <v>1</v>
      </c>
      <c r="J360" s="1">
        <v>44802.395138888889</v>
      </c>
      <c r="K360" t="s">
        <v>7140</v>
      </c>
      <c r="L360" t="s">
        <v>242</v>
      </c>
      <c r="M360" t="s">
        <v>242</v>
      </c>
      <c r="N360" t="s">
        <v>7141</v>
      </c>
      <c r="O360" t="s">
        <v>7142</v>
      </c>
      <c r="P360">
        <v>34.029000000000003</v>
      </c>
      <c r="Q360">
        <v>-118.40049999999999</v>
      </c>
      <c r="R360" t="s">
        <v>245</v>
      </c>
      <c r="S360" t="s">
        <v>246</v>
      </c>
      <c r="T360" t="s">
        <v>7143</v>
      </c>
      <c r="U360" t="s">
        <v>7144</v>
      </c>
      <c r="V360" t="s">
        <v>7145</v>
      </c>
      <c r="W360">
        <v>4512</v>
      </c>
      <c r="X360" t="s">
        <v>476</v>
      </c>
      <c r="Y360" t="s">
        <v>4555</v>
      </c>
      <c r="Z360">
        <v>2019</v>
      </c>
      <c r="AA360">
        <v>0.5</v>
      </c>
      <c r="AB360">
        <v>15</v>
      </c>
      <c r="AD360">
        <v>10</v>
      </c>
      <c r="AE360" t="s">
        <v>242</v>
      </c>
      <c r="AH360" s="27">
        <v>0</v>
      </c>
      <c r="AI360" s="24">
        <v>0</v>
      </c>
      <c r="AJ360" s="21">
        <f>AI360/AD360*100</f>
        <v>0</v>
      </c>
      <c r="AK360" s="27">
        <v>0</v>
      </c>
      <c r="AL360" s="24">
        <v>0</v>
      </c>
      <c r="AM360" s="36" t="s">
        <v>242</v>
      </c>
      <c r="AN360" s="27">
        <v>0</v>
      </c>
      <c r="AO360" s="24">
        <v>0</v>
      </c>
      <c r="AP360" s="36">
        <f t="shared" si="72"/>
        <v>0</v>
      </c>
      <c r="AR360" t="s">
        <v>242</v>
      </c>
      <c r="AU360" s="27">
        <v>1</v>
      </c>
      <c r="AV360">
        <v>1</v>
      </c>
      <c r="AW360" s="21">
        <f t="shared" si="73"/>
        <v>10</v>
      </c>
      <c r="AX360">
        <v>2</v>
      </c>
      <c r="BA360" s="27">
        <v>1</v>
      </c>
      <c r="BB360">
        <v>2</v>
      </c>
      <c r="BC360" s="21">
        <f t="shared" si="69"/>
        <v>20</v>
      </c>
      <c r="BD360" t="s">
        <v>242</v>
      </c>
      <c r="BG360" s="27">
        <v>0</v>
      </c>
      <c r="BJ360" t="s">
        <v>242</v>
      </c>
      <c r="BM360" s="27">
        <v>1</v>
      </c>
      <c r="BN360">
        <v>2</v>
      </c>
      <c r="BQ360" s="27">
        <v>1</v>
      </c>
      <c r="BR360">
        <v>2</v>
      </c>
      <c r="BS360" s="21">
        <f t="shared" si="78"/>
        <v>20</v>
      </c>
      <c r="BU360">
        <v>1</v>
      </c>
      <c r="BX360" s="27">
        <v>1</v>
      </c>
      <c r="BY360">
        <v>2</v>
      </c>
      <c r="BZ360" s="21">
        <f t="shared" si="77"/>
        <v>20</v>
      </c>
      <c r="CA360">
        <v>1</v>
      </c>
      <c r="CB360">
        <v>1</v>
      </c>
      <c r="CE360" s="27">
        <v>0</v>
      </c>
    </row>
    <row r="361" spans="1:84" ht="15" hidden="1" customHeight="1" x14ac:dyDescent="0.2">
      <c r="A361">
        <v>360</v>
      </c>
      <c r="B361">
        <v>391</v>
      </c>
      <c r="C361" s="1">
        <v>44802.395833333336</v>
      </c>
      <c r="D361" s="1">
        <v>44802.396527777775</v>
      </c>
      <c r="E361">
        <v>0</v>
      </c>
      <c r="F361" t="s">
        <v>240</v>
      </c>
      <c r="G361">
        <v>100</v>
      </c>
      <c r="H361">
        <v>46</v>
      </c>
      <c r="I361">
        <v>1</v>
      </c>
      <c r="J361" s="1">
        <v>44802.396527777775</v>
      </c>
      <c r="K361" t="s">
        <v>7163</v>
      </c>
      <c r="L361" t="s">
        <v>242</v>
      </c>
      <c r="M361" t="s">
        <v>242</v>
      </c>
      <c r="N361" t="s">
        <v>7164</v>
      </c>
      <c r="O361" t="s">
        <v>7165</v>
      </c>
      <c r="P361">
        <v>34.029000000000003</v>
      </c>
      <c r="Q361">
        <v>-118.40049999999999</v>
      </c>
      <c r="R361" t="s">
        <v>245</v>
      </c>
      <c r="S361" t="s">
        <v>246</v>
      </c>
      <c r="T361" t="s">
        <v>7166</v>
      </c>
      <c r="U361" t="s">
        <v>7167</v>
      </c>
      <c r="V361">
        <v>16255101</v>
      </c>
      <c r="W361">
        <v>3842</v>
      </c>
      <c r="X361" t="s">
        <v>350</v>
      </c>
      <c r="Y361" t="s">
        <v>992</v>
      </c>
      <c r="Z361">
        <v>2020</v>
      </c>
      <c r="AA361">
        <v>0</v>
      </c>
      <c r="AD361">
        <v>10</v>
      </c>
      <c r="AE361" t="s">
        <v>242</v>
      </c>
      <c r="AH361" s="27">
        <v>1</v>
      </c>
      <c r="AI361">
        <v>4</v>
      </c>
      <c r="AJ361" s="21">
        <f t="shared" si="70"/>
        <v>40</v>
      </c>
      <c r="AK361" s="27">
        <v>0</v>
      </c>
      <c r="AL361" s="24">
        <v>0</v>
      </c>
      <c r="AM361" s="36" t="s">
        <v>242</v>
      </c>
      <c r="AN361" s="27">
        <v>1</v>
      </c>
      <c r="AO361">
        <v>1</v>
      </c>
      <c r="AP361" s="36">
        <f t="shared" si="72"/>
        <v>10</v>
      </c>
      <c r="AQ361" t="s">
        <v>7168</v>
      </c>
      <c r="AR361">
        <v>3</v>
      </c>
      <c r="AU361" s="27">
        <v>1</v>
      </c>
      <c r="AV361">
        <v>1</v>
      </c>
      <c r="AW361" s="21">
        <f t="shared" si="73"/>
        <v>10</v>
      </c>
      <c r="AX361">
        <v>2</v>
      </c>
      <c r="BA361" s="27">
        <v>1</v>
      </c>
      <c r="BB361">
        <v>2</v>
      </c>
      <c r="BC361" s="21">
        <f t="shared" si="69"/>
        <v>20</v>
      </c>
      <c r="BD361" t="s">
        <v>242</v>
      </c>
      <c r="BG361" s="27">
        <v>1</v>
      </c>
      <c r="BJ361">
        <v>2</v>
      </c>
      <c r="BM361" s="27">
        <v>1</v>
      </c>
      <c r="BN361">
        <v>2</v>
      </c>
      <c r="BQ361" s="27">
        <v>1</v>
      </c>
      <c r="BR361">
        <v>3</v>
      </c>
      <c r="BS361" s="21">
        <f t="shared" si="78"/>
        <v>30</v>
      </c>
      <c r="BT361" t="s">
        <v>3455</v>
      </c>
      <c r="BU361">
        <v>3</v>
      </c>
      <c r="BX361" s="27">
        <v>1</v>
      </c>
      <c r="BY361">
        <v>3</v>
      </c>
      <c r="BZ361" s="21">
        <f t="shared" si="77"/>
        <v>30</v>
      </c>
      <c r="CA361">
        <v>2</v>
      </c>
      <c r="CB361">
        <v>3</v>
      </c>
      <c r="CE361" s="27">
        <v>0</v>
      </c>
    </row>
    <row r="362" spans="1:84" ht="15" hidden="1" customHeight="1" x14ac:dyDescent="0.2">
      <c r="A362">
        <v>361</v>
      </c>
      <c r="B362">
        <v>392</v>
      </c>
      <c r="C362" s="1">
        <v>44802.397916666669</v>
      </c>
      <c r="D362" s="1">
        <v>44802.398611111108</v>
      </c>
      <c r="E362">
        <v>0</v>
      </c>
      <c r="F362" t="s">
        <v>240</v>
      </c>
      <c r="G362">
        <v>100</v>
      </c>
      <c r="H362">
        <v>55</v>
      </c>
      <c r="I362">
        <v>1</v>
      </c>
      <c r="J362" s="1">
        <v>44802.398611111108</v>
      </c>
      <c r="K362" t="s">
        <v>7173</v>
      </c>
      <c r="L362" t="s">
        <v>242</v>
      </c>
      <c r="M362" t="s">
        <v>242</v>
      </c>
      <c r="N362" t="s">
        <v>7174</v>
      </c>
      <c r="O362" t="s">
        <v>7175</v>
      </c>
      <c r="P362">
        <v>34.029000000000003</v>
      </c>
      <c r="Q362">
        <v>-118.40049999999999</v>
      </c>
      <c r="R362" t="s">
        <v>245</v>
      </c>
      <c r="S362" t="s">
        <v>246</v>
      </c>
      <c r="T362" t="s">
        <v>7176</v>
      </c>
      <c r="U362" t="s">
        <v>7177</v>
      </c>
      <c r="V362" t="s">
        <v>7178</v>
      </c>
      <c r="W362">
        <v>2834</v>
      </c>
      <c r="X362" t="s">
        <v>350</v>
      </c>
      <c r="Y362" t="s">
        <v>974</v>
      </c>
      <c r="Z362">
        <v>2020</v>
      </c>
      <c r="AA362">
        <v>0</v>
      </c>
      <c r="AD362">
        <v>11</v>
      </c>
      <c r="AE362" t="s">
        <v>242</v>
      </c>
      <c r="AH362" s="27">
        <v>1</v>
      </c>
      <c r="AI362">
        <v>4</v>
      </c>
      <c r="AJ362" s="21">
        <f t="shared" si="70"/>
        <v>36.363636363636367</v>
      </c>
      <c r="AK362" s="27">
        <v>0</v>
      </c>
      <c r="AL362" s="24">
        <v>0</v>
      </c>
      <c r="AM362" s="36">
        <f>AL362/AD362*100</f>
        <v>0</v>
      </c>
      <c r="AN362" s="27">
        <v>0</v>
      </c>
      <c r="AO362" s="24">
        <v>0</v>
      </c>
      <c r="AP362" s="36">
        <f t="shared" si="72"/>
        <v>0</v>
      </c>
      <c r="AR362">
        <v>3</v>
      </c>
      <c r="AU362" s="27">
        <v>1</v>
      </c>
      <c r="AV362">
        <v>1</v>
      </c>
      <c r="AW362" s="21">
        <f t="shared" si="73"/>
        <v>9.0909090909090917</v>
      </c>
      <c r="AX362">
        <v>3</v>
      </c>
      <c r="BA362" s="27">
        <v>1</v>
      </c>
      <c r="BB362">
        <v>3</v>
      </c>
      <c r="BC362" s="21">
        <f t="shared" si="69"/>
        <v>27.27272727272727</v>
      </c>
      <c r="BD362" t="s">
        <v>242</v>
      </c>
      <c r="BG362" s="27">
        <v>1</v>
      </c>
      <c r="BJ362">
        <v>2</v>
      </c>
      <c r="BM362" s="27">
        <v>1</v>
      </c>
      <c r="BN362">
        <v>2</v>
      </c>
      <c r="BQ362" s="27">
        <v>1</v>
      </c>
      <c r="BR362">
        <v>4</v>
      </c>
      <c r="BS362" s="21">
        <f t="shared" si="78"/>
        <v>36.363636363636367</v>
      </c>
      <c r="BT362" t="s">
        <v>3471</v>
      </c>
      <c r="BU362">
        <v>3</v>
      </c>
      <c r="BX362" s="27">
        <v>1</v>
      </c>
      <c r="BY362">
        <v>3</v>
      </c>
      <c r="BZ362" s="21">
        <f t="shared" si="77"/>
        <v>27.27272727272727</v>
      </c>
      <c r="CA362">
        <v>2</v>
      </c>
      <c r="CB362">
        <v>1</v>
      </c>
      <c r="CE362" s="27">
        <v>0</v>
      </c>
    </row>
    <row r="363" spans="1:84" ht="15" customHeight="1" x14ac:dyDescent="0.2">
      <c r="A363" s="10">
        <v>362</v>
      </c>
      <c r="B363">
        <v>395</v>
      </c>
      <c r="C363" s="1">
        <v>44802.400000000001</v>
      </c>
      <c r="D363" s="1">
        <v>44802.400694444441</v>
      </c>
      <c r="E363">
        <v>0</v>
      </c>
      <c r="F363" t="s">
        <v>240</v>
      </c>
      <c r="G363">
        <v>100</v>
      </c>
      <c r="H363">
        <v>64</v>
      </c>
      <c r="I363">
        <v>1</v>
      </c>
      <c r="J363" s="1">
        <v>44802.400694444441</v>
      </c>
      <c r="K363" t="s">
        <v>7193</v>
      </c>
      <c r="L363" t="s">
        <v>242</v>
      </c>
      <c r="M363" t="s">
        <v>242</v>
      </c>
      <c r="N363" t="s">
        <v>7194</v>
      </c>
      <c r="O363" t="s">
        <v>7195</v>
      </c>
      <c r="P363">
        <v>34.029000000000003</v>
      </c>
      <c r="Q363">
        <v>-118.40049999999999</v>
      </c>
      <c r="R363" t="s">
        <v>245</v>
      </c>
      <c r="S363" t="s">
        <v>246</v>
      </c>
      <c r="T363" s="10" t="s">
        <v>7196</v>
      </c>
      <c r="U363" t="s">
        <v>7197</v>
      </c>
      <c r="V363">
        <v>963320106</v>
      </c>
      <c r="W363">
        <v>3630</v>
      </c>
      <c r="X363" s="10" t="s">
        <v>271</v>
      </c>
      <c r="Y363" s="10" t="s">
        <v>2346</v>
      </c>
      <c r="Z363" s="10">
        <v>2020</v>
      </c>
      <c r="AA363" s="10">
        <v>0.5</v>
      </c>
      <c r="AB363">
        <v>10</v>
      </c>
      <c r="AD363" s="10">
        <v>13</v>
      </c>
      <c r="AE363" t="s">
        <v>242</v>
      </c>
      <c r="AH363" s="22">
        <v>1</v>
      </c>
      <c r="AI363" s="10">
        <v>9</v>
      </c>
      <c r="AJ363" s="21">
        <f t="shared" si="70"/>
        <v>69.230769230769226</v>
      </c>
      <c r="AK363" s="22">
        <v>0</v>
      </c>
      <c r="AL363" s="19">
        <v>0</v>
      </c>
      <c r="AM363" s="36">
        <f>AL363/AD363*100</f>
        <v>0</v>
      </c>
      <c r="AN363" s="22">
        <v>0</v>
      </c>
      <c r="AO363" s="19">
        <v>0</v>
      </c>
      <c r="AP363" s="36">
        <f t="shared" si="72"/>
        <v>0</v>
      </c>
      <c r="AQ363" t="s">
        <v>7198</v>
      </c>
      <c r="AR363">
        <v>2</v>
      </c>
      <c r="AU363" s="22">
        <v>1</v>
      </c>
      <c r="AV363" s="10">
        <v>1</v>
      </c>
      <c r="AW363" s="21">
        <f t="shared" si="73"/>
        <v>7.6923076923076925</v>
      </c>
      <c r="AX363">
        <v>2</v>
      </c>
      <c r="BA363" s="22">
        <v>1</v>
      </c>
      <c r="BB363" s="10">
        <v>2</v>
      </c>
      <c r="BC363" s="21">
        <f t="shared" si="69"/>
        <v>15.384615384615385</v>
      </c>
      <c r="BD363" t="s">
        <v>242</v>
      </c>
      <c r="BG363" s="22">
        <v>0.5</v>
      </c>
      <c r="BH363" s="10"/>
      <c r="BI363" s="10"/>
      <c r="BJ363">
        <v>2</v>
      </c>
      <c r="BM363" s="22">
        <v>1</v>
      </c>
      <c r="BN363">
        <v>2</v>
      </c>
      <c r="BQ363" s="22">
        <v>1</v>
      </c>
      <c r="BR363" s="10">
        <v>4</v>
      </c>
      <c r="BS363" s="21">
        <f t="shared" si="78"/>
        <v>30.76923076923077</v>
      </c>
      <c r="BT363" s="10" t="s">
        <v>7199</v>
      </c>
      <c r="BU363" s="10">
        <v>1</v>
      </c>
      <c r="BV363" s="10"/>
      <c r="BW363" s="10"/>
      <c r="BX363" s="22">
        <v>1</v>
      </c>
      <c r="BY363" s="10">
        <v>3</v>
      </c>
      <c r="BZ363" s="21">
        <f t="shared" si="77"/>
        <v>23.076923076923077</v>
      </c>
      <c r="CA363" s="10">
        <v>2</v>
      </c>
      <c r="CB363" s="10">
        <v>1</v>
      </c>
      <c r="CC363" s="10"/>
      <c r="CD363" s="10"/>
      <c r="CE363" s="22">
        <v>0.5</v>
      </c>
      <c r="CF363" s="11" t="s">
        <v>7200</v>
      </c>
    </row>
    <row r="364" spans="1:84" ht="15" hidden="1" customHeight="1" x14ac:dyDescent="0.2">
      <c r="A364">
        <v>363</v>
      </c>
      <c r="B364">
        <v>396</v>
      </c>
      <c r="C364" s="1">
        <v>44802.401388888888</v>
      </c>
      <c r="D364" s="1">
        <v>44802.401388888888</v>
      </c>
      <c r="E364">
        <v>0</v>
      </c>
      <c r="F364" t="s">
        <v>240</v>
      </c>
      <c r="G364">
        <v>100</v>
      </c>
      <c r="H364">
        <v>51</v>
      </c>
      <c r="I364">
        <v>1</v>
      </c>
      <c r="J364" s="1">
        <v>44802.401388888888</v>
      </c>
      <c r="K364" t="s">
        <v>7219</v>
      </c>
      <c r="L364" t="s">
        <v>242</v>
      </c>
      <c r="M364" t="s">
        <v>242</v>
      </c>
      <c r="N364" t="s">
        <v>7220</v>
      </c>
      <c r="O364" t="s">
        <v>7221</v>
      </c>
      <c r="P364">
        <v>34.029000000000003</v>
      </c>
      <c r="Q364">
        <v>-118.40049999999999</v>
      </c>
      <c r="R364" t="s">
        <v>245</v>
      </c>
      <c r="S364" t="s">
        <v>246</v>
      </c>
      <c r="T364" t="s">
        <v>7222</v>
      </c>
      <c r="U364" t="s">
        <v>7223</v>
      </c>
      <c r="V364" t="s">
        <v>7224</v>
      </c>
      <c r="W364">
        <v>2650</v>
      </c>
      <c r="X364" t="s">
        <v>418</v>
      </c>
      <c r="Y364" t="s">
        <v>687</v>
      </c>
      <c r="Z364">
        <v>2019</v>
      </c>
      <c r="AA364">
        <v>0.5</v>
      </c>
      <c r="AB364">
        <v>10</v>
      </c>
      <c r="AD364">
        <v>13</v>
      </c>
      <c r="AE364" t="s">
        <v>242</v>
      </c>
      <c r="AH364" s="27">
        <v>1</v>
      </c>
      <c r="AI364">
        <v>11</v>
      </c>
      <c r="AJ364" s="21">
        <f t="shared" si="70"/>
        <v>84.615384615384613</v>
      </c>
      <c r="AK364" s="27">
        <v>1</v>
      </c>
      <c r="AL364">
        <v>4</v>
      </c>
      <c r="AM364" s="36">
        <f t="shared" si="71"/>
        <v>30.76923076923077</v>
      </c>
      <c r="AN364" s="27">
        <v>0</v>
      </c>
      <c r="AO364" s="24">
        <v>0</v>
      </c>
      <c r="AP364" s="36">
        <f t="shared" si="72"/>
        <v>0</v>
      </c>
      <c r="AQ364" t="s">
        <v>7225</v>
      </c>
      <c r="AR364">
        <v>2</v>
      </c>
      <c r="AU364" s="27">
        <v>1</v>
      </c>
      <c r="AV364">
        <v>1</v>
      </c>
      <c r="AW364" s="21">
        <f t="shared" si="73"/>
        <v>7.6923076923076925</v>
      </c>
      <c r="AX364">
        <v>2</v>
      </c>
      <c r="BA364" s="27">
        <v>1</v>
      </c>
      <c r="BB364">
        <v>2</v>
      </c>
      <c r="BC364" s="21">
        <f t="shared" si="69"/>
        <v>15.384615384615385</v>
      </c>
      <c r="BD364" t="s">
        <v>242</v>
      </c>
      <c r="BG364" s="27">
        <v>1</v>
      </c>
      <c r="BJ364">
        <v>2</v>
      </c>
      <c r="BM364" s="27">
        <v>1</v>
      </c>
      <c r="BN364">
        <v>2</v>
      </c>
      <c r="BQ364" s="27">
        <v>1</v>
      </c>
      <c r="BR364">
        <v>3</v>
      </c>
      <c r="BS364" s="21">
        <f t="shared" si="78"/>
        <v>23.076923076923077</v>
      </c>
      <c r="BU364">
        <v>1</v>
      </c>
      <c r="BX364" s="27">
        <v>0</v>
      </c>
      <c r="BY364" s="24">
        <v>0</v>
      </c>
      <c r="BZ364" s="21">
        <f t="shared" ref="BZ364:BZ365" si="79">BY364/AD364*100</f>
        <v>0</v>
      </c>
      <c r="CA364" t="s">
        <v>242</v>
      </c>
      <c r="CB364" t="s">
        <v>242</v>
      </c>
      <c r="CE364" s="27">
        <v>0</v>
      </c>
    </row>
    <row r="365" spans="1:84" ht="15" hidden="1" customHeight="1" x14ac:dyDescent="0.2">
      <c r="A365">
        <v>364</v>
      </c>
      <c r="B365">
        <v>397</v>
      </c>
      <c r="C365" s="1">
        <v>44802.402083333334</v>
      </c>
      <c r="D365" s="1">
        <v>44802.402777777781</v>
      </c>
      <c r="E365">
        <v>0</v>
      </c>
      <c r="F365" t="s">
        <v>240</v>
      </c>
      <c r="G365">
        <v>100</v>
      </c>
      <c r="H365">
        <v>60</v>
      </c>
      <c r="I365">
        <v>1</v>
      </c>
      <c r="J365" s="1">
        <v>44802.402777777781</v>
      </c>
      <c r="K365" t="s">
        <v>7232</v>
      </c>
      <c r="L365" t="s">
        <v>242</v>
      </c>
      <c r="M365" t="s">
        <v>242</v>
      </c>
      <c r="N365" t="s">
        <v>7233</v>
      </c>
      <c r="O365" t="s">
        <v>7234</v>
      </c>
      <c r="P365">
        <v>34.029000000000003</v>
      </c>
      <c r="Q365">
        <v>-118.40049999999999</v>
      </c>
      <c r="R365" t="s">
        <v>245</v>
      </c>
      <c r="S365" t="s">
        <v>246</v>
      </c>
      <c r="T365" t="s">
        <v>7235</v>
      </c>
      <c r="U365" t="s">
        <v>7236</v>
      </c>
      <c r="V365">
        <v>958102105</v>
      </c>
      <c r="W365">
        <v>3572</v>
      </c>
      <c r="X365" t="s">
        <v>297</v>
      </c>
      <c r="Y365" t="s">
        <v>4620</v>
      </c>
      <c r="Z365">
        <v>2020</v>
      </c>
      <c r="AA365">
        <v>0.5</v>
      </c>
      <c r="AB365">
        <v>15</v>
      </c>
      <c r="AD365">
        <v>8</v>
      </c>
      <c r="AE365" t="s">
        <v>242</v>
      </c>
      <c r="AH365" s="27">
        <v>0</v>
      </c>
      <c r="AI365" s="24">
        <v>0</v>
      </c>
      <c r="AJ365" s="21">
        <f>AI365/AD365*100</f>
        <v>0</v>
      </c>
      <c r="AK365" s="27">
        <v>0</v>
      </c>
      <c r="AL365" s="24">
        <v>0</v>
      </c>
      <c r="AM365" s="36">
        <f t="shared" si="71"/>
        <v>0</v>
      </c>
      <c r="AN365" s="27">
        <v>0</v>
      </c>
      <c r="AO365" s="24">
        <v>0</v>
      </c>
      <c r="AP365" s="36">
        <f t="shared" si="72"/>
        <v>0</v>
      </c>
      <c r="AR365" t="s">
        <v>242</v>
      </c>
      <c r="AU365" s="27">
        <v>1</v>
      </c>
      <c r="AV365">
        <v>1</v>
      </c>
      <c r="AW365" s="21">
        <f t="shared" si="73"/>
        <v>12.5</v>
      </c>
      <c r="AX365">
        <v>2</v>
      </c>
      <c r="BA365" s="27">
        <v>1</v>
      </c>
      <c r="BB365">
        <v>2</v>
      </c>
      <c r="BC365" s="21">
        <f t="shared" si="69"/>
        <v>25</v>
      </c>
      <c r="BD365" t="s">
        <v>242</v>
      </c>
      <c r="BG365" s="27">
        <v>1</v>
      </c>
      <c r="BJ365">
        <v>2</v>
      </c>
      <c r="BM365" s="27">
        <v>1</v>
      </c>
      <c r="BN365">
        <v>2</v>
      </c>
      <c r="BQ365" s="27">
        <v>1</v>
      </c>
      <c r="BR365">
        <v>4</v>
      </c>
      <c r="BS365" s="21">
        <f t="shared" si="78"/>
        <v>50</v>
      </c>
      <c r="BU365">
        <v>1</v>
      </c>
      <c r="BX365" s="27">
        <v>0</v>
      </c>
      <c r="BY365" s="24">
        <v>0</v>
      </c>
      <c r="BZ365" s="21">
        <f t="shared" si="79"/>
        <v>0</v>
      </c>
      <c r="CA365" t="s">
        <v>242</v>
      </c>
      <c r="CB365" t="s">
        <v>242</v>
      </c>
      <c r="CE365" s="27">
        <v>0</v>
      </c>
    </row>
    <row r="366" spans="1:84" ht="15" hidden="1" customHeight="1" x14ac:dyDescent="0.2">
      <c r="A366">
        <v>365</v>
      </c>
      <c r="B366">
        <v>398</v>
      </c>
      <c r="C366" s="1">
        <v>44802.402777777781</v>
      </c>
      <c r="D366" s="1">
        <v>44802.40347222222</v>
      </c>
      <c r="E366">
        <v>0</v>
      </c>
      <c r="F366" t="s">
        <v>240</v>
      </c>
      <c r="G366">
        <v>100</v>
      </c>
      <c r="H366">
        <v>66</v>
      </c>
      <c r="I366">
        <v>1</v>
      </c>
      <c r="J366" s="1">
        <v>44802.40347222222</v>
      </c>
      <c r="K366" t="s">
        <v>7254</v>
      </c>
      <c r="L366" t="s">
        <v>242</v>
      </c>
      <c r="M366" t="s">
        <v>242</v>
      </c>
      <c r="N366" t="s">
        <v>7255</v>
      </c>
      <c r="O366" t="s">
        <v>7256</v>
      </c>
      <c r="P366">
        <v>34.029000000000003</v>
      </c>
      <c r="Q366">
        <v>-118.40049999999999</v>
      </c>
      <c r="R366" t="s">
        <v>245</v>
      </c>
      <c r="S366" t="s">
        <v>246</v>
      </c>
      <c r="T366" t="s">
        <v>7257</v>
      </c>
      <c r="U366" t="s">
        <v>7258</v>
      </c>
      <c r="V366" t="s">
        <v>7259</v>
      </c>
      <c r="W366">
        <v>6798</v>
      </c>
      <c r="X366" t="s">
        <v>659</v>
      </c>
      <c r="Y366" t="s">
        <v>660</v>
      </c>
      <c r="Z366">
        <v>2020</v>
      </c>
      <c r="AA366">
        <v>1</v>
      </c>
      <c r="AB366">
        <v>11</v>
      </c>
      <c r="AD366">
        <v>11</v>
      </c>
      <c r="AE366" t="s">
        <v>242</v>
      </c>
      <c r="AH366" s="27">
        <v>1</v>
      </c>
      <c r="AI366">
        <v>6</v>
      </c>
      <c r="AJ366" s="21">
        <f t="shared" si="70"/>
        <v>54.54545454545454</v>
      </c>
      <c r="AK366" s="27">
        <v>0</v>
      </c>
      <c r="AL366" s="24">
        <v>0</v>
      </c>
      <c r="AM366" s="36">
        <f t="shared" si="71"/>
        <v>0</v>
      </c>
      <c r="AN366" s="27">
        <v>0</v>
      </c>
      <c r="AO366" s="24">
        <v>0</v>
      </c>
      <c r="AP366" s="36">
        <f t="shared" si="72"/>
        <v>0</v>
      </c>
      <c r="AQ366" t="s">
        <v>7260</v>
      </c>
      <c r="AR366">
        <v>3</v>
      </c>
      <c r="AU366" s="27">
        <v>1</v>
      </c>
      <c r="AV366">
        <v>1</v>
      </c>
      <c r="AW366" s="21">
        <f t="shared" si="73"/>
        <v>9.0909090909090917</v>
      </c>
      <c r="AX366">
        <v>2</v>
      </c>
      <c r="BA366" s="27">
        <v>1</v>
      </c>
      <c r="BB366">
        <v>2</v>
      </c>
      <c r="BC366" s="21">
        <f t="shared" si="69"/>
        <v>18.181818181818183</v>
      </c>
      <c r="BD366" t="s">
        <v>242</v>
      </c>
      <c r="BG366" s="27">
        <v>1</v>
      </c>
      <c r="BH366">
        <v>4.3</v>
      </c>
      <c r="BJ366">
        <v>2</v>
      </c>
      <c r="BM366" s="27">
        <v>1</v>
      </c>
      <c r="BN366">
        <v>2</v>
      </c>
      <c r="BQ366" s="27">
        <v>1</v>
      </c>
      <c r="BR366">
        <v>4</v>
      </c>
      <c r="BS366" s="21">
        <f t="shared" si="78"/>
        <v>36.363636363636367</v>
      </c>
      <c r="BT366" t="s">
        <v>3471</v>
      </c>
      <c r="BU366">
        <v>3</v>
      </c>
      <c r="BX366" s="27">
        <v>1</v>
      </c>
      <c r="BY366">
        <v>5</v>
      </c>
      <c r="BZ366" s="21">
        <f t="shared" ref="BZ366:BZ380" si="80">BY366/AD366*100</f>
        <v>45.454545454545453</v>
      </c>
      <c r="CA366">
        <v>2</v>
      </c>
      <c r="CB366">
        <v>1</v>
      </c>
      <c r="CE366" s="27">
        <v>0</v>
      </c>
    </row>
    <row r="367" spans="1:84" ht="15" hidden="1" customHeight="1" x14ac:dyDescent="0.2">
      <c r="A367">
        <v>366</v>
      </c>
      <c r="B367">
        <v>399</v>
      </c>
      <c r="C367" s="1">
        <v>44802.40347222222</v>
      </c>
      <c r="D367" s="1">
        <v>44802.404166666667</v>
      </c>
      <c r="E367">
        <v>0</v>
      </c>
      <c r="F367" t="s">
        <v>240</v>
      </c>
      <c r="G367">
        <v>100</v>
      </c>
      <c r="H367">
        <v>58</v>
      </c>
      <c r="I367">
        <v>1</v>
      </c>
      <c r="J367" s="1">
        <v>44802.404166666667</v>
      </c>
      <c r="K367" t="s">
        <v>7273</v>
      </c>
      <c r="L367" t="s">
        <v>242</v>
      </c>
      <c r="M367" t="s">
        <v>242</v>
      </c>
      <c r="N367" t="s">
        <v>7274</v>
      </c>
      <c r="O367" t="s">
        <v>7275</v>
      </c>
      <c r="P367">
        <v>34.029000000000003</v>
      </c>
      <c r="Q367">
        <v>-118.40049999999999</v>
      </c>
      <c r="R367" t="s">
        <v>245</v>
      </c>
      <c r="S367" t="s">
        <v>246</v>
      </c>
      <c r="T367" t="s">
        <v>7276</v>
      </c>
      <c r="U367" t="s">
        <v>7277</v>
      </c>
      <c r="V367">
        <v>949746101</v>
      </c>
      <c r="W367">
        <v>6020</v>
      </c>
      <c r="X367" t="s">
        <v>319</v>
      </c>
      <c r="Y367" t="s">
        <v>913</v>
      </c>
      <c r="Z367">
        <v>2020</v>
      </c>
      <c r="AA367">
        <v>0.5</v>
      </c>
      <c r="AB367">
        <v>4</v>
      </c>
      <c r="AD367">
        <v>12</v>
      </c>
      <c r="AE367" t="s">
        <v>242</v>
      </c>
      <c r="AH367" s="27">
        <v>1</v>
      </c>
      <c r="AI367">
        <v>5</v>
      </c>
      <c r="AJ367" s="21">
        <f t="shared" si="70"/>
        <v>41.666666666666671</v>
      </c>
      <c r="AK367" s="27">
        <v>1</v>
      </c>
      <c r="AL367">
        <v>1</v>
      </c>
      <c r="AM367" s="36">
        <f t="shared" si="71"/>
        <v>8.3333333333333321</v>
      </c>
      <c r="AN367" s="27">
        <v>1</v>
      </c>
      <c r="AO367">
        <v>1</v>
      </c>
      <c r="AP367" s="36">
        <f t="shared" si="72"/>
        <v>8.3333333333333321</v>
      </c>
      <c r="AQ367" t="s">
        <v>7278</v>
      </c>
      <c r="AR367" t="s">
        <v>242</v>
      </c>
      <c r="AU367" s="27">
        <v>1</v>
      </c>
      <c r="AV367">
        <v>1</v>
      </c>
      <c r="AW367" s="21">
        <f t="shared" si="73"/>
        <v>8.3333333333333321</v>
      </c>
      <c r="AX367">
        <v>2</v>
      </c>
      <c r="BA367" s="27">
        <v>1</v>
      </c>
      <c r="BB367">
        <v>3</v>
      </c>
      <c r="BC367" s="21">
        <f t="shared" si="69"/>
        <v>25</v>
      </c>
      <c r="BD367" t="s">
        <v>242</v>
      </c>
      <c r="BG367" s="27">
        <v>1</v>
      </c>
      <c r="BH367">
        <v>2.6</v>
      </c>
      <c r="BJ367">
        <v>2</v>
      </c>
      <c r="BM367" s="27">
        <v>1</v>
      </c>
      <c r="BN367">
        <v>2</v>
      </c>
      <c r="BQ367" s="27">
        <v>1</v>
      </c>
      <c r="BR367">
        <v>3</v>
      </c>
      <c r="BS367" s="21">
        <f t="shared" si="78"/>
        <v>25</v>
      </c>
      <c r="BT367" t="s">
        <v>7279</v>
      </c>
      <c r="BU367">
        <v>1</v>
      </c>
      <c r="BX367" s="27">
        <v>1</v>
      </c>
      <c r="BY367">
        <v>3</v>
      </c>
      <c r="BZ367" s="21">
        <f t="shared" si="80"/>
        <v>25</v>
      </c>
      <c r="CA367">
        <v>2</v>
      </c>
      <c r="CB367">
        <v>1</v>
      </c>
      <c r="CE367" s="27">
        <v>0</v>
      </c>
    </row>
    <row r="368" spans="1:84" ht="15" hidden="1" customHeight="1" x14ac:dyDescent="0.2">
      <c r="A368">
        <v>367</v>
      </c>
      <c r="B368">
        <v>400</v>
      </c>
      <c r="C368" s="1">
        <v>44802.404166666667</v>
      </c>
      <c r="D368" s="1">
        <v>44802.404861111114</v>
      </c>
      <c r="E368">
        <v>0</v>
      </c>
      <c r="F368" t="s">
        <v>240</v>
      </c>
      <c r="G368">
        <v>100</v>
      </c>
      <c r="H368">
        <v>52</v>
      </c>
      <c r="I368">
        <v>1</v>
      </c>
      <c r="J368" s="1">
        <v>44802.404861111114</v>
      </c>
      <c r="K368" t="s">
        <v>7302</v>
      </c>
      <c r="L368" t="s">
        <v>242</v>
      </c>
      <c r="M368" t="s">
        <v>242</v>
      </c>
      <c r="N368" t="s">
        <v>7303</v>
      </c>
      <c r="O368" t="s">
        <v>7304</v>
      </c>
      <c r="P368">
        <v>34.029000000000003</v>
      </c>
      <c r="Q368">
        <v>-118.40049999999999</v>
      </c>
      <c r="R368" t="s">
        <v>245</v>
      </c>
      <c r="S368" t="s">
        <v>246</v>
      </c>
      <c r="T368" t="s">
        <v>7305</v>
      </c>
      <c r="U368" t="s">
        <v>7306</v>
      </c>
      <c r="V368">
        <v>254687106</v>
      </c>
      <c r="W368">
        <v>4888</v>
      </c>
      <c r="X368" t="s">
        <v>1487</v>
      </c>
      <c r="Y368" t="s">
        <v>5466</v>
      </c>
      <c r="Z368">
        <v>2020</v>
      </c>
      <c r="AA368">
        <v>0</v>
      </c>
      <c r="AD368">
        <v>10</v>
      </c>
      <c r="AE368" t="s">
        <v>242</v>
      </c>
      <c r="AH368" s="27">
        <v>0</v>
      </c>
      <c r="AI368" s="24">
        <v>0</v>
      </c>
      <c r="AJ368" s="21">
        <f t="shared" si="70"/>
        <v>0</v>
      </c>
      <c r="AK368" s="27">
        <v>0</v>
      </c>
      <c r="AL368" s="24">
        <v>0</v>
      </c>
      <c r="AM368" s="36">
        <f t="shared" si="71"/>
        <v>0</v>
      </c>
      <c r="AN368" s="27">
        <v>0</v>
      </c>
      <c r="AO368" s="24">
        <v>0</v>
      </c>
      <c r="AP368" s="36">
        <f t="shared" si="72"/>
        <v>0</v>
      </c>
      <c r="AR368" t="s">
        <v>242</v>
      </c>
      <c r="AU368" s="27">
        <v>0</v>
      </c>
      <c r="AV368" t="s">
        <v>242</v>
      </c>
      <c r="AW368" s="21" t="s">
        <v>242</v>
      </c>
      <c r="AX368" t="s">
        <v>242</v>
      </c>
      <c r="BA368" s="27">
        <v>0</v>
      </c>
      <c r="BB368" t="s">
        <v>242</v>
      </c>
      <c r="BC368" s="21" t="s">
        <v>242</v>
      </c>
      <c r="BD368" t="s">
        <v>242</v>
      </c>
      <c r="BG368" s="27">
        <v>0</v>
      </c>
      <c r="BJ368" t="s">
        <v>242</v>
      </c>
      <c r="BM368" s="27">
        <v>1</v>
      </c>
      <c r="BN368">
        <v>2</v>
      </c>
      <c r="BQ368" s="27">
        <v>1</v>
      </c>
      <c r="BR368">
        <v>4</v>
      </c>
      <c r="BS368" s="21">
        <f t="shared" si="78"/>
        <v>40</v>
      </c>
      <c r="BT368" t="s">
        <v>7307</v>
      </c>
      <c r="BU368">
        <v>1</v>
      </c>
      <c r="BX368" s="27">
        <v>1</v>
      </c>
      <c r="BY368">
        <v>3</v>
      </c>
      <c r="BZ368" s="21">
        <f t="shared" si="80"/>
        <v>30</v>
      </c>
      <c r="CA368">
        <v>2</v>
      </c>
      <c r="CB368">
        <v>1</v>
      </c>
      <c r="CE368" s="27">
        <v>0</v>
      </c>
    </row>
    <row r="369" spans="1:84" ht="15" hidden="1" customHeight="1" x14ac:dyDescent="0.2">
      <c r="A369">
        <v>368</v>
      </c>
      <c r="B369">
        <v>401</v>
      </c>
      <c r="C369" s="1">
        <v>44802.404861111114</v>
      </c>
      <c r="D369" s="1">
        <v>44802.405555555553</v>
      </c>
      <c r="E369">
        <v>0</v>
      </c>
      <c r="F369" t="s">
        <v>240</v>
      </c>
      <c r="G369">
        <v>100</v>
      </c>
      <c r="H369">
        <v>55</v>
      </c>
      <c r="I369">
        <v>1</v>
      </c>
      <c r="J369" s="1">
        <v>44802.405555555553</v>
      </c>
      <c r="K369" t="s">
        <v>7323</v>
      </c>
      <c r="L369" t="s">
        <v>242</v>
      </c>
      <c r="M369" t="s">
        <v>242</v>
      </c>
      <c r="N369" t="s">
        <v>7324</v>
      </c>
      <c r="O369" t="s">
        <v>7325</v>
      </c>
      <c r="P369">
        <v>34.029000000000003</v>
      </c>
      <c r="Q369">
        <v>-118.40049999999999</v>
      </c>
      <c r="R369" t="s">
        <v>245</v>
      </c>
      <c r="S369" t="s">
        <v>246</v>
      </c>
      <c r="T369" t="s">
        <v>7326</v>
      </c>
      <c r="U369" t="s">
        <v>7327</v>
      </c>
      <c r="V369">
        <v>931427108</v>
      </c>
      <c r="W369">
        <v>5912</v>
      </c>
      <c r="X369" t="s">
        <v>326</v>
      </c>
      <c r="Y369" t="s">
        <v>327</v>
      </c>
      <c r="Z369">
        <v>2020</v>
      </c>
      <c r="AA369">
        <v>1</v>
      </c>
      <c r="AB369">
        <v>7</v>
      </c>
      <c r="AD369">
        <v>12</v>
      </c>
      <c r="AE369" t="s">
        <v>242</v>
      </c>
      <c r="AH369" s="27">
        <v>0</v>
      </c>
      <c r="AI369" s="24">
        <v>0</v>
      </c>
      <c r="AJ369" s="21">
        <f t="shared" si="70"/>
        <v>0</v>
      </c>
      <c r="AK369" s="27">
        <v>0</v>
      </c>
      <c r="AL369" s="24">
        <v>0</v>
      </c>
      <c r="AM369" s="36">
        <f t="shared" si="71"/>
        <v>0</v>
      </c>
      <c r="AN369" s="27">
        <v>0</v>
      </c>
      <c r="AO369" s="24">
        <v>0</v>
      </c>
      <c r="AP369" s="36">
        <f t="shared" si="72"/>
        <v>0</v>
      </c>
      <c r="AR369" t="s">
        <v>242</v>
      </c>
      <c r="AU369" s="27">
        <v>1</v>
      </c>
      <c r="AV369">
        <v>1</v>
      </c>
      <c r="AW369" s="21">
        <f t="shared" ref="AW369:AW400" si="81">AV369/AD369*100</f>
        <v>8.3333333333333321</v>
      </c>
      <c r="AX369">
        <v>2</v>
      </c>
      <c r="BA369" s="27">
        <v>1</v>
      </c>
      <c r="BB369">
        <v>2</v>
      </c>
      <c r="BC369" s="21">
        <f t="shared" ref="BC369:BC400" si="82">BB369/AD369*100</f>
        <v>16.666666666666664</v>
      </c>
      <c r="BD369" t="s">
        <v>242</v>
      </c>
      <c r="BG369" s="27">
        <v>1</v>
      </c>
      <c r="BH369">
        <v>9.9</v>
      </c>
      <c r="BJ369">
        <v>2</v>
      </c>
      <c r="BM369" s="27">
        <v>1</v>
      </c>
      <c r="BN369">
        <v>2</v>
      </c>
      <c r="BQ369" s="27">
        <v>1</v>
      </c>
      <c r="BR369">
        <v>5</v>
      </c>
      <c r="BS369" s="21">
        <f t="shared" si="78"/>
        <v>41.666666666666671</v>
      </c>
      <c r="BT369" t="s">
        <v>7328</v>
      </c>
      <c r="BU369">
        <v>3</v>
      </c>
      <c r="BX369" s="27">
        <v>1</v>
      </c>
      <c r="BY369">
        <v>4</v>
      </c>
      <c r="BZ369" s="21">
        <f t="shared" si="80"/>
        <v>33.333333333333329</v>
      </c>
      <c r="CA369">
        <v>1</v>
      </c>
      <c r="CB369">
        <v>3</v>
      </c>
      <c r="CE369" s="27">
        <v>0</v>
      </c>
    </row>
    <row r="370" spans="1:84" ht="15" hidden="1" customHeight="1" x14ac:dyDescent="0.2">
      <c r="A370">
        <v>369</v>
      </c>
      <c r="B370">
        <v>402</v>
      </c>
      <c r="C370" s="1">
        <v>44802.40625</v>
      </c>
      <c r="D370" s="1">
        <v>44802.40625</v>
      </c>
      <c r="E370">
        <v>0</v>
      </c>
      <c r="F370" t="s">
        <v>240</v>
      </c>
      <c r="G370">
        <v>100</v>
      </c>
      <c r="H370">
        <v>52</v>
      </c>
      <c r="I370">
        <v>1</v>
      </c>
      <c r="J370" s="1">
        <v>44802.40625</v>
      </c>
      <c r="K370" t="s">
        <v>7349</v>
      </c>
      <c r="L370" t="s">
        <v>242</v>
      </c>
      <c r="M370" t="s">
        <v>242</v>
      </c>
      <c r="N370" t="s">
        <v>7350</v>
      </c>
      <c r="O370" t="s">
        <v>7351</v>
      </c>
      <c r="P370">
        <v>34.029000000000003</v>
      </c>
      <c r="Q370">
        <v>-118.40049999999999</v>
      </c>
      <c r="R370" t="s">
        <v>245</v>
      </c>
      <c r="S370" t="s">
        <v>246</v>
      </c>
      <c r="T370" t="s">
        <v>7352</v>
      </c>
      <c r="U370" t="s">
        <v>7353</v>
      </c>
      <c r="V370" t="s">
        <v>7354</v>
      </c>
      <c r="W370">
        <v>6099</v>
      </c>
      <c r="X370" t="s">
        <v>297</v>
      </c>
      <c r="Y370" t="s">
        <v>765</v>
      </c>
      <c r="Z370">
        <v>2020</v>
      </c>
      <c r="AA370">
        <v>0.5</v>
      </c>
      <c r="AD370">
        <v>12</v>
      </c>
      <c r="AE370" t="s">
        <v>242</v>
      </c>
      <c r="AH370" s="27">
        <v>0</v>
      </c>
      <c r="AI370" s="24">
        <v>0</v>
      </c>
      <c r="AJ370" s="21">
        <f t="shared" si="70"/>
        <v>0</v>
      </c>
      <c r="AK370" s="27">
        <v>0</v>
      </c>
      <c r="AL370" s="24">
        <v>0</v>
      </c>
      <c r="AM370" s="36">
        <f t="shared" si="71"/>
        <v>0</v>
      </c>
      <c r="AN370" s="27">
        <v>0</v>
      </c>
      <c r="AO370" s="24">
        <v>0</v>
      </c>
      <c r="AP370" s="36">
        <f t="shared" si="72"/>
        <v>0</v>
      </c>
      <c r="AR370" t="s">
        <v>242</v>
      </c>
      <c r="AU370" s="27">
        <v>1</v>
      </c>
      <c r="AV370">
        <v>1</v>
      </c>
      <c r="AW370" s="21">
        <f t="shared" si="81"/>
        <v>8.3333333333333321</v>
      </c>
      <c r="AX370">
        <v>2</v>
      </c>
      <c r="BA370" s="27">
        <v>1</v>
      </c>
      <c r="BB370">
        <v>2</v>
      </c>
      <c r="BC370" s="21">
        <f t="shared" si="82"/>
        <v>16.666666666666664</v>
      </c>
      <c r="BD370" t="s">
        <v>242</v>
      </c>
      <c r="BG370" s="27">
        <v>1</v>
      </c>
      <c r="BH370">
        <v>7.3</v>
      </c>
      <c r="BJ370">
        <v>2</v>
      </c>
      <c r="BM370" s="27">
        <v>1</v>
      </c>
      <c r="BN370">
        <v>2</v>
      </c>
      <c r="BQ370" s="27">
        <v>1</v>
      </c>
      <c r="BR370">
        <v>4</v>
      </c>
      <c r="BS370" s="21">
        <f t="shared" si="78"/>
        <v>33.333333333333329</v>
      </c>
      <c r="BU370">
        <v>1</v>
      </c>
      <c r="BX370" s="27">
        <v>1</v>
      </c>
      <c r="BY370">
        <v>3</v>
      </c>
      <c r="BZ370" s="21">
        <f t="shared" si="80"/>
        <v>25</v>
      </c>
      <c r="CA370">
        <v>2</v>
      </c>
      <c r="CB370">
        <v>1</v>
      </c>
      <c r="CE370" s="27">
        <v>0</v>
      </c>
    </row>
    <row r="371" spans="1:84" ht="15" hidden="1" customHeight="1" x14ac:dyDescent="0.2">
      <c r="A371">
        <v>370</v>
      </c>
      <c r="B371">
        <v>403</v>
      </c>
      <c r="C371" s="1">
        <v>44802.40902777778</v>
      </c>
      <c r="D371" s="1">
        <v>44802.409722222219</v>
      </c>
      <c r="E371">
        <v>0</v>
      </c>
      <c r="F371" t="s">
        <v>240</v>
      </c>
      <c r="G371">
        <v>100</v>
      </c>
      <c r="H371">
        <v>51</v>
      </c>
      <c r="I371">
        <v>1</v>
      </c>
      <c r="J371" s="1">
        <v>44802.409722222219</v>
      </c>
      <c r="K371" t="s">
        <v>7369</v>
      </c>
      <c r="L371" t="s">
        <v>242</v>
      </c>
      <c r="M371" t="s">
        <v>242</v>
      </c>
      <c r="N371" t="s">
        <v>7370</v>
      </c>
      <c r="O371" t="s">
        <v>7371</v>
      </c>
      <c r="P371">
        <v>34.029000000000003</v>
      </c>
      <c r="Q371">
        <v>-118.40049999999999</v>
      </c>
      <c r="R371" t="s">
        <v>245</v>
      </c>
      <c r="S371" t="s">
        <v>246</v>
      </c>
      <c r="T371" t="s">
        <v>7372</v>
      </c>
      <c r="U371" t="s">
        <v>7373</v>
      </c>
      <c r="V371" t="s">
        <v>7374</v>
      </c>
      <c r="W371">
        <v>4888</v>
      </c>
      <c r="X371" t="s">
        <v>1487</v>
      </c>
      <c r="Y371" t="s">
        <v>1488</v>
      </c>
      <c r="Z371">
        <v>2019</v>
      </c>
      <c r="AA371">
        <v>0</v>
      </c>
      <c r="AD371">
        <v>13</v>
      </c>
      <c r="AE371" t="s">
        <v>242</v>
      </c>
      <c r="AH371" s="27">
        <v>0</v>
      </c>
      <c r="AI371" s="24">
        <v>0</v>
      </c>
      <c r="AJ371" s="21">
        <f t="shared" si="70"/>
        <v>0</v>
      </c>
      <c r="AK371" s="27">
        <v>0</v>
      </c>
      <c r="AL371" s="24">
        <v>0</v>
      </c>
      <c r="AM371" s="36">
        <f t="shared" si="71"/>
        <v>0</v>
      </c>
      <c r="AN371" s="27">
        <v>0</v>
      </c>
      <c r="AO371" s="24">
        <v>0</v>
      </c>
      <c r="AP371" s="36">
        <f t="shared" si="72"/>
        <v>0</v>
      </c>
      <c r="AR371" t="s">
        <v>242</v>
      </c>
      <c r="AU371" s="27">
        <v>1</v>
      </c>
      <c r="AV371">
        <v>1</v>
      </c>
      <c r="AW371" s="21">
        <f t="shared" si="81"/>
        <v>7.6923076923076925</v>
      </c>
      <c r="AX371">
        <v>2</v>
      </c>
      <c r="BA371" s="27">
        <v>1</v>
      </c>
      <c r="BB371">
        <v>2</v>
      </c>
      <c r="BC371" s="21">
        <f t="shared" si="82"/>
        <v>15.384615384615385</v>
      </c>
      <c r="BD371" t="s">
        <v>242</v>
      </c>
      <c r="BG371" s="27">
        <v>1</v>
      </c>
      <c r="BJ371">
        <v>2</v>
      </c>
      <c r="BM371" s="27">
        <v>1</v>
      </c>
      <c r="BN371">
        <v>2</v>
      </c>
      <c r="BQ371" s="27">
        <v>1</v>
      </c>
      <c r="BR371">
        <v>7</v>
      </c>
      <c r="BS371" s="21">
        <f t="shared" si="78"/>
        <v>53.846153846153847</v>
      </c>
      <c r="BU371">
        <v>1</v>
      </c>
      <c r="BX371" s="27">
        <v>0</v>
      </c>
      <c r="BY371" s="24">
        <v>0</v>
      </c>
      <c r="BZ371" s="21">
        <f t="shared" si="80"/>
        <v>0</v>
      </c>
      <c r="CA371" t="s">
        <v>242</v>
      </c>
      <c r="CB371" t="s">
        <v>242</v>
      </c>
      <c r="CE371" s="27">
        <v>0</v>
      </c>
    </row>
    <row r="372" spans="1:84" ht="15" hidden="1" customHeight="1" x14ac:dyDescent="0.2">
      <c r="A372">
        <v>371</v>
      </c>
      <c r="B372">
        <v>404</v>
      </c>
      <c r="C372" s="1">
        <v>44802.409722222219</v>
      </c>
      <c r="D372" s="1">
        <v>44802.410416666666</v>
      </c>
      <c r="E372">
        <v>0</v>
      </c>
      <c r="F372" t="s">
        <v>240</v>
      </c>
      <c r="G372">
        <v>100</v>
      </c>
      <c r="H372">
        <v>58</v>
      </c>
      <c r="I372">
        <v>1</v>
      </c>
      <c r="J372" s="1">
        <v>44802.410416666666</v>
      </c>
      <c r="K372" t="s">
        <v>7389</v>
      </c>
      <c r="L372" t="s">
        <v>242</v>
      </c>
      <c r="M372" t="s">
        <v>242</v>
      </c>
      <c r="N372" t="s">
        <v>7390</v>
      </c>
      <c r="O372" t="s">
        <v>7391</v>
      </c>
      <c r="P372">
        <v>34.029000000000003</v>
      </c>
      <c r="Q372">
        <v>-118.40049999999999</v>
      </c>
      <c r="R372" t="s">
        <v>245</v>
      </c>
      <c r="S372" t="s">
        <v>246</v>
      </c>
      <c r="T372" t="s">
        <v>7392</v>
      </c>
      <c r="U372" t="s">
        <v>7393</v>
      </c>
      <c r="V372" t="s">
        <v>7394</v>
      </c>
      <c r="W372">
        <v>2834</v>
      </c>
      <c r="X372" t="s">
        <v>350</v>
      </c>
      <c r="Y372" t="s">
        <v>2570</v>
      </c>
      <c r="Z372">
        <v>2020</v>
      </c>
      <c r="AA372">
        <v>0.5</v>
      </c>
      <c r="AB372">
        <v>9</v>
      </c>
      <c r="AD372">
        <v>10</v>
      </c>
      <c r="AE372" t="s">
        <v>242</v>
      </c>
      <c r="AH372" s="27">
        <v>1</v>
      </c>
      <c r="AI372">
        <v>9</v>
      </c>
      <c r="AJ372" s="21">
        <f t="shared" si="70"/>
        <v>90</v>
      </c>
      <c r="AK372" s="27">
        <v>0</v>
      </c>
      <c r="AL372" s="24">
        <v>0</v>
      </c>
      <c r="AM372" s="36">
        <f t="shared" si="71"/>
        <v>0</v>
      </c>
      <c r="AN372" s="27">
        <v>0</v>
      </c>
      <c r="AO372" s="24">
        <v>0</v>
      </c>
      <c r="AP372" s="36">
        <f t="shared" si="72"/>
        <v>0</v>
      </c>
      <c r="AR372">
        <v>3</v>
      </c>
      <c r="AU372" s="27">
        <v>1</v>
      </c>
      <c r="AV372">
        <v>1</v>
      </c>
      <c r="AW372" s="21">
        <f t="shared" si="81"/>
        <v>10</v>
      </c>
      <c r="AX372">
        <v>2</v>
      </c>
      <c r="BA372" s="27">
        <v>1</v>
      </c>
      <c r="BB372">
        <v>2</v>
      </c>
      <c r="BC372" s="21">
        <f t="shared" si="82"/>
        <v>20</v>
      </c>
      <c r="BD372" t="s">
        <v>242</v>
      </c>
      <c r="BG372" s="27">
        <v>1</v>
      </c>
      <c r="BJ372">
        <v>2</v>
      </c>
      <c r="BM372" s="27">
        <v>1</v>
      </c>
      <c r="BN372">
        <v>2</v>
      </c>
      <c r="BQ372" s="27">
        <v>1</v>
      </c>
      <c r="BR372">
        <v>4</v>
      </c>
      <c r="BS372" s="21">
        <f t="shared" si="78"/>
        <v>40</v>
      </c>
      <c r="BU372">
        <v>3</v>
      </c>
      <c r="BX372" s="27">
        <v>1</v>
      </c>
      <c r="BY372">
        <v>4</v>
      </c>
      <c r="BZ372" s="21">
        <f t="shared" si="80"/>
        <v>40</v>
      </c>
      <c r="CA372">
        <v>2</v>
      </c>
      <c r="CB372">
        <v>1</v>
      </c>
      <c r="CE372" s="27">
        <v>0</v>
      </c>
    </row>
    <row r="373" spans="1:84" ht="15" hidden="1" customHeight="1" x14ac:dyDescent="0.2">
      <c r="A373">
        <v>372</v>
      </c>
      <c r="B373">
        <v>405</v>
      </c>
      <c r="C373" s="1">
        <v>44802.410416666666</v>
      </c>
      <c r="D373" s="1">
        <v>44802.411111111112</v>
      </c>
      <c r="E373">
        <v>0</v>
      </c>
      <c r="F373" t="s">
        <v>240</v>
      </c>
      <c r="G373">
        <v>100</v>
      </c>
      <c r="H373">
        <v>58</v>
      </c>
      <c r="I373">
        <v>1</v>
      </c>
      <c r="J373" s="1">
        <v>44802.411111111112</v>
      </c>
      <c r="K373" t="s">
        <v>7398</v>
      </c>
      <c r="L373" t="s">
        <v>242</v>
      </c>
      <c r="M373" t="s">
        <v>242</v>
      </c>
      <c r="N373" t="s">
        <v>7399</v>
      </c>
      <c r="O373" t="s">
        <v>7400</v>
      </c>
      <c r="P373">
        <v>34.029000000000003</v>
      </c>
      <c r="Q373">
        <v>-118.40049999999999</v>
      </c>
      <c r="R373" t="s">
        <v>245</v>
      </c>
      <c r="S373" t="s">
        <v>246</v>
      </c>
      <c r="T373" t="s">
        <v>7401</v>
      </c>
      <c r="U373" t="s">
        <v>7402</v>
      </c>
      <c r="V373" t="s">
        <v>7403</v>
      </c>
      <c r="W373">
        <v>4812</v>
      </c>
      <c r="X373" t="s">
        <v>1487</v>
      </c>
      <c r="Y373" t="s">
        <v>4350</v>
      </c>
      <c r="Z373">
        <v>2019</v>
      </c>
      <c r="AA373">
        <v>0.5</v>
      </c>
      <c r="AB373">
        <v>10</v>
      </c>
      <c r="AD373">
        <v>9</v>
      </c>
      <c r="AE373" t="s">
        <v>242</v>
      </c>
      <c r="AH373" s="27">
        <v>1</v>
      </c>
      <c r="AI373">
        <v>2</v>
      </c>
      <c r="AJ373" s="21">
        <f t="shared" si="70"/>
        <v>22.222222222222221</v>
      </c>
      <c r="AK373" s="27">
        <v>0</v>
      </c>
      <c r="AL373" s="24">
        <v>0</v>
      </c>
      <c r="AM373" s="36">
        <f t="shared" si="71"/>
        <v>0</v>
      </c>
      <c r="AN373" s="27">
        <v>0</v>
      </c>
      <c r="AO373" s="24">
        <v>0</v>
      </c>
      <c r="AP373" s="36">
        <f t="shared" si="72"/>
        <v>0</v>
      </c>
      <c r="AQ373" t="s">
        <v>7404</v>
      </c>
      <c r="AR373">
        <v>2</v>
      </c>
      <c r="AU373" s="27">
        <v>1</v>
      </c>
      <c r="AV373">
        <v>1</v>
      </c>
      <c r="AW373" s="21">
        <f t="shared" si="81"/>
        <v>11.111111111111111</v>
      </c>
      <c r="AX373">
        <v>2</v>
      </c>
      <c r="BA373" s="27">
        <v>1</v>
      </c>
      <c r="BB373">
        <v>2</v>
      </c>
      <c r="BC373" s="21">
        <f t="shared" si="82"/>
        <v>22.222222222222221</v>
      </c>
      <c r="BD373" t="s">
        <v>242</v>
      </c>
      <c r="BG373" s="27">
        <v>1</v>
      </c>
      <c r="BH373">
        <v>9</v>
      </c>
      <c r="BJ373">
        <v>2</v>
      </c>
      <c r="BM373" s="27">
        <v>1</v>
      </c>
      <c r="BN373">
        <v>2</v>
      </c>
      <c r="BQ373" s="27">
        <v>1</v>
      </c>
      <c r="BR373">
        <v>3</v>
      </c>
      <c r="BS373" s="21">
        <f t="shared" si="78"/>
        <v>33.333333333333329</v>
      </c>
      <c r="BT373" t="s">
        <v>7405</v>
      </c>
      <c r="BU373">
        <v>3</v>
      </c>
      <c r="BX373" s="27">
        <v>1</v>
      </c>
      <c r="BY373">
        <v>4</v>
      </c>
      <c r="BZ373" s="21">
        <f t="shared" si="80"/>
        <v>44.444444444444443</v>
      </c>
      <c r="CA373">
        <v>2</v>
      </c>
      <c r="CB373">
        <v>3</v>
      </c>
      <c r="CE373" s="27">
        <v>0</v>
      </c>
    </row>
    <row r="374" spans="1:84" ht="15" hidden="1" customHeight="1" x14ac:dyDescent="0.2">
      <c r="A374">
        <v>373</v>
      </c>
      <c r="B374">
        <v>406</v>
      </c>
      <c r="C374" s="1">
        <v>44802.412499999999</v>
      </c>
      <c r="D374" s="1">
        <v>44802.413194444445</v>
      </c>
      <c r="E374">
        <v>0</v>
      </c>
      <c r="F374" t="s">
        <v>240</v>
      </c>
      <c r="G374">
        <v>100</v>
      </c>
      <c r="H374">
        <v>58</v>
      </c>
      <c r="I374">
        <v>1</v>
      </c>
      <c r="J374" s="1">
        <v>44802.413194444445</v>
      </c>
      <c r="K374" t="s">
        <v>7426</v>
      </c>
      <c r="L374" t="s">
        <v>242</v>
      </c>
      <c r="M374" t="s">
        <v>242</v>
      </c>
      <c r="N374" t="s">
        <v>7427</v>
      </c>
      <c r="O374" t="s">
        <v>7428</v>
      </c>
      <c r="P374">
        <v>34.029000000000003</v>
      </c>
      <c r="Q374">
        <v>-118.40049999999999</v>
      </c>
      <c r="R374" t="s">
        <v>245</v>
      </c>
      <c r="S374" t="s">
        <v>246</v>
      </c>
      <c r="T374" t="s">
        <v>7429</v>
      </c>
      <c r="U374" t="s">
        <v>7430</v>
      </c>
      <c r="V374" t="s">
        <v>7431</v>
      </c>
      <c r="W374">
        <v>2911</v>
      </c>
      <c r="X374" t="s">
        <v>248</v>
      </c>
      <c r="Y374" t="s">
        <v>249</v>
      </c>
      <c r="Z374">
        <v>2020</v>
      </c>
      <c r="AA374">
        <v>0.5</v>
      </c>
      <c r="AD374">
        <v>11</v>
      </c>
      <c r="AE374" t="s">
        <v>242</v>
      </c>
      <c r="AH374" s="27">
        <v>0</v>
      </c>
      <c r="AI374" s="24">
        <v>0</v>
      </c>
      <c r="AJ374" s="21">
        <f t="shared" si="70"/>
        <v>0</v>
      </c>
      <c r="AK374" s="27">
        <v>0</v>
      </c>
      <c r="AL374" s="24">
        <v>0</v>
      </c>
      <c r="AM374" s="36">
        <f t="shared" si="71"/>
        <v>0</v>
      </c>
      <c r="AN374" s="27">
        <v>0</v>
      </c>
      <c r="AO374" s="24">
        <v>0</v>
      </c>
      <c r="AP374" s="36">
        <f t="shared" si="72"/>
        <v>0</v>
      </c>
      <c r="AR374" t="s">
        <v>242</v>
      </c>
      <c r="AU374" s="27">
        <v>1</v>
      </c>
      <c r="AV374">
        <v>1</v>
      </c>
      <c r="AW374" s="21">
        <f t="shared" si="81"/>
        <v>9.0909090909090917</v>
      </c>
      <c r="AX374">
        <v>2</v>
      </c>
      <c r="BA374" s="27">
        <v>1</v>
      </c>
      <c r="BB374">
        <v>2</v>
      </c>
      <c r="BC374" s="21">
        <f t="shared" si="82"/>
        <v>18.181818181818183</v>
      </c>
      <c r="BD374" t="s">
        <v>242</v>
      </c>
      <c r="BG374" s="27">
        <v>1</v>
      </c>
      <c r="BH374">
        <v>8</v>
      </c>
      <c r="BJ374">
        <v>2</v>
      </c>
      <c r="BM374" s="27">
        <v>1</v>
      </c>
      <c r="BN374">
        <v>2</v>
      </c>
      <c r="BQ374" s="27">
        <v>1</v>
      </c>
      <c r="BR374">
        <v>3</v>
      </c>
      <c r="BS374" s="21">
        <f t="shared" si="78"/>
        <v>27.27272727272727</v>
      </c>
      <c r="BT374" t="s">
        <v>7432</v>
      </c>
      <c r="BU374">
        <v>1</v>
      </c>
      <c r="BX374" s="27">
        <v>1</v>
      </c>
      <c r="BY374">
        <v>5</v>
      </c>
      <c r="BZ374" s="21">
        <f t="shared" si="80"/>
        <v>45.454545454545453</v>
      </c>
      <c r="CA374">
        <v>1</v>
      </c>
      <c r="CB374">
        <v>1</v>
      </c>
      <c r="CE374" s="27">
        <v>0</v>
      </c>
    </row>
    <row r="375" spans="1:84" ht="15" hidden="1" customHeight="1" x14ac:dyDescent="0.2">
      <c r="A375">
        <v>374</v>
      </c>
      <c r="B375">
        <v>409</v>
      </c>
      <c r="C375" s="1">
        <v>44802.553472222222</v>
      </c>
      <c r="D375" s="1">
        <v>44802.554861111108</v>
      </c>
      <c r="E375">
        <v>0</v>
      </c>
      <c r="F375" t="s">
        <v>240</v>
      </c>
      <c r="G375">
        <v>100</v>
      </c>
      <c r="H375">
        <v>65</v>
      </c>
      <c r="I375">
        <v>1</v>
      </c>
      <c r="J375" s="1">
        <v>44802.554861111108</v>
      </c>
      <c r="K375" t="s">
        <v>7451</v>
      </c>
      <c r="L375" t="s">
        <v>242</v>
      </c>
      <c r="M375" t="s">
        <v>242</v>
      </c>
      <c r="N375" t="s">
        <v>7452</v>
      </c>
      <c r="O375" t="s">
        <v>7453</v>
      </c>
      <c r="P375">
        <v>34.029000000000003</v>
      </c>
      <c r="Q375">
        <v>-118.40049999999999</v>
      </c>
      <c r="R375" t="s">
        <v>245</v>
      </c>
      <c r="S375" t="s">
        <v>246</v>
      </c>
      <c r="T375" t="s">
        <v>7454</v>
      </c>
      <c r="U375" t="s">
        <v>7455</v>
      </c>
      <c r="V375">
        <v>115637209</v>
      </c>
      <c r="W375">
        <v>2080</v>
      </c>
      <c r="X375" t="s">
        <v>326</v>
      </c>
      <c r="Y375" t="s">
        <v>1332</v>
      </c>
      <c r="Z375">
        <v>2021</v>
      </c>
      <c r="AA375">
        <v>1</v>
      </c>
      <c r="AB375">
        <v>10</v>
      </c>
      <c r="AD375">
        <v>13</v>
      </c>
      <c r="AE375">
        <v>1</v>
      </c>
      <c r="AG375" t="s">
        <v>7456</v>
      </c>
      <c r="AH375" s="27">
        <v>0</v>
      </c>
      <c r="AI375" s="24">
        <v>0</v>
      </c>
      <c r="AJ375" s="21">
        <f t="shared" si="70"/>
        <v>0</v>
      </c>
      <c r="AK375" s="27">
        <v>0</v>
      </c>
      <c r="AL375" s="24">
        <v>0</v>
      </c>
      <c r="AM375" s="36">
        <f t="shared" si="71"/>
        <v>0</v>
      </c>
      <c r="AN375" s="27">
        <v>0</v>
      </c>
      <c r="AO375" s="24">
        <v>0</v>
      </c>
      <c r="AP375" s="36">
        <f t="shared" si="72"/>
        <v>0</v>
      </c>
      <c r="AR375" t="s">
        <v>242</v>
      </c>
      <c r="AU375" s="27">
        <v>1</v>
      </c>
      <c r="AV375">
        <v>12</v>
      </c>
      <c r="AW375" s="21">
        <f t="shared" si="81"/>
        <v>92.307692307692307</v>
      </c>
      <c r="AX375">
        <v>3</v>
      </c>
      <c r="AZ375" t="s">
        <v>7457</v>
      </c>
      <c r="BA375" s="27">
        <v>1</v>
      </c>
      <c r="BB375">
        <v>6</v>
      </c>
      <c r="BC375" s="21">
        <f t="shared" si="82"/>
        <v>46.153846153846153</v>
      </c>
      <c r="BD375">
        <v>3</v>
      </c>
      <c r="BF375" t="s">
        <v>7457</v>
      </c>
      <c r="BG375" s="27">
        <v>1</v>
      </c>
      <c r="BH375">
        <v>7</v>
      </c>
      <c r="BJ375">
        <v>3</v>
      </c>
      <c r="BL375" t="s">
        <v>7457</v>
      </c>
      <c r="BM375" s="27">
        <v>1</v>
      </c>
      <c r="BN375">
        <v>3</v>
      </c>
      <c r="BP375" t="s">
        <v>7457</v>
      </c>
      <c r="BQ375" s="27">
        <v>1</v>
      </c>
      <c r="BR375">
        <v>4</v>
      </c>
      <c r="BS375" s="21">
        <f t="shared" si="78"/>
        <v>30.76923076923077</v>
      </c>
      <c r="BU375">
        <v>1</v>
      </c>
      <c r="BW375" t="s">
        <v>7456</v>
      </c>
      <c r="BX375" s="27">
        <v>1</v>
      </c>
      <c r="BY375">
        <v>1</v>
      </c>
      <c r="BZ375" s="21">
        <f t="shared" si="80"/>
        <v>7.6923076923076925</v>
      </c>
      <c r="CA375">
        <v>2</v>
      </c>
      <c r="CB375">
        <v>1</v>
      </c>
      <c r="CD375" t="s">
        <v>7456</v>
      </c>
      <c r="CE375" s="27">
        <v>0</v>
      </c>
    </row>
    <row r="376" spans="1:84" ht="15" hidden="1" customHeight="1" x14ac:dyDescent="0.2">
      <c r="A376">
        <v>375</v>
      </c>
      <c r="B376">
        <v>410</v>
      </c>
      <c r="C376" s="1">
        <v>44801.606944444444</v>
      </c>
      <c r="D376" s="1">
        <v>44802.555555555555</v>
      </c>
      <c r="E376">
        <v>0</v>
      </c>
      <c r="F376" t="s">
        <v>240</v>
      </c>
      <c r="G376">
        <v>100</v>
      </c>
      <c r="H376">
        <v>81948</v>
      </c>
      <c r="I376">
        <v>1</v>
      </c>
      <c r="J376" s="1">
        <v>44802.555555555555</v>
      </c>
      <c r="K376" t="s">
        <v>7470</v>
      </c>
      <c r="L376" t="s">
        <v>242</v>
      </c>
      <c r="M376" t="s">
        <v>242</v>
      </c>
      <c r="N376" t="s">
        <v>7471</v>
      </c>
      <c r="O376" t="s">
        <v>7472</v>
      </c>
      <c r="P376">
        <v>34.029000000000003</v>
      </c>
      <c r="Q376">
        <v>-118.40049999999999</v>
      </c>
      <c r="R376" t="s">
        <v>245</v>
      </c>
      <c r="S376" t="s">
        <v>246</v>
      </c>
      <c r="T376" t="s">
        <v>7473</v>
      </c>
      <c r="U376" t="s">
        <v>7474</v>
      </c>
      <c r="V376" t="s">
        <v>7475</v>
      </c>
      <c r="W376">
        <v>7389</v>
      </c>
      <c r="X376" t="s">
        <v>319</v>
      </c>
      <c r="Y376" t="s">
        <v>7476</v>
      </c>
      <c r="Z376">
        <v>2021</v>
      </c>
      <c r="AA376">
        <v>0</v>
      </c>
      <c r="AD376">
        <v>9</v>
      </c>
      <c r="AE376">
        <v>1</v>
      </c>
      <c r="AG376" t="s">
        <v>7477</v>
      </c>
      <c r="AH376" s="27">
        <v>1</v>
      </c>
      <c r="AI376">
        <v>7</v>
      </c>
      <c r="AJ376" s="21">
        <f t="shared" si="70"/>
        <v>77.777777777777786</v>
      </c>
      <c r="AK376" s="27">
        <v>0</v>
      </c>
      <c r="AL376" s="24">
        <v>0</v>
      </c>
      <c r="AM376" s="36">
        <f t="shared" si="71"/>
        <v>0</v>
      </c>
      <c r="AN376" s="27">
        <v>0</v>
      </c>
      <c r="AO376" s="24">
        <v>0</v>
      </c>
      <c r="AP376" s="36">
        <f t="shared" si="72"/>
        <v>0</v>
      </c>
      <c r="AQ376" t="s">
        <v>7478</v>
      </c>
      <c r="AR376">
        <v>3</v>
      </c>
      <c r="AT376" t="s">
        <v>7479</v>
      </c>
      <c r="AU376" s="27">
        <v>1</v>
      </c>
      <c r="AV376">
        <v>8</v>
      </c>
      <c r="AW376" s="21">
        <f t="shared" si="81"/>
        <v>88.888888888888886</v>
      </c>
      <c r="AX376">
        <v>3</v>
      </c>
      <c r="BA376" s="27">
        <v>1</v>
      </c>
      <c r="BB376">
        <v>8</v>
      </c>
      <c r="BC376" s="21">
        <f t="shared" si="82"/>
        <v>88.888888888888886</v>
      </c>
      <c r="BD376">
        <v>1</v>
      </c>
      <c r="BF376" t="s">
        <v>7477</v>
      </c>
      <c r="BG376" s="27">
        <v>1</v>
      </c>
      <c r="BJ376">
        <v>3</v>
      </c>
      <c r="BM376" s="27">
        <v>1</v>
      </c>
      <c r="BN376">
        <v>3</v>
      </c>
      <c r="BQ376" s="27">
        <v>1</v>
      </c>
      <c r="BR376">
        <v>2</v>
      </c>
      <c r="BS376" s="21">
        <f t="shared" si="78"/>
        <v>22.222222222222221</v>
      </c>
      <c r="BU376">
        <v>1</v>
      </c>
      <c r="BX376" s="27">
        <v>1</v>
      </c>
      <c r="BY376">
        <v>1</v>
      </c>
      <c r="BZ376" s="21">
        <f t="shared" si="80"/>
        <v>11.111111111111111</v>
      </c>
      <c r="CA376">
        <v>2</v>
      </c>
      <c r="CB376">
        <v>1</v>
      </c>
      <c r="CE376" s="27">
        <v>0</v>
      </c>
    </row>
    <row r="377" spans="1:84" ht="15" hidden="1" customHeight="1" x14ac:dyDescent="0.2">
      <c r="A377">
        <v>376</v>
      </c>
      <c r="B377">
        <v>411</v>
      </c>
      <c r="C377" s="1">
        <v>44802.556944444441</v>
      </c>
      <c r="D377" s="1">
        <v>44802.557638888888</v>
      </c>
      <c r="E377">
        <v>0</v>
      </c>
      <c r="F377" t="s">
        <v>240</v>
      </c>
      <c r="G377">
        <v>100</v>
      </c>
      <c r="H377">
        <v>72</v>
      </c>
      <c r="I377">
        <v>1</v>
      </c>
      <c r="J377" s="1">
        <v>44802.557638888888</v>
      </c>
      <c r="K377" t="s">
        <v>7491</v>
      </c>
      <c r="L377" t="s">
        <v>242</v>
      </c>
      <c r="M377" t="s">
        <v>242</v>
      </c>
      <c r="N377" t="s">
        <v>7492</v>
      </c>
      <c r="O377" t="s">
        <v>7493</v>
      </c>
      <c r="P377">
        <v>34.029000000000003</v>
      </c>
      <c r="Q377">
        <v>-118.40049999999999</v>
      </c>
      <c r="R377" t="s">
        <v>245</v>
      </c>
      <c r="S377" t="s">
        <v>246</v>
      </c>
      <c r="T377" t="s">
        <v>7494</v>
      </c>
      <c r="U377" t="s">
        <v>7495</v>
      </c>
      <c r="V377" t="s">
        <v>7496</v>
      </c>
      <c r="W377">
        <v>2836</v>
      </c>
      <c r="X377" t="s">
        <v>350</v>
      </c>
      <c r="Y377" t="s">
        <v>2570</v>
      </c>
      <c r="Z377">
        <v>2019</v>
      </c>
      <c r="AA377">
        <v>0</v>
      </c>
      <c r="AD377">
        <v>11</v>
      </c>
      <c r="AE377">
        <v>3</v>
      </c>
      <c r="AG377" t="s">
        <v>7497</v>
      </c>
      <c r="AH377" s="27">
        <v>0.5</v>
      </c>
      <c r="AI377" s="24">
        <v>0</v>
      </c>
      <c r="AJ377" s="21">
        <f>AI377/AD377*100</f>
        <v>0</v>
      </c>
      <c r="AK377" s="27">
        <v>0.5</v>
      </c>
      <c r="AL377">
        <v>8</v>
      </c>
      <c r="AM377" s="36">
        <f t="shared" si="71"/>
        <v>72.727272727272734</v>
      </c>
      <c r="AN377" s="27">
        <v>0</v>
      </c>
      <c r="AO377" s="24">
        <v>0</v>
      </c>
      <c r="AP377" s="36">
        <f t="shared" si="72"/>
        <v>0</v>
      </c>
      <c r="AQ377" t="s">
        <v>7498</v>
      </c>
      <c r="AR377">
        <v>3</v>
      </c>
      <c r="AT377" t="s">
        <v>7497</v>
      </c>
      <c r="AU377" s="27">
        <v>1</v>
      </c>
      <c r="AV377">
        <v>10</v>
      </c>
      <c r="AW377" s="21">
        <f t="shared" si="81"/>
        <v>90.909090909090907</v>
      </c>
      <c r="AX377">
        <v>3</v>
      </c>
      <c r="AZ377" t="s">
        <v>7497</v>
      </c>
      <c r="BA377" s="27">
        <v>1</v>
      </c>
      <c r="BB377">
        <v>10</v>
      </c>
      <c r="BC377" s="21">
        <f t="shared" si="82"/>
        <v>90.909090909090907</v>
      </c>
      <c r="BD377">
        <v>3</v>
      </c>
      <c r="BF377" t="s">
        <v>7497</v>
      </c>
      <c r="BG377" s="27">
        <v>1</v>
      </c>
      <c r="BJ377">
        <v>3</v>
      </c>
      <c r="BL377" t="s">
        <v>7497</v>
      </c>
      <c r="BM377" s="27">
        <v>1</v>
      </c>
      <c r="BN377">
        <v>3</v>
      </c>
      <c r="BP377" t="s">
        <v>7497</v>
      </c>
      <c r="BQ377" s="27">
        <v>1</v>
      </c>
      <c r="BR377">
        <v>3</v>
      </c>
      <c r="BS377" s="21">
        <f t="shared" si="78"/>
        <v>27.27272727272727</v>
      </c>
      <c r="BU377">
        <v>3</v>
      </c>
      <c r="BW377" t="s">
        <v>7497</v>
      </c>
      <c r="BX377" s="27">
        <v>1</v>
      </c>
      <c r="BY377" s="24">
        <v>0</v>
      </c>
      <c r="BZ377" s="21">
        <f t="shared" si="80"/>
        <v>0</v>
      </c>
      <c r="CA377">
        <v>1</v>
      </c>
      <c r="CB377">
        <v>1</v>
      </c>
      <c r="CD377" t="s">
        <v>7499</v>
      </c>
      <c r="CE377" s="27">
        <v>0</v>
      </c>
    </row>
    <row r="378" spans="1:84" ht="15" hidden="1" customHeight="1" x14ac:dyDescent="0.2">
      <c r="A378">
        <v>377</v>
      </c>
      <c r="B378">
        <v>412</v>
      </c>
      <c r="C378" s="1">
        <v>44802.557638888888</v>
      </c>
      <c r="D378" s="1">
        <v>44802.560416666667</v>
      </c>
      <c r="E378">
        <v>0</v>
      </c>
      <c r="F378" t="s">
        <v>240</v>
      </c>
      <c r="G378">
        <v>100</v>
      </c>
      <c r="H378">
        <v>229</v>
      </c>
      <c r="I378">
        <v>1</v>
      </c>
      <c r="J378" s="1">
        <v>44802.560416666667</v>
      </c>
      <c r="K378" t="s">
        <v>7519</v>
      </c>
      <c r="L378" t="s">
        <v>242</v>
      </c>
      <c r="M378" t="s">
        <v>242</v>
      </c>
      <c r="N378" t="s">
        <v>7520</v>
      </c>
      <c r="O378" t="s">
        <v>7521</v>
      </c>
      <c r="P378">
        <v>34.029000000000003</v>
      </c>
      <c r="Q378">
        <v>-118.40049999999999</v>
      </c>
      <c r="R378" t="s">
        <v>245</v>
      </c>
      <c r="S378" t="s">
        <v>246</v>
      </c>
      <c r="T378" t="s">
        <v>7522</v>
      </c>
      <c r="U378" t="s">
        <v>7523</v>
      </c>
      <c r="V378" t="s">
        <v>7524</v>
      </c>
      <c r="W378">
        <v>6021</v>
      </c>
      <c r="X378" t="s">
        <v>319</v>
      </c>
      <c r="Y378" t="s">
        <v>913</v>
      </c>
      <c r="Z378">
        <v>2020</v>
      </c>
      <c r="AA378">
        <v>0</v>
      </c>
      <c r="AD378">
        <v>13</v>
      </c>
      <c r="AE378">
        <v>1</v>
      </c>
      <c r="AG378" t="s">
        <v>7525</v>
      </c>
      <c r="AH378" s="27">
        <v>1</v>
      </c>
      <c r="AI378">
        <v>13</v>
      </c>
      <c r="AJ378" s="21">
        <f t="shared" si="70"/>
        <v>100</v>
      </c>
      <c r="AK378" s="27">
        <v>1</v>
      </c>
      <c r="AL378">
        <v>2</v>
      </c>
      <c r="AM378" s="36">
        <f t="shared" si="71"/>
        <v>15.384615384615385</v>
      </c>
      <c r="AN378" s="27">
        <v>0</v>
      </c>
      <c r="AO378" s="24">
        <v>0</v>
      </c>
      <c r="AP378" s="36">
        <f t="shared" si="72"/>
        <v>0</v>
      </c>
      <c r="AR378">
        <v>4</v>
      </c>
      <c r="AT378" t="s">
        <v>7526</v>
      </c>
      <c r="AU378" s="27">
        <v>1</v>
      </c>
      <c r="AV378">
        <v>12</v>
      </c>
      <c r="AW378" s="21">
        <f t="shared" si="81"/>
        <v>92.307692307692307</v>
      </c>
      <c r="AX378">
        <v>2</v>
      </c>
      <c r="BA378" s="27">
        <v>1</v>
      </c>
      <c r="BB378">
        <v>12</v>
      </c>
      <c r="BC378" s="21">
        <f t="shared" si="82"/>
        <v>92.307692307692307</v>
      </c>
      <c r="BD378">
        <v>1</v>
      </c>
      <c r="BF378" t="s">
        <v>7525</v>
      </c>
      <c r="BG378" s="27">
        <v>1</v>
      </c>
      <c r="BH378">
        <v>7</v>
      </c>
      <c r="BJ378">
        <v>1</v>
      </c>
      <c r="BL378" t="s">
        <v>7525</v>
      </c>
      <c r="BM378" s="27">
        <v>1</v>
      </c>
      <c r="BN378">
        <v>1</v>
      </c>
      <c r="BP378" t="s">
        <v>7525</v>
      </c>
      <c r="BQ378" s="27">
        <v>1</v>
      </c>
      <c r="BR378">
        <v>3</v>
      </c>
      <c r="BS378" s="21">
        <f t="shared" si="78"/>
        <v>23.076923076923077</v>
      </c>
      <c r="BU378">
        <v>1</v>
      </c>
      <c r="BW378" t="s">
        <v>7525</v>
      </c>
      <c r="BX378" s="27">
        <v>1</v>
      </c>
      <c r="BY378">
        <v>2</v>
      </c>
      <c r="BZ378" s="21">
        <f t="shared" si="80"/>
        <v>15.384615384615385</v>
      </c>
      <c r="CA378">
        <v>2</v>
      </c>
      <c r="CB378">
        <v>1</v>
      </c>
      <c r="CD378" t="s">
        <v>7525</v>
      </c>
      <c r="CE378" s="27">
        <v>0</v>
      </c>
    </row>
    <row r="379" spans="1:84" ht="15" hidden="1" customHeight="1" x14ac:dyDescent="0.2">
      <c r="A379" s="10">
        <v>378</v>
      </c>
      <c r="B379">
        <v>413</v>
      </c>
      <c r="C379" s="1">
        <v>44802.561805555553</v>
      </c>
      <c r="D379" s="1">
        <v>44802.5625</v>
      </c>
      <c r="E379">
        <v>0</v>
      </c>
      <c r="F379" t="s">
        <v>240</v>
      </c>
      <c r="G379">
        <v>100</v>
      </c>
      <c r="H379">
        <v>79</v>
      </c>
      <c r="I379">
        <v>1</v>
      </c>
      <c r="J379" s="1">
        <v>44802.5625</v>
      </c>
      <c r="K379" t="s">
        <v>7545</v>
      </c>
      <c r="L379" t="s">
        <v>242</v>
      </c>
      <c r="M379" t="s">
        <v>242</v>
      </c>
      <c r="N379" t="s">
        <v>7546</v>
      </c>
      <c r="O379" t="s">
        <v>7547</v>
      </c>
      <c r="P379">
        <v>34.029000000000003</v>
      </c>
      <c r="Q379">
        <v>-118.40049999999999</v>
      </c>
      <c r="R379" t="s">
        <v>245</v>
      </c>
      <c r="S379" t="s">
        <v>246</v>
      </c>
      <c r="T379" s="10" t="s">
        <v>7548</v>
      </c>
      <c r="U379" t="s">
        <v>7549</v>
      </c>
      <c r="V379">
        <v>237194105</v>
      </c>
      <c r="W379">
        <v>5812</v>
      </c>
      <c r="X379" s="10" t="s">
        <v>271</v>
      </c>
      <c r="Y379" s="10" t="s">
        <v>1304</v>
      </c>
      <c r="Z379" s="10">
        <v>2021</v>
      </c>
      <c r="AA379" s="10">
        <v>0</v>
      </c>
      <c r="AD379" s="10">
        <v>8</v>
      </c>
      <c r="AE379">
        <v>3</v>
      </c>
      <c r="AG379" t="s">
        <v>7550</v>
      </c>
      <c r="AH379" s="22">
        <v>1</v>
      </c>
      <c r="AI379" s="10">
        <v>3</v>
      </c>
      <c r="AJ379" s="21">
        <f t="shared" si="70"/>
        <v>37.5</v>
      </c>
      <c r="AK379" s="22">
        <v>0</v>
      </c>
      <c r="AL379" s="19">
        <v>0</v>
      </c>
      <c r="AM379" s="36">
        <f t="shared" si="71"/>
        <v>0</v>
      </c>
      <c r="AN379" s="22">
        <v>0</v>
      </c>
      <c r="AO379" s="19">
        <v>0</v>
      </c>
      <c r="AP379" s="36">
        <f t="shared" si="72"/>
        <v>0</v>
      </c>
      <c r="AR379">
        <v>3</v>
      </c>
      <c r="AT379" t="s">
        <v>7550</v>
      </c>
      <c r="AU379" s="22">
        <v>1</v>
      </c>
      <c r="AV379" s="10">
        <v>7</v>
      </c>
      <c r="AW379" s="21">
        <f t="shared" si="81"/>
        <v>87.5</v>
      </c>
      <c r="AX379">
        <v>3</v>
      </c>
      <c r="AZ379" t="s">
        <v>7550</v>
      </c>
      <c r="BA379" s="22">
        <v>1</v>
      </c>
      <c r="BB379" s="10">
        <v>7</v>
      </c>
      <c r="BC379" s="21">
        <f t="shared" si="82"/>
        <v>87.5</v>
      </c>
      <c r="BD379">
        <v>3</v>
      </c>
      <c r="BF379" t="s">
        <v>7550</v>
      </c>
      <c r="BG379" s="22">
        <v>1</v>
      </c>
      <c r="BH379" s="10">
        <v>5</v>
      </c>
      <c r="BI379" s="10"/>
      <c r="BJ379">
        <v>3</v>
      </c>
      <c r="BL379" t="s">
        <v>7550</v>
      </c>
      <c r="BM379" s="22">
        <v>1</v>
      </c>
      <c r="BN379">
        <v>3</v>
      </c>
      <c r="BP379" t="s">
        <v>7550</v>
      </c>
      <c r="BQ379" s="22">
        <v>1</v>
      </c>
      <c r="BR379" s="10">
        <v>2</v>
      </c>
      <c r="BS379" s="21">
        <f t="shared" si="78"/>
        <v>25</v>
      </c>
      <c r="BT379" s="10"/>
      <c r="BU379" s="10">
        <v>3</v>
      </c>
      <c r="BV379" s="10"/>
      <c r="BW379" s="10" t="s">
        <v>7550</v>
      </c>
      <c r="BX379" s="22">
        <v>1</v>
      </c>
      <c r="BY379" s="10">
        <v>1</v>
      </c>
      <c r="BZ379" s="21">
        <f t="shared" si="80"/>
        <v>12.5</v>
      </c>
      <c r="CA379" s="10">
        <v>2</v>
      </c>
      <c r="CB379" s="10">
        <v>3</v>
      </c>
      <c r="CC379" s="10"/>
      <c r="CD379" s="10" t="s">
        <v>7550</v>
      </c>
      <c r="CE379" s="22">
        <v>0</v>
      </c>
      <c r="CF379" s="10"/>
    </row>
    <row r="380" spans="1:84" ht="15" hidden="1" customHeight="1" x14ac:dyDescent="0.2">
      <c r="A380">
        <v>379</v>
      </c>
      <c r="B380">
        <v>414</v>
      </c>
      <c r="C380" s="1">
        <v>44802.5625</v>
      </c>
      <c r="D380" s="1">
        <v>44802.563194444447</v>
      </c>
      <c r="E380">
        <v>0</v>
      </c>
      <c r="F380" t="s">
        <v>240</v>
      </c>
      <c r="G380">
        <v>100</v>
      </c>
      <c r="H380">
        <v>55</v>
      </c>
      <c r="I380">
        <v>1</v>
      </c>
      <c r="J380" s="1">
        <v>44802.563194444447</v>
      </c>
      <c r="K380" t="s">
        <v>7565</v>
      </c>
      <c r="L380" t="s">
        <v>242</v>
      </c>
      <c r="M380" t="s">
        <v>242</v>
      </c>
      <c r="N380" t="s">
        <v>7566</v>
      </c>
      <c r="O380" t="s">
        <v>7567</v>
      </c>
      <c r="P380">
        <v>34.029000000000003</v>
      </c>
      <c r="Q380">
        <v>-118.40049999999999</v>
      </c>
      <c r="R380" t="s">
        <v>245</v>
      </c>
      <c r="S380" t="s">
        <v>246</v>
      </c>
      <c r="T380" t="s">
        <v>7568</v>
      </c>
      <c r="U380" t="s">
        <v>7569</v>
      </c>
      <c r="V380">
        <v>302130109</v>
      </c>
      <c r="W380">
        <v>4731</v>
      </c>
      <c r="X380" t="s">
        <v>476</v>
      </c>
      <c r="Y380" t="s">
        <v>3454</v>
      </c>
      <c r="Z380">
        <v>2020</v>
      </c>
      <c r="AA380">
        <v>0</v>
      </c>
      <c r="AD380">
        <v>8</v>
      </c>
      <c r="AE380">
        <v>3</v>
      </c>
      <c r="AG380" t="s">
        <v>7570</v>
      </c>
      <c r="AH380" s="27">
        <v>1</v>
      </c>
      <c r="AI380">
        <v>7</v>
      </c>
      <c r="AJ380" s="21">
        <f t="shared" si="70"/>
        <v>87.5</v>
      </c>
      <c r="AK380" s="27">
        <v>0</v>
      </c>
      <c r="AL380" s="24">
        <v>0</v>
      </c>
      <c r="AM380" s="36">
        <f t="shared" si="71"/>
        <v>0</v>
      </c>
      <c r="AN380" s="27">
        <v>0</v>
      </c>
      <c r="AO380" s="24">
        <v>0</v>
      </c>
      <c r="AP380" s="36">
        <f t="shared" si="72"/>
        <v>0</v>
      </c>
      <c r="AR380">
        <v>3</v>
      </c>
      <c r="AT380" t="s">
        <v>7570</v>
      </c>
      <c r="AU380" s="27">
        <v>1</v>
      </c>
      <c r="AV380">
        <v>7</v>
      </c>
      <c r="AW380" s="21">
        <f t="shared" si="81"/>
        <v>87.5</v>
      </c>
      <c r="AX380">
        <v>3</v>
      </c>
      <c r="AZ380" t="s">
        <v>7570</v>
      </c>
      <c r="BA380" s="27">
        <v>1</v>
      </c>
      <c r="BB380">
        <v>6</v>
      </c>
      <c r="BC380" s="21">
        <f t="shared" si="82"/>
        <v>75</v>
      </c>
      <c r="BD380">
        <v>3</v>
      </c>
      <c r="BF380" t="s">
        <v>7570</v>
      </c>
      <c r="BG380" s="27">
        <v>1</v>
      </c>
      <c r="BI380" t="s">
        <v>7570</v>
      </c>
      <c r="BJ380">
        <v>3</v>
      </c>
      <c r="BM380" s="27">
        <v>1</v>
      </c>
      <c r="BN380">
        <v>3</v>
      </c>
      <c r="BP380" t="s">
        <v>7570</v>
      </c>
      <c r="BQ380" s="27">
        <v>1</v>
      </c>
      <c r="BR380">
        <v>2</v>
      </c>
      <c r="BS380" s="21">
        <f t="shared" si="78"/>
        <v>25</v>
      </c>
      <c r="BU380">
        <v>3</v>
      </c>
      <c r="BW380" t="s">
        <v>7570</v>
      </c>
      <c r="BX380" s="27">
        <v>0</v>
      </c>
      <c r="BY380" s="24">
        <v>0</v>
      </c>
      <c r="BZ380" s="21">
        <f t="shared" si="80"/>
        <v>0</v>
      </c>
      <c r="CA380" t="s">
        <v>242</v>
      </c>
      <c r="CB380" t="s">
        <v>242</v>
      </c>
      <c r="CE380" s="27">
        <v>0</v>
      </c>
    </row>
    <row r="381" spans="1:84" ht="15" hidden="1" customHeight="1" x14ac:dyDescent="0.2">
      <c r="A381" s="10">
        <v>380</v>
      </c>
      <c r="B381">
        <v>415</v>
      </c>
      <c r="C381" s="1">
        <v>44802.570138888892</v>
      </c>
      <c r="D381" s="1">
        <v>44802.579861111109</v>
      </c>
      <c r="E381">
        <v>0</v>
      </c>
      <c r="F381" t="s">
        <v>240</v>
      </c>
      <c r="G381">
        <v>100</v>
      </c>
      <c r="H381">
        <v>805</v>
      </c>
      <c r="I381">
        <v>1</v>
      </c>
      <c r="J381" s="1">
        <v>44802.579861111109</v>
      </c>
      <c r="K381" t="s">
        <v>7586</v>
      </c>
      <c r="L381" t="s">
        <v>242</v>
      </c>
      <c r="M381" t="s">
        <v>242</v>
      </c>
      <c r="N381" t="s">
        <v>7587</v>
      </c>
      <c r="O381" t="s">
        <v>7588</v>
      </c>
      <c r="P381">
        <v>34.029000000000003</v>
      </c>
      <c r="Q381">
        <v>-118.40049999999999</v>
      </c>
      <c r="R381" t="s">
        <v>245</v>
      </c>
      <c r="S381" t="s">
        <v>246</v>
      </c>
      <c r="T381" s="10" t="s">
        <v>7589</v>
      </c>
      <c r="U381" t="s">
        <v>7590</v>
      </c>
      <c r="V381">
        <v>345370860</v>
      </c>
      <c r="W381">
        <v>3711</v>
      </c>
      <c r="X381" s="10" t="s">
        <v>271</v>
      </c>
      <c r="Y381" s="10" t="s">
        <v>4286</v>
      </c>
      <c r="Z381" s="10">
        <v>2020</v>
      </c>
      <c r="AA381" s="10">
        <v>0</v>
      </c>
      <c r="AD381" s="10">
        <v>14</v>
      </c>
      <c r="AE381">
        <v>3</v>
      </c>
      <c r="AH381" s="22">
        <v>0</v>
      </c>
      <c r="AI381" s="19">
        <v>0</v>
      </c>
      <c r="AJ381" s="21">
        <f>AI381/AD381*100</f>
        <v>0</v>
      </c>
      <c r="AK381" s="22">
        <v>0</v>
      </c>
      <c r="AL381" s="19">
        <v>0</v>
      </c>
      <c r="AM381" s="36">
        <f t="shared" si="71"/>
        <v>0</v>
      </c>
      <c r="AN381" s="22">
        <v>0</v>
      </c>
      <c r="AO381" s="19">
        <v>0</v>
      </c>
      <c r="AP381" s="36">
        <f t="shared" si="72"/>
        <v>0</v>
      </c>
      <c r="AR381" t="s">
        <v>242</v>
      </c>
      <c r="AU381" s="22">
        <v>1</v>
      </c>
      <c r="AV381" s="10">
        <v>12</v>
      </c>
      <c r="AW381" s="21">
        <f t="shared" si="81"/>
        <v>85.714285714285708</v>
      </c>
      <c r="AX381">
        <v>3</v>
      </c>
      <c r="BA381" s="22">
        <v>1</v>
      </c>
      <c r="BB381" s="10">
        <v>11</v>
      </c>
      <c r="BC381" s="21">
        <f t="shared" si="82"/>
        <v>78.571428571428569</v>
      </c>
      <c r="BD381">
        <v>3</v>
      </c>
      <c r="BG381" s="22">
        <v>0.5</v>
      </c>
      <c r="BH381" s="10"/>
      <c r="BI381" s="10"/>
      <c r="BJ381">
        <v>3</v>
      </c>
      <c r="BM381" s="22">
        <v>1</v>
      </c>
      <c r="BN381">
        <v>3</v>
      </c>
      <c r="BQ381" s="22">
        <v>1</v>
      </c>
      <c r="BR381" s="10">
        <v>3</v>
      </c>
      <c r="BS381" s="21">
        <f t="shared" si="78"/>
        <v>21.428571428571427</v>
      </c>
      <c r="BT381" s="10"/>
      <c r="BU381" s="10">
        <v>3</v>
      </c>
      <c r="BV381" s="10"/>
      <c r="BW381" s="10"/>
      <c r="BX381" s="22">
        <v>1</v>
      </c>
      <c r="BY381" s="10">
        <v>14.29</v>
      </c>
      <c r="BZ381" s="21">
        <f t="shared" ref="BZ381:BZ412" si="83">BY381/AD381*100</f>
        <v>102.07142857142857</v>
      </c>
      <c r="CA381" s="10">
        <v>1</v>
      </c>
      <c r="CB381" s="10">
        <v>3</v>
      </c>
      <c r="CC381" s="10"/>
      <c r="CD381" s="10"/>
      <c r="CE381" s="22">
        <v>0</v>
      </c>
      <c r="CF381" s="10"/>
    </row>
    <row r="382" spans="1:84" ht="15" hidden="1" customHeight="1" x14ac:dyDescent="0.2">
      <c r="A382">
        <v>381</v>
      </c>
      <c r="B382">
        <v>416</v>
      </c>
      <c r="C382" s="1">
        <v>44802.579861111109</v>
      </c>
      <c r="D382" s="1">
        <v>44802.580555555556</v>
      </c>
      <c r="E382">
        <v>0</v>
      </c>
      <c r="F382" t="s">
        <v>240</v>
      </c>
      <c r="G382">
        <v>100</v>
      </c>
      <c r="H382">
        <v>97</v>
      </c>
      <c r="I382">
        <v>1</v>
      </c>
      <c r="J382" s="1">
        <v>44802.580555555556</v>
      </c>
      <c r="K382" t="s">
        <v>7608</v>
      </c>
      <c r="L382" t="s">
        <v>242</v>
      </c>
      <c r="M382" t="s">
        <v>242</v>
      </c>
      <c r="N382" t="s">
        <v>7609</v>
      </c>
      <c r="O382" t="s">
        <v>7610</v>
      </c>
      <c r="P382">
        <v>34.029000000000003</v>
      </c>
      <c r="Q382">
        <v>-118.40049999999999</v>
      </c>
      <c r="R382" t="s">
        <v>245</v>
      </c>
      <c r="S382" t="s">
        <v>246</v>
      </c>
      <c r="T382" t="s">
        <v>7611</v>
      </c>
      <c r="U382" t="s">
        <v>7612</v>
      </c>
      <c r="V382" t="s">
        <v>7613</v>
      </c>
      <c r="W382">
        <v>100</v>
      </c>
      <c r="X382" t="s">
        <v>418</v>
      </c>
      <c r="Y382" t="s">
        <v>1838</v>
      </c>
      <c r="Z382">
        <v>2020</v>
      </c>
      <c r="AA382">
        <v>0</v>
      </c>
      <c r="AD382">
        <v>13</v>
      </c>
      <c r="AE382">
        <v>3</v>
      </c>
      <c r="AG382" t="s">
        <v>7614</v>
      </c>
      <c r="AH382" s="27">
        <v>1</v>
      </c>
      <c r="AI382">
        <v>11</v>
      </c>
      <c r="AJ382" s="21">
        <f t="shared" si="70"/>
        <v>84.615384615384613</v>
      </c>
      <c r="AK382" s="27">
        <v>1</v>
      </c>
      <c r="AL382">
        <v>10</v>
      </c>
      <c r="AM382" s="36">
        <f t="shared" si="71"/>
        <v>76.923076923076934</v>
      </c>
      <c r="AN382" s="27">
        <v>0</v>
      </c>
      <c r="AO382" s="24">
        <v>0</v>
      </c>
      <c r="AP382" s="36">
        <f t="shared" si="72"/>
        <v>0</v>
      </c>
      <c r="AR382">
        <v>3</v>
      </c>
      <c r="AT382" t="s">
        <v>7614</v>
      </c>
      <c r="AU382" s="27">
        <v>1</v>
      </c>
      <c r="AV382">
        <v>12</v>
      </c>
      <c r="AW382" s="21">
        <f t="shared" si="81"/>
        <v>92.307692307692307</v>
      </c>
      <c r="AX382">
        <v>3</v>
      </c>
      <c r="AZ382" t="s">
        <v>7614</v>
      </c>
      <c r="BA382" s="27">
        <v>1</v>
      </c>
      <c r="BB382">
        <v>12</v>
      </c>
      <c r="BC382" s="21">
        <f t="shared" si="82"/>
        <v>92.307692307692307</v>
      </c>
      <c r="BD382">
        <v>3</v>
      </c>
      <c r="BF382" t="s">
        <v>7614</v>
      </c>
      <c r="BG382" s="27">
        <v>1</v>
      </c>
      <c r="BH382">
        <v>1.3</v>
      </c>
      <c r="BJ382">
        <v>3</v>
      </c>
      <c r="BL382" t="s">
        <v>7614</v>
      </c>
      <c r="BM382" s="27">
        <v>1</v>
      </c>
      <c r="BN382">
        <v>3</v>
      </c>
      <c r="BP382" t="s">
        <v>7614</v>
      </c>
      <c r="BQ382" s="27">
        <v>1</v>
      </c>
      <c r="BR382">
        <v>4</v>
      </c>
      <c r="BS382" s="21">
        <f t="shared" si="78"/>
        <v>30.76923076923077</v>
      </c>
      <c r="BU382">
        <v>1</v>
      </c>
      <c r="BW382" t="s">
        <v>7615</v>
      </c>
      <c r="BX382" s="27">
        <v>1</v>
      </c>
      <c r="BY382">
        <v>2</v>
      </c>
      <c r="BZ382" s="21">
        <f t="shared" si="83"/>
        <v>15.384615384615385</v>
      </c>
      <c r="CA382">
        <v>2</v>
      </c>
      <c r="CB382">
        <v>1</v>
      </c>
      <c r="CD382" t="s">
        <v>7615</v>
      </c>
      <c r="CE382" s="27">
        <v>0</v>
      </c>
    </row>
    <row r="383" spans="1:84" ht="15" hidden="1" customHeight="1" x14ac:dyDescent="0.2">
      <c r="A383">
        <v>382</v>
      </c>
      <c r="B383">
        <v>417</v>
      </c>
      <c r="C383" s="1">
        <v>44802.586111111108</v>
      </c>
      <c r="D383" s="1">
        <v>44802.586805555555</v>
      </c>
      <c r="E383">
        <v>0</v>
      </c>
      <c r="F383" t="s">
        <v>240</v>
      </c>
      <c r="G383">
        <v>100</v>
      </c>
      <c r="H383">
        <v>49</v>
      </c>
      <c r="I383">
        <v>1</v>
      </c>
      <c r="J383" s="1">
        <v>44802.586805555555</v>
      </c>
      <c r="K383" t="s">
        <v>7630</v>
      </c>
      <c r="L383" t="s">
        <v>242</v>
      </c>
      <c r="M383" t="s">
        <v>242</v>
      </c>
      <c r="N383" t="s">
        <v>7631</v>
      </c>
      <c r="O383" t="s">
        <v>7632</v>
      </c>
      <c r="P383">
        <v>34.029000000000003</v>
      </c>
      <c r="Q383">
        <v>-118.40049999999999</v>
      </c>
      <c r="R383" t="s">
        <v>245</v>
      </c>
      <c r="S383" t="s">
        <v>246</v>
      </c>
      <c r="T383" t="s">
        <v>7633</v>
      </c>
      <c r="U383" t="s">
        <v>7634</v>
      </c>
      <c r="V383" t="s">
        <v>7635</v>
      </c>
      <c r="W383">
        <v>2759</v>
      </c>
      <c r="X383" t="s">
        <v>1487</v>
      </c>
      <c r="Y383" t="s">
        <v>1488</v>
      </c>
      <c r="Z383">
        <v>2021</v>
      </c>
      <c r="AA383">
        <v>0</v>
      </c>
      <c r="AD383">
        <v>9</v>
      </c>
      <c r="AE383">
        <v>2</v>
      </c>
      <c r="AG383" t="s">
        <v>7636</v>
      </c>
      <c r="AH383" s="27">
        <v>1</v>
      </c>
      <c r="AI383">
        <v>4</v>
      </c>
      <c r="AJ383" s="21">
        <f t="shared" si="70"/>
        <v>44.444444444444443</v>
      </c>
      <c r="AK383" s="27">
        <v>0</v>
      </c>
      <c r="AL383" s="24">
        <v>0</v>
      </c>
      <c r="AM383" s="36">
        <f t="shared" si="71"/>
        <v>0</v>
      </c>
      <c r="AN383" s="27">
        <v>0</v>
      </c>
      <c r="AO383" s="24">
        <v>0</v>
      </c>
      <c r="AP383" s="36">
        <f t="shared" si="72"/>
        <v>0</v>
      </c>
      <c r="AR383">
        <v>3</v>
      </c>
      <c r="AT383" t="s">
        <v>7637</v>
      </c>
      <c r="AU383" s="27">
        <v>1</v>
      </c>
      <c r="AV383">
        <v>6</v>
      </c>
      <c r="AW383" s="21">
        <f t="shared" si="81"/>
        <v>66.666666666666657</v>
      </c>
      <c r="AX383">
        <v>3</v>
      </c>
      <c r="AZ383" t="s">
        <v>7637</v>
      </c>
      <c r="BA383" s="27">
        <v>1</v>
      </c>
      <c r="BB383">
        <v>6</v>
      </c>
      <c r="BC383" s="21">
        <f t="shared" si="82"/>
        <v>66.666666666666657</v>
      </c>
      <c r="BD383">
        <v>3</v>
      </c>
      <c r="BF383" t="s">
        <v>7637</v>
      </c>
      <c r="BG383" s="27">
        <v>1</v>
      </c>
      <c r="BJ383">
        <v>3</v>
      </c>
      <c r="BL383" t="s">
        <v>7637</v>
      </c>
      <c r="BM383" s="27">
        <v>1</v>
      </c>
      <c r="BN383">
        <v>2</v>
      </c>
      <c r="BP383" t="s">
        <v>7636</v>
      </c>
      <c r="BQ383" s="27">
        <v>1</v>
      </c>
      <c r="BR383">
        <v>3</v>
      </c>
      <c r="BS383" s="21">
        <f t="shared" si="78"/>
        <v>33.333333333333329</v>
      </c>
      <c r="BU383">
        <v>2</v>
      </c>
      <c r="BW383" t="s">
        <v>7636</v>
      </c>
      <c r="BX383" s="27">
        <v>1</v>
      </c>
      <c r="BY383">
        <v>3</v>
      </c>
      <c r="BZ383" s="21">
        <f t="shared" si="83"/>
        <v>33.333333333333329</v>
      </c>
      <c r="CA383">
        <v>2</v>
      </c>
      <c r="CB383">
        <v>3</v>
      </c>
      <c r="CD383" t="s">
        <v>7637</v>
      </c>
      <c r="CE383" s="27">
        <v>0</v>
      </c>
    </row>
    <row r="384" spans="1:84" ht="15" hidden="1" customHeight="1" x14ac:dyDescent="0.2">
      <c r="A384">
        <v>383</v>
      </c>
      <c r="B384">
        <v>419</v>
      </c>
      <c r="C384" s="1">
        <v>44802.587500000001</v>
      </c>
      <c r="D384" s="1">
        <v>44802.588888888888</v>
      </c>
      <c r="E384">
        <v>0</v>
      </c>
      <c r="F384" t="s">
        <v>240</v>
      </c>
      <c r="G384">
        <v>100</v>
      </c>
      <c r="H384">
        <v>117</v>
      </c>
      <c r="I384">
        <v>1</v>
      </c>
      <c r="J384" s="1">
        <v>44802.588888888888</v>
      </c>
      <c r="K384" t="s">
        <v>7661</v>
      </c>
      <c r="L384" t="s">
        <v>242</v>
      </c>
      <c r="M384" t="s">
        <v>242</v>
      </c>
      <c r="N384" t="s">
        <v>7662</v>
      </c>
      <c r="O384" t="s">
        <v>7663</v>
      </c>
      <c r="P384">
        <v>34.029000000000003</v>
      </c>
      <c r="Q384">
        <v>-118.40049999999999</v>
      </c>
      <c r="R384" t="s">
        <v>245</v>
      </c>
      <c r="S384" t="s">
        <v>246</v>
      </c>
      <c r="T384" t="s">
        <v>7664</v>
      </c>
      <c r="U384" t="s">
        <v>7665</v>
      </c>
      <c r="V384" t="s">
        <v>7666</v>
      </c>
      <c r="W384">
        <v>8071</v>
      </c>
      <c r="X384" t="s">
        <v>350</v>
      </c>
      <c r="Y384" t="s">
        <v>7667</v>
      </c>
      <c r="Z384">
        <v>2021</v>
      </c>
      <c r="AA384">
        <v>0</v>
      </c>
      <c r="AD384">
        <v>10</v>
      </c>
      <c r="AE384">
        <v>1</v>
      </c>
      <c r="AG384" t="s">
        <v>7668</v>
      </c>
      <c r="AH384" s="27">
        <v>1</v>
      </c>
      <c r="AI384">
        <v>9</v>
      </c>
      <c r="AJ384" s="21">
        <f t="shared" si="70"/>
        <v>90</v>
      </c>
      <c r="AK384" s="27">
        <v>0</v>
      </c>
      <c r="AL384" s="24">
        <v>0</v>
      </c>
      <c r="AM384" s="36">
        <f t="shared" si="71"/>
        <v>0</v>
      </c>
      <c r="AN384" s="27">
        <v>1</v>
      </c>
      <c r="AO384">
        <v>10</v>
      </c>
      <c r="AP384" s="36">
        <f t="shared" si="72"/>
        <v>100</v>
      </c>
      <c r="AR384">
        <v>3</v>
      </c>
      <c r="AT384" t="s">
        <v>7669</v>
      </c>
      <c r="AU384" s="27">
        <v>1</v>
      </c>
      <c r="AV384">
        <v>9</v>
      </c>
      <c r="AW384" s="21">
        <f t="shared" si="81"/>
        <v>90</v>
      </c>
      <c r="AX384">
        <v>1</v>
      </c>
      <c r="AZ384" t="s">
        <v>7668</v>
      </c>
      <c r="BA384" s="27">
        <v>1</v>
      </c>
      <c r="BB384">
        <v>9</v>
      </c>
      <c r="BC384" s="21">
        <f t="shared" si="82"/>
        <v>90</v>
      </c>
      <c r="BD384">
        <v>1</v>
      </c>
      <c r="BF384" t="s">
        <v>7668</v>
      </c>
      <c r="BG384" s="27">
        <v>1</v>
      </c>
      <c r="BH384">
        <v>8.1999999999999993</v>
      </c>
      <c r="BJ384">
        <v>3</v>
      </c>
      <c r="BL384" t="s">
        <v>7669</v>
      </c>
      <c r="BM384" s="27">
        <v>1</v>
      </c>
      <c r="BN384">
        <v>1</v>
      </c>
      <c r="BP384" t="s">
        <v>7668</v>
      </c>
      <c r="BQ384" s="27">
        <v>1</v>
      </c>
      <c r="BR384">
        <v>3</v>
      </c>
      <c r="BS384" s="21">
        <f t="shared" si="78"/>
        <v>30</v>
      </c>
      <c r="BU384">
        <v>1</v>
      </c>
      <c r="BW384" t="s">
        <v>7668</v>
      </c>
      <c r="BX384" s="27">
        <v>1</v>
      </c>
      <c r="BY384">
        <v>3</v>
      </c>
      <c r="BZ384" s="21">
        <f t="shared" si="83"/>
        <v>30</v>
      </c>
      <c r="CA384">
        <v>2</v>
      </c>
      <c r="CB384">
        <v>1</v>
      </c>
      <c r="CD384" t="s">
        <v>7668</v>
      </c>
      <c r="CE384" s="27">
        <v>0</v>
      </c>
    </row>
    <row r="385" spans="1:84" ht="15" hidden="1" customHeight="1" x14ac:dyDescent="0.2">
      <c r="A385">
        <v>384</v>
      </c>
      <c r="B385">
        <v>420</v>
      </c>
      <c r="C385" s="1">
        <v>44802.588888888888</v>
      </c>
      <c r="D385" s="1">
        <v>44802.590277777781</v>
      </c>
      <c r="E385">
        <v>0</v>
      </c>
      <c r="F385" t="s">
        <v>240</v>
      </c>
      <c r="G385">
        <v>100</v>
      </c>
      <c r="H385">
        <v>98</v>
      </c>
      <c r="I385">
        <v>1</v>
      </c>
      <c r="J385" s="1">
        <v>44802.590277777781</v>
      </c>
      <c r="K385" t="s">
        <v>7686</v>
      </c>
      <c r="L385" t="s">
        <v>242</v>
      </c>
      <c r="M385" t="s">
        <v>242</v>
      </c>
      <c r="N385" t="s">
        <v>7687</v>
      </c>
      <c r="O385" t="s">
        <v>7688</v>
      </c>
      <c r="P385">
        <v>34.029000000000003</v>
      </c>
      <c r="Q385">
        <v>-118.40049999999999</v>
      </c>
      <c r="R385" t="s">
        <v>245</v>
      </c>
      <c r="S385" t="s">
        <v>246</v>
      </c>
      <c r="T385" t="s">
        <v>7689</v>
      </c>
      <c r="U385" t="s">
        <v>7690</v>
      </c>
      <c r="V385">
        <v>366651107</v>
      </c>
      <c r="W385">
        <v>8741</v>
      </c>
      <c r="X385" t="s">
        <v>297</v>
      </c>
      <c r="Y385" t="s">
        <v>7691</v>
      </c>
      <c r="Z385">
        <v>2020</v>
      </c>
      <c r="AA385">
        <v>0</v>
      </c>
      <c r="AD385">
        <v>10</v>
      </c>
      <c r="AE385">
        <v>1</v>
      </c>
      <c r="AG385" t="s">
        <v>7692</v>
      </c>
      <c r="AH385" s="27">
        <v>1</v>
      </c>
      <c r="AI385">
        <v>5</v>
      </c>
      <c r="AJ385" s="21">
        <f t="shared" si="70"/>
        <v>50</v>
      </c>
      <c r="AK385" s="27">
        <v>0</v>
      </c>
      <c r="AL385" s="24">
        <v>0</v>
      </c>
      <c r="AM385" s="36">
        <f t="shared" si="71"/>
        <v>0</v>
      </c>
      <c r="AN385" s="27">
        <v>0</v>
      </c>
      <c r="AO385" s="24">
        <v>0</v>
      </c>
      <c r="AP385" s="36">
        <f t="shared" si="72"/>
        <v>0</v>
      </c>
      <c r="AR385">
        <v>3</v>
      </c>
      <c r="AT385" t="s">
        <v>7693</v>
      </c>
      <c r="AU385" s="27">
        <v>1</v>
      </c>
      <c r="AV385">
        <v>9</v>
      </c>
      <c r="AW385" s="21">
        <f t="shared" si="81"/>
        <v>90</v>
      </c>
      <c r="AX385">
        <v>1</v>
      </c>
      <c r="AZ385" t="s">
        <v>7692</v>
      </c>
      <c r="BA385" s="27">
        <v>1</v>
      </c>
      <c r="BB385">
        <v>9</v>
      </c>
      <c r="BC385" s="21">
        <f t="shared" si="82"/>
        <v>90</v>
      </c>
      <c r="BD385">
        <v>1</v>
      </c>
      <c r="BF385" t="s">
        <v>7692</v>
      </c>
      <c r="BG385" s="27">
        <v>1</v>
      </c>
      <c r="BJ385">
        <v>3</v>
      </c>
      <c r="BL385" t="s">
        <v>7693</v>
      </c>
      <c r="BM385" s="27">
        <v>1</v>
      </c>
      <c r="BN385">
        <v>3</v>
      </c>
      <c r="BP385" t="s">
        <v>7693</v>
      </c>
      <c r="BQ385" s="27">
        <v>1</v>
      </c>
      <c r="BR385">
        <v>3</v>
      </c>
      <c r="BS385" s="21">
        <f t="shared" si="78"/>
        <v>30</v>
      </c>
      <c r="BU385">
        <v>1</v>
      </c>
      <c r="BW385" t="s">
        <v>7692</v>
      </c>
      <c r="BX385" s="27">
        <v>1</v>
      </c>
      <c r="BY385">
        <v>1</v>
      </c>
      <c r="BZ385" s="21">
        <f t="shared" si="83"/>
        <v>10</v>
      </c>
      <c r="CA385">
        <v>1</v>
      </c>
      <c r="CB385">
        <v>1</v>
      </c>
      <c r="CD385" t="s">
        <v>7692</v>
      </c>
      <c r="CE385" s="27">
        <v>0</v>
      </c>
    </row>
    <row r="386" spans="1:84" ht="15" hidden="1" customHeight="1" x14ac:dyDescent="0.2">
      <c r="A386">
        <v>385</v>
      </c>
      <c r="B386">
        <v>421</v>
      </c>
      <c r="C386" s="1">
        <v>44802.590277777781</v>
      </c>
      <c r="D386" s="1">
        <v>44802.591666666667</v>
      </c>
      <c r="E386">
        <v>0</v>
      </c>
      <c r="F386" t="s">
        <v>240</v>
      </c>
      <c r="G386">
        <v>100</v>
      </c>
      <c r="H386">
        <v>98</v>
      </c>
      <c r="I386">
        <v>1</v>
      </c>
      <c r="J386" s="1">
        <v>44802.591666666667</v>
      </c>
      <c r="K386" t="s">
        <v>7701</v>
      </c>
      <c r="L386" t="s">
        <v>242</v>
      </c>
      <c r="M386" t="s">
        <v>242</v>
      </c>
      <c r="N386" t="s">
        <v>7702</v>
      </c>
      <c r="O386" t="s">
        <v>7703</v>
      </c>
      <c r="P386">
        <v>34.029000000000003</v>
      </c>
      <c r="Q386">
        <v>-118.40049999999999</v>
      </c>
      <c r="R386" t="s">
        <v>245</v>
      </c>
      <c r="S386" t="s">
        <v>246</v>
      </c>
      <c r="T386" t="s">
        <v>7704</v>
      </c>
      <c r="U386" t="s">
        <v>7705</v>
      </c>
      <c r="V386">
        <v>315616102</v>
      </c>
      <c r="W386">
        <v>3576</v>
      </c>
      <c r="X386" t="s">
        <v>297</v>
      </c>
      <c r="Y386" t="s">
        <v>621</v>
      </c>
      <c r="Z386">
        <v>2020</v>
      </c>
      <c r="AA386">
        <v>0</v>
      </c>
      <c r="AD386">
        <v>10</v>
      </c>
      <c r="AE386">
        <v>1</v>
      </c>
      <c r="AG386" t="s">
        <v>7706</v>
      </c>
      <c r="AH386" s="27">
        <v>1</v>
      </c>
      <c r="AI386">
        <v>2</v>
      </c>
      <c r="AJ386" s="21">
        <f t="shared" si="70"/>
        <v>20</v>
      </c>
      <c r="AK386" s="27">
        <v>0</v>
      </c>
      <c r="AL386" s="24">
        <v>0</v>
      </c>
      <c r="AM386" s="36">
        <f t="shared" si="71"/>
        <v>0</v>
      </c>
      <c r="AN386" s="27">
        <v>0</v>
      </c>
      <c r="AO386" s="24">
        <v>0</v>
      </c>
      <c r="AP386" s="36">
        <f t="shared" si="72"/>
        <v>0</v>
      </c>
      <c r="AR386">
        <v>3</v>
      </c>
      <c r="AT386" t="s">
        <v>7707</v>
      </c>
      <c r="AU386" s="27">
        <v>1</v>
      </c>
      <c r="AV386">
        <v>9</v>
      </c>
      <c r="AW386" s="21">
        <f t="shared" si="81"/>
        <v>90</v>
      </c>
      <c r="AX386">
        <v>1</v>
      </c>
      <c r="AZ386" t="s">
        <v>7706</v>
      </c>
      <c r="BA386" s="27">
        <v>1</v>
      </c>
      <c r="BB386">
        <v>9</v>
      </c>
      <c r="BC386" s="21">
        <f t="shared" si="82"/>
        <v>90</v>
      </c>
      <c r="BD386">
        <v>1</v>
      </c>
      <c r="BF386" t="s">
        <v>7706</v>
      </c>
      <c r="BG386" s="27">
        <v>1</v>
      </c>
      <c r="BJ386">
        <v>3</v>
      </c>
      <c r="BL386" t="s">
        <v>7706</v>
      </c>
      <c r="BM386" s="27">
        <v>1</v>
      </c>
      <c r="BN386">
        <v>3</v>
      </c>
      <c r="BP386" t="s">
        <v>7706</v>
      </c>
      <c r="BQ386" s="27">
        <v>1</v>
      </c>
      <c r="BR386">
        <v>3</v>
      </c>
      <c r="BS386" s="21">
        <f t="shared" si="78"/>
        <v>30</v>
      </c>
      <c r="BU386">
        <v>1</v>
      </c>
      <c r="BW386" t="s">
        <v>7706</v>
      </c>
      <c r="BX386" s="27">
        <v>1</v>
      </c>
      <c r="BY386">
        <v>6</v>
      </c>
      <c r="BZ386" s="21">
        <f t="shared" si="83"/>
        <v>60</v>
      </c>
      <c r="CA386">
        <v>2</v>
      </c>
      <c r="CB386">
        <v>1</v>
      </c>
      <c r="CD386" t="s">
        <v>7706</v>
      </c>
      <c r="CE386" s="27">
        <v>0</v>
      </c>
    </row>
    <row r="387" spans="1:84" ht="15" hidden="1" customHeight="1" x14ac:dyDescent="0.2">
      <c r="A387">
        <v>386</v>
      </c>
      <c r="B387">
        <v>422</v>
      </c>
      <c r="C387" s="1">
        <v>44802.595833333333</v>
      </c>
      <c r="D387" s="1">
        <v>44802.597916666666</v>
      </c>
      <c r="E387">
        <v>0</v>
      </c>
      <c r="F387" t="s">
        <v>240</v>
      </c>
      <c r="G387">
        <v>100</v>
      </c>
      <c r="H387">
        <v>155</v>
      </c>
      <c r="I387">
        <v>1</v>
      </c>
      <c r="J387" s="1">
        <v>44802.597916666666</v>
      </c>
      <c r="K387" t="s">
        <v>7715</v>
      </c>
      <c r="L387" t="s">
        <v>242</v>
      </c>
      <c r="M387" t="s">
        <v>242</v>
      </c>
      <c r="N387" t="s">
        <v>7716</v>
      </c>
      <c r="O387" t="s">
        <v>7717</v>
      </c>
      <c r="P387">
        <v>34.029000000000003</v>
      </c>
      <c r="Q387">
        <v>-118.40049999999999</v>
      </c>
      <c r="R387" t="s">
        <v>245</v>
      </c>
      <c r="S387" t="s">
        <v>246</v>
      </c>
      <c r="T387" t="s">
        <v>7718</v>
      </c>
      <c r="U387" t="s">
        <v>7719</v>
      </c>
      <c r="V387" t="s">
        <v>7720</v>
      </c>
      <c r="W387">
        <v>6411</v>
      </c>
      <c r="X387" t="s">
        <v>319</v>
      </c>
      <c r="Y387" t="s">
        <v>7721</v>
      </c>
      <c r="Z387">
        <v>2021</v>
      </c>
      <c r="AA387">
        <v>0</v>
      </c>
      <c r="AD387">
        <v>12</v>
      </c>
      <c r="AE387">
        <v>1</v>
      </c>
      <c r="AG387" t="s">
        <v>7722</v>
      </c>
      <c r="AH387" s="27">
        <v>1</v>
      </c>
      <c r="AI387">
        <v>10</v>
      </c>
      <c r="AJ387" s="21">
        <f t="shared" ref="AJ387:AJ450" si="84">AI387/AD387*100</f>
        <v>83.333333333333343</v>
      </c>
      <c r="AK387" s="27">
        <v>0</v>
      </c>
      <c r="AL387" s="24">
        <v>0</v>
      </c>
      <c r="AM387" s="36">
        <f t="shared" ref="AM387" si="85">AL387/AD387*100</f>
        <v>0</v>
      </c>
      <c r="AN387" s="27">
        <v>0</v>
      </c>
      <c r="AO387" s="24">
        <v>0</v>
      </c>
      <c r="AP387" s="36">
        <f t="shared" ref="AP387" si="86">AO387/AD387*100</f>
        <v>0</v>
      </c>
      <c r="AQ387" t="s">
        <v>7723</v>
      </c>
      <c r="AR387">
        <v>3</v>
      </c>
      <c r="AU387" s="27">
        <v>1</v>
      </c>
      <c r="AV387">
        <v>11</v>
      </c>
      <c r="AW387" s="21">
        <f t="shared" si="81"/>
        <v>91.666666666666657</v>
      </c>
      <c r="AX387">
        <v>2</v>
      </c>
      <c r="AZ387" t="s">
        <v>7724</v>
      </c>
      <c r="BA387" s="27">
        <v>1</v>
      </c>
      <c r="BB387">
        <v>11</v>
      </c>
      <c r="BC387" s="21">
        <f t="shared" si="82"/>
        <v>91.666666666666657</v>
      </c>
      <c r="BD387">
        <v>1</v>
      </c>
      <c r="BF387" t="s">
        <v>7722</v>
      </c>
      <c r="BG387" s="27">
        <v>1</v>
      </c>
      <c r="BH387">
        <v>7</v>
      </c>
      <c r="BJ387">
        <v>3</v>
      </c>
      <c r="BM387" s="27">
        <v>1</v>
      </c>
      <c r="BN387">
        <v>2</v>
      </c>
      <c r="BQ387" s="27">
        <v>1</v>
      </c>
      <c r="BR387">
        <v>3</v>
      </c>
      <c r="BS387" s="21">
        <f t="shared" si="78"/>
        <v>25</v>
      </c>
      <c r="BU387">
        <v>1</v>
      </c>
      <c r="BX387" s="27">
        <v>1</v>
      </c>
      <c r="BY387">
        <v>3</v>
      </c>
      <c r="BZ387" s="21">
        <f t="shared" si="83"/>
        <v>25</v>
      </c>
      <c r="CA387">
        <v>2</v>
      </c>
      <c r="CB387">
        <v>1</v>
      </c>
      <c r="CE387" s="27">
        <v>0</v>
      </c>
    </row>
    <row r="388" spans="1:84" ht="15" hidden="1" customHeight="1" x14ac:dyDescent="0.2">
      <c r="A388">
        <v>387</v>
      </c>
      <c r="B388">
        <v>423</v>
      </c>
      <c r="C388" s="1">
        <v>44802.607638888891</v>
      </c>
      <c r="D388" s="1">
        <v>44802.61041666667</v>
      </c>
      <c r="E388">
        <v>0</v>
      </c>
      <c r="F388" t="s">
        <v>240</v>
      </c>
      <c r="G388">
        <v>100</v>
      </c>
      <c r="H388">
        <v>266</v>
      </c>
      <c r="I388">
        <v>1</v>
      </c>
      <c r="J388" s="1">
        <v>44802.61041666667</v>
      </c>
      <c r="K388" t="s">
        <v>7740</v>
      </c>
      <c r="L388" t="s">
        <v>242</v>
      </c>
      <c r="M388" t="s">
        <v>242</v>
      </c>
      <c r="N388" t="s">
        <v>7741</v>
      </c>
      <c r="O388" t="s">
        <v>7742</v>
      </c>
      <c r="P388">
        <v>34.029000000000003</v>
      </c>
      <c r="Q388">
        <v>-118.40049999999999</v>
      </c>
      <c r="R388" t="s">
        <v>245</v>
      </c>
      <c r="S388" t="s">
        <v>246</v>
      </c>
      <c r="T388" t="s">
        <v>7743</v>
      </c>
      <c r="U388" t="s">
        <v>7744</v>
      </c>
      <c r="V388">
        <v>11659109</v>
      </c>
      <c r="W388">
        <v>4512</v>
      </c>
      <c r="X388" t="s">
        <v>476</v>
      </c>
      <c r="Y388" t="s">
        <v>4555</v>
      </c>
      <c r="Z388">
        <v>2020</v>
      </c>
      <c r="AA388">
        <v>0</v>
      </c>
      <c r="AD388">
        <v>13</v>
      </c>
      <c r="AE388">
        <v>3</v>
      </c>
      <c r="AG388" t="s">
        <v>7745</v>
      </c>
      <c r="AH388" s="27">
        <v>1</v>
      </c>
      <c r="AI388">
        <v>8</v>
      </c>
      <c r="AJ388" s="21">
        <f t="shared" si="84"/>
        <v>61.53846153846154</v>
      </c>
      <c r="AK388" s="27">
        <v>1</v>
      </c>
      <c r="AL388">
        <v>3</v>
      </c>
      <c r="AM388" s="36">
        <f t="shared" ref="AM388:AM451" si="87">AL388/AD388*100</f>
        <v>23.076923076923077</v>
      </c>
      <c r="AN388" s="27">
        <v>1</v>
      </c>
      <c r="AO388">
        <v>6</v>
      </c>
      <c r="AP388" s="36">
        <f t="shared" ref="AP388:AP451" si="88">AO388/AD388*100</f>
        <v>46.153846153846153</v>
      </c>
      <c r="AR388">
        <v>2</v>
      </c>
      <c r="AT388" t="s">
        <v>7746</v>
      </c>
      <c r="AU388" s="27">
        <v>1</v>
      </c>
      <c r="AV388">
        <v>11</v>
      </c>
      <c r="AW388" s="21">
        <f t="shared" si="81"/>
        <v>84.615384615384613</v>
      </c>
      <c r="AX388">
        <v>3</v>
      </c>
      <c r="AZ388" t="s">
        <v>7745</v>
      </c>
      <c r="BA388" s="27">
        <v>1</v>
      </c>
      <c r="BB388">
        <v>11</v>
      </c>
      <c r="BC388" s="21">
        <f t="shared" si="82"/>
        <v>84.615384615384613</v>
      </c>
      <c r="BD388">
        <v>3</v>
      </c>
      <c r="BF388" t="s">
        <v>7745</v>
      </c>
      <c r="BG388" s="27">
        <v>1</v>
      </c>
      <c r="BH388">
        <v>7</v>
      </c>
      <c r="BJ388">
        <v>3</v>
      </c>
      <c r="BL388" t="s">
        <v>7745</v>
      </c>
      <c r="BM388" s="27">
        <v>1</v>
      </c>
      <c r="BN388">
        <v>3</v>
      </c>
      <c r="BP388" t="s">
        <v>7745</v>
      </c>
      <c r="BQ388" s="27">
        <v>1</v>
      </c>
      <c r="BR388">
        <v>4</v>
      </c>
      <c r="BS388" s="21">
        <f t="shared" si="78"/>
        <v>30.76923076923077</v>
      </c>
      <c r="BU388">
        <v>3</v>
      </c>
      <c r="BW388" t="s">
        <v>7745</v>
      </c>
      <c r="BX388" s="27">
        <v>0.5</v>
      </c>
      <c r="BY388">
        <v>5</v>
      </c>
      <c r="BZ388" s="21">
        <f t="shared" si="83"/>
        <v>38.461538461538467</v>
      </c>
      <c r="CA388">
        <v>1</v>
      </c>
      <c r="CB388">
        <v>3</v>
      </c>
      <c r="CD388" t="s">
        <v>7745</v>
      </c>
      <c r="CE388" s="27">
        <v>0.5</v>
      </c>
      <c r="CF388" s="2" t="s">
        <v>7747</v>
      </c>
    </row>
    <row r="389" spans="1:84" ht="15" hidden="1" customHeight="1" x14ac:dyDescent="0.2">
      <c r="A389">
        <v>388</v>
      </c>
      <c r="B389">
        <v>424</v>
      </c>
      <c r="C389" s="1">
        <v>44802.611111111109</v>
      </c>
      <c r="D389" s="1">
        <v>44802.612500000003</v>
      </c>
      <c r="E389">
        <v>0</v>
      </c>
      <c r="F389" t="s">
        <v>240</v>
      </c>
      <c r="G389">
        <v>100</v>
      </c>
      <c r="H389">
        <v>131</v>
      </c>
      <c r="I389">
        <v>1</v>
      </c>
      <c r="J389" s="1">
        <v>44802.612500000003</v>
      </c>
      <c r="K389" t="s">
        <v>7769</v>
      </c>
      <c r="L389" t="s">
        <v>242</v>
      </c>
      <c r="M389" t="s">
        <v>242</v>
      </c>
      <c r="N389" t="s">
        <v>7770</v>
      </c>
      <c r="O389" t="s">
        <v>7771</v>
      </c>
      <c r="P389">
        <v>34.029000000000003</v>
      </c>
      <c r="Q389">
        <v>-118.40049999999999</v>
      </c>
      <c r="R389" t="s">
        <v>245</v>
      </c>
      <c r="S389" t="s">
        <v>246</v>
      </c>
      <c r="T389" t="s">
        <v>7772</v>
      </c>
      <c r="U389" t="s">
        <v>7773</v>
      </c>
      <c r="V389" t="s">
        <v>7774</v>
      </c>
      <c r="W389">
        <v>4922</v>
      </c>
      <c r="X389" t="s">
        <v>248</v>
      </c>
      <c r="Y389" t="s">
        <v>7775</v>
      </c>
      <c r="Z389">
        <v>2020</v>
      </c>
      <c r="AA389">
        <v>0.5</v>
      </c>
      <c r="AB389">
        <v>13</v>
      </c>
      <c r="AD389">
        <v>15</v>
      </c>
      <c r="AE389">
        <v>3</v>
      </c>
      <c r="AG389" t="s">
        <v>7776</v>
      </c>
      <c r="AH389" s="27">
        <v>1</v>
      </c>
      <c r="AI389">
        <v>9</v>
      </c>
      <c r="AJ389" s="21">
        <f t="shared" si="84"/>
        <v>60</v>
      </c>
      <c r="AK389" s="27">
        <v>0</v>
      </c>
      <c r="AL389" s="24">
        <v>0</v>
      </c>
      <c r="AM389" s="36">
        <f>AL389/AD389*100</f>
        <v>0</v>
      </c>
      <c r="AN389" s="27">
        <v>0</v>
      </c>
      <c r="AO389" s="24">
        <v>0</v>
      </c>
      <c r="AP389" s="36">
        <f>AO389/AD389*100</f>
        <v>0</v>
      </c>
      <c r="AR389">
        <v>3</v>
      </c>
      <c r="AT389" t="s">
        <v>7776</v>
      </c>
      <c r="AU389" s="27">
        <v>1</v>
      </c>
      <c r="AV389">
        <v>12</v>
      </c>
      <c r="AW389" s="21">
        <f t="shared" si="81"/>
        <v>80</v>
      </c>
      <c r="AX389">
        <v>3</v>
      </c>
      <c r="AZ389" t="s">
        <v>7776</v>
      </c>
      <c r="BA389" s="27">
        <v>1</v>
      </c>
      <c r="BB389">
        <v>12</v>
      </c>
      <c r="BC389" s="21">
        <f t="shared" si="82"/>
        <v>80</v>
      </c>
      <c r="BD389">
        <v>3</v>
      </c>
      <c r="BF389" t="s">
        <v>7776</v>
      </c>
      <c r="BG389" s="27">
        <v>1</v>
      </c>
      <c r="BJ389">
        <v>3</v>
      </c>
      <c r="BL389" t="s">
        <v>7776</v>
      </c>
      <c r="BM389" s="27">
        <v>1</v>
      </c>
      <c r="BN389">
        <v>3</v>
      </c>
      <c r="BP389" t="s">
        <v>7776</v>
      </c>
      <c r="BQ389" s="27">
        <v>1</v>
      </c>
      <c r="BR389">
        <v>2</v>
      </c>
      <c r="BS389" s="21">
        <f t="shared" ref="BS389:BS420" si="89">BR389/AD389*100</f>
        <v>13.333333333333334</v>
      </c>
      <c r="BU389">
        <v>1</v>
      </c>
      <c r="BW389" t="s">
        <v>7777</v>
      </c>
      <c r="BX389" s="27">
        <v>1</v>
      </c>
      <c r="BY389">
        <v>1</v>
      </c>
      <c r="BZ389" s="21">
        <f t="shared" si="83"/>
        <v>6.666666666666667</v>
      </c>
      <c r="CA389">
        <v>1</v>
      </c>
      <c r="CB389">
        <v>1</v>
      </c>
      <c r="CD389" t="s">
        <v>7777</v>
      </c>
      <c r="CE389" s="27">
        <v>0</v>
      </c>
    </row>
    <row r="390" spans="1:84" ht="15" hidden="1" customHeight="1" x14ac:dyDescent="0.2">
      <c r="A390">
        <v>389</v>
      </c>
      <c r="B390">
        <v>425</v>
      </c>
      <c r="C390" s="1">
        <v>44802.628472222219</v>
      </c>
      <c r="D390" s="1">
        <v>44802.629166666666</v>
      </c>
      <c r="E390">
        <v>0</v>
      </c>
      <c r="F390" t="s">
        <v>240</v>
      </c>
      <c r="G390">
        <v>100</v>
      </c>
      <c r="H390">
        <v>60</v>
      </c>
      <c r="I390">
        <v>1</v>
      </c>
      <c r="J390" s="1">
        <v>44802.629166666666</v>
      </c>
      <c r="K390" t="s">
        <v>7793</v>
      </c>
      <c r="L390" t="s">
        <v>242</v>
      </c>
      <c r="M390" t="s">
        <v>242</v>
      </c>
      <c r="N390" t="s">
        <v>7794</v>
      </c>
      <c r="O390" t="s">
        <v>7795</v>
      </c>
      <c r="P390">
        <v>34.029000000000003</v>
      </c>
      <c r="Q390">
        <v>-118.40049999999999</v>
      </c>
      <c r="R390" t="s">
        <v>245</v>
      </c>
      <c r="S390" t="s">
        <v>246</v>
      </c>
      <c r="T390" t="s">
        <v>7796</v>
      </c>
      <c r="U390" t="s">
        <v>7797</v>
      </c>
      <c r="V390" t="s">
        <v>7798</v>
      </c>
      <c r="W390">
        <v>4911</v>
      </c>
      <c r="X390" t="s">
        <v>490</v>
      </c>
      <c r="Y390" t="s">
        <v>491</v>
      </c>
      <c r="Z390">
        <v>2020</v>
      </c>
      <c r="AA390">
        <v>0</v>
      </c>
      <c r="AD390">
        <v>11</v>
      </c>
      <c r="AE390">
        <v>3</v>
      </c>
      <c r="AG390" t="s">
        <v>7799</v>
      </c>
      <c r="AH390" s="27">
        <v>1</v>
      </c>
      <c r="AI390">
        <v>10</v>
      </c>
      <c r="AJ390" s="21">
        <f t="shared" si="84"/>
        <v>90.909090909090907</v>
      </c>
      <c r="AK390" s="27">
        <v>1</v>
      </c>
      <c r="AL390">
        <v>10</v>
      </c>
      <c r="AM390" s="36">
        <f t="shared" si="87"/>
        <v>90.909090909090907</v>
      </c>
      <c r="AN390" s="27">
        <v>1</v>
      </c>
      <c r="AO390">
        <v>10</v>
      </c>
      <c r="AP390" s="36">
        <f t="shared" si="88"/>
        <v>90.909090909090907</v>
      </c>
      <c r="AQ390" t="s">
        <v>7800</v>
      </c>
      <c r="AR390">
        <v>3</v>
      </c>
      <c r="AT390" t="s">
        <v>7799</v>
      </c>
      <c r="AU390" s="27">
        <v>1</v>
      </c>
      <c r="AV390">
        <v>10</v>
      </c>
      <c r="AW390" s="21">
        <f t="shared" si="81"/>
        <v>90.909090909090907</v>
      </c>
      <c r="AX390">
        <v>3</v>
      </c>
      <c r="AZ390" t="s">
        <v>7799</v>
      </c>
      <c r="BA390" s="27">
        <v>1</v>
      </c>
      <c r="BB390">
        <v>10</v>
      </c>
      <c r="BC390" s="21">
        <f t="shared" si="82"/>
        <v>90.909090909090907</v>
      </c>
      <c r="BD390">
        <v>3</v>
      </c>
      <c r="BF390" t="s">
        <v>7799</v>
      </c>
      <c r="BG390" s="27">
        <v>1</v>
      </c>
      <c r="BH390">
        <v>8.5500000000000007</v>
      </c>
      <c r="BJ390">
        <v>3</v>
      </c>
      <c r="BL390" t="s">
        <v>7799</v>
      </c>
      <c r="BM390" s="27">
        <v>1</v>
      </c>
      <c r="BN390">
        <v>3</v>
      </c>
      <c r="BP390" t="s">
        <v>7799</v>
      </c>
      <c r="BQ390" s="27">
        <v>1</v>
      </c>
      <c r="BR390">
        <v>3</v>
      </c>
      <c r="BS390" s="21">
        <f t="shared" si="89"/>
        <v>27.27272727272727</v>
      </c>
      <c r="BU390">
        <v>3</v>
      </c>
      <c r="BW390" t="s">
        <v>7799</v>
      </c>
      <c r="BX390" s="27">
        <v>1</v>
      </c>
      <c r="BY390">
        <v>4</v>
      </c>
      <c r="BZ390" s="21">
        <f t="shared" si="83"/>
        <v>36.363636363636367</v>
      </c>
      <c r="CA390">
        <v>2</v>
      </c>
      <c r="CB390">
        <v>3</v>
      </c>
      <c r="CD390" t="s">
        <v>7799</v>
      </c>
      <c r="CE390" s="27">
        <v>0</v>
      </c>
    </row>
    <row r="391" spans="1:84" ht="15" customHeight="1" x14ac:dyDescent="0.2">
      <c r="A391" s="10">
        <v>390</v>
      </c>
      <c r="B391">
        <v>426</v>
      </c>
      <c r="C391" s="1">
        <v>44804.925694444442</v>
      </c>
      <c r="D391" s="1">
        <v>44806.9375</v>
      </c>
      <c r="E391">
        <v>0</v>
      </c>
      <c r="F391" t="s">
        <v>7817</v>
      </c>
      <c r="G391">
        <v>100</v>
      </c>
      <c r="H391">
        <v>173808</v>
      </c>
      <c r="I391">
        <v>1</v>
      </c>
      <c r="J391" s="1">
        <v>44806.9375</v>
      </c>
      <c r="K391" t="s">
        <v>7818</v>
      </c>
      <c r="L391" t="s">
        <v>242</v>
      </c>
      <c r="M391" t="s">
        <v>242</v>
      </c>
      <c r="N391" t="s">
        <v>7819</v>
      </c>
      <c r="O391" t="s">
        <v>7820</v>
      </c>
      <c r="P391">
        <v>34.064799999999998</v>
      </c>
      <c r="Q391">
        <v>-118.4414</v>
      </c>
      <c r="R391" t="s">
        <v>245</v>
      </c>
      <c r="S391" t="s">
        <v>246</v>
      </c>
      <c r="T391" s="22" t="s">
        <v>7821</v>
      </c>
      <c r="U391" t="s">
        <v>7822</v>
      </c>
      <c r="V391" t="s">
        <v>7823</v>
      </c>
      <c r="W391">
        <v>1531</v>
      </c>
      <c r="X391" s="10" t="s">
        <v>271</v>
      </c>
      <c r="Y391" s="10" t="s">
        <v>2346</v>
      </c>
      <c r="Z391" s="10">
        <v>2021</v>
      </c>
      <c r="AA391" s="10">
        <v>0</v>
      </c>
      <c r="AD391" s="10">
        <v>12</v>
      </c>
      <c r="AE391">
        <v>3</v>
      </c>
      <c r="AG391" t="s">
        <v>7824</v>
      </c>
      <c r="AH391" s="22">
        <v>1</v>
      </c>
      <c r="AI391" s="10">
        <v>8</v>
      </c>
      <c r="AJ391" s="21">
        <f t="shared" si="84"/>
        <v>66.666666666666657</v>
      </c>
      <c r="AK391" s="22">
        <v>0</v>
      </c>
      <c r="AL391" s="19">
        <v>0</v>
      </c>
      <c r="AM391" s="36">
        <f t="shared" si="87"/>
        <v>0</v>
      </c>
      <c r="AN391" s="22">
        <v>0</v>
      </c>
      <c r="AO391" s="19">
        <v>0</v>
      </c>
      <c r="AP391" s="36">
        <f>AO391/AD391*100</f>
        <v>0</v>
      </c>
      <c r="AQ391" s="2" t="s">
        <v>7825</v>
      </c>
      <c r="AR391">
        <v>3</v>
      </c>
      <c r="AT391" t="s">
        <v>7824</v>
      </c>
      <c r="AU391" s="22">
        <v>1</v>
      </c>
      <c r="AV391" s="10">
        <v>10</v>
      </c>
      <c r="AW391" s="21">
        <f t="shared" si="81"/>
        <v>83.333333333333343</v>
      </c>
      <c r="AX391">
        <v>3</v>
      </c>
      <c r="AZ391" t="s">
        <v>7824</v>
      </c>
      <c r="BA391" s="22">
        <v>1</v>
      </c>
      <c r="BB391" s="10">
        <v>10</v>
      </c>
      <c r="BC391" s="21">
        <f t="shared" si="82"/>
        <v>83.333333333333343</v>
      </c>
      <c r="BD391">
        <v>3</v>
      </c>
      <c r="BF391" t="s">
        <v>7824</v>
      </c>
      <c r="BG391" s="22">
        <v>1</v>
      </c>
      <c r="BH391" s="10">
        <v>15.75</v>
      </c>
      <c r="BI391" s="10"/>
      <c r="BJ391">
        <v>3</v>
      </c>
      <c r="BL391" t="s">
        <v>7824</v>
      </c>
      <c r="BM391" s="22">
        <v>1</v>
      </c>
      <c r="BN391">
        <v>3</v>
      </c>
      <c r="BP391" t="s">
        <v>7824</v>
      </c>
      <c r="BQ391" s="22">
        <v>1</v>
      </c>
      <c r="BR391" s="10">
        <v>3</v>
      </c>
      <c r="BS391" s="21">
        <f t="shared" si="89"/>
        <v>25</v>
      </c>
      <c r="BT391" s="10"/>
      <c r="BU391" s="10">
        <v>3</v>
      </c>
      <c r="BV391" s="10"/>
      <c r="BW391" s="10" t="s">
        <v>7824</v>
      </c>
      <c r="BX391" s="22">
        <v>0</v>
      </c>
      <c r="BY391" s="19">
        <v>0</v>
      </c>
      <c r="BZ391" s="21">
        <f t="shared" si="83"/>
        <v>0</v>
      </c>
      <c r="CA391" s="10" t="s">
        <v>242</v>
      </c>
      <c r="CB391" s="10" t="s">
        <v>242</v>
      </c>
      <c r="CC391" s="10"/>
      <c r="CD391" s="10"/>
      <c r="CE391" s="22">
        <v>0</v>
      </c>
      <c r="CF391" s="10"/>
    </row>
    <row r="392" spans="1:84" ht="15" customHeight="1" x14ac:dyDescent="0.2">
      <c r="A392" s="10">
        <v>391</v>
      </c>
      <c r="B392">
        <v>427</v>
      </c>
      <c r="C392" s="1">
        <v>44805.018055555556</v>
      </c>
      <c r="D392" s="1">
        <v>44806.981944444444</v>
      </c>
      <c r="E392">
        <v>0</v>
      </c>
      <c r="F392" t="s">
        <v>7817</v>
      </c>
      <c r="G392">
        <v>100</v>
      </c>
      <c r="H392">
        <v>169627</v>
      </c>
      <c r="I392">
        <v>1</v>
      </c>
      <c r="J392" s="1">
        <v>44806.981944444444</v>
      </c>
      <c r="K392" t="s">
        <v>7834</v>
      </c>
      <c r="L392" t="s">
        <v>242</v>
      </c>
      <c r="M392" t="s">
        <v>242</v>
      </c>
      <c r="N392" t="s">
        <v>7835</v>
      </c>
      <c r="O392" t="s">
        <v>7836</v>
      </c>
      <c r="P392">
        <v>34.064799999999998</v>
      </c>
      <c r="Q392">
        <v>-118.4414</v>
      </c>
      <c r="R392" t="s">
        <v>245</v>
      </c>
      <c r="S392" t="s">
        <v>246</v>
      </c>
      <c r="T392" s="10" t="s">
        <v>7837</v>
      </c>
      <c r="U392" t="s">
        <v>7838</v>
      </c>
      <c r="V392">
        <v>651229106</v>
      </c>
      <c r="W392">
        <v>3089</v>
      </c>
      <c r="X392" s="10" t="s">
        <v>271</v>
      </c>
      <c r="Y392" s="10" t="s">
        <v>2346</v>
      </c>
      <c r="Z392" s="10">
        <v>2021</v>
      </c>
      <c r="AA392" s="10">
        <v>0</v>
      </c>
      <c r="AD392" s="10">
        <v>10</v>
      </c>
      <c r="AE392">
        <v>3</v>
      </c>
      <c r="AG392" t="s">
        <v>7839</v>
      </c>
      <c r="AH392" s="22">
        <v>1</v>
      </c>
      <c r="AI392" s="10">
        <v>3</v>
      </c>
      <c r="AJ392" s="21">
        <f t="shared" si="84"/>
        <v>30</v>
      </c>
      <c r="AK392" s="22">
        <v>0</v>
      </c>
      <c r="AL392" s="19">
        <v>0</v>
      </c>
      <c r="AM392" s="36">
        <f t="shared" si="87"/>
        <v>0</v>
      </c>
      <c r="AN392" s="22">
        <v>1</v>
      </c>
      <c r="AO392" s="10">
        <v>1</v>
      </c>
      <c r="AP392" s="36">
        <f t="shared" si="88"/>
        <v>10</v>
      </c>
      <c r="AR392">
        <v>3</v>
      </c>
      <c r="AT392" t="s">
        <v>7840</v>
      </c>
      <c r="AU392" s="22">
        <v>1</v>
      </c>
      <c r="AV392" s="10">
        <v>9</v>
      </c>
      <c r="AW392" s="21">
        <f t="shared" si="81"/>
        <v>90</v>
      </c>
      <c r="AX392">
        <v>1</v>
      </c>
      <c r="AZ392" t="s">
        <v>7841</v>
      </c>
      <c r="BA392" s="22">
        <v>1</v>
      </c>
      <c r="BB392" s="10">
        <v>9</v>
      </c>
      <c r="BC392" s="21">
        <f t="shared" si="82"/>
        <v>90</v>
      </c>
      <c r="BD392">
        <v>1</v>
      </c>
      <c r="BF392" t="s">
        <v>7841</v>
      </c>
      <c r="BG392" s="22">
        <v>1</v>
      </c>
      <c r="BH392" s="10">
        <v>3.5</v>
      </c>
      <c r="BI392" s="10"/>
      <c r="BJ392">
        <v>1</v>
      </c>
      <c r="BL392" t="s">
        <v>7841</v>
      </c>
      <c r="BM392" s="22">
        <v>1</v>
      </c>
      <c r="BN392">
        <v>3</v>
      </c>
      <c r="BP392" t="s">
        <v>7840</v>
      </c>
      <c r="BQ392" s="22">
        <v>1</v>
      </c>
      <c r="BR392" s="10">
        <v>2</v>
      </c>
      <c r="BS392" s="21">
        <f t="shared" si="89"/>
        <v>20</v>
      </c>
      <c r="BT392" s="10"/>
      <c r="BU392" s="10">
        <v>1</v>
      </c>
      <c r="BV392" s="10"/>
      <c r="BW392" s="10" t="s">
        <v>7841</v>
      </c>
      <c r="BX392" s="22">
        <v>1</v>
      </c>
      <c r="BY392" s="10">
        <v>3</v>
      </c>
      <c r="BZ392" s="21">
        <f t="shared" si="83"/>
        <v>30</v>
      </c>
      <c r="CA392" s="10">
        <v>2</v>
      </c>
      <c r="CB392" s="10">
        <v>1</v>
      </c>
      <c r="CC392" s="10"/>
      <c r="CD392" s="10" t="s">
        <v>7841</v>
      </c>
      <c r="CE392" s="22">
        <v>0</v>
      </c>
      <c r="CF392" s="10"/>
    </row>
    <row r="393" spans="1:84" ht="15" hidden="1" customHeight="1" x14ac:dyDescent="0.2">
      <c r="A393">
        <v>392</v>
      </c>
      <c r="B393">
        <v>430</v>
      </c>
      <c r="C393" s="1">
        <v>44802.597916666666</v>
      </c>
      <c r="D393" s="1">
        <v>44812.473611111112</v>
      </c>
      <c r="E393">
        <v>0</v>
      </c>
      <c r="F393" t="s">
        <v>2300</v>
      </c>
      <c r="G393">
        <v>100</v>
      </c>
      <c r="H393">
        <v>853283</v>
      </c>
      <c r="I393">
        <v>1</v>
      </c>
      <c r="J393" s="1">
        <v>44812.473611111112</v>
      </c>
      <c r="K393" t="s">
        <v>7860</v>
      </c>
      <c r="L393" t="s">
        <v>242</v>
      </c>
      <c r="M393" t="s">
        <v>242</v>
      </c>
      <c r="N393" t="s">
        <v>7861</v>
      </c>
      <c r="O393" t="s">
        <v>7862</v>
      </c>
      <c r="P393">
        <v>39.994700000000002</v>
      </c>
      <c r="Q393">
        <v>-105.2366</v>
      </c>
      <c r="R393" t="s">
        <v>245</v>
      </c>
      <c r="S393" t="s">
        <v>246</v>
      </c>
      <c r="T393" t="s">
        <v>7863</v>
      </c>
      <c r="U393" t="s">
        <v>7864</v>
      </c>
      <c r="V393">
        <v>665859104</v>
      </c>
      <c r="W393">
        <v>6022</v>
      </c>
      <c r="X393" t="s">
        <v>319</v>
      </c>
      <c r="Y393" t="s">
        <v>1051</v>
      </c>
      <c r="Z393">
        <v>2021</v>
      </c>
      <c r="AA393">
        <v>0</v>
      </c>
      <c r="AD393">
        <v>12</v>
      </c>
      <c r="AE393">
        <v>3</v>
      </c>
      <c r="AG393" t="s">
        <v>7865</v>
      </c>
      <c r="AH393" s="27">
        <v>1</v>
      </c>
      <c r="AI393">
        <v>10</v>
      </c>
      <c r="AJ393" s="21">
        <f t="shared" si="84"/>
        <v>83.333333333333343</v>
      </c>
      <c r="AK393" s="27">
        <v>0</v>
      </c>
      <c r="AL393" s="24">
        <v>0</v>
      </c>
      <c r="AM393" s="36">
        <f t="shared" si="87"/>
        <v>0</v>
      </c>
      <c r="AN393" s="27">
        <v>0</v>
      </c>
      <c r="AO393" s="24">
        <v>0</v>
      </c>
      <c r="AP393" s="36">
        <f>AO393/AD393*100</f>
        <v>0</v>
      </c>
      <c r="AQ393" t="s">
        <v>7866</v>
      </c>
      <c r="AR393">
        <v>3</v>
      </c>
      <c r="AT393" t="s">
        <v>7865</v>
      </c>
      <c r="AU393" s="27">
        <v>1</v>
      </c>
      <c r="AV393">
        <v>11</v>
      </c>
      <c r="AW393" s="21">
        <f t="shared" si="81"/>
        <v>91.666666666666657</v>
      </c>
      <c r="AX393">
        <v>3</v>
      </c>
      <c r="AZ393" t="s">
        <v>7865</v>
      </c>
      <c r="BA393" s="27">
        <v>1</v>
      </c>
      <c r="BB393">
        <v>11</v>
      </c>
      <c r="BC393" s="21">
        <f t="shared" si="82"/>
        <v>91.666666666666657</v>
      </c>
      <c r="BD393">
        <v>3</v>
      </c>
      <c r="BF393" t="s">
        <v>7865</v>
      </c>
      <c r="BG393" s="27">
        <v>1</v>
      </c>
      <c r="BH393">
        <v>9.6</v>
      </c>
      <c r="BJ393">
        <v>3</v>
      </c>
      <c r="BL393" t="s">
        <v>7865</v>
      </c>
      <c r="BM393" s="27">
        <v>1</v>
      </c>
      <c r="BN393">
        <v>3</v>
      </c>
      <c r="BP393" t="s">
        <v>7865</v>
      </c>
      <c r="BQ393" s="27">
        <v>1</v>
      </c>
      <c r="BR393">
        <v>3</v>
      </c>
      <c r="BS393" s="21">
        <f t="shared" si="89"/>
        <v>25</v>
      </c>
      <c r="BU393">
        <v>3</v>
      </c>
      <c r="BW393" t="s">
        <v>7865</v>
      </c>
      <c r="BX393" s="27">
        <v>1</v>
      </c>
      <c r="BY393">
        <v>5</v>
      </c>
      <c r="BZ393" s="21">
        <f t="shared" si="83"/>
        <v>41.666666666666671</v>
      </c>
      <c r="CA393">
        <v>2</v>
      </c>
      <c r="CB393">
        <v>3</v>
      </c>
      <c r="CD393" t="s">
        <v>7865</v>
      </c>
      <c r="CE393" s="27">
        <v>0</v>
      </c>
    </row>
    <row r="394" spans="1:84" ht="15" hidden="1" customHeight="1" x14ac:dyDescent="0.2">
      <c r="A394">
        <v>393</v>
      </c>
      <c r="B394">
        <v>431</v>
      </c>
      <c r="C394" s="1">
        <v>44812.474999999999</v>
      </c>
      <c r="D394" s="1">
        <v>44813.640277777777</v>
      </c>
      <c r="E394">
        <v>0</v>
      </c>
      <c r="F394" t="s">
        <v>2300</v>
      </c>
      <c r="G394">
        <v>100</v>
      </c>
      <c r="H394">
        <v>100720</v>
      </c>
      <c r="I394">
        <v>1</v>
      </c>
      <c r="J394" s="1">
        <v>44813.640277777777</v>
      </c>
      <c r="K394" t="s">
        <v>7877</v>
      </c>
      <c r="L394" t="s">
        <v>242</v>
      </c>
      <c r="M394" t="s">
        <v>242</v>
      </c>
      <c r="N394" t="s">
        <v>7878</v>
      </c>
      <c r="O394" t="s">
        <v>7879</v>
      </c>
      <c r="P394">
        <v>39.994700000000002</v>
      </c>
      <c r="Q394">
        <v>-105.2366</v>
      </c>
      <c r="R394" t="s">
        <v>245</v>
      </c>
      <c r="S394" t="s">
        <v>246</v>
      </c>
      <c r="T394" t="s">
        <v>7880</v>
      </c>
      <c r="U394" t="s">
        <v>7881</v>
      </c>
      <c r="V394">
        <v>756109104</v>
      </c>
      <c r="W394">
        <v>6798</v>
      </c>
      <c r="X394" t="s">
        <v>659</v>
      </c>
      <c r="Y394" t="s">
        <v>660</v>
      </c>
      <c r="Z394">
        <v>2021</v>
      </c>
      <c r="AA394">
        <v>0</v>
      </c>
      <c r="AD394">
        <v>11</v>
      </c>
      <c r="AE394">
        <v>3</v>
      </c>
      <c r="AG394" t="s">
        <v>7882</v>
      </c>
      <c r="AH394" s="27">
        <v>1</v>
      </c>
      <c r="AI394">
        <v>8</v>
      </c>
      <c r="AJ394" s="21">
        <f t="shared" si="84"/>
        <v>72.727272727272734</v>
      </c>
      <c r="AK394" s="27">
        <v>1</v>
      </c>
      <c r="AL394">
        <v>9</v>
      </c>
      <c r="AM394" s="36">
        <f t="shared" si="87"/>
        <v>81.818181818181827</v>
      </c>
      <c r="AN394" s="27">
        <v>1</v>
      </c>
      <c r="AO394">
        <v>9</v>
      </c>
      <c r="AP394" s="36">
        <f t="shared" si="88"/>
        <v>81.818181818181827</v>
      </c>
      <c r="AQ394" t="s">
        <v>7883</v>
      </c>
      <c r="AR394">
        <v>3</v>
      </c>
      <c r="AT394" t="s">
        <v>7882</v>
      </c>
      <c r="AU394" s="27">
        <v>1</v>
      </c>
      <c r="AV394">
        <v>10</v>
      </c>
      <c r="AW394" s="21">
        <f t="shared" si="81"/>
        <v>90.909090909090907</v>
      </c>
      <c r="AX394">
        <v>3</v>
      </c>
      <c r="AZ394" t="s">
        <v>7882</v>
      </c>
      <c r="BA394" s="27">
        <v>1</v>
      </c>
      <c r="BB394">
        <v>10</v>
      </c>
      <c r="BC394" s="21">
        <f t="shared" si="82"/>
        <v>90.909090909090907</v>
      </c>
      <c r="BD394">
        <v>3</v>
      </c>
      <c r="BF394" t="s">
        <v>7882</v>
      </c>
      <c r="BG394" s="27">
        <v>1</v>
      </c>
      <c r="BH394">
        <v>9</v>
      </c>
      <c r="BJ394">
        <v>3</v>
      </c>
      <c r="BL394" t="s">
        <v>7882</v>
      </c>
      <c r="BM394" s="27">
        <v>1</v>
      </c>
      <c r="BN394">
        <v>3</v>
      </c>
      <c r="BP394" t="s">
        <v>7882</v>
      </c>
      <c r="BQ394" s="27">
        <v>1</v>
      </c>
      <c r="BR394">
        <v>4</v>
      </c>
      <c r="BS394" s="21">
        <f t="shared" si="89"/>
        <v>36.363636363636367</v>
      </c>
      <c r="BU394">
        <v>3</v>
      </c>
      <c r="BW394" t="s">
        <v>7882</v>
      </c>
      <c r="BX394" s="27">
        <v>1</v>
      </c>
      <c r="BY394">
        <v>6</v>
      </c>
      <c r="BZ394" s="21">
        <f t="shared" si="83"/>
        <v>54.54545454545454</v>
      </c>
      <c r="CA394">
        <v>1</v>
      </c>
      <c r="CB394">
        <v>3</v>
      </c>
      <c r="CD394" t="s">
        <v>7882</v>
      </c>
      <c r="CE394" s="27">
        <v>0</v>
      </c>
    </row>
    <row r="395" spans="1:84" ht="15" hidden="1" customHeight="1" x14ac:dyDescent="0.2">
      <c r="A395">
        <v>394</v>
      </c>
      <c r="B395">
        <v>432</v>
      </c>
      <c r="C395" s="1">
        <v>44812.163888888892</v>
      </c>
      <c r="D395" s="1">
        <v>44813.665972222225</v>
      </c>
      <c r="E395">
        <v>0</v>
      </c>
      <c r="F395" t="s">
        <v>7898</v>
      </c>
      <c r="G395">
        <v>100</v>
      </c>
      <c r="H395">
        <v>129783</v>
      </c>
      <c r="I395">
        <v>1</v>
      </c>
      <c r="J395" s="1">
        <v>44813.665972222225</v>
      </c>
      <c r="K395" t="s">
        <v>7899</v>
      </c>
      <c r="L395" t="s">
        <v>242</v>
      </c>
      <c r="M395" t="s">
        <v>242</v>
      </c>
      <c r="N395" t="s">
        <v>7900</v>
      </c>
      <c r="O395" t="s">
        <v>7901</v>
      </c>
      <c r="P395">
        <v>34.266599999999997</v>
      </c>
      <c r="Q395">
        <v>-118.76430000000001</v>
      </c>
      <c r="R395" t="s">
        <v>245</v>
      </c>
      <c r="S395" t="s">
        <v>246</v>
      </c>
      <c r="T395" t="s">
        <v>7902</v>
      </c>
      <c r="U395" t="s">
        <v>7903</v>
      </c>
      <c r="V395">
        <v>679580100</v>
      </c>
      <c r="W395">
        <v>4213</v>
      </c>
      <c r="X395" t="s">
        <v>476</v>
      </c>
      <c r="Y395" t="s">
        <v>4369</v>
      </c>
      <c r="Z395">
        <v>2021</v>
      </c>
      <c r="AA395">
        <v>0</v>
      </c>
      <c r="AD395">
        <v>11</v>
      </c>
      <c r="AE395">
        <v>3</v>
      </c>
      <c r="AG395" t="s">
        <v>7904</v>
      </c>
      <c r="AH395" s="27">
        <v>1</v>
      </c>
      <c r="AI395">
        <v>3</v>
      </c>
      <c r="AJ395" s="21">
        <f t="shared" si="84"/>
        <v>27.27272727272727</v>
      </c>
      <c r="AK395" s="27">
        <v>0</v>
      </c>
      <c r="AL395" s="24">
        <v>0</v>
      </c>
      <c r="AM395" s="36">
        <f t="shared" si="87"/>
        <v>0</v>
      </c>
      <c r="AN395" s="27">
        <v>1</v>
      </c>
      <c r="AO395">
        <v>2</v>
      </c>
      <c r="AP395" s="36">
        <f t="shared" si="88"/>
        <v>18.181818181818183</v>
      </c>
      <c r="AQ395" s="2" t="s">
        <v>7905</v>
      </c>
      <c r="AR395">
        <v>3</v>
      </c>
      <c r="AT395" t="s">
        <v>7904</v>
      </c>
      <c r="AU395" s="27">
        <v>1</v>
      </c>
      <c r="AV395">
        <v>8</v>
      </c>
      <c r="AW395" s="21">
        <f t="shared" si="81"/>
        <v>72.727272727272734</v>
      </c>
      <c r="AX395">
        <v>3</v>
      </c>
      <c r="AZ395" t="s">
        <v>7904</v>
      </c>
      <c r="BA395" s="27">
        <v>1</v>
      </c>
      <c r="BB395">
        <v>8</v>
      </c>
      <c r="BC395" s="21">
        <f t="shared" si="82"/>
        <v>72.727272727272734</v>
      </c>
      <c r="BD395">
        <v>3</v>
      </c>
      <c r="BF395" t="s">
        <v>7904</v>
      </c>
      <c r="BG395" s="27">
        <v>1</v>
      </c>
      <c r="BH395">
        <v>9</v>
      </c>
      <c r="BJ395">
        <v>1</v>
      </c>
      <c r="BL395" t="s">
        <v>7906</v>
      </c>
      <c r="BM395" s="27">
        <v>1</v>
      </c>
      <c r="BN395">
        <v>3</v>
      </c>
      <c r="BP395" t="s">
        <v>7904</v>
      </c>
      <c r="BQ395" s="27">
        <v>1</v>
      </c>
      <c r="BR395">
        <v>2</v>
      </c>
      <c r="BS395" s="21">
        <f t="shared" si="89"/>
        <v>18.181818181818183</v>
      </c>
      <c r="BU395">
        <v>3</v>
      </c>
      <c r="BW395" t="s">
        <v>7904</v>
      </c>
      <c r="BX395" s="27">
        <v>1</v>
      </c>
      <c r="BY395">
        <v>3</v>
      </c>
      <c r="BZ395" s="21">
        <f t="shared" si="83"/>
        <v>27.27272727272727</v>
      </c>
      <c r="CA395">
        <v>2</v>
      </c>
      <c r="CB395">
        <v>3</v>
      </c>
      <c r="CD395" t="s">
        <v>7904</v>
      </c>
      <c r="CE395" s="27">
        <v>0</v>
      </c>
    </row>
    <row r="396" spans="1:84" ht="15" hidden="1" customHeight="1" x14ac:dyDescent="0.2">
      <c r="A396">
        <v>395</v>
      </c>
      <c r="B396">
        <v>433</v>
      </c>
      <c r="C396" s="1">
        <v>44813.672222222223</v>
      </c>
      <c r="D396" s="1">
        <v>44816.520833333336</v>
      </c>
      <c r="E396">
        <v>0</v>
      </c>
      <c r="F396" t="s">
        <v>2300</v>
      </c>
      <c r="G396">
        <v>100</v>
      </c>
      <c r="H396">
        <v>246119</v>
      </c>
      <c r="I396">
        <v>1</v>
      </c>
      <c r="J396" s="1">
        <v>44816.520833333336</v>
      </c>
      <c r="K396" t="s">
        <v>7911</v>
      </c>
      <c r="L396" t="s">
        <v>242</v>
      </c>
      <c r="M396" t="s">
        <v>242</v>
      </c>
      <c r="N396" t="s">
        <v>7912</v>
      </c>
      <c r="O396" t="s">
        <v>7913</v>
      </c>
      <c r="P396">
        <v>39.994700000000002</v>
      </c>
      <c r="Q396">
        <v>-105.2366</v>
      </c>
      <c r="R396" t="s">
        <v>245</v>
      </c>
      <c r="S396" t="s">
        <v>246</v>
      </c>
      <c r="T396" t="s">
        <v>7914</v>
      </c>
      <c r="U396" t="s">
        <v>7915</v>
      </c>
      <c r="V396" t="s">
        <v>7916</v>
      </c>
      <c r="W396">
        <v>2834</v>
      </c>
      <c r="X396" t="s">
        <v>350</v>
      </c>
      <c r="Y396" t="s">
        <v>974</v>
      </c>
      <c r="Z396">
        <v>2021</v>
      </c>
      <c r="AA396">
        <v>0</v>
      </c>
      <c r="AD396">
        <v>13</v>
      </c>
      <c r="AE396">
        <v>3</v>
      </c>
      <c r="AG396" t="s">
        <v>7917</v>
      </c>
      <c r="AH396" s="27">
        <v>1</v>
      </c>
      <c r="AI396">
        <v>12</v>
      </c>
      <c r="AJ396" s="21">
        <f t="shared" si="84"/>
        <v>92.307692307692307</v>
      </c>
      <c r="AK396" s="27">
        <v>0</v>
      </c>
      <c r="AL396" s="24">
        <v>0</v>
      </c>
      <c r="AM396" s="36">
        <f t="shared" si="87"/>
        <v>0</v>
      </c>
      <c r="AN396" s="27">
        <v>0</v>
      </c>
      <c r="AO396" s="24">
        <v>0</v>
      </c>
      <c r="AP396" s="36">
        <f t="shared" si="88"/>
        <v>0</v>
      </c>
      <c r="AQ396" t="s">
        <v>7918</v>
      </c>
      <c r="AR396">
        <v>3</v>
      </c>
      <c r="AT396" t="s">
        <v>7917</v>
      </c>
      <c r="AU396" s="27">
        <v>1</v>
      </c>
      <c r="AV396">
        <v>12</v>
      </c>
      <c r="AW396" s="21">
        <f t="shared" si="81"/>
        <v>92.307692307692307</v>
      </c>
      <c r="AX396">
        <v>3</v>
      </c>
      <c r="AZ396" t="s">
        <v>7917</v>
      </c>
      <c r="BA396" s="27">
        <v>1</v>
      </c>
      <c r="BB396">
        <v>12</v>
      </c>
      <c r="BC396" s="21">
        <f t="shared" si="82"/>
        <v>92.307692307692307</v>
      </c>
      <c r="BD396">
        <v>3</v>
      </c>
      <c r="BF396" t="s">
        <v>7917</v>
      </c>
      <c r="BG396" s="27">
        <v>1</v>
      </c>
      <c r="BH396">
        <v>1</v>
      </c>
      <c r="BJ396">
        <v>3</v>
      </c>
      <c r="BL396" t="s">
        <v>7917</v>
      </c>
      <c r="BM396" s="27">
        <v>1</v>
      </c>
      <c r="BN396">
        <v>3</v>
      </c>
      <c r="BP396" t="s">
        <v>7917</v>
      </c>
      <c r="BQ396" s="27">
        <v>1</v>
      </c>
      <c r="BR396">
        <v>9</v>
      </c>
      <c r="BS396" s="21">
        <f t="shared" si="89"/>
        <v>69.230769230769226</v>
      </c>
      <c r="BU396">
        <v>3</v>
      </c>
      <c r="BW396" t="s">
        <v>7917</v>
      </c>
      <c r="BX396" s="27">
        <v>1</v>
      </c>
      <c r="BY396">
        <v>6</v>
      </c>
      <c r="BZ396" s="21">
        <f t="shared" si="83"/>
        <v>46.153846153846153</v>
      </c>
      <c r="CA396">
        <v>2</v>
      </c>
      <c r="CB396">
        <v>3</v>
      </c>
      <c r="CD396" t="s">
        <v>7917</v>
      </c>
      <c r="CE396" s="27">
        <v>0</v>
      </c>
    </row>
    <row r="397" spans="1:84" ht="15" hidden="1" customHeight="1" x14ac:dyDescent="0.2">
      <c r="A397">
        <v>396</v>
      </c>
      <c r="B397">
        <v>434</v>
      </c>
      <c r="C397" s="1">
        <v>44816.525000000001</v>
      </c>
      <c r="D397" s="1">
        <v>44817.609722222223</v>
      </c>
      <c r="E397">
        <v>0</v>
      </c>
      <c r="F397" t="s">
        <v>2300</v>
      </c>
      <c r="G397">
        <v>100</v>
      </c>
      <c r="H397">
        <v>93738</v>
      </c>
      <c r="I397">
        <v>1</v>
      </c>
      <c r="J397" s="1">
        <v>44817.609722222223</v>
      </c>
      <c r="K397" t="s">
        <v>7927</v>
      </c>
      <c r="L397" t="s">
        <v>242</v>
      </c>
      <c r="M397" t="s">
        <v>242</v>
      </c>
      <c r="N397" t="s">
        <v>7928</v>
      </c>
      <c r="O397" t="s">
        <v>7929</v>
      </c>
      <c r="P397">
        <v>39.994700000000002</v>
      </c>
      <c r="Q397">
        <v>-105.2366</v>
      </c>
      <c r="R397" t="s">
        <v>245</v>
      </c>
      <c r="S397" t="s">
        <v>246</v>
      </c>
      <c r="T397" t="s">
        <v>7930</v>
      </c>
      <c r="U397" t="s">
        <v>7931</v>
      </c>
      <c r="V397">
        <v>682680103</v>
      </c>
      <c r="W397">
        <v>4923</v>
      </c>
      <c r="X397" t="s">
        <v>248</v>
      </c>
      <c r="Y397" t="s">
        <v>249</v>
      </c>
      <c r="Z397">
        <v>2020</v>
      </c>
      <c r="AA397">
        <v>0.5</v>
      </c>
      <c r="AB397">
        <v>15</v>
      </c>
      <c r="AD397">
        <v>11</v>
      </c>
      <c r="AE397">
        <v>3</v>
      </c>
      <c r="AG397" t="s">
        <v>7932</v>
      </c>
      <c r="AH397" s="27">
        <v>1</v>
      </c>
      <c r="AI397">
        <v>11</v>
      </c>
      <c r="AJ397" s="21">
        <f t="shared" si="84"/>
        <v>100</v>
      </c>
      <c r="AK397" s="27">
        <v>0</v>
      </c>
      <c r="AL397" s="24">
        <v>0</v>
      </c>
      <c r="AM397" s="36">
        <f t="shared" si="87"/>
        <v>0</v>
      </c>
      <c r="AN397" s="27">
        <v>0</v>
      </c>
      <c r="AO397" s="24">
        <v>0</v>
      </c>
      <c r="AP397" s="36">
        <f t="shared" si="88"/>
        <v>0</v>
      </c>
      <c r="AQ397" t="s">
        <v>7933</v>
      </c>
      <c r="AR397">
        <v>3</v>
      </c>
      <c r="AT397" t="s">
        <v>7932</v>
      </c>
      <c r="AU397" s="27">
        <v>1</v>
      </c>
      <c r="AV397">
        <v>10</v>
      </c>
      <c r="AW397" s="21">
        <f t="shared" si="81"/>
        <v>90.909090909090907</v>
      </c>
      <c r="AX397">
        <v>3</v>
      </c>
      <c r="AZ397" t="s">
        <v>7932</v>
      </c>
      <c r="BA397" s="27">
        <v>1</v>
      </c>
      <c r="BB397">
        <v>9</v>
      </c>
      <c r="BC397" s="21">
        <f t="shared" si="82"/>
        <v>81.818181818181827</v>
      </c>
      <c r="BD397">
        <v>3</v>
      </c>
      <c r="BF397" t="s">
        <v>7932</v>
      </c>
      <c r="BG397" s="27">
        <v>1</v>
      </c>
      <c r="BH397">
        <v>9.6</v>
      </c>
      <c r="BJ397">
        <v>3</v>
      </c>
      <c r="BL397" t="s">
        <v>7932</v>
      </c>
      <c r="BM397" s="27">
        <v>1</v>
      </c>
      <c r="BN397">
        <v>3</v>
      </c>
      <c r="BP397" t="s">
        <v>7932</v>
      </c>
      <c r="BQ397" s="27">
        <v>1</v>
      </c>
      <c r="BR397">
        <v>2</v>
      </c>
      <c r="BS397" s="21">
        <f t="shared" si="89"/>
        <v>18.181818181818183</v>
      </c>
      <c r="BU397">
        <v>3</v>
      </c>
      <c r="BW397" t="s">
        <v>7932</v>
      </c>
      <c r="BX397" s="27">
        <v>1</v>
      </c>
      <c r="BY397">
        <v>2</v>
      </c>
      <c r="BZ397" s="21">
        <f t="shared" si="83"/>
        <v>18.181818181818183</v>
      </c>
      <c r="CA397">
        <v>2</v>
      </c>
      <c r="CB397">
        <v>3</v>
      </c>
      <c r="CD397" t="s">
        <v>7932</v>
      </c>
      <c r="CE397" s="27">
        <v>0</v>
      </c>
    </row>
    <row r="398" spans="1:84" ht="15" hidden="1" customHeight="1" x14ac:dyDescent="0.2">
      <c r="A398">
        <v>397</v>
      </c>
      <c r="B398">
        <v>435</v>
      </c>
      <c r="C398" s="1">
        <v>44817.630555555559</v>
      </c>
      <c r="D398" s="1">
        <v>44818.615277777775</v>
      </c>
      <c r="E398">
        <v>0</v>
      </c>
      <c r="F398" t="s">
        <v>2300</v>
      </c>
      <c r="G398">
        <v>100</v>
      </c>
      <c r="H398">
        <v>85089</v>
      </c>
      <c r="I398">
        <v>1</v>
      </c>
      <c r="J398" s="1">
        <v>44818.615277777775</v>
      </c>
      <c r="K398" t="s">
        <v>7950</v>
      </c>
      <c r="L398" t="s">
        <v>242</v>
      </c>
      <c r="M398" t="s">
        <v>242</v>
      </c>
      <c r="N398" t="s">
        <v>7951</v>
      </c>
      <c r="O398" t="s">
        <v>7952</v>
      </c>
      <c r="P398">
        <v>39.994700000000002</v>
      </c>
      <c r="Q398">
        <v>-105.2366</v>
      </c>
      <c r="R398" t="s">
        <v>245</v>
      </c>
      <c r="S398" t="s">
        <v>246</v>
      </c>
      <c r="T398" t="s">
        <v>7953</v>
      </c>
      <c r="U398" t="s">
        <v>7954</v>
      </c>
      <c r="V398" t="s">
        <v>7955</v>
      </c>
      <c r="W398">
        <v>3600</v>
      </c>
      <c r="X398" t="s">
        <v>476</v>
      </c>
      <c r="Y398" t="s">
        <v>1568</v>
      </c>
      <c r="Z398">
        <v>2021</v>
      </c>
      <c r="AA398">
        <v>0.5</v>
      </c>
      <c r="AB398">
        <v>4</v>
      </c>
      <c r="AD398">
        <v>9</v>
      </c>
      <c r="AE398">
        <v>3</v>
      </c>
      <c r="AG398" t="s">
        <v>7956</v>
      </c>
      <c r="AH398" s="27">
        <v>1</v>
      </c>
      <c r="AI398">
        <v>8</v>
      </c>
      <c r="AJ398" s="21">
        <f t="shared" si="84"/>
        <v>88.888888888888886</v>
      </c>
      <c r="AK398" s="27">
        <v>0.5</v>
      </c>
      <c r="AL398">
        <v>9</v>
      </c>
      <c r="AM398" s="36">
        <f t="shared" si="87"/>
        <v>100</v>
      </c>
      <c r="AN398" s="27">
        <v>0.5</v>
      </c>
      <c r="AO398">
        <v>9</v>
      </c>
      <c r="AP398" s="36">
        <f t="shared" si="88"/>
        <v>100</v>
      </c>
      <c r="AQ398" s="2" t="s">
        <v>7957</v>
      </c>
      <c r="AR398">
        <v>3</v>
      </c>
      <c r="AT398" t="s">
        <v>7956</v>
      </c>
      <c r="AU398" s="27">
        <v>1</v>
      </c>
      <c r="AV398">
        <v>8</v>
      </c>
      <c r="AW398" s="21">
        <f t="shared" si="81"/>
        <v>88.888888888888886</v>
      </c>
      <c r="AX398">
        <v>3</v>
      </c>
      <c r="AZ398" t="s">
        <v>7956</v>
      </c>
      <c r="BA398" s="27">
        <v>1</v>
      </c>
      <c r="BB398">
        <v>7</v>
      </c>
      <c r="BC398" s="21">
        <f t="shared" si="82"/>
        <v>77.777777777777786</v>
      </c>
      <c r="BD398">
        <v>3</v>
      </c>
      <c r="BF398" t="s">
        <v>7956</v>
      </c>
      <c r="BG398" s="27">
        <v>0</v>
      </c>
      <c r="BJ398" t="s">
        <v>242</v>
      </c>
      <c r="BM398" s="27">
        <v>1</v>
      </c>
      <c r="BN398">
        <v>3</v>
      </c>
      <c r="BP398" t="s">
        <v>7956</v>
      </c>
      <c r="BQ398" s="27">
        <v>1</v>
      </c>
      <c r="BR398">
        <v>3</v>
      </c>
      <c r="BS398" s="21">
        <f t="shared" si="89"/>
        <v>33.333333333333329</v>
      </c>
      <c r="BU398">
        <v>3</v>
      </c>
      <c r="BW398" t="s">
        <v>7956</v>
      </c>
      <c r="BX398" s="27">
        <v>1</v>
      </c>
      <c r="BY398">
        <v>3</v>
      </c>
      <c r="BZ398" s="21">
        <f t="shared" si="83"/>
        <v>33.333333333333329</v>
      </c>
      <c r="CA398" t="s">
        <v>242</v>
      </c>
      <c r="CB398">
        <v>3</v>
      </c>
      <c r="CD398" t="s">
        <v>7956</v>
      </c>
      <c r="CE398" s="27">
        <v>0</v>
      </c>
    </row>
    <row r="399" spans="1:84" ht="15" hidden="1" customHeight="1" x14ac:dyDescent="0.2">
      <c r="A399">
        <v>398</v>
      </c>
      <c r="B399">
        <v>436</v>
      </c>
      <c r="C399" s="1">
        <v>44818.657638888886</v>
      </c>
      <c r="D399" s="1">
        <v>44820.444444444445</v>
      </c>
      <c r="E399">
        <v>0</v>
      </c>
      <c r="F399" t="s">
        <v>2300</v>
      </c>
      <c r="G399">
        <v>100</v>
      </c>
      <c r="H399">
        <v>154407</v>
      </c>
      <c r="I399">
        <v>1</v>
      </c>
      <c r="J399" s="1">
        <v>44820.444444444445</v>
      </c>
      <c r="K399" t="s">
        <v>7973</v>
      </c>
      <c r="L399" t="s">
        <v>242</v>
      </c>
      <c r="M399" t="s">
        <v>242</v>
      </c>
      <c r="N399" t="s">
        <v>7974</v>
      </c>
      <c r="O399" t="s">
        <v>7975</v>
      </c>
      <c r="P399">
        <v>39.994700000000002</v>
      </c>
      <c r="Q399">
        <v>-105.2366</v>
      </c>
      <c r="R399" t="s">
        <v>245</v>
      </c>
      <c r="S399" t="s">
        <v>246</v>
      </c>
      <c r="T399" t="s">
        <v>7976</v>
      </c>
      <c r="U399" t="s">
        <v>7977</v>
      </c>
      <c r="V399">
        <v>704326107</v>
      </c>
      <c r="W399">
        <v>8700</v>
      </c>
      <c r="X399" t="s">
        <v>297</v>
      </c>
      <c r="Y399" t="s">
        <v>765</v>
      </c>
      <c r="Z399">
        <v>2021</v>
      </c>
      <c r="AA399">
        <v>0</v>
      </c>
      <c r="AD399">
        <v>10</v>
      </c>
      <c r="AE399">
        <v>3</v>
      </c>
      <c r="AG399" t="s">
        <v>7978</v>
      </c>
      <c r="AH399" s="27">
        <v>1</v>
      </c>
      <c r="AI399">
        <v>8</v>
      </c>
      <c r="AJ399" s="21">
        <f t="shared" si="84"/>
        <v>80</v>
      </c>
      <c r="AK399" s="27">
        <v>0</v>
      </c>
      <c r="AL399" s="24">
        <v>0</v>
      </c>
      <c r="AM399" s="36">
        <f>AL399/AD399*100</f>
        <v>0</v>
      </c>
      <c r="AN399" s="27">
        <v>0</v>
      </c>
      <c r="AO399" s="24">
        <v>0</v>
      </c>
      <c r="AP399" s="36">
        <f>AO399/AD399*100</f>
        <v>0</v>
      </c>
      <c r="AQ399" t="s">
        <v>7979</v>
      </c>
      <c r="AR399">
        <v>3</v>
      </c>
      <c r="AT399" t="s">
        <v>7978</v>
      </c>
      <c r="AU399" s="27">
        <v>1</v>
      </c>
      <c r="AV399">
        <v>9</v>
      </c>
      <c r="AW399" s="21">
        <f t="shared" si="81"/>
        <v>90</v>
      </c>
      <c r="AX399">
        <v>3</v>
      </c>
      <c r="AZ399" t="s">
        <v>7978</v>
      </c>
      <c r="BA399" s="27">
        <v>1</v>
      </c>
      <c r="BB399">
        <v>8</v>
      </c>
      <c r="BC399" s="21">
        <f t="shared" si="82"/>
        <v>80</v>
      </c>
      <c r="BD399">
        <v>3</v>
      </c>
      <c r="BF399" t="s">
        <v>7978</v>
      </c>
      <c r="BG399" s="27">
        <v>1</v>
      </c>
      <c r="BH399">
        <v>14.2</v>
      </c>
      <c r="BJ399">
        <v>3</v>
      </c>
      <c r="BL399" t="s">
        <v>7978</v>
      </c>
      <c r="BM399" s="27">
        <v>1</v>
      </c>
      <c r="BN399">
        <v>3</v>
      </c>
      <c r="BP399" t="s">
        <v>7978</v>
      </c>
      <c r="BQ399" s="27">
        <v>1</v>
      </c>
      <c r="BR399">
        <v>2</v>
      </c>
      <c r="BS399" s="21">
        <f t="shared" si="89"/>
        <v>20</v>
      </c>
      <c r="BU399">
        <v>3</v>
      </c>
      <c r="BW399" t="s">
        <v>7978</v>
      </c>
      <c r="BX399" s="27">
        <v>1</v>
      </c>
      <c r="BY399">
        <v>1</v>
      </c>
      <c r="BZ399" s="21">
        <f t="shared" si="83"/>
        <v>10</v>
      </c>
      <c r="CA399">
        <v>2</v>
      </c>
      <c r="CB399">
        <v>3</v>
      </c>
      <c r="CD399" t="s">
        <v>7978</v>
      </c>
      <c r="CE399" s="27">
        <v>0</v>
      </c>
    </row>
    <row r="400" spans="1:84" ht="15" hidden="1" customHeight="1" x14ac:dyDescent="0.2">
      <c r="A400">
        <v>399</v>
      </c>
      <c r="B400">
        <v>437</v>
      </c>
      <c r="C400" s="1">
        <v>44820.451388888891</v>
      </c>
      <c r="D400" s="1">
        <v>44820.582638888889</v>
      </c>
      <c r="E400">
        <v>0</v>
      </c>
      <c r="F400" t="s">
        <v>2300</v>
      </c>
      <c r="G400">
        <v>100</v>
      </c>
      <c r="H400">
        <v>11312</v>
      </c>
      <c r="I400">
        <v>1</v>
      </c>
      <c r="J400" s="1">
        <v>44820.582638888889</v>
      </c>
      <c r="K400" t="s">
        <v>7996</v>
      </c>
      <c r="L400" t="s">
        <v>242</v>
      </c>
      <c r="M400" t="s">
        <v>242</v>
      </c>
      <c r="N400" t="s">
        <v>7997</v>
      </c>
      <c r="O400" t="s">
        <v>7998</v>
      </c>
      <c r="P400">
        <v>39.994700000000002</v>
      </c>
      <c r="Q400">
        <v>-105.2366</v>
      </c>
      <c r="R400" t="s">
        <v>245</v>
      </c>
      <c r="S400" t="s">
        <v>246</v>
      </c>
      <c r="T400" t="s">
        <v>7999</v>
      </c>
      <c r="U400" t="s">
        <v>8000</v>
      </c>
      <c r="V400" t="s">
        <v>8001</v>
      </c>
      <c r="W400">
        <v>6798</v>
      </c>
      <c r="X400" t="s">
        <v>659</v>
      </c>
      <c r="Y400" t="s">
        <v>660</v>
      </c>
      <c r="Z400">
        <v>2021</v>
      </c>
      <c r="AA400">
        <v>0.5</v>
      </c>
      <c r="AB400">
        <v>6</v>
      </c>
      <c r="AD400">
        <v>8</v>
      </c>
      <c r="AE400">
        <v>3</v>
      </c>
      <c r="AG400" t="s">
        <v>8002</v>
      </c>
      <c r="AH400" s="27">
        <v>1</v>
      </c>
      <c r="AI400">
        <v>8</v>
      </c>
      <c r="AJ400" s="21">
        <f t="shared" si="84"/>
        <v>100</v>
      </c>
      <c r="AK400" s="27">
        <v>0.5</v>
      </c>
      <c r="AL400">
        <v>7</v>
      </c>
      <c r="AM400" s="36">
        <f t="shared" si="87"/>
        <v>87.5</v>
      </c>
      <c r="AN400" s="27">
        <v>0.5</v>
      </c>
      <c r="AO400">
        <v>7</v>
      </c>
      <c r="AP400" s="36">
        <f t="shared" si="88"/>
        <v>87.5</v>
      </c>
      <c r="AQ400" s="2" t="s">
        <v>8003</v>
      </c>
      <c r="AR400">
        <v>3</v>
      </c>
      <c r="AT400" t="s">
        <v>8002</v>
      </c>
      <c r="AU400" s="27">
        <v>1</v>
      </c>
      <c r="AV400">
        <v>7</v>
      </c>
      <c r="AW400" s="21">
        <f t="shared" si="81"/>
        <v>87.5</v>
      </c>
      <c r="AX400">
        <v>3</v>
      </c>
      <c r="AZ400" t="s">
        <v>8002</v>
      </c>
      <c r="BA400" s="27">
        <v>1</v>
      </c>
      <c r="BB400">
        <v>7</v>
      </c>
      <c r="BC400" s="21">
        <f t="shared" si="82"/>
        <v>87.5</v>
      </c>
      <c r="BD400">
        <v>3</v>
      </c>
      <c r="BF400" t="s">
        <v>8002</v>
      </c>
      <c r="BG400" s="27">
        <v>1</v>
      </c>
      <c r="BH400">
        <v>7.75</v>
      </c>
      <c r="BJ400">
        <v>3</v>
      </c>
      <c r="BL400" t="s">
        <v>8002</v>
      </c>
      <c r="BM400" s="27">
        <v>1</v>
      </c>
      <c r="BN400">
        <v>3</v>
      </c>
      <c r="BP400" t="s">
        <v>8002</v>
      </c>
      <c r="BQ400" s="27">
        <v>1</v>
      </c>
      <c r="BR400">
        <v>4</v>
      </c>
      <c r="BS400" s="21">
        <f t="shared" si="89"/>
        <v>50</v>
      </c>
      <c r="BU400">
        <v>3</v>
      </c>
      <c r="BW400" t="s">
        <v>8002</v>
      </c>
      <c r="BX400" s="27">
        <v>1</v>
      </c>
      <c r="BY400">
        <v>2</v>
      </c>
      <c r="BZ400" s="21">
        <f t="shared" si="83"/>
        <v>25</v>
      </c>
      <c r="CA400">
        <v>2</v>
      </c>
      <c r="CB400">
        <v>3</v>
      </c>
      <c r="CD400" t="s">
        <v>8002</v>
      </c>
      <c r="CE400" s="27">
        <v>0</v>
      </c>
    </row>
    <row r="401" spans="1:84" ht="15" hidden="1" customHeight="1" x14ac:dyDescent="0.2">
      <c r="A401">
        <v>400</v>
      </c>
      <c r="B401">
        <v>438</v>
      </c>
      <c r="C401" s="1">
        <v>44820.668749999997</v>
      </c>
      <c r="D401" s="1">
        <v>44820.962500000001</v>
      </c>
      <c r="E401">
        <v>0</v>
      </c>
      <c r="F401" t="s">
        <v>6889</v>
      </c>
      <c r="G401">
        <v>100</v>
      </c>
      <c r="H401">
        <v>25419</v>
      </c>
      <c r="I401">
        <v>1</v>
      </c>
      <c r="J401" s="1">
        <v>44820.963194444441</v>
      </c>
      <c r="K401" t="s">
        <v>8022</v>
      </c>
      <c r="L401" t="s">
        <v>242</v>
      </c>
      <c r="M401" t="s">
        <v>242</v>
      </c>
      <c r="N401" t="s">
        <v>8023</v>
      </c>
      <c r="O401" t="s">
        <v>8024</v>
      </c>
      <c r="P401">
        <v>34.064799999999998</v>
      </c>
      <c r="Q401">
        <v>-118.4414</v>
      </c>
      <c r="R401" t="s">
        <v>245</v>
      </c>
      <c r="S401" t="s">
        <v>246</v>
      </c>
      <c r="T401" t="s">
        <v>8025</v>
      </c>
      <c r="U401" t="s">
        <v>8026</v>
      </c>
      <c r="V401" t="s">
        <v>8027</v>
      </c>
      <c r="W401">
        <v>7372</v>
      </c>
      <c r="X401" t="s">
        <v>297</v>
      </c>
      <c r="Y401" t="s">
        <v>566</v>
      </c>
      <c r="Z401">
        <v>2021</v>
      </c>
      <c r="AA401">
        <v>0</v>
      </c>
      <c r="AD401">
        <v>7</v>
      </c>
      <c r="AE401">
        <v>3</v>
      </c>
      <c r="AG401" t="s">
        <v>8028</v>
      </c>
      <c r="AH401" s="27">
        <v>1</v>
      </c>
      <c r="AI401">
        <v>7</v>
      </c>
      <c r="AJ401" s="21">
        <f t="shared" si="84"/>
        <v>100</v>
      </c>
      <c r="AK401" s="27">
        <v>0</v>
      </c>
      <c r="AL401" s="24">
        <v>0</v>
      </c>
      <c r="AM401" s="36">
        <f>AL401/AD401*100</f>
        <v>0</v>
      </c>
      <c r="AN401" s="27">
        <v>0</v>
      </c>
      <c r="AO401" s="24">
        <v>0</v>
      </c>
      <c r="AP401" s="36">
        <f>AO401/AD401*100</f>
        <v>0</v>
      </c>
      <c r="AQ401" s="2" t="s">
        <v>8029</v>
      </c>
      <c r="AR401">
        <v>3</v>
      </c>
      <c r="AT401" t="s">
        <v>8028</v>
      </c>
      <c r="AU401" s="27">
        <v>1</v>
      </c>
      <c r="AV401">
        <v>6</v>
      </c>
      <c r="AW401" s="21">
        <f t="shared" ref="AW401:AW422" si="90">AV401/AD401*100</f>
        <v>85.714285714285708</v>
      </c>
      <c r="AX401">
        <v>3</v>
      </c>
      <c r="AZ401" t="s">
        <v>8028</v>
      </c>
      <c r="BA401" s="27">
        <v>1</v>
      </c>
      <c r="BB401">
        <v>6</v>
      </c>
      <c r="BC401" s="21">
        <f t="shared" ref="BC401:BC432" si="91">BB401/AD401*100</f>
        <v>85.714285714285708</v>
      </c>
      <c r="BD401">
        <v>3</v>
      </c>
      <c r="BF401" t="s">
        <v>8028</v>
      </c>
      <c r="BG401" s="27">
        <v>1</v>
      </c>
      <c r="BH401">
        <v>8.6999999999999993</v>
      </c>
      <c r="BJ401">
        <v>3</v>
      </c>
      <c r="BL401" t="s">
        <v>8028</v>
      </c>
      <c r="BM401" s="27">
        <v>1</v>
      </c>
      <c r="BN401">
        <v>3</v>
      </c>
      <c r="BP401" t="s">
        <v>8028</v>
      </c>
      <c r="BQ401" s="27">
        <v>1</v>
      </c>
      <c r="BR401">
        <v>1</v>
      </c>
      <c r="BS401" s="21">
        <f t="shared" si="89"/>
        <v>14.285714285714285</v>
      </c>
      <c r="BU401">
        <v>3</v>
      </c>
      <c r="BW401" t="s">
        <v>8028</v>
      </c>
      <c r="BX401" s="27">
        <v>1</v>
      </c>
      <c r="BY401">
        <v>1</v>
      </c>
      <c r="BZ401" s="21">
        <f t="shared" si="83"/>
        <v>14.285714285714285</v>
      </c>
      <c r="CA401">
        <v>2</v>
      </c>
      <c r="CB401">
        <v>3</v>
      </c>
      <c r="CD401" t="s">
        <v>8028</v>
      </c>
      <c r="CE401" s="27">
        <v>0</v>
      </c>
    </row>
    <row r="402" spans="1:84" ht="15" hidden="1" customHeight="1" x14ac:dyDescent="0.2">
      <c r="A402">
        <v>401</v>
      </c>
      <c r="B402">
        <v>439</v>
      </c>
      <c r="C402" s="1">
        <v>44821.565972222219</v>
      </c>
      <c r="D402" s="1">
        <v>44821.625694444447</v>
      </c>
      <c r="E402">
        <v>0</v>
      </c>
      <c r="F402" t="s">
        <v>2300</v>
      </c>
      <c r="G402">
        <v>100</v>
      </c>
      <c r="H402">
        <v>5199</v>
      </c>
      <c r="I402">
        <v>1</v>
      </c>
      <c r="J402" s="1">
        <v>44821.625694444447</v>
      </c>
      <c r="K402" t="s">
        <v>8032</v>
      </c>
      <c r="L402" t="s">
        <v>242</v>
      </c>
      <c r="M402" t="s">
        <v>242</v>
      </c>
      <c r="N402" t="s">
        <v>8033</v>
      </c>
      <c r="O402" t="s">
        <v>8034</v>
      </c>
      <c r="P402">
        <v>39.994700000000002</v>
      </c>
      <c r="Q402">
        <v>-105.2366</v>
      </c>
      <c r="R402" t="s">
        <v>245</v>
      </c>
      <c r="S402" t="s">
        <v>246</v>
      </c>
      <c r="T402" t="s">
        <v>8035</v>
      </c>
      <c r="U402" t="s">
        <v>8036</v>
      </c>
      <c r="V402">
        <v>744573106</v>
      </c>
      <c r="W402">
        <v>4931</v>
      </c>
      <c r="X402" t="s">
        <v>490</v>
      </c>
      <c r="Y402" t="s">
        <v>1010</v>
      </c>
      <c r="Z402">
        <v>2021</v>
      </c>
      <c r="AA402">
        <v>0</v>
      </c>
      <c r="AD402">
        <v>10</v>
      </c>
      <c r="AE402">
        <v>3</v>
      </c>
      <c r="AG402" t="s">
        <v>8037</v>
      </c>
      <c r="AH402" s="27">
        <v>1</v>
      </c>
      <c r="AI402">
        <v>10</v>
      </c>
      <c r="AJ402" s="21">
        <f t="shared" si="84"/>
        <v>100</v>
      </c>
      <c r="AK402" s="27">
        <v>1</v>
      </c>
      <c r="AL402">
        <v>6</v>
      </c>
      <c r="AM402" s="36">
        <f t="shared" si="87"/>
        <v>60</v>
      </c>
      <c r="AN402" s="27">
        <v>1</v>
      </c>
      <c r="AO402">
        <v>10</v>
      </c>
      <c r="AP402" s="36">
        <f t="shared" si="88"/>
        <v>100</v>
      </c>
      <c r="AQ402" s="2" t="s">
        <v>8038</v>
      </c>
      <c r="AR402">
        <v>3</v>
      </c>
      <c r="AT402" t="s">
        <v>8037</v>
      </c>
      <c r="AU402" s="27">
        <v>1</v>
      </c>
      <c r="AV402">
        <v>9</v>
      </c>
      <c r="AW402" s="21">
        <f t="shared" si="90"/>
        <v>90</v>
      </c>
      <c r="AX402">
        <v>3</v>
      </c>
      <c r="AZ402" t="s">
        <v>8037</v>
      </c>
      <c r="BA402" s="27">
        <v>1</v>
      </c>
      <c r="BB402">
        <v>9</v>
      </c>
      <c r="BC402" s="21">
        <f t="shared" si="91"/>
        <v>90</v>
      </c>
      <c r="BD402">
        <v>3</v>
      </c>
      <c r="BF402" t="s">
        <v>8037</v>
      </c>
      <c r="BG402" s="27">
        <v>1</v>
      </c>
      <c r="BH402">
        <v>7.8</v>
      </c>
      <c r="BJ402">
        <v>3</v>
      </c>
      <c r="BL402" t="s">
        <v>8037</v>
      </c>
      <c r="BM402" s="27">
        <v>1</v>
      </c>
      <c r="BN402">
        <v>3</v>
      </c>
      <c r="BP402" t="s">
        <v>8037</v>
      </c>
      <c r="BQ402" s="27">
        <v>1</v>
      </c>
      <c r="BR402">
        <v>3</v>
      </c>
      <c r="BS402" s="21">
        <f t="shared" si="89"/>
        <v>30</v>
      </c>
      <c r="BU402">
        <v>3</v>
      </c>
      <c r="BW402" t="s">
        <v>8037</v>
      </c>
      <c r="BX402" s="27">
        <v>1</v>
      </c>
      <c r="BY402">
        <v>3</v>
      </c>
      <c r="BZ402" s="21">
        <f t="shared" si="83"/>
        <v>30</v>
      </c>
      <c r="CA402">
        <v>2</v>
      </c>
      <c r="CB402">
        <v>3</v>
      </c>
      <c r="CD402" t="s">
        <v>8037</v>
      </c>
      <c r="CE402" s="27">
        <v>0</v>
      </c>
    </row>
    <row r="403" spans="1:84" ht="15" hidden="1" customHeight="1" x14ac:dyDescent="0.2">
      <c r="A403" s="10">
        <v>402</v>
      </c>
      <c r="B403">
        <v>440</v>
      </c>
      <c r="C403" s="1">
        <v>44821.636111111111</v>
      </c>
      <c r="D403" s="1">
        <v>44823.590277777781</v>
      </c>
      <c r="E403">
        <v>0</v>
      </c>
      <c r="F403" t="s">
        <v>2300</v>
      </c>
      <c r="G403">
        <v>100</v>
      </c>
      <c r="H403">
        <v>168823</v>
      </c>
      <c r="I403">
        <v>1</v>
      </c>
      <c r="J403" s="1">
        <v>44823.590277777781</v>
      </c>
      <c r="K403" t="s">
        <v>8056</v>
      </c>
      <c r="L403" t="s">
        <v>242</v>
      </c>
      <c r="M403" t="s">
        <v>242</v>
      </c>
      <c r="N403" t="s">
        <v>8057</v>
      </c>
      <c r="O403" t="s">
        <v>8058</v>
      </c>
      <c r="P403">
        <v>39.994700000000002</v>
      </c>
      <c r="Q403">
        <v>-105.2366</v>
      </c>
      <c r="R403" t="s">
        <v>245</v>
      </c>
      <c r="S403" t="s">
        <v>246</v>
      </c>
      <c r="T403" s="10" t="s">
        <v>8059</v>
      </c>
      <c r="U403" t="s">
        <v>8060</v>
      </c>
      <c r="V403">
        <v>707569109</v>
      </c>
      <c r="W403">
        <v>7011</v>
      </c>
      <c r="X403" s="10" t="s">
        <v>271</v>
      </c>
      <c r="Y403" s="10" t="s">
        <v>1304</v>
      </c>
      <c r="Z403" s="10">
        <v>2021</v>
      </c>
      <c r="AA403" s="10">
        <v>0</v>
      </c>
      <c r="AD403" s="10">
        <v>9</v>
      </c>
      <c r="AE403">
        <v>3</v>
      </c>
      <c r="AG403" t="s">
        <v>8061</v>
      </c>
      <c r="AH403" s="22">
        <v>1</v>
      </c>
      <c r="AI403" s="10">
        <v>7</v>
      </c>
      <c r="AJ403" s="21">
        <f t="shared" si="84"/>
        <v>77.777777777777786</v>
      </c>
      <c r="AK403" s="22">
        <v>0</v>
      </c>
      <c r="AL403" s="19">
        <v>0</v>
      </c>
      <c r="AM403" s="36">
        <f t="shared" si="87"/>
        <v>0</v>
      </c>
      <c r="AN403" s="22">
        <v>1</v>
      </c>
      <c r="AO403" s="10">
        <v>6</v>
      </c>
      <c r="AP403" s="36">
        <f t="shared" si="88"/>
        <v>66.666666666666657</v>
      </c>
      <c r="AQ403" t="s">
        <v>8062</v>
      </c>
      <c r="AR403">
        <v>3</v>
      </c>
      <c r="AT403" t="s">
        <v>8061</v>
      </c>
      <c r="AU403" s="22">
        <v>1</v>
      </c>
      <c r="AV403" s="10">
        <v>8</v>
      </c>
      <c r="AW403" s="21">
        <f t="shared" si="90"/>
        <v>88.888888888888886</v>
      </c>
      <c r="AX403">
        <v>3</v>
      </c>
      <c r="AZ403" t="s">
        <v>8061</v>
      </c>
      <c r="BA403" s="22">
        <v>1</v>
      </c>
      <c r="BB403" s="10">
        <v>8</v>
      </c>
      <c r="BC403" s="21">
        <f t="shared" si="91"/>
        <v>88.888888888888886</v>
      </c>
      <c r="BD403">
        <v>3</v>
      </c>
      <c r="BF403" t="s">
        <v>8061</v>
      </c>
      <c r="BG403" s="22">
        <v>1</v>
      </c>
      <c r="BH403" s="10">
        <v>11</v>
      </c>
      <c r="BI403" s="10"/>
      <c r="BJ403">
        <v>3</v>
      </c>
      <c r="BL403" t="s">
        <v>8061</v>
      </c>
      <c r="BM403" s="22">
        <v>1</v>
      </c>
      <c r="BN403">
        <v>2</v>
      </c>
      <c r="BP403" t="s">
        <v>8063</v>
      </c>
      <c r="BQ403" s="22">
        <v>1</v>
      </c>
      <c r="BR403" s="10">
        <v>4</v>
      </c>
      <c r="BS403" s="21">
        <f t="shared" si="89"/>
        <v>44.444444444444443</v>
      </c>
      <c r="BT403" s="10"/>
      <c r="BU403" s="10">
        <v>3</v>
      </c>
      <c r="BV403" s="10"/>
      <c r="BW403" s="10" t="s">
        <v>8061</v>
      </c>
      <c r="BX403" s="22">
        <v>1</v>
      </c>
      <c r="BY403" s="10">
        <v>2</v>
      </c>
      <c r="BZ403" s="21">
        <f t="shared" si="83"/>
        <v>22.222222222222221</v>
      </c>
      <c r="CA403" s="10">
        <v>2</v>
      </c>
      <c r="CB403" s="10">
        <v>3</v>
      </c>
      <c r="CC403" s="10"/>
      <c r="CD403" s="10" t="s">
        <v>8061</v>
      </c>
      <c r="CE403" s="22">
        <v>0</v>
      </c>
      <c r="CF403" s="10"/>
    </row>
    <row r="404" spans="1:84" ht="15" customHeight="1" x14ac:dyDescent="0.2">
      <c r="A404" s="10">
        <v>403</v>
      </c>
      <c r="B404">
        <v>442</v>
      </c>
      <c r="C404" s="1">
        <v>44827.466666666667</v>
      </c>
      <c r="D404" s="1">
        <v>44829.459722222222</v>
      </c>
      <c r="E404">
        <v>0</v>
      </c>
      <c r="F404" t="s">
        <v>8072</v>
      </c>
      <c r="G404">
        <v>100</v>
      </c>
      <c r="H404">
        <v>172188</v>
      </c>
      <c r="I404">
        <v>1</v>
      </c>
      <c r="J404" s="1">
        <v>44829.459722222222</v>
      </c>
      <c r="K404" t="s">
        <v>8073</v>
      </c>
      <c r="L404" t="s">
        <v>242</v>
      </c>
      <c r="M404" t="s">
        <v>242</v>
      </c>
      <c r="N404" t="s">
        <v>8074</v>
      </c>
      <c r="O404" t="s">
        <v>8075</v>
      </c>
      <c r="P404">
        <v>34.013800000000003</v>
      </c>
      <c r="Q404">
        <v>-118.4405</v>
      </c>
      <c r="R404" t="s">
        <v>245</v>
      </c>
      <c r="S404" t="s">
        <v>246</v>
      </c>
      <c r="T404" s="22" t="s">
        <v>8076</v>
      </c>
      <c r="U404" t="s">
        <v>8077</v>
      </c>
      <c r="V404">
        <v>745867101</v>
      </c>
      <c r="W404">
        <v>1531</v>
      </c>
      <c r="X404" s="10" t="s">
        <v>271</v>
      </c>
      <c r="Y404" s="10" t="s">
        <v>2346</v>
      </c>
      <c r="Z404" s="10">
        <v>2021</v>
      </c>
      <c r="AA404" s="10">
        <v>0</v>
      </c>
      <c r="AD404" s="10">
        <v>10</v>
      </c>
      <c r="AE404">
        <v>3</v>
      </c>
      <c r="AG404" t="s">
        <v>8078</v>
      </c>
      <c r="AH404" s="22">
        <v>1</v>
      </c>
      <c r="AI404" s="10">
        <v>4</v>
      </c>
      <c r="AJ404" s="21">
        <f t="shared" si="84"/>
        <v>40</v>
      </c>
      <c r="AK404" s="22">
        <v>0</v>
      </c>
      <c r="AL404" s="19">
        <v>0</v>
      </c>
      <c r="AM404" s="36">
        <f t="shared" si="87"/>
        <v>0</v>
      </c>
      <c r="AN404" s="22">
        <v>1</v>
      </c>
      <c r="AO404" s="10">
        <v>7</v>
      </c>
      <c r="AP404" s="36">
        <f t="shared" si="88"/>
        <v>70</v>
      </c>
      <c r="AQ404" t="s">
        <v>8079</v>
      </c>
      <c r="AR404">
        <v>3</v>
      </c>
      <c r="AT404" t="s">
        <v>8078</v>
      </c>
      <c r="AU404" s="22">
        <v>1</v>
      </c>
      <c r="AV404" s="10">
        <v>9</v>
      </c>
      <c r="AW404" s="21">
        <f t="shared" si="90"/>
        <v>90</v>
      </c>
      <c r="AX404">
        <v>3</v>
      </c>
      <c r="AZ404" t="s">
        <v>8078</v>
      </c>
      <c r="BA404" s="22">
        <v>1</v>
      </c>
      <c r="BB404" s="10">
        <v>9</v>
      </c>
      <c r="BC404" s="21">
        <f t="shared" si="91"/>
        <v>90</v>
      </c>
      <c r="BD404">
        <v>3</v>
      </c>
      <c r="BF404" t="s">
        <v>8078</v>
      </c>
      <c r="BG404" s="22">
        <v>1</v>
      </c>
      <c r="BH404" s="10">
        <v>8.5</v>
      </c>
      <c r="BI404" s="10"/>
      <c r="BJ404">
        <v>3</v>
      </c>
      <c r="BL404" t="s">
        <v>8078</v>
      </c>
      <c r="BM404" s="22">
        <v>1</v>
      </c>
      <c r="BN404">
        <v>3</v>
      </c>
      <c r="BP404" t="s">
        <v>8078</v>
      </c>
      <c r="BQ404" s="22">
        <v>1</v>
      </c>
      <c r="BR404" s="10">
        <v>2</v>
      </c>
      <c r="BS404" s="21">
        <f t="shared" si="89"/>
        <v>20</v>
      </c>
      <c r="BT404" s="10"/>
      <c r="BU404" s="10">
        <v>3</v>
      </c>
      <c r="BV404" s="10"/>
      <c r="BW404" s="10" t="s">
        <v>8078</v>
      </c>
      <c r="BX404" s="22">
        <v>1</v>
      </c>
      <c r="BY404" s="10">
        <v>2</v>
      </c>
      <c r="BZ404" s="21">
        <f t="shared" si="83"/>
        <v>20</v>
      </c>
      <c r="CA404" s="10">
        <v>2</v>
      </c>
      <c r="CB404" s="10">
        <v>3</v>
      </c>
      <c r="CC404" s="10"/>
      <c r="CD404" s="10" t="s">
        <v>8078</v>
      </c>
      <c r="CE404" s="22">
        <v>0</v>
      </c>
      <c r="CF404" s="10"/>
    </row>
    <row r="405" spans="1:84" ht="15" hidden="1" customHeight="1" x14ac:dyDescent="0.2">
      <c r="A405">
        <v>404</v>
      </c>
      <c r="B405">
        <v>443</v>
      </c>
      <c r="C405" s="1">
        <v>44829.463194444441</v>
      </c>
      <c r="D405" s="1">
        <v>44829.78402777778</v>
      </c>
      <c r="E405">
        <v>0</v>
      </c>
      <c r="F405" t="s">
        <v>8072</v>
      </c>
      <c r="G405">
        <v>100</v>
      </c>
      <c r="H405">
        <v>27673</v>
      </c>
      <c r="I405">
        <v>1</v>
      </c>
      <c r="J405" s="1">
        <v>44829.78402777778</v>
      </c>
      <c r="K405" t="s">
        <v>8084</v>
      </c>
      <c r="L405" t="s">
        <v>242</v>
      </c>
      <c r="M405" t="s">
        <v>242</v>
      </c>
      <c r="N405" t="s">
        <v>8085</v>
      </c>
      <c r="O405" t="s">
        <v>8086</v>
      </c>
      <c r="P405">
        <v>34.013800000000003</v>
      </c>
      <c r="Q405">
        <v>-118.4405</v>
      </c>
      <c r="R405" t="s">
        <v>245</v>
      </c>
      <c r="S405" t="s">
        <v>246</v>
      </c>
      <c r="T405" t="s">
        <v>8087</v>
      </c>
      <c r="U405" t="s">
        <v>8088</v>
      </c>
      <c r="V405">
        <v>695156109</v>
      </c>
      <c r="W405">
        <v>2650</v>
      </c>
      <c r="X405" t="s">
        <v>418</v>
      </c>
      <c r="Y405" t="s">
        <v>687</v>
      </c>
      <c r="Z405">
        <v>2021</v>
      </c>
      <c r="AA405">
        <v>0</v>
      </c>
      <c r="AD405">
        <v>11</v>
      </c>
      <c r="AE405">
        <v>3</v>
      </c>
      <c r="AG405" t="s">
        <v>8089</v>
      </c>
      <c r="AH405" s="27">
        <v>0</v>
      </c>
      <c r="AI405" s="24">
        <v>0</v>
      </c>
      <c r="AJ405" s="21">
        <f>AI405/AD405*100</f>
        <v>0</v>
      </c>
      <c r="AK405" s="27">
        <v>0</v>
      </c>
      <c r="AL405" s="24">
        <v>0</v>
      </c>
      <c r="AM405" s="36">
        <f t="shared" si="87"/>
        <v>0</v>
      </c>
      <c r="AN405" s="27">
        <v>0</v>
      </c>
      <c r="AO405" s="24">
        <v>0</v>
      </c>
      <c r="AP405" s="36">
        <f t="shared" si="88"/>
        <v>0</v>
      </c>
      <c r="AR405" t="s">
        <v>242</v>
      </c>
      <c r="AU405" s="27">
        <v>1</v>
      </c>
      <c r="AV405">
        <v>10</v>
      </c>
      <c r="AW405" s="21">
        <f t="shared" si="90"/>
        <v>90.909090909090907</v>
      </c>
      <c r="AX405">
        <v>3</v>
      </c>
      <c r="AZ405" t="s">
        <v>8089</v>
      </c>
      <c r="BA405" s="27">
        <v>1</v>
      </c>
      <c r="BB405">
        <v>9</v>
      </c>
      <c r="BC405" s="21">
        <f t="shared" si="91"/>
        <v>81.818181818181827</v>
      </c>
      <c r="BD405">
        <v>3</v>
      </c>
      <c r="BF405" t="s">
        <v>8089</v>
      </c>
      <c r="BG405" s="27">
        <v>1</v>
      </c>
      <c r="BH405">
        <v>13</v>
      </c>
      <c r="BJ405">
        <v>3</v>
      </c>
      <c r="BL405" t="s">
        <v>8089</v>
      </c>
      <c r="BM405" s="27">
        <v>1</v>
      </c>
      <c r="BN405">
        <v>3</v>
      </c>
      <c r="BP405" t="s">
        <v>8089</v>
      </c>
      <c r="BQ405" s="27">
        <v>1</v>
      </c>
      <c r="BR405">
        <v>2</v>
      </c>
      <c r="BS405" s="21">
        <f t="shared" si="89"/>
        <v>18.181818181818183</v>
      </c>
      <c r="BU405">
        <v>3</v>
      </c>
      <c r="BW405" t="s">
        <v>8089</v>
      </c>
      <c r="BX405" s="27">
        <v>1</v>
      </c>
      <c r="BY405">
        <v>1</v>
      </c>
      <c r="BZ405" s="21">
        <f t="shared" si="83"/>
        <v>9.0909090909090917</v>
      </c>
      <c r="CA405">
        <v>2</v>
      </c>
      <c r="CB405">
        <v>3</v>
      </c>
      <c r="CD405" t="s">
        <v>8089</v>
      </c>
      <c r="CE405" s="27">
        <v>0</v>
      </c>
    </row>
    <row r="406" spans="1:84" ht="15" hidden="1" customHeight="1" x14ac:dyDescent="0.2">
      <c r="A406">
        <v>405</v>
      </c>
      <c r="B406">
        <v>444</v>
      </c>
      <c r="C406" s="1">
        <v>44829.785416666666</v>
      </c>
      <c r="D406" s="1">
        <v>44830.563194444447</v>
      </c>
      <c r="E406">
        <v>0</v>
      </c>
      <c r="F406" t="s">
        <v>8072</v>
      </c>
      <c r="G406">
        <v>100</v>
      </c>
      <c r="H406">
        <v>67192</v>
      </c>
      <c r="I406">
        <v>1</v>
      </c>
      <c r="J406" s="1">
        <v>44830.563194444447</v>
      </c>
      <c r="K406" t="s">
        <v>8101</v>
      </c>
      <c r="L406" t="s">
        <v>242</v>
      </c>
      <c r="M406" t="s">
        <v>242</v>
      </c>
      <c r="N406" t="s">
        <v>8102</v>
      </c>
      <c r="O406" t="s">
        <v>8103</v>
      </c>
      <c r="P406">
        <v>34.013800000000003</v>
      </c>
      <c r="Q406">
        <v>-118.4405</v>
      </c>
      <c r="R406" t="s">
        <v>245</v>
      </c>
      <c r="S406" t="s">
        <v>246</v>
      </c>
      <c r="T406" t="s">
        <v>8104</v>
      </c>
      <c r="U406" t="s">
        <v>8105</v>
      </c>
      <c r="V406">
        <v>714046109</v>
      </c>
      <c r="W406">
        <v>3826</v>
      </c>
      <c r="X406" t="s">
        <v>350</v>
      </c>
      <c r="Y406" t="s">
        <v>1032</v>
      </c>
      <c r="Z406">
        <v>2021</v>
      </c>
      <c r="AA406">
        <v>0</v>
      </c>
      <c r="AD406">
        <v>8</v>
      </c>
      <c r="AE406">
        <v>3</v>
      </c>
      <c r="AG406" t="s">
        <v>8106</v>
      </c>
      <c r="AH406" s="27">
        <v>1</v>
      </c>
      <c r="AI406">
        <v>4</v>
      </c>
      <c r="AJ406" s="21">
        <f t="shared" si="84"/>
        <v>50</v>
      </c>
      <c r="AK406" s="27">
        <v>0</v>
      </c>
      <c r="AL406" s="24">
        <v>0</v>
      </c>
      <c r="AM406" s="36">
        <f t="shared" si="87"/>
        <v>0</v>
      </c>
      <c r="AN406" s="27">
        <v>0</v>
      </c>
      <c r="AO406" s="24">
        <v>0</v>
      </c>
      <c r="AP406" s="36">
        <f t="shared" si="88"/>
        <v>0</v>
      </c>
      <c r="AQ406" s="2" t="s">
        <v>8107</v>
      </c>
      <c r="AR406">
        <v>3</v>
      </c>
      <c r="AT406" t="s">
        <v>8106</v>
      </c>
      <c r="AU406" s="27">
        <v>1</v>
      </c>
      <c r="AV406">
        <v>7</v>
      </c>
      <c r="AW406" s="21">
        <f t="shared" si="90"/>
        <v>87.5</v>
      </c>
      <c r="AX406">
        <v>3</v>
      </c>
      <c r="AZ406" t="s">
        <v>8106</v>
      </c>
      <c r="BA406" s="27">
        <v>1</v>
      </c>
      <c r="BB406">
        <v>7</v>
      </c>
      <c r="BC406" s="21">
        <f t="shared" si="91"/>
        <v>87.5</v>
      </c>
      <c r="BD406">
        <v>3</v>
      </c>
      <c r="BF406" t="s">
        <v>8106</v>
      </c>
      <c r="BG406" s="27">
        <v>1</v>
      </c>
      <c r="BH406">
        <v>6.5</v>
      </c>
      <c r="BJ406">
        <v>3</v>
      </c>
      <c r="BL406" t="s">
        <v>8106</v>
      </c>
      <c r="BM406" s="27">
        <v>1</v>
      </c>
      <c r="BN406">
        <v>3</v>
      </c>
      <c r="BP406" t="s">
        <v>8106</v>
      </c>
      <c r="BQ406" s="27">
        <v>1</v>
      </c>
      <c r="BR406">
        <v>2</v>
      </c>
      <c r="BS406" s="21">
        <f t="shared" si="89"/>
        <v>25</v>
      </c>
      <c r="BU406">
        <v>3</v>
      </c>
      <c r="BW406" t="s">
        <v>8106</v>
      </c>
      <c r="BX406" s="27">
        <v>1</v>
      </c>
      <c r="BY406">
        <v>1</v>
      </c>
      <c r="BZ406" s="21">
        <f t="shared" si="83"/>
        <v>12.5</v>
      </c>
      <c r="CA406">
        <v>2</v>
      </c>
      <c r="CB406">
        <v>3</v>
      </c>
      <c r="CD406" t="s">
        <v>8106</v>
      </c>
      <c r="CE406" s="27">
        <v>0</v>
      </c>
    </row>
    <row r="407" spans="1:84" ht="15" hidden="1" customHeight="1" x14ac:dyDescent="0.2">
      <c r="A407">
        <v>406</v>
      </c>
      <c r="B407">
        <v>445</v>
      </c>
      <c r="C407" s="1">
        <v>44830.587500000001</v>
      </c>
      <c r="D407" s="1">
        <v>44832.880555555559</v>
      </c>
      <c r="E407">
        <v>0</v>
      </c>
      <c r="F407" t="s">
        <v>2300</v>
      </c>
      <c r="G407">
        <v>100</v>
      </c>
      <c r="H407">
        <v>198133</v>
      </c>
      <c r="I407">
        <v>1</v>
      </c>
      <c r="J407" s="1">
        <v>44832.880555555559</v>
      </c>
      <c r="K407" t="s">
        <v>8122</v>
      </c>
      <c r="L407" t="s">
        <v>242</v>
      </c>
      <c r="M407" t="s">
        <v>242</v>
      </c>
      <c r="N407" t="s">
        <v>8123</v>
      </c>
      <c r="O407" t="s">
        <v>8124</v>
      </c>
      <c r="P407">
        <v>39.9816</v>
      </c>
      <c r="Q407">
        <v>-105.2559</v>
      </c>
      <c r="R407" t="s">
        <v>245</v>
      </c>
      <c r="S407" t="s">
        <v>246</v>
      </c>
      <c r="T407" t="s">
        <v>8125</v>
      </c>
      <c r="U407" t="s">
        <v>8126</v>
      </c>
      <c r="V407" t="s">
        <v>8127</v>
      </c>
      <c r="W407">
        <v>3550</v>
      </c>
      <c r="X407" t="s">
        <v>476</v>
      </c>
      <c r="Y407" t="s">
        <v>1568</v>
      </c>
      <c r="Z407">
        <v>2021</v>
      </c>
      <c r="AA407">
        <v>0.5</v>
      </c>
      <c r="AB407">
        <v>15</v>
      </c>
      <c r="AD407">
        <v>10</v>
      </c>
      <c r="AE407">
        <v>3</v>
      </c>
      <c r="AG407" t="s">
        <v>8128</v>
      </c>
      <c r="AH407" s="27">
        <v>1</v>
      </c>
      <c r="AI407">
        <v>6</v>
      </c>
      <c r="AJ407" s="21">
        <f t="shared" si="84"/>
        <v>60</v>
      </c>
      <c r="AK407" s="27">
        <v>0</v>
      </c>
      <c r="AL407" s="24">
        <v>0</v>
      </c>
      <c r="AM407" s="36">
        <f t="shared" si="87"/>
        <v>0</v>
      </c>
      <c r="AN407" s="27">
        <v>0</v>
      </c>
      <c r="AO407" s="24">
        <v>0</v>
      </c>
      <c r="AP407" s="36">
        <f t="shared" si="88"/>
        <v>0</v>
      </c>
      <c r="AR407">
        <v>3</v>
      </c>
      <c r="AT407" t="s">
        <v>8128</v>
      </c>
      <c r="AU407" s="27">
        <v>1</v>
      </c>
      <c r="AV407">
        <v>9</v>
      </c>
      <c r="AW407" s="21">
        <f t="shared" si="90"/>
        <v>90</v>
      </c>
      <c r="AX407">
        <v>3</v>
      </c>
      <c r="AZ407" t="s">
        <v>8128</v>
      </c>
      <c r="BA407" s="27">
        <v>1</v>
      </c>
      <c r="BB407">
        <v>9</v>
      </c>
      <c r="BC407" s="21">
        <f t="shared" si="91"/>
        <v>90</v>
      </c>
      <c r="BD407">
        <v>3</v>
      </c>
      <c r="BF407" t="s">
        <v>8128</v>
      </c>
      <c r="BG407" s="27">
        <v>1</v>
      </c>
      <c r="BH407">
        <v>7.8</v>
      </c>
      <c r="BJ407">
        <v>3</v>
      </c>
      <c r="BL407" t="s">
        <v>8128</v>
      </c>
      <c r="BM407" s="27">
        <v>1</v>
      </c>
      <c r="BN407">
        <v>3</v>
      </c>
      <c r="BP407" t="s">
        <v>8128</v>
      </c>
      <c r="BQ407" s="27">
        <v>1</v>
      </c>
      <c r="BR407">
        <v>4</v>
      </c>
      <c r="BS407" s="21">
        <f t="shared" si="89"/>
        <v>40</v>
      </c>
      <c r="BU407">
        <v>3</v>
      </c>
      <c r="BW407" t="s">
        <v>8128</v>
      </c>
      <c r="BX407" s="27">
        <v>1</v>
      </c>
      <c r="BY407">
        <v>4</v>
      </c>
      <c r="BZ407" s="21">
        <f t="shared" si="83"/>
        <v>40</v>
      </c>
      <c r="CA407">
        <v>2</v>
      </c>
      <c r="CB407">
        <v>1</v>
      </c>
      <c r="CD407" t="s">
        <v>8129</v>
      </c>
      <c r="CE407" s="27">
        <v>0</v>
      </c>
    </row>
    <row r="408" spans="1:84" ht="15" hidden="1" customHeight="1" x14ac:dyDescent="0.2">
      <c r="A408" s="10">
        <v>407</v>
      </c>
      <c r="B408">
        <v>446</v>
      </c>
      <c r="C408" s="1">
        <v>44832.881249999999</v>
      </c>
      <c r="D408" s="1">
        <v>44832.911805555559</v>
      </c>
      <c r="E408">
        <v>0</v>
      </c>
      <c r="F408" t="s">
        <v>2300</v>
      </c>
      <c r="G408">
        <v>100</v>
      </c>
      <c r="H408">
        <v>2609</v>
      </c>
      <c r="I408">
        <v>1</v>
      </c>
      <c r="J408" s="1">
        <v>44832.911805555559</v>
      </c>
      <c r="K408" t="s">
        <v>8147</v>
      </c>
      <c r="L408" t="s">
        <v>242</v>
      </c>
      <c r="M408" t="s">
        <v>242</v>
      </c>
      <c r="N408" t="s">
        <v>8148</v>
      </c>
      <c r="O408" t="s">
        <v>8149</v>
      </c>
      <c r="P408">
        <v>39.9816</v>
      </c>
      <c r="Q408">
        <v>-105.2559</v>
      </c>
      <c r="R408" t="s">
        <v>245</v>
      </c>
      <c r="S408" t="s">
        <v>246</v>
      </c>
      <c r="T408" s="10" t="s">
        <v>8150</v>
      </c>
      <c r="U408" t="s">
        <v>8151</v>
      </c>
      <c r="V408" t="s">
        <v>8152</v>
      </c>
      <c r="W408">
        <v>5090</v>
      </c>
      <c r="X408" s="10" t="s">
        <v>271</v>
      </c>
      <c r="Y408" s="10" t="s">
        <v>2932</v>
      </c>
      <c r="Z408" s="10">
        <v>2021</v>
      </c>
      <c r="AA408" s="10">
        <v>0</v>
      </c>
      <c r="AD408" s="10">
        <v>9</v>
      </c>
      <c r="AE408">
        <v>3</v>
      </c>
      <c r="AG408" t="s">
        <v>8153</v>
      </c>
      <c r="AH408" s="22">
        <v>1</v>
      </c>
      <c r="AI408" s="10">
        <v>7</v>
      </c>
      <c r="AJ408" s="21">
        <f t="shared" si="84"/>
        <v>77.777777777777786</v>
      </c>
      <c r="AK408" s="22">
        <v>0</v>
      </c>
      <c r="AL408" s="19">
        <v>0</v>
      </c>
      <c r="AM408" s="36">
        <f t="shared" si="87"/>
        <v>0</v>
      </c>
      <c r="AN408" s="22">
        <v>1</v>
      </c>
      <c r="AO408" s="10">
        <v>7</v>
      </c>
      <c r="AP408" s="36">
        <f t="shared" si="88"/>
        <v>77.777777777777786</v>
      </c>
      <c r="AQ408" s="2" t="s">
        <v>8154</v>
      </c>
      <c r="AR408">
        <v>3</v>
      </c>
      <c r="AT408" t="s">
        <v>8153</v>
      </c>
      <c r="AU408" s="22">
        <v>1</v>
      </c>
      <c r="AV408" s="10">
        <v>8</v>
      </c>
      <c r="AW408" s="21">
        <f t="shared" si="90"/>
        <v>88.888888888888886</v>
      </c>
      <c r="AX408">
        <v>3</v>
      </c>
      <c r="AZ408" t="s">
        <v>8153</v>
      </c>
      <c r="BA408" s="22">
        <v>1</v>
      </c>
      <c r="BB408" s="10">
        <v>7</v>
      </c>
      <c r="BC408" s="21">
        <f t="shared" si="91"/>
        <v>77.777777777777786</v>
      </c>
      <c r="BD408">
        <v>3</v>
      </c>
      <c r="BF408" t="s">
        <v>8153</v>
      </c>
      <c r="BG408" s="22">
        <v>1</v>
      </c>
      <c r="BH408" s="10">
        <v>12</v>
      </c>
      <c r="BI408" s="10"/>
      <c r="BJ408">
        <v>3</v>
      </c>
      <c r="BL408" t="s">
        <v>8153</v>
      </c>
      <c r="BM408" s="22">
        <v>1</v>
      </c>
      <c r="BN408">
        <v>3</v>
      </c>
      <c r="BP408" t="s">
        <v>8153</v>
      </c>
      <c r="BQ408" s="22">
        <v>1</v>
      </c>
      <c r="BR408" s="10">
        <v>2</v>
      </c>
      <c r="BS408" s="21">
        <f t="shared" si="89"/>
        <v>22.222222222222221</v>
      </c>
      <c r="BT408" s="10"/>
      <c r="BU408" s="10">
        <v>3</v>
      </c>
      <c r="BV408" s="10"/>
      <c r="BW408" s="10" t="s">
        <v>8153</v>
      </c>
      <c r="BX408" s="22">
        <v>1</v>
      </c>
      <c r="BY408" s="10">
        <v>1</v>
      </c>
      <c r="BZ408" s="21">
        <f t="shared" si="83"/>
        <v>11.111111111111111</v>
      </c>
      <c r="CA408" s="10">
        <v>2</v>
      </c>
      <c r="CB408" s="10">
        <v>3</v>
      </c>
      <c r="CC408" s="10"/>
      <c r="CD408" s="10" t="s">
        <v>8153</v>
      </c>
      <c r="CE408" s="22">
        <v>0</v>
      </c>
      <c r="CF408" s="10"/>
    </row>
    <row r="409" spans="1:84" ht="15" hidden="1" customHeight="1" x14ac:dyDescent="0.2">
      <c r="A409">
        <v>408</v>
      </c>
      <c r="B409">
        <v>447</v>
      </c>
      <c r="C409" s="1">
        <v>44832.913888888892</v>
      </c>
      <c r="D409" s="1">
        <v>44833.438888888886</v>
      </c>
      <c r="E409">
        <v>0</v>
      </c>
      <c r="F409" t="s">
        <v>2300</v>
      </c>
      <c r="G409">
        <v>100</v>
      </c>
      <c r="H409">
        <v>45342</v>
      </c>
      <c r="I409">
        <v>1</v>
      </c>
      <c r="J409" s="1">
        <v>44833.438888888886</v>
      </c>
      <c r="K409" t="s">
        <v>8163</v>
      </c>
      <c r="L409" t="s">
        <v>242</v>
      </c>
      <c r="M409" t="s">
        <v>242</v>
      </c>
      <c r="N409" t="s">
        <v>8164</v>
      </c>
      <c r="O409" t="s">
        <v>8165</v>
      </c>
      <c r="P409">
        <v>39.9816</v>
      </c>
      <c r="Q409">
        <v>-105.2559</v>
      </c>
      <c r="R409" t="s">
        <v>245</v>
      </c>
      <c r="S409" t="s">
        <v>246</v>
      </c>
      <c r="T409" t="s">
        <v>8166</v>
      </c>
      <c r="U409" t="s">
        <v>8167</v>
      </c>
      <c r="V409" t="s">
        <v>8168</v>
      </c>
      <c r="W409">
        <v>4911</v>
      </c>
      <c r="X409" t="s">
        <v>319</v>
      </c>
      <c r="Y409" t="s">
        <v>890</v>
      </c>
      <c r="Z409">
        <v>2021</v>
      </c>
      <c r="AA409">
        <v>0</v>
      </c>
      <c r="AD409">
        <v>10</v>
      </c>
      <c r="AE409">
        <v>3</v>
      </c>
      <c r="AG409" t="s">
        <v>8169</v>
      </c>
      <c r="AH409" s="27">
        <v>1</v>
      </c>
      <c r="AI409">
        <v>8</v>
      </c>
      <c r="AJ409" s="21">
        <f t="shared" si="84"/>
        <v>80</v>
      </c>
      <c r="AK409" s="27">
        <v>1</v>
      </c>
      <c r="AL409">
        <v>4</v>
      </c>
      <c r="AM409" s="36">
        <f t="shared" si="87"/>
        <v>40</v>
      </c>
      <c r="AN409" s="27">
        <v>1</v>
      </c>
      <c r="AO409">
        <v>4</v>
      </c>
      <c r="AP409" s="36">
        <f t="shared" si="88"/>
        <v>40</v>
      </c>
      <c r="AQ409" s="2" t="s">
        <v>8170</v>
      </c>
      <c r="AR409">
        <v>3</v>
      </c>
      <c r="AT409" t="s">
        <v>8169</v>
      </c>
      <c r="AU409" s="27">
        <v>1</v>
      </c>
      <c r="AV409">
        <v>9</v>
      </c>
      <c r="AW409" s="21">
        <f t="shared" si="90"/>
        <v>90</v>
      </c>
      <c r="AX409">
        <v>3</v>
      </c>
      <c r="AZ409" t="s">
        <v>8169</v>
      </c>
      <c r="BA409" s="27">
        <v>1</v>
      </c>
      <c r="BB409">
        <v>9</v>
      </c>
      <c r="BC409" s="21">
        <f t="shared" si="91"/>
        <v>90</v>
      </c>
      <c r="BD409">
        <v>3</v>
      </c>
      <c r="BF409" t="s">
        <v>8169</v>
      </c>
      <c r="BG409" s="27">
        <v>1</v>
      </c>
      <c r="BH409">
        <v>7.4</v>
      </c>
      <c r="BJ409">
        <v>3</v>
      </c>
      <c r="BL409" t="s">
        <v>8169</v>
      </c>
      <c r="BM409" s="27">
        <v>1</v>
      </c>
      <c r="BN409">
        <v>3</v>
      </c>
      <c r="BP409" t="s">
        <v>8169</v>
      </c>
      <c r="BQ409" s="27">
        <v>1</v>
      </c>
      <c r="BR409">
        <v>3</v>
      </c>
      <c r="BS409" s="21">
        <f t="shared" si="89"/>
        <v>30</v>
      </c>
      <c r="BU409">
        <v>3</v>
      </c>
      <c r="BW409" t="s">
        <v>8169</v>
      </c>
      <c r="BX409" s="27">
        <v>1</v>
      </c>
      <c r="BY409">
        <v>4</v>
      </c>
      <c r="BZ409" s="21">
        <f t="shared" si="83"/>
        <v>40</v>
      </c>
      <c r="CA409">
        <v>2</v>
      </c>
      <c r="CB409">
        <v>3</v>
      </c>
      <c r="CD409" t="s">
        <v>8169</v>
      </c>
      <c r="CE409" s="27">
        <v>0</v>
      </c>
    </row>
    <row r="410" spans="1:84" ht="15" hidden="1" customHeight="1" x14ac:dyDescent="0.2">
      <c r="A410">
        <v>409</v>
      </c>
      <c r="B410">
        <v>448</v>
      </c>
      <c r="C410" s="1">
        <v>44833.439583333333</v>
      </c>
      <c r="D410" s="1">
        <v>44833.515972222223</v>
      </c>
      <c r="E410">
        <v>0</v>
      </c>
      <c r="F410" t="s">
        <v>2300</v>
      </c>
      <c r="G410">
        <v>100</v>
      </c>
      <c r="H410">
        <v>6617</v>
      </c>
      <c r="I410">
        <v>1</v>
      </c>
      <c r="J410" s="1">
        <v>44833.515972222223</v>
      </c>
      <c r="K410" t="s">
        <v>8187</v>
      </c>
      <c r="L410" t="s">
        <v>242</v>
      </c>
      <c r="M410" t="s">
        <v>242</v>
      </c>
      <c r="N410" t="s">
        <v>8188</v>
      </c>
      <c r="O410" t="s">
        <v>8189</v>
      </c>
      <c r="P410">
        <v>39.9816</v>
      </c>
      <c r="Q410">
        <v>-105.2559</v>
      </c>
      <c r="R410" t="s">
        <v>245</v>
      </c>
      <c r="S410" t="s">
        <v>246</v>
      </c>
      <c r="T410" t="s">
        <v>8190</v>
      </c>
      <c r="U410" t="s">
        <v>8191</v>
      </c>
      <c r="V410" t="s">
        <v>8192</v>
      </c>
      <c r="W410">
        <v>2834</v>
      </c>
      <c r="X410" t="s">
        <v>350</v>
      </c>
      <c r="Y410" t="s">
        <v>974</v>
      </c>
      <c r="Z410">
        <v>2021</v>
      </c>
      <c r="AA410">
        <v>0</v>
      </c>
      <c r="AD410">
        <v>11</v>
      </c>
      <c r="AE410">
        <v>3</v>
      </c>
      <c r="AG410" t="s">
        <v>8193</v>
      </c>
      <c r="AH410" s="27">
        <v>1</v>
      </c>
      <c r="AI410">
        <v>5</v>
      </c>
      <c r="AJ410" s="21">
        <f t="shared" si="84"/>
        <v>45.454545454545453</v>
      </c>
      <c r="AK410" s="27">
        <v>0</v>
      </c>
      <c r="AL410" s="24">
        <v>0</v>
      </c>
      <c r="AM410" s="36">
        <f t="shared" si="87"/>
        <v>0</v>
      </c>
      <c r="AN410" s="27">
        <v>0</v>
      </c>
      <c r="AO410" s="24">
        <v>0</v>
      </c>
      <c r="AP410" s="36">
        <f t="shared" si="88"/>
        <v>0</v>
      </c>
      <c r="AQ410" s="2" t="s">
        <v>8194</v>
      </c>
      <c r="AR410">
        <v>3</v>
      </c>
      <c r="AT410" t="s">
        <v>8193</v>
      </c>
      <c r="AU410" s="27">
        <v>1</v>
      </c>
      <c r="AV410">
        <v>10</v>
      </c>
      <c r="AW410" s="21">
        <f t="shared" si="90"/>
        <v>90.909090909090907</v>
      </c>
      <c r="AX410">
        <v>3</v>
      </c>
      <c r="AZ410" t="s">
        <v>8193</v>
      </c>
      <c r="BA410" s="27">
        <v>1</v>
      </c>
      <c r="BB410">
        <v>10</v>
      </c>
      <c r="BC410" s="21">
        <f t="shared" si="91"/>
        <v>90.909090909090907</v>
      </c>
      <c r="BD410">
        <v>3</v>
      </c>
      <c r="BF410" t="s">
        <v>8193</v>
      </c>
      <c r="BG410" s="27">
        <v>1</v>
      </c>
      <c r="BH410">
        <v>3.36</v>
      </c>
      <c r="BJ410">
        <v>3</v>
      </c>
      <c r="BL410" t="s">
        <v>8193</v>
      </c>
      <c r="BM410" s="27">
        <v>1</v>
      </c>
      <c r="BN410">
        <v>3</v>
      </c>
      <c r="BP410" t="s">
        <v>8193</v>
      </c>
      <c r="BQ410" s="27">
        <v>1</v>
      </c>
      <c r="BR410">
        <v>3</v>
      </c>
      <c r="BS410" s="21">
        <f t="shared" si="89"/>
        <v>27.27272727272727</v>
      </c>
      <c r="BU410">
        <v>3</v>
      </c>
      <c r="BW410" t="s">
        <v>8193</v>
      </c>
      <c r="BX410" s="27">
        <v>1</v>
      </c>
      <c r="BY410">
        <v>5</v>
      </c>
      <c r="BZ410" s="21">
        <f t="shared" si="83"/>
        <v>45.454545454545453</v>
      </c>
      <c r="CA410">
        <v>1</v>
      </c>
      <c r="CB410">
        <v>3</v>
      </c>
      <c r="CD410" t="s">
        <v>8193</v>
      </c>
      <c r="CE410" s="27">
        <v>0</v>
      </c>
    </row>
    <row r="411" spans="1:84" ht="15" hidden="1" customHeight="1" x14ac:dyDescent="0.2">
      <c r="A411">
        <v>410</v>
      </c>
      <c r="B411">
        <v>449</v>
      </c>
      <c r="C411" s="1">
        <v>44833.57708333333</v>
      </c>
      <c r="D411" s="1">
        <v>44833.611805555556</v>
      </c>
      <c r="E411">
        <v>0</v>
      </c>
      <c r="F411" t="s">
        <v>2300</v>
      </c>
      <c r="G411">
        <v>100</v>
      </c>
      <c r="H411">
        <v>3009</v>
      </c>
      <c r="I411">
        <v>1</v>
      </c>
      <c r="J411" s="1">
        <v>44833.611805555556</v>
      </c>
      <c r="K411" t="s">
        <v>8210</v>
      </c>
      <c r="L411" t="s">
        <v>242</v>
      </c>
      <c r="M411" t="s">
        <v>242</v>
      </c>
      <c r="N411" t="s">
        <v>8211</v>
      </c>
      <c r="O411" t="s">
        <v>8212</v>
      </c>
      <c r="P411">
        <v>39.9816</v>
      </c>
      <c r="Q411">
        <v>-105.2559</v>
      </c>
      <c r="R411" t="s">
        <v>245</v>
      </c>
      <c r="S411" t="s">
        <v>246</v>
      </c>
      <c r="T411" t="s">
        <v>8213</v>
      </c>
      <c r="U411" t="s">
        <v>8214</v>
      </c>
      <c r="V411" t="s">
        <v>8215</v>
      </c>
      <c r="W411">
        <v>7372</v>
      </c>
      <c r="X411" t="s">
        <v>297</v>
      </c>
      <c r="Y411" t="s">
        <v>1077</v>
      </c>
      <c r="Z411">
        <v>2020</v>
      </c>
      <c r="AA411">
        <v>0</v>
      </c>
      <c r="AD411">
        <v>8</v>
      </c>
      <c r="AE411">
        <v>3</v>
      </c>
      <c r="AG411" t="s">
        <v>8216</v>
      </c>
      <c r="AH411" s="27">
        <v>1</v>
      </c>
      <c r="AI411">
        <v>7</v>
      </c>
      <c r="AJ411" s="21">
        <f t="shared" si="84"/>
        <v>87.5</v>
      </c>
      <c r="AK411" s="27">
        <v>0</v>
      </c>
      <c r="AL411" s="24">
        <v>0</v>
      </c>
      <c r="AM411" s="36">
        <f t="shared" si="87"/>
        <v>0</v>
      </c>
      <c r="AN411" s="27">
        <v>0</v>
      </c>
      <c r="AO411" s="24">
        <v>0</v>
      </c>
      <c r="AP411" s="36">
        <f t="shared" si="88"/>
        <v>0</v>
      </c>
      <c r="AQ411" s="2" t="s">
        <v>8217</v>
      </c>
      <c r="AR411">
        <v>3</v>
      </c>
      <c r="AT411" t="s">
        <v>8216</v>
      </c>
      <c r="AU411" s="27">
        <v>1</v>
      </c>
      <c r="AV411">
        <v>7</v>
      </c>
      <c r="AW411" s="21">
        <f t="shared" si="90"/>
        <v>87.5</v>
      </c>
      <c r="AX411">
        <v>3</v>
      </c>
      <c r="AZ411" t="s">
        <v>8216</v>
      </c>
      <c r="BA411" s="27">
        <v>1</v>
      </c>
      <c r="BB411">
        <v>7</v>
      </c>
      <c r="BC411" s="21">
        <f t="shared" si="91"/>
        <v>87.5</v>
      </c>
      <c r="BD411">
        <v>3</v>
      </c>
      <c r="BF411" t="s">
        <v>8216</v>
      </c>
      <c r="BG411" s="27">
        <v>1</v>
      </c>
      <c r="BH411">
        <v>8.25</v>
      </c>
      <c r="BJ411">
        <v>3</v>
      </c>
      <c r="BL411" t="s">
        <v>8216</v>
      </c>
      <c r="BM411" s="27">
        <v>1</v>
      </c>
      <c r="BN411">
        <v>3</v>
      </c>
      <c r="BP411" t="s">
        <v>8216</v>
      </c>
      <c r="BQ411" s="27">
        <v>1</v>
      </c>
      <c r="BR411">
        <v>2</v>
      </c>
      <c r="BS411" s="21">
        <f t="shared" si="89"/>
        <v>25</v>
      </c>
      <c r="BU411">
        <v>3</v>
      </c>
      <c r="BW411" t="s">
        <v>8216</v>
      </c>
      <c r="BX411" s="27">
        <v>1</v>
      </c>
      <c r="BY411">
        <v>0</v>
      </c>
      <c r="BZ411" s="21">
        <f t="shared" si="83"/>
        <v>0</v>
      </c>
      <c r="CA411">
        <v>2</v>
      </c>
      <c r="CB411">
        <v>3</v>
      </c>
      <c r="CD411" t="s">
        <v>8216</v>
      </c>
      <c r="CE411" s="27">
        <v>0</v>
      </c>
    </row>
    <row r="412" spans="1:84" ht="15" hidden="1" customHeight="1" x14ac:dyDescent="0.2">
      <c r="A412">
        <v>411</v>
      </c>
      <c r="B412">
        <v>450</v>
      </c>
      <c r="C412" s="1">
        <v>44833.615277777775</v>
      </c>
      <c r="D412" s="1">
        <v>44838.427083333336</v>
      </c>
      <c r="E412">
        <v>0</v>
      </c>
      <c r="F412" t="s">
        <v>2300</v>
      </c>
      <c r="G412">
        <v>100</v>
      </c>
      <c r="H412">
        <v>415709</v>
      </c>
      <c r="I412">
        <v>1</v>
      </c>
      <c r="J412" s="1">
        <v>44838.427083333336</v>
      </c>
      <c r="K412" t="s">
        <v>8228</v>
      </c>
      <c r="L412" t="s">
        <v>242</v>
      </c>
      <c r="M412" t="s">
        <v>242</v>
      </c>
      <c r="N412" t="s">
        <v>8229</v>
      </c>
      <c r="O412" t="s">
        <v>8230</v>
      </c>
      <c r="P412">
        <v>39.9816</v>
      </c>
      <c r="Q412">
        <v>-105.2559</v>
      </c>
      <c r="R412" t="s">
        <v>245</v>
      </c>
      <c r="S412" t="s">
        <v>246</v>
      </c>
      <c r="T412" t="s">
        <v>8231</v>
      </c>
      <c r="U412" t="s">
        <v>8232</v>
      </c>
      <c r="V412" s="3">
        <v>7.4799999999999995E+106</v>
      </c>
      <c r="W412">
        <v>1731</v>
      </c>
      <c r="X412" t="s">
        <v>476</v>
      </c>
      <c r="Y412" t="s">
        <v>8233</v>
      </c>
      <c r="Z412">
        <v>2021</v>
      </c>
      <c r="AA412">
        <v>0</v>
      </c>
      <c r="AD412">
        <v>9</v>
      </c>
      <c r="AE412">
        <v>3</v>
      </c>
      <c r="AG412" t="s">
        <v>8234</v>
      </c>
      <c r="AH412" s="27">
        <v>1</v>
      </c>
      <c r="AI412">
        <v>6</v>
      </c>
      <c r="AJ412" s="21">
        <f t="shared" si="84"/>
        <v>66.666666666666657</v>
      </c>
      <c r="AK412" s="27">
        <v>0.5</v>
      </c>
      <c r="AL412">
        <v>6</v>
      </c>
      <c r="AM412" s="36">
        <f t="shared" si="87"/>
        <v>66.666666666666657</v>
      </c>
      <c r="AN412" s="27">
        <v>0.5</v>
      </c>
      <c r="AO412">
        <v>6</v>
      </c>
      <c r="AP412" s="36">
        <f t="shared" si="88"/>
        <v>66.666666666666657</v>
      </c>
      <c r="AQ412" s="2" t="s">
        <v>8235</v>
      </c>
      <c r="AR412">
        <v>3</v>
      </c>
      <c r="AT412" t="s">
        <v>8234</v>
      </c>
      <c r="AU412" s="27">
        <v>1</v>
      </c>
      <c r="AV412">
        <v>8</v>
      </c>
      <c r="AW412" s="21">
        <f t="shared" si="90"/>
        <v>88.888888888888886</v>
      </c>
      <c r="AX412">
        <v>3</v>
      </c>
      <c r="AZ412" t="s">
        <v>8234</v>
      </c>
      <c r="BA412" s="27">
        <v>1</v>
      </c>
      <c r="BB412">
        <v>8</v>
      </c>
      <c r="BC412" s="21">
        <f t="shared" si="91"/>
        <v>88.888888888888886</v>
      </c>
      <c r="BD412">
        <v>3</v>
      </c>
      <c r="BF412" t="s">
        <v>8234</v>
      </c>
      <c r="BG412" s="27">
        <v>1</v>
      </c>
      <c r="BH412">
        <v>10.1</v>
      </c>
      <c r="BJ412">
        <v>3</v>
      </c>
      <c r="BL412" t="s">
        <v>8234</v>
      </c>
      <c r="BM412" s="27">
        <v>1</v>
      </c>
      <c r="BN412">
        <v>3</v>
      </c>
      <c r="BP412" t="s">
        <v>8234</v>
      </c>
      <c r="BQ412" s="27">
        <v>1</v>
      </c>
      <c r="BR412">
        <v>3</v>
      </c>
      <c r="BS412" s="21">
        <f t="shared" si="89"/>
        <v>33.333333333333329</v>
      </c>
      <c r="BU412">
        <v>3</v>
      </c>
      <c r="BW412" t="s">
        <v>8234</v>
      </c>
      <c r="BX412" s="27">
        <v>1</v>
      </c>
      <c r="BY412">
        <v>1</v>
      </c>
      <c r="BZ412" s="21">
        <f t="shared" si="83"/>
        <v>11.111111111111111</v>
      </c>
      <c r="CA412">
        <v>2</v>
      </c>
      <c r="CB412">
        <v>3</v>
      </c>
      <c r="CD412" t="s">
        <v>8234</v>
      </c>
      <c r="CE412" s="27">
        <v>0</v>
      </c>
    </row>
    <row r="413" spans="1:84" ht="15" hidden="1" customHeight="1" x14ac:dyDescent="0.2">
      <c r="A413">
        <v>412</v>
      </c>
      <c r="B413">
        <v>451</v>
      </c>
      <c r="C413" s="1">
        <v>44838.427777777775</v>
      </c>
      <c r="D413" s="1">
        <v>44851.449305555558</v>
      </c>
      <c r="E413">
        <v>0</v>
      </c>
      <c r="F413" t="s">
        <v>8251</v>
      </c>
      <c r="G413">
        <v>100</v>
      </c>
      <c r="H413">
        <v>1125045</v>
      </c>
      <c r="I413">
        <v>1</v>
      </c>
      <c r="J413" s="1">
        <v>44851.449305555558</v>
      </c>
      <c r="K413" t="s">
        <v>8252</v>
      </c>
      <c r="L413" t="s">
        <v>242</v>
      </c>
      <c r="M413" t="s">
        <v>242</v>
      </c>
      <c r="N413" t="s">
        <v>8253</v>
      </c>
      <c r="O413" t="s">
        <v>8254</v>
      </c>
      <c r="P413">
        <v>34.029000000000003</v>
      </c>
      <c r="Q413">
        <v>-118.40049999999999</v>
      </c>
      <c r="R413" t="s">
        <v>245</v>
      </c>
      <c r="S413" t="s">
        <v>246</v>
      </c>
      <c r="T413" t="s">
        <v>8255</v>
      </c>
      <c r="U413" t="s">
        <v>8256</v>
      </c>
      <c r="V413">
        <v>723787107</v>
      </c>
      <c r="W413">
        <v>1311</v>
      </c>
      <c r="X413" t="s">
        <v>248</v>
      </c>
      <c r="Y413" t="s">
        <v>249</v>
      </c>
      <c r="Z413">
        <v>2021</v>
      </c>
      <c r="AA413">
        <v>0</v>
      </c>
      <c r="AD413">
        <v>12</v>
      </c>
      <c r="AE413">
        <v>3</v>
      </c>
      <c r="AG413" t="s">
        <v>8257</v>
      </c>
      <c r="AH413" s="27">
        <v>1</v>
      </c>
      <c r="AI413">
        <v>9</v>
      </c>
      <c r="AJ413" s="21">
        <f t="shared" si="84"/>
        <v>75</v>
      </c>
      <c r="AK413" s="27">
        <v>1</v>
      </c>
      <c r="AL413">
        <v>9</v>
      </c>
      <c r="AM413" s="36">
        <f t="shared" si="87"/>
        <v>75</v>
      </c>
      <c r="AN413" s="27">
        <v>1</v>
      </c>
      <c r="AO413">
        <v>12</v>
      </c>
      <c r="AP413" s="36">
        <f t="shared" si="88"/>
        <v>100</v>
      </c>
      <c r="AQ413" s="2" t="s">
        <v>8258</v>
      </c>
      <c r="AR413">
        <v>3</v>
      </c>
      <c r="AT413" t="s">
        <v>8257</v>
      </c>
      <c r="AU413" s="27">
        <v>1</v>
      </c>
      <c r="AV413">
        <v>11</v>
      </c>
      <c r="AW413" s="21">
        <f t="shared" si="90"/>
        <v>91.666666666666657</v>
      </c>
      <c r="AX413">
        <v>3</v>
      </c>
      <c r="AZ413" t="s">
        <v>8257</v>
      </c>
      <c r="BA413" s="27">
        <v>1</v>
      </c>
      <c r="BB413">
        <v>10</v>
      </c>
      <c r="BC413" s="21">
        <f t="shared" si="91"/>
        <v>83.333333333333343</v>
      </c>
      <c r="BD413">
        <v>3</v>
      </c>
      <c r="BF413" t="s">
        <v>8257</v>
      </c>
      <c r="BG413" s="27">
        <v>1</v>
      </c>
      <c r="BH413">
        <v>9.42</v>
      </c>
      <c r="BJ413">
        <v>3</v>
      </c>
      <c r="BL413" t="s">
        <v>8257</v>
      </c>
      <c r="BM413" s="27">
        <v>1</v>
      </c>
      <c r="BN413">
        <v>3</v>
      </c>
      <c r="BP413" t="s">
        <v>8257</v>
      </c>
      <c r="BQ413" s="27">
        <v>0.5</v>
      </c>
      <c r="BR413">
        <v>2</v>
      </c>
      <c r="BS413" s="21">
        <f t="shared" si="89"/>
        <v>16.666666666666664</v>
      </c>
      <c r="BU413">
        <v>3</v>
      </c>
      <c r="BW413" t="s">
        <v>8257</v>
      </c>
      <c r="BX413" s="27">
        <v>0</v>
      </c>
      <c r="BY413" s="24">
        <v>0</v>
      </c>
      <c r="BZ413" s="21">
        <f>BY413/AD413*100</f>
        <v>0</v>
      </c>
      <c r="CA413" t="s">
        <v>242</v>
      </c>
      <c r="CB413" t="s">
        <v>242</v>
      </c>
      <c r="CE413" s="27">
        <v>0</v>
      </c>
    </row>
    <row r="414" spans="1:84" ht="15" hidden="1" customHeight="1" x14ac:dyDescent="0.2">
      <c r="A414">
        <v>413</v>
      </c>
      <c r="B414">
        <v>452</v>
      </c>
      <c r="C414" s="1">
        <v>44830.739583333336</v>
      </c>
      <c r="D414" s="1">
        <v>44853.780555555553</v>
      </c>
      <c r="E414">
        <v>0</v>
      </c>
      <c r="F414" t="s">
        <v>2969</v>
      </c>
      <c r="G414">
        <v>100</v>
      </c>
      <c r="H414">
        <v>1990704</v>
      </c>
      <c r="I414">
        <v>1</v>
      </c>
      <c r="J414" s="1">
        <v>44853.780555555553</v>
      </c>
      <c r="K414" t="s">
        <v>8280</v>
      </c>
      <c r="L414" t="s">
        <v>242</v>
      </c>
      <c r="M414" t="s">
        <v>242</v>
      </c>
      <c r="N414" t="s">
        <v>8281</v>
      </c>
      <c r="O414" t="s">
        <v>8282</v>
      </c>
      <c r="P414">
        <v>34.063400000000001</v>
      </c>
      <c r="Q414">
        <v>-118.4667</v>
      </c>
      <c r="R414" t="s">
        <v>245</v>
      </c>
      <c r="S414" t="s">
        <v>246</v>
      </c>
      <c r="T414" t="s">
        <v>8283</v>
      </c>
      <c r="U414" t="s">
        <v>8284</v>
      </c>
      <c r="V414">
        <v>723484101</v>
      </c>
      <c r="W414">
        <v>4911</v>
      </c>
      <c r="X414" t="s">
        <v>490</v>
      </c>
      <c r="Y414" t="s">
        <v>8285</v>
      </c>
      <c r="Z414">
        <v>2021</v>
      </c>
      <c r="AA414">
        <v>0</v>
      </c>
      <c r="AD414">
        <v>11</v>
      </c>
      <c r="AE414">
        <v>3</v>
      </c>
      <c r="AG414" t="s">
        <v>8286</v>
      </c>
      <c r="AH414" s="27">
        <v>1</v>
      </c>
      <c r="AI414">
        <v>5</v>
      </c>
      <c r="AJ414" s="21">
        <f t="shared" si="84"/>
        <v>45.454545454545453</v>
      </c>
      <c r="AK414" s="27">
        <v>1</v>
      </c>
      <c r="AL414">
        <v>7</v>
      </c>
      <c r="AM414" s="36">
        <f t="shared" si="87"/>
        <v>63.636363636363633</v>
      </c>
      <c r="AN414" s="27">
        <v>1</v>
      </c>
      <c r="AO414">
        <v>7</v>
      </c>
      <c r="AP414" s="36">
        <f t="shared" si="88"/>
        <v>63.636363636363633</v>
      </c>
      <c r="AQ414" s="2" t="s">
        <v>8287</v>
      </c>
      <c r="AR414">
        <v>3</v>
      </c>
      <c r="AT414" t="s">
        <v>8288</v>
      </c>
      <c r="AU414" s="27">
        <v>1</v>
      </c>
      <c r="AV414">
        <v>10</v>
      </c>
      <c r="AW414" s="21">
        <f t="shared" si="90"/>
        <v>90.909090909090907</v>
      </c>
      <c r="AX414">
        <v>3</v>
      </c>
      <c r="AZ414" t="s">
        <v>8288</v>
      </c>
      <c r="BA414" s="27">
        <v>1</v>
      </c>
      <c r="BB414">
        <v>10</v>
      </c>
      <c r="BC414" s="21">
        <f t="shared" si="91"/>
        <v>90.909090909090907</v>
      </c>
      <c r="BD414">
        <v>3</v>
      </c>
      <c r="BF414" t="s">
        <v>8288</v>
      </c>
      <c r="BG414" s="27">
        <v>1</v>
      </c>
      <c r="BH414">
        <v>8</v>
      </c>
      <c r="BJ414">
        <v>3</v>
      </c>
      <c r="BL414" t="s">
        <v>8288</v>
      </c>
      <c r="BM414" s="27">
        <v>1</v>
      </c>
      <c r="BN414">
        <v>3</v>
      </c>
      <c r="BP414" t="s">
        <v>8288</v>
      </c>
      <c r="BQ414" s="27">
        <v>1</v>
      </c>
      <c r="BR414">
        <v>3</v>
      </c>
      <c r="BS414" s="21">
        <f t="shared" si="89"/>
        <v>27.27272727272727</v>
      </c>
      <c r="BU414">
        <v>3</v>
      </c>
      <c r="BW414" t="s">
        <v>8288</v>
      </c>
      <c r="BX414" s="27">
        <v>1</v>
      </c>
      <c r="BY414">
        <v>2</v>
      </c>
      <c r="BZ414" s="21">
        <f t="shared" ref="BZ414:BZ420" si="92">BY414/AD414*100</f>
        <v>18.181818181818183</v>
      </c>
      <c r="CA414">
        <v>2</v>
      </c>
      <c r="CB414">
        <v>3</v>
      </c>
      <c r="CD414" t="s">
        <v>8288</v>
      </c>
      <c r="CE414" s="27">
        <v>0</v>
      </c>
    </row>
    <row r="415" spans="1:84" ht="15" hidden="1" customHeight="1" x14ac:dyDescent="0.2">
      <c r="A415">
        <v>414</v>
      </c>
      <c r="B415">
        <v>453</v>
      </c>
      <c r="C415" s="1">
        <v>44854.591666666667</v>
      </c>
      <c r="D415" s="1">
        <v>44854.592361111114</v>
      </c>
      <c r="E415">
        <v>0</v>
      </c>
      <c r="F415" t="s">
        <v>240</v>
      </c>
      <c r="G415">
        <v>100</v>
      </c>
      <c r="H415">
        <v>80</v>
      </c>
      <c r="I415">
        <v>1</v>
      </c>
      <c r="J415" s="1">
        <v>44854.592361111114</v>
      </c>
      <c r="K415" t="s">
        <v>8308</v>
      </c>
      <c r="L415" t="s">
        <v>242</v>
      </c>
      <c r="M415" t="s">
        <v>242</v>
      </c>
      <c r="N415" t="s">
        <v>8309</v>
      </c>
      <c r="O415" t="s">
        <v>8310</v>
      </c>
      <c r="P415">
        <v>34.029000000000003</v>
      </c>
      <c r="Q415">
        <v>-118.40049999999999</v>
      </c>
      <c r="R415" t="s">
        <v>245</v>
      </c>
      <c r="S415" t="s">
        <v>246</v>
      </c>
      <c r="T415" t="s">
        <v>8311</v>
      </c>
      <c r="U415" t="s">
        <v>8312</v>
      </c>
      <c r="V415" t="s">
        <v>8313</v>
      </c>
      <c r="W415">
        <v>7372</v>
      </c>
      <c r="X415" t="s">
        <v>297</v>
      </c>
      <c r="Y415" t="s">
        <v>1077</v>
      </c>
      <c r="Z415">
        <v>2021</v>
      </c>
      <c r="AA415">
        <v>0.5</v>
      </c>
      <c r="AB415">
        <v>10</v>
      </c>
      <c r="AD415">
        <v>11</v>
      </c>
      <c r="AE415" t="s">
        <v>242</v>
      </c>
      <c r="AH415" s="27">
        <v>0</v>
      </c>
      <c r="AI415" s="24">
        <v>0</v>
      </c>
      <c r="AJ415" s="21">
        <f>AI415/AD415*100</f>
        <v>0</v>
      </c>
      <c r="AK415" s="27">
        <v>0</v>
      </c>
      <c r="AL415" s="24">
        <v>0</v>
      </c>
      <c r="AM415" s="36">
        <f>AL415/AD415*100</f>
        <v>0</v>
      </c>
      <c r="AN415" s="27">
        <v>0</v>
      </c>
      <c r="AO415" s="24">
        <v>0</v>
      </c>
      <c r="AP415" s="36">
        <f t="shared" si="88"/>
        <v>0</v>
      </c>
      <c r="AR415" t="s">
        <v>242</v>
      </c>
      <c r="AU415" s="27">
        <v>1</v>
      </c>
      <c r="AV415">
        <v>2</v>
      </c>
      <c r="AW415" s="21">
        <f t="shared" si="90"/>
        <v>18.181818181818183</v>
      </c>
      <c r="AX415">
        <v>2</v>
      </c>
      <c r="BA415" s="27">
        <v>1</v>
      </c>
      <c r="BB415">
        <v>2</v>
      </c>
      <c r="BC415" s="21">
        <f t="shared" si="91"/>
        <v>18.181818181818183</v>
      </c>
      <c r="BD415" t="s">
        <v>242</v>
      </c>
      <c r="BG415" s="27">
        <v>1</v>
      </c>
      <c r="BH415">
        <v>10.73</v>
      </c>
      <c r="BJ415">
        <v>2</v>
      </c>
      <c r="BM415" s="27">
        <v>1</v>
      </c>
      <c r="BN415">
        <v>2</v>
      </c>
      <c r="BQ415" s="27">
        <v>1</v>
      </c>
      <c r="BR415">
        <v>3</v>
      </c>
      <c r="BS415" s="21">
        <f t="shared" si="89"/>
        <v>27.27272727272727</v>
      </c>
      <c r="BU415">
        <v>1</v>
      </c>
      <c r="BX415" s="27">
        <v>1</v>
      </c>
      <c r="BY415">
        <v>2</v>
      </c>
      <c r="BZ415" s="21">
        <f t="shared" si="92"/>
        <v>18.181818181818183</v>
      </c>
      <c r="CA415">
        <v>2</v>
      </c>
      <c r="CB415">
        <v>1</v>
      </c>
      <c r="CE415" s="27">
        <v>0</v>
      </c>
    </row>
    <row r="416" spans="1:84" ht="15" hidden="1" customHeight="1" x14ac:dyDescent="0.2">
      <c r="A416" s="10">
        <v>415</v>
      </c>
      <c r="B416">
        <v>454</v>
      </c>
      <c r="C416" s="1">
        <v>44851.450694444444</v>
      </c>
      <c r="D416" s="1">
        <v>44855.638194444444</v>
      </c>
      <c r="E416">
        <v>0</v>
      </c>
      <c r="F416" t="s">
        <v>8251</v>
      </c>
      <c r="G416">
        <v>100</v>
      </c>
      <c r="H416">
        <v>361809</v>
      </c>
      <c r="I416">
        <v>1</v>
      </c>
      <c r="J416" s="1">
        <v>44855.638194444444</v>
      </c>
      <c r="K416" t="s">
        <v>8327</v>
      </c>
      <c r="L416" t="s">
        <v>242</v>
      </c>
      <c r="M416" t="s">
        <v>242</v>
      </c>
      <c r="N416" t="s">
        <v>8328</v>
      </c>
      <c r="O416" t="s">
        <v>8329</v>
      </c>
      <c r="P416">
        <v>34.029000000000003</v>
      </c>
      <c r="Q416">
        <v>-118.40049999999999</v>
      </c>
      <c r="R416" t="s">
        <v>245</v>
      </c>
      <c r="S416" t="s">
        <v>246</v>
      </c>
      <c r="T416" s="10" t="s">
        <v>8330</v>
      </c>
      <c r="U416" t="s">
        <v>8331</v>
      </c>
      <c r="V416" t="s">
        <v>8332</v>
      </c>
      <c r="W416">
        <v>4400</v>
      </c>
      <c r="X416" s="10" t="s">
        <v>271</v>
      </c>
      <c r="Y416" s="10" t="s">
        <v>1304</v>
      </c>
      <c r="Z416" s="10">
        <v>2021</v>
      </c>
      <c r="AA416" s="10">
        <v>0.5</v>
      </c>
      <c r="AB416">
        <v>15</v>
      </c>
      <c r="AD416" s="10">
        <v>14</v>
      </c>
      <c r="AE416">
        <v>3</v>
      </c>
      <c r="AG416" t="s">
        <v>8333</v>
      </c>
      <c r="AH416" s="22">
        <v>1</v>
      </c>
      <c r="AI416" s="10">
        <v>6</v>
      </c>
      <c r="AJ416" s="21">
        <f t="shared" si="84"/>
        <v>42.857142857142854</v>
      </c>
      <c r="AK416" s="22">
        <v>1</v>
      </c>
      <c r="AL416" s="10">
        <v>8</v>
      </c>
      <c r="AM416" s="36">
        <f t="shared" si="87"/>
        <v>57.142857142857139</v>
      </c>
      <c r="AN416" s="22">
        <v>0</v>
      </c>
      <c r="AO416" s="19">
        <v>0</v>
      </c>
      <c r="AP416" s="36">
        <f t="shared" si="88"/>
        <v>0</v>
      </c>
      <c r="AQ416" s="2" t="s">
        <v>8334</v>
      </c>
      <c r="AR416">
        <v>3</v>
      </c>
      <c r="AT416" t="s">
        <v>8333</v>
      </c>
      <c r="AU416" s="22">
        <v>1</v>
      </c>
      <c r="AV416" s="10">
        <v>13</v>
      </c>
      <c r="AW416" s="21">
        <f t="shared" si="90"/>
        <v>92.857142857142861</v>
      </c>
      <c r="AX416">
        <v>3</v>
      </c>
      <c r="AZ416" t="s">
        <v>8333</v>
      </c>
      <c r="BA416" s="22">
        <v>1</v>
      </c>
      <c r="BB416" s="10">
        <v>12</v>
      </c>
      <c r="BC416" s="21">
        <f t="shared" si="91"/>
        <v>85.714285714285708</v>
      </c>
      <c r="BD416">
        <v>3</v>
      </c>
      <c r="BF416" t="s">
        <v>8333</v>
      </c>
      <c r="BG416" s="22">
        <v>1</v>
      </c>
      <c r="BH416" s="10">
        <v>12.8</v>
      </c>
      <c r="BI416" s="10"/>
      <c r="BJ416">
        <v>3</v>
      </c>
      <c r="BL416" t="s">
        <v>8333</v>
      </c>
      <c r="BM416" s="22">
        <v>1</v>
      </c>
      <c r="BN416">
        <v>3</v>
      </c>
      <c r="BP416" t="s">
        <v>8333</v>
      </c>
      <c r="BQ416" s="22">
        <v>1</v>
      </c>
      <c r="BR416" s="10">
        <v>3</v>
      </c>
      <c r="BS416" s="21">
        <f t="shared" si="89"/>
        <v>21.428571428571427</v>
      </c>
      <c r="BT416" s="10"/>
      <c r="BU416" s="10">
        <v>3</v>
      </c>
      <c r="BV416" s="10"/>
      <c r="BW416" s="10" t="s">
        <v>8333</v>
      </c>
      <c r="BX416" s="22">
        <v>1</v>
      </c>
      <c r="BY416" s="10">
        <v>2</v>
      </c>
      <c r="BZ416" s="21">
        <f t="shared" si="92"/>
        <v>14.285714285714285</v>
      </c>
      <c r="CA416" s="10">
        <v>2</v>
      </c>
      <c r="CB416" s="10">
        <v>3</v>
      </c>
      <c r="CC416" s="10"/>
      <c r="CD416" s="10" t="s">
        <v>8333</v>
      </c>
      <c r="CE416" s="22">
        <v>0</v>
      </c>
      <c r="CF416" s="10"/>
    </row>
    <row r="417" spans="1:83" ht="15" hidden="1" customHeight="1" x14ac:dyDescent="0.2">
      <c r="A417">
        <v>416</v>
      </c>
      <c r="B417">
        <v>455</v>
      </c>
      <c r="C417" s="1">
        <v>44856.807638888888</v>
      </c>
      <c r="D417" s="1">
        <v>44856.871527777781</v>
      </c>
      <c r="E417">
        <v>0</v>
      </c>
      <c r="F417" t="s">
        <v>2969</v>
      </c>
      <c r="G417">
        <v>100</v>
      </c>
      <c r="H417">
        <v>5503</v>
      </c>
      <c r="I417">
        <v>1</v>
      </c>
      <c r="J417" s="1">
        <v>44856.871527777781</v>
      </c>
      <c r="K417" t="s">
        <v>8347</v>
      </c>
      <c r="L417" t="s">
        <v>242</v>
      </c>
      <c r="M417" t="s">
        <v>242</v>
      </c>
      <c r="N417" t="s">
        <v>8348</v>
      </c>
      <c r="O417" t="s">
        <v>8349</v>
      </c>
      <c r="P417">
        <v>34.063400000000001</v>
      </c>
      <c r="Q417">
        <v>-118.4667</v>
      </c>
      <c r="R417" t="s">
        <v>245</v>
      </c>
      <c r="S417" t="s">
        <v>246</v>
      </c>
      <c r="T417" t="s">
        <v>8350</v>
      </c>
      <c r="U417" t="s">
        <v>8351</v>
      </c>
      <c r="V417" t="s">
        <v>8352</v>
      </c>
      <c r="W417">
        <v>3674</v>
      </c>
      <c r="X417" t="s">
        <v>297</v>
      </c>
      <c r="Y417" t="s">
        <v>8353</v>
      </c>
      <c r="Z417">
        <v>2022</v>
      </c>
      <c r="AA417">
        <v>0</v>
      </c>
      <c r="AD417">
        <v>9</v>
      </c>
      <c r="AE417">
        <v>3</v>
      </c>
      <c r="AG417" t="s">
        <v>8354</v>
      </c>
      <c r="AH417" s="27">
        <v>1</v>
      </c>
      <c r="AI417">
        <v>5</v>
      </c>
      <c r="AJ417" s="21">
        <f t="shared" si="84"/>
        <v>55.555555555555557</v>
      </c>
      <c r="AK417" s="27">
        <v>0</v>
      </c>
      <c r="AL417" s="24">
        <v>0</v>
      </c>
      <c r="AM417" s="36">
        <f t="shared" si="87"/>
        <v>0</v>
      </c>
      <c r="AN417" s="27">
        <v>0</v>
      </c>
      <c r="AO417" s="24">
        <v>0</v>
      </c>
      <c r="AP417" s="36">
        <f t="shared" si="88"/>
        <v>0</v>
      </c>
      <c r="AQ417" s="2" t="s">
        <v>8355</v>
      </c>
      <c r="AR417">
        <v>3</v>
      </c>
      <c r="AT417" t="s">
        <v>8354</v>
      </c>
      <c r="AU417" s="27">
        <v>1</v>
      </c>
      <c r="AV417">
        <v>8</v>
      </c>
      <c r="AW417" s="21">
        <f t="shared" si="90"/>
        <v>88.888888888888886</v>
      </c>
      <c r="AX417">
        <v>3</v>
      </c>
      <c r="AZ417" t="s">
        <v>8354</v>
      </c>
      <c r="BA417" s="27">
        <v>1</v>
      </c>
      <c r="BB417">
        <v>8</v>
      </c>
      <c r="BC417" s="21">
        <f t="shared" si="91"/>
        <v>88.888888888888886</v>
      </c>
      <c r="BD417">
        <v>3</v>
      </c>
      <c r="BF417" t="s">
        <v>8354</v>
      </c>
      <c r="BG417" s="27">
        <v>1</v>
      </c>
      <c r="BH417">
        <v>6.2</v>
      </c>
      <c r="BJ417">
        <v>3</v>
      </c>
      <c r="BL417" t="s">
        <v>8354</v>
      </c>
      <c r="BM417" s="27">
        <v>1</v>
      </c>
      <c r="BN417">
        <v>3</v>
      </c>
      <c r="BP417" t="s">
        <v>8354</v>
      </c>
      <c r="BQ417" s="27">
        <v>1</v>
      </c>
      <c r="BR417">
        <v>2</v>
      </c>
      <c r="BS417" s="21">
        <f t="shared" si="89"/>
        <v>22.222222222222221</v>
      </c>
      <c r="BU417">
        <v>3</v>
      </c>
      <c r="BW417" t="s">
        <v>8354</v>
      </c>
      <c r="BX417" s="27">
        <v>1</v>
      </c>
      <c r="BY417">
        <v>3</v>
      </c>
      <c r="BZ417" s="21">
        <f t="shared" si="92"/>
        <v>33.333333333333329</v>
      </c>
      <c r="CA417">
        <v>2</v>
      </c>
      <c r="CB417">
        <v>3</v>
      </c>
      <c r="CD417" t="s">
        <v>8354</v>
      </c>
      <c r="CE417" s="27">
        <v>0</v>
      </c>
    </row>
    <row r="418" spans="1:83" ht="15" hidden="1" customHeight="1" x14ac:dyDescent="0.2">
      <c r="A418">
        <v>417</v>
      </c>
      <c r="B418">
        <v>456</v>
      </c>
      <c r="C418" s="1">
        <v>44860.727083333331</v>
      </c>
      <c r="D418" s="1">
        <v>44861.882638888892</v>
      </c>
      <c r="E418">
        <v>0</v>
      </c>
      <c r="F418" t="s">
        <v>2969</v>
      </c>
      <c r="G418">
        <v>100</v>
      </c>
      <c r="H418">
        <v>99825</v>
      </c>
      <c r="I418">
        <v>1</v>
      </c>
      <c r="J418" s="1">
        <v>44861.882638888892</v>
      </c>
      <c r="K418" t="s">
        <v>8375</v>
      </c>
      <c r="L418" t="s">
        <v>242</v>
      </c>
      <c r="M418" t="s">
        <v>242</v>
      </c>
      <c r="N418" t="s">
        <v>8376</v>
      </c>
      <c r="O418" t="s">
        <v>8377</v>
      </c>
      <c r="P418">
        <v>34.037999999999997</v>
      </c>
      <c r="Q418">
        <v>-118.45440000000001</v>
      </c>
      <c r="R418" t="s">
        <v>245</v>
      </c>
      <c r="S418" t="s">
        <v>246</v>
      </c>
      <c r="T418" t="s">
        <v>8378</v>
      </c>
      <c r="U418" t="s">
        <v>8379</v>
      </c>
      <c r="V418" t="s">
        <v>8380</v>
      </c>
      <c r="W418">
        <v>6331</v>
      </c>
      <c r="X418" t="s">
        <v>319</v>
      </c>
      <c r="Y418" t="s">
        <v>890</v>
      </c>
      <c r="Z418">
        <v>2021</v>
      </c>
      <c r="AA418">
        <v>0</v>
      </c>
      <c r="AD418">
        <v>9</v>
      </c>
      <c r="AE418">
        <v>3</v>
      </c>
      <c r="AG418" t="s">
        <v>8381</v>
      </c>
      <c r="AH418" s="27">
        <v>1</v>
      </c>
      <c r="AI418">
        <v>9</v>
      </c>
      <c r="AJ418" s="21">
        <f t="shared" si="84"/>
        <v>100</v>
      </c>
      <c r="AK418" s="27">
        <v>0</v>
      </c>
      <c r="AL418" s="24">
        <v>0</v>
      </c>
      <c r="AM418" s="36">
        <f t="shared" si="87"/>
        <v>0</v>
      </c>
      <c r="AN418" s="27">
        <v>0</v>
      </c>
      <c r="AO418" s="24">
        <v>0</v>
      </c>
      <c r="AP418" s="36">
        <f t="shared" si="88"/>
        <v>0</v>
      </c>
      <c r="AQ418" s="2" t="s">
        <v>8382</v>
      </c>
      <c r="AR418">
        <v>3</v>
      </c>
      <c r="AT418" t="s">
        <v>8381</v>
      </c>
      <c r="AU418" s="27">
        <v>1</v>
      </c>
      <c r="AV418">
        <v>9</v>
      </c>
      <c r="AW418" s="21">
        <f t="shared" si="90"/>
        <v>100</v>
      </c>
      <c r="AX418">
        <v>3</v>
      </c>
      <c r="AZ418" t="s">
        <v>8381</v>
      </c>
      <c r="BA418" s="27">
        <v>1</v>
      </c>
      <c r="BB418">
        <v>7</v>
      </c>
      <c r="BC418" s="21">
        <f t="shared" si="91"/>
        <v>77.777777777777786</v>
      </c>
      <c r="BD418">
        <v>3</v>
      </c>
      <c r="BF418" t="s">
        <v>8381</v>
      </c>
      <c r="BG418" s="27">
        <v>0.5</v>
      </c>
      <c r="BI418" t="s">
        <v>8383</v>
      </c>
      <c r="BJ418">
        <v>3</v>
      </c>
      <c r="BL418" t="s">
        <v>8381</v>
      </c>
      <c r="BM418" s="27">
        <v>1</v>
      </c>
      <c r="BN418">
        <v>3</v>
      </c>
      <c r="BP418" t="s">
        <v>8381</v>
      </c>
      <c r="BQ418" s="27">
        <v>1</v>
      </c>
      <c r="BR418">
        <v>2</v>
      </c>
      <c r="BS418" s="21">
        <f t="shared" si="89"/>
        <v>22.222222222222221</v>
      </c>
      <c r="BU418">
        <v>3</v>
      </c>
      <c r="BW418" t="s">
        <v>8381</v>
      </c>
      <c r="BX418" s="27">
        <v>1</v>
      </c>
      <c r="BY418">
        <v>1</v>
      </c>
      <c r="BZ418" s="21">
        <f t="shared" si="92"/>
        <v>11.111111111111111</v>
      </c>
      <c r="CA418">
        <v>1</v>
      </c>
      <c r="CB418">
        <v>3</v>
      </c>
      <c r="CD418" t="s">
        <v>8381</v>
      </c>
      <c r="CE418" s="27">
        <v>0</v>
      </c>
    </row>
    <row r="419" spans="1:83" ht="15" hidden="1" customHeight="1" x14ac:dyDescent="0.2">
      <c r="A419">
        <v>418</v>
      </c>
      <c r="B419">
        <v>457</v>
      </c>
      <c r="C419" s="1">
        <v>44862.911805555559</v>
      </c>
      <c r="D419" s="1">
        <v>44863.34652777778</v>
      </c>
      <c r="E419">
        <v>0</v>
      </c>
      <c r="F419" t="s">
        <v>6889</v>
      </c>
      <c r="G419">
        <v>100</v>
      </c>
      <c r="H419">
        <v>37576</v>
      </c>
      <c r="I419">
        <v>1</v>
      </c>
      <c r="J419" s="1">
        <v>44863.34652777778</v>
      </c>
      <c r="K419" t="s">
        <v>8398</v>
      </c>
      <c r="L419" t="s">
        <v>242</v>
      </c>
      <c r="M419" t="s">
        <v>242</v>
      </c>
      <c r="N419" t="s">
        <v>8399</v>
      </c>
      <c r="O419" t="s">
        <v>8400</v>
      </c>
      <c r="P419">
        <v>34.170499999999997</v>
      </c>
      <c r="Q419">
        <v>-117.51819999999999</v>
      </c>
      <c r="R419" t="s">
        <v>245</v>
      </c>
      <c r="S419" t="s">
        <v>246</v>
      </c>
      <c r="T419" t="s">
        <v>8401</v>
      </c>
      <c r="U419" t="s">
        <v>8402</v>
      </c>
      <c r="V419">
        <v>758849103</v>
      </c>
      <c r="W419">
        <v>6798</v>
      </c>
      <c r="X419" t="s">
        <v>659</v>
      </c>
      <c r="Y419" t="s">
        <v>660</v>
      </c>
      <c r="Z419">
        <v>2021</v>
      </c>
      <c r="AA419">
        <v>0.5</v>
      </c>
      <c r="AB419">
        <v>6</v>
      </c>
      <c r="AD419">
        <v>11</v>
      </c>
      <c r="AE419">
        <v>3</v>
      </c>
      <c r="AG419" t="s">
        <v>8403</v>
      </c>
      <c r="AH419" s="27">
        <v>1</v>
      </c>
      <c r="AI419">
        <v>11</v>
      </c>
      <c r="AJ419" s="21">
        <f t="shared" si="84"/>
        <v>100</v>
      </c>
      <c r="AK419" s="27">
        <v>0</v>
      </c>
      <c r="AL419" s="24">
        <v>0</v>
      </c>
      <c r="AM419" s="36">
        <f t="shared" si="87"/>
        <v>0</v>
      </c>
      <c r="AN419" s="27">
        <v>1</v>
      </c>
      <c r="AO419">
        <v>8</v>
      </c>
      <c r="AP419" s="36">
        <f t="shared" si="88"/>
        <v>72.727272727272734</v>
      </c>
      <c r="AQ419" s="2" t="s">
        <v>8404</v>
      </c>
      <c r="AR419">
        <v>3</v>
      </c>
      <c r="AT419" t="s">
        <v>8403</v>
      </c>
      <c r="AU419" s="27">
        <v>1</v>
      </c>
      <c r="AV419">
        <v>9</v>
      </c>
      <c r="AW419" s="21">
        <f t="shared" si="90"/>
        <v>81.818181818181827</v>
      </c>
      <c r="AX419">
        <v>3</v>
      </c>
      <c r="AZ419" t="s">
        <v>8403</v>
      </c>
      <c r="BA419" s="27">
        <v>1</v>
      </c>
      <c r="BB419">
        <v>9</v>
      </c>
      <c r="BC419" s="21">
        <f t="shared" si="91"/>
        <v>81.818181818181827</v>
      </c>
      <c r="BD419">
        <v>3</v>
      </c>
      <c r="BF419" t="s">
        <v>8403</v>
      </c>
      <c r="BG419" s="27">
        <v>1</v>
      </c>
      <c r="BH419">
        <v>10</v>
      </c>
      <c r="BJ419">
        <v>3</v>
      </c>
      <c r="BL419" t="s">
        <v>8403</v>
      </c>
      <c r="BM419" s="27">
        <v>1</v>
      </c>
      <c r="BN419">
        <v>3</v>
      </c>
      <c r="BP419" t="s">
        <v>8403</v>
      </c>
      <c r="BQ419" s="27">
        <v>1</v>
      </c>
      <c r="BR419">
        <v>3</v>
      </c>
      <c r="BS419" s="21">
        <f t="shared" si="89"/>
        <v>27.27272727272727</v>
      </c>
      <c r="BU419">
        <v>3</v>
      </c>
      <c r="BW419" t="s">
        <v>8403</v>
      </c>
      <c r="BX419" s="27">
        <v>1</v>
      </c>
      <c r="BY419">
        <v>4</v>
      </c>
      <c r="BZ419" s="21">
        <f t="shared" si="92"/>
        <v>36.363636363636367</v>
      </c>
      <c r="CA419">
        <v>2</v>
      </c>
      <c r="CB419">
        <v>3</v>
      </c>
      <c r="CD419" t="s">
        <v>8403</v>
      </c>
      <c r="CE419" s="27">
        <v>0</v>
      </c>
    </row>
    <row r="420" spans="1:83" ht="15" hidden="1" customHeight="1" x14ac:dyDescent="0.2">
      <c r="A420">
        <v>419</v>
      </c>
      <c r="B420">
        <v>458</v>
      </c>
      <c r="C420" s="1">
        <v>44871.960416666669</v>
      </c>
      <c r="D420" s="1">
        <v>44874.944444444445</v>
      </c>
      <c r="E420">
        <v>0</v>
      </c>
      <c r="F420" t="s">
        <v>2969</v>
      </c>
      <c r="G420">
        <v>100</v>
      </c>
      <c r="H420">
        <v>257832</v>
      </c>
      <c r="I420">
        <v>1</v>
      </c>
      <c r="J420" s="1">
        <v>44874.944444444445</v>
      </c>
      <c r="K420" t="s">
        <v>8426</v>
      </c>
      <c r="L420" t="s">
        <v>242</v>
      </c>
      <c r="M420" t="s">
        <v>242</v>
      </c>
      <c r="N420" t="s">
        <v>8427</v>
      </c>
      <c r="O420" t="s">
        <v>8428</v>
      </c>
      <c r="P420">
        <v>34.037999999999997</v>
      </c>
      <c r="Q420">
        <v>-118.45440000000001</v>
      </c>
      <c r="R420" t="s">
        <v>245</v>
      </c>
      <c r="S420" t="s">
        <v>246</v>
      </c>
      <c r="T420" t="s">
        <v>8429</v>
      </c>
      <c r="U420" t="s">
        <v>8430</v>
      </c>
      <c r="V420" t="s">
        <v>8431</v>
      </c>
      <c r="W420">
        <v>6021</v>
      </c>
      <c r="X420" t="s">
        <v>319</v>
      </c>
      <c r="Y420" t="s">
        <v>913</v>
      </c>
      <c r="Z420">
        <v>2021</v>
      </c>
      <c r="AA420">
        <v>0.5</v>
      </c>
      <c r="AB420">
        <v>4</v>
      </c>
      <c r="AD420">
        <v>11</v>
      </c>
      <c r="AE420">
        <v>1</v>
      </c>
      <c r="AG420" t="s">
        <v>8432</v>
      </c>
      <c r="AH420" s="27">
        <v>1</v>
      </c>
      <c r="AI420">
        <v>7</v>
      </c>
      <c r="AJ420" s="21">
        <f t="shared" si="84"/>
        <v>63.636363636363633</v>
      </c>
      <c r="AK420" s="27">
        <v>1</v>
      </c>
      <c r="AL420">
        <v>8</v>
      </c>
      <c r="AM420" s="36">
        <f t="shared" si="87"/>
        <v>72.727272727272734</v>
      </c>
      <c r="AN420" s="27">
        <v>1</v>
      </c>
      <c r="AO420">
        <v>11</v>
      </c>
      <c r="AP420" s="36">
        <f t="shared" si="88"/>
        <v>100</v>
      </c>
      <c r="AQ420" s="2" t="s">
        <v>8433</v>
      </c>
      <c r="AR420">
        <v>3</v>
      </c>
      <c r="AT420" t="s">
        <v>8434</v>
      </c>
      <c r="AU420" s="27">
        <v>1</v>
      </c>
      <c r="AV420">
        <v>10</v>
      </c>
      <c r="AW420" s="21">
        <f t="shared" si="90"/>
        <v>90.909090909090907</v>
      </c>
      <c r="AX420">
        <v>3</v>
      </c>
      <c r="AZ420" t="s">
        <v>8434</v>
      </c>
      <c r="BA420" s="27">
        <v>1</v>
      </c>
      <c r="BB420">
        <v>10</v>
      </c>
      <c r="BC420" s="21">
        <f t="shared" si="91"/>
        <v>90.909090909090907</v>
      </c>
      <c r="BD420">
        <v>3</v>
      </c>
      <c r="BF420" t="s">
        <v>8434</v>
      </c>
      <c r="BG420" s="27">
        <v>1</v>
      </c>
      <c r="BH420">
        <v>8</v>
      </c>
      <c r="BJ420">
        <v>3</v>
      </c>
      <c r="BL420" t="s">
        <v>8434</v>
      </c>
      <c r="BM420" s="27">
        <v>1</v>
      </c>
      <c r="BN420">
        <v>3</v>
      </c>
      <c r="BP420" t="s">
        <v>8434</v>
      </c>
      <c r="BQ420" s="27">
        <v>1</v>
      </c>
      <c r="BR420">
        <v>3</v>
      </c>
      <c r="BS420" s="21">
        <f t="shared" si="89"/>
        <v>27.27272727272727</v>
      </c>
      <c r="BU420">
        <v>1</v>
      </c>
      <c r="BW420" t="s">
        <v>8432</v>
      </c>
      <c r="BX420" s="27">
        <v>1</v>
      </c>
      <c r="BY420">
        <v>5</v>
      </c>
      <c r="BZ420" s="21">
        <f t="shared" si="92"/>
        <v>45.454545454545453</v>
      </c>
      <c r="CA420">
        <v>2</v>
      </c>
      <c r="CB420">
        <v>1</v>
      </c>
      <c r="CD420" t="s">
        <v>8432</v>
      </c>
      <c r="CE420" s="27">
        <v>0</v>
      </c>
    </row>
    <row r="421" spans="1:83" ht="15" hidden="1" customHeight="1" x14ac:dyDescent="0.2">
      <c r="A421">
        <v>420</v>
      </c>
      <c r="B421">
        <v>459</v>
      </c>
      <c r="C421" s="1">
        <v>44876.50277777778</v>
      </c>
      <c r="D421" s="1">
        <v>44876.506944444445</v>
      </c>
      <c r="E421">
        <v>0</v>
      </c>
      <c r="F421" t="s">
        <v>240</v>
      </c>
      <c r="G421">
        <v>100</v>
      </c>
      <c r="H421">
        <v>329</v>
      </c>
      <c r="I421">
        <v>1</v>
      </c>
      <c r="J421" s="1">
        <v>44876.506944444445</v>
      </c>
      <c r="K421" t="s">
        <v>8451</v>
      </c>
      <c r="L421" t="s">
        <v>242</v>
      </c>
      <c r="M421" t="s">
        <v>242</v>
      </c>
      <c r="N421" t="s">
        <v>8452</v>
      </c>
      <c r="O421" t="s">
        <v>8453</v>
      </c>
      <c r="P421">
        <v>34.029000000000003</v>
      </c>
      <c r="Q421">
        <v>-118.40049999999999</v>
      </c>
      <c r="R421" t="s">
        <v>245</v>
      </c>
      <c r="S421" t="s">
        <v>246</v>
      </c>
      <c r="T421" t="s">
        <v>8454</v>
      </c>
      <c r="U421" t="s">
        <v>8455</v>
      </c>
      <c r="V421">
        <v>459200101</v>
      </c>
      <c r="W421">
        <v>7370</v>
      </c>
      <c r="X421" t="s">
        <v>297</v>
      </c>
      <c r="Y421" t="s">
        <v>765</v>
      </c>
      <c r="Z421">
        <v>2019</v>
      </c>
      <c r="AA421">
        <v>0</v>
      </c>
      <c r="AD421">
        <v>13</v>
      </c>
      <c r="AE421" t="s">
        <v>242</v>
      </c>
      <c r="AH421" s="27">
        <v>0</v>
      </c>
      <c r="AI421" s="24">
        <v>0</v>
      </c>
      <c r="AJ421" s="21">
        <f>AI421/AD421*100</f>
        <v>0</v>
      </c>
      <c r="AK421" s="27">
        <v>0</v>
      </c>
      <c r="AL421" s="24">
        <v>0</v>
      </c>
      <c r="AM421" s="36">
        <f t="shared" si="87"/>
        <v>0</v>
      </c>
      <c r="AN421" s="27">
        <v>0</v>
      </c>
      <c r="AO421" s="24">
        <v>0</v>
      </c>
      <c r="AP421" s="36">
        <f>AO421/AD421*100</f>
        <v>0</v>
      </c>
      <c r="AQ421" t="s">
        <v>8456</v>
      </c>
      <c r="AR421" t="s">
        <v>242</v>
      </c>
      <c r="AU421" s="27">
        <v>1</v>
      </c>
      <c r="AV421">
        <v>1</v>
      </c>
      <c r="AW421" s="21">
        <f t="shared" si="90"/>
        <v>7.6923076923076925</v>
      </c>
      <c r="AX421">
        <v>2</v>
      </c>
      <c r="BA421" s="27">
        <v>1</v>
      </c>
      <c r="BB421">
        <v>2</v>
      </c>
      <c r="BC421" s="21">
        <f t="shared" si="91"/>
        <v>15.384615384615385</v>
      </c>
      <c r="BD421" t="s">
        <v>242</v>
      </c>
      <c r="BG421" s="27">
        <v>1</v>
      </c>
      <c r="BJ421">
        <v>2</v>
      </c>
      <c r="BM421" s="27">
        <v>1</v>
      </c>
      <c r="BN421">
        <v>2</v>
      </c>
      <c r="BQ421" s="27">
        <v>1</v>
      </c>
      <c r="BR421">
        <v>2</v>
      </c>
      <c r="BS421" s="21">
        <f t="shared" ref="BS421:BS444" si="93">BR421/AD421*100</f>
        <v>15.384615384615385</v>
      </c>
      <c r="BT421" t="s">
        <v>8457</v>
      </c>
      <c r="BU421">
        <v>1</v>
      </c>
      <c r="BX421" s="27">
        <v>0</v>
      </c>
      <c r="BY421" s="24">
        <v>0</v>
      </c>
      <c r="BZ421" s="21">
        <f>BY421/AD421*100</f>
        <v>0</v>
      </c>
      <c r="CA421" t="s">
        <v>242</v>
      </c>
      <c r="CB421" t="s">
        <v>242</v>
      </c>
      <c r="CE421" s="27">
        <v>0</v>
      </c>
    </row>
    <row r="422" spans="1:83" ht="15" hidden="1" customHeight="1" x14ac:dyDescent="0.2">
      <c r="A422">
        <v>421</v>
      </c>
      <c r="B422">
        <v>460</v>
      </c>
      <c r="C422" s="1">
        <v>44874.944444444445</v>
      </c>
      <c r="D422" s="1">
        <v>44876.875694444447</v>
      </c>
      <c r="E422">
        <v>0</v>
      </c>
      <c r="F422" t="s">
        <v>8472</v>
      </c>
      <c r="G422">
        <v>100</v>
      </c>
      <c r="H422">
        <v>166830</v>
      </c>
      <c r="I422">
        <v>1</v>
      </c>
      <c r="J422" s="1">
        <v>44876.875694444447</v>
      </c>
      <c r="K422" t="s">
        <v>8473</v>
      </c>
      <c r="L422" t="s">
        <v>242</v>
      </c>
      <c r="M422" t="s">
        <v>242</v>
      </c>
      <c r="N422" t="s">
        <v>8474</v>
      </c>
      <c r="O422" t="s">
        <v>8475</v>
      </c>
      <c r="P422">
        <v>33.955300000000001</v>
      </c>
      <c r="Q422">
        <v>-118.1186</v>
      </c>
      <c r="R422" t="s">
        <v>245</v>
      </c>
      <c r="S422" t="s">
        <v>246</v>
      </c>
      <c r="T422" t="s">
        <v>8476</v>
      </c>
      <c r="U422" t="s">
        <v>8477</v>
      </c>
      <c r="V422">
        <v>770323103</v>
      </c>
      <c r="W422">
        <v>7363</v>
      </c>
      <c r="X422" t="s">
        <v>476</v>
      </c>
      <c r="Y422" t="s">
        <v>8478</v>
      </c>
      <c r="Z422">
        <v>2021</v>
      </c>
      <c r="AA422">
        <v>0</v>
      </c>
      <c r="AD422">
        <v>8</v>
      </c>
      <c r="AE422">
        <v>3</v>
      </c>
      <c r="AG422" t="s">
        <v>8479</v>
      </c>
      <c r="AH422" s="27">
        <v>1</v>
      </c>
      <c r="AI422">
        <v>8</v>
      </c>
      <c r="AJ422" s="21">
        <f t="shared" si="84"/>
        <v>100</v>
      </c>
      <c r="AK422" s="27">
        <v>0</v>
      </c>
      <c r="AL422" s="24">
        <v>0</v>
      </c>
      <c r="AM422" s="36">
        <f t="shared" si="87"/>
        <v>0</v>
      </c>
      <c r="AN422" s="27">
        <v>1</v>
      </c>
      <c r="AO422">
        <v>5</v>
      </c>
      <c r="AP422" s="36">
        <f t="shared" si="88"/>
        <v>62.5</v>
      </c>
      <c r="AQ422" s="2" t="s">
        <v>8480</v>
      </c>
      <c r="AR422">
        <v>3</v>
      </c>
      <c r="AT422" t="s">
        <v>8481</v>
      </c>
      <c r="AU422" s="27">
        <v>1</v>
      </c>
      <c r="AV422">
        <v>6</v>
      </c>
      <c r="AW422" s="21">
        <f t="shared" si="90"/>
        <v>75</v>
      </c>
      <c r="AX422">
        <v>3</v>
      </c>
      <c r="AZ422" t="s">
        <v>8481</v>
      </c>
      <c r="BA422" s="27">
        <v>1</v>
      </c>
      <c r="BB422">
        <v>6</v>
      </c>
      <c r="BC422" s="21">
        <f t="shared" si="91"/>
        <v>75</v>
      </c>
      <c r="BD422">
        <v>3</v>
      </c>
      <c r="BF422" t="s">
        <v>8481</v>
      </c>
      <c r="BG422" s="27">
        <v>1</v>
      </c>
      <c r="BH422">
        <v>14</v>
      </c>
      <c r="BJ422">
        <v>3</v>
      </c>
      <c r="BL422" t="s">
        <v>8481</v>
      </c>
      <c r="BM422" s="27">
        <v>1</v>
      </c>
      <c r="BN422">
        <v>3</v>
      </c>
      <c r="BP422" t="s">
        <v>8481</v>
      </c>
      <c r="BQ422" s="27">
        <v>1</v>
      </c>
      <c r="BR422">
        <v>2</v>
      </c>
      <c r="BS422" s="21">
        <f t="shared" si="93"/>
        <v>25</v>
      </c>
      <c r="BU422">
        <v>3</v>
      </c>
      <c r="BW422" t="s">
        <v>8481</v>
      </c>
      <c r="BX422" s="27">
        <v>1</v>
      </c>
      <c r="BY422">
        <v>3</v>
      </c>
      <c r="BZ422" s="21">
        <f>BY422/AD422*100</f>
        <v>37.5</v>
      </c>
      <c r="CA422">
        <v>2</v>
      </c>
      <c r="CB422">
        <v>3</v>
      </c>
      <c r="CD422" t="s">
        <v>8481</v>
      </c>
      <c r="CE422" s="27">
        <v>0</v>
      </c>
    </row>
    <row r="423" spans="1:83" ht="15" hidden="1" customHeight="1" x14ac:dyDescent="0.2">
      <c r="A423">
        <v>422</v>
      </c>
      <c r="B423">
        <v>461</v>
      </c>
      <c r="C423" s="1">
        <v>44877.629861111112</v>
      </c>
      <c r="D423" s="1">
        <v>44879.716666666667</v>
      </c>
      <c r="E423">
        <v>0</v>
      </c>
      <c r="F423" t="s">
        <v>8499</v>
      </c>
      <c r="G423">
        <v>100</v>
      </c>
      <c r="H423">
        <v>180346</v>
      </c>
      <c r="I423">
        <v>1</v>
      </c>
      <c r="J423" s="1">
        <v>44879.716666666667</v>
      </c>
      <c r="K423" t="s">
        <v>8500</v>
      </c>
      <c r="L423" t="s">
        <v>242</v>
      </c>
      <c r="M423" t="s">
        <v>242</v>
      </c>
      <c r="N423" t="s">
        <v>8501</v>
      </c>
      <c r="O423" t="s">
        <v>8502</v>
      </c>
      <c r="P423">
        <v>34.030799999999999</v>
      </c>
      <c r="Q423">
        <v>-118.473</v>
      </c>
      <c r="R423" t="s">
        <v>245</v>
      </c>
      <c r="S423" t="s">
        <v>246</v>
      </c>
      <c r="T423" t="s">
        <v>8503</v>
      </c>
      <c r="U423" t="s">
        <v>8504</v>
      </c>
      <c r="V423">
        <v>775711104</v>
      </c>
      <c r="W423">
        <v>7340</v>
      </c>
      <c r="X423" t="s">
        <v>476</v>
      </c>
      <c r="Y423" t="s">
        <v>8505</v>
      </c>
      <c r="Z423">
        <v>2020</v>
      </c>
      <c r="AA423">
        <v>0</v>
      </c>
      <c r="AD423">
        <v>9</v>
      </c>
      <c r="AE423">
        <v>3</v>
      </c>
      <c r="AG423" t="s">
        <v>8506</v>
      </c>
      <c r="AH423" s="27">
        <v>0.5</v>
      </c>
      <c r="AI423">
        <v>6</v>
      </c>
      <c r="AJ423" s="21">
        <f t="shared" si="84"/>
        <v>66.666666666666657</v>
      </c>
      <c r="AK423" s="27">
        <v>0.5</v>
      </c>
      <c r="AL423">
        <v>1</v>
      </c>
      <c r="AM423" s="36">
        <f t="shared" si="87"/>
        <v>11.111111111111111</v>
      </c>
      <c r="AN423" s="27">
        <v>1</v>
      </c>
      <c r="AO423">
        <v>1</v>
      </c>
      <c r="AP423" s="36">
        <f t="shared" si="88"/>
        <v>11.111111111111111</v>
      </c>
      <c r="AR423">
        <v>5</v>
      </c>
      <c r="AS423" t="s">
        <v>8507</v>
      </c>
      <c r="AT423" t="s">
        <v>8506</v>
      </c>
      <c r="AU423" s="27">
        <v>0</v>
      </c>
      <c r="AV423" t="s">
        <v>242</v>
      </c>
      <c r="AW423" s="21" t="s">
        <v>242</v>
      </c>
      <c r="AX423" t="s">
        <v>242</v>
      </c>
      <c r="BA423" s="27">
        <v>1</v>
      </c>
      <c r="BB423">
        <v>6</v>
      </c>
      <c r="BC423" s="21">
        <f t="shared" si="91"/>
        <v>66.666666666666657</v>
      </c>
      <c r="BD423">
        <v>3</v>
      </c>
      <c r="BF423" t="s">
        <v>8508</v>
      </c>
      <c r="BG423" s="27">
        <v>1</v>
      </c>
      <c r="BH423">
        <v>14.2</v>
      </c>
      <c r="BJ423">
        <v>3</v>
      </c>
      <c r="BL423" t="s">
        <v>8506</v>
      </c>
      <c r="BM423" s="27">
        <v>1</v>
      </c>
      <c r="BN423">
        <v>3</v>
      </c>
      <c r="BP423" t="s">
        <v>8506</v>
      </c>
      <c r="BQ423" s="27">
        <v>1</v>
      </c>
      <c r="BR423">
        <v>2</v>
      </c>
      <c r="BS423" s="21">
        <f t="shared" si="93"/>
        <v>22.222222222222221</v>
      </c>
      <c r="BU423">
        <v>3</v>
      </c>
      <c r="BW423" t="s">
        <v>8506</v>
      </c>
      <c r="BX423" s="27">
        <v>0.5</v>
      </c>
      <c r="BY423">
        <v>1</v>
      </c>
      <c r="BZ423" s="21">
        <f>BY423/AD423*100</f>
        <v>11.111111111111111</v>
      </c>
      <c r="CA423">
        <v>2</v>
      </c>
      <c r="CB423">
        <v>1</v>
      </c>
      <c r="CD423" t="s">
        <v>8509</v>
      </c>
      <c r="CE423" s="27">
        <v>0</v>
      </c>
    </row>
    <row r="424" spans="1:83" ht="15" hidden="1" customHeight="1" x14ac:dyDescent="0.2">
      <c r="A424">
        <v>423</v>
      </c>
      <c r="B424">
        <v>462</v>
      </c>
      <c r="C424" s="1">
        <v>44879.904166666667</v>
      </c>
      <c r="D424" s="1">
        <v>44879.956944444442</v>
      </c>
      <c r="E424">
        <v>0</v>
      </c>
      <c r="F424" t="s">
        <v>8511</v>
      </c>
      <c r="G424">
        <v>100</v>
      </c>
      <c r="H424">
        <v>4592</v>
      </c>
      <c r="I424">
        <v>1</v>
      </c>
      <c r="J424" s="1">
        <v>44879.956944444442</v>
      </c>
      <c r="K424" t="s">
        <v>8512</v>
      </c>
      <c r="L424" t="s">
        <v>242</v>
      </c>
      <c r="M424" t="s">
        <v>242</v>
      </c>
      <c r="N424" t="s">
        <v>8513</v>
      </c>
      <c r="O424" t="s">
        <v>8514</v>
      </c>
      <c r="P424">
        <v>34.037999999999997</v>
      </c>
      <c r="Q424">
        <v>-118.45440000000001</v>
      </c>
      <c r="R424" t="s">
        <v>245</v>
      </c>
      <c r="S424" t="s">
        <v>246</v>
      </c>
      <c r="T424" t="s">
        <v>8515</v>
      </c>
      <c r="U424" t="s">
        <v>8516</v>
      </c>
      <c r="V424">
        <v>754730109</v>
      </c>
      <c r="W424">
        <v>6211</v>
      </c>
      <c r="X424" t="s">
        <v>319</v>
      </c>
      <c r="Y424" t="s">
        <v>8517</v>
      </c>
      <c r="Z424">
        <v>2021</v>
      </c>
      <c r="AA424">
        <v>0</v>
      </c>
      <c r="AD424">
        <v>11</v>
      </c>
      <c r="AE424">
        <v>1</v>
      </c>
      <c r="AG424" t="s">
        <v>8518</v>
      </c>
      <c r="AH424" s="27">
        <v>1</v>
      </c>
      <c r="AI424">
        <v>5</v>
      </c>
      <c r="AJ424" s="21">
        <f t="shared" si="84"/>
        <v>45.454545454545453</v>
      </c>
      <c r="AK424" s="27">
        <v>0</v>
      </c>
      <c r="AL424" s="24">
        <v>0</v>
      </c>
      <c r="AM424" s="36">
        <f t="shared" si="87"/>
        <v>0</v>
      </c>
      <c r="AN424" s="27">
        <v>0</v>
      </c>
      <c r="AO424" s="24">
        <v>0</v>
      </c>
      <c r="AP424" s="36">
        <f t="shared" si="88"/>
        <v>0</v>
      </c>
      <c r="AR424">
        <v>3</v>
      </c>
      <c r="AT424" t="s">
        <v>8519</v>
      </c>
      <c r="AU424" s="27">
        <v>1</v>
      </c>
      <c r="AV424">
        <v>9</v>
      </c>
      <c r="AW424" s="21">
        <f>AV424/AD424*100</f>
        <v>81.818181818181827</v>
      </c>
      <c r="AX424">
        <v>3</v>
      </c>
      <c r="AZ424" t="s">
        <v>8520</v>
      </c>
      <c r="BA424" s="27">
        <v>1</v>
      </c>
      <c r="BB424">
        <v>9</v>
      </c>
      <c r="BC424" s="21">
        <f t="shared" si="91"/>
        <v>81.818181818181827</v>
      </c>
      <c r="BD424">
        <v>3</v>
      </c>
      <c r="BF424" t="s">
        <v>8520</v>
      </c>
      <c r="BG424" s="27">
        <v>1</v>
      </c>
      <c r="BH424">
        <v>6.3</v>
      </c>
      <c r="BJ424">
        <v>1</v>
      </c>
      <c r="BL424" t="s">
        <v>8518</v>
      </c>
      <c r="BM424" s="27">
        <v>1</v>
      </c>
      <c r="BN424">
        <v>3</v>
      </c>
      <c r="BP424" t="s">
        <v>8521</v>
      </c>
      <c r="BQ424" s="27">
        <v>1</v>
      </c>
      <c r="BR424">
        <v>5</v>
      </c>
      <c r="BS424" s="21">
        <f t="shared" si="93"/>
        <v>45.454545454545453</v>
      </c>
      <c r="BU424">
        <v>1</v>
      </c>
      <c r="BW424" t="s">
        <v>8518</v>
      </c>
      <c r="BX424" s="27">
        <v>1</v>
      </c>
      <c r="BY424">
        <v>3</v>
      </c>
      <c r="BZ424" s="21">
        <f>BY424/AD424*100</f>
        <v>27.27272727272727</v>
      </c>
      <c r="CA424">
        <v>2</v>
      </c>
      <c r="CB424">
        <v>1</v>
      </c>
      <c r="CD424" t="s">
        <v>8518</v>
      </c>
      <c r="CE424" s="27">
        <v>0</v>
      </c>
    </row>
    <row r="425" spans="1:83" ht="15" hidden="1" customHeight="1" x14ac:dyDescent="0.2">
      <c r="A425">
        <v>424</v>
      </c>
      <c r="B425">
        <v>463</v>
      </c>
      <c r="C425" s="1">
        <v>44884.62222222222</v>
      </c>
      <c r="D425" s="1">
        <v>44891.637499999997</v>
      </c>
      <c r="E425">
        <v>0</v>
      </c>
      <c r="F425" t="s">
        <v>8529</v>
      </c>
      <c r="G425">
        <v>100</v>
      </c>
      <c r="H425">
        <v>606084</v>
      </c>
      <c r="I425">
        <v>1</v>
      </c>
      <c r="J425" s="1">
        <v>44891.637499999997</v>
      </c>
      <c r="K425" t="s">
        <v>8530</v>
      </c>
      <c r="L425" t="s">
        <v>242</v>
      </c>
      <c r="M425" t="s">
        <v>242</v>
      </c>
      <c r="N425" t="s">
        <v>8531</v>
      </c>
      <c r="O425" t="s">
        <v>8532</v>
      </c>
      <c r="P425">
        <v>34.064799999999998</v>
      </c>
      <c r="Q425">
        <v>-118.4414</v>
      </c>
      <c r="R425" t="s">
        <v>245</v>
      </c>
      <c r="S425" t="s">
        <v>246</v>
      </c>
      <c r="T425" t="s">
        <v>8533</v>
      </c>
      <c r="U425" t="s">
        <v>8534</v>
      </c>
      <c r="V425" t="s">
        <v>8535</v>
      </c>
      <c r="W425">
        <v>2820</v>
      </c>
      <c r="X425" t="s">
        <v>418</v>
      </c>
      <c r="Y425" t="s">
        <v>687</v>
      </c>
      <c r="Z425">
        <v>2021</v>
      </c>
      <c r="AA425">
        <v>0</v>
      </c>
      <c r="AB425">
        <v>13</v>
      </c>
      <c r="AD425">
        <v>9</v>
      </c>
      <c r="AE425">
        <v>5</v>
      </c>
      <c r="AF425" t="s">
        <v>8536</v>
      </c>
      <c r="AG425" t="s">
        <v>8537</v>
      </c>
      <c r="AH425" s="27">
        <v>1</v>
      </c>
      <c r="AI425">
        <v>3</v>
      </c>
      <c r="AJ425" s="21">
        <f t="shared" si="84"/>
        <v>33.333333333333329</v>
      </c>
      <c r="AK425" s="27">
        <v>0</v>
      </c>
      <c r="AL425" s="24">
        <v>0</v>
      </c>
      <c r="AM425" s="36">
        <f t="shared" si="87"/>
        <v>0</v>
      </c>
      <c r="AN425" s="27">
        <v>0</v>
      </c>
      <c r="AO425" s="24">
        <v>0</v>
      </c>
      <c r="AP425" s="36">
        <f t="shared" si="88"/>
        <v>0</v>
      </c>
      <c r="AR425">
        <v>5</v>
      </c>
      <c r="AS425" t="s">
        <v>8536</v>
      </c>
      <c r="AT425" t="s">
        <v>8537</v>
      </c>
      <c r="AU425" s="27">
        <v>0</v>
      </c>
      <c r="AV425" t="s">
        <v>242</v>
      </c>
      <c r="AW425" s="21" t="s">
        <v>242</v>
      </c>
      <c r="AX425" t="s">
        <v>242</v>
      </c>
      <c r="BA425" s="27">
        <v>1</v>
      </c>
      <c r="BB425">
        <v>8</v>
      </c>
      <c r="BC425" s="21">
        <f t="shared" si="91"/>
        <v>88.888888888888886</v>
      </c>
      <c r="BD425">
        <v>5</v>
      </c>
      <c r="BE425" t="s">
        <v>7653</v>
      </c>
      <c r="BF425" t="s">
        <v>8537</v>
      </c>
      <c r="BG425" s="27">
        <v>1</v>
      </c>
      <c r="BH425">
        <v>3.3</v>
      </c>
      <c r="BJ425">
        <v>5</v>
      </c>
      <c r="BK425" t="s">
        <v>8536</v>
      </c>
      <c r="BL425" t="s">
        <v>8537</v>
      </c>
      <c r="BM425" s="27">
        <v>0</v>
      </c>
      <c r="BN425" t="s">
        <v>242</v>
      </c>
      <c r="BQ425" s="27">
        <v>1</v>
      </c>
      <c r="BR425">
        <v>2</v>
      </c>
      <c r="BS425" s="21">
        <f t="shared" si="93"/>
        <v>22.222222222222221</v>
      </c>
      <c r="BT425" t="s">
        <v>8538</v>
      </c>
      <c r="BU425">
        <v>5</v>
      </c>
      <c r="BV425" t="s">
        <v>8539</v>
      </c>
      <c r="BW425" t="s">
        <v>8537</v>
      </c>
      <c r="BX425" s="27">
        <v>0</v>
      </c>
      <c r="BY425" s="24">
        <v>0</v>
      </c>
      <c r="BZ425" s="21">
        <f>BY425/AD425*100</f>
        <v>0</v>
      </c>
      <c r="CA425" t="s">
        <v>242</v>
      </c>
      <c r="CB425" t="s">
        <v>242</v>
      </c>
      <c r="CE425" s="27">
        <v>0</v>
      </c>
    </row>
    <row r="426" spans="1:83" ht="15" hidden="1" customHeight="1" x14ac:dyDescent="0.2">
      <c r="A426">
        <v>425</v>
      </c>
      <c r="B426">
        <v>464</v>
      </c>
      <c r="C426" s="1">
        <v>44894.659722222219</v>
      </c>
      <c r="D426" s="1">
        <v>44895.877083333333</v>
      </c>
      <c r="E426">
        <v>0</v>
      </c>
      <c r="F426" t="s">
        <v>2969</v>
      </c>
      <c r="G426">
        <v>100</v>
      </c>
      <c r="H426">
        <v>105209</v>
      </c>
      <c r="I426">
        <v>1</v>
      </c>
      <c r="J426" s="1">
        <v>44895.877083333333</v>
      </c>
      <c r="K426" t="s">
        <v>8560</v>
      </c>
      <c r="L426" t="s">
        <v>242</v>
      </c>
      <c r="M426" t="s">
        <v>242</v>
      </c>
      <c r="N426" t="s">
        <v>8561</v>
      </c>
      <c r="O426" t="s">
        <v>8562</v>
      </c>
      <c r="P426">
        <v>34.037999999999997</v>
      </c>
      <c r="Q426">
        <v>-118.45440000000001</v>
      </c>
      <c r="R426" t="s">
        <v>245</v>
      </c>
      <c r="S426" t="s">
        <v>246</v>
      </c>
      <c r="T426" t="s">
        <v>8563</v>
      </c>
      <c r="U426" t="s">
        <v>8564</v>
      </c>
      <c r="V426">
        <v>832696405</v>
      </c>
      <c r="W426">
        <v>2033</v>
      </c>
      <c r="X426" t="s">
        <v>326</v>
      </c>
      <c r="Y426" t="s">
        <v>2449</v>
      </c>
      <c r="Z426">
        <v>2022</v>
      </c>
      <c r="AA426">
        <v>0.5</v>
      </c>
      <c r="AB426">
        <v>10</v>
      </c>
      <c r="AD426">
        <v>11</v>
      </c>
      <c r="AE426">
        <v>3</v>
      </c>
      <c r="AG426" t="s">
        <v>8565</v>
      </c>
      <c r="AH426" s="27">
        <v>1</v>
      </c>
      <c r="AI426">
        <v>10</v>
      </c>
      <c r="AJ426" s="21">
        <f t="shared" si="84"/>
        <v>90.909090909090907</v>
      </c>
      <c r="AK426" s="27">
        <v>1</v>
      </c>
      <c r="AL426">
        <v>7</v>
      </c>
      <c r="AM426" s="36">
        <f t="shared" si="87"/>
        <v>63.636363636363633</v>
      </c>
      <c r="AN426" s="27">
        <v>0</v>
      </c>
      <c r="AO426" s="24">
        <v>0</v>
      </c>
      <c r="AP426" s="36">
        <f t="shared" si="88"/>
        <v>0</v>
      </c>
      <c r="AQ426" s="2" t="s">
        <v>8566</v>
      </c>
      <c r="AR426">
        <v>3</v>
      </c>
      <c r="AT426" t="s">
        <v>8565</v>
      </c>
      <c r="AU426" s="27">
        <v>1</v>
      </c>
      <c r="AV426">
        <v>9</v>
      </c>
      <c r="AW426" s="21">
        <f t="shared" ref="AW426:AW435" si="94">AV426/AD426*100</f>
        <v>81.818181818181827</v>
      </c>
      <c r="AX426">
        <v>3</v>
      </c>
      <c r="AZ426" t="s">
        <v>8565</v>
      </c>
      <c r="BA426" s="27">
        <v>1</v>
      </c>
      <c r="BB426">
        <v>8</v>
      </c>
      <c r="BC426" s="21">
        <f t="shared" si="91"/>
        <v>72.727272727272734</v>
      </c>
      <c r="BD426">
        <v>3</v>
      </c>
      <c r="BF426" t="s">
        <v>8565</v>
      </c>
      <c r="BG426" s="27">
        <v>0.5</v>
      </c>
      <c r="BI426" t="s">
        <v>8567</v>
      </c>
      <c r="BJ426">
        <v>3</v>
      </c>
      <c r="BL426" t="s">
        <v>8565</v>
      </c>
      <c r="BM426" s="27">
        <v>1</v>
      </c>
      <c r="BN426">
        <v>3</v>
      </c>
      <c r="BP426" t="s">
        <v>8565</v>
      </c>
      <c r="BQ426" s="27">
        <v>1</v>
      </c>
      <c r="BR426">
        <v>4</v>
      </c>
      <c r="BS426" s="21">
        <f t="shared" si="93"/>
        <v>36.363636363636367</v>
      </c>
      <c r="BU426">
        <v>3</v>
      </c>
      <c r="BW426" t="s">
        <v>8565</v>
      </c>
      <c r="BX426" s="27">
        <v>1</v>
      </c>
      <c r="BY426">
        <v>2</v>
      </c>
      <c r="BZ426" s="21">
        <f t="shared" ref="BZ426:BZ434" si="95">BY426/AD426*100</f>
        <v>18.181818181818183</v>
      </c>
      <c r="CA426">
        <v>2</v>
      </c>
      <c r="CB426">
        <v>3</v>
      </c>
      <c r="CD426" t="s">
        <v>8565</v>
      </c>
      <c r="CE426" s="27">
        <v>0</v>
      </c>
    </row>
    <row r="427" spans="1:83" ht="15" hidden="1" customHeight="1" x14ac:dyDescent="0.2">
      <c r="A427">
        <v>426</v>
      </c>
      <c r="B427">
        <v>465</v>
      </c>
      <c r="C427" s="1">
        <v>44913.832638888889</v>
      </c>
      <c r="D427" s="1">
        <v>44913.84097222222</v>
      </c>
      <c r="E427">
        <v>0</v>
      </c>
      <c r="F427" t="s">
        <v>240</v>
      </c>
      <c r="G427">
        <v>100</v>
      </c>
      <c r="H427">
        <v>663</v>
      </c>
      <c r="I427">
        <v>1</v>
      </c>
      <c r="J427" s="1">
        <v>44913.84097222222</v>
      </c>
      <c r="K427" t="s">
        <v>8588</v>
      </c>
      <c r="L427" t="s">
        <v>242</v>
      </c>
      <c r="M427" t="s">
        <v>242</v>
      </c>
      <c r="N427" t="s">
        <v>8589</v>
      </c>
      <c r="O427" t="s">
        <v>8590</v>
      </c>
      <c r="P427">
        <v>34.029000000000003</v>
      </c>
      <c r="Q427">
        <v>-118.40049999999999</v>
      </c>
      <c r="R427" t="s">
        <v>245</v>
      </c>
      <c r="S427" t="s">
        <v>246</v>
      </c>
      <c r="T427" t="s">
        <v>8591</v>
      </c>
      <c r="U427" t="s">
        <v>8592</v>
      </c>
      <c r="V427">
        <v>760759100</v>
      </c>
      <c r="W427">
        <v>4953</v>
      </c>
      <c r="X427" t="s">
        <v>476</v>
      </c>
      <c r="Y427" t="s">
        <v>8593</v>
      </c>
      <c r="Z427">
        <v>2021</v>
      </c>
      <c r="AA427">
        <v>0.5</v>
      </c>
      <c r="AD427">
        <v>12</v>
      </c>
      <c r="AE427">
        <v>1</v>
      </c>
      <c r="AG427" t="s">
        <v>8594</v>
      </c>
      <c r="AH427" s="27">
        <v>1</v>
      </c>
      <c r="AI427">
        <v>4</v>
      </c>
      <c r="AJ427" s="21">
        <f t="shared" si="84"/>
        <v>33.333333333333329</v>
      </c>
      <c r="AK427" s="27">
        <v>1</v>
      </c>
      <c r="AL427">
        <v>8</v>
      </c>
      <c r="AM427" s="36">
        <f t="shared" si="87"/>
        <v>66.666666666666657</v>
      </c>
      <c r="AN427" s="27">
        <v>1</v>
      </c>
      <c r="AO427">
        <v>8</v>
      </c>
      <c r="AP427" s="36">
        <f t="shared" si="88"/>
        <v>66.666666666666657</v>
      </c>
      <c r="AR427">
        <v>3</v>
      </c>
      <c r="AT427" t="s">
        <v>8595</v>
      </c>
      <c r="AU427" s="27">
        <v>1</v>
      </c>
      <c r="AV427">
        <v>11</v>
      </c>
      <c r="AW427" s="21">
        <f t="shared" si="94"/>
        <v>91.666666666666657</v>
      </c>
      <c r="AX427">
        <v>3</v>
      </c>
      <c r="AZ427" t="s">
        <v>8596</v>
      </c>
      <c r="BA427" s="27">
        <v>1</v>
      </c>
      <c r="BB427">
        <v>11</v>
      </c>
      <c r="BC427" s="21">
        <f t="shared" si="91"/>
        <v>91.666666666666657</v>
      </c>
      <c r="BD427">
        <v>1</v>
      </c>
      <c r="BF427" t="s">
        <v>8594</v>
      </c>
      <c r="BG427" s="27">
        <v>0.5</v>
      </c>
      <c r="BH427">
        <v>5.0999999999999996</v>
      </c>
      <c r="BI427" t="s">
        <v>8597</v>
      </c>
      <c r="BJ427">
        <v>1</v>
      </c>
      <c r="BL427" t="s">
        <v>8594</v>
      </c>
      <c r="BM427" s="27">
        <v>1</v>
      </c>
      <c r="BN427">
        <v>3</v>
      </c>
      <c r="BP427" t="s">
        <v>8598</v>
      </c>
      <c r="BQ427" s="27">
        <v>1</v>
      </c>
      <c r="BR427">
        <v>4</v>
      </c>
      <c r="BS427" s="21">
        <f t="shared" si="93"/>
        <v>33.333333333333329</v>
      </c>
      <c r="BU427">
        <v>1</v>
      </c>
      <c r="BW427" t="s">
        <v>8594</v>
      </c>
      <c r="BX427" s="27">
        <v>1</v>
      </c>
      <c r="BY427">
        <v>3</v>
      </c>
      <c r="BZ427" s="21">
        <f t="shared" si="95"/>
        <v>25</v>
      </c>
      <c r="CA427">
        <v>2</v>
      </c>
      <c r="CB427">
        <v>3</v>
      </c>
      <c r="CD427" t="s">
        <v>8598</v>
      </c>
      <c r="CE427" s="27">
        <v>0</v>
      </c>
    </row>
    <row r="428" spans="1:83" ht="15" hidden="1" customHeight="1" x14ac:dyDescent="0.2">
      <c r="A428">
        <v>427</v>
      </c>
      <c r="B428">
        <v>467</v>
      </c>
      <c r="C428" s="1">
        <v>44913.85</v>
      </c>
      <c r="D428" s="1">
        <v>44913.859027777777</v>
      </c>
      <c r="E428">
        <v>0</v>
      </c>
      <c r="F428" t="s">
        <v>240</v>
      </c>
      <c r="G428">
        <v>100</v>
      </c>
      <c r="H428">
        <v>732</v>
      </c>
      <c r="I428">
        <v>1</v>
      </c>
      <c r="J428" s="1">
        <v>44913.859027777777</v>
      </c>
      <c r="K428" t="s">
        <v>8624</v>
      </c>
      <c r="L428" t="s">
        <v>242</v>
      </c>
      <c r="M428" t="s">
        <v>242</v>
      </c>
      <c r="N428" t="s">
        <v>8625</v>
      </c>
      <c r="O428" t="s">
        <v>8626</v>
      </c>
      <c r="P428">
        <v>34.029000000000003</v>
      </c>
      <c r="Q428">
        <v>-118.40049999999999</v>
      </c>
      <c r="R428" t="s">
        <v>245</v>
      </c>
      <c r="S428" t="s">
        <v>246</v>
      </c>
      <c r="T428" t="s">
        <v>8627</v>
      </c>
      <c r="U428" t="s">
        <v>8628</v>
      </c>
      <c r="V428">
        <v>773903109</v>
      </c>
      <c r="W428">
        <v>3829</v>
      </c>
      <c r="X428" t="s">
        <v>476</v>
      </c>
      <c r="Y428" t="s">
        <v>513</v>
      </c>
      <c r="Z428">
        <v>2021</v>
      </c>
      <c r="AA428">
        <v>0</v>
      </c>
      <c r="AB428">
        <v>15</v>
      </c>
      <c r="AD428">
        <v>10</v>
      </c>
      <c r="AE428">
        <v>3</v>
      </c>
      <c r="AG428" t="s">
        <v>8629</v>
      </c>
      <c r="AH428" s="27">
        <v>0</v>
      </c>
      <c r="AI428" s="24">
        <v>0</v>
      </c>
      <c r="AJ428" s="21">
        <f>AI428/AD428*100</f>
        <v>0</v>
      </c>
      <c r="AK428" s="27">
        <v>0</v>
      </c>
      <c r="AL428" s="24">
        <v>0</v>
      </c>
      <c r="AM428" s="36">
        <f t="shared" si="87"/>
        <v>0</v>
      </c>
      <c r="AN428" s="27">
        <v>0</v>
      </c>
      <c r="AO428" s="24">
        <v>0</v>
      </c>
      <c r="AP428" s="36">
        <f t="shared" si="88"/>
        <v>0</v>
      </c>
      <c r="AR428" t="s">
        <v>242</v>
      </c>
      <c r="AU428" s="27">
        <v>1</v>
      </c>
      <c r="AV428">
        <v>9</v>
      </c>
      <c r="AW428" s="21">
        <f t="shared" si="94"/>
        <v>90</v>
      </c>
      <c r="AX428">
        <v>3</v>
      </c>
      <c r="AZ428" t="s">
        <v>8629</v>
      </c>
      <c r="BA428" s="27">
        <v>1</v>
      </c>
      <c r="BB428">
        <v>9</v>
      </c>
      <c r="BC428" s="21">
        <f t="shared" si="91"/>
        <v>90</v>
      </c>
      <c r="BD428">
        <v>3</v>
      </c>
      <c r="BF428" t="s">
        <v>8629</v>
      </c>
      <c r="BG428" s="27">
        <v>0.5</v>
      </c>
      <c r="BH428">
        <v>6.4</v>
      </c>
      <c r="BI428" t="s">
        <v>8630</v>
      </c>
      <c r="BJ428">
        <v>3</v>
      </c>
      <c r="BL428" t="s">
        <v>8629</v>
      </c>
      <c r="BM428" s="27">
        <v>1</v>
      </c>
      <c r="BN428">
        <v>3</v>
      </c>
      <c r="BP428" t="s">
        <v>8629</v>
      </c>
      <c r="BQ428" s="27">
        <v>1</v>
      </c>
      <c r="BR428">
        <v>3</v>
      </c>
      <c r="BS428" s="21">
        <f t="shared" si="93"/>
        <v>30</v>
      </c>
      <c r="BU428">
        <v>3</v>
      </c>
      <c r="BW428" t="s">
        <v>8629</v>
      </c>
      <c r="BX428" s="27">
        <v>1</v>
      </c>
      <c r="BY428">
        <v>5</v>
      </c>
      <c r="BZ428" s="21">
        <f t="shared" si="95"/>
        <v>50</v>
      </c>
      <c r="CA428">
        <v>2</v>
      </c>
      <c r="CB428">
        <v>3</v>
      </c>
      <c r="CD428" t="s">
        <v>8629</v>
      </c>
      <c r="CE428" s="27">
        <v>0</v>
      </c>
    </row>
    <row r="429" spans="1:83" ht="15" hidden="1" customHeight="1" x14ac:dyDescent="0.2">
      <c r="A429">
        <v>428</v>
      </c>
      <c r="B429">
        <v>468</v>
      </c>
      <c r="C429" s="1">
        <v>44913.859722222223</v>
      </c>
      <c r="D429" s="1">
        <v>44913.865972222222</v>
      </c>
      <c r="E429">
        <v>0</v>
      </c>
      <c r="F429" t="s">
        <v>240</v>
      </c>
      <c r="G429">
        <v>100</v>
      </c>
      <c r="H429">
        <v>520</v>
      </c>
      <c r="I429">
        <v>1</v>
      </c>
      <c r="J429" s="1">
        <v>44913.865972222222</v>
      </c>
      <c r="K429" t="s">
        <v>8655</v>
      </c>
      <c r="L429" t="s">
        <v>242</v>
      </c>
      <c r="M429" t="s">
        <v>242</v>
      </c>
      <c r="N429" t="s">
        <v>8656</v>
      </c>
      <c r="O429" t="s">
        <v>8657</v>
      </c>
      <c r="P429">
        <v>34.029000000000003</v>
      </c>
      <c r="Q429">
        <v>-118.40049999999999</v>
      </c>
      <c r="R429" t="s">
        <v>245</v>
      </c>
      <c r="S429" t="s">
        <v>246</v>
      </c>
      <c r="T429" t="s">
        <v>8658</v>
      </c>
      <c r="U429" t="s">
        <v>8659</v>
      </c>
      <c r="V429" t="s">
        <v>8660</v>
      </c>
      <c r="W429">
        <v>6022</v>
      </c>
      <c r="X429" t="s">
        <v>319</v>
      </c>
      <c r="Y429" t="s">
        <v>2174</v>
      </c>
      <c r="Z429">
        <v>2022</v>
      </c>
      <c r="AA429">
        <v>0.5</v>
      </c>
      <c r="AB429">
        <v>11</v>
      </c>
      <c r="AD429">
        <v>11</v>
      </c>
      <c r="AE429">
        <v>3</v>
      </c>
      <c r="AG429" t="s">
        <v>8661</v>
      </c>
      <c r="AH429" s="27">
        <v>1</v>
      </c>
      <c r="AI429">
        <v>9</v>
      </c>
      <c r="AJ429" s="21">
        <f t="shared" si="84"/>
        <v>81.818181818181827</v>
      </c>
      <c r="AK429" s="27">
        <v>0</v>
      </c>
      <c r="AL429" s="24">
        <v>0</v>
      </c>
      <c r="AM429" s="36">
        <f t="shared" si="87"/>
        <v>0</v>
      </c>
      <c r="AN429" s="27">
        <v>0</v>
      </c>
      <c r="AO429" s="24">
        <v>0</v>
      </c>
      <c r="AP429" s="36">
        <f t="shared" si="88"/>
        <v>0</v>
      </c>
      <c r="AQ429" t="s">
        <v>8662</v>
      </c>
      <c r="AR429">
        <v>3</v>
      </c>
      <c r="AT429" t="s">
        <v>8661</v>
      </c>
      <c r="AU429" s="27">
        <v>1</v>
      </c>
      <c r="AV429">
        <v>10</v>
      </c>
      <c r="AW429" s="21">
        <f t="shared" si="94"/>
        <v>90.909090909090907</v>
      </c>
      <c r="AX429">
        <v>3</v>
      </c>
      <c r="AZ429" t="s">
        <v>8661</v>
      </c>
      <c r="BA429" s="27">
        <v>1</v>
      </c>
      <c r="BB429">
        <v>10</v>
      </c>
      <c r="BC429" s="21">
        <f t="shared" si="91"/>
        <v>90.909090909090907</v>
      </c>
      <c r="BD429">
        <v>3</v>
      </c>
      <c r="BF429" t="s">
        <v>8661</v>
      </c>
      <c r="BG429" s="27">
        <v>1</v>
      </c>
      <c r="BH429">
        <v>7.6</v>
      </c>
      <c r="BJ429">
        <v>3</v>
      </c>
      <c r="BL429" t="s">
        <v>8661</v>
      </c>
      <c r="BM429" s="27">
        <v>1</v>
      </c>
      <c r="BN429">
        <v>3</v>
      </c>
      <c r="BP429" t="s">
        <v>8661</v>
      </c>
      <c r="BQ429" s="27">
        <v>1</v>
      </c>
      <c r="BR429">
        <v>5</v>
      </c>
      <c r="BS429" s="21">
        <f t="shared" si="93"/>
        <v>45.454545454545453</v>
      </c>
      <c r="BU429">
        <v>1</v>
      </c>
      <c r="BW429" t="s">
        <v>8663</v>
      </c>
      <c r="BX429" s="27">
        <v>1</v>
      </c>
      <c r="BY429">
        <v>2</v>
      </c>
      <c r="BZ429" s="21">
        <f t="shared" si="95"/>
        <v>18.181818181818183</v>
      </c>
      <c r="CA429">
        <v>2</v>
      </c>
      <c r="CB429">
        <v>1</v>
      </c>
      <c r="CD429" t="s">
        <v>8663</v>
      </c>
      <c r="CE429" s="27">
        <v>0</v>
      </c>
    </row>
    <row r="430" spans="1:83" ht="15" hidden="1" customHeight="1" x14ac:dyDescent="0.2">
      <c r="A430">
        <v>429</v>
      </c>
      <c r="B430">
        <v>469</v>
      </c>
      <c r="C430" s="1">
        <v>44913.880555555559</v>
      </c>
      <c r="D430" s="1">
        <v>44913.883333333331</v>
      </c>
      <c r="E430">
        <v>0</v>
      </c>
      <c r="F430" t="s">
        <v>240</v>
      </c>
      <c r="G430">
        <v>100</v>
      </c>
      <c r="H430">
        <v>249</v>
      </c>
      <c r="I430">
        <v>1</v>
      </c>
      <c r="J430" s="1">
        <v>44913.883333333331</v>
      </c>
      <c r="K430" t="s">
        <v>8687</v>
      </c>
      <c r="L430" t="s">
        <v>242</v>
      </c>
      <c r="M430" t="s">
        <v>242</v>
      </c>
      <c r="N430" t="s">
        <v>8688</v>
      </c>
      <c r="O430" t="s">
        <v>8689</v>
      </c>
      <c r="P430">
        <v>34.029000000000003</v>
      </c>
      <c r="Q430">
        <v>-118.40049999999999</v>
      </c>
      <c r="R430" t="s">
        <v>245</v>
      </c>
      <c r="S430" t="s">
        <v>246</v>
      </c>
      <c r="T430" t="s">
        <v>8690</v>
      </c>
      <c r="U430" t="s">
        <v>8691</v>
      </c>
      <c r="V430">
        <v>955306105</v>
      </c>
      <c r="W430">
        <v>3060</v>
      </c>
      <c r="X430" t="s">
        <v>350</v>
      </c>
      <c r="Y430" t="s">
        <v>8692</v>
      </c>
      <c r="Z430">
        <v>2021</v>
      </c>
      <c r="AA430">
        <v>0</v>
      </c>
      <c r="AD430">
        <v>10</v>
      </c>
      <c r="AE430">
        <v>3</v>
      </c>
      <c r="AG430" t="s">
        <v>8693</v>
      </c>
      <c r="AH430" s="27">
        <v>1</v>
      </c>
      <c r="AI430">
        <v>10</v>
      </c>
      <c r="AJ430" s="21">
        <f t="shared" si="84"/>
        <v>100</v>
      </c>
      <c r="AK430" s="27">
        <v>0</v>
      </c>
      <c r="AL430" s="24">
        <v>0</v>
      </c>
      <c r="AM430" s="36">
        <f t="shared" si="87"/>
        <v>0</v>
      </c>
      <c r="AN430" s="27">
        <v>0</v>
      </c>
      <c r="AO430" s="24">
        <v>0</v>
      </c>
      <c r="AP430" s="36">
        <f t="shared" si="88"/>
        <v>0</v>
      </c>
      <c r="AQ430" s="2" t="s">
        <v>8694</v>
      </c>
      <c r="AR430">
        <v>3</v>
      </c>
      <c r="AT430" t="s">
        <v>8693</v>
      </c>
      <c r="AU430" s="27">
        <v>1</v>
      </c>
      <c r="AV430">
        <v>9</v>
      </c>
      <c r="AW430" s="21">
        <f t="shared" si="94"/>
        <v>90</v>
      </c>
      <c r="AX430">
        <v>3</v>
      </c>
      <c r="AZ430" t="s">
        <v>8695</v>
      </c>
      <c r="BA430" s="27">
        <v>1</v>
      </c>
      <c r="BB430">
        <v>9</v>
      </c>
      <c r="BC430" s="21">
        <f t="shared" si="91"/>
        <v>90</v>
      </c>
      <c r="BD430">
        <v>3</v>
      </c>
      <c r="BF430" t="s">
        <v>8693</v>
      </c>
      <c r="BG430" s="27">
        <v>0.5</v>
      </c>
      <c r="BH430">
        <v>7</v>
      </c>
      <c r="BI430" t="s">
        <v>8696</v>
      </c>
      <c r="BJ430">
        <v>3</v>
      </c>
      <c r="BL430" t="s">
        <v>8693</v>
      </c>
      <c r="BM430" s="27">
        <v>1</v>
      </c>
      <c r="BN430">
        <v>3</v>
      </c>
      <c r="BP430" t="s">
        <v>8693</v>
      </c>
      <c r="BQ430" s="27">
        <v>1</v>
      </c>
      <c r="BR430">
        <v>3</v>
      </c>
      <c r="BS430" s="21">
        <f t="shared" si="93"/>
        <v>30</v>
      </c>
      <c r="BT430" s="4">
        <v>0.3</v>
      </c>
      <c r="BU430">
        <v>3</v>
      </c>
      <c r="BW430" t="s">
        <v>8693</v>
      </c>
      <c r="BX430" s="27">
        <v>1</v>
      </c>
      <c r="BY430">
        <v>1</v>
      </c>
      <c r="BZ430" s="21">
        <f t="shared" si="95"/>
        <v>10</v>
      </c>
      <c r="CA430">
        <v>2</v>
      </c>
      <c r="CB430">
        <v>3</v>
      </c>
      <c r="CD430" t="s">
        <v>8695</v>
      </c>
      <c r="CE430" s="27">
        <v>0</v>
      </c>
    </row>
    <row r="431" spans="1:83" ht="15" hidden="1" customHeight="1" x14ac:dyDescent="0.2">
      <c r="A431">
        <v>430</v>
      </c>
      <c r="B431">
        <v>470</v>
      </c>
      <c r="C431" s="1">
        <v>44913.884027777778</v>
      </c>
      <c r="D431" s="1">
        <v>44913.887499999997</v>
      </c>
      <c r="E431">
        <v>0</v>
      </c>
      <c r="F431" t="s">
        <v>240</v>
      </c>
      <c r="G431">
        <v>100</v>
      </c>
      <c r="H431">
        <v>297</v>
      </c>
      <c r="I431">
        <v>1</v>
      </c>
      <c r="J431" s="1">
        <v>44913.887499999997</v>
      </c>
      <c r="K431" t="s">
        <v>8710</v>
      </c>
      <c r="L431" t="s">
        <v>242</v>
      </c>
      <c r="M431" t="s">
        <v>242</v>
      </c>
      <c r="N431" t="s">
        <v>8711</v>
      </c>
      <c r="O431" t="s">
        <v>8712</v>
      </c>
      <c r="P431">
        <v>34.029000000000003</v>
      </c>
      <c r="Q431">
        <v>-118.40049999999999</v>
      </c>
      <c r="R431" t="s">
        <v>245</v>
      </c>
      <c r="S431" t="s">
        <v>246</v>
      </c>
      <c r="T431" t="s">
        <v>8713</v>
      </c>
      <c r="U431" t="s">
        <v>8714</v>
      </c>
      <c r="V431">
        <v>959802109</v>
      </c>
      <c r="W431">
        <v>7389</v>
      </c>
      <c r="X431" t="s">
        <v>297</v>
      </c>
      <c r="Y431" t="s">
        <v>2196</v>
      </c>
      <c r="Z431">
        <v>2021</v>
      </c>
      <c r="AA431">
        <v>0</v>
      </c>
      <c r="AD431">
        <v>11</v>
      </c>
      <c r="AE431">
        <v>3</v>
      </c>
      <c r="AG431" t="s">
        <v>8715</v>
      </c>
      <c r="AH431" s="27">
        <v>1</v>
      </c>
      <c r="AI431">
        <v>11</v>
      </c>
      <c r="AJ431" s="21">
        <f t="shared" si="84"/>
        <v>100</v>
      </c>
      <c r="AK431" s="27">
        <v>0</v>
      </c>
      <c r="AL431" s="24">
        <v>0</v>
      </c>
      <c r="AM431" s="36">
        <f t="shared" si="87"/>
        <v>0</v>
      </c>
      <c r="AN431" s="27">
        <v>0</v>
      </c>
      <c r="AO431" s="24">
        <v>0</v>
      </c>
      <c r="AP431" s="36">
        <f t="shared" si="88"/>
        <v>0</v>
      </c>
      <c r="AR431">
        <v>3</v>
      </c>
      <c r="AT431" t="s">
        <v>8715</v>
      </c>
      <c r="AU431" s="27">
        <v>1</v>
      </c>
      <c r="AV431">
        <v>10</v>
      </c>
      <c r="AW431" s="21">
        <f t="shared" si="94"/>
        <v>90.909090909090907</v>
      </c>
      <c r="AX431">
        <v>1</v>
      </c>
      <c r="AZ431" t="s">
        <v>8716</v>
      </c>
      <c r="BA431" s="27">
        <v>1</v>
      </c>
      <c r="BB431">
        <v>10</v>
      </c>
      <c r="BC431" s="21">
        <f t="shared" si="91"/>
        <v>90.909090909090907</v>
      </c>
      <c r="BD431">
        <v>3</v>
      </c>
      <c r="BF431" t="s">
        <v>8715</v>
      </c>
      <c r="BG431" s="27">
        <v>1</v>
      </c>
      <c r="BH431">
        <v>7</v>
      </c>
      <c r="BJ431">
        <v>3</v>
      </c>
      <c r="BL431" t="s">
        <v>8715</v>
      </c>
      <c r="BM431" s="27">
        <v>1</v>
      </c>
      <c r="BN431">
        <v>3</v>
      </c>
      <c r="BP431" t="s">
        <v>8715</v>
      </c>
      <c r="BQ431" s="27">
        <v>1</v>
      </c>
      <c r="BR431">
        <v>3</v>
      </c>
      <c r="BS431" s="21">
        <f t="shared" si="93"/>
        <v>27.27272727272727</v>
      </c>
      <c r="BU431">
        <v>3</v>
      </c>
      <c r="BW431" t="s">
        <v>8715</v>
      </c>
      <c r="BX431" s="27">
        <v>1</v>
      </c>
      <c r="BY431">
        <v>5</v>
      </c>
      <c r="BZ431" s="21">
        <f t="shared" si="95"/>
        <v>45.454545454545453</v>
      </c>
      <c r="CA431">
        <v>2</v>
      </c>
      <c r="CB431">
        <v>3</v>
      </c>
      <c r="CD431" t="s">
        <v>8715</v>
      </c>
      <c r="CE431" s="27">
        <v>0</v>
      </c>
    </row>
    <row r="432" spans="1:83" ht="15" hidden="1" customHeight="1" x14ac:dyDescent="0.2">
      <c r="A432">
        <v>431</v>
      </c>
      <c r="B432">
        <v>471</v>
      </c>
      <c r="C432" s="1">
        <v>44917.178472222222</v>
      </c>
      <c r="D432" s="1">
        <v>44917.197916666664</v>
      </c>
      <c r="E432">
        <v>0</v>
      </c>
      <c r="F432" t="s">
        <v>6824</v>
      </c>
      <c r="G432">
        <v>100</v>
      </c>
      <c r="H432">
        <v>1674</v>
      </c>
      <c r="I432">
        <v>1</v>
      </c>
      <c r="J432" s="1">
        <v>44917.197916666664</v>
      </c>
      <c r="K432" t="s">
        <v>8729</v>
      </c>
      <c r="L432" t="s">
        <v>242</v>
      </c>
      <c r="M432" t="s">
        <v>242</v>
      </c>
      <c r="N432" t="s">
        <v>8730</v>
      </c>
      <c r="O432" t="s">
        <v>8731</v>
      </c>
      <c r="P432">
        <v>34.064799999999998</v>
      </c>
      <c r="Q432">
        <v>-118.4414</v>
      </c>
      <c r="R432" t="s">
        <v>245</v>
      </c>
      <c r="S432" t="s">
        <v>246</v>
      </c>
      <c r="T432" t="s">
        <v>8732</v>
      </c>
      <c r="U432" t="s">
        <v>8733</v>
      </c>
      <c r="V432">
        <v>3654100</v>
      </c>
      <c r="W432">
        <v>3841</v>
      </c>
      <c r="X432" t="s">
        <v>350</v>
      </c>
      <c r="Y432" t="s">
        <v>2411</v>
      </c>
      <c r="Z432">
        <v>2020</v>
      </c>
      <c r="AA432">
        <v>0</v>
      </c>
      <c r="AD432">
        <v>9</v>
      </c>
      <c r="AE432">
        <v>3</v>
      </c>
      <c r="AG432" t="s">
        <v>8734</v>
      </c>
      <c r="AH432" s="27">
        <v>1</v>
      </c>
      <c r="AI432">
        <v>2</v>
      </c>
      <c r="AJ432" s="21">
        <f t="shared" si="84"/>
        <v>22.222222222222221</v>
      </c>
      <c r="AK432" s="27">
        <v>0</v>
      </c>
      <c r="AL432" s="24">
        <v>0</v>
      </c>
      <c r="AM432" s="36">
        <f t="shared" si="87"/>
        <v>0</v>
      </c>
      <c r="AN432" s="27">
        <v>0</v>
      </c>
      <c r="AO432" s="24">
        <v>0</v>
      </c>
      <c r="AP432" s="36">
        <f t="shared" si="88"/>
        <v>0</v>
      </c>
      <c r="AQ432" s="2" t="s">
        <v>8735</v>
      </c>
      <c r="AR432">
        <v>3</v>
      </c>
      <c r="AT432" t="s">
        <v>8734</v>
      </c>
      <c r="AU432" s="27">
        <v>1</v>
      </c>
      <c r="AV432">
        <v>8</v>
      </c>
      <c r="AW432" s="21">
        <f t="shared" si="94"/>
        <v>88.888888888888886</v>
      </c>
      <c r="AX432">
        <v>3</v>
      </c>
      <c r="AZ432" t="s">
        <v>8734</v>
      </c>
      <c r="BA432" s="27">
        <v>1</v>
      </c>
      <c r="BB432">
        <v>8</v>
      </c>
      <c r="BC432" s="21">
        <f t="shared" si="91"/>
        <v>88.888888888888886</v>
      </c>
      <c r="BD432">
        <v>3</v>
      </c>
      <c r="BF432" t="s">
        <v>8734</v>
      </c>
      <c r="BG432" s="27">
        <v>1</v>
      </c>
      <c r="BH432">
        <v>6.2</v>
      </c>
      <c r="BJ432">
        <v>3</v>
      </c>
      <c r="BL432" t="s">
        <v>8734</v>
      </c>
      <c r="BM432" s="27">
        <v>1</v>
      </c>
      <c r="BN432">
        <v>3</v>
      </c>
      <c r="BP432" t="s">
        <v>8734</v>
      </c>
      <c r="BQ432" s="27">
        <v>1</v>
      </c>
      <c r="BR432">
        <v>3</v>
      </c>
      <c r="BS432" s="21">
        <f t="shared" si="93"/>
        <v>33.333333333333329</v>
      </c>
      <c r="BU432">
        <v>3</v>
      </c>
      <c r="BW432" t="s">
        <v>8734</v>
      </c>
      <c r="BX432" s="27">
        <v>1</v>
      </c>
      <c r="BY432">
        <v>2</v>
      </c>
      <c r="BZ432" s="21">
        <f t="shared" si="95"/>
        <v>22.222222222222221</v>
      </c>
      <c r="CA432">
        <v>2</v>
      </c>
      <c r="CB432">
        <v>3</v>
      </c>
      <c r="CD432" t="s">
        <v>8734</v>
      </c>
      <c r="CE432" s="27">
        <v>0</v>
      </c>
    </row>
    <row r="433" spans="1:84" ht="15" hidden="1" customHeight="1" x14ac:dyDescent="0.2">
      <c r="A433">
        <v>432</v>
      </c>
      <c r="B433">
        <v>472</v>
      </c>
      <c r="C433" s="1">
        <v>44917.197916666664</v>
      </c>
      <c r="D433" s="1">
        <v>44917.801388888889</v>
      </c>
      <c r="E433">
        <v>0</v>
      </c>
      <c r="F433" t="s">
        <v>2969</v>
      </c>
      <c r="G433">
        <v>100</v>
      </c>
      <c r="H433">
        <v>52111</v>
      </c>
      <c r="I433">
        <v>1</v>
      </c>
      <c r="J433" s="1">
        <v>44917.801388888889</v>
      </c>
      <c r="K433" t="s">
        <v>8741</v>
      </c>
      <c r="L433" t="s">
        <v>242</v>
      </c>
      <c r="M433" t="s">
        <v>242</v>
      </c>
      <c r="N433" t="s">
        <v>8742</v>
      </c>
      <c r="O433" t="s">
        <v>8743</v>
      </c>
      <c r="P433">
        <v>34.064799999999998</v>
      </c>
      <c r="Q433">
        <v>-118.4414</v>
      </c>
      <c r="R433" t="s">
        <v>245</v>
      </c>
      <c r="S433" t="s">
        <v>246</v>
      </c>
      <c r="T433" t="s">
        <v>8744</v>
      </c>
      <c r="U433" t="s">
        <v>8745</v>
      </c>
      <c r="V433">
        <v>101121101</v>
      </c>
      <c r="W433">
        <v>6798</v>
      </c>
      <c r="X433" t="s">
        <v>659</v>
      </c>
      <c r="Y433" t="s">
        <v>8746</v>
      </c>
      <c r="Z433">
        <v>2020</v>
      </c>
      <c r="AA433">
        <v>0.5</v>
      </c>
      <c r="AB433">
        <v>8</v>
      </c>
      <c r="AD433">
        <v>11</v>
      </c>
      <c r="AE433">
        <v>3</v>
      </c>
      <c r="AG433" t="s">
        <v>8747</v>
      </c>
      <c r="AH433" s="27">
        <v>1</v>
      </c>
      <c r="AI433">
        <v>11</v>
      </c>
      <c r="AJ433" s="21">
        <f t="shared" si="84"/>
        <v>100</v>
      </c>
      <c r="AK433" s="27">
        <v>1</v>
      </c>
      <c r="AL433">
        <v>4</v>
      </c>
      <c r="AM433" s="36">
        <f t="shared" si="87"/>
        <v>36.363636363636367</v>
      </c>
      <c r="AN433" s="27">
        <v>0</v>
      </c>
      <c r="AO433" s="24">
        <v>0</v>
      </c>
      <c r="AP433" s="36">
        <f t="shared" si="88"/>
        <v>0</v>
      </c>
      <c r="AQ433" s="2" t="s">
        <v>8748</v>
      </c>
      <c r="AR433">
        <v>3</v>
      </c>
      <c r="AT433" t="s">
        <v>8747</v>
      </c>
      <c r="AU433" s="27">
        <v>1</v>
      </c>
      <c r="AV433">
        <v>9</v>
      </c>
      <c r="AW433" s="21">
        <f t="shared" si="94"/>
        <v>81.818181818181827</v>
      </c>
      <c r="AX433">
        <v>3</v>
      </c>
      <c r="AZ433" t="s">
        <v>8747</v>
      </c>
      <c r="BA433" s="27">
        <v>1</v>
      </c>
      <c r="BB433">
        <v>9</v>
      </c>
      <c r="BC433" s="21">
        <f t="shared" ref="BC433:BC464" si="96">BB433/AD433*100</f>
        <v>81.818181818181827</v>
      </c>
      <c r="BD433">
        <v>3</v>
      </c>
      <c r="BF433" t="s">
        <v>8747</v>
      </c>
      <c r="BG433" s="27">
        <v>1</v>
      </c>
      <c r="BH433">
        <v>6.9</v>
      </c>
      <c r="BJ433">
        <v>3</v>
      </c>
      <c r="BL433" t="s">
        <v>8747</v>
      </c>
      <c r="BM433" s="27">
        <v>1</v>
      </c>
      <c r="BN433">
        <v>3</v>
      </c>
      <c r="BP433" t="s">
        <v>8747</v>
      </c>
      <c r="BQ433" s="27">
        <v>1</v>
      </c>
      <c r="BR433">
        <v>4</v>
      </c>
      <c r="BS433" s="21">
        <f t="shared" si="93"/>
        <v>36.363636363636367</v>
      </c>
      <c r="BU433">
        <v>3</v>
      </c>
      <c r="BW433" t="s">
        <v>8747</v>
      </c>
      <c r="BX433" s="27">
        <v>1</v>
      </c>
      <c r="BY433">
        <v>4</v>
      </c>
      <c r="BZ433" s="21">
        <f t="shared" si="95"/>
        <v>36.363636363636367</v>
      </c>
      <c r="CA433">
        <v>2</v>
      </c>
      <c r="CB433">
        <v>3</v>
      </c>
      <c r="CD433" t="s">
        <v>8747</v>
      </c>
      <c r="CE433" s="27">
        <v>0</v>
      </c>
    </row>
    <row r="434" spans="1:84" ht="15" hidden="1" customHeight="1" x14ac:dyDescent="0.2">
      <c r="A434">
        <v>433</v>
      </c>
      <c r="B434">
        <v>473</v>
      </c>
      <c r="C434" s="1">
        <v>44917.801388888889</v>
      </c>
      <c r="D434" s="1">
        <v>44918.006249999999</v>
      </c>
      <c r="E434">
        <v>0</v>
      </c>
      <c r="F434" t="s">
        <v>6824</v>
      </c>
      <c r="G434">
        <v>100</v>
      </c>
      <c r="H434">
        <v>17716</v>
      </c>
      <c r="I434">
        <v>1</v>
      </c>
      <c r="J434" s="1">
        <v>44918.006249999999</v>
      </c>
      <c r="K434" t="s">
        <v>8765</v>
      </c>
      <c r="L434" t="s">
        <v>242</v>
      </c>
      <c r="M434" t="s">
        <v>242</v>
      </c>
      <c r="N434" t="s">
        <v>8766</v>
      </c>
      <c r="O434" t="s">
        <v>8767</v>
      </c>
      <c r="P434">
        <v>34.064799999999998</v>
      </c>
      <c r="Q434">
        <v>-118.4414</v>
      </c>
      <c r="R434" t="s">
        <v>245</v>
      </c>
      <c r="S434" t="s">
        <v>246</v>
      </c>
      <c r="T434" t="s">
        <v>8768</v>
      </c>
      <c r="U434" t="s">
        <v>8769</v>
      </c>
      <c r="V434" t="s">
        <v>8770</v>
      </c>
      <c r="W434">
        <v>6200</v>
      </c>
      <c r="X434" t="s">
        <v>319</v>
      </c>
      <c r="Y434" t="s">
        <v>8771</v>
      </c>
      <c r="Z434">
        <v>2020</v>
      </c>
      <c r="AA434">
        <v>0</v>
      </c>
      <c r="AD434">
        <v>12</v>
      </c>
      <c r="AE434">
        <v>3</v>
      </c>
      <c r="AG434" t="s">
        <v>8772</v>
      </c>
      <c r="AH434" s="27">
        <v>1</v>
      </c>
      <c r="AI434">
        <v>8</v>
      </c>
      <c r="AJ434" s="21">
        <f t="shared" si="84"/>
        <v>66.666666666666657</v>
      </c>
      <c r="AK434" s="27">
        <v>0</v>
      </c>
      <c r="AL434" s="24">
        <v>0</v>
      </c>
      <c r="AM434" s="36">
        <f>AL434/AD434*100</f>
        <v>0</v>
      </c>
      <c r="AN434" s="27">
        <v>0</v>
      </c>
      <c r="AO434" s="24">
        <v>0</v>
      </c>
      <c r="AP434" s="36">
        <f t="shared" si="88"/>
        <v>0</v>
      </c>
      <c r="AQ434" s="2" t="s">
        <v>8773</v>
      </c>
      <c r="AR434">
        <v>3</v>
      </c>
      <c r="AT434" t="s">
        <v>8772</v>
      </c>
      <c r="AU434" s="27">
        <v>1</v>
      </c>
      <c r="AV434">
        <v>11</v>
      </c>
      <c r="AW434" s="21">
        <f t="shared" si="94"/>
        <v>91.666666666666657</v>
      </c>
      <c r="AX434">
        <v>3</v>
      </c>
      <c r="AZ434" t="s">
        <v>8772</v>
      </c>
      <c r="BA434" s="27">
        <v>1</v>
      </c>
      <c r="BB434">
        <v>11</v>
      </c>
      <c r="BC434" s="21">
        <f t="shared" si="96"/>
        <v>91.666666666666657</v>
      </c>
      <c r="BD434">
        <v>3</v>
      </c>
      <c r="BF434" t="s">
        <v>8772</v>
      </c>
      <c r="BG434" s="27">
        <v>1</v>
      </c>
      <c r="BH434">
        <v>8</v>
      </c>
      <c r="BJ434">
        <v>3</v>
      </c>
      <c r="BL434" t="s">
        <v>8772</v>
      </c>
      <c r="BM434" s="27">
        <v>1</v>
      </c>
      <c r="BN434">
        <v>3</v>
      </c>
      <c r="BP434" t="s">
        <v>8772</v>
      </c>
      <c r="BQ434" s="27">
        <v>1</v>
      </c>
      <c r="BR434">
        <v>3</v>
      </c>
      <c r="BS434" s="21">
        <f t="shared" si="93"/>
        <v>25</v>
      </c>
      <c r="BU434">
        <v>3</v>
      </c>
      <c r="BW434" t="s">
        <v>8772</v>
      </c>
      <c r="BX434" s="27">
        <v>1</v>
      </c>
      <c r="BY434">
        <v>5</v>
      </c>
      <c r="BZ434" s="21">
        <f t="shared" si="95"/>
        <v>41.666666666666671</v>
      </c>
      <c r="CA434">
        <v>2</v>
      </c>
      <c r="CB434">
        <v>3</v>
      </c>
      <c r="CD434" t="s">
        <v>8772</v>
      </c>
      <c r="CE434" s="27">
        <v>0</v>
      </c>
    </row>
    <row r="435" spans="1:84" ht="15" hidden="1" customHeight="1" x14ac:dyDescent="0.2">
      <c r="A435">
        <v>434</v>
      </c>
      <c r="B435">
        <v>474</v>
      </c>
      <c r="C435" s="1">
        <v>44918.01666666667</v>
      </c>
      <c r="D435" s="1">
        <v>44918.996527777781</v>
      </c>
      <c r="E435">
        <v>0</v>
      </c>
      <c r="F435" t="s">
        <v>6824</v>
      </c>
      <c r="G435">
        <v>100</v>
      </c>
      <c r="H435">
        <v>84663</v>
      </c>
      <c r="I435">
        <v>1</v>
      </c>
      <c r="J435" s="1">
        <v>44918.996527777781</v>
      </c>
      <c r="K435" t="s">
        <v>8787</v>
      </c>
      <c r="L435" t="s">
        <v>242</v>
      </c>
      <c r="M435" t="s">
        <v>242</v>
      </c>
      <c r="N435" t="s">
        <v>8788</v>
      </c>
      <c r="O435" t="s">
        <v>8789</v>
      </c>
      <c r="P435">
        <v>34.064799999999998</v>
      </c>
      <c r="Q435">
        <v>-118.4414</v>
      </c>
      <c r="R435" t="s">
        <v>245</v>
      </c>
      <c r="S435" t="s">
        <v>246</v>
      </c>
      <c r="T435" t="s">
        <v>8790</v>
      </c>
      <c r="U435" t="s">
        <v>8791</v>
      </c>
      <c r="V435">
        <v>125269100</v>
      </c>
      <c r="W435">
        <v>2870</v>
      </c>
      <c r="X435" t="s">
        <v>418</v>
      </c>
      <c r="Y435" t="s">
        <v>2210</v>
      </c>
      <c r="Z435">
        <v>2020</v>
      </c>
      <c r="AA435">
        <v>0</v>
      </c>
      <c r="AD435">
        <v>11</v>
      </c>
      <c r="AE435">
        <v>3</v>
      </c>
      <c r="AG435" t="s">
        <v>8792</v>
      </c>
      <c r="AH435" s="27">
        <v>1</v>
      </c>
      <c r="AI435">
        <v>7</v>
      </c>
      <c r="AJ435" s="21">
        <f t="shared" si="84"/>
        <v>63.636363636363633</v>
      </c>
      <c r="AK435" s="27">
        <v>1</v>
      </c>
      <c r="AL435">
        <v>8</v>
      </c>
      <c r="AM435" s="36">
        <f t="shared" si="87"/>
        <v>72.727272727272734</v>
      </c>
      <c r="AN435" s="27">
        <v>0</v>
      </c>
      <c r="AO435" s="24">
        <v>0</v>
      </c>
      <c r="AP435" s="36">
        <f t="shared" si="88"/>
        <v>0</v>
      </c>
      <c r="AQ435" s="2" t="s">
        <v>8793</v>
      </c>
      <c r="AR435">
        <v>3</v>
      </c>
      <c r="AT435" t="s">
        <v>8792</v>
      </c>
      <c r="AU435" s="27">
        <v>1</v>
      </c>
      <c r="AV435">
        <v>10</v>
      </c>
      <c r="AW435" s="21">
        <f t="shared" si="94"/>
        <v>90.909090909090907</v>
      </c>
      <c r="AX435">
        <v>3</v>
      </c>
      <c r="AZ435" t="s">
        <v>8792</v>
      </c>
      <c r="BA435" s="27">
        <v>1</v>
      </c>
      <c r="BB435">
        <v>10</v>
      </c>
      <c r="BC435" s="21">
        <f t="shared" si="96"/>
        <v>90.909090909090907</v>
      </c>
      <c r="BD435">
        <v>3</v>
      </c>
      <c r="BF435" t="s">
        <v>8792</v>
      </c>
      <c r="BG435" s="27">
        <v>1</v>
      </c>
      <c r="BH435">
        <v>6.8</v>
      </c>
      <c r="BJ435">
        <v>3</v>
      </c>
      <c r="BL435" t="s">
        <v>8792</v>
      </c>
      <c r="BM435" s="27">
        <v>1</v>
      </c>
      <c r="BN435">
        <v>3</v>
      </c>
      <c r="BP435" t="s">
        <v>8792</v>
      </c>
      <c r="BQ435" s="27">
        <v>1</v>
      </c>
      <c r="BR435">
        <v>2</v>
      </c>
      <c r="BS435" s="21">
        <f t="shared" si="93"/>
        <v>18.181818181818183</v>
      </c>
      <c r="BU435">
        <v>3</v>
      </c>
      <c r="BW435" t="s">
        <v>8792</v>
      </c>
      <c r="BX435" s="27">
        <v>0</v>
      </c>
      <c r="BY435" s="24">
        <v>0</v>
      </c>
      <c r="BZ435" s="21">
        <f>BY435/AD435*100</f>
        <v>0</v>
      </c>
      <c r="CA435" t="s">
        <v>242</v>
      </c>
      <c r="CB435" t="s">
        <v>242</v>
      </c>
      <c r="CE435" s="27">
        <v>0.5</v>
      </c>
      <c r="CF435" t="s">
        <v>8794</v>
      </c>
    </row>
    <row r="436" spans="1:84" ht="15" hidden="1" customHeight="1" x14ac:dyDescent="0.2">
      <c r="A436">
        <v>435</v>
      </c>
      <c r="B436">
        <v>475</v>
      </c>
      <c r="C436" s="1">
        <v>44919.002083333333</v>
      </c>
      <c r="D436" s="1">
        <v>44919.057638888888</v>
      </c>
      <c r="E436">
        <v>0</v>
      </c>
      <c r="F436" t="s">
        <v>6824</v>
      </c>
      <c r="G436">
        <v>100</v>
      </c>
      <c r="H436">
        <v>4839</v>
      </c>
      <c r="I436">
        <v>1</v>
      </c>
      <c r="J436" s="1">
        <v>44919.057638888888</v>
      </c>
      <c r="K436" t="s">
        <v>8808</v>
      </c>
      <c r="L436" t="s">
        <v>242</v>
      </c>
      <c r="M436" t="s">
        <v>242</v>
      </c>
      <c r="N436" t="s">
        <v>8809</v>
      </c>
      <c r="O436" t="s">
        <v>8810</v>
      </c>
      <c r="P436">
        <v>34.064799999999998</v>
      </c>
      <c r="Q436">
        <v>-118.4414</v>
      </c>
      <c r="R436" t="s">
        <v>245</v>
      </c>
      <c r="S436" t="s">
        <v>246</v>
      </c>
      <c r="T436" t="s">
        <v>8811</v>
      </c>
      <c r="U436" t="s">
        <v>8812</v>
      </c>
      <c r="V436" t="s">
        <v>8813</v>
      </c>
      <c r="W436">
        <v>4911</v>
      </c>
      <c r="X436" t="s">
        <v>490</v>
      </c>
      <c r="Y436" t="s">
        <v>1010</v>
      </c>
      <c r="Z436">
        <v>2020</v>
      </c>
      <c r="AA436">
        <v>0</v>
      </c>
      <c r="AD436">
        <v>10</v>
      </c>
      <c r="AE436">
        <v>1</v>
      </c>
      <c r="AG436" t="s">
        <v>8814</v>
      </c>
      <c r="AH436" s="27">
        <v>1</v>
      </c>
      <c r="AI436">
        <v>8</v>
      </c>
      <c r="AJ436" s="21">
        <f t="shared" si="84"/>
        <v>80</v>
      </c>
      <c r="AK436" s="27">
        <v>0</v>
      </c>
      <c r="AL436" s="24">
        <v>0</v>
      </c>
      <c r="AM436" s="36">
        <f t="shared" si="87"/>
        <v>0</v>
      </c>
      <c r="AN436" s="27">
        <v>0</v>
      </c>
      <c r="AO436" s="24">
        <v>0</v>
      </c>
      <c r="AP436" s="36">
        <f t="shared" si="88"/>
        <v>0</v>
      </c>
      <c r="AQ436" s="2" t="s">
        <v>8815</v>
      </c>
      <c r="AR436">
        <v>5</v>
      </c>
      <c r="AS436" t="s">
        <v>8816</v>
      </c>
      <c r="AT436" t="s">
        <v>8817</v>
      </c>
      <c r="AU436" s="27">
        <v>0</v>
      </c>
      <c r="AV436" t="s">
        <v>242</v>
      </c>
      <c r="AW436" s="21" t="s">
        <v>242</v>
      </c>
      <c r="AX436" t="s">
        <v>242</v>
      </c>
      <c r="BA436" s="27">
        <v>1</v>
      </c>
      <c r="BB436">
        <v>6</v>
      </c>
      <c r="BC436" s="21">
        <f t="shared" si="96"/>
        <v>60</v>
      </c>
      <c r="BD436">
        <v>5</v>
      </c>
      <c r="BE436" t="s">
        <v>8816</v>
      </c>
      <c r="BF436" t="s">
        <v>8817</v>
      </c>
      <c r="BG436" s="27">
        <v>1</v>
      </c>
      <c r="BH436">
        <v>5.5</v>
      </c>
      <c r="BJ436">
        <v>5</v>
      </c>
      <c r="BK436" t="s">
        <v>8816</v>
      </c>
      <c r="BL436" t="s">
        <v>8817</v>
      </c>
      <c r="BM436" s="27">
        <v>1</v>
      </c>
      <c r="BN436">
        <v>3</v>
      </c>
      <c r="BP436" t="s">
        <v>8818</v>
      </c>
      <c r="BQ436" s="27">
        <v>1</v>
      </c>
      <c r="BR436">
        <v>2</v>
      </c>
      <c r="BS436" s="21">
        <f t="shared" si="93"/>
        <v>20</v>
      </c>
      <c r="BU436">
        <v>1</v>
      </c>
      <c r="BW436" t="s">
        <v>8814</v>
      </c>
      <c r="BX436" s="27">
        <v>1</v>
      </c>
      <c r="BY436">
        <v>5</v>
      </c>
      <c r="BZ436" s="21">
        <f>BY436/AD436*100</f>
        <v>50</v>
      </c>
      <c r="CA436">
        <v>2</v>
      </c>
      <c r="CB436">
        <v>1</v>
      </c>
      <c r="CD436" t="s">
        <v>8814</v>
      </c>
      <c r="CE436" s="27">
        <v>0</v>
      </c>
    </row>
    <row r="437" spans="1:84" ht="15" hidden="1" customHeight="1" x14ac:dyDescent="0.2">
      <c r="A437">
        <v>436</v>
      </c>
      <c r="B437">
        <v>476</v>
      </c>
      <c r="C437" s="1">
        <v>44921.93472222222</v>
      </c>
      <c r="D437" s="1">
        <v>44922.009722222225</v>
      </c>
      <c r="E437">
        <v>0</v>
      </c>
      <c r="F437" t="s">
        <v>6824</v>
      </c>
      <c r="G437">
        <v>100</v>
      </c>
      <c r="H437">
        <v>6450</v>
      </c>
      <c r="I437">
        <v>1</v>
      </c>
      <c r="J437" s="1">
        <v>44922.009722222225</v>
      </c>
      <c r="K437" t="s">
        <v>8832</v>
      </c>
      <c r="L437" t="s">
        <v>242</v>
      </c>
      <c r="M437" t="s">
        <v>242</v>
      </c>
      <c r="N437" t="s">
        <v>8833</v>
      </c>
      <c r="O437" t="s">
        <v>8834</v>
      </c>
      <c r="P437">
        <v>34.064799999999998</v>
      </c>
      <c r="Q437">
        <v>-118.4414</v>
      </c>
      <c r="R437" t="s">
        <v>245</v>
      </c>
      <c r="S437" t="s">
        <v>246</v>
      </c>
      <c r="T437" t="s">
        <v>8835</v>
      </c>
      <c r="U437" t="s">
        <v>8836</v>
      </c>
      <c r="V437" t="s">
        <v>8837</v>
      </c>
      <c r="W437">
        <v>1311</v>
      </c>
      <c r="X437" t="s">
        <v>248</v>
      </c>
      <c r="Y437" t="s">
        <v>586</v>
      </c>
      <c r="Z437">
        <v>2020</v>
      </c>
      <c r="AA437">
        <v>0.5</v>
      </c>
      <c r="AB437">
        <v>9</v>
      </c>
      <c r="AD437">
        <v>9</v>
      </c>
      <c r="AE437">
        <v>3</v>
      </c>
      <c r="AG437" t="s">
        <v>8838</v>
      </c>
      <c r="AH437" s="27">
        <v>1</v>
      </c>
      <c r="AI437">
        <v>6</v>
      </c>
      <c r="AJ437" s="21">
        <f t="shared" si="84"/>
        <v>66.666666666666657</v>
      </c>
      <c r="AK437" s="27">
        <v>0</v>
      </c>
      <c r="AL437" s="24">
        <v>0</v>
      </c>
      <c r="AM437" s="36">
        <f t="shared" si="87"/>
        <v>0</v>
      </c>
      <c r="AN437" s="27">
        <v>0</v>
      </c>
      <c r="AO437" s="24">
        <v>0</v>
      </c>
      <c r="AP437" s="36">
        <f t="shared" si="88"/>
        <v>0</v>
      </c>
      <c r="AQ437" s="2" t="s">
        <v>8839</v>
      </c>
      <c r="AR437">
        <v>3</v>
      </c>
      <c r="AT437" t="s">
        <v>8838</v>
      </c>
      <c r="AU437" s="27">
        <v>1</v>
      </c>
      <c r="AV437">
        <v>8</v>
      </c>
      <c r="AW437" s="21">
        <f>AV437/AD437*100</f>
        <v>88.888888888888886</v>
      </c>
      <c r="AX437">
        <v>3</v>
      </c>
      <c r="AZ437" t="s">
        <v>8838</v>
      </c>
      <c r="BA437" s="27">
        <v>1</v>
      </c>
      <c r="BB437">
        <v>7</v>
      </c>
      <c r="BC437" s="21">
        <f t="shared" si="96"/>
        <v>77.777777777777786</v>
      </c>
      <c r="BD437">
        <v>3</v>
      </c>
      <c r="BF437" t="s">
        <v>8838</v>
      </c>
      <c r="BG437" s="27">
        <v>1</v>
      </c>
      <c r="BH437">
        <v>6</v>
      </c>
      <c r="BJ437">
        <v>3</v>
      </c>
      <c r="BL437" t="s">
        <v>8838</v>
      </c>
      <c r="BM437" s="27">
        <v>1</v>
      </c>
      <c r="BN437">
        <v>3</v>
      </c>
      <c r="BP437" t="s">
        <v>8838</v>
      </c>
      <c r="BQ437" s="27">
        <v>1</v>
      </c>
      <c r="BR437">
        <v>2</v>
      </c>
      <c r="BS437" s="21">
        <f t="shared" si="93"/>
        <v>22.222222222222221</v>
      </c>
      <c r="BU437">
        <v>3</v>
      </c>
      <c r="BW437" t="s">
        <v>8838</v>
      </c>
      <c r="BX437" s="27">
        <v>0</v>
      </c>
      <c r="BY437" s="24">
        <v>0</v>
      </c>
      <c r="BZ437" s="21">
        <f>BY437/AD437*100</f>
        <v>0</v>
      </c>
      <c r="CA437" t="s">
        <v>242</v>
      </c>
      <c r="CB437" t="s">
        <v>242</v>
      </c>
      <c r="CE437" s="27">
        <v>0</v>
      </c>
    </row>
    <row r="438" spans="1:84" ht="15" hidden="1" customHeight="1" x14ac:dyDescent="0.2">
      <c r="A438">
        <v>437</v>
      </c>
      <c r="B438">
        <v>477</v>
      </c>
      <c r="C438" s="1">
        <v>44893.55972222222</v>
      </c>
      <c r="D438" s="1">
        <v>44924.729861111111</v>
      </c>
      <c r="E438">
        <v>0</v>
      </c>
      <c r="F438" t="s">
        <v>8853</v>
      </c>
      <c r="G438">
        <v>100</v>
      </c>
      <c r="H438">
        <v>2693155</v>
      </c>
      <c r="I438">
        <v>1</v>
      </c>
      <c r="J438" s="1">
        <v>44924.729861111111</v>
      </c>
      <c r="K438" t="s">
        <v>8854</v>
      </c>
      <c r="L438" t="s">
        <v>242</v>
      </c>
      <c r="M438" t="s">
        <v>242</v>
      </c>
      <c r="N438" t="s">
        <v>8855</v>
      </c>
      <c r="O438" t="s">
        <v>8856</v>
      </c>
      <c r="P438">
        <v>33.594499999999996</v>
      </c>
      <c r="Q438">
        <v>-117.8304</v>
      </c>
      <c r="R438" t="s">
        <v>245</v>
      </c>
      <c r="S438" t="s">
        <v>246</v>
      </c>
      <c r="T438" t="s">
        <v>8857</v>
      </c>
      <c r="U438" t="s">
        <v>8858</v>
      </c>
      <c r="V438">
        <v>857477103</v>
      </c>
      <c r="W438">
        <v>6022</v>
      </c>
      <c r="Y438" t="s">
        <v>7476</v>
      </c>
      <c r="Z438">
        <v>2021</v>
      </c>
      <c r="AA438">
        <v>0.5</v>
      </c>
      <c r="AD438">
        <v>13</v>
      </c>
      <c r="AE438">
        <v>1</v>
      </c>
      <c r="AG438" t="s">
        <v>8859</v>
      </c>
      <c r="AH438" s="27">
        <v>1</v>
      </c>
      <c r="AI438">
        <v>13</v>
      </c>
      <c r="AJ438" s="21">
        <f t="shared" si="84"/>
        <v>100</v>
      </c>
      <c r="AK438" s="27">
        <v>0.5</v>
      </c>
      <c r="AL438">
        <v>9</v>
      </c>
      <c r="AM438" s="36">
        <f t="shared" si="87"/>
        <v>69.230769230769226</v>
      </c>
      <c r="AN438" s="27">
        <v>1</v>
      </c>
      <c r="AO438">
        <v>9</v>
      </c>
      <c r="AP438" s="36">
        <f t="shared" si="88"/>
        <v>69.230769230769226</v>
      </c>
      <c r="AQ438" t="s">
        <v>8860</v>
      </c>
      <c r="AR438">
        <v>3</v>
      </c>
      <c r="AT438" t="s">
        <v>8861</v>
      </c>
      <c r="AU438" s="27">
        <v>1</v>
      </c>
      <c r="AV438">
        <v>12</v>
      </c>
      <c r="AW438" s="21">
        <f>AV438/AD438*100</f>
        <v>92.307692307692307</v>
      </c>
      <c r="AX438">
        <v>3</v>
      </c>
      <c r="AZ438" t="s">
        <v>8861</v>
      </c>
      <c r="BA438" s="27">
        <v>1</v>
      </c>
      <c r="BB438">
        <v>12</v>
      </c>
      <c r="BC438" s="21">
        <f t="shared" si="96"/>
        <v>92.307692307692307</v>
      </c>
      <c r="BD438">
        <v>3</v>
      </c>
      <c r="BF438" t="s">
        <v>8861</v>
      </c>
      <c r="BG438" s="27">
        <v>1</v>
      </c>
      <c r="BH438">
        <v>7.85</v>
      </c>
      <c r="BJ438">
        <v>3</v>
      </c>
      <c r="BL438" t="s">
        <v>8861</v>
      </c>
      <c r="BM438" s="27">
        <v>1</v>
      </c>
      <c r="BN438">
        <v>3</v>
      </c>
      <c r="BP438" t="s">
        <v>8861</v>
      </c>
      <c r="BQ438" s="27">
        <v>1</v>
      </c>
      <c r="BR438">
        <v>4</v>
      </c>
      <c r="BS438" s="21">
        <f t="shared" si="93"/>
        <v>30.76923076923077</v>
      </c>
      <c r="BU438">
        <v>3</v>
      </c>
      <c r="BW438" t="s">
        <v>8861</v>
      </c>
      <c r="BX438" s="27">
        <v>1</v>
      </c>
      <c r="BY438">
        <v>3</v>
      </c>
      <c r="BZ438" s="21">
        <f>BY438/AD438*100</f>
        <v>23.076923076923077</v>
      </c>
      <c r="CA438">
        <v>2</v>
      </c>
      <c r="CB438">
        <v>3</v>
      </c>
      <c r="CD438" t="s">
        <v>8861</v>
      </c>
      <c r="CE438" s="27">
        <v>0.5</v>
      </c>
      <c r="CF438" t="s">
        <v>8862</v>
      </c>
    </row>
    <row r="439" spans="1:84" ht="15" hidden="1" customHeight="1" x14ac:dyDescent="0.2">
      <c r="A439">
        <v>438</v>
      </c>
      <c r="B439">
        <v>478</v>
      </c>
      <c r="C439" s="1">
        <v>44924.990972222222</v>
      </c>
      <c r="D439" s="1">
        <v>44925.026388888888</v>
      </c>
      <c r="E439">
        <v>0</v>
      </c>
      <c r="F439" t="s">
        <v>6824</v>
      </c>
      <c r="G439">
        <v>100</v>
      </c>
      <c r="H439">
        <v>3003</v>
      </c>
      <c r="I439">
        <v>1</v>
      </c>
      <c r="J439" s="1">
        <v>44925.026388888888</v>
      </c>
      <c r="K439" t="s">
        <v>8883</v>
      </c>
      <c r="L439" t="s">
        <v>242</v>
      </c>
      <c r="M439" t="s">
        <v>242</v>
      </c>
      <c r="N439" t="s">
        <v>8884</v>
      </c>
      <c r="O439" t="s">
        <v>8885</v>
      </c>
      <c r="P439">
        <v>34.064799999999998</v>
      </c>
      <c r="Q439">
        <v>-118.4414</v>
      </c>
      <c r="R439" t="s">
        <v>245</v>
      </c>
      <c r="S439" t="s">
        <v>246</v>
      </c>
      <c r="T439" t="s">
        <v>8886</v>
      </c>
      <c r="U439" t="s">
        <v>8887</v>
      </c>
      <c r="V439">
        <v>172908105</v>
      </c>
      <c r="W439">
        <v>2320</v>
      </c>
      <c r="X439" t="s">
        <v>476</v>
      </c>
      <c r="Y439" t="s">
        <v>2878</v>
      </c>
      <c r="Z439">
        <v>2020</v>
      </c>
      <c r="AA439">
        <v>0</v>
      </c>
      <c r="AD439">
        <v>8</v>
      </c>
      <c r="AE439">
        <v>3</v>
      </c>
      <c r="AG439" t="s">
        <v>8888</v>
      </c>
      <c r="AH439" s="27">
        <v>1</v>
      </c>
      <c r="AI439">
        <v>2</v>
      </c>
      <c r="AJ439" s="21">
        <f t="shared" si="84"/>
        <v>25</v>
      </c>
      <c r="AK439" s="27">
        <v>0</v>
      </c>
      <c r="AL439" s="24">
        <v>0</v>
      </c>
      <c r="AM439" s="36">
        <f t="shared" si="87"/>
        <v>0</v>
      </c>
      <c r="AN439" s="27">
        <v>0</v>
      </c>
      <c r="AO439" s="24">
        <v>0</v>
      </c>
      <c r="AP439" s="36">
        <f>AO439/AD439*100</f>
        <v>0</v>
      </c>
      <c r="AR439">
        <v>3</v>
      </c>
      <c r="AT439" t="s">
        <v>8888</v>
      </c>
      <c r="AU439" s="27">
        <v>0</v>
      </c>
      <c r="AV439" t="s">
        <v>242</v>
      </c>
      <c r="AW439" s="21" t="s">
        <v>242</v>
      </c>
      <c r="AX439" t="s">
        <v>242</v>
      </c>
      <c r="BA439" s="27">
        <v>1</v>
      </c>
      <c r="BB439">
        <v>6</v>
      </c>
      <c r="BC439" s="21">
        <f t="shared" si="96"/>
        <v>75</v>
      </c>
      <c r="BD439">
        <v>3</v>
      </c>
      <c r="BF439" t="s">
        <v>8888</v>
      </c>
      <c r="BG439" s="27">
        <v>1</v>
      </c>
      <c r="BH439">
        <v>10.25</v>
      </c>
      <c r="BJ439">
        <v>3</v>
      </c>
      <c r="BL439" t="s">
        <v>8888</v>
      </c>
      <c r="BM439" s="27">
        <v>1</v>
      </c>
      <c r="BN439">
        <v>3</v>
      </c>
      <c r="BP439" t="s">
        <v>8888</v>
      </c>
      <c r="BQ439" s="27">
        <v>1</v>
      </c>
      <c r="BR439">
        <v>2</v>
      </c>
      <c r="BS439" s="21">
        <f t="shared" si="93"/>
        <v>25</v>
      </c>
      <c r="BU439">
        <v>1</v>
      </c>
      <c r="BW439" t="s">
        <v>8889</v>
      </c>
      <c r="BX439" s="27">
        <v>0</v>
      </c>
      <c r="BY439" s="24">
        <v>0</v>
      </c>
      <c r="BZ439" s="21">
        <f t="shared" ref="BZ439:BZ440" si="97">BY439/AD439*100</f>
        <v>0</v>
      </c>
      <c r="CA439" t="s">
        <v>242</v>
      </c>
      <c r="CB439" t="s">
        <v>242</v>
      </c>
      <c r="CE439" s="27">
        <v>0</v>
      </c>
    </row>
    <row r="440" spans="1:84" ht="15" hidden="1" customHeight="1" x14ac:dyDescent="0.2">
      <c r="A440">
        <v>439</v>
      </c>
      <c r="B440">
        <v>479</v>
      </c>
      <c r="C440" s="1">
        <v>44925.039583333331</v>
      </c>
      <c r="D440" s="1">
        <v>44925.073611111111</v>
      </c>
      <c r="E440">
        <v>0</v>
      </c>
      <c r="F440" t="s">
        <v>6824</v>
      </c>
      <c r="G440">
        <v>100</v>
      </c>
      <c r="H440">
        <v>2921</v>
      </c>
      <c r="I440">
        <v>1</v>
      </c>
      <c r="J440" s="1">
        <v>44925.073611111111</v>
      </c>
      <c r="K440" t="s">
        <v>8897</v>
      </c>
      <c r="L440" t="s">
        <v>242</v>
      </c>
      <c r="M440" t="s">
        <v>242</v>
      </c>
      <c r="N440" t="s">
        <v>8898</v>
      </c>
      <c r="O440" t="s">
        <v>8899</v>
      </c>
      <c r="P440">
        <v>34.064799999999998</v>
      </c>
      <c r="Q440">
        <v>-118.4414</v>
      </c>
      <c r="R440" t="s">
        <v>245</v>
      </c>
      <c r="S440" t="s">
        <v>246</v>
      </c>
      <c r="T440" t="s">
        <v>8900</v>
      </c>
      <c r="U440" t="s">
        <v>8901</v>
      </c>
      <c r="V440">
        <v>254709108</v>
      </c>
      <c r="W440">
        <v>6141</v>
      </c>
      <c r="X440" t="s">
        <v>319</v>
      </c>
      <c r="Y440" t="s">
        <v>5671</v>
      </c>
      <c r="Z440">
        <v>2020</v>
      </c>
      <c r="AA440">
        <v>0</v>
      </c>
      <c r="AD440">
        <v>12</v>
      </c>
      <c r="AE440">
        <v>3</v>
      </c>
      <c r="AG440" t="s">
        <v>8902</v>
      </c>
      <c r="AH440" s="27">
        <v>1</v>
      </c>
      <c r="AI440">
        <v>10</v>
      </c>
      <c r="AJ440" s="21">
        <f t="shared" si="84"/>
        <v>83.333333333333343</v>
      </c>
      <c r="AK440" s="27">
        <v>0</v>
      </c>
      <c r="AL440" s="24">
        <v>0</v>
      </c>
      <c r="AM440" s="36">
        <f t="shared" si="87"/>
        <v>0</v>
      </c>
      <c r="AN440" s="27">
        <v>1</v>
      </c>
      <c r="AO440">
        <v>1</v>
      </c>
      <c r="AP440" s="36">
        <f t="shared" si="88"/>
        <v>8.3333333333333321</v>
      </c>
      <c r="AQ440" s="2" t="s">
        <v>8903</v>
      </c>
      <c r="AR440">
        <v>3</v>
      </c>
      <c r="AT440" t="s">
        <v>8902</v>
      </c>
      <c r="AU440" s="27">
        <v>1</v>
      </c>
      <c r="AV440">
        <v>11</v>
      </c>
      <c r="AW440" s="21">
        <f t="shared" ref="AW440:AW448" si="98">AV440/AD440*100</f>
        <v>91.666666666666657</v>
      </c>
      <c r="AX440">
        <v>3</v>
      </c>
      <c r="AZ440" t="s">
        <v>8902</v>
      </c>
      <c r="BA440" s="27">
        <v>1</v>
      </c>
      <c r="BB440">
        <v>11</v>
      </c>
      <c r="BC440" s="21">
        <f t="shared" si="96"/>
        <v>91.666666666666657</v>
      </c>
      <c r="BD440">
        <v>3</v>
      </c>
      <c r="BF440" t="s">
        <v>8902</v>
      </c>
      <c r="BG440" s="27">
        <v>1</v>
      </c>
      <c r="BH440">
        <v>8.5</v>
      </c>
      <c r="BJ440">
        <v>3</v>
      </c>
      <c r="BL440" t="s">
        <v>8902</v>
      </c>
      <c r="BM440" s="27">
        <v>1</v>
      </c>
      <c r="BN440">
        <v>3</v>
      </c>
      <c r="BP440" t="s">
        <v>8902</v>
      </c>
      <c r="BQ440" s="27">
        <v>1</v>
      </c>
      <c r="BR440">
        <v>4</v>
      </c>
      <c r="BS440" s="21">
        <f t="shared" si="93"/>
        <v>33.333333333333329</v>
      </c>
      <c r="BU440">
        <v>3</v>
      </c>
      <c r="BW440" t="s">
        <v>8902</v>
      </c>
      <c r="BX440" s="27">
        <v>0</v>
      </c>
      <c r="BY440" s="24">
        <v>0</v>
      </c>
      <c r="BZ440" s="21">
        <f t="shared" si="97"/>
        <v>0</v>
      </c>
      <c r="CA440" t="s">
        <v>242</v>
      </c>
      <c r="CB440" t="s">
        <v>242</v>
      </c>
      <c r="CE440" s="27">
        <v>0</v>
      </c>
    </row>
    <row r="441" spans="1:84" ht="15" hidden="1" customHeight="1" x14ac:dyDescent="0.2">
      <c r="A441">
        <v>440</v>
      </c>
      <c r="B441">
        <v>480</v>
      </c>
      <c r="C441" s="1">
        <v>44926.76458333333</v>
      </c>
      <c r="D441" s="1">
        <v>44926.804861111108</v>
      </c>
      <c r="E441">
        <v>0</v>
      </c>
      <c r="F441" t="s">
        <v>8853</v>
      </c>
      <c r="G441">
        <v>100</v>
      </c>
      <c r="H441">
        <v>3498</v>
      </c>
      <c r="I441">
        <v>1</v>
      </c>
      <c r="J441" s="1">
        <v>44926.804861111108</v>
      </c>
      <c r="K441" t="s">
        <v>8914</v>
      </c>
      <c r="L441" t="s">
        <v>242</v>
      </c>
      <c r="M441" t="s">
        <v>242</v>
      </c>
      <c r="N441" t="s">
        <v>8915</v>
      </c>
      <c r="O441" t="s">
        <v>8916</v>
      </c>
      <c r="P441">
        <v>33.594499999999996</v>
      </c>
      <c r="Q441">
        <v>-117.8304</v>
      </c>
      <c r="R441" t="s">
        <v>245</v>
      </c>
      <c r="S441" t="s">
        <v>246</v>
      </c>
      <c r="T441" t="s">
        <v>8917</v>
      </c>
      <c r="U441" t="s">
        <v>8918</v>
      </c>
      <c r="V441">
        <v>513272104</v>
      </c>
      <c r="W441">
        <v>2030</v>
      </c>
      <c r="X441" t="s">
        <v>326</v>
      </c>
      <c r="Y441" t="s">
        <v>2449</v>
      </c>
      <c r="Z441">
        <v>2021</v>
      </c>
      <c r="AA441">
        <v>0</v>
      </c>
      <c r="AD441">
        <v>10</v>
      </c>
      <c r="AE441">
        <v>1</v>
      </c>
      <c r="AG441" t="s">
        <v>8919</v>
      </c>
      <c r="AH441" s="27">
        <v>1</v>
      </c>
      <c r="AI441">
        <v>8</v>
      </c>
      <c r="AJ441" s="21">
        <f t="shared" si="84"/>
        <v>80</v>
      </c>
      <c r="AK441" s="27">
        <v>1</v>
      </c>
      <c r="AL441">
        <v>1</v>
      </c>
      <c r="AM441" s="36">
        <f t="shared" si="87"/>
        <v>10</v>
      </c>
      <c r="AN441" s="27">
        <v>1</v>
      </c>
      <c r="AO441">
        <v>1</v>
      </c>
      <c r="AP441" s="36">
        <f t="shared" si="88"/>
        <v>10</v>
      </c>
      <c r="AQ441" t="s">
        <v>8920</v>
      </c>
      <c r="AR441">
        <v>3</v>
      </c>
      <c r="AT441" t="s">
        <v>8921</v>
      </c>
      <c r="AU441" s="27">
        <v>1</v>
      </c>
      <c r="AV441">
        <v>9</v>
      </c>
      <c r="AW441" s="21">
        <f t="shared" si="98"/>
        <v>90</v>
      </c>
      <c r="AX441">
        <v>1</v>
      </c>
      <c r="AZ441" t="s">
        <v>8919</v>
      </c>
      <c r="BA441" s="27">
        <v>1</v>
      </c>
      <c r="BB441">
        <v>9</v>
      </c>
      <c r="BC441" s="21">
        <f t="shared" si="96"/>
        <v>90</v>
      </c>
      <c r="BD441">
        <v>3</v>
      </c>
      <c r="BF441" t="s">
        <v>8921</v>
      </c>
      <c r="BG441" s="27">
        <v>1</v>
      </c>
      <c r="BH441">
        <v>3.9</v>
      </c>
      <c r="BJ441">
        <v>3</v>
      </c>
      <c r="BL441" t="s">
        <v>8922</v>
      </c>
      <c r="BM441" s="27">
        <v>1</v>
      </c>
      <c r="BN441" t="s">
        <v>242</v>
      </c>
      <c r="BQ441" s="27">
        <v>1</v>
      </c>
      <c r="BR441">
        <v>2</v>
      </c>
      <c r="BS441" s="21">
        <f t="shared" si="93"/>
        <v>20</v>
      </c>
      <c r="BU441">
        <v>3</v>
      </c>
      <c r="BW441" t="s">
        <v>8922</v>
      </c>
      <c r="BX441" s="27">
        <v>1</v>
      </c>
      <c r="BY441">
        <v>3</v>
      </c>
      <c r="BZ441" s="21">
        <f>BY441/AD441*100</f>
        <v>30</v>
      </c>
      <c r="CA441">
        <v>2</v>
      </c>
      <c r="CB441">
        <v>1</v>
      </c>
      <c r="CD441" t="s">
        <v>8919</v>
      </c>
      <c r="CE441" s="27">
        <v>0</v>
      </c>
    </row>
    <row r="442" spans="1:84" ht="15" hidden="1" customHeight="1" x14ac:dyDescent="0.2">
      <c r="A442">
        <v>441</v>
      </c>
      <c r="B442">
        <v>481</v>
      </c>
      <c r="C442" s="1">
        <v>44927.172222222223</v>
      </c>
      <c r="D442" s="1">
        <v>44927.306250000001</v>
      </c>
      <c r="E442">
        <v>0</v>
      </c>
      <c r="F442" t="s">
        <v>6824</v>
      </c>
      <c r="G442">
        <v>100</v>
      </c>
      <c r="H442">
        <v>11538</v>
      </c>
      <c r="I442">
        <v>1</v>
      </c>
      <c r="J442" s="1">
        <v>44927.306250000001</v>
      </c>
      <c r="K442" t="s">
        <v>8935</v>
      </c>
      <c r="L442" t="s">
        <v>242</v>
      </c>
      <c r="M442" t="s">
        <v>242</v>
      </c>
      <c r="N442" t="s">
        <v>8936</v>
      </c>
      <c r="O442" t="s">
        <v>8937</v>
      </c>
      <c r="P442">
        <v>34.064799999999998</v>
      </c>
      <c r="Q442">
        <v>-118.4414</v>
      </c>
      <c r="R442" t="s">
        <v>245</v>
      </c>
      <c r="S442" t="s">
        <v>246</v>
      </c>
      <c r="T442" t="s">
        <v>8938</v>
      </c>
      <c r="U442" t="s">
        <v>8939</v>
      </c>
      <c r="V442">
        <v>294429105</v>
      </c>
      <c r="W442">
        <v>7320</v>
      </c>
      <c r="X442" t="s">
        <v>476</v>
      </c>
      <c r="Y442" t="s">
        <v>3379</v>
      </c>
      <c r="Z442">
        <v>2020</v>
      </c>
      <c r="AA442">
        <v>0</v>
      </c>
      <c r="AD442">
        <v>10</v>
      </c>
      <c r="AE442">
        <v>3</v>
      </c>
      <c r="AG442" t="s">
        <v>8940</v>
      </c>
      <c r="AH442" s="27">
        <v>1</v>
      </c>
      <c r="AI442">
        <v>5</v>
      </c>
      <c r="AJ442" s="21">
        <f t="shared" si="84"/>
        <v>50</v>
      </c>
      <c r="AK442" s="27">
        <v>0</v>
      </c>
      <c r="AL442" s="24">
        <v>0</v>
      </c>
      <c r="AM442" s="36">
        <f t="shared" si="87"/>
        <v>0</v>
      </c>
      <c r="AN442" s="27">
        <v>0</v>
      </c>
      <c r="AO442" s="24">
        <v>0</v>
      </c>
      <c r="AP442" s="36">
        <f t="shared" si="88"/>
        <v>0</v>
      </c>
      <c r="AQ442" s="2" t="s">
        <v>8941</v>
      </c>
      <c r="AR442">
        <v>3</v>
      </c>
      <c r="AT442" t="s">
        <v>8940</v>
      </c>
      <c r="AU442" s="27">
        <v>1</v>
      </c>
      <c r="AV442">
        <v>9</v>
      </c>
      <c r="AW442" s="21">
        <f t="shared" si="98"/>
        <v>90</v>
      </c>
      <c r="AX442">
        <v>3</v>
      </c>
      <c r="AZ442" t="s">
        <v>8940</v>
      </c>
      <c r="BA442" s="27">
        <v>1</v>
      </c>
      <c r="BB442">
        <v>9</v>
      </c>
      <c r="BC442" s="21">
        <f t="shared" si="96"/>
        <v>90</v>
      </c>
      <c r="BD442">
        <v>3</v>
      </c>
      <c r="BF442" t="s">
        <v>8940</v>
      </c>
      <c r="BG442" s="27">
        <v>1</v>
      </c>
      <c r="BH442">
        <v>5.7</v>
      </c>
      <c r="BJ442">
        <v>3</v>
      </c>
      <c r="BL442" t="s">
        <v>8940</v>
      </c>
      <c r="BM442" s="27">
        <v>1</v>
      </c>
      <c r="BN442">
        <v>3</v>
      </c>
      <c r="BP442" t="s">
        <v>8940</v>
      </c>
      <c r="BQ442" s="27">
        <v>1</v>
      </c>
      <c r="BR442">
        <v>3</v>
      </c>
      <c r="BS442" s="21">
        <f t="shared" si="93"/>
        <v>30</v>
      </c>
      <c r="BU442">
        <v>3</v>
      </c>
      <c r="BW442" t="s">
        <v>8940</v>
      </c>
      <c r="BX442" s="27">
        <v>0</v>
      </c>
      <c r="BY442" s="24">
        <v>0</v>
      </c>
      <c r="BZ442" s="21">
        <f t="shared" ref="BZ442:BZ447" si="99">BY442/AD442*100</f>
        <v>0</v>
      </c>
      <c r="CA442" t="s">
        <v>242</v>
      </c>
      <c r="CB442" t="s">
        <v>242</v>
      </c>
      <c r="CE442" s="27">
        <v>0</v>
      </c>
    </row>
    <row r="443" spans="1:84" ht="15" hidden="1" customHeight="1" x14ac:dyDescent="0.2">
      <c r="A443">
        <v>442</v>
      </c>
      <c r="B443">
        <v>482</v>
      </c>
      <c r="C443" s="1">
        <v>44926.80972222222</v>
      </c>
      <c r="D443" s="1">
        <v>44927.71875</v>
      </c>
      <c r="E443">
        <v>0</v>
      </c>
      <c r="F443" t="s">
        <v>8853</v>
      </c>
      <c r="G443">
        <v>100</v>
      </c>
      <c r="H443">
        <v>78492</v>
      </c>
      <c r="I443">
        <v>1</v>
      </c>
      <c r="J443" s="1">
        <v>44927.71875</v>
      </c>
      <c r="K443" t="s">
        <v>8953</v>
      </c>
      <c r="L443" t="s">
        <v>242</v>
      </c>
      <c r="M443" t="s">
        <v>242</v>
      </c>
      <c r="N443" t="s">
        <v>8954</v>
      </c>
      <c r="O443" t="s">
        <v>8955</v>
      </c>
      <c r="P443">
        <v>33.594499999999996</v>
      </c>
      <c r="Q443">
        <v>-117.8304</v>
      </c>
      <c r="R443" t="s">
        <v>245</v>
      </c>
      <c r="S443" t="s">
        <v>246</v>
      </c>
      <c r="T443" t="s">
        <v>8956</v>
      </c>
      <c r="U443" t="s">
        <v>8957</v>
      </c>
      <c r="V443">
        <v>712704105</v>
      </c>
      <c r="W443">
        <v>6035</v>
      </c>
      <c r="X443" t="s">
        <v>319</v>
      </c>
      <c r="Y443" t="s">
        <v>8958</v>
      </c>
      <c r="Z443">
        <v>2020</v>
      </c>
      <c r="AA443">
        <v>0</v>
      </c>
      <c r="AD443">
        <v>11</v>
      </c>
      <c r="AE443">
        <v>3</v>
      </c>
      <c r="AG443" t="s">
        <v>8959</v>
      </c>
      <c r="AH443" s="27">
        <v>1</v>
      </c>
      <c r="AI443">
        <v>9</v>
      </c>
      <c r="AJ443" s="21">
        <f t="shared" si="84"/>
        <v>81.818181818181827</v>
      </c>
      <c r="AK443" s="27">
        <v>0</v>
      </c>
      <c r="AL443" s="24">
        <v>0</v>
      </c>
      <c r="AM443" s="36">
        <f t="shared" si="87"/>
        <v>0</v>
      </c>
      <c r="AN443" s="27">
        <v>0</v>
      </c>
      <c r="AO443" s="24">
        <v>0</v>
      </c>
      <c r="AP443" s="36">
        <f t="shared" si="88"/>
        <v>0</v>
      </c>
      <c r="AR443">
        <v>3</v>
      </c>
      <c r="AT443" t="s">
        <v>8960</v>
      </c>
      <c r="AU443" s="27">
        <v>1</v>
      </c>
      <c r="AV443">
        <v>9</v>
      </c>
      <c r="AW443" s="21">
        <f t="shared" si="98"/>
        <v>81.818181818181827</v>
      </c>
      <c r="AX443">
        <v>3</v>
      </c>
      <c r="AZ443" t="s">
        <v>8960</v>
      </c>
      <c r="BA443" s="27">
        <v>1</v>
      </c>
      <c r="BB443">
        <v>9</v>
      </c>
      <c r="BC443" s="21">
        <f t="shared" si="96"/>
        <v>81.818181818181827</v>
      </c>
      <c r="BD443">
        <v>3</v>
      </c>
      <c r="BF443" t="s">
        <v>8960</v>
      </c>
      <c r="BG443" s="27">
        <v>1</v>
      </c>
      <c r="BH443">
        <v>14.6</v>
      </c>
      <c r="BJ443">
        <v>3</v>
      </c>
      <c r="BL443" t="s">
        <v>8960</v>
      </c>
      <c r="BM443" s="27">
        <v>1</v>
      </c>
      <c r="BN443">
        <v>3</v>
      </c>
      <c r="BP443" t="s">
        <v>8960</v>
      </c>
      <c r="BQ443" s="27">
        <v>1</v>
      </c>
      <c r="BR443">
        <v>3</v>
      </c>
      <c r="BS443" s="21">
        <f t="shared" si="93"/>
        <v>27.27272727272727</v>
      </c>
      <c r="BU443">
        <v>3</v>
      </c>
      <c r="BW443" t="s">
        <v>8960</v>
      </c>
      <c r="BX443" s="27">
        <v>0</v>
      </c>
      <c r="BY443" s="24">
        <v>0</v>
      </c>
      <c r="BZ443" s="21">
        <f t="shared" si="99"/>
        <v>0</v>
      </c>
      <c r="CA443" t="s">
        <v>242</v>
      </c>
      <c r="CB443" t="s">
        <v>242</v>
      </c>
      <c r="CE443" s="27">
        <v>0</v>
      </c>
    </row>
    <row r="444" spans="1:84" ht="15" hidden="1" customHeight="1" x14ac:dyDescent="0.2">
      <c r="A444">
        <v>443</v>
      </c>
      <c r="B444">
        <v>483</v>
      </c>
      <c r="C444" s="1">
        <v>44927.72152777778</v>
      </c>
      <c r="D444" s="1">
        <v>44927.759027777778</v>
      </c>
      <c r="E444">
        <v>0</v>
      </c>
      <c r="F444" t="s">
        <v>8853</v>
      </c>
      <c r="G444">
        <v>100</v>
      </c>
      <c r="H444">
        <v>3257</v>
      </c>
      <c r="I444">
        <v>1</v>
      </c>
      <c r="J444" s="1">
        <v>44927.759027777778</v>
      </c>
      <c r="K444" t="s">
        <v>8968</v>
      </c>
      <c r="L444" t="s">
        <v>242</v>
      </c>
      <c r="M444" t="s">
        <v>242</v>
      </c>
      <c r="N444" t="s">
        <v>8969</v>
      </c>
      <c r="O444" t="s">
        <v>8970</v>
      </c>
      <c r="P444">
        <v>33.594499999999996</v>
      </c>
      <c r="Q444">
        <v>-117.8304</v>
      </c>
      <c r="R444" t="s">
        <v>245</v>
      </c>
      <c r="S444" t="s">
        <v>246</v>
      </c>
      <c r="T444" t="s">
        <v>8971</v>
      </c>
      <c r="U444" t="s">
        <v>8972</v>
      </c>
      <c r="V444">
        <v>701094104</v>
      </c>
      <c r="W444">
        <v>3490</v>
      </c>
      <c r="X444" t="s">
        <v>476</v>
      </c>
      <c r="Y444" t="s">
        <v>2265</v>
      </c>
      <c r="Z444">
        <v>2020</v>
      </c>
      <c r="AA444">
        <v>0</v>
      </c>
      <c r="AD444">
        <v>11</v>
      </c>
      <c r="AE444">
        <v>3</v>
      </c>
      <c r="AG444" t="s">
        <v>8973</v>
      </c>
      <c r="AH444" s="27">
        <v>0.5</v>
      </c>
      <c r="AI444">
        <v>10</v>
      </c>
      <c r="AJ444" s="21">
        <f t="shared" si="84"/>
        <v>90.909090909090907</v>
      </c>
      <c r="AK444" s="27">
        <v>0</v>
      </c>
      <c r="AL444" s="24">
        <v>0</v>
      </c>
      <c r="AM444" s="36">
        <f t="shared" si="87"/>
        <v>0</v>
      </c>
      <c r="AN444" s="27">
        <v>0</v>
      </c>
      <c r="AO444" s="24">
        <v>0</v>
      </c>
      <c r="AP444" s="36">
        <f t="shared" si="88"/>
        <v>0</v>
      </c>
      <c r="AQ444" t="s">
        <v>8974</v>
      </c>
      <c r="AR444">
        <v>3</v>
      </c>
      <c r="AT444" t="s">
        <v>8973</v>
      </c>
      <c r="AU444" s="27">
        <v>1</v>
      </c>
      <c r="AV444">
        <v>9</v>
      </c>
      <c r="AW444" s="21">
        <f t="shared" si="98"/>
        <v>81.818181818181827</v>
      </c>
      <c r="AX444">
        <v>3</v>
      </c>
      <c r="AZ444" t="s">
        <v>8973</v>
      </c>
      <c r="BA444" s="27">
        <v>1</v>
      </c>
      <c r="BB444">
        <v>9</v>
      </c>
      <c r="BC444" s="21">
        <f t="shared" si="96"/>
        <v>81.818181818181827</v>
      </c>
      <c r="BD444">
        <v>3</v>
      </c>
      <c r="BF444" t="s">
        <v>8973</v>
      </c>
      <c r="BG444" s="27">
        <v>1</v>
      </c>
      <c r="BH444">
        <v>9</v>
      </c>
      <c r="BJ444">
        <v>3</v>
      </c>
      <c r="BL444" t="s">
        <v>8973</v>
      </c>
      <c r="BM444" s="27">
        <v>1</v>
      </c>
      <c r="BN444">
        <v>3</v>
      </c>
      <c r="BP444" t="s">
        <v>8973</v>
      </c>
      <c r="BQ444" s="27">
        <v>1</v>
      </c>
      <c r="BR444">
        <v>3</v>
      </c>
      <c r="BS444" s="21">
        <f t="shared" si="93"/>
        <v>27.27272727272727</v>
      </c>
      <c r="BU444">
        <v>3</v>
      </c>
      <c r="BW444" t="s">
        <v>8973</v>
      </c>
      <c r="BX444" s="27">
        <v>0</v>
      </c>
      <c r="BY444" s="24">
        <v>0</v>
      </c>
      <c r="BZ444" s="21">
        <f t="shared" si="99"/>
        <v>0</v>
      </c>
      <c r="CA444" t="s">
        <v>242</v>
      </c>
      <c r="CB444" t="s">
        <v>242</v>
      </c>
      <c r="CE444" s="27">
        <v>0</v>
      </c>
    </row>
    <row r="445" spans="1:84" ht="15" hidden="1" customHeight="1" x14ac:dyDescent="0.2">
      <c r="A445">
        <v>444</v>
      </c>
      <c r="B445">
        <v>484</v>
      </c>
      <c r="C445" s="1">
        <v>44926.808333333334</v>
      </c>
      <c r="D445" s="1">
        <v>44927.813888888886</v>
      </c>
      <c r="E445">
        <v>0</v>
      </c>
      <c r="F445" t="s">
        <v>8853</v>
      </c>
      <c r="G445">
        <v>100</v>
      </c>
      <c r="H445">
        <v>86911</v>
      </c>
      <c r="I445">
        <v>1</v>
      </c>
      <c r="J445" s="1">
        <v>44927.813888888886</v>
      </c>
      <c r="K445" t="s">
        <v>8978</v>
      </c>
      <c r="L445" t="s">
        <v>242</v>
      </c>
      <c r="M445" t="s">
        <v>242</v>
      </c>
      <c r="N445" t="s">
        <v>8979</v>
      </c>
      <c r="O445" t="s">
        <v>8980</v>
      </c>
      <c r="P445">
        <v>33.594499999999996</v>
      </c>
      <c r="Q445">
        <v>-117.8304</v>
      </c>
      <c r="R445" t="s">
        <v>245</v>
      </c>
      <c r="S445" t="s">
        <v>246</v>
      </c>
      <c r="T445" t="s">
        <v>8981</v>
      </c>
      <c r="U445" t="s">
        <v>8982</v>
      </c>
      <c r="V445">
        <v>609839105</v>
      </c>
      <c r="W445">
        <v>3674</v>
      </c>
      <c r="X445" t="s">
        <v>297</v>
      </c>
      <c r="Y445" t="s">
        <v>8353</v>
      </c>
      <c r="Z445">
        <v>2020</v>
      </c>
      <c r="AA445">
        <v>0</v>
      </c>
      <c r="AD445">
        <v>6</v>
      </c>
      <c r="AE445">
        <v>3</v>
      </c>
      <c r="AG445" t="s">
        <v>8983</v>
      </c>
      <c r="AH445" s="27">
        <v>1</v>
      </c>
      <c r="AI445">
        <v>5</v>
      </c>
      <c r="AJ445" s="21">
        <f t="shared" si="84"/>
        <v>83.333333333333343</v>
      </c>
      <c r="AK445" s="27">
        <v>0</v>
      </c>
      <c r="AL445" s="24">
        <v>0</v>
      </c>
      <c r="AM445" s="36">
        <f t="shared" si="87"/>
        <v>0</v>
      </c>
      <c r="AN445" s="27">
        <v>0</v>
      </c>
      <c r="AO445" s="24">
        <v>0</v>
      </c>
      <c r="AP445" s="36">
        <f t="shared" si="88"/>
        <v>0</v>
      </c>
      <c r="AR445">
        <v>3</v>
      </c>
      <c r="AT445" t="s">
        <v>8984</v>
      </c>
      <c r="AU445" s="27">
        <v>1</v>
      </c>
      <c r="AV445">
        <v>5</v>
      </c>
      <c r="AW445" s="21">
        <f t="shared" si="98"/>
        <v>83.333333333333343</v>
      </c>
      <c r="AX445">
        <v>3</v>
      </c>
      <c r="AZ445" t="s">
        <v>8984</v>
      </c>
      <c r="BA445" s="27">
        <v>1</v>
      </c>
      <c r="BB445">
        <v>5</v>
      </c>
      <c r="BC445" s="21">
        <f t="shared" si="96"/>
        <v>83.333333333333343</v>
      </c>
      <c r="BD445">
        <v>3</v>
      </c>
      <c r="BF445" t="s">
        <v>8984</v>
      </c>
      <c r="BG445" s="27">
        <v>1</v>
      </c>
      <c r="BH445">
        <v>16.3</v>
      </c>
      <c r="BJ445">
        <v>3</v>
      </c>
      <c r="BL445" t="s">
        <v>8984</v>
      </c>
      <c r="BM445" s="27">
        <v>1</v>
      </c>
      <c r="BN445">
        <v>3</v>
      </c>
      <c r="BP445" t="s">
        <v>8984</v>
      </c>
      <c r="BQ445" s="27">
        <v>0</v>
      </c>
      <c r="BR445" t="s">
        <v>242</v>
      </c>
      <c r="BS445" s="21" t="s">
        <v>242</v>
      </c>
      <c r="BU445" t="s">
        <v>242</v>
      </c>
      <c r="BX445" s="27">
        <v>0</v>
      </c>
      <c r="BY445" s="24">
        <v>0</v>
      </c>
      <c r="BZ445" s="21">
        <f t="shared" si="99"/>
        <v>0</v>
      </c>
      <c r="CA445" t="s">
        <v>242</v>
      </c>
      <c r="CB445" t="s">
        <v>242</v>
      </c>
      <c r="CE445" s="27">
        <v>0</v>
      </c>
    </row>
    <row r="446" spans="1:84" ht="15" hidden="1" customHeight="1" x14ac:dyDescent="0.2">
      <c r="A446">
        <v>445</v>
      </c>
      <c r="B446">
        <v>485</v>
      </c>
      <c r="C446" s="1">
        <v>44927.81527777778</v>
      </c>
      <c r="D446" s="1">
        <v>44927.838194444441</v>
      </c>
      <c r="E446">
        <v>0</v>
      </c>
      <c r="F446" t="s">
        <v>8853</v>
      </c>
      <c r="G446">
        <v>100</v>
      </c>
      <c r="H446">
        <v>1951</v>
      </c>
      <c r="I446">
        <v>1</v>
      </c>
      <c r="J446" s="1">
        <v>44927.838194444441</v>
      </c>
      <c r="K446" t="s">
        <v>8994</v>
      </c>
      <c r="L446" t="s">
        <v>242</v>
      </c>
      <c r="M446" t="s">
        <v>242</v>
      </c>
      <c r="N446" t="s">
        <v>8995</v>
      </c>
      <c r="O446" t="s">
        <v>8996</v>
      </c>
      <c r="P446">
        <v>33.594499999999996</v>
      </c>
      <c r="Q446">
        <v>-117.8304</v>
      </c>
      <c r="R446" t="s">
        <v>245</v>
      </c>
      <c r="S446" t="s">
        <v>246</v>
      </c>
      <c r="T446" t="s">
        <v>8997</v>
      </c>
      <c r="U446" t="s">
        <v>8998</v>
      </c>
      <c r="V446" t="s">
        <v>8999</v>
      </c>
      <c r="W446">
        <v>3842</v>
      </c>
      <c r="X446" t="s">
        <v>350</v>
      </c>
      <c r="Y446" t="s">
        <v>2411</v>
      </c>
      <c r="Z446">
        <v>2020</v>
      </c>
      <c r="AA446">
        <v>0</v>
      </c>
      <c r="AD446">
        <v>8</v>
      </c>
      <c r="AE446">
        <v>3</v>
      </c>
      <c r="AG446" t="s">
        <v>9000</v>
      </c>
      <c r="AH446" s="27">
        <v>1</v>
      </c>
      <c r="AI446">
        <v>5</v>
      </c>
      <c r="AJ446" s="21">
        <f t="shared" si="84"/>
        <v>62.5</v>
      </c>
      <c r="AK446" s="27">
        <v>0</v>
      </c>
      <c r="AL446" s="24">
        <v>0</v>
      </c>
      <c r="AM446" s="36">
        <f t="shared" si="87"/>
        <v>0</v>
      </c>
      <c r="AN446" s="27">
        <v>0</v>
      </c>
      <c r="AO446" s="24">
        <v>0</v>
      </c>
      <c r="AP446" s="36">
        <f t="shared" si="88"/>
        <v>0</v>
      </c>
      <c r="AR446">
        <v>3</v>
      </c>
      <c r="AT446" t="s">
        <v>9000</v>
      </c>
      <c r="AU446" s="27">
        <v>1</v>
      </c>
      <c r="AV446">
        <v>7</v>
      </c>
      <c r="AW446" s="21">
        <f t="shared" si="98"/>
        <v>87.5</v>
      </c>
      <c r="AX446">
        <v>3</v>
      </c>
      <c r="AZ446" t="s">
        <v>9000</v>
      </c>
      <c r="BA446" s="27">
        <v>1</v>
      </c>
      <c r="BB446">
        <v>7</v>
      </c>
      <c r="BC446" s="21">
        <f t="shared" si="96"/>
        <v>87.5</v>
      </c>
      <c r="BD446">
        <v>3</v>
      </c>
      <c r="BF446" t="s">
        <v>9000</v>
      </c>
      <c r="BG446" s="27">
        <v>1</v>
      </c>
      <c r="BH446">
        <v>11.1</v>
      </c>
      <c r="BJ446">
        <v>3</v>
      </c>
      <c r="BL446" t="s">
        <v>9001</v>
      </c>
      <c r="BM446" s="27">
        <v>1</v>
      </c>
      <c r="BN446">
        <v>3</v>
      </c>
      <c r="BP446" t="s">
        <v>9001</v>
      </c>
      <c r="BQ446" s="27">
        <v>1</v>
      </c>
      <c r="BR446">
        <v>2</v>
      </c>
      <c r="BS446" s="21">
        <f t="shared" ref="BS446:BS492" si="100">BR446/AD446*100</f>
        <v>25</v>
      </c>
      <c r="BU446">
        <v>3</v>
      </c>
      <c r="BW446" t="s">
        <v>9001</v>
      </c>
      <c r="BX446" s="27">
        <v>0</v>
      </c>
      <c r="BY446" s="24">
        <v>0</v>
      </c>
      <c r="BZ446" s="21">
        <f t="shared" si="99"/>
        <v>0</v>
      </c>
      <c r="CA446" t="s">
        <v>242</v>
      </c>
      <c r="CB446" t="s">
        <v>242</v>
      </c>
      <c r="CE446" s="27">
        <v>0</v>
      </c>
    </row>
    <row r="447" spans="1:84" ht="15" hidden="1" customHeight="1" x14ac:dyDescent="0.2">
      <c r="A447">
        <v>446</v>
      </c>
      <c r="B447">
        <v>486</v>
      </c>
      <c r="C447" s="1">
        <v>44927.839583333334</v>
      </c>
      <c r="D447" s="1">
        <v>44927.995138888888</v>
      </c>
      <c r="E447">
        <v>0</v>
      </c>
      <c r="F447" t="s">
        <v>8853</v>
      </c>
      <c r="G447">
        <v>100</v>
      </c>
      <c r="H447">
        <v>13436</v>
      </c>
      <c r="I447">
        <v>1</v>
      </c>
      <c r="J447" s="1">
        <v>44927.995138888888</v>
      </c>
      <c r="K447" t="s">
        <v>9008</v>
      </c>
      <c r="L447" t="s">
        <v>242</v>
      </c>
      <c r="M447" t="s">
        <v>242</v>
      </c>
      <c r="N447" t="s">
        <v>9009</v>
      </c>
      <c r="O447" t="s">
        <v>9010</v>
      </c>
      <c r="P447">
        <v>33.594499999999996</v>
      </c>
      <c r="Q447">
        <v>-117.8304</v>
      </c>
      <c r="R447" t="s">
        <v>245</v>
      </c>
      <c r="S447" t="s">
        <v>246</v>
      </c>
      <c r="T447" t="s">
        <v>9011</v>
      </c>
      <c r="U447" t="s">
        <v>9012</v>
      </c>
      <c r="V447" t="s">
        <v>9013</v>
      </c>
      <c r="W447">
        <v>3572</v>
      </c>
      <c r="X447" t="s">
        <v>297</v>
      </c>
      <c r="Y447" t="s">
        <v>298</v>
      </c>
      <c r="Z447">
        <v>2020</v>
      </c>
      <c r="AA447">
        <v>0.5</v>
      </c>
      <c r="AB447">
        <v>4</v>
      </c>
      <c r="AD447">
        <v>10</v>
      </c>
      <c r="AE447">
        <v>3</v>
      </c>
      <c r="AG447" t="s">
        <v>298</v>
      </c>
      <c r="AH447" s="27">
        <v>0.5</v>
      </c>
      <c r="AI447">
        <v>7</v>
      </c>
      <c r="AJ447" s="21">
        <f t="shared" si="84"/>
        <v>70</v>
      </c>
      <c r="AK447" s="27">
        <v>0</v>
      </c>
      <c r="AL447" s="24">
        <v>0</v>
      </c>
      <c r="AM447" s="36">
        <f t="shared" si="87"/>
        <v>0</v>
      </c>
      <c r="AN447" s="27">
        <v>0</v>
      </c>
      <c r="AO447" s="24">
        <v>0</v>
      </c>
      <c r="AP447" s="36">
        <f t="shared" si="88"/>
        <v>0</v>
      </c>
      <c r="AR447">
        <v>3</v>
      </c>
      <c r="AT447" t="s">
        <v>9014</v>
      </c>
      <c r="AU447" s="27">
        <v>1</v>
      </c>
      <c r="AV447">
        <v>8</v>
      </c>
      <c r="AW447" s="21">
        <f t="shared" si="98"/>
        <v>80</v>
      </c>
      <c r="AX447">
        <v>3</v>
      </c>
      <c r="AZ447" t="s">
        <v>9014</v>
      </c>
      <c r="BA447" s="27">
        <v>1</v>
      </c>
      <c r="BB447">
        <v>8</v>
      </c>
      <c r="BC447" s="21">
        <f t="shared" si="96"/>
        <v>80</v>
      </c>
      <c r="BD447">
        <v>3</v>
      </c>
      <c r="BF447" t="s">
        <v>9014</v>
      </c>
      <c r="BG447" s="27">
        <v>1</v>
      </c>
      <c r="BH447">
        <v>7.2</v>
      </c>
      <c r="BJ447">
        <v>3</v>
      </c>
      <c r="BL447" t="s">
        <v>9014</v>
      </c>
      <c r="BM447" s="27">
        <v>1</v>
      </c>
      <c r="BN447">
        <v>3</v>
      </c>
      <c r="BP447" t="s">
        <v>9014</v>
      </c>
      <c r="BQ447" s="27">
        <v>1</v>
      </c>
      <c r="BR447">
        <v>2</v>
      </c>
      <c r="BS447" s="21">
        <f t="shared" si="100"/>
        <v>20</v>
      </c>
      <c r="BU447">
        <v>3</v>
      </c>
      <c r="BW447" t="s">
        <v>9014</v>
      </c>
      <c r="BX447" s="27">
        <v>0</v>
      </c>
      <c r="BY447" s="24">
        <v>0</v>
      </c>
      <c r="BZ447" s="21">
        <f t="shared" si="99"/>
        <v>0</v>
      </c>
      <c r="CA447" t="s">
        <v>242</v>
      </c>
      <c r="CB447" t="s">
        <v>242</v>
      </c>
      <c r="CE447" s="27">
        <v>0</v>
      </c>
    </row>
    <row r="448" spans="1:84" ht="15" hidden="1" customHeight="1" x14ac:dyDescent="0.2">
      <c r="A448">
        <v>447</v>
      </c>
      <c r="B448">
        <v>487</v>
      </c>
      <c r="C448" s="1">
        <v>44930.54791666667</v>
      </c>
      <c r="D448" s="1">
        <v>44930.638194444444</v>
      </c>
      <c r="E448">
        <v>0</v>
      </c>
      <c r="F448" t="s">
        <v>8853</v>
      </c>
      <c r="G448">
        <v>100</v>
      </c>
      <c r="H448">
        <v>7798</v>
      </c>
      <c r="I448">
        <v>1</v>
      </c>
      <c r="J448" s="1">
        <v>44930.638194444444</v>
      </c>
      <c r="K448" t="s">
        <v>9037</v>
      </c>
      <c r="L448" t="s">
        <v>242</v>
      </c>
      <c r="M448" t="s">
        <v>242</v>
      </c>
      <c r="N448" t="s">
        <v>9038</v>
      </c>
      <c r="O448" t="s">
        <v>9039</v>
      </c>
      <c r="P448">
        <v>33.594499999999996</v>
      </c>
      <c r="Q448">
        <v>-117.8304</v>
      </c>
      <c r="R448" t="s">
        <v>245</v>
      </c>
      <c r="S448" t="s">
        <v>246</v>
      </c>
      <c r="T448" t="s">
        <v>9040</v>
      </c>
      <c r="U448" t="s">
        <v>9041</v>
      </c>
      <c r="V448">
        <v>854502101</v>
      </c>
      <c r="W448">
        <v>3420</v>
      </c>
      <c r="X448" t="s">
        <v>476</v>
      </c>
      <c r="Y448" t="s">
        <v>2265</v>
      </c>
      <c r="Z448">
        <v>2020</v>
      </c>
      <c r="AA448">
        <v>0</v>
      </c>
      <c r="AD448">
        <v>10</v>
      </c>
      <c r="AE448">
        <v>3</v>
      </c>
      <c r="AG448" t="s">
        <v>9042</v>
      </c>
      <c r="AH448" s="27">
        <v>1</v>
      </c>
      <c r="AI448">
        <v>8</v>
      </c>
      <c r="AJ448" s="21">
        <f t="shared" si="84"/>
        <v>80</v>
      </c>
      <c r="AK448" s="27">
        <v>0.5</v>
      </c>
      <c r="AL448" s="24">
        <v>0</v>
      </c>
      <c r="AM448" s="36">
        <f t="shared" si="87"/>
        <v>0</v>
      </c>
      <c r="AN448" s="27">
        <v>1</v>
      </c>
      <c r="AO448">
        <v>9</v>
      </c>
      <c r="AP448" s="36">
        <f t="shared" si="88"/>
        <v>90</v>
      </c>
      <c r="AQ448" t="s">
        <v>9043</v>
      </c>
      <c r="AR448">
        <v>3</v>
      </c>
      <c r="AT448" t="s">
        <v>9042</v>
      </c>
      <c r="AU448" s="27">
        <v>1</v>
      </c>
      <c r="AV448">
        <v>9</v>
      </c>
      <c r="AW448" s="21">
        <f t="shared" si="98"/>
        <v>90</v>
      </c>
      <c r="AX448">
        <v>3</v>
      </c>
      <c r="AZ448" t="s">
        <v>9044</v>
      </c>
      <c r="BA448" s="27">
        <v>1</v>
      </c>
      <c r="BB448">
        <v>9</v>
      </c>
      <c r="BC448" s="21">
        <f t="shared" si="96"/>
        <v>90</v>
      </c>
      <c r="BD448">
        <v>3</v>
      </c>
      <c r="BF448" t="s">
        <v>9044</v>
      </c>
      <c r="BG448" s="27">
        <v>1</v>
      </c>
      <c r="BH448">
        <v>7.1</v>
      </c>
      <c r="BJ448">
        <v>3</v>
      </c>
      <c r="BL448" t="s">
        <v>9044</v>
      </c>
      <c r="BM448" s="27">
        <v>1</v>
      </c>
      <c r="BN448">
        <v>3</v>
      </c>
      <c r="BP448" t="s">
        <v>9044</v>
      </c>
      <c r="BQ448" s="27">
        <v>1</v>
      </c>
      <c r="BR448">
        <v>2</v>
      </c>
      <c r="BS448" s="21">
        <f t="shared" si="100"/>
        <v>20</v>
      </c>
      <c r="BU448">
        <v>3</v>
      </c>
      <c r="BW448" t="s">
        <v>9044</v>
      </c>
      <c r="BX448" s="27">
        <v>1</v>
      </c>
      <c r="BY448">
        <v>2</v>
      </c>
      <c r="BZ448" s="21">
        <f>BY448/AD448*100</f>
        <v>20</v>
      </c>
      <c r="CA448">
        <v>2</v>
      </c>
      <c r="CB448">
        <v>3</v>
      </c>
      <c r="CD448" t="s">
        <v>9044</v>
      </c>
      <c r="CE448" s="27">
        <v>0</v>
      </c>
    </row>
    <row r="449" spans="1:83" ht="15" hidden="1" customHeight="1" x14ac:dyDescent="0.2">
      <c r="A449">
        <v>448</v>
      </c>
      <c r="B449">
        <v>488</v>
      </c>
      <c r="C449" s="1">
        <v>44930.677083333336</v>
      </c>
      <c r="D449" s="1">
        <v>44930.713194444441</v>
      </c>
      <c r="E449">
        <v>0</v>
      </c>
      <c r="F449" t="s">
        <v>3026</v>
      </c>
      <c r="G449">
        <v>100</v>
      </c>
      <c r="H449">
        <v>3112</v>
      </c>
      <c r="I449">
        <v>1</v>
      </c>
      <c r="J449" s="1">
        <v>44930.713194444441</v>
      </c>
      <c r="K449" t="s">
        <v>9051</v>
      </c>
      <c r="L449" t="s">
        <v>242</v>
      </c>
      <c r="M449" t="s">
        <v>242</v>
      </c>
      <c r="N449" t="s">
        <v>9052</v>
      </c>
      <c r="O449" t="s">
        <v>9053</v>
      </c>
      <c r="P449">
        <v>34.266599999999997</v>
      </c>
      <c r="Q449">
        <v>-118.76430000000001</v>
      </c>
      <c r="R449" t="s">
        <v>245</v>
      </c>
      <c r="S449" t="s">
        <v>246</v>
      </c>
      <c r="T449" t="s">
        <v>9054</v>
      </c>
      <c r="U449" t="s">
        <v>9055</v>
      </c>
      <c r="V449" t="s">
        <v>9056</v>
      </c>
      <c r="W449">
        <v>3674</v>
      </c>
      <c r="X449" t="s">
        <v>297</v>
      </c>
      <c r="Y449" t="s">
        <v>8353</v>
      </c>
      <c r="Z449">
        <v>2020</v>
      </c>
      <c r="AA449">
        <v>0</v>
      </c>
      <c r="AD449">
        <v>9</v>
      </c>
      <c r="AE449">
        <v>3</v>
      </c>
      <c r="AG449" t="s">
        <v>9057</v>
      </c>
      <c r="AH449" s="27">
        <v>1</v>
      </c>
      <c r="AI449">
        <v>8</v>
      </c>
      <c r="AJ449" s="21">
        <f t="shared" si="84"/>
        <v>88.888888888888886</v>
      </c>
      <c r="AK449" s="27">
        <v>0</v>
      </c>
      <c r="AL449" s="24">
        <v>0</v>
      </c>
      <c r="AM449" s="36">
        <f t="shared" si="87"/>
        <v>0</v>
      </c>
      <c r="AN449" s="27">
        <v>0</v>
      </c>
      <c r="AO449" s="24">
        <v>0</v>
      </c>
      <c r="AP449" s="36">
        <f t="shared" si="88"/>
        <v>0</v>
      </c>
      <c r="AQ449" s="2" t="s">
        <v>9058</v>
      </c>
      <c r="AR449">
        <v>3</v>
      </c>
      <c r="AT449" t="s">
        <v>9057</v>
      </c>
      <c r="AU449" s="27">
        <v>0</v>
      </c>
      <c r="AV449" t="s">
        <v>242</v>
      </c>
      <c r="AW449" s="21" t="s">
        <v>242</v>
      </c>
      <c r="AX449" t="s">
        <v>242</v>
      </c>
      <c r="BA449" s="27">
        <v>1</v>
      </c>
      <c r="BB449">
        <v>7</v>
      </c>
      <c r="BC449" s="21">
        <f t="shared" si="96"/>
        <v>77.777777777777786</v>
      </c>
      <c r="BD449">
        <v>3</v>
      </c>
      <c r="BF449" t="s">
        <v>9057</v>
      </c>
      <c r="BG449" s="27">
        <v>1</v>
      </c>
      <c r="BH449">
        <v>11.1</v>
      </c>
      <c r="BJ449">
        <v>3</v>
      </c>
      <c r="BL449" t="s">
        <v>9057</v>
      </c>
      <c r="BM449" s="27">
        <v>1</v>
      </c>
      <c r="BN449">
        <v>3</v>
      </c>
      <c r="BP449" t="s">
        <v>9057</v>
      </c>
      <c r="BQ449" s="27">
        <v>1</v>
      </c>
      <c r="BR449">
        <v>2</v>
      </c>
      <c r="BS449" s="21">
        <f t="shared" si="100"/>
        <v>22.222222222222221</v>
      </c>
      <c r="BU449">
        <v>3</v>
      </c>
      <c r="BW449" t="s">
        <v>9057</v>
      </c>
      <c r="BX449" s="27">
        <v>0</v>
      </c>
      <c r="BY449" s="24">
        <v>0</v>
      </c>
      <c r="BZ449" s="21">
        <f>BY449/AD449*100</f>
        <v>0</v>
      </c>
      <c r="CA449" t="s">
        <v>242</v>
      </c>
      <c r="CB449" t="s">
        <v>242</v>
      </c>
      <c r="CE449" s="27">
        <v>0</v>
      </c>
    </row>
    <row r="450" spans="1:83" ht="15" hidden="1" customHeight="1" x14ac:dyDescent="0.2">
      <c r="A450">
        <v>449</v>
      </c>
      <c r="B450">
        <v>489</v>
      </c>
      <c r="C450" s="1">
        <v>44930.713888888888</v>
      </c>
      <c r="D450" s="1">
        <v>44935.524305555555</v>
      </c>
      <c r="E450">
        <v>0</v>
      </c>
      <c r="F450" t="s">
        <v>9068</v>
      </c>
      <c r="G450">
        <v>100</v>
      </c>
      <c r="H450">
        <v>415635</v>
      </c>
      <c r="I450">
        <v>1</v>
      </c>
      <c r="J450" s="1">
        <v>44935.525000000001</v>
      </c>
      <c r="K450" t="s">
        <v>9069</v>
      </c>
      <c r="L450" t="s">
        <v>242</v>
      </c>
      <c r="M450" t="s">
        <v>242</v>
      </c>
      <c r="N450" t="s">
        <v>9070</v>
      </c>
      <c r="O450" t="s">
        <v>9071</v>
      </c>
      <c r="P450">
        <v>34.064799999999998</v>
      </c>
      <c r="Q450">
        <v>-118.4414</v>
      </c>
      <c r="R450" t="s">
        <v>245</v>
      </c>
      <c r="S450" t="s">
        <v>246</v>
      </c>
      <c r="T450" t="s">
        <v>9072</v>
      </c>
      <c r="U450" t="s">
        <v>9073</v>
      </c>
      <c r="V450" t="s">
        <v>9074</v>
      </c>
      <c r="W450">
        <v>2082</v>
      </c>
      <c r="X450" t="s">
        <v>326</v>
      </c>
      <c r="Y450" t="s">
        <v>9075</v>
      </c>
      <c r="Z450">
        <v>2020</v>
      </c>
      <c r="AA450">
        <v>0</v>
      </c>
      <c r="AD450">
        <v>14</v>
      </c>
      <c r="AE450">
        <v>3</v>
      </c>
      <c r="AG450" t="s">
        <v>9076</v>
      </c>
      <c r="AH450" s="27">
        <v>1</v>
      </c>
      <c r="AI450">
        <v>8</v>
      </c>
      <c r="AJ450" s="21">
        <f t="shared" si="84"/>
        <v>57.142857142857139</v>
      </c>
      <c r="AK450" s="27">
        <v>0</v>
      </c>
      <c r="AL450" s="24">
        <v>0</v>
      </c>
      <c r="AM450" s="36">
        <f t="shared" si="87"/>
        <v>0</v>
      </c>
      <c r="AN450" s="27">
        <v>0</v>
      </c>
      <c r="AO450" s="24">
        <v>0</v>
      </c>
      <c r="AP450" s="36">
        <f t="shared" si="88"/>
        <v>0</v>
      </c>
      <c r="AQ450" s="2" t="s">
        <v>9077</v>
      </c>
      <c r="AR450">
        <v>3</v>
      </c>
      <c r="AT450" t="s">
        <v>9076</v>
      </c>
      <c r="AU450" s="27">
        <v>0</v>
      </c>
      <c r="AV450" t="s">
        <v>242</v>
      </c>
      <c r="AW450" s="21" t="s">
        <v>242</v>
      </c>
      <c r="AX450" t="s">
        <v>242</v>
      </c>
      <c r="BA450" s="27">
        <v>1</v>
      </c>
      <c r="BB450">
        <v>9</v>
      </c>
      <c r="BC450" s="21">
        <f t="shared" si="96"/>
        <v>64.285714285714292</v>
      </c>
      <c r="BD450">
        <v>3</v>
      </c>
      <c r="BF450" t="s">
        <v>9076</v>
      </c>
      <c r="BG450" s="27">
        <v>1</v>
      </c>
      <c r="BH450">
        <v>8</v>
      </c>
      <c r="BJ450">
        <v>3</v>
      </c>
      <c r="BL450" t="s">
        <v>9076</v>
      </c>
      <c r="BM450" s="27">
        <v>1</v>
      </c>
      <c r="BN450">
        <v>3</v>
      </c>
      <c r="BP450" t="s">
        <v>9076</v>
      </c>
      <c r="BQ450" s="27">
        <v>1</v>
      </c>
      <c r="BR450">
        <v>2</v>
      </c>
      <c r="BS450" s="21">
        <f t="shared" si="100"/>
        <v>14.285714285714285</v>
      </c>
      <c r="BU450">
        <v>3</v>
      </c>
      <c r="BW450" t="s">
        <v>9076</v>
      </c>
      <c r="BX450" s="27">
        <v>1</v>
      </c>
      <c r="BY450">
        <v>1</v>
      </c>
      <c r="BZ450" s="21">
        <f>BY450/AD450*100</f>
        <v>7.1428571428571423</v>
      </c>
      <c r="CA450">
        <v>2</v>
      </c>
      <c r="CB450">
        <v>3</v>
      </c>
      <c r="CD450" t="s">
        <v>9076</v>
      </c>
      <c r="CE450" s="27">
        <v>0</v>
      </c>
    </row>
    <row r="451" spans="1:83" ht="15" hidden="1" customHeight="1" x14ac:dyDescent="0.2">
      <c r="A451">
        <v>450</v>
      </c>
      <c r="B451">
        <v>490</v>
      </c>
      <c r="C451" s="1">
        <v>44941.672222222223</v>
      </c>
      <c r="D451" s="1">
        <v>44941.717361111114</v>
      </c>
      <c r="E451">
        <v>0</v>
      </c>
      <c r="F451" t="s">
        <v>9092</v>
      </c>
      <c r="G451">
        <v>100</v>
      </c>
      <c r="H451">
        <v>3909</v>
      </c>
      <c r="I451">
        <v>1</v>
      </c>
      <c r="J451" s="1">
        <v>44941.717361111114</v>
      </c>
      <c r="K451" t="s">
        <v>9093</v>
      </c>
      <c r="L451" t="s">
        <v>242</v>
      </c>
      <c r="M451" t="s">
        <v>242</v>
      </c>
      <c r="N451" t="s">
        <v>9094</v>
      </c>
      <c r="O451" t="s">
        <v>9095</v>
      </c>
      <c r="P451">
        <v>34.064799999999998</v>
      </c>
      <c r="Q451">
        <v>-118.4414</v>
      </c>
      <c r="R451" t="s">
        <v>245</v>
      </c>
      <c r="S451" t="s">
        <v>246</v>
      </c>
      <c r="T451" t="s">
        <v>9096</v>
      </c>
      <c r="U451" t="s">
        <v>9097</v>
      </c>
      <c r="V451">
        <v>879369106</v>
      </c>
      <c r="W451">
        <v>3841</v>
      </c>
      <c r="X451" t="s">
        <v>350</v>
      </c>
      <c r="Y451" t="s">
        <v>2411</v>
      </c>
      <c r="Z451">
        <v>2020</v>
      </c>
      <c r="AA451">
        <v>0</v>
      </c>
      <c r="AD451">
        <v>9</v>
      </c>
      <c r="AE451">
        <v>3</v>
      </c>
      <c r="AG451" t="s">
        <v>9098</v>
      </c>
      <c r="AH451" s="27">
        <v>1</v>
      </c>
      <c r="AI451">
        <v>5</v>
      </c>
      <c r="AJ451" s="21">
        <f t="shared" ref="AJ451:AJ501" si="101">AI451/AD451*100</f>
        <v>55.555555555555557</v>
      </c>
      <c r="AK451" s="27">
        <v>0</v>
      </c>
      <c r="AL451" s="24">
        <v>0</v>
      </c>
      <c r="AM451" s="36">
        <f t="shared" si="87"/>
        <v>0</v>
      </c>
      <c r="AN451" s="27">
        <v>0</v>
      </c>
      <c r="AO451" s="24">
        <v>0</v>
      </c>
      <c r="AP451" s="36">
        <f t="shared" si="88"/>
        <v>0</v>
      </c>
      <c r="AR451">
        <v>3</v>
      </c>
      <c r="AT451" t="s">
        <v>9098</v>
      </c>
      <c r="AU451" s="27">
        <v>1</v>
      </c>
      <c r="AV451">
        <v>8</v>
      </c>
      <c r="AW451" s="21">
        <f>AV451/AD451*100</f>
        <v>88.888888888888886</v>
      </c>
      <c r="AX451">
        <v>3</v>
      </c>
      <c r="AZ451" t="s">
        <v>9099</v>
      </c>
      <c r="BA451" s="27">
        <v>1</v>
      </c>
      <c r="BB451">
        <v>8</v>
      </c>
      <c r="BC451" s="21">
        <f t="shared" si="96"/>
        <v>88.888888888888886</v>
      </c>
      <c r="BD451">
        <v>3</v>
      </c>
      <c r="BF451" t="s">
        <v>9099</v>
      </c>
      <c r="BG451" s="27">
        <v>1</v>
      </c>
      <c r="BH451">
        <v>6.1</v>
      </c>
      <c r="BJ451">
        <v>3</v>
      </c>
      <c r="BL451" t="s">
        <v>9099</v>
      </c>
      <c r="BM451" s="27">
        <v>1</v>
      </c>
      <c r="BN451">
        <v>3</v>
      </c>
      <c r="BQ451" s="27">
        <v>1</v>
      </c>
      <c r="BR451">
        <v>2</v>
      </c>
      <c r="BS451" s="21">
        <f t="shared" si="100"/>
        <v>22.222222222222221</v>
      </c>
      <c r="BU451">
        <v>3</v>
      </c>
      <c r="BW451" t="s">
        <v>9099</v>
      </c>
      <c r="BX451" s="27">
        <v>0</v>
      </c>
      <c r="BY451" s="24">
        <v>0</v>
      </c>
      <c r="BZ451" s="21">
        <f>BY451/AD451*100</f>
        <v>0</v>
      </c>
      <c r="CA451" t="s">
        <v>242</v>
      </c>
      <c r="CB451" t="s">
        <v>242</v>
      </c>
      <c r="CE451" s="27">
        <v>0</v>
      </c>
    </row>
    <row r="452" spans="1:83" ht="15" hidden="1" customHeight="1" x14ac:dyDescent="0.2">
      <c r="A452">
        <v>451</v>
      </c>
      <c r="B452">
        <v>491</v>
      </c>
      <c r="C452" s="1">
        <v>44942.868055555555</v>
      </c>
      <c r="D452" s="1">
        <v>44942.993750000001</v>
      </c>
      <c r="E452">
        <v>0</v>
      </c>
      <c r="F452" t="s">
        <v>2969</v>
      </c>
      <c r="G452">
        <v>100</v>
      </c>
      <c r="H452">
        <v>10867</v>
      </c>
      <c r="I452">
        <v>1</v>
      </c>
      <c r="J452" s="1">
        <v>44942.993750000001</v>
      </c>
      <c r="K452" t="s">
        <v>9106</v>
      </c>
      <c r="L452" t="s">
        <v>242</v>
      </c>
      <c r="M452" t="s">
        <v>242</v>
      </c>
      <c r="N452" t="s">
        <v>9107</v>
      </c>
      <c r="O452" t="s">
        <v>9108</v>
      </c>
      <c r="P452">
        <v>34.064799999999998</v>
      </c>
      <c r="Q452">
        <v>-118.4414</v>
      </c>
      <c r="R452" t="s">
        <v>245</v>
      </c>
      <c r="S452" t="s">
        <v>246</v>
      </c>
      <c r="T452" t="s">
        <v>9109</v>
      </c>
      <c r="U452" t="s">
        <v>9110</v>
      </c>
      <c r="V452">
        <v>896239100</v>
      </c>
      <c r="W452">
        <v>3829</v>
      </c>
      <c r="X452" t="s">
        <v>297</v>
      </c>
      <c r="Y452" t="s">
        <v>9111</v>
      </c>
      <c r="Z452">
        <v>2020</v>
      </c>
      <c r="AA452">
        <v>0</v>
      </c>
      <c r="AD452">
        <v>10</v>
      </c>
      <c r="AE452">
        <v>3</v>
      </c>
      <c r="AG452" t="s">
        <v>9112</v>
      </c>
      <c r="AH452" s="27">
        <v>1</v>
      </c>
      <c r="AI452">
        <v>5</v>
      </c>
      <c r="AJ452" s="21">
        <f t="shared" si="101"/>
        <v>50</v>
      </c>
      <c r="AK452" s="27">
        <v>1</v>
      </c>
      <c r="AL452">
        <v>1</v>
      </c>
      <c r="AM452" s="36">
        <f t="shared" ref="AM452:AM501" si="102">AL452/AD452*100</f>
        <v>10</v>
      </c>
      <c r="AN452" s="27">
        <v>0</v>
      </c>
      <c r="AO452" s="24">
        <v>0</v>
      </c>
      <c r="AP452" s="36">
        <f t="shared" ref="AP452:AP456" si="103">AO452/AD452*100</f>
        <v>0</v>
      </c>
      <c r="AR452">
        <v>3</v>
      </c>
      <c r="AT452" t="s">
        <v>9112</v>
      </c>
      <c r="AU452" s="27">
        <v>1</v>
      </c>
      <c r="AV452">
        <v>8</v>
      </c>
      <c r="AW452" s="21">
        <f>AV452/AD452*100</f>
        <v>80</v>
      </c>
      <c r="AX452">
        <v>3</v>
      </c>
      <c r="AZ452" t="s">
        <v>9112</v>
      </c>
      <c r="BA452" s="27">
        <v>1</v>
      </c>
      <c r="BB452">
        <v>8</v>
      </c>
      <c r="BC452" s="21">
        <f t="shared" si="96"/>
        <v>80</v>
      </c>
      <c r="BD452">
        <v>3</v>
      </c>
      <c r="BF452" t="s">
        <v>9112</v>
      </c>
      <c r="BG452" s="27">
        <v>1</v>
      </c>
      <c r="BH452">
        <v>6.5</v>
      </c>
      <c r="BJ452">
        <v>3</v>
      </c>
      <c r="BL452" t="s">
        <v>9112</v>
      </c>
      <c r="BM452" s="27">
        <v>1</v>
      </c>
      <c r="BN452">
        <v>3</v>
      </c>
      <c r="BP452" t="s">
        <v>9112</v>
      </c>
      <c r="BQ452" s="27">
        <v>1</v>
      </c>
      <c r="BR452">
        <v>3</v>
      </c>
      <c r="BS452" s="21">
        <f t="shared" si="100"/>
        <v>30</v>
      </c>
      <c r="BU452">
        <v>3</v>
      </c>
      <c r="BW452" t="s">
        <v>9112</v>
      </c>
      <c r="BX452" s="27">
        <v>1</v>
      </c>
      <c r="BY452">
        <v>3</v>
      </c>
      <c r="BZ452" s="21">
        <f>BY452/AD452*100</f>
        <v>30</v>
      </c>
      <c r="CA452">
        <v>2</v>
      </c>
      <c r="CB452">
        <v>3</v>
      </c>
      <c r="CD452" t="s">
        <v>9112</v>
      </c>
      <c r="CE452" s="27">
        <v>0</v>
      </c>
    </row>
    <row r="453" spans="1:83" ht="15" hidden="1" customHeight="1" x14ac:dyDescent="0.2">
      <c r="A453">
        <v>452</v>
      </c>
      <c r="B453">
        <v>492</v>
      </c>
      <c r="C453" s="1">
        <v>44943.463888888888</v>
      </c>
      <c r="D453" s="1">
        <v>44943.469444444447</v>
      </c>
      <c r="E453">
        <v>0</v>
      </c>
      <c r="F453" t="s">
        <v>9121</v>
      </c>
      <c r="G453">
        <v>100</v>
      </c>
      <c r="H453">
        <v>469</v>
      </c>
      <c r="I453">
        <v>1</v>
      </c>
      <c r="J453" s="1">
        <v>44943.469444444447</v>
      </c>
      <c r="K453" t="s">
        <v>9122</v>
      </c>
      <c r="L453" t="s">
        <v>242</v>
      </c>
      <c r="M453" t="s">
        <v>242</v>
      </c>
      <c r="N453" t="s">
        <v>9123</v>
      </c>
      <c r="O453" t="s">
        <v>9124</v>
      </c>
      <c r="P453">
        <v>34.064799999999998</v>
      </c>
      <c r="Q453">
        <v>-118.4414</v>
      </c>
      <c r="R453" t="s">
        <v>245</v>
      </c>
      <c r="S453" t="s">
        <v>246</v>
      </c>
      <c r="T453" t="s">
        <v>9125</v>
      </c>
      <c r="U453" t="s">
        <v>9126</v>
      </c>
      <c r="V453">
        <v>880770102</v>
      </c>
      <c r="W453">
        <v>3825</v>
      </c>
      <c r="X453" t="s">
        <v>297</v>
      </c>
      <c r="Y453" t="s">
        <v>9127</v>
      </c>
      <c r="Z453">
        <v>2020</v>
      </c>
      <c r="AA453">
        <v>0</v>
      </c>
      <c r="AD453">
        <v>8</v>
      </c>
      <c r="AE453">
        <v>3</v>
      </c>
      <c r="AG453" t="s">
        <v>9128</v>
      </c>
      <c r="AH453" s="27">
        <v>1</v>
      </c>
      <c r="AI453">
        <v>5</v>
      </c>
      <c r="AJ453" s="21">
        <f t="shared" si="101"/>
        <v>62.5</v>
      </c>
      <c r="AK453" s="27">
        <v>0</v>
      </c>
      <c r="AL453" s="24">
        <v>0</v>
      </c>
      <c r="AM453" s="36">
        <f t="shared" si="102"/>
        <v>0</v>
      </c>
      <c r="AN453" s="27">
        <v>0</v>
      </c>
      <c r="AO453" s="24">
        <v>0</v>
      </c>
      <c r="AP453" s="36">
        <f t="shared" si="103"/>
        <v>0</v>
      </c>
      <c r="AQ453" t="s">
        <v>9129</v>
      </c>
      <c r="AR453">
        <v>3</v>
      </c>
      <c r="AT453" t="s">
        <v>9128</v>
      </c>
      <c r="AU453" s="27">
        <v>1</v>
      </c>
      <c r="AV453">
        <v>7</v>
      </c>
      <c r="AW453" s="21">
        <f>AV453/AD453*100</f>
        <v>87.5</v>
      </c>
      <c r="AX453">
        <v>3</v>
      </c>
      <c r="AZ453" t="s">
        <v>9128</v>
      </c>
      <c r="BA453" s="27">
        <v>1</v>
      </c>
      <c r="BB453">
        <v>7</v>
      </c>
      <c r="BC453" s="21">
        <f t="shared" si="96"/>
        <v>87.5</v>
      </c>
      <c r="BD453">
        <v>3</v>
      </c>
      <c r="BF453" t="s">
        <v>9128</v>
      </c>
      <c r="BG453" s="27">
        <v>1</v>
      </c>
      <c r="BH453">
        <v>11.125</v>
      </c>
      <c r="BJ453">
        <v>3</v>
      </c>
      <c r="BL453" t="s">
        <v>9128</v>
      </c>
      <c r="BM453" s="27">
        <v>1</v>
      </c>
      <c r="BN453">
        <v>3</v>
      </c>
      <c r="BP453" t="s">
        <v>9128</v>
      </c>
      <c r="BQ453" s="27">
        <v>1</v>
      </c>
      <c r="BR453">
        <v>2</v>
      </c>
      <c r="BS453" s="21">
        <f t="shared" si="100"/>
        <v>25</v>
      </c>
      <c r="BU453">
        <v>3</v>
      </c>
      <c r="BW453" t="s">
        <v>9128</v>
      </c>
      <c r="BX453" s="27">
        <v>0</v>
      </c>
      <c r="BY453" s="24">
        <v>0</v>
      </c>
      <c r="BZ453" s="21">
        <f t="shared" ref="BZ453:BZ455" si="104">BY453/AD453*100</f>
        <v>0</v>
      </c>
      <c r="CA453" t="s">
        <v>242</v>
      </c>
      <c r="CB453" t="s">
        <v>242</v>
      </c>
      <c r="CE453" s="27">
        <v>0</v>
      </c>
    </row>
    <row r="454" spans="1:83" ht="15" hidden="1" customHeight="1" x14ac:dyDescent="0.2">
      <c r="A454">
        <v>453</v>
      </c>
      <c r="B454">
        <v>493</v>
      </c>
      <c r="C454" s="1">
        <v>44949.916666666664</v>
      </c>
      <c r="D454" s="1">
        <v>44949.947916666664</v>
      </c>
      <c r="E454">
        <v>0</v>
      </c>
      <c r="F454" t="s">
        <v>2969</v>
      </c>
      <c r="G454">
        <v>100</v>
      </c>
      <c r="H454">
        <v>2651</v>
      </c>
      <c r="I454">
        <v>1</v>
      </c>
      <c r="J454" s="1">
        <v>44949.947916666664</v>
      </c>
      <c r="K454" t="s">
        <v>9136</v>
      </c>
      <c r="L454" t="s">
        <v>242</v>
      </c>
      <c r="M454" t="s">
        <v>242</v>
      </c>
      <c r="N454" t="s">
        <v>9137</v>
      </c>
      <c r="O454" t="s">
        <v>9138</v>
      </c>
      <c r="P454">
        <v>34.064799999999998</v>
      </c>
      <c r="Q454">
        <v>-118.4414</v>
      </c>
      <c r="R454" t="s">
        <v>245</v>
      </c>
      <c r="S454" t="s">
        <v>246</v>
      </c>
      <c r="T454" t="s">
        <v>9139</v>
      </c>
      <c r="U454" t="s">
        <v>9140</v>
      </c>
      <c r="V454">
        <v>883203101</v>
      </c>
      <c r="W454">
        <v>3720</v>
      </c>
      <c r="X454" t="s">
        <v>476</v>
      </c>
      <c r="Y454" t="s">
        <v>2504</v>
      </c>
      <c r="Z454">
        <v>2020</v>
      </c>
      <c r="AA454">
        <v>0</v>
      </c>
      <c r="AD454">
        <v>10</v>
      </c>
      <c r="AE454">
        <v>3</v>
      </c>
      <c r="AG454" t="s">
        <v>9141</v>
      </c>
      <c r="AH454" s="27">
        <v>1</v>
      </c>
      <c r="AI454">
        <v>4</v>
      </c>
      <c r="AJ454" s="21">
        <f t="shared" si="101"/>
        <v>40</v>
      </c>
      <c r="AK454" s="27">
        <v>0</v>
      </c>
      <c r="AL454" s="24">
        <v>0</v>
      </c>
      <c r="AM454" s="36">
        <f t="shared" si="102"/>
        <v>0</v>
      </c>
      <c r="AN454" s="27">
        <v>0</v>
      </c>
      <c r="AO454" s="24">
        <v>0</v>
      </c>
      <c r="AP454" s="36">
        <f t="shared" si="103"/>
        <v>0</v>
      </c>
      <c r="AQ454" s="2" t="s">
        <v>9142</v>
      </c>
      <c r="AR454">
        <v>3</v>
      </c>
      <c r="AT454" t="s">
        <v>9141</v>
      </c>
      <c r="AU454" s="27">
        <v>1</v>
      </c>
      <c r="AV454">
        <v>9</v>
      </c>
      <c r="AW454" s="21">
        <f>AV454/AD454*100</f>
        <v>90</v>
      </c>
      <c r="AX454">
        <v>3</v>
      </c>
      <c r="AZ454" t="s">
        <v>9141</v>
      </c>
      <c r="BA454" s="27">
        <v>1</v>
      </c>
      <c r="BB454">
        <v>9</v>
      </c>
      <c r="BC454" s="21">
        <f t="shared" si="96"/>
        <v>90</v>
      </c>
      <c r="BD454">
        <v>3</v>
      </c>
      <c r="BF454" t="s">
        <v>9141</v>
      </c>
      <c r="BG454" s="27">
        <v>0.5</v>
      </c>
      <c r="BI454" t="s">
        <v>9143</v>
      </c>
      <c r="BJ454">
        <v>3</v>
      </c>
      <c r="BL454" t="s">
        <v>9141</v>
      </c>
      <c r="BM454" s="27">
        <v>1</v>
      </c>
      <c r="BN454">
        <v>3</v>
      </c>
      <c r="BP454" t="s">
        <v>9141</v>
      </c>
      <c r="BQ454" s="27">
        <v>1</v>
      </c>
      <c r="BR454">
        <v>3</v>
      </c>
      <c r="BS454" s="21">
        <f t="shared" si="100"/>
        <v>30</v>
      </c>
      <c r="BU454">
        <v>3</v>
      </c>
      <c r="BW454" t="s">
        <v>9141</v>
      </c>
      <c r="BX454" s="27">
        <v>0</v>
      </c>
      <c r="BY454" s="24">
        <v>0</v>
      </c>
      <c r="BZ454" s="21">
        <f t="shared" si="104"/>
        <v>0</v>
      </c>
      <c r="CA454" t="s">
        <v>242</v>
      </c>
      <c r="CB454" t="s">
        <v>242</v>
      </c>
      <c r="CE454" s="27">
        <v>0</v>
      </c>
    </row>
    <row r="455" spans="1:83" ht="15" hidden="1" customHeight="1" x14ac:dyDescent="0.2">
      <c r="A455">
        <v>454</v>
      </c>
      <c r="B455">
        <v>494</v>
      </c>
      <c r="C455" s="1">
        <v>44949.95</v>
      </c>
      <c r="D455" s="1">
        <v>44949.984027777777</v>
      </c>
      <c r="E455">
        <v>0</v>
      </c>
      <c r="F455" t="s">
        <v>2969</v>
      </c>
      <c r="G455">
        <v>100</v>
      </c>
      <c r="H455">
        <v>2959</v>
      </c>
      <c r="I455">
        <v>1</v>
      </c>
      <c r="J455" s="1">
        <v>44949.984722222223</v>
      </c>
      <c r="K455" t="s">
        <v>9154</v>
      </c>
      <c r="L455" t="s">
        <v>242</v>
      </c>
      <c r="M455" t="s">
        <v>242</v>
      </c>
      <c r="N455" t="s">
        <v>9155</v>
      </c>
      <c r="O455" t="s">
        <v>9156</v>
      </c>
      <c r="P455">
        <v>34.064799999999998</v>
      </c>
      <c r="Q455">
        <v>-118.4414</v>
      </c>
      <c r="R455" t="s">
        <v>245</v>
      </c>
      <c r="S455" t="s">
        <v>246</v>
      </c>
      <c r="T455" t="s">
        <v>9157</v>
      </c>
      <c r="U455" t="s">
        <v>9158</v>
      </c>
      <c r="V455">
        <v>902252105</v>
      </c>
      <c r="W455">
        <v>7372</v>
      </c>
      <c r="X455" t="s">
        <v>297</v>
      </c>
      <c r="Y455" t="s">
        <v>566</v>
      </c>
      <c r="Z455">
        <v>2020</v>
      </c>
      <c r="AA455">
        <v>0</v>
      </c>
      <c r="AD455">
        <v>10</v>
      </c>
      <c r="AE455">
        <v>3</v>
      </c>
      <c r="AG455" t="s">
        <v>9159</v>
      </c>
      <c r="AH455" s="27">
        <v>1</v>
      </c>
      <c r="AI455">
        <v>6</v>
      </c>
      <c r="AJ455" s="21">
        <f t="shared" si="101"/>
        <v>60</v>
      </c>
      <c r="AK455" s="27">
        <v>0</v>
      </c>
      <c r="AL455" s="24">
        <v>0</v>
      </c>
      <c r="AM455" s="36">
        <f t="shared" si="102"/>
        <v>0</v>
      </c>
      <c r="AN455" s="27">
        <v>0</v>
      </c>
      <c r="AO455" s="24">
        <v>0</v>
      </c>
      <c r="AP455" s="36">
        <f t="shared" si="103"/>
        <v>0</v>
      </c>
      <c r="AR455">
        <v>3</v>
      </c>
      <c r="AT455" t="s">
        <v>9159</v>
      </c>
      <c r="AU455" s="27">
        <v>0</v>
      </c>
      <c r="AV455" t="s">
        <v>242</v>
      </c>
      <c r="AW455" s="21" t="s">
        <v>242</v>
      </c>
      <c r="AX455" t="s">
        <v>242</v>
      </c>
      <c r="BA455" s="27">
        <v>1</v>
      </c>
      <c r="BB455">
        <v>7</v>
      </c>
      <c r="BC455" s="21">
        <f t="shared" si="96"/>
        <v>70</v>
      </c>
      <c r="BD455">
        <v>3</v>
      </c>
      <c r="BF455" t="s">
        <v>9159</v>
      </c>
      <c r="BG455" s="27">
        <v>1</v>
      </c>
      <c r="BH455">
        <v>10.7</v>
      </c>
      <c r="BJ455">
        <v>3</v>
      </c>
      <c r="BL455" t="s">
        <v>9159</v>
      </c>
      <c r="BM455" s="27">
        <v>1</v>
      </c>
      <c r="BN455">
        <v>3</v>
      </c>
      <c r="BP455" t="s">
        <v>9159</v>
      </c>
      <c r="BQ455" s="27">
        <v>1</v>
      </c>
      <c r="BR455">
        <v>2</v>
      </c>
      <c r="BS455" s="21">
        <f t="shared" si="100"/>
        <v>20</v>
      </c>
      <c r="BU455">
        <v>3</v>
      </c>
      <c r="BW455" t="s">
        <v>9159</v>
      </c>
      <c r="BX455" s="27">
        <v>0</v>
      </c>
      <c r="BY455" s="24">
        <v>0</v>
      </c>
      <c r="BZ455" s="21">
        <f t="shared" si="104"/>
        <v>0</v>
      </c>
      <c r="CA455" t="s">
        <v>242</v>
      </c>
      <c r="CB455" t="s">
        <v>242</v>
      </c>
      <c r="CE455" s="27">
        <v>0</v>
      </c>
    </row>
    <row r="456" spans="1:83" ht="15" hidden="1" customHeight="1" x14ac:dyDescent="0.2">
      <c r="A456">
        <v>455</v>
      </c>
      <c r="B456">
        <v>495</v>
      </c>
      <c r="C456" s="1">
        <v>44949.984722222223</v>
      </c>
      <c r="D456" s="1">
        <v>44950.023611111108</v>
      </c>
      <c r="E456">
        <v>0</v>
      </c>
      <c r="F456" t="s">
        <v>2969</v>
      </c>
      <c r="G456">
        <v>100</v>
      </c>
      <c r="H456">
        <v>3348</v>
      </c>
      <c r="I456">
        <v>1</v>
      </c>
      <c r="J456" s="1">
        <v>44950.023611111108</v>
      </c>
      <c r="K456" t="s">
        <v>9172</v>
      </c>
      <c r="L456" t="s">
        <v>242</v>
      </c>
      <c r="M456" t="s">
        <v>242</v>
      </c>
      <c r="N456" t="s">
        <v>9173</v>
      </c>
      <c r="O456" t="s">
        <v>9174</v>
      </c>
      <c r="P456">
        <v>34.064799999999998</v>
      </c>
      <c r="Q456">
        <v>-118.4414</v>
      </c>
      <c r="R456" t="s">
        <v>245</v>
      </c>
      <c r="S456" t="s">
        <v>246</v>
      </c>
      <c r="T456" t="s">
        <v>9175</v>
      </c>
      <c r="U456" t="s">
        <v>9176</v>
      </c>
      <c r="V456">
        <v>902653104</v>
      </c>
      <c r="W456">
        <v>6798</v>
      </c>
      <c r="X456" t="s">
        <v>659</v>
      </c>
      <c r="Y456" t="s">
        <v>6831</v>
      </c>
      <c r="Z456">
        <v>2020</v>
      </c>
      <c r="AA456">
        <v>0.5</v>
      </c>
      <c r="AB456">
        <v>12</v>
      </c>
      <c r="AD456">
        <v>8</v>
      </c>
      <c r="AE456">
        <v>3</v>
      </c>
      <c r="AG456" t="s">
        <v>9177</v>
      </c>
      <c r="AH456" s="27">
        <v>1</v>
      </c>
      <c r="AI456">
        <v>8</v>
      </c>
      <c r="AJ456" s="21">
        <f t="shared" si="101"/>
        <v>100</v>
      </c>
      <c r="AK456" s="27">
        <v>0</v>
      </c>
      <c r="AL456" s="24">
        <v>0</v>
      </c>
      <c r="AM456" s="36">
        <f t="shared" si="102"/>
        <v>0</v>
      </c>
      <c r="AN456" s="27">
        <v>0</v>
      </c>
      <c r="AO456" s="24">
        <v>0</v>
      </c>
      <c r="AP456" s="36">
        <f t="shared" si="103"/>
        <v>0</v>
      </c>
      <c r="AQ456" s="2" t="s">
        <v>9178</v>
      </c>
      <c r="AR456">
        <v>3</v>
      </c>
      <c r="AT456" t="s">
        <v>9177</v>
      </c>
      <c r="AU456" s="27">
        <v>1</v>
      </c>
      <c r="AV456">
        <v>7</v>
      </c>
      <c r="AW456" s="21">
        <f>AV456/AD456*100</f>
        <v>87.5</v>
      </c>
      <c r="AX456">
        <v>3</v>
      </c>
      <c r="AZ456" t="s">
        <v>9177</v>
      </c>
      <c r="BA456" s="27">
        <v>1</v>
      </c>
      <c r="BB456">
        <v>7</v>
      </c>
      <c r="BC456" s="21">
        <f t="shared" si="96"/>
        <v>87.5</v>
      </c>
      <c r="BD456">
        <v>3</v>
      </c>
      <c r="BF456" t="s">
        <v>9177</v>
      </c>
      <c r="BG456" s="27">
        <v>1</v>
      </c>
      <c r="BH456">
        <v>12.25</v>
      </c>
      <c r="BJ456">
        <v>3</v>
      </c>
      <c r="BL456" t="s">
        <v>9177</v>
      </c>
      <c r="BM456" s="27">
        <v>1</v>
      </c>
      <c r="BN456">
        <v>3</v>
      </c>
      <c r="BP456" t="s">
        <v>9177</v>
      </c>
      <c r="BQ456" s="27">
        <v>1</v>
      </c>
      <c r="BR456">
        <v>2</v>
      </c>
      <c r="BS456" s="21">
        <f t="shared" si="100"/>
        <v>25</v>
      </c>
      <c r="BU456">
        <v>3</v>
      </c>
      <c r="BW456" t="s">
        <v>9177</v>
      </c>
      <c r="BX456" s="27">
        <v>1</v>
      </c>
      <c r="BY456">
        <v>2</v>
      </c>
      <c r="BZ456" s="21">
        <f t="shared" ref="BZ456:BZ462" si="105">BY456/AD456*100</f>
        <v>25</v>
      </c>
      <c r="CA456">
        <v>2</v>
      </c>
      <c r="CB456">
        <v>3</v>
      </c>
      <c r="CD456" t="s">
        <v>9177</v>
      </c>
      <c r="CE456" s="27">
        <v>0</v>
      </c>
    </row>
    <row r="457" spans="1:83" ht="15" hidden="1" customHeight="1" x14ac:dyDescent="0.2">
      <c r="A457">
        <v>456</v>
      </c>
      <c r="B457">
        <v>496</v>
      </c>
      <c r="C457" s="1">
        <v>44954.702777777777</v>
      </c>
      <c r="D457" s="1">
        <v>44955.662499999999</v>
      </c>
      <c r="E457">
        <v>0</v>
      </c>
      <c r="F457" t="s">
        <v>8499</v>
      </c>
      <c r="G457">
        <v>100</v>
      </c>
      <c r="H457">
        <v>82897</v>
      </c>
      <c r="I457">
        <v>1</v>
      </c>
      <c r="J457" s="1">
        <v>44955.662499999999</v>
      </c>
      <c r="K457" t="s">
        <v>9197</v>
      </c>
      <c r="L457" t="s">
        <v>242</v>
      </c>
      <c r="M457" t="s">
        <v>242</v>
      </c>
      <c r="N457" t="s">
        <v>9198</v>
      </c>
      <c r="O457" t="s">
        <v>9199</v>
      </c>
      <c r="P457">
        <v>34.064799999999998</v>
      </c>
      <c r="Q457">
        <v>-118.4414</v>
      </c>
      <c r="R457" t="s">
        <v>245</v>
      </c>
      <c r="S457" t="s">
        <v>246</v>
      </c>
      <c r="T457" t="s">
        <v>9200</v>
      </c>
      <c r="U457" t="s">
        <v>9201</v>
      </c>
      <c r="V457" t="s">
        <v>9202</v>
      </c>
      <c r="W457">
        <v>6321</v>
      </c>
      <c r="X457" t="s">
        <v>319</v>
      </c>
      <c r="Y457" t="s">
        <v>2291</v>
      </c>
      <c r="Z457">
        <v>2020</v>
      </c>
      <c r="AA457">
        <v>1</v>
      </c>
      <c r="AB457">
        <v>14</v>
      </c>
      <c r="AD457">
        <v>11</v>
      </c>
      <c r="AE457">
        <v>3</v>
      </c>
      <c r="AG457" t="s">
        <v>9203</v>
      </c>
      <c r="AH457" s="27">
        <v>1</v>
      </c>
      <c r="AI457">
        <v>11</v>
      </c>
      <c r="AJ457" s="21">
        <f t="shared" si="101"/>
        <v>100</v>
      </c>
      <c r="AK457" s="27">
        <v>0</v>
      </c>
      <c r="AL457" s="24">
        <v>0</v>
      </c>
      <c r="AM457" s="36">
        <f t="shared" si="102"/>
        <v>0</v>
      </c>
      <c r="AN457" s="27">
        <v>1</v>
      </c>
      <c r="AO457">
        <v>8</v>
      </c>
      <c r="AP457" s="36">
        <f t="shared" ref="AP457:AP501" si="106">AO457/AD457*100</f>
        <v>72.727272727272734</v>
      </c>
      <c r="AQ457" t="s">
        <v>9204</v>
      </c>
      <c r="AR457">
        <v>3</v>
      </c>
      <c r="AT457" t="s">
        <v>9203</v>
      </c>
      <c r="AU457" s="27">
        <v>1</v>
      </c>
      <c r="AV457">
        <v>10</v>
      </c>
      <c r="AW457" s="21">
        <f>AV457/AD457*100</f>
        <v>90.909090909090907</v>
      </c>
      <c r="AX457">
        <v>3</v>
      </c>
      <c r="AZ457" t="s">
        <v>9203</v>
      </c>
      <c r="BA457" s="27">
        <v>1</v>
      </c>
      <c r="BB457">
        <v>10</v>
      </c>
      <c r="BC457" s="21">
        <f t="shared" si="96"/>
        <v>90.909090909090907</v>
      </c>
      <c r="BD457">
        <v>3</v>
      </c>
      <c r="BF457" t="s">
        <v>9203</v>
      </c>
      <c r="BG457" s="27">
        <v>1</v>
      </c>
      <c r="BH457">
        <v>6.4</v>
      </c>
      <c r="BJ457">
        <v>3</v>
      </c>
      <c r="BL457" t="s">
        <v>9203</v>
      </c>
      <c r="BM457" s="27">
        <v>1</v>
      </c>
      <c r="BN457">
        <v>3</v>
      </c>
      <c r="BP457" t="s">
        <v>9203</v>
      </c>
      <c r="BQ457" s="27">
        <v>1</v>
      </c>
      <c r="BR457">
        <v>4</v>
      </c>
      <c r="BS457" s="21">
        <f t="shared" si="100"/>
        <v>36.363636363636367</v>
      </c>
      <c r="BU457">
        <v>3</v>
      </c>
      <c r="BW457" t="s">
        <v>9203</v>
      </c>
      <c r="BX457" s="27">
        <v>1</v>
      </c>
      <c r="BY457">
        <v>2</v>
      </c>
      <c r="BZ457" s="21">
        <f t="shared" si="105"/>
        <v>18.181818181818183</v>
      </c>
      <c r="CA457">
        <v>2</v>
      </c>
      <c r="CB457">
        <v>3</v>
      </c>
      <c r="CD457" t="s">
        <v>9203</v>
      </c>
      <c r="CE457" s="27">
        <v>0</v>
      </c>
    </row>
    <row r="458" spans="1:83" ht="15" hidden="1" customHeight="1" x14ac:dyDescent="0.2">
      <c r="A458">
        <v>457</v>
      </c>
      <c r="B458">
        <v>497</v>
      </c>
      <c r="C458" s="1">
        <v>44956.595138888886</v>
      </c>
      <c r="D458" s="1">
        <v>44956.697916666664</v>
      </c>
      <c r="E458">
        <v>0</v>
      </c>
      <c r="F458" t="s">
        <v>9224</v>
      </c>
      <c r="G458">
        <v>100</v>
      </c>
      <c r="H458">
        <v>8879</v>
      </c>
      <c r="I458">
        <v>1</v>
      </c>
      <c r="J458" s="1">
        <v>44956.697916666664</v>
      </c>
      <c r="K458" t="s">
        <v>9225</v>
      </c>
      <c r="L458" t="s">
        <v>242</v>
      </c>
      <c r="M458" t="s">
        <v>242</v>
      </c>
      <c r="N458" t="s">
        <v>9226</v>
      </c>
      <c r="O458" t="s">
        <v>9227</v>
      </c>
      <c r="P458">
        <v>34.064799999999998</v>
      </c>
      <c r="Q458">
        <v>-118.4414</v>
      </c>
      <c r="R458" t="s">
        <v>245</v>
      </c>
      <c r="S458" t="s">
        <v>246</v>
      </c>
      <c r="T458" t="s">
        <v>9228</v>
      </c>
      <c r="U458" t="s">
        <v>9229</v>
      </c>
      <c r="V458">
        <v>929160109</v>
      </c>
      <c r="W458">
        <v>1400</v>
      </c>
      <c r="X458" t="s">
        <v>418</v>
      </c>
      <c r="Y458" t="s">
        <v>3184</v>
      </c>
      <c r="Z458">
        <v>2020</v>
      </c>
      <c r="AA458">
        <v>0</v>
      </c>
      <c r="AD458">
        <v>9</v>
      </c>
      <c r="AE458">
        <v>3</v>
      </c>
      <c r="AG458" t="s">
        <v>9230</v>
      </c>
      <c r="AH458" s="27">
        <v>1</v>
      </c>
      <c r="AI458">
        <v>6</v>
      </c>
      <c r="AJ458" s="21">
        <f t="shared" si="101"/>
        <v>66.666666666666657</v>
      </c>
      <c r="AK458" s="27">
        <v>1</v>
      </c>
      <c r="AL458">
        <v>2</v>
      </c>
      <c r="AM458" s="36">
        <f t="shared" si="102"/>
        <v>22.222222222222221</v>
      </c>
      <c r="AN458" s="27">
        <v>0</v>
      </c>
      <c r="AO458" s="24">
        <v>0</v>
      </c>
      <c r="AP458" s="36">
        <f t="shared" si="106"/>
        <v>0</v>
      </c>
      <c r="AQ458" t="s">
        <v>9231</v>
      </c>
      <c r="AR458">
        <v>3</v>
      </c>
      <c r="AT458" t="s">
        <v>9230</v>
      </c>
      <c r="AU458" s="27">
        <v>1</v>
      </c>
      <c r="AV458">
        <v>8</v>
      </c>
      <c r="AW458" s="21">
        <f>AV458/AD458*100</f>
        <v>88.888888888888886</v>
      </c>
      <c r="AX458">
        <v>3</v>
      </c>
      <c r="AZ458" t="s">
        <v>9230</v>
      </c>
      <c r="BA458" s="27">
        <v>1</v>
      </c>
      <c r="BB458">
        <v>8</v>
      </c>
      <c r="BC458" s="21">
        <f t="shared" si="96"/>
        <v>88.888888888888886</v>
      </c>
      <c r="BD458">
        <v>3</v>
      </c>
      <c r="BF458" t="s">
        <v>9230</v>
      </c>
      <c r="BG458" s="27">
        <v>1</v>
      </c>
      <c r="BH458">
        <v>5.2</v>
      </c>
      <c r="BJ458">
        <v>3</v>
      </c>
      <c r="BL458" t="s">
        <v>9230</v>
      </c>
      <c r="BM458" s="27">
        <v>1</v>
      </c>
      <c r="BN458">
        <v>3</v>
      </c>
      <c r="BP458" t="s">
        <v>9230</v>
      </c>
      <c r="BQ458" s="27">
        <v>1</v>
      </c>
      <c r="BR458">
        <v>3</v>
      </c>
      <c r="BS458" s="21">
        <f t="shared" si="100"/>
        <v>33.333333333333329</v>
      </c>
      <c r="BU458">
        <v>3</v>
      </c>
      <c r="BW458" t="s">
        <v>9230</v>
      </c>
      <c r="BX458" s="27">
        <v>1</v>
      </c>
      <c r="BY458">
        <v>4</v>
      </c>
      <c r="BZ458" s="21">
        <f t="shared" si="105"/>
        <v>44.444444444444443</v>
      </c>
      <c r="CA458">
        <v>2</v>
      </c>
      <c r="CB458">
        <v>3</v>
      </c>
      <c r="CD458" t="s">
        <v>9230</v>
      </c>
      <c r="CE458" s="27">
        <v>0</v>
      </c>
    </row>
    <row r="459" spans="1:83" ht="15" hidden="1" customHeight="1" x14ac:dyDescent="0.2">
      <c r="A459">
        <v>458</v>
      </c>
      <c r="B459">
        <v>498</v>
      </c>
      <c r="C459" s="1">
        <v>44946.744444444441</v>
      </c>
      <c r="D459" s="1">
        <v>44956.703472222223</v>
      </c>
      <c r="E459">
        <v>0</v>
      </c>
      <c r="F459" t="s">
        <v>9224</v>
      </c>
      <c r="G459">
        <v>100</v>
      </c>
      <c r="H459">
        <v>860478</v>
      </c>
      <c r="I459">
        <v>1</v>
      </c>
      <c r="J459" s="1">
        <v>44956.703472222223</v>
      </c>
      <c r="K459" t="s">
        <v>9241</v>
      </c>
      <c r="L459" t="s">
        <v>242</v>
      </c>
      <c r="M459" t="s">
        <v>242</v>
      </c>
      <c r="N459" t="s">
        <v>9242</v>
      </c>
      <c r="O459" t="s">
        <v>9243</v>
      </c>
      <c r="P459">
        <v>34.064799999999998</v>
      </c>
      <c r="Q459">
        <v>-118.4414</v>
      </c>
      <c r="R459" t="s">
        <v>245</v>
      </c>
      <c r="S459" t="s">
        <v>246</v>
      </c>
      <c r="T459" t="s">
        <v>9244</v>
      </c>
      <c r="U459" t="s">
        <v>9245</v>
      </c>
      <c r="V459">
        <v>893641100</v>
      </c>
      <c r="W459">
        <v>3728</v>
      </c>
      <c r="X459" t="s">
        <v>476</v>
      </c>
      <c r="Y459" t="s">
        <v>2504</v>
      </c>
      <c r="Z459">
        <v>2020</v>
      </c>
      <c r="AA459">
        <v>0</v>
      </c>
      <c r="AD459">
        <v>12</v>
      </c>
      <c r="AE459">
        <v>3</v>
      </c>
      <c r="AG459" t="s">
        <v>9246</v>
      </c>
      <c r="AH459" s="27">
        <v>1</v>
      </c>
      <c r="AI459">
        <v>3</v>
      </c>
      <c r="AJ459" s="21">
        <f t="shared" si="101"/>
        <v>25</v>
      </c>
      <c r="AK459" s="27">
        <v>0</v>
      </c>
      <c r="AL459" s="24">
        <v>0</v>
      </c>
      <c r="AM459" s="36">
        <f t="shared" si="102"/>
        <v>0</v>
      </c>
      <c r="AN459" s="27">
        <v>0</v>
      </c>
      <c r="AO459" s="24">
        <v>0</v>
      </c>
      <c r="AP459" s="36">
        <f t="shared" si="106"/>
        <v>0</v>
      </c>
      <c r="AQ459" t="s">
        <v>9247</v>
      </c>
      <c r="AR459">
        <v>3</v>
      </c>
      <c r="AT459" t="s">
        <v>9246</v>
      </c>
      <c r="AU459" s="27">
        <v>1</v>
      </c>
      <c r="AV459">
        <v>9</v>
      </c>
      <c r="AW459" s="21">
        <f>AV459/AD459*100</f>
        <v>75</v>
      </c>
      <c r="AX459">
        <v>3</v>
      </c>
      <c r="AZ459" t="s">
        <v>9248</v>
      </c>
      <c r="BA459" s="27">
        <v>1</v>
      </c>
      <c r="BB459">
        <v>10</v>
      </c>
      <c r="BC459" s="21">
        <f t="shared" si="96"/>
        <v>83.333333333333343</v>
      </c>
      <c r="BD459">
        <v>3</v>
      </c>
      <c r="BF459" t="s">
        <v>9246</v>
      </c>
      <c r="BG459" s="27">
        <v>1</v>
      </c>
      <c r="BH459">
        <v>8.58</v>
      </c>
      <c r="BJ459">
        <v>3</v>
      </c>
      <c r="BL459" t="s">
        <v>9246</v>
      </c>
      <c r="BM459" s="27">
        <v>1</v>
      </c>
      <c r="BN459">
        <v>3</v>
      </c>
      <c r="BP459" t="s">
        <v>9246</v>
      </c>
      <c r="BQ459" s="27">
        <v>1</v>
      </c>
      <c r="BR459">
        <v>1</v>
      </c>
      <c r="BS459" s="21">
        <f t="shared" si="100"/>
        <v>8.3333333333333321</v>
      </c>
      <c r="BU459">
        <v>3</v>
      </c>
      <c r="BW459" t="s">
        <v>9246</v>
      </c>
      <c r="BX459" s="27">
        <v>1</v>
      </c>
      <c r="BY459">
        <v>1</v>
      </c>
      <c r="BZ459" s="21">
        <f t="shared" si="105"/>
        <v>8.3333333333333321</v>
      </c>
      <c r="CA459">
        <v>1</v>
      </c>
      <c r="CB459">
        <v>3</v>
      </c>
      <c r="CD459" t="s">
        <v>9246</v>
      </c>
      <c r="CE459" s="27">
        <v>0</v>
      </c>
    </row>
    <row r="460" spans="1:83" ht="15" hidden="1" customHeight="1" x14ac:dyDescent="0.2">
      <c r="A460">
        <v>459</v>
      </c>
      <c r="B460">
        <v>499</v>
      </c>
      <c r="C460" s="1">
        <v>44957.538888888892</v>
      </c>
      <c r="D460" s="1">
        <v>44957.540972222225</v>
      </c>
      <c r="E460">
        <v>0</v>
      </c>
      <c r="F460" t="s">
        <v>240</v>
      </c>
      <c r="G460">
        <v>100</v>
      </c>
      <c r="H460">
        <v>215</v>
      </c>
      <c r="I460">
        <v>1</v>
      </c>
      <c r="J460" s="1">
        <v>44957.541666666664</v>
      </c>
      <c r="K460" t="s">
        <v>9266</v>
      </c>
      <c r="L460" t="s">
        <v>242</v>
      </c>
      <c r="M460" t="s">
        <v>242</v>
      </c>
      <c r="N460" t="s">
        <v>9267</v>
      </c>
      <c r="O460" t="s">
        <v>9268</v>
      </c>
      <c r="P460">
        <v>34.029000000000003</v>
      </c>
      <c r="Q460">
        <v>-118.40049999999999</v>
      </c>
      <c r="R460" t="s">
        <v>245</v>
      </c>
      <c r="S460" t="s">
        <v>246</v>
      </c>
      <c r="T460" t="s">
        <v>9269</v>
      </c>
      <c r="U460" t="s">
        <v>9270</v>
      </c>
      <c r="V460">
        <v>833034101</v>
      </c>
      <c r="W460">
        <v>3420</v>
      </c>
      <c r="X460" t="s">
        <v>476</v>
      </c>
      <c r="Y460" t="s">
        <v>2265</v>
      </c>
      <c r="Z460">
        <v>2020</v>
      </c>
      <c r="AA460">
        <v>0</v>
      </c>
      <c r="AD460">
        <v>10</v>
      </c>
      <c r="AE460">
        <v>3</v>
      </c>
      <c r="AG460" t="s">
        <v>9271</v>
      </c>
      <c r="AH460" s="27">
        <v>1</v>
      </c>
      <c r="AI460">
        <v>10</v>
      </c>
      <c r="AJ460" s="21">
        <f t="shared" si="101"/>
        <v>100</v>
      </c>
      <c r="AK460" s="27">
        <v>0</v>
      </c>
      <c r="AL460" s="24">
        <v>0</v>
      </c>
      <c r="AM460" s="36">
        <f t="shared" si="102"/>
        <v>0</v>
      </c>
      <c r="AN460" s="27">
        <v>0</v>
      </c>
      <c r="AO460" s="24">
        <v>0</v>
      </c>
      <c r="AP460" s="36">
        <f t="shared" si="106"/>
        <v>0</v>
      </c>
      <c r="AR460">
        <v>3</v>
      </c>
      <c r="AT460" t="s">
        <v>9272</v>
      </c>
      <c r="AU460" s="27">
        <v>1</v>
      </c>
      <c r="AV460">
        <v>9</v>
      </c>
      <c r="AW460" s="21">
        <f>AV460/AD460*100</f>
        <v>90</v>
      </c>
      <c r="AX460">
        <v>3</v>
      </c>
      <c r="AZ460" t="s">
        <v>9273</v>
      </c>
      <c r="BA460" s="27">
        <v>1</v>
      </c>
      <c r="BB460">
        <v>9</v>
      </c>
      <c r="BC460" s="21">
        <f t="shared" si="96"/>
        <v>90</v>
      </c>
      <c r="BD460">
        <v>3</v>
      </c>
      <c r="BF460" t="s">
        <v>9274</v>
      </c>
      <c r="BG460" s="27">
        <v>1</v>
      </c>
      <c r="BH460">
        <v>10.4</v>
      </c>
      <c r="BJ460">
        <v>3</v>
      </c>
      <c r="BL460" t="s">
        <v>9272</v>
      </c>
      <c r="BM460" s="27">
        <v>1</v>
      </c>
      <c r="BN460">
        <v>3</v>
      </c>
      <c r="BP460" t="s">
        <v>9272</v>
      </c>
      <c r="BQ460" s="27">
        <v>1</v>
      </c>
      <c r="BR460">
        <v>2</v>
      </c>
      <c r="BS460" s="21">
        <f t="shared" si="100"/>
        <v>20</v>
      </c>
      <c r="BU460">
        <v>3</v>
      </c>
      <c r="BW460" t="s">
        <v>9272</v>
      </c>
      <c r="BX460" s="27">
        <v>1</v>
      </c>
      <c r="BY460">
        <v>1</v>
      </c>
      <c r="BZ460" s="21">
        <f t="shared" si="105"/>
        <v>10</v>
      </c>
      <c r="CA460">
        <v>2</v>
      </c>
      <c r="CB460">
        <v>3</v>
      </c>
      <c r="CD460" t="s">
        <v>9273</v>
      </c>
      <c r="CE460" s="27">
        <v>0</v>
      </c>
    </row>
    <row r="461" spans="1:83" ht="15" hidden="1" customHeight="1" x14ac:dyDescent="0.2">
      <c r="A461">
        <v>460</v>
      </c>
      <c r="B461">
        <v>500</v>
      </c>
      <c r="C461" s="1">
        <v>44951.663194444445</v>
      </c>
      <c r="D461" s="1">
        <v>44958.98541666667</v>
      </c>
      <c r="E461">
        <v>0</v>
      </c>
      <c r="F461" t="s">
        <v>2969</v>
      </c>
      <c r="G461">
        <v>100</v>
      </c>
      <c r="H461">
        <v>632663</v>
      </c>
      <c r="I461">
        <v>1</v>
      </c>
      <c r="J461" s="1">
        <v>44958.98541666667</v>
      </c>
      <c r="K461" t="s">
        <v>9282</v>
      </c>
      <c r="L461" t="s">
        <v>242</v>
      </c>
      <c r="M461" t="s">
        <v>242</v>
      </c>
      <c r="N461" t="s">
        <v>9283</v>
      </c>
      <c r="O461" t="s">
        <v>9284</v>
      </c>
      <c r="P461">
        <v>34.064799999999998</v>
      </c>
      <c r="Q461">
        <v>-118.4414</v>
      </c>
      <c r="R461" t="s">
        <v>245</v>
      </c>
      <c r="S461" t="s">
        <v>246</v>
      </c>
      <c r="T461" t="s">
        <v>9285</v>
      </c>
      <c r="U461" t="s">
        <v>9286</v>
      </c>
      <c r="V461">
        <v>913903100</v>
      </c>
      <c r="W461">
        <v>8062</v>
      </c>
      <c r="X461" t="s">
        <v>350</v>
      </c>
      <c r="Y461" t="s">
        <v>9287</v>
      </c>
      <c r="Z461">
        <v>2021</v>
      </c>
      <c r="AA461">
        <v>0</v>
      </c>
      <c r="AD461">
        <v>7</v>
      </c>
      <c r="AE461">
        <v>3</v>
      </c>
      <c r="AG461" t="s">
        <v>9288</v>
      </c>
      <c r="AH461" s="27">
        <v>1</v>
      </c>
      <c r="AI461">
        <v>2</v>
      </c>
      <c r="AJ461" s="21">
        <f t="shared" si="101"/>
        <v>28.571428571428569</v>
      </c>
      <c r="AK461" s="27">
        <v>0</v>
      </c>
      <c r="AL461" s="24">
        <v>0</v>
      </c>
      <c r="AM461" s="36">
        <f t="shared" si="102"/>
        <v>0</v>
      </c>
      <c r="AN461" s="27">
        <v>0</v>
      </c>
      <c r="AO461" s="24">
        <v>0</v>
      </c>
      <c r="AP461" s="36">
        <f t="shared" si="106"/>
        <v>0</v>
      </c>
      <c r="AR461">
        <v>3</v>
      </c>
      <c r="AT461" t="s">
        <v>9288</v>
      </c>
      <c r="AU461" s="27">
        <v>0</v>
      </c>
      <c r="AV461" t="s">
        <v>242</v>
      </c>
      <c r="AW461" s="21" t="s">
        <v>242</v>
      </c>
      <c r="AX461" t="s">
        <v>242</v>
      </c>
      <c r="BA461" s="27">
        <v>1</v>
      </c>
      <c r="BB461">
        <v>4</v>
      </c>
      <c r="BC461" s="21">
        <f t="shared" si="96"/>
        <v>57.142857142857139</v>
      </c>
      <c r="BD461">
        <v>3</v>
      </c>
      <c r="BF461" t="s">
        <v>9288</v>
      </c>
      <c r="BG461" s="27">
        <v>1</v>
      </c>
      <c r="BH461">
        <v>10.8</v>
      </c>
      <c r="BJ461">
        <v>3</v>
      </c>
      <c r="BL461" t="s">
        <v>9288</v>
      </c>
      <c r="BM461" s="27">
        <v>1</v>
      </c>
      <c r="BN461">
        <v>3</v>
      </c>
      <c r="BP461" t="s">
        <v>9288</v>
      </c>
      <c r="BQ461" s="27">
        <v>1</v>
      </c>
      <c r="BR461">
        <v>2</v>
      </c>
      <c r="BS461" s="21">
        <f t="shared" si="100"/>
        <v>28.571428571428569</v>
      </c>
      <c r="BU461">
        <v>3</v>
      </c>
      <c r="BW461" t="s">
        <v>9288</v>
      </c>
      <c r="BX461" s="27">
        <v>0</v>
      </c>
      <c r="BY461" s="24">
        <v>0</v>
      </c>
      <c r="BZ461" s="21">
        <f t="shared" si="105"/>
        <v>0</v>
      </c>
      <c r="CA461" t="s">
        <v>242</v>
      </c>
      <c r="CB461" t="s">
        <v>242</v>
      </c>
      <c r="CE461" s="27">
        <v>0</v>
      </c>
    </row>
    <row r="462" spans="1:83" ht="15" hidden="1" customHeight="1" x14ac:dyDescent="0.2">
      <c r="A462">
        <v>461</v>
      </c>
      <c r="B462">
        <v>501</v>
      </c>
      <c r="C462" s="1">
        <v>44958.986111111109</v>
      </c>
      <c r="D462" s="1">
        <v>44959.027083333334</v>
      </c>
      <c r="E462">
        <v>0</v>
      </c>
      <c r="F462" t="s">
        <v>2969</v>
      </c>
      <c r="G462">
        <v>100</v>
      </c>
      <c r="H462">
        <v>3567</v>
      </c>
      <c r="I462">
        <v>1</v>
      </c>
      <c r="J462" s="1">
        <v>44959.027083333334</v>
      </c>
      <c r="K462" t="s">
        <v>9292</v>
      </c>
      <c r="L462" t="s">
        <v>242</v>
      </c>
      <c r="M462" t="s">
        <v>242</v>
      </c>
      <c r="N462" t="s">
        <v>9293</v>
      </c>
      <c r="O462" t="s">
        <v>9294</v>
      </c>
      <c r="P462">
        <v>34.064799999999998</v>
      </c>
      <c r="Q462">
        <v>-118.4414</v>
      </c>
      <c r="R462" t="s">
        <v>245</v>
      </c>
      <c r="S462" t="s">
        <v>246</v>
      </c>
      <c r="T462" t="s">
        <v>9295</v>
      </c>
      <c r="U462" t="s">
        <v>9296</v>
      </c>
      <c r="V462">
        <v>929042109</v>
      </c>
      <c r="W462">
        <v>6798</v>
      </c>
      <c r="X462" t="s">
        <v>659</v>
      </c>
      <c r="Y462" t="s">
        <v>8746</v>
      </c>
      <c r="Z462">
        <v>2020</v>
      </c>
      <c r="AA462">
        <v>1</v>
      </c>
      <c r="AB462">
        <v>7</v>
      </c>
      <c r="AD462">
        <v>10</v>
      </c>
      <c r="AE462">
        <v>3</v>
      </c>
      <c r="AG462" t="s">
        <v>9297</v>
      </c>
      <c r="AH462" s="27">
        <v>1</v>
      </c>
      <c r="AI462">
        <v>10</v>
      </c>
      <c r="AJ462" s="21">
        <f t="shared" si="101"/>
        <v>100</v>
      </c>
      <c r="AK462" s="27">
        <v>1</v>
      </c>
      <c r="AL462">
        <v>5</v>
      </c>
      <c r="AM462" s="36">
        <f t="shared" si="102"/>
        <v>50</v>
      </c>
      <c r="AN462" s="27">
        <v>0</v>
      </c>
      <c r="AO462" s="24">
        <v>0</v>
      </c>
      <c r="AP462" s="36">
        <f t="shared" si="106"/>
        <v>0</v>
      </c>
      <c r="AQ462" s="2" t="s">
        <v>9298</v>
      </c>
      <c r="AR462">
        <v>3</v>
      </c>
      <c r="AT462" t="s">
        <v>9297</v>
      </c>
      <c r="AU462" s="27">
        <v>1</v>
      </c>
      <c r="AV462">
        <v>1</v>
      </c>
      <c r="AW462" s="21">
        <f>AV462/AD462*100</f>
        <v>10</v>
      </c>
      <c r="AX462">
        <v>3</v>
      </c>
      <c r="AZ462" t="s">
        <v>9297</v>
      </c>
      <c r="BA462" s="27">
        <v>1</v>
      </c>
      <c r="BB462">
        <v>9</v>
      </c>
      <c r="BC462" s="21">
        <f t="shared" si="96"/>
        <v>90</v>
      </c>
      <c r="BD462">
        <v>3</v>
      </c>
      <c r="BF462" t="s">
        <v>9297</v>
      </c>
      <c r="BG462" s="27">
        <v>1</v>
      </c>
      <c r="BH462">
        <v>21.1</v>
      </c>
      <c r="BJ462">
        <v>3</v>
      </c>
      <c r="BL462" t="s">
        <v>9297</v>
      </c>
      <c r="BM462" s="27">
        <v>1</v>
      </c>
      <c r="BN462">
        <v>3</v>
      </c>
      <c r="BP462" t="s">
        <v>9297</v>
      </c>
      <c r="BQ462" s="27">
        <v>1</v>
      </c>
      <c r="BR462">
        <v>3</v>
      </c>
      <c r="BS462" s="21">
        <f t="shared" si="100"/>
        <v>30</v>
      </c>
      <c r="BU462">
        <v>3</v>
      </c>
      <c r="BW462" t="s">
        <v>9297</v>
      </c>
      <c r="BX462" s="27">
        <v>1</v>
      </c>
      <c r="BY462">
        <v>3</v>
      </c>
      <c r="BZ462" s="21">
        <f t="shared" si="105"/>
        <v>30</v>
      </c>
      <c r="CA462">
        <v>2</v>
      </c>
      <c r="CB462">
        <v>3</v>
      </c>
      <c r="CD462" t="s">
        <v>9297</v>
      </c>
      <c r="CE462" s="27">
        <v>0</v>
      </c>
    </row>
    <row r="463" spans="1:83" ht="15" hidden="1" customHeight="1" x14ac:dyDescent="0.2">
      <c r="A463">
        <v>462</v>
      </c>
      <c r="B463">
        <v>502</v>
      </c>
      <c r="C463" s="1">
        <v>44960.59097222222</v>
      </c>
      <c r="D463" s="1">
        <v>44960.629166666666</v>
      </c>
      <c r="E463">
        <v>0</v>
      </c>
      <c r="F463" t="s">
        <v>9316</v>
      </c>
      <c r="G463">
        <v>100</v>
      </c>
      <c r="H463">
        <v>3268</v>
      </c>
      <c r="I463">
        <v>1</v>
      </c>
      <c r="J463" s="1">
        <v>44960.629166666666</v>
      </c>
      <c r="K463" t="s">
        <v>9317</v>
      </c>
      <c r="L463" t="s">
        <v>242</v>
      </c>
      <c r="M463" t="s">
        <v>242</v>
      </c>
      <c r="N463" t="s">
        <v>9318</v>
      </c>
      <c r="O463" t="s">
        <v>9319</v>
      </c>
      <c r="P463">
        <v>34.064799999999998</v>
      </c>
      <c r="Q463">
        <v>-118.4414</v>
      </c>
      <c r="R463" t="s">
        <v>245</v>
      </c>
      <c r="S463" t="s">
        <v>246</v>
      </c>
      <c r="T463" t="s">
        <v>9320</v>
      </c>
      <c r="U463" t="s">
        <v>9321</v>
      </c>
      <c r="V463" s="3">
        <v>9.23E+106</v>
      </c>
      <c r="W463">
        <v>7371</v>
      </c>
      <c r="X463" t="s">
        <v>297</v>
      </c>
      <c r="Y463" t="s">
        <v>445</v>
      </c>
      <c r="Z463">
        <v>2020</v>
      </c>
      <c r="AA463">
        <v>0</v>
      </c>
      <c r="AD463">
        <v>8</v>
      </c>
      <c r="AE463">
        <v>1</v>
      </c>
      <c r="AG463" t="s">
        <v>9322</v>
      </c>
      <c r="AH463" s="27">
        <v>1</v>
      </c>
      <c r="AI463">
        <v>4</v>
      </c>
      <c r="AJ463" s="21">
        <f t="shared" si="101"/>
        <v>50</v>
      </c>
      <c r="AK463" s="27">
        <v>0</v>
      </c>
      <c r="AL463" s="24">
        <v>0</v>
      </c>
      <c r="AM463" s="36">
        <f t="shared" si="102"/>
        <v>0</v>
      </c>
      <c r="AN463" s="27">
        <v>0</v>
      </c>
      <c r="AO463" s="24">
        <v>0</v>
      </c>
      <c r="AP463" s="36">
        <f t="shared" si="106"/>
        <v>0</v>
      </c>
      <c r="AQ463" t="s">
        <v>9323</v>
      </c>
      <c r="AR463">
        <v>3</v>
      </c>
      <c r="AT463" t="s">
        <v>9322</v>
      </c>
      <c r="AU463" s="27">
        <v>1</v>
      </c>
      <c r="AV463">
        <v>1</v>
      </c>
      <c r="AW463" s="21">
        <f>AV463/AD463*100</f>
        <v>12.5</v>
      </c>
      <c r="AX463">
        <v>3</v>
      </c>
      <c r="AZ463" t="s">
        <v>9322</v>
      </c>
      <c r="BA463" s="27">
        <v>1</v>
      </c>
      <c r="BB463">
        <v>7</v>
      </c>
      <c r="BC463" s="21">
        <f t="shared" si="96"/>
        <v>87.5</v>
      </c>
      <c r="BD463">
        <v>3</v>
      </c>
      <c r="BF463" t="s">
        <v>9322</v>
      </c>
      <c r="BG463" s="27" t="s">
        <v>242</v>
      </c>
      <c r="BJ463" t="s">
        <v>242</v>
      </c>
      <c r="BM463" s="27">
        <v>1</v>
      </c>
      <c r="BN463">
        <v>3</v>
      </c>
      <c r="BP463" t="s">
        <v>9322</v>
      </c>
      <c r="BQ463" s="27">
        <v>1</v>
      </c>
      <c r="BR463">
        <v>2</v>
      </c>
      <c r="BS463" s="21">
        <f t="shared" si="100"/>
        <v>25</v>
      </c>
      <c r="BU463">
        <v>3</v>
      </c>
      <c r="BW463" t="s">
        <v>9322</v>
      </c>
      <c r="BX463" s="27">
        <v>0</v>
      </c>
      <c r="BY463" s="24">
        <v>0</v>
      </c>
      <c r="BZ463" s="21">
        <f t="shared" ref="BZ463:BZ464" si="107">BY463/AD463*100</f>
        <v>0</v>
      </c>
      <c r="CA463" t="s">
        <v>242</v>
      </c>
      <c r="CB463" t="s">
        <v>242</v>
      </c>
      <c r="CE463" s="27">
        <v>0</v>
      </c>
    </row>
    <row r="464" spans="1:83" ht="15" hidden="1" customHeight="1" x14ac:dyDescent="0.2">
      <c r="A464">
        <v>463</v>
      </c>
      <c r="B464">
        <v>503</v>
      </c>
      <c r="C464" s="1">
        <v>44960.629861111112</v>
      </c>
      <c r="D464" s="1">
        <v>44960.760416666664</v>
      </c>
      <c r="E464">
        <v>0</v>
      </c>
      <c r="F464" t="s">
        <v>9316</v>
      </c>
      <c r="G464">
        <v>100</v>
      </c>
      <c r="H464">
        <v>11305</v>
      </c>
      <c r="I464">
        <v>1</v>
      </c>
      <c r="J464" s="1">
        <v>44960.760416666664</v>
      </c>
      <c r="K464" t="s">
        <v>9330</v>
      </c>
      <c r="L464" t="s">
        <v>242</v>
      </c>
      <c r="M464" t="s">
        <v>242</v>
      </c>
      <c r="N464" t="s">
        <v>9331</v>
      </c>
      <c r="O464" t="s">
        <v>9332</v>
      </c>
      <c r="P464">
        <v>34.064799999999998</v>
      </c>
      <c r="Q464">
        <v>-118.4414</v>
      </c>
      <c r="R464" t="s">
        <v>245</v>
      </c>
      <c r="S464" t="s">
        <v>246</v>
      </c>
      <c r="T464" t="s">
        <v>9333</v>
      </c>
      <c r="U464" t="s">
        <v>9334</v>
      </c>
      <c r="V464" t="s">
        <v>9335</v>
      </c>
      <c r="W464">
        <v>6798</v>
      </c>
      <c r="X464" t="s">
        <v>659</v>
      </c>
      <c r="Y464" t="s">
        <v>9336</v>
      </c>
      <c r="Z464">
        <v>2020</v>
      </c>
      <c r="AA464">
        <v>0</v>
      </c>
      <c r="AD464">
        <v>10</v>
      </c>
      <c r="AE464">
        <v>3</v>
      </c>
      <c r="AG464" t="s">
        <v>9337</v>
      </c>
      <c r="AH464" s="27">
        <v>1</v>
      </c>
      <c r="AI464">
        <v>9</v>
      </c>
      <c r="AJ464" s="21">
        <f t="shared" si="101"/>
        <v>90</v>
      </c>
      <c r="AK464" s="27">
        <v>0</v>
      </c>
      <c r="AL464" s="24">
        <v>0</v>
      </c>
      <c r="AM464" s="36">
        <f t="shared" si="102"/>
        <v>0</v>
      </c>
      <c r="AN464" s="27">
        <v>0</v>
      </c>
      <c r="AO464" s="24">
        <v>0</v>
      </c>
      <c r="AP464" s="36">
        <f t="shared" si="106"/>
        <v>0</v>
      </c>
      <c r="AQ464" t="s">
        <v>9338</v>
      </c>
      <c r="AR464">
        <v>3</v>
      </c>
      <c r="AT464" t="s">
        <v>9337</v>
      </c>
      <c r="AU464" s="27">
        <v>1</v>
      </c>
      <c r="AV464">
        <v>9</v>
      </c>
      <c r="AW464" s="21">
        <f>AV464/AD464*100</f>
        <v>90</v>
      </c>
      <c r="AX464">
        <v>3</v>
      </c>
      <c r="AZ464" t="s">
        <v>9337</v>
      </c>
      <c r="BA464" s="27">
        <v>1</v>
      </c>
      <c r="BB464">
        <v>9</v>
      </c>
      <c r="BC464" s="21">
        <f t="shared" si="96"/>
        <v>90</v>
      </c>
      <c r="BD464">
        <v>3</v>
      </c>
      <c r="BF464" t="s">
        <v>9337</v>
      </c>
      <c r="BG464" s="27">
        <v>1</v>
      </c>
      <c r="BH464">
        <v>9.6999999999999993</v>
      </c>
      <c r="BJ464">
        <v>3</v>
      </c>
      <c r="BL464" t="s">
        <v>9337</v>
      </c>
      <c r="BM464" s="27">
        <v>1</v>
      </c>
      <c r="BN464">
        <v>3</v>
      </c>
      <c r="BP464" t="s">
        <v>9337</v>
      </c>
      <c r="BQ464" s="27">
        <v>1</v>
      </c>
      <c r="BR464">
        <v>3</v>
      </c>
      <c r="BS464" s="21">
        <f t="shared" si="100"/>
        <v>30</v>
      </c>
      <c r="BU464">
        <v>3</v>
      </c>
      <c r="BW464" t="s">
        <v>9337</v>
      </c>
      <c r="BX464" s="27">
        <v>0</v>
      </c>
      <c r="BY464" s="24">
        <v>0</v>
      </c>
      <c r="BZ464" s="21">
        <f t="shared" si="107"/>
        <v>0</v>
      </c>
      <c r="CA464" t="s">
        <v>242</v>
      </c>
      <c r="CB464" t="s">
        <v>242</v>
      </c>
      <c r="CE464" s="27">
        <v>0</v>
      </c>
    </row>
    <row r="465" spans="1:84" ht="15" hidden="1" customHeight="1" x14ac:dyDescent="0.2">
      <c r="A465" s="10">
        <v>464</v>
      </c>
      <c r="B465">
        <v>504</v>
      </c>
      <c r="C465" s="1">
        <v>44960.6875</v>
      </c>
      <c r="D465" s="1">
        <v>44961.772916666669</v>
      </c>
      <c r="E465">
        <v>0</v>
      </c>
      <c r="F465" t="s">
        <v>8529</v>
      </c>
      <c r="G465">
        <v>100</v>
      </c>
      <c r="H465">
        <v>93724</v>
      </c>
      <c r="I465">
        <v>1</v>
      </c>
      <c r="J465" s="1">
        <v>44961.772916666669</v>
      </c>
      <c r="K465" t="s">
        <v>9355</v>
      </c>
      <c r="L465" t="s">
        <v>242</v>
      </c>
      <c r="M465" t="s">
        <v>242</v>
      </c>
      <c r="N465" t="s">
        <v>9356</v>
      </c>
      <c r="O465" t="s">
        <v>9357</v>
      </c>
      <c r="P465">
        <v>34.064799999999998</v>
      </c>
      <c r="Q465">
        <v>-118.4414</v>
      </c>
      <c r="R465" t="s">
        <v>245</v>
      </c>
      <c r="S465" t="s">
        <v>246</v>
      </c>
      <c r="T465" s="10" t="s">
        <v>9358</v>
      </c>
      <c r="U465" t="s">
        <v>9359</v>
      </c>
      <c r="V465">
        <v>892356106</v>
      </c>
      <c r="W465">
        <v>5200</v>
      </c>
      <c r="X465" s="10" t="s">
        <v>271</v>
      </c>
      <c r="Y465" s="10" t="s">
        <v>9360</v>
      </c>
      <c r="Z465" s="10">
        <v>2021</v>
      </c>
      <c r="AA465" s="10">
        <v>0</v>
      </c>
      <c r="AD465" s="10">
        <v>9</v>
      </c>
      <c r="AE465">
        <v>3</v>
      </c>
      <c r="AG465" t="s">
        <v>9361</v>
      </c>
      <c r="AH465" s="22">
        <v>1</v>
      </c>
      <c r="AI465" s="10">
        <v>3</v>
      </c>
      <c r="AJ465" s="21">
        <f t="shared" si="101"/>
        <v>33.333333333333329</v>
      </c>
      <c r="AK465" s="22">
        <v>0</v>
      </c>
      <c r="AL465" s="19">
        <v>0</v>
      </c>
      <c r="AM465" s="36">
        <f t="shared" si="102"/>
        <v>0</v>
      </c>
      <c r="AN465" s="22">
        <v>1</v>
      </c>
      <c r="AO465" s="10">
        <v>3</v>
      </c>
      <c r="AP465" s="36">
        <f t="shared" si="106"/>
        <v>33.333333333333329</v>
      </c>
      <c r="AQ465" t="s">
        <v>9362</v>
      </c>
      <c r="AR465">
        <v>3</v>
      </c>
      <c r="AT465" t="s">
        <v>9361</v>
      </c>
      <c r="AU465" s="22">
        <v>1</v>
      </c>
      <c r="AV465" s="10">
        <v>8</v>
      </c>
      <c r="AW465" s="21">
        <f>AV465/AD465*100</f>
        <v>88.888888888888886</v>
      </c>
      <c r="AX465">
        <v>3</v>
      </c>
      <c r="AZ465" t="s">
        <v>9361</v>
      </c>
      <c r="BA465" s="22">
        <v>1</v>
      </c>
      <c r="BB465" s="10">
        <v>8</v>
      </c>
      <c r="BC465" s="21">
        <f t="shared" ref="BC465:BC469" si="108">BB465/AD465*100</f>
        <v>88.888888888888886</v>
      </c>
      <c r="BD465">
        <v>3</v>
      </c>
      <c r="BF465" t="s">
        <v>9361</v>
      </c>
      <c r="BG465" s="22">
        <v>1</v>
      </c>
      <c r="BH465" s="10">
        <v>6.4</v>
      </c>
      <c r="BI465" s="10"/>
      <c r="BJ465">
        <v>3</v>
      </c>
      <c r="BL465" t="s">
        <v>9361</v>
      </c>
      <c r="BM465" s="22">
        <v>1</v>
      </c>
      <c r="BN465">
        <v>3</v>
      </c>
      <c r="BP465" t="s">
        <v>9361</v>
      </c>
      <c r="BQ465" s="22">
        <v>1</v>
      </c>
      <c r="BR465" s="10">
        <v>4</v>
      </c>
      <c r="BS465" s="21">
        <f t="shared" si="100"/>
        <v>44.444444444444443</v>
      </c>
      <c r="BT465" s="10"/>
      <c r="BU465" s="10">
        <v>3</v>
      </c>
      <c r="BV465" s="10"/>
      <c r="BW465" s="10" t="s">
        <v>9361</v>
      </c>
      <c r="BX465" s="22">
        <v>1</v>
      </c>
      <c r="BY465" s="10">
        <v>3</v>
      </c>
      <c r="BZ465" s="21">
        <f>BY465/AD465*100</f>
        <v>33.333333333333329</v>
      </c>
      <c r="CA465" s="10">
        <v>2</v>
      </c>
      <c r="CB465" s="10">
        <v>3</v>
      </c>
      <c r="CC465" s="10"/>
      <c r="CD465" s="10" t="s">
        <v>9361</v>
      </c>
      <c r="CE465" s="22">
        <v>0</v>
      </c>
      <c r="CF465" s="10"/>
    </row>
    <row r="466" spans="1:84" ht="15" hidden="1" customHeight="1" x14ac:dyDescent="0.2">
      <c r="A466">
        <v>465</v>
      </c>
      <c r="B466">
        <v>505</v>
      </c>
      <c r="C466" s="1">
        <v>44959.027083333334</v>
      </c>
      <c r="D466" s="1">
        <v>44961.9375</v>
      </c>
      <c r="E466">
        <v>0</v>
      </c>
      <c r="F466" t="s">
        <v>2997</v>
      </c>
      <c r="G466">
        <v>100</v>
      </c>
      <c r="H466">
        <v>251455</v>
      </c>
      <c r="I466">
        <v>1</v>
      </c>
      <c r="J466" s="1">
        <v>44961.9375</v>
      </c>
      <c r="K466" t="s">
        <v>9375</v>
      </c>
      <c r="L466" t="s">
        <v>242</v>
      </c>
      <c r="M466" t="s">
        <v>242</v>
      </c>
      <c r="N466" t="s">
        <v>9376</v>
      </c>
      <c r="O466" t="s">
        <v>9377</v>
      </c>
      <c r="P466">
        <v>34.185600000000001</v>
      </c>
      <c r="Q466">
        <v>-119.2137</v>
      </c>
      <c r="R466" t="s">
        <v>245</v>
      </c>
      <c r="S466" t="s">
        <v>246</v>
      </c>
      <c r="T466" t="s">
        <v>9378</v>
      </c>
      <c r="U466" t="s">
        <v>9379</v>
      </c>
      <c r="V466" t="s">
        <v>9380</v>
      </c>
      <c r="W466">
        <v>7374</v>
      </c>
      <c r="X466" t="s">
        <v>476</v>
      </c>
      <c r="Y466" t="s">
        <v>9381</v>
      </c>
      <c r="Z466">
        <v>2020</v>
      </c>
      <c r="AA466">
        <v>0</v>
      </c>
      <c r="AD466">
        <v>11</v>
      </c>
      <c r="AE466">
        <v>3</v>
      </c>
      <c r="AG466" t="s">
        <v>9382</v>
      </c>
      <c r="AH466" s="27">
        <v>1</v>
      </c>
      <c r="AI466">
        <v>5</v>
      </c>
      <c r="AJ466" s="21">
        <f t="shared" si="101"/>
        <v>45.454545454545453</v>
      </c>
      <c r="AK466" s="27">
        <v>1</v>
      </c>
      <c r="AL466">
        <v>1</v>
      </c>
      <c r="AM466" s="36">
        <f t="shared" si="102"/>
        <v>9.0909090909090917</v>
      </c>
      <c r="AN466" s="27">
        <v>0</v>
      </c>
      <c r="AO466" s="24">
        <v>0</v>
      </c>
      <c r="AP466" s="36">
        <f t="shared" si="106"/>
        <v>0</v>
      </c>
      <c r="AR466">
        <v>3</v>
      </c>
      <c r="AT466" t="s">
        <v>9382</v>
      </c>
      <c r="AU466" s="27">
        <v>1</v>
      </c>
      <c r="AV466">
        <v>10</v>
      </c>
      <c r="AW466" s="21">
        <f>AV466/AD466*100</f>
        <v>90.909090909090907</v>
      </c>
      <c r="AX466">
        <v>3</v>
      </c>
      <c r="AZ466" t="s">
        <v>9382</v>
      </c>
      <c r="BA466" s="27">
        <v>1</v>
      </c>
      <c r="BB466">
        <v>10</v>
      </c>
      <c r="BC466" s="21">
        <f t="shared" si="108"/>
        <v>90.909090909090907</v>
      </c>
      <c r="BD466">
        <v>3</v>
      </c>
      <c r="BF466" t="s">
        <v>9382</v>
      </c>
      <c r="BG466" s="27">
        <v>1</v>
      </c>
      <c r="BH466">
        <v>11</v>
      </c>
      <c r="BJ466">
        <v>3</v>
      </c>
      <c r="BL466" t="s">
        <v>9382</v>
      </c>
      <c r="BM466" s="27">
        <v>1</v>
      </c>
      <c r="BN466">
        <v>3</v>
      </c>
      <c r="BP466" t="s">
        <v>9382</v>
      </c>
      <c r="BQ466" s="27">
        <v>1</v>
      </c>
      <c r="BR466">
        <v>4</v>
      </c>
      <c r="BS466" s="21">
        <f t="shared" si="100"/>
        <v>36.363636363636367</v>
      </c>
      <c r="BU466">
        <v>3</v>
      </c>
      <c r="BW466" t="s">
        <v>9382</v>
      </c>
      <c r="BX466" s="27">
        <v>0</v>
      </c>
      <c r="BY466" s="24">
        <v>0</v>
      </c>
      <c r="BZ466" s="21">
        <f t="shared" ref="BZ466:BZ468" si="109">BY466/AD466*100</f>
        <v>0</v>
      </c>
      <c r="CA466" t="s">
        <v>242</v>
      </c>
      <c r="CB466" t="s">
        <v>242</v>
      </c>
      <c r="CE466" s="27">
        <v>0</v>
      </c>
    </row>
    <row r="467" spans="1:84" ht="15" hidden="1" customHeight="1" x14ac:dyDescent="0.2">
      <c r="A467">
        <v>466</v>
      </c>
      <c r="B467">
        <v>506</v>
      </c>
      <c r="C467" s="1">
        <v>44961.938194444447</v>
      </c>
      <c r="D467" s="1">
        <v>44961.97152777778</v>
      </c>
      <c r="E467">
        <v>0</v>
      </c>
      <c r="F467" t="s">
        <v>2997</v>
      </c>
      <c r="G467">
        <v>100</v>
      </c>
      <c r="H467">
        <v>2884</v>
      </c>
      <c r="I467">
        <v>1</v>
      </c>
      <c r="J467" s="1">
        <v>44961.97152777778</v>
      </c>
      <c r="K467" t="s">
        <v>9397</v>
      </c>
      <c r="L467" t="s">
        <v>242</v>
      </c>
      <c r="M467" t="s">
        <v>242</v>
      </c>
      <c r="N467" t="s">
        <v>9398</v>
      </c>
      <c r="O467" t="s">
        <v>9399</v>
      </c>
      <c r="P467">
        <v>34.185600000000001</v>
      </c>
      <c r="Q467">
        <v>-119.2137</v>
      </c>
      <c r="R467" t="s">
        <v>245</v>
      </c>
      <c r="S467" t="s">
        <v>246</v>
      </c>
      <c r="T467" t="s">
        <v>9400</v>
      </c>
      <c r="U467" t="s">
        <v>9401</v>
      </c>
      <c r="V467" t="s">
        <v>9402</v>
      </c>
      <c r="W467">
        <v>2834</v>
      </c>
      <c r="X467" t="s">
        <v>350</v>
      </c>
      <c r="Y467" t="s">
        <v>974</v>
      </c>
      <c r="Z467">
        <v>2020</v>
      </c>
      <c r="AA467">
        <v>0</v>
      </c>
      <c r="AD467">
        <v>13</v>
      </c>
      <c r="AE467">
        <v>3</v>
      </c>
      <c r="AG467" t="s">
        <v>9403</v>
      </c>
      <c r="AH467" s="27">
        <v>1</v>
      </c>
      <c r="AI467">
        <v>10</v>
      </c>
      <c r="AJ467" s="21">
        <f t="shared" si="101"/>
        <v>76.923076923076934</v>
      </c>
      <c r="AK467" s="27">
        <v>0</v>
      </c>
      <c r="AL467" s="24">
        <v>0</v>
      </c>
      <c r="AM467" s="36">
        <f>AL467/AD467*100</f>
        <v>0</v>
      </c>
      <c r="AN467" s="27">
        <v>0</v>
      </c>
      <c r="AO467" s="24">
        <v>0</v>
      </c>
      <c r="AP467" s="36">
        <f t="shared" si="106"/>
        <v>0</v>
      </c>
      <c r="AQ467" s="2" t="s">
        <v>9404</v>
      </c>
      <c r="AR467">
        <v>3</v>
      </c>
      <c r="AT467" t="s">
        <v>9403</v>
      </c>
      <c r="AU467" s="27">
        <v>0</v>
      </c>
      <c r="AV467" t="s">
        <v>242</v>
      </c>
      <c r="AW467" s="21" t="s">
        <v>242</v>
      </c>
      <c r="AX467" t="s">
        <v>242</v>
      </c>
      <c r="BA467" s="27">
        <v>1</v>
      </c>
      <c r="BB467">
        <v>9</v>
      </c>
      <c r="BC467" s="21">
        <f t="shared" si="108"/>
        <v>69.230769230769226</v>
      </c>
      <c r="BD467">
        <v>3</v>
      </c>
      <c r="BF467" t="s">
        <v>9403</v>
      </c>
      <c r="BG467" s="27">
        <v>1</v>
      </c>
      <c r="BH467">
        <v>1</v>
      </c>
      <c r="BJ467">
        <v>3</v>
      </c>
      <c r="BL467" t="s">
        <v>9403</v>
      </c>
      <c r="BM467" s="27">
        <v>1</v>
      </c>
      <c r="BN467">
        <v>3</v>
      </c>
      <c r="BP467" t="s">
        <v>9403</v>
      </c>
      <c r="BQ467" s="27">
        <v>1</v>
      </c>
      <c r="BR467">
        <v>3</v>
      </c>
      <c r="BS467" s="21">
        <f t="shared" si="100"/>
        <v>23.076923076923077</v>
      </c>
      <c r="BU467">
        <v>3</v>
      </c>
      <c r="BW467" t="s">
        <v>9403</v>
      </c>
      <c r="BX467" s="27">
        <v>0</v>
      </c>
      <c r="BY467" s="24">
        <v>0</v>
      </c>
      <c r="BZ467" s="21">
        <f t="shared" si="109"/>
        <v>0</v>
      </c>
      <c r="CA467" t="s">
        <v>242</v>
      </c>
      <c r="CB467" t="s">
        <v>242</v>
      </c>
      <c r="CE467" s="27">
        <v>0</v>
      </c>
    </row>
    <row r="468" spans="1:84" ht="15" hidden="1" customHeight="1" x14ac:dyDescent="0.2">
      <c r="A468">
        <v>467</v>
      </c>
      <c r="B468">
        <v>507</v>
      </c>
      <c r="C468" s="1">
        <v>44961.972222222219</v>
      </c>
      <c r="D468" s="1">
        <v>44962.006249999999</v>
      </c>
      <c r="E468">
        <v>0</v>
      </c>
      <c r="F468" t="s">
        <v>2997</v>
      </c>
      <c r="G468">
        <v>100</v>
      </c>
      <c r="H468">
        <v>2982</v>
      </c>
      <c r="I468">
        <v>1</v>
      </c>
      <c r="J468" s="1">
        <v>44962.006249999999</v>
      </c>
      <c r="K468" t="s">
        <v>9418</v>
      </c>
      <c r="L468" t="s">
        <v>242</v>
      </c>
      <c r="M468" t="s">
        <v>242</v>
      </c>
      <c r="N468" t="s">
        <v>9419</v>
      </c>
      <c r="O468" t="s">
        <v>9420</v>
      </c>
      <c r="P468">
        <v>34.185600000000001</v>
      </c>
      <c r="Q468">
        <v>-119.2137</v>
      </c>
      <c r="R468" t="s">
        <v>245</v>
      </c>
      <c r="S468" t="s">
        <v>246</v>
      </c>
      <c r="T468" t="s">
        <v>9421</v>
      </c>
      <c r="U468" t="s">
        <v>9422</v>
      </c>
      <c r="V468">
        <v>929740108</v>
      </c>
      <c r="W468">
        <v>3743</v>
      </c>
      <c r="X468" t="s">
        <v>476</v>
      </c>
      <c r="Y468" t="s">
        <v>9423</v>
      </c>
      <c r="Z468">
        <v>2020</v>
      </c>
      <c r="AA468">
        <v>0</v>
      </c>
      <c r="AD468">
        <v>11</v>
      </c>
      <c r="AE468">
        <v>3</v>
      </c>
      <c r="AG468" t="s">
        <v>9424</v>
      </c>
      <c r="AH468" s="27">
        <v>1</v>
      </c>
      <c r="AI468">
        <v>2</v>
      </c>
      <c r="AJ468" s="21">
        <f t="shared" si="101"/>
        <v>18.181818181818183</v>
      </c>
      <c r="AK468" s="27">
        <v>1</v>
      </c>
      <c r="AL468">
        <v>1</v>
      </c>
      <c r="AM468" s="36">
        <f t="shared" si="102"/>
        <v>9.0909090909090917</v>
      </c>
      <c r="AN468" s="27">
        <v>0</v>
      </c>
      <c r="AO468" s="24">
        <v>0</v>
      </c>
      <c r="AP468" s="36">
        <f t="shared" si="106"/>
        <v>0</v>
      </c>
      <c r="AR468">
        <v>3</v>
      </c>
      <c r="AT468" t="s">
        <v>9424</v>
      </c>
      <c r="AU468" s="27">
        <v>1</v>
      </c>
      <c r="AV468">
        <v>9</v>
      </c>
      <c r="AW468" s="21">
        <f>AV468/AD468*100</f>
        <v>81.818181818181827</v>
      </c>
      <c r="AX468">
        <v>3</v>
      </c>
      <c r="AZ468" t="s">
        <v>9424</v>
      </c>
      <c r="BA468" s="27">
        <v>1</v>
      </c>
      <c r="BB468">
        <v>9</v>
      </c>
      <c r="BC468" s="21">
        <f t="shared" si="108"/>
        <v>81.818181818181827</v>
      </c>
      <c r="BD468">
        <v>3</v>
      </c>
      <c r="BF468" t="s">
        <v>9424</v>
      </c>
      <c r="BG468" s="27">
        <v>1</v>
      </c>
      <c r="BH468">
        <v>9.5</v>
      </c>
      <c r="BJ468">
        <v>3</v>
      </c>
      <c r="BL468" t="s">
        <v>9424</v>
      </c>
      <c r="BM468" s="27">
        <v>1</v>
      </c>
      <c r="BN468">
        <v>3</v>
      </c>
      <c r="BP468" t="s">
        <v>9424</v>
      </c>
      <c r="BQ468" s="27">
        <v>1</v>
      </c>
      <c r="BR468">
        <v>2</v>
      </c>
      <c r="BS468" s="21">
        <f t="shared" si="100"/>
        <v>18.181818181818183</v>
      </c>
      <c r="BU468">
        <v>3</v>
      </c>
      <c r="BW468" t="s">
        <v>9424</v>
      </c>
      <c r="BX468" s="27">
        <v>0</v>
      </c>
      <c r="BY468" s="24">
        <v>0</v>
      </c>
      <c r="BZ468" s="21">
        <f t="shared" si="109"/>
        <v>0</v>
      </c>
      <c r="CA468" t="s">
        <v>242</v>
      </c>
      <c r="CB468" t="s">
        <v>242</v>
      </c>
      <c r="CE468" s="27">
        <v>0</v>
      </c>
    </row>
    <row r="469" spans="1:84" ht="15" hidden="1" customHeight="1" x14ac:dyDescent="0.2">
      <c r="A469">
        <v>468</v>
      </c>
      <c r="B469">
        <v>508</v>
      </c>
      <c r="C469" s="1">
        <v>44961.77847222222</v>
      </c>
      <c r="D469" s="1">
        <v>44963.600694444445</v>
      </c>
      <c r="E469">
        <v>0</v>
      </c>
      <c r="F469" t="s">
        <v>9437</v>
      </c>
      <c r="G469">
        <v>100</v>
      </c>
      <c r="H469">
        <v>157462</v>
      </c>
      <c r="I469">
        <v>1</v>
      </c>
      <c r="J469" s="1">
        <v>44963.600694444445</v>
      </c>
      <c r="K469" t="s">
        <v>9438</v>
      </c>
      <c r="L469" t="s">
        <v>242</v>
      </c>
      <c r="M469" t="s">
        <v>242</v>
      </c>
      <c r="N469" t="s">
        <v>9439</v>
      </c>
      <c r="O469" t="s">
        <v>9440</v>
      </c>
      <c r="P469">
        <v>34.064799999999998</v>
      </c>
      <c r="Q469">
        <v>-118.4414</v>
      </c>
      <c r="R469" t="s">
        <v>245</v>
      </c>
      <c r="S469" t="s">
        <v>246</v>
      </c>
      <c r="T469" t="s">
        <v>9441</v>
      </c>
      <c r="U469" t="s">
        <v>9442</v>
      </c>
      <c r="V469" t="s">
        <v>9443</v>
      </c>
      <c r="W469">
        <v>2836</v>
      </c>
      <c r="X469" t="s">
        <v>350</v>
      </c>
      <c r="Y469" t="s">
        <v>9444</v>
      </c>
      <c r="Z469">
        <v>2022</v>
      </c>
      <c r="AA469">
        <v>0</v>
      </c>
      <c r="AD469">
        <v>9</v>
      </c>
      <c r="AE469">
        <v>1</v>
      </c>
      <c r="AG469" t="s">
        <v>9445</v>
      </c>
      <c r="AH469" s="27">
        <v>1</v>
      </c>
      <c r="AI469">
        <v>1</v>
      </c>
      <c r="AJ469" s="21">
        <f t="shared" si="101"/>
        <v>11.111111111111111</v>
      </c>
      <c r="AK469" s="27">
        <v>0</v>
      </c>
      <c r="AL469" s="24">
        <v>0</v>
      </c>
      <c r="AM469" s="36">
        <f t="shared" si="102"/>
        <v>0</v>
      </c>
      <c r="AN469" s="27">
        <v>0</v>
      </c>
      <c r="AO469" s="24">
        <v>0</v>
      </c>
      <c r="AP469" s="36">
        <f t="shared" si="106"/>
        <v>0</v>
      </c>
      <c r="AR469">
        <v>3</v>
      </c>
      <c r="AT469" t="s">
        <v>9446</v>
      </c>
      <c r="AU469" s="27">
        <v>0</v>
      </c>
      <c r="AV469" t="s">
        <v>242</v>
      </c>
      <c r="AW469" s="21" t="s">
        <v>242</v>
      </c>
      <c r="AX469" t="s">
        <v>242</v>
      </c>
      <c r="BA469" s="27">
        <v>1</v>
      </c>
      <c r="BB469">
        <v>8</v>
      </c>
      <c r="BC469" s="21">
        <f t="shared" si="108"/>
        <v>88.888888888888886</v>
      </c>
      <c r="BD469">
        <v>3</v>
      </c>
      <c r="BF469" t="s">
        <v>9446</v>
      </c>
      <c r="BG469" s="27">
        <v>1</v>
      </c>
      <c r="BH469">
        <v>11</v>
      </c>
      <c r="BJ469">
        <v>3</v>
      </c>
      <c r="BL469" t="s">
        <v>9446</v>
      </c>
      <c r="BM469" s="27">
        <v>1</v>
      </c>
      <c r="BN469">
        <v>3</v>
      </c>
      <c r="BP469" t="s">
        <v>9446</v>
      </c>
      <c r="BQ469" s="27">
        <v>1</v>
      </c>
      <c r="BR469">
        <v>2</v>
      </c>
      <c r="BS469" s="21">
        <f t="shared" si="100"/>
        <v>22.222222222222221</v>
      </c>
      <c r="BU469">
        <v>3</v>
      </c>
      <c r="BW469" t="s">
        <v>9446</v>
      </c>
      <c r="BX469" s="27">
        <v>1</v>
      </c>
      <c r="BY469">
        <v>1</v>
      </c>
      <c r="BZ469" s="21">
        <f>BY469/AD469*100</f>
        <v>11.111111111111111</v>
      </c>
      <c r="CA469">
        <v>1</v>
      </c>
      <c r="CB469">
        <v>3</v>
      </c>
      <c r="CD469" t="s">
        <v>9446</v>
      </c>
      <c r="CE469" s="27">
        <v>0</v>
      </c>
    </row>
    <row r="470" spans="1:84" ht="15" hidden="1" customHeight="1" x14ac:dyDescent="0.2">
      <c r="A470">
        <v>469</v>
      </c>
      <c r="B470">
        <v>509</v>
      </c>
      <c r="C470" s="1">
        <v>44963.579861111109</v>
      </c>
      <c r="D470" s="1">
        <v>44963.742361111108</v>
      </c>
      <c r="E470">
        <v>0</v>
      </c>
      <c r="F470" t="s">
        <v>9437</v>
      </c>
      <c r="G470">
        <v>100</v>
      </c>
      <c r="H470">
        <v>14049</v>
      </c>
      <c r="I470">
        <v>1</v>
      </c>
      <c r="J470" s="1">
        <v>44963.742361111108</v>
      </c>
      <c r="K470" t="s">
        <v>9453</v>
      </c>
      <c r="L470" t="s">
        <v>242</v>
      </c>
      <c r="M470" t="s">
        <v>242</v>
      </c>
      <c r="N470" t="s">
        <v>9454</v>
      </c>
      <c r="O470" t="s">
        <v>9455</v>
      </c>
      <c r="P470">
        <v>34.064799999999998</v>
      </c>
      <c r="Q470">
        <v>-118.4414</v>
      </c>
      <c r="R470" t="s">
        <v>245</v>
      </c>
      <c r="S470" t="s">
        <v>246</v>
      </c>
      <c r="T470" t="s">
        <v>9456</v>
      </c>
      <c r="U470" t="s">
        <v>9457</v>
      </c>
      <c r="V470" t="s">
        <v>9458</v>
      </c>
      <c r="W470">
        <v>2080</v>
      </c>
      <c r="X470" t="s">
        <v>326</v>
      </c>
      <c r="Y470" t="s">
        <v>1332</v>
      </c>
      <c r="Z470">
        <v>2022</v>
      </c>
      <c r="AA470">
        <v>0</v>
      </c>
      <c r="AD470">
        <v>13</v>
      </c>
      <c r="AE470">
        <v>3</v>
      </c>
      <c r="AG470" t="s">
        <v>9459</v>
      </c>
      <c r="AH470" s="27">
        <v>1</v>
      </c>
      <c r="AI470">
        <v>1</v>
      </c>
      <c r="AJ470" s="21">
        <f t="shared" si="101"/>
        <v>7.6923076923076925</v>
      </c>
      <c r="AK470" s="27">
        <v>0</v>
      </c>
      <c r="AL470" s="24">
        <v>0</v>
      </c>
      <c r="AM470" s="36">
        <f t="shared" si="102"/>
        <v>0</v>
      </c>
      <c r="AN470" s="27">
        <v>0</v>
      </c>
      <c r="AO470" s="24">
        <v>0</v>
      </c>
      <c r="AP470" s="36">
        <f t="shared" si="106"/>
        <v>0</v>
      </c>
      <c r="AR470">
        <v>3</v>
      </c>
      <c r="AT470" t="s">
        <v>9460</v>
      </c>
      <c r="AU470" s="27">
        <v>0</v>
      </c>
      <c r="AV470" t="s">
        <v>242</v>
      </c>
      <c r="AW470" s="21" t="s">
        <v>242</v>
      </c>
      <c r="AX470" t="s">
        <v>242</v>
      </c>
      <c r="BA470" s="27">
        <v>0</v>
      </c>
      <c r="BB470" t="s">
        <v>242</v>
      </c>
      <c r="BC470" s="21" t="s">
        <v>242</v>
      </c>
      <c r="BD470" t="s">
        <v>242</v>
      </c>
      <c r="BG470" s="27">
        <v>1</v>
      </c>
      <c r="BH470">
        <v>12.8</v>
      </c>
      <c r="BJ470">
        <v>3</v>
      </c>
      <c r="BL470" t="s">
        <v>9460</v>
      </c>
      <c r="BM470" s="27">
        <v>0</v>
      </c>
      <c r="BN470" t="s">
        <v>242</v>
      </c>
      <c r="BQ470" s="27">
        <v>1</v>
      </c>
      <c r="BR470">
        <v>4</v>
      </c>
      <c r="BS470" s="21">
        <f t="shared" si="100"/>
        <v>30.76923076923077</v>
      </c>
      <c r="BU470">
        <v>3</v>
      </c>
      <c r="BW470" t="s">
        <v>9460</v>
      </c>
      <c r="BX470" s="27">
        <v>0</v>
      </c>
      <c r="BY470" s="24">
        <v>0</v>
      </c>
      <c r="BZ470" s="21">
        <f>BY470/AD470*100</f>
        <v>0</v>
      </c>
      <c r="CA470" t="s">
        <v>242</v>
      </c>
      <c r="CB470" t="s">
        <v>242</v>
      </c>
      <c r="CE470" s="27">
        <v>0</v>
      </c>
    </row>
    <row r="471" spans="1:84" ht="15" hidden="1" customHeight="1" x14ac:dyDescent="0.2">
      <c r="A471">
        <v>470</v>
      </c>
      <c r="B471">
        <v>511</v>
      </c>
      <c r="C471" s="1">
        <v>44963.588888888888</v>
      </c>
      <c r="D471" s="1">
        <v>44964.75</v>
      </c>
      <c r="E471">
        <v>0</v>
      </c>
      <c r="F471" t="s">
        <v>2969</v>
      </c>
      <c r="G471">
        <v>100</v>
      </c>
      <c r="H471">
        <v>100305</v>
      </c>
      <c r="I471">
        <v>1</v>
      </c>
      <c r="J471" s="1">
        <v>44964.75</v>
      </c>
      <c r="K471" t="s">
        <v>9472</v>
      </c>
      <c r="L471" t="s">
        <v>242</v>
      </c>
      <c r="M471" t="s">
        <v>242</v>
      </c>
      <c r="N471" t="s">
        <v>9473</v>
      </c>
      <c r="O471" t="s">
        <v>9474</v>
      </c>
      <c r="P471">
        <v>34.064799999999998</v>
      </c>
      <c r="Q471">
        <v>-118.4414</v>
      </c>
      <c r="R471" t="s">
        <v>245</v>
      </c>
      <c r="S471" t="s">
        <v>246</v>
      </c>
      <c r="T471" t="s">
        <v>9475</v>
      </c>
      <c r="U471" t="s">
        <v>9476</v>
      </c>
      <c r="V471" t="s">
        <v>9477</v>
      </c>
      <c r="W471">
        <v>4931</v>
      </c>
      <c r="X471" t="s">
        <v>490</v>
      </c>
      <c r="Y471" t="s">
        <v>491</v>
      </c>
      <c r="Z471">
        <v>2020</v>
      </c>
      <c r="AA471">
        <v>0.5</v>
      </c>
      <c r="AB471">
        <v>15</v>
      </c>
      <c r="AC471" t="s">
        <v>9478</v>
      </c>
      <c r="AD471">
        <v>12</v>
      </c>
      <c r="AE471">
        <v>3</v>
      </c>
      <c r="AG471" t="s">
        <v>9479</v>
      </c>
      <c r="AH471" s="27">
        <v>1</v>
      </c>
      <c r="AI471">
        <v>12</v>
      </c>
      <c r="AJ471" s="21">
        <f t="shared" si="101"/>
        <v>100</v>
      </c>
      <c r="AK471" s="27">
        <v>1</v>
      </c>
      <c r="AL471">
        <v>3</v>
      </c>
      <c r="AM471" s="36">
        <f t="shared" si="102"/>
        <v>25</v>
      </c>
      <c r="AN471" s="27">
        <v>0</v>
      </c>
      <c r="AO471" s="24">
        <v>0</v>
      </c>
      <c r="AP471" s="36">
        <f t="shared" si="106"/>
        <v>0</v>
      </c>
      <c r="AQ471" s="2" t="s">
        <v>9480</v>
      </c>
      <c r="AR471">
        <v>3</v>
      </c>
      <c r="AT471" t="s">
        <v>9479</v>
      </c>
      <c r="AU471" s="27">
        <v>1</v>
      </c>
      <c r="AV471">
        <v>10</v>
      </c>
      <c r="AW471" s="21">
        <f t="shared" ref="AW471:AW492" si="110">AV471/AD471*100</f>
        <v>83.333333333333343</v>
      </c>
      <c r="AX471">
        <v>3</v>
      </c>
      <c r="AZ471" t="s">
        <v>9479</v>
      </c>
      <c r="BA471" s="27">
        <v>1</v>
      </c>
      <c r="BB471">
        <v>10</v>
      </c>
      <c r="BC471" s="21">
        <f t="shared" ref="BC471:BC496" si="111">BB471/AD471*100</f>
        <v>83.333333333333343</v>
      </c>
      <c r="BD471">
        <v>3</v>
      </c>
      <c r="BF471" t="s">
        <v>9479</v>
      </c>
      <c r="BG471" s="27">
        <v>1</v>
      </c>
      <c r="BH471">
        <v>8</v>
      </c>
      <c r="BJ471">
        <v>3</v>
      </c>
      <c r="BL471" t="s">
        <v>9479</v>
      </c>
      <c r="BM471" s="27">
        <v>1</v>
      </c>
      <c r="BN471">
        <v>3</v>
      </c>
      <c r="BP471" t="s">
        <v>9479</v>
      </c>
      <c r="BQ471" s="27">
        <v>1</v>
      </c>
      <c r="BR471">
        <v>3</v>
      </c>
      <c r="BS471" s="21">
        <f t="shared" si="100"/>
        <v>25</v>
      </c>
      <c r="BU471">
        <v>3</v>
      </c>
      <c r="BW471" t="s">
        <v>9479</v>
      </c>
      <c r="BX471" s="27">
        <v>1</v>
      </c>
      <c r="BY471">
        <v>5</v>
      </c>
      <c r="BZ471" s="21">
        <f>BY471/AD471*100</f>
        <v>41.666666666666671</v>
      </c>
      <c r="CA471">
        <v>2</v>
      </c>
      <c r="CB471">
        <v>3</v>
      </c>
      <c r="CD471" t="s">
        <v>9479</v>
      </c>
      <c r="CE471" s="27">
        <v>0</v>
      </c>
    </row>
    <row r="472" spans="1:84" ht="15" hidden="1" customHeight="1" x14ac:dyDescent="0.2">
      <c r="A472">
        <v>471</v>
      </c>
      <c r="B472">
        <v>512</v>
      </c>
      <c r="C472" s="1">
        <v>44964.750694444447</v>
      </c>
      <c r="D472" s="1">
        <v>44964.765972222223</v>
      </c>
      <c r="E472">
        <v>0</v>
      </c>
      <c r="F472" t="s">
        <v>2969</v>
      </c>
      <c r="G472">
        <v>100</v>
      </c>
      <c r="H472">
        <v>1361</v>
      </c>
      <c r="I472">
        <v>1</v>
      </c>
      <c r="J472" s="1">
        <v>44964.765972222223</v>
      </c>
      <c r="K472" t="s">
        <v>9503</v>
      </c>
      <c r="L472" t="s">
        <v>242</v>
      </c>
      <c r="M472" t="s">
        <v>242</v>
      </c>
      <c r="N472" t="s">
        <v>9504</v>
      </c>
      <c r="O472" t="s">
        <v>9505</v>
      </c>
      <c r="P472">
        <v>34.064799999999998</v>
      </c>
      <c r="Q472">
        <v>-118.4414</v>
      </c>
      <c r="R472" t="s">
        <v>245</v>
      </c>
      <c r="S472" t="s">
        <v>246</v>
      </c>
      <c r="U472" t="s">
        <v>9506</v>
      </c>
      <c r="V472" t="s">
        <v>9507</v>
      </c>
      <c r="W472">
        <v>6411</v>
      </c>
      <c r="X472" t="s">
        <v>319</v>
      </c>
      <c r="Y472" t="s">
        <v>608</v>
      </c>
      <c r="Z472">
        <v>2020</v>
      </c>
      <c r="AA472">
        <v>0</v>
      </c>
      <c r="AD472">
        <v>9</v>
      </c>
      <c r="AE472">
        <v>3</v>
      </c>
      <c r="AG472" t="s">
        <v>9508</v>
      </c>
      <c r="AH472" s="27">
        <v>1</v>
      </c>
      <c r="AI472">
        <v>4</v>
      </c>
      <c r="AJ472" s="21">
        <f t="shared" si="101"/>
        <v>44.444444444444443</v>
      </c>
      <c r="AK472" s="27">
        <v>0</v>
      </c>
      <c r="AL472" s="24">
        <v>0</v>
      </c>
      <c r="AM472" s="36">
        <f>AL472/AD472*100</f>
        <v>0</v>
      </c>
      <c r="AN472" s="27">
        <v>0</v>
      </c>
      <c r="AO472" s="24">
        <v>0</v>
      </c>
      <c r="AP472" s="36">
        <f t="shared" si="106"/>
        <v>0</v>
      </c>
      <c r="AQ472" s="2" t="s">
        <v>9509</v>
      </c>
      <c r="AR472">
        <v>3</v>
      </c>
      <c r="AT472" t="s">
        <v>9508</v>
      </c>
      <c r="AU472" s="27">
        <v>1</v>
      </c>
      <c r="AV472">
        <v>8</v>
      </c>
      <c r="AW472" s="21">
        <f t="shared" si="110"/>
        <v>88.888888888888886</v>
      </c>
      <c r="AX472">
        <v>3</v>
      </c>
      <c r="AZ472" t="s">
        <v>9508</v>
      </c>
      <c r="BA472" s="27">
        <v>1</v>
      </c>
      <c r="BB472">
        <v>8</v>
      </c>
      <c r="BC472" s="21">
        <f t="shared" si="111"/>
        <v>88.888888888888886</v>
      </c>
      <c r="BD472">
        <v>3</v>
      </c>
      <c r="BF472" t="s">
        <v>9508</v>
      </c>
      <c r="BG472" s="27">
        <v>1</v>
      </c>
      <c r="BH472">
        <v>4</v>
      </c>
      <c r="BJ472">
        <v>3</v>
      </c>
      <c r="BL472" t="s">
        <v>9508</v>
      </c>
      <c r="BM472" s="27">
        <v>1</v>
      </c>
      <c r="BN472">
        <v>3</v>
      </c>
      <c r="BP472" t="s">
        <v>9508</v>
      </c>
      <c r="BQ472" s="27">
        <v>1</v>
      </c>
      <c r="BR472">
        <v>3</v>
      </c>
      <c r="BS472" s="21">
        <f t="shared" si="100"/>
        <v>33.333333333333329</v>
      </c>
      <c r="BU472">
        <v>3</v>
      </c>
      <c r="BW472" t="s">
        <v>9508</v>
      </c>
      <c r="BX472" s="27">
        <v>1</v>
      </c>
      <c r="BY472">
        <v>2</v>
      </c>
      <c r="BZ472" s="21">
        <f>BY472/AD472*100</f>
        <v>22.222222222222221</v>
      </c>
      <c r="CA472">
        <v>2</v>
      </c>
      <c r="CB472">
        <v>3</v>
      </c>
      <c r="CD472" t="s">
        <v>9508</v>
      </c>
      <c r="CE472" s="27">
        <v>0</v>
      </c>
    </row>
    <row r="473" spans="1:84" ht="15" hidden="1" customHeight="1" x14ac:dyDescent="0.2">
      <c r="A473">
        <v>472</v>
      </c>
      <c r="B473">
        <v>513</v>
      </c>
      <c r="C473" s="1">
        <v>44964.765972222223</v>
      </c>
      <c r="D473" s="1">
        <v>44964.802083333336</v>
      </c>
      <c r="E473">
        <v>0</v>
      </c>
      <c r="F473" t="s">
        <v>2969</v>
      </c>
      <c r="G473">
        <v>100</v>
      </c>
      <c r="H473">
        <v>3121</v>
      </c>
      <c r="I473">
        <v>1</v>
      </c>
      <c r="J473" s="1">
        <v>44964.802083333336</v>
      </c>
      <c r="K473" t="s">
        <v>9517</v>
      </c>
      <c r="L473" t="s">
        <v>242</v>
      </c>
      <c r="M473" t="s">
        <v>242</v>
      </c>
      <c r="N473" t="s">
        <v>9518</v>
      </c>
      <c r="O473" t="s">
        <v>9519</v>
      </c>
      <c r="P473">
        <v>34.054400000000001</v>
      </c>
      <c r="Q473">
        <v>-118.2441</v>
      </c>
      <c r="R473" t="s">
        <v>245</v>
      </c>
      <c r="S473" t="s">
        <v>246</v>
      </c>
      <c r="T473" t="s">
        <v>9520</v>
      </c>
      <c r="U473" t="s">
        <v>9521</v>
      </c>
      <c r="V473">
        <v>969457100</v>
      </c>
      <c r="W473">
        <v>4922</v>
      </c>
      <c r="X473" t="s">
        <v>248</v>
      </c>
      <c r="Y473" t="s">
        <v>7775</v>
      </c>
      <c r="Z473">
        <v>2020</v>
      </c>
      <c r="AA473">
        <v>0.5</v>
      </c>
      <c r="AB473">
        <v>9</v>
      </c>
      <c r="AD473">
        <v>11</v>
      </c>
      <c r="AE473">
        <v>3</v>
      </c>
      <c r="AG473" t="s">
        <v>9522</v>
      </c>
      <c r="AH473" s="27">
        <v>1</v>
      </c>
      <c r="AI473">
        <v>6</v>
      </c>
      <c r="AJ473" s="21">
        <f t="shared" si="101"/>
        <v>54.54545454545454</v>
      </c>
      <c r="AK473" s="27">
        <v>1</v>
      </c>
      <c r="AL473">
        <v>5</v>
      </c>
      <c r="AM473" s="36">
        <f t="shared" si="102"/>
        <v>45.454545454545453</v>
      </c>
      <c r="AN473" s="27">
        <v>0</v>
      </c>
      <c r="AO473" s="24">
        <v>0</v>
      </c>
      <c r="AP473" s="36">
        <f t="shared" si="106"/>
        <v>0</v>
      </c>
      <c r="AQ473" s="2" t="s">
        <v>9523</v>
      </c>
      <c r="AR473">
        <v>3</v>
      </c>
      <c r="AT473" t="s">
        <v>9522</v>
      </c>
      <c r="AU473" s="27">
        <v>1</v>
      </c>
      <c r="AV473">
        <v>10</v>
      </c>
      <c r="AW473" s="21">
        <f t="shared" si="110"/>
        <v>90.909090909090907</v>
      </c>
      <c r="AX473">
        <v>3</v>
      </c>
      <c r="AZ473" t="s">
        <v>9522</v>
      </c>
      <c r="BA473" s="27">
        <v>1</v>
      </c>
      <c r="BB473">
        <v>10</v>
      </c>
      <c r="BC473" s="21">
        <f t="shared" si="111"/>
        <v>90.909090909090907</v>
      </c>
      <c r="BD473">
        <v>3</v>
      </c>
      <c r="BF473" t="s">
        <v>9522</v>
      </c>
      <c r="BG473" s="27">
        <v>1</v>
      </c>
      <c r="BH473">
        <v>4.4000000000000004</v>
      </c>
      <c r="BJ473">
        <v>3</v>
      </c>
      <c r="BL473" t="s">
        <v>9522</v>
      </c>
      <c r="BM473" s="27">
        <v>1</v>
      </c>
      <c r="BN473">
        <v>3</v>
      </c>
      <c r="BP473" t="s">
        <v>9522</v>
      </c>
      <c r="BQ473" s="27">
        <v>1</v>
      </c>
      <c r="BR473">
        <v>2</v>
      </c>
      <c r="BS473" s="21">
        <f t="shared" si="100"/>
        <v>18.181818181818183</v>
      </c>
      <c r="BU473">
        <v>3</v>
      </c>
      <c r="BW473" t="s">
        <v>9522</v>
      </c>
      <c r="BX473" s="27">
        <v>0</v>
      </c>
      <c r="BY473" s="24">
        <v>0</v>
      </c>
      <c r="BZ473" s="21">
        <f t="shared" ref="BZ473:BZ475" si="112">BY473/AD473*100</f>
        <v>0</v>
      </c>
      <c r="CA473" t="s">
        <v>242</v>
      </c>
      <c r="CB473" t="s">
        <v>242</v>
      </c>
      <c r="CE473" s="27">
        <v>0</v>
      </c>
    </row>
    <row r="474" spans="1:84" ht="15" hidden="1" customHeight="1" x14ac:dyDescent="0.2">
      <c r="A474">
        <v>473</v>
      </c>
      <c r="B474">
        <v>514</v>
      </c>
      <c r="C474" s="1">
        <v>44964.802083333336</v>
      </c>
      <c r="D474" s="1">
        <v>44967.991666666669</v>
      </c>
      <c r="E474">
        <v>0</v>
      </c>
      <c r="F474" t="s">
        <v>2969</v>
      </c>
      <c r="G474">
        <v>100</v>
      </c>
      <c r="H474">
        <v>275530</v>
      </c>
      <c r="I474">
        <v>1</v>
      </c>
      <c r="J474" s="1">
        <v>44967.991666666669</v>
      </c>
      <c r="K474" t="s">
        <v>9540</v>
      </c>
      <c r="L474" t="s">
        <v>242</v>
      </c>
      <c r="M474" t="s">
        <v>242</v>
      </c>
      <c r="N474" t="s">
        <v>9541</v>
      </c>
      <c r="O474" t="s">
        <v>9542</v>
      </c>
      <c r="P474">
        <v>34.054400000000001</v>
      </c>
      <c r="Q474">
        <v>-118.2441</v>
      </c>
      <c r="R474" t="s">
        <v>245</v>
      </c>
      <c r="S474" t="s">
        <v>246</v>
      </c>
      <c r="T474" t="s">
        <v>9543</v>
      </c>
      <c r="U474" t="s">
        <v>9544</v>
      </c>
      <c r="V474">
        <v>84423102</v>
      </c>
      <c r="W474">
        <v>6331</v>
      </c>
      <c r="X474" t="s">
        <v>319</v>
      </c>
      <c r="Y474" t="s">
        <v>9545</v>
      </c>
      <c r="Z474">
        <v>2021</v>
      </c>
      <c r="AA474">
        <v>0</v>
      </c>
      <c r="AD474">
        <v>11</v>
      </c>
      <c r="AE474">
        <v>3</v>
      </c>
      <c r="AG474" t="s">
        <v>9546</v>
      </c>
      <c r="AH474" s="27">
        <v>1</v>
      </c>
      <c r="AI474">
        <v>8</v>
      </c>
      <c r="AJ474" s="21">
        <f t="shared" si="101"/>
        <v>72.727272727272734</v>
      </c>
      <c r="AK474" s="27">
        <v>1</v>
      </c>
      <c r="AL474">
        <v>3</v>
      </c>
      <c r="AM474" s="36">
        <f t="shared" si="102"/>
        <v>27.27272727272727</v>
      </c>
      <c r="AN474" s="27">
        <v>1</v>
      </c>
      <c r="AO474">
        <v>3</v>
      </c>
      <c r="AP474" s="36">
        <f t="shared" si="106"/>
        <v>27.27272727272727</v>
      </c>
      <c r="AQ474" s="2" t="s">
        <v>9547</v>
      </c>
      <c r="AR474">
        <v>3</v>
      </c>
      <c r="AT474" t="s">
        <v>9546</v>
      </c>
      <c r="AU474" s="27">
        <v>1</v>
      </c>
      <c r="AV474">
        <v>9</v>
      </c>
      <c r="AW474" s="21">
        <f t="shared" si="110"/>
        <v>81.818181818181827</v>
      </c>
      <c r="AX474">
        <v>3</v>
      </c>
      <c r="AZ474" t="s">
        <v>9546</v>
      </c>
      <c r="BA474" s="27">
        <v>1</v>
      </c>
      <c r="BB474">
        <v>9</v>
      </c>
      <c r="BC474" s="21">
        <f t="shared" si="111"/>
        <v>81.818181818181827</v>
      </c>
      <c r="BD474">
        <v>3</v>
      </c>
      <c r="BF474" t="s">
        <v>9546</v>
      </c>
      <c r="BG474" s="27">
        <v>1</v>
      </c>
      <c r="BH474">
        <v>21.5</v>
      </c>
      <c r="BJ474">
        <v>3</v>
      </c>
      <c r="BL474" t="s">
        <v>9546</v>
      </c>
      <c r="BM474" s="27">
        <v>1</v>
      </c>
      <c r="BN474">
        <v>3</v>
      </c>
      <c r="BP474" t="s">
        <v>9546</v>
      </c>
      <c r="BQ474" s="27">
        <v>1</v>
      </c>
      <c r="BR474">
        <v>3</v>
      </c>
      <c r="BS474" s="21">
        <f t="shared" si="100"/>
        <v>27.27272727272727</v>
      </c>
      <c r="BU474">
        <v>3</v>
      </c>
      <c r="BW474" t="s">
        <v>9546</v>
      </c>
      <c r="BX474" s="27">
        <v>0</v>
      </c>
      <c r="BY474" s="24">
        <v>0</v>
      </c>
      <c r="BZ474" s="21">
        <f t="shared" si="112"/>
        <v>0</v>
      </c>
      <c r="CA474" t="s">
        <v>242</v>
      </c>
      <c r="CB474" t="s">
        <v>242</v>
      </c>
      <c r="CE474" s="27">
        <v>0</v>
      </c>
    </row>
    <row r="475" spans="1:84" ht="15" hidden="1" customHeight="1" x14ac:dyDescent="0.2">
      <c r="A475">
        <v>474</v>
      </c>
      <c r="B475">
        <v>515</v>
      </c>
      <c r="C475" s="1">
        <v>44967.991666666669</v>
      </c>
      <c r="D475" s="1">
        <v>44968.043749999997</v>
      </c>
      <c r="E475">
        <v>0</v>
      </c>
      <c r="F475" t="s">
        <v>2969</v>
      </c>
      <c r="G475">
        <v>100</v>
      </c>
      <c r="H475">
        <v>4498</v>
      </c>
      <c r="I475">
        <v>1</v>
      </c>
      <c r="J475" s="1">
        <v>44968.043749999997</v>
      </c>
      <c r="K475" t="s">
        <v>9563</v>
      </c>
      <c r="L475" t="s">
        <v>242</v>
      </c>
      <c r="M475" t="s">
        <v>242</v>
      </c>
      <c r="N475" t="s">
        <v>9564</v>
      </c>
      <c r="O475" t="s">
        <v>9565</v>
      </c>
      <c r="P475">
        <v>34.054400000000001</v>
      </c>
      <c r="Q475">
        <v>-118.2441</v>
      </c>
      <c r="R475" t="s">
        <v>245</v>
      </c>
      <c r="S475" t="s">
        <v>246</v>
      </c>
      <c r="T475" t="s">
        <v>9566</v>
      </c>
      <c r="U475" t="s">
        <v>9567</v>
      </c>
      <c r="V475">
        <v>962166104</v>
      </c>
      <c r="W475">
        <v>6798</v>
      </c>
      <c r="X475" t="s">
        <v>659</v>
      </c>
      <c r="Y475" t="s">
        <v>2676</v>
      </c>
      <c r="Z475">
        <v>2020</v>
      </c>
      <c r="AA475">
        <v>0</v>
      </c>
      <c r="AD475">
        <v>11</v>
      </c>
      <c r="AE475">
        <v>3</v>
      </c>
      <c r="AG475" t="s">
        <v>9568</v>
      </c>
      <c r="AH475" s="27">
        <v>1</v>
      </c>
      <c r="AI475">
        <v>8</v>
      </c>
      <c r="AJ475" s="21">
        <f t="shared" si="101"/>
        <v>72.727272727272734</v>
      </c>
      <c r="AK475" s="27">
        <v>1</v>
      </c>
      <c r="AL475">
        <v>4</v>
      </c>
      <c r="AM475" s="36">
        <f t="shared" si="102"/>
        <v>36.363636363636367</v>
      </c>
      <c r="AN475" s="27">
        <v>0</v>
      </c>
      <c r="AO475" s="24">
        <v>0</v>
      </c>
      <c r="AP475" s="36">
        <f>AO475/AD475*100</f>
        <v>0</v>
      </c>
      <c r="AQ475" s="2" t="s">
        <v>9569</v>
      </c>
      <c r="AR475">
        <v>3</v>
      </c>
      <c r="AT475" t="s">
        <v>9568</v>
      </c>
      <c r="AU475" s="27">
        <v>1</v>
      </c>
      <c r="AV475">
        <v>10</v>
      </c>
      <c r="AW475" s="21">
        <f t="shared" si="110"/>
        <v>90.909090909090907</v>
      </c>
      <c r="AX475">
        <v>3</v>
      </c>
      <c r="AZ475" t="s">
        <v>9568</v>
      </c>
      <c r="BA475" s="27">
        <v>1</v>
      </c>
      <c r="BB475">
        <v>10</v>
      </c>
      <c r="BC475" s="21">
        <f t="shared" si="111"/>
        <v>90.909090909090907</v>
      </c>
      <c r="BD475">
        <v>3</v>
      </c>
      <c r="BF475" t="s">
        <v>9568</v>
      </c>
      <c r="BG475" s="27">
        <v>1</v>
      </c>
      <c r="BH475">
        <v>8</v>
      </c>
      <c r="BJ475">
        <v>3</v>
      </c>
      <c r="BL475" t="s">
        <v>9568</v>
      </c>
      <c r="BM475" s="27">
        <v>1</v>
      </c>
      <c r="BN475">
        <v>3</v>
      </c>
      <c r="BP475" t="s">
        <v>9568</v>
      </c>
      <c r="BQ475" s="27">
        <v>1</v>
      </c>
      <c r="BR475">
        <v>3</v>
      </c>
      <c r="BS475" s="21">
        <f t="shared" si="100"/>
        <v>27.27272727272727</v>
      </c>
      <c r="BU475">
        <v>3</v>
      </c>
      <c r="BW475" t="s">
        <v>9568</v>
      </c>
      <c r="BX475" s="27">
        <v>0</v>
      </c>
      <c r="BY475" s="24">
        <v>0</v>
      </c>
      <c r="BZ475" s="21">
        <f t="shared" si="112"/>
        <v>0</v>
      </c>
      <c r="CA475" t="s">
        <v>242</v>
      </c>
      <c r="CB475" t="s">
        <v>242</v>
      </c>
      <c r="CE475" s="27">
        <v>0</v>
      </c>
    </row>
    <row r="476" spans="1:84" ht="15" hidden="1" customHeight="1" x14ac:dyDescent="0.2">
      <c r="A476">
        <v>475</v>
      </c>
      <c r="B476">
        <v>518</v>
      </c>
      <c r="C476" s="1">
        <v>44968.043749999997</v>
      </c>
      <c r="D476" s="1">
        <v>44971.828472222223</v>
      </c>
      <c r="E476">
        <v>0</v>
      </c>
      <c r="F476" t="s">
        <v>2969</v>
      </c>
      <c r="G476">
        <v>100</v>
      </c>
      <c r="H476">
        <v>327015</v>
      </c>
      <c r="I476">
        <v>1</v>
      </c>
      <c r="J476" s="1">
        <v>44971.828472222223</v>
      </c>
      <c r="K476" t="s">
        <v>9582</v>
      </c>
      <c r="L476" t="s">
        <v>242</v>
      </c>
      <c r="M476" t="s">
        <v>242</v>
      </c>
      <c r="N476" t="s">
        <v>9583</v>
      </c>
      <c r="O476" t="s">
        <v>9584</v>
      </c>
      <c r="P476">
        <v>34.054400000000001</v>
      </c>
      <c r="Q476">
        <v>-118.2441</v>
      </c>
      <c r="R476" t="s">
        <v>245</v>
      </c>
      <c r="S476" t="s">
        <v>246</v>
      </c>
      <c r="T476" t="s">
        <v>9585</v>
      </c>
      <c r="U476" t="s">
        <v>9586</v>
      </c>
      <c r="V476" t="s">
        <v>9587</v>
      </c>
      <c r="W476">
        <v>4931</v>
      </c>
      <c r="X476" t="s">
        <v>490</v>
      </c>
      <c r="Y476" t="s">
        <v>1010</v>
      </c>
      <c r="Z476">
        <v>2020</v>
      </c>
      <c r="AA476">
        <v>0</v>
      </c>
      <c r="AD476">
        <v>15</v>
      </c>
      <c r="AE476">
        <v>3</v>
      </c>
      <c r="AG476" t="s">
        <v>9588</v>
      </c>
      <c r="AH476" s="27">
        <v>1</v>
      </c>
      <c r="AI476">
        <v>11</v>
      </c>
      <c r="AJ476" s="21">
        <f t="shared" si="101"/>
        <v>73.333333333333329</v>
      </c>
      <c r="AK476" s="27">
        <v>1</v>
      </c>
      <c r="AL476">
        <v>9</v>
      </c>
      <c r="AM476" s="36">
        <f t="shared" si="102"/>
        <v>60</v>
      </c>
      <c r="AN476" s="27">
        <v>1</v>
      </c>
      <c r="AO476">
        <v>12</v>
      </c>
      <c r="AP476" s="36">
        <f t="shared" si="106"/>
        <v>80</v>
      </c>
      <c r="AQ476" s="2" t="s">
        <v>9589</v>
      </c>
      <c r="AR476">
        <v>3</v>
      </c>
      <c r="AT476" t="s">
        <v>9588</v>
      </c>
      <c r="AU476" s="27">
        <v>1</v>
      </c>
      <c r="AV476">
        <v>14</v>
      </c>
      <c r="AW476" s="21">
        <f t="shared" si="110"/>
        <v>93.333333333333329</v>
      </c>
      <c r="AX476">
        <v>3</v>
      </c>
      <c r="AZ476" t="s">
        <v>9588</v>
      </c>
      <c r="BA476" s="27">
        <v>1</v>
      </c>
      <c r="BB476">
        <v>14</v>
      </c>
      <c r="BC476" s="21">
        <f t="shared" si="111"/>
        <v>93.333333333333329</v>
      </c>
      <c r="BD476">
        <v>3</v>
      </c>
      <c r="BF476" t="s">
        <v>9588</v>
      </c>
      <c r="BG476" s="27">
        <v>1</v>
      </c>
      <c r="BH476">
        <v>8.6</v>
      </c>
      <c r="BJ476">
        <v>3</v>
      </c>
      <c r="BL476" t="s">
        <v>9588</v>
      </c>
      <c r="BM476" s="27">
        <v>1</v>
      </c>
      <c r="BN476">
        <v>3</v>
      </c>
      <c r="BP476" t="s">
        <v>9588</v>
      </c>
      <c r="BQ476" s="27">
        <v>1</v>
      </c>
      <c r="BR476">
        <v>3</v>
      </c>
      <c r="BS476" s="21">
        <f t="shared" si="100"/>
        <v>20</v>
      </c>
      <c r="BU476">
        <v>3</v>
      </c>
      <c r="BW476" t="s">
        <v>9588</v>
      </c>
      <c r="BX476" s="27">
        <v>1</v>
      </c>
      <c r="BY476">
        <v>4</v>
      </c>
      <c r="BZ476" s="21">
        <f>BY476/AD476*100</f>
        <v>26.666666666666668</v>
      </c>
      <c r="CA476">
        <v>2</v>
      </c>
      <c r="CB476">
        <v>3</v>
      </c>
      <c r="CD476" t="s">
        <v>9588</v>
      </c>
      <c r="CE476" s="27">
        <v>0</v>
      </c>
    </row>
    <row r="477" spans="1:84" ht="15" hidden="1" customHeight="1" x14ac:dyDescent="0.2">
      <c r="A477">
        <v>476</v>
      </c>
      <c r="B477">
        <v>519</v>
      </c>
      <c r="C477" s="1">
        <v>44971.828472222223</v>
      </c>
      <c r="D477" s="1">
        <v>44972.620138888888</v>
      </c>
      <c r="E477">
        <v>0</v>
      </c>
      <c r="F477" t="s">
        <v>9610</v>
      </c>
      <c r="G477">
        <v>100</v>
      </c>
      <c r="H477">
        <v>68394</v>
      </c>
      <c r="I477">
        <v>1</v>
      </c>
      <c r="J477" s="1">
        <v>44972.620138888888</v>
      </c>
      <c r="K477" t="s">
        <v>9611</v>
      </c>
      <c r="L477" t="s">
        <v>242</v>
      </c>
      <c r="M477" t="s">
        <v>242</v>
      </c>
      <c r="N477" t="s">
        <v>9612</v>
      </c>
      <c r="O477" t="s">
        <v>9613</v>
      </c>
      <c r="P477">
        <v>34.051499999999997</v>
      </c>
      <c r="Q477">
        <v>-118.27070000000001</v>
      </c>
      <c r="R477" t="s">
        <v>245</v>
      </c>
      <c r="S477" t="s">
        <v>246</v>
      </c>
      <c r="T477" t="s">
        <v>9614</v>
      </c>
      <c r="U477" t="s">
        <v>9615</v>
      </c>
      <c r="V477" t="s">
        <v>9616</v>
      </c>
      <c r="W477">
        <v>3843</v>
      </c>
      <c r="X477" t="s">
        <v>350</v>
      </c>
      <c r="Y477" t="s">
        <v>9617</v>
      </c>
      <c r="Z477">
        <v>2020</v>
      </c>
      <c r="AA477">
        <v>0</v>
      </c>
      <c r="AD477">
        <v>11</v>
      </c>
      <c r="AE477">
        <v>3</v>
      </c>
      <c r="AG477" t="s">
        <v>9618</v>
      </c>
      <c r="AH477" s="27">
        <v>1</v>
      </c>
      <c r="AI477">
        <v>11</v>
      </c>
      <c r="AJ477" s="21">
        <f t="shared" si="101"/>
        <v>100</v>
      </c>
      <c r="AK477" s="27">
        <v>0</v>
      </c>
      <c r="AL477" s="24">
        <v>0</v>
      </c>
      <c r="AM477" s="36">
        <f>AL477/AD477*100</f>
        <v>0</v>
      </c>
      <c r="AN477" s="27">
        <v>1</v>
      </c>
      <c r="AO477">
        <v>11</v>
      </c>
      <c r="AP477" s="36">
        <f t="shared" si="106"/>
        <v>100</v>
      </c>
      <c r="AQ477" s="2" t="s">
        <v>9619</v>
      </c>
      <c r="AR477">
        <v>3</v>
      </c>
      <c r="AT477" t="s">
        <v>9618</v>
      </c>
      <c r="AU477" s="27">
        <v>1</v>
      </c>
      <c r="AV477">
        <v>10</v>
      </c>
      <c r="AW477" s="21">
        <f t="shared" si="110"/>
        <v>90.909090909090907</v>
      </c>
      <c r="AX477">
        <v>3</v>
      </c>
      <c r="AZ477" t="s">
        <v>9618</v>
      </c>
      <c r="BA477" s="27">
        <v>1</v>
      </c>
      <c r="BB477">
        <v>10</v>
      </c>
      <c r="BC477" s="21">
        <f t="shared" si="111"/>
        <v>90.909090909090907</v>
      </c>
      <c r="BD477">
        <v>3</v>
      </c>
      <c r="BF477" t="s">
        <v>9618</v>
      </c>
      <c r="BG477" s="27">
        <v>1</v>
      </c>
      <c r="BH477">
        <v>6.8</v>
      </c>
      <c r="BJ477">
        <v>3</v>
      </c>
      <c r="BL477" t="s">
        <v>9618</v>
      </c>
      <c r="BM477" s="27">
        <v>1</v>
      </c>
      <c r="BN477">
        <v>3</v>
      </c>
      <c r="BP477" t="s">
        <v>9618</v>
      </c>
      <c r="BQ477" s="27">
        <v>1</v>
      </c>
      <c r="BR477">
        <v>3</v>
      </c>
      <c r="BS477" s="21">
        <f t="shared" si="100"/>
        <v>27.27272727272727</v>
      </c>
      <c r="BU477">
        <v>3</v>
      </c>
      <c r="BW477" t="s">
        <v>9618</v>
      </c>
      <c r="BX477" s="27">
        <v>0</v>
      </c>
      <c r="BY477" s="24">
        <v>0</v>
      </c>
      <c r="BZ477" s="21">
        <f>BY477/AD477*100</f>
        <v>0</v>
      </c>
      <c r="CA477" t="s">
        <v>242</v>
      </c>
      <c r="CB477" t="s">
        <v>242</v>
      </c>
      <c r="CE477" s="27">
        <v>0</v>
      </c>
    </row>
    <row r="478" spans="1:84" ht="15" hidden="1" customHeight="1" x14ac:dyDescent="0.2">
      <c r="A478">
        <v>477</v>
      </c>
      <c r="B478">
        <v>520</v>
      </c>
      <c r="C478" s="1">
        <v>44972.620138888888</v>
      </c>
      <c r="D478" s="1">
        <v>44972.664583333331</v>
      </c>
      <c r="E478">
        <v>0</v>
      </c>
      <c r="F478" t="s">
        <v>9610</v>
      </c>
      <c r="G478">
        <v>100</v>
      </c>
      <c r="H478">
        <v>3828</v>
      </c>
      <c r="I478">
        <v>1</v>
      </c>
      <c r="J478" s="1">
        <v>44972.664583333331</v>
      </c>
      <c r="K478" t="s">
        <v>9632</v>
      </c>
      <c r="L478" t="s">
        <v>242</v>
      </c>
      <c r="M478" t="s">
        <v>242</v>
      </c>
      <c r="N478" t="s">
        <v>9633</v>
      </c>
      <c r="O478" t="s">
        <v>9634</v>
      </c>
      <c r="P478">
        <v>34.051499999999997</v>
      </c>
      <c r="Q478">
        <v>-118.27070000000001</v>
      </c>
      <c r="R478" t="s">
        <v>245</v>
      </c>
      <c r="S478" t="s">
        <v>246</v>
      </c>
      <c r="T478" t="s">
        <v>9635</v>
      </c>
      <c r="U478" t="s">
        <v>9636</v>
      </c>
      <c r="V478" t="s">
        <v>9637</v>
      </c>
      <c r="W478">
        <v>3561</v>
      </c>
      <c r="X478" t="s">
        <v>476</v>
      </c>
      <c r="Y478" t="s">
        <v>2265</v>
      </c>
      <c r="Z478">
        <v>2020</v>
      </c>
      <c r="AA478">
        <v>0.5</v>
      </c>
      <c r="AB478">
        <v>11</v>
      </c>
      <c r="AD478">
        <v>10</v>
      </c>
      <c r="AE478">
        <v>3</v>
      </c>
      <c r="AG478" t="s">
        <v>9638</v>
      </c>
      <c r="AH478" s="27">
        <v>1</v>
      </c>
      <c r="AI478">
        <v>4</v>
      </c>
      <c r="AJ478" s="21">
        <f t="shared" si="101"/>
        <v>40</v>
      </c>
      <c r="AK478" s="27">
        <v>1</v>
      </c>
      <c r="AL478">
        <v>4</v>
      </c>
      <c r="AM478" s="36">
        <f t="shared" si="102"/>
        <v>40</v>
      </c>
      <c r="AN478" s="27">
        <v>1</v>
      </c>
      <c r="AO478">
        <v>1</v>
      </c>
      <c r="AP478" s="36">
        <f t="shared" si="106"/>
        <v>10</v>
      </c>
      <c r="AQ478" s="2" t="s">
        <v>9639</v>
      </c>
      <c r="AR478">
        <v>3</v>
      </c>
      <c r="AT478" t="s">
        <v>9638</v>
      </c>
      <c r="AU478" s="27">
        <v>1</v>
      </c>
      <c r="AV478">
        <v>9</v>
      </c>
      <c r="AW478" s="21">
        <f t="shared" si="110"/>
        <v>90</v>
      </c>
      <c r="AX478">
        <v>3</v>
      </c>
      <c r="AZ478" t="s">
        <v>9638</v>
      </c>
      <c r="BA478" s="27">
        <v>1</v>
      </c>
      <c r="BB478">
        <v>9</v>
      </c>
      <c r="BC478" s="21">
        <f t="shared" si="111"/>
        <v>90</v>
      </c>
      <c r="BD478">
        <v>3</v>
      </c>
      <c r="BF478" t="s">
        <v>9638</v>
      </c>
      <c r="BG478" s="27">
        <v>1</v>
      </c>
      <c r="BH478">
        <v>7.7</v>
      </c>
      <c r="BJ478">
        <v>3</v>
      </c>
      <c r="BL478" t="s">
        <v>9638</v>
      </c>
      <c r="BM478" s="27">
        <v>1</v>
      </c>
      <c r="BN478">
        <v>3</v>
      </c>
      <c r="BP478" t="s">
        <v>9638</v>
      </c>
      <c r="BQ478" s="27">
        <v>1</v>
      </c>
      <c r="BR478">
        <v>2</v>
      </c>
      <c r="BS478" s="21">
        <f t="shared" si="100"/>
        <v>20</v>
      </c>
      <c r="BU478">
        <v>3</v>
      </c>
      <c r="BW478" t="s">
        <v>9638</v>
      </c>
      <c r="BX478" s="27">
        <v>1</v>
      </c>
      <c r="BY478">
        <v>4</v>
      </c>
      <c r="BZ478" s="21">
        <f>BY478/AD478*100</f>
        <v>40</v>
      </c>
      <c r="CA478">
        <v>2</v>
      </c>
      <c r="CB478">
        <v>3</v>
      </c>
      <c r="CD478" t="s">
        <v>9638</v>
      </c>
      <c r="CE478" s="27">
        <v>0</v>
      </c>
    </row>
    <row r="479" spans="1:84" ht="15" hidden="1" customHeight="1" x14ac:dyDescent="0.2">
      <c r="A479">
        <v>478</v>
      </c>
      <c r="B479">
        <v>521</v>
      </c>
      <c r="C479" s="1">
        <v>44955.662499999999</v>
      </c>
      <c r="D479" s="1">
        <v>44972.782638888886</v>
      </c>
      <c r="E479">
        <v>0</v>
      </c>
      <c r="F479" t="s">
        <v>9655</v>
      </c>
      <c r="G479">
        <v>100</v>
      </c>
      <c r="H479">
        <v>1479196</v>
      </c>
      <c r="I479">
        <v>1</v>
      </c>
      <c r="J479" s="1">
        <v>44972.782638888886</v>
      </c>
      <c r="K479" t="s">
        <v>9656</v>
      </c>
      <c r="L479" t="s">
        <v>242</v>
      </c>
      <c r="M479" t="s">
        <v>242</v>
      </c>
      <c r="N479" t="s">
        <v>9657</v>
      </c>
      <c r="O479" t="s">
        <v>9658</v>
      </c>
      <c r="P479">
        <v>34.054400000000001</v>
      </c>
      <c r="Q479">
        <v>-118.2441</v>
      </c>
      <c r="R479" t="s">
        <v>245</v>
      </c>
      <c r="S479" t="s">
        <v>246</v>
      </c>
      <c r="T479" t="s">
        <v>9659</v>
      </c>
      <c r="U479" t="s">
        <v>9660</v>
      </c>
      <c r="V479">
        <v>911363109</v>
      </c>
      <c r="W479">
        <v>7359</v>
      </c>
      <c r="X479" t="s">
        <v>476</v>
      </c>
      <c r="Y479" t="s">
        <v>2236</v>
      </c>
      <c r="Z479">
        <v>2020</v>
      </c>
      <c r="AA479">
        <v>0</v>
      </c>
      <c r="AD479">
        <v>11</v>
      </c>
      <c r="AE479">
        <v>3</v>
      </c>
      <c r="AG479" t="s">
        <v>9661</v>
      </c>
      <c r="AH479" s="27">
        <v>1</v>
      </c>
      <c r="AI479">
        <v>7</v>
      </c>
      <c r="AJ479" s="21">
        <f t="shared" si="101"/>
        <v>63.636363636363633</v>
      </c>
      <c r="AK479" s="27">
        <v>0</v>
      </c>
      <c r="AL479" s="24">
        <v>0</v>
      </c>
      <c r="AM479" s="36">
        <f t="shared" si="102"/>
        <v>0</v>
      </c>
      <c r="AN479" s="27">
        <v>0</v>
      </c>
      <c r="AO479" s="24">
        <v>0</v>
      </c>
      <c r="AP479" s="36">
        <f>AO479/AD479*100</f>
        <v>0</v>
      </c>
      <c r="AQ479" t="s">
        <v>9662</v>
      </c>
      <c r="AR479">
        <v>3</v>
      </c>
      <c r="AT479" t="s">
        <v>9661</v>
      </c>
      <c r="AU479" s="27">
        <v>1</v>
      </c>
      <c r="AV479">
        <v>10</v>
      </c>
      <c r="AW479" s="21">
        <f t="shared" si="110"/>
        <v>90.909090909090907</v>
      </c>
      <c r="AX479">
        <v>3</v>
      </c>
      <c r="AZ479" t="s">
        <v>9661</v>
      </c>
      <c r="BA479" s="27">
        <v>1</v>
      </c>
      <c r="BB479">
        <v>9</v>
      </c>
      <c r="BC479" s="21">
        <f t="shared" si="111"/>
        <v>81.818181818181827</v>
      </c>
      <c r="BD479">
        <v>3</v>
      </c>
      <c r="BF479" t="s">
        <v>9661</v>
      </c>
      <c r="BG479" s="27">
        <v>1</v>
      </c>
      <c r="BH479">
        <v>6</v>
      </c>
      <c r="BJ479">
        <v>3</v>
      </c>
      <c r="BL479" t="s">
        <v>9661</v>
      </c>
      <c r="BM479" s="27">
        <v>1</v>
      </c>
      <c r="BN479">
        <v>3</v>
      </c>
      <c r="BP479" t="s">
        <v>9661</v>
      </c>
      <c r="BQ479" s="27">
        <v>1</v>
      </c>
      <c r="BR479">
        <v>3</v>
      </c>
      <c r="BS479" s="21">
        <f t="shared" si="100"/>
        <v>27.27272727272727</v>
      </c>
      <c r="BU479">
        <v>3</v>
      </c>
      <c r="BW479" t="s">
        <v>9661</v>
      </c>
      <c r="BX479" s="27">
        <v>1</v>
      </c>
      <c r="BY479">
        <v>4</v>
      </c>
      <c r="BZ479" s="21">
        <f>BY479/AD479*100</f>
        <v>36.363636363636367</v>
      </c>
      <c r="CA479">
        <v>2</v>
      </c>
      <c r="CB479">
        <v>3</v>
      </c>
      <c r="CD479" t="s">
        <v>9661</v>
      </c>
      <c r="CE479" s="27">
        <v>0</v>
      </c>
    </row>
    <row r="480" spans="1:84" ht="15" hidden="1" customHeight="1" x14ac:dyDescent="0.2">
      <c r="A480" s="10">
        <v>479</v>
      </c>
      <c r="B480">
        <v>524</v>
      </c>
      <c r="C480" s="1">
        <v>44972.664583333331</v>
      </c>
      <c r="D480" s="1">
        <v>44974.552083333336</v>
      </c>
      <c r="E480">
        <v>0</v>
      </c>
      <c r="F480" t="s">
        <v>2969</v>
      </c>
      <c r="G480">
        <v>100</v>
      </c>
      <c r="H480">
        <v>163094</v>
      </c>
      <c r="I480">
        <v>1</v>
      </c>
      <c r="J480" s="1">
        <v>44974.552083333336</v>
      </c>
      <c r="K480" t="s">
        <v>9678</v>
      </c>
      <c r="L480" t="s">
        <v>242</v>
      </c>
      <c r="M480" t="s">
        <v>242</v>
      </c>
      <c r="N480" t="s">
        <v>9679</v>
      </c>
      <c r="O480" t="s">
        <v>9680</v>
      </c>
      <c r="P480">
        <v>34.054400000000001</v>
      </c>
      <c r="Q480">
        <v>-118.2441</v>
      </c>
      <c r="R480" t="s">
        <v>245</v>
      </c>
      <c r="S480" t="s">
        <v>246</v>
      </c>
      <c r="T480" s="10" t="s">
        <v>9681</v>
      </c>
      <c r="U480" t="s">
        <v>9682</v>
      </c>
      <c r="V480">
        <v>988498101</v>
      </c>
      <c r="W480">
        <v>5812</v>
      </c>
      <c r="X480" s="10" t="s">
        <v>271</v>
      </c>
      <c r="Y480" s="10" t="s">
        <v>9683</v>
      </c>
      <c r="Z480" s="10">
        <v>2020</v>
      </c>
      <c r="AA480" s="10">
        <v>0.5</v>
      </c>
      <c r="AB480">
        <v>15</v>
      </c>
      <c r="AC480" t="s">
        <v>9684</v>
      </c>
      <c r="AD480" s="10">
        <v>12</v>
      </c>
      <c r="AE480">
        <v>3</v>
      </c>
      <c r="AG480" t="s">
        <v>9685</v>
      </c>
      <c r="AH480" s="22">
        <v>1</v>
      </c>
      <c r="AI480" s="10">
        <v>8</v>
      </c>
      <c r="AJ480" s="21">
        <f t="shared" si="101"/>
        <v>66.666666666666657</v>
      </c>
      <c r="AK480" s="22">
        <v>0</v>
      </c>
      <c r="AL480" s="19">
        <v>0</v>
      </c>
      <c r="AM480" s="36">
        <f t="shared" si="102"/>
        <v>0</v>
      </c>
      <c r="AN480" s="22">
        <v>1</v>
      </c>
      <c r="AO480" s="10">
        <v>2</v>
      </c>
      <c r="AP480" s="36">
        <f t="shared" si="106"/>
        <v>16.666666666666664</v>
      </c>
      <c r="AQ480" s="2" t="s">
        <v>9686</v>
      </c>
      <c r="AR480">
        <v>3</v>
      </c>
      <c r="AT480" t="s">
        <v>9685</v>
      </c>
      <c r="AU480" s="22">
        <v>1</v>
      </c>
      <c r="AV480" s="10">
        <v>11</v>
      </c>
      <c r="AW480" s="21">
        <f t="shared" si="110"/>
        <v>91.666666666666657</v>
      </c>
      <c r="AX480">
        <v>3</v>
      </c>
      <c r="AZ480" t="s">
        <v>9685</v>
      </c>
      <c r="BA480" s="22">
        <v>1</v>
      </c>
      <c r="BB480" s="10">
        <v>11</v>
      </c>
      <c r="BC480" s="21">
        <f t="shared" si="111"/>
        <v>91.666666666666657</v>
      </c>
      <c r="BD480">
        <v>3</v>
      </c>
      <c r="BF480" t="s">
        <v>9685</v>
      </c>
      <c r="BG480" s="22">
        <v>1</v>
      </c>
      <c r="BH480" s="10">
        <v>4.5999999999999996</v>
      </c>
      <c r="BI480" s="10"/>
      <c r="BJ480">
        <v>3</v>
      </c>
      <c r="BL480" t="s">
        <v>9685</v>
      </c>
      <c r="BM480" s="22">
        <v>1</v>
      </c>
      <c r="BN480">
        <v>3</v>
      </c>
      <c r="BP480" t="s">
        <v>9685</v>
      </c>
      <c r="BQ480" s="22">
        <v>1</v>
      </c>
      <c r="BR480" s="10">
        <v>4</v>
      </c>
      <c r="BS480" s="21">
        <f t="shared" si="100"/>
        <v>33.333333333333329</v>
      </c>
      <c r="BT480" s="10"/>
      <c r="BU480" s="10">
        <v>3</v>
      </c>
      <c r="BV480" s="10"/>
      <c r="BW480" s="10" t="s">
        <v>9685</v>
      </c>
      <c r="BX480" s="22">
        <v>0</v>
      </c>
      <c r="BY480" s="19">
        <v>0</v>
      </c>
      <c r="BZ480" s="21">
        <f>BY480/AD480*100</f>
        <v>0</v>
      </c>
      <c r="CA480" s="10" t="s">
        <v>242</v>
      </c>
      <c r="CB480" s="10" t="s">
        <v>242</v>
      </c>
      <c r="CC480" s="10"/>
      <c r="CD480" s="10"/>
      <c r="CE480" s="22">
        <v>0</v>
      </c>
      <c r="CF480" s="10"/>
    </row>
    <row r="481" spans="1:84" ht="15" hidden="1" customHeight="1" x14ac:dyDescent="0.2">
      <c r="A481">
        <v>480</v>
      </c>
      <c r="B481">
        <v>525</v>
      </c>
      <c r="C481" s="1">
        <v>44974.552083333336</v>
      </c>
      <c r="D481" s="1">
        <v>44974.572222222225</v>
      </c>
      <c r="E481">
        <v>0</v>
      </c>
      <c r="F481" t="s">
        <v>2969</v>
      </c>
      <c r="G481">
        <v>100</v>
      </c>
      <c r="H481">
        <v>1726</v>
      </c>
      <c r="I481">
        <v>1</v>
      </c>
      <c r="J481" s="1">
        <v>44974.572222222225</v>
      </c>
      <c r="K481" t="s">
        <v>9707</v>
      </c>
      <c r="L481" t="s">
        <v>242</v>
      </c>
      <c r="M481" t="s">
        <v>242</v>
      </c>
      <c r="N481" t="s">
        <v>9708</v>
      </c>
      <c r="O481" t="s">
        <v>9709</v>
      </c>
      <c r="P481">
        <v>34.054400000000001</v>
      </c>
      <c r="Q481">
        <v>-118.2441</v>
      </c>
      <c r="R481" t="s">
        <v>245</v>
      </c>
      <c r="S481" t="s">
        <v>246</v>
      </c>
      <c r="T481" t="s">
        <v>9710</v>
      </c>
      <c r="U481" t="s">
        <v>9711</v>
      </c>
      <c r="V481">
        <v>989207105</v>
      </c>
      <c r="W481">
        <v>3560</v>
      </c>
      <c r="X481" t="s">
        <v>297</v>
      </c>
      <c r="Y481" t="s">
        <v>9111</v>
      </c>
      <c r="Z481">
        <v>2020</v>
      </c>
      <c r="AA481">
        <v>0.5</v>
      </c>
      <c r="AB481">
        <v>4</v>
      </c>
      <c r="AD481">
        <v>8</v>
      </c>
      <c r="AE481">
        <v>3</v>
      </c>
      <c r="AG481" t="s">
        <v>9712</v>
      </c>
      <c r="AH481" s="27">
        <v>1</v>
      </c>
      <c r="AI481">
        <v>4</v>
      </c>
      <c r="AJ481" s="21">
        <f t="shared" si="101"/>
        <v>50</v>
      </c>
      <c r="AK481" s="27">
        <v>0</v>
      </c>
      <c r="AL481" s="24">
        <v>0</v>
      </c>
      <c r="AM481" s="36">
        <f t="shared" si="102"/>
        <v>0</v>
      </c>
      <c r="AN481" s="27">
        <v>0</v>
      </c>
      <c r="AO481" s="24">
        <v>0</v>
      </c>
      <c r="AP481" s="36">
        <f t="shared" si="106"/>
        <v>0</v>
      </c>
      <c r="AR481">
        <v>3</v>
      </c>
      <c r="AT481" t="s">
        <v>9712</v>
      </c>
      <c r="AU481" s="27">
        <v>1</v>
      </c>
      <c r="AV481">
        <v>7</v>
      </c>
      <c r="AW481" s="21">
        <f t="shared" si="110"/>
        <v>87.5</v>
      </c>
      <c r="AX481">
        <v>3</v>
      </c>
      <c r="AZ481" t="s">
        <v>9712</v>
      </c>
      <c r="BA481" s="27">
        <v>1</v>
      </c>
      <c r="BB481">
        <v>7</v>
      </c>
      <c r="BC481" s="21">
        <f t="shared" si="111"/>
        <v>87.5</v>
      </c>
      <c r="BD481">
        <v>3</v>
      </c>
      <c r="BF481" t="s">
        <v>9712</v>
      </c>
      <c r="BG481" s="27">
        <v>1</v>
      </c>
      <c r="BH481">
        <v>11</v>
      </c>
      <c r="BJ481">
        <v>3</v>
      </c>
      <c r="BL481" t="s">
        <v>9712</v>
      </c>
      <c r="BM481" s="27">
        <v>1</v>
      </c>
      <c r="BN481">
        <v>3</v>
      </c>
      <c r="BP481" t="s">
        <v>9712</v>
      </c>
      <c r="BQ481" s="27">
        <v>1</v>
      </c>
      <c r="BR481">
        <v>2</v>
      </c>
      <c r="BS481" s="21">
        <f t="shared" si="100"/>
        <v>25</v>
      </c>
      <c r="BU481">
        <v>3</v>
      </c>
      <c r="BW481" t="s">
        <v>9712</v>
      </c>
      <c r="BX481" s="27">
        <v>0</v>
      </c>
      <c r="BY481" s="24">
        <v>0</v>
      </c>
      <c r="BZ481" s="21">
        <f t="shared" ref="BZ481:BZ483" si="113">BY481/AD481*100</f>
        <v>0</v>
      </c>
      <c r="CA481" t="s">
        <v>242</v>
      </c>
      <c r="CB481" t="s">
        <v>242</v>
      </c>
      <c r="CE481" s="27" t="s">
        <v>242</v>
      </c>
    </row>
    <row r="482" spans="1:84" ht="15" hidden="1" customHeight="1" x14ac:dyDescent="0.2">
      <c r="A482">
        <v>481</v>
      </c>
      <c r="B482">
        <v>526</v>
      </c>
      <c r="C482" s="1">
        <v>44974.572222222225</v>
      </c>
      <c r="D482" s="1">
        <v>44974.583333333336</v>
      </c>
      <c r="E482">
        <v>0</v>
      </c>
      <c r="F482" t="s">
        <v>2969</v>
      </c>
      <c r="G482">
        <v>100</v>
      </c>
      <c r="H482">
        <v>937</v>
      </c>
      <c r="I482">
        <v>1</v>
      </c>
      <c r="J482" s="1">
        <v>44974.583333333336</v>
      </c>
      <c r="K482" t="s">
        <v>9725</v>
      </c>
      <c r="L482" t="s">
        <v>242</v>
      </c>
      <c r="M482" t="s">
        <v>242</v>
      </c>
      <c r="N482" t="s">
        <v>9726</v>
      </c>
      <c r="O482" t="s">
        <v>9727</v>
      </c>
      <c r="P482">
        <v>34.054400000000001</v>
      </c>
      <c r="Q482">
        <v>-118.2441</v>
      </c>
      <c r="R482" t="s">
        <v>245</v>
      </c>
      <c r="S482" t="s">
        <v>246</v>
      </c>
      <c r="T482" t="s">
        <v>9728</v>
      </c>
      <c r="U482" t="s">
        <v>9729</v>
      </c>
      <c r="V482">
        <v>989701107</v>
      </c>
      <c r="W482">
        <v>6021</v>
      </c>
      <c r="X482" t="s">
        <v>319</v>
      </c>
      <c r="Y482" t="s">
        <v>2174</v>
      </c>
      <c r="Z482">
        <v>2020</v>
      </c>
      <c r="AA482">
        <v>0</v>
      </c>
      <c r="AD482">
        <v>11</v>
      </c>
      <c r="AE482">
        <v>3</v>
      </c>
      <c r="AG482" t="s">
        <v>9730</v>
      </c>
      <c r="AH482" s="27">
        <v>1</v>
      </c>
      <c r="AI482">
        <v>7</v>
      </c>
      <c r="AJ482" s="21">
        <f t="shared" si="101"/>
        <v>63.636363636363633</v>
      </c>
      <c r="AK482" s="27">
        <v>1</v>
      </c>
      <c r="AL482">
        <v>1</v>
      </c>
      <c r="AM482" s="36">
        <f t="shared" si="102"/>
        <v>9.0909090909090917</v>
      </c>
      <c r="AN482" s="27">
        <v>0</v>
      </c>
      <c r="AO482" s="24">
        <v>0</v>
      </c>
      <c r="AP482" s="36">
        <f t="shared" si="106"/>
        <v>0</v>
      </c>
      <c r="AR482">
        <v>3</v>
      </c>
      <c r="AT482" t="s">
        <v>9730</v>
      </c>
      <c r="AU482" s="27">
        <v>1</v>
      </c>
      <c r="AV482">
        <v>9</v>
      </c>
      <c r="AW482" s="21">
        <f t="shared" si="110"/>
        <v>81.818181818181827</v>
      </c>
      <c r="AX482">
        <v>3</v>
      </c>
      <c r="AZ482" t="s">
        <v>9730</v>
      </c>
      <c r="BA482" s="27">
        <v>1</v>
      </c>
      <c r="BB482">
        <v>9</v>
      </c>
      <c r="BC482" s="21">
        <f t="shared" si="111"/>
        <v>81.818181818181827</v>
      </c>
      <c r="BD482">
        <v>3</v>
      </c>
      <c r="BF482" t="s">
        <v>9730</v>
      </c>
      <c r="BG482" s="27">
        <v>1</v>
      </c>
      <c r="BH482">
        <v>10.6</v>
      </c>
      <c r="BJ482">
        <v>3</v>
      </c>
      <c r="BL482" t="s">
        <v>9730</v>
      </c>
      <c r="BM482" s="27">
        <v>1</v>
      </c>
      <c r="BN482">
        <v>3</v>
      </c>
      <c r="BP482" t="s">
        <v>9730</v>
      </c>
      <c r="BQ482" s="27">
        <v>1</v>
      </c>
      <c r="BR482">
        <v>2</v>
      </c>
      <c r="BS482" s="21">
        <f t="shared" si="100"/>
        <v>18.181818181818183</v>
      </c>
      <c r="BU482">
        <v>3</v>
      </c>
      <c r="BW482" t="s">
        <v>9730</v>
      </c>
      <c r="BX482" s="27">
        <v>0</v>
      </c>
      <c r="BY482" s="24">
        <v>0</v>
      </c>
      <c r="BZ482" s="21">
        <f t="shared" si="113"/>
        <v>0</v>
      </c>
      <c r="CA482" t="s">
        <v>242</v>
      </c>
      <c r="CB482" t="s">
        <v>242</v>
      </c>
      <c r="CE482" s="27">
        <v>0</v>
      </c>
    </row>
    <row r="483" spans="1:84" ht="15" hidden="1" customHeight="1" x14ac:dyDescent="0.2">
      <c r="A483">
        <v>482</v>
      </c>
      <c r="B483">
        <v>527</v>
      </c>
      <c r="C483" s="1">
        <v>44974.962500000001</v>
      </c>
      <c r="D483" s="1">
        <v>44975.006944444445</v>
      </c>
      <c r="E483">
        <v>0</v>
      </c>
      <c r="F483" t="s">
        <v>9121</v>
      </c>
      <c r="G483">
        <v>100</v>
      </c>
      <c r="H483">
        <v>3835</v>
      </c>
      <c r="I483">
        <v>1</v>
      </c>
      <c r="J483" s="1">
        <v>44975.006944444445</v>
      </c>
      <c r="K483" t="s">
        <v>9734</v>
      </c>
      <c r="L483" t="s">
        <v>242</v>
      </c>
      <c r="M483" t="s">
        <v>242</v>
      </c>
      <c r="N483" t="s">
        <v>9735</v>
      </c>
      <c r="O483" t="s">
        <v>9736</v>
      </c>
      <c r="P483">
        <v>34.054400000000001</v>
      </c>
      <c r="Q483">
        <v>-118.2441</v>
      </c>
      <c r="R483" t="s">
        <v>245</v>
      </c>
      <c r="S483" t="s">
        <v>246</v>
      </c>
      <c r="T483" t="s">
        <v>9737</v>
      </c>
      <c r="U483" t="s">
        <v>9738</v>
      </c>
      <c r="V483" t="s">
        <v>9739</v>
      </c>
      <c r="W483">
        <v>3842</v>
      </c>
      <c r="X483" t="s">
        <v>350</v>
      </c>
      <c r="Y483" t="s">
        <v>2411</v>
      </c>
      <c r="Z483">
        <v>2020</v>
      </c>
      <c r="AA483">
        <v>0</v>
      </c>
      <c r="AD483">
        <v>11</v>
      </c>
      <c r="AE483">
        <v>3</v>
      </c>
      <c r="AG483" t="s">
        <v>9740</v>
      </c>
      <c r="AH483" s="27">
        <v>1</v>
      </c>
      <c r="AI483">
        <v>11</v>
      </c>
      <c r="AJ483" s="21">
        <f t="shared" si="101"/>
        <v>100</v>
      </c>
      <c r="AK483" s="27">
        <v>0</v>
      </c>
      <c r="AL483" s="24">
        <v>0</v>
      </c>
      <c r="AM483" s="36">
        <f t="shared" si="102"/>
        <v>0</v>
      </c>
      <c r="AN483" s="27">
        <v>1</v>
      </c>
      <c r="AO483">
        <v>2</v>
      </c>
      <c r="AP483" s="36">
        <f t="shared" si="106"/>
        <v>18.181818181818183</v>
      </c>
      <c r="AR483">
        <v>3</v>
      </c>
      <c r="AT483" t="s">
        <v>9740</v>
      </c>
      <c r="AU483" s="27">
        <v>1</v>
      </c>
      <c r="AV483">
        <v>10</v>
      </c>
      <c r="AW483" s="21">
        <f t="shared" si="110"/>
        <v>90.909090909090907</v>
      </c>
      <c r="AX483">
        <v>3</v>
      </c>
      <c r="AZ483" t="s">
        <v>9740</v>
      </c>
      <c r="BA483" s="27">
        <v>1</v>
      </c>
      <c r="BB483">
        <v>10</v>
      </c>
      <c r="BC483" s="21">
        <f t="shared" si="111"/>
        <v>90.909090909090907</v>
      </c>
      <c r="BD483">
        <v>3</v>
      </c>
      <c r="BF483" t="s">
        <v>9740</v>
      </c>
      <c r="BG483" s="27">
        <v>1</v>
      </c>
      <c r="BH483">
        <v>7</v>
      </c>
      <c r="BJ483">
        <v>3</v>
      </c>
      <c r="BL483" t="s">
        <v>9740</v>
      </c>
      <c r="BM483" s="27">
        <v>1</v>
      </c>
      <c r="BN483">
        <v>3</v>
      </c>
      <c r="BP483" t="s">
        <v>9740</v>
      </c>
      <c r="BQ483" s="27">
        <v>1</v>
      </c>
      <c r="BR483">
        <v>3</v>
      </c>
      <c r="BS483" s="21">
        <f t="shared" si="100"/>
        <v>27.27272727272727</v>
      </c>
      <c r="BU483">
        <v>3</v>
      </c>
      <c r="BW483" t="s">
        <v>9740</v>
      </c>
      <c r="BX483" s="27">
        <v>0</v>
      </c>
      <c r="BY483" s="24">
        <v>0</v>
      </c>
      <c r="BZ483" s="21">
        <f t="shared" si="113"/>
        <v>0</v>
      </c>
      <c r="CA483" t="s">
        <v>242</v>
      </c>
      <c r="CB483" t="s">
        <v>242</v>
      </c>
      <c r="CE483" s="27">
        <v>0</v>
      </c>
    </row>
    <row r="484" spans="1:84" ht="15" hidden="1" customHeight="1" x14ac:dyDescent="0.2">
      <c r="A484" s="10">
        <v>483</v>
      </c>
      <c r="B484">
        <v>532</v>
      </c>
      <c r="C484" s="1">
        <v>44958.661805555559</v>
      </c>
      <c r="D484" s="1">
        <v>44977.664583333331</v>
      </c>
      <c r="E484">
        <v>0</v>
      </c>
      <c r="F484" t="s">
        <v>9752</v>
      </c>
      <c r="G484">
        <v>100</v>
      </c>
      <c r="H484">
        <v>1641835</v>
      </c>
      <c r="I484">
        <v>1</v>
      </c>
      <c r="J484" s="1">
        <v>44977.664583333331</v>
      </c>
      <c r="K484" t="s">
        <v>9753</v>
      </c>
      <c r="L484" t="s">
        <v>242</v>
      </c>
      <c r="M484" t="s">
        <v>242</v>
      </c>
      <c r="N484" t="s">
        <v>9754</v>
      </c>
      <c r="O484" t="s">
        <v>9755</v>
      </c>
      <c r="P484">
        <v>34.157600000000002</v>
      </c>
      <c r="Q484">
        <v>-118.2675</v>
      </c>
      <c r="R484" t="s">
        <v>245</v>
      </c>
      <c r="S484" t="s">
        <v>246</v>
      </c>
      <c r="T484" s="10" t="s">
        <v>9756</v>
      </c>
      <c r="U484" t="s">
        <v>9757</v>
      </c>
      <c r="V484">
        <v>364760108</v>
      </c>
      <c r="W484">
        <v>56510000</v>
      </c>
      <c r="X484" s="10" t="s">
        <v>271</v>
      </c>
      <c r="Y484" s="10" t="s">
        <v>272</v>
      </c>
      <c r="Z484" s="10">
        <v>2021</v>
      </c>
      <c r="AA484" s="10">
        <v>0</v>
      </c>
      <c r="AD484" s="10">
        <v>11</v>
      </c>
      <c r="AE484">
        <v>2</v>
      </c>
      <c r="AG484" t="s">
        <v>9758</v>
      </c>
      <c r="AH484" s="22">
        <v>0</v>
      </c>
      <c r="AI484" s="19">
        <v>0</v>
      </c>
      <c r="AJ484" s="21">
        <f>AI484/AD484*100</f>
        <v>0</v>
      </c>
      <c r="AK484" s="22">
        <v>0</v>
      </c>
      <c r="AL484" s="19">
        <v>0</v>
      </c>
      <c r="AM484" s="36">
        <f t="shared" si="102"/>
        <v>0</v>
      </c>
      <c r="AN484" s="22">
        <v>0</v>
      </c>
      <c r="AO484" s="19">
        <v>0</v>
      </c>
      <c r="AP484" s="36">
        <f t="shared" si="106"/>
        <v>0</v>
      </c>
      <c r="AQ484" s="2" t="s">
        <v>9759</v>
      </c>
      <c r="AR484" t="s">
        <v>242</v>
      </c>
      <c r="AU484" s="22">
        <v>0</v>
      </c>
      <c r="AV484" s="19">
        <v>0</v>
      </c>
      <c r="AW484" s="21">
        <f t="shared" si="110"/>
        <v>0</v>
      </c>
      <c r="AX484" t="s">
        <v>242</v>
      </c>
      <c r="BA484" s="22">
        <v>1</v>
      </c>
      <c r="BB484" s="10">
        <v>10</v>
      </c>
      <c r="BC484" s="21">
        <f t="shared" si="111"/>
        <v>90.909090909090907</v>
      </c>
      <c r="BD484">
        <v>2</v>
      </c>
      <c r="BF484" t="s">
        <v>9760</v>
      </c>
      <c r="BG484" s="22">
        <v>0</v>
      </c>
      <c r="BH484" s="10"/>
      <c r="BI484" s="10"/>
      <c r="BJ484" t="s">
        <v>242</v>
      </c>
      <c r="BM484" s="22">
        <v>1</v>
      </c>
      <c r="BN484">
        <v>2</v>
      </c>
      <c r="BP484" t="s">
        <v>9761</v>
      </c>
      <c r="BQ484" s="22">
        <v>0</v>
      </c>
      <c r="BR484" s="19">
        <v>0</v>
      </c>
      <c r="BS484" s="21">
        <f t="shared" si="100"/>
        <v>0</v>
      </c>
      <c r="BT484" s="10"/>
      <c r="BU484" s="10" t="s">
        <v>242</v>
      </c>
      <c r="BV484" s="10"/>
      <c r="BW484" s="10"/>
      <c r="BX484" s="22">
        <v>0</v>
      </c>
      <c r="BY484" s="19">
        <v>0</v>
      </c>
      <c r="BZ484" s="21">
        <f>BY484/AD484*100</f>
        <v>0</v>
      </c>
      <c r="CA484" s="10" t="s">
        <v>242</v>
      </c>
      <c r="CB484" s="10" t="s">
        <v>242</v>
      </c>
      <c r="CC484" s="10"/>
      <c r="CD484" s="10"/>
      <c r="CE484" s="22">
        <v>1</v>
      </c>
      <c r="CF484" s="11" t="s">
        <v>9762</v>
      </c>
    </row>
    <row r="485" spans="1:84" ht="15" hidden="1" customHeight="1" x14ac:dyDescent="0.2">
      <c r="A485">
        <v>484</v>
      </c>
      <c r="B485">
        <v>534</v>
      </c>
      <c r="C485" s="1">
        <v>44977.513194444444</v>
      </c>
      <c r="D485" s="1">
        <v>44977.692361111112</v>
      </c>
      <c r="E485">
        <v>0</v>
      </c>
      <c r="F485" t="s">
        <v>9121</v>
      </c>
      <c r="G485">
        <v>100</v>
      </c>
      <c r="H485">
        <v>15503</v>
      </c>
      <c r="I485">
        <v>1</v>
      </c>
      <c r="J485" s="1">
        <v>44977.692361111112</v>
      </c>
      <c r="K485" t="s">
        <v>9782</v>
      </c>
      <c r="L485" t="s">
        <v>242</v>
      </c>
      <c r="M485" t="s">
        <v>242</v>
      </c>
      <c r="N485" t="s">
        <v>9783</v>
      </c>
      <c r="O485" t="s">
        <v>9784</v>
      </c>
      <c r="P485">
        <v>34.054400000000001</v>
      </c>
      <c r="Q485">
        <v>-118.2441</v>
      </c>
      <c r="R485" t="s">
        <v>245</v>
      </c>
      <c r="S485" t="s">
        <v>246</v>
      </c>
      <c r="T485" t="s">
        <v>9785</v>
      </c>
      <c r="U485" t="s">
        <v>9786</v>
      </c>
      <c r="V485">
        <v>806857108</v>
      </c>
      <c r="W485">
        <v>1389</v>
      </c>
      <c r="X485" t="s">
        <v>248</v>
      </c>
      <c r="Y485" t="s">
        <v>4218</v>
      </c>
      <c r="Z485">
        <v>2020</v>
      </c>
      <c r="AA485">
        <v>0.5</v>
      </c>
      <c r="AB485">
        <v>13</v>
      </c>
      <c r="AD485">
        <v>9</v>
      </c>
      <c r="AE485">
        <v>3</v>
      </c>
      <c r="AG485" t="s">
        <v>9787</v>
      </c>
      <c r="AH485" s="27">
        <v>1</v>
      </c>
      <c r="AI485">
        <v>8</v>
      </c>
      <c r="AJ485" s="21">
        <f t="shared" si="101"/>
        <v>88.888888888888886</v>
      </c>
      <c r="AK485" s="27">
        <v>0</v>
      </c>
      <c r="AL485" s="24">
        <v>0</v>
      </c>
      <c r="AM485" s="36">
        <f t="shared" si="102"/>
        <v>0</v>
      </c>
      <c r="AN485" s="27">
        <v>0</v>
      </c>
      <c r="AO485" s="24">
        <v>0</v>
      </c>
      <c r="AP485" s="36">
        <f t="shared" si="106"/>
        <v>0</v>
      </c>
      <c r="AQ485" t="s">
        <v>9788</v>
      </c>
      <c r="AR485">
        <v>3</v>
      </c>
      <c r="AT485" t="s">
        <v>9787</v>
      </c>
      <c r="AU485" s="27">
        <v>1</v>
      </c>
      <c r="AV485">
        <v>8</v>
      </c>
      <c r="AW485" s="21">
        <f t="shared" si="110"/>
        <v>88.888888888888886</v>
      </c>
      <c r="AX485">
        <v>3</v>
      </c>
      <c r="AZ485" t="s">
        <v>9787</v>
      </c>
      <c r="BA485" s="27">
        <v>1</v>
      </c>
      <c r="BB485">
        <v>8</v>
      </c>
      <c r="BC485" s="21">
        <f t="shared" si="111"/>
        <v>88.888888888888886</v>
      </c>
      <c r="BD485">
        <v>3</v>
      </c>
      <c r="BF485" t="s">
        <v>9787</v>
      </c>
      <c r="BG485" s="27">
        <v>1</v>
      </c>
      <c r="BH485">
        <v>4.5999999999999996</v>
      </c>
      <c r="BJ485">
        <v>3</v>
      </c>
      <c r="BL485" t="s">
        <v>9787</v>
      </c>
      <c r="BM485" s="27">
        <v>1</v>
      </c>
      <c r="BN485">
        <v>3</v>
      </c>
      <c r="BP485" t="s">
        <v>9787</v>
      </c>
      <c r="BQ485" s="27">
        <v>1</v>
      </c>
      <c r="BR485">
        <v>2</v>
      </c>
      <c r="BS485" s="21">
        <f t="shared" si="100"/>
        <v>22.222222222222221</v>
      </c>
      <c r="BU485">
        <v>3</v>
      </c>
      <c r="BW485" t="s">
        <v>9787</v>
      </c>
      <c r="BX485" s="27">
        <v>0</v>
      </c>
      <c r="BY485" s="24">
        <v>0</v>
      </c>
      <c r="BZ485" s="21">
        <f>BY485/AD485*100</f>
        <v>0</v>
      </c>
      <c r="CA485" t="s">
        <v>242</v>
      </c>
      <c r="CB485" t="s">
        <v>242</v>
      </c>
      <c r="CE485" s="27">
        <v>0</v>
      </c>
    </row>
    <row r="486" spans="1:84" ht="15" hidden="1" customHeight="1" x14ac:dyDescent="0.2">
      <c r="A486">
        <v>485</v>
      </c>
      <c r="B486">
        <v>538</v>
      </c>
      <c r="C486" s="1">
        <v>44977.692361111112</v>
      </c>
      <c r="D486" s="1">
        <v>44984.974999999999</v>
      </c>
      <c r="E486">
        <v>0</v>
      </c>
      <c r="F486" t="s">
        <v>9121</v>
      </c>
      <c r="G486">
        <v>100</v>
      </c>
      <c r="H486">
        <v>629223</v>
      </c>
      <c r="I486">
        <v>1</v>
      </c>
      <c r="J486" s="1">
        <v>44984.974999999999</v>
      </c>
      <c r="K486" t="s">
        <v>9808</v>
      </c>
      <c r="L486" t="s">
        <v>242</v>
      </c>
      <c r="M486" t="s">
        <v>242</v>
      </c>
      <c r="N486" t="s">
        <v>9809</v>
      </c>
      <c r="O486" t="s">
        <v>9810</v>
      </c>
      <c r="P486">
        <v>34.054400000000001</v>
      </c>
      <c r="Q486">
        <v>-118.2441</v>
      </c>
      <c r="R486" t="s">
        <v>245</v>
      </c>
      <c r="S486" t="s">
        <v>246</v>
      </c>
      <c r="T486" t="s">
        <v>9811</v>
      </c>
      <c r="U486" t="s">
        <v>9812</v>
      </c>
      <c r="V486">
        <v>150870103</v>
      </c>
      <c r="W486">
        <v>2820</v>
      </c>
      <c r="X486" t="s">
        <v>418</v>
      </c>
      <c r="Y486" t="s">
        <v>419</v>
      </c>
      <c r="Z486">
        <v>2020</v>
      </c>
      <c r="AA486">
        <v>0</v>
      </c>
      <c r="AD486">
        <v>10</v>
      </c>
      <c r="AE486">
        <v>3</v>
      </c>
      <c r="AG486" t="s">
        <v>9813</v>
      </c>
      <c r="AH486" s="27">
        <v>1</v>
      </c>
      <c r="AI486">
        <v>8</v>
      </c>
      <c r="AJ486" s="21">
        <f t="shared" si="101"/>
        <v>80</v>
      </c>
      <c r="AK486" s="27">
        <v>0</v>
      </c>
      <c r="AL486" s="24">
        <v>0</v>
      </c>
      <c r="AM486" s="36">
        <f t="shared" si="102"/>
        <v>0</v>
      </c>
      <c r="AN486" s="27">
        <v>0</v>
      </c>
      <c r="AO486" s="24">
        <v>0</v>
      </c>
      <c r="AP486" s="36">
        <f t="shared" si="106"/>
        <v>0</v>
      </c>
      <c r="AQ486" t="s">
        <v>9814</v>
      </c>
      <c r="AR486">
        <v>3</v>
      </c>
      <c r="AT486" t="s">
        <v>9813</v>
      </c>
      <c r="AU486" s="27">
        <v>1</v>
      </c>
      <c r="AV486">
        <v>8</v>
      </c>
      <c r="AW486" s="21">
        <f t="shared" si="110"/>
        <v>80</v>
      </c>
      <c r="AX486">
        <v>3</v>
      </c>
      <c r="AZ486" t="s">
        <v>9813</v>
      </c>
      <c r="BA486" s="27">
        <v>1</v>
      </c>
      <c r="BB486">
        <v>8</v>
      </c>
      <c r="BC486" s="21">
        <f t="shared" si="111"/>
        <v>80</v>
      </c>
      <c r="BD486">
        <v>3</v>
      </c>
      <c r="BF486" t="s">
        <v>9813</v>
      </c>
      <c r="BG486" s="27">
        <v>1</v>
      </c>
      <c r="BH486">
        <v>7.2</v>
      </c>
      <c r="BJ486">
        <v>3</v>
      </c>
      <c r="BL486" t="s">
        <v>9813</v>
      </c>
      <c r="BM486" s="27">
        <v>1</v>
      </c>
      <c r="BN486">
        <v>3</v>
      </c>
      <c r="BP486" t="s">
        <v>9813</v>
      </c>
      <c r="BQ486" s="27">
        <v>1</v>
      </c>
      <c r="BR486">
        <v>4</v>
      </c>
      <c r="BS486" s="21">
        <f t="shared" si="100"/>
        <v>40</v>
      </c>
      <c r="BU486">
        <v>3</v>
      </c>
      <c r="BW486" t="s">
        <v>9813</v>
      </c>
      <c r="BX486" s="27">
        <v>1</v>
      </c>
      <c r="BY486">
        <v>4</v>
      </c>
      <c r="BZ486" s="21">
        <f t="shared" ref="BZ486:BZ491" si="114">BY486/AD486*100</f>
        <v>40</v>
      </c>
      <c r="CA486">
        <v>2</v>
      </c>
      <c r="CB486">
        <v>3</v>
      </c>
      <c r="CD486" t="s">
        <v>9813</v>
      </c>
      <c r="CE486" s="27">
        <v>0</v>
      </c>
    </row>
    <row r="487" spans="1:84" ht="15" hidden="1" customHeight="1" x14ac:dyDescent="0.2">
      <c r="A487">
        <v>486</v>
      </c>
      <c r="B487">
        <v>542</v>
      </c>
      <c r="C487" s="1">
        <v>44977.693749999999</v>
      </c>
      <c r="D487" s="1">
        <v>44987.583333333336</v>
      </c>
      <c r="E487">
        <v>0</v>
      </c>
      <c r="F487" t="s">
        <v>9824</v>
      </c>
      <c r="G487">
        <v>100</v>
      </c>
      <c r="H487">
        <v>854466</v>
      </c>
      <c r="I487">
        <v>1</v>
      </c>
      <c r="J487" s="1">
        <v>44987.583333333336</v>
      </c>
      <c r="K487" t="s">
        <v>9825</v>
      </c>
      <c r="L487" t="s">
        <v>242</v>
      </c>
      <c r="M487" t="s">
        <v>242</v>
      </c>
      <c r="N487" t="s">
        <v>9826</v>
      </c>
      <c r="O487" t="s">
        <v>9827</v>
      </c>
      <c r="P487">
        <v>34.102699999999999</v>
      </c>
      <c r="Q487">
        <v>-118.2231</v>
      </c>
      <c r="R487" t="s">
        <v>245</v>
      </c>
      <c r="S487" t="s">
        <v>246</v>
      </c>
      <c r="T487" t="s">
        <v>9828</v>
      </c>
      <c r="U487" t="s">
        <v>9829</v>
      </c>
      <c r="V487">
        <v>983919101</v>
      </c>
      <c r="W487">
        <v>3674</v>
      </c>
      <c r="X487" t="s">
        <v>297</v>
      </c>
      <c r="Y487" t="s">
        <v>8353</v>
      </c>
      <c r="Z487">
        <v>2020</v>
      </c>
      <c r="AA487">
        <v>0</v>
      </c>
      <c r="AD487">
        <v>9</v>
      </c>
      <c r="AE487">
        <v>1</v>
      </c>
      <c r="AG487" t="s">
        <v>9830</v>
      </c>
      <c r="AH487" s="27">
        <v>1</v>
      </c>
      <c r="AI487">
        <v>7</v>
      </c>
      <c r="AJ487" s="21">
        <f t="shared" si="101"/>
        <v>77.777777777777786</v>
      </c>
      <c r="AK487" s="27">
        <v>0</v>
      </c>
      <c r="AL487" s="24">
        <v>0</v>
      </c>
      <c r="AM487" s="36">
        <f t="shared" si="102"/>
        <v>0</v>
      </c>
      <c r="AN487" s="27">
        <v>0</v>
      </c>
      <c r="AO487" s="24">
        <v>0</v>
      </c>
      <c r="AP487" s="36">
        <f t="shared" si="106"/>
        <v>0</v>
      </c>
      <c r="AQ487" t="s">
        <v>9831</v>
      </c>
      <c r="AR487">
        <v>3</v>
      </c>
      <c r="AT487" t="s">
        <v>9832</v>
      </c>
      <c r="AU487" s="27">
        <v>1</v>
      </c>
      <c r="AV487">
        <v>8</v>
      </c>
      <c r="AW487" s="21">
        <f t="shared" si="110"/>
        <v>88.888888888888886</v>
      </c>
      <c r="AX487">
        <v>3</v>
      </c>
      <c r="AZ487" t="s">
        <v>9832</v>
      </c>
      <c r="BA487" s="27">
        <v>1</v>
      </c>
      <c r="BB487">
        <v>8</v>
      </c>
      <c r="BC487" s="21">
        <f t="shared" si="111"/>
        <v>88.888888888888886</v>
      </c>
      <c r="BD487">
        <v>1</v>
      </c>
      <c r="BF487" t="s">
        <v>9830</v>
      </c>
      <c r="BG487" s="27">
        <v>1</v>
      </c>
      <c r="BH487">
        <v>4.4400000000000004</v>
      </c>
      <c r="BJ487">
        <v>3</v>
      </c>
      <c r="BL487" t="s">
        <v>9832</v>
      </c>
      <c r="BM487" s="27">
        <v>1</v>
      </c>
      <c r="BN487">
        <v>3</v>
      </c>
      <c r="BP487" t="s">
        <v>9832</v>
      </c>
      <c r="BQ487" s="27">
        <v>1</v>
      </c>
      <c r="BR487">
        <v>2</v>
      </c>
      <c r="BS487" s="21">
        <f t="shared" si="100"/>
        <v>22.222222222222221</v>
      </c>
      <c r="BU487">
        <v>3</v>
      </c>
      <c r="BW487" t="s">
        <v>9832</v>
      </c>
      <c r="BX487" s="27">
        <v>1</v>
      </c>
      <c r="BY487">
        <v>6</v>
      </c>
      <c r="BZ487" s="21">
        <f t="shared" si="114"/>
        <v>66.666666666666657</v>
      </c>
      <c r="CA487">
        <v>2</v>
      </c>
      <c r="CB487">
        <v>3</v>
      </c>
      <c r="CD487" t="s">
        <v>9832</v>
      </c>
      <c r="CE487" s="27">
        <v>0</v>
      </c>
    </row>
    <row r="488" spans="1:84" ht="15" hidden="1" customHeight="1" x14ac:dyDescent="0.2">
      <c r="A488">
        <v>487</v>
      </c>
      <c r="B488">
        <v>543</v>
      </c>
      <c r="C488" s="1">
        <v>44977.693749999999</v>
      </c>
      <c r="D488" s="1">
        <v>44988.683333333334</v>
      </c>
      <c r="E488">
        <v>0</v>
      </c>
      <c r="F488" t="s">
        <v>8853</v>
      </c>
      <c r="G488">
        <v>100</v>
      </c>
      <c r="H488">
        <v>949504</v>
      </c>
      <c r="I488">
        <v>1</v>
      </c>
      <c r="J488" s="1">
        <v>44988.683333333334</v>
      </c>
      <c r="K488" t="s">
        <v>9852</v>
      </c>
      <c r="L488" t="s">
        <v>242</v>
      </c>
      <c r="M488" t="s">
        <v>242</v>
      </c>
      <c r="N488" t="s">
        <v>9853</v>
      </c>
      <c r="O488" t="s">
        <v>9854</v>
      </c>
      <c r="P488">
        <v>33.594499999999996</v>
      </c>
      <c r="Q488">
        <v>-117.8304</v>
      </c>
      <c r="R488" t="s">
        <v>245</v>
      </c>
      <c r="S488" t="s">
        <v>246</v>
      </c>
      <c r="T488" t="s">
        <v>9855</v>
      </c>
      <c r="U488" t="s">
        <v>9856</v>
      </c>
      <c r="V488" t="s">
        <v>9857</v>
      </c>
      <c r="W488">
        <v>2911</v>
      </c>
      <c r="X488" t="s">
        <v>248</v>
      </c>
      <c r="Y488" t="s">
        <v>9858</v>
      </c>
      <c r="Z488">
        <v>2020</v>
      </c>
      <c r="AA488">
        <v>0.5</v>
      </c>
      <c r="AB488">
        <v>9</v>
      </c>
      <c r="AD488">
        <v>10</v>
      </c>
      <c r="AE488">
        <v>3</v>
      </c>
      <c r="AG488" t="s">
        <v>9859</v>
      </c>
      <c r="AH488" s="27">
        <v>1</v>
      </c>
      <c r="AI488">
        <v>4</v>
      </c>
      <c r="AJ488" s="21">
        <f t="shared" si="101"/>
        <v>40</v>
      </c>
      <c r="AK488" s="27">
        <v>0</v>
      </c>
      <c r="AL488" s="24">
        <v>0</v>
      </c>
      <c r="AM488" s="36">
        <f t="shared" si="102"/>
        <v>0</v>
      </c>
      <c r="AN488" s="27">
        <v>0</v>
      </c>
      <c r="AO488" s="24">
        <v>0</v>
      </c>
      <c r="AP488" s="36">
        <f t="shared" si="106"/>
        <v>0</v>
      </c>
      <c r="AR488">
        <v>3</v>
      </c>
      <c r="AT488" t="s">
        <v>9859</v>
      </c>
      <c r="AU488" s="27">
        <v>1</v>
      </c>
      <c r="AV488">
        <v>9</v>
      </c>
      <c r="AW488" s="21">
        <f t="shared" si="110"/>
        <v>90</v>
      </c>
      <c r="AX488">
        <v>3</v>
      </c>
      <c r="AZ488" t="s">
        <v>9859</v>
      </c>
      <c r="BA488" s="27">
        <v>1</v>
      </c>
      <c r="BB488">
        <v>9</v>
      </c>
      <c r="BC488" s="21">
        <f t="shared" si="111"/>
        <v>90</v>
      </c>
      <c r="BD488">
        <v>3</v>
      </c>
      <c r="BF488" t="s">
        <v>9859</v>
      </c>
      <c r="BG488" s="27">
        <v>1</v>
      </c>
      <c r="BH488">
        <v>8</v>
      </c>
      <c r="BJ488">
        <v>3</v>
      </c>
      <c r="BL488" t="s">
        <v>9859</v>
      </c>
      <c r="BM488" s="27">
        <v>1</v>
      </c>
      <c r="BN488">
        <v>3</v>
      </c>
      <c r="BP488" t="s">
        <v>9859</v>
      </c>
      <c r="BQ488" s="27">
        <v>1</v>
      </c>
      <c r="BR488">
        <v>1</v>
      </c>
      <c r="BS488" s="21">
        <f t="shared" si="100"/>
        <v>10</v>
      </c>
      <c r="BU488">
        <v>3</v>
      </c>
      <c r="BW488" t="s">
        <v>9859</v>
      </c>
      <c r="BX488" s="27">
        <v>1</v>
      </c>
      <c r="BY488">
        <v>2</v>
      </c>
      <c r="BZ488" s="21">
        <f t="shared" si="114"/>
        <v>20</v>
      </c>
      <c r="CA488">
        <v>2</v>
      </c>
      <c r="CB488">
        <v>3</v>
      </c>
      <c r="CD488" t="s">
        <v>9859</v>
      </c>
      <c r="CE488" s="27">
        <v>0</v>
      </c>
    </row>
    <row r="489" spans="1:84" ht="15" hidden="1" customHeight="1" x14ac:dyDescent="0.2">
      <c r="A489">
        <v>488</v>
      </c>
      <c r="B489">
        <v>544</v>
      </c>
      <c r="C489" s="1">
        <v>44977.694444444445</v>
      </c>
      <c r="D489" s="1">
        <v>44989.663888888892</v>
      </c>
      <c r="E489">
        <v>0</v>
      </c>
      <c r="F489" t="s">
        <v>8853</v>
      </c>
      <c r="G489">
        <v>100</v>
      </c>
      <c r="H489">
        <v>1034116</v>
      </c>
      <c r="I489">
        <v>1</v>
      </c>
      <c r="J489" s="1">
        <v>44989.663888888892</v>
      </c>
      <c r="K489" t="s">
        <v>9880</v>
      </c>
      <c r="L489" t="s">
        <v>242</v>
      </c>
      <c r="M489" t="s">
        <v>242</v>
      </c>
      <c r="N489" t="s">
        <v>9881</v>
      </c>
      <c r="O489" t="s">
        <v>9882</v>
      </c>
      <c r="P489">
        <v>33.594499999999996</v>
      </c>
      <c r="Q489">
        <v>-117.8304</v>
      </c>
      <c r="R489" t="s">
        <v>245</v>
      </c>
      <c r="S489" t="s">
        <v>246</v>
      </c>
      <c r="T489" t="s">
        <v>9883</v>
      </c>
      <c r="U489" t="s">
        <v>9884</v>
      </c>
      <c r="V489">
        <v>879360105</v>
      </c>
      <c r="W489">
        <v>3812</v>
      </c>
      <c r="X489" t="s">
        <v>476</v>
      </c>
      <c r="Y489" t="s">
        <v>2504</v>
      </c>
      <c r="Z489">
        <v>2020</v>
      </c>
      <c r="AA489">
        <v>0</v>
      </c>
      <c r="AD489">
        <v>11</v>
      </c>
      <c r="AE489">
        <v>3</v>
      </c>
      <c r="AG489" t="s">
        <v>9885</v>
      </c>
      <c r="AH489" s="27">
        <v>1</v>
      </c>
      <c r="AI489">
        <v>5</v>
      </c>
      <c r="AJ489" s="21">
        <f t="shared" si="101"/>
        <v>45.454545454545453</v>
      </c>
      <c r="AK489" s="27">
        <v>0</v>
      </c>
      <c r="AL489" s="24">
        <v>0</v>
      </c>
      <c r="AM489" s="36">
        <f t="shared" si="102"/>
        <v>0</v>
      </c>
      <c r="AN489" s="27">
        <v>0</v>
      </c>
      <c r="AO489" s="24">
        <v>0</v>
      </c>
      <c r="AP489" s="36">
        <f t="shared" si="106"/>
        <v>0</v>
      </c>
      <c r="AQ489" t="s">
        <v>9886</v>
      </c>
      <c r="AR489">
        <v>3</v>
      </c>
      <c r="AT489" t="s">
        <v>9885</v>
      </c>
      <c r="AU489" s="27">
        <v>1</v>
      </c>
      <c r="AV489">
        <v>10</v>
      </c>
      <c r="AW489" s="21">
        <f t="shared" si="110"/>
        <v>90.909090909090907</v>
      </c>
      <c r="AX489">
        <v>3</v>
      </c>
      <c r="AZ489" t="s">
        <v>9885</v>
      </c>
      <c r="BA489" s="27">
        <v>1</v>
      </c>
      <c r="BB489">
        <v>10</v>
      </c>
      <c r="BC489" s="21">
        <f t="shared" si="111"/>
        <v>90.909090909090907</v>
      </c>
      <c r="BD489">
        <v>3</v>
      </c>
      <c r="BF489" t="s">
        <v>9885</v>
      </c>
      <c r="BG489" s="27">
        <v>1</v>
      </c>
      <c r="BH489">
        <v>12.8</v>
      </c>
      <c r="BJ489">
        <v>3</v>
      </c>
      <c r="BL489" t="s">
        <v>9885</v>
      </c>
      <c r="BM489" s="27">
        <v>1</v>
      </c>
      <c r="BN489">
        <v>3</v>
      </c>
      <c r="BP489" t="s">
        <v>9885</v>
      </c>
      <c r="BQ489" s="27">
        <v>1</v>
      </c>
      <c r="BR489">
        <v>3</v>
      </c>
      <c r="BS489" s="21">
        <f t="shared" si="100"/>
        <v>27.27272727272727</v>
      </c>
      <c r="BU489">
        <v>3</v>
      </c>
      <c r="BW489" t="s">
        <v>9885</v>
      </c>
      <c r="BX489" s="27">
        <v>1</v>
      </c>
      <c r="BY489">
        <v>3</v>
      </c>
      <c r="BZ489" s="21">
        <f t="shared" si="114"/>
        <v>27.27272727272727</v>
      </c>
      <c r="CA489">
        <v>2</v>
      </c>
      <c r="CB489">
        <v>3</v>
      </c>
      <c r="CD489" t="s">
        <v>9885</v>
      </c>
      <c r="CE489" s="27">
        <v>0</v>
      </c>
    </row>
    <row r="490" spans="1:84" ht="15" hidden="1" customHeight="1" x14ac:dyDescent="0.2">
      <c r="A490">
        <v>489</v>
      </c>
      <c r="B490">
        <v>545</v>
      </c>
      <c r="C490" s="1">
        <v>44991.523611111108</v>
      </c>
      <c r="D490" s="1">
        <v>44991.669444444444</v>
      </c>
      <c r="E490">
        <v>0</v>
      </c>
      <c r="F490" t="s">
        <v>9890</v>
      </c>
      <c r="G490">
        <v>100</v>
      </c>
      <c r="H490">
        <v>12571</v>
      </c>
      <c r="I490">
        <v>1</v>
      </c>
      <c r="J490" s="1">
        <v>44991.669444444444</v>
      </c>
      <c r="K490" t="s">
        <v>9891</v>
      </c>
      <c r="L490" t="s">
        <v>242</v>
      </c>
      <c r="M490" t="s">
        <v>242</v>
      </c>
      <c r="N490" t="s">
        <v>9892</v>
      </c>
      <c r="O490" t="s">
        <v>9893</v>
      </c>
      <c r="P490">
        <v>34.006799999999998</v>
      </c>
      <c r="Q490">
        <v>-118.256</v>
      </c>
      <c r="R490" t="s">
        <v>245</v>
      </c>
      <c r="S490" t="s">
        <v>246</v>
      </c>
      <c r="T490" t="s">
        <v>9894</v>
      </c>
      <c r="U490" t="s">
        <v>9895</v>
      </c>
      <c r="V490">
        <v>60505104</v>
      </c>
      <c r="W490">
        <v>6020</v>
      </c>
      <c r="X490" t="s">
        <v>319</v>
      </c>
      <c r="Y490" t="s">
        <v>913</v>
      </c>
      <c r="Z490">
        <v>2020</v>
      </c>
      <c r="AA490">
        <v>0</v>
      </c>
      <c r="AD490">
        <v>16</v>
      </c>
      <c r="AE490">
        <v>3</v>
      </c>
      <c r="AG490" t="s">
        <v>9896</v>
      </c>
      <c r="AH490" s="27">
        <v>1</v>
      </c>
      <c r="AI490">
        <v>13</v>
      </c>
      <c r="AJ490" s="21">
        <f t="shared" si="101"/>
        <v>81.25</v>
      </c>
      <c r="AK490" s="27">
        <v>1</v>
      </c>
      <c r="AL490">
        <v>3</v>
      </c>
      <c r="AM490" s="36">
        <f t="shared" si="102"/>
        <v>18.75</v>
      </c>
      <c r="AN490" s="27">
        <v>1</v>
      </c>
      <c r="AO490">
        <v>2</v>
      </c>
      <c r="AP490" s="36">
        <f t="shared" si="106"/>
        <v>12.5</v>
      </c>
      <c r="AQ490" t="s">
        <v>9897</v>
      </c>
      <c r="AR490">
        <v>3</v>
      </c>
      <c r="AT490" t="s">
        <v>9896</v>
      </c>
      <c r="AU490" s="27">
        <v>1</v>
      </c>
      <c r="AV490">
        <v>14</v>
      </c>
      <c r="AW490" s="21">
        <f t="shared" si="110"/>
        <v>87.5</v>
      </c>
      <c r="AX490">
        <v>3</v>
      </c>
      <c r="AZ490" t="s">
        <v>9896</v>
      </c>
      <c r="BA490" s="27">
        <v>1</v>
      </c>
      <c r="BB490">
        <v>14</v>
      </c>
      <c r="BC490" s="21">
        <f t="shared" si="111"/>
        <v>87.5</v>
      </c>
      <c r="BD490">
        <v>3</v>
      </c>
      <c r="BF490" t="s">
        <v>9896</v>
      </c>
      <c r="BG490" s="27">
        <v>1</v>
      </c>
      <c r="BH490">
        <v>7.7</v>
      </c>
      <c r="BJ490">
        <v>3</v>
      </c>
      <c r="BL490" t="s">
        <v>9896</v>
      </c>
      <c r="BM490" s="27">
        <v>1</v>
      </c>
      <c r="BN490">
        <v>3</v>
      </c>
      <c r="BP490" t="s">
        <v>9896</v>
      </c>
      <c r="BQ490" s="27">
        <v>1</v>
      </c>
      <c r="BR490">
        <v>6</v>
      </c>
      <c r="BS490" s="21">
        <f t="shared" si="100"/>
        <v>37.5</v>
      </c>
      <c r="BU490">
        <v>3</v>
      </c>
      <c r="BW490" t="s">
        <v>9896</v>
      </c>
      <c r="BX490" s="27">
        <v>1</v>
      </c>
      <c r="BY490">
        <v>8</v>
      </c>
      <c r="BZ490" s="21">
        <f t="shared" si="114"/>
        <v>50</v>
      </c>
      <c r="CA490">
        <v>2</v>
      </c>
      <c r="CB490">
        <v>3</v>
      </c>
      <c r="CD490" t="s">
        <v>9896</v>
      </c>
      <c r="CE490" s="27">
        <v>0</v>
      </c>
    </row>
    <row r="491" spans="1:84" ht="15" hidden="1" customHeight="1" x14ac:dyDescent="0.2">
      <c r="A491" s="10">
        <v>490</v>
      </c>
      <c r="B491">
        <v>547</v>
      </c>
      <c r="C491" s="1">
        <v>44992.032638888886</v>
      </c>
      <c r="D491" s="1">
        <v>45007.463888888888</v>
      </c>
      <c r="E491">
        <v>0</v>
      </c>
      <c r="F491" t="s">
        <v>9919</v>
      </c>
      <c r="G491">
        <v>100</v>
      </c>
      <c r="H491">
        <v>1329658</v>
      </c>
      <c r="I491">
        <v>1</v>
      </c>
      <c r="J491" s="1">
        <v>45007.463888888888</v>
      </c>
      <c r="K491" t="s">
        <v>9920</v>
      </c>
      <c r="L491" t="s">
        <v>242</v>
      </c>
      <c r="M491" t="s">
        <v>242</v>
      </c>
      <c r="N491" t="s">
        <v>9921</v>
      </c>
      <c r="O491" t="s">
        <v>9922</v>
      </c>
      <c r="P491">
        <v>41.876399999999997</v>
      </c>
      <c r="Q491">
        <v>-87.613299999999995</v>
      </c>
      <c r="R491" t="s">
        <v>245</v>
      </c>
      <c r="S491" t="s">
        <v>246</v>
      </c>
      <c r="T491" s="10" t="s">
        <v>9923</v>
      </c>
      <c r="U491" t="s">
        <v>9924</v>
      </c>
      <c r="V491">
        <v>931142103</v>
      </c>
      <c r="W491">
        <v>5331</v>
      </c>
      <c r="X491" s="10" t="s">
        <v>271</v>
      </c>
      <c r="Y491" s="10" t="s">
        <v>9925</v>
      </c>
      <c r="Z491" s="10">
        <v>2020</v>
      </c>
      <c r="AA491" s="10">
        <v>0</v>
      </c>
      <c r="AD491" s="10">
        <v>11</v>
      </c>
      <c r="AE491">
        <v>1</v>
      </c>
      <c r="AG491" t="s">
        <v>9926</v>
      </c>
      <c r="AH491" s="22">
        <v>1</v>
      </c>
      <c r="AI491" s="10">
        <v>4</v>
      </c>
      <c r="AJ491" s="21">
        <f t="shared" si="101"/>
        <v>36.363636363636367</v>
      </c>
      <c r="AK491" s="22">
        <v>0</v>
      </c>
      <c r="AL491" s="19">
        <v>0</v>
      </c>
      <c r="AM491" s="36">
        <f t="shared" si="102"/>
        <v>0</v>
      </c>
      <c r="AN491" s="22">
        <v>0</v>
      </c>
      <c r="AO491" s="19">
        <v>0</v>
      </c>
      <c r="AP491" s="36">
        <f t="shared" si="106"/>
        <v>0</v>
      </c>
      <c r="AR491">
        <v>3</v>
      </c>
      <c r="AT491" t="s">
        <v>9927</v>
      </c>
      <c r="AU491" s="22">
        <v>1</v>
      </c>
      <c r="AV491" s="10">
        <v>1</v>
      </c>
      <c r="AW491" s="21">
        <f t="shared" si="110"/>
        <v>9.0909090909090917</v>
      </c>
      <c r="AX491">
        <v>3</v>
      </c>
      <c r="AZ491" t="s">
        <v>9927</v>
      </c>
      <c r="BA491" s="22">
        <v>1</v>
      </c>
      <c r="BB491" s="10">
        <v>7</v>
      </c>
      <c r="BC491" s="21">
        <f t="shared" si="111"/>
        <v>63.636363636363633</v>
      </c>
      <c r="BD491">
        <v>3</v>
      </c>
      <c r="BF491" t="s">
        <v>9927</v>
      </c>
      <c r="BG491" s="22">
        <v>1</v>
      </c>
      <c r="BH491" s="10">
        <v>9.3635999999999999</v>
      </c>
      <c r="BI491" s="10"/>
      <c r="BJ491">
        <v>3</v>
      </c>
      <c r="BL491" t="s">
        <v>9927</v>
      </c>
      <c r="BM491" s="22">
        <v>1</v>
      </c>
      <c r="BN491">
        <v>3</v>
      </c>
      <c r="BP491" t="s">
        <v>9927</v>
      </c>
      <c r="BQ491" s="22">
        <v>1</v>
      </c>
      <c r="BR491" s="10">
        <v>3</v>
      </c>
      <c r="BS491" s="21">
        <f t="shared" si="100"/>
        <v>27.27272727272727</v>
      </c>
      <c r="BT491" s="10"/>
      <c r="BU491" s="10">
        <v>3</v>
      </c>
      <c r="BV491" s="10"/>
      <c r="BW491" s="10" t="s">
        <v>9927</v>
      </c>
      <c r="BX491" s="22">
        <v>0.5</v>
      </c>
      <c r="BY491" s="10">
        <v>4</v>
      </c>
      <c r="BZ491" s="21">
        <f t="shared" si="114"/>
        <v>36.363636363636367</v>
      </c>
      <c r="CA491" s="10">
        <v>2</v>
      </c>
      <c r="CB491" s="10">
        <v>3</v>
      </c>
      <c r="CC491" s="10"/>
      <c r="CD491" s="10" t="s">
        <v>9927</v>
      </c>
      <c r="CE491" s="22">
        <v>0.5</v>
      </c>
      <c r="CF491" s="11" t="s">
        <v>9928</v>
      </c>
    </row>
    <row r="492" spans="1:84" ht="15" hidden="1" customHeight="1" x14ac:dyDescent="0.2">
      <c r="A492">
        <v>491</v>
      </c>
      <c r="B492">
        <v>549</v>
      </c>
      <c r="C492" s="1">
        <v>44992.033333333333</v>
      </c>
      <c r="D492" s="1">
        <v>45014.418749999997</v>
      </c>
      <c r="E492">
        <v>0</v>
      </c>
      <c r="F492" t="s">
        <v>9936</v>
      </c>
      <c r="G492">
        <v>100</v>
      </c>
      <c r="H492">
        <v>1930539</v>
      </c>
      <c r="I492">
        <v>1</v>
      </c>
      <c r="J492" s="1">
        <v>45014.418749999997</v>
      </c>
      <c r="K492" t="s">
        <v>9937</v>
      </c>
      <c r="L492" t="s">
        <v>242</v>
      </c>
      <c r="M492" t="s">
        <v>242</v>
      </c>
      <c r="N492" t="s">
        <v>9938</v>
      </c>
      <c r="O492" t="s">
        <v>9939</v>
      </c>
      <c r="P492">
        <v>41.876399999999997</v>
      </c>
      <c r="Q492">
        <v>-87.613299999999995</v>
      </c>
      <c r="R492" t="s">
        <v>245</v>
      </c>
      <c r="S492" t="s">
        <v>246</v>
      </c>
      <c r="T492" t="s">
        <v>9940</v>
      </c>
      <c r="U492" t="s">
        <v>9941</v>
      </c>
      <c r="V492" t="s">
        <v>9942</v>
      </c>
      <c r="W492">
        <v>6324</v>
      </c>
      <c r="X492" t="s">
        <v>350</v>
      </c>
      <c r="Y492" t="s">
        <v>351</v>
      </c>
      <c r="Z492">
        <v>2020</v>
      </c>
      <c r="AA492">
        <v>0</v>
      </c>
      <c r="AD492">
        <v>10</v>
      </c>
      <c r="AE492">
        <v>1</v>
      </c>
      <c r="AG492" t="s">
        <v>9943</v>
      </c>
      <c r="AH492" s="27">
        <v>1</v>
      </c>
      <c r="AI492">
        <v>2</v>
      </c>
      <c r="AJ492" s="21">
        <f t="shared" si="101"/>
        <v>20</v>
      </c>
      <c r="AK492" s="27">
        <v>0</v>
      </c>
      <c r="AL492" s="24">
        <v>0</v>
      </c>
      <c r="AM492" s="36">
        <f t="shared" si="102"/>
        <v>0</v>
      </c>
      <c r="AN492" s="27">
        <v>0</v>
      </c>
      <c r="AO492" s="24">
        <v>0</v>
      </c>
      <c r="AP492" s="36">
        <f t="shared" si="106"/>
        <v>0</v>
      </c>
      <c r="AR492">
        <v>3</v>
      </c>
      <c r="AT492" t="s">
        <v>9944</v>
      </c>
      <c r="AU492" s="27">
        <v>1</v>
      </c>
      <c r="AV492">
        <v>1</v>
      </c>
      <c r="AW492" s="21">
        <f t="shared" si="110"/>
        <v>10</v>
      </c>
      <c r="AX492">
        <v>3</v>
      </c>
      <c r="AZ492" t="s">
        <v>9944</v>
      </c>
      <c r="BA492" s="27">
        <v>1</v>
      </c>
      <c r="BB492">
        <v>8</v>
      </c>
      <c r="BC492" s="21">
        <f t="shared" si="111"/>
        <v>80</v>
      </c>
      <c r="BD492">
        <v>1</v>
      </c>
      <c r="BF492" t="s">
        <v>9943</v>
      </c>
      <c r="BG492" s="27">
        <v>1</v>
      </c>
      <c r="BH492">
        <v>12.7</v>
      </c>
      <c r="BJ492">
        <v>3</v>
      </c>
      <c r="BL492" t="s">
        <v>9944</v>
      </c>
      <c r="BM492" s="27">
        <v>1</v>
      </c>
      <c r="BN492">
        <v>3</v>
      </c>
      <c r="BP492" t="s">
        <v>9944</v>
      </c>
      <c r="BQ492" s="27">
        <v>1</v>
      </c>
      <c r="BR492">
        <v>2</v>
      </c>
      <c r="BS492" s="21">
        <f t="shared" si="100"/>
        <v>20</v>
      </c>
      <c r="BU492">
        <v>3</v>
      </c>
      <c r="BW492" t="s">
        <v>9944</v>
      </c>
      <c r="BX492" s="27">
        <v>0</v>
      </c>
      <c r="BY492" s="24">
        <v>0</v>
      </c>
      <c r="BZ492" s="21">
        <f>BY492/AD492*100</f>
        <v>0</v>
      </c>
      <c r="CA492" t="s">
        <v>242</v>
      </c>
      <c r="CB492" t="s">
        <v>242</v>
      </c>
      <c r="CE492" s="27">
        <v>0</v>
      </c>
    </row>
    <row r="493" spans="1:84" ht="15" hidden="1" customHeight="1" x14ac:dyDescent="0.2">
      <c r="A493">
        <v>492</v>
      </c>
      <c r="B493">
        <v>551</v>
      </c>
      <c r="C493" s="1">
        <v>45014.356944444444</v>
      </c>
      <c r="D493" s="1">
        <v>45014.470833333333</v>
      </c>
      <c r="E493">
        <v>0</v>
      </c>
      <c r="F493" t="s">
        <v>9936</v>
      </c>
      <c r="G493">
        <v>100</v>
      </c>
      <c r="H493">
        <v>9838</v>
      </c>
      <c r="I493">
        <v>1</v>
      </c>
      <c r="J493" s="1">
        <v>45014.470833333333</v>
      </c>
      <c r="K493" t="s">
        <v>9948</v>
      </c>
      <c r="L493" t="s">
        <v>242</v>
      </c>
      <c r="M493" t="s">
        <v>242</v>
      </c>
      <c r="N493" t="s">
        <v>9949</v>
      </c>
      <c r="O493" t="s">
        <v>9950</v>
      </c>
      <c r="P493">
        <v>41.876399999999997</v>
      </c>
      <c r="Q493">
        <v>-87.613299999999995</v>
      </c>
      <c r="R493" t="s">
        <v>245</v>
      </c>
      <c r="S493" t="s">
        <v>246</v>
      </c>
      <c r="T493" t="s">
        <v>9951</v>
      </c>
      <c r="U493" t="s">
        <v>9952</v>
      </c>
      <c r="V493">
        <v>56585</v>
      </c>
      <c r="W493">
        <v>2911</v>
      </c>
      <c r="X493" t="s">
        <v>248</v>
      </c>
      <c r="Y493" t="s">
        <v>249</v>
      </c>
      <c r="Z493">
        <v>2020</v>
      </c>
      <c r="AA493">
        <v>0</v>
      </c>
      <c r="AD493">
        <v>12</v>
      </c>
      <c r="AE493">
        <v>1</v>
      </c>
      <c r="AG493" t="s">
        <v>9953</v>
      </c>
      <c r="AH493" s="27">
        <v>0</v>
      </c>
      <c r="AI493" s="24">
        <v>0</v>
      </c>
      <c r="AJ493" s="21">
        <f>AI493/AD493*100</f>
        <v>0</v>
      </c>
      <c r="AK493" s="27">
        <v>0</v>
      </c>
      <c r="AL493" s="24">
        <v>0</v>
      </c>
      <c r="AM493" s="36">
        <f t="shared" si="102"/>
        <v>0</v>
      </c>
      <c r="AN493" s="27">
        <v>0</v>
      </c>
      <c r="AO493" s="24">
        <v>0</v>
      </c>
      <c r="AP493" s="36">
        <f t="shared" si="106"/>
        <v>0</v>
      </c>
      <c r="AQ493" s="2" t="s">
        <v>9954</v>
      </c>
      <c r="AR493" t="s">
        <v>242</v>
      </c>
      <c r="AU493" s="27">
        <v>0</v>
      </c>
      <c r="AV493" t="s">
        <v>242</v>
      </c>
      <c r="AW493" s="21" t="s">
        <v>242</v>
      </c>
      <c r="AX493" t="s">
        <v>242</v>
      </c>
      <c r="BA493" s="27">
        <v>1</v>
      </c>
      <c r="BB493">
        <v>11</v>
      </c>
      <c r="BC493" s="21">
        <f t="shared" si="111"/>
        <v>91.666666666666657</v>
      </c>
      <c r="BD493">
        <v>1</v>
      </c>
      <c r="BF493" t="s">
        <v>9953</v>
      </c>
      <c r="BG493" s="27">
        <v>1</v>
      </c>
      <c r="BH493">
        <v>4.5</v>
      </c>
      <c r="BJ493">
        <v>1</v>
      </c>
      <c r="BL493" t="s">
        <v>9953</v>
      </c>
      <c r="BM493" s="27">
        <v>0</v>
      </c>
      <c r="BN493" t="s">
        <v>242</v>
      </c>
      <c r="BQ493" s="27">
        <v>0</v>
      </c>
      <c r="BR493" t="s">
        <v>242</v>
      </c>
      <c r="BS493" s="21" t="s">
        <v>242</v>
      </c>
      <c r="BU493" t="s">
        <v>242</v>
      </c>
      <c r="BX493" s="27">
        <v>1</v>
      </c>
      <c r="BY493">
        <v>4</v>
      </c>
      <c r="BZ493" s="21">
        <f>BY493/AD493*100</f>
        <v>33.333333333333329</v>
      </c>
      <c r="CA493">
        <v>2</v>
      </c>
      <c r="CB493">
        <v>1</v>
      </c>
      <c r="CD493" t="s">
        <v>9953</v>
      </c>
      <c r="CE493" s="27">
        <v>0</v>
      </c>
    </row>
    <row r="494" spans="1:84" ht="15" hidden="1" customHeight="1" x14ac:dyDescent="0.2">
      <c r="A494">
        <v>493</v>
      </c>
      <c r="B494">
        <v>553</v>
      </c>
      <c r="C494" s="1">
        <v>45014.47152777778</v>
      </c>
      <c r="D494" s="1">
        <v>45015.508333333331</v>
      </c>
      <c r="E494">
        <v>0</v>
      </c>
      <c r="F494" t="s">
        <v>9962</v>
      </c>
      <c r="G494">
        <v>100</v>
      </c>
      <c r="H494">
        <v>89587</v>
      </c>
      <c r="I494">
        <v>1</v>
      </c>
      <c r="J494" s="1">
        <v>45015.508333333331</v>
      </c>
      <c r="K494" t="s">
        <v>9963</v>
      </c>
      <c r="L494" t="s">
        <v>242</v>
      </c>
      <c r="M494" t="s">
        <v>242</v>
      </c>
      <c r="N494" t="s">
        <v>9964</v>
      </c>
      <c r="O494" t="s">
        <v>9965</v>
      </c>
      <c r="P494">
        <v>41.876399999999997</v>
      </c>
      <c r="Q494">
        <v>-87.613299999999995</v>
      </c>
      <c r="R494" t="s">
        <v>245</v>
      </c>
      <c r="S494" t="s">
        <v>246</v>
      </c>
      <c r="T494" t="s">
        <v>9966</v>
      </c>
      <c r="U494" t="s">
        <v>9967</v>
      </c>
      <c r="V494" t="s">
        <v>9968</v>
      </c>
      <c r="W494">
        <v>4813</v>
      </c>
      <c r="X494" t="s">
        <v>1487</v>
      </c>
      <c r="Y494" t="s">
        <v>4350</v>
      </c>
      <c r="Z494">
        <v>2020</v>
      </c>
      <c r="AA494">
        <v>1</v>
      </c>
      <c r="AB494">
        <v>15</v>
      </c>
      <c r="AC494" t="s">
        <v>9969</v>
      </c>
      <c r="AD494">
        <v>14</v>
      </c>
      <c r="AE494">
        <v>3</v>
      </c>
      <c r="AG494" t="s">
        <v>9970</v>
      </c>
      <c r="AH494" s="27">
        <v>1</v>
      </c>
      <c r="AI494">
        <v>3</v>
      </c>
      <c r="AJ494" s="21">
        <f t="shared" si="101"/>
        <v>21.428571428571427</v>
      </c>
      <c r="AK494" s="27">
        <v>0</v>
      </c>
      <c r="AL494" s="24">
        <v>0</v>
      </c>
      <c r="AM494" s="36">
        <f t="shared" si="102"/>
        <v>0</v>
      </c>
      <c r="AN494" s="27">
        <v>1</v>
      </c>
      <c r="AO494">
        <v>1</v>
      </c>
      <c r="AP494" s="36">
        <f t="shared" si="106"/>
        <v>7.1428571428571423</v>
      </c>
      <c r="AR494">
        <v>3</v>
      </c>
      <c r="AT494" t="s">
        <v>9970</v>
      </c>
      <c r="AU494" s="27">
        <v>1</v>
      </c>
      <c r="AV494">
        <v>1</v>
      </c>
      <c r="AW494" s="21">
        <f>AV494/AD494*100</f>
        <v>7.1428571428571423</v>
      </c>
      <c r="AX494">
        <v>3</v>
      </c>
      <c r="AZ494" t="s">
        <v>9970</v>
      </c>
      <c r="BA494" s="27">
        <v>1</v>
      </c>
      <c r="BB494">
        <v>12</v>
      </c>
      <c r="BC494" s="21">
        <f t="shared" si="111"/>
        <v>85.714285714285708</v>
      </c>
      <c r="BD494">
        <v>3</v>
      </c>
      <c r="BF494" t="s">
        <v>9970</v>
      </c>
      <c r="BG494" s="27">
        <v>1</v>
      </c>
      <c r="BH494">
        <v>7.3</v>
      </c>
      <c r="BJ494">
        <v>3</v>
      </c>
      <c r="BL494" t="s">
        <v>9970</v>
      </c>
      <c r="BM494" s="27">
        <v>1</v>
      </c>
      <c r="BN494">
        <v>3</v>
      </c>
      <c r="BP494" t="s">
        <v>9970</v>
      </c>
      <c r="BQ494" s="27">
        <v>1</v>
      </c>
      <c r="BR494">
        <v>4</v>
      </c>
      <c r="BS494" s="21">
        <f t="shared" ref="BS494:BS501" si="115">BR494/AD494*100</f>
        <v>28.571428571428569</v>
      </c>
      <c r="BU494">
        <v>3</v>
      </c>
      <c r="BW494" t="s">
        <v>9970</v>
      </c>
      <c r="BX494" s="27">
        <v>0.5</v>
      </c>
      <c r="BY494" s="24">
        <v>0</v>
      </c>
      <c r="BZ494" s="21">
        <f t="shared" ref="BZ494:BZ495" si="116">BY494/AD494*100</f>
        <v>0</v>
      </c>
      <c r="CA494">
        <v>2</v>
      </c>
      <c r="CB494">
        <v>3</v>
      </c>
      <c r="CD494" t="s">
        <v>9970</v>
      </c>
      <c r="CE494" s="27">
        <v>0</v>
      </c>
    </row>
    <row r="495" spans="1:84" ht="15" hidden="1" customHeight="1" x14ac:dyDescent="0.2">
      <c r="A495">
        <v>494</v>
      </c>
      <c r="B495">
        <v>555</v>
      </c>
      <c r="C495" s="1">
        <v>45015.529861111114</v>
      </c>
      <c r="D495" s="1">
        <v>45017.960416666669</v>
      </c>
      <c r="E495">
        <v>0</v>
      </c>
      <c r="F495" t="s">
        <v>9978</v>
      </c>
      <c r="G495">
        <v>100</v>
      </c>
      <c r="H495">
        <v>210006</v>
      </c>
      <c r="I495">
        <v>1</v>
      </c>
      <c r="J495" s="1">
        <v>45017.960416666669</v>
      </c>
      <c r="K495" t="s">
        <v>9979</v>
      </c>
      <c r="L495" t="s">
        <v>242</v>
      </c>
      <c r="M495" t="s">
        <v>242</v>
      </c>
      <c r="N495" t="s">
        <v>9980</v>
      </c>
      <c r="O495" t="s">
        <v>9981</v>
      </c>
      <c r="P495">
        <v>42.0364</v>
      </c>
      <c r="Q495">
        <v>-88.323999999999998</v>
      </c>
      <c r="R495" t="s">
        <v>245</v>
      </c>
      <c r="S495" t="s">
        <v>246</v>
      </c>
      <c r="T495" t="s">
        <v>9982</v>
      </c>
      <c r="U495" t="s">
        <v>9983</v>
      </c>
      <c r="V495" t="s">
        <v>9984</v>
      </c>
      <c r="W495">
        <v>7370</v>
      </c>
      <c r="X495" t="s">
        <v>1487</v>
      </c>
      <c r="Y495" t="s">
        <v>4350</v>
      </c>
      <c r="Z495">
        <v>2020</v>
      </c>
      <c r="AA495">
        <v>0</v>
      </c>
      <c r="AD495">
        <v>11</v>
      </c>
      <c r="AE495">
        <v>3</v>
      </c>
      <c r="AG495" t="s">
        <v>9985</v>
      </c>
      <c r="AH495" s="27">
        <v>1</v>
      </c>
      <c r="AI495">
        <v>2</v>
      </c>
      <c r="AJ495" s="21">
        <f t="shared" si="101"/>
        <v>18.181818181818183</v>
      </c>
      <c r="AK495" s="27">
        <v>0</v>
      </c>
      <c r="AL495" s="24">
        <v>0</v>
      </c>
      <c r="AM495" s="36">
        <f t="shared" si="102"/>
        <v>0</v>
      </c>
      <c r="AN495" s="27">
        <v>0</v>
      </c>
      <c r="AO495" s="24">
        <v>0</v>
      </c>
      <c r="AP495" s="36">
        <f t="shared" si="106"/>
        <v>0</v>
      </c>
      <c r="AR495">
        <v>3</v>
      </c>
      <c r="AT495" t="s">
        <v>9985</v>
      </c>
      <c r="AU495" s="27">
        <v>0</v>
      </c>
      <c r="AV495" t="s">
        <v>242</v>
      </c>
      <c r="AW495" s="21" t="s">
        <v>242</v>
      </c>
      <c r="AX495" t="s">
        <v>242</v>
      </c>
      <c r="BA495" s="27">
        <v>1</v>
      </c>
      <c r="BB495">
        <v>8</v>
      </c>
      <c r="BC495" s="21">
        <f t="shared" si="111"/>
        <v>72.727272727272734</v>
      </c>
      <c r="BD495">
        <v>3</v>
      </c>
      <c r="BF495" t="s">
        <v>9985</v>
      </c>
      <c r="BG495" s="27">
        <v>1</v>
      </c>
      <c r="BH495">
        <v>12.09</v>
      </c>
      <c r="BJ495">
        <v>3</v>
      </c>
      <c r="BL495" t="s">
        <v>9985</v>
      </c>
      <c r="BM495" s="27">
        <v>1</v>
      </c>
      <c r="BN495">
        <v>3</v>
      </c>
      <c r="BP495" t="s">
        <v>9985</v>
      </c>
      <c r="BQ495" s="27">
        <v>1</v>
      </c>
      <c r="BR495">
        <v>3</v>
      </c>
      <c r="BS495" s="21">
        <f t="shared" si="115"/>
        <v>27.27272727272727</v>
      </c>
      <c r="BU495">
        <v>3</v>
      </c>
      <c r="BW495" t="s">
        <v>9985</v>
      </c>
      <c r="BX495" s="27">
        <v>0</v>
      </c>
      <c r="BY495" s="24">
        <v>0</v>
      </c>
      <c r="BZ495" s="21">
        <f t="shared" si="116"/>
        <v>0</v>
      </c>
      <c r="CA495" t="s">
        <v>242</v>
      </c>
      <c r="CB495" t="s">
        <v>242</v>
      </c>
      <c r="CE495" s="27">
        <v>0</v>
      </c>
    </row>
    <row r="496" spans="1:84" ht="15" hidden="1" customHeight="1" x14ac:dyDescent="0.2">
      <c r="A496">
        <v>495</v>
      </c>
      <c r="B496">
        <v>557</v>
      </c>
      <c r="C496" s="1">
        <v>45020.196527777778</v>
      </c>
      <c r="D496" s="1">
        <v>45022.589583333334</v>
      </c>
      <c r="E496">
        <v>0</v>
      </c>
      <c r="F496" t="s">
        <v>9437</v>
      </c>
      <c r="G496">
        <v>100</v>
      </c>
      <c r="H496">
        <v>206751</v>
      </c>
      <c r="I496">
        <v>1</v>
      </c>
      <c r="J496" s="1">
        <v>45022.589583333334</v>
      </c>
      <c r="K496" t="s">
        <v>9995</v>
      </c>
      <c r="L496" t="s">
        <v>242</v>
      </c>
      <c r="M496" t="s">
        <v>242</v>
      </c>
      <c r="N496" t="s">
        <v>9996</v>
      </c>
      <c r="O496" t="s">
        <v>9997</v>
      </c>
      <c r="P496">
        <v>34.073999999999998</v>
      </c>
      <c r="Q496">
        <v>-118.2611</v>
      </c>
      <c r="R496" t="s">
        <v>245</v>
      </c>
      <c r="S496" t="s">
        <v>246</v>
      </c>
      <c r="T496" t="s">
        <v>9998</v>
      </c>
      <c r="U496" t="s">
        <v>9999</v>
      </c>
      <c r="V496" t="s">
        <v>10000</v>
      </c>
      <c r="W496">
        <v>2911</v>
      </c>
      <c r="X496" t="s">
        <v>248</v>
      </c>
      <c r="Y496" t="s">
        <v>249</v>
      </c>
      <c r="Z496">
        <v>2020</v>
      </c>
      <c r="AA496">
        <v>0</v>
      </c>
      <c r="AD496">
        <v>10</v>
      </c>
      <c r="AE496">
        <v>3</v>
      </c>
      <c r="AG496" t="s">
        <v>10001</v>
      </c>
      <c r="AH496" s="27">
        <v>1</v>
      </c>
      <c r="AI496">
        <v>1</v>
      </c>
      <c r="AJ496" s="21">
        <f t="shared" si="101"/>
        <v>10</v>
      </c>
      <c r="AK496" s="27">
        <v>1</v>
      </c>
      <c r="AL496">
        <v>2</v>
      </c>
      <c r="AM496" s="36">
        <f t="shared" si="102"/>
        <v>20</v>
      </c>
      <c r="AN496" s="27">
        <v>0</v>
      </c>
      <c r="AO496" s="24">
        <v>0</v>
      </c>
      <c r="AP496" s="36">
        <f t="shared" si="106"/>
        <v>0</v>
      </c>
      <c r="AR496">
        <v>3</v>
      </c>
      <c r="AT496" t="s">
        <v>10001</v>
      </c>
      <c r="AU496" s="27">
        <v>0</v>
      </c>
      <c r="AV496" t="s">
        <v>242</v>
      </c>
      <c r="AW496" s="21" t="s">
        <v>242</v>
      </c>
      <c r="AX496" t="s">
        <v>242</v>
      </c>
      <c r="BA496" s="27">
        <v>1</v>
      </c>
      <c r="BB496">
        <v>9</v>
      </c>
      <c r="BC496" s="21">
        <f t="shared" si="111"/>
        <v>90</v>
      </c>
      <c r="BD496">
        <v>3</v>
      </c>
      <c r="BF496" t="s">
        <v>10001</v>
      </c>
      <c r="BG496" s="27">
        <v>1</v>
      </c>
      <c r="BH496">
        <v>5.8</v>
      </c>
      <c r="BJ496">
        <v>3</v>
      </c>
      <c r="BL496" t="s">
        <v>10001</v>
      </c>
      <c r="BM496" s="27">
        <v>1</v>
      </c>
      <c r="BN496">
        <v>3</v>
      </c>
      <c r="BP496" t="s">
        <v>10001</v>
      </c>
      <c r="BQ496" s="27">
        <v>1</v>
      </c>
      <c r="BR496">
        <v>3</v>
      </c>
      <c r="BS496" s="21">
        <f t="shared" si="115"/>
        <v>30</v>
      </c>
      <c r="BU496">
        <v>3</v>
      </c>
      <c r="BW496" t="s">
        <v>10001</v>
      </c>
      <c r="BX496" s="27">
        <v>1</v>
      </c>
      <c r="BY496">
        <v>2</v>
      </c>
      <c r="BZ496" s="21">
        <f>BY496/AD496*100</f>
        <v>20</v>
      </c>
      <c r="CA496">
        <v>2</v>
      </c>
      <c r="CB496">
        <v>3</v>
      </c>
      <c r="CD496" t="s">
        <v>10001</v>
      </c>
      <c r="CE496" s="27">
        <v>0</v>
      </c>
    </row>
    <row r="497" spans="1:84" ht="15" hidden="1" customHeight="1" x14ac:dyDescent="0.2">
      <c r="A497">
        <v>496</v>
      </c>
      <c r="B497">
        <v>559</v>
      </c>
      <c r="C497" s="1">
        <v>45022.55972222222</v>
      </c>
      <c r="D497" s="1">
        <v>45032.92083333333</v>
      </c>
      <c r="E497">
        <v>0</v>
      </c>
      <c r="F497" t="s">
        <v>10002</v>
      </c>
      <c r="G497">
        <v>100</v>
      </c>
      <c r="H497">
        <v>895219</v>
      </c>
      <c r="I497">
        <v>1</v>
      </c>
      <c r="J497" s="1">
        <v>45032.921527777777</v>
      </c>
      <c r="K497" t="s">
        <v>10003</v>
      </c>
      <c r="L497" t="s">
        <v>242</v>
      </c>
      <c r="M497" t="s">
        <v>242</v>
      </c>
      <c r="N497" t="s">
        <v>10004</v>
      </c>
      <c r="O497" t="s">
        <v>10005</v>
      </c>
      <c r="P497">
        <v>34.058700000000002</v>
      </c>
      <c r="Q497">
        <v>-118.27809999999999</v>
      </c>
      <c r="R497" t="s">
        <v>245</v>
      </c>
      <c r="S497" t="s">
        <v>246</v>
      </c>
      <c r="T497" t="s">
        <v>10006</v>
      </c>
      <c r="U497" t="s">
        <v>10007</v>
      </c>
      <c r="V497" t="s">
        <v>10008</v>
      </c>
      <c r="W497">
        <v>4841</v>
      </c>
      <c r="X497" t="s">
        <v>1487</v>
      </c>
      <c r="Y497" t="s">
        <v>10009</v>
      </c>
      <c r="Z497">
        <v>2020</v>
      </c>
      <c r="AA497">
        <v>0</v>
      </c>
      <c r="AD497">
        <v>9</v>
      </c>
      <c r="AE497">
        <v>3</v>
      </c>
      <c r="AG497" t="s">
        <v>10010</v>
      </c>
      <c r="AH497" s="27">
        <v>1</v>
      </c>
      <c r="AI497">
        <v>1</v>
      </c>
      <c r="AJ497" s="21">
        <f t="shared" si="101"/>
        <v>11.111111111111111</v>
      </c>
      <c r="AK497" s="27">
        <v>0</v>
      </c>
      <c r="AL497" s="24">
        <v>0</v>
      </c>
      <c r="AM497" s="36">
        <f t="shared" si="102"/>
        <v>0</v>
      </c>
      <c r="AN497" s="27">
        <v>0</v>
      </c>
      <c r="AO497" s="24">
        <v>0</v>
      </c>
      <c r="AP497" s="36">
        <f t="shared" si="106"/>
        <v>0</v>
      </c>
      <c r="AR497">
        <v>3</v>
      </c>
      <c r="AT497" t="s">
        <v>10010</v>
      </c>
      <c r="AU497" s="27">
        <v>0</v>
      </c>
      <c r="AV497" t="s">
        <v>242</v>
      </c>
      <c r="AW497" s="21" t="s">
        <v>242</v>
      </c>
      <c r="AX497" t="s">
        <v>242</v>
      </c>
      <c r="BA497" s="27">
        <v>0</v>
      </c>
      <c r="BB497" t="s">
        <v>242</v>
      </c>
      <c r="BC497" s="21" t="s">
        <v>242</v>
      </c>
      <c r="BD497" t="s">
        <v>242</v>
      </c>
      <c r="BG497" s="27">
        <v>1</v>
      </c>
      <c r="BH497">
        <v>16</v>
      </c>
      <c r="BJ497">
        <v>3</v>
      </c>
      <c r="BL497" t="s">
        <v>10010</v>
      </c>
      <c r="BM497" s="27">
        <v>1</v>
      </c>
      <c r="BN497">
        <v>3</v>
      </c>
      <c r="BP497" t="s">
        <v>10010</v>
      </c>
      <c r="BQ497" s="27">
        <v>1</v>
      </c>
      <c r="BR497">
        <v>2</v>
      </c>
      <c r="BS497" s="21">
        <f t="shared" si="115"/>
        <v>22.222222222222221</v>
      </c>
      <c r="BT497" t="s">
        <v>10010</v>
      </c>
      <c r="BU497">
        <v>3</v>
      </c>
      <c r="BW497" t="s">
        <v>10010</v>
      </c>
      <c r="BX497" s="27">
        <v>0</v>
      </c>
      <c r="BY497" s="24">
        <v>0</v>
      </c>
      <c r="BZ497" s="21">
        <f t="shared" ref="BZ497:BZ498" si="117">BY497/AD497*100</f>
        <v>0</v>
      </c>
      <c r="CA497" t="s">
        <v>242</v>
      </c>
      <c r="CB497" t="s">
        <v>242</v>
      </c>
      <c r="CE497" s="27">
        <v>0</v>
      </c>
    </row>
    <row r="498" spans="1:84" ht="15" hidden="1" customHeight="1" x14ac:dyDescent="0.2">
      <c r="A498">
        <v>497</v>
      </c>
      <c r="B498">
        <v>560</v>
      </c>
      <c r="C498" s="1">
        <v>45022.563888888886</v>
      </c>
      <c r="D498" s="1">
        <v>45032.959722222222</v>
      </c>
      <c r="E498">
        <v>0</v>
      </c>
      <c r="F498" t="s">
        <v>10002</v>
      </c>
      <c r="G498">
        <v>100</v>
      </c>
      <c r="H498">
        <v>898202</v>
      </c>
      <c r="I498">
        <v>1</v>
      </c>
      <c r="J498" s="1">
        <v>45032.959722222222</v>
      </c>
      <c r="K498" t="s">
        <v>10011</v>
      </c>
      <c r="L498" t="s">
        <v>242</v>
      </c>
      <c r="M498" t="s">
        <v>242</v>
      </c>
      <c r="N498" t="s">
        <v>10012</v>
      </c>
      <c r="O498" t="s">
        <v>10013</v>
      </c>
      <c r="P498">
        <v>34.058700000000002</v>
      </c>
      <c r="Q498">
        <v>-118.27809999999999</v>
      </c>
      <c r="R498" t="s">
        <v>245</v>
      </c>
      <c r="S498" t="s">
        <v>246</v>
      </c>
      <c r="T498" t="s">
        <v>10014</v>
      </c>
      <c r="U498" t="s">
        <v>10015</v>
      </c>
      <c r="V498" t="s">
        <v>10016</v>
      </c>
      <c r="W498">
        <v>4991</v>
      </c>
      <c r="X498" t="s">
        <v>490</v>
      </c>
      <c r="Y498" t="s">
        <v>10017</v>
      </c>
      <c r="Z498">
        <v>2020</v>
      </c>
      <c r="AA498">
        <v>0</v>
      </c>
      <c r="AD498">
        <v>10</v>
      </c>
      <c r="AE498">
        <v>3</v>
      </c>
      <c r="AG498" t="s">
        <v>10018</v>
      </c>
      <c r="AH498" s="27">
        <v>1</v>
      </c>
      <c r="AI498">
        <v>2</v>
      </c>
      <c r="AJ498" s="21">
        <f t="shared" si="101"/>
        <v>20</v>
      </c>
      <c r="AK498" s="27">
        <v>0</v>
      </c>
      <c r="AL498" s="24">
        <v>0</v>
      </c>
      <c r="AM498" s="36">
        <f t="shared" si="102"/>
        <v>0</v>
      </c>
      <c r="AN498" s="27">
        <v>1</v>
      </c>
      <c r="AO498">
        <v>1</v>
      </c>
      <c r="AP498" s="36">
        <f t="shared" si="106"/>
        <v>10</v>
      </c>
      <c r="AR498">
        <v>3</v>
      </c>
      <c r="AT498" t="s">
        <v>10018</v>
      </c>
      <c r="AU498" s="27">
        <v>1</v>
      </c>
      <c r="AV498">
        <v>1</v>
      </c>
      <c r="AW498" s="21">
        <f>AV498/AD498*100</f>
        <v>10</v>
      </c>
      <c r="AX498">
        <v>3</v>
      </c>
      <c r="AZ498" t="s">
        <v>10018</v>
      </c>
      <c r="BA498" s="27">
        <v>1</v>
      </c>
      <c r="BB498">
        <v>9</v>
      </c>
      <c r="BC498" s="21">
        <f>BB498/AD498*100</f>
        <v>90</v>
      </c>
      <c r="BD498">
        <v>3</v>
      </c>
      <c r="BF498" t="s">
        <v>10018</v>
      </c>
      <c r="BG498" s="27">
        <v>1</v>
      </c>
      <c r="BH498">
        <v>3.7</v>
      </c>
      <c r="BJ498">
        <v>3</v>
      </c>
      <c r="BL498" t="s">
        <v>10018</v>
      </c>
      <c r="BM498" s="27">
        <v>1</v>
      </c>
      <c r="BN498">
        <v>3</v>
      </c>
      <c r="BP498" t="s">
        <v>10018</v>
      </c>
      <c r="BQ498" s="27">
        <v>1</v>
      </c>
      <c r="BR498">
        <v>3</v>
      </c>
      <c r="BS498" s="21">
        <f t="shared" si="115"/>
        <v>30</v>
      </c>
      <c r="BU498">
        <v>3</v>
      </c>
      <c r="BW498" t="s">
        <v>10018</v>
      </c>
      <c r="BX498" s="27">
        <v>0</v>
      </c>
      <c r="BY498" s="24">
        <v>0</v>
      </c>
      <c r="BZ498" s="21">
        <f t="shared" si="117"/>
        <v>0</v>
      </c>
      <c r="CA498" t="s">
        <v>242</v>
      </c>
      <c r="CB498" t="s">
        <v>242</v>
      </c>
      <c r="CE498" s="27">
        <v>0</v>
      </c>
    </row>
    <row r="499" spans="1:84" ht="15" hidden="1" customHeight="1" x14ac:dyDescent="0.2">
      <c r="A499">
        <v>498</v>
      </c>
      <c r="B499">
        <v>561</v>
      </c>
      <c r="C499" s="1">
        <v>44942.572916666664</v>
      </c>
      <c r="D499" s="1">
        <v>45033.054861111108</v>
      </c>
      <c r="E499">
        <v>0</v>
      </c>
      <c r="F499" t="s">
        <v>10002</v>
      </c>
      <c r="G499">
        <v>100</v>
      </c>
      <c r="H499">
        <v>7814070</v>
      </c>
      <c r="I499">
        <v>1</v>
      </c>
      <c r="J499" s="1">
        <v>45033.054861111108</v>
      </c>
      <c r="K499" t="s">
        <v>10027</v>
      </c>
      <c r="L499" t="s">
        <v>242</v>
      </c>
      <c r="M499" t="s">
        <v>242</v>
      </c>
      <c r="N499" t="s">
        <v>10028</v>
      </c>
      <c r="O499" t="s">
        <v>10029</v>
      </c>
      <c r="P499">
        <v>34.058700000000002</v>
      </c>
      <c r="Q499">
        <v>-118.27809999999999</v>
      </c>
      <c r="R499" t="s">
        <v>245</v>
      </c>
      <c r="S499" t="s">
        <v>246</v>
      </c>
      <c r="T499" t="s">
        <v>10030</v>
      </c>
      <c r="U499" t="s">
        <v>10031</v>
      </c>
      <c r="V499">
        <v>941848103</v>
      </c>
      <c r="W499">
        <v>3826</v>
      </c>
      <c r="X499" t="s">
        <v>350</v>
      </c>
      <c r="Y499" t="s">
        <v>1032</v>
      </c>
      <c r="Z499">
        <v>2022</v>
      </c>
      <c r="AA499">
        <v>0</v>
      </c>
      <c r="AD499">
        <v>8</v>
      </c>
      <c r="AE499">
        <v>3</v>
      </c>
      <c r="AG499" t="s">
        <v>10032</v>
      </c>
      <c r="AH499" s="27">
        <v>0</v>
      </c>
      <c r="AI499" s="24">
        <v>0</v>
      </c>
      <c r="AJ499" s="21">
        <v>0</v>
      </c>
      <c r="AK499" s="27">
        <v>0</v>
      </c>
      <c r="AL499" s="24">
        <v>0</v>
      </c>
      <c r="AM499" s="36">
        <f t="shared" si="102"/>
        <v>0</v>
      </c>
      <c r="AN499" s="27">
        <v>0</v>
      </c>
      <c r="AO499" s="24">
        <v>0</v>
      </c>
      <c r="AP499" s="36">
        <f t="shared" si="106"/>
        <v>0</v>
      </c>
      <c r="AQ499" t="s">
        <v>10033</v>
      </c>
      <c r="AR499" t="s">
        <v>242</v>
      </c>
      <c r="AU499" s="27">
        <v>0</v>
      </c>
      <c r="AV499" t="s">
        <v>242</v>
      </c>
      <c r="AW499" s="21" t="s">
        <v>242</v>
      </c>
      <c r="AX499" t="s">
        <v>242</v>
      </c>
      <c r="BA499" s="27">
        <v>1</v>
      </c>
      <c r="BB499">
        <v>2</v>
      </c>
      <c r="BC499" s="21">
        <f>BB499/AD499*100</f>
        <v>25</v>
      </c>
      <c r="BD499">
        <v>3</v>
      </c>
      <c r="BF499" t="s">
        <v>10032</v>
      </c>
      <c r="BG499" s="27">
        <v>1</v>
      </c>
      <c r="BH499">
        <v>10.6</v>
      </c>
      <c r="BJ499">
        <v>3</v>
      </c>
      <c r="BL499" t="s">
        <v>10032</v>
      </c>
      <c r="BM499" s="27">
        <v>1</v>
      </c>
      <c r="BN499">
        <v>3</v>
      </c>
      <c r="BP499" t="s">
        <v>10032</v>
      </c>
      <c r="BQ499" s="27">
        <v>1</v>
      </c>
      <c r="BR499">
        <v>2</v>
      </c>
      <c r="BS499" s="21">
        <f t="shared" si="115"/>
        <v>25</v>
      </c>
      <c r="BU499">
        <v>3</v>
      </c>
      <c r="BW499" t="s">
        <v>10032</v>
      </c>
      <c r="BX499" s="27">
        <v>0.5</v>
      </c>
      <c r="BY499">
        <v>3</v>
      </c>
      <c r="BZ499" s="21">
        <f>BY499/AD499*100</f>
        <v>37.5</v>
      </c>
      <c r="CA499">
        <v>2</v>
      </c>
      <c r="CB499">
        <v>3</v>
      </c>
      <c r="CD499" t="s">
        <v>10032</v>
      </c>
      <c r="CE499" s="27">
        <v>0</v>
      </c>
    </row>
    <row r="500" spans="1:84" ht="15" hidden="1" customHeight="1" x14ac:dyDescent="0.2">
      <c r="A500">
        <v>499</v>
      </c>
      <c r="B500">
        <v>562</v>
      </c>
      <c r="C500" s="1">
        <v>44991.683333333334</v>
      </c>
      <c r="D500" s="1">
        <v>45038.69027777778</v>
      </c>
      <c r="E500">
        <v>0</v>
      </c>
      <c r="F500" t="s">
        <v>10044</v>
      </c>
      <c r="G500">
        <v>100</v>
      </c>
      <c r="H500">
        <v>4057757</v>
      </c>
      <c r="I500">
        <v>1</v>
      </c>
      <c r="J500" s="1">
        <v>45038.69027777778</v>
      </c>
      <c r="K500" t="s">
        <v>10045</v>
      </c>
      <c r="L500" t="s">
        <v>242</v>
      </c>
      <c r="M500" t="s">
        <v>242</v>
      </c>
      <c r="N500" t="s">
        <v>10046</v>
      </c>
      <c r="O500" t="s">
        <v>10047</v>
      </c>
      <c r="P500">
        <v>34.11</v>
      </c>
      <c r="Q500">
        <v>-118.2607</v>
      </c>
      <c r="R500" t="s">
        <v>245</v>
      </c>
      <c r="S500" t="s">
        <v>246</v>
      </c>
      <c r="T500" t="s">
        <v>10048</v>
      </c>
      <c r="U500" t="s">
        <v>10049</v>
      </c>
      <c r="V500">
        <v>126650100</v>
      </c>
      <c r="W500">
        <v>5912</v>
      </c>
      <c r="X500" t="s">
        <v>350</v>
      </c>
      <c r="Y500" t="s">
        <v>351</v>
      </c>
      <c r="Z500">
        <v>2020</v>
      </c>
      <c r="AA500">
        <v>1</v>
      </c>
      <c r="AB500">
        <v>4</v>
      </c>
      <c r="AD500">
        <v>13</v>
      </c>
      <c r="AE500">
        <v>3</v>
      </c>
      <c r="AG500" t="s">
        <v>10050</v>
      </c>
      <c r="AH500" s="27">
        <v>1</v>
      </c>
      <c r="AI500">
        <v>10</v>
      </c>
      <c r="AJ500" s="21">
        <f t="shared" si="101"/>
        <v>76.923076923076934</v>
      </c>
      <c r="AK500" s="27">
        <v>0</v>
      </c>
      <c r="AL500" s="24">
        <v>0</v>
      </c>
      <c r="AM500" s="36">
        <f t="shared" si="102"/>
        <v>0</v>
      </c>
      <c r="AN500" s="27">
        <v>0</v>
      </c>
      <c r="AO500" s="24">
        <v>0</v>
      </c>
      <c r="AP500" s="36">
        <f t="shared" si="106"/>
        <v>0</v>
      </c>
      <c r="AQ500" t="s">
        <v>10051</v>
      </c>
      <c r="AR500">
        <v>3</v>
      </c>
      <c r="AT500" t="s">
        <v>10050</v>
      </c>
      <c r="AU500" s="27">
        <v>1</v>
      </c>
      <c r="AV500">
        <v>12</v>
      </c>
      <c r="AW500" s="21">
        <f>AV500/AD500*100</f>
        <v>92.307692307692307</v>
      </c>
      <c r="AX500">
        <v>3</v>
      </c>
      <c r="AZ500" t="s">
        <v>10050</v>
      </c>
      <c r="BA500" s="27">
        <v>1</v>
      </c>
      <c r="BB500">
        <v>12</v>
      </c>
      <c r="BC500" s="21">
        <f>BB500/AD500*100</f>
        <v>92.307692307692307</v>
      </c>
      <c r="BD500">
        <v>3</v>
      </c>
      <c r="BF500" t="s">
        <v>10050</v>
      </c>
      <c r="BG500" s="27">
        <v>1</v>
      </c>
      <c r="BH500">
        <v>7.1</v>
      </c>
      <c r="BJ500">
        <v>3</v>
      </c>
      <c r="BL500" t="s">
        <v>10050</v>
      </c>
      <c r="BM500" s="27">
        <v>1</v>
      </c>
      <c r="BN500">
        <v>3</v>
      </c>
      <c r="BP500" t="s">
        <v>10050</v>
      </c>
      <c r="BQ500" s="27">
        <v>1</v>
      </c>
      <c r="BR500">
        <v>4</v>
      </c>
      <c r="BS500" s="21">
        <f t="shared" si="115"/>
        <v>30.76923076923077</v>
      </c>
      <c r="BU500">
        <v>3</v>
      </c>
      <c r="BW500" t="s">
        <v>10050</v>
      </c>
      <c r="BX500" s="27">
        <v>1</v>
      </c>
      <c r="BY500">
        <v>4</v>
      </c>
      <c r="BZ500" s="21">
        <f>BY500/AD500*100</f>
        <v>30.76923076923077</v>
      </c>
      <c r="CA500">
        <v>2</v>
      </c>
      <c r="CB500">
        <v>3</v>
      </c>
      <c r="CD500" t="s">
        <v>10050</v>
      </c>
      <c r="CE500" s="27">
        <v>0</v>
      </c>
    </row>
    <row r="501" spans="1:84" ht="15" hidden="1" customHeight="1" x14ac:dyDescent="0.2">
      <c r="A501">
        <v>500</v>
      </c>
      <c r="B501">
        <v>564</v>
      </c>
      <c r="C501" s="1">
        <v>45040.643750000003</v>
      </c>
      <c r="D501" s="1">
        <v>45042.518750000003</v>
      </c>
      <c r="E501">
        <v>0</v>
      </c>
      <c r="F501" t="s">
        <v>9316</v>
      </c>
      <c r="G501">
        <v>100</v>
      </c>
      <c r="H501">
        <v>161976</v>
      </c>
      <c r="I501">
        <v>1</v>
      </c>
      <c r="J501" s="1">
        <v>45042.518750000003</v>
      </c>
      <c r="K501" t="s">
        <v>10070</v>
      </c>
      <c r="L501" t="s">
        <v>242</v>
      </c>
      <c r="M501" t="s">
        <v>242</v>
      </c>
      <c r="N501" t="s">
        <v>10071</v>
      </c>
      <c r="O501" t="s">
        <v>10072</v>
      </c>
      <c r="P501">
        <v>34.073999999999998</v>
      </c>
      <c r="Q501">
        <v>-118.2611</v>
      </c>
      <c r="R501" t="s">
        <v>245</v>
      </c>
      <c r="S501" t="s">
        <v>246</v>
      </c>
      <c r="T501" t="s">
        <v>10073</v>
      </c>
      <c r="U501" t="s">
        <v>10074</v>
      </c>
      <c r="V501" s="3">
        <v>7.5499999999999999E+105</v>
      </c>
      <c r="W501">
        <v>3724</v>
      </c>
      <c r="X501" t="s">
        <v>476</v>
      </c>
      <c r="Y501" t="s">
        <v>2504</v>
      </c>
      <c r="Z501">
        <v>2020</v>
      </c>
      <c r="AA501">
        <v>0</v>
      </c>
      <c r="AD501">
        <v>8</v>
      </c>
      <c r="AE501">
        <v>3</v>
      </c>
      <c r="AG501" t="s">
        <v>10075</v>
      </c>
      <c r="AH501" s="27">
        <v>1</v>
      </c>
      <c r="AI501">
        <v>5</v>
      </c>
      <c r="AJ501" s="21">
        <f t="shared" si="101"/>
        <v>62.5</v>
      </c>
      <c r="AK501" s="27">
        <v>0</v>
      </c>
      <c r="AL501" s="24">
        <v>0</v>
      </c>
      <c r="AM501" s="36">
        <f t="shared" si="102"/>
        <v>0</v>
      </c>
      <c r="AN501" s="27">
        <v>0</v>
      </c>
      <c r="AO501" s="24">
        <v>0</v>
      </c>
      <c r="AP501" s="36">
        <f t="shared" si="106"/>
        <v>0</v>
      </c>
      <c r="AQ501" t="s">
        <v>10076</v>
      </c>
      <c r="AR501">
        <v>3</v>
      </c>
      <c r="AT501" t="s">
        <v>10075</v>
      </c>
      <c r="AU501" s="27">
        <v>1</v>
      </c>
      <c r="AV501">
        <v>6</v>
      </c>
      <c r="AW501" s="21">
        <f>AV501/AD501*100</f>
        <v>75</v>
      </c>
      <c r="AX501">
        <v>3</v>
      </c>
      <c r="AZ501" t="s">
        <v>10075</v>
      </c>
      <c r="BA501" s="27">
        <v>1</v>
      </c>
      <c r="BB501">
        <v>6</v>
      </c>
      <c r="BC501" s="21">
        <f>BB501/AD501*100</f>
        <v>75</v>
      </c>
      <c r="BD501">
        <v>3</v>
      </c>
      <c r="BF501" t="s">
        <v>10075</v>
      </c>
      <c r="BG501" s="27">
        <v>1</v>
      </c>
      <c r="BH501">
        <v>3.9</v>
      </c>
      <c r="BJ501">
        <v>3</v>
      </c>
      <c r="BL501" t="s">
        <v>10075</v>
      </c>
      <c r="BM501" s="27">
        <v>1</v>
      </c>
      <c r="BN501">
        <v>3</v>
      </c>
      <c r="BP501" t="s">
        <v>10075</v>
      </c>
      <c r="BQ501" s="27">
        <v>1</v>
      </c>
      <c r="BR501">
        <v>2</v>
      </c>
      <c r="BS501" s="21">
        <f t="shared" si="115"/>
        <v>25</v>
      </c>
      <c r="BT501">
        <v>38</v>
      </c>
      <c r="BU501">
        <v>3</v>
      </c>
      <c r="BW501" t="s">
        <v>10075</v>
      </c>
      <c r="BX501" s="27">
        <v>1</v>
      </c>
      <c r="BY501">
        <v>3</v>
      </c>
      <c r="BZ501" s="21">
        <f>BY501/AD501*100</f>
        <v>37.5</v>
      </c>
      <c r="CA501">
        <v>2</v>
      </c>
      <c r="CB501">
        <v>3</v>
      </c>
      <c r="CD501" t="s">
        <v>10075</v>
      </c>
      <c r="CE501" s="27">
        <v>0</v>
      </c>
    </row>
    <row r="502" spans="1:84" ht="15" hidden="1" customHeight="1" x14ac:dyDescent="0.2">
      <c r="AH502" s="27"/>
      <c r="AK502" s="27"/>
      <c r="AN502" s="27"/>
      <c r="AU502" s="27"/>
      <c r="AW502" s="21"/>
      <c r="BA502" s="27"/>
      <c r="BC502" s="21"/>
      <c r="BG502" s="27"/>
      <c r="BM502" s="27"/>
      <c r="BQ502" s="27"/>
      <c r="BS502" s="21"/>
      <c r="BX502" s="27"/>
      <c r="BZ502" s="21"/>
      <c r="CE502" s="27"/>
    </row>
    <row r="503" spans="1:84" ht="15" hidden="1" customHeight="1" x14ac:dyDescent="0.2">
      <c r="AH503" s="27"/>
      <c r="AK503" s="27"/>
      <c r="AN503" s="27"/>
      <c r="AU503" s="27"/>
      <c r="AW503" s="21"/>
      <c r="BA503" s="27"/>
      <c r="BC503" s="21"/>
      <c r="BG503" s="27"/>
      <c r="BM503" s="27"/>
      <c r="BQ503" s="27"/>
      <c r="BS503" s="21"/>
      <c r="BX503" s="27"/>
      <c r="BZ503" s="21"/>
      <c r="CE503" s="27"/>
    </row>
    <row r="504" spans="1:84" ht="15" hidden="1" customHeight="1" x14ac:dyDescent="0.2">
      <c r="AH504" s="27"/>
      <c r="AK504" s="27"/>
      <c r="AN504" s="27"/>
      <c r="AU504" s="27"/>
      <c r="AW504" s="21"/>
      <c r="BA504" s="27"/>
      <c r="BC504" s="21"/>
      <c r="BG504" s="27"/>
      <c r="BM504" s="27"/>
      <c r="BQ504" s="27"/>
      <c r="BS504" s="21"/>
      <c r="BX504" s="27"/>
      <c r="BZ504" s="21"/>
      <c r="CE504" s="27"/>
    </row>
    <row r="505" spans="1:84" s="2" customFormat="1" ht="51" hidden="1" customHeight="1" x14ac:dyDescent="0.2">
      <c r="AH505" s="29" t="s">
        <v>10203</v>
      </c>
      <c r="AJ505" s="31" t="s">
        <v>10204</v>
      </c>
      <c r="AK505" s="38" t="s">
        <v>10205</v>
      </c>
      <c r="AM505" s="35" t="s">
        <v>10206</v>
      </c>
      <c r="AN505" s="38" t="s">
        <v>10207</v>
      </c>
      <c r="AP505" s="35" t="s">
        <v>10208</v>
      </c>
      <c r="AU505" s="38" t="s">
        <v>10209</v>
      </c>
      <c r="AW505" s="31" t="s">
        <v>10210</v>
      </c>
      <c r="BA505" s="38"/>
      <c r="BC505" s="31"/>
      <c r="BG505" s="38"/>
      <c r="BM505" s="38"/>
      <c r="BQ505" s="38"/>
      <c r="BS505" s="31"/>
      <c r="BX505" s="38"/>
      <c r="BZ505" s="31"/>
      <c r="CE505" s="38"/>
    </row>
    <row r="506" spans="1:84" ht="15" hidden="1" customHeight="1" x14ac:dyDescent="0.2">
      <c r="A506" s="28" t="s">
        <v>10083</v>
      </c>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7">
        <f>AVERAGE(AH2:AH501)</f>
        <v>0.77300000000000002</v>
      </c>
      <c r="AI506" s="28"/>
      <c r="AK506" s="27">
        <f>AVERAGE(AK2:AK501)</f>
        <v>0.19600000000000001</v>
      </c>
      <c r="AL506" s="28"/>
      <c r="AN506" s="27">
        <f>AVERAGE(AN2:AN501)</f>
        <v>0.192</v>
      </c>
      <c r="AO506" s="28"/>
      <c r="AQ506" s="28"/>
      <c r="AR506" s="28"/>
      <c r="AS506" s="28"/>
      <c r="AT506" s="28"/>
      <c r="AU506" s="27">
        <f>AVERAGE(AU2:AU501)</f>
        <v>0.93700000000000006</v>
      </c>
      <c r="AV506" s="28"/>
      <c r="AW506" s="28"/>
      <c r="AX506" s="28"/>
      <c r="AY506" s="28"/>
      <c r="AZ506" s="28"/>
      <c r="BA506" s="27">
        <f>AVERAGE(BA2:BA501)</f>
        <v>0.97799999999999998</v>
      </c>
      <c r="BB506" s="28"/>
      <c r="BC506" s="28"/>
      <c r="BD506" s="28"/>
      <c r="BE506" s="28"/>
      <c r="BF506" s="28"/>
      <c r="BG506" s="27">
        <f>AVERAGE(BG2:BG501)</f>
        <v>0.93887775551102204</v>
      </c>
      <c r="BH506" s="39"/>
      <c r="BI506" s="28"/>
      <c r="BJ506" s="28"/>
      <c r="BK506" s="28"/>
      <c r="BL506" s="28"/>
      <c r="BM506" s="27">
        <f>AVERAGE(BM2:BM501)</f>
        <v>0.98699999999999999</v>
      </c>
      <c r="BN506" s="28"/>
      <c r="BO506" s="28"/>
      <c r="BP506" s="28"/>
      <c r="BQ506" s="27">
        <f>AVERAGE(BQ2:BQ501)</f>
        <v>0.96299999999999997</v>
      </c>
      <c r="BR506" s="28"/>
      <c r="BS506" s="28"/>
      <c r="BT506" s="28"/>
      <c r="BU506" s="28"/>
      <c r="BV506" s="28"/>
      <c r="BW506" s="28"/>
      <c r="BX506" s="27">
        <f>AVERAGE(BX2:BX501)</f>
        <v>0.72899999999999998</v>
      </c>
      <c r="BY506" s="28"/>
      <c r="BZ506" s="28"/>
      <c r="CA506" s="28"/>
      <c r="CB506" s="28"/>
      <c r="CC506" s="28"/>
      <c r="CD506" s="28"/>
      <c r="CE506" s="27">
        <f>AVERAGE(CE2:CE501)</f>
        <v>2.5050100200400802E-2</v>
      </c>
      <c r="CF506" s="28"/>
    </row>
    <row r="507" spans="1:84" s="41" customFormat="1" ht="15" hidden="1" customHeight="1" x14ac:dyDescent="0.2">
      <c r="AH507" s="27"/>
      <c r="AK507" s="27"/>
      <c r="AN507" s="27"/>
      <c r="AU507" s="27"/>
      <c r="BA507" s="27"/>
      <c r="BG507" s="27"/>
      <c r="BM507" s="27"/>
      <c r="BQ507" s="27"/>
      <c r="BX507" s="27"/>
      <c r="CE507" s="27"/>
    </row>
    <row r="508" spans="1:84" s="32" customFormat="1" ht="15" hidden="1" customHeight="1" x14ac:dyDescent="0.2">
      <c r="A508" s="32" t="s">
        <v>10090</v>
      </c>
      <c r="AH508" s="27">
        <f>AVERAGE(AH2:AH501)</f>
        <v>0.77300000000000002</v>
      </c>
      <c r="AJ508" s="32">
        <f>AVERAGE(AJ2:AJ501)</f>
        <v>51.294608375284795</v>
      </c>
      <c r="AK508" s="27">
        <f>AVERAGE(AK2:AK501)</f>
        <v>0.19600000000000001</v>
      </c>
      <c r="AM508" s="36">
        <f>AVERAGE(AM2:AM501)</f>
        <v>13.055842879794655</v>
      </c>
      <c r="AN508" s="27">
        <f>AVERAGE(AN2:AN501)</f>
        <v>0.192</v>
      </c>
      <c r="AP508" s="36">
        <f>AVERAGE(AP2:AP501)</f>
        <v>10.874257801022507</v>
      </c>
      <c r="AU508" s="27"/>
      <c r="AW508" s="32">
        <f>AVERAGE(AW2:AW501)</f>
        <v>50.050637613275079</v>
      </c>
      <c r="BA508" s="27"/>
      <c r="BC508" s="32">
        <f>AVERAGE(BC2:BC501)</f>
        <v>54.618912665693387</v>
      </c>
      <c r="BG508" s="27"/>
      <c r="BH508" s="39"/>
      <c r="BM508" s="27">
        <f>AVERAGE(BM2:BM501)</f>
        <v>0.98699999999999999</v>
      </c>
      <c r="BQ508" s="27"/>
      <c r="BS508" s="32">
        <f>AVERAGE(BS2:BS501)</f>
        <v>28.657659642058913</v>
      </c>
      <c r="BX508" s="27"/>
      <c r="BZ508" s="32">
        <f>AVERAGE(BZ2:BZ501)</f>
        <v>19.472290588496456</v>
      </c>
      <c r="CE508" s="27"/>
    </row>
    <row r="509" spans="1:84" s="33" customFormat="1" ht="15" hidden="1" customHeight="1" x14ac:dyDescent="0.2">
      <c r="A509" s="33" t="s">
        <v>10211</v>
      </c>
      <c r="AH509" s="27">
        <f>AVERAGEIF(X2:X501, "Consumer Discretionary", AH2:AH501)</f>
        <v>0.79365079365079361</v>
      </c>
      <c r="AJ509" s="33">
        <f>AVERAGEIF(X2:X501, "Consumer Discretionary", AJ2:AJ501)</f>
        <v>48.080032841937602</v>
      </c>
      <c r="AK509" s="27">
        <f>AVERAGEIF(X2:X501, "Consumer Discretionary", AK2:AK501)</f>
        <v>0.15079365079365079</v>
      </c>
      <c r="AM509" s="36">
        <f>AVERAGEIF(X2:X501, "Consumer Discretionary", AM2:AM501)</f>
        <v>9.5681773007354405</v>
      </c>
      <c r="AN509" s="27">
        <f>AVERAGEIF(X2:X501, "Consumer Discretionary", AN2:AN501)</f>
        <v>0.29365079365079366</v>
      </c>
      <c r="AP509" s="36">
        <f>AVERAGEIF(X2:X501, "Consumer Discretionary", AP2:AP501)</f>
        <v>13.485125985125984</v>
      </c>
      <c r="AU509" s="27">
        <f>AVERAGEIF(X2:X501, "Consumer Discretionary", AU2:AU501)</f>
        <v>0.95238095238095233</v>
      </c>
      <c r="AW509" s="33">
        <f>AVERAGEIF(X2:X501, "Consumer Discretionary", AW2:AW501)</f>
        <v>54.816686840496359</v>
      </c>
      <c r="BA509" s="27">
        <f>AVERAGEIF(X2:X501, "Consumer Discretionary", BA2:BA501)</f>
        <v>0.97619047619047616</v>
      </c>
      <c r="BC509" s="33">
        <f>AVERAGEIF(X2:X501, "Consumer Discretionary", BC2:BC501)</f>
        <v>56.876677114772306</v>
      </c>
      <c r="BG509" s="27">
        <f>AVERAGEIF(X2:X501, "Consumer Discretionary", BG2:BG501)</f>
        <v>0.9285714285714286</v>
      </c>
      <c r="BH509" s="39"/>
      <c r="BM509" s="27">
        <f>AVERAGEIF(X2:X501, "Consumer Discretionary", BM2:BM501)</f>
        <v>1</v>
      </c>
      <c r="BQ509" s="27">
        <f>AVERAGEIF(X2:X501, "Consumer Discretionary", BQ2:BQ501)</f>
        <v>0.95238095238095233</v>
      </c>
      <c r="BS509" s="33">
        <f>AVERAGEIF(X2:X501, "Consumer Discretionary", BS2:BS501)</f>
        <v>30.635334682953712</v>
      </c>
      <c r="BX509" s="27">
        <f>AVERAGEIF(X2:X501, "Consumer Discretionary", BX2:BX501)</f>
        <v>0.73809523809523814</v>
      </c>
      <c r="BZ509" s="33">
        <f>AVERAGEIF(X2:X501, "Consumer Discretionary", BZ2:BZ501)</f>
        <v>21.228306966402201</v>
      </c>
      <c r="CE509" s="27">
        <f>AVERAGEIF(X2:X501, "Consumer Discretionary", CE2:CE501)</f>
        <v>5.5555555555555552E-2</v>
      </c>
    </row>
    <row r="510" spans="1:84" s="34" customFormat="1" ht="15" hidden="1" customHeight="1" x14ac:dyDescent="0.2">
      <c r="A510" s="34" t="s">
        <v>10212</v>
      </c>
      <c r="AH510" s="27">
        <f>AVERAGEIF(Y2:Y501, "Household Durables", AH2:AH501)</f>
        <v>0.625</v>
      </c>
      <c r="AJ510" s="34">
        <f>AVERAGEIF(Y2:Y501, "Household Durables", AJ2:AJ501)</f>
        <v>31.987179487179485</v>
      </c>
      <c r="AK510" s="27">
        <f>AVERAGEIF(Y2:Y501, "Household Durables", AK2:AK501)</f>
        <v>0</v>
      </c>
      <c r="AM510" s="36">
        <f>AVERAGEIF(Y2:Y501, "Household Durables", AM2:AM501)</f>
        <v>0</v>
      </c>
      <c r="AN510" s="27">
        <f>AVERAGEIF(Y2:Y501, "Household Durables", AN2:AN501)</f>
        <v>0.25</v>
      </c>
      <c r="AP510" s="36">
        <f>AVERAGEIF(Y2:Y501, "Household Durables", AP2:AP501)</f>
        <v>10</v>
      </c>
      <c r="AU510" s="27">
        <f>AVERAGEIF(Y2:Y501, "Household Durables", AU2:AU501)</f>
        <v>0.875</v>
      </c>
      <c r="AW510" s="34">
        <f>AVERAGEIF(Y2:Y501, "Household Durables", AW2:AW501)</f>
        <v>55.009157509157504</v>
      </c>
      <c r="BA510" s="27">
        <f>AVERAGEIF(Y2:Y501, "Household Durables", BA2:BA501)</f>
        <v>0.875</v>
      </c>
      <c r="BC510" s="34">
        <f>AVERAGEIF(Y2:Y501, "Household Durables", BC2:BC501)</f>
        <v>55.67307692307692</v>
      </c>
      <c r="BG510" s="27">
        <f>AVERAGEIF(Y2:Y501, "Household Durables", BG2:BG501)</f>
        <v>0.8125</v>
      </c>
      <c r="BH510" s="39"/>
      <c r="BM510" s="27">
        <f>AVERAGEIF(Y2:Y501, "Household Durables", BM2:BM501)</f>
        <v>1</v>
      </c>
      <c r="BQ510" s="27">
        <f>AVERAGEIF(Y2:Y501, "Household Durables", BQ2:BQ501)</f>
        <v>0.75</v>
      </c>
      <c r="BS510" s="34">
        <f>AVERAGEIF(Y2:Y501, "Household Durables", BS2:BS501)</f>
        <v>15.840201465201465</v>
      </c>
      <c r="BX510" s="27">
        <f>AVERAGEIF(Y2:Y501, "Household Durables", BX2:BX501)</f>
        <v>0.5</v>
      </c>
      <c r="BZ510" s="34">
        <f>AVERAGEIF(Y2:Y501, "Household Durables", BZ2:BZ501)</f>
        <v>11.217948717948717</v>
      </c>
      <c r="CE510" s="27">
        <f>AVERAGEIF(Y2:Y501, "Household Durables", CE2:CE501)</f>
        <v>6.25E-2</v>
      </c>
    </row>
    <row r="511" spans="1:84" ht="45" hidden="1" customHeight="1" x14ac:dyDescent="0.2">
      <c r="A511" t="s">
        <v>10213</v>
      </c>
      <c r="T511" s="2"/>
      <c r="AJ511" s="42">
        <v>88</v>
      </c>
      <c r="AK511" s="24"/>
      <c r="AL511" s="24"/>
      <c r="AM511" s="43">
        <v>88</v>
      </c>
      <c r="AN511" s="44"/>
      <c r="AO511" s="24"/>
      <c r="AP511" s="43">
        <v>88</v>
      </c>
      <c r="AQ511" s="24"/>
      <c r="AR511" s="24"/>
      <c r="AS511" s="24"/>
      <c r="AT511" s="24"/>
      <c r="AU511" s="44"/>
      <c r="AV511" s="24"/>
      <c r="AW511" s="43">
        <v>88</v>
      </c>
      <c r="AX511" s="24"/>
      <c r="AY511" s="24"/>
      <c r="AZ511" s="24"/>
      <c r="BA511" s="44"/>
      <c r="BB511" s="24"/>
      <c r="BC511" s="43">
        <v>88</v>
      </c>
      <c r="BD511" s="24"/>
      <c r="BE511" s="24"/>
      <c r="BF511" s="24"/>
      <c r="BG511" s="44"/>
      <c r="BH511" s="24"/>
      <c r="BI511" s="24"/>
      <c r="BJ511" s="24"/>
      <c r="BK511" s="24"/>
      <c r="BL511" s="24"/>
      <c r="BM511" s="44"/>
      <c r="BN511" s="24"/>
      <c r="BO511" s="24"/>
      <c r="BP511" s="24"/>
      <c r="BQ511" s="44"/>
      <c r="BR511" s="24"/>
      <c r="BS511" s="43">
        <v>88</v>
      </c>
      <c r="BT511" s="24"/>
      <c r="BU511" s="24"/>
      <c r="BV511" s="24"/>
      <c r="BW511" s="24"/>
      <c r="BX511" s="44"/>
      <c r="BY511" s="24"/>
      <c r="BZ511" s="43">
        <v>88</v>
      </c>
      <c r="CE511" s="27"/>
    </row>
    <row r="512" spans="1:84" ht="15" hidden="1" customHeight="1" x14ac:dyDescent="0.2">
      <c r="A512" t="s">
        <v>10197</v>
      </c>
      <c r="AJ512" s="42">
        <v>88</v>
      </c>
      <c r="AK512" s="24"/>
      <c r="AL512" s="24"/>
      <c r="AM512" s="43">
        <v>88</v>
      </c>
      <c r="AN512" s="24"/>
      <c r="AO512" s="24"/>
      <c r="AP512" s="43">
        <v>88</v>
      </c>
      <c r="AQ512" s="24"/>
      <c r="AR512" s="24"/>
      <c r="AS512" s="24"/>
      <c r="AT512" s="24"/>
      <c r="AU512" s="44"/>
      <c r="AV512" s="24"/>
      <c r="AW512" s="43">
        <v>88</v>
      </c>
      <c r="AX512" s="24"/>
      <c r="AY512" s="24"/>
      <c r="AZ512" s="24"/>
      <c r="BA512" s="44"/>
      <c r="BB512" s="24"/>
      <c r="BC512" s="43">
        <v>88</v>
      </c>
      <c r="BD512" s="24"/>
      <c r="BE512" s="24"/>
      <c r="BF512" s="24"/>
      <c r="BG512" s="24"/>
      <c r="BH512" s="24"/>
      <c r="BI512" s="24"/>
      <c r="BJ512" s="24"/>
      <c r="BK512" s="24"/>
      <c r="BL512" s="24"/>
      <c r="BM512" s="24"/>
      <c r="BN512" s="24"/>
      <c r="BO512" s="24"/>
      <c r="BP512" s="24"/>
      <c r="BQ512" s="24"/>
      <c r="BR512" s="24"/>
      <c r="BS512" s="43">
        <v>88</v>
      </c>
      <c r="BT512" s="24"/>
      <c r="BU512" s="24"/>
      <c r="BV512" s="24"/>
      <c r="BW512" s="24"/>
      <c r="BX512" s="24"/>
      <c r="BY512" s="24"/>
      <c r="BZ512" s="43">
        <v>88</v>
      </c>
    </row>
    <row r="514" spans="24:24" ht="15" customHeight="1" x14ac:dyDescent="0.2">
      <c r="X514" s="40"/>
    </row>
    <row r="515" spans="24:24" ht="15" customHeight="1" x14ac:dyDescent="0.2">
      <c r="X515" s="40"/>
    </row>
    <row r="516" spans="24:24" ht="15" customHeight="1" x14ac:dyDescent="0.2">
      <c r="X516" s="40"/>
    </row>
  </sheetData>
  <autoFilter ref="A1:CF512" xr:uid="{12E6E0EA-5A22-43A7-A8E8-FADA8BDE808A}">
    <filterColumn colId="24">
      <filters>
        <filter val="Household Durables"/>
      </filters>
    </filterColumn>
  </autoFilter>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9DA06-1D1B-4986-9B2D-E89ECD4755BB}">
  <sheetPr filterMode="1"/>
  <dimension ref="A1:FG513"/>
  <sheetViews>
    <sheetView topLeftCell="X1" workbookViewId="0">
      <pane ySplit="1" topLeftCell="A483" activePane="bottomLeft" state="frozen"/>
      <selection activeCell="Y1" sqref="Y1"/>
      <selection pane="bottomLeft" activeCell="DQ511" sqref="DQ511"/>
    </sheetView>
  </sheetViews>
  <sheetFormatPr baseColWidth="10" defaultColWidth="8.83203125" defaultRowHeight="15" customHeight="1" x14ac:dyDescent="0.2"/>
  <cols>
    <col min="2" max="19" width="0" hidden="1" customWidth="1"/>
    <col min="20" max="20" width="26.5" customWidth="1"/>
    <col min="21" max="23" width="0" hidden="1" customWidth="1"/>
    <col min="24" max="24" width="21.5" customWidth="1"/>
    <col min="25" max="25" width="27.1640625" customWidth="1"/>
    <col min="28" max="101" width="0" hidden="1" customWidth="1"/>
    <col min="103" max="103" width="9.83203125" bestFit="1" customWidth="1"/>
    <col min="107" max="107" width="9.83203125" bestFit="1" customWidth="1"/>
    <col min="109" max="109" width="9.83203125" bestFit="1" customWidth="1"/>
    <col min="111" max="111" width="9.83203125" bestFit="1" customWidth="1"/>
    <col min="115" max="115" width="10.83203125" bestFit="1" customWidth="1"/>
    <col min="120" max="144" width="8.6640625" customWidth="1"/>
  </cols>
  <sheetData>
    <row r="1" spans="1:163" s="2" customFormat="1" ht="35.5" customHeight="1" x14ac:dyDescent="0.2">
      <c r="A1" s="1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s="11" t="s">
        <v>18</v>
      </c>
      <c r="U1" t="s">
        <v>20</v>
      </c>
      <c r="V1" t="s">
        <v>21</v>
      </c>
      <c r="W1" t="s">
        <v>22</v>
      </c>
      <c r="X1" s="11" t="s">
        <v>23</v>
      </c>
      <c r="Y1" s="11" t="s">
        <v>24</v>
      </c>
      <c r="Z1" s="11" t="s">
        <v>25</v>
      </c>
      <c r="AA1" s="11" t="s">
        <v>27</v>
      </c>
      <c r="AB1" t="s">
        <v>28</v>
      </c>
      <c r="AC1" t="s">
        <v>29</v>
      </c>
      <c r="AD1" s="10" t="s">
        <v>30</v>
      </c>
      <c r="AE1" t="s">
        <v>31</v>
      </c>
      <c r="AF1" t="s">
        <v>32</v>
      </c>
      <c r="AG1" t="s">
        <v>33</v>
      </c>
      <c r="AH1" s="22" t="s">
        <v>34</v>
      </c>
      <c r="AI1" s="10" t="s">
        <v>35</v>
      </c>
      <c r="AJ1" s="22" t="s">
        <v>36</v>
      </c>
      <c r="AK1" s="10" t="s">
        <v>37</v>
      </c>
      <c r="AL1" s="22" t="s">
        <v>38</v>
      </c>
      <c r="AM1" s="10" t="s">
        <v>39</v>
      </c>
      <c r="AN1" t="s">
        <v>40</v>
      </c>
      <c r="AO1" t="s">
        <v>41</v>
      </c>
      <c r="AP1" t="s">
        <v>42</v>
      </c>
      <c r="AQ1" t="s">
        <v>43</v>
      </c>
      <c r="AR1" s="22" t="s">
        <v>44</v>
      </c>
      <c r="AS1" s="10" t="s">
        <v>45</v>
      </c>
      <c r="AT1" s="20" t="s">
        <v>46</v>
      </c>
      <c r="AU1" t="s">
        <v>47</v>
      </c>
      <c r="AV1" t="s">
        <v>48</v>
      </c>
      <c r="AW1" t="s">
        <v>49</v>
      </c>
      <c r="AX1" s="22" t="s">
        <v>50</v>
      </c>
      <c r="AY1" s="10" t="s">
        <v>51</v>
      </c>
      <c r="AZ1" s="20" t="s">
        <v>52</v>
      </c>
      <c r="BA1" t="s">
        <v>53</v>
      </c>
      <c r="BB1" t="s">
        <v>54</v>
      </c>
      <c r="BC1" t="s">
        <v>55</v>
      </c>
      <c r="BD1" s="22" t="s">
        <v>56</v>
      </c>
      <c r="BE1" s="10" t="s">
        <v>57</v>
      </c>
      <c r="BF1" s="10" t="s">
        <v>58</v>
      </c>
      <c r="BG1" t="s">
        <v>59</v>
      </c>
      <c r="BH1" t="s">
        <v>60</v>
      </c>
      <c r="BI1" t="s">
        <v>61</v>
      </c>
      <c r="BJ1" s="22" t="s">
        <v>62</v>
      </c>
      <c r="BK1" t="s">
        <v>63</v>
      </c>
      <c r="BL1" t="s">
        <v>64</v>
      </c>
      <c r="BM1" t="s">
        <v>65</v>
      </c>
      <c r="BN1" s="22" t="s">
        <v>66</v>
      </c>
      <c r="BO1" s="10" t="s">
        <v>67</v>
      </c>
      <c r="BP1" s="20" t="s">
        <v>68</v>
      </c>
      <c r="BQ1" s="10" t="s">
        <v>69</v>
      </c>
      <c r="BR1" s="10" t="s">
        <v>70</v>
      </c>
      <c r="BS1" s="10" t="s">
        <v>71</v>
      </c>
      <c r="BT1" s="10" t="s">
        <v>72</v>
      </c>
      <c r="BU1" s="22" t="s">
        <v>73</v>
      </c>
      <c r="BV1" s="10" t="s">
        <v>74</v>
      </c>
      <c r="BW1" s="20" t="s">
        <v>75</v>
      </c>
      <c r="BX1" s="10" t="s">
        <v>76</v>
      </c>
      <c r="BY1" s="10" t="s">
        <v>77</v>
      </c>
      <c r="BZ1" s="10" t="s">
        <v>78</v>
      </c>
      <c r="CA1" s="10" t="s">
        <v>79</v>
      </c>
      <c r="CB1" s="22" t="s">
        <v>80</v>
      </c>
      <c r="CC1" s="10" t="s">
        <v>81</v>
      </c>
      <c r="CD1" s="10" t="s">
        <v>82</v>
      </c>
      <c r="CE1" s="10" t="s">
        <v>83</v>
      </c>
      <c r="CF1" s="10" t="s">
        <v>84</v>
      </c>
      <c r="CG1" s="22" t="s">
        <v>85</v>
      </c>
      <c r="CH1" s="10" t="s">
        <v>86</v>
      </c>
      <c r="CI1" s="10" t="s">
        <v>87</v>
      </c>
      <c r="CJ1" s="10" t="s">
        <v>88</v>
      </c>
      <c r="CK1" s="10" t="s">
        <v>89</v>
      </c>
      <c r="CL1" s="22" t="s">
        <v>90</v>
      </c>
      <c r="CM1" s="22" t="s">
        <v>91</v>
      </c>
      <c r="CN1" s="10" t="s">
        <v>92</v>
      </c>
      <c r="CO1" s="10" t="s">
        <v>93</v>
      </c>
      <c r="CP1" s="10" t="s">
        <v>94</v>
      </c>
      <c r="CQ1" s="10" t="s">
        <v>95</v>
      </c>
      <c r="CR1" s="10" t="s">
        <v>96</v>
      </c>
      <c r="CS1" s="22" t="s">
        <v>97</v>
      </c>
      <c r="CT1" s="10" t="s">
        <v>98</v>
      </c>
      <c r="CU1" s="10" t="s">
        <v>99</v>
      </c>
      <c r="CV1" s="10" t="s">
        <v>100</v>
      </c>
      <c r="CW1" s="10" t="s">
        <v>101</v>
      </c>
      <c r="CX1" s="29" t="s">
        <v>102</v>
      </c>
      <c r="CY1" s="11" t="s">
        <v>103</v>
      </c>
      <c r="CZ1" s="11" t="s">
        <v>104</v>
      </c>
      <c r="DA1" s="11" t="s">
        <v>105</v>
      </c>
      <c r="DB1" s="29" t="s">
        <v>106</v>
      </c>
      <c r="DC1" s="11" t="s">
        <v>107</v>
      </c>
      <c r="DD1" s="11" t="s">
        <v>108</v>
      </c>
      <c r="DE1" s="11" t="s">
        <v>109</v>
      </c>
      <c r="DF1" s="11" t="s">
        <v>110</v>
      </c>
      <c r="DG1" s="11" t="s">
        <v>111</v>
      </c>
      <c r="DH1" s="11" t="s">
        <v>112</v>
      </c>
      <c r="DI1" s="11" t="s">
        <v>113</v>
      </c>
      <c r="DJ1" s="29" t="s">
        <v>114</v>
      </c>
      <c r="DK1" s="11" t="s">
        <v>115</v>
      </c>
      <c r="DL1" s="11" t="s">
        <v>116</v>
      </c>
      <c r="DM1" s="11" t="s">
        <v>117</v>
      </c>
      <c r="DN1" s="11" t="s">
        <v>118</v>
      </c>
      <c r="DO1" s="11" t="s">
        <v>119</v>
      </c>
      <c r="DP1" s="11" t="s">
        <v>120</v>
      </c>
      <c r="DQ1" s="38" t="s">
        <v>121</v>
      </c>
      <c r="DR1" s="2" t="s">
        <v>122</v>
      </c>
      <c r="DS1" s="38" t="s">
        <v>123</v>
      </c>
      <c r="DT1" s="2" t="s">
        <v>124</v>
      </c>
      <c r="DU1" s="38" t="s">
        <v>125</v>
      </c>
      <c r="DV1" s="2" t="s">
        <v>126</v>
      </c>
      <c r="DW1" s="38" t="s">
        <v>127</v>
      </c>
      <c r="DX1" s="2" t="s">
        <v>128</v>
      </c>
      <c r="DY1" s="38" t="s">
        <v>129</v>
      </c>
      <c r="DZ1" s="2" t="s">
        <v>130</v>
      </c>
      <c r="EA1" s="38" t="s">
        <v>131</v>
      </c>
      <c r="EB1" s="2" t="s">
        <v>132</v>
      </c>
      <c r="EC1" s="38" t="s">
        <v>133</v>
      </c>
      <c r="ED1" s="2" t="s">
        <v>134</v>
      </c>
      <c r="EE1" s="38" t="s">
        <v>135</v>
      </c>
      <c r="EF1" s="2" t="s">
        <v>136</v>
      </c>
      <c r="EG1" s="38" t="s">
        <v>137</v>
      </c>
      <c r="EH1" s="2" t="s">
        <v>138</v>
      </c>
      <c r="EI1" s="38" t="s">
        <v>139</v>
      </c>
      <c r="EJ1" s="2" t="s">
        <v>140</v>
      </c>
      <c r="EK1" s="2" t="s">
        <v>141</v>
      </c>
      <c r="EL1" s="2" t="s">
        <v>142</v>
      </c>
      <c r="EM1" s="2" t="s">
        <v>143</v>
      </c>
      <c r="EN1" s="29" t="s">
        <v>144</v>
      </c>
      <c r="EO1" s="11" t="s">
        <v>145</v>
      </c>
      <c r="EP1" s="11" t="s">
        <v>146</v>
      </c>
      <c r="EQ1" s="11" t="s">
        <v>147</v>
      </c>
      <c r="ER1" s="11" t="s">
        <v>148</v>
      </c>
      <c r="ES1" s="11" t="s">
        <v>149</v>
      </c>
      <c r="ET1" s="11" t="s">
        <v>150</v>
      </c>
      <c r="EU1" s="11" t="s">
        <v>151</v>
      </c>
      <c r="EV1" s="29" t="s">
        <v>152</v>
      </c>
      <c r="EW1" s="11" t="s">
        <v>153</v>
      </c>
      <c r="EX1" s="11" t="s">
        <v>154</v>
      </c>
      <c r="EY1" s="29" t="s">
        <v>155</v>
      </c>
      <c r="EZ1" s="11" t="s">
        <v>156</v>
      </c>
      <c r="FA1" s="11" t="s">
        <v>157</v>
      </c>
      <c r="FB1" s="29" t="s">
        <v>158</v>
      </c>
      <c r="FC1" s="11" t="s">
        <v>159</v>
      </c>
      <c r="FD1" s="11" t="s">
        <v>160</v>
      </c>
      <c r="FE1" s="29" t="s">
        <v>161</v>
      </c>
      <c r="FF1" s="11" t="s">
        <v>162</v>
      </c>
      <c r="FG1" s="11" t="s">
        <v>163</v>
      </c>
    </row>
    <row r="2" spans="1:163" ht="15" customHeight="1" x14ac:dyDescent="0.2">
      <c r="A2">
        <v>1</v>
      </c>
      <c r="B2">
        <v>1</v>
      </c>
      <c r="C2" s="1">
        <v>44492.427777777775</v>
      </c>
      <c r="D2" s="1">
        <v>44492.459722222222</v>
      </c>
      <c r="E2">
        <v>0</v>
      </c>
      <c r="F2" t="s">
        <v>240</v>
      </c>
      <c r="G2">
        <v>100</v>
      </c>
      <c r="H2">
        <v>2739</v>
      </c>
      <c r="I2">
        <v>1</v>
      </c>
      <c r="J2" s="1">
        <v>44492.459722222222</v>
      </c>
      <c r="K2" t="s">
        <v>241</v>
      </c>
      <c r="L2" t="s">
        <v>242</v>
      </c>
      <c r="M2" t="s">
        <v>242</v>
      </c>
      <c r="N2" t="s">
        <v>243</v>
      </c>
      <c r="O2" t="s">
        <v>244</v>
      </c>
      <c r="P2">
        <v>34.029006959999997</v>
      </c>
      <c r="Q2">
        <v>-118.40049740000001</v>
      </c>
      <c r="R2" t="s">
        <v>245</v>
      </c>
      <c r="S2" t="s">
        <v>246</v>
      </c>
      <c r="T2" t="s">
        <v>247</v>
      </c>
      <c r="U2" t="s">
        <v>244</v>
      </c>
      <c r="V2">
        <v>718546104</v>
      </c>
      <c r="W2">
        <v>2911</v>
      </c>
      <c r="X2" t="s">
        <v>248</v>
      </c>
      <c r="Y2" t="s">
        <v>249</v>
      </c>
      <c r="Z2">
        <v>2020</v>
      </c>
      <c r="AA2">
        <v>0</v>
      </c>
      <c r="AD2">
        <v>9</v>
      </c>
      <c r="AE2">
        <v>3</v>
      </c>
      <c r="AH2" s="27">
        <v>0.5</v>
      </c>
      <c r="AI2">
        <v>9</v>
      </c>
      <c r="AJ2" s="27">
        <v>0.5</v>
      </c>
      <c r="AK2">
        <v>5</v>
      </c>
      <c r="AL2" s="27">
        <v>0</v>
      </c>
      <c r="AM2" t="s">
        <v>242</v>
      </c>
      <c r="AO2">
        <v>3</v>
      </c>
      <c r="AR2" s="27">
        <v>1</v>
      </c>
      <c r="AS2">
        <v>8</v>
      </c>
      <c r="AT2" s="21">
        <f>AS2/AD2*100</f>
        <v>88.888888888888886</v>
      </c>
      <c r="AU2" t="s">
        <v>242</v>
      </c>
      <c r="AX2" s="27">
        <v>1</v>
      </c>
      <c r="AY2">
        <v>8</v>
      </c>
      <c r="AZ2" s="21">
        <f>AY2/AD2*100</f>
        <v>88.888888888888886</v>
      </c>
      <c r="BA2">
        <v>3</v>
      </c>
      <c r="BD2" s="27">
        <v>1</v>
      </c>
      <c r="BE2">
        <v>4</v>
      </c>
      <c r="BG2">
        <v>3</v>
      </c>
      <c r="BJ2" s="27">
        <v>1</v>
      </c>
      <c r="BK2">
        <v>3</v>
      </c>
      <c r="BN2" s="27">
        <v>1</v>
      </c>
      <c r="BO2">
        <v>4</v>
      </c>
      <c r="BP2" s="21">
        <f>BO2/AD2*100</f>
        <v>44.444444444444443</v>
      </c>
      <c r="BR2">
        <v>1</v>
      </c>
      <c r="BU2" s="27">
        <v>0</v>
      </c>
      <c r="BV2" s="24" t="s">
        <v>242</v>
      </c>
      <c r="BW2" s="21" t="s">
        <v>242</v>
      </c>
      <c r="BX2" t="s">
        <v>242</v>
      </c>
      <c r="BY2" t="s">
        <v>242</v>
      </c>
      <c r="CB2" s="27">
        <v>0</v>
      </c>
      <c r="CD2" t="s">
        <v>242</v>
      </c>
      <c r="CE2" t="s">
        <v>242</v>
      </c>
      <c r="CG2" s="27">
        <v>1</v>
      </c>
      <c r="CH2" t="s">
        <v>250</v>
      </c>
      <c r="CI2">
        <v>1</v>
      </c>
      <c r="CL2" s="27">
        <v>1</v>
      </c>
      <c r="CM2" s="27">
        <v>1</v>
      </c>
      <c r="CN2">
        <v>100</v>
      </c>
      <c r="CO2">
        <v>100</v>
      </c>
      <c r="CP2">
        <v>100</v>
      </c>
      <c r="CQ2" t="s">
        <v>251</v>
      </c>
      <c r="CS2" s="27">
        <v>1</v>
      </c>
      <c r="CT2" t="s">
        <v>252</v>
      </c>
      <c r="CU2">
        <v>1</v>
      </c>
      <c r="CX2" s="27">
        <v>1</v>
      </c>
      <c r="CY2">
        <v>30500000</v>
      </c>
      <c r="CZ2">
        <v>2</v>
      </c>
      <c r="DB2" s="27">
        <v>1</v>
      </c>
      <c r="DC2" t="s">
        <v>242</v>
      </c>
      <c r="DD2" t="s">
        <v>242</v>
      </c>
      <c r="DF2" t="s">
        <v>242</v>
      </c>
      <c r="DG2">
        <v>7800000</v>
      </c>
      <c r="DH2" t="s">
        <v>242</v>
      </c>
      <c r="DJ2" s="27">
        <v>0</v>
      </c>
      <c r="DK2" t="s">
        <v>242</v>
      </c>
      <c r="DL2" t="s">
        <v>242</v>
      </c>
      <c r="DN2">
        <v>1</v>
      </c>
      <c r="DQ2" s="27">
        <v>1</v>
      </c>
      <c r="DR2" t="s">
        <v>253</v>
      </c>
      <c r="DS2" s="27">
        <v>1</v>
      </c>
      <c r="DT2" t="s">
        <v>254</v>
      </c>
      <c r="DU2" s="27">
        <v>1</v>
      </c>
      <c r="DV2" t="s">
        <v>255</v>
      </c>
      <c r="DW2" s="27">
        <v>1</v>
      </c>
      <c r="DX2" t="s">
        <v>256</v>
      </c>
      <c r="DY2" s="27">
        <v>1</v>
      </c>
      <c r="DZ2" t="s">
        <v>257</v>
      </c>
      <c r="EA2" s="27">
        <v>1</v>
      </c>
      <c r="EB2" t="s">
        <v>258</v>
      </c>
      <c r="EC2" s="27">
        <v>1</v>
      </c>
      <c r="ED2" t="s">
        <v>259</v>
      </c>
      <c r="EE2" s="27">
        <v>1</v>
      </c>
      <c r="EF2" t="s">
        <v>260</v>
      </c>
      <c r="EG2" s="27">
        <v>1</v>
      </c>
      <c r="EH2" t="s">
        <v>261</v>
      </c>
      <c r="EI2" s="27">
        <v>1</v>
      </c>
      <c r="EJ2" t="s">
        <v>262</v>
      </c>
      <c r="EK2">
        <v>1</v>
      </c>
      <c r="EN2" s="27">
        <v>0</v>
      </c>
      <c r="EO2" t="s">
        <v>242</v>
      </c>
      <c r="EP2" t="s">
        <v>242</v>
      </c>
      <c r="ES2">
        <v>5</v>
      </c>
      <c r="ET2" t="s">
        <v>242</v>
      </c>
      <c r="EV2" s="27">
        <v>1</v>
      </c>
      <c r="EW2">
        <v>160000</v>
      </c>
      <c r="EY2" s="27">
        <v>1</v>
      </c>
      <c r="EZ2">
        <v>28</v>
      </c>
      <c r="FB2" s="27">
        <v>1</v>
      </c>
      <c r="FC2">
        <v>50000</v>
      </c>
      <c r="FE2" s="27">
        <v>0</v>
      </c>
      <c r="FF2" t="s">
        <v>242</v>
      </c>
    </row>
    <row r="3" spans="1:163" ht="15" customHeight="1" x14ac:dyDescent="0.2">
      <c r="A3" s="10">
        <v>2</v>
      </c>
      <c r="B3">
        <v>2</v>
      </c>
      <c r="C3" s="1">
        <v>44492.466666666667</v>
      </c>
      <c r="D3" s="1">
        <v>44492.493750000001</v>
      </c>
      <c r="E3">
        <v>0</v>
      </c>
      <c r="F3" t="s">
        <v>240</v>
      </c>
      <c r="G3">
        <v>100</v>
      </c>
      <c r="H3">
        <v>2313</v>
      </c>
      <c r="I3">
        <v>1</v>
      </c>
      <c r="J3" s="1">
        <v>44492.493750000001</v>
      </c>
      <c r="K3" t="s">
        <v>267</v>
      </c>
      <c r="L3" t="s">
        <v>242</v>
      </c>
      <c r="M3" t="s">
        <v>242</v>
      </c>
      <c r="N3" t="s">
        <v>268</v>
      </c>
      <c r="O3" t="s">
        <v>269</v>
      </c>
      <c r="P3">
        <v>34.029006959999997</v>
      </c>
      <c r="Q3">
        <v>-118.40049740000001</v>
      </c>
      <c r="R3" t="s">
        <v>245</v>
      </c>
      <c r="S3" t="s">
        <v>246</v>
      </c>
      <c r="T3" s="10" t="s">
        <v>270</v>
      </c>
      <c r="U3" t="s">
        <v>269</v>
      </c>
      <c r="V3">
        <v>437076102</v>
      </c>
      <c r="W3">
        <v>5211</v>
      </c>
      <c r="X3" s="10" t="s">
        <v>271</v>
      </c>
      <c r="Y3" s="10" t="s">
        <v>272</v>
      </c>
      <c r="Z3" s="10">
        <v>2020</v>
      </c>
      <c r="AA3" s="10">
        <v>0</v>
      </c>
      <c r="AD3" s="10">
        <v>12</v>
      </c>
      <c r="AE3">
        <v>3</v>
      </c>
      <c r="AH3" s="22">
        <v>1</v>
      </c>
      <c r="AI3" s="10">
        <v>8</v>
      </c>
      <c r="AJ3" s="22">
        <v>1</v>
      </c>
      <c r="AK3" s="10">
        <v>1</v>
      </c>
      <c r="AL3" s="22">
        <v>1</v>
      </c>
      <c r="AM3" s="10">
        <v>1</v>
      </c>
      <c r="AN3" t="s">
        <v>273</v>
      </c>
      <c r="AO3">
        <v>1</v>
      </c>
      <c r="AR3" s="22">
        <v>1</v>
      </c>
      <c r="AS3" s="10">
        <v>1</v>
      </c>
      <c r="AT3" s="21">
        <f t="shared" ref="AT3:AT66" si="0">AS3/AD3*100</f>
        <v>8.3333333333333321</v>
      </c>
      <c r="AU3" t="s">
        <v>242</v>
      </c>
      <c r="AX3" s="22">
        <v>1</v>
      </c>
      <c r="AY3" s="10">
        <v>1</v>
      </c>
      <c r="AZ3" s="21">
        <f t="shared" ref="AZ3:AZ66" si="1">AY3/AD3*100</f>
        <v>8.3333333333333321</v>
      </c>
      <c r="BA3">
        <v>1</v>
      </c>
      <c r="BD3" s="22">
        <v>1</v>
      </c>
      <c r="BE3" s="10">
        <v>7.4</v>
      </c>
      <c r="BF3" s="10"/>
      <c r="BG3">
        <v>3</v>
      </c>
      <c r="BJ3" s="22">
        <v>1</v>
      </c>
      <c r="BK3">
        <v>2</v>
      </c>
      <c r="BN3" s="22">
        <v>1</v>
      </c>
      <c r="BO3" s="10">
        <v>3</v>
      </c>
      <c r="BP3" s="21">
        <f t="shared" ref="BP3:BP66" si="2">BO3/AD3*100</f>
        <v>25</v>
      </c>
      <c r="BQ3" s="10"/>
      <c r="BR3" s="10">
        <v>2</v>
      </c>
      <c r="BS3" s="10"/>
      <c r="BT3" s="10"/>
      <c r="BU3" s="22">
        <v>1</v>
      </c>
      <c r="BV3" s="10">
        <v>3</v>
      </c>
      <c r="BW3" s="21">
        <f t="shared" ref="BW3:BW66" si="3">BV3/AD3*100</f>
        <v>25</v>
      </c>
      <c r="BX3" s="10">
        <v>1</v>
      </c>
      <c r="BY3" s="10">
        <v>2</v>
      </c>
      <c r="BZ3" s="10"/>
      <c r="CA3" s="10"/>
      <c r="CB3" s="22">
        <v>0</v>
      </c>
      <c r="CC3" s="10"/>
      <c r="CD3" s="10" t="s">
        <v>242</v>
      </c>
      <c r="CE3" s="10" t="s">
        <v>242</v>
      </c>
      <c r="CF3" s="10"/>
      <c r="CG3" s="22">
        <v>1</v>
      </c>
      <c r="CH3" s="10" t="s">
        <v>274</v>
      </c>
      <c r="CI3" s="10">
        <v>1</v>
      </c>
      <c r="CJ3" s="10"/>
      <c r="CK3" s="10"/>
      <c r="CL3" s="22">
        <v>0</v>
      </c>
      <c r="CM3" s="22">
        <v>0</v>
      </c>
      <c r="CN3" s="10" t="s">
        <v>242</v>
      </c>
      <c r="CO3" s="10" t="s">
        <v>242</v>
      </c>
      <c r="CP3" s="10" t="s">
        <v>242</v>
      </c>
      <c r="CQ3" s="10"/>
      <c r="CR3" s="10"/>
      <c r="CS3" s="22">
        <v>1</v>
      </c>
      <c r="CT3" s="10" t="s">
        <v>275</v>
      </c>
      <c r="CU3" s="10">
        <v>1</v>
      </c>
      <c r="CV3" s="10"/>
      <c r="CW3" s="10"/>
      <c r="CX3" s="22">
        <v>1</v>
      </c>
      <c r="CY3" s="10">
        <v>62639</v>
      </c>
      <c r="CZ3" s="10">
        <v>2</v>
      </c>
      <c r="DA3" s="10"/>
      <c r="DB3" s="22">
        <v>1</v>
      </c>
      <c r="DC3" s="10">
        <v>17523</v>
      </c>
      <c r="DD3" s="10">
        <v>2</v>
      </c>
      <c r="DE3" s="10">
        <v>728771</v>
      </c>
      <c r="DF3" s="10">
        <v>1</v>
      </c>
      <c r="DG3" s="10" t="s">
        <v>242</v>
      </c>
      <c r="DH3" s="10">
        <v>2</v>
      </c>
      <c r="DI3" s="10" t="s">
        <v>276</v>
      </c>
      <c r="DJ3" s="22">
        <v>1</v>
      </c>
      <c r="DK3" s="10">
        <v>4867941</v>
      </c>
      <c r="DL3" s="10">
        <v>2</v>
      </c>
      <c r="DM3" s="10"/>
      <c r="DN3" s="10">
        <v>1</v>
      </c>
      <c r="DO3" s="10"/>
      <c r="DP3" s="10"/>
      <c r="DQ3" s="27">
        <v>1</v>
      </c>
      <c r="DR3" t="s">
        <v>277</v>
      </c>
      <c r="DS3" s="27">
        <v>1</v>
      </c>
      <c r="DT3" t="s">
        <v>278</v>
      </c>
      <c r="DU3" s="27">
        <v>1</v>
      </c>
      <c r="DV3" t="s">
        <v>279</v>
      </c>
      <c r="DW3" s="27">
        <v>1</v>
      </c>
      <c r="DX3" t="s">
        <v>280</v>
      </c>
      <c r="DY3" s="27">
        <v>1</v>
      </c>
      <c r="DZ3" t="s">
        <v>281</v>
      </c>
      <c r="EA3" s="27">
        <v>1</v>
      </c>
      <c r="EB3" t="s">
        <v>282</v>
      </c>
      <c r="EC3" s="27">
        <v>1</v>
      </c>
      <c r="ED3" t="s">
        <v>283</v>
      </c>
      <c r="EE3" s="27">
        <v>1</v>
      </c>
      <c r="EF3" t="s">
        <v>284</v>
      </c>
      <c r="EG3" s="27">
        <v>1</v>
      </c>
      <c r="EH3" t="s">
        <v>285</v>
      </c>
      <c r="EI3" s="27">
        <v>1</v>
      </c>
      <c r="EJ3" t="s">
        <v>286</v>
      </c>
      <c r="EK3">
        <v>1</v>
      </c>
      <c r="EN3" s="22">
        <v>0</v>
      </c>
      <c r="EO3" s="10" t="s">
        <v>242</v>
      </c>
      <c r="EP3" s="10" t="s">
        <v>242</v>
      </c>
      <c r="EQ3" s="10"/>
      <c r="ER3" s="10"/>
      <c r="ES3" s="10" t="s">
        <v>242</v>
      </c>
      <c r="ET3" s="10" t="s">
        <v>242</v>
      </c>
      <c r="EU3" s="10"/>
      <c r="EV3" s="22">
        <v>0</v>
      </c>
      <c r="EW3" s="10" t="s">
        <v>242</v>
      </c>
      <c r="EX3" s="10"/>
      <c r="EY3" s="22">
        <v>0</v>
      </c>
      <c r="EZ3" s="10" t="s">
        <v>242</v>
      </c>
      <c r="FA3" s="10"/>
      <c r="FB3" s="22">
        <v>0</v>
      </c>
      <c r="FC3" s="10" t="s">
        <v>242</v>
      </c>
      <c r="FD3" s="10"/>
      <c r="FE3" s="22">
        <v>0</v>
      </c>
      <c r="FF3" s="10" t="s">
        <v>242</v>
      </c>
      <c r="FG3" s="10"/>
    </row>
    <row r="4" spans="1:163" ht="15" customHeight="1" x14ac:dyDescent="0.2">
      <c r="A4">
        <v>3</v>
      </c>
      <c r="B4">
        <v>3</v>
      </c>
      <c r="C4" s="1">
        <v>44492.548611111109</v>
      </c>
      <c r="D4" s="1">
        <v>44492.636111111111</v>
      </c>
      <c r="E4">
        <v>0</v>
      </c>
      <c r="F4" t="s">
        <v>292</v>
      </c>
      <c r="G4">
        <v>100</v>
      </c>
      <c r="H4">
        <v>7535</v>
      </c>
      <c r="I4">
        <v>1</v>
      </c>
      <c r="J4" s="1">
        <v>44492.636111111111</v>
      </c>
      <c r="K4" t="s">
        <v>293</v>
      </c>
      <c r="L4" t="s">
        <v>242</v>
      </c>
      <c r="M4" t="s">
        <v>242</v>
      </c>
      <c r="N4" t="s">
        <v>294</v>
      </c>
      <c r="O4" t="s">
        <v>295</v>
      </c>
      <c r="P4">
        <v>34.037994380000001</v>
      </c>
      <c r="Q4">
        <v>-118.4543991</v>
      </c>
      <c r="R4" t="s">
        <v>245</v>
      </c>
      <c r="S4" t="s">
        <v>246</v>
      </c>
      <c r="T4" t="s">
        <v>296</v>
      </c>
      <c r="U4" t="s">
        <v>295</v>
      </c>
      <c r="V4">
        <v>37833100</v>
      </c>
      <c r="W4">
        <v>3663</v>
      </c>
      <c r="X4" t="s">
        <v>297</v>
      </c>
      <c r="Y4" t="s">
        <v>298</v>
      </c>
      <c r="Z4">
        <v>2020</v>
      </c>
      <c r="AA4">
        <v>0</v>
      </c>
      <c r="AD4">
        <v>8</v>
      </c>
      <c r="AE4">
        <v>1</v>
      </c>
      <c r="AH4" s="27">
        <v>1</v>
      </c>
      <c r="AI4">
        <v>5</v>
      </c>
      <c r="AJ4" s="27">
        <v>1</v>
      </c>
      <c r="AK4">
        <v>1</v>
      </c>
      <c r="AL4" s="27">
        <v>0</v>
      </c>
      <c r="AM4" t="s">
        <v>242</v>
      </c>
      <c r="AO4">
        <v>3</v>
      </c>
      <c r="AR4" s="27">
        <v>1</v>
      </c>
      <c r="AS4">
        <v>7</v>
      </c>
      <c r="AT4" s="21">
        <f t="shared" si="0"/>
        <v>87.5</v>
      </c>
      <c r="AU4" t="s">
        <v>242</v>
      </c>
      <c r="AX4" s="27">
        <v>1</v>
      </c>
      <c r="AY4">
        <v>7</v>
      </c>
      <c r="AZ4" s="21">
        <f t="shared" si="1"/>
        <v>87.5</v>
      </c>
      <c r="BA4">
        <v>3</v>
      </c>
      <c r="BD4" s="27">
        <v>1</v>
      </c>
      <c r="BG4">
        <v>3</v>
      </c>
      <c r="BJ4" s="27">
        <v>1</v>
      </c>
      <c r="BK4">
        <v>2</v>
      </c>
      <c r="BN4" s="27">
        <v>1</v>
      </c>
      <c r="BO4">
        <v>3</v>
      </c>
      <c r="BP4" s="21">
        <f t="shared" si="2"/>
        <v>37.5</v>
      </c>
      <c r="BR4">
        <v>2</v>
      </c>
      <c r="BU4" s="27">
        <v>1</v>
      </c>
      <c r="BV4">
        <v>4</v>
      </c>
      <c r="BW4" s="21">
        <f t="shared" si="3"/>
        <v>50</v>
      </c>
      <c r="BX4">
        <v>1</v>
      </c>
      <c r="BY4">
        <v>3</v>
      </c>
      <c r="CB4" s="27">
        <v>0</v>
      </c>
      <c r="CD4" t="s">
        <v>242</v>
      </c>
      <c r="CE4" t="s">
        <v>242</v>
      </c>
      <c r="CG4" s="27">
        <v>1</v>
      </c>
      <c r="CI4">
        <v>1</v>
      </c>
      <c r="CL4" s="27">
        <v>0</v>
      </c>
      <c r="CM4" s="27">
        <v>0.5</v>
      </c>
      <c r="CN4" t="s">
        <v>242</v>
      </c>
      <c r="CO4">
        <v>98</v>
      </c>
      <c r="CP4" t="s">
        <v>242</v>
      </c>
      <c r="CS4" s="27">
        <v>1</v>
      </c>
      <c r="CT4" t="s">
        <v>299</v>
      </c>
      <c r="CU4">
        <v>1</v>
      </c>
      <c r="CX4" s="27">
        <v>1</v>
      </c>
      <c r="CY4">
        <v>50540</v>
      </c>
      <c r="CZ4">
        <v>2</v>
      </c>
      <c r="DB4" s="27">
        <v>1</v>
      </c>
      <c r="DC4">
        <v>0</v>
      </c>
      <c r="DD4">
        <v>2</v>
      </c>
      <c r="DF4" t="s">
        <v>242</v>
      </c>
      <c r="DG4" t="s">
        <v>242</v>
      </c>
      <c r="DH4" t="s">
        <v>242</v>
      </c>
      <c r="DJ4" s="27">
        <v>1</v>
      </c>
      <c r="DK4">
        <v>24980160</v>
      </c>
      <c r="DL4">
        <v>2</v>
      </c>
      <c r="DN4">
        <v>1</v>
      </c>
      <c r="DQ4" s="27">
        <v>1</v>
      </c>
      <c r="DR4" t="s">
        <v>300</v>
      </c>
      <c r="DS4" s="27">
        <v>1</v>
      </c>
      <c r="DT4" t="s">
        <v>301</v>
      </c>
      <c r="DU4" s="27">
        <v>1</v>
      </c>
      <c r="DV4" s="2" t="s">
        <v>302</v>
      </c>
      <c r="DW4" s="27">
        <v>1</v>
      </c>
      <c r="DX4" t="s">
        <v>303</v>
      </c>
      <c r="DY4" s="27">
        <v>1</v>
      </c>
      <c r="DZ4" t="s">
        <v>304</v>
      </c>
      <c r="EA4" s="27">
        <v>1</v>
      </c>
      <c r="EB4" t="s">
        <v>305</v>
      </c>
      <c r="EC4" s="27">
        <v>1</v>
      </c>
      <c r="ED4" s="2" t="s">
        <v>306</v>
      </c>
      <c r="EE4" s="27">
        <v>1</v>
      </c>
      <c r="EF4" t="s">
        <v>307</v>
      </c>
      <c r="EG4" s="27">
        <v>1</v>
      </c>
      <c r="EH4" t="s">
        <v>308</v>
      </c>
      <c r="EI4" s="27">
        <v>1</v>
      </c>
      <c r="EJ4" t="s">
        <v>309</v>
      </c>
      <c r="EK4">
        <v>1</v>
      </c>
      <c r="EN4" s="27">
        <v>0</v>
      </c>
      <c r="EO4" t="s">
        <v>242</v>
      </c>
      <c r="EP4" t="s">
        <v>242</v>
      </c>
      <c r="ES4" t="s">
        <v>242</v>
      </c>
      <c r="ET4" t="s">
        <v>242</v>
      </c>
      <c r="EV4" s="27">
        <v>0.5</v>
      </c>
      <c r="EW4" s="3">
        <v>1320000000</v>
      </c>
      <c r="EX4" t="s">
        <v>310</v>
      </c>
      <c r="EY4" s="27">
        <v>0</v>
      </c>
      <c r="EZ4" t="s">
        <v>242</v>
      </c>
      <c r="FB4" s="27">
        <v>0.5</v>
      </c>
      <c r="FC4" s="3">
        <v>1320000000</v>
      </c>
      <c r="FD4" t="s">
        <v>310</v>
      </c>
      <c r="FE4" s="27">
        <v>0</v>
      </c>
      <c r="FF4" t="s">
        <v>242</v>
      </c>
    </row>
    <row r="5" spans="1:163" ht="15" hidden="1" customHeight="1" x14ac:dyDescent="0.2">
      <c r="A5">
        <v>4</v>
      </c>
      <c r="B5">
        <v>4</v>
      </c>
      <c r="C5" s="1">
        <v>44492.92291666667</v>
      </c>
      <c r="D5" s="1">
        <v>44492.939583333333</v>
      </c>
      <c r="E5">
        <v>0</v>
      </c>
      <c r="F5" t="s">
        <v>292</v>
      </c>
      <c r="G5">
        <v>100</v>
      </c>
      <c r="H5">
        <v>1433</v>
      </c>
      <c r="I5">
        <v>1</v>
      </c>
      <c r="J5" s="1">
        <v>44492.939583333333</v>
      </c>
      <c r="K5" t="s">
        <v>314</v>
      </c>
      <c r="L5" t="s">
        <v>242</v>
      </c>
      <c r="M5" t="s">
        <v>242</v>
      </c>
      <c r="N5" t="s">
        <v>315</v>
      </c>
      <c r="O5" t="s">
        <v>316</v>
      </c>
      <c r="P5">
        <v>34.037994380000001</v>
      </c>
      <c r="Q5">
        <v>-118.4543991</v>
      </c>
      <c r="R5" t="s">
        <v>245</v>
      </c>
      <c r="S5" t="s">
        <v>246</v>
      </c>
      <c r="T5" t="s">
        <v>317</v>
      </c>
      <c r="U5" t="s">
        <v>318</v>
      </c>
      <c r="V5">
        <v>84670702</v>
      </c>
      <c r="W5">
        <v>6331</v>
      </c>
      <c r="X5" t="s">
        <v>319</v>
      </c>
      <c r="Y5" t="s">
        <v>320</v>
      </c>
      <c r="Z5">
        <v>2020</v>
      </c>
      <c r="AA5">
        <v>0</v>
      </c>
      <c r="AD5">
        <v>14</v>
      </c>
      <c r="AE5">
        <v>1</v>
      </c>
      <c r="AH5" s="27">
        <v>1</v>
      </c>
      <c r="AI5">
        <v>8</v>
      </c>
      <c r="AJ5" s="27">
        <v>0</v>
      </c>
      <c r="AK5" t="s">
        <v>242</v>
      </c>
      <c r="AL5" s="27">
        <v>0</v>
      </c>
      <c r="AM5" t="s">
        <v>242</v>
      </c>
      <c r="AO5">
        <v>3</v>
      </c>
      <c r="AR5" s="27">
        <v>0</v>
      </c>
      <c r="AS5" t="s">
        <v>242</v>
      </c>
      <c r="AT5" s="21" t="s">
        <v>242</v>
      </c>
      <c r="AU5" t="s">
        <v>242</v>
      </c>
      <c r="AX5" s="27">
        <v>1</v>
      </c>
      <c r="AY5">
        <v>8</v>
      </c>
      <c r="AZ5" s="21">
        <f t="shared" si="1"/>
        <v>57.142857142857139</v>
      </c>
      <c r="BA5">
        <v>3</v>
      </c>
      <c r="BD5" s="27">
        <v>1</v>
      </c>
      <c r="BG5">
        <v>3</v>
      </c>
      <c r="BJ5" s="27">
        <v>1</v>
      </c>
      <c r="BK5">
        <v>3</v>
      </c>
      <c r="BN5" s="27">
        <v>0</v>
      </c>
      <c r="BO5" t="s">
        <v>242</v>
      </c>
      <c r="BP5" s="21" t="s">
        <v>242</v>
      </c>
      <c r="BR5" t="s">
        <v>242</v>
      </c>
      <c r="BU5" s="27">
        <v>0</v>
      </c>
      <c r="BV5" s="24" t="s">
        <v>242</v>
      </c>
      <c r="BW5" s="21" t="s">
        <v>242</v>
      </c>
      <c r="BX5" t="s">
        <v>242</v>
      </c>
      <c r="BY5" t="s">
        <v>242</v>
      </c>
      <c r="CB5" s="27">
        <v>0</v>
      </c>
      <c r="CD5" t="s">
        <v>242</v>
      </c>
      <c r="CE5" t="s">
        <v>242</v>
      </c>
      <c r="CG5" s="27">
        <v>0</v>
      </c>
      <c r="CI5" t="s">
        <v>242</v>
      </c>
      <c r="CL5" s="27">
        <v>0</v>
      </c>
      <c r="CM5" s="27">
        <v>0</v>
      </c>
      <c r="CN5" t="s">
        <v>242</v>
      </c>
      <c r="CO5" t="s">
        <v>242</v>
      </c>
      <c r="CP5" t="s">
        <v>242</v>
      </c>
      <c r="CS5" s="27">
        <v>0</v>
      </c>
      <c r="CU5">
        <v>1</v>
      </c>
      <c r="CX5" s="27">
        <v>0</v>
      </c>
      <c r="CY5" t="s">
        <v>242</v>
      </c>
      <c r="CZ5" t="s">
        <v>242</v>
      </c>
      <c r="DB5" s="27">
        <v>0</v>
      </c>
      <c r="DC5" t="s">
        <v>242</v>
      </c>
      <c r="DD5" t="s">
        <v>242</v>
      </c>
      <c r="DF5" t="s">
        <v>242</v>
      </c>
      <c r="DG5" t="s">
        <v>242</v>
      </c>
      <c r="DH5" t="s">
        <v>242</v>
      </c>
      <c r="DJ5" s="27">
        <v>0</v>
      </c>
      <c r="DK5" t="s">
        <v>242</v>
      </c>
      <c r="DL5" t="s">
        <v>242</v>
      </c>
      <c r="DN5">
        <v>1</v>
      </c>
      <c r="DQ5" s="27">
        <v>0</v>
      </c>
      <c r="DS5" s="27">
        <v>0</v>
      </c>
      <c r="DU5" s="27">
        <v>0</v>
      </c>
      <c r="DW5" s="27">
        <v>0</v>
      </c>
      <c r="DY5" s="27">
        <v>0</v>
      </c>
      <c r="EA5" s="27">
        <v>0</v>
      </c>
      <c r="EC5" s="27">
        <v>0</v>
      </c>
      <c r="EE5" s="27">
        <v>0</v>
      </c>
      <c r="EG5" s="27">
        <v>0</v>
      </c>
      <c r="EI5" s="27">
        <v>0</v>
      </c>
      <c r="EK5">
        <v>1</v>
      </c>
      <c r="EN5" s="27">
        <v>0</v>
      </c>
      <c r="EO5" t="s">
        <v>242</v>
      </c>
      <c r="EP5" t="s">
        <v>242</v>
      </c>
      <c r="ES5" t="s">
        <v>242</v>
      </c>
      <c r="ET5" t="s">
        <v>242</v>
      </c>
      <c r="EV5" s="27">
        <v>0</v>
      </c>
      <c r="EW5" t="s">
        <v>242</v>
      </c>
      <c r="EY5" s="27">
        <v>0</v>
      </c>
      <c r="EZ5" t="s">
        <v>242</v>
      </c>
      <c r="FB5" s="27">
        <v>0</v>
      </c>
      <c r="FC5" t="s">
        <v>242</v>
      </c>
      <c r="FE5" s="27">
        <v>0</v>
      </c>
      <c r="FF5" t="s">
        <v>242</v>
      </c>
    </row>
    <row r="6" spans="1:163" ht="15" customHeight="1" x14ac:dyDescent="0.2">
      <c r="A6">
        <v>5</v>
      </c>
      <c r="B6">
        <v>5</v>
      </c>
      <c r="C6" s="1">
        <v>44493.469444444447</v>
      </c>
      <c r="D6" s="1">
        <v>44493.48333333333</v>
      </c>
      <c r="E6">
        <v>0</v>
      </c>
      <c r="F6" t="s">
        <v>240</v>
      </c>
      <c r="G6">
        <v>100</v>
      </c>
      <c r="H6">
        <v>1173</v>
      </c>
      <c r="I6">
        <v>1</v>
      </c>
      <c r="J6" s="1">
        <v>44493.48333333333</v>
      </c>
      <c r="K6" t="s">
        <v>322</v>
      </c>
      <c r="L6" t="s">
        <v>242</v>
      </c>
      <c r="M6" t="s">
        <v>242</v>
      </c>
      <c r="N6" t="s">
        <v>323</v>
      </c>
      <c r="O6" t="s">
        <v>324</v>
      </c>
      <c r="P6">
        <v>34.029006959999997</v>
      </c>
      <c r="Q6">
        <v>-118.40049740000001</v>
      </c>
      <c r="R6" t="s">
        <v>245</v>
      </c>
      <c r="S6" t="s">
        <v>246</v>
      </c>
      <c r="T6" t="s">
        <v>325</v>
      </c>
      <c r="U6" t="s">
        <v>324</v>
      </c>
      <c r="V6">
        <v>501044101</v>
      </c>
      <c r="W6">
        <v>5411</v>
      </c>
      <c r="X6" t="s">
        <v>326</v>
      </c>
      <c r="Y6" t="s">
        <v>327</v>
      </c>
      <c r="Z6">
        <v>2020</v>
      </c>
      <c r="AA6">
        <v>0</v>
      </c>
      <c r="AD6">
        <v>11</v>
      </c>
      <c r="AE6">
        <v>2</v>
      </c>
      <c r="AH6" s="27">
        <v>1</v>
      </c>
      <c r="AI6">
        <v>11</v>
      </c>
      <c r="AJ6" s="27">
        <v>1</v>
      </c>
      <c r="AK6">
        <v>5</v>
      </c>
      <c r="AL6" s="27">
        <v>0</v>
      </c>
      <c r="AM6" t="s">
        <v>242</v>
      </c>
      <c r="AO6">
        <v>3</v>
      </c>
      <c r="AR6" s="27">
        <v>1</v>
      </c>
      <c r="AS6">
        <v>10</v>
      </c>
      <c r="AT6" s="21">
        <f t="shared" si="0"/>
        <v>90.909090909090907</v>
      </c>
      <c r="AU6">
        <v>3</v>
      </c>
      <c r="AX6" s="27">
        <v>1</v>
      </c>
      <c r="AY6">
        <v>10</v>
      </c>
      <c r="AZ6" s="21">
        <f t="shared" si="1"/>
        <v>90.909090909090907</v>
      </c>
      <c r="BA6">
        <v>2</v>
      </c>
      <c r="BD6" s="27">
        <v>1</v>
      </c>
      <c r="BE6">
        <v>6</v>
      </c>
      <c r="BG6">
        <v>2</v>
      </c>
      <c r="BJ6" s="27">
        <v>1</v>
      </c>
      <c r="BK6">
        <v>3</v>
      </c>
      <c r="BN6" s="27">
        <v>1</v>
      </c>
      <c r="BO6">
        <v>5</v>
      </c>
      <c r="BP6" s="21">
        <f t="shared" si="2"/>
        <v>45.454545454545453</v>
      </c>
      <c r="BR6">
        <v>2</v>
      </c>
      <c r="BU6" s="27">
        <v>1</v>
      </c>
      <c r="BV6">
        <v>2</v>
      </c>
      <c r="BW6" s="21">
        <f t="shared" si="3"/>
        <v>18.181818181818183</v>
      </c>
      <c r="BX6">
        <v>2</v>
      </c>
      <c r="BY6">
        <v>2</v>
      </c>
      <c r="CB6" s="27">
        <v>0</v>
      </c>
      <c r="CD6" t="s">
        <v>242</v>
      </c>
      <c r="CE6" t="s">
        <v>242</v>
      </c>
      <c r="CG6" s="27">
        <v>1</v>
      </c>
      <c r="CH6" t="s">
        <v>328</v>
      </c>
      <c r="CI6">
        <v>1</v>
      </c>
      <c r="CL6" s="27">
        <v>1</v>
      </c>
      <c r="CM6" s="27">
        <v>0.5</v>
      </c>
      <c r="CN6">
        <v>100</v>
      </c>
      <c r="CO6">
        <v>100</v>
      </c>
      <c r="CP6" t="s">
        <v>242</v>
      </c>
      <c r="CQ6" t="s">
        <v>329</v>
      </c>
      <c r="CS6" s="27">
        <v>1</v>
      </c>
      <c r="CT6" t="s">
        <v>330</v>
      </c>
      <c r="CU6">
        <v>1</v>
      </c>
      <c r="CX6" s="27">
        <v>1</v>
      </c>
      <c r="CY6">
        <v>2445526</v>
      </c>
      <c r="CZ6">
        <v>2</v>
      </c>
      <c r="DB6" s="27">
        <v>1</v>
      </c>
      <c r="DC6">
        <v>3522338</v>
      </c>
      <c r="DD6">
        <v>2</v>
      </c>
      <c r="DE6">
        <v>3304231</v>
      </c>
      <c r="DF6">
        <v>2</v>
      </c>
      <c r="DG6">
        <v>682569</v>
      </c>
      <c r="DH6">
        <v>2</v>
      </c>
      <c r="DJ6" s="27">
        <v>1</v>
      </c>
      <c r="DK6">
        <v>2175346</v>
      </c>
      <c r="DL6">
        <v>1</v>
      </c>
      <c r="DN6">
        <v>1</v>
      </c>
      <c r="DQ6" s="27">
        <v>1</v>
      </c>
      <c r="DR6" s="2" t="s">
        <v>331</v>
      </c>
      <c r="DS6" s="27">
        <v>1</v>
      </c>
      <c r="DT6" t="s">
        <v>332</v>
      </c>
      <c r="DU6" s="27">
        <v>0.5</v>
      </c>
      <c r="DV6" s="2" t="s">
        <v>333</v>
      </c>
      <c r="DW6" s="27">
        <v>0.5</v>
      </c>
      <c r="DX6" t="s">
        <v>334</v>
      </c>
      <c r="DY6" s="27">
        <v>0</v>
      </c>
      <c r="EA6" s="27">
        <v>1</v>
      </c>
      <c r="EB6" t="s">
        <v>335</v>
      </c>
      <c r="EC6" s="27">
        <v>0.5</v>
      </c>
      <c r="ED6" t="s">
        <v>336</v>
      </c>
      <c r="EE6" s="27">
        <v>1</v>
      </c>
      <c r="EF6" t="s">
        <v>337</v>
      </c>
      <c r="EG6" s="27">
        <v>0.5</v>
      </c>
      <c r="EH6" t="s">
        <v>338</v>
      </c>
      <c r="EI6" s="27">
        <v>1</v>
      </c>
      <c r="EJ6" t="s">
        <v>339</v>
      </c>
      <c r="EK6">
        <v>1</v>
      </c>
      <c r="EN6" s="27">
        <v>0</v>
      </c>
      <c r="EO6" t="s">
        <v>242</v>
      </c>
      <c r="EP6" t="s">
        <v>242</v>
      </c>
      <c r="ES6" t="s">
        <v>242</v>
      </c>
      <c r="ET6" t="s">
        <v>242</v>
      </c>
      <c r="EV6" s="27">
        <v>0</v>
      </c>
      <c r="EW6" t="s">
        <v>242</v>
      </c>
      <c r="EY6" s="27">
        <v>1</v>
      </c>
      <c r="EZ6">
        <v>10</v>
      </c>
      <c r="FA6" t="s">
        <v>340</v>
      </c>
      <c r="FB6" s="27">
        <v>1</v>
      </c>
      <c r="FC6">
        <v>30004.194</v>
      </c>
      <c r="FD6" t="s">
        <v>341</v>
      </c>
      <c r="FE6" s="27">
        <v>0</v>
      </c>
      <c r="FF6" t="s">
        <v>242</v>
      </c>
    </row>
    <row r="7" spans="1:163" ht="15" hidden="1" customHeight="1" x14ac:dyDescent="0.2">
      <c r="A7">
        <v>6</v>
      </c>
      <c r="B7">
        <v>6</v>
      </c>
      <c r="C7" s="1">
        <v>44493.50277777778</v>
      </c>
      <c r="D7" s="1">
        <v>44493.544444444444</v>
      </c>
      <c r="E7">
        <v>0</v>
      </c>
      <c r="F7" t="s">
        <v>292</v>
      </c>
      <c r="G7">
        <v>100</v>
      </c>
      <c r="H7">
        <v>3571</v>
      </c>
      <c r="I7">
        <v>1</v>
      </c>
      <c r="J7" s="1">
        <v>44493.544444444444</v>
      </c>
      <c r="K7" t="s">
        <v>345</v>
      </c>
      <c r="L7" t="s">
        <v>242</v>
      </c>
      <c r="M7" t="s">
        <v>242</v>
      </c>
      <c r="N7" t="s">
        <v>346</v>
      </c>
      <c r="O7" t="s">
        <v>347</v>
      </c>
      <c r="P7">
        <v>34.037994380000001</v>
      </c>
      <c r="Q7">
        <v>-118.4543991</v>
      </c>
      <c r="R7" t="s">
        <v>245</v>
      </c>
      <c r="S7" t="s">
        <v>246</v>
      </c>
      <c r="T7" t="s">
        <v>348</v>
      </c>
      <c r="U7" t="s">
        <v>347</v>
      </c>
      <c r="V7" t="s">
        <v>349</v>
      </c>
      <c r="W7">
        <v>5122</v>
      </c>
      <c r="X7" t="s">
        <v>350</v>
      </c>
      <c r="Y7" t="s">
        <v>351</v>
      </c>
      <c r="Z7">
        <v>2020</v>
      </c>
      <c r="AA7">
        <v>0</v>
      </c>
      <c r="AD7">
        <v>11</v>
      </c>
      <c r="AE7">
        <v>1</v>
      </c>
      <c r="AH7" s="27">
        <v>1</v>
      </c>
      <c r="AI7">
        <v>8</v>
      </c>
      <c r="AJ7" s="27">
        <v>0</v>
      </c>
      <c r="AK7" t="s">
        <v>242</v>
      </c>
      <c r="AL7" s="27">
        <v>0</v>
      </c>
      <c r="AM7" t="s">
        <v>242</v>
      </c>
      <c r="AO7">
        <v>3</v>
      </c>
      <c r="AR7" s="27">
        <v>1</v>
      </c>
      <c r="AS7">
        <v>10</v>
      </c>
      <c r="AT7" s="21">
        <f t="shared" si="0"/>
        <v>90.909090909090907</v>
      </c>
      <c r="AU7">
        <v>1</v>
      </c>
      <c r="AX7" s="27">
        <v>1</v>
      </c>
      <c r="AY7">
        <v>10</v>
      </c>
      <c r="AZ7" s="21">
        <f t="shared" si="1"/>
        <v>90.909090909090907</v>
      </c>
      <c r="BA7">
        <v>1</v>
      </c>
      <c r="BD7" s="27">
        <v>1</v>
      </c>
      <c r="BE7">
        <v>12.5</v>
      </c>
      <c r="BG7">
        <v>1</v>
      </c>
      <c r="BJ7" s="27">
        <v>1</v>
      </c>
      <c r="BK7">
        <v>1</v>
      </c>
      <c r="BN7" s="27">
        <v>1</v>
      </c>
      <c r="BO7">
        <v>4</v>
      </c>
      <c r="BP7" s="21">
        <f t="shared" si="2"/>
        <v>36.363636363636367</v>
      </c>
      <c r="BR7">
        <v>1</v>
      </c>
      <c r="BU7" s="27">
        <v>1</v>
      </c>
      <c r="BV7">
        <v>3</v>
      </c>
      <c r="BW7" s="21">
        <f t="shared" si="3"/>
        <v>27.27272727272727</v>
      </c>
      <c r="BX7">
        <v>2</v>
      </c>
      <c r="BY7">
        <v>1</v>
      </c>
      <c r="CB7" s="27">
        <v>0</v>
      </c>
      <c r="CD7" t="s">
        <v>242</v>
      </c>
      <c r="CE7" t="s">
        <v>242</v>
      </c>
      <c r="CG7" s="27">
        <v>1</v>
      </c>
      <c r="CI7">
        <v>1</v>
      </c>
      <c r="CL7" s="27">
        <v>0</v>
      </c>
      <c r="CM7" s="27">
        <v>0.5</v>
      </c>
      <c r="CN7" t="s">
        <v>242</v>
      </c>
      <c r="CO7">
        <v>100</v>
      </c>
      <c r="CP7" t="s">
        <v>242</v>
      </c>
      <c r="CQ7" t="s">
        <v>352</v>
      </c>
      <c r="CS7" s="27">
        <v>0.5</v>
      </c>
      <c r="CT7" t="s">
        <v>353</v>
      </c>
      <c r="CU7">
        <v>1</v>
      </c>
      <c r="CX7" s="27">
        <v>1</v>
      </c>
      <c r="CY7">
        <v>117790</v>
      </c>
      <c r="CZ7">
        <v>1</v>
      </c>
      <c r="DB7" s="27">
        <v>1</v>
      </c>
      <c r="DC7" t="s">
        <v>242</v>
      </c>
      <c r="DD7" t="s">
        <v>242</v>
      </c>
      <c r="DF7" t="s">
        <v>242</v>
      </c>
      <c r="DG7">
        <v>151692</v>
      </c>
      <c r="DH7" t="s">
        <v>242</v>
      </c>
      <c r="DI7" t="s">
        <v>354</v>
      </c>
      <c r="DJ7" s="27">
        <v>1</v>
      </c>
      <c r="DK7">
        <v>83266</v>
      </c>
      <c r="DL7">
        <v>1</v>
      </c>
      <c r="DN7">
        <v>1</v>
      </c>
      <c r="DQ7" s="27">
        <v>1</v>
      </c>
      <c r="DR7" t="s">
        <v>355</v>
      </c>
      <c r="DS7" s="27">
        <v>0</v>
      </c>
      <c r="DU7" s="27">
        <v>0.5</v>
      </c>
      <c r="DV7" t="s">
        <v>356</v>
      </c>
      <c r="DW7" s="27">
        <v>1</v>
      </c>
      <c r="DX7" t="s">
        <v>357</v>
      </c>
      <c r="DY7" s="27">
        <v>0</v>
      </c>
      <c r="EA7" s="27">
        <v>0</v>
      </c>
      <c r="EC7" s="27">
        <v>1</v>
      </c>
      <c r="ED7" t="s">
        <v>358</v>
      </c>
      <c r="EE7" s="27">
        <v>0</v>
      </c>
      <c r="EG7" s="27">
        <v>1</v>
      </c>
      <c r="EH7" t="s">
        <v>359</v>
      </c>
      <c r="EI7" s="27">
        <v>1</v>
      </c>
      <c r="EJ7" t="s">
        <v>360</v>
      </c>
      <c r="EK7">
        <v>1</v>
      </c>
      <c r="EN7" s="27">
        <v>0</v>
      </c>
      <c r="EO7" t="s">
        <v>242</v>
      </c>
      <c r="EP7" t="s">
        <v>242</v>
      </c>
      <c r="ES7" t="s">
        <v>242</v>
      </c>
      <c r="ET7" t="s">
        <v>242</v>
      </c>
      <c r="EV7" s="27">
        <v>1</v>
      </c>
      <c r="EW7">
        <v>856.32</v>
      </c>
      <c r="EY7" s="27">
        <v>0</v>
      </c>
      <c r="EZ7" t="s">
        <v>242</v>
      </c>
      <c r="FB7" s="27">
        <v>0</v>
      </c>
      <c r="FC7" t="s">
        <v>242</v>
      </c>
      <c r="FE7" s="27">
        <v>0</v>
      </c>
      <c r="FF7" t="s">
        <v>242</v>
      </c>
    </row>
    <row r="8" spans="1:163" ht="15" customHeight="1" x14ac:dyDescent="0.2">
      <c r="A8">
        <v>7</v>
      </c>
      <c r="B8">
        <v>7</v>
      </c>
      <c r="C8" s="1">
        <v>44493.738194444442</v>
      </c>
      <c r="D8" s="1">
        <v>44493.763888888891</v>
      </c>
      <c r="E8">
        <v>0</v>
      </c>
      <c r="F8" t="s">
        <v>365</v>
      </c>
      <c r="G8">
        <v>100</v>
      </c>
      <c r="H8">
        <v>2250</v>
      </c>
      <c r="I8">
        <v>1</v>
      </c>
      <c r="J8" s="1">
        <v>44493.763888888891</v>
      </c>
      <c r="K8" t="s">
        <v>366</v>
      </c>
      <c r="L8" t="s">
        <v>242</v>
      </c>
      <c r="M8" t="s">
        <v>242</v>
      </c>
      <c r="N8" t="s">
        <v>367</v>
      </c>
      <c r="O8" t="s">
        <v>368</v>
      </c>
      <c r="P8">
        <v>32.441299440000002</v>
      </c>
      <c r="Q8">
        <v>-81.771102909999996</v>
      </c>
      <c r="R8" t="s">
        <v>245</v>
      </c>
      <c r="S8" t="s">
        <v>246</v>
      </c>
      <c r="T8" t="s">
        <v>369</v>
      </c>
      <c r="U8" t="s">
        <v>368</v>
      </c>
      <c r="V8" s="3">
        <v>3.07E+108</v>
      </c>
      <c r="W8">
        <v>5122</v>
      </c>
      <c r="X8" t="s">
        <v>350</v>
      </c>
      <c r="Y8" t="s">
        <v>351</v>
      </c>
      <c r="Z8">
        <v>2020</v>
      </c>
      <c r="AA8">
        <v>0</v>
      </c>
      <c r="AD8">
        <v>10</v>
      </c>
      <c r="AE8">
        <v>1</v>
      </c>
      <c r="AH8" s="27">
        <v>1</v>
      </c>
      <c r="AI8">
        <v>5</v>
      </c>
      <c r="AJ8" s="27">
        <v>1</v>
      </c>
      <c r="AK8">
        <v>1</v>
      </c>
      <c r="AL8" s="27">
        <v>0</v>
      </c>
      <c r="AM8" t="s">
        <v>242</v>
      </c>
      <c r="AO8">
        <v>3</v>
      </c>
      <c r="AR8" s="27">
        <v>1</v>
      </c>
      <c r="AS8">
        <v>9</v>
      </c>
      <c r="AT8" s="21">
        <f t="shared" si="0"/>
        <v>90</v>
      </c>
      <c r="AU8">
        <v>1</v>
      </c>
      <c r="AX8" s="27">
        <v>1</v>
      </c>
      <c r="AY8">
        <v>8</v>
      </c>
      <c r="AZ8" s="21">
        <f t="shared" si="1"/>
        <v>80</v>
      </c>
      <c r="BA8">
        <v>1</v>
      </c>
      <c r="BD8" s="27">
        <v>1</v>
      </c>
      <c r="BE8">
        <v>9.6999999999999993</v>
      </c>
      <c r="BG8">
        <v>1</v>
      </c>
      <c r="BJ8" s="27">
        <v>1</v>
      </c>
      <c r="BK8">
        <v>3</v>
      </c>
      <c r="BN8" s="27">
        <v>1</v>
      </c>
      <c r="BO8">
        <v>3</v>
      </c>
      <c r="BP8" s="21">
        <f t="shared" si="2"/>
        <v>30</v>
      </c>
      <c r="BR8">
        <v>3</v>
      </c>
      <c r="BU8" s="27">
        <v>1</v>
      </c>
      <c r="BV8">
        <v>1</v>
      </c>
      <c r="BW8" s="21">
        <f t="shared" si="3"/>
        <v>10</v>
      </c>
      <c r="BX8">
        <v>1</v>
      </c>
      <c r="BY8">
        <v>3</v>
      </c>
      <c r="CB8" s="27">
        <v>0</v>
      </c>
      <c r="CD8" t="s">
        <v>242</v>
      </c>
      <c r="CE8" t="s">
        <v>242</v>
      </c>
      <c r="CG8" s="27">
        <v>1</v>
      </c>
      <c r="CH8" t="s">
        <v>370</v>
      </c>
      <c r="CI8">
        <v>1</v>
      </c>
      <c r="CL8" s="27">
        <v>1</v>
      </c>
      <c r="CM8" s="27">
        <v>0.5</v>
      </c>
      <c r="CN8" t="s">
        <v>242</v>
      </c>
      <c r="CO8">
        <v>100</v>
      </c>
      <c r="CP8" t="s">
        <v>242</v>
      </c>
      <c r="CQ8" t="s">
        <v>371</v>
      </c>
      <c r="CS8" s="27">
        <v>0.5</v>
      </c>
      <c r="CT8" t="s">
        <v>372</v>
      </c>
      <c r="CU8">
        <v>1</v>
      </c>
      <c r="CX8" s="27">
        <v>1</v>
      </c>
      <c r="CY8">
        <v>33597.5</v>
      </c>
      <c r="CZ8">
        <v>2</v>
      </c>
      <c r="DB8" s="27">
        <v>1</v>
      </c>
      <c r="DC8">
        <v>86428.63</v>
      </c>
      <c r="DD8">
        <v>2</v>
      </c>
      <c r="DE8">
        <v>86713.9</v>
      </c>
      <c r="DF8">
        <v>2</v>
      </c>
      <c r="DG8" t="s">
        <v>242</v>
      </c>
      <c r="DH8" t="s">
        <v>242</v>
      </c>
      <c r="DJ8" s="27">
        <v>1</v>
      </c>
      <c r="DK8">
        <v>28356.6</v>
      </c>
      <c r="DL8">
        <v>2</v>
      </c>
      <c r="DN8">
        <v>1</v>
      </c>
      <c r="DQ8" s="27">
        <v>1</v>
      </c>
      <c r="DR8" t="s">
        <v>373</v>
      </c>
      <c r="DS8" s="27">
        <v>1</v>
      </c>
      <c r="DT8" s="2" t="s">
        <v>374</v>
      </c>
      <c r="DU8" s="27">
        <v>1</v>
      </c>
      <c r="DV8" t="s">
        <v>375</v>
      </c>
      <c r="DW8" s="27">
        <v>1</v>
      </c>
      <c r="DX8" t="s">
        <v>376</v>
      </c>
      <c r="DY8" s="27">
        <v>1</v>
      </c>
      <c r="DZ8" t="s">
        <v>377</v>
      </c>
      <c r="EA8" s="27">
        <v>1</v>
      </c>
      <c r="EB8" t="s">
        <v>378</v>
      </c>
      <c r="EC8" s="27">
        <v>1</v>
      </c>
      <c r="ED8" t="s">
        <v>379</v>
      </c>
      <c r="EE8" s="27">
        <v>1</v>
      </c>
      <c r="EF8" t="s">
        <v>380</v>
      </c>
      <c r="EG8" s="27">
        <v>1</v>
      </c>
      <c r="EH8" t="s">
        <v>381</v>
      </c>
      <c r="EI8" s="27">
        <v>1</v>
      </c>
      <c r="EJ8" t="s">
        <v>382</v>
      </c>
      <c r="EK8">
        <v>4</v>
      </c>
      <c r="EN8" s="27">
        <v>0</v>
      </c>
      <c r="EO8" t="s">
        <v>242</v>
      </c>
      <c r="EP8" t="s">
        <v>242</v>
      </c>
      <c r="ES8" t="s">
        <v>242</v>
      </c>
      <c r="ET8" t="s">
        <v>242</v>
      </c>
      <c r="EV8" s="27">
        <v>0</v>
      </c>
      <c r="EW8" t="s">
        <v>242</v>
      </c>
      <c r="EY8" s="27">
        <v>0</v>
      </c>
      <c r="EZ8" t="s">
        <v>242</v>
      </c>
      <c r="FB8" s="27">
        <v>1</v>
      </c>
      <c r="FC8">
        <v>1048.713</v>
      </c>
      <c r="FD8" t="s">
        <v>383</v>
      </c>
      <c r="FE8" s="27">
        <v>0</v>
      </c>
      <c r="FF8" t="s">
        <v>242</v>
      </c>
    </row>
    <row r="9" spans="1:163" ht="15" customHeight="1" x14ac:dyDescent="0.2">
      <c r="A9" s="10">
        <v>8</v>
      </c>
      <c r="B9">
        <v>8</v>
      </c>
      <c r="C9" s="1">
        <v>44494.000694444447</v>
      </c>
      <c r="D9" s="1">
        <v>44494.430555555555</v>
      </c>
      <c r="E9">
        <v>0</v>
      </c>
      <c r="F9" t="s">
        <v>386</v>
      </c>
      <c r="G9">
        <v>100</v>
      </c>
      <c r="H9">
        <v>37165</v>
      </c>
      <c r="I9">
        <v>1</v>
      </c>
      <c r="J9" s="1">
        <v>44494.430555555555</v>
      </c>
      <c r="K9" t="s">
        <v>387</v>
      </c>
      <c r="L9" t="s">
        <v>242</v>
      </c>
      <c r="M9" t="s">
        <v>242</v>
      </c>
      <c r="N9" t="s">
        <v>388</v>
      </c>
      <c r="O9" t="s">
        <v>389</v>
      </c>
      <c r="P9">
        <v>34.064804080000002</v>
      </c>
      <c r="Q9">
        <v>-118.4413986</v>
      </c>
      <c r="R9" t="s">
        <v>245</v>
      </c>
      <c r="S9" t="s">
        <v>246</v>
      </c>
      <c r="T9" s="10" t="s">
        <v>390</v>
      </c>
      <c r="U9" t="s">
        <v>389</v>
      </c>
      <c r="V9">
        <v>23135106</v>
      </c>
      <c r="W9">
        <v>5961</v>
      </c>
      <c r="X9" s="10" t="s">
        <v>271</v>
      </c>
      <c r="Y9" s="10" t="s">
        <v>391</v>
      </c>
      <c r="Z9" s="10">
        <v>2020</v>
      </c>
      <c r="AA9" s="10">
        <v>0</v>
      </c>
      <c r="AD9" s="10">
        <v>10</v>
      </c>
      <c r="AE9">
        <v>5</v>
      </c>
      <c r="AH9" s="22">
        <v>0</v>
      </c>
      <c r="AI9" s="10" t="s">
        <v>242</v>
      </c>
      <c r="AJ9" s="22">
        <v>0</v>
      </c>
      <c r="AK9" s="10" t="s">
        <v>242</v>
      </c>
      <c r="AL9" s="22">
        <v>0</v>
      </c>
      <c r="AM9" s="10" t="s">
        <v>242</v>
      </c>
      <c r="AO9" t="s">
        <v>242</v>
      </c>
      <c r="AR9" s="22">
        <v>1</v>
      </c>
      <c r="AS9" s="10">
        <v>9</v>
      </c>
      <c r="AT9" s="21">
        <f t="shared" si="0"/>
        <v>90</v>
      </c>
      <c r="AU9">
        <v>1</v>
      </c>
      <c r="AX9" s="22">
        <v>1</v>
      </c>
      <c r="AY9" s="10">
        <v>9</v>
      </c>
      <c r="AZ9" s="21">
        <f t="shared" si="1"/>
        <v>90</v>
      </c>
      <c r="BA9">
        <v>3</v>
      </c>
      <c r="BD9" s="22">
        <v>1</v>
      </c>
      <c r="BE9" s="10"/>
      <c r="BF9" s="10" t="s">
        <v>392</v>
      </c>
      <c r="BG9">
        <v>1</v>
      </c>
      <c r="BJ9" s="22">
        <v>1</v>
      </c>
      <c r="BK9">
        <v>1</v>
      </c>
      <c r="BN9" s="22">
        <v>1</v>
      </c>
      <c r="BO9" s="10">
        <v>5</v>
      </c>
      <c r="BP9" s="21">
        <f t="shared" si="2"/>
        <v>50</v>
      </c>
      <c r="BQ9" s="10"/>
      <c r="BR9" s="10">
        <v>1</v>
      </c>
      <c r="BS9" s="10"/>
      <c r="BT9" s="10"/>
      <c r="BU9" s="22">
        <v>0</v>
      </c>
      <c r="BV9" s="19">
        <v>0</v>
      </c>
      <c r="BW9" s="21">
        <f t="shared" si="3"/>
        <v>0</v>
      </c>
      <c r="BX9" s="10" t="s">
        <v>242</v>
      </c>
      <c r="BY9" s="10" t="s">
        <v>242</v>
      </c>
      <c r="BZ9" s="10"/>
      <c r="CA9" s="10"/>
      <c r="CB9" s="22">
        <v>0</v>
      </c>
      <c r="CC9" s="10"/>
      <c r="CD9" s="10" t="s">
        <v>242</v>
      </c>
      <c r="CE9" s="10" t="s">
        <v>242</v>
      </c>
      <c r="CF9" s="10"/>
      <c r="CG9" s="22">
        <v>1</v>
      </c>
      <c r="CH9" s="10" t="s">
        <v>393</v>
      </c>
      <c r="CI9" s="10">
        <v>1</v>
      </c>
      <c r="CJ9" s="10"/>
      <c r="CK9" s="10" t="s">
        <v>394</v>
      </c>
      <c r="CL9" s="22">
        <v>0</v>
      </c>
      <c r="CM9" s="22">
        <v>0</v>
      </c>
      <c r="CN9" s="10" t="s">
        <v>242</v>
      </c>
      <c r="CO9" s="10" t="s">
        <v>242</v>
      </c>
      <c r="CP9" s="10" t="s">
        <v>242</v>
      </c>
      <c r="CQ9" s="10"/>
      <c r="CR9" s="10"/>
      <c r="CS9" s="22">
        <v>1</v>
      </c>
      <c r="CT9" s="11" t="s">
        <v>395</v>
      </c>
      <c r="CU9" s="10">
        <v>5</v>
      </c>
      <c r="CV9" s="10"/>
      <c r="CW9" s="10"/>
      <c r="CX9" s="22">
        <v>1</v>
      </c>
      <c r="CY9" s="10">
        <v>5760000</v>
      </c>
      <c r="CZ9" s="10">
        <v>2</v>
      </c>
      <c r="DA9" s="10"/>
      <c r="DB9" s="22">
        <v>1</v>
      </c>
      <c r="DC9" s="10" t="s">
        <v>242</v>
      </c>
      <c r="DD9" s="10" t="s">
        <v>242</v>
      </c>
      <c r="DE9" s="10"/>
      <c r="DF9" s="10" t="s">
        <v>242</v>
      </c>
      <c r="DG9" s="10">
        <v>5500000</v>
      </c>
      <c r="DH9" s="10">
        <v>2</v>
      </c>
      <c r="DI9" s="10"/>
      <c r="DJ9" s="22">
        <v>1</v>
      </c>
      <c r="DK9" s="10">
        <v>39910000</v>
      </c>
      <c r="DL9" s="10">
        <v>2</v>
      </c>
      <c r="DM9" s="10"/>
      <c r="DN9" s="10">
        <v>1</v>
      </c>
      <c r="DO9" s="10"/>
      <c r="DP9" s="10"/>
      <c r="DQ9" s="27">
        <v>1</v>
      </c>
      <c r="DR9" t="s">
        <v>396</v>
      </c>
      <c r="DS9" s="27">
        <v>1</v>
      </c>
      <c r="DT9" t="s">
        <v>397</v>
      </c>
      <c r="DU9" s="27">
        <v>0.5</v>
      </c>
      <c r="DV9" s="2" t="s">
        <v>398</v>
      </c>
      <c r="DW9" s="27">
        <v>1</v>
      </c>
      <c r="DX9" t="s">
        <v>399</v>
      </c>
      <c r="DY9" s="27">
        <v>1</v>
      </c>
      <c r="DZ9" t="s">
        <v>400</v>
      </c>
      <c r="EA9" s="27">
        <v>1</v>
      </c>
      <c r="EB9" t="s">
        <v>401</v>
      </c>
      <c r="EC9" s="27">
        <v>1</v>
      </c>
      <c r="ED9" t="s">
        <v>402</v>
      </c>
      <c r="EE9" s="27">
        <v>1</v>
      </c>
      <c r="EF9" t="s">
        <v>403</v>
      </c>
      <c r="EG9" s="27">
        <v>1</v>
      </c>
      <c r="EH9" t="s">
        <v>404</v>
      </c>
      <c r="EI9" s="27">
        <v>1</v>
      </c>
      <c r="EJ9" t="s">
        <v>405</v>
      </c>
      <c r="EK9">
        <v>1</v>
      </c>
      <c r="EN9" s="22">
        <v>0</v>
      </c>
      <c r="EO9" s="10" t="s">
        <v>242</v>
      </c>
      <c r="EP9" s="10" t="s">
        <v>242</v>
      </c>
      <c r="EQ9" s="10"/>
      <c r="ER9" s="10"/>
      <c r="ES9" s="10" t="s">
        <v>242</v>
      </c>
      <c r="ET9" s="10" t="s">
        <v>242</v>
      </c>
      <c r="EU9" s="10"/>
      <c r="EV9" s="22">
        <v>0</v>
      </c>
      <c r="EW9" s="10" t="s">
        <v>242</v>
      </c>
      <c r="EX9" s="10"/>
      <c r="EY9" s="22">
        <v>0</v>
      </c>
      <c r="EZ9" s="10" t="s">
        <v>242</v>
      </c>
      <c r="FA9" s="10"/>
      <c r="FB9" s="22">
        <v>0</v>
      </c>
      <c r="FC9" s="10" t="s">
        <v>242</v>
      </c>
      <c r="FD9" s="10"/>
      <c r="FE9" s="22">
        <v>0</v>
      </c>
      <c r="FF9" s="10" t="s">
        <v>242</v>
      </c>
      <c r="FG9" s="10"/>
    </row>
    <row r="10" spans="1:163" ht="15" customHeight="1" x14ac:dyDescent="0.2">
      <c r="A10">
        <v>9</v>
      </c>
      <c r="B10">
        <v>9</v>
      </c>
      <c r="C10" s="1">
        <v>44528.895138888889</v>
      </c>
      <c r="D10" s="1">
        <v>44529.563888888886</v>
      </c>
      <c r="E10">
        <v>0</v>
      </c>
      <c r="F10" t="s">
        <v>292</v>
      </c>
      <c r="G10">
        <v>100</v>
      </c>
      <c r="H10">
        <v>57778</v>
      </c>
      <c r="I10">
        <v>1</v>
      </c>
      <c r="J10" s="1">
        <v>44529.563888888886</v>
      </c>
      <c r="K10" t="s">
        <v>413</v>
      </c>
      <c r="L10" t="s">
        <v>242</v>
      </c>
      <c r="M10" t="s">
        <v>242</v>
      </c>
      <c r="N10" t="s">
        <v>414</v>
      </c>
      <c r="O10" t="s">
        <v>415</v>
      </c>
      <c r="P10">
        <v>34.037994380000001</v>
      </c>
      <c r="Q10">
        <v>-118.4543991</v>
      </c>
      <c r="R10" t="s">
        <v>245</v>
      </c>
      <c r="S10" t="s">
        <v>246</v>
      </c>
      <c r="T10" t="s">
        <v>416</v>
      </c>
      <c r="U10" t="s">
        <v>417</v>
      </c>
      <c r="V10">
        <v>12653101</v>
      </c>
      <c r="W10">
        <v>2899</v>
      </c>
      <c r="X10" t="s">
        <v>418</v>
      </c>
      <c r="Y10" t="s">
        <v>419</v>
      </c>
      <c r="Z10">
        <v>2020</v>
      </c>
      <c r="AA10">
        <v>0</v>
      </c>
      <c r="AD10">
        <v>9</v>
      </c>
      <c r="AE10">
        <v>1</v>
      </c>
      <c r="AH10" s="27">
        <v>1</v>
      </c>
      <c r="AI10">
        <v>9</v>
      </c>
      <c r="AJ10" s="27">
        <v>1</v>
      </c>
      <c r="AK10">
        <v>7</v>
      </c>
      <c r="AL10" s="27">
        <v>1</v>
      </c>
      <c r="AM10">
        <v>9</v>
      </c>
      <c r="AO10">
        <v>1</v>
      </c>
      <c r="AR10" s="27">
        <v>1</v>
      </c>
      <c r="AS10">
        <v>8</v>
      </c>
      <c r="AT10" s="21">
        <f t="shared" si="0"/>
        <v>88.888888888888886</v>
      </c>
      <c r="AU10">
        <v>1</v>
      </c>
      <c r="AX10" s="27">
        <v>1</v>
      </c>
      <c r="AY10">
        <v>8</v>
      </c>
      <c r="AZ10" s="21">
        <f t="shared" si="1"/>
        <v>88.888888888888886</v>
      </c>
      <c r="BA10">
        <v>1</v>
      </c>
      <c r="BD10" s="27">
        <v>1</v>
      </c>
      <c r="BE10">
        <v>4.5999999999999996</v>
      </c>
      <c r="BG10">
        <v>1</v>
      </c>
      <c r="BJ10" s="27">
        <v>1</v>
      </c>
      <c r="BK10">
        <v>1</v>
      </c>
      <c r="BN10" s="27">
        <v>1</v>
      </c>
      <c r="BO10">
        <v>3</v>
      </c>
      <c r="BP10" s="21">
        <f t="shared" si="2"/>
        <v>33.333333333333329</v>
      </c>
      <c r="BR10">
        <v>1</v>
      </c>
      <c r="BU10" s="27">
        <v>1</v>
      </c>
      <c r="BV10">
        <v>3</v>
      </c>
      <c r="BW10" s="21">
        <f t="shared" si="3"/>
        <v>33.333333333333329</v>
      </c>
      <c r="BX10">
        <v>2</v>
      </c>
      <c r="BY10">
        <v>1</v>
      </c>
      <c r="CB10" s="27">
        <v>0</v>
      </c>
      <c r="CD10" t="s">
        <v>242</v>
      </c>
      <c r="CE10" t="s">
        <v>242</v>
      </c>
      <c r="CG10" s="27">
        <v>1</v>
      </c>
      <c r="CH10" t="s">
        <v>420</v>
      </c>
      <c r="CI10">
        <v>1</v>
      </c>
      <c r="CK10" t="s">
        <v>421</v>
      </c>
      <c r="CL10" s="27">
        <v>0</v>
      </c>
      <c r="CM10" s="27">
        <v>0.5</v>
      </c>
      <c r="CN10" t="s">
        <v>242</v>
      </c>
      <c r="CO10">
        <v>99</v>
      </c>
      <c r="CP10" t="s">
        <v>242</v>
      </c>
      <c r="CQ10" t="s">
        <v>422</v>
      </c>
      <c r="CS10" s="27">
        <v>1</v>
      </c>
      <c r="CT10" t="s">
        <v>423</v>
      </c>
      <c r="CU10">
        <v>1</v>
      </c>
      <c r="CX10" s="27">
        <v>1</v>
      </c>
      <c r="CY10">
        <v>585000</v>
      </c>
      <c r="CZ10">
        <v>2</v>
      </c>
      <c r="DB10" s="27">
        <v>1</v>
      </c>
      <c r="DC10" t="s">
        <v>242</v>
      </c>
      <c r="DD10" t="s">
        <v>242</v>
      </c>
      <c r="DF10" t="s">
        <v>242</v>
      </c>
      <c r="DG10">
        <v>350000</v>
      </c>
      <c r="DH10">
        <v>2</v>
      </c>
      <c r="DJ10" s="27">
        <v>0</v>
      </c>
      <c r="DK10" t="s">
        <v>242</v>
      </c>
      <c r="DL10" t="s">
        <v>242</v>
      </c>
      <c r="DN10">
        <v>1</v>
      </c>
      <c r="DQ10" s="27">
        <v>0.5</v>
      </c>
      <c r="DR10" s="2" t="s">
        <v>424</v>
      </c>
      <c r="DS10" s="27">
        <v>1</v>
      </c>
      <c r="DT10" s="2" t="s">
        <v>425</v>
      </c>
      <c r="DU10" s="27">
        <v>0</v>
      </c>
      <c r="DW10" s="27">
        <v>1</v>
      </c>
      <c r="DX10" s="2" t="s">
        <v>426</v>
      </c>
      <c r="DY10" s="27">
        <v>0</v>
      </c>
      <c r="EA10" s="27">
        <v>0</v>
      </c>
      <c r="EC10" s="27">
        <v>0</v>
      </c>
      <c r="EE10" s="27">
        <v>0</v>
      </c>
      <c r="EG10" s="27">
        <v>1</v>
      </c>
      <c r="EH10" t="s">
        <v>427</v>
      </c>
      <c r="EI10" s="27">
        <v>1</v>
      </c>
      <c r="EJ10" s="2" t="s">
        <v>428</v>
      </c>
      <c r="EK10">
        <v>1</v>
      </c>
      <c r="EN10" s="27">
        <v>0</v>
      </c>
      <c r="EO10" t="s">
        <v>242</v>
      </c>
      <c r="EP10" t="s">
        <v>242</v>
      </c>
      <c r="ES10" t="s">
        <v>242</v>
      </c>
      <c r="ET10" t="s">
        <v>242</v>
      </c>
      <c r="EV10" s="27">
        <v>1</v>
      </c>
      <c r="EW10">
        <v>24400</v>
      </c>
      <c r="EX10" t="s">
        <v>429</v>
      </c>
      <c r="EY10" s="27">
        <v>0</v>
      </c>
      <c r="EZ10" t="s">
        <v>242</v>
      </c>
      <c r="FB10" s="27">
        <v>1</v>
      </c>
      <c r="FC10">
        <v>12700</v>
      </c>
      <c r="FD10" t="s">
        <v>430</v>
      </c>
      <c r="FE10" s="27">
        <v>1</v>
      </c>
      <c r="FF10">
        <v>21</v>
      </c>
    </row>
    <row r="11" spans="1:163" ht="15" customHeight="1" x14ac:dyDescent="0.2">
      <c r="A11">
        <v>10</v>
      </c>
      <c r="B11">
        <v>10</v>
      </c>
      <c r="C11" s="1">
        <v>44528.511111111111</v>
      </c>
      <c r="D11" s="1">
        <v>44533.770833333336</v>
      </c>
      <c r="E11">
        <v>0</v>
      </c>
      <c r="F11" t="s">
        <v>438</v>
      </c>
      <c r="G11">
        <v>100</v>
      </c>
      <c r="H11">
        <v>454433</v>
      </c>
      <c r="I11">
        <v>1</v>
      </c>
      <c r="J11" s="1">
        <v>44533.770833333336</v>
      </c>
      <c r="K11" t="s">
        <v>439</v>
      </c>
      <c r="L11" t="s">
        <v>242</v>
      </c>
      <c r="M11" t="s">
        <v>242</v>
      </c>
      <c r="N11" t="s">
        <v>440</v>
      </c>
      <c r="O11" t="s">
        <v>441</v>
      </c>
      <c r="P11">
        <v>34.037994380000001</v>
      </c>
      <c r="Q11">
        <v>-118.4543991</v>
      </c>
      <c r="R11" t="s">
        <v>245</v>
      </c>
      <c r="S11" t="s">
        <v>246</v>
      </c>
      <c r="T11" t="s">
        <v>442</v>
      </c>
      <c r="U11" t="s">
        <v>443</v>
      </c>
      <c r="V11" t="s">
        <v>444</v>
      </c>
      <c r="W11">
        <v>7371</v>
      </c>
      <c r="X11" t="s">
        <v>297</v>
      </c>
      <c r="Y11" t="s">
        <v>445</v>
      </c>
      <c r="Z11">
        <v>2020</v>
      </c>
      <c r="AA11">
        <v>0</v>
      </c>
      <c r="AD11">
        <v>12</v>
      </c>
      <c r="AE11">
        <v>2</v>
      </c>
      <c r="AG11" t="s">
        <v>446</v>
      </c>
      <c r="AH11" s="27">
        <v>1</v>
      </c>
      <c r="AI11">
        <v>8</v>
      </c>
      <c r="AJ11" s="27">
        <v>0</v>
      </c>
      <c r="AK11" t="s">
        <v>242</v>
      </c>
      <c r="AL11" s="27">
        <v>0</v>
      </c>
      <c r="AM11" t="s">
        <v>242</v>
      </c>
      <c r="AN11" t="s">
        <v>447</v>
      </c>
      <c r="AO11">
        <v>3</v>
      </c>
      <c r="AQ11" t="s">
        <v>448</v>
      </c>
      <c r="AR11" s="27">
        <v>1</v>
      </c>
      <c r="AS11">
        <v>11</v>
      </c>
      <c r="AT11" s="21">
        <f t="shared" si="0"/>
        <v>91.666666666666657</v>
      </c>
      <c r="AU11">
        <v>2</v>
      </c>
      <c r="AW11" t="s">
        <v>446</v>
      </c>
      <c r="AX11" s="27">
        <v>1</v>
      </c>
      <c r="AY11">
        <v>11</v>
      </c>
      <c r="AZ11" s="21">
        <f t="shared" si="1"/>
        <v>91.666666666666657</v>
      </c>
      <c r="BA11">
        <v>3</v>
      </c>
      <c r="BC11" t="s">
        <v>448</v>
      </c>
      <c r="BD11" s="27">
        <v>1</v>
      </c>
      <c r="BE11">
        <v>4.5</v>
      </c>
      <c r="BF11" t="s">
        <v>449</v>
      </c>
      <c r="BG11">
        <v>3</v>
      </c>
      <c r="BI11" t="s">
        <v>448</v>
      </c>
      <c r="BJ11" s="27">
        <v>1</v>
      </c>
      <c r="BK11">
        <v>2</v>
      </c>
      <c r="BM11" t="s">
        <v>446</v>
      </c>
      <c r="BN11" s="27">
        <v>1</v>
      </c>
      <c r="BO11">
        <v>4</v>
      </c>
      <c r="BP11" s="21">
        <f t="shared" si="2"/>
        <v>33.333333333333329</v>
      </c>
      <c r="BR11">
        <v>3</v>
      </c>
      <c r="BT11" t="s">
        <v>448</v>
      </c>
      <c r="BU11" s="27">
        <v>1</v>
      </c>
      <c r="BV11">
        <v>3</v>
      </c>
      <c r="BW11" s="21">
        <f t="shared" si="3"/>
        <v>25</v>
      </c>
      <c r="BX11">
        <v>2</v>
      </c>
      <c r="BY11">
        <v>3</v>
      </c>
      <c r="CA11" t="s">
        <v>448</v>
      </c>
      <c r="CB11" s="27">
        <v>0</v>
      </c>
      <c r="CD11" t="s">
        <v>242</v>
      </c>
      <c r="CE11" t="s">
        <v>242</v>
      </c>
      <c r="CG11" s="27">
        <v>0</v>
      </c>
      <c r="CI11" t="s">
        <v>242</v>
      </c>
      <c r="CL11" s="27">
        <v>0</v>
      </c>
      <c r="CM11" s="27">
        <v>0</v>
      </c>
      <c r="CN11" t="s">
        <v>242</v>
      </c>
      <c r="CO11" t="s">
        <v>242</v>
      </c>
      <c r="CP11" t="s">
        <v>242</v>
      </c>
      <c r="CS11" s="27">
        <v>1</v>
      </c>
      <c r="CT11" s="2" t="s">
        <v>450</v>
      </c>
      <c r="CU11">
        <v>2</v>
      </c>
      <c r="CW11" t="s">
        <v>451</v>
      </c>
      <c r="CX11" s="27">
        <v>1</v>
      </c>
      <c r="CY11">
        <v>10</v>
      </c>
      <c r="CZ11">
        <v>2</v>
      </c>
      <c r="DB11" s="27">
        <v>1</v>
      </c>
      <c r="DC11">
        <v>144400</v>
      </c>
      <c r="DD11">
        <v>2</v>
      </c>
      <c r="DE11">
        <v>171200</v>
      </c>
      <c r="DF11">
        <v>2</v>
      </c>
      <c r="DG11" t="s">
        <v>242</v>
      </c>
      <c r="DH11" t="s">
        <v>242</v>
      </c>
      <c r="DJ11" s="27">
        <v>1</v>
      </c>
      <c r="DK11">
        <v>113600</v>
      </c>
      <c r="DL11">
        <v>2</v>
      </c>
      <c r="DN11">
        <v>4</v>
      </c>
      <c r="DP11" t="s">
        <v>452</v>
      </c>
      <c r="DQ11" s="27">
        <v>1</v>
      </c>
      <c r="DR11" s="2" t="s">
        <v>453</v>
      </c>
      <c r="DS11" s="27">
        <v>1</v>
      </c>
      <c r="DT11" s="2" t="s">
        <v>454</v>
      </c>
      <c r="DU11" s="27">
        <v>1</v>
      </c>
      <c r="DV11" s="2" t="s">
        <v>455</v>
      </c>
      <c r="DW11" s="27">
        <v>1</v>
      </c>
      <c r="DX11" s="2" t="s">
        <v>456</v>
      </c>
      <c r="DY11" s="27">
        <v>1</v>
      </c>
      <c r="DZ11" t="s">
        <v>457</v>
      </c>
      <c r="EA11" s="27">
        <v>1</v>
      </c>
      <c r="EB11" s="2" t="s">
        <v>458</v>
      </c>
      <c r="EC11" s="27">
        <v>1</v>
      </c>
      <c r="ED11" s="2" t="s">
        <v>459</v>
      </c>
      <c r="EE11" s="27">
        <v>1</v>
      </c>
      <c r="EF11" t="s">
        <v>460</v>
      </c>
      <c r="EG11" s="27">
        <v>1</v>
      </c>
      <c r="EH11" t="s">
        <v>461</v>
      </c>
      <c r="EI11" s="27">
        <v>1</v>
      </c>
      <c r="EJ11" s="2" t="s">
        <v>462</v>
      </c>
      <c r="EK11">
        <v>4</v>
      </c>
      <c r="EM11" t="s">
        <v>452</v>
      </c>
      <c r="EN11" s="27">
        <v>0</v>
      </c>
      <c r="EO11" t="s">
        <v>242</v>
      </c>
      <c r="EP11" t="s">
        <v>242</v>
      </c>
      <c r="ES11" t="s">
        <v>242</v>
      </c>
      <c r="ET11" t="s">
        <v>242</v>
      </c>
      <c r="EV11" s="27">
        <v>0</v>
      </c>
      <c r="EW11" t="s">
        <v>242</v>
      </c>
      <c r="EY11" s="27">
        <v>0</v>
      </c>
      <c r="EZ11" t="s">
        <v>242</v>
      </c>
      <c r="FB11" s="27">
        <v>0</v>
      </c>
      <c r="FC11" t="s">
        <v>242</v>
      </c>
      <c r="FE11" s="27">
        <v>0</v>
      </c>
      <c r="FF11" t="s">
        <v>242</v>
      </c>
    </row>
    <row r="12" spans="1:163" ht="15" hidden="1" customHeight="1" x14ac:dyDescent="0.2">
      <c r="A12">
        <v>11</v>
      </c>
      <c r="B12">
        <v>11</v>
      </c>
      <c r="C12" s="1">
        <v>44534.513194444444</v>
      </c>
      <c r="D12" s="1">
        <v>44534.53125</v>
      </c>
      <c r="E12">
        <v>0</v>
      </c>
      <c r="F12" t="s">
        <v>469</v>
      </c>
      <c r="G12">
        <v>100</v>
      </c>
      <c r="H12">
        <v>1559</v>
      </c>
      <c r="I12">
        <v>1</v>
      </c>
      <c r="J12" s="1">
        <v>44534.53125</v>
      </c>
      <c r="K12" t="s">
        <v>470</v>
      </c>
      <c r="L12" t="s">
        <v>242</v>
      </c>
      <c r="M12" t="s">
        <v>242</v>
      </c>
      <c r="N12" t="s">
        <v>471</v>
      </c>
      <c r="O12" t="s">
        <v>472</v>
      </c>
      <c r="P12">
        <v>32.106994630000003</v>
      </c>
      <c r="Q12">
        <v>-81.249900819999993</v>
      </c>
      <c r="R12" t="s">
        <v>245</v>
      </c>
      <c r="S12" t="s">
        <v>246</v>
      </c>
      <c r="T12" t="s">
        <v>473</v>
      </c>
      <c r="U12" t="s">
        <v>474</v>
      </c>
      <c r="V12" t="s">
        <v>475</v>
      </c>
      <c r="W12">
        <v>3999</v>
      </c>
      <c r="X12" t="s">
        <v>476</v>
      </c>
      <c r="Y12" t="s">
        <v>477</v>
      </c>
      <c r="Z12">
        <v>2021</v>
      </c>
      <c r="AA12">
        <v>0</v>
      </c>
      <c r="AD12">
        <v>8</v>
      </c>
      <c r="AE12">
        <v>3</v>
      </c>
      <c r="AG12" t="s">
        <v>478</v>
      </c>
      <c r="AH12" s="27">
        <v>1</v>
      </c>
      <c r="AI12">
        <v>6</v>
      </c>
      <c r="AJ12" s="27">
        <v>0</v>
      </c>
      <c r="AK12" t="s">
        <v>242</v>
      </c>
      <c r="AL12" s="27">
        <v>0</v>
      </c>
      <c r="AM12" t="s">
        <v>242</v>
      </c>
      <c r="AN12" t="s">
        <v>479</v>
      </c>
      <c r="AO12">
        <v>3</v>
      </c>
      <c r="AR12" s="27">
        <v>1</v>
      </c>
      <c r="AS12">
        <v>7</v>
      </c>
      <c r="AT12" s="21">
        <f t="shared" si="0"/>
        <v>87.5</v>
      </c>
      <c r="AU12">
        <v>3</v>
      </c>
      <c r="AX12" s="27">
        <v>1</v>
      </c>
      <c r="AY12">
        <v>7</v>
      </c>
      <c r="AZ12" s="21">
        <f t="shared" si="1"/>
        <v>87.5</v>
      </c>
      <c r="BA12">
        <v>3</v>
      </c>
      <c r="BD12" s="27">
        <v>1</v>
      </c>
      <c r="BG12">
        <v>3</v>
      </c>
      <c r="BJ12" s="27">
        <v>1</v>
      </c>
      <c r="BK12">
        <v>3</v>
      </c>
      <c r="BN12" s="27">
        <v>1</v>
      </c>
      <c r="BO12">
        <v>1</v>
      </c>
      <c r="BP12" s="21">
        <f t="shared" si="2"/>
        <v>12.5</v>
      </c>
      <c r="BR12">
        <v>3</v>
      </c>
      <c r="BU12" s="27">
        <v>1</v>
      </c>
      <c r="BV12">
        <v>2</v>
      </c>
      <c r="BW12" s="21">
        <f t="shared" si="3"/>
        <v>25</v>
      </c>
      <c r="BX12">
        <v>2</v>
      </c>
      <c r="BY12">
        <v>3</v>
      </c>
      <c r="CB12" s="27">
        <v>0</v>
      </c>
      <c r="CD12" t="s">
        <v>242</v>
      </c>
      <c r="CE12" t="s">
        <v>242</v>
      </c>
      <c r="CG12" s="27">
        <v>1</v>
      </c>
      <c r="CH12" t="s">
        <v>480</v>
      </c>
      <c r="CI12">
        <v>3</v>
      </c>
      <c r="CL12" s="27">
        <v>1</v>
      </c>
      <c r="CM12" s="27">
        <v>0</v>
      </c>
      <c r="CN12" t="s">
        <v>242</v>
      </c>
      <c r="CO12" t="s">
        <v>242</v>
      </c>
      <c r="CP12" t="s">
        <v>242</v>
      </c>
      <c r="CS12" s="27">
        <v>1</v>
      </c>
      <c r="CT12" t="s">
        <v>481</v>
      </c>
      <c r="CU12">
        <v>2</v>
      </c>
      <c r="CW12" t="s">
        <v>482</v>
      </c>
      <c r="CX12" s="27">
        <v>0</v>
      </c>
      <c r="CY12" t="s">
        <v>242</v>
      </c>
      <c r="CZ12" t="s">
        <v>242</v>
      </c>
      <c r="DB12" s="27">
        <v>0</v>
      </c>
      <c r="DC12" t="s">
        <v>242</v>
      </c>
      <c r="DD12" t="s">
        <v>242</v>
      </c>
      <c r="DF12" t="s">
        <v>242</v>
      </c>
      <c r="DG12" t="s">
        <v>242</v>
      </c>
      <c r="DH12" t="s">
        <v>242</v>
      </c>
      <c r="DJ12" s="27">
        <v>0</v>
      </c>
      <c r="DK12" t="s">
        <v>242</v>
      </c>
      <c r="DL12" t="s">
        <v>242</v>
      </c>
      <c r="DN12" t="s">
        <v>242</v>
      </c>
      <c r="DQ12" s="27">
        <v>0</v>
      </c>
      <c r="DS12" s="27">
        <v>0</v>
      </c>
      <c r="DU12" s="27">
        <v>0</v>
      </c>
      <c r="DW12" s="27">
        <v>0</v>
      </c>
      <c r="DY12" s="27">
        <v>0</v>
      </c>
      <c r="EA12" s="27">
        <v>0</v>
      </c>
      <c r="EC12" s="27">
        <v>0</v>
      </c>
      <c r="EE12" s="27">
        <v>0</v>
      </c>
      <c r="EG12" s="27">
        <v>0</v>
      </c>
      <c r="EI12" s="27">
        <v>0</v>
      </c>
      <c r="EK12" t="s">
        <v>242</v>
      </c>
      <c r="EN12" s="27">
        <v>0</v>
      </c>
      <c r="EO12" t="s">
        <v>242</v>
      </c>
      <c r="EP12" t="s">
        <v>242</v>
      </c>
      <c r="ES12" t="s">
        <v>242</v>
      </c>
      <c r="ET12" t="s">
        <v>242</v>
      </c>
      <c r="EV12" s="27">
        <v>0</v>
      </c>
      <c r="EW12" t="s">
        <v>242</v>
      </c>
      <c r="EY12" s="27">
        <v>0</v>
      </c>
      <c r="EZ12" t="s">
        <v>242</v>
      </c>
      <c r="FB12" s="27">
        <v>0</v>
      </c>
      <c r="FC12" t="s">
        <v>242</v>
      </c>
      <c r="FE12" s="27">
        <v>0</v>
      </c>
      <c r="FF12" t="s">
        <v>242</v>
      </c>
    </row>
    <row r="13" spans="1:163" ht="15" customHeight="1" x14ac:dyDescent="0.2">
      <c r="A13">
        <v>12</v>
      </c>
      <c r="B13">
        <v>12</v>
      </c>
      <c r="C13" s="1">
        <v>44534.53125</v>
      </c>
      <c r="D13" s="1">
        <v>44534.556250000001</v>
      </c>
      <c r="E13">
        <v>0</v>
      </c>
      <c r="F13" t="s">
        <v>469</v>
      </c>
      <c r="G13">
        <v>100</v>
      </c>
      <c r="H13">
        <v>2165</v>
      </c>
      <c r="I13">
        <v>1</v>
      </c>
      <c r="J13" s="1">
        <v>44534.556250000001</v>
      </c>
      <c r="K13" t="s">
        <v>485</v>
      </c>
      <c r="L13" t="s">
        <v>242</v>
      </c>
      <c r="M13" t="s">
        <v>242</v>
      </c>
      <c r="N13" t="s">
        <v>486</v>
      </c>
      <c r="O13" t="s">
        <v>487</v>
      </c>
      <c r="P13">
        <v>32.106994630000003</v>
      </c>
      <c r="Q13">
        <v>-81.249900819999993</v>
      </c>
      <c r="R13" t="s">
        <v>245</v>
      </c>
      <c r="S13" t="s">
        <v>246</v>
      </c>
      <c r="T13" t="s">
        <v>488</v>
      </c>
      <c r="U13" t="s">
        <v>489</v>
      </c>
      <c r="V13">
        <v>18802108</v>
      </c>
      <c r="W13">
        <v>4911</v>
      </c>
      <c r="X13" t="s">
        <v>490</v>
      </c>
      <c r="Y13" t="s">
        <v>491</v>
      </c>
      <c r="Z13">
        <v>2021</v>
      </c>
      <c r="AA13">
        <v>0</v>
      </c>
      <c r="AD13">
        <v>9</v>
      </c>
      <c r="AE13">
        <v>3</v>
      </c>
      <c r="AG13" t="s">
        <v>492</v>
      </c>
      <c r="AH13" s="27">
        <v>1</v>
      </c>
      <c r="AI13">
        <v>8</v>
      </c>
      <c r="AJ13" s="27">
        <v>1</v>
      </c>
      <c r="AK13">
        <v>5</v>
      </c>
      <c r="AL13" s="27">
        <v>1</v>
      </c>
      <c r="AM13">
        <v>7</v>
      </c>
      <c r="AN13" t="s">
        <v>493</v>
      </c>
      <c r="AO13">
        <v>3</v>
      </c>
      <c r="AR13" s="27">
        <v>1</v>
      </c>
      <c r="AS13">
        <v>8</v>
      </c>
      <c r="AT13" s="21">
        <f t="shared" si="0"/>
        <v>88.888888888888886</v>
      </c>
      <c r="AU13">
        <v>3</v>
      </c>
      <c r="AX13" s="27">
        <v>1</v>
      </c>
      <c r="AY13">
        <v>8</v>
      </c>
      <c r="AZ13" s="21">
        <f t="shared" si="1"/>
        <v>88.888888888888886</v>
      </c>
      <c r="BA13">
        <v>3</v>
      </c>
      <c r="BD13" s="27">
        <v>1</v>
      </c>
      <c r="BE13">
        <v>9.1</v>
      </c>
      <c r="BG13">
        <v>3</v>
      </c>
      <c r="BJ13" s="27">
        <v>1</v>
      </c>
      <c r="BK13">
        <v>3</v>
      </c>
      <c r="BN13" s="27">
        <v>1</v>
      </c>
      <c r="BO13">
        <v>3</v>
      </c>
      <c r="BP13" s="21">
        <f t="shared" si="2"/>
        <v>33.333333333333329</v>
      </c>
      <c r="BR13">
        <v>3</v>
      </c>
      <c r="BU13" s="27">
        <v>1</v>
      </c>
      <c r="BV13">
        <v>2</v>
      </c>
      <c r="BW13" s="21">
        <f t="shared" si="3"/>
        <v>22.222222222222221</v>
      </c>
      <c r="BX13">
        <v>2</v>
      </c>
      <c r="BY13">
        <v>3</v>
      </c>
      <c r="CB13" s="27">
        <v>0</v>
      </c>
      <c r="CD13" t="s">
        <v>242</v>
      </c>
      <c r="CE13" t="s">
        <v>242</v>
      </c>
      <c r="CG13" s="27">
        <v>0</v>
      </c>
      <c r="CI13" t="s">
        <v>242</v>
      </c>
      <c r="CL13" s="27">
        <v>0</v>
      </c>
      <c r="CM13" s="27">
        <v>0</v>
      </c>
      <c r="CN13" t="s">
        <v>242</v>
      </c>
      <c r="CO13" t="s">
        <v>242</v>
      </c>
      <c r="CP13" t="s">
        <v>242</v>
      </c>
      <c r="CS13" s="27">
        <v>0</v>
      </c>
      <c r="CU13" t="s">
        <v>242</v>
      </c>
      <c r="CX13" s="27">
        <v>1</v>
      </c>
      <c r="CY13">
        <v>12624301</v>
      </c>
      <c r="CZ13">
        <v>2</v>
      </c>
      <c r="DB13" s="27">
        <v>1</v>
      </c>
      <c r="DC13">
        <v>4176</v>
      </c>
      <c r="DD13">
        <v>2</v>
      </c>
      <c r="DE13">
        <v>4187</v>
      </c>
      <c r="DF13">
        <v>2</v>
      </c>
      <c r="DG13" t="s">
        <v>242</v>
      </c>
      <c r="DH13">
        <v>2</v>
      </c>
      <c r="DJ13" s="27">
        <v>1</v>
      </c>
      <c r="DK13">
        <v>6221706</v>
      </c>
      <c r="DL13">
        <v>2</v>
      </c>
      <c r="DN13">
        <v>4</v>
      </c>
      <c r="DP13" t="s">
        <v>494</v>
      </c>
      <c r="DQ13" s="27">
        <v>1</v>
      </c>
      <c r="DR13" t="s">
        <v>495</v>
      </c>
      <c r="DS13" s="27">
        <v>1</v>
      </c>
      <c r="DT13" s="2" t="s">
        <v>496</v>
      </c>
      <c r="DU13" s="27">
        <v>1</v>
      </c>
      <c r="DV13" t="s">
        <v>497</v>
      </c>
      <c r="DW13" s="27">
        <v>1</v>
      </c>
      <c r="DX13" t="s">
        <v>498</v>
      </c>
      <c r="DY13" s="27">
        <v>1</v>
      </c>
      <c r="DZ13" t="s">
        <v>499</v>
      </c>
      <c r="EA13" s="27">
        <v>1</v>
      </c>
      <c r="EB13" t="s">
        <v>500</v>
      </c>
      <c r="EC13" s="27">
        <v>1</v>
      </c>
      <c r="ED13" t="s">
        <v>501</v>
      </c>
      <c r="EE13" s="27">
        <v>1</v>
      </c>
      <c r="EF13" t="s">
        <v>502</v>
      </c>
      <c r="EG13" s="27">
        <v>1</v>
      </c>
      <c r="EH13" t="s">
        <v>503</v>
      </c>
      <c r="EI13" s="27">
        <v>1</v>
      </c>
      <c r="EJ13" t="s">
        <v>504</v>
      </c>
      <c r="EK13">
        <v>4</v>
      </c>
      <c r="EN13" s="27">
        <v>0</v>
      </c>
      <c r="EO13" t="s">
        <v>242</v>
      </c>
      <c r="EP13" t="s">
        <v>242</v>
      </c>
      <c r="ES13" t="s">
        <v>242</v>
      </c>
      <c r="ET13" t="s">
        <v>242</v>
      </c>
      <c r="EV13" s="27">
        <v>0</v>
      </c>
      <c r="EW13" t="s">
        <v>242</v>
      </c>
      <c r="EY13" s="27">
        <v>0</v>
      </c>
      <c r="EZ13" t="s">
        <v>242</v>
      </c>
      <c r="FB13" s="27">
        <v>0</v>
      </c>
      <c r="FC13" t="s">
        <v>242</v>
      </c>
      <c r="FE13" s="27">
        <v>0</v>
      </c>
      <c r="FF13" t="s">
        <v>242</v>
      </c>
    </row>
    <row r="14" spans="1:163" ht="15" customHeight="1" x14ac:dyDescent="0.2">
      <c r="A14">
        <v>13</v>
      </c>
      <c r="B14">
        <v>13</v>
      </c>
      <c r="C14" s="1">
        <v>44536.831250000003</v>
      </c>
      <c r="D14" s="1">
        <v>44538.768055555556</v>
      </c>
      <c r="E14">
        <v>0</v>
      </c>
      <c r="F14" t="s">
        <v>469</v>
      </c>
      <c r="G14">
        <v>100</v>
      </c>
      <c r="H14">
        <v>167347</v>
      </c>
      <c r="I14">
        <v>1</v>
      </c>
      <c r="J14" s="1">
        <v>44538.768055555556</v>
      </c>
      <c r="K14" t="s">
        <v>508</v>
      </c>
      <c r="L14" t="s">
        <v>242</v>
      </c>
      <c r="M14" t="s">
        <v>242</v>
      </c>
      <c r="N14" t="s">
        <v>509</v>
      </c>
      <c r="O14" t="s">
        <v>510</v>
      </c>
      <c r="P14">
        <v>32.106994630000003</v>
      </c>
      <c r="Q14">
        <v>-81.249900819999993</v>
      </c>
      <c r="R14" t="s">
        <v>245</v>
      </c>
      <c r="S14" t="s">
        <v>246</v>
      </c>
      <c r="T14" t="s">
        <v>511</v>
      </c>
      <c r="U14" t="s">
        <v>512</v>
      </c>
      <c r="V14">
        <v>31100100</v>
      </c>
      <c r="W14">
        <v>3679</v>
      </c>
      <c r="X14" t="s">
        <v>476</v>
      </c>
      <c r="Y14" t="s">
        <v>513</v>
      </c>
      <c r="Z14">
        <v>2021</v>
      </c>
      <c r="AA14">
        <v>0</v>
      </c>
      <c r="AD14">
        <v>8</v>
      </c>
      <c r="AE14">
        <v>1</v>
      </c>
      <c r="AG14" t="s">
        <v>514</v>
      </c>
      <c r="AH14" s="27">
        <v>1</v>
      </c>
      <c r="AI14">
        <v>8</v>
      </c>
      <c r="AJ14" s="27">
        <v>0</v>
      </c>
      <c r="AK14" t="s">
        <v>242</v>
      </c>
      <c r="AL14" s="27">
        <v>1</v>
      </c>
      <c r="AM14">
        <v>3</v>
      </c>
      <c r="AN14" t="s">
        <v>515</v>
      </c>
      <c r="AO14">
        <v>3</v>
      </c>
      <c r="AQ14" t="s">
        <v>516</v>
      </c>
      <c r="AR14" s="27">
        <v>1</v>
      </c>
      <c r="AS14">
        <v>7</v>
      </c>
      <c r="AT14" s="21">
        <f t="shared" si="0"/>
        <v>87.5</v>
      </c>
      <c r="AU14">
        <v>1</v>
      </c>
      <c r="AX14" s="27">
        <v>1</v>
      </c>
      <c r="AY14">
        <v>7</v>
      </c>
      <c r="AZ14" s="21">
        <f t="shared" si="1"/>
        <v>87.5</v>
      </c>
      <c r="BA14">
        <v>1</v>
      </c>
      <c r="BD14" s="27">
        <v>0.5</v>
      </c>
      <c r="BF14" t="s">
        <v>517</v>
      </c>
      <c r="BG14">
        <v>1</v>
      </c>
      <c r="BJ14" s="27">
        <v>1</v>
      </c>
      <c r="BK14">
        <v>3</v>
      </c>
      <c r="BN14" s="27">
        <v>1</v>
      </c>
      <c r="BO14">
        <v>3</v>
      </c>
      <c r="BP14" s="21">
        <f t="shared" si="2"/>
        <v>37.5</v>
      </c>
      <c r="BR14">
        <v>1</v>
      </c>
      <c r="BU14" s="27">
        <v>0</v>
      </c>
      <c r="BV14" s="24" t="s">
        <v>242</v>
      </c>
      <c r="BW14" s="21" t="s">
        <v>242</v>
      </c>
      <c r="BX14" t="s">
        <v>242</v>
      </c>
      <c r="BY14" t="s">
        <v>242</v>
      </c>
      <c r="CB14" s="27">
        <v>0</v>
      </c>
      <c r="CD14" t="s">
        <v>242</v>
      </c>
      <c r="CE14" t="s">
        <v>242</v>
      </c>
      <c r="CG14" s="27">
        <v>1</v>
      </c>
      <c r="CH14" s="2" t="s">
        <v>518</v>
      </c>
      <c r="CI14">
        <v>1</v>
      </c>
      <c r="CL14" s="27">
        <v>0</v>
      </c>
      <c r="CM14" s="27">
        <v>0</v>
      </c>
      <c r="CN14" t="s">
        <v>242</v>
      </c>
      <c r="CO14" t="s">
        <v>242</v>
      </c>
      <c r="CP14" t="s">
        <v>242</v>
      </c>
      <c r="CS14" s="27">
        <v>1</v>
      </c>
      <c r="CT14" t="s">
        <v>519</v>
      </c>
      <c r="CU14">
        <v>1</v>
      </c>
      <c r="CX14" s="27">
        <v>1</v>
      </c>
      <c r="CY14">
        <v>24300</v>
      </c>
      <c r="CZ14">
        <v>2</v>
      </c>
      <c r="DB14" s="27">
        <v>1</v>
      </c>
      <c r="DC14" t="s">
        <v>242</v>
      </c>
      <c r="DD14" t="s">
        <v>242</v>
      </c>
      <c r="DF14" t="s">
        <v>242</v>
      </c>
      <c r="DG14">
        <v>85700</v>
      </c>
      <c r="DH14">
        <v>2</v>
      </c>
      <c r="DJ14" s="27">
        <v>0</v>
      </c>
      <c r="DK14" t="s">
        <v>242</v>
      </c>
      <c r="DL14" t="s">
        <v>242</v>
      </c>
      <c r="DN14">
        <v>1</v>
      </c>
      <c r="DQ14" s="27">
        <v>1</v>
      </c>
      <c r="DR14" s="2" t="s">
        <v>520</v>
      </c>
      <c r="DS14" s="27">
        <v>1</v>
      </c>
      <c r="DT14" s="2" t="s">
        <v>521</v>
      </c>
      <c r="DU14" s="27">
        <v>1</v>
      </c>
      <c r="DV14" s="2" t="s">
        <v>522</v>
      </c>
      <c r="DW14" s="27">
        <v>1</v>
      </c>
      <c r="DX14" s="2" t="s">
        <v>523</v>
      </c>
      <c r="DY14" s="27">
        <v>1</v>
      </c>
      <c r="DZ14" s="2" t="s">
        <v>524</v>
      </c>
      <c r="EA14" s="27">
        <v>1</v>
      </c>
      <c r="EB14" s="2" t="s">
        <v>525</v>
      </c>
      <c r="EC14" s="27">
        <v>1</v>
      </c>
      <c r="ED14" s="2" t="s">
        <v>526</v>
      </c>
      <c r="EE14" s="27">
        <v>1</v>
      </c>
      <c r="EF14" t="s">
        <v>527</v>
      </c>
      <c r="EG14" s="27">
        <v>1</v>
      </c>
      <c r="EH14" t="s">
        <v>528</v>
      </c>
      <c r="EI14" s="27">
        <v>1</v>
      </c>
      <c r="EJ14" t="s">
        <v>529</v>
      </c>
      <c r="EK14">
        <v>1</v>
      </c>
      <c r="EN14" s="27">
        <v>0</v>
      </c>
      <c r="EO14" t="s">
        <v>242</v>
      </c>
      <c r="EP14" t="s">
        <v>242</v>
      </c>
      <c r="ES14" t="s">
        <v>242</v>
      </c>
      <c r="ET14" t="s">
        <v>242</v>
      </c>
      <c r="EV14" s="27">
        <v>0</v>
      </c>
      <c r="EW14" t="s">
        <v>242</v>
      </c>
      <c r="EY14" s="27">
        <v>0</v>
      </c>
      <c r="EZ14" t="s">
        <v>242</v>
      </c>
      <c r="FB14" s="27">
        <v>0</v>
      </c>
      <c r="FC14" t="s">
        <v>242</v>
      </c>
      <c r="FE14" s="27">
        <v>0</v>
      </c>
      <c r="FF14" t="s">
        <v>242</v>
      </c>
    </row>
    <row r="15" spans="1:163" ht="15" customHeight="1" x14ac:dyDescent="0.2">
      <c r="A15">
        <v>14</v>
      </c>
      <c r="B15">
        <v>14</v>
      </c>
      <c r="C15" s="1">
        <v>44536.495138888888</v>
      </c>
      <c r="D15" s="1">
        <v>44538.79791666667</v>
      </c>
      <c r="E15">
        <v>0</v>
      </c>
      <c r="F15" t="s">
        <v>292</v>
      </c>
      <c r="G15">
        <v>100</v>
      </c>
      <c r="H15">
        <v>198930</v>
      </c>
      <c r="I15">
        <v>1</v>
      </c>
      <c r="J15" s="1">
        <v>44538.79791666667</v>
      </c>
      <c r="K15" t="s">
        <v>532</v>
      </c>
      <c r="L15" t="s">
        <v>242</v>
      </c>
      <c r="M15" t="s">
        <v>242</v>
      </c>
      <c r="N15" t="s">
        <v>533</v>
      </c>
      <c r="O15" t="s">
        <v>534</v>
      </c>
      <c r="P15">
        <v>34.037994380000001</v>
      </c>
      <c r="Q15">
        <v>-118.4543991</v>
      </c>
      <c r="R15" t="s">
        <v>245</v>
      </c>
      <c r="S15" t="s">
        <v>246</v>
      </c>
      <c r="T15" t="s">
        <v>535</v>
      </c>
      <c r="U15" t="s">
        <v>536</v>
      </c>
      <c r="V15">
        <v>30420103</v>
      </c>
      <c r="W15">
        <v>4941</v>
      </c>
      <c r="X15" t="s">
        <v>490</v>
      </c>
      <c r="Y15" t="s">
        <v>537</v>
      </c>
      <c r="Z15">
        <v>2019</v>
      </c>
      <c r="AA15">
        <v>0</v>
      </c>
      <c r="AD15">
        <v>11</v>
      </c>
      <c r="AE15">
        <v>1</v>
      </c>
      <c r="AG15" t="s">
        <v>538</v>
      </c>
      <c r="AH15" s="27">
        <v>1</v>
      </c>
      <c r="AI15">
        <v>7</v>
      </c>
      <c r="AJ15" s="27">
        <v>1</v>
      </c>
      <c r="AK15">
        <v>2</v>
      </c>
      <c r="AL15" s="27">
        <v>1</v>
      </c>
      <c r="AM15">
        <v>2</v>
      </c>
      <c r="AN15" t="s">
        <v>539</v>
      </c>
      <c r="AO15">
        <v>3</v>
      </c>
      <c r="AQ15" t="s">
        <v>540</v>
      </c>
      <c r="AR15" s="27">
        <v>1</v>
      </c>
      <c r="AS15">
        <v>10</v>
      </c>
      <c r="AT15" s="21">
        <f t="shared" si="0"/>
        <v>90.909090909090907</v>
      </c>
      <c r="AU15">
        <v>1</v>
      </c>
      <c r="AW15" t="s">
        <v>538</v>
      </c>
      <c r="AX15" s="27">
        <v>1</v>
      </c>
      <c r="AY15">
        <v>10</v>
      </c>
      <c r="AZ15" s="21">
        <f t="shared" si="1"/>
        <v>90.909090909090907</v>
      </c>
      <c r="BA15">
        <v>1</v>
      </c>
      <c r="BD15" s="27">
        <v>1</v>
      </c>
      <c r="BE15">
        <v>6.5</v>
      </c>
      <c r="BG15">
        <v>1</v>
      </c>
      <c r="BJ15" s="27">
        <v>1</v>
      </c>
      <c r="BK15">
        <v>2</v>
      </c>
      <c r="BM15" t="s">
        <v>541</v>
      </c>
      <c r="BN15" s="27">
        <v>1</v>
      </c>
      <c r="BO15">
        <v>5</v>
      </c>
      <c r="BP15" s="21">
        <f t="shared" si="2"/>
        <v>45.454545454545453</v>
      </c>
      <c r="BR15">
        <v>1</v>
      </c>
      <c r="BU15" s="27">
        <v>1</v>
      </c>
      <c r="BV15">
        <v>2</v>
      </c>
      <c r="BW15" s="21">
        <f t="shared" si="3"/>
        <v>18.181818181818183</v>
      </c>
      <c r="BX15">
        <v>2</v>
      </c>
      <c r="BY15">
        <v>1</v>
      </c>
      <c r="CB15" s="27">
        <v>0</v>
      </c>
      <c r="CD15" t="s">
        <v>242</v>
      </c>
      <c r="CE15" t="s">
        <v>242</v>
      </c>
      <c r="CG15" s="27">
        <v>1</v>
      </c>
      <c r="CH15" t="s">
        <v>542</v>
      </c>
      <c r="CI15">
        <v>1</v>
      </c>
      <c r="CK15" t="s">
        <v>538</v>
      </c>
      <c r="CL15" s="27">
        <v>1</v>
      </c>
      <c r="CM15" s="27">
        <v>0</v>
      </c>
      <c r="CN15" t="s">
        <v>242</v>
      </c>
      <c r="CO15" t="s">
        <v>242</v>
      </c>
      <c r="CP15" t="s">
        <v>242</v>
      </c>
      <c r="CS15" s="27">
        <v>1</v>
      </c>
      <c r="CT15" s="2" t="s">
        <v>543</v>
      </c>
      <c r="CU15">
        <v>1</v>
      </c>
      <c r="CX15" s="27">
        <v>1</v>
      </c>
      <c r="CY15">
        <v>64429</v>
      </c>
      <c r="CZ15">
        <v>2</v>
      </c>
      <c r="DB15" s="27">
        <v>1</v>
      </c>
      <c r="DC15" t="s">
        <v>242</v>
      </c>
      <c r="DD15" t="s">
        <v>242</v>
      </c>
      <c r="DF15" t="s">
        <v>242</v>
      </c>
      <c r="DG15">
        <v>480682</v>
      </c>
      <c r="DH15">
        <v>2</v>
      </c>
      <c r="DJ15" s="27">
        <v>0</v>
      </c>
      <c r="DK15" t="s">
        <v>242</v>
      </c>
      <c r="DL15" t="s">
        <v>242</v>
      </c>
      <c r="DN15">
        <v>1</v>
      </c>
      <c r="DQ15" s="27">
        <v>1</v>
      </c>
      <c r="DR15" s="2" t="s">
        <v>544</v>
      </c>
      <c r="DS15" s="27">
        <v>1</v>
      </c>
      <c r="DT15" t="s">
        <v>545</v>
      </c>
      <c r="DU15" s="27">
        <v>1</v>
      </c>
      <c r="DV15" s="2" t="s">
        <v>546</v>
      </c>
      <c r="DW15" s="27">
        <v>1</v>
      </c>
      <c r="DX15" t="s">
        <v>547</v>
      </c>
      <c r="DY15" s="27">
        <v>1</v>
      </c>
      <c r="DZ15" s="2" t="s">
        <v>548</v>
      </c>
      <c r="EA15" s="27">
        <v>1</v>
      </c>
      <c r="EB15" s="2" t="s">
        <v>549</v>
      </c>
      <c r="EC15" s="27">
        <v>1</v>
      </c>
      <c r="ED15" s="2" t="s">
        <v>550</v>
      </c>
      <c r="EE15" s="27">
        <v>1</v>
      </c>
      <c r="EF15" t="s">
        <v>551</v>
      </c>
      <c r="EG15" s="27">
        <v>1</v>
      </c>
      <c r="EH15" t="s">
        <v>552</v>
      </c>
      <c r="EI15" s="27">
        <v>1</v>
      </c>
      <c r="EJ15" s="2" t="s">
        <v>553</v>
      </c>
      <c r="EK15">
        <v>1</v>
      </c>
      <c r="EM15" t="s">
        <v>538</v>
      </c>
      <c r="EN15" s="27">
        <v>0</v>
      </c>
      <c r="EO15" t="s">
        <v>242</v>
      </c>
      <c r="EP15" t="s">
        <v>242</v>
      </c>
      <c r="ES15" t="s">
        <v>242</v>
      </c>
      <c r="ET15" t="s">
        <v>242</v>
      </c>
      <c r="EV15" s="27">
        <v>1</v>
      </c>
      <c r="EW15">
        <v>1632985</v>
      </c>
      <c r="EY15" s="27">
        <v>1</v>
      </c>
      <c r="EZ15">
        <v>6.8</v>
      </c>
      <c r="FB15" s="27">
        <v>0</v>
      </c>
      <c r="FC15" t="s">
        <v>242</v>
      </c>
      <c r="FE15" s="27">
        <v>0</v>
      </c>
      <c r="FF15" t="s">
        <v>242</v>
      </c>
    </row>
    <row r="16" spans="1:163" ht="15" customHeight="1" x14ac:dyDescent="0.2">
      <c r="A16">
        <v>15</v>
      </c>
      <c r="B16">
        <v>15</v>
      </c>
      <c r="C16" s="1">
        <v>44539.381249999999</v>
      </c>
      <c r="D16" s="1">
        <v>44539.470138888886</v>
      </c>
      <c r="E16">
        <v>0</v>
      </c>
      <c r="F16" t="s">
        <v>469</v>
      </c>
      <c r="G16">
        <v>100</v>
      </c>
      <c r="H16">
        <v>7669</v>
      </c>
      <c r="I16">
        <v>1</v>
      </c>
      <c r="J16" s="1">
        <v>44539.470138888886</v>
      </c>
      <c r="K16" t="s">
        <v>560</v>
      </c>
      <c r="L16" t="s">
        <v>242</v>
      </c>
      <c r="M16" t="s">
        <v>242</v>
      </c>
      <c r="N16" t="s">
        <v>561</v>
      </c>
      <c r="O16" t="s">
        <v>562</v>
      </c>
      <c r="P16">
        <v>32.106994630000003</v>
      </c>
      <c r="Q16">
        <v>-81.249900819999993</v>
      </c>
      <c r="R16" t="s">
        <v>245</v>
      </c>
      <c r="S16" t="s">
        <v>246</v>
      </c>
      <c r="T16" t="s">
        <v>563</v>
      </c>
      <c r="U16" t="s">
        <v>564</v>
      </c>
      <c r="V16" t="s">
        <v>565</v>
      </c>
      <c r="W16">
        <v>7371</v>
      </c>
      <c r="X16" t="s">
        <v>297</v>
      </c>
      <c r="Y16" t="s">
        <v>566</v>
      </c>
      <c r="Z16">
        <v>2020</v>
      </c>
      <c r="AA16">
        <v>0</v>
      </c>
      <c r="AD16">
        <v>9</v>
      </c>
      <c r="AE16">
        <v>3</v>
      </c>
      <c r="AG16" t="s">
        <v>567</v>
      </c>
      <c r="AH16" s="27">
        <v>1</v>
      </c>
      <c r="AI16">
        <v>2</v>
      </c>
      <c r="AJ16" s="27">
        <v>0</v>
      </c>
      <c r="AK16" t="s">
        <v>242</v>
      </c>
      <c r="AL16" s="27">
        <v>0</v>
      </c>
      <c r="AM16" t="s">
        <v>242</v>
      </c>
      <c r="AN16" t="s">
        <v>568</v>
      </c>
      <c r="AO16">
        <v>3</v>
      </c>
      <c r="AR16" s="27">
        <v>1</v>
      </c>
      <c r="AS16">
        <v>8</v>
      </c>
      <c r="AT16" s="21">
        <f t="shared" si="0"/>
        <v>88.888888888888886</v>
      </c>
      <c r="AU16">
        <v>3</v>
      </c>
      <c r="AX16" s="27">
        <v>1</v>
      </c>
      <c r="AY16">
        <v>8</v>
      </c>
      <c r="AZ16" s="21">
        <f t="shared" si="1"/>
        <v>88.888888888888886</v>
      </c>
      <c r="BA16">
        <v>3</v>
      </c>
      <c r="BD16" s="27">
        <v>1</v>
      </c>
      <c r="BG16">
        <v>3</v>
      </c>
      <c r="BJ16" s="27">
        <v>1</v>
      </c>
      <c r="BK16">
        <v>3</v>
      </c>
      <c r="BN16" s="27">
        <v>1</v>
      </c>
      <c r="BO16">
        <v>3</v>
      </c>
      <c r="BP16" s="21">
        <f t="shared" si="2"/>
        <v>33.333333333333329</v>
      </c>
      <c r="BR16">
        <v>3</v>
      </c>
      <c r="BU16" s="27">
        <v>0</v>
      </c>
      <c r="BV16" s="24" t="s">
        <v>242</v>
      </c>
      <c r="BW16" s="21" t="s">
        <v>242</v>
      </c>
      <c r="BX16" t="s">
        <v>242</v>
      </c>
      <c r="BY16" t="s">
        <v>242</v>
      </c>
      <c r="CB16" s="27">
        <v>0</v>
      </c>
      <c r="CD16" t="s">
        <v>242</v>
      </c>
      <c r="CE16" t="s">
        <v>242</v>
      </c>
      <c r="CG16" s="27">
        <v>1</v>
      </c>
      <c r="CH16" t="s">
        <v>569</v>
      </c>
      <c r="CI16">
        <v>1</v>
      </c>
      <c r="CL16" s="27">
        <v>1</v>
      </c>
      <c r="CM16" s="27">
        <v>0.5</v>
      </c>
      <c r="CN16" t="s">
        <v>242</v>
      </c>
      <c r="CO16">
        <v>99</v>
      </c>
      <c r="CP16" t="s">
        <v>242</v>
      </c>
      <c r="CQ16" t="s">
        <v>570</v>
      </c>
      <c r="CS16" s="27">
        <v>1</v>
      </c>
      <c r="CT16" t="s">
        <v>571</v>
      </c>
      <c r="CU16">
        <v>1</v>
      </c>
      <c r="CW16" t="s">
        <v>572</v>
      </c>
      <c r="CX16" s="27">
        <v>1</v>
      </c>
      <c r="CY16">
        <v>2485</v>
      </c>
      <c r="CZ16">
        <v>2</v>
      </c>
      <c r="DB16" s="27">
        <v>1</v>
      </c>
      <c r="DC16">
        <v>13560</v>
      </c>
      <c r="DD16">
        <v>2</v>
      </c>
      <c r="DE16">
        <v>13135</v>
      </c>
      <c r="DF16">
        <v>2</v>
      </c>
      <c r="DG16" t="s">
        <v>242</v>
      </c>
      <c r="DH16" t="s">
        <v>242</v>
      </c>
      <c r="DJ16" s="27">
        <v>0</v>
      </c>
      <c r="DK16" t="s">
        <v>242</v>
      </c>
      <c r="DL16" t="s">
        <v>242</v>
      </c>
      <c r="DN16">
        <v>1</v>
      </c>
      <c r="DQ16" s="27">
        <v>1</v>
      </c>
      <c r="DR16" t="s">
        <v>573</v>
      </c>
      <c r="DS16" s="27">
        <v>1</v>
      </c>
      <c r="DT16" t="s">
        <v>574</v>
      </c>
      <c r="DU16" s="27">
        <v>0</v>
      </c>
      <c r="DW16" s="27">
        <v>1</v>
      </c>
      <c r="DX16" t="s">
        <v>575</v>
      </c>
      <c r="DY16" s="27">
        <v>0</v>
      </c>
      <c r="EA16" s="27">
        <v>0</v>
      </c>
      <c r="EC16" s="27">
        <v>0</v>
      </c>
      <c r="EE16" s="27">
        <v>0</v>
      </c>
      <c r="EG16" s="27">
        <v>1</v>
      </c>
      <c r="EH16" t="s">
        <v>576</v>
      </c>
      <c r="EI16" s="27">
        <v>0</v>
      </c>
      <c r="EK16">
        <v>1</v>
      </c>
      <c r="EN16" s="27">
        <v>0</v>
      </c>
      <c r="EO16" t="s">
        <v>242</v>
      </c>
      <c r="EP16" t="s">
        <v>242</v>
      </c>
      <c r="ES16" t="s">
        <v>242</v>
      </c>
      <c r="ET16" t="s">
        <v>242</v>
      </c>
      <c r="EV16" s="27">
        <v>0</v>
      </c>
      <c r="EW16" t="s">
        <v>242</v>
      </c>
      <c r="EY16" s="27">
        <v>0</v>
      </c>
      <c r="EZ16" t="s">
        <v>242</v>
      </c>
      <c r="FB16" s="27">
        <v>0</v>
      </c>
      <c r="FC16" t="s">
        <v>242</v>
      </c>
      <c r="FE16" s="27">
        <v>0</v>
      </c>
      <c r="FF16" t="s">
        <v>242</v>
      </c>
    </row>
    <row r="17" spans="1:163" ht="15" customHeight="1" x14ac:dyDescent="0.2">
      <c r="A17">
        <v>16</v>
      </c>
      <c r="B17">
        <v>16</v>
      </c>
      <c r="C17" s="1">
        <v>44539.470138888886</v>
      </c>
      <c r="D17" s="1">
        <v>44539.656944444447</v>
      </c>
      <c r="E17">
        <v>0</v>
      </c>
      <c r="F17" t="s">
        <v>469</v>
      </c>
      <c r="G17">
        <v>100</v>
      </c>
      <c r="H17">
        <v>16113</v>
      </c>
      <c r="I17">
        <v>1</v>
      </c>
      <c r="J17" s="1">
        <v>44539.656944444447</v>
      </c>
      <c r="K17" t="s">
        <v>580</v>
      </c>
      <c r="L17" t="s">
        <v>242</v>
      </c>
      <c r="M17" t="s">
        <v>242</v>
      </c>
      <c r="N17" t="s">
        <v>581</v>
      </c>
      <c r="O17" t="s">
        <v>582</v>
      </c>
      <c r="P17">
        <v>32.106994630000003</v>
      </c>
      <c r="Q17">
        <v>-81.249900819999993</v>
      </c>
      <c r="R17" t="s">
        <v>245</v>
      </c>
      <c r="S17" t="s">
        <v>246</v>
      </c>
      <c r="T17" t="s">
        <v>583</v>
      </c>
      <c r="U17" t="s">
        <v>584</v>
      </c>
      <c r="V17" t="s">
        <v>585</v>
      </c>
      <c r="W17">
        <v>1311</v>
      </c>
      <c r="X17" t="s">
        <v>248</v>
      </c>
      <c r="Y17" t="s">
        <v>586</v>
      </c>
      <c r="Z17">
        <v>2021</v>
      </c>
      <c r="AA17">
        <v>0</v>
      </c>
      <c r="AD17">
        <v>10</v>
      </c>
      <c r="AE17">
        <v>1</v>
      </c>
      <c r="AG17" t="s">
        <v>587</v>
      </c>
      <c r="AH17" s="27">
        <v>1</v>
      </c>
      <c r="AI17">
        <v>9</v>
      </c>
      <c r="AJ17" s="27">
        <v>1</v>
      </c>
      <c r="AK17">
        <v>6</v>
      </c>
      <c r="AL17" s="27">
        <v>0</v>
      </c>
      <c r="AM17" t="s">
        <v>242</v>
      </c>
      <c r="AN17" t="s">
        <v>588</v>
      </c>
      <c r="AO17">
        <v>1</v>
      </c>
      <c r="AR17" s="27">
        <v>1</v>
      </c>
      <c r="AS17">
        <v>9</v>
      </c>
      <c r="AT17" s="21">
        <f t="shared" si="0"/>
        <v>90</v>
      </c>
      <c r="AU17">
        <v>3</v>
      </c>
      <c r="AW17" t="s">
        <v>589</v>
      </c>
      <c r="AX17" s="27">
        <v>1</v>
      </c>
      <c r="AY17">
        <v>9</v>
      </c>
      <c r="AZ17" s="21">
        <f t="shared" si="1"/>
        <v>90</v>
      </c>
      <c r="BA17">
        <v>3</v>
      </c>
      <c r="BD17" s="27">
        <v>1</v>
      </c>
      <c r="BE17">
        <v>6.3</v>
      </c>
      <c r="BG17">
        <v>1</v>
      </c>
      <c r="BJ17" s="27">
        <v>1</v>
      </c>
      <c r="BK17">
        <v>3</v>
      </c>
      <c r="BN17" s="27">
        <v>1</v>
      </c>
      <c r="BO17">
        <v>3</v>
      </c>
      <c r="BP17" s="21">
        <f t="shared" si="2"/>
        <v>30</v>
      </c>
      <c r="BR17">
        <v>1</v>
      </c>
      <c r="BU17" s="27">
        <v>1</v>
      </c>
      <c r="BV17">
        <v>1</v>
      </c>
      <c r="BW17" s="21">
        <f t="shared" si="3"/>
        <v>10</v>
      </c>
      <c r="BX17">
        <v>2</v>
      </c>
      <c r="BY17">
        <v>1</v>
      </c>
      <c r="CB17" s="27">
        <v>0</v>
      </c>
      <c r="CD17" t="s">
        <v>242</v>
      </c>
      <c r="CE17" t="s">
        <v>242</v>
      </c>
      <c r="CG17" s="27">
        <v>1</v>
      </c>
      <c r="CH17" s="2" t="s">
        <v>590</v>
      </c>
      <c r="CI17">
        <v>1</v>
      </c>
      <c r="CL17" s="27">
        <v>0</v>
      </c>
      <c r="CM17" s="27">
        <v>1</v>
      </c>
      <c r="CN17">
        <v>100</v>
      </c>
      <c r="CO17">
        <v>100</v>
      </c>
      <c r="CP17" t="s">
        <v>242</v>
      </c>
      <c r="CQ17" t="s">
        <v>591</v>
      </c>
      <c r="CS17" s="27">
        <v>1</v>
      </c>
      <c r="CT17" t="s">
        <v>592</v>
      </c>
      <c r="CU17">
        <v>1</v>
      </c>
      <c r="CX17" s="27">
        <v>1</v>
      </c>
      <c r="CY17">
        <v>6280000</v>
      </c>
      <c r="CZ17">
        <v>2</v>
      </c>
      <c r="DB17" s="27">
        <v>1</v>
      </c>
      <c r="DC17" t="s">
        <v>242</v>
      </c>
      <c r="DD17" t="s">
        <v>242</v>
      </c>
      <c r="DF17" t="s">
        <v>242</v>
      </c>
      <c r="DG17">
        <v>490000</v>
      </c>
      <c r="DH17">
        <v>2</v>
      </c>
      <c r="DJ17" s="27">
        <v>0</v>
      </c>
      <c r="DK17" t="s">
        <v>242</v>
      </c>
      <c r="DL17" t="s">
        <v>242</v>
      </c>
      <c r="DN17">
        <v>1</v>
      </c>
      <c r="DQ17" s="27">
        <v>1</v>
      </c>
      <c r="DR17" t="s">
        <v>593</v>
      </c>
      <c r="DS17" s="27">
        <v>1</v>
      </c>
      <c r="DT17" t="s">
        <v>594</v>
      </c>
      <c r="DU17" s="27">
        <v>1</v>
      </c>
      <c r="DV17" s="2" t="s">
        <v>595</v>
      </c>
      <c r="DW17" s="27">
        <v>1</v>
      </c>
      <c r="DX17" s="2" t="s">
        <v>596</v>
      </c>
      <c r="DY17" s="27">
        <v>1</v>
      </c>
      <c r="DZ17" s="2" t="s">
        <v>597</v>
      </c>
      <c r="EA17" s="27">
        <v>0</v>
      </c>
      <c r="EC17" s="27">
        <v>0</v>
      </c>
      <c r="EE17" s="27">
        <v>1</v>
      </c>
      <c r="EF17" t="s">
        <v>598</v>
      </c>
      <c r="EG17" s="27">
        <v>1</v>
      </c>
      <c r="EH17" t="s">
        <v>599</v>
      </c>
      <c r="EI17" s="27">
        <v>1</v>
      </c>
      <c r="EJ17" s="2" t="s">
        <v>600</v>
      </c>
      <c r="EK17">
        <v>1</v>
      </c>
      <c r="EN17" s="27">
        <v>0</v>
      </c>
      <c r="EO17" t="s">
        <v>242</v>
      </c>
      <c r="EP17" t="s">
        <v>242</v>
      </c>
      <c r="ES17" t="s">
        <v>242</v>
      </c>
      <c r="ET17" t="s">
        <v>242</v>
      </c>
      <c r="EV17" s="27">
        <v>0</v>
      </c>
      <c r="EW17" t="s">
        <v>242</v>
      </c>
      <c r="EY17" s="27">
        <v>0</v>
      </c>
      <c r="EZ17" t="s">
        <v>242</v>
      </c>
      <c r="FB17" s="27">
        <v>1</v>
      </c>
      <c r="FC17">
        <v>1764758.9739999999</v>
      </c>
      <c r="FD17">
        <v>11100000</v>
      </c>
      <c r="FE17" s="27">
        <v>0</v>
      </c>
      <c r="FF17" t="s">
        <v>242</v>
      </c>
    </row>
    <row r="18" spans="1:163" ht="15" customHeight="1" x14ac:dyDescent="0.2">
      <c r="A18">
        <v>17</v>
      </c>
      <c r="B18">
        <v>17</v>
      </c>
      <c r="C18" s="1">
        <v>44539.656944444447</v>
      </c>
      <c r="D18" s="1">
        <v>44540.433333333334</v>
      </c>
      <c r="E18">
        <v>0</v>
      </c>
      <c r="F18" t="s">
        <v>469</v>
      </c>
      <c r="G18">
        <v>100</v>
      </c>
      <c r="H18">
        <v>67083</v>
      </c>
      <c r="I18">
        <v>1</v>
      </c>
      <c r="J18" s="1">
        <v>44540.433333333334</v>
      </c>
      <c r="K18" t="s">
        <v>603</v>
      </c>
      <c r="L18" t="s">
        <v>242</v>
      </c>
      <c r="M18" t="s">
        <v>242</v>
      </c>
      <c r="N18" t="s">
        <v>604</v>
      </c>
      <c r="O18" t="s">
        <v>605</v>
      </c>
      <c r="P18">
        <v>32.106994630000003</v>
      </c>
      <c r="Q18">
        <v>-81.249900819999993</v>
      </c>
      <c r="R18" t="s">
        <v>245</v>
      </c>
      <c r="S18" t="s">
        <v>246</v>
      </c>
      <c r="T18" t="s">
        <v>606</v>
      </c>
      <c r="U18" t="s">
        <v>607</v>
      </c>
      <c r="V18">
        <v>363576109</v>
      </c>
      <c r="W18">
        <v>6411</v>
      </c>
      <c r="X18" t="s">
        <v>319</v>
      </c>
      <c r="Y18" t="s">
        <v>608</v>
      </c>
      <c r="Z18">
        <v>2021</v>
      </c>
      <c r="AA18">
        <v>0</v>
      </c>
      <c r="AD18">
        <v>9</v>
      </c>
      <c r="AE18">
        <v>3</v>
      </c>
      <c r="AG18" t="s">
        <v>609</v>
      </c>
      <c r="AH18" s="27">
        <v>1</v>
      </c>
      <c r="AI18">
        <v>4</v>
      </c>
      <c r="AJ18" s="27">
        <v>0</v>
      </c>
      <c r="AK18" t="s">
        <v>242</v>
      </c>
      <c r="AL18" s="27">
        <v>0</v>
      </c>
      <c r="AM18" t="s">
        <v>242</v>
      </c>
      <c r="AN18" t="s">
        <v>610</v>
      </c>
      <c r="AO18">
        <v>3</v>
      </c>
      <c r="AQ18" t="s">
        <v>609</v>
      </c>
      <c r="AR18" s="27">
        <v>1</v>
      </c>
      <c r="AS18">
        <v>8</v>
      </c>
      <c r="AT18" s="21">
        <f t="shared" si="0"/>
        <v>88.888888888888886</v>
      </c>
      <c r="AU18">
        <v>3</v>
      </c>
      <c r="AX18" s="27">
        <v>1</v>
      </c>
      <c r="AY18">
        <v>8</v>
      </c>
      <c r="AZ18" s="21">
        <f t="shared" si="1"/>
        <v>88.888888888888886</v>
      </c>
      <c r="BA18">
        <v>3</v>
      </c>
      <c r="BD18" s="27">
        <v>1</v>
      </c>
      <c r="BG18">
        <v>3</v>
      </c>
      <c r="BJ18" s="27">
        <v>1</v>
      </c>
      <c r="BK18">
        <v>3</v>
      </c>
      <c r="BN18" s="27">
        <v>1</v>
      </c>
      <c r="BO18">
        <v>1</v>
      </c>
      <c r="BP18" s="21">
        <f t="shared" si="2"/>
        <v>11.111111111111111</v>
      </c>
      <c r="BR18">
        <v>3</v>
      </c>
      <c r="BU18" s="27">
        <v>0</v>
      </c>
      <c r="BV18" s="24" t="s">
        <v>242</v>
      </c>
      <c r="BW18" s="21" t="s">
        <v>242</v>
      </c>
      <c r="BX18" t="s">
        <v>242</v>
      </c>
      <c r="BY18" t="s">
        <v>242</v>
      </c>
      <c r="CB18" s="27">
        <v>0</v>
      </c>
      <c r="CD18" t="s">
        <v>242</v>
      </c>
      <c r="CE18" t="s">
        <v>242</v>
      </c>
      <c r="CG18" s="27">
        <v>0</v>
      </c>
      <c r="CI18" t="s">
        <v>242</v>
      </c>
      <c r="CL18" s="27">
        <v>0</v>
      </c>
      <c r="CM18" s="27">
        <v>0</v>
      </c>
      <c r="CN18" t="s">
        <v>242</v>
      </c>
      <c r="CO18" t="s">
        <v>242</v>
      </c>
      <c r="CP18" t="s">
        <v>242</v>
      </c>
      <c r="CS18" s="27">
        <v>0</v>
      </c>
      <c r="CU18" t="s">
        <v>242</v>
      </c>
      <c r="CX18" s="27">
        <v>1</v>
      </c>
      <c r="CY18">
        <v>28</v>
      </c>
      <c r="CZ18">
        <v>2</v>
      </c>
      <c r="DB18" s="27">
        <v>1</v>
      </c>
      <c r="DC18" t="s">
        <v>242</v>
      </c>
      <c r="DD18" t="s">
        <v>242</v>
      </c>
      <c r="DF18" t="s">
        <v>242</v>
      </c>
      <c r="DG18">
        <v>47163</v>
      </c>
      <c r="DH18">
        <v>2</v>
      </c>
      <c r="DJ18" s="27">
        <v>1</v>
      </c>
      <c r="DK18">
        <v>37062</v>
      </c>
      <c r="DL18">
        <v>2</v>
      </c>
      <c r="DN18">
        <v>1</v>
      </c>
      <c r="DQ18" s="27">
        <v>1</v>
      </c>
      <c r="DR18" s="2" t="s">
        <v>611</v>
      </c>
      <c r="DS18" s="27">
        <v>1</v>
      </c>
      <c r="DT18" t="s">
        <v>612</v>
      </c>
      <c r="DU18" s="27">
        <v>0</v>
      </c>
      <c r="DW18" s="27">
        <v>1</v>
      </c>
      <c r="DX18" s="2" t="s">
        <v>613</v>
      </c>
      <c r="DY18" s="27">
        <v>0</v>
      </c>
      <c r="EA18" s="27">
        <v>0</v>
      </c>
      <c r="EC18" s="27">
        <v>0</v>
      </c>
      <c r="EE18" s="27">
        <v>0</v>
      </c>
      <c r="EG18" s="27">
        <v>1</v>
      </c>
      <c r="EH18" t="s">
        <v>614</v>
      </c>
      <c r="EI18" s="27">
        <v>0</v>
      </c>
      <c r="EK18">
        <v>1</v>
      </c>
      <c r="EN18" s="27">
        <v>0</v>
      </c>
      <c r="EO18" t="s">
        <v>242</v>
      </c>
      <c r="EP18" t="s">
        <v>242</v>
      </c>
      <c r="ES18" t="s">
        <v>242</v>
      </c>
      <c r="ET18" t="s">
        <v>242</v>
      </c>
      <c r="EV18" s="27">
        <v>0</v>
      </c>
      <c r="EW18" t="s">
        <v>242</v>
      </c>
      <c r="EY18" s="27">
        <v>0</v>
      </c>
      <c r="EZ18" t="s">
        <v>242</v>
      </c>
      <c r="FB18" s="27">
        <v>0</v>
      </c>
      <c r="FC18" t="s">
        <v>242</v>
      </c>
      <c r="FE18" s="27">
        <v>0</v>
      </c>
      <c r="FF18" t="s">
        <v>242</v>
      </c>
    </row>
    <row r="19" spans="1:163" ht="15" customHeight="1" x14ac:dyDescent="0.2">
      <c r="A19">
        <v>18</v>
      </c>
      <c r="B19">
        <v>18</v>
      </c>
      <c r="C19" s="1">
        <v>44539.571527777778</v>
      </c>
      <c r="D19" s="1">
        <v>44541.518055555556</v>
      </c>
      <c r="E19">
        <v>0</v>
      </c>
      <c r="F19" t="s">
        <v>438</v>
      </c>
      <c r="G19">
        <v>100</v>
      </c>
      <c r="H19">
        <v>168128</v>
      </c>
      <c r="I19">
        <v>1</v>
      </c>
      <c r="J19" s="1">
        <v>44541.518055555556</v>
      </c>
      <c r="K19" t="s">
        <v>616</v>
      </c>
      <c r="L19" t="s">
        <v>242</v>
      </c>
      <c r="M19" t="s">
        <v>242</v>
      </c>
      <c r="N19" t="s">
        <v>617</v>
      </c>
      <c r="O19" t="s">
        <v>618</v>
      </c>
      <c r="P19">
        <v>34.037994380000001</v>
      </c>
      <c r="Q19">
        <v>-118.4543991</v>
      </c>
      <c r="R19" t="s">
        <v>245</v>
      </c>
      <c r="S19" t="s">
        <v>246</v>
      </c>
      <c r="T19" t="s">
        <v>619</v>
      </c>
      <c r="U19" t="s">
        <v>620</v>
      </c>
      <c r="V19">
        <v>40413106</v>
      </c>
      <c r="W19">
        <v>3576</v>
      </c>
      <c r="X19" t="s">
        <v>297</v>
      </c>
      <c r="Y19" t="s">
        <v>621</v>
      </c>
      <c r="Z19">
        <v>2020</v>
      </c>
      <c r="AA19">
        <v>0</v>
      </c>
      <c r="AD19">
        <v>8</v>
      </c>
      <c r="AE19">
        <v>1</v>
      </c>
      <c r="AG19" t="s">
        <v>622</v>
      </c>
      <c r="AH19" s="27">
        <v>0</v>
      </c>
      <c r="AI19" t="s">
        <v>242</v>
      </c>
      <c r="AJ19" s="27">
        <v>0</v>
      </c>
      <c r="AK19" t="s">
        <v>242</v>
      </c>
      <c r="AL19" s="27">
        <v>0</v>
      </c>
      <c r="AM19" t="s">
        <v>242</v>
      </c>
      <c r="AN19" t="s">
        <v>623</v>
      </c>
      <c r="AO19" t="s">
        <v>242</v>
      </c>
      <c r="AR19" s="27">
        <v>1</v>
      </c>
      <c r="AS19">
        <v>6</v>
      </c>
      <c r="AT19" s="21">
        <f t="shared" si="0"/>
        <v>75</v>
      </c>
      <c r="AU19">
        <v>2</v>
      </c>
      <c r="AW19" t="s">
        <v>624</v>
      </c>
      <c r="AX19" s="27">
        <v>1</v>
      </c>
      <c r="AY19">
        <v>6</v>
      </c>
      <c r="AZ19" s="21">
        <f t="shared" si="1"/>
        <v>75</v>
      </c>
      <c r="BA19">
        <v>1</v>
      </c>
      <c r="BC19" t="s">
        <v>622</v>
      </c>
      <c r="BD19" s="27">
        <v>1</v>
      </c>
      <c r="BE19">
        <v>8.5</v>
      </c>
      <c r="BG19">
        <v>3</v>
      </c>
      <c r="BI19" t="s">
        <v>625</v>
      </c>
      <c r="BJ19" s="27">
        <v>1</v>
      </c>
      <c r="BK19">
        <v>3</v>
      </c>
      <c r="BM19" t="s">
        <v>625</v>
      </c>
      <c r="BN19" s="27">
        <v>1</v>
      </c>
      <c r="BO19">
        <v>3</v>
      </c>
      <c r="BP19" s="21">
        <f t="shared" si="2"/>
        <v>37.5</v>
      </c>
      <c r="BQ19" s="4">
        <v>0.37</v>
      </c>
      <c r="BR19">
        <v>1</v>
      </c>
      <c r="BT19" t="s">
        <v>622</v>
      </c>
      <c r="BU19" s="27">
        <v>0.5</v>
      </c>
      <c r="BV19">
        <v>3</v>
      </c>
      <c r="BW19" s="21">
        <f t="shared" si="3"/>
        <v>37.5</v>
      </c>
      <c r="BX19">
        <v>1</v>
      </c>
      <c r="BY19">
        <v>1</v>
      </c>
      <c r="CA19" t="s">
        <v>622</v>
      </c>
      <c r="CB19" s="27">
        <v>0</v>
      </c>
      <c r="CD19" t="s">
        <v>242</v>
      </c>
      <c r="CE19" t="s">
        <v>242</v>
      </c>
      <c r="CG19" s="27">
        <v>1</v>
      </c>
      <c r="CH19" t="s">
        <v>626</v>
      </c>
      <c r="CI19">
        <v>1</v>
      </c>
      <c r="CK19" t="s">
        <v>622</v>
      </c>
      <c r="CL19" s="27">
        <v>0</v>
      </c>
      <c r="CM19" s="27">
        <v>0</v>
      </c>
      <c r="CN19" t="s">
        <v>242</v>
      </c>
      <c r="CO19" t="s">
        <v>242</v>
      </c>
      <c r="CP19" t="s">
        <v>242</v>
      </c>
      <c r="CS19" s="27">
        <v>1</v>
      </c>
      <c r="CT19" s="2" t="s">
        <v>627</v>
      </c>
      <c r="CU19">
        <v>1</v>
      </c>
      <c r="CW19" t="s">
        <v>622</v>
      </c>
      <c r="CX19" s="27">
        <v>1</v>
      </c>
      <c r="CY19">
        <v>819</v>
      </c>
      <c r="CZ19">
        <v>2</v>
      </c>
      <c r="DB19" s="27">
        <v>1</v>
      </c>
      <c r="DC19" t="s">
        <v>242</v>
      </c>
      <c r="DD19" t="s">
        <v>242</v>
      </c>
      <c r="DE19">
        <v>4280</v>
      </c>
      <c r="DF19">
        <v>2</v>
      </c>
      <c r="DG19" t="s">
        <v>242</v>
      </c>
      <c r="DH19" t="s">
        <v>242</v>
      </c>
      <c r="DJ19" s="27">
        <v>1</v>
      </c>
      <c r="DK19">
        <v>1567544</v>
      </c>
      <c r="DL19">
        <v>2</v>
      </c>
      <c r="DN19">
        <v>1</v>
      </c>
      <c r="DP19" t="s">
        <v>622</v>
      </c>
      <c r="DQ19" s="27">
        <v>0</v>
      </c>
      <c r="DS19" s="27">
        <v>1</v>
      </c>
      <c r="DT19" s="2" t="s">
        <v>628</v>
      </c>
      <c r="DU19" s="27">
        <v>0</v>
      </c>
      <c r="DW19" s="27">
        <v>0</v>
      </c>
      <c r="DY19" s="27">
        <v>0</v>
      </c>
      <c r="EA19" s="27">
        <v>0</v>
      </c>
      <c r="EC19" s="27">
        <v>0</v>
      </c>
      <c r="EE19" s="27">
        <v>0</v>
      </c>
      <c r="EG19" s="27">
        <v>1</v>
      </c>
      <c r="EH19" t="s">
        <v>629</v>
      </c>
      <c r="EI19" s="27">
        <v>0.5</v>
      </c>
      <c r="EJ19" s="2" t="s">
        <v>630</v>
      </c>
      <c r="EK19">
        <v>1</v>
      </c>
      <c r="EM19" t="s">
        <v>622</v>
      </c>
      <c r="EN19" s="27">
        <v>0</v>
      </c>
      <c r="EO19" t="s">
        <v>242</v>
      </c>
      <c r="EP19" t="s">
        <v>242</v>
      </c>
      <c r="ES19" t="s">
        <v>242</v>
      </c>
      <c r="ET19" t="s">
        <v>242</v>
      </c>
      <c r="EV19" s="27">
        <v>0</v>
      </c>
      <c r="EW19" t="s">
        <v>242</v>
      </c>
      <c r="EY19" s="27">
        <v>0</v>
      </c>
      <c r="EZ19" t="s">
        <v>242</v>
      </c>
      <c r="FB19" s="27">
        <v>0</v>
      </c>
      <c r="FC19" t="s">
        <v>242</v>
      </c>
      <c r="FE19" s="27">
        <v>0</v>
      </c>
      <c r="FF19" t="s">
        <v>242</v>
      </c>
    </row>
    <row r="20" spans="1:163" ht="15" hidden="1" customHeight="1" x14ac:dyDescent="0.2">
      <c r="A20">
        <v>19</v>
      </c>
      <c r="B20">
        <v>19</v>
      </c>
      <c r="C20" s="1">
        <v>44540.434027777781</v>
      </c>
      <c r="D20" s="1">
        <v>44544.794444444444</v>
      </c>
      <c r="E20">
        <v>0</v>
      </c>
      <c r="F20" t="s">
        <v>469</v>
      </c>
      <c r="G20">
        <v>100</v>
      </c>
      <c r="H20">
        <v>376747</v>
      </c>
      <c r="I20">
        <v>1</v>
      </c>
      <c r="J20" s="1">
        <v>44544.794444444444</v>
      </c>
      <c r="K20" t="s">
        <v>636</v>
      </c>
      <c r="L20" t="s">
        <v>242</v>
      </c>
      <c r="M20" t="s">
        <v>242</v>
      </c>
      <c r="N20" t="s">
        <v>637</v>
      </c>
      <c r="O20" t="s">
        <v>638</v>
      </c>
      <c r="P20">
        <v>32.106994630000003</v>
      </c>
      <c r="Q20">
        <v>-81.249900819999993</v>
      </c>
      <c r="R20" t="s">
        <v>245</v>
      </c>
      <c r="S20" t="s">
        <v>246</v>
      </c>
      <c r="T20" t="s">
        <v>639</v>
      </c>
      <c r="U20" t="s">
        <v>640</v>
      </c>
      <c r="V20">
        <v>49560105</v>
      </c>
      <c r="W20">
        <v>4925</v>
      </c>
      <c r="X20" t="s">
        <v>490</v>
      </c>
      <c r="Y20" t="s">
        <v>641</v>
      </c>
      <c r="Z20">
        <v>2020</v>
      </c>
      <c r="AA20">
        <v>0</v>
      </c>
      <c r="AD20">
        <v>14</v>
      </c>
      <c r="AE20">
        <v>1</v>
      </c>
      <c r="AG20" t="s">
        <v>642</v>
      </c>
      <c r="AH20" s="27">
        <v>1</v>
      </c>
      <c r="AI20">
        <v>7</v>
      </c>
      <c r="AJ20" s="27">
        <v>0</v>
      </c>
      <c r="AK20" t="s">
        <v>242</v>
      </c>
      <c r="AL20" s="27">
        <v>1</v>
      </c>
      <c r="AM20">
        <v>4</v>
      </c>
      <c r="AN20" t="s">
        <v>643</v>
      </c>
      <c r="AO20">
        <v>3</v>
      </c>
      <c r="AR20" s="27">
        <v>1</v>
      </c>
      <c r="AS20">
        <v>11</v>
      </c>
      <c r="AT20" s="21">
        <f t="shared" si="0"/>
        <v>78.571428571428569</v>
      </c>
      <c r="AU20">
        <v>3</v>
      </c>
      <c r="AX20" s="27">
        <v>1</v>
      </c>
      <c r="AY20">
        <v>11</v>
      </c>
      <c r="AZ20" s="21">
        <f t="shared" si="1"/>
        <v>78.571428571428569</v>
      </c>
      <c r="BA20">
        <v>1</v>
      </c>
      <c r="BD20" s="27">
        <v>1</v>
      </c>
      <c r="BG20">
        <v>3</v>
      </c>
      <c r="BJ20" s="27">
        <v>1</v>
      </c>
      <c r="BK20">
        <v>3</v>
      </c>
      <c r="BN20" s="27">
        <v>1</v>
      </c>
      <c r="BO20">
        <v>3</v>
      </c>
      <c r="BP20" s="21">
        <f t="shared" si="2"/>
        <v>21.428571428571427</v>
      </c>
      <c r="BR20">
        <v>3</v>
      </c>
      <c r="BU20" s="27">
        <v>0</v>
      </c>
      <c r="BV20" s="24" t="s">
        <v>242</v>
      </c>
      <c r="BW20" s="21" t="s">
        <v>242</v>
      </c>
      <c r="BX20" t="s">
        <v>242</v>
      </c>
      <c r="BY20" t="s">
        <v>242</v>
      </c>
      <c r="CB20" s="27">
        <v>0</v>
      </c>
      <c r="CD20" t="s">
        <v>242</v>
      </c>
      <c r="CE20" t="s">
        <v>242</v>
      </c>
      <c r="CG20" s="27">
        <v>0</v>
      </c>
      <c r="CI20" t="s">
        <v>242</v>
      </c>
      <c r="CL20" s="27">
        <v>0</v>
      </c>
      <c r="CM20" s="27">
        <v>0.5</v>
      </c>
      <c r="CN20" t="s">
        <v>242</v>
      </c>
      <c r="CO20">
        <v>100</v>
      </c>
      <c r="CP20" t="s">
        <v>242</v>
      </c>
      <c r="CQ20" t="s">
        <v>644</v>
      </c>
      <c r="CS20" s="27">
        <v>1</v>
      </c>
      <c r="CT20" t="s">
        <v>645</v>
      </c>
      <c r="CU20">
        <v>1</v>
      </c>
      <c r="CX20" s="27">
        <v>0</v>
      </c>
      <c r="CY20" t="s">
        <v>242</v>
      </c>
      <c r="CZ20" t="s">
        <v>242</v>
      </c>
      <c r="DB20" s="27">
        <v>0</v>
      </c>
      <c r="DC20" t="s">
        <v>242</v>
      </c>
      <c r="DD20" t="s">
        <v>242</v>
      </c>
      <c r="DF20" t="s">
        <v>242</v>
      </c>
      <c r="DG20" t="s">
        <v>242</v>
      </c>
      <c r="DH20" t="s">
        <v>242</v>
      </c>
      <c r="DJ20" s="27">
        <v>0</v>
      </c>
      <c r="DK20" t="s">
        <v>242</v>
      </c>
      <c r="DL20" t="s">
        <v>242</v>
      </c>
      <c r="DN20" t="s">
        <v>242</v>
      </c>
      <c r="DQ20" s="27">
        <v>1</v>
      </c>
      <c r="DR20" t="s">
        <v>646</v>
      </c>
      <c r="DS20" s="27">
        <v>0</v>
      </c>
      <c r="DU20" s="27">
        <v>0</v>
      </c>
      <c r="DW20" s="27">
        <v>1</v>
      </c>
      <c r="DX20" t="s">
        <v>647</v>
      </c>
      <c r="DY20" s="27">
        <v>0</v>
      </c>
      <c r="EA20" s="27">
        <v>0</v>
      </c>
      <c r="EC20" s="27">
        <v>0</v>
      </c>
      <c r="EE20" s="27">
        <v>0</v>
      </c>
      <c r="EG20" s="27">
        <v>0</v>
      </c>
      <c r="EI20" s="27">
        <v>1</v>
      </c>
      <c r="EJ20" t="s">
        <v>648</v>
      </c>
      <c r="EK20">
        <v>1</v>
      </c>
      <c r="EN20" s="27">
        <v>0</v>
      </c>
      <c r="EO20" t="s">
        <v>242</v>
      </c>
      <c r="EP20" t="s">
        <v>242</v>
      </c>
      <c r="ES20" t="s">
        <v>242</v>
      </c>
      <c r="ET20" t="s">
        <v>242</v>
      </c>
      <c r="EV20" s="27">
        <v>0</v>
      </c>
      <c r="EW20" t="s">
        <v>242</v>
      </c>
      <c r="EY20" s="27">
        <v>0</v>
      </c>
      <c r="EZ20" t="s">
        <v>242</v>
      </c>
      <c r="FB20" s="27">
        <v>0</v>
      </c>
      <c r="FC20" t="s">
        <v>242</v>
      </c>
      <c r="FE20" s="27">
        <v>0</v>
      </c>
      <c r="FF20" t="s">
        <v>242</v>
      </c>
    </row>
    <row r="21" spans="1:163" ht="15" customHeight="1" x14ac:dyDescent="0.2">
      <c r="A21">
        <v>20</v>
      </c>
      <c r="B21">
        <v>20</v>
      </c>
      <c r="C21" s="1">
        <v>44544.796527777777</v>
      </c>
      <c r="D21" s="1">
        <v>44545.45416666667</v>
      </c>
      <c r="E21">
        <v>0</v>
      </c>
      <c r="F21" t="s">
        <v>653</v>
      </c>
      <c r="G21">
        <v>100</v>
      </c>
      <c r="H21">
        <v>56805</v>
      </c>
      <c r="I21">
        <v>1</v>
      </c>
      <c r="J21" s="1">
        <v>44545.45416666667</v>
      </c>
      <c r="K21" t="s">
        <v>654</v>
      </c>
      <c r="L21" t="s">
        <v>242</v>
      </c>
      <c r="M21" t="s">
        <v>242</v>
      </c>
      <c r="N21" t="s">
        <v>655</v>
      </c>
      <c r="O21" t="s">
        <v>656</v>
      </c>
      <c r="P21">
        <v>32.106994630000003</v>
      </c>
      <c r="Q21">
        <v>-81.249900819999993</v>
      </c>
      <c r="R21" t="s">
        <v>245</v>
      </c>
      <c r="S21" t="s">
        <v>246</v>
      </c>
      <c r="T21" t="s">
        <v>657</v>
      </c>
      <c r="U21" t="s">
        <v>658</v>
      </c>
      <c r="V21">
        <v>53484101</v>
      </c>
      <c r="W21">
        <v>6798</v>
      </c>
      <c r="X21" t="s">
        <v>659</v>
      </c>
      <c r="Y21" t="s">
        <v>660</v>
      </c>
      <c r="Z21">
        <v>2020</v>
      </c>
      <c r="AA21">
        <v>0</v>
      </c>
      <c r="AD21">
        <v>10</v>
      </c>
      <c r="AE21">
        <v>3</v>
      </c>
      <c r="AG21" t="s">
        <v>661</v>
      </c>
      <c r="AH21" s="27">
        <v>1</v>
      </c>
      <c r="AI21">
        <v>10</v>
      </c>
      <c r="AJ21" s="27">
        <v>0</v>
      </c>
      <c r="AK21" t="s">
        <v>242</v>
      </c>
      <c r="AL21" s="27">
        <v>0</v>
      </c>
      <c r="AM21" t="s">
        <v>242</v>
      </c>
      <c r="AN21" t="s">
        <v>662</v>
      </c>
      <c r="AO21">
        <v>3</v>
      </c>
      <c r="AR21" s="27">
        <v>1</v>
      </c>
      <c r="AS21">
        <v>9</v>
      </c>
      <c r="AT21" s="21">
        <f t="shared" si="0"/>
        <v>90</v>
      </c>
      <c r="AU21">
        <v>3</v>
      </c>
      <c r="AX21" s="27">
        <v>1</v>
      </c>
      <c r="AY21">
        <v>9</v>
      </c>
      <c r="AZ21" s="21">
        <f t="shared" si="1"/>
        <v>90</v>
      </c>
      <c r="BA21">
        <v>3</v>
      </c>
      <c r="BD21" s="27">
        <v>1</v>
      </c>
      <c r="BG21">
        <v>3</v>
      </c>
      <c r="BJ21" s="27">
        <v>1</v>
      </c>
      <c r="BK21">
        <v>3</v>
      </c>
      <c r="BN21" s="27">
        <v>1</v>
      </c>
      <c r="BO21">
        <v>2</v>
      </c>
      <c r="BP21" s="21">
        <f t="shared" si="2"/>
        <v>20</v>
      </c>
      <c r="BR21">
        <v>3</v>
      </c>
      <c r="BU21" s="27">
        <v>0</v>
      </c>
      <c r="BV21" s="24" t="s">
        <v>242</v>
      </c>
      <c r="BW21" s="21" t="s">
        <v>242</v>
      </c>
      <c r="BX21" t="s">
        <v>242</v>
      </c>
      <c r="BY21" t="s">
        <v>242</v>
      </c>
      <c r="CB21" s="27">
        <v>0</v>
      </c>
      <c r="CD21" t="s">
        <v>242</v>
      </c>
      <c r="CE21" t="s">
        <v>242</v>
      </c>
      <c r="CG21" s="27">
        <v>1</v>
      </c>
      <c r="CH21" t="s">
        <v>663</v>
      </c>
      <c r="CI21">
        <v>1</v>
      </c>
      <c r="CK21" t="s">
        <v>664</v>
      </c>
      <c r="CL21" s="27">
        <v>1</v>
      </c>
      <c r="CM21" s="27">
        <v>0.5</v>
      </c>
      <c r="CN21" t="s">
        <v>242</v>
      </c>
      <c r="CO21">
        <v>100</v>
      </c>
      <c r="CP21" t="s">
        <v>242</v>
      </c>
      <c r="CQ21" t="s">
        <v>665</v>
      </c>
      <c r="CS21" s="27">
        <v>1</v>
      </c>
      <c r="CT21" s="2" t="s">
        <v>666</v>
      </c>
      <c r="CU21">
        <v>1</v>
      </c>
      <c r="CX21" s="27">
        <v>1</v>
      </c>
      <c r="CY21">
        <v>19280</v>
      </c>
      <c r="CZ21">
        <v>2</v>
      </c>
      <c r="DB21" s="27">
        <v>1</v>
      </c>
      <c r="DC21" t="s">
        <v>242</v>
      </c>
      <c r="DD21" t="s">
        <v>242</v>
      </c>
      <c r="DF21" t="s">
        <v>242</v>
      </c>
      <c r="DG21">
        <v>49548</v>
      </c>
      <c r="DH21">
        <v>2</v>
      </c>
      <c r="DJ21" s="27">
        <v>1</v>
      </c>
      <c r="DK21">
        <v>5268</v>
      </c>
      <c r="DL21">
        <v>2</v>
      </c>
      <c r="DN21">
        <v>1</v>
      </c>
      <c r="DQ21" s="27">
        <v>1</v>
      </c>
      <c r="DR21" s="2" t="s">
        <v>667</v>
      </c>
      <c r="DS21" s="27">
        <v>1</v>
      </c>
      <c r="DT21" t="s">
        <v>668</v>
      </c>
      <c r="DU21" s="27">
        <v>1</v>
      </c>
      <c r="DV21" s="2" t="s">
        <v>669</v>
      </c>
      <c r="DW21" s="27">
        <v>1</v>
      </c>
      <c r="DX21" s="2" t="s">
        <v>670</v>
      </c>
      <c r="DY21" s="27">
        <v>1</v>
      </c>
      <c r="DZ21" t="s">
        <v>671</v>
      </c>
      <c r="EA21" s="27">
        <v>1</v>
      </c>
      <c r="EB21" t="s">
        <v>672</v>
      </c>
      <c r="EC21" s="27">
        <v>1</v>
      </c>
      <c r="ED21" t="s">
        <v>673</v>
      </c>
      <c r="EE21" s="27">
        <v>1</v>
      </c>
      <c r="EF21" t="s">
        <v>674</v>
      </c>
      <c r="EG21" s="27">
        <v>1</v>
      </c>
      <c r="EH21" t="s">
        <v>675</v>
      </c>
      <c r="EI21" s="27">
        <v>1</v>
      </c>
      <c r="EJ21" t="s">
        <v>676</v>
      </c>
      <c r="EK21">
        <v>4</v>
      </c>
      <c r="EM21" t="s">
        <v>677</v>
      </c>
      <c r="EN21" s="27">
        <v>0</v>
      </c>
      <c r="EO21" t="s">
        <v>242</v>
      </c>
      <c r="EP21" t="s">
        <v>242</v>
      </c>
      <c r="ES21" t="s">
        <v>242</v>
      </c>
      <c r="ET21" t="s">
        <v>242</v>
      </c>
      <c r="EV21" s="27">
        <v>0</v>
      </c>
      <c r="EW21" t="s">
        <v>242</v>
      </c>
      <c r="EY21" s="27">
        <v>0</v>
      </c>
      <c r="EZ21" t="s">
        <v>242</v>
      </c>
      <c r="FB21" s="27">
        <v>1</v>
      </c>
      <c r="FC21">
        <v>12531.636710000001</v>
      </c>
      <c r="FD21">
        <v>3310508</v>
      </c>
      <c r="FE21" s="27">
        <v>0</v>
      </c>
      <c r="FF21" t="s">
        <v>242</v>
      </c>
    </row>
    <row r="22" spans="1:163" ht="15" customHeight="1" x14ac:dyDescent="0.2">
      <c r="A22">
        <v>21</v>
      </c>
      <c r="B22">
        <v>21</v>
      </c>
      <c r="C22" s="1">
        <v>44545.455555555556</v>
      </c>
      <c r="D22" s="1">
        <v>44546.598611111112</v>
      </c>
      <c r="E22">
        <v>0</v>
      </c>
      <c r="F22" t="s">
        <v>653</v>
      </c>
      <c r="G22">
        <v>100</v>
      </c>
      <c r="H22">
        <v>98713</v>
      </c>
      <c r="I22">
        <v>1</v>
      </c>
      <c r="J22" s="1">
        <v>44546.598611111112</v>
      </c>
      <c r="K22" t="s">
        <v>682</v>
      </c>
      <c r="L22" t="s">
        <v>242</v>
      </c>
      <c r="M22" t="s">
        <v>242</v>
      </c>
      <c r="N22" t="s">
        <v>683</v>
      </c>
      <c r="O22" t="s">
        <v>684</v>
      </c>
      <c r="P22">
        <v>32.106994630000003</v>
      </c>
      <c r="Q22">
        <v>-81.249900819999993</v>
      </c>
      <c r="R22" t="s">
        <v>245</v>
      </c>
      <c r="S22" t="s">
        <v>246</v>
      </c>
      <c r="T22" t="s">
        <v>685</v>
      </c>
      <c r="U22" t="s">
        <v>686</v>
      </c>
      <c r="V22">
        <v>53611109</v>
      </c>
      <c r="W22">
        <v>2759</v>
      </c>
      <c r="X22" t="s">
        <v>418</v>
      </c>
      <c r="Y22" t="s">
        <v>687</v>
      </c>
      <c r="Z22">
        <v>2020</v>
      </c>
      <c r="AA22">
        <v>0</v>
      </c>
      <c r="AD22">
        <v>9</v>
      </c>
      <c r="AE22">
        <v>3</v>
      </c>
      <c r="AG22" t="s">
        <v>688</v>
      </c>
      <c r="AH22" s="27">
        <v>1</v>
      </c>
      <c r="AI22">
        <v>3</v>
      </c>
      <c r="AJ22" s="27">
        <v>0</v>
      </c>
      <c r="AK22" t="s">
        <v>242</v>
      </c>
      <c r="AL22" s="27">
        <v>0</v>
      </c>
      <c r="AM22" t="s">
        <v>242</v>
      </c>
      <c r="AN22" t="s">
        <v>689</v>
      </c>
      <c r="AO22">
        <v>3</v>
      </c>
      <c r="AR22" s="27">
        <v>1</v>
      </c>
      <c r="AS22">
        <v>8</v>
      </c>
      <c r="AT22" s="21">
        <f t="shared" si="0"/>
        <v>88.888888888888886</v>
      </c>
      <c r="AU22">
        <v>3</v>
      </c>
      <c r="AX22" s="27">
        <v>1</v>
      </c>
      <c r="AY22">
        <v>8</v>
      </c>
      <c r="AZ22" s="21">
        <f t="shared" si="1"/>
        <v>88.888888888888886</v>
      </c>
      <c r="BA22">
        <v>3</v>
      </c>
      <c r="BD22" s="27">
        <v>1</v>
      </c>
      <c r="BE22">
        <v>9.2219999999999995</v>
      </c>
      <c r="BG22">
        <v>3</v>
      </c>
      <c r="BJ22" s="27">
        <v>1</v>
      </c>
      <c r="BK22">
        <v>3</v>
      </c>
      <c r="BN22" s="27">
        <v>1</v>
      </c>
      <c r="BO22">
        <v>2</v>
      </c>
      <c r="BP22" s="21">
        <f t="shared" si="2"/>
        <v>22.222222222222221</v>
      </c>
      <c r="BR22">
        <v>3</v>
      </c>
      <c r="BU22" s="27">
        <v>1</v>
      </c>
      <c r="BV22">
        <v>2</v>
      </c>
      <c r="BW22" s="21">
        <f t="shared" si="3"/>
        <v>22.222222222222221</v>
      </c>
      <c r="BX22">
        <v>2</v>
      </c>
      <c r="BY22">
        <v>3</v>
      </c>
      <c r="CB22" s="27">
        <v>0</v>
      </c>
      <c r="CD22" t="s">
        <v>242</v>
      </c>
      <c r="CE22" t="s">
        <v>242</v>
      </c>
      <c r="CG22" s="27">
        <v>1</v>
      </c>
      <c r="CH22" t="s">
        <v>690</v>
      </c>
      <c r="CI22">
        <v>1</v>
      </c>
      <c r="CK22" t="s">
        <v>691</v>
      </c>
      <c r="CL22" s="27">
        <v>1</v>
      </c>
      <c r="CM22" s="27">
        <v>0.5</v>
      </c>
      <c r="CN22" t="s">
        <v>242</v>
      </c>
      <c r="CO22">
        <v>100</v>
      </c>
      <c r="CP22" t="s">
        <v>242</v>
      </c>
      <c r="CQ22" t="s">
        <v>692</v>
      </c>
      <c r="CS22" s="27">
        <v>1</v>
      </c>
      <c r="CT22" t="s">
        <v>693</v>
      </c>
      <c r="CU22">
        <v>1</v>
      </c>
      <c r="CX22" s="27">
        <v>1</v>
      </c>
      <c r="CY22">
        <v>195629</v>
      </c>
      <c r="CZ22">
        <v>2</v>
      </c>
      <c r="DB22" s="27">
        <v>1</v>
      </c>
      <c r="DC22">
        <v>278295</v>
      </c>
      <c r="DD22">
        <v>2</v>
      </c>
      <c r="DE22">
        <v>405344</v>
      </c>
      <c r="DF22">
        <v>2</v>
      </c>
      <c r="DG22" t="s">
        <v>242</v>
      </c>
      <c r="DH22" t="s">
        <v>242</v>
      </c>
      <c r="DJ22" s="27">
        <v>1</v>
      </c>
      <c r="DK22">
        <v>3321576.91</v>
      </c>
      <c r="DL22">
        <v>2</v>
      </c>
      <c r="DN22">
        <v>4</v>
      </c>
      <c r="DP22" t="s">
        <v>694</v>
      </c>
      <c r="DQ22" s="27">
        <v>1</v>
      </c>
      <c r="DR22" t="s">
        <v>695</v>
      </c>
      <c r="DS22" s="27">
        <v>1</v>
      </c>
      <c r="DT22" t="s">
        <v>696</v>
      </c>
      <c r="DU22" s="27">
        <v>1</v>
      </c>
      <c r="DV22" s="2" t="s">
        <v>697</v>
      </c>
      <c r="DW22" s="27">
        <v>1</v>
      </c>
      <c r="DX22" s="2" t="s">
        <v>698</v>
      </c>
      <c r="DY22" s="27">
        <v>1</v>
      </c>
      <c r="DZ22" t="s">
        <v>699</v>
      </c>
      <c r="EA22" s="27">
        <v>1</v>
      </c>
      <c r="EB22" s="2" t="s">
        <v>700</v>
      </c>
      <c r="EC22" s="27">
        <v>1</v>
      </c>
      <c r="ED22" s="2" t="s">
        <v>700</v>
      </c>
      <c r="EE22" s="27">
        <v>1</v>
      </c>
      <c r="EF22" t="s">
        <v>701</v>
      </c>
      <c r="EG22" s="27">
        <v>1</v>
      </c>
      <c r="EH22" t="s">
        <v>702</v>
      </c>
      <c r="EI22" s="27">
        <v>1</v>
      </c>
      <c r="EJ22" t="s">
        <v>703</v>
      </c>
      <c r="EK22">
        <v>3</v>
      </c>
      <c r="EN22" s="27">
        <v>0</v>
      </c>
      <c r="EO22" t="s">
        <v>242</v>
      </c>
      <c r="EP22" t="s">
        <v>242</v>
      </c>
      <c r="ES22" t="s">
        <v>242</v>
      </c>
      <c r="ET22" t="s">
        <v>242</v>
      </c>
      <c r="EV22" s="27">
        <v>1</v>
      </c>
      <c r="EW22">
        <v>1684.5082440000001</v>
      </c>
      <c r="EX22">
        <v>445000000</v>
      </c>
      <c r="EY22" s="27">
        <v>0</v>
      </c>
      <c r="EZ22" t="s">
        <v>242</v>
      </c>
      <c r="FB22" s="27">
        <v>0</v>
      </c>
      <c r="FC22" t="s">
        <v>242</v>
      </c>
      <c r="FE22" s="27">
        <v>0</v>
      </c>
      <c r="FF22" t="s">
        <v>242</v>
      </c>
    </row>
    <row r="23" spans="1:163" ht="15" customHeight="1" x14ac:dyDescent="0.2">
      <c r="A23">
        <v>22</v>
      </c>
      <c r="B23">
        <v>22</v>
      </c>
      <c r="C23" s="1">
        <v>44534.663194444445</v>
      </c>
      <c r="D23" s="1">
        <v>44562.709722222222</v>
      </c>
      <c r="E23">
        <v>0</v>
      </c>
      <c r="F23" t="s">
        <v>706</v>
      </c>
      <c r="G23">
        <v>100</v>
      </c>
      <c r="H23">
        <v>2423188</v>
      </c>
      <c r="I23">
        <v>1</v>
      </c>
      <c r="J23" s="1">
        <v>44562.709722222222</v>
      </c>
      <c r="K23" t="s">
        <v>707</v>
      </c>
      <c r="L23" t="s">
        <v>242</v>
      </c>
      <c r="M23" t="s">
        <v>242</v>
      </c>
      <c r="N23" t="s">
        <v>708</v>
      </c>
      <c r="O23" t="s">
        <v>709</v>
      </c>
      <c r="P23">
        <v>40.764099119999997</v>
      </c>
      <c r="Q23">
        <v>-74.165397639999995</v>
      </c>
      <c r="R23" t="s">
        <v>245</v>
      </c>
      <c r="S23" t="s">
        <v>246</v>
      </c>
      <c r="T23" t="s">
        <v>710</v>
      </c>
      <c r="U23" t="s">
        <v>711</v>
      </c>
      <c r="V23" t="s">
        <v>712</v>
      </c>
      <c r="W23">
        <v>5113</v>
      </c>
      <c r="X23" t="s">
        <v>418</v>
      </c>
      <c r="Y23" t="s">
        <v>713</v>
      </c>
      <c r="Z23">
        <v>2021</v>
      </c>
      <c r="AA23">
        <v>1</v>
      </c>
      <c r="AB23">
        <v>9</v>
      </c>
      <c r="AD23">
        <v>11</v>
      </c>
      <c r="AE23">
        <v>3</v>
      </c>
      <c r="AG23" t="s">
        <v>714</v>
      </c>
      <c r="AH23" s="27">
        <v>1</v>
      </c>
      <c r="AI23">
        <v>6</v>
      </c>
      <c r="AJ23" s="27">
        <v>1</v>
      </c>
      <c r="AK23">
        <v>2</v>
      </c>
      <c r="AL23" s="27">
        <v>0</v>
      </c>
      <c r="AM23" t="s">
        <v>242</v>
      </c>
      <c r="AO23" t="s">
        <v>242</v>
      </c>
      <c r="AR23" s="27">
        <v>1</v>
      </c>
      <c r="AS23">
        <v>10</v>
      </c>
      <c r="AT23" s="21">
        <f t="shared" si="0"/>
        <v>90.909090909090907</v>
      </c>
      <c r="AU23">
        <v>2</v>
      </c>
      <c r="AW23" t="s">
        <v>715</v>
      </c>
      <c r="AX23" s="27">
        <v>1</v>
      </c>
      <c r="AY23">
        <v>10</v>
      </c>
      <c r="AZ23" s="21">
        <f t="shared" si="1"/>
        <v>90.909090909090907</v>
      </c>
      <c r="BA23">
        <v>2</v>
      </c>
      <c r="BC23" t="s">
        <v>715</v>
      </c>
      <c r="BD23" s="27">
        <v>1</v>
      </c>
      <c r="BE23">
        <v>5.5</v>
      </c>
      <c r="BG23">
        <v>3</v>
      </c>
      <c r="BI23" t="s">
        <v>714</v>
      </c>
      <c r="BJ23" s="27">
        <v>1</v>
      </c>
      <c r="BK23">
        <v>2</v>
      </c>
      <c r="BM23" t="s">
        <v>715</v>
      </c>
      <c r="BN23" s="27">
        <v>1</v>
      </c>
      <c r="BO23">
        <v>3</v>
      </c>
      <c r="BP23" s="21">
        <f t="shared" si="2"/>
        <v>27.27272727272727</v>
      </c>
      <c r="BR23">
        <v>2</v>
      </c>
      <c r="BT23" t="s">
        <v>715</v>
      </c>
      <c r="BU23" s="27">
        <v>0.5</v>
      </c>
      <c r="BV23">
        <v>5</v>
      </c>
      <c r="BW23" s="21">
        <f t="shared" si="3"/>
        <v>45.454545454545453</v>
      </c>
      <c r="BX23">
        <v>2</v>
      </c>
      <c r="BY23">
        <v>3</v>
      </c>
      <c r="CA23" t="s">
        <v>714</v>
      </c>
      <c r="CB23" s="27">
        <v>0</v>
      </c>
      <c r="CD23" t="s">
        <v>242</v>
      </c>
      <c r="CE23" t="s">
        <v>242</v>
      </c>
      <c r="CG23" s="27">
        <v>1</v>
      </c>
      <c r="CH23" t="s">
        <v>716</v>
      </c>
      <c r="CI23">
        <v>1</v>
      </c>
      <c r="CK23" t="s">
        <v>717</v>
      </c>
      <c r="CL23" s="27">
        <v>1</v>
      </c>
      <c r="CM23" s="27">
        <v>0</v>
      </c>
      <c r="CN23" t="s">
        <v>242</v>
      </c>
      <c r="CO23" t="s">
        <v>242</v>
      </c>
      <c r="CP23" t="s">
        <v>242</v>
      </c>
      <c r="CS23" s="27">
        <v>1</v>
      </c>
      <c r="CT23" s="2" t="s">
        <v>718</v>
      </c>
      <c r="CU23">
        <v>2</v>
      </c>
      <c r="CW23" t="s">
        <v>719</v>
      </c>
      <c r="CX23" s="27">
        <v>1</v>
      </c>
      <c r="CY23">
        <v>529192</v>
      </c>
      <c r="CZ23">
        <v>2</v>
      </c>
      <c r="DB23" s="27">
        <v>1</v>
      </c>
      <c r="DC23" t="s">
        <v>242</v>
      </c>
      <c r="DD23" t="s">
        <v>242</v>
      </c>
      <c r="DF23" t="s">
        <v>242</v>
      </c>
      <c r="DG23">
        <v>1432082</v>
      </c>
      <c r="DH23">
        <v>2</v>
      </c>
      <c r="DJ23" s="27">
        <v>1</v>
      </c>
      <c r="DK23">
        <v>9825906</v>
      </c>
      <c r="DL23">
        <v>2</v>
      </c>
      <c r="DN23">
        <v>1</v>
      </c>
      <c r="DP23" t="s">
        <v>717</v>
      </c>
      <c r="DQ23" s="27">
        <v>0</v>
      </c>
      <c r="DS23" s="27">
        <v>0</v>
      </c>
      <c r="DU23" s="27">
        <v>1</v>
      </c>
      <c r="DV23" s="2" t="s">
        <v>720</v>
      </c>
      <c r="DW23" s="27">
        <v>0</v>
      </c>
      <c r="DY23" s="27">
        <v>0</v>
      </c>
      <c r="EA23" s="27">
        <v>0.5</v>
      </c>
      <c r="EC23" s="27">
        <v>0</v>
      </c>
      <c r="EE23" s="27">
        <v>0</v>
      </c>
      <c r="EG23" s="27">
        <v>1</v>
      </c>
      <c r="EH23" t="s">
        <v>721</v>
      </c>
      <c r="EI23" s="27">
        <v>1</v>
      </c>
      <c r="EJ23" t="s">
        <v>722</v>
      </c>
      <c r="EK23">
        <v>1</v>
      </c>
      <c r="EM23" t="s">
        <v>723</v>
      </c>
      <c r="EN23" s="27">
        <v>0</v>
      </c>
      <c r="EO23" t="s">
        <v>242</v>
      </c>
      <c r="EP23" t="s">
        <v>242</v>
      </c>
      <c r="ES23" t="s">
        <v>242</v>
      </c>
      <c r="ET23" t="s">
        <v>242</v>
      </c>
      <c r="EV23" s="27">
        <v>1</v>
      </c>
      <c r="EW23">
        <v>6738.09</v>
      </c>
      <c r="EX23" t="s">
        <v>724</v>
      </c>
      <c r="EY23" s="27">
        <v>1</v>
      </c>
      <c r="EZ23">
        <v>13</v>
      </c>
      <c r="FB23" s="27">
        <v>1</v>
      </c>
      <c r="FC23">
        <v>1298.9000000000001</v>
      </c>
      <c r="FD23" t="s">
        <v>725</v>
      </c>
      <c r="FE23" s="27">
        <v>1</v>
      </c>
      <c r="FF23">
        <v>5</v>
      </c>
    </row>
    <row r="24" spans="1:163" ht="15" customHeight="1" x14ac:dyDescent="0.2">
      <c r="A24" s="10">
        <v>23</v>
      </c>
      <c r="B24">
        <v>23</v>
      </c>
      <c r="C24" s="1">
        <v>44546.602777777778</v>
      </c>
      <c r="D24" s="1">
        <v>44564.523611111108</v>
      </c>
      <c r="E24">
        <v>0</v>
      </c>
      <c r="F24" t="s">
        <v>653</v>
      </c>
      <c r="G24">
        <v>100</v>
      </c>
      <c r="H24">
        <v>1548353</v>
      </c>
      <c r="I24">
        <v>1</v>
      </c>
      <c r="J24" s="1">
        <v>44564.523611111108</v>
      </c>
      <c r="K24" t="s">
        <v>727</v>
      </c>
      <c r="L24" t="s">
        <v>242</v>
      </c>
      <c r="M24" t="s">
        <v>242</v>
      </c>
      <c r="N24" t="s">
        <v>728</v>
      </c>
      <c r="O24" t="s">
        <v>729</v>
      </c>
      <c r="P24">
        <v>32.153900149999998</v>
      </c>
      <c r="Q24">
        <v>-81.153396610000001</v>
      </c>
      <c r="R24" t="s">
        <v>245</v>
      </c>
      <c r="S24" t="s">
        <v>246</v>
      </c>
      <c r="T24" s="10" t="s">
        <v>730</v>
      </c>
      <c r="U24" t="s">
        <v>731</v>
      </c>
      <c r="V24">
        <v>53332102</v>
      </c>
      <c r="W24">
        <v>5531</v>
      </c>
      <c r="X24" s="10" t="s">
        <v>271</v>
      </c>
      <c r="Y24" s="10" t="s">
        <v>272</v>
      </c>
      <c r="Z24" s="10">
        <v>2021</v>
      </c>
      <c r="AA24" s="10">
        <v>0</v>
      </c>
      <c r="AD24" s="10">
        <v>10</v>
      </c>
      <c r="AE24">
        <v>3</v>
      </c>
      <c r="AG24" t="s">
        <v>732</v>
      </c>
      <c r="AH24" s="22">
        <v>1</v>
      </c>
      <c r="AI24" s="10">
        <v>4</v>
      </c>
      <c r="AJ24" s="22">
        <v>0</v>
      </c>
      <c r="AK24" s="10" t="s">
        <v>242</v>
      </c>
      <c r="AL24" s="22">
        <v>0</v>
      </c>
      <c r="AM24" s="10" t="s">
        <v>242</v>
      </c>
      <c r="AO24">
        <v>3</v>
      </c>
      <c r="AR24" s="22">
        <v>1</v>
      </c>
      <c r="AS24" s="10">
        <v>9</v>
      </c>
      <c r="AT24" s="21">
        <f t="shared" si="0"/>
        <v>90</v>
      </c>
      <c r="AU24">
        <v>3</v>
      </c>
      <c r="AX24" s="22">
        <v>1</v>
      </c>
      <c r="AY24" s="10">
        <v>9</v>
      </c>
      <c r="AZ24" s="21">
        <f t="shared" si="1"/>
        <v>90</v>
      </c>
      <c r="BA24">
        <v>3</v>
      </c>
      <c r="BD24" s="22">
        <v>1</v>
      </c>
      <c r="BE24" s="10"/>
      <c r="BF24" s="10"/>
      <c r="BG24">
        <v>3</v>
      </c>
      <c r="BJ24" s="22">
        <v>1</v>
      </c>
      <c r="BK24">
        <v>3</v>
      </c>
      <c r="BN24" s="22">
        <v>1</v>
      </c>
      <c r="BO24" s="10">
        <v>3</v>
      </c>
      <c r="BP24" s="21">
        <f t="shared" si="2"/>
        <v>30</v>
      </c>
      <c r="BQ24" s="10"/>
      <c r="BR24" s="10">
        <v>1</v>
      </c>
      <c r="BS24" s="10"/>
      <c r="BT24" s="10" t="s">
        <v>733</v>
      </c>
      <c r="BU24" s="22">
        <v>1</v>
      </c>
      <c r="BV24" s="10">
        <v>3</v>
      </c>
      <c r="BW24" s="21">
        <f t="shared" si="3"/>
        <v>30</v>
      </c>
      <c r="BX24" s="10">
        <v>2</v>
      </c>
      <c r="BY24" s="10">
        <v>1</v>
      </c>
      <c r="BZ24" s="10"/>
      <c r="CA24" s="10"/>
      <c r="CB24" s="22">
        <v>0</v>
      </c>
      <c r="CC24" s="10"/>
      <c r="CD24" s="10" t="s">
        <v>242</v>
      </c>
      <c r="CE24" s="10" t="s">
        <v>242</v>
      </c>
      <c r="CF24" s="10"/>
      <c r="CG24" s="22">
        <v>0</v>
      </c>
      <c r="CH24" s="10"/>
      <c r="CI24" s="10" t="s">
        <v>242</v>
      </c>
      <c r="CJ24" s="10"/>
      <c r="CK24" s="10"/>
      <c r="CL24" s="22">
        <v>0</v>
      </c>
      <c r="CM24" s="22">
        <v>0</v>
      </c>
      <c r="CN24" s="10" t="s">
        <v>242</v>
      </c>
      <c r="CO24" s="10" t="s">
        <v>242</v>
      </c>
      <c r="CP24" s="10" t="s">
        <v>242</v>
      </c>
      <c r="CQ24" s="10"/>
      <c r="CR24" s="10"/>
      <c r="CS24" s="22">
        <v>0</v>
      </c>
      <c r="CT24" s="10"/>
      <c r="CU24" s="10" t="s">
        <v>242</v>
      </c>
      <c r="CV24" s="10"/>
      <c r="CW24" s="10"/>
      <c r="CX24" s="22">
        <v>1</v>
      </c>
      <c r="CY24" s="10">
        <v>31365</v>
      </c>
      <c r="CZ24" s="10">
        <v>2</v>
      </c>
      <c r="DA24" s="10"/>
      <c r="DB24" s="22">
        <v>1</v>
      </c>
      <c r="DC24" s="10" t="s">
        <v>242</v>
      </c>
      <c r="DD24" s="10" t="s">
        <v>242</v>
      </c>
      <c r="DE24" s="10"/>
      <c r="DF24" s="10" t="s">
        <v>242</v>
      </c>
      <c r="DG24" s="10">
        <v>189672</v>
      </c>
      <c r="DH24" s="10">
        <v>2</v>
      </c>
      <c r="DI24" s="10"/>
      <c r="DJ24" s="22">
        <v>0</v>
      </c>
      <c r="DK24" s="10" t="s">
        <v>242</v>
      </c>
      <c r="DL24" s="10" t="s">
        <v>242</v>
      </c>
      <c r="DM24" s="10"/>
      <c r="DN24" s="10">
        <v>1</v>
      </c>
      <c r="DO24" s="10"/>
      <c r="DP24" s="10"/>
      <c r="DQ24" s="27">
        <v>1</v>
      </c>
      <c r="DR24" s="2" t="s">
        <v>734</v>
      </c>
      <c r="DS24" s="27">
        <v>1</v>
      </c>
      <c r="DT24" s="2" t="s">
        <v>735</v>
      </c>
      <c r="DU24" s="27">
        <v>0</v>
      </c>
      <c r="DW24" s="27">
        <v>1</v>
      </c>
      <c r="DX24" s="2" t="s">
        <v>736</v>
      </c>
      <c r="DY24" s="27">
        <v>0</v>
      </c>
      <c r="EA24" s="27">
        <v>0</v>
      </c>
      <c r="EC24" s="27">
        <v>0</v>
      </c>
      <c r="EE24" s="27">
        <v>0</v>
      </c>
      <c r="EG24" s="27">
        <v>1</v>
      </c>
      <c r="EH24" t="s">
        <v>737</v>
      </c>
      <c r="EI24" s="27">
        <v>1</v>
      </c>
      <c r="EJ24" t="s">
        <v>738</v>
      </c>
      <c r="EK24">
        <v>1</v>
      </c>
      <c r="EN24" s="22">
        <v>0</v>
      </c>
      <c r="EO24" s="10" t="s">
        <v>242</v>
      </c>
      <c r="EP24" s="10" t="s">
        <v>242</v>
      </c>
      <c r="EQ24" s="10"/>
      <c r="ER24" s="10"/>
      <c r="ES24" s="10" t="s">
        <v>242</v>
      </c>
      <c r="ET24" s="10" t="s">
        <v>242</v>
      </c>
      <c r="EU24" s="10"/>
      <c r="EV24" s="22">
        <v>0</v>
      </c>
      <c r="EW24" s="10" t="s">
        <v>242</v>
      </c>
      <c r="EX24" s="10"/>
      <c r="EY24" s="22">
        <v>0</v>
      </c>
      <c r="EZ24" s="10" t="s">
        <v>242</v>
      </c>
      <c r="FA24" s="10"/>
      <c r="FB24" s="22">
        <v>0</v>
      </c>
      <c r="FC24" s="10" t="s">
        <v>242</v>
      </c>
      <c r="FD24" s="10"/>
      <c r="FE24" s="22">
        <v>0</v>
      </c>
      <c r="FF24" s="10" t="s">
        <v>242</v>
      </c>
      <c r="FG24" s="10"/>
    </row>
    <row r="25" spans="1:163" ht="15" customHeight="1" x14ac:dyDescent="0.2">
      <c r="A25">
        <v>24</v>
      </c>
      <c r="B25">
        <v>24</v>
      </c>
      <c r="C25" s="1">
        <v>44564.523611111108</v>
      </c>
      <c r="D25" s="1">
        <v>44564.616666666669</v>
      </c>
      <c r="E25">
        <v>0</v>
      </c>
      <c r="F25" t="s">
        <v>653</v>
      </c>
      <c r="G25">
        <v>100</v>
      </c>
      <c r="H25">
        <v>8043</v>
      </c>
      <c r="I25">
        <v>1</v>
      </c>
      <c r="J25" s="1">
        <v>44564.616666666669</v>
      </c>
      <c r="K25" t="s">
        <v>742</v>
      </c>
      <c r="L25" t="s">
        <v>242</v>
      </c>
      <c r="M25" t="s">
        <v>242</v>
      </c>
      <c r="N25" t="s">
        <v>743</v>
      </c>
      <c r="O25" t="s">
        <v>744</v>
      </c>
      <c r="P25">
        <v>32.153900149999998</v>
      </c>
      <c r="Q25">
        <v>-81.153396610000001</v>
      </c>
      <c r="R25" t="s">
        <v>245</v>
      </c>
      <c r="S25" t="s">
        <v>246</v>
      </c>
      <c r="T25" t="s">
        <v>745</v>
      </c>
      <c r="U25" t="s">
        <v>746</v>
      </c>
      <c r="V25">
        <v>58498106</v>
      </c>
      <c r="W25">
        <v>3089</v>
      </c>
      <c r="X25" t="s">
        <v>418</v>
      </c>
      <c r="Y25" t="s">
        <v>687</v>
      </c>
      <c r="Z25">
        <v>2020</v>
      </c>
      <c r="AA25">
        <v>0</v>
      </c>
      <c r="AD25">
        <v>11</v>
      </c>
      <c r="AE25">
        <v>3</v>
      </c>
      <c r="AG25" t="s">
        <v>747</v>
      </c>
      <c r="AH25" s="27">
        <v>1</v>
      </c>
      <c r="AI25">
        <v>11</v>
      </c>
      <c r="AJ25" s="27">
        <v>0</v>
      </c>
      <c r="AK25" t="s">
        <v>242</v>
      </c>
      <c r="AL25" s="27">
        <v>0</v>
      </c>
      <c r="AM25" t="s">
        <v>242</v>
      </c>
      <c r="AN25" t="s">
        <v>748</v>
      </c>
      <c r="AO25">
        <v>3</v>
      </c>
      <c r="AR25" s="27">
        <v>1</v>
      </c>
      <c r="AS25">
        <v>9</v>
      </c>
      <c r="AT25" s="21">
        <f t="shared" si="0"/>
        <v>81.818181818181827</v>
      </c>
      <c r="AU25">
        <v>3</v>
      </c>
      <c r="AX25" s="27">
        <v>1</v>
      </c>
      <c r="AY25">
        <v>9</v>
      </c>
      <c r="AZ25" s="21">
        <f t="shared" si="1"/>
        <v>81.818181818181827</v>
      </c>
      <c r="BA25">
        <v>3</v>
      </c>
      <c r="BD25" s="27">
        <v>1</v>
      </c>
      <c r="BE25">
        <v>6</v>
      </c>
      <c r="BG25">
        <v>3</v>
      </c>
      <c r="BJ25" s="27">
        <v>1</v>
      </c>
      <c r="BK25">
        <v>3</v>
      </c>
      <c r="BN25" s="27">
        <v>1</v>
      </c>
      <c r="BO25">
        <v>4</v>
      </c>
      <c r="BP25" s="21">
        <f t="shared" si="2"/>
        <v>36.363636363636367</v>
      </c>
      <c r="BR25">
        <v>3</v>
      </c>
      <c r="BU25" s="27">
        <v>1</v>
      </c>
      <c r="BV25">
        <v>4</v>
      </c>
      <c r="BW25" s="21">
        <f t="shared" si="3"/>
        <v>36.363636363636367</v>
      </c>
      <c r="BX25">
        <v>1</v>
      </c>
      <c r="BY25">
        <v>3</v>
      </c>
      <c r="CB25" s="27">
        <v>0</v>
      </c>
      <c r="CD25" t="s">
        <v>242</v>
      </c>
      <c r="CE25" t="s">
        <v>242</v>
      </c>
      <c r="CG25" s="27">
        <v>0</v>
      </c>
      <c r="CI25" t="s">
        <v>242</v>
      </c>
      <c r="CL25" s="27">
        <v>0</v>
      </c>
      <c r="CM25" s="27">
        <v>0</v>
      </c>
      <c r="CN25" t="s">
        <v>242</v>
      </c>
      <c r="CO25" t="s">
        <v>242</v>
      </c>
      <c r="CP25" t="s">
        <v>242</v>
      </c>
      <c r="CS25" s="27">
        <v>1</v>
      </c>
      <c r="CT25" t="s">
        <v>749</v>
      </c>
      <c r="CU25">
        <v>1</v>
      </c>
      <c r="CW25" t="s">
        <v>750</v>
      </c>
      <c r="CX25" s="27">
        <v>1</v>
      </c>
      <c r="CY25">
        <v>434670</v>
      </c>
      <c r="CZ25">
        <v>2</v>
      </c>
      <c r="DB25" s="27">
        <v>1</v>
      </c>
      <c r="DC25">
        <v>808272</v>
      </c>
      <c r="DD25">
        <v>2</v>
      </c>
      <c r="DF25" t="s">
        <v>242</v>
      </c>
      <c r="DG25" t="s">
        <v>242</v>
      </c>
      <c r="DH25" t="s">
        <v>242</v>
      </c>
      <c r="DJ25" s="27">
        <v>1</v>
      </c>
      <c r="DK25">
        <v>8636045</v>
      </c>
      <c r="DL25">
        <v>2</v>
      </c>
      <c r="DN25">
        <v>1</v>
      </c>
      <c r="DP25" t="s">
        <v>750</v>
      </c>
      <c r="DQ25" s="27">
        <v>1</v>
      </c>
      <c r="DR25" t="s">
        <v>751</v>
      </c>
      <c r="DS25" s="27">
        <v>0</v>
      </c>
      <c r="DU25" s="27">
        <v>0</v>
      </c>
      <c r="DW25" s="27">
        <v>1</v>
      </c>
      <c r="DX25" t="s">
        <v>752</v>
      </c>
      <c r="DY25" s="27">
        <v>1</v>
      </c>
      <c r="DZ25" t="s">
        <v>753</v>
      </c>
      <c r="EA25" s="27">
        <v>0</v>
      </c>
      <c r="EC25" s="27">
        <v>0</v>
      </c>
      <c r="EE25" s="27">
        <v>0</v>
      </c>
      <c r="EG25" s="27">
        <v>1</v>
      </c>
      <c r="EH25" t="s">
        <v>754</v>
      </c>
      <c r="EI25" s="27">
        <v>1</v>
      </c>
      <c r="EJ25" t="s">
        <v>755</v>
      </c>
      <c r="EK25">
        <v>1</v>
      </c>
      <c r="EN25" s="27">
        <v>0</v>
      </c>
      <c r="EO25" t="s">
        <v>242</v>
      </c>
      <c r="EP25" t="s">
        <v>242</v>
      </c>
      <c r="ES25" t="s">
        <v>242</v>
      </c>
      <c r="ET25" t="s">
        <v>242</v>
      </c>
      <c r="EV25" s="27">
        <v>0</v>
      </c>
      <c r="EW25" t="s">
        <v>242</v>
      </c>
      <c r="EY25" s="27">
        <v>0</v>
      </c>
      <c r="EZ25" t="s">
        <v>242</v>
      </c>
      <c r="FB25" s="27">
        <v>1</v>
      </c>
      <c r="FC25">
        <v>9450.2029999999995</v>
      </c>
      <c r="FD25" t="s">
        <v>756</v>
      </c>
      <c r="FE25" s="27">
        <v>0</v>
      </c>
      <c r="FF25" t="s">
        <v>242</v>
      </c>
    </row>
    <row r="26" spans="1:163" ht="15" customHeight="1" x14ac:dyDescent="0.2">
      <c r="A26">
        <v>25</v>
      </c>
      <c r="B26">
        <v>25</v>
      </c>
      <c r="C26" s="1">
        <v>44564.617361111108</v>
      </c>
      <c r="D26" s="1">
        <v>44565.564583333333</v>
      </c>
      <c r="E26">
        <v>0</v>
      </c>
      <c r="F26" t="s">
        <v>653</v>
      </c>
      <c r="G26">
        <v>100</v>
      </c>
      <c r="H26">
        <v>81887</v>
      </c>
      <c r="I26">
        <v>1</v>
      </c>
      <c r="J26" s="1">
        <v>44565.564583333333</v>
      </c>
      <c r="K26" t="s">
        <v>759</v>
      </c>
      <c r="L26" t="s">
        <v>242</v>
      </c>
      <c r="M26" t="s">
        <v>242</v>
      </c>
      <c r="N26" t="s">
        <v>760</v>
      </c>
      <c r="O26" t="s">
        <v>761</v>
      </c>
      <c r="P26">
        <v>32.153900149999998</v>
      </c>
      <c r="Q26">
        <v>-81.153396610000001</v>
      </c>
      <c r="R26" t="s">
        <v>245</v>
      </c>
      <c r="S26" t="s">
        <v>246</v>
      </c>
      <c r="T26" t="s">
        <v>762</v>
      </c>
      <c r="U26" t="s">
        <v>763</v>
      </c>
      <c r="V26" t="s">
        <v>764</v>
      </c>
      <c r="W26">
        <v>6282</v>
      </c>
      <c r="X26" t="s">
        <v>297</v>
      </c>
      <c r="Y26" t="s">
        <v>765</v>
      </c>
      <c r="Z26">
        <v>2021</v>
      </c>
      <c r="AA26">
        <v>0</v>
      </c>
      <c r="AD26">
        <v>11</v>
      </c>
      <c r="AE26">
        <v>1</v>
      </c>
      <c r="AG26" t="s">
        <v>766</v>
      </c>
      <c r="AH26" s="27">
        <v>1</v>
      </c>
      <c r="AI26">
        <v>11</v>
      </c>
      <c r="AJ26" s="27">
        <v>0</v>
      </c>
      <c r="AK26" t="s">
        <v>242</v>
      </c>
      <c r="AL26" s="27">
        <v>0</v>
      </c>
      <c r="AM26" t="s">
        <v>242</v>
      </c>
      <c r="AN26" t="s">
        <v>767</v>
      </c>
      <c r="AO26">
        <v>1</v>
      </c>
      <c r="AR26" s="27">
        <v>1</v>
      </c>
      <c r="AS26">
        <v>9</v>
      </c>
      <c r="AT26" s="21">
        <f t="shared" si="0"/>
        <v>81.818181818181827</v>
      </c>
      <c r="AU26">
        <v>1</v>
      </c>
      <c r="AX26" s="27">
        <v>1</v>
      </c>
      <c r="AY26">
        <v>9</v>
      </c>
      <c r="AZ26" s="21">
        <f t="shared" si="1"/>
        <v>81.818181818181827</v>
      </c>
      <c r="BA26">
        <v>1</v>
      </c>
      <c r="BD26" s="27">
        <v>1</v>
      </c>
      <c r="BE26">
        <v>7</v>
      </c>
      <c r="BG26">
        <v>1</v>
      </c>
      <c r="BJ26" s="27">
        <v>1</v>
      </c>
      <c r="BK26">
        <v>3</v>
      </c>
      <c r="BM26" t="s">
        <v>768</v>
      </c>
      <c r="BN26" s="27">
        <v>1</v>
      </c>
      <c r="BO26">
        <v>3</v>
      </c>
      <c r="BP26" s="21">
        <f t="shared" si="2"/>
        <v>27.27272727272727</v>
      </c>
      <c r="BR26">
        <v>1</v>
      </c>
      <c r="BU26" s="27">
        <v>1</v>
      </c>
      <c r="BV26">
        <v>4</v>
      </c>
      <c r="BW26" s="21">
        <f t="shared" si="3"/>
        <v>36.363636363636367</v>
      </c>
      <c r="BX26">
        <v>2</v>
      </c>
      <c r="BY26">
        <v>1</v>
      </c>
      <c r="CB26" s="27">
        <v>0</v>
      </c>
      <c r="CD26" t="s">
        <v>242</v>
      </c>
      <c r="CE26" t="s">
        <v>242</v>
      </c>
      <c r="CG26" s="27">
        <v>0</v>
      </c>
      <c r="CI26" t="s">
        <v>242</v>
      </c>
      <c r="CL26" s="27">
        <v>0</v>
      </c>
      <c r="CM26" s="27">
        <v>0.5</v>
      </c>
      <c r="CN26" t="s">
        <v>242</v>
      </c>
      <c r="CO26">
        <v>95</v>
      </c>
      <c r="CP26" t="s">
        <v>242</v>
      </c>
      <c r="CS26" s="27">
        <v>1</v>
      </c>
      <c r="CT26" t="s">
        <v>769</v>
      </c>
      <c r="CU26">
        <v>1</v>
      </c>
      <c r="CX26" s="27">
        <v>1</v>
      </c>
      <c r="CY26">
        <v>10294</v>
      </c>
      <c r="CZ26">
        <v>2</v>
      </c>
      <c r="DB26" s="27">
        <v>1</v>
      </c>
      <c r="DC26" t="s">
        <v>242</v>
      </c>
      <c r="DD26" t="s">
        <v>242</v>
      </c>
      <c r="DE26">
        <v>34253</v>
      </c>
      <c r="DF26">
        <v>2</v>
      </c>
      <c r="DG26" t="s">
        <v>242</v>
      </c>
      <c r="DH26" t="s">
        <v>242</v>
      </c>
      <c r="DJ26" s="27">
        <v>1</v>
      </c>
      <c r="DK26">
        <v>69104</v>
      </c>
      <c r="DL26">
        <v>2</v>
      </c>
      <c r="DN26">
        <v>1</v>
      </c>
      <c r="DQ26" s="27">
        <v>1</v>
      </c>
      <c r="DR26" t="s">
        <v>770</v>
      </c>
      <c r="DS26" s="27">
        <v>1</v>
      </c>
      <c r="DT26" s="2" t="s">
        <v>771</v>
      </c>
      <c r="DU26" s="27">
        <v>0</v>
      </c>
      <c r="DW26" s="27">
        <v>1</v>
      </c>
      <c r="DX26" t="s">
        <v>772</v>
      </c>
      <c r="DY26" s="27">
        <v>0</v>
      </c>
      <c r="EA26" s="27">
        <v>0</v>
      </c>
      <c r="EC26" s="27">
        <v>0</v>
      </c>
      <c r="EE26" s="27">
        <v>0</v>
      </c>
      <c r="EG26" s="27">
        <v>1</v>
      </c>
      <c r="EH26" t="s">
        <v>773</v>
      </c>
      <c r="EI26" s="27">
        <v>1</v>
      </c>
      <c r="EJ26" t="s">
        <v>774</v>
      </c>
      <c r="EK26">
        <v>1</v>
      </c>
      <c r="EN26" s="27">
        <v>0</v>
      </c>
      <c r="EO26" t="s">
        <v>242</v>
      </c>
      <c r="EP26" t="s">
        <v>242</v>
      </c>
      <c r="ES26" t="s">
        <v>242</v>
      </c>
      <c r="ET26" t="s">
        <v>242</v>
      </c>
      <c r="EV26" s="27">
        <v>0</v>
      </c>
      <c r="EW26" t="s">
        <v>242</v>
      </c>
      <c r="EY26" s="27">
        <v>0</v>
      </c>
      <c r="EZ26" t="s">
        <v>242</v>
      </c>
      <c r="FB26" s="27">
        <v>0</v>
      </c>
      <c r="FC26" t="s">
        <v>242</v>
      </c>
      <c r="FE26" s="27">
        <v>0</v>
      </c>
      <c r="FF26" t="s">
        <v>242</v>
      </c>
    </row>
    <row r="27" spans="1:163" ht="15" customHeight="1" x14ac:dyDescent="0.2">
      <c r="A27">
        <v>26</v>
      </c>
      <c r="B27">
        <v>26</v>
      </c>
      <c r="C27" s="1">
        <v>44565.474999999999</v>
      </c>
      <c r="D27" s="1">
        <v>44565.890972222223</v>
      </c>
      <c r="E27">
        <v>0</v>
      </c>
      <c r="F27" t="s">
        <v>779</v>
      </c>
      <c r="G27">
        <v>100</v>
      </c>
      <c r="H27">
        <v>35940</v>
      </c>
      <c r="I27">
        <v>1</v>
      </c>
      <c r="J27" s="1">
        <v>44565.890972222223</v>
      </c>
      <c r="K27" t="s">
        <v>780</v>
      </c>
      <c r="L27" t="s">
        <v>242</v>
      </c>
      <c r="M27" t="s">
        <v>242</v>
      </c>
      <c r="N27" t="s">
        <v>781</v>
      </c>
      <c r="O27" t="s">
        <v>782</v>
      </c>
      <c r="P27">
        <v>34.05020142</v>
      </c>
      <c r="Q27">
        <v>-118.52970120000001</v>
      </c>
      <c r="R27" t="s">
        <v>245</v>
      </c>
      <c r="S27" t="s">
        <v>246</v>
      </c>
      <c r="T27" t="s">
        <v>783</v>
      </c>
      <c r="U27" t="s">
        <v>784</v>
      </c>
      <c r="V27">
        <v>15271109</v>
      </c>
      <c r="W27">
        <v>6531</v>
      </c>
      <c r="X27" t="s">
        <v>659</v>
      </c>
      <c r="Y27" t="s">
        <v>660</v>
      </c>
      <c r="Z27">
        <v>2020</v>
      </c>
      <c r="AA27">
        <v>0</v>
      </c>
      <c r="AD27">
        <v>9</v>
      </c>
      <c r="AE27">
        <v>3</v>
      </c>
      <c r="AG27" t="s">
        <v>785</v>
      </c>
      <c r="AH27" s="27">
        <v>1</v>
      </c>
      <c r="AI27">
        <v>6</v>
      </c>
      <c r="AJ27" s="27">
        <v>0</v>
      </c>
      <c r="AK27" t="s">
        <v>242</v>
      </c>
      <c r="AL27" s="27">
        <v>0</v>
      </c>
      <c r="AM27" t="s">
        <v>242</v>
      </c>
      <c r="AN27" t="s">
        <v>786</v>
      </c>
      <c r="AO27">
        <v>3</v>
      </c>
      <c r="AQ27" t="s">
        <v>785</v>
      </c>
      <c r="AR27" s="27">
        <v>1</v>
      </c>
      <c r="AS27">
        <v>6</v>
      </c>
      <c r="AT27" s="21">
        <f t="shared" si="0"/>
        <v>66.666666666666657</v>
      </c>
      <c r="AU27">
        <v>3</v>
      </c>
      <c r="AW27" t="s">
        <v>785</v>
      </c>
      <c r="AX27" s="27">
        <v>1</v>
      </c>
      <c r="AY27">
        <v>6</v>
      </c>
      <c r="AZ27" s="21">
        <f t="shared" si="1"/>
        <v>66.666666666666657</v>
      </c>
      <c r="BA27">
        <v>3</v>
      </c>
      <c r="BC27" t="s">
        <v>785</v>
      </c>
      <c r="BD27" s="27">
        <v>1</v>
      </c>
      <c r="BE27">
        <v>10</v>
      </c>
      <c r="BG27">
        <v>1</v>
      </c>
      <c r="BI27" t="s">
        <v>787</v>
      </c>
      <c r="BJ27" s="27">
        <v>1</v>
      </c>
      <c r="BK27">
        <v>2</v>
      </c>
      <c r="BM27" t="s">
        <v>788</v>
      </c>
      <c r="BN27" s="27">
        <v>1</v>
      </c>
      <c r="BO27">
        <v>2</v>
      </c>
      <c r="BP27" s="21">
        <f t="shared" si="2"/>
        <v>22.222222222222221</v>
      </c>
      <c r="BR27">
        <v>3</v>
      </c>
      <c r="BT27" t="s">
        <v>785</v>
      </c>
      <c r="BU27" s="27">
        <v>0</v>
      </c>
      <c r="BV27" s="24" t="s">
        <v>242</v>
      </c>
      <c r="BW27" s="21" t="s">
        <v>242</v>
      </c>
      <c r="BX27" t="s">
        <v>242</v>
      </c>
      <c r="BY27" t="s">
        <v>242</v>
      </c>
      <c r="CB27" s="27">
        <v>0</v>
      </c>
      <c r="CD27" t="s">
        <v>242</v>
      </c>
      <c r="CE27" t="s">
        <v>242</v>
      </c>
      <c r="CG27" s="27">
        <v>1</v>
      </c>
      <c r="CH27" s="2" t="s">
        <v>789</v>
      </c>
      <c r="CI27">
        <v>1</v>
      </c>
      <c r="CK27" t="s">
        <v>787</v>
      </c>
      <c r="CL27" s="27">
        <v>1</v>
      </c>
      <c r="CM27" s="27">
        <v>0</v>
      </c>
      <c r="CN27" t="s">
        <v>242</v>
      </c>
      <c r="CO27" t="s">
        <v>242</v>
      </c>
      <c r="CP27" t="s">
        <v>242</v>
      </c>
      <c r="CS27" s="27">
        <v>0.5</v>
      </c>
      <c r="CT27" s="2" t="s">
        <v>790</v>
      </c>
      <c r="CU27">
        <v>1</v>
      </c>
      <c r="CW27" t="s">
        <v>787</v>
      </c>
      <c r="CX27" s="27">
        <v>1</v>
      </c>
      <c r="CY27">
        <v>69093</v>
      </c>
      <c r="CZ27">
        <v>2</v>
      </c>
      <c r="DB27" s="27">
        <v>1</v>
      </c>
      <c r="DC27" t="s">
        <v>242</v>
      </c>
      <c r="DD27" t="s">
        <v>242</v>
      </c>
      <c r="DF27" t="s">
        <v>242</v>
      </c>
      <c r="DG27" t="s">
        <v>242</v>
      </c>
      <c r="DH27">
        <v>2</v>
      </c>
      <c r="DJ27" s="27">
        <v>1</v>
      </c>
      <c r="DK27">
        <v>18333</v>
      </c>
      <c r="DL27">
        <v>2</v>
      </c>
      <c r="DN27">
        <v>1</v>
      </c>
      <c r="DP27" t="s">
        <v>787</v>
      </c>
      <c r="DQ27" s="27">
        <v>1</v>
      </c>
      <c r="DR27" s="2" t="s">
        <v>791</v>
      </c>
      <c r="DS27" s="27">
        <v>1</v>
      </c>
      <c r="DT27" s="2" t="s">
        <v>792</v>
      </c>
      <c r="DU27" s="27">
        <v>0</v>
      </c>
      <c r="DW27" s="27">
        <v>1</v>
      </c>
      <c r="DX27" t="s">
        <v>793</v>
      </c>
      <c r="DY27" s="27">
        <v>1</v>
      </c>
      <c r="DZ27" s="2" t="s">
        <v>794</v>
      </c>
      <c r="EA27" s="27">
        <v>1</v>
      </c>
      <c r="EB27" s="2" t="s">
        <v>795</v>
      </c>
      <c r="EC27" s="27">
        <v>1</v>
      </c>
      <c r="ED27" s="2" t="s">
        <v>796</v>
      </c>
      <c r="EE27" s="27">
        <v>0</v>
      </c>
      <c r="EG27" s="27">
        <v>1</v>
      </c>
      <c r="EH27" s="2" t="s">
        <v>797</v>
      </c>
      <c r="EI27" s="27">
        <v>1</v>
      </c>
      <c r="EJ27" s="2" t="s">
        <v>798</v>
      </c>
      <c r="EK27">
        <v>1</v>
      </c>
      <c r="EM27" t="s">
        <v>787</v>
      </c>
      <c r="EN27" s="27">
        <v>0</v>
      </c>
      <c r="EO27" t="s">
        <v>242</v>
      </c>
      <c r="EP27" t="s">
        <v>242</v>
      </c>
      <c r="ES27" t="s">
        <v>242</v>
      </c>
      <c r="ET27" t="s">
        <v>242</v>
      </c>
      <c r="EV27" s="27">
        <v>0</v>
      </c>
      <c r="EW27" t="s">
        <v>242</v>
      </c>
      <c r="EY27" s="27">
        <v>0</v>
      </c>
      <c r="EZ27" t="s">
        <v>242</v>
      </c>
      <c r="FB27" s="27">
        <v>1</v>
      </c>
      <c r="FC27">
        <v>1806.8579999999999</v>
      </c>
      <c r="FD27" t="s">
        <v>799</v>
      </c>
      <c r="FE27" s="27">
        <v>0</v>
      </c>
      <c r="FF27" t="s">
        <v>242</v>
      </c>
    </row>
    <row r="28" spans="1:163" ht="15" customHeight="1" x14ac:dyDescent="0.2">
      <c r="A28" s="10">
        <v>27</v>
      </c>
      <c r="B28">
        <v>27</v>
      </c>
      <c r="C28" s="1">
        <v>44565.564583333333</v>
      </c>
      <c r="D28" s="1">
        <v>44566.5</v>
      </c>
      <c r="E28">
        <v>0</v>
      </c>
      <c r="F28" t="s">
        <v>653</v>
      </c>
      <c r="G28">
        <v>100</v>
      </c>
      <c r="H28">
        <v>80824</v>
      </c>
      <c r="I28">
        <v>1</v>
      </c>
      <c r="J28" s="1">
        <v>44566.500694444447</v>
      </c>
      <c r="K28" t="s">
        <v>803</v>
      </c>
      <c r="L28" t="s">
        <v>242</v>
      </c>
      <c r="M28" t="s">
        <v>242</v>
      </c>
      <c r="N28" t="s">
        <v>804</v>
      </c>
      <c r="O28" t="s">
        <v>805</v>
      </c>
      <c r="P28">
        <v>32.153900149999998</v>
      </c>
      <c r="Q28">
        <v>-81.153396610000001</v>
      </c>
      <c r="R28" t="s">
        <v>245</v>
      </c>
      <c r="S28" t="s">
        <v>246</v>
      </c>
      <c r="T28" s="10" t="s">
        <v>806</v>
      </c>
      <c r="U28" t="s">
        <v>807</v>
      </c>
      <c r="V28">
        <v>99724106</v>
      </c>
      <c r="W28">
        <v>8711</v>
      </c>
      <c r="X28" s="10" t="s">
        <v>271</v>
      </c>
      <c r="Y28" s="10" t="s">
        <v>808</v>
      </c>
      <c r="Z28" s="10">
        <v>2021</v>
      </c>
      <c r="AA28" s="10">
        <v>0</v>
      </c>
      <c r="AD28" s="10">
        <v>9</v>
      </c>
      <c r="AE28">
        <v>1</v>
      </c>
      <c r="AG28" t="s">
        <v>809</v>
      </c>
      <c r="AH28" s="22">
        <v>1</v>
      </c>
      <c r="AI28" s="10">
        <v>5</v>
      </c>
      <c r="AJ28" s="22">
        <v>0</v>
      </c>
      <c r="AK28" s="10" t="s">
        <v>242</v>
      </c>
      <c r="AL28" s="22">
        <v>0</v>
      </c>
      <c r="AM28" s="10" t="s">
        <v>242</v>
      </c>
      <c r="AN28" t="s">
        <v>810</v>
      </c>
      <c r="AO28">
        <v>3</v>
      </c>
      <c r="AQ28" t="s">
        <v>811</v>
      </c>
      <c r="AR28" s="22">
        <v>1</v>
      </c>
      <c r="AS28" s="10">
        <v>8</v>
      </c>
      <c r="AT28" s="21">
        <f t="shared" si="0"/>
        <v>88.888888888888886</v>
      </c>
      <c r="AU28">
        <v>3</v>
      </c>
      <c r="AX28" s="22">
        <v>1</v>
      </c>
      <c r="AY28" s="10">
        <v>8</v>
      </c>
      <c r="AZ28" s="21">
        <f t="shared" si="1"/>
        <v>88.888888888888886</v>
      </c>
      <c r="BA28">
        <v>3</v>
      </c>
      <c r="BD28" s="22">
        <v>1</v>
      </c>
      <c r="BE28" s="10">
        <v>5.8</v>
      </c>
      <c r="BF28" s="10"/>
      <c r="BG28">
        <v>3</v>
      </c>
      <c r="BJ28" s="22">
        <v>1</v>
      </c>
      <c r="BK28">
        <v>3</v>
      </c>
      <c r="BN28" s="22">
        <v>1</v>
      </c>
      <c r="BO28" s="10">
        <v>2</v>
      </c>
      <c r="BP28" s="21">
        <f t="shared" si="2"/>
        <v>22.222222222222221</v>
      </c>
      <c r="BQ28" s="10"/>
      <c r="BR28" s="10">
        <v>1</v>
      </c>
      <c r="BS28" s="10"/>
      <c r="BT28" s="10" t="s">
        <v>809</v>
      </c>
      <c r="BU28" s="22">
        <v>1</v>
      </c>
      <c r="BV28" s="10">
        <v>2</v>
      </c>
      <c r="BW28" s="21">
        <f t="shared" si="3"/>
        <v>22.222222222222221</v>
      </c>
      <c r="BX28" s="10" t="s">
        <v>242</v>
      </c>
      <c r="BY28" s="10">
        <v>1</v>
      </c>
      <c r="BZ28" s="10"/>
      <c r="CA28" s="10"/>
      <c r="CB28" s="22">
        <v>0</v>
      </c>
      <c r="CC28" s="10"/>
      <c r="CD28" s="10" t="s">
        <v>242</v>
      </c>
      <c r="CE28" s="10" t="s">
        <v>242</v>
      </c>
      <c r="CF28" s="10"/>
      <c r="CG28" s="22">
        <v>1</v>
      </c>
      <c r="CH28" s="10" t="s">
        <v>812</v>
      </c>
      <c r="CI28" s="10">
        <v>1</v>
      </c>
      <c r="CJ28" s="10"/>
      <c r="CK28" s="10"/>
      <c r="CL28" s="22">
        <v>0</v>
      </c>
      <c r="CM28" s="22">
        <v>0.5</v>
      </c>
      <c r="CN28" s="10" t="s">
        <v>242</v>
      </c>
      <c r="CO28" s="10">
        <v>100</v>
      </c>
      <c r="CP28" s="10" t="s">
        <v>242</v>
      </c>
      <c r="CQ28" s="10" t="s">
        <v>813</v>
      </c>
      <c r="CR28" s="10"/>
      <c r="CS28" s="22">
        <v>1</v>
      </c>
      <c r="CT28" s="10" t="s">
        <v>814</v>
      </c>
      <c r="CU28" s="10">
        <v>1</v>
      </c>
      <c r="CV28" s="10"/>
      <c r="CW28" s="10"/>
      <c r="CX28" s="22">
        <v>1</v>
      </c>
      <c r="CY28" s="10">
        <v>57596</v>
      </c>
      <c r="CZ28" s="10">
        <v>2</v>
      </c>
      <c r="DA28" s="10"/>
      <c r="DB28" s="22">
        <v>1</v>
      </c>
      <c r="DC28" s="10">
        <v>284924</v>
      </c>
      <c r="DD28" s="10">
        <v>2</v>
      </c>
      <c r="DE28" s="10"/>
      <c r="DF28" s="10" t="s">
        <v>242</v>
      </c>
      <c r="DG28" s="10" t="s">
        <v>242</v>
      </c>
      <c r="DH28" s="10">
        <v>2</v>
      </c>
      <c r="DI28" s="10"/>
      <c r="DJ28" s="22">
        <v>0</v>
      </c>
      <c r="DK28" s="10" t="s">
        <v>242</v>
      </c>
      <c r="DL28" s="10" t="s">
        <v>242</v>
      </c>
      <c r="DM28" s="10"/>
      <c r="DN28" s="10">
        <v>1</v>
      </c>
      <c r="DO28" s="10"/>
      <c r="DP28" s="10" t="s">
        <v>809</v>
      </c>
      <c r="DQ28" s="27">
        <v>1</v>
      </c>
      <c r="DR28" t="s">
        <v>815</v>
      </c>
      <c r="DS28" s="27">
        <v>1</v>
      </c>
      <c r="DT28" t="s">
        <v>816</v>
      </c>
      <c r="DU28" s="27">
        <v>1</v>
      </c>
      <c r="DV28" s="2" t="s">
        <v>817</v>
      </c>
      <c r="DW28" s="27">
        <v>1</v>
      </c>
      <c r="DX28" s="2" t="s">
        <v>818</v>
      </c>
      <c r="DY28" s="27">
        <v>1</v>
      </c>
      <c r="DZ28" s="2" t="s">
        <v>819</v>
      </c>
      <c r="EA28" s="27">
        <v>1</v>
      </c>
      <c r="EB28" s="2" t="s">
        <v>820</v>
      </c>
      <c r="EC28" s="27">
        <v>1</v>
      </c>
      <c r="ED28" s="2" t="s">
        <v>821</v>
      </c>
      <c r="EE28" s="27">
        <v>1</v>
      </c>
      <c r="EF28" t="s">
        <v>822</v>
      </c>
      <c r="EG28" s="27">
        <v>1</v>
      </c>
      <c r="EH28" t="s">
        <v>823</v>
      </c>
      <c r="EI28" s="27">
        <v>1</v>
      </c>
      <c r="EJ28" s="2" t="s">
        <v>824</v>
      </c>
      <c r="EK28">
        <v>1</v>
      </c>
      <c r="EN28" s="22">
        <v>0</v>
      </c>
      <c r="EO28" s="10" t="s">
        <v>242</v>
      </c>
      <c r="EP28" s="10" t="s">
        <v>242</v>
      </c>
      <c r="EQ28" s="10"/>
      <c r="ER28" s="10"/>
      <c r="ES28" s="10" t="s">
        <v>242</v>
      </c>
      <c r="ET28" s="10" t="s">
        <v>242</v>
      </c>
      <c r="EU28" s="10"/>
      <c r="EV28" s="22">
        <v>0</v>
      </c>
      <c r="EW28" s="10" t="s">
        <v>242</v>
      </c>
      <c r="EX28" s="10"/>
      <c r="EY28" s="22">
        <v>0</v>
      </c>
      <c r="EZ28" s="10" t="s">
        <v>242</v>
      </c>
      <c r="FA28" s="10"/>
      <c r="FB28" s="22">
        <v>0</v>
      </c>
      <c r="FC28" s="10" t="s">
        <v>242</v>
      </c>
      <c r="FD28" s="10"/>
      <c r="FE28" s="22">
        <v>0</v>
      </c>
      <c r="FF28" s="10" t="s">
        <v>242</v>
      </c>
      <c r="FG28" s="10"/>
    </row>
    <row r="29" spans="1:163" ht="15" customHeight="1" x14ac:dyDescent="0.2">
      <c r="A29">
        <v>28</v>
      </c>
      <c r="B29">
        <v>28</v>
      </c>
      <c r="C29" s="1">
        <v>44571.656944444447</v>
      </c>
      <c r="D29" s="1">
        <v>44571.723611111112</v>
      </c>
      <c r="E29">
        <v>0</v>
      </c>
      <c r="F29" t="s">
        <v>292</v>
      </c>
      <c r="G29">
        <v>100</v>
      </c>
      <c r="H29">
        <v>5753</v>
      </c>
      <c r="I29">
        <v>1</v>
      </c>
      <c r="J29" s="1">
        <v>44571.723611111112</v>
      </c>
      <c r="K29" t="s">
        <v>828</v>
      </c>
      <c r="L29" t="s">
        <v>242</v>
      </c>
      <c r="M29" t="s">
        <v>242</v>
      </c>
      <c r="N29" t="s">
        <v>829</v>
      </c>
      <c r="O29" t="s">
        <v>830</v>
      </c>
      <c r="P29">
        <v>34.037994380000001</v>
      </c>
      <c r="Q29">
        <v>-118.4543991</v>
      </c>
      <c r="R29" t="s">
        <v>245</v>
      </c>
      <c r="S29" t="s">
        <v>246</v>
      </c>
      <c r="T29" t="s">
        <v>831</v>
      </c>
      <c r="U29" t="s">
        <v>832</v>
      </c>
      <c r="V29" t="s">
        <v>833</v>
      </c>
      <c r="W29">
        <v>5734</v>
      </c>
      <c r="X29" t="s">
        <v>350</v>
      </c>
      <c r="Y29" t="s">
        <v>834</v>
      </c>
      <c r="Z29">
        <v>2020</v>
      </c>
      <c r="AA29">
        <v>0</v>
      </c>
      <c r="AD29">
        <v>11</v>
      </c>
      <c r="AE29">
        <v>1</v>
      </c>
      <c r="AG29" t="s">
        <v>835</v>
      </c>
      <c r="AH29" s="27">
        <v>1</v>
      </c>
      <c r="AI29">
        <v>11</v>
      </c>
      <c r="AJ29" s="27">
        <v>0</v>
      </c>
      <c r="AK29" t="s">
        <v>242</v>
      </c>
      <c r="AL29" s="27">
        <v>0</v>
      </c>
      <c r="AM29" t="s">
        <v>242</v>
      </c>
      <c r="AO29">
        <v>1</v>
      </c>
      <c r="AQ29" t="s">
        <v>835</v>
      </c>
      <c r="AR29" s="27">
        <v>1</v>
      </c>
      <c r="AS29">
        <v>10</v>
      </c>
      <c r="AT29" s="21">
        <f t="shared" si="0"/>
        <v>90.909090909090907</v>
      </c>
      <c r="AU29">
        <v>3</v>
      </c>
      <c r="AW29" t="s">
        <v>836</v>
      </c>
      <c r="AX29" s="27">
        <v>1</v>
      </c>
      <c r="AY29">
        <v>10</v>
      </c>
      <c r="AZ29" s="21">
        <f t="shared" si="1"/>
        <v>90.909090909090907</v>
      </c>
      <c r="BA29">
        <v>1</v>
      </c>
      <c r="BC29" t="s">
        <v>835</v>
      </c>
      <c r="BD29" s="27">
        <v>1</v>
      </c>
      <c r="BE29">
        <v>7.6</v>
      </c>
      <c r="BF29" t="s">
        <v>835</v>
      </c>
      <c r="BG29">
        <v>1</v>
      </c>
      <c r="BJ29" s="27">
        <v>1</v>
      </c>
      <c r="BK29">
        <v>3</v>
      </c>
      <c r="BM29" t="s">
        <v>836</v>
      </c>
      <c r="BN29" s="27">
        <v>1</v>
      </c>
      <c r="BO29">
        <v>3</v>
      </c>
      <c r="BP29" s="21">
        <f t="shared" si="2"/>
        <v>27.27272727272727</v>
      </c>
      <c r="BR29">
        <v>1</v>
      </c>
      <c r="BT29" t="s">
        <v>835</v>
      </c>
      <c r="BU29" s="27">
        <v>1</v>
      </c>
      <c r="BV29">
        <v>1</v>
      </c>
      <c r="BW29" s="21">
        <f t="shared" si="3"/>
        <v>9.0909090909090917</v>
      </c>
      <c r="BX29">
        <v>2</v>
      </c>
      <c r="BY29">
        <v>1</v>
      </c>
      <c r="CA29" t="s">
        <v>835</v>
      </c>
      <c r="CB29" s="27">
        <v>0</v>
      </c>
      <c r="CD29" t="s">
        <v>242</v>
      </c>
      <c r="CE29" t="s">
        <v>242</v>
      </c>
      <c r="CG29" s="27">
        <v>0</v>
      </c>
      <c r="CI29" t="s">
        <v>242</v>
      </c>
      <c r="CL29" s="27">
        <v>0</v>
      </c>
      <c r="CM29" s="27">
        <v>0</v>
      </c>
      <c r="CN29" t="s">
        <v>242</v>
      </c>
      <c r="CO29" t="s">
        <v>242</v>
      </c>
      <c r="CP29" t="s">
        <v>242</v>
      </c>
      <c r="CS29" s="27">
        <v>0</v>
      </c>
      <c r="CU29" t="s">
        <v>242</v>
      </c>
      <c r="CX29" s="27">
        <v>1</v>
      </c>
      <c r="CY29">
        <v>6480</v>
      </c>
      <c r="CZ29">
        <v>2</v>
      </c>
      <c r="DB29" s="27">
        <v>1</v>
      </c>
      <c r="DC29" t="s">
        <v>242</v>
      </c>
      <c r="DD29" t="s">
        <v>242</v>
      </c>
      <c r="DF29" t="s">
        <v>242</v>
      </c>
      <c r="DG29">
        <v>127404</v>
      </c>
      <c r="DH29">
        <v>2</v>
      </c>
      <c r="DJ29" s="27">
        <v>1</v>
      </c>
      <c r="DK29">
        <v>682260</v>
      </c>
      <c r="DL29">
        <v>2</v>
      </c>
      <c r="DN29">
        <v>1</v>
      </c>
      <c r="DP29" t="s">
        <v>835</v>
      </c>
      <c r="DQ29" s="27">
        <v>0</v>
      </c>
      <c r="DS29" s="27">
        <v>0</v>
      </c>
      <c r="DU29" s="27">
        <v>0</v>
      </c>
      <c r="DW29" s="27">
        <v>0</v>
      </c>
      <c r="DY29" s="27">
        <v>0</v>
      </c>
      <c r="EA29" s="27">
        <v>0</v>
      </c>
      <c r="EC29" s="27">
        <v>0</v>
      </c>
      <c r="EE29" s="27">
        <v>0</v>
      </c>
      <c r="EG29" s="27">
        <v>0</v>
      </c>
      <c r="EI29" s="27">
        <v>0</v>
      </c>
      <c r="EK29">
        <v>1</v>
      </c>
      <c r="EM29" t="s">
        <v>835</v>
      </c>
      <c r="EN29" s="27">
        <v>0</v>
      </c>
      <c r="EO29" t="s">
        <v>242</v>
      </c>
      <c r="EP29" t="s">
        <v>242</v>
      </c>
      <c r="ES29" t="s">
        <v>242</v>
      </c>
      <c r="ET29" t="s">
        <v>242</v>
      </c>
      <c r="EV29" s="27">
        <v>0</v>
      </c>
      <c r="EW29" t="s">
        <v>242</v>
      </c>
      <c r="EY29" s="27">
        <v>0</v>
      </c>
      <c r="EZ29" t="s">
        <v>242</v>
      </c>
      <c r="FB29" s="27">
        <v>1</v>
      </c>
      <c r="FC29">
        <v>295.43799999999999</v>
      </c>
      <c r="FD29" t="s">
        <v>837</v>
      </c>
      <c r="FE29" s="27">
        <v>0</v>
      </c>
      <c r="FF29" t="s">
        <v>242</v>
      </c>
    </row>
    <row r="30" spans="1:163" ht="15" hidden="1" customHeight="1" x14ac:dyDescent="0.2">
      <c r="A30">
        <v>29</v>
      </c>
      <c r="B30">
        <v>29</v>
      </c>
      <c r="C30" s="1">
        <v>44568.893055555556</v>
      </c>
      <c r="D30" s="1">
        <v>44572.659722222219</v>
      </c>
      <c r="E30">
        <v>0</v>
      </c>
      <c r="F30" t="s">
        <v>845</v>
      </c>
      <c r="G30">
        <v>100</v>
      </c>
      <c r="H30">
        <v>325399</v>
      </c>
      <c r="I30">
        <v>1</v>
      </c>
      <c r="J30" s="1">
        <v>44572.659722222219</v>
      </c>
      <c r="K30" t="s">
        <v>846</v>
      </c>
      <c r="L30" t="s">
        <v>242</v>
      </c>
      <c r="M30" t="s">
        <v>242</v>
      </c>
      <c r="N30" t="s">
        <v>847</v>
      </c>
      <c r="O30" t="s">
        <v>848</v>
      </c>
      <c r="P30">
        <v>34.10040283</v>
      </c>
      <c r="Q30">
        <v>-118.2946014</v>
      </c>
      <c r="R30" t="s">
        <v>245</v>
      </c>
      <c r="S30" t="s">
        <v>246</v>
      </c>
      <c r="T30" t="s">
        <v>849</v>
      </c>
      <c r="U30" t="s">
        <v>850</v>
      </c>
      <c r="V30">
        <v>90572207</v>
      </c>
      <c r="W30">
        <v>8731</v>
      </c>
      <c r="X30" t="s">
        <v>350</v>
      </c>
      <c r="Y30" t="s">
        <v>851</v>
      </c>
      <c r="Z30">
        <v>2020</v>
      </c>
      <c r="AA30">
        <v>0</v>
      </c>
      <c r="AD30">
        <v>6</v>
      </c>
      <c r="AE30">
        <v>1</v>
      </c>
      <c r="AG30" t="s">
        <v>852</v>
      </c>
      <c r="AH30" s="27">
        <v>1</v>
      </c>
      <c r="AI30">
        <v>5</v>
      </c>
      <c r="AJ30" s="27">
        <v>0</v>
      </c>
      <c r="AK30" t="s">
        <v>242</v>
      </c>
      <c r="AL30" s="27">
        <v>0</v>
      </c>
      <c r="AM30" t="s">
        <v>242</v>
      </c>
      <c r="AO30">
        <v>3</v>
      </c>
      <c r="AQ30" t="s">
        <v>853</v>
      </c>
      <c r="AR30" s="27">
        <v>1</v>
      </c>
      <c r="AS30">
        <v>5</v>
      </c>
      <c r="AT30" s="21">
        <f t="shared" si="0"/>
        <v>83.333333333333343</v>
      </c>
      <c r="AU30">
        <v>3</v>
      </c>
      <c r="AW30" t="s">
        <v>853</v>
      </c>
      <c r="AX30" s="27">
        <v>0.5</v>
      </c>
      <c r="AY30">
        <v>4</v>
      </c>
      <c r="AZ30" s="21">
        <f t="shared" si="1"/>
        <v>66.666666666666657</v>
      </c>
      <c r="BA30">
        <v>3</v>
      </c>
      <c r="BC30" t="s">
        <v>853</v>
      </c>
      <c r="BD30" s="27">
        <v>1</v>
      </c>
      <c r="BE30">
        <v>15</v>
      </c>
      <c r="BG30">
        <v>3</v>
      </c>
      <c r="BI30" t="s">
        <v>853</v>
      </c>
      <c r="BJ30" s="27">
        <v>1</v>
      </c>
      <c r="BK30">
        <v>3</v>
      </c>
      <c r="BM30" t="s">
        <v>853</v>
      </c>
      <c r="BN30" s="27">
        <v>1</v>
      </c>
      <c r="BO30">
        <v>2</v>
      </c>
      <c r="BP30" s="21">
        <f t="shared" si="2"/>
        <v>33.333333333333329</v>
      </c>
      <c r="BR30">
        <v>3</v>
      </c>
      <c r="BT30" t="s">
        <v>853</v>
      </c>
      <c r="BU30" s="27">
        <v>0</v>
      </c>
      <c r="BV30" s="24" t="s">
        <v>242</v>
      </c>
      <c r="BW30" s="21" t="s">
        <v>242</v>
      </c>
      <c r="BX30" t="s">
        <v>242</v>
      </c>
      <c r="BY30" t="s">
        <v>242</v>
      </c>
      <c r="CB30" s="27">
        <v>0</v>
      </c>
      <c r="CD30" t="s">
        <v>242</v>
      </c>
      <c r="CE30" t="s">
        <v>242</v>
      </c>
      <c r="CG30" s="27">
        <v>1</v>
      </c>
      <c r="CH30" s="2" t="s">
        <v>854</v>
      </c>
      <c r="CI30">
        <v>1</v>
      </c>
      <c r="CK30" t="s">
        <v>852</v>
      </c>
      <c r="CL30" s="27">
        <v>0</v>
      </c>
      <c r="CM30" s="27">
        <v>0</v>
      </c>
      <c r="CN30" t="s">
        <v>242</v>
      </c>
      <c r="CO30" t="s">
        <v>242</v>
      </c>
      <c r="CP30" t="s">
        <v>242</v>
      </c>
      <c r="CS30" s="27">
        <v>1</v>
      </c>
      <c r="CT30" s="2" t="s">
        <v>855</v>
      </c>
      <c r="CU30">
        <v>1</v>
      </c>
      <c r="CW30" t="s">
        <v>852</v>
      </c>
      <c r="CX30" s="27">
        <v>0</v>
      </c>
      <c r="CY30" t="s">
        <v>242</v>
      </c>
      <c r="CZ30" t="s">
        <v>242</v>
      </c>
      <c r="DB30" s="27">
        <v>0</v>
      </c>
      <c r="DC30" t="s">
        <v>242</v>
      </c>
      <c r="DD30" t="s">
        <v>242</v>
      </c>
      <c r="DF30" t="s">
        <v>242</v>
      </c>
      <c r="DG30" t="s">
        <v>242</v>
      </c>
      <c r="DH30" t="s">
        <v>242</v>
      </c>
      <c r="DJ30" s="27">
        <v>0</v>
      </c>
      <c r="DK30" t="s">
        <v>242</v>
      </c>
      <c r="DL30" t="s">
        <v>242</v>
      </c>
      <c r="DN30" t="s">
        <v>242</v>
      </c>
      <c r="DQ30" s="27">
        <v>0</v>
      </c>
      <c r="DS30" s="27">
        <v>0</v>
      </c>
      <c r="DU30" s="27">
        <v>0</v>
      </c>
      <c r="DW30" s="27">
        <v>0</v>
      </c>
      <c r="DY30" s="27">
        <v>0</v>
      </c>
      <c r="EA30" s="27">
        <v>0</v>
      </c>
      <c r="EC30" s="27">
        <v>0</v>
      </c>
      <c r="EE30" s="27">
        <v>0</v>
      </c>
      <c r="EG30" s="27">
        <v>0</v>
      </c>
      <c r="EI30" s="27">
        <v>0</v>
      </c>
      <c r="EK30" t="s">
        <v>242</v>
      </c>
      <c r="EN30" s="27">
        <v>0</v>
      </c>
      <c r="EO30" t="s">
        <v>242</v>
      </c>
      <c r="EP30" t="s">
        <v>242</v>
      </c>
      <c r="ES30" t="s">
        <v>242</v>
      </c>
      <c r="ET30" t="s">
        <v>242</v>
      </c>
      <c r="EV30" s="27">
        <v>0</v>
      </c>
      <c r="EW30" t="s">
        <v>242</v>
      </c>
      <c r="EY30" s="27">
        <v>0</v>
      </c>
      <c r="EZ30" t="s">
        <v>242</v>
      </c>
      <c r="FB30" s="27">
        <v>0</v>
      </c>
      <c r="FC30" t="s">
        <v>242</v>
      </c>
      <c r="FE30" s="27">
        <v>0</v>
      </c>
      <c r="FF30" t="s">
        <v>242</v>
      </c>
    </row>
    <row r="31" spans="1:163" ht="15" customHeight="1" x14ac:dyDescent="0.2">
      <c r="A31">
        <v>30</v>
      </c>
      <c r="B31">
        <v>30</v>
      </c>
      <c r="C31" s="1">
        <v>44572.754861111112</v>
      </c>
      <c r="D31" s="1">
        <v>44573.776388888888</v>
      </c>
      <c r="E31">
        <v>0</v>
      </c>
      <c r="F31" t="s">
        <v>292</v>
      </c>
      <c r="G31">
        <v>100</v>
      </c>
      <c r="H31">
        <v>88274</v>
      </c>
      <c r="I31">
        <v>1</v>
      </c>
      <c r="J31" s="1">
        <v>44573.776388888888</v>
      </c>
      <c r="K31" t="s">
        <v>860</v>
      </c>
      <c r="L31" t="s">
        <v>242</v>
      </c>
      <c r="M31" t="s">
        <v>242</v>
      </c>
      <c r="N31" t="s">
        <v>861</v>
      </c>
      <c r="O31" t="s">
        <v>862</v>
      </c>
      <c r="P31">
        <v>34.037994380000001</v>
      </c>
      <c r="Q31">
        <v>-118.4543991</v>
      </c>
      <c r="R31" t="s">
        <v>245</v>
      </c>
      <c r="S31" t="s">
        <v>246</v>
      </c>
      <c r="T31" t="s">
        <v>863</v>
      </c>
      <c r="U31" t="s">
        <v>864</v>
      </c>
      <c r="V31">
        <v>171340102</v>
      </c>
      <c r="W31">
        <v>2899</v>
      </c>
      <c r="X31" t="s">
        <v>326</v>
      </c>
      <c r="Y31" t="s">
        <v>865</v>
      </c>
      <c r="Z31">
        <v>2020</v>
      </c>
      <c r="AA31">
        <v>0</v>
      </c>
      <c r="AD31">
        <v>10</v>
      </c>
      <c r="AE31">
        <v>3</v>
      </c>
      <c r="AG31" t="s">
        <v>866</v>
      </c>
      <c r="AH31" s="27">
        <v>1</v>
      </c>
      <c r="AI31">
        <v>5</v>
      </c>
      <c r="AJ31" s="27">
        <v>0</v>
      </c>
      <c r="AK31" t="s">
        <v>242</v>
      </c>
      <c r="AL31" s="27">
        <v>0</v>
      </c>
      <c r="AM31" t="s">
        <v>242</v>
      </c>
      <c r="AO31">
        <v>3</v>
      </c>
      <c r="AQ31" t="s">
        <v>866</v>
      </c>
      <c r="AR31" s="27">
        <v>1</v>
      </c>
      <c r="AS31">
        <v>9</v>
      </c>
      <c r="AT31" s="21">
        <f t="shared" si="0"/>
        <v>90</v>
      </c>
      <c r="AU31">
        <v>3</v>
      </c>
      <c r="AW31" t="s">
        <v>866</v>
      </c>
      <c r="AX31" s="27">
        <v>1</v>
      </c>
      <c r="AY31">
        <v>9</v>
      </c>
      <c r="AZ31" s="21">
        <f t="shared" si="1"/>
        <v>90</v>
      </c>
      <c r="BA31">
        <v>3</v>
      </c>
      <c r="BC31" t="s">
        <v>866</v>
      </c>
      <c r="BD31" s="27">
        <v>1</v>
      </c>
      <c r="BG31">
        <v>3</v>
      </c>
      <c r="BI31" t="s">
        <v>866</v>
      </c>
      <c r="BJ31" s="27">
        <v>1</v>
      </c>
      <c r="BK31" t="s">
        <v>242</v>
      </c>
      <c r="BN31" s="27">
        <v>1</v>
      </c>
      <c r="BO31">
        <v>3</v>
      </c>
      <c r="BP31" s="21">
        <f t="shared" si="2"/>
        <v>30</v>
      </c>
      <c r="BR31">
        <v>3</v>
      </c>
      <c r="BT31" t="s">
        <v>866</v>
      </c>
      <c r="BU31" s="27">
        <v>1</v>
      </c>
      <c r="BV31">
        <v>1</v>
      </c>
      <c r="BW31" s="21">
        <f t="shared" si="3"/>
        <v>10</v>
      </c>
      <c r="BX31">
        <v>2</v>
      </c>
      <c r="BY31">
        <v>3</v>
      </c>
      <c r="CA31" t="s">
        <v>866</v>
      </c>
      <c r="CB31" s="27">
        <v>0</v>
      </c>
      <c r="CD31" t="s">
        <v>242</v>
      </c>
      <c r="CE31" t="s">
        <v>242</v>
      </c>
      <c r="CG31" s="27">
        <v>1</v>
      </c>
      <c r="CH31" s="2" t="s">
        <v>867</v>
      </c>
      <c r="CI31">
        <v>1</v>
      </c>
      <c r="CK31" t="s">
        <v>868</v>
      </c>
      <c r="CL31" s="27">
        <v>0</v>
      </c>
      <c r="CM31" s="27">
        <v>0</v>
      </c>
      <c r="CN31" t="s">
        <v>242</v>
      </c>
      <c r="CO31" t="s">
        <v>242</v>
      </c>
      <c r="CP31" t="s">
        <v>242</v>
      </c>
      <c r="CS31" s="27">
        <v>1</v>
      </c>
      <c r="CT31" s="2" t="s">
        <v>869</v>
      </c>
      <c r="CU31">
        <v>1</v>
      </c>
      <c r="CW31" t="s">
        <v>868</v>
      </c>
      <c r="CX31" s="27">
        <v>1</v>
      </c>
      <c r="CY31">
        <v>93161</v>
      </c>
      <c r="CZ31">
        <v>2</v>
      </c>
      <c r="DB31" s="27">
        <v>1</v>
      </c>
      <c r="DC31" t="s">
        <v>242</v>
      </c>
      <c r="DD31" t="s">
        <v>242</v>
      </c>
      <c r="DF31" t="s">
        <v>242</v>
      </c>
      <c r="DG31">
        <v>72640</v>
      </c>
      <c r="DH31">
        <v>2</v>
      </c>
      <c r="DJ31" s="27">
        <v>1</v>
      </c>
      <c r="DK31">
        <v>225956</v>
      </c>
      <c r="DL31">
        <v>2</v>
      </c>
      <c r="DN31">
        <v>1</v>
      </c>
      <c r="DP31" t="s">
        <v>868</v>
      </c>
      <c r="DQ31" s="27">
        <v>1</v>
      </c>
      <c r="DR31" t="s">
        <v>870</v>
      </c>
      <c r="DS31" s="27">
        <v>1</v>
      </c>
      <c r="DT31" s="2" t="s">
        <v>871</v>
      </c>
      <c r="DU31" s="27">
        <v>1</v>
      </c>
      <c r="DV31" s="2" t="s">
        <v>872</v>
      </c>
      <c r="DW31" s="27">
        <v>1</v>
      </c>
      <c r="DX31" s="2" t="s">
        <v>873</v>
      </c>
      <c r="DY31" s="27">
        <v>1</v>
      </c>
      <c r="DZ31" s="2" t="s">
        <v>874</v>
      </c>
      <c r="EA31" s="27">
        <v>1</v>
      </c>
      <c r="EB31" t="s">
        <v>875</v>
      </c>
      <c r="EC31" s="27">
        <v>1</v>
      </c>
      <c r="ED31" t="s">
        <v>875</v>
      </c>
      <c r="EE31" s="27">
        <v>1</v>
      </c>
      <c r="EF31" t="s">
        <v>876</v>
      </c>
      <c r="EG31" s="27">
        <v>1</v>
      </c>
      <c r="EH31" t="s">
        <v>877</v>
      </c>
      <c r="EI31" s="27">
        <v>1</v>
      </c>
      <c r="EJ31" t="s">
        <v>878</v>
      </c>
      <c r="EK31">
        <v>1</v>
      </c>
      <c r="EM31" t="s">
        <v>868</v>
      </c>
      <c r="EN31" s="27">
        <v>0</v>
      </c>
      <c r="EO31" t="s">
        <v>242</v>
      </c>
      <c r="EP31" t="s">
        <v>242</v>
      </c>
      <c r="ES31" t="s">
        <v>242</v>
      </c>
      <c r="ET31" t="s">
        <v>242</v>
      </c>
      <c r="EV31" s="27">
        <v>1</v>
      </c>
      <c r="EW31">
        <v>1874.486705</v>
      </c>
      <c r="EX31" t="s">
        <v>879</v>
      </c>
      <c r="EY31" s="27">
        <v>1</v>
      </c>
      <c r="EZ31">
        <v>7.96</v>
      </c>
      <c r="FB31" s="27">
        <v>1</v>
      </c>
      <c r="FC31">
        <v>1129.377606</v>
      </c>
      <c r="FD31" t="s">
        <v>880</v>
      </c>
      <c r="FE31" s="27">
        <v>1</v>
      </c>
      <c r="FF31">
        <v>0.11700000000000001</v>
      </c>
    </row>
    <row r="32" spans="1:163" ht="15" customHeight="1" x14ac:dyDescent="0.2">
      <c r="A32">
        <v>31</v>
      </c>
      <c r="B32">
        <v>31</v>
      </c>
      <c r="C32" s="1">
        <v>44574.575694444444</v>
      </c>
      <c r="D32" s="1">
        <v>44574.661805555559</v>
      </c>
      <c r="E32">
        <v>0</v>
      </c>
      <c r="F32" t="s">
        <v>884</v>
      </c>
      <c r="G32">
        <v>100</v>
      </c>
      <c r="H32">
        <v>7460</v>
      </c>
      <c r="I32">
        <v>1</v>
      </c>
      <c r="J32" s="1">
        <v>44574.661805555559</v>
      </c>
      <c r="K32" t="s">
        <v>885</v>
      </c>
      <c r="L32" t="s">
        <v>242</v>
      </c>
      <c r="M32" t="s">
        <v>242</v>
      </c>
      <c r="N32" t="s">
        <v>886</v>
      </c>
      <c r="O32" t="s">
        <v>887</v>
      </c>
      <c r="P32">
        <v>34.037994380000001</v>
      </c>
      <c r="Q32">
        <v>-118.4543991</v>
      </c>
      <c r="R32" t="s">
        <v>245</v>
      </c>
      <c r="S32" t="s">
        <v>246</v>
      </c>
      <c r="T32" t="s">
        <v>888</v>
      </c>
      <c r="U32" t="s">
        <v>889</v>
      </c>
      <c r="V32">
        <v>172062101</v>
      </c>
      <c r="W32">
        <v>6331</v>
      </c>
      <c r="X32" t="s">
        <v>319</v>
      </c>
      <c r="Y32" t="s">
        <v>890</v>
      </c>
      <c r="Z32">
        <v>2020</v>
      </c>
      <c r="AA32">
        <v>0</v>
      </c>
      <c r="AD32">
        <v>14</v>
      </c>
      <c r="AE32">
        <v>1</v>
      </c>
      <c r="AG32" t="s">
        <v>891</v>
      </c>
      <c r="AH32" s="27">
        <v>1</v>
      </c>
      <c r="AI32">
        <v>6</v>
      </c>
      <c r="AJ32" s="27">
        <v>0</v>
      </c>
      <c r="AK32" t="s">
        <v>242</v>
      </c>
      <c r="AL32" s="27">
        <v>1</v>
      </c>
      <c r="AM32">
        <v>14</v>
      </c>
      <c r="AN32" t="s">
        <v>892</v>
      </c>
      <c r="AO32">
        <v>3</v>
      </c>
      <c r="AQ32" t="s">
        <v>893</v>
      </c>
      <c r="AR32" s="27">
        <v>1</v>
      </c>
      <c r="AS32">
        <v>13</v>
      </c>
      <c r="AT32" s="21">
        <f t="shared" si="0"/>
        <v>92.857142857142861</v>
      </c>
      <c r="AU32">
        <v>2</v>
      </c>
      <c r="AW32" t="s">
        <v>894</v>
      </c>
      <c r="AX32" s="27">
        <v>1</v>
      </c>
      <c r="AY32">
        <v>11</v>
      </c>
      <c r="AZ32" s="21">
        <f t="shared" si="1"/>
        <v>78.571428571428569</v>
      </c>
      <c r="BA32">
        <v>3</v>
      </c>
      <c r="BC32" t="s">
        <v>893</v>
      </c>
      <c r="BD32" s="27">
        <v>1</v>
      </c>
      <c r="BE32">
        <v>14</v>
      </c>
      <c r="BF32" t="s">
        <v>895</v>
      </c>
      <c r="BG32">
        <v>3</v>
      </c>
      <c r="BI32" t="s">
        <v>893</v>
      </c>
      <c r="BJ32" s="27">
        <v>1</v>
      </c>
      <c r="BK32">
        <v>3</v>
      </c>
      <c r="BM32" t="s">
        <v>893</v>
      </c>
      <c r="BN32" s="27">
        <v>1</v>
      </c>
      <c r="BO32">
        <v>4</v>
      </c>
      <c r="BP32" s="21">
        <f t="shared" si="2"/>
        <v>28.571428571428569</v>
      </c>
      <c r="BR32">
        <v>1</v>
      </c>
      <c r="BT32" t="s">
        <v>891</v>
      </c>
      <c r="BU32" s="27">
        <v>1</v>
      </c>
      <c r="BV32">
        <v>4</v>
      </c>
      <c r="BW32" s="21">
        <f t="shared" si="3"/>
        <v>28.571428571428569</v>
      </c>
      <c r="BX32">
        <v>1</v>
      </c>
      <c r="BY32">
        <v>3</v>
      </c>
      <c r="CA32" t="s">
        <v>893</v>
      </c>
      <c r="CB32" s="27">
        <v>0</v>
      </c>
      <c r="CD32" t="s">
        <v>242</v>
      </c>
      <c r="CE32" t="s">
        <v>242</v>
      </c>
      <c r="CG32" s="27">
        <v>0</v>
      </c>
      <c r="CI32" t="s">
        <v>242</v>
      </c>
      <c r="CL32" s="27">
        <v>0</v>
      </c>
      <c r="CM32" s="27">
        <v>0</v>
      </c>
      <c r="CN32" t="s">
        <v>242</v>
      </c>
      <c r="CO32" t="s">
        <v>242</v>
      </c>
      <c r="CP32" t="s">
        <v>242</v>
      </c>
      <c r="CS32" s="27">
        <v>1</v>
      </c>
      <c r="CT32" s="2" t="s">
        <v>896</v>
      </c>
      <c r="CU32">
        <v>1</v>
      </c>
      <c r="CW32" t="s">
        <v>891</v>
      </c>
      <c r="CX32" s="27">
        <v>1</v>
      </c>
      <c r="CY32">
        <v>12803</v>
      </c>
      <c r="CZ32">
        <v>2</v>
      </c>
      <c r="DB32" s="27">
        <v>1</v>
      </c>
      <c r="DC32" t="s">
        <v>242</v>
      </c>
      <c r="DD32" t="s">
        <v>242</v>
      </c>
      <c r="DF32" t="s">
        <v>242</v>
      </c>
      <c r="DG32">
        <v>11605</v>
      </c>
      <c r="DH32">
        <v>2</v>
      </c>
      <c r="DJ32" s="27">
        <v>0</v>
      </c>
      <c r="DK32" t="s">
        <v>242</v>
      </c>
      <c r="DL32" t="s">
        <v>242</v>
      </c>
      <c r="DN32">
        <v>1</v>
      </c>
      <c r="DP32" t="s">
        <v>897</v>
      </c>
      <c r="DQ32" s="27">
        <v>0</v>
      </c>
      <c r="DS32" s="27">
        <v>0</v>
      </c>
      <c r="DU32" s="27">
        <v>0.5</v>
      </c>
      <c r="DV32" s="2" t="s">
        <v>898</v>
      </c>
      <c r="DW32" s="27">
        <v>1</v>
      </c>
      <c r="DX32" s="2" t="s">
        <v>899</v>
      </c>
      <c r="DY32" s="27">
        <v>0</v>
      </c>
      <c r="EA32" s="27">
        <v>1</v>
      </c>
      <c r="EB32" s="2" t="s">
        <v>900</v>
      </c>
      <c r="EC32" s="27">
        <v>1</v>
      </c>
      <c r="ED32" s="2" t="s">
        <v>901</v>
      </c>
      <c r="EE32" s="27">
        <v>1</v>
      </c>
      <c r="EF32" t="s">
        <v>902</v>
      </c>
      <c r="EG32" s="27">
        <v>1</v>
      </c>
      <c r="EH32" t="s">
        <v>903</v>
      </c>
      <c r="EI32" s="27">
        <v>0</v>
      </c>
      <c r="EK32">
        <v>1</v>
      </c>
      <c r="EM32" t="s">
        <v>891</v>
      </c>
      <c r="EN32" s="27">
        <v>0</v>
      </c>
      <c r="EO32" t="s">
        <v>242</v>
      </c>
      <c r="EP32" t="s">
        <v>242</v>
      </c>
      <c r="ES32" t="s">
        <v>242</v>
      </c>
      <c r="ET32" t="s">
        <v>242</v>
      </c>
      <c r="EV32" s="27">
        <v>0</v>
      </c>
      <c r="EW32" t="s">
        <v>242</v>
      </c>
      <c r="EY32" s="27">
        <v>0</v>
      </c>
      <c r="EZ32" t="s">
        <v>242</v>
      </c>
      <c r="FB32" s="27">
        <v>1</v>
      </c>
      <c r="FC32" t="s">
        <v>242</v>
      </c>
      <c r="FD32" t="s">
        <v>904</v>
      </c>
      <c r="FE32" s="27">
        <v>0</v>
      </c>
      <c r="FF32" t="s">
        <v>242</v>
      </c>
    </row>
    <row r="33" spans="1:163" ht="15" customHeight="1" x14ac:dyDescent="0.2">
      <c r="A33">
        <v>32</v>
      </c>
      <c r="B33">
        <v>32</v>
      </c>
      <c r="C33" s="1">
        <v>44574.601388888892</v>
      </c>
      <c r="D33" s="1">
        <v>44574.722916666666</v>
      </c>
      <c r="E33">
        <v>0</v>
      </c>
      <c r="F33" t="s">
        <v>292</v>
      </c>
      <c r="G33">
        <v>100</v>
      </c>
      <c r="H33">
        <v>10507</v>
      </c>
      <c r="I33">
        <v>1</v>
      </c>
      <c r="J33" s="1">
        <v>44574.722916666666</v>
      </c>
      <c r="K33" t="s">
        <v>908</v>
      </c>
      <c r="L33" t="s">
        <v>242</v>
      </c>
      <c r="M33" t="s">
        <v>242</v>
      </c>
      <c r="N33" t="s">
        <v>909</v>
      </c>
      <c r="O33" t="s">
        <v>910</v>
      </c>
      <c r="P33">
        <v>34.037994380000001</v>
      </c>
      <c r="Q33">
        <v>-118.4543991</v>
      </c>
      <c r="R33" t="s">
        <v>245</v>
      </c>
      <c r="S33" t="s">
        <v>246</v>
      </c>
      <c r="T33" t="s">
        <v>911</v>
      </c>
      <c r="U33" t="s">
        <v>912</v>
      </c>
      <c r="V33">
        <v>200340107</v>
      </c>
      <c r="W33">
        <v>6021</v>
      </c>
      <c r="X33" t="s">
        <v>319</v>
      </c>
      <c r="Y33" t="s">
        <v>913</v>
      </c>
      <c r="Z33">
        <v>2020</v>
      </c>
      <c r="AA33">
        <v>0</v>
      </c>
      <c r="AD33">
        <v>11</v>
      </c>
      <c r="AE33">
        <v>1</v>
      </c>
      <c r="AG33" t="s">
        <v>914</v>
      </c>
      <c r="AH33" s="27">
        <v>1</v>
      </c>
      <c r="AI33">
        <v>5</v>
      </c>
      <c r="AJ33" s="27">
        <v>0</v>
      </c>
      <c r="AK33" t="s">
        <v>242</v>
      </c>
      <c r="AL33" s="27">
        <v>0</v>
      </c>
      <c r="AM33" t="s">
        <v>242</v>
      </c>
      <c r="AO33">
        <v>3</v>
      </c>
      <c r="AQ33" t="s">
        <v>915</v>
      </c>
      <c r="AR33" s="27">
        <v>1</v>
      </c>
      <c r="AS33">
        <v>11</v>
      </c>
      <c r="AT33" s="21">
        <f t="shared" si="0"/>
        <v>100</v>
      </c>
      <c r="AU33">
        <v>1</v>
      </c>
      <c r="AW33" t="s">
        <v>914</v>
      </c>
      <c r="AX33" s="27">
        <v>1</v>
      </c>
      <c r="AY33">
        <v>11</v>
      </c>
      <c r="AZ33" s="21">
        <f t="shared" si="1"/>
        <v>100</v>
      </c>
      <c r="BA33">
        <v>1</v>
      </c>
      <c r="BC33" t="s">
        <v>914</v>
      </c>
      <c r="BD33" s="27">
        <v>1</v>
      </c>
      <c r="BG33">
        <v>3</v>
      </c>
      <c r="BI33" t="s">
        <v>915</v>
      </c>
      <c r="BJ33" s="27">
        <v>1</v>
      </c>
      <c r="BK33">
        <v>2</v>
      </c>
      <c r="BN33" s="27">
        <v>1</v>
      </c>
      <c r="BO33">
        <v>3</v>
      </c>
      <c r="BP33" s="21">
        <f t="shared" si="2"/>
        <v>27.27272727272727</v>
      </c>
      <c r="BR33">
        <v>1</v>
      </c>
      <c r="BT33" t="s">
        <v>914</v>
      </c>
      <c r="BU33" s="27">
        <v>1</v>
      </c>
      <c r="BV33">
        <v>3</v>
      </c>
      <c r="BW33" s="21">
        <f t="shared" si="3"/>
        <v>27.27272727272727</v>
      </c>
      <c r="BX33">
        <v>1</v>
      </c>
      <c r="BY33">
        <v>1</v>
      </c>
      <c r="CA33" t="s">
        <v>914</v>
      </c>
      <c r="CB33" s="27">
        <v>0</v>
      </c>
      <c r="CD33" t="s">
        <v>242</v>
      </c>
      <c r="CE33" t="s">
        <v>242</v>
      </c>
      <c r="CG33" s="27">
        <v>1</v>
      </c>
      <c r="CH33" s="2" t="s">
        <v>916</v>
      </c>
      <c r="CI33">
        <v>1</v>
      </c>
      <c r="CK33" t="s">
        <v>917</v>
      </c>
      <c r="CL33" s="27">
        <v>1</v>
      </c>
      <c r="CM33" s="27">
        <v>0.5</v>
      </c>
      <c r="CN33" t="s">
        <v>242</v>
      </c>
      <c r="CO33">
        <v>99.9</v>
      </c>
      <c r="CP33" t="s">
        <v>242</v>
      </c>
      <c r="CQ33" t="s">
        <v>918</v>
      </c>
      <c r="CS33" s="27">
        <v>1</v>
      </c>
      <c r="CT33" s="2" t="s">
        <v>919</v>
      </c>
      <c r="CU33">
        <v>1</v>
      </c>
      <c r="CW33" t="s">
        <v>914</v>
      </c>
      <c r="CX33" s="27">
        <v>1</v>
      </c>
      <c r="CY33">
        <v>5401</v>
      </c>
      <c r="CZ33">
        <v>2</v>
      </c>
      <c r="DB33" s="27">
        <v>1</v>
      </c>
      <c r="DC33">
        <v>32624</v>
      </c>
      <c r="DD33">
        <v>2</v>
      </c>
      <c r="DE33" s="5">
        <v>32953</v>
      </c>
      <c r="DF33">
        <v>2</v>
      </c>
      <c r="DG33" t="s">
        <v>242</v>
      </c>
      <c r="DH33" t="s">
        <v>242</v>
      </c>
      <c r="DJ33" s="27">
        <v>1</v>
      </c>
      <c r="DK33">
        <v>24230</v>
      </c>
      <c r="DL33">
        <v>2</v>
      </c>
      <c r="DN33">
        <v>1</v>
      </c>
      <c r="DP33" t="s">
        <v>914</v>
      </c>
      <c r="DQ33" s="27">
        <v>1</v>
      </c>
      <c r="DR33" s="2" t="s">
        <v>920</v>
      </c>
      <c r="DS33" s="27">
        <v>1</v>
      </c>
      <c r="DT33" s="2" t="s">
        <v>921</v>
      </c>
      <c r="DU33" s="27">
        <v>1</v>
      </c>
      <c r="DV33" s="2" t="s">
        <v>922</v>
      </c>
      <c r="DW33" s="27">
        <v>1</v>
      </c>
      <c r="DX33" s="2" t="s">
        <v>923</v>
      </c>
      <c r="DY33" s="27">
        <v>1</v>
      </c>
      <c r="DZ33" s="2" t="s">
        <v>924</v>
      </c>
      <c r="EA33" s="27">
        <v>1</v>
      </c>
      <c r="EB33" t="s">
        <v>925</v>
      </c>
      <c r="EC33" s="27">
        <v>1</v>
      </c>
      <c r="ED33" t="s">
        <v>925</v>
      </c>
      <c r="EE33" s="27">
        <v>0</v>
      </c>
      <c r="EG33" s="27">
        <v>1</v>
      </c>
      <c r="EH33" t="s">
        <v>926</v>
      </c>
      <c r="EI33" s="27">
        <v>1</v>
      </c>
      <c r="EJ33" t="s">
        <v>927</v>
      </c>
      <c r="EK33">
        <v>4</v>
      </c>
      <c r="EM33" t="s">
        <v>928</v>
      </c>
      <c r="EN33" s="27">
        <v>0</v>
      </c>
      <c r="EO33" t="s">
        <v>242</v>
      </c>
      <c r="EP33" t="s">
        <v>242</v>
      </c>
      <c r="ES33" t="s">
        <v>242</v>
      </c>
      <c r="ET33" t="s">
        <v>242</v>
      </c>
      <c r="EV33" s="27">
        <v>0</v>
      </c>
      <c r="EW33" t="s">
        <v>242</v>
      </c>
      <c r="EY33" s="27">
        <v>0</v>
      </c>
      <c r="EZ33" t="s">
        <v>242</v>
      </c>
      <c r="FB33" s="27">
        <v>1</v>
      </c>
      <c r="FC33">
        <v>298.125</v>
      </c>
      <c r="FD33" t="s">
        <v>929</v>
      </c>
      <c r="FE33" s="27">
        <v>0</v>
      </c>
      <c r="FF33" t="s">
        <v>242</v>
      </c>
    </row>
    <row r="34" spans="1:163" ht="15" customHeight="1" x14ac:dyDescent="0.2">
      <c r="A34">
        <v>33</v>
      </c>
      <c r="B34">
        <v>33</v>
      </c>
      <c r="C34" s="1">
        <v>44576.549305555556</v>
      </c>
      <c r="D34" s="1">
        <v>44576.665972222225</v>
      </c>
      <c r="E34">
        <v>0</v>
      </c>
      <c r="F34" t="s">
        <v>292</v>
      </c>
      <c r="G34">
        <v>100</v>
      </c>
      <c r="H34">
        <v>10072</v>
      </c>
      <c r="I34">
        <v>1</v>
      </c>
      <c r="J34" s="1">
        <v>44576.665972222225</v>
      </c>
      <c r="K34" t="s">
        <v>936</v>
      </c>
      <c r="L34" t="s">
        <v>242</v>
      </c>
      <c r="M34" t="s">
        <v>242</v>
      </c>
      <c r="N34" t="s">
        <v>937</v>
      </c>
      <c r="O34" t="s">
        <v>938</v>
      </c>
      <c r="P34">
        <v>34.037994380000001</v>
      </c>
      <c r="Q34">
        <v>-118.4543991</v>
      </c>
      <c r="R34" t="s">
        <v>245</v>
      </c>
      <c r="S34" t="s">
        <v>246</v>
      </c>
      <c r="T34" t="s">
        <v>939</v>
      </c>
      <c r="U34" t="s">
        <v>940</v>
      </c>
      <c r="V34" t="s">
        <v>941</v>
      </c>
      <c r="W34">
        <v>2099</v>
      </c>
      <c r="X34" t="s">
        <v>326</v>
      </c>
      <c r="Y34" t="s">
        <v>942</v>
      </c>
      <c r="Z34">
        <v>2021</v>
      </c>
      <c r="AA34">
        <v>1</v>
      </c>
      <c r="AB34">
        <v>4</v>
      </c>
      <c r="AD34">
        <v>12</v>
      </c>
      <c r="AE34">
        <v>1</v>
      </c>
      <c r="AG34" t="s">
        <v>943</v>
      </c>
      <c r="AH34" s="27">
        <v>1</v>
      </c>
      <c r="AI34">
        <v>11</v>
      </c>
      <c r="AJ34" s="27">
        <v>0</v>
      </c>
      <c r="AK34" t="s">
        <v>242</v>
      </c>
      <c r="AL34" s="27">
        <v>0</v>
      </c>
      <c r="AM34" t="s">
        <v>242</v>
      </c>
      <c r="AO34">
        <v>3</v>
      </c>
      <c r="AQ34" t="s">
        <v>944</v>
      </c>
      <c r="AR34" s="27">
        <v>1</v>
      </c>
      <c r="AS34">
        <v>11</v>
      </c>
      <c r="AT34" s="21">
        <f t="shared" si="0"/>
        <v>91.666666666666657</v>
      </c>
      <c r="AU34">
        <v>2</v>
      </c>
      <c r="AW34" t="s">
        <v>945</v>
      </c>
      <c r="AX34" s="27">
        <v>1</v>
      </c>
      <c r="AY34">
        <v>5</v>
      </c>
      <c r="AZ34" s="21">
        <f t="shared" si="1"/>
        <v>41.666666666666671</v>
      </c>
      <c r="BA34">
        <v>2</v>
      </c>
      <c r="BC34" t="s">
        <v>945</v>
      </c>
      <c r="BD34" s="27">
        <v>1</v>
      </c>
      <c r="BE34">
        <v>8.91</v>
      </c>
      <c r="BG34">
        <v>3</v>
      </c>
      <c r="BI34" t="s">
        <v>944</v>
      </c>
      <c r="BJ34" s="27">
        <v>1</v>
      </c>
      <c r="BK34">
        <v>2</v>
      </c>
      <c r="BM34" t="s">
        <v>945</v>
      </c>
      <c r="BN34" s="27">
        <v>1</v>
      </c>
      <c r="BO34">
        <v>4</v>
      </c>
      <c r="BP34" s="21">
        <f t="shared" si="2"/>
        <v>33.333333333333329</v>
      </c>
      <c r="BR34">
        <v>1</v>
      </c>
      <c r="BT34" t="s">
        <v>943</v>
      </c>
      <c r="BU34" s="27">
        <v>1</v>
      </c>
      <c r="BV34">
        <v>2</v>
      </c>
      <c r="BW34" s="21">
        <f t="shared" si="3"/>
        <v>16.666666666666664</v>
      </c>
      <c r="BX34">
        <v>2</v>
      </c>
      <c r="BY34">
        <v>3</v>
      </c>
      <c r="CA34" t="s">
        <v>944</v>
      </c>
      <c r="CB34" s="27">
        <v>0</v>
      </c>
      <c r="CD34" t="s">
        <v>242</v>
      </c>
      <c r="CE34" t="s">
        <v>242</v>
      </c>
      <c r="CG34" s="27">
        <v>1</v>
      </c>
      <c r="CH34" s="2" t="s">
        <v>946</v>
      </c>
      <c r="CI34">
        <v>1</v>
      </c>
      <c r="CK34" t="s">
        <v>943</v>
      </c>
      <c r="CL34" s="27">
        <v>1</v>
      </c>
      <c r="CM34" s="27">
        <v>0</v>
      </c>
      <c r="CN34" t="s">
        <v>242</v>
      </c>
      <c r="CO34" t="s">
        <v>242</v>
      </c>
      <c r="CP34" t="s">
        <v>242</v>
      </c>
      <c r="CS34" s="27">
        <v>1</v>
      </c>
      <c r="CT34" s="2" t="s">
        <v>947</v>
      </c>
      <c r="CU34">
        <v>1</v>
      </c>
      <c r="CW34" t="s">
        <v>943</v>
      </c>
      <c r="CX34" s="27">
        <v>1</v>
      </c>
      <c r="CY34">
        <v>469912</v>
      </c>
      <c r="CZ34">
        <v>2</v>
      </c>
      <c r="DB34" s="27">
        <v>1</v>
      </c>
      <c r="DC34" t="s">
        <v>242</v>
      </c>
      <c r="DD34" t="s">
        <v>242</v>
      </c>
      <c r="DF34" t="s">
        <v>242</v>
      </c>
      <c r="DG34">
        <v>252288</v>
      </c>
      <c r="DH34">
        <v>2</v>
      </c>
      <c r="DJ34" s="27">
        <v>1</v>
      </c>
      <c r="DK34">
        <v>5575612</v>
      </c>
      <c r="DL34">
        <v>2</v>
      </c>
      <c r="DN34">
        <v>1</v>
      </c>
      <c r="DP34" t="s">
        <v>943</v>
      </c>
      <c r="DQ34" s="27">
        <v>0</v>
      </c>
      <c r="DS34" s="27">
        <v>0</v>
      </c>
      <c r="DU34" s="27">
        <v>0.5</v>
      </c>
      <c r="DV34" t="s">
        <v>948</v>
      </c>
      <c r="DW34" s="27">
        <v>1</v>
      </c>
      <c r="DX34" s="2" t="s">
        <v>949</v>
      </c>
      <c r="DY34" s="27">
        <v>0</v>
      </c>
      <c r="EA34" s="27">
        <v>0</v>
      </c>
      <c r="EC34" s="27">
        <v>0</v>
      </c>
      <c r="EE34" s="27">
        <v>0</v>
      </c>
      <c r="EG34" s="27">
        <v>1</v>
      </c>
      <c r="EH34" t="s">
        <v>950</v>
      </c>
      <c r="EI34" s="27">
        <v>1</v>
      </c>
      <c r="EJ34" t="s">
        <v>951</v>
      </c>
      <c r="EK34">
        <v>1</v>
      </c>
      <c r="EM34" t="s">
        <v>943</v>
      </c>
      <c r="EN34" s="27">
        <v>0</v>
      </c>
      <c r="EO34" t="s">
        <v>242</v>
      </c>
      <c r="EP34" t="s">
        <v>242</v>
      </c>
      <c r="ES34" t="s">
        <v>242</v>
      </c>
      <c r="ET34" t="s">
        <v>242</v>
      </c>
      <c r="EV34" s="27">
        <v>1</v>
      </c>
      <c r="EW34">
        <v>21438.858</v>
      </c>
      <c r="EX34" t="s">
        <v>952</v>
      </c>
      <c r="EY34" s="27">
        <v>0</v>
      </c>
      <c r="EZ34" t="s">
        <v>242</v>
      </c>
      <c r="FB34" s="27">
        <v>1</v>
      </c>
      <c r="FC34">
        <v>21248.755000000001</v>
      </c>
      <c r="FD34" t="s">
        <v>953</v>
      </c>
      <c r="FE34" s="27">
        <v>0</v>
      </c>
      <c r="FF34" t="s">
        <v>242</v>
      </c>
    </row>
    <row r="35" spans="1:163" ht="15" hidden="1" customHeight="1" x14ac:dyDescent="0.2">
      <c r="A35">
        <v>34</v>
      </c>
      <c r="B35">
        <v>34</v>
      </c>
      <c r="C35" s="1">
        <v>44577.543749999997</v>
      </c>
      <c r="D35" s="1">
        <v>44577.581944444442</v>
      </c>
      <c r="E35">
        <v>0</v>
      </c>
      <c r="F35" t="s">
        <v>292</v>
      </c>
      <c r="G35">
        <v>100</v>
      </c>
      <c r="H35">
        <v>3301</v>
      </c>
      <c r="I35">
        <v>1</v>
      </c>
      <c r="J35" s="1">
        <v>44577.581944444442</v>
      </c>
      <c r="K35" t="s">
        <v>959</v>
      </c>
      <c r="L35" t="s">
        <v>242</v>
      </c>
      <c r="M35" t="s">
        <v>242</v>
      </c>
      <c r="N35" t="s">
        <v>960</v>
      </c>
      <c r="O35" t="s">
        <v>961</v>
      </c>
      <c r="P35">
        <v>34.037994380000001</v>
      </c>
      <c r="Q35">
        <v>-118.4543991</v>
      </c>
      <c r="R35" t="s">
        <v>245</v>
      </c>
      <c r="S35" t="s">
        <v>246</v>
      </c>
      <c r="T35" t="s">
        <v>962</v>
      </c>
      <c r="U35" t="s">
        <v>963</v>
      </c>
      <c r="V35">
        <v>217204106</v>
      </c>
      <c r="W35">
        <v>5599</v>
      </c>
      <c r="X35" t="s">
        <v>476</v>
      </c>
      <c r="Y35" t="s">
        <v>964</v>
      </c>
      <c r="Z35">
        <v>2021</v>
      </c>
      <c r="AA35">
        <v>0</v>
      </c>
      <c r="AD35">
        <v>11</v>
      </c>
      <c r="AE35">
        <v>3</v>
      </c>
      <c r="AG35" t="s">
        <v>965</v>
      </c>
      <c r="AH35" s="27">
        <v>1</v>
      </c>
      <c r="AI35">
        <v>7</v>
      </c>
      <c r="AJ35" s="27">
        <v>0</v>
      </c>
      <c r="AK35" t="s">
        <v>242</v>
      </c>
      <c r="AL35" s="27">
        <v>0</v>
      </c>
      <c r="AM35" t="s">
        <v>242</v>
      </c>
      <c r="AO35">
        <v>3</v>
      </c>
      <c r="AQ35" t="s">
        <v>965</v>
      </c>
      <c r="AR35" s="27">
        <v>1</v>
      </c>
      <c r="AS35">
        <v>9</v>
      </c>
      <c r="AT35" s="21">
        <f t="shared" si="0"/>
        <v>81.818181818181827</v>
      </c>
      <c r="AU35">
        <v>3</v>
      </c>
      <c r="AW35" t="s">
        <v>965</v>
      </c>
      <c r="AX35" s="27">
        <v>1</v>
      </c>
      <c r="AY35">
        <v>10</v>
      </c>
      <c r="AZ35" s="21">
        <f t="shared" si="1"/>
        <v>90.909090909090907</v>
      </c>
      <c r="BA35">
        <v>3</v>
      </c>
      <c r="BC35" t="s">
        <v>965</v>
      </c>
      <c r="BD35" s="27">
        <v>1</v>
      </c>
      <c r="BG35">
        <v>3</v>
      </c>
      <c r="BI35" t="s">
        <v>965</v>
      </c>
      <c r="BJ35" s="27">
        <v>1</v>
      </c>
      <c r="BK35" t="s">
        <v>242</v>
      </c>
      <c r="BN35" s="27">
        <v>1</v>
      </c>
      <c r="BO35">
        <v>2</v>
      </c>
      <c r="BP35" s="21">
        <f t="shared" si="2"/>
        <v>18.181818181818183</v>
      </c>
      <c r="BR35">
        <v>3</v>
      </c>
      <c r="BT35" t="s">
        <v>965</v>
      </c>
      <c r="BU35" s="27">
        <v>1</v>
      </c>
      <c r="BV35">
        <v>2</v>
      </c>
      <c r="BW35" s="21">
        <f t="shared" si="3"/>
        <v>18.181818181818183</v>
      </c>
      <c r="BX35">
        <v>2</v>
      </c>
      <c r="BY35">
        <v>3</v>
      </c>
      <c r="CA35" t="s">
        <v>965</v>
      </c>
      <c r="CB35" s="27">
        <v>0</v>
      </c>
      <c r="CD35" t="s">
        <v>242</v>
      </c>
      <c r="CE35" t="s">
        <v>242</v>
      </c>
      <c r="CG35" s="27">
        <v>0</v>
      </c>
      <c r="CI35" t="s">
        <v>242</v>
      </c>
      <c r="CL35" s="27">
        <v>0</v>
      </c>
      <c r="CM35" s="27">
        <v>0</v>
      </c>
      <c r="CN35" t="s">
        <v>242</v>
      </c>
      <c r="CO35" t="s">
        <v>242</v>
      </c>
      <c r="CP35" t="s">
        <v>242</v>
      </c>
      <c r="CS35" s="27">
        <v>0</v>
      </c>
      <c r="CU35" t="s">
        <v>242</v>
      </c>
      <c r="CX35" s="27">
        <v>0</v>
      </c>
      <c r="CY35" t="s">
        <v>242</v>
      </c>
      <c r="CZ35" t="s">
        <v>242</v>
      </c>
      <c r="DB35" s="27">
        <v>0</v>
      </c>
      <c r="DC35" t="s">
        <v>242</v>
      </c>
      <c r="DD35" t="s">
        <v>242</v>
      </c>
      <c r="DF35" t="s">
        <v>242</v>
      </c>
      <c r="DG35" t="s">
        <v>242</v>
      </c>
      <c r="DH35" t="s">
        <v>242</v>
      </c>
      <c r="DJ35" s="27">
        <v>0</v>
      </c>
      <c r="DK35" t="s">
        <v>242</v>
      </c>
      <c r="DL35" t="s">
        <v>242</v>
      </c>
      <c r="DN35" t="s">
        <v>242</v>
      </c>
      <c r="DQ35" s="27">
        <v>0</v>
      </c>
      <c r="DS35" s="27">
        <v>0</v>
      </c>
      <c r="DU35" s="27">
        <v>0</v>
      </c>
      <c r="DW35" s="27">
        <v>0</v>
      </c>
      <c r="DY35" s="27">
        <v>0</v>
      </c>
      <c r="EA35" s="27">
        <v>0</v>
      </c>
      <c r="EC35" s="27">
        <v>0</v>
      </c>
      <c r="EE35" s="27">
        <v>0</v>
      </c>
      <c r="EG35" s="27">
        <v>0</v>
      </c>
      <c r="EI35" s="27">
        <v>0</v>
      </c>
      <c r="EK35" t="s">
        <v>242</v>
      </c>
      <c r="EN35" s="27">
        <v>0</v>
      </c>
      <c r="EO35" t="s">
        <v>242</v>
      </c>
      <c r="EP35" t="s">
        <v>242</v>
      </c>
      <c r="ES35" t="s">
        <v>242</v>
      </c>
      <c r="ET35" t="s">
        <v>242</v>
      </c>
      <c r="EV35" s="27">
        <v>0</v>
      </c>
      <c r="EW35" t="s">
        <v>242</v>
      </c>
      <c r="EY35" s="27">
        <v>0</v>
      </c>
      <c r="EZ35" t="s">
        <v>242</v>
      </c>
      <c r="FB35" s="27">
        <v>0</v>
      </c>
      <c r="FC35" t="s">
        <v>242</v>
      </c>
      <c r="FE35" s="27">
        <v>0</v>
      </c>
      <c r="FF35" t="s">
        <v>242</v>
      </c>
    </row>
    <row r="36" spans="1:163" ht="15" customHeight="1" x14ac:dyDescent="0.2">
      <c r="A36">
        <v>35</v>
      </c>
      <c r="B36">
        <v>35</v>
      </c>
      <c r="C36" s="1">
        <v>44580.719444444447</v>
      </c>
      <c r="D36" s="1">
        <v>44580.792361111111</v>
      </c>
      <c r="E36">
        <v>0</v>
      </c>
      <c r="F36" t="s">
        <v>292</v>
      </c>
      <c r="G36">
        <v>100</v>
      </c>
      <c r="H36">
        <v>6298</v>
      </c>
      <c r="I36">
        <v>1</v>
      </c>
      <c r="J36" s="1">
        <v>44580.792361111111</v>
      </c>
      <c r="K36" t="s">
        <v>969</v>
      </c>
      <c r="L36" t="s">
        <v>242</v>
      </c>
      <c r="M36" t="s">
        <v>242</v>
      </c>
      <c r="N36" t="s">
        <v>970</v>
      </c>
      <c r="O36" t="s">
        <v>971</v>
      </c>
      <c r="P36">
        <v>34.037994380000001</v>
      </c>
      <c r="Q36">
        <v>-118.4543991</v>
      </c>
      <c r="R36" t="s">
        <v>245</v>
      </c>
      <c r="S36" t="s">
        <v>246</v>
      </c>
      <c r="T36" t="s">
        <v>972</v>
      </c>
      <c r="U36" t="s">
        <v>973</v>
      </c>
      <c r="V36">
        <v>148806102</v>
      </c>
      <c r="W36">
        <v>2834</v>
      </c>
      <c r="X36" t="s">
        <v>350</v>
      </c>
      <c r="Y36" t="s">
        <v>974</v>
      </c>
      <c r="Z36">
        <v>2020</v>
      </c>
      <c r="AA36">
        <v>0</v>
      </c>
      <c r="AD36">
        <v>11</v>
      </c>
      <c r="AE36">
        <v>3</v>
      </c>
      <c r="AG36" t="s">
        <v>975</v>
      </c>
      <c r="AH36" s="27">
        <v>1</v>
      </c>
      <c r="AI36">
        <v>5</v>
      </c>
      <c r="AJ36" s="27">
        <v>0</v>
      </c>
      <c r="AK36" t="s">
        <v>242</v>
      </c>
      <c r="AL36" s="27">
        <v>0</v>
      </c>
      <c r="AM36" t="s">
        <v>242</v>
      </c>
      <c r="AO36">
        <v>3</v>
      </c>
      <c r="AQ36" t="s">
        <v>975</v>
      </c>
      <c r="AR36" s="27">
        <v>1</v>
      </c>
      <c r="AS36">
        <v>10</v>
      </c>
      <c r="AT36" s="21">
        <f t="shared" si="0"/>
        <v>90.909090909090907</v>
      </c>
      <c r="AU36">
        <v>3</v>
      </c>
      <c r="AW36" t="s">
        <v>975</v>
      </c>
      <c r="AX36" s="27">
        <v>1</v>
      </c>
      <c r="AY36">
        <v>10</v>
      </c>
      <c r="AZ36" s="21">
        <f t="shared" si="1"/>
        <v>90.909090909090907</v>
      </c>
      <c r="BA36">
        <v>3</v>
      </c>
      <c r="BC36" t="s">
        <v>975</v>
      </c>
      <c r="BD36" s="27">
        <v>1</v>
      </c>
      <c r="BG36">
        <v>3</v>
      </c>
      <c r="BI36" t="s">
        <v>975</v>
      </c>
      <c r="BJ36" s="27">
        <v>1</v>
      </c>
      <c r="BK36">
        <v>3</v>
      </c>
      <c r="BM36" t="s">
        <v>975</v>
      </c>
      <c r="BN36" s="27">
        <v>1</v>
      </c>
      <c r="BO36">
        <v>2</v>
      </c>
      <c r="BP36" s="21">
        <f t="shared" si="2"/>
        <v>18.181818181818183</v>
      </c>
      <c r="BR36">
        <v>1</v>
      </c>
      <c r="BT36" t="s">
        <v>976</v>
      </c>
      <c r="BU36" s="27">
        <v>1</v>
      </c>
      <c r="BV36">
        <v>1</v>
      </c>
      <c r="BW36" s="21">
        <f t="shared" si="3"/>
        <v>9.0909090909090917</v>
      </c>
      <c r="BX36">
        <v>2</v>
      </c>
      <c r="BY36">
        <v>1</v>
      </c>
      <c r="CA36" t="s">
        <v>976</v>
      </c>
      <c r="CB36" s="27">
        <v>0</v>
      </c>
      <c r="CD36" t="s">
        <v>242</v>
      </c>
      <c r="CE36" t="s">
        <v>242</v>
      </c>
      <c r="CG36" s="27">
        <v>0</v>
      </c>
      <c r="CI36" t="s">
        <v>242</v>
      </c>
      <c r="CL36" s="27">
        <v>0</v>
      </c>
      <c r="CM36" s="27">
        <v>0.5</v>
      </c>
      <c r="CN36" t="s">
        <v>242</v>
      </c>
      <c r="CO36">
        <v>100</v>
      </c>
      <c r="CP36" t="s">
        <v>242</v>
      </c>
      <c r="CQ36" t="s">
        <v>977</v>
      </c>
      <c r="CS36" s="27">
        <v>1</v>
      </c>
      <c r="CT36" t="s">
        <v>978</v>
      </c>
      <c r="CU36">
        <v>1</v>
      </c>
      <c r="CW36" t="s">
        <v>976</v>
      </c>
      <c r="CX36" s="27">
        <v>1</v>
      </c>
      <c r="CY36">
        <v>67000</v>
      </c>
      <c r="CZ36">
        <v>2</v>
      </c>
      <c r="DB36" s="27">
        <v>1</v>
      </c>
      <c r="DC36" t="s">
        <v>242</v>
      </c>
      <c r="DD36" t="s">
        <v>242</v>
      </c>
      <c r="DF36" t="s">
        <v>242</v>
      </c>
      <c r="DG36">
        <v>153000</v>
      </c>
      <c r="DH36">
        <v>2</v>
      </c>
      <c r="DJ36" s="27">
        <v>0</v>
      </c>
      <c r="DK36" t="s">
        <v>242</v>
      </c>
      <c r="DL36" t="s">
        <v>242</v>
      </c>
      <c r="DN36">
        <v>1</v>
      </c>
      <c r="DP36" t="s">
        <v>976</v>
      </c>
      <c r="DQ36" s="27">
        <v>0</v>
      </c>
      <c r="DS36" s="27">
        <v>1</v>
      </c>
      <c r="DT36" t="s">
        <v>979</v>
      </c>
      <c r="DU36" s="27">
        <v>0</v>
      </c>
      <c r="DW36" s="27">
        <v>1</v>
      </c>
      <c r="DX36" t="s">
        <v>980</v>
      </c>
      <c r="DY36" s="27">
        <v>0</v>
      </c>
      <c r="EA36" s="27">
        <v>0</v>
      </c>
      <c r="EC36" s="27">
        <v>0</v>
      </c>
      <c r="EE36" s="27">
        <v>0</v>
      </c>
      <c r="EG36" s="27">
        <v>1</v>
      </c>
      <c r="EH36" t="s">
        <v>981</v>
      </c>
      <c r="EI36" s="27">
        <v>1</v>
      </c>
      <c r="EJ36" t="s">
        <v>982</v>
      </c>
      <c r="EK36">
        <v>1</v>
      </c>
      <c r="EM36" t="s">
        <v>976</v>
      </c>
      <c r="EN36" s="27">
        <v>0</v>
      </c>
      <c r="EO36" t="s">
        <v>242</v>
      </c>
      <c r="EP36" t="s">
        <v>242</v>
      </c>
      <c r="ES36" t="s">
        <v>242</v>
      </c>
      <c r="ET36" t="s">
        <v>242</v>
      </c>
      <c r="EV36" s="27">
        <v>0</v>
      </c>
      <c r="EW36" t="s">
        <v>242</v>
      </c>
      <c r="EY36" s="27">
        <v>0</v>
      </c>
      <c r="EZ36" t="s">
        <v>242</v>
      </c>
      <c r="FB36" s="27">
        <v>1</v>
      </c>
      <c r="FC36">
        <v>1900</v>
      </c>
      <c r="FD36" t="s">
        <v>983</v>
      </c>
      <c r="FE36" s="27">
        <v>0</v>
      </c>
      <c r="FF36" t="s">
        <v>242</v>
      </c>
    </row>
    <row r="37" spans="1:163" ht="15" customHeight="1" x14ac:dyDescent="0.2">
      <c r="A37">
        <v>36</v>
      </c>
      <c r="B37">
        <v>36</v>
      </c>
      <c r="C37" s="1">
        <v>44574.662499999999</v>
      </c>
      <c r="D37" s="1">
        <v>44581.553472222222</v>
      </c>
      <c r="E37">
        <v>0</v>
      </c>
      <c r="F37" t="s">
        <v>438</v>
      </c>
      <c r="G37">
        <v>100</v>
      </c>
      <c r="H37">
        <v>595405</v>
      </c>
      <c r="I37">
        <v>1</v>
      </c>
      <c r="J37" s="1">
        <v>44581.553472222222</v>
      </c>
      <c r="K37" t="s">
        <v>987</v>
      </c>
      <c r="L37" t="s">
        <v>242</v>
      </c>
      <c r="M37" t="s">
        <v>242</v>
      </c>
      <c r="N37" t="s">
        <v>988</v>
      </c>
      <c r="O37" t="s">
        <v>989</v>
      </c>
      <c r="P37">
        <v>34.037994380000001</v>
      </c>
      <c r="Q37">
        <v>-118.4543991</v>
      </c>
      <c r="R37" t="s">
        <v>245</v>
      </c>
      <c r="S37" t="s">
        <v>246</v>
      </c>
      <c r="T37" t="s">
        <v>990</v>
      </c>
      <c r="U37" t="s">
        <v>991</v>
      </c>
      <c r="V37">
        <v>216648402</v>
      </c>
      <c r="W37">
        <v>3851</v>
      </c>
      <c r="X37" t="s">
        <v>350</v>
      </c>
      <c r="Y37" t="s">
        <v>992</v>
      </c>
      <c r="Z37">
        <v>2020</v>
      </c>
      <c r="AA37">
        <v>0</v>
      </c>
      <c r="AD37">
        <v>8</v>
      </c>
      <c r="AE37">
        <v>1</v>
      </c>
      <c r="AG37" t="s">
        <v>993</v>
      </c>
      <c r="AH37" s="27">
        <v>0</v>
      </c>
      <c r="AI37" t="s">
        <v>242</v>
      </c>
      <c r="AJ37" s="27">
        <v>0</v>
      </c>
      <c r="AK37" t="s">
        <v>242</v>
      </c>
      <c r="AL37" s="27">
        <v>0</v>
      </c>
      <c r="AM37" t="s">
        <v>242</v>
      </c>
      <c r="AO37" t="s">
        <v>242</v>
      </c>
      <c r="AR37" s="27">
        <v>1</v>
      </c>
      <c r="AS37">
        <v>7</v>
      </c>
      <c r="AT37" s="21">
        <f t="shared" si="0"/>
        <v>87.5</v>
      </c>
      <c r="AU37">
        <v>3</v>
      </c>
      <c r="AW37" t="s">
        <v>994</v>
      </c>
      <c r="AX37" s="27">
        <v>1</v>
      </c>
      <c r="AY37">
        <v>6</v>
      </c>
      <c r="AZ37" s="21">
        <f t="shared" si="1"/>
        <v>75</v>
      </c>
      <c r="BA37">
        <v>1</v>
      </c>
      <c r="BC37" t="s">
        <v>993</v>
      </c>
      <c r="BD37" s="27">
        <v>1</v>
      </c>
      <c r="BE37">
        <v>7.75</v>
      </c>
      <c r="BG37">
        <v>3</v>
      </c>
      <c r="BI37" t="s">
        <v>994</v>
      </c>
      <c r="BJ37" s="27">
        <v>1</v>
      </c>
      <c r="BK37">
        <v>3</v>
      </c>
      <c r="BM37" t="s">
        <v>994</v>
      </c>
      <c r="BN37" s="27">
        <v>1</v>
      </c>
      <c r="BO37">
        <v>4</v>
      </c>
      <c r="BP37" s="21">
        <f t="shared" si="2"/>
        <v>50</v>
      </c>
      <c r="BR37">
        <v>1</v>
      </c>
      <c r="BT37" t="s">
        <v>993</v>
      </c>
      <c r="BU37" s="27">
        <v>1</v>
      </c>
      <c r="BV37">
        <v>1</v>
      </c>
      <c r="BW37" s="21">
        <f t="shared" si="3"/>
        <v>12.5</v>
      </c>
      <c r="BX37">
        <v>2</v>
      </c>
      <c r="BY37">
        <v>1</v>
      </c>
      <c r="CA37" t="s">
        <v>993</v>
      </c>
      <c r="CB37" s="27">
        <v>0</v>
      </c>
      <c r="CD37" t="s">
        <v>242</v>
      </c>
      <c r="CE37" t="s">
        <v>242</v>
      </c>
      <c r="CG37" s="27">
        <v>1</v>
      </c>
      <c r="CH37" s="2" t="s">
        <v>995</v>
      </c>
      <c r="CI37">
        <v>1</v>
      </c>
      <c r="CK37" t="s">
        <v>993</v>
      </c>
      <c r="CL37" s="27">
        <v>1</v>
      </c>
      <c r="CM37" s="27">
        <v>0</v>
      </c>
      <c r="CN37" t="s">
        <v>242</v>
      </c>
      <c r="CO37" t="s">
        <v>242</v>
      </c>
      <c r="CP37" t="s">
        <v>242</v>
      </c>
      <c r="CS37" s="27">
        <v>1</v>
      </c>
      <c r="CT37" s="2" t="s">
        <v>996</v>
      </c>
      <c r="CU37">
        <v>1</v>
      </c>
      <c r="CW37" t="s">
        <v>993</v>
      </c>
      <c r="CX37" s="27">
        <v>1</v>
      </c>
      <c r="CY37">
        <v>26402.705000000002</v>
      </c>
      <c r="CZ37">
        <v>2</v>
      </c>
      <c r="DA37" t="s">
        <v>997</v>
      </c>
      <c r="DB37" s="27">
        <v>1</v>
      </c>
      <c r="DC37">
        <v>71482.528999999995</v>
      </c>
      <c r="DD37">
        <v>2</v>
      </c>
      <c r="DE37">
        <v>86431.119000000006</v>
      </c>
      <c r="DF37">
        <v>2</v>
      </c>
      <c r="DG37" t="s">
        <v>242</v>
      </c>
      <c r="DH37" t="s">
        <v>242</v>
      </c>
      <c r="DI37" t="s">
        <v>998</v>
      </c>
      <c r="DJ37" s="27">
        <v>0</v>
      </c>
      <c r="DK37" t="s">
        <v>242</v>
      </c>
      <c r="DL37" t="s">
        <v>242</v>
      </c>
      <c r="DN37">
        <v>1</v>
      </c>
      <c r="DP37" t="s">
        <v>993</v>
      </c>
      <c r="DQ37" s="27">
        <v>0</v>
      </c>
      <c r="DS37" s="27">
        <v>1</v>
      </c>
      <c r="DT37" s="2" t="s">
        <v>999</v>
      </c>
      <c r="DU37" s="27">
        <v>0</v>
      </c>
      <c r="DW37" s="27">
        <v>1</v>
      </c>
      <c r="DX37" s="2" t="s">
        <v>1000</v>
      </c>
      <c r="DY37" s="27">
        <v>0</v>
      </c>
      <c r="EA37" s="27">
        <v>0</v>
      </c>
      <c r="EC37" s="27">
        <v>0</v>
      </c>
      <c r="EE37" s="27">
        <v>0</v>
      </c>
      <c r="EG37" s="27">
        <v>1</v>
      </c>
      <c r="EH37" t="s">
        <v>1001</v>
      </c>
      <c r="EI37" s="27">
        <v>0</v>
      </c>
      <c r="EK37">
        <v>1</v>
      </c>
      <c r="EM37" t="s">
        <v>993</v>
      </c>
      <c r="EN37" s="27">
        <v>0</v>
      </c>
      <c r="EO37" t="s">
        <v>242</v>
      </c>
      <c r="EP37" t="s">
        <v>242</v>
      </c>
      <c r="ES37" t="s">
        <v>242</v>
      </c>
      <c r="ET37" t="s">
        <v>242</v>
      </c>
      <c r="EV37" s="27">
        <v>0</v>
      </c>
      <c r="EW37" t="s">
        <v>242</v>
      </c>
      <c r="EY37" s="27">
        <v>0</v>
      </c>
      <c r="EZ37" t="s">
        <v>242</v>
      </c>
      <c r="FB37" s="27">
        <v>0</v>
      </c>
      <c r="FC37" t="s">
        <v>242</v>
      </c>
      <c r="FE37" s="27">
        <v>0</v>
      </c>
      <c r="FF37" t="s">
        <v>242</v>
      </c>
    </row>
    <row r="38" spans="1:163" ht="15" customHeight="1" x14ac:dyDescent="0.2">
      <c r="A38">
        <v>37</v>
      </c>
      <c r="B38">
        <v>37</v>
      </c>
      <c r="C38" s="1">
        <v>44581.561805555553</v>
      </c>
      <c r="D38" s="1">
        <v>44581.645833333336</v>
      </c>
      <c r="E38">
        <v>0</v>
      </c>
      <c r="F38" t="s">
        <v>438</v>
      </c>
      <c r="G38">
        <v>100</v>
      </c>
      <c r="H38">
        <v>7301</v>
      </c>
      <c r="I38">
        <v>1</v>
      </c>
      <c r="J38" s="1">
        <v>44581.645833333336</v>
      </c>
      <c r="K38" t="s">
        <v>1005</v>
      </c>
      <c r="L38" t="s">
        <v>242</v>
      </c>
      <c r="M38" t="s">
        <v>242</v>
      </c>
      <c r="N38" t="s">
        <v>1006</v>
      </c>
      <c r="O38" t="s">
        <v>1007</v>
      </c>
      <c r="P38">
        <v>34.037994380000001</v>
      </c>
      <c r="Q38">
        <v>-118.4543991</v>
      </c>
      <c r="R38" t="s">
        <v>245</v>
      </c>
      <c r="S38" t="s">
        <v>246</v>
      </c>
      <c r="T38" t="s">
        <v>1008</v>
      </c>
      <c r="U38" t="s">
        <v>1009</v>
      </c>
      <c r="V38">
        <v>125896100</v>
      </c>
      <c r="W38">
        <v>4931</v>
      </c>
      <c r="X38" t="s">
        <v>490</v>
      </c>
      <c r="Y38" t="s">
        <v>1010</v>
      </c>
      <c r="Z38">
        <v>2021</v>
      </c>
      <c r="AA38">
        <v>0</v>
      </c>
      <c r="AD38">
        <v>11</v>
      </c>
      <c r="AE38">
        <v>1</v>
      </c>
      <c r="AG38" t="s">
        <v>1011</v>
      </c>
      <c r="AH38" s="27">
        <v>1</v>
      </c>
      <c r="AI38">
        <v>11</v>
      </c>
      <c r="AJ38" s="27">
        <v>1</v>
      </c>
      <c r="AK38">
        <v>10</v>
      </c>
      <c r="AL38" s="27">
        <v>0</v>
      </c>
      <c r="AM38" t="s">
        <v>242</v>
      </c>
      <c r="AN38" t="s">
        <v>1012</v>
      </c>
      <c r="AO38">
        <v>3</v>
      </c>
      <c r="AQ38" t="s">
        <v>1013</v>
      </c>
      <c r="AR38" s="27">
        <v>1</v>
      </c>
      <c r="AS38">
        <v>10</v>
      </c>
      <c r="AT38" s="21">
        <f t="shared" si="0"/>
        <v>90.909090909090907</v>
      </c>
      <c r="AU38">
        <v>3</v>
      </c>
      <c r="AW38" t="s">
        <v>1013</v>
      </c>
      <c r="AX38" s="27">
        <v>1</v>
      </c>
      <c r="AY38">
        <v>10</v>
      </c>
      <c r="AZ38" s="21">
        <f t="shared" si="1"/>
        <v>90.909090909090907</v>
      </c>
      <c r="BA38">
        <v>3</v>
      </c>
      <c r="BC38" t="s">
        <v>1013</v>
      </c>
      <c r="BD38" s="27">
        <v>1</v>
      </c>
      <c r="BE38">
        <v>7</v>
      </c>
      <c r="BG38">
        <v>3</v>
      </c>
      <c r="BI38" t="s">
        <v>1013</v>
      </c>
      <c r="BJ38" s="27">
        <v>1</v>
      </c>
      <c r="BK38">
        <v>3</v>
      </c>
      <c r="BM38" t="s">
        <v>1013</v>
      </c>
      <c r="BN38" s="27">
        <v>1</v>
      </c>
      <c r="BO38">
        <v>4</v>
      </c>
      <c r="BP38" s="21">
        <f t="shared" si="2"/>
        <v>36.363636363636367</v>
      </c>
      <c r="BR38">
        <v>1</v>
      </c>
      <c r="BT38" t="s">
        <v>1011</v>
      </c>
      <c r="BU38" s="27">
        <v>1</v>
      </c>
      <c r="BV38">
        <v>3</v>
      </c>
      <c r="BW38" s="21">
        <f t="shared" si="3"/>
        <v>27.27272727272727</v>
      </c>
      <c r="BX38">
        <v>2</v>
      </c>
      <c r="BY38">
        <v>1</v>
      </c>
      <c r="CA38" t="s">
        <v>1011</v>
      </c>
      <c r="CB38" s="27">
        <v>0</v>
      </c>
      <c r="CD38" t="s">
        <v>242</v>
      </c>
      <c r="CE38" t="s">
        <v>242</v>
      </c>
      <c r="CG38" s="27">
        <v>0</v>
      </c>
      <c r="CI38" t="s">
        <v>242</v>
      </c>
      <c r="CL38" s="27">
        <v>0</v>
      </c>
      <c r="CM38" s="27">
        <v>0</v>
      </c>
      <c r="CN38" t="s">
        <v>242</v>
      </c>
      <c r="CO38" t="s">
        <v>242</v>
      </c>
      <c r="CP38" t="s">
        <v>242</v>
      </c>
      <c r="CS38" s="27">
        <v>1</v>
      </c>
      <c r="CT38" s="2" t="s">
        <v>1014</v>
      </c>
      <c r="CU38">
        <v>2</v>
      </c>
      <c r="CW38" t="s">
        <v>1011</v>
      </c>
      <c r="CX38" s="27">
        <v>1</v>
      </c>
      <c r="CY38">
        <v>11387000</v>
      </c>
      <c r="CZ38">
        <v>2</v>
      </c>
      <c r="DB38" s="27">
        <v>1</v>
      </c>
      <c r="DC38" t="s">
        <v>242</v>
      </c>
      <c r="DD38" t="s">
        <v>242</v>
      </c>
      <c r="DF38" t="s">
        <v>242</v>
      </c>
      <c r="DG38">
        <v>291600</v>
      </c>
      <c r="DH38">
        <v>2</v>
      </c>
      <c r="DJ38" s="27">
        <v>1</v>
      </c>
      <c r="DK38">
        <v>18675000</v>
      </c>
      <c r="DL38">
        <v>2</v>
      </c>
      <c r="DN38">
        <v>1</v>
      </c>
      <c r="DP38" t="s">
        <v>1011</v>
      </c>
      <c r="DQ38" s="27">
        <v>1</v>
      </c>
      <c r="DR38" s="2" t="s">
        <v>1015</v>
      </c>
      <c r="DS38" s="27">
        <v>1</v>
      </c>
      <c r="DT38" t="s">
        <v>1016</v>
      </c>
      <c r="DU38" s="27">
        <v>1</v>
      </c>
      <c r="DV38" s="2" t="s">
        <v>1017</v>
      </c>
      <c r="DW38" s="27">
        <v>1</v>
      </c>
      <c r="DX38" t="s">
        <v>1018</v>
      </c>
      <c r="DY38" s="27">
        <v>1</v>
      </c>
      <c r="DZ38" s="2" t="s">
        <v>1019</v>
      </c>
      <c r="EA38" s="27">
        <v>1</v>
      </c>
      <c r="EB38" s="2" t="s">
        <v>1020</v>
      </c>
      <c r="EC38" s="27">
        <v>1</v>
      </c>
      <c r="ED38" s="2" t="s">
        <v>1020</v>
      </c>
      <c r="EE38" s="27">
        <v>1</v>
      </c>
      <c r="EF38" s="2" t="s">
        <v>1021</v>
      </c>
      <c r="EG38" s="27">
        <v>1</v>
      </c>
      <c r="EH38" t="s">
        <v>1022</v>
      </c>
      <c r="EI38" s="27">
        <v>1</v>
      </c>
      <c r="EJ38" s="2" t="s">
        <v>1023</v>
      </c>
      <c r="EK38">
        <v>1</v>
      </c>
      <c r="EM38" t="s">
        <v>1011</v>
      </c>
      <c r="EN38" s="27">
        <v>0</v>
      </c>
      <c r="EO38" t="s">
        <v>242</v>
      </c>
      <c r="EP38" t="s">
        <v>242</v>
      </c>
      <c r="ES38" t="s">
        <v>242</v>
      </c>
      <c r="ET38" t="s">
        <v>242</v>
      </c>
      <c r="EV38" s="27">
        <v>1</v>
      </c>
      <c r="EW38">
        <v>1137722</v>
      </c>
      <c r="EY38" s="27">
        <v>1</v>
      </c>
      <c r="EZ38">
        <v>1</v>
      </c>
      <c r="FB38" s="27">
        <v>1</v>
      </c>
      <c r="FC38">
        <v>4654</v>
      </c>
      <c r="FE38" s="27">
        <v>0</v>
      </c>
      <c r="FF38" t="s">
        <v>242</v>
      </c>
    </row>
    <row r="39" spans="1:163" ht="15" customHeight="1" x14ac:dyDescent="0.2">
      <c r="A39">
        <v>38</v>
      </c>
      <c r="B39">
        <v>38</v>
      </c>
      <c r="C39" s="1">
        <v>44581.599999999999</v>
      </c>
      <c r="D39" s="1">
        <v>44581.695833333331</v>
      </c>
      <c r="E39">
        <v>0</v>
      </c>
      <c r="F39" t="s">
        <v>292</v>
      </c>
      <c r="G39">
        <v>100</v>
      </c>
      <c r="H39">
        <v>8257</v>
      </c>
      <c r="I39">
        <v>1</v>
      </c>
      <c r="J39" s="1">
        <v>44581.695833333331</v>
      </c>
      <c r="K39" t="s">
        <v>1027</v>
      </c>
      <c r="L39" t="s">
        <v>242</v>
      </c>
      <c r="M39" t="s">
        <v>242</v>
      </c>
      <c r="N39" t="s">
        <v>1028</v>
      </c>
      <c r="O39" t="s">
        <v>1029</v>
      </c>
      <c r="P39">
        <v>34.037994380000001</v>
      </c>
      <c r="Q39">
        <v>-118.4543991</v>
      </c>
      <c r="R39" t="s">
        <v>245</v>
      </c>
      <c r="S39" t="s">
        <v>246</v>
      </c>
      <c r="T39" t="s">
        <v>1030</v>
      </c>
      <c r="U39" t="s">
        <v>1031</v>
      </c>
      <c r="V39">
        <v>159864107</v>
      </c>
      <c r="W39">
        <v>8731</v>
      </c>
      <c r="X39" t="s">
        <v>350</v>
      </c>
      <c r="Y39" t="s">
        <v>1032</v>
      </c>
      <c r="Z39">
        <v>2019</v>
      </c>
      <c r="AA39">
        <v>0</v>
      </c>
      <c r="AD39">
        <v>11</v>
      </c>
      <c r="AE39">
        <v>1</v>
      </c>
      <c r="AG39" t="s">
        <v>1033</v>
      </c>
      <c r="AH39" s="27">
        <v>1</v>
      </c>
      <c r="AI39">
        <v>5</v>
      </c>
      <c r="AJ39" s="27">
        <v>0</v>
      </c>
      <c r="AK39" t="s">
        <v>242</v>
      </c>
      <c r="AL39" s="27">
        <v>0</v>
      </c>
      <c r="AM39" t="s">
        <v>242</v>
      </c>
      <c r="AO39">
        <v>3</v>
      </c>
      <c r="AQ39" t="s">
        <v>1034</v>
      </c>
      <c r="AR39" s="27">
        <v>1</v>
      </c>
      <c r="AS39">
        <v>10</v>
      </c>
      <c r="AT39" s="21">
        <f t="shared" si="0"/>
        <v>90.909090909090907</v>
      </c>
      <c r="AU39">
        <v>2</v>
      </c>
      <c r="AW39" t="s">
        <v>1033</v>
      </c>
      <c r="AX39" s="27">
        <v>1</v>
      </c>
      <c r="AY39">
        <v>10</v>
      </c>
      <c r="AZ39" s="21">
        <f t="shared" si="1"/>
        <v>90.909090909090907</v>
      </c>
      <c r="BA39">
        <v>1</v>
      </c>
      <c r="BC39" t="s">
        <v>1033</v>
      </c>
      <c r="BD39" s="27">
        <v>1</v>
      </c>
      <c r="BF39" t="s">
        <v>1034</v>
      </c>
      <c r="BG39">
        <v>3</v>
      </c>
      <c r="BI39" t="s">
        <v>1034</v>
      </c>
      <c r="BJ39" s="27">
        <v>1</v>
      </c>
      <c r="BK39">
        <v>3</v>
      </c>
      <c r="BM39" t="s">
        <v>1034</v>
      </c>
      <c r="BN39" s="27">
        <v>1</v>
      </c>
      <c r="BO39">
        <v>3</v>
      </c>
      <c r="BP39" s="21">
        <f t="shared" si="2"/>
        <v>27.27272727272727</v>
      </c>
      <c r="BR39">
        <v>1</v>
      </c>
      <c r="BT39" t="s">
        <v>1033</v>
      </c>
      <c r="BU39" s="27">
        <v>1</v>
      </c>
      <c r="BV39">
        <v>1</v>
      </c>
      <c r="BW39" s="21">
        <f t="shared" si="3"/>
        <v>9.0909090909090917</v>
      </c>
      <c r="BX39">
        <v>1</v>
      </c>
      <c r="BY39">
        <v>1</v>
      </c>
      <c r="CA39" t="s">
        <v>1033</v>
      </c>
      <c r="CB39" s="27">
        <v>0</v>
      </c>
      <c r="CD39" t="s">
        <v>242</v>
      </c>
      <c r="CE39" t="s">
        <v>242</v>
      </c>
      <c r="CG39" s="27">
        <v>0</v>
      </c>
      <c r="CI39" t="s">
        <v>242</v>
      </c>
      <c r="CL39" s="27">
        <v>0</v>
      </c>
      <c r="CM39" s="27">
        <v>0</v>
      </c>
      <c r="CN39" t="s">
        <v>242</v>
      </c>
      <c r="CO39" t="s">
        <v>242</v>
      </c>
      <c r="CP39" t="s">
        <v>242</v>
      </c>
      <c r="CS39" s="27">
        <v>1</v>
      </c>
      <c r="CT39" s="2" t="s">
        <v>1035</v>
      </c>
      <c r="CU39">
        <v>1</v>
      </c>
      <c r="CW39" t="s">
        <v>1033</v>
      </c>
      <c r="CX39" s="27">
        <v>1</v>
      </c>
      <c r="CY39">
        <v>90097</v>
      </c>
      <c r="CZ39">
        <v>2</v>
      </c>
      <c r="DB39" s="27">
        <v>1</v>
      </c>
      <c r="DC39" t="s">
        <v>242</v>
      </c>
      <c r="DD39" t="s">
        <v>242</v>
      </c>
      <c r="DF39" t="s">
        <v>242</v>
      </c>
      <c r="DG39">
        <v>39827</v>
      </c>
      <c r="DH39">
        <v>2</v>
      </c>
      <c r="DJ39" s="27">
        <v>1</v>
      </c>
      <c r="DK39">
        <v>450143</v>
      </c>
      <c r="DL39">
        <v>2</v>
      </c>
      <c r="DN39">
        <v>1</v>
      </c>
      <c r="DP39" t="s">
        <v>1033</v>
      </c>
      <c r="DQ39" s="27">
        <v>0</v>
      </c>
      <c r="DS39" s="27">
        <v>1</v>
      </c>
      <c r="DT39" t="s">
        <v>1036</v>
      </c>
      <c r="DU39" s="27">
        <v>0</v>
      </c>
      <c r="DW39" s="27">
        <v>1</v>
      </c>
      <c r="DX39" t="s">
        <v>1037</v>
      </c>
      <c r="DY39" s="27">
        <v>0</v>
      </c>
      <c r="EA39" s="27">
        <v>0</v>
      </c>
      <c r="EC39" s="27">
        <v>0</v>
      </c>
      <c r="EE39" s="27">
        <v>0</v>
      </c>
      <c r="EG39" s="27">
        <v>1</v>
      </c>
      <c r="EH39" t="s">
        <v>1038</v>
      </c>
      <c r="EI39" s="27">
        <v>1</v>
      </c>
      <c r="EJ39" s="2" t="s">
        <v>1039</v>
      </c>
      <c r="EK39">
        <v>1</v>
      </c>
      <c r="EM39" t="s">
        <v>1033</v>
      </c>
      <c r="EN39" s="27">
        <v>0</v>
      </c>
      <c r="EO39" t="s">
        <v>242</v>
      </c>
      <c r="EP39" t="s">
        <v>242</v>
      </c>
      <c r="ES39" t="s">
        <v>242</v>
      </c>
      <c r="ET39" t="s">
        <v>242</v>
      </c>
      <c r="EV39" s="27">
        <v>0</v>
      </c>
      <c r="EW39" t="s">
        <v>242</v>
      </c>
      <c r="EY39" s="27">
        <v>0</v>
      </c>
      <c r="EZ39" t="s">
        <v>242</v>
      </c>
      <c r="FB39" s="27">
        <v>0</v>
      </c>
      <c r="FC39" t="s">
        <v>242</v>
      </c>
      <c r="FE39" s="27">
        <v>0</v>
      </c>
      <c r="FF39" t="s">
        <v>242</v>
      </c>
    </row>
    <row r="40" spans="1:163" ht="15" customHeight="1" x14ac:dyDescent="0.2">
      <c r="A40">
        <v>39</v>
      </c>
      <c r="B40">
        <v>39</v>
      </c>
      <c r="C40" s="1">
        <v>44564.713888888888</v>
      </c>
      <c r="D40" s="1">
        <v>44584.702777777777</v>
      </c>
      <c r="E40">
        <v>0</v>
      </c>
      <c r="F40" t="s">
        <v>1045</v>
      </c>
      <c r="G40">
        <v>100</v>
      </c>
      <c r="H40">
        <v>1727013</v>
      </c>
      <c r="I40">
        <v>1</v>
      </c>
      <c r="J40" s="1">
        <v>44584.702777777777</v>
      </c>
      <c r="K40" t="s">
        <v>1046</v>
      </c>
      <c r="L40" t="s">
        <v>242</v>
      </c>
      <c r="M40" t="s">
        <v>242</v>
      </c>
      <c r="N40" t="s">
        <v>1047</v>
      </c>
      <c r="O40" t="s">
        <v>1048</v>
      </c>
      <c r="P40">
        <v>34.037994380000001</v>
      </c>
      <c r="Q40">
        <v>-118.4543991</v>
      </c>
      <c r="R40" t="s">
        <v>245</v>
      </c>
      <c r="S40" t="s">
        <v>246</v>
      </c>
      <c r="T40" t="s">
        <v>1049</v>
      </c>
      <c r="U40" t="s">
        <v>1050</v>
      </c>
      <c r="V40">
        <v>354613101</v>
      </c>
      <c r="W40">
        <v>38777</v>
      </c>
      <c r="X40" t="s">
        <v>319</v>
      </c>
      <c r="Y40" t="s">
        <v>1051</v>
      </c>
      <c r="Z40">
        <v>2020</v>
      </c>
      <c r="AA40">
        <v>0</v>
      </c>
      <c r="AD40">
        <v>10</v>
      </c>
      <c r="AE40">
        <v>2</v>
      </c>
      <c r="AG40" t="s">
        <v>1052</v>
      </c>
      <c r="AH40" s="27">
        <v>1</v>
      </c>
      <c r="AI40">
        <v>9</v>
      </c>
      <c r="AJ40" s="27">
        <v>0</v>
      </c>
      <c r="AK40" t="s">
        <v>242</v>
      </c>
      <c r="AL40" s="27">
        <v>1</v>
      </c>
      <c r="AM40">
        <v>2</v>
      </c>
      <c r="AO40">
        <v>5</v>
      </c>
      <c r="AP40" t="s">
        <v>1053</v>
      </c>
      <c r="AQ40" t="s">
        <v>1054</v>
      </c>
      <c r="AR40" s="27">
        <v>0.5</v>
      </c>
      <c r="AS40">
        <v>7</v>
      </c>
      <c r="AT40" s="21">
        <f t="shared" si="0"/>
        <v>70</v>
      </c>
      <c r="AU40">
        <v>5</v>
      </c>
      <c r="AV40" t="s">
        <v>1053</v>
      </c>
      <c r="AW40" t="s">
        <v>1054</v>
      </c>
      <c r="AX40" s="27">
        <v>1</v>
      </c>
      <c r="AY40">
        <v>7</v>
      </c>
      <c r="AZ40" s="21">
        <f t="shared" si="1"/>
        <v>70</v>
      </c>
      <c r="BA40">
        <v>3</v>
      </c>
      <c r="BC40" t="s">
        <v>1055</v>
      </c>
      <c r="BD40" s="27">
        <v>1</v>
      </c>
      <c r="BE40">
        <v>12.5</v>
      </c>
      <c r="BF40" t="s">
        <v>1056</v>
      </c>
      <c r="BG40">
        <v>3</v>
      </c>
      <c r="BI40" t="s">
        <v>1055</v>
      </c>
      <c r="BJ40" s="27">
        <v>1</v>
      </c>
      <c r="BK40">
        <v>3</v>
      </c>
      <c r="BM40" t="s">
        <v>1055</v>
      </c>
      <c r="BN40" s="27">
        <v>1</v>
      </c>
      <c r="BO40">
        <v>2</v>
      </c>
      <c r="BP40" s="21">
        <f t="shared" si="2"/>
        <v>20</v>
      </c>
      <c r="BR40">
        <v>3</v>
      </c>
      <c r="BT40" t="s">
        <v>1057</v>
      </c>
      <c r="BU40" s="27">
        <v>0</v>
      </c>
      <c r="BV40" s="24" t="s">
        <v>242</v>
      </c>
      <c r="BW40" s="21" t="s">
        <v>242</v>
      </c>
      <c r="BX40" t="s">
        <v>242</v>
      </c>
      <c r="BY40" t="s">
        <v>242</v>
      </c>
      <c r="CB40" s="27">
        <v>0</v>
      </c>
      <c r="CD40" t="s">
        <v>242</v>
      </c>
      <c r="CE40" t="s">
        <v>242</v>
      </c>
      <c r="CG40" s="27">
        <v>1</v>
      </c>
      <c r="CH40" s="2" t="s">
        <v>1058</v>
      </c>
      <c r="CI40">
        <v>5</v>
      </c>
      <c r="CJ40" t="s">
        <v>1059</v>
      </c>
      <c r="CK40" t="s">
        <v>1060</v>
      </c>
      <c r="CL40" s="27">
        <v>0</v>
      </c>
      <c r="CM40" s="27">
        <v>0</v>
      </c>
      <c r="CN40" t="s">
        <v>242</v>
      </c>
      <c r="CO40" t="s">
        <v>242</v>
      </c>
      <c r="CP40" t="s">
        <v>242</v>
      </c>
      <c r="CS40" s="27">
        <v>1</v>
      </c>
      <c r="CT40" s="2" t="s">
        <v>1061</v>
      </c>
      <c r="CU40">
        <v>2</v>
      </c>
      <c r="CW40" t="s">
        <v>1062</v>
      </c>
      <c r="CX40" s="27">
        <v>1</v>
      </c>
      <c r="CY40">
        <v>9334</v>
      </c>
      <c r="CZ40">
        <v>2</v>
      </c>
      <c r="DB40" s="27">
        <v>1</v>
      </c>
      <c r="DC40" t="s">
        <v>242</v>
      </c>
      <c r="DD40" t="s">
        <v>242</v>
      </c>
      <c r="DE40" s="5">
        <v>29015</v>
      </c>
      <c r="DF40">
        <v>2</v>
      </c>
      <c r="DG40" t="s">
        <v>242</v>
      </c>
      <c r="DH40" t="s">
        <v>242</v>
      </c>
      <c r="DJ40" s="27">
        <v>0</v>
      </c>
      <c r="DK40" t="s">
        <v>242</v>
      </c>
      <c r="DL40" t="s">
        <v>242</v>
      </c>
      <c r="DN40" t="s">
        <v>242</v>
      </c>
      <c r="DQ40" s="27">
        <v>0</v>
      </c>
      <c r="DS40" s="27">
        <v>0.5</v>
      </c>
      <c r="DT40" s="2" t="s">
        <v>1063</v>
      </c>
      <c r="DU40" s="27">
        <v>0</v>
      </c>
      <c r="DW40" s="27">
        <v>0.5</v>
      </c>
      <c r="DX40" t="s">
        <v>1064</v>
      </c>
      <c r="DY40" s="27">
        <v>0</v>
      </c>
      <c r="EA40" s="27">
        <v>1</v>
      </c>
      <c r="EB40" s="2" t="s">
        <v>1065</v>
      </c>
      <c r="EC40" s="27">
        <v>0.5</v>
      </c>
      <c r="ED40" s="2" t="s">
        <v>1066</v>
      </c>
      <c r="EE40" s="27">
        <v>0</v>
      </c>
      <c r="EG40" s="27">
        <v>0.5</v>
      </c>
      <c r="EH40" s="2" t="s">
        <v>1067</v>
      </c>
      <c r="EI40" s="27">
        <v>0</v>
      </c>
      <c r="EK40">
        <v>5</v>
      </c>
      <c r="EL40" t="s">
        <v>1059</v>
      </c>
      <c r="EM40" t="s">
        <v>1060</v>
      </c>
      <c r="EN40" s="27">
        <v>0</v>
      </c>
      <c r="EO40" t="s">
        <v>242</v>
      </c>
      <c r="EP40" t="s">
        <v>242</v>
      </c>
      <c r="ES40" t="s">
        <v>242</v>
      </c>
      <c r="ET40" t="s">
        <v>242</v>
      </c>
      <c r="EV40" s="27">
        <v>0</v>
      </c>
      <c r="EW40" t="s">
        <v>242</v>
      </c>
      <c r="EY40" s="27">
        <v>0</v>
      </c>
      <c r="EZ40" t="s">
        <v>242</v>
      </c>
      <c r="FB40" s="27">
        <v>0</v>
      </c>
      <c r="FC40" t="s">
        <v>242</v>
      </c>
      <c r="FE40" s="27">
        <v>0</v>
      </c>
      <c r="FF40" t="s">
        <v>242</v>
      </c>
    </row>
    <row r="41" spans="1:163" ht="15" customHeight="1" x14ac:dyDescent="0.2">
      <c r="A41">
        <v>40</v>
      </c>
      <c r="B41">
        <v>40</v>
      </c>
      <c r="C41" s="1">
        <v>44582.607638888891</v>
      </c>
      <c r="D41" s="1">
        <v>44584.703472222223</v>
      </c>
      <c r="E41">
        <v>0</v>
      </c>
      <c r="F41" t="s">
        <v>438</v>
      </c>
      <c r="G41">
        <v>100</v>
      </c>
      <c r="H41">
        <v>181038</v>
      </c>
      <c r="I41">
        <v>1</v>
      </c>
      <c r="J41" s="1">
        <v>44584.703472222223</v>
      </c>
      <c r="K41" t="s">
        <v>1072</v>
      </c>
      <c r="L41" t="s">
        <v>242</v>
      </c>
      <c r="M41" t="s">
        <v>242</v>
      </c>
      <c r="N41" t="s">
        <v>1073</v>
      </c>
      <c r="O41" t="s">
        <v>1074</v>
      </c>
      <c r="P41">
        <v>34.037994380000001</v>
      </c>
      <c r="Q41">
        <v>-118.4543991</v>
      </c>
      <c r="R41" t="s">
        <v>245</v>
      </c>
      <c r="S41" t="s">
        <v>246</v>
      </c>
      <c r="T41" t="s">
        <v>1075</v>
      </c>
      <c r="U41" t="s">
        <v>1076</v>
      </c>
      <c r="V41">
        <v>177376100</v>
      </c>
      <c r="W41">
        <v>7372</v>
      </c>
      <c r="X41" t="s">
        <v>297</v>
      </c>
      <c r="Y41" t="s">
        <v>1077</v>
      </c>
      <c r="Z41">
        <v>2020</v>
      </c>
      <c r="AA41">
        <v>1</v>
      </c>
      <c r="AB41">
        <v>15</v>
      </c>
      <c r="AD41">
        <v>11</v>
      </c>
      <c r="AE41">
        <v>3</v>
      </c>
      <c r="AG41" t="s">
        <v>1078</v>
      </c>
      <c r="AH41" s="27">
        <v>1</v>
      </c>
      <c r="AI41">
        <v>5</v>
      </c>
      <c r="AJ41" s="27">
        <v>0</v>
      </c>
      <c r="AK41" t="s">
        <v>242</v>
      </c>
      <c r="AL41" s="27">
        <v>0</v>
      </c>
      <c r="AM41" t="s">
        <v>242</v>
      </c>
      <c r="AN41" t="s">
        <v>1079</v>
      </c>
      <c r="AO41">
        <v>3</v>
      </c>
      <c r="AQ41" t="s">
        <v>1078</v>
      </c>
      <c r="AR41" s="27">
        <v>1</v>
      </c>
      <c r="AS41">
        <v>10</v>
      </c>
      <c r="AT41" s="21">
        <f t="shared" si="0"/>
        <v>90.909090909090907</v>
      </c>
      <c r="AU41">
        <v>3</v>
      </c>
      <c r="AW41" t="s">
        <v>1078</v>
      </c>
      <c r="AX41" s="27">
        <v>1</v>
      </c>
      <c r="AY41">
        <v>9</v>
      </c>
      <c r="AZ41" s="21">
        <f t="shared" si="1"/>
        <v>81.818181818181827</v>
      </c>
      <c r="BA41">
        <v>3</v>
      </c>
      <c r="BC41" t="s">
        <v>1078</v>
      </c>
      <c r="BD41" s="27">
        <v>1</v>
      </c>
      <c r="BE41">
        <v>5.27</v>
      </c>
      <c r="BF41" t="s">
        <v>1080</v>
      </c>
      <c r="BG41">
        <v>3</v>
      </c>
      <c r="BI41" t="s">
        <v>1078</v>
      </c>
      <c r="BJ41" s="27">
        <v>1</v>
      </c>
      <c r="BK41">
        <v>3</v>
      </c>
      <c r="BM41" t="s">
        <v>1078</v>
      </c>
      <c r="BN41" s="27">
        <v>1</v>
      </c>
      <c r="BO41">
        <v>2</v>
      </c>
      <c r="BP41" s="21">
        <f t="shared" si="2"/>
        <v>18.181818181818183</v>
      </c>
      <c r="BR41">
        <v>3</v>
      </c>
      <c r="BT41" t="s">
        <v>1078</v>
      </c>
      <c r="BU41" s="27">
        <v>1</v>
      </c>
      <c r="BV41">
        <v>2</v>
      </c>
      <c r="BW41" s="21">
        <f t="shared" si="3"/>
        <v>18.181818181818183</v>
      </c>
      <c r="BX41">
        <v>2</v>
      </c>
      <c r="BY41">
        <v>3</v>
      </c>
      <c r="CA41" t="s">
        <v>1078</v>
      </c>
      <c r="CB41" s="27">
        <v>0</v>
      </c>
      <c r="CD41" t="s">
        <v>242</v>
      </c>
      <c r="CE41" t="s">
        <v>242</v>
      </c>
      <c r="CG41" s="27">
        <v>1</v>
      </c>
      <c r="CH41" t="s">
        <v>1081</v>
      </c>
      <c r="CI41">
        <v>1</v>
      </c>
      <c r="CK41" t="s">
        <v>1082</v>
      </c>
      <c r="CL41" s="27">
        <v>0</v>
      </c>
      <c r="CM41" s="27">
        <v>0</v>
      </c>
      <c r="CN41" t="s">
        <v>242</v>
      </c>
      <c r="CO41" t="s">
        <v>242</v>
      </c>
      <c r="CP41" t="s">
        <v>242</v>
      </c>
      <c r="CS41" s="27">
        <v>1</v>
      </c>
      <c r="CT41" t="s">
        <v>1083</v>
      </c>
      <c r="CU41">
        <v>1</v>
      </c>
      <c r="CW41" t="s">
        <v>1082</v>
      </c>
      <c r="CX41" s="27">
        <v>1</v>
      </c>
      <c r="CY41">
        <v>3336</v>
      </c>
      <c r="CZ41">
        <v>2</v>
      </c>
      <c r="DB41" s="27">
        <v>1</v>
      </c>
      <c r="DC41" t="s">
        <v>242</v>
      </c>
      <c r="DD41" t="s">
        <v>242</v>
      </c>
      <c r="DF41" t="s">
        <v>242</v>
      </c>
      <c r="DG41">
        <v>18082</v>
      </c>
      <c r="DH41">
        <v>2</v>
      </c>
      <c r="DJ41" s="27">
        <v>1</v>
      </c>
      <c r="DK41">
        <v>260043</v>
      </c>
      <c r="DL41">
        <v>2</v>
      </c>
      <c r="DN41">
        <v>1</v>
      </c>
      <c r="DP41" t="s">
        <v>1082</v>
      </c>
      <c r="DQ41" s="27">
        <v>1</v>
      </c>
      <c r="DR41" s="2" t="s">
        <v>1084</v>
      </c>
      <c r="DS41" s="27">
        <v>1</v>
      </c>
      <c r="DT41" s="2" t="s">
        <v>1085</v>
      </c>
      <c r="DU41" s="27">
        <v>1</v>
      </c>
      <c r="DV41" s="2" t="s">
        <v>1086</v>
      </c>
      <c r="DW41" s="27">
        <v>1</v>
      </c>
      <c r="DX41" s="2" t="s">
        <v>1087</v>
      </c>
      <c r="DY41" s="27">
        <v>1</v>
      </c>
      <c r="DZ41" s="2" t="s">
        <v>1088</v>
      </c>
      <c r="EA41" s="27">
        <v>1</v>
      </c>
      <c r="EB41" s="2" t="s">
        <v>1089</v>
      </c>
      <c r="EC41" s="27">
        <v>1</v>
      </c>
      <c r="ED41" s="2" t="s">
        <v>1090</v>
      </c>
      <c r="EE41" s="27">
        <v>1</v>
      </c>
      <c r="EF41" s="2" t="s">
        <v>1091</v>
      </c>
      <c r="EG41" s="27">
        <v>1</v>
      </c>
      <c r="EH41" t="s">
        <v>1092</v>
      </c>
      <c r="EI41" s="27">
        <v>1</v>
      </c>
      <c r="EJ41" s="2" t="s">
        <v>1093</v>
      </c>
      <c r="EK41">
        <v>1</v>
      </c>
      <c r="EM41" t="s">
        <v>1082</v>
      </c>
      <c r="EN41" s="27">
        <v>0</v>
      </c>
      <c r="EO41" t="s">
        <v>242</v>
      </c>
      <c r="EP41" t="s">
        <v>242</v>
      </c>
      <c r="ES41" t="s">
        <v>242</v>
      </c>
      <c r="ET41" t="s">
        <v>242</v>
      </c>
      <c r="EV41" s="27">
        <v>0</v>
      </c>
      <c r="EW41" t="s">
        <v>242</v>
      </c>
      <c r="EY41" s="27">
        <v>0</v>
      </c>
      <c r="EZ41" t="s">
        <v>242</v>
      </c>
      <c r="FB41" s="27">
        <v>0</v>
      </c>
      <c r="FC41" t="s">
        <v>242</v>
      </c>
      <c r="FE41" s="27">
        <v>0</v>
      </c>
      <c r="FF41" t="s">
        <v>242</v>
      </c>
    </row>
    <row r="42" spans="1:163" ht="15" customHeight="1" x14ac:dyDescent="0.2">
      <c r="A42" s="10">
        <v>41</v>
      </c>
      <c r="B42">
        <v>41</v>
      </c>
      <c r="C42" s="1">
        <v>44585.490972222222</v>
      </c>
      <c r="D42" s="1">
        <v>44585.49722222222</v>
      </c>
      <c r="E42">
        <v>0</v>
      </c>
      <c r="F42" t="s">
        <v>1099</v>
      </c>
      <c r="G42">
        <v>100</v>
      </c>
      <c r="H42">
        <v>521</v>
      </c>
      <c r="I42">
        <v>1</v>
      </c>
      <c r="J42" s="1">
        <v>44585.49722222222</v>
      </c>
      <c r="K42" t="s">
        <v>1100</v>
      </c>
      <c r="L42" t="s">
        <v>242</v>
      </c>
      <c r="M42" t="s">
        <v>242</v>
      </c>
      <c r="N42" t="s">
        <v>1101</v>
      </c>
      <c r="O42" t="s">
        <v>1102</v>
      </c>
      <c r="P42">
        <v>34.037994380000001</v>
      </c>
      <c r="Q42">
        <v>-118.4543991</v>
      </c>
      <c r="R42" t="s">
        <v>245</v>
      </c>
      <c r="S42" t="s">
        <v>246</v>
      </c>
      <c r="T42" s="10" t="s">
        <v>1103</v>
      </c>
      <c r="U42" t="s">
        <v>1104</v>
      </c>
      <c r="V42">
        <v>70830104</v>
      </c>
      <c r="W42">
        <v>5999</v>
      </c>
      <c r="X42" s="10" t="s">
        <v>271</v>
      </c>
      <c r="Y42" s="10" t="s">
        <v>272</v>
      </c>
      <c r="Z42" s="10">
        <v>2020</v>
      </c>
      <c r="AA42" s="10">
        <v>0</v>
      </c>
      <c r="AD42" s="10">
        <v>10</v>
      </c>
      <c r="AE42">
        <v>3</v>
      </c>
      <c r="AG42" t="s">
        <v>1105</v>
      </c>
      <c r="AH42" s="22">
        <v>1</v>
      </c>
      <c r="AI42" s="10">
        <v>9</v>
      </c>
      <c r="AJ42" s="22">
        <v>0</v>
      </c>
      <c r="AK42" s="10" t="s">
        <v>242</v>
      </c>
      <c r="AL42" s="22">
        <v>1</v>
      </c>
      <c r="AM42" s="10">
        <v>2</v>
      </c>
      <c r="AN42" t="s">
        <v>1106</v>
      </c>
      <c r="AO42">
        <v>3</v>
      </c>
      <c r="AQ42" t="s">
        <v>1105</v>
      </c>
      <c r="AR42" s="22">
        <v>1</v>
      </c>
      <c r="AS42" s="10">
        <v>9</v>
      </c>
      <c r="AT42" s="21">
        <f t="shared" si="0"/>
        <v>90</v>
      </c>
      <c r="AU42">
        <v>3</v>
      </c>
      <c r="AW42" t="s">
        <v>1105</v>
      </c>
      <c r="AX42" s="22">
        <v>1</v>
      </c>
      <c r="AY42" s="10">
        <v>9</v>
      </c>
      <c r="AZ42" s="21">
        <f t="shared" si="1"/>
        <v>90</v>
      </c>
      <c r="BA42">
        <v>3</v>
      </c>
      <c r="BC42" t="s">
        <v>1105</v>
      </c>
      <c r="BD42" s="22">
        <v>1</v>
      </c>
      <c r="BE42" s="10">
        <v>3.9</v>
      </c>
      <c r="BF42" s="10"/>
      <c r="BG42">
        <v>3</v>
      </c>
      <c r="BI42" t="s">
        <v>1105</v>
      </c>
      <c r="BJ42" s="22">
        <v>1</v>
      </c>
      <c r="BK42">
        <v>3</v>
      </c>
      <c r="BM42" t="s">
        <v>1105</v>
      </c>
      <c r="BN42" s="22">
        <v>1</v>
      </c>
      <c r="BO42" s="10">
        <v>6</v>
      </c>
      <c r="BP42" s="21">
        <f t="shared" si="2"/>
        <v>60</v>
      </c>
      <c r="BQ42" s="10"/>
      <c r="BR42" s="10">
        <v>3</v>
      </c>
      <c r="BS42" s="10"/>
      <c r="BT42" s="10" t="s">
        <v>1105</v>
      </c>
      <c r="BU42" s="22">
        <v>1</v>
      </c>
      <c r="BV42" s="10">
        <v>4</v>
      </c>
      <c r="BW42" s="21">
        <f t="shared" si="3"/>
        <v>40</v>
      </c>
      <c r="BX42" s="10">
        <v>2</v>
      </c>
      <c r="BY42" s="10">
        <v>3</v>
      </c>
      <c r="BZ42" s="10"/>
      <c r="CA42" s="10"/>
      <c r="CB42" s="22">
        <v>0</v>
      </c>
      <c r="CC42" s="10"/>
      <c r="CD42" s="10" t="s">
        <v>242</v>
      </c>
      <c r="CE42" s="10" t="s">
        <v>242</v>
      </c>
      <c r="CF42" s="10"/>
      <c r="CG42" s="22">
        <v>0</v>
      </c>
      <c r="CH42" s="10"/>
      <c r="CI42" s="10" t="s">
        <v>242</v>
      </c>
      <c r="CJ42" s="10"/>
      <c r="CK42" s="10"/>
      <c r="CL42" s="22">
        <v>0</v>
      </c>
      <c r="CM42" s="22">
        <v>0</v>
      </c>
      <c r="CN42" s="10" t="s">
        <v>242</v>
      </c>
      <c r="CO42" s="10" t="s">
        <v>242</v>
      </c>
      <c r="CP42" s="10" t="s">
        <v>242</v>
      </c>
      <c r="CQ42" s="10"/>
      <c r="CR42" s="10"/>
      <c r="CS42" s="22">
        <v>0</v>
      </c>
      <c r="CT42" s="10"/>
      <c r="CU42" s="10" t="s">
        <v>242</v>
      </c>
      <c r="CV42" s="10"/>
      <c r="CW42" s="10"/>
      <c r="CX42" s="22">
        <v>1</v>
      </c>
      <c r="CY42" s="10">
        <v>19106</v>
      </c>
      <c r="CZ42" s="10">
        <v>2</v>
      </c>
      <c r="DA42" s="10"/>
      <c r="DB42" s="22">
        <v>1</v>
      </c>
      <c r="DC42" s="10">
        <v>140383</v>
      </c>
      <c r="DD42" s="10">
        <v>2</v>
      </c>
      <c r="DE42" s="12">
        <v>188434</v>
      </c>
      <c r="DF42" s="10">
        <v>2</v>
      </c>
      <c r="DG42" s="10" t="s">
        <v>242</v>
      </c>
      <c r="DH42" s="10">
        <v>2</v>
      </c>
      <c r="DI42" s="10"/>
      <c r="DJ42" s="22">
        <v>1</v>
      </c>
      <c r="DK42" s="10">
        <v>275400</v>
      </c>
      <c r="DL42" s="10" t="s">
        <v>242</v>
      </c>
      <c r="DM42" s="10"/>
      <c r="DN42" s="10">
        <v>4</v>
      </c>
      <c r="DO42" s="10"/>
      <c r="DP42" s="10" t="s">
        <v>1107</v>
      </c>
      <c r="DQ42" s="27">
        <v>1</v>
      </c>
      <c r="DR42" s="2" t="s">
        <v>1108</v>
      </c>
      <c r="DS42" s="27">
        <v>1</v>
      </c>
      <c r="DT42" t="s">
        <v>1109</v>
      </c>
      <c r="DU42" s="27">
        <v>1</v>
      </c>
      <c r="DV42" s="2" t="s">
        <v>1110</v>
      </c>
      <c r="DW42" s="27">
        <v>1</v>
      </c>
      <c r="DX42" s="2" t="s">
        <v>1111</v>
      </c>
      <c r="DY42" s="27">
        <v>1</v>
      </c>
      <c r="DZ42" s="2" t="s">
        <v>1112</v>
      </c>
      <c r="EA42" s="27">
        <v>1</v>
      </c>
      <c r="EB42" t="s">
        <v>1113</v>
      </c>
      <c r="EC42" s="27">
        <v>1</v>
      </c>
      <c r="ED42" t="s">
        <v>1113</v>
      </c>
      <c r="EE42" s="27">
        <v>1</v>
      </c>
      <c r="EF42" t="s">
        <v>1113</v>
      </c>
      <c r="EG42" s="27">
        <v>1</v>
      </c>
      <c r="EH42" t="s">
        <v>1114</v>
      </c>
      <c r="EI42" s="27">
        <v>0.5</v>
      </c>
      <c r="EJ42" t="s">
        <v>1115</v>
      </c>
      <c r="EK42">
        <v>4</v>
      </c>
      <c r="EN42" s="22">
        <v>0</v>
      </c>
      <c r="EO42" s="10" t="s">
        <v>242</v>
      </c>
      <c r="EP42" s="10" t="s">
        <v>242</v>
      </c>
      <c r="EQ42" s="10"/>
      <c r="ER42" s="10"/>
      <c r="ES42" s="10" t="s">
        <v>242</v>
      </c>
      <c r="ET42" s="10" t="s">
        <v>242</v>
      </c>
      <c r="EU42" s="10"/>
      <c r="EV42" s="22">
        <v>0</v>
      </c>
      <c r="EW42" s="10" t="s">
        <v>242</v>
      </c>
      <c r="EX42" s="10"/>
      <c r="EY42" s="22">
        <v>0</v>
      </c>
      <c r="EZ42" s="10" t="s">
        <v>242</v>
      </c>
      <c r="FA42" s="10"/>
      <c r="FB42" s="22">
        <v>0</v>
      </c>
      <c r="FC42" s="10" t="s">
        <v>242</v>
      </c>
      <c r="FD42" s="10"/>
      <c r="FE42" s="22">
        <v>0</v>
      </c>
      <c r="FF42" s="10" t="s">
        <v>242</v>
      </c>
      <c r="FG42" s="10"/>
    </row>
    <row r="43" spans="1:163" ht="15" customHeight="1" x14ac:dyDescent="0.2">
      <c r="A43" s="10">
        <v>42</v>
      </c>
      <c r="B43">
        <v>42</v>
      </c>
      <c r="C43" s="1">
        <v>44585.489583333336</v>
      </c>
      <c r="D43" s="1">
        <v>44585.518750000003</v>
      </c>
      <c r="E43">
        <v>0</v>
      </c>
      <c r="F43" t="s">
        <v>1099</v>
      </c>
      <c r="G43">
        <v>100</v>
      </c>
      <c r="H43">
        <v>2489</v>
      </c>
      <c r="I43">
        <v>1</v>
      </c>
      <c r="J43" s="1">
        <v>44585.518750000003</v>
      </c>
      <c r="K43" t="s">
        <v>1125</v>
      </c>
      <c r="L43" t="s">
        <v>242</v>
      </c>
      <c r="M43" t="s">
        <v>242</v>
      </c>
      <c r="N43" t="s">
        <v>1126</v>
      </c>
      <c r="O43" t="s">
        <v>1127</v>
      </c>
      <c r="P43">
        <v>34.037994380000001</v>
      </c>
      <c r="Q43">
        <v>-118.4543991</v>
      </c>
      <c r="R43" t="s">
        <v>245</v>
      </c>
      <c r="S43" t="s">
        <v>246</v>
      </c>
      <c r="T43" s="10" t="s">
        <v>1128</v>
      </c>
      <c r="U43" t="s">
        <v>1129</v>
      </c>
      <c r="V43">
        <v>918204108</v>
      </c>
      <c r="W43">
        <v>3999</v>
      </c>
      <c r="X43" s="10" t="s">
        <v>271</v>
      </c>
      <c r="Y43" s="10" t="s">
        <v>1130</v>
      </c>
      <c r="Z43" s="10">
        <v>2020</v>
      </c>
      <c r="AA43" s="10">
        <v>0</v>
      </c>
      <c r="AD43" s="10">
        <v>12</v>
      </c>
      <c r="AE43">
        <v>1</v>
      </c>
      <c r="AG43" t="s">
        <v>1131</v>
      </c>
      <c r="AH43" s="22">
        <v>1</v>
      </c>
      <c r="AI43" s="10">
        <v>5</v>
      </c>
      <c r="AJ43" s="22">
        <v>0</v>
      </c>
      <c r="AK43" s="10" t="s">
        <v>242</v>
      </c>
      <c r="AL43" s="22">
        <v>0</v>
      </c>
      <c r="AM43" s="10" t="s">
        <v>242</v>
      </c>
      <c r="AO43">
        <v>2</v>
      </c>
      <c r="AQ43" t="s">
        <v>1132</v>
      </c>
      <c r="AR43" s="22">
        <v>1</v>
      </c>
      <c r="AS43" s="10">
        <v>11</v>
      </c>
      <c r="AT43" s="21">
        <f t="shared" si="0"/>
        <v>91.666666666666657</v>
      </c>
      <c r="AU43">
        <v>3</v>
      </c>
      <c r="AW43" t="s">
        <v>1133</v>
      </c>
      <c r="AX43" s="22">
        <v>1</v>
      </c>
      <c r="AY43" s="10">
        <v>11</v>
      </c>
      <c r="AZ43" s="21">
        <f t="shared" si="1"/>
        <v>91.666666666666657</v>
      </c>
      <c r="BA43">
        <v>1</v>
      </c>
      <c r="BC43" t="s">
        <v>1131</v>
      </c>
      <c r="BD43" s="22">
        <v>1</v>
      </c>
      <c r="BE43" s="10">
        <v>7.6</v>
      </c>
      <c r="BF43" s="10" t="s">
        <v>1134</v>
      </c>
      <c r="BG43">
        <v>1</v>
      </c>
      <c r="BI43" t="s">
        <v>1131</v>
      </c>
      <c r="BJ43" s="22">
        <v>1</v>
      </c>
      <c r="BK43">
        <v>2</v>
      </c>
      <c r="BM43" t="s">
        <v>1132</v>
      </c>
      <c r="BN43" s="22">
        <v>1</v>
      </c>
      <c r="BO43" s="10">
        <v>4</v>
      </c>
      <c r="BP43" s="21">
        <f t="shared" si="2"/>
        <v>33.333333333333329</v>
      </c>
      <c r="BQ43" s="10" t="s">
        <v>1135</v>
      </c>
      <c r="BR43" s="10">
        <v>1</v>
      </c>
      <c r="BS43" s="10"/>
      <c r="BT43" s="10" t="s">
        <v>1131</v>
      </c>
      <c r="BU43" s="22">
        <v>0</v>
      </c>
      <c r="BV43" s="19">
        <v>0</v>
      </c>
      <c r="BW43" s="21">
        <f t="shared" si="3"/>
        <v>0</v>
      </c>
      <c r="BX43" s="10" t="s">
        <v>242</v>
      </c>
      <c r="BY43" s="10" t="s">
        <v>242</v>
      </c>
      <c r="BZ43" s="10"/>
      <c r="CA43" s="10"/>
      <c r="CB43" s="22">
        <v>0</v>
      </c>
      <c r="CC43" s="10"/>
      <c r="CD43" s="10" t="s">
        <v>242</v>
      </c>
      <c r="CE43" s="10" t="s">
        <v>242</v>
      </c>
      <c r="CF43" s="10"/>
      <c r="CG43" s="22">
        <v>1</v>
      </c>
      <c r="CH43" s="11" t="s">
        <v>1136</v>
      </c>
      <c r="CI43" s="10">
        <v>1</v>
      </c>
      <c r="CJ43" s="10"/>
      <c r="CK43" s="10" t="s">
        <v>1131</v>
      </c>
      <c r="CL43" s="22">
        <v>0</v>
      </c>
      <c r="CM43" s="22">
        <v>0</v>
      </c>
      <c r="CN43" s="10" t="s">
        <v>242</v>
      </c>
      <c r="CO43" s="10" t="s">
        <v>242</v>
      </c>
      <c r="CP43" s="10" t="s">
        <v>242</v>
      </c>
      <c r="CQ43" s="10"/>
      <c r="CR43" s="10"/>
      <c r="CS43" s="22">
        <v>1</v>
      </c>
      <c r="CT43" s="11" t="s">
        <v>1137</v>
      </c>
      <c r="CU43" s="10">
        <v>1</v>
      </c>
      <c r="CV43" s="10"/>
      <c r="CW43" s="10" t="s">
        <v>1131</v>
      </c>
      <c r="CX43" s="22">
        <v>1</v>
      </c>
      <c r="CY43" s="10">
        <v>18405</v>
      </c>
      <c r="CZ43" s="10">
        <v>2</v>
      </c>
      <c r="DA43" s="10"/>
      <c r="DB43" s="22">
        <v>1</v>
      </c>
      <c r="DC43" s="10">
        <v>69925</v>
      </c>
      <c r="DD43" s="10">
        <v>2</v>
      </c>
      <c r="DE43" s="12">
        <v>83896</v>
      </c>
      <c r="DF43" s="10">
        <v>2</v>
      </c>
      <c r="DG43" s="10" t="s">
        <v>242</v>
      </c>
      <c r="DH43" s="10">
        <v>2</v>
      </c>
      <c r="DI43" s="10"/>
      <c r="DJ43" s="22">
        <v>1</v>
      </c>
      <c r="DK43" s="10">
        <v>4663950</v>
      </c>
      <c r="DL43" s="10">
        <v>2</v>
      </c>
      <c r="DM43" s="10"/>
      <c r="DN43" s="10">
        <v>1</v>
      </c>
      <c r="DO43" s="10"/>
      <c r="DP43" s="10" t="s">
        <v>1131</v>
      </c>
      <c r="DQ43" s="27">
        <v>1</v>
      </c>
      <c r="DR43" t="s">
        <v>1138</v>
      </c>
      <c r="DS43" s="27">
        <v>1</v>
      </c>
      <c r="DT43" s="2" t="s">
        <v>1139</v>
      </c>
      <c r="DU43" s="27">
        <v>1</v>
      </c>
      <c r="DV43" s="2" t="s">
        <v>1140</v>
      </c>
      <c r="DW43" s="27">
        <v>1</v>
      </c>
      <c r="DX43" s="2" t="s">
        <v>1141</v>
      </c>
      <c r="DY43" s="27">
        <v>1</v>
      </c>
      <c r="DZ43" s="2" t="s">
        <v>1142</v>
      </c>
      <c r="EA43" s="27">
        <v>1</v>
      </c>
      <c r="EB43" s="2" t="s">
        <v>1143</v>
      </c>
      <c r="EC43" s="27">
        <v>1</v>
      </c>
      <c r="ED43" s="2" t="s">
        <v>1144</v>
      </c>
      <c r="EE43" s="27">
        <v>0.5</v>
      </c>
      <c r="EF43" s="2" t="s">
        <v>1145</v>
      </c>
      <c r="EG43" s="27">
        <v>1</v>
      </c>
      <c r="EH43" t="s">
        <v>1146</v>
      </c>
      <c r="EI43" s="27">
        <v>1</v>
      </c>
      <c r="EJ43" s="2" t="s">
        <v>1147</v>
      </c>
      <c r="EK43">
        <v>1</v>
      </c>
      <c r="EM43" t="s">
        <v>1148</v>
      </c>
      <c r="EN43" s="22">
        <v>0</v>
      </c>
      <c r="EO43" s="10" t="s">
        <v>242</v>
      </c>
      <c r="EP43" s="10" t="s">
        <v>242</v>
      </c>
      <c r="EQ43" s="10"/>
      <c r="ER43" s="10"/>
      <c r="ES43" s="10" t="s">
        <v>242</v>
      </c>
      <c r="ET43" s="10" t="s">
        <v>242</v>
      </c>
      <c r="EU43" s="10"/>
      <c r="EV43" s="22">
        <v>0</v>
      </c>
      <c r="EW43" s="10" t="s">
        <v>242</v>
      </c>
      <c r="EX43" s="10"/>
      <c r="EY43" s="22">
        <v>0</v>
      </c>
      <c r="EZ43" s="10" t="s">
        <v>242</v>
      </c>
      <c r="FA43" s="10"/>
      <c r="FB43" s="22">
        <v>0.5</v>
      </c>
      <c r="FC43" s="10">
        <v>160000</v>
      </c>
      <c r="FD43" s="10" t="s">
        <v>1149</v>
      </c>
      <c r="FE43" s="22">
        <v>0</v>
      </c>
      <c r="FF43" s="10" t="s">
        <v>242</v>
      </c>
      <c r="FG43" s="10"/>
    </row>
    <row r="44" spans="1:163" ht="15" hidden="1" customHeight="1" x14ac:dyDescent="0.2">
      <c r="A44" s="10">
        <v>43</v>
      </c>
      <c r="B44">
        <v>43</v>
      </c>
      <c r="C44" s="1">
        <v>44585.518750000003</v>
      </c>
      <c r="D44" s="1">
        <v>44585.526388888888</v>
      </c>
      <c r="E44">
        <v>0</v>
      </c>
      <c r="F44" t="s">
        <v>1099</v>
      </c>
      <c r="G44">
        <v>100</v>
      </c>
      <c r="H44">
        <v>682</v>
      </c>
      <c r="I44">
        <v>1</v>
      </c>
      <c r="J44" s="1">
        <v>44585.526388888888</v>
      </c>
      <c r="K44" t="s">
        <v>1157</v>
      </c>
      <c r="L44" t="s">
        <v>242</v>
      </c>
      <c r="M44" t="s">
        <v>242</v>
      </c>
      <c r="N44" t="s">
        <v>1158</v>
      </c>
      <c r="O44" t="s">
        <v>1159</v>
      </c>
      <c r="P44">
        <v>34.037994380000001</v>
      </c>
      <c r="Q44">
        <v>-118.4543991</v>
      </c>
      <c r="R44" t="s">
        <v>245</v>
      </c>
      <c r="S44" t="s">
        <v>246</v>
      </c>
      <c r="T44" s="10" t="s">
        <v>1160</v>
      </c>
      <c r="U44" t="s">
        <v>1161</v>
      </c>
      <c r="V44">
        <v>904311206</v>
      </c>
      <c r="W44">
        <v>2389</v>
      </c>
      <c r="X44" s="10" t="s">
        <v>271</v>
      </c>
      <c r="Y44" s="10" t="s">
        <v>1130</v>
      </c>
      <c r="Z44" s="10">
        <v>2021</v>
      </c>
      <c r="AA44" s="10">
        <v>0</v>
      </c>
      <c r="AD44" s="10">
        <v>9</v>
      </c>
      <c r="AE44">
        <v>3</v>
      </c>
      <c r="AG44" t="s">
        <v>1162</v>
      </c>
      <c r="AH44" s="22">
        <v>1</v>
      </c>
      <c r="AI44" s="10">
        <v>3</v>
      </c>
      <c r="AJ44" s="22">
        <v>0</v>
      </c>
      <c r="AK44" s="10" t="s">
        <v>242</v>
      </c>
      <c r="AL44" s="22">
        <v>0</v>
      </c>
      <c r="AM44" s="10" t="s">
        <v>242</v>
      </c>
      <c r="AO44">
        <v>3</v>
      </c>
      <c r="AQ44" t="s">
        <v>1162</v>
      </c>
      <c r="AR44" s="22">
        <v>1</v>
      </c>
      <c r="AS44" s="10">
        <v>7</v>
      </c>
      <c r="AT44" s="21">
        <f t="shared" si="0"/>
        <v>77.777777777777786</v>
      </c>
      <c r="AU44">
        <v>3</v>
      </c>
      <c r="AW44" t="s">
        <v>1162</v>
      </c>
      <c r="AX44" s="22">
        <v>1</v>
      </c>
      <c r="AY44" s="10">
        <v>7</v>
      </c>
      <c r="AZ44" s="21">
        <f t="shared" si="1"/>
        <v>77.777777777777786</v>
      </c>
      <c r="BA44">
        <v>3</v>
      </c>
      <c r="BC44" t="s">
        <v>1162</v>
      </c>
      <c r="BD44" s="22">
        <v>1</v>
      </c>
      <c r="BE44" s="10">
        <v>7.8</v>
      </c>
      <c r="BF44" s="10" t="s">
        <v>1134</v>
      </c>
      <c r="BG44">
        <v>3</v>
      </c>
      <c r="BI44" t="s">
        <v>1162</v>
      </c>
      <c r="BJ44" s="22">
        <v>1</v>
      </c>
      <c r="BK44">
        <v>2</v>
      </c>
      <c r="BM44" t="s">
        <v>1163</v>
      </c>
      <c r="BN44" s="22">
        <v>1</v>
      </c>
      <c r="BO44" s="10">
        <v>2</v>
      </c>
      <c r="BP44" s="21">
        <f t="shared" si="2"/>
        <v>22.222222222222221</v>
      </c>
      <c r="BQ44" s="10" t="s">
        <v>1164</v>
      </c>
      <c r="BR44" s="10">
        <v>2</v>
      </c>
      <c r="BS44" s="10"/>
      <c r="BT44" s="10" t="s">
        <v>1163</v>
      </c>
      <c r="BU44" s="22">
        <v>1</v>
      </c>
      <c r="BV44" s="10">
        <v>3</v>
      </c>
      <c r="BW44" s="21">
        <f t="shared" si="3"/>
        <v>33.333333333333329</v>
      </c>
      <c r="BX44" s="10">
        <v>2</v>
      </c>
      <c r="BY44" s="10">
        <v>2</v>
      </c>
      <c r="BZ44" s="10"/>
      <c r="CA44" s="10" t="s">
        <v>1165</v>
      </c>
      <c r="CB44" s="22">
        <v>0</v>
      </c>
      <c r="CC44" s="10"/>
      <c r="CD44" s="10" t="s">
        <v>242</v>
      </c>
      <c r="CE44" s="10" t="s">
        <v>242</v>
      </c>
      <c r="CF44" s="10"/>
      <c r="CG44" s="22">
        <v>0</v>
      </c>
      <c r="CH44" s="10"/>
      <c r="CI44" s="10" t="s">
        <v>242</v>
      </c>
      <c r="CJ44" s="10"/>
      <c r="CK44" s="10"/>
      <c r="CL44" s="22">
        <v>0</v>
      </c>
      <c r="CM44" s="22">
        <v>0</v>
      </c>
      <c r="CN44" s="10" t="s">
        <v>242</v>
      </c>
      <c r="CO44" s="10" t="s">
        <v>242</v>
      </c>
      <c r="CP44" s="10" t="s">
        <v>242</v>
      </c>
      <c r="CQ44" s="10"/>
      <c r="CR44" s="10"/>
      <c r="CS44" s="22">
        <v>0</v>
      </c>
      <c r="CT44" s="10"/>
      <c r="CU44" s="10" t="s">
        <v>242</v>
      </c>
      <c r="CV44" s="10"/>
      <c r="CW44" s="10"/>
      <c r="CX44" s="22">
        <v>0</v>
      </c>
      <c r="CY44" s="10" t="s">
        <v>242</v>
      </c>
      <c r="CZ44" s="10" t="s">
        <v>242</v>
      </c>
      <c r="DA44" s="10"/>
      <c r="DB44" s="22">
        <v>0</v>
      </c>
      <c r="DC44" s="10" t="s">
        <v>242</v>
      </c>
      <c r="DD44" s="10" t="s">
        <v>242</v>
      </c>
      <c r="DE44" s="10"/>
      <c r="DF44" s="10" t="s">
        <v>242</v>
      </c>
      <c r="DG44" s="10" t="s">
        <v>242</v>
      </c>
      <c r="DH44" s="10" t="s">
        <v>242</v>
      </c>
      <c r="DI44" s="10"/>
      <c r="DJ44" s="22">
        <v>0</v>
      </c>
      <c r="DK44" s="10" t="s">
        <v>242</v>
      </c>
      <c r="DL44" s="10" t="s">
        <v>242</v>
      </c>
      <c r="DM44" s="10"/>
      <c r="DN44" s="10" t="s">
        <v>242</v>
      </c>
      <c r="DO44" s="10"/>
      <c r="DP44" s="10"/>
      <c r="DQ44" s="27">
        <v>0</v>
      </c>
      <c r="DS44" s="27">
        <v>0</v>
      </c>
      <c r="DU44" s="27">
        <v>0</v>
      </c>
      <c r="DW44" s="27">
        <v>0</v>
      </c>
      <c r="DY44" s="27">
        <v>0</v>
      </c>
      <c r="EA44" s="27">
        <v>0</v>
      </c>
      <c r="EC44" s="27">
        <v>0</v>
      </c>
      <c r="EE44" s="27">
        <v>0</v>
      </c>
      <c r="EG44" s="27">
        <v>0</v>
      </c>
      <c r="EI44" s="27">
        <v>1</v>
      </c>
      <c r="EJ44" t="s">
        <v>1166</v>
      </c>
      <c r="EK44">
        <v>2</v>
      </c>
      <c r="EM44" t="s">
        <v>1167</v>
      </c>
      <c r="EN44" s="22">
        <v>0</v>
      </c>
      <c r="EO44" s="10" t="s">
        <v>242</v>
      </c>
      <c r="EP44" s="10" t="s">
        <v>242</v>
      </c>
      <c r="EQ44" s="10"/>
      <c r="ER44" s="10"/>
      <c r="ES44" s="10" t="s">
        <v>242</v>
      </c>
      <c r="ET44" s="10" t="s">
        <v>242</v>
      </c>
      <c r="EU44" s="10"/>
      <c r="EV44" s="22">
        <v>0</v>
      </c>
      <c r="EW44" s="10" t="s">
        <v>242</v>
      </c>
      <c r="EX44" s="10"/>
      <c r="EY44" s="22">
        <v>0</v>
      </c>
      <c r="EZ44" s="10" t="s">
        <v>242</v>
      </c>
      <c r="FA44" s="10"/>
      <c r="FB44" s="22">
        <v>0</v>
      </c>
      <c r="FC44" s="10" t="s">
        <v>242</v>
      </c>
      <c r="FD44" s="10"/>
      <c r="FE44" s="22">
        <v>0</v>
      </c>
      <c r="FF44" s="10" t="s">
        <v>242</v>
      </c>
      <c r="FG44" s="10"/>
    </row>
    <row r="45" spans="1:163" ht="15" customHeight="1" x14ac:dyDescent="0.2">
      <c r="A45" s="10">
        <v>44</v>
      </c>
      <c r="B45">
        <v>44</v>
      </c>
      <c r="C45" s="1">
        <v>44585.527777777781</v>
      </c>
      <c r="D45" s="1">
        <v>44585.53402777778</v>
      </c>
      <c r="E45">
        <v>0</v>
      </c>
      <c r="F45" t="s">
        <v>1099</v>
      </c>
      <c r="G45">
        <v>100</v>
      </c>
      <c r="H45">
        <v>534</v>
      </c>
      <c r="I45">
        <v>1</v>
      </c>
      <c r="J45" s="1">
        <v>44585.53402777778</v>
      </c>
      <c r="K45" t="s">
        <v>1175</v>
      </c>
      <c r="L45" t="s">
        <v>242</v>
      </c>
      <c r="M45" t="s">
        <v>242</v>
      </c>
      <c r="N45" t="s">
        <v>1176</v>
      </c>
      <c r="O45" t="s">
        <v>1177</v>
      </c>
      <c r="P45">
        <v>34.037994380000001</v>
      </c>
      <c r="Q45">
        <v>-118.4543991</v>
      </c>
      <c r="R45" t="s">
        <v>245</v>
      </c>
      <c r="S45" t="s">
        <v>246</v>
      </c>
      <c r="T45" s="10" t="s">
        <v>1178</v>
      </c>
      <c r="U45" t="s">
        <v>1179</v>
      </c>
      <c r="V45" t="s">
        <v>1180</v>
      </c>
      <c r="W45">
        <v>5999</v>
      </c>
      <c r="X45" s="10" t="s">
        <v>271</v>
      </c>
      <c r="Y45" s="10" t="s">
        <v>272</v>
      </c>
      <c r="Z45" s="10">
        <v>2020</v>
      </c>
      <c r="AA45" s="10">
        <v>0</v>
      </c>
      <c r="AD45" s="10">
        <v>11</v>
      </c>
      <c r="AE45">
        <v>2</v>
      </c>
      <c r="AG45" t="s">
        <v>1181</v>
      </c>
      <c r="AH45" s="22">
        <v>1</v>
      </c>
      <c r="AI45" s="10">
        <v>5</v>
      </c>
      <c r="AJ45" s="22">
        <v>0</v>
      </c>
      <c r="AK45" s="10" t="s">
        <v>242</v>
      </c>
      <c r="AL45" s="22">
        <v>0</v>
      </c>
      <c r="AM45" s="10" t="s">
        <v>242</v>
      </c>
      <c r="AN45" t="s">
        <v>1182</v>
      </c>
      <c r="AO45">
        <v>2</v>
      </c>
      <c r="AQ45" t="s">
        <v>1181</v>
      </c>
      <c r="AR45" s="22">
        <v>1</v>
      </c>
      <c r="AS45" s="10">
        <v>9</v>
      </c>
      <c r="AT45" s="21">
        <f t="shared" si="0"/>
        <v>81.818181818181827</v>
      </c>
      <c r="AU45">
        <v>3</v>
      </c>
      <c r="AW45" t="s">
        <v>1183</v>
      </c>
      <c r="AX45" s="22">
        <v>1</v>
      </c>
      <c r="AY45" s="10">
        <v>9</v>
      </c>
      <c r="AZ45" s="21">
        <f t="shared" si="1"/>
        <v>81.818181818181827</v>
      </c>
      <c r="BA45">
        <v>3</v>
      </c>
      <c r="BC45" t="s">
        <v>1183</v>
      </c>
      <c r="BD45" s="22">
        <v>1</v>
      </c>
      <c r="BE45" s="10">
        <v>7.3</v>
      </c>
      <c r="BF45" s="10" t="s">
        <v>1184</v>
      </c>
      <c r="BG45">
        <v>1</v>
      </c>
      <c r="BI45" t="s">
        <v>1185</v>
      </c>
      <c r="BJ45" s="22">
        <v>1</v>
      </c>
      <c r="BK45">
        <v>2</v>
      </c>
      <c r="BM45" t="s">
        <v>1186</v>
      </c>
      <c r="BN45" s="22">
        <v>1</v>
      </c>
      <c r="BO45" s="10">
        <v>6</v>
      </c>
      <c r="BP45" s="21">
        <f t="shared" si="2"/>
        <v>54.54545454545454</v>
      </c>
      <c r="BQ45" s="13">
        <v>0.55000000000000004</v>
      </c>
      <c r="BR45" s="10">
        <v>1</v>
      </c>
      <c r="BS45" s="10"/>
      <c r="BT45" s="10" t="s">
        <v>1185</v>
      </c>
      <c r="BU45" s="22">
        <v>1</v>
      </c>
      <c r="BV45" s="10">
        <v>2</v>
      </c>
      <c r="BW45" s="21">
        <f t="shared" si="3"/>
        <v>18.181818181818183</v>
      </c>
      <c r="BX45" s="10">
        <v>2</v>
      </c>
      <c r="BY45" s="10">
        <v>1</v>
      </c>
      <c r="BZ45" s="10"/>
      <c r="CA45" s="10" t="s">
        <v>1185</v>
      </c>
      <c r="CB45" s="22">
        <v>0</v>
      </c>
      <c r="CC45" s="10"/>
      <c r="CD45" s="10" t="s">
        <v>242</v>
      </c>
      <c r="CE45" s="10" t="s">
        <v>242</v>
      </c>
      <c r="CF45" s="10"/>
      <c r="CG45" s="22">
        <v>0</v>
      </c>
      <c r="CH45" s="10"/>
      <c r="CI45" s="10" t="s">
        <v>242</v>
      </c>
      <c r="CJ45" s="10"/>
      <c r="CK45" s="10"/>
      <c r="CL45" s="22">
        <v>0</v>
      </c>
      <c r="CM45" s="22">
        <v>0</v>
      </c>
      <c r="CN45" s="10" t="s">
        <v>242</v>
      </c>
      <c r="CO45" s="10" t="s">
        <v>242</v>
      </c>
      <c r="CP45" s="10" t="s">
        <v>242</v>
      </c>
      <c r="CQ45" s="10"/>
      <c r="CR45" s="10"/>
      <c r="CS45" s="22">
        <v>1</v>
      </c>
      <c r="CT45" s="10" t="s">
        <v>1187</v>
      </c>
      <c r="CU45" s="10">
        <v>1</v>
      </c>
      <c r="CV45" s="10"/>
      <c r="CW45" s="10" t="s">
        <v>1185</v>
      </c>
      <c r="CX45" s="22">
        <v>1</v>
      </c>
      <c r="CY45" s="10">
        <v>7385.9</v>
      </c>
      <c r="CZ45" s="10">
        <v>2</v>
      </c>
      <c r="DA45" s="10"/>
      <c r="DB45" s="22">
        <v>1</v>
      </c>
      <c r="DC45" s="10" t="s">
        <v>242</v>
      </c>
      <c r="DD45" s="10" t="s">
        <v>242</v>
      </c>
      <c r="DE45" s="10"/>
      <c r="DF45" s="10" t="s">
        <v>242</v>
      </c>
      <c r="DG45" s="10">
        <v>143618.79999999999</v>
      </c>
      <c r="DH45" s="10">
        <v>2</v>
      </c>
      <c r="DI45" s="10"/>
      <c r="DJ45" s="22">
        <v>1</v>
      </c>
      <c r="DK45" s="10">
        <v>5809.2</v>
      </c>
      <c r="DL45" s="10">
        <v>2</v>
      </c>
      <c r="DM45" s="10"/>
      <c r="DN45" s="10">
        <v>1</v>
      </c>
      <c r="DO45" s="10"/>
      <c r="DP45" s="10" t="s">
        <v>1185</v>
      </c>
      <c r="DQ45" s="27">
        <v>0.5</v>
      </c>
      <c r="DR45" t="s">
        <v>1188</v>
      </c>
      <c r="DS45" s="27">
        <v>0.5</v>
      </c>
      <c r="DT45" t="s">
        <v>1189</v>
      </c>
      <c r="DU45" s="27">
        <v>0</v>
      </c>
      <c r="DW45" s="27">
        <v>0</v>
      </c>
      <c r="DY45" s="27">
        <v>0</v>
      </c>
      <c r="EA45" s="27">
        <v>0</v>
      </c>
      <c r="EC45" s="27">
        <v>0</v>
      </c>
      <c r="EE45" s="27">
        <v>0</v>
      </c>
      <c r="EG45" s="27">
        <v>0</v>
      </c>
      <c r="EI45" s="27">
        <v>0</v>
      </c>
      <c r="EK45">
        <v>1</v>
      </c>
      <c r="EM45" t="s">
        <v>1185</v>
      </c>
      <c r="EN45" s="22">
        <v>0</v>
      </c>
      <c r="EO45" s="10" t="s">
        <v>242</v>
      </c>
      <c r="EP45" s="10" t="s">
        <v>242</v>
      </c>
      <c r="EQ45" s="10"/>
      <c r="ER45" s="10"/>
      <c r="ES45" s="10" t="s">
        <v>242</v>
      </c>
      <c r="ET45" s="10" t="s">
        <v>242</v>
      </c>
      <c r="EU45" s="10"/>
      <c r="EV45" s="22">
        <v>0</v>
      </c>
      <c r="EW45" s="10" t="s">
        <v>242</v>
      </c>
      <c r="EX45" s="10"/>
      <c r="EY45" s="22">
        <v>0</v>
      </c>
      <c r="EZ45" s="10" t="s">
        <v>242</v>
      </c>
      <c r="FA45" s="10"/>
      <c r="FB45" s="22">
        <v>0</v>
      </c>
      <c r="FC45" s="10" t="s">
        <v>242</v>
      </c>
      <c r="FD45" s="10"/>
      <c r="FE45" s="22">
        <v>0</v>
      </c>
      <c r="FF45" s="10" t="s">
        <v>242</v>
      </c>
      <c r="FG45" s="10"/>
    </row>
    <row r="46" spans="1:163" ht="15" customHeight="1" x14ac:dyDescent="0.2">
      <c r="A46" s="10">
        <v>45</v>
      </c>
      <c r="B46">
        <v>45</v>
      </c>
      <c r="C46" s="1">
        <v>44585.720833333333</v>
      </c>
      <c r="D46" s="1">
        <v>44585.731944444444</v>
      </c>
      <c r="E46">
        <v>0</v>
      </c>
      <c r="F46" t="s">
        <v>1099</v>
      </c>
      <c r="G46">
        <v>100</v>
      </c>
      <c r="H46">
        <v>961</v>
      </c>
      <c r="I46">
        <v>1</v>
      </c>
      <c r="J46" s="1">
        <v>44585.731944444444</v>
      </c>
      <c r="K46" t="s">
        <v>1194</v>
      </c>
      <c r="L46" t="s">
        <v>242</v>
      </c>
      <c r="M46" t="s">
        <v>242</v>
      </c>
      <c r="N46" t="s">
        <v>1195</v>
      </c>
      <c r="O46" t="s">
        <v>1196</v>
      </c>
      <c r="P46">
        <v>34.037994380000001</v>
      </c>
      <c r="Q46">
        <v>-118.4543991</v>
      </c>
      <c r="R46" t="s">
        <v>245</v>
      </c>
      <c r="S46" t="s">
        <v>246</v>
      </c>
      <c r="T46" s="10" t="s">
        <v>1197</v>
      </c>
      <c r="U46" t="s">
        <v>1198</v>
      </c>
      <c r="V46">
        <v>876030107</v>
      </c>
      <c r="W46">
        <v>5621</v>
      </c>
      <c r="X46" s="10" t="s">
        <v>271</v>
      </c>
      <c r="Y46" s="10" t="s">
        <v>1130</v>
      </c>
      <c r="Z46" s="10">
        <v>2020</v>
      </c>
      <c r="AA46" s="10">
        <v>0</v>
      </c>
      <c r="AD46" s="10">
        <v>10</v>
      </c>
      <c r="AE46">
        <v>2</v>
      </c>
      <c r="AG46" t="s">
        <v>1199</v>
      </c>
      <c r="AH46" s="22">
        <v>1</v>
      </c>
      <c r="AI46" s="10">
        <v>10</v>
      </c>
      <c r="AJ46" s="22">
        <v>1</v>
      </c>
      <c r="AK46" s="10">
        <v>6</v>
      </c>
      <c r="AL46" s="22">
        <v>1</v>
      </c>
      <c r="AM46" s="10">
        <v>6</v>
      </c>
      <c r="AN46" t="s">
        <v>1200</v>
      </c>
      <c r="AO46">
        <v>3</v>
      </c>
      <c r="AQ46" t="s">
        <v>1201</v>
      </c>
      <c r="AR46" s="22">
        <v>1</v>
      </c>
      <c r="AS46" s="10">
        <v>9</v>
      </c>
      <c r="AT46" s="21">
        <f t="shared" si="0"/>
        <v>90</v>
      </c>
      <c r="AU46">
        <v>2</v>
      </c>
      <c r="AW46" t="s">
        <v>1202</v>
      </c>
      <c r="AX46" s="22">
        <v>1</v>
      </c>
      <c r="AY46" s="10">
        <v>9</v>
      </c>
      <c r="AZ46" s="21">
        <f t="shared" si="1"/>
        <v>90</v>
      </c>
      <c r="BA46">
        <v>3</v>
      </c>
      <c r="BC46" t="s">
        <v>1201</v>
      </c>
      <c r="BD46" s="22">
        <v>1</v>
      </c>
      <c r="BE46" s="10">
        <v>3.8</v>
      </c>
      <c r="BF46" s="10"/>
      <c r="BG46">
        <v>3</v>
      </c>
      <c r="BI46" t="s">
        <v>1201</v>
      </c>
      <c r="BJ46" s="22">
        <v>1</v>
      </c>
      <c r="BK46">
        <v>2</v>
      </c>
      <c r="BM46" t="s">
        <v>1202</v>
      </c>
      <c r="BN46" s="22">
        <v>1</v>
      </c>
      <c r="BO46" s="10">
        <v>5</v>
      </c>
      <c r="BP46" s="21">
        <f t="shared" si="2"/>
        <v>50</v>
      </c>
      <c r="BQ46" s="13">
        <v>0.5</v>
      </c>
      <c r="BR46" s="10">
        <v>1</v>
      </c>
      <c r="BS46" s="10"/>
      <c r="BT46" s="10" t="s">
        <v>1203</v>
      </c>
      <c r="BU46" s="22">
        <v>1</v>
      </c>
      <c r="BV46" s="10">
        <v>4</v>
      </c>
      <c r="BW46" s="21">
        <f t="shared" si="3"/>
        <v>40</v>
      </c>
      <c r="BX46" s="10">
        <v>1</v>
      </c>
      <c r="BY46" s="10">
        <v>1</v>
      </c>
      <c r="BZ46" s="10"/>
      <c r="CA46" s="10" t="s">
        <v>1203</v>
      </c>
      <c r="CB46" s="22">
        <v>0</v>
      </c>
      <c r="CC46" s="10"/>
      <c r="CD46" s="10" t="s">
        <v>242</v>
      </c>
      <c r="CE46" s="10" t="s">
        <v>242</v>
      </c>
      <c r="CF46" s="10"/>
      <c r="CG46" s="22">
        <v>1</v>
      </c>
      <c r="CH46" s="11" t="s">
        <v>1204</v>
      </c>
      <c r="CI46" s="10">
        <v>2</v>
      </c>
      <c r="CJ46" s="10"/>
      <c r="CK46" s="10" t="s">
        <v>1205</v>
      </c>
      <c r="CL46" s="22">
        <v>1</v>
      </c>
      <c r="CM46" s="22">
        <v>0</v>
      </c>
      <c r="CN46" s="10" t="s">
        <v>242</v>
      </c>
      <c r="CO46" s="10" t="s">
        <v>242</v>
      </c>
      <c r="CP46" s="10" t="s">
        <v>242</v>
      </c>
      <c r="CQ46" s="10"/>
      <c r="CR46" s="10"/>
      <c r="CS46" s="22">
        <v>1</v>
      </c>
      <c r="CT46" s="11" t="s">
        <v>1206</v>
      </c>
      <c r="CU46" s="10">
        <v>1</v>
      </c>
      <c r="CV46" s="10"/>
      <c r="CW46" s="10" t="s">
        <v>1203</v>
      </c>
      <c r="CX46" s="22">
        <v>1</v>
      </c>
      <c r="CY46" s="10">
        <v>1175.93</v>
      </c>
      <c r="CZ46" s="10">
        <v>2</v>
      </c>
      <c r="DA46" s="10"/>
      <c r="DB46" s="22">
        <v>1</v>
      </c>
      <c r="DC46" s="10" t="s">
        <v>242</v>
      </c>
      <c r="DD46" s="10" t="s">
        <v>242</v>
      </c>
      <c r="DE46" s="10"/>
      <c r="DF46" s="10" t="s">
        <v>242</v>
      </c>
      <c r="DG46" s="10">
        <v>25901.119999999999</v>
      </c>
      <c r="DH46" s="10">
        <v>2</v>
      </c>
      <c r="DI46" s="10"/>
      <c r="DJ46" s="22">
        <v>1</v>
      </c>
      <c r="DK46" s="10">
        <v>47151.96</v>
      </c>
      <c r="DL46" s="10">
        <v>2</v>
      </c>
      <c r="DM46" s="10"/>
      <c r="DN46" s="10">
        <v>1</v>
      </c>
      <c r="DO46" s="10"/>
      <c r="DP46" s="10" t="s">
        <v>1203</v>
      </c>
      <c r="DQ46" s="27">
        <v>1</v>
      </c>
      <c r="DR46" s="2" t="s">
        <v>1207</v>
      </c>
      <c r="DS46" s="27">
        <v>1</v>
      </c>
      <c r="DT46" s="2" t="s">
        <v>1208</v>
      </c>
      <c r="DU46" s="27">
        <v>1</v>
      </c>
      <c r="DV46" s="2" t="s">
        <v>1209</v>
      </c>
      <c r="DW46" s="27">
        <v>1</v>
      </c>
      <c r="DX46" t="s">
        <v>1210</v>
      </c>
      <c r="DY46" s="27">
        <v>1</v>
      </c>
      <c r="DZ46" t="s">
        <v>1211</v>
      </c>
      <c r="EA46" s="27">
        <v>1</v>
      </c>
      <c r="EB46" s="2" t="s">
        <v>1212</v>
      </c>
      <c r="EC46" s="27">
        <v>1</v>
      </c>
      <c r="ED46" s="2" t="s">
        <v>1213</v>
      </c>
      <c r="EE46" s="27">
        <v>1</v>
      </c>
      <c r="EF46" s="2" t="s">
        <v>1214</v>
      </c>
      <c r="EG46" s="27">
        <v>1</v>
      </c>
      <c r="EH46" s="2" t="s">
        <v>1215</v>
      </c>
      <c r="EI46" s="27">
        <v>1</v>
      </c>
      <c r="EJ46" s="2" t="s">
        <v>1216</v>
      </c>
      <c r="EK46">
        <v>1</v>
      </c>
      <c r="EM46" t="s">
        <v>1203</v>
      </c>
      <c r="EN46" s="22">
        <v>0</v>
      </c>
      <c r="EO46" s="10" t="s">
        <v>242</v>
      </c>
      <c r="EP46" s="10" t="s">
        <v>242</v>
      </c>
      <c r="EQ46" s="10"/>
      <c r="ER46" s="10"/>
      <c r="ES46" s="10" t="s">
        <v>242</v>
      </c>
      <c r="ET46" s="10" t="s">
        <v>242</v>
      </c>
      <c r="EU46" s="10"/>
      <c r="EV46" s="22">
        <v>0</v>
      </c>
      <c r="EW46" s="10" t="s">
        <v>242</v>
      </c>
      <c r="EX46" s="10"/>
      <c r="EY46" s="22">
        <v>0</v>
      </c>
      <c r="EZ46" s="10" t="s">
        <v>242</v>
      </c>
      <c r="FA46" s="10"/>
      <c r="FB46" s="22">
        <v>1</v>
      </c>
      <c r="FC46" s="10">
        <v>38.729999999999997</v>
      </c>
      <c r="FD46" s="10" t="s">
        <v>1217</v>
      </c>
      <c r="FE46" s="22">
        <v>0</v>
      </c>
      <c r="FF46" s="10" t="s">
        <v>242</v>
      </c>
      <c r="FG46" s="10"/>
    </row>
    <row r="47" spans="1:163" ht="15" customHeight="1" x14ac:dyDescent="0.2">
      <c r="A47" s="10">
        <v>46</v>
      </c>
      <c r="B47">
        <v>46</v>
      </c>
      <c r="C47" s="1">
        <v>44508.826388888891</v>
      </c>
      <c r="D47" s="1">
        <v>44585.755555555559</v>
      </c>
      <c r="E47">
        <v>0</v>
      </c>
      <c r="F47" t="s">
        <v>1099</v>
      </c>
      <c r="G47">
        <v>100</v>
      </c>
      <c r="H47">
        <v>6646671</v>
      </c>
      <c r="I47">
        <v>1</v>
      </c>
      <c r="J47" s="1">
        <v>44585.755555555559</v>
      </c>
      <c r="K47" t="s">
        <v>1223</v>
      </c>
      <c r="L47" t="s">
        <v>242</v>
      </c>
      <c r="M47" t="s">
        <v>242</v>
      </c>
      <c r="N47" t="s">
        <v>1224</v>
      </c>
      <c r="O47" t="s">
        <v>1225</v>
      </c>
      <c r="P47">
        <v>34.037994380000001</v>
      </c>
      <c r="Q47">
        <v>-118.4543991</v>
      </c>
      <c r="R47" t="s">
        <v>245</v>
      </c>
      <c r="S47" t="s">
        <v>246</v>
      </c>
      <c r="T47" s="10" t="s">
        <v>1226</v>
      </c>
      <c r="U47" t="s">
        <v>1227</v>
      </c>
      <c r="V47">
        <v>751212101</v>
      </c>
      <c r="W47">
        <v>5651</v>
      </c>
      <c r="X47" s="10" t="s">
        <v>271</v>
      </c>
      <c r="Y47" s="10" t="s">
        <v>1130</v>
      </c>
      <c r="Z47" s="10">
        <v>2021</v>
      </c>
      <c r="AA47" s="10">
        <v>0</v>
      </c>
      <c r="AD47" s="10">
        <v>12</v>
      </c>
      <c r="AE47">
        <v>2</v>
      </c>
      <c r="AG47" t="s">
        <v>1228</v>
      </c>
      <c r="AH47" s="22">
        <v>1</v>
      </c>
      <c r="AI47" s="10">
        <v>10</v>
      </c>
      <c r="AJ47" s="22">
        <v>1</v>
      </c>
      <c r="AK47" s="10">
        <v>8</v>
      </c>
      <c r="AL47" s="22">
        <v>1</v>
      </c>
      <c r="AM47" s="10">
        <v>8</v>
      </c>
      <c r="AN47" t="s">
        <v>1229</v>
      </c>
      <c r="AO47">
        <v>2</v>
      </c>
      <c r="AQ47" t="s">
        <v>1228</v>
      </c>
      <c r="AR47" s="22">
        <v>1</v>
      </c>
      <c r="AS47" s="10">
        <v>9</v>
      </c>
      <c r="AT47" s="21">
        <f t="shared" si="0"/>
        <v>75</v>
      </c>
      <c r="AU47">
        <v>2</v>
      </c>
      <c r="AW47" t="s">
        <v>1228</v>
      </c>
      <c r="AX47" s="22">
        <v>1</v>
      </c>
      <c r="AY47" s="10">
        <v>9</v>
      </c>
      <c r="AZ47" s="21">
        <f t="shared" si="1"/>
        <v>75</v>
      </c>
      <c r="BA47">
        <v>2</v>
      </c>
      <c r="BC47" t="s">
        <v>1228</v>
      </c>
      <c r="BD47" s="22">
        <v>1</v>
      </c>
      <c r="BE47" s="10">
        <v>10.5</v>
      </c>
      <c r="BF47" s="10" t="s">
        <v>1230</v>
      </c>
      <c r="BG47">
        <v>2</v>
      </c>
      <c r="BI47" t="s">
        <v>1228</v>
      </c>
      <c r="BJ47" s="22">
        <v>1</v>
      </c>
      <c r="BK47">
        <v>2</v>
      </c>
      <c r="BM47" t="s">
        <v>1228</v>
      </c>
      <c r="BN47" s="22">
        <v>1</v>
      </c>
      <c r="BO47" s="10">
        <v>4</v>
      </c>
      <c r="BP47" s="21">
        <f t="shared" si="2"/>
        <v>33.333333333333329</v>
      </c>
      <c r="BQ47" s="10" t="s">
        <v>1134</v>
      </c>
      <c r="BR47" s="10">
        <v>2</v>
      </c>
      <c r="BS47" s="10"/>
      <c r="BT47" s="10" t="s">
        <v>1228</v>
      </c>
      <c r="BU47" s="22">
        <v>1</v>
      </c>
      <c r="BV47" s="10">
        <v>5</v>
      </c>
      <c r="BW47" s="21">
        <f t="shared" si="3"/>
        <v>41.666666666666671</v>
      </c>
      <c r="BX47" s="10">
        <v>2</v>
      </c>
      <c r="BY47" s="10">
        <v>3</v>
      </c>
      <c r="BZ47" s="10"/>
      <c r="CA47" s="10" t="s">
        <v>1231</v>
      </c>
      <c r="CB47" s="22">
        <v>0</v>
      </c>
      <c r="CC47" s="10"/>
      <c r="CD47" s="10" t="s">
        <v>242</v>
      </c>
      <c r="CE47" s="10" t="s">
        <v>242</v>
      </c>
      <c r="CF47" s="10"/>
      <c r="CG47" s="22">
        <v>1</v>
      </c>
      <c r="CH47" s="11" t="s">
        <v>1232</v>
      </c>
      <c r="CI47" s="10">
        <v>1</v>
      </c>
      <c r="CJ47" s="10"/>
      <c r="CK47" s="10" t="s">
        <v>1231</v>
      </c>
      <c r="CL47" s="22">
        <v>0</v>
      </c>
      <c r="CM47" s="22">
        <v>0</v>
      </c>
      <c r="CN47" s="10" t="s">
        <v>242</v>
      </c>
      <c r="CO47" s="10" t="s">
        <v>242</v>
      </c>
      <c r="CP47" s="10" t="s">
        <v>242</v>
      </c>
      <c r="CQ47" s="10"/>
      <c r="CR47" s="10"/>
      <c r="CS47" s="22">
        <v>0.5</v>
      </c>
      <c r="CT47" s="11" t="s">
        <v>1233</v>
      </c>
      <c r="CU47" s="10">
        <v>2</v>
      </c>
      <c r="CV47" s="10"/>
      <c r="CW47" s="10" t="s">
        <v>1234</v>
      </c>
      <c r="CX47" s="22">
        <v>1</v>
      </c>
      <c r="CY47" s="10">
        <v>14681</v>
      </c>
      <c r="CZ47" s="10">
        <v>2</v>
      </c>
      <c r="DA47" s="10"/>
      <c r="DB47" s="22">
        <v>1</v>
      </c>
      <c r="DC47" s="10">
        <v>78305</v>
      </c>
      <c r="DD47" s="10">
        <v>2</v>
      </c>
      <c r="DE47" s="12">
        <v>77854</v>
      </c>
      <c r="DF47" s="10">
        <v>2</v>
      </c>
      <c r="DG47" s="10" t="s">
        <v>242</v>
      </c>
      <c r="DH47" s="10" t="s">
        <v>242</v>
      </c>
      <c r="DI47" s="10"/>
      <c r="DJ47" s="22">
        <v>1</v>
      </c>
      <c r="DK47" s="10">
        <v>1144031</v>
      </c>
      <c r="DL47" s="10">
        <v>2</v>
      </c>
      <c r="DM47" s="10"/>
      <c r="DN47" s="10">
        <v>1</v>
      </c>
      <c r="DO47" s="10"/>
      <c r="DP47" s="10" t="s">
        <v>1235</v>
      </c>
      <c r="DQ47" s="27">
        <v>1</v>
      </c>
      <c r="DR47" s="2" t="s">
        <v>1236</v>
      </c>
      <c r="DS47" s="27">
        <v>1</v>
      </c>
      <c r="DT47" t="s">
        <v>1237</v>
      </c>
      <c r="DU47" s="27">
        <v>1</v>
      </c>
      <c r="DV47" s="2" t="s">
        <v>1238</v>
      </c>
      <c r="DW47" s="27">
        <v>1</v>
      </c>
      <c r="DX47" s="2" t="s">
        <v>1239</v>
      </c>
      <c r="DY47" s="27">
        <v>1</v>
      </c>
      <c r="DZ47" t="s">
        <v>1240</v>
      </c>
      <c r="EA47" s="27">
        <v>1</v>
      </c>
      <c r="EB47" s="2" t="s">
        <v>1241</v>
      </c>
      <c r="EC47" s="27">
        <v>1</v>
      </c>
      <c r="ED47" s="2" t="s">
        <v>1241</v>
      </c>
      <c r="EE47" s="27">
        <v>1</v>
      </c>
      <c r="EF47" s="2" t="s">
        <v>1242</v>
      </c>
      <c r="EG47" s="27">
        <v>1</v>
      </c>
      <c r="EH47" t="s">
        <v>1243</v>
      </c>
      <c r="EI47" s="27">
        <v>1</v>
      </c>
      <c r="EJ47" t="s">
        <v>1244</v>
      </c>
      <c r="EK47">
        <v>4</v>
      </c>
      <c r="EM47" t="s">
        <v>1245</v>
      </c>
      <c r="EN47" s="22">
        <v>0</v>
      </c>
      <c r="EO47" s="10" t="s">
        <v>242</v>
      </c>
      <c r="EP47" s="10" t="s">
        <v>242</v>
      </c>
      <c r="EQ47" s="10"/>
      <c r="ER47" s="10"/>
      <c r="ES47" s="10" t="s">
        <v>242</v>
      </c>
      <c r="ET47" s="10" t="s">
        <v>242</v>
      </c>
      <c r="EU47" s="10"/>
      <c r="EV47" s="22">
        <v>0</v>
      </c>
      <c r="EW47" s="10" t="s">
        <v>242</v>
      </c>
      <c r="EX47" s="10"/>
      <c r="EY47" s="22">
        <v>0</v>
      </c>
      <c r="EZ47" s="10" t="s">
        <v>242</v>
      </c>
      <c r="FA47" s="10"/>
      <c r="FB47" s="22">
        <v>1</v>
      </c>
      <c r="FC47" s="10">
        <v>9661.7999999999993</v>
      </c>
      <c r="FD47" s="10" t="s">
        <v>1246</v>
      </c>
      <c r="FE47" s="22">
        <v>0</v>
      </c>
      <c r="FF47" s="10" t="s">
        <v>242</v>
      </c>
      <c r="FG47" s="10"/>
    </row>
    <row r="48" spans="1:163" ht="15" customHeight="1" x14ac:dyDescent="0.2">
      <c r="A48" s="10">
        <v>47</v>
      </c>
      <c r="B48">
        <v>47</v>
      </c>
      <c r="C48" s="1">
        <v>44585.755555555559</v>
      </c>
      <c r="D48" s="1">
        <v>44585.772916666669</v>
      </c>
      <c r="E48">
        <v>0</v>
      </c>
      <c r="F48" t="s">
        <v>1099</v>
      </c>
      <c r="G48">
        <v>100</v>
      </c>
      <c r="H48">
        <v>1511</v>
      </c>
      <c r="I48">
        <v>1</v>
      </c>
      <c r="J48" s="1">
        <v>44585.772916666669</v>
      </c>
      <c r="K48" t="s">
        <v>1253</v>
      </c>
      <c r="L48" t="s">
        <v>242</v>
      </c>
      <c r="M48" t="s">
        <v>242</v>
      </c>
      <c r="N48" t="s">
        <v>1254</v>
      </c>
      <c r="O48" t="s">
        <v>1255</v>
      </c>
      <c r="P48">
        <v>34.037994380000001</v>
      </c>
      <c r="Q48">
        <v>-118.4543991</v>
      </c>
      <c r="R48" t="s">
        <v>245</v>
      </c>
      <c r="S48" t="s">
        <v>246</v>
      </c>
      <c r="T48" s="10" t="s">
        <v>1256</v>
      </c>
      <c r="U48" t="s">
        <v>1257</v>
      </c>
      <c r="V48">
        <v>693656103</v>
      </c>
      <c r="W48">
        <v>5699</v>
      </c>
      <c r="X48" s="10" t="s">
        <v>271</v>
      </c>
      <c r="Y48" s="10" t="s">
        <v>1130</v>
      </c>
      <c r="Z48" s="10">
        <v>2020</v>
      </c>
      <c r="AA48" s="10">
        <v>0</v>
      </c>
      <c r="AD48" s="10">
        <v>12</v>
      </c>
      <c r="AE48">
        <v>5</v>
      </c>
      <c r="AF48" t="s">
        <v>1258</v>
      </c>
      <c r="AG48" t="s">
        <v>1259</v>
      </c>
      <c r="AH48" s="22">
        <v>1</v>
      </c>
      <c r="AI48" s="10">
        <v>5</v>
      </c>
      <c r="AJ48" s="22">
        <v>0</v>
      </c>
      <c r="AK48" s="10" t="s">
        <v>242</v>
      </c>
      <c r="AL48" s="22">
        <v>0</v>
      </c>
      <c r="AM48" s="10" t="s">
        <v>242</v>
      </c>
      <c r="AO48">
        <v>3</v>
      </c>
      <c r="AQ48" t="s">
        <v>1260</v>
      </c>
      <c r="AR48" s="22">
        <v>1</v>
      </c>
      <c r="AS48" s="10">
        <v>11</v>
      </c>
      <c r="AT48" s="21">
        <f t="shared" si="0"/>
        <v>91.666666666666657</v>
      </c>
      <c r="AU48">
        <v>3</v>
      </c>
      <c r="AW48" t="s">
        <v>1260</v>
      </c>
      <c r="AX48" s="22">
        <v>1</v>
      </c>
      <c r="AY48" s="10">
        <v>11</v>
      </c>
      <c r="AZ48" s="21">
        <f t="shared" si="1"/>
        <v>91.666666666666657</v>
      </c>
      <c r="BA48">
        <v>1</v>
      </c>
      <c r="BC48" t="s">
        <v>1261</v>
      </c>
      <c r="BD48" s="22">
        <v>1</v>
      </c>
      <c r="BE48" s="10">
        <v>8.9</v>
      </c>
      <c r="BF48" s="10"/>
      <c r="BG48">
        <v>5</v>
      </c>
      <c r="BH48" t="s">
        <v>1262</v>
      </c>
      <c r="BI48" t="s">
        <v>1263</v>
      </c>
      <c r="BJ48" s="22">
        <v>1</v>
      </c>
      <c r="BK48">
        <v>5</v>
      </c>
      <c r="BL48" t="s">
        <v>1262</v>
      </c>
      <c r="BM48" t="s">
        <v>1259</v>
      </c>
      <c r="BN48" s="22">
        <v>1</v>
      </c>
      <c r="BO48" s="10">
        <v>4</v>
      </c>
      <c r="BP48" s="21">
        <f t="shared" si="2"/>
        <v>33.333333333333329</v>
      </c>
      <c r="BQ48" s="10"/>
      <c r="BR48" s="10">
        <v>1</v>
      </c>
      <c r="BS48" s="10"/>
      <c r="BT48" s="10" t="s">
        <v>1261</v>
      </c>
      <c r="BU48" s="22">
        <v>1</v>
      </c>
      <c r="BV48" s="10">
        <v>1</v>
      </c>
      <c r="BW48" s="21">
        <f t="shared" si="3"/>
        <v>8.3333333333333321</v>
      </c>
      <c r="BX48" s="10">
        <v>1</v>
      </c>
      <c r="BY48" s="10">
        <v>1</v>
      </c>
      <c r="BZ48" s="10"/>
      <c r="CA48" s="10" t="s">
        <v>1261</v>
      </c>
      <c r="CB48" s="22">
        <v>0</v>
      </c>
      <c r="CC48" s="10"/>
      <c r="CD48" s="10" t="s">
        <v>242</v>
      </c>
      <c r="CE48" s="10" t="s">
        <v>242</v>
      </c>
      <c r="CF48" s="10"/>
      <c r="CG48" s="22">
        <v>1</v>
      </c>
      <c r="CH48" s="11" t="s">
        <v>1264</v>
      </c>
      <c r="CI48" s="10">
        <v>1</v>
      </c>
      <c r="CJ48" s="10"/>
      <c r="CK48" s="10" t="s">
        <v>1265</v>
      </c>
      <c r="CL48" s="22">
        <v>0</v>
      </c>
      <c r="CM48" s="22">
        <v>0.5</v>
      </c>
      <c r="CN48" s="10">
        <v>100</v>
      </c>
      <c r="CO48" s="10">
        <v>100</v>
      </c>
      <c r="CP48" s="10" t="s">
        <v>242</v>
      </c>
      <c r="CQ48" s="10" t="s">
        <v>1266</v>
      </c>
      <c r="CR48" s="10" t="s">
        <v>1266</v>
      </c>
      <c r="CS48" s="22">
        <v>1</v>
      </c>
      <c r="CT48" s="10" t="s">
        <v>1267</v>
      </c>
      <c r="CU48" s="10">
        <v>1</v>
      </c>
      <c r="CV48" s="10"/>
      <c r="CW48" s="10" t="s">
        <v>1268</v>
      </c>
      <c r="CX48" s="22">
        <v>1</v>
      </c>
      <c r="CY48" s="10">
        <v>29091</v>
      </c>
      <c r="CZ48" s="10">
        <v>2</v>
      </c>
      <c r="DA48" s="10"/>
      <c r="DB48" s="22">
        <v>1</v>
      </c>
      <c r="DC48" s="10" t="s">
        <v>242</v>
      </c>
      <c r="DD48" s="10" t="s">
        <v>242</v>
      </c>
      <c r="DE48" s="10"/>
      <c r="DF48" s="10" t="s">
        <v>242</v>
      </c>
      <c r="DG48" s="10">
        <v>51797</v>
      </c>
      <c r="DH48" s="10">
        <v>2</v>
      </c>
      <c r="DI48" s="10"/>
      <c r="DJ48" s="22">
        <v>1</v>
      </c>
      <c r="DK48" s="10">
        <v>2600737</v>
      </c>
      <c r="DL48" s="10">
        <v>2</v>
      </c>
      <c r="DM48" s="10"/>
      <c r="DN48" s="10">
        <v>1</v>
      </c>
      <c r="DO48" s="10"/>
      <c r="DP48" s="10" t="s">
        <v>1268</v>
      </c>
      <c r="DQ48" s="27">
        <v>1</v>
      </c>
      <c r="DR48" s="2" t="s">
        <v>1269</v>
      </c>
      <c r="DS48" s="27">
        <v>1</v>
      </c>
      <c r="DT48" s="2" t="s">
        <v>1270</v>
      </c>
      <c r="DU48" s="27">
        <v>1</v>
      </c>
      <c r="DV48" s="2" t="s">
        <v>1271</v>
      </c>
      <c r="DW48" s="27">
        <v>1</v>
      </c>
      <c r="DX48" t="s">
        <v>1272</v>
      </c>
      <c r="DY48" s="27">
        <v>0</v>
      </c>
      <c r="EA48" s="27">
        <v>0</v>
      </c>
      <c r="EC48" s="27">
        <v>0</v>
      </c>
      <c r="EE48" s="27">
        <v>0</v>
      </c>
      <c r="EG48" s="27">
        <v>0</v>
      </c>
      <c r="EI48" s="27">
        <v>1</v>
      </c>
      <c r="EJ48" t="s">
        <v>1273</v>
      </c>
      <c r="EK48">
        <v>1</v>
      </c>
      <c r="EM48" t="s">
        <v>1268</v>
      </c>
      <c r="EN48" s="22">
        <v>0</v>
      </c>
      <c r="EO48" s="10" t="s">
        <v>242</v>
      </c>
      <c r="EP48" s="10" t="s">
        <v>242</v>
      </c>
      <c r="EQ48" s="10"/>
      <c r="ER48" s="10"/>
      <c r="ES48" s="10" t="s">
        <v>242</v>
      </c>
      <c r="ET48" s="10" t="s">
        <v>242</v>
      </c>
      <c r="EU48" s="10"/>
      <c r="EV48" s="22">
        <v>0</v>
      </c>
      <c r="EW48" s="10" t="s">
        <v>242</v>
      </c>
      <c r="EX48" s="10"/>
      <c r="EY48" s="22">
        <v>0</v>
      </c>
      <c r="EZ48" s="10" t="s">
        <v>242</v>
      </c>
      <c r="FA48" s="10"/>
      <c r="FB48" s="22">
        <v>1</v>
      </c>
      <c r="FC48" s="10">
        <v>159664.87599999999</v>
      </c>
      <c r="FD48" s="10" t="s">
        <v>1274</v>
      </c>
      <c r="FE48" s="22">
        <v>0</v>
      </c>
      <c r="FF48" s="10" t="s">
        <v>242</v>
      </c>
      <c r="FG48" s="10"/>
    </row>
    <row r="49" spans="1:163" ht="15" hidden="1" customHeight="1" x14ac:dyDescent="0.2">
      <c r="A49">
        <v>48</v>
      </c>
      <c r="B49">
        <v>48</v>
      </c>
      <c r="C49" s="1">
        <v>44586.50277777778</v>
      </c>
      <c r="D49" s="1">
        <v>44586.633333333331</v>
      </c>
      <c r="E49">
        <v>0</v>
      </c>
      <c r="F49" t="s">
        <v>438</v>
      </c>
      <c r="G49">
        <v>100</v>
      </c>
      <c r="H49">
        <v>11267</v>
      </c>
      <c r="I49">
        <v>1</v>
      </c>
      <c r="J49" s="1">
        <v>44586.633333333331</v>
      </c>
      <c r="K49" t="s">
        <v>1281</v>
      </c>
      <c r="L49" t="s">
        <v>242</v>
      </c>
      <c r="M49" t="s">
        <v>242</v>
      </c>
      <c r="N49" t="s">
        <v>1282</v>
      </c>
      <c r="O49" t="s">
        <v>1283</v>
      </c>
      <c r="P49">
        <v>34.037994380000001</v>
      </c>
      <c r="Q49">
        <v>-118.4543991</v>
      </c>
      <c r="R49" t="s">
        <v>245</v>
      </c>
      <c r="S49" t="s">
        <v>246</v>
      </c>
      <c r="T49" t="s">
        <v>1284</v>
      </c>
      <c r="U49" t="s">
        <v>1285</v>
      </c>
      <c r="V49" t="s">
        <v>1286</v>
      </c>
      <c r="W49">
        <v>8071</v>
      </c>
      <c r="X49" t="s">
        <v>350</v>
      </c>
      <c r="Y49" t="s">
        <v>351</v>
      </c>
      <c r="Z49">
        <v>2020</v>
      </c>
      <c r="AA49">
        <v>0</v>
      </c>
      <c r="AD49">
        <v>10</v>
      </c>
      <c r="AE49">
        <v>1</v>
      </c>
      <c r="AG49" t="s">
        <v>1287</v>
      </c>
      <c r="AH49" s="27">
        <v>1</v>
      </c>
      <c r="AI49">
        <v>1</v>
      </c>
      <c r="AJ49" s="27">
        <v>0</v>
      </c>
      <c r="AK49" t="s">
        <v>242</v>
      </c>
      <c r="AL49" s="27">
        <v>0</v>
      </c>
      <c r="AM49" t="s">
        <v>242</v>
      </c>
      <c r="AN49" t="s">
        <v>1288</v>
      </c>
      <c r="AO49">
        <v>3</v>
      </c>
      <c r="AQ49" t="s">
        <v>1289</v>
      </c>
      <c r="AR49" s="27">
        <v>1</v>
      </c>
      <c r="AS49">
        <v>9</v>
      </c>
      <c r="AT49" s="21">
        <f t="shared" si="0"/>
        <v>90</v>
      </c>
      <c r="AU49">
        <v>3</v>
      </c>
      <c r="AW49" t="s">
        <v>1289</v>
      </c>
      <c r="AX49" s="27">
        <v>1</v>
      </c>
      <c r="AY49">
        <v>9</v>
      </c>
      <c r="AZ49" s="21">
        <f t="shared" si="1"/>
        <v>90</v>
      </c>
      <c r="BA49">
        <v>3</v>
      </c>
      <c r="BC49" t="s">
        <v>1289</v>
      </c>
      <c r="BD49" s="27">
        <v>1</v>
      </c>
      <c r="BE49">
        <v>8</v>
      </c>
      <c r="BF49" t="s">
        <v>1290</v>
      </c>
      <c r="BG49">
        <v>3</v>
      </c>
      <c r="BI49" t="s">
        <v>1289</v>
      </c>
      <c r="BJ49" s="27">
        <v>1</v>
      </c>
      <c r="BK49">
        <v>3</v>
      </c>
      <c r="BM49" t="s">
        <v>1289</v>
      </c>
      <c r="BN49" s="27">
        <v>1</v>
      </c>
      <c r="BO49">
        <v>4</v>
      </c>
      <c r="BP49" s="21">
        <f t="shared" si="2"/>
        <v>40</v>
      </c>
      <c r="BR49">
        <v>1</v>
      </c>
      <c r="BT49" t="s">
        <v>1287</v>
      </c>
      <c r="BU49" s="27">
        <v>1</v>
      </c>
      <c r="BV49">
        <v>1</v>
      </c>
      <c r="BW49" s="21">
        <f t="shared" si="3"/>
        <v>10</v>
      </c>
      <c r="BX49">
        <v>2</v>
      </c>
      <c r="BY49">
        <v>1</v>
      </c>
      <c r="CA49" t="s">
        <v>1287</v>
      </c>
      <c r="CB49" s="27">
        <v>0</v>
      </c>
      <c r="CD49" t="s">
        <v>242</v>
      </c>
      <c r="CE49" t="s">
        <v>242</v>
      </c>
      <c r="CG49" s="27">
        <v>0</v>
      </c>
      <c r="CI49" t="s">
        <v>242</v>
      </c>
      <c r="CL49" s="27">
        <v>0</v>
      </c>
      <c r="CM49" s="27">
        <v>0</v>
      </c>
      <c r="CN49" t="s">
        <v>242</v>
      </c>
      <c r="CO49" t="s">
        <v>242</v>
      </c>
      <c r="CP49" t="s">
        <v>242</v>
      </c>
      <c r="CS49" s="27">
        <v>1</v>
      </c>
      <c r="CT49" s="2" t="s">
        <v>1291</v>
      </c>
      <c r="CU49">
        <v>1</v>
      </c>
      <c r="CW49" t="s">
        <v>1287</v>
      </c>
      <c r="CX49" s="27">
        <v>0.5</v>
      </c>
      <c r="CY49" t="s">
        <v>242</v>
      </c>
      <c r="CZ49" t="s">
        <v>242</v>
      </c>
      <c r="DA49" t="s">
        <v>1292</v>
      </c>
      <c r="DB49" s="27">
        <v>0.5</v>
      </c>
      <c r="DC49" t="s">
        <v>242</v>
      </c>
      <c r="DD49" t="s">
        <v>242</v>
      </c>
      <c r="DF49" t="s">
        <v>242</v>
      </c>
      <c r="DG49" t="s">
        <v>242</v>
      </c>
      <c r="DH49" t="s">
        <v>242</v>
      </c>
      <c r="DI49" t="s">
        <v>1293</v>
      </c>
      <c r="DJ49" s="27">
        <v>0</v>
      </c>
      <c r="DK49" t="s">
        <v>242</v>
      </c>
      <c r="DL49" t="s">
        <v>242</v>
      </c>
      <c r="DN49">
        <v>1</v>
      </c>
      <c r="DP49" t="s">
        <v>1287</v>
      </c>
      <c r="DQ49" s="27">
        <v>0</v>
      </c>
      <c r="DS49" s="27">
        <v>0</v>
      </c>
      <c r="DU49" s="27">
        <v>0</v>
      </c>
      <c r="DW49" s="27">
        <v>0</v>
      </c>
      <c r="DY49" s="27">
        <v>0</v>
      </c>
      <c r="EA49" s="27">
        <v>0</v>
      </c>
      <c r="EC49" s="27">
        <v>0</v>
      </c>
      <c r="EE49" s="27">
        <v>0</v>
      </c>
      <c r="EG49" s="27">
        <v>0</v>
      </c>
      <c r="EI49" s="27">
        <v>1</v>
      </c>
      <c r="EJ49" s="2" t="s">
        <v>1294</v>
      </c>
      <c r="EK49">
        <v>1</v>
      </c>
      <c r="EM49" t="s">
        <v>1287</v>
      </c>
      <c r="EN49" s="27">
        <v>0</v>
      </c>
      <c r="EO49" t="s">
        <v>242</v>
      </c>
      <c r="EP49" t="s">
        <v>242</v>
      </c>
      <c r="ES49" t="s">
        <v>242</v>
      </c>
      <c r="ET49" t="s">
        <v>242</v>
      </c>
      <c r="EV49" s="27">
        <v>0</v>
      </c>
      <c r="EW49" t="s">
        <v>242</v>
      </c>
      <c r="EY49" s="27">
        <v>0</v>
      </c>
      <c r="EZ49" t="s">
        <v>242</v>
      </c>
      <c r="FB49" s="27">
        <v>0.5</v>
      </c>
      <c r="FC49" t="s">
        <v>242</v>
      </c>
      <c r="FD49" t="s">
        <v>1295</v>
      </c>
      <c r="FE49" s="27">
        <v>0</v>
      </c>
      <c r="FF49" t="s">
        <v>242</v>
      </c>
    </row>
    <row r="50" spans="1:163" ht="15" customHeight="1" x14ac:dyDescent="0.2">
      <c r="A50" s="10">
        <v>49</v>
      </c>
      <c r="B50">
        <v>49</v>
      </c>
      <c r="C50" s="1">
        <v>44587.527777777781</v>
      </c>
      <c r="D50" s="1">
        <v>44587.540277777778</v>
      </c>
      <c r="E50">
        <v>0</v>
      </c>
      <c r="F50" t="s">
        <v>1298</v>
      </c>
      <c r="G50">
        <v>100</v>
      </c>
      <c r="H50">
        <v>1119</v>
      </c>
      <c r="I50">
        <v>1</v>
      </c>
      <c r="J50" s="1">
        <v>44587.540277777778</v>
      </c>
      <c r="K50" t="s">
        <v>1299</v>
      </c>
      <c r="L50" t="s">
        <v>242</v>
      </c>
      <c r="M50" t="s">
        <v>242</v>
      </c>
      <c r="N50" t="s">
        <v>1300</v>
      </c>
      <c r="O50" t="s">
        <v>1301</v>
      </c>
      <c r="P50">
        <v>34.064804080000002</v>
      </c>
      <c r="Q50">
        <v>-118.4413986</v>
      </c>
      <c r="R50" t="s">
        <v>245</v>
      </c>
      <c r="S50" t="s">
        <v>246</v>
      </c>
      <c r="T50" s="10" t="s">
        <v>1302</v>
      </c>
      <c r="U50" t="s">
        <v>1303</v>
      </c>
      <c r="V50">
        <v>143658300</v>
      </c>
      <c r="W50">
        <v>4724</v>
      </c>
      <c r="X50" s="10" t="s">
        <v>271</v>
      </c>
      <c r="Y50" s="10" t="s">
        <v>1304</v>
      </c>
      <c r="Z50" s="10">
        <v>2020</v>
      </c>
      <c r="AA50" s="10">
        <v>0</v>
      </c>
      <c r="AD50" s="10">
        <v>12</v>
      </c>
      <c r="AE50">
        <v>1</v>
      </c>
      <c r="AG50" t="s">
        <v>1305</v>
      </c>
      <c r="AH50" s="22">
        <v>1</v>
      </c>
      <c r="AI50" s="10">
        <v>5</v>
      </c>
      <c r="AJ50" s="22">
        <v>0.5</v>
      </c>
      <c r="AK50" s="10">
        <v>1</v>
      </c>
      <c r="AL50" s="22">
        <v>0</v>
      </c>
      <c r="AM50" s="10" t="s">
        <v>242</v>
      </c>
      <c r="AN50" t="s">
        <v>1306</v>
      </c>
      <c r="AO50">
        <v>2</v>
      </c>
      <c r="AQ50" t="s">
        <v>1307</v>
      </c>
      <c r="AR50" s="22">
        <v>1</v>
      </c>
      <c r="AS50" s="10">
        <v>10</v>
      </c>
      <c r="AT50" s="21">
        <f t="shared" si="0"/>
        <v>83.333333333333343</v>
      </c>
      <c r="AU50">
        <v>2</v>
      </c>
      <c r="AW50" t="s">
        <v>1307</v>
      </c>
      <c r="AX50" s="22">
        <v>1</v>
      </c>
      <c r="AY50" s="10">
        <v>10</v>
      </c>
      <c r="AZ50" s="21">
        <f t="shared" si="1"/>
        <v>83.333333333333343</v>
      </c>
      <c r="BA50">
        <v>3</v>
      </c>
      <c r="BC50" t="s">
        <v>1308</v>
      </c>
      <c r="BD50" s="22">
        <v>1</v>
      </c>
      <c r="BE50" s="10">
        <v>12.8</v>
      </c>
      <c r="BF50" s="10" t="s">
        <v>1309</v>
      </c>
      <c r="BG50">
        <v>3</v>
      </c>
      <c r="BI50" t="s">
        <v>1308</v>
      </c>
      <c r="BJ50" s="22">
        <v>1</v>
      </c>
      <c r="BK50">
        <v>2</v>
      </c>
      <c r="BM50" t="s">
        <v>1307</v>
      </c>
      <c r="BN50" s="22">
        <v>1</v>
      </c>
      <c r="BO50" s="10">
        <v>3</v>
      </c>
      <c r="BP50" s="21">
        <f t="shared" si="2"/>
        <v>25</v>
      </c>
      <c r="BQ50" s="10" t="s">
        <v>1310</v>
      </c>
      <c r="BR50" s="10">
        <v>2</v>
      </c>
      <c r="BS50" s="10"/>
      <c r="BT50" s="10" t="s">
        <v>1307</v>
      </c>
      <c r="BU50" s="22">
        <v>0</v>
      </c>
      <c r="BV50" s="19">
        <v>0</v>
      </c>
      <c r="BW50" s="21">
        <f t="shared" si="3"/>
        <v>0</v>
      </c>
      <c r="BX50" s="10" t="s">
        <v>242</v>
      </c>
      <c r="BY50" s="10" t="s">
        <v>242</v>
      </c>
      <c r="BZ50" s="10"/>
      <c r="CA50" s="10"/>
      <c r="CB50" s="22">
        <v>0</v>
      </c>
      <c r="CC50" s="10"/>
      <c r="CD50" s="10" t="s">
        <v>242</v>
      </c>
      <c r="CE50" s="10" t="s">
        <v>242</v>
      </c>
      <c r="CF50" s="10"/>
      <c r="CG50" s="22">
        <v>1</v>
      </c>
      <c r="CH50" s="10" t="s">
        <v>1311</v>
      </c>
      <c r="CI50" s="10">
        <v>1</v>
      </c>
      <c r="CJ50" s="10"/>
      <c r="CK50" s="10" t="s">
        <v>1305</v>
      </c>
      <c r="CL50" s="22">
        <v>1</v>
      </c>
      <c r="CM50" s="22">
        <v>0</v>
      </c>
      <c r="CN50" s="10" t="s">
        <v>242</v>
      </c>
      <c r="CO50" s="10" t="s">
        <v>242</v>
      </c>
      <c r="CP50" s="10" t="s">
        <v>242</v>
      </c>
      <c r="CQ50" s="10"/>
      <c r="CR50" s="10"/>
      <c r="CS50" s="22">
        <v>1</v>
      </c>
      <c r="CT50" s="11" t="s">
        <v>1312</v>
      </c>
      <c r="CU50" s="10">
        <v>1</v>
      </c>
      <c r="CV50" s="10"/>
      <c r="CW50" s="10" t="s">
        <v>1305</v>
      </c>
      <c r="CX50" s="22">
        <v>1</v>
      </c>
      <c r="CY50" s="10">
        <v>6268752</v>
      </c>
      <c r="CZ50" s="10">
        <v>2</v>
      </c>
      <c r="DA50" s="10"/>
      <c r="DB50" s="22">
        <v>1</v>
      </c>
      <c r="DC50" s="10">
        <v>29492</v>
      </c>
      <c r="DD50" s="10">
        <v>2</v>
      </c>
      <c r="DE50" s="12">
        <v>28208</v>
      </c>
      <c r="DF50" s="10">
        <v>2</v>
      </c>
      <c r="DG50" s="10" t="s">
        <v>242</v>
      </c>
      <c r="DH50" s="10" t="s">
        <v>242</v>
      </c>
      <c r="DI50" s="10"/>
      <c r="DJ50" s="22">
        <v>0</v>
      </c>
      <c r="DK50" s="10" t="s">
        <v>242</v>
      </c>
      <c r="DL50" s="10" t="s">
        <v>242</v>
      </c>
      <c r="DM50" s="10"/>
      <c r="DN50" s="10">
        <v>1</v>
      </c>
      <c r="DO50" s="10"/>
      <c r="DP50" s="10" t="s">
        <v>1305</v>
      </c>
      <c r="DQ50" s="27">
        <v>1</v>
      </c>
      <c r="DR50" s="2" t="s">
        <v>1313</v>
      </c>
      <c r="DS50" s="27">
        <v>1</v>
      </c>
      <c r="DT50" s="2" t="s">
        <v>1314</v>
      </c>
      <c r="DU50" s="27">
        <v>1</v>
      </c>
      <c r="DV50" s="2" t="s">
        <v>1315</v>
      </c>
      <c r="DW50" s="27">
        <v>1</v>
      </c>
      <c r="DX50" t="s">
        <v>1316</v>
      </c>
      <c r="DY50" s="27">
        <v>0.5</v>
      </c>
      <c r="DZ50" s="2" t="s">
        <v>1317</v>
      </c>
      <c r="EA50" s="27">
        <v>1</v>
      </c>
      <c r="EB50" s="2" t="s">
        <v>1318</v>
      </c>
      <c r="EC50" s="27">
        <v>1</v>
      </c>
      <c r="ED50" t="s">
        <v>1316</v>
      </c>
      <c r="EE50" s="27">
        <v>1</v>
      </c>
      <c r="EF50" s="2" t="s">
        <v>1319</v>
      </c>
      <c r="EG50" s="27">
        <v>1</v>
      </c>
      <c r="EH50" s="2" t="s">
        <v>1318</v>
      </c>
      <c r="EI50" s="27">
        <v>1</v>
      </c>
      <c r="EJ50" s="2" t="s">
        <v>1320</v>
      </c>
      <c r="EK50">
        <v>1</v>
      </c>
      <c r="EM50" t="s">
        <v>1305</v>
      </c>
      <c r="EN50" s="22">
        <v>0</v>
      </c>
      <c r="EO50" s="10" t="s">
        <v>242</v>
      </c>
      <c r="EP50" s="10" t="s">
        <v>242</v>
      </c>
      <c r="EQ50" s="10"/>
      <c r="ER50" s="10"/>
      <c r="ES50" s="10" t="s">
        <v>242</v>
      </c>
      <c r="ET50" s="10" t="s">
        <v>242</v>
      </c>
      <c r="EU50" s="10"/>
      <c r="EV50" s="22">
        <v>0</v>
      </c>
      <c r="EW50" s="10" t="s">
        <v>242</v>
      </c>
      <c r="EX50" s="10"/>
      <c r="EY50" s="22">
        <v>0</v>
      </c>
      <c r="EZ50" s="10" t="s">
        <v>242</v>
      </c>
      <c r="FA50" s="10"/>
      <c r="FB50" s="22">
        <v>1</v>
      </c>
      <c r="FC50" s="10">
        <v>13038</v>
      </c>
      <c r="FD50" s="10" t="s">
        <v>1321</v>
      </c>
      <c r="FE50" s="22">
        <v>0</v>
      </c>
      <c r="FF50" s="10" t="s">
        <v>242</v>
      </c>
      <c r="FG50" s="10"/>
    </row>
    <row r="51" spans="1:163" ht="15" customHeight="1" x14ac:dyDescent="0.2">
      <c r="A51">
        <v>50</v>
      </c>
      <c r="B51">
        <v>50</v>
      </c>
      <c r="C51" s="1">
        <v>44587.556250000001</v>
      </c>
      <c r="D51" s="1">
        <v>44587.560416666667</v>
      </c>
      <c r="E51">
        <v>0</v>
      </c>
      <c r="F51" t="s">
        <v>1099</v>
      </c>
      <c r="G51">
        <v>100</v>
      </c>
      <c r="H51">
        <v>362</v>
      </c>
      <c r="I51">
        <v>1</v>
      </c>
      <c r="J51" s="1">
        <v>44587.560416666667</v>
      </c>
      <c r="K51" t="s">
        <v>1326</v>
      </c>
      <c r="L51" t="s">
        <v>242</v>
      </c>
      <c r="M51" t="s">
        <v>242</v>
      </c>
      <c r="N51" t="s">
        <v>1327</v>
      </c>
      <c r="O51" t="s">
        <v>1328</v>
      </c>
      <c r="P51">
        <v>34.037994380000001</v>
      </c>
      <c r="Q51">
        <v>-118.4543991</v>
      </c>
      <c r="R51" t="s">
        <v>245</v>
      </c>
      <c r="S51" t="s">
        <v>246</v>
      </c>
      <c r="T51" t="s">
        <v>1329</v>
      </c>
      <c r="U51" t="s">
        <v>1330</v>
      </c>
      <c r="V51" t="s">
        <v>1331</v>
      </c>
      <c r="W51">
        <v>2086</v>
      </c>
      <c r="X51" t="s">
        <v>326</v>
      </c>
      <c r="Y51" t="s">
        <v>1332</v>
      </c>
      <c r="Z51">
        <v>2020</v>
      </c>
      <c r="AA51">
        <v>0</v>
      </c>
      <c r="AD51">
        <v>9</v>
      </c>
      <c r="AE51">
        <v>3</v>
      </c>
      <c r="AG51" t="s">
        <v>1333</v>
      </c>
      <c r="AH51" s="27">
        <v>1</v>
      </c>
      <c r="AI51">
        <v>9</v>
      </c>
      <c r="AJ51" s="27">
        <v>0</v>
      </c>
      <c r="AK51" t="s">
        <v>242</v>
      </c>
      <c r="AL51" s="27">
        <v>0</v>
      </c>
      <c r="AM51" t="s">
        <v>242</v>
      </c>
      <c r="AO51">
        <v>3</v>
      </c>
      <c r="AQ51" t="s">
        <v>1333</v>
      </c>
      <c r="AR51" s="27">
        <v>1</v>
      </c>
      <c r="AS51">
        <v>7</v>
      </c>
      <c r="AT51" s="21">
        <f t="shared" si="0"/>
        <v>77.777777777777786</v>
      </c>
      <c r="AU51">
        <v>3</v>
      </c>
      <c r="AW51" t="s">
        <v>1333</v>
      </c>
      <c r="AX51" s="27">
        <v>1</v>
      </c>
      <c r="AY51">
        <v>7</v>
      </c>
      <c r="AZ51" s="21">
        <f t="shared" si="1"/>
        <v>77.777777777777786</v>
      </c>
      <c r="BA51">
        <v>3</v>
      </c>
      <c r="BC51" t="s">
        <v>1333</v>
      </c>
      <c r="BD51" s="27">
        <v>1</v>
      </c>
      <c r="BF51" t="s">
        <v>1334</v>
      </c>
      <c r="BG51">
        <v>1</v>
      </c>
      <c r="BI51" t="s">
        <v>1335</v>
      </c>
      <c r="BJ51" s="27">
        <v>1</v>
      </c>
      <c r="BK51">
        <v>3</v>
      </c>
      <c r="BM51" t="s">
        <v>1333</v>
      </c>
      <c r="BN51" s="27">
        <v>1</v>
      </c>
      <c r="BO51">
        <v>1</v>
      </c>
      <c r="BP51" s="21">
        <f t="shared" si="2"/>
        <v>11.111111111111111</v>
      </c>
      <c r="BR51">
        <v>3</v>
      </c>
      <c r="BT51" t="s">
        <v>1336</v>
      </c>
      <c r="BU51" s="27">
        <v>0</v>
      </c>
      <c r="BV51" s="24" t="s">
        <v>242</v>
      </c>
      <c r="BW51" s="21" t="s">
        <v>242</v>
      </c>
      <c r="BX51" t="s">
        <v>242</v>
      </c>
      <c r="BY51" t="s">
        <v>242</v>
      </c>
      <c r="CB51" s="27">
        <v>0</v>
      </c>
      <c r="CD51" t="s">
        <v>242</v>
      </c>
      <c r="CE51" t="s">
        <v>242</v>
      </c>
      <c r="CG51" s="27">
        <v>0</v>
      </c>
      <c r="CI51" t="s">
        <v>242</v>
      </c>
      <c r="CL51" s="27">
        <v>0</v>
      </c>
      <c r="CM51" s="27">
        <v>0</v>
      </c>
      <c r="CN51" t="s">
        <v>242</v>
      </c>
      <c r="CO51" t="s">
        <v>242</v>
      </c>
      <c r="CP51" t="s">
        <v>242</v>
      </c>
      <c r="CS51" s="27">
        <v>0.5</v>
      </c>
      <c r="CT51" s="2" t="s">
        <v>1337</v>
      </c>
      <c r="CU51">
        <v>1</v>
      </c>
      <c r="CW51" t="s">
        <v>1335</v>
      </c>
      <c r="CX51" s="27">
        <v>1</v>
      </c>
      <c r="CY51">
        <v>4203.63</v>
      </c>
      <c r="CZ51">
        <v>2</v>
      </c>
      <c r="DB51" s="27">
        <v>1</v>
      </c>
      <c r="DC51" t="s">
        <v>242</v>
      </c>
      <c r="DD51" t="s">
        <v>242</v>
      </c>
      <c r="DF51" t="s">
        <v>242</v>
      </c>
      <c r="DG51">
        <v>4396.0600000000004</v>
      </c>
      <c r="DH51">
        <v>2</v>
      </c>
      <c r="DJ51" s="27">
        <v>0</v>
      </c>
      <c r="DK51" t="s">
        <v>242</v>
      </c>
      <c r="DL51" t="s">
        <v>242</v>
      </c>
      <c r="DN51">
        <v>1</v>
      </c>
      <c r="DP51" t="s">
        <v>1335</v>
      </c>
      <c r="DQ51" s="27">
        <v>0.5</v>
      </c>
      <c r="DR51" t="s">
        <v>1338</v>
      </c>
      <c r="DS51" s="27">
        <v>1</v>
      </c>
      <c r="DT51" s="2" t="s">
        <v>1339</v>
      </c>
      <c r="DU51" s="27">
        <v>1</v>
      </c>
      <c r="DV51" s="2" t="s">
        <v>1340</v>
      </c>
      <c r="DW51" s="27">
        <v>0</v>
      </c>
      <c r="DY51" s="27">
        <v>0</v>
      </c>
      <c r="EA51" s="27">
        <v>1</v>
      </c>
      <c r="EB51" t="s">
        <v>1341</v>
      </c>
      <c r="EC51" s="27">
        <v>1</v>
      </c>
      <c r="ED51" s="2" t="s">
        <v>1342</v>
      </c>
      <c r="EE51" s="27">
        <v>1</v>
      </c>
      <c r="EF51" s="2" t="s">
        <v>1342</v>
      </c>
      <c r="EG51" s="27">
        <v>1</v>
      </c>
      <c r="EH51" t="s">
        <v>1343</v>
      </c>
      <c r="EI51" s="27">
        <v>0</v>
      </c>
      <c r="EK51">
        <v>5</v>
      </c>
      <c r="EL51" t="s">
        <v>1344</v>
      </c>
      <c r="EM51" t="s">
        <v>1345</v>
      </c>
      <c r="EN51" s="27">
        <v>0</v>
      </c>
      <c r="EO51" t="s">
        <v>242</v>
      </c>
      <c r="EP51" t="s">
        <v>242</v>
      </c>
      <c r="ES51" t="s">
        <v>242</v>
      </c>
      <c r="ET51" t="s">
        <v>242</v>
      </c>
      <c r="EV51" s="27">
        <v>0</v>
      </c>
      <c r="EW51" t="s">
        <v>242</v>
      </c>
      <c r="EY51" s="27">
        <v>0</v>
      </c>
      <c r="EZ51" t="s">
        <v>242</v>
      </c>
      <c r="FB51" s="27">
        <v>0</v>
      </c>
      <c r="FC51" t="s">
        <v>242</v>
      </c>
      <c r="FE51" s="27">
        <v>0</v>
      </c>
      <c r="FF51" t="s">
        <v>242</v>
      </c>
    </row>
    <row r="52" spans="1:163" ht="15" customHeight="1" x14ac:dyDescent="0.2">
      <c r="A52" s="10">
        <v>51</v>
      </c>
      <c r="B52">
        <v>51</v>
      </c>
      <c r="C52" s="1">
        <v>44587.561111111114</v>
      </c>
      <c r="D52" s="1">
        <v>44587.574999999997</v>
      </c>
      <c r="E52">
        <v>0</v>
      </c>
      <c r="F52" t="s">
        <v>1099</v>
      </c>
      <c r="G52">
        <v>100</v>
      </c>
      <c r="H52">
        <v>1208</v>
      </c>
      <c r="I52">
        <v>1</v>
      </c>
      <c r="J52" s="1">
        <v>44587.574999999997</v>
      </c>
      <c r="K52" t="s">
        <v>1352</v>
      </c>
      <c r="L52" t="s">
        <v>242</v>
      </c>
      <c r="M52" t="s">
        <v>242</v>
      </c>
      <c r="N52" t="s">
        <v>1353</v>
      </c>
      <c r="O52" t="s">
        <v>1354</v>
      </c>
      <c r="P52">
        <v>34.037994380000001</v>
      </c>
      <c r="Q52">
        <v>-118.4543991</v>
      </c>
      <c r="R52" t="s">
        <v>245</v>
      </c>
      <c r="S52" t="s">
        <v>246</v>
      </c>
      <c r="T52" s="10" t="s">
        <v>1355</v>
      </c>
      <c r="U52" t="s">
        <v>1356</v>
      </c>
      <c r="V52" t="s">
        <v>1357</v>
      </c>
      <c r="W52">
        <v>7011</v>
      </c>
      <c r="X52" s="10" t="s">
        <v>271</v>
      </c>
      <c r="Y52" s="10" t="s">
        <v>1304</v>
      </c>
      <c r="Z52" s="10">
        <v>2020</v>
      </c>
      <c r="AA52" s="10">
        <v>0</v>
      </c>
      <c r="AD52" s="10">
        <v>13</v>
      </c>
      <c r="AE52">
        <v>3</v>
      </c>
      <c r="AG52" t="s">
        <v>1358</v>
      </c>
      <c r="AH52" s="22">
        <v>1</v>
      </c>
      <c r="AI52" s="10">
        <v>13</v>
      </c>
      <c r="AJ52" s="22">
        <v>0</v>
      </c>
      <c r="AK52" s="10" t="s">
        <v>242</v>
      </c>
      <c r="AL52" s="22">
        <v>0</v>
      </c>
      <c r="AM52" s="10" t="s">
        <v>242</v>
      </c>
      <c r="AO52">
        <v>3</v>
      </c>
      <c r="AQ52" t="s">
        <v>1358</v>
      </c>
      <c r="AR52" s="22">
        <v>1</v>
      </c>
      <c r="AS52" s="10">
        <v>12</v>
      </c>
      <c r="AT52" s="21">
        <f t="shared" si="0"/>
        <v>92.307692307692307</v>
      </c>
      <c r="AU52">
        <v>3</v>
      </c>
      <c r="AW52" t="s">
        <v>1358</v>
      </c>
      <c r="AX52" s="22">
        <v>1</v>
      </c>
      <c r="AY52" s="10">
        <v>12</v>
      </c>
      <c r="AZ52" s="21">
        <f t="shared" si="1"/>
        <v>92.307692307692307</v>
      </c>
      <c r="BA52">
        <v>3</v>
      </c>
      <c r="BC52" t="s">
        <v>1358</v>
      </c>
      <c r="BD52" s="22">
        <v>1</v>
      </c>
      <c r="BE52" s="10"/>
      <c r="BF52" s="10"/>
      <c r="BG52">
        <v>3</v>
      </c>
      <c r="BI52" t="s">
        <v>1358</v>
      </c>
      <c r="BJ52" s="22">
        <v>1</v>
      </c>
      <c r="BK52">
        <v>2</v>
      </c>
      <c r="BM52" t="s">
        <v>1359</v>
      </c>
      <c r="BN52" s="22">
        <v>1</v>
      </c>
      <c r="BO52" s="10">
        <v>4</v>
      </c>
      <c r="BP52" s="21">
        <f t="shared" si="2"/>
        <v>30.76923076923077</v>
      </c>
      <c r="BQ52" s="10"/>
      <c r="BR52" s="10">
        <v>2</v>
      </c>
      <c r="BS52" s="10"/>
      <c r="BT52" s="10" t="s">
        <v>1359</v>
      </c>
      <c r="BU52" s="22">
        <v>1</v>
      </c>
      <c r="BV52" s="10">
        <v>2</v>
      </c>
      <c r="BW52" s="21">
        <f t="shared" si="3"/>
        <v>15.384615384615385</v>
      </c>
      <c r="BX52" s="10">
        <v>2</v>
      </c>
      <c r="BY52" s="10">
        <v>3</v>
      </c>
      <c r="BZ52" s="10"/>
      <c r="CA52" s="10" t="s">
        <v>1358</v>
      </c>
      <c r="CB52" s="22">
        <v>0</v>
      </c>
      <c r="CC52" s="10"/>
      <c r="CD52" s="10" t="s">
        <v>242</v>
      </c>
      <c r="CE52" s="10" t="s">
        <v>242</v>
      </c>
      <c r="CF52" s="10"/>
      <c r="CG52" s="22">
        <v>1</v>
      </c>
      <c r="CH52" s="11" t="s">
        <v>1360</v>
      </c>
      <c r="CI52" s="10">
        <v>1</v>
      </c>
      <c r="CJ52" s="10"/>
      <c r="CK52" s="10" t="s">
        <v>1361</v>
      </c>
      <c r="CL52" s="22">
        <v>1</v>
      </c>
      <c r="CM52" s="22">
        <v>0</v>
      </c>
      <c r="CN52" s="10" t="s">
        <v>242</v>
      </c>
      <c r="CO52" s="10" t="s">
        <v>242</v>
      </c>
      <c r="CP52" s="10" t="s">
        <v>242</v>
      </c>
      <c r="CQ52" s="10"/>
      <c r="CR52" s="10"/>
      <c r="CS52" s="22">
        <v>0.5</v>
      </c>
      <c r="CT52" s="11" t="s">
        <v>1362</v>
      </c>
      <c r="CU52" s="10">
        <v>2</v>
      </c>
      <c r="CV52" s="10"/>
      <c r="CW52" s="10" t="s">
        <v>1363</v>
      </c>
      <c r="CX52" s="22">
        <v>1</v>
      </c>
      <c r="CY52" s="10">
        <v>199686</v>
      </c>
      <c r="CZ52" s="10">
        <v>2</v>
      </c>
      <c r="DA52" s="10"/>
      <c r="DB52" s="22">
        <v>1</v>
      </c>
      <c r="DC52" s="10" t="s">
        <v>242</v>
      </c>
      <c r="DD52" s="10" t="s">
        <v>242</v>
      </c>
      <c r="DE52" s="10"/>
      <c r="DF52" s="10" t="s">
        <v>242</v>
      </c>
      <c r="DG52" s="10">
        <v>509131</v>
      </c>
      <c r="DH52" s="10">
        <v>2</v>
      </c>
      <c r="DI52" s="10"/>
      <c r="DJ52" s="22">
        <v>0</v>
      </c>
      <c r="DK52" s="10" t="s">
        <v>242</v>
      </c>
      <c r="DL52" s="10" t="s">
        <v>242</v>
      </c>
      <c r="DM52" s="10"/>
      <c r="DN52" s="10">
        <v>1</v>
      </c>
      <c r="DO52" s="10"/>
      <c r="DP52" s="10" t="s">
        <v>1361</v>
      </c>
      <c r="DQ52" s="27">
        <v>1</v>
      </c>
      <c r="DR52" t="s">
        <v>1364</v>
      </c>
      <c r="DS52" s="27">
        <v>1</v>
      </c>
      <c r="DT52" s="2" t="s">
        <v>1365</v>
      </c>
      <c r="DU52" s="27">
        <v>0</v>
      </c>
      <c r="DW52" s="27">
        <v>1</v>
      </c>
      <c r="DX52" s="2" t="s">
        <v>1366</v>
      </c>
      <c r="DY52" s="27">
        <v>0</v>
      </c>
      <c r="EA52" s="27">
        <v>0.5</v>
      </c>
      <c r="EC52" s="27">
        <v>0</v>
      </c>
      <c r="EE52" s="27">
        <v>0</v>
      </c>
      <c r="EG52" s="27">
        <v>1</v>
      </c>
      <c r="EH52" t="s">
        <v>1367</v>
      </c>
      <c r="EI52" s="27">
        <v>1</v>
      </c>
      <c r="EJ52" s="2" t="s">
        <v>1368</v>
      </c>
      <c r="EK52">
        <v>1</v>
      </c>
      <c r="EM52" t="s">
        <v>1361</v>
      </c>
      <c r="EN52" s="22">
        <v>0</v>
      </c>
      <c r="EO52" s="10" t="s">
        <v>242</v>
      </c>
      <c r="EP52" s="10" t="s">
        <v>242</v>
      </c>
      <c r="EQ52" s="10"/>
      <c r="ER52" s="10"/>
      <c r="ES52" s="10" t="s">
        <v>242</v>
      </c>
      <c r="ET52" s="10" t="s">
        <v>242</v>
      </c>
      <c r="EU52" s="10"/>
      <c r="EV52" s="22">
        <v>1</v>
      </c>
      <c r="EW52" s="10">
        <v>14179.37275</v>
      </c>
      <c r="EX52" s="10" t="s">
        <v>1369</v>
      </c>
      <c r="EY52" s="22">
        <v>0</v>
      </c>
      <c r="EZ52" s="10" t="s">
        <v>242</v>
      </c>
      <c r="FA52" s="10"/>
      <c r="FB52" s="22">
        <v>1</v>
      </c>
      <c r="FC52" s="10">
        <v>12637.44961</v>
      </c>
      <c r="FD52" s="10" t="s">
        <v>1370</v>
      </c>
      <c r="FE52" s="22">
        <v>0</v>
      </c>
      <c r="FF52" s="10" t="s">
        <v>242</v>
      </c>
      <c r="FG52" s="10"/>
    </row>
    <row r="53" spans="1:163" ht="15" customHeight="1" x14ac:dyDescent="0.2">
      <c r="A53">
        <v>52</v>
      </c>
      <c r="B53">
        <v>52</v>
      </c>
      <c r="C53" s="1">
        <v>44581.083333333336</v>
      </c>
      <c r="D53" s="1">
        <v>44587.65347222222</v>
      </c>
      <c r="E53">
        <v>0</v>
      </c>
      <c r="F53" t="s">
        <v>1378</v>
      </c>
      <c r="G53">
        <v>100</v>
      </c>
      <c r="H53">
        <v>567618</v>
      </c>
      <c r="I53">
        <v>1</v>
      </c>
      <c r="J53" s="1">
        <v>44587.65347222222</v>
      </c>
      <c r="K53" t="s">
        <v>1379</v>
      </c>
      <c r="L53" t="s">
        <v>242</v>
      </c>
      <c r="M53" t="s">
        <v>242</v>
      </c>
      <c r="N53" t="s">
        <v>1380</v>
      </c>
      <c r="O53" t="s">
        <v>1381</v>
      </c>
      <c r="P53">
        <v>34.05020142</v>
      </c>
      <c r="Q53">
        <v>-118.52970120000001</v>
      </c>
      <c r="R53" t="s">
        <v>245</v>
      </c>
      <c r="S53" t="s">
        <v>246</v>
      </c>
      <c r="T53" t="s">
        <v>1382</v>
      </c>
      <c r="U53" t="s">
        <v>1383</v>
      </c>
      <c r="V53">
        <v>205887102</v>
      </c>
      <c r="W53">
        <v>2099</v>
      </c>
      <c r="X53" t="s">
        <v>326</v>
      </c>
      <c r="Y53" t="s">
        <v>942</v>
      </c>
      <c r="Z53">
        <v>2020</v>
      </c>
      <c r="AA53">
        <v>1</v>
      </c>
      <c r="AB53">
        <v>4</v>
      </c>
      <c r="AD53">
        <v>12</v>
      </c>
      <c r="AE53">
        <v>3</v>
      </c>
      <c r="AG53" t="s">
        <v>1384</v>
      </c>
      <c r="AH53" s="27">
        <v>1</v>
      </c>
      <c r="AI53">
        <v>12</v>
      </c>
      <c r="AJ53" s="27">
        <v>0</v>
      </c>
      <c r="AK53" t="s">
        <v>242</v>
      </c>
      <c r="AL53" s="27">
        <v>0</v>
      </c>
      <c r="AM53" t="s">
        <v>242</v>
      </c>
      <c r="AN53" t="s">
        <v>1385</v>
      </c>
      <c r="AO53">
        <v>3</v>
      </c>
      <c r="AQ53" t="s">
        <v>1384</v>
      </c>
      <c r="AR53" s="27">
        <v>1</v>
      </c>
      <c r="AS53">
        <v>11</v>
      </c>
      <c r="AT53" s="21">
        <f t="shared" si="0"/>
        <v>91.666666666666657</v>
      </c>
      <c r="AU53">
        <v>3</v>
      </c>
      <c r="AW53" t="s">
        <v>1384</v>
      </c>
      <c r="AX53" s="27">
        <v>1</v>
      </c>
      <c r="AY53">
        <v>11</v>
      </c>
      <c r="AZ53" s="21">
        <f t="shared" si="1"/>
        <v>91.666666666666657</v>
      </c>
      <c r="BA53">
        <v>3</v>
      </c>
      <c r="BC53" t="s">
        <v>1384</v>
      </c>
      <c r="BD53" s="27">
        <v>1</v>
      </c>
      <c r="BE53">
        <v>7</v>
      </c>
      <c r="BG53">
        <v>3</v>
      </c>
      <c r="BI53" t="s">
        <v>1384</v>
      </c>
      <c r="BJ53" s="27">
        <v>1</v>
      </c>
      <c r="BK53">
        <v>3</v>
      </c>
      <c r="BM53" t="s">
        <v>1384</v>
      </c>
      <c r="BN53" s="27">
        <v>1</v>
      </c>
      <c r="BO53">
        <v>4</v>
      </c>
      <c r="BP53" s="21">
        <f t="shared" si="2"/>
        <v>33.333333333333329</v>
      </c>
      <c r="BR53">
        <v>3</v>
      </c>
      <c r="BT53" t="s">
        <v>1384</v>
      </c>
      <c r="BU53" s="27">
        <v>1</v>
      </c>
      <c r="BV53">
        <v>3</v>
      </c>
      <c r="BW53" s="21">
        <f t="shared" si="3"/>
        <v>25</v>
      </c>
      <c r="BX53">
        <v>2</v>
      </c>
      <c r="BY53">
        <v>3</v>
      </c>
      <c r="CA53" t="s">
        <v>1384</v>
      </c>
      <c r="CB53" s="27">
        <v>0</v>
      </c>
      <c r="CD53" t="s">
        <v>242</v>
      </c>
      <c r="CE53" t="s">
        <v>242</v>
      </c>
      <c r="CG53" s="27">
        <v>1</v>
      </c>
      <c r="CH53" s="2" t="s">
        <v>1386</v>
      </c>
      <c r="CI53">
        <v>1</v>
      </c>
      <c r="CK53" t="s">
        <v>1387</v>
      </c>
      <c r="CL53" s="27">
        <v>1</v>
      </c>
      <c r="CM53" s="27">
        <v>0</v>
      </c>
      <c r="CN53" t="s">
        <v>242</v>
      </c>
      <c r="CO53" t="s">
        <v>242</v>
      </c>
      <c r="CP53" t="s">
        <v>242</v>
      </c>
      <c r="CS53" s="27">
        <v>0</v>
      </c>
      <c r="CU53" t="s">
        <v>242</v>
      </c>
      <c r="CX53" s="27">
        <v>1</v>
      </c>
      <c r="CY53">
        <v>401469</v>
      </c>
      <c r="CZ53">
        <v>2</v>
      </c>
      <c r="DB53" s="27">
        <v>1</v>
      </c>
      <c r="DC53">
        <v>447302</v>
      </c>
      <c r="DD53">
        <v>2</v>
      </c>
      <c r="DF53" t="s">
        <v>242</v>
      </c>
      <c r="DG53" t="s">
        <v>242</v>
      </c>
      <c r="DH53">
        <v>2</v>
      </c>
      <c r="DJ53" s="27">
        <v>1</v>
      </c>
      <c r="DK53">
        <v>8741051</v>
      </c>
      <c r="DL53">
        <v>2</v>
      </c>
      <c r="DN53">
        <v>4</v>
      </c>
      <c r="DP53" t="s">
        <v>1388</v>
      </c>
      <c r="DQ53" s="27">
        <v>1</v>
      </c>
      <c r="DR53" s="2" t="s">
        <v>1389</v>
      </c>
      <c r="DS53" s="27">
        <v>1</v>
      </c>
      <c r="DT53" s="2" t="s">
        <v>1390</v>
      </c>
      <c r="DU53" s="27">
        <v>0.5</v>
      </c>
      <c r="DV53" s="2" t="s">
        <v>1391</v>
      </c>
      <c r="DW53" s="27">
        <v>1</v>
      </c>
      <c r="DX53" s="2" t="s">
        <v>1392</v>
      </c>
      <c r="DY53" s="27">
        <v>1</v>
      </c>
      <c r="DZ53" s="2" t="s">
        <v>1393</v>
      </c>
      <c r="EA53" s="27">
        <v>1</v>
      </c>
      <c r="EB53" s="2" t="s">
        <v>1394</v>
      </c>
      <c r="EC53" s="27">
        <v>1</v>
      </c>
      <c r="ED53" s="2" t="s">
        <v>1395</v>
      </c>
      <c r="EE53" s="27">
        <v>1</v>
      </c>
      <c r="EF53" s="2" t="s">
        <v>1396</v>
      </c>
      <c r="EG53" s="27">
        <v>1</v>
      </c>
      <c r="EH53" s="2" t="s">
        <v>1397</v>
      </c>
      <c r="EI53" s="27">
        <v>1</v>
      </c>
      <c r="EJ53" s="2" t="s">
        <v>1397</v>
      </c>
      <c r="EK53">
        <v>4</v>
      </c>
      <c r="EM53" t="s">
        <v>1388</v>
      </c>
      <c r="EN53" s="27">
        <v>0</v>
      </c>
      <c r="EO53" t="s">
        <v>242</v>
      </c>
      <c r="EP53" t="s">
        <v>242</v>
      </c>
      <c r="ES53" t="s">
        <v>242</v>
      </c>
      <c r="ET53" t="s">
        <v>242</v>
      </c>
      <c r="EV53" s="27">
        <v>1</v>
      </c>
      <c r="EW53">
        <v>18240941</v>
      </c>
      <c r="EX53" t="s">
        <v>1398</v>
      </c>
      <c r="EY53" s="27">
        <v>1</v>
      </c>
      <c r="EZ53">
        <v>18</v>
      </c>
      <c r="FB53" s="27">
        <v>1</v>
      </c>
      <c r="FC53">
        <v>1793</v>
      </c>
      <c r="FE53" s="27">
        <v>0</v>
      </c>
      <c r="FF53" t="s">
        <v>242</v>
      </c>
    </row>
    <row r="54" spans="1:163" ht="15" customHeight="1" x14ac:dyDescent="0.2">
      <c r="A54" s="10">
        <v>53</v>
      </c>
      <c r="B54">
        <v>53</v>
      </c>
      <c r="C54" s="1">
        <v>44587.727083333331</v>
      </c>
      <c r="D54" s="1">
        <v>44587.799305555556</v>
      </c>
      <c r="E54">
        <v>0</v>
      </c>
      <c r="F54" t="s">
        <v>1099</v>
      </c>
      <c r="G54">
        <v>100</v>
      </c>
      <c r="H54">
        <v>6233</v>
      </c>
      <c r="I54">
        <v>1</v>
      </c>
      <c r="J54" s="1">
        <v>44587.799305555556</v>
      </c>
      <c r="K54" t="s">
        <v>1403</v>
      </c>
      <c r="L54" t="s">
        <v>242</v>
      </c>
      <c r="M54" t="s">
        <v>242</v>
      </c>
      <c r="N54" t="s">
        <v>1404</v>
      </c>
      <c r="O54" t="s">
        <v>1405</v>
      </c>
      <c r="P54">
        <v>34.037994380000001</v>
      </c>
      <c r="Q54">
        <v>-118.4543991</v>
      </c>
      <c r="R54" t="s">
        <v>245</v>
      </c>
      <c r="S54" t="s">
        <v>246</v>
      </c>
      <c r="T54" s="10" t="s">
        <v>1406</v>
      </c>
      <c r="U54" t="s">
        <v>1407</v>
      </c>
      <c r="V54" t="s">
        <v>1408</v>
      </c>
      <c r="W54">
        <v>5812</v>
      </c>
      <c r="X54" s="10" t="s">
        <v>271</v>
      </c>
      <c r="Y54" s="10" t="s">
        <v>1304</v>
      </c>
      <c r="Z54" s="10">
        <v>2021</v>
      </c>
      <c r="AA54" s="10">
        <v>0</v>
      </c>
      <c r="AD54" s="10">
        <v>9</v>
      </c>
      <c r="AE54">
        <v>3</v>
      </c>
      <c r="AG54" t="s">
        <v>1409</v>
      </c>
      <c r="AH54" s="22">
        <v>1</v>
      </c>
      <c r="AI54" s="10">
        <v>9</v>
      </c>
      <c r="AJ54" s="22">
        <v>0</v>
      </c>
      <c r="AK54" s="10" t="s">
        <v>242</v>
      </c>
      <c r="AL54" s="22">
        <v>0</v>
      </c>
      <c r="AM54" s="10" t="s">
        <v>242</v>
      </c>
      <c r="AO54">
        <v>3</v>
      </c>
      <c r="AQ54" t="s">
        <v>1409</v>
      </c>
      <c r="AR54" s="22">
        <v>1</v>
      </c>
      <c r="AS54" s="10">
        <v>8</v>
      </c>
      <c r="AT54" s="21">
        <f t="shared" si="0"/>
        <v>88.888888888888886</v>
      </c>
      <c r="AU54">
        <v>3</v>
      </c>
      <c r="AW54" t="s">
        <v>1409</v>
      </c>
      <c r="AX54" s="22">
        <v>1</v>
      </c>
      <c r="AY54" s="10">
        <v>8</v>
      </c>
      <c r="AZ54" s="21">
        <f t="shared" si="1"/>
        <v>88.888888888888886</v>
      </c>
      <c r="BA54">
        <v>3</v>
      </c>
      <c r="BC54" t="s">
        <v>1409</v>
      </c>
      <c r="BD54" s="22">
        <v>1</v>
      </c>
      <c r="BE54" s="10"/>
      <c r="BF54" s="10"/>
      <c r="BG54">
        <v>3</v>
      </c>
      <c r="BI54" t="s">
        <v>1409</v>
      </c>
      <c r="BJ54" s="22">
        <v>1</v>
      </c>
      <c r="BK54">
        <v>3</v>
      </c>
      <c r="BM54" t="s">
        <v>1409</v>
      </c>
      <c r="BN54" s="22">
        <v>1</v>
      </c>
      <c r="BO54" s="10">
        <v>3</v>
      </c>
      <c r="BP54" s="21">
        <f t="shared" si="2"/>
        <v>33.333333333333329</v>
      </c>
      <c r="BQ54" s="10"/>
      <c r="BR54" s="10">
        <v>1</v>
      </c>
      <c r="BS54" s="10"/>
      <c r="BT54" s="10" t="s">
        <v>1410</v>
      </c>
      <c r="BU54" s="22">
        <v>1</v>
      </c>
      <c r="BV54" s="10">
        <v>2</v>
      </c>
      <c r="BW54" s="21">
        <f t="shared" si="3"/>
        <v>22.222222222222221</v>
      </c>
      <c r="BX54" s="10">
        <v>2</v>
      </c>
      <c r="BY54" s="10">
        <v>3</v>
      </c>
      <c r="BZ54" s="10"/>
      <c r="CA54" s="10" t="s">
        <v>1409</v>
      </c>
      <c r="CB54" s="22">
        <v>0</v>
      </c>
      <c r="CC54" s="10"/>
      <c r="CD54" s="10" t="s">
        <v>242</v>
      </c>
      <c r="CE54" s="10" t="s">
        <v>242</v>
      </c>
      <c r="CF54" s="10"/>
      <c r="CG54" s="22">
        <v>1</v>
      </c>
      <c r="CH54" s="11" t="s">
        <v>1411</v>
      </c>
      <c r="CI54" s="10">
        <v>1</v>
      </c>
      <c r="CJ54" s="10"/>
      <c r="CK54" s="10" t="s">
        <v>1410</v>
      </c>
      <c r="CL54" s="22">
        <v>0</v>
      </c>
      <c r="CM54" s="22">
        <v>0</v>
      </c>
      <c r="CN54" s="10" t="s">
        <v>242</v>
      </c>
      <c r="CO54" s="10" t="s">
        <v>242</v>
      </c>
      <c r="CP54" s="10" t="s">
        <v>242</v>
      </c>
      <c r="CQ54" s="10"/>
      <c r="CR54" s="10"/>
      <c r="CS54" s="22">
        <v>0</v>
      </c>
      <c r="CT54" s="10"/>
      <c r="CU54" s="10" t="s">
        <v>242</v>
      </c>
      <c r="CV54" s="10"/>
      <c r="CW54" s="10"/>
      <c r="CX54" s="22">
        <v>1</v>
      </c>
      <c r="CY54" s="10">
        <v>140671</v>
      </c>
      <c r="CZ54" s="10">
        <v>2</v>
      </c>
      <c r="DA54" s="10"/>
      <c r="DB54" s="22">
        <v>1</v>
      </c>
      <c r="DC54" s="10" t="s">
        <v>242</v>
      </c>
      <c r="DD54" s="10" t="s">
        <v>242</v>
      </c>
      <c r="DE54" s="12">
        <v>46463</v>
      </c>
      <c r="DF54" s="10">
        <v>2</v>
      </c>
      <c r="DG54" s="10" t="s">
        <v>242</v>
      </c>
      <c r="DH54" s="10" t="s">
        <v>242</v>
      </c>
      <c r="DI54" s="10"/>
      <c r="DJ54" s="22">
        <v>1</v>
      </c>
      <c r="DK54" s="10">
        <v>1977046</v>
      </c>
      <c r="DL54" s="10">
        <v>2</v>
      </c>
      <c r="DM54" s="10"/>
      <c r="DN54" s="10">
        <v>1</v>
      </c>
      <c r="DO54" s="10"/>
      <c r="DP54" s="10" t="s">
        <v>1410</v>
      </c>
      <c r="DQ54" s="27">
        <v>1</v>
      </c>
      <c r="DR54" s="2" t="s">
        <v>1412</v>
      </c>
      <c r="DS54" s="27">
        <v>1</v>
      </c>
      <c r="DT54" s="2" t="s">
        <v>1413</v>
      </c>
      <c r="DU54" s="27">
        <v>0</v>
      </c>
      <c r="DW54" s="27">
        <v>0</v>
      </c>
      <c r="DY54" s="27">
        <v>0</v>
      </c>
      <c r="EA54" s="27">
        <v>0.5</v>
      </c>
      <c r="EC54" s="27">
        <v>0.5</v>
      </c>
      <c r="ED54" s="2" t="s">
        <v>1414</v>
      </c>
      <c r="EE54" s="27">
        <v>0</v>
      </c>
      <c r="EG54" s="27">
        <v>0</v>
      </c>
      <c r="EI54" s="27">
        <v>1</v>
      </c>
      <c r="EJ54" s="2" t="s">
        <v>1415</v>
      </c>
      <c r="EK54">
        <v>1</v>
      </c>
      <c r="EM54" t="s">
        <v>1410</v>
      </c>
      <c r="EN54" s="22">
        <v>0</v>
      </c>
      <c r="EO54" s="10" t="s">
        <v>242</v>
      </c>
      <c r="EP54" s="10" t="s">
        <v>242</v>
      </c>
      <c r="EQ54" s="10"/>
      <c r="ER54" s="10"/>
      <c r="ES54" s="10" t="s">
        <v>242</v>
      </c>
      <c r="ET54" s="10" t="s">
        <v>242</v>
      </c>
      <c r="EU54" s="10"/>
      <c r="EV54" s="22">
        <v>1</v>
      </c>
      <c r="EW54" s="10">
        <v>937.26</v>
      </c>
      <c r="EX54" s="10"/>
      <c r="EY54" s="22">
        <v>1</v>
      </c>
      <c r="EZ54" s="10">
        <v>22.3</v>
      </c>
      <c r="FA54" s="10" t="s">
        <v>1416</v>
      </c>
      <c r="FB54" s="22">
        <v>1</v>
      </c>
      <c r="FC54" s="10">
        <v>91.58</v>
      </c>
      <c r="FD54" s="10"/>
      <c r="FE54" s="22">
        <v>1</v>
      </c>
      <c r="FF54" s="10">
        <v>32.6</v>
      </c>
      <c r="FG54" s="10" t="s">
        <v>1417</v>
      </c>
    </row>
    <row r="55" spans="1:163" ht="15" customHeight="1" x14ac:dyDescent="0.2">
      <c r="A55">
        <v>54</v>
      </c>
      <c r="B55">
        <v>54</v>
      </c>
      <c r="C55" s="1">
        <v>44588.568749999999</v>
      </c>
      <c r="D55" s="1">
        <v>44588.579861111109</v>
      </c>
      <c r="E55">
        <v>0</v>
      </c>
      <c r="F55" t="s">
        <v>438</v>
      </c>
      <c r="G55">
        <v>100</v>
      </c>
      <c r="H55">
        <v>943</v>
      </c>
      <c r="I55">
        <v>1</v>
      </c>
      <c r="J55" s="1">
        <v>44588.579861111109</v>
      </c>
      <c r="K55" t="s">
        <v>1421</v>
      </c>
      <c r="L55" t="s">
        <v>242</v>
      </c>
      <c r="M55" t="s">
        <v>242</v>
      </c>
      <c r="N55" t="s">
        <v>1422</v>
      </c>
      <c r="O55" t="s">
        <v>1423</v>
      </c>
      <c r="P55">
        <v>34.037994380000001</v>
      </c>
      <c r="Q55">
        <v>-118.4543991</v>
      </c>
      <c r="R55" t="s">
        <v>245</v>
      </c>
      <c r="S55" t="s">
        <v>246</v>
      </c>
      <c r="T55" t="s">
        <v>1424</v>
      </c>
      <c r="U55" t="s">
        <v>1425</v>
      </c>
      <c r="V55">
        <v>189054109</v>
      </c>
      <c r="W55">
        <v>5169</v>
      </c>
      <c r="X55" t="s">
        <v>326</v>
      </c>
      <c r="Y55" t="s">
        <v>865</v>
      </c>
      <c r="Z55">
        <v>2021</v>
      </c>
      <c r="AA55">
        <v>0</v>
      </c>
      <c r="AD55">
        <v>12</v>
      </c>
      <c r="AE55">
        <v>5</v>
      </c>
      <c r="AF55" t="s">
        <v>1426</v>
      </c>
      <c r="AG55" t="s">
        <v>1427</v>
      </c>
      <c r="AH55" s="27">
        <v>1</v>
      </c>
      <c r="AI55">
        <v>7</v>
      </c>
      <c r="AJ55" s="27">
        <v>1</v>
      </c>
      <c r="AK55">
        <v>9</v>
      </c>
      <c r="AL55" s="27">
        <v>1</v>
      </c>
      <c r="AM55">
        <v>9</v>
      </c>
      <c r="AN55" t="s">
        <v>1428</v>
      </c>
      <c r="AO55">
        <v>2</v>
      </c>
      <c r="AQ55" t="s">
        <v>1429</v>
      </c>
      <c r="AR55" s="27">
        <v>1</v>
      </c>
      <c r="AS55">
        <v>10</v>
      </c>
      <c r="AT55" s="21">
        <f t="shared" si="0"/>
        <v>83.333333333333343</v>
      </c>
      <c r="AU55">
        <v>2</v>
      </c>
      <c r="AW55" t="s">
        <v>1430</v>
      </c>
      <c r="AX55" s="27">
        <v>1</v>
      </c>
      <c r="AY55">
        <v>10</v>
      </c>
      <c r="AZ55" s="21">
        <f t="shared" si="1"/>
        <v>83.333333333333343</v>
      </c>
      <c r="BA55">
        <v>5</v>
      </c>
      <c r="BB55" t="s">
        <v>1426</v>
      </c>
      <c r="BC55" t="s">
        <v>1427</v>
      </c>
      <c r="BD55" s="27">
        <v>1</v>
      </c>
      <c r="BE55">
        <v>5.3</v>
      </c>
      <c r="BF55" t="s">
        <v>1431</v>
      </c>
      <c r="BG55">
        <v>5</v>
      </c>
      <c r="BH55" t="s">
        <v>1426</v>
      </c>
      <c r="BI55" t="s">
        <v>1427</v>
      </c>
      <c r="BJ55" s="27">
        <v>1</v>
      </c>
      <c r="BK55">
        <v>2</v>
      </c>
      <c r="BM55" t="s">
        <v>1432</v>
      </c>
      <c r="BN55" s="27">
        <v>1</v>
      </c>
      <c r="BO55">
        <v>4</v>
      </c>
      <c r="BP55" s="21">
        <f t="shared" si="2"/>
        <v>33.333333333333329</v>
      </c>
      <c r="BR55">
        <v>5</v>
      </c>
      <c r="BS55" t="s">
        <v>1426</v>
      </c>
      <c r="BT55" t="s">
        <v>1427</v>
      </c>
      <c r="BU55" s="27">
        <v>1</v>
      </c>
      <c r="BV55">
        <v>3</v>
      </c>
      <c r="BW55" s="21">
        <f t="shared" si="3"/>
        <v>25</v>
      </c>
      <c r="BX55">
        <v>2</v>
      </c>
      <c r="BY55">
        <v>5</v>
      </c>
      <c r="BZ55" t="s">
        <v>1426</v>
      </c>
      <c r="CA55" t="s">
        <v>1427</v>
      </c>
      <c r="CB55" s="27">
        <v>0</v>
      </c>
      <c r="CD55" t="s">
        <v>242</v>
      </c>
      <c r="CE55" t="s">
        <v>242</v>
      </c>
      <c r="CG55" s="27">
        <v>1</v>
      </c>
      <c r="CH55" t="s">
        <v>1433</v>
      </c>
      <c r="CI55">
        <v>2</v>
      </c>
      <c r="CK55" t="s">
        <v>1434</v>
      </c>
      <c r="CL55" s="27">
        <v>0</v>
      </c>
      <c r="CM55" s="27">
        <v>1</v>
      </c>
      <c r="CN55">
        <v>100</v>
      </c>
      <c r="CO55">
        <v>100</v>
      </c>
      <c r="CP55">
        <v>100</v>
      </c>
      <c r="CQ55" t="s">
        <v>1435</v>
      </c>
      <c r="CR55" t="s">
        <v>1184</v>
      </c>
      <c r="CS55" s="27">
        <v>1</v>
      </c>
      <c r="CT55" s="2" t="s">
        <v>1436</v>
      </c>
      <c r="CU55">
        <v>5</v>
      </c>
      <c r="CV55" t="s">
        <v>1426</v>
      </c>
      <c r="CW55" t="s">
        <v>1427</v>
      </c>
      <c r="CX55" s="27">
        <v>1</v>
      </c>
      <c r="CY55">
        <v>75164</v>
      </c>
      <c r="CZ55">
        <v>2</v>
      </c>
      <c r="DB55" s="27">
        <v>1</v>
      </c>
      <c r="DC55">
        <v>184379</v>
      </c>
      <c r="DD55">
        <v>2</v>
      </c>
      <c r="DE55" s="5">
        <v>184379</v>
      </c>
      <c r="DF55">
        <v>2</v>
      </c>
      <c r="DG55" t="s">
        <v>242</v>
      </c>
      <c r="DH55" t="s">
        <v>242</v>
      </c>
      <c r="DJ55" s="27">
        <v>1</v>
      </c>
      <c r="DK55">
        <v>370159</v>
      </c>
      <c r="DL55">
        <v>2</v>
      </c>
      <c r="DN55">
        <v>1</v>
      </c>
      <c r="DP55" t="s">
        <v>1437</v>
      </c>
      <c r="DQ55" s="27">
        <v>1</v>
      </c>
      <c r="DR55" t="s">
        <v>1438</v>
      </c>
      <c r="DS55" s="27">
        <v>1</v>
      </c>
      <c r="DT55" t="s">
        <v>1439</v>
      </c>
      <c r="DU55" s="27">
        <v>1</v>
      </c>
      <c r="DV55" t="s">
        <v>1440</v>
      </c>
      <c r="DW55" s="27">
        <v>1</v>
      </c>
      <c r="DX55" t="s">
        <v>1441</v>
      </c>
      <c r="DY55" s="27">
        <v>0.5</v>
      </c>
      <c r="DZ55" t="s">
        <v>1442</v>
      </c>
      <c r="EA55" s="27">
        <v>1</v>
      </c>
      <c r="EB55" t="s">
        <v>1443</v>
      </c>
      <c r="EC55" s="27">
        <v>1</v>
      </c>
      <c r="ED55" t="s">
        <v>1443</v>
      </c>
      <c r="EE55" s="27">
        <v>1</v>
      </c>
      <c r="EF55" t="s">
        <v>1444</v>
      </c>
      <c r="EG55" s="27">
        <v>1</v>
      </c>
      <c r="EH55" t="s">
        <v>1445</v>
      </c>
      <c r="EI55" s="27">
        <v>1</v>
      </c>
      <c r="EJ55" t="s">
        <v>1446</v>
      </c>
      <c r="EK55">
        <v>1</v>
      </c>
      <c r="EM55" t="s">
        <v>1437</v>
      </c>
      <c r="EN55" s="27">
        <v>0</v>
      </c>
      <c r="EO55" t="s">
        <v>242</v>
      </c>
      <c r="EP55" t="s">
        <v>242</v>
      </c>
      <c r="ES55" t="s">
        <v>242</v>
      </c>
      <c r="ET55" t="s">
        <v>242</v>
      </c>
      <c r="EV55" s="27">
        <v>1</v>
      </c>
      <c r="EW55">
        <v>3387</v>
      </c>
      <c r="EY55" s="27">
        <v>1</v>
      </c>
      <c r="EZ55">
        <v>19</v>
      </c>
      <c r="FB55" s="27">
        <v>1</v>
      </c>
      <c r="FC55">
        <v>3387</v>
      </c>
      <c r="FE55" s="27">
        <v>1</v>
      </c>
      <c r="FF55">
        <v>19</v>
      </c>
    </row>
    <row r="56" spans="1:163" ht="15" customHeight="1" x14ac:dyDescent="0.2">
      <c r="A56" s="10">
        <v>55</v>
      </c>
      <c r="B56">
        <v>55</v>
      </c>
      <c r="C56" s="1">
        <v>44588.580555555556</v>
      </c>
      <c r="D56" s="1">
        <v>44588.593055555553</v>
      </c>
      <c r="E56">
        <v>0</v>
      </c>
      <c r="F56" t="s">
        <v>438</v>
      </c>
      <c r="G56">
        <v>100</v>
      </c>
      <c r="H56">
        <v>1120</v>
      </c>
      <c r="I56">
        <v>1</v>
      </c>
      <c r="J56" s="1">
        <v>44588.593055555553</v>
      </c>
      <c r="K56" t="s">
        <v>1454</v>
      </c>
      <c r="L56" t="s">
        <v>242</v>
      </c>
      <c r="M56" t="s">
        <v>242</v>
      </c>
      <c r="N56" t="s">
        <v>1455</v>
      </c>
      <c r="O56" t="s">
        <v>1456</v>
      </c>
      <c r="P56">
        <v>34.037994380000001</v>
      </c>
      <c r="Q56">
        <v>-118.4543991</v>
      </c>
      <c r="R56" t="s">
        <v>245</v>
      </c>
      <c r="S56" t="s">
        <v>246</v>
      </c>
      <c r="T56" s="10" t="s">
        <v>1457</v>
      </c>
      <c r="U56" t="s">
        <v>1458</v>
      </c>
      <c r="V56">
        <v>127686103</v>
      </c>
      <c r="W56">
        <v>7011</v>
      </c>
      <c r="X56" s="10" t="s">
        <v>271</v>
      </c>
      <c r="Y56" s="10" t="s">
        <v>1304</v>
      </c>
      <c r="Z56" s="10">
        <v>2020</v>
      </c>
      <c r="AA56" s="10">
        <v>0</v>
      </c>
      <c r="AD56" s="10">
        <v>9</v>
      </c>
      <c r="AE56">
        <v>5</v>
      </c>
      <c r="AF56" t="s">
        <v>1459</v>
      </c>
      <c r="AG56" t="s">
        <v>1460</v>
      </c>
      <c r="AH56" s="22">
        <v>1</v>
      </c>
      <c r="AI56" s="10">
        <v>5</v>
      </c>
      <c r="AJ56" s="22">
        <v>0</v>
      </c>
      <c r="AK56" s="10" t="s">
        <v>242</v>
      </c>
      <c r="AL56" s="22">
        <v>1</v>
      </c>
      <c r="AM56" s="10">
        <v>1</v>
      </c>
      <c r="AO56">
        <v>3</v>
      </c>
      <c r="AR56" s="22">
        <v>1</v>
      </c>
      <c r="AS56" s="10">
        <v>7</v>
      </c>
      <c r="AT56" s="21">
        <f t="shared" si="0"/>
        <v>77.777777777777786</v>
      </c>
      <c r="AU56">
        <v>3</v>
      </c>
      <c r="AX56" s="22">
        <v>1</v>
      </c>
      <c r="AY56" s="10">
        <v>7</v>
      </c>
      <c r="AZ56" s="21">
        <f t="shared" si="1"/>
        <v>77.777777777777786</v>
      </c>
      <c r="BA56">
        <v>3</v>
      </c>
      <c r="BD56" s="22">
        <v>1</v>
      </c>
      <c r="BE56" s="10">
        <v>4.67</v>
      </c>
      <c r="BF56" s="10" t="s">
        <v>895</v>
      </c>
      <c r="BG56">
        <v>3</v>
      </c>
      <c r="BJ56" s="22">
        <v>1</v>
      </c>
      <c r="BK56">
        <v>3</v>
      </c>
      <c r="BN56" s="22">
        <v>1</v>
      </c>
      <c r="BO56" s="10">
        <v>2</v>
      </c>
      <c r="BP56" s="21">
        <f t="shared" si="2"/>
        <v>22.222222222222221</v>
      </c>
      <c r="BQ56" s="10"/>
      <c r="BR56" s="10">
        <v>3</v>
      </c>
      <c r="BS56" s="10"/>
      <c r="BT56" s="10"/>
      <c r="BU56" s="22">
        <v>0</v>
      </c>
      <c r="BV56" s="19">
        <v>0</v>
      </c>
      <c r="BW56" s="21">
        <f t="shared" si="3"/>
        <v>0</v>
      </c>
      <c r="BX56" s="10" t="s">
        <v>242</v>
      </c>
      <c r="BY56" s="10" t="s">
        <v>242</v>
      </c>
      <c r="BZ56" s="10"/>
      <c r="CA56" s="10"/>
      <c r="CB56" s="22">
        <v>0</v>
      </c>
      <c r="CC56" s="10"/>
      <c r="CD56" s="10" t="s">
        <v>242</v>
      </c>
      <c r="CE56" s="10" t="s">
        <v>242</v>
      </c>
      <c r="CF56" s="10"/>
      <c r="CG56" s="22">
        <v>0</v>
      </c>
      <c r="CH56" s="10"/>
      <c r="CI56" s="10" t="s">
        <v>242</v>
      </c>
      <c r="CJ56" s="10"/>
      <c r="CK56" s="10"/>
      <c r="CL56" s="22">
        <v>0</v>
      </c>
      <c r="CM56" s="22">
        <v>0</v>
      </c>
      <c r="CN56" s="10" t="s">
        <v>242</v>
      </c>
      <c r="CO56" s="10" t="s">
        <v>242</v>
      </c>
      <c r="CP56" s="10" t="s">
        <v>242</v>
      </c>
      <c r="CQ56" s="10"/>
      <c r="CR56" s="10"/>
      <c r="CS56" s="22">
        <v>0.5</v>
      </c>
      <c r="CT56" s="10" t="s">
        <v>1461</v>
      </c>
      <c r="CU56" s="10">
        <v>5</v>
      </c>
      <c r="CV56" s="10" t="s">
        <v>1459</v>
      </c>
      <c r="CW56" s="10" t="s">
        <v>1460</v>
      </c>
      <c r="CX56" s="22">
        <v>1</v>
      </c>
      <c r="CY56" s="10">
        <v>269079</v>
      </c>
      <c r="CZ56" s="10">
        <v>2</v>
      </c>
      <c r="DA56" s="10"/>
      <c r="DB56" s="22">
        <v>1</v>
      </c>
      <c r="DC56" s="10">
        <v>99085</v>
      </c>
      <c r="DD56" s="10">
        <v>2</v>
      </c>
      <c r="DE56" s="10">
        <v>99085</v>
      </c>
      <c r="DF56" s="10">
        <v>1</v>
      </c>
      <c r="DG56" s="10" t="s">
        <v>242</v>
      </c>
      <c r="DH56" s="10">
        <v>1</v>
      </c>
      <c r="DI56" s="10"/>
      <c r="DJ56" s="22">
        <v>1</v>
      </c>
      <c r="DK56" s="10">
        <v>101999</v>
      </c>
      <c r="DL56" s="10">
        <v>2</v>
      </c>
      <c r="DM56" s="10"/>
      <c r="DN56" s="10">
        <v>5</v>
      </c>
      <c r="DO56" s="10" t="s">
        <v>1462</v>
      </c>
      <c r="DP56" s="10" t="s">
        <v>1463</v>
      </c>
      <c r="DQ56" s="27">
        <v>1</v>
      </c>
      <c r="DR56" t="s">
        <v>1464</v>
      </c>
      <c r="DS56" s="27">
        <v>1</v>
      </c>
      <c r="DT56" t="s">
        <v>1465</v>
      </c>
      <c r="DU56" s="27">
        <v>1</v>
      </c>
      <c r="DV56" t="s">
        <v>1466</v>
      </c>
      <c r="DW56" s="27">
        <v>1</v>
      </c>
      <c r="DX56" t="s">
        <v>1467</v>
      </c>
      <c r="DY56" s="27">
        <v>1</v>
      </c>
      <c r="DZ56" s="2" t="s">
        <v>1468</v>
      </c>
      <c r="EA56" s="27">
        <v>1</v>
      </c>
      <c r="EB56" s="2" t="s">
        <v>1469</v>
      </c>
      <c r="EC56" s="27">
        <v>1</v>
      </c>
      <c r="ED56" t="s">
        <v>1470</v>
      </c>
      <c r="EE56" s="27">
        <v>1</v>
      </c>
      <c r="EF56" t="s">
        <v>1471</v>
      </c>
      <c r="EG56" s="27">
        <v>1</v>
      </c>
      <c r="EH56" t="s">
        <v>1470</v>
      </c>
      <c r="EI56" s="27">
        <v>1</v>
      </c>
      <c r="EJ56" s="2" t="s">
        <v>1472</v>
      </c>
      <c r="EK56">
        <v>1</v>
      </c>
      <c r="EM56" t="s">
        <v>1473</v>
      </c>
      <c r="EN56" s="22">
        <v>0</v>
      </c>
      <c r="EO56" s="10" t="s">
        <v>242</v>
      </c>
      <c r="EP56" s="10" t="s">
        <v>242</v>
      </c>
      <c r="EQ56" s="10"/>
      <c r="ER56" s="10"/>
      <c r="ES56" s="10" t="s">
        <v>242</v>
      </c>
      <c r="ET56" s="10" t="s">
        <v>242</v>
      </c>
      <c r="EU56" s="10"/>
      <c r="EV56" s="22">
        <v>1</v>
      </c>
      <c r="EW56" s="10">
        <v>13765</v>
      </c>
      <c r="EX56" s="10"/>
      <c r="EY56" s="22">
        <v>1</v>
      </c>
      <c r="EZ56" s="10" t="s">
        <v>242</v>
      </c>
      <c r="FA56" s="10" t="s">
        <v>1474</v>
      </c>
      <c r="FB56" s="22">
        <v>1</v>
      </c>
      <c r="FC56" s="10">
        <v>2065</v>
      </c>
      <c r="FD56" s="10"/>
      <c r="FE56" s="22">
        <v>0</v>
      </c>
      <c r="FF56" s="10" t="s">
        <v>242</v>
      </c>
      <c r="FG56" s="10"/>
    </row>
    <row r="57" spans="1:163" ht="15" hidden="1" customHeight="1" x14ac:dyDescent="0.2">
      <c r="A57">
        <v>56</v>
      </c>
      <c r="B57">
        <v>56</v>
      </c>
      <c r="C57" s="1">
        <v>44588.603472222225</v>
      </c>
      <c r="D57" s="1">
        <v>44588.614583333336</v>
      </c>
      <c r="E57">
        <v>0</v>
      </c>
      <c r="F57" t="s">
        <v>438</v>
      </c>
      <c r="G57">
        <v>100</v>
      </c>
      <c r="H57">
        <v>963</v>
      </c>
      <c r="I57">
        <v>1</v>
      </c>
      <c r="J57" s="1">
        <v>44588.614583333336</v>
      </c>
      <c r="K57" t="s">
        <v>1481</v>
      </c>
      <c r="L57" t="s">
        <v>242</v>
      </c>
      <c r="M57" t="s">
        <v>242</v>
      </c>
      <c r="N57" t="s">
        <v>1482</v>
      </c>
      <c r="O57" t="s">
        <v>1483</v>
      </c>
      <c r="P57">
        <v>34.037994380000001</v>
      </c>
      <c r="Q57">
        <v>-118.4543991</v>
      </c>
      <c r="R57" t="s">
        <v>245</v>
      </c>
      <c r="S57" t="s">
        <v>246</v>
      </c>
      <c r="T57" t="s">
        <v>1484</v>
      </c>
      <c r="U57" t="s">
        <v>1485</v>
      </c>
      <c r="V57" t="s">
        <v>1486</v>
      </c>
      <c r="W57">
        <v>4841</v>
      </c>
      <c r="X57" t="s">
        <v>1487</v>
      </c>
      <c r="Y57" t="s">
        <v>1488</v>
      </c>
      <c r="Z57">
        <v>2020</v>
      </c>
      <c r="AA57">
        <v>0</v>
      </c>
      <c r="AD57">
        <v>7</v>
      </c>
      <c r="AE57">
        <v>2</v>
      </c>
      <c r="AG57" t="s">
        <v>1489</v>
      </c>
      <c r="AH57" s="27">
        <v>0</v>
      </c>
      <c r="AI57" t="s">
        <v>242</v>
      </c>
      <c r="AJ57" s="27">
        <v>0</v>
      </c>
      <c r="AK57" t="s">
        <v>242</v>
      </c>
      <c r="AL57" s="27">
        <v>0</v>
      </c>
      <c r="AM57" t="s">
        <v>242</v>
      </c>
      <c r="AN57" t="s">
        <v>1490</v>
      </c>
      <c r="AO57" t="s">
        <v>242</v>
      </c>
      <c r="AR57" s="27">
        <v>1</v>
      </c>
      <c r="AS57">
        <v>6</v>
      </c>
      <c r="AT57" s="21">
        <f t="shared" si="0"/>
        <v>85.714285714285708</v>
      </c>
      <c r="AU57">
        <v>2</v>
      </c>
      <c r="AW57" t="s">
        <v>1489</v>
      </c>
      <c r="AX57" s="27">
        <v>1</v>
      </c>
      <c r="AY57">
        <v>6</v>
      </c>
      <c r="AZ57" s="21">
        <f t="shared" si="1"/>
        <v>85.714285714285708</v>
      </c>
      <c r="BA57">
        <v>2</v>
      </c>
      <c r="BC57" t="s">
        <v>1489</v>
      </c>
      <c r="BD57" s="27">
        <v>1</v>
      </c>
      <c r="BE57">
        <v>1</v>
      </c>
      <c r="BF57" t="s">
        <v>1491</v>
      </c>
      <c r="BG57">
        <v>2</v>
      </c>
      <c r="BI57" t="s">
        <v>1489</v>
      </c>
      <c r="BJ57" s="27">
        <v>1</v>
      </c>
      <c r="BK57">
        <v>2</v>
      </c>
      <c r="BM57" t="s">
        <v>1489</v>
      </c>
      <c r="BN57" s="27">
        <v>1</v>
      </c>
      <c r="BO57">
        <v>1</v>
      </c>
      <c r="BP57" s="21">
        <f t="shared" si="2"/>
        <v>14.285714285714285</v>
      </c>
      <c r="BR57" t="s">
        <v>242</v>
      </c>
      <c r="BU57" s="27">
        <v>1</v>
      </c>
      <c r="BV57">
        <v>3</v>
      </c>
      <c r="BW57" s="21">
        <f t="shared" si="3"/>
        <v>42.857142857142854</v>
      </c>
      <c r="BX57">
        <v>1</v>
      </c>
      <c r="BY57" t="s">
        <v>242</v>
      </c>
      <c r="CB57" s="27">
        <v>0</v>
      </c>
      <c r="CD57" t="s">
        <v>242</v>
      </c>
      <c r="CE57" t="s">
        <v>242</v>
      </c>
      <c r="CG57" s="27">
        <v>0</v>
      </c>
      <c r="CI57" t="s">
        <v>242</v>
      </c>
      <c r="CL57" s="27">
        <v>0</v>
      </c>
      <c r="CM57" s="27">
        <v>0</v>
      </c>
      <c r="CN57" t="s">
        <v>242</v>
      </c>
      <c r="CO57" t="s">
        <v>242</v>
      </c>
      <c r="CP57" t="s">
        <v>242</v>
      </c>
      <c r="CS57" s="27">
        <v>1</v>
      </c>
      <c r="CT57" s="2" t="s">
        <v>1492</v>
      </c>
      <c r="CU57">
        <v>1</v>
      </c>
      <c r="CW57" t="s">
        <v>1493</v>
      </c>
      <c r="CX57" s="27">
        <v>0</v>
      </c>
      <c r="CY57" t="s">
        <v>242</v>
      </c>
      <c r="CZ57" t="s">
        <v>242</v>
      </c>
      <c r="DB57" s="27">
        <v>0</v>
      </c>
      <c r="DC57" t="s">
        <v>242</v>
      </c>
      <c r="DD57" t="s">
        <v>242</v>
      </c>
      <c r="DF57" t="s">
        <v>242</v>
      </c>
      <c r="DG57" t="s">
        <v>242</v>
      </c>
      <c r="DH57" t="s">
        <v>242</v>
      </c>
      <c r="DJ57" s="27">
        <v>0</v>
      </c>
      <c r="DK57" t="s">
        <v>242</v>
      </c>
      <c r="DL57" t="s">
        <v>242</v>
      </c>
      <c r="DN57" t="s">
        <v>242</v>
      </c>
      <c r="DQ57" s="27">
        <v>0</v>
      </c>
      <c r="DS57" s="27">
        <v>1</v>
      </c>
      <c r="DT57" s="2" t="s">
        <v>1494</v>
      </c>
      <c r="DU57" s="27">
        <v>0</v>
      </c>
      <c r="DW57" s="27">
        <v>1</v>
      </c>
      <c r="DX57" t="s">
        <v>1495</v>
      </c>
      <c r="DY57" s="27">
        <v>0</v>
      </c>
      <c r="EA57" s="27">
        <v>0</v>
      </c>
      <c r="EC57" s="27">
        <v>1</v>
      </c>
      <c r="ED57" s="2" t="s">
        <v>1496</v>
      </c>
      <c r="EE57" s="27">
        <v>1</v>
      </c>
      <c r="EF57" s="2" t="s">
        <v>1497</v>
      </c>
      <c r="EG57" s="27">
        <v>0</v>
      </c>
      <c r="EI57" s="27">
        <v>0</v>
      </c>
      <c r="EK57">
        <v>1</v>
      </c>
      <c r="EM57" t="s">
        <v>1493</v>
      </c>
      <c r="EN57" s="27">
        <v>0</v>
      </c>
      <c r="EO57" t="s">
        <v>242</v>
      </c>
      <c r="EP57" t="s">
        <v>242</v>
      </c>
      <c r="ES57" t="s">
        <v>242</v>
      </c>
      <c r="ET57" t="s">
        <v>242</v>
      </c>
      <c r="EV57" s="27">
        <v>0</v>
      </c>
      <c r="EW57" t="s">
        <v>242</v>
      </c>
      <c r="EY57" s="27">
        <v>0</v>
      </c>
      <c r="EZ57" t="s">
        <v>242</v>
      </c>
      <c r="FB57" s="27">
        <v>0</v>
      </c>
      <c r="FC57" t="s">
        <v>242</v>
      </c>
      <c r="FE57" s="27">
        <v>0</v>
      </c>
      <c r="FF57" t="s">
        <v>242</v>
      </c>
    </row>
    <row r="58" spans="1:163" ht="15" customHeight="1" x14ac:dyDescent="0.2">
      <c r="A58" s="10">
        <v>57</v>
      </c>
      <c r="B58">
        <v>57</v>
      </c>
      <c r="C58" s="1">
        <v>44588.614583333336</v>
      </c>
      <c r="D58" s="1">
        <v>44588.629861111112</v>
      </c>
      <c r="E58">
        <v>0</v>
      </c>
      <c r="F58" t="s">
        <v>438</v>
      </c>
      <c r="G58">
        <v>100</v>
      </c>
      <c r="H58">
        <v>1329</v>
      </c>
      <c r="I58">
        <v>1</v>
      </c>
      <c r="J58" s="1">
        <v>44588.629861111112</v>
      </c>
      <c r="K58" t="s">
        <v>1501</v>
      </c>
      <c r="L58" t="s">
        <v>242</v>
      </c>
      <c r="M58" t="s">
        <v>242</v>
      </c>
      <c r="N58" t="s">
        <v>1502</v>
      </c>
      <c r="O58" t="s">
        <v>1503</v>
      </c>
      <c r="P58">
        <v>34.037994380000001</v>
      </c>
      <c r="Q58">
        <v>-118.4543991</v>
      </c>
      <c r="R58" t="s">
        <v>245</v>
      </c>
      <c r="S58" t="s">
        <v>246</v>
      </c>
      <c r="T58" s="10" t="s">
        <v>1504</v>
      </c>
      <c r="U58" t="s">
        <v>1505</v>
      </c>
      <c r="V58">
        <v>410345102</v>
      </c>
      <c r="W58">
        <v>5651</v>
      </c>
      <c r="X58" s="10" t="s">
        <v>271</v>
      </c>
      <c r="Y58" s="10" t="s">
        <v>1130</v>
      </c>
      <c r="Z58" s="10">
        <v>2020</v>
      </c>
      <c r="AA58" s="10">
        <v>0</v>
      </c>
      <c r="AD58" s="10">
        <v>9</v>
      </c>
      <c r="AE58">
        <v>2</v>
      </c>
      <c r="AG58" t="s">
        <v>1506</v>
      </c>
      <c r="AH58" s="22">
        <v>1</v>
      </c>
      <c r="AI58" s="10">
        <v>9</v>
      </c>
      <c r="AJ58" s="22">
        <v>0</v>
      </c>
      <c r="AK58" s="10" t="s">
        <v>242</v>
      </c>
      <c r="AL58" s="22">
        <v>0</v>
      </c>
      <c r="AM58" s="10" t="s">
        <v>242</v>
      </c>
      <c r="AO58">
        <v>2</v>
      </c>
      <c r="AQ58" t="s">
        <v>1506</v>
      </c>
      <c r="AR58" s="22">
        <v>1</v>
      </c>
      <c r="AS58" s="10">
        <v>8</v>
      </c>
      <c r="AT58" s="21">
        <f t="shared" si="0"/>
        <v>88.888888888888886</v>
      </c>
      <c r="AU58" t="s">
        <v>242</v>
      </c>
      <c r="AX58" s="22">
        <v>1</v>
      </c>
      <c r="AY58" s="10">
        <v>8</v>
      </c>
      <c r="AZ58" s="21">
        <f t="shared" si="1"/>
        <v>88.888888888888886</v>
      </c>
      <c r="BA58">
        <v>2</v>
      </c>
      <c r="BC58" t="s">
        <v>1506</v>
      </c>
      <c r="BD58" s="22">
        <v>1</v>
      </c>
      <c r="BE58" s="10">
        <v>8.4</v>
      </c>
      <c r="BF58" s="10" t="s">
        <v>1184</v>
      </c>
      <c r="BG58">
        <v>2</v>
      </c>
      <c r="BI58" t="s">
        <v>1506</v>
      </c>
      <c r="BJ58" s="22">
        <v>1</v>
      </c>
      <c r="BK58">
        <v>2</v>
      </c>
      <c r="BM58" t="s">
        <v>1506</v>
      </c>
      <c r="BN58" s="22">
        <v>1</v>
      </c>
      <c r="BO58" s="10">
        <v>3</v>
      </c>
      <c r="BP58" s="21">
        <f t="shared" si="2"/>
        <v>33.333333333333329</v>
      </c>
      <c r="BQ58" s="10"/>
      <c r="BR58" s="10">
        <v>2</v>
      </c>
      <c r="BS58" s="10"/>
      <c r="BT58" s="10" t="s">
        <v>1506</v>
      </c>
      <c r="BU58" s="22">
        <v>1</v>
      </c>
      <c r="BV58" s="10">
        <v>2</v>
      </c>
      <c r="BW58" s="21">
        <f t="shared" si="3"/>
        <v>22.222222222222221</v>
      </c>
      <c r="BX58" s="10">
        <v>2</v>
      </c>
      <c r="BY58" s="10" t="s">
        <v>242</v>
      </c>
      <c r="BZ58" s="10"/>
      <c r="CA58" s="10"/>
      <c r="CB58" s="22">
        <v>0</v>
      </c>
      <c r="CC58" s="10"/>
      <c r="CD58" s="10" t="s">
        <v>242</v>
      </c>
      <c r="CE58" s="10" t="s">
        <v>242</v>
      </c>
      <c r="CF58" s="10"/>
      <c r="CG58" s="22">
        <v>0</v>
      </c>
      <c r="CH58" s="10"/>
      <c r="CI58" s="10" t="s">
        <v>242</v>
      </c>
      <c r="CJ58" s="10"/>
      <c r="CK58" s="10"/>
      <c r="CL58" s="22">
        <v>0</v>
      </c>
      <c r="CM58" s="22">
        <v>0</v>
      </c>
      <c r="CN58" s="10" t="s">
        <v>242</v>
      </c>
      <c r="CO58" s="10" t="s">
        <v>242</v>
      </c>
      <c r="CP58" s="10" t="s">
        <v>242</v>
      </c>
      <c r="CQ58" s="10"/>
      <c r="CR58" s="10"/>
      <c r="CS58" s="22">
        <v>1</v>
      </c>
      <c r="CT58" s="10" t="s">
        <v>1507</v>
      </c>
      <c r="CU58" s="10" t="s">
        <v>242</v>
      </c>
      <c r="CV58" s="10"/>
      <c r="CW58" s="10"/>
      <c r="CX58" s="22">
        <v>1</v>
      </c>
      <c r="CY58" s="10">
        <v>98839</v>
      </c>
      <c r="CZ58" s="10">
        <v>2</v>
      </c>
      <c r="DA58" s="10"/>
      <c r="DB58" s="22">
        <v>1</v>
      </c>
      <c r="DC58" s="10">
        <v>135480</v>
      </c>
      <c r="DD58" s="10">
        <v>2</v>
      </c>
      <c r="DE58" s="10">
        <v>163583</v>
      </c>
      <c r="DF58" s="10">
        <v>2</v>
      </c>
      <c r="DG58" s="10" t="s">
        <v>242</v>
      </c>
      <c r="DH58" s="10" t="s">
        <v>242</v>
      </c>
      <c r="DI58" s="10"/>
      <c r="DJ58" s="22">
        <v>1</v>
      </c>
      <c r="DK58" s="10">
        <v>3687452</v>
      </c>
      <c r="DL58" s="10">
        <v>2</v>
      </c>
      <c r="DM58" s="10"/>
      <c r="DN58" s="10">
        <v>2</v>
      </c>
      <c r="DO58" s="10"/>
      <c r="DP58" s="10" t="s">
        <v>1508</v>
      </c>
      <c r="DQ58" s="27">
        <v>1</v>
      </c>
      <c r="DR58" t="s">
        <v>1509</v>
      </c>
      <c r="DS58" s="27">
        <v>1</v>
      </c>
      <c r="DT58" t="s">
        <v>1510</v>
      </c>
      <c r="DU58" s="27">
        <v>1</v>
      </c>
      <c r="DV58" t="s">
        <v>1511</v>
      </c>
      <c r="DW58" s="27">
        <v>1</v>
      </c>
      <c r="DX58" t="s">
        <v>1512</v>
      </c>
      <c r="DY58" s="27">
        <v>1</v>
      </c>
      <c r="DZ58" t="s">
        <v>1513</v>
      </c>
      <c r="EA58" s="27">
        <v>1</v>
      </c>
      <c r="EB58" t="s">
        <v>1514</v>
      </c>
      <c r="EC58" s="27">
        <v>1</v>
      </c>
      <c r="ED58" t="s">
        <v>1515</v>
      </c>
      <c r="EE58" s="27">
        <v>1</v>
      </c>
      <c r="EF58" t="s">
        <v>1516</v>
      </c>
      <c r="EG58" s="27">
        <v>1</v>
      </c>
      <c r="EI58" s="27">
        <v>1</v>
      </c>
      <c r="EJ58" s="2" t="s">
        <v>1517</v>
      </c>
      <c r="EK58">
        <v>2</v>
      </c>
      <c r="EM58" t="s">
        <v>1518</v>
      </c>
      <c r="EN58" s="22">
        <v>0</v>
      </c>
      <c r="EO58" s="10" t="s">
        <v>242</v>
      </c>
      <c r="EP58" s="10" t="s">
        <v>242</v>
      </c>
      <c r="EQ58" s="10"/>
      <c r="ER58" s="10"/>
      <c r="ES58" s="10" t="s">
        <v>242</v>
      </c>
      <c r="ET58" s="10" t="s">
        <v>242</v>
      </c>
      <c r="EU58" s="10"/>
      <c r="EV58" s="22">
        <v>1</v>
      </c>
      <c r="EW58" s="10">
        <v>9172.7999999999993</v>
      </c>
      <c r="EX58" s="10"/>
      <c r="EY58" s="22">
        <v>1</v>
      </c>
      <c r="EZ58" s="10">
        <v>0</v>
      </c>
      <c r="FA58" s="10"/>
      <c r="FB58" s="22">
        <v>1</v>
      </c>
      <c r="FC58" s="10">
        <v>920.1</v>
      </c>
      <c r="FD58" s="10"/>
      <c r="FE58" s="22">
        <v>0</v>
      </c>
      <c r="FF58" s="10" t="s">
        <v>242</v>
      </c>
      <c r="FG58" s="10"/>
    </row>
    <row r="59" spans="1:163" ht="15" hidden="1" customHeight="1" x14ac:dyDescent="0.2">
      <c r="A59">
        <v>58</v>
      </c>
      <c r="B59">
        <v>58</v>
      </c>
      <c r="C59" s="1">
        <v>44588.640277777777</v>
      </c>
      <c r="D59" s="1">
        <v>44588.757638888892</v>
      </c>
      <c r="E59">
        <v>0</v>
      </c>
      <c r="F59" t="s">
        <v>1099</v>
      </c>
      <c r="G59">
        <v>100</v>
      </c>
      <c r="H59">
        <v>10133</v>
      </c>
      <c r="I59">
        <v>1</v>
      </c>
      <c r="J59" s="1">
        <v>44588.757638888892</v>
      </c>
      <c r="K59" t="s">
        <v>1526</v>
      </c>
      <c r="L59" t="s">
        <v>242</v>
      </c>
      <c r="M59" t="s">
        <v>242</v>
      </c>
      <c r="N59" t="s">
        <v>1527</v>
      </c>
      <c r="O59" t="s">
        <v>1528</v>
      </c>
      <c r="P59">
        <v>34.037994380000001</v>
      </c>
      <c r="Q59">
        <v>-118.4543991</v>
      </c>
      <c r="R59" t="s">
        <v>245</v>
      </c>
      <c r="S59" t="s">
        <v>246</v>
      </c>
      <c r="T59" t="s">
        <v>1529</v>
      </c>
      <c r="U59" t="s">
        <v>1530</v>
      </c>
      <c r="V59" t="s">
        <v>1531</v>
      </c>
      <c r="W59">
        <v>4841</v>
      </c>
      <c r="X59" t="s">
        <v>1487</v>
      </c>
      <c r="Y59" t="s">
        <v>1488</v>
      </c>
      <c r="Z59">
        <v>2021</v>
      </c>
      <c r="AA59">
        <v>0</v>
      </c>
      <c r="AD59">
        <v>12</v>
      </c>
      <c r="AE59">
        <v>2</v>
      </c>
      <c r="AG59" t="s">
        <v>1532</v>
      </c>
      <c r="AH59" s="27">
        <v>1</v>
      </c>
      <c r="AI59">
        <v>5</v>
      </c>
      <c r="AJ59" s="27">
        <v>0</v>
      </c>
      <c r="AK59" t="s">
        <v>242</v>
      </c>
      <c r="AL59" s="27">
        <v>0</v>
      </c>
      <c r="AM59" t="s">
        <v>242</v>
      </c>
      <c r="AO59">
        <v>3</v>
      </c>
      <c r="AQ59" t="s">
        <v>1533</v>
      </c>
      <c r="AR59" s="27">
        <v>1</v>
      </c>
      <c r="AS59">
        <v>11</v>
      </c>
      <c r="AT59" s="21">
        <f t="shared" si="0"/>
        <v>91.666666666666657</v>
      </c>
      <c r="AU59">
        <v>3</v>
      </c>
      <c r="AW59" t="s">
        <v>1533</v>
      </c>
      <c r="AX59" s="27">
        <v>1</v>
      </c>
      <c r="AY59">
        <v>11</v>
      </c>
      <c r="AZ59" s="21">
        <f t="shared" si="1"/>
        <v>91.666666666666657</v>
      </c>
      <c r="BA59">
        <v>3</v>
      </c>
      <c r="BC59" t="s">
        <v>1533</v>
      </c>
      <c r="BD59" s="27">
        <v>1</v>
      </c>
      <c r="BG59">
        <v>3</v>
      </c>
      <c r="BI59" t="s">
        <v>1533</v>
      </c>
      <c r="BJ59" s="27">
        <v>1</v>
      </c>
      <c r="BK59">
        <v>3</v>
      </c>
      <c r="BM59" t="s">
        <v>1533</v>
      </c>
      <c r="BN59" s="27">
        <v>1</v>
      </c>
      <c r="BO59">
        <v>1</v>
      </c>
      <c r="BP59" s="21">
        <f t="shared" si="2"/>
        <v>8.3333333333333321</v>
      </c>
      <c r="BR59">
        <v>2</v>
      </c>
      <c r="BT59" t="s">
        <v>1534</v>
      </c>
      <c r="BU59" s="27">
        <v>1</v>
      </c>
      <c r="BV59">
        <v>1</v>
      </c>
      <c r="BW59" s="21">
        <f t="shared" si="3"/>
        <v>8.3333333333333321</v>
      </c>
      <c r="BX59">
        <v>2</v>
      </c>
      <c r="BY59">
        <v>2</v>
      </c>
      <c r="CA59" t="s">
        <v>1534</v>
      </c>
      <c r="CB59" s="27">
        <v>0</v>
      </c>
      <c r="CD59" t="s">
        <v>242</v>
      </c>
      <c r="CE59" t="s">
        <v>242</v>
      </c>
      <c r="CG59" s="27">
        <v>1</v>
      </c>
      <c r="CH59" s="2" t="s">
        <v>1535</v>
      </c>
      <c r="CI59">
        <v>2</v>
      </c>
      <c r="CK59" t="s">
        <v>1536</v>
      </c>
      <c r="CL59" s="27">
        <v>0</v>
      </c>
      <c r="CM59" s="27">
        <v>0</v>
      </c>
      <c r="CN59" t="s">
        <v>242</v>
      </c>
      <c r="CO59" t="s">
        <v>242</v>
      </c>
      <c r="CP59" t="s">
        <v>242</v>
      </c>
      <c r="CS59" s="27">
        <v>1</v>
      </c>
      <c r="CT59" s="2" t="s">
        <v>1537</v>
      </c>
      <c r="CU59">
        <v>2</v>
      </c>
      <c r="CW59" t="s">
        <v>1538</v>
      </c>
      <c r="CX59" s="27">
        <v>0</v>
      </c>
      <c r="CY59" t="s">
        <v>242</v>
      </c>
      <c r="CZ59" t="s">
        <v>242</v>
      </c>
      <c r="DB59" s="27">
        <v>0</v>
      </c>
      <c r="DC59" t="s">
        <v>242</v>
      </c>
      <c r="DD59" t="s">
        <v>242</v>
      </c>
      <c r="DF59" t="s">
        <v>242</v>
      </c>
      <c r="DG59" t="s">
        <v>242</v>
      </c>
      <c r="DH59" t="s">
        <v>242</v>
      </c>
      <c r="DJ59" s="27">
        <v>0</v>
      </c>
      <c r="DK59" t="s">
        <v>242</v>
      </c>
      <c r="DL59" t="s">
        <v>242</v>
      </c>
      <c r="DN59" t="s">
        <v>242</v>
      </c>
      <c r="DQ59" s="27">
        <v>0</v>
      </c>
      <c r="DS59" s="27">
        <v>0</v>
      </c>
      <c r="DU59" s="27">
        <v>0</v>
      </c>
      <c r="DW59" s="27">
        <v>1</v>
      </c>
      <c r="DX59" s="2" t="s">
        <v>1539</v>
      </c>
      <c r="DY59" s="27">
        <v>0</v>
      </c>
      <c r="EA59" s="27">
        <v>0</v>
      </c>
      <c r="EC59" s="27">
        <v>0</v>
      </c>
      <c r="EE59" s="27">
        <v>0</v>
      </c>
      <c r="EG59" s="27">
        <v>1</v>
      </c>
      <c r="EH59" t="s">
        <v>1540</v>
      </c>
      <c r="EI59" s="27">
        <v>1</v>
      </c>
      <c r="EJ59" s="2" t="s">
        <v>1541</v>
      </c>
      <c r="EK59">
        <v>2</v>
      </c>
      <c r="EM59" t="s">
        <v>1542</v>
      </c>
      <c r="EN59" s="27">
        <v>0</v>
      </c>
      <c r="EO59" t="s">
        <v>242</v>
      </c>
      <c r="EP59" t="s">
        <v>242</v>
      </c>
      <c r="ES59" t="s">
        <v>242</v>
      </c>
      <c r="ET59" t="s">
        <v>242</v>
      </c>
      <c r="EV59" s="27">
        <v>0</v>
      </c>
      <c r="EW59" t="s">
        <v>242</v>
      </c>
      <c r="EY59" s="27">
        <v>0</v>
      </c>
      <c r="EZ59" t="s">
        <v>242</v>
      </c>
      <c r="FB59" s="27">
        <v>0</v>
      </c>
      <c r="FC59" t="s">
        <v>242</v>
      </c>
      <c r="FE59" s="27">
        <v>0</v>
      </c>
      <c r="FF59" t="s">
        <v>242</v>
      </c>
    </row>
    <row r="60" spans="1:163" ht="15" hidden="1" customHeight="1" x14ac:dyDescent="0.2">
      <c r="A60">
        <v>59</v>
      </c>
      <c r="B60">
        <v>59</v>
      </c>
      <c r="C60" s="1">
        <v>44588.76458333333</v>
      </c>
      <c r="D60" s="1">
        <v>44588.85833333333</v>
      </c>
      <c r="E60">
        <v>0</v>
      </c>
      <c r="F60" t="s">
        <v>1099</v>
      </c>
      <c r="G60">
        <v>100</v>
      </c>
      <c r="H60">
        <v>8140</v>
      </c>
      <c r="I60">
        <v>1</v>
      </c>
      <c r="J60" s="1">
        <v>44588.85833333333</v>
      </c>
      <c r="K60" t="s">
        <v>1547</v>
      </c>
      <c r="L60" t="s">
        <v>242</v>
      </c>
      <c r="M60" t="s">
        <v>242</v>
      </c>
      <c r="N60" t="s">
        <v>1548</v>
      </c>
      <c r="O60" t="s">
        <v>1549</v>
      </c>
      <c r="P60">
        <v>34.037994380000001</v>
      </c>
      <c r="Q60">
        <v>-118.4543991</v>
      </c>
      <c r="R60" t="s">
        <v>245</v>
      </c>
      <c r="S60" t="s">
        <v>246</v>
      </c>
      <c r="T60" t="s">
        <v>1550</v>
      </c>
      <c r="U60" t="s">
        <v>1551</v>
      </c>
      <c r="V60">
        <v>264411505</v>
      </c>
      <c r="W60">
        <v>6798</v>
      </c>
      <c r="X60" t="s">
        <v>659</v>
      </c>
      <c r="Y60" t="s">
        <v>660</v>
      </c>
      <c r="Z60">
        <v>2020</v>
      </c>
      <c r="AA60">
        <v>0</v>
      </c>
      <c r="AD60">
        <v>13</v>
      </c>
      <c r="AE60">
        <v>1</v>
      </c>
      <c r="AG60" t="s">
        <v>1552</v>
      </c>
      <c r="AH60" s="27">
        <v>1</v>
      </c>
      <c r="AI60">
        <v>10</v>
      </c>
      <c r="AJ60" s="27">
        <v>1</v>
      </c>
      <c r="AK60">
        <v>4</v>
      </c>
      <c r="AL60" s="27">
        <v>1</v>
      </c>
      <c r="AM60">
        <v>9</v>
      </c>
      <c r="AO60">
        <v>3</v>
      </c>
      <c r="AQ60" t="s">
        <v>1553</v>
      </c>
      <c r="AR60" s="27">
        <v>1</v>
      </c>
      <c r="AS60">
        <v>12</v>
      </c>
      <c r="AT60" s="21">
        <f t="shared" si="0"/>
        <v>92.307692307692307</v>
      </c>
      <c r="AU60">
        <v>1</v>
      </c>
      <c r="AW60" t="s">
        <v>1552</v>
      </c>
      <c r="AX60" s="27">
        <v>1</v>
      </c>
      <c r="AY60">
        <v>12</v>
      </c>
      <c r="AZ60" s="21">
        <f t="shared" si="1"/>
        <v>92.307692307692307</v>
      </c>
      <c r="BA60">
        <v>1</v>
      </c>
      <c r="BC60" t="s">
        <v>1552</v>
      </c>
      <c r="BD60" s="27">
        <v>1</v>
      </c>
      <c r="BE60">
        <v>7.47</v>
      </c>
      <c r="BG60">
        <v>1</v>
      </c>
      <c r="BI60" t="s">
        <v>1552</v>
      </c>
      <c r="BJ60" s="27">
        <v>1</v>
      </c>
      <c r="BK60">
        <v>3</v>
      </c>
      <c r="BM60" t="s">
        <v>1553</v>
      </c>
      <c r="BN60" s="27">
        <v>1</v>
      </c>
      <c r="BO60">
        <v>4</v>
      </c>
      <c r="BP60" s="21">
        <f t="shared" si="2"/>
        <v>30.76923076923077</v>
      </c>
      <c r="BR60">
        <v>3</v>
      </c>
      <c r="BT60" t="s">
        <v>1553</v>
      </c>
      <c r="BU60" s="27">
        <v>1</v>
      </c>
      <c r="BV60">
        <v>6</v>
      </c>
      <c r="BW60" s="21">
        <f t="shared" si="3"/>
        <v>46.153846153846153</v>
      </c>
      <c r="BX60">
        <v>2</v>
      </c>
      <c r="BY60">
        <v>1</v>
      </c>
      <c r="CA60" t="s">
        <v>1552</v>
      </c>
      <c r="CB60" s="27">
        <v>0</v>
      </c>
      <c r="CD60" t="s">
        <v>242</v>
      </c>
      <c r="CE60" t="s">
        <v>242</v>
      </c>
      <c r="CG60" s="27">
        <v>0.5</v>
      </c>
      <c r="CH60" s="2" t="s">
        <v>1554</v>
      </c>
      <c r="CI60">
        <v>1</v>
      </c>
      <c r="CK60" t="s">
        <v>1552</v>
      </c>
      <c r="CL60" s="27">
        <v>0</v>
      </c>
      <c r="CM60" s="27">
        <v>0.5</v>
      </c>
      <c r="CN60">
        <v>100</v>
      </c>
      <c r="CO60" t="s">
        <v>242</v>
      </c>
      <c r="CP60" t="s">
        <v>242</v>
      </c>
      <c r="CS60" s="27">
        <v>1</v>
      </c>
      <c r="CT60" s="2" t="s">
        <v>1555</v>
      </c>
      <c r="CU60">
        <v>1</v>
      </c>
      <c r="CW60" t="s">
        <v>1552</v>
      </c>
      <c r="CX60" s="27">
        <v>0</v>
      </c>
      <c r="CY60" t="s">
        <v>242</v>
      </c>
      <c r="CZ60" t="s">
        <v>242</v>
      </c>
      <c r="DB60" s="27">
        <v>0</v>
      </c>
      <c r="DC60" t="s">
        <v>242</v>
      </c>
      <c r="DD60" t="s">
        <v>242</v>
      </c>
      <c r="DF60" t="s">
        <v>242</v>
      </c>
      <c r="DG60" t="s">
        <v>242</v>
      </c>
      <c r="DH60" t="s">
        <v>242</v>
      </c>
      <c r="DJ60" s="27">
        <v>0</v>
      </c>
      <c r="DK60" t="s">
        <v>242</v>
      </c>
      <c r="DL60" t="s">
        <v>242</v>
      </c>
      <c r="DN60" t="s">
        <v>242</v>
      </c>
      <c r="DQ60" s="27">
        <v>0</v>
      </c>
      <c r="DS60" s="27">
        <v>0</v>
      </c>
      <c r="DU60" s="27">
        <v>0</v>
      </c>
      <c r="DW60" s="27">
        <v>1</v>
      </c>
      <c r="DX60" s="2" t="s">
        <v>1556</v>
      </c>
      <c r="DY60" s="27">
        <v>0</v>
      </c>
      <c r="EA60" s="27">
        <v>0</v>
      </c>
      <c r="EC60" s="27">
        <v>0</v>
      </c>
      <c r="EE60" s="27">
        <v>0</v>
      </c>
      <c r="EG60" s="27">
        <v>1</v>
      </c>
      <c r="EH60" t="s">
        <v>1557</v>
      </c>
      <c r="EI60" s="27">
        <v>1</v>
      </c>
      <c r="EJ60" s="2" t="s">
        <v>1558</v>
      </c>
      <c r="EK60">
        <v>1</v>
      </c>
      <c r="EN60" s="27">
        <v>0</v>
      </c>
      <c r="EO60" t="s">
        <v>242</v>
      </c>
      <c r="EP60" t="s">
        <v>242</v>
      </c>
      <c r="ES60" t="s">
        <v>242</v>
      </c>
      <c r="ET60" t="s">
        <v>242</v>
      </c>
      <c r="EV60" s="27">
        <v>0</v>
      </c>
      <c r="EW60" t="s">
        <v>242</v>
      </c>
      <c r="EY60" s="27">
        <v>0</v>
      </c>
      <c r="EZ60" t="s">
        <v>242</v>
      </c>
      <c r="FB60" s="27">
        <v>0</v>
      </c>
      <c r="FC60" t="s">
        <v>242</v>
      </c>
      <c r="FE60" s="27">
        <v>0</v>
      </c>
      <c r="FF60" t="s">
        <v>242</v>
      </c>
    </row>
    <row r="61" spans="1:163" ht="15" customHeight="1" x14ac:dyDescent="0.2">
      <c r="A61">
        <v>60</v>
      </c>
      <c r="B61">
        <v>60</v>
      </c>
      <c r="C61" s="1">
        <v>44587.522916666669</v>
      </c>
      <c r="D61" s="1">
        <v>44592.601388888892</v>
      </c>
      <c r="E61">
        <v>0</v>
      </c>
      <c r="F61" t="s">
        <v>438</v>
      </c>
      <c r="G61">
        <v>100</v>
      </c>
      <c r="H61">
        <v>438761</v>
      </c>
      <c r="I61">
        <v>1</v>
      </c>
      <c r="J61" s="1">
        <v>44592.601388888892</v>
      </c>
      <c r="K61" t="s">
        <v>1563</v>
      </c>
      <c r="L61" t="s">
        <v>242</v>
      </c>
      <c r="M61" t="s">
        <v>242</v>
      </c>
      <c r="N61" t="s">
        <v>1564</v>
      </c>
      <c r="O61" t="s">
        <v>1565</v>
      </c>
      <c r="P61">
        <v>34.037994380000001</v>
      </c>
      <c r="Q61">
        <v>-118.4543991</v>
      </c>
      <c r="R61" t="s">
        <v>245</v>
      </c>
      <c r="S61" t="s">
        <v>246</v>
      </c>
      <c r="T61" t="s">
        <v>1566</v>
      </c>
      <c r="U61" t="s">
        <v>1567</v>
      </c>
      <c r="V61">
        <v>260003108</v>
      </c>
      <c r="W61">
        <v>3530</v>
      </c>
      <c r="X61" t="s">
        <v>476</v>
      </c>
      <c r="Y61" t="s">
        <v>1568</v>
      </c>
      <c r="Z61">
        <v>2020</v>
      </c>
      <c r="AA61">
        <v>1</v>
      </c>
      <c r="AB61">
        <v>15</v>
      </c>
      <c r="AD61">
        <v>10</v>
      </c>
      <c r="AE61">
        <v>3</v>
      </c>
      <c r="AG61" t="s">
        <v>1569</v>
      </c>
      <c r="AH61" s="27">
        <v>1</v>
      </c>
      <c r="AI61">
        <v>8</v>
      </c>
      <c r="AJ61" s="27">
        <v>0</v>
      </c>
      <c r="AK61" t="s">
        <v>242</v>
      </c>
      <c r="AL61" s="27">
        <v>0</v>
      </c>
      <c r="AM61" t="s">
        <v>242</v>
      </c>
      <c r="AO61">
        <v>3</v>
      </c>
      <c r="AQ61" t="s">
        <v>1569</v>
      </c>
      <c r="AR61" s="27">
        <v>1</v>
      </c>
      <c r="AS61">
        <v>9</v>
      </c>
      <c r="AT61" s="21">
        <f t="shared" si="0"/>
        <v>90</v>
      </c>
      <c r="AU61">
        <v>3</v>
      </c>
      <c r="AW61" t="s">
        <v>1569</v>
      </c>
      <c r="AX61" s="27">
        <v>1</v>
      </c>
      <c r="AY61">
        <v>9</v>
      </c>
      <c r="AZ61" s="21">
        <f t="shared" si="1"/>
        <v>90</v>
      </c>
      <c r="BA61">
        <v>3</v>
      </c>
      <c r="BC61" t="s">
        <v>1569</v>
      </c>
      <c r="BD61" s="27">
        <v>1</v>
      </c>
      <c r="BE61">
        <v>8.6</v>
      </c>
      <c r="BG61">
        <v>3</v>
      </c>
      <c r="BI61" t="s">
        <v>1569</v>
      </c>
      <c r="BJ61" s="27">
        <v>1</v>
      </c>
      <c r="BK61">
        <v>3</v>
      </c>
      <c r="BM61" t="s">
        <v>1569</v>
      </c>
      <c r="BN61" s="27">
        <v>1</v>
      </c>
      <c r="BO61">
        <v>3</v>
      </c>
      <c r="BP61" s="21">
        <f t="shared" si="2"/>
        <v>30</v>
      </c>
      <c r="BR61">
        <v>3</v>
      </c>
      <c r="BT61" t="s">
        <v>1569</v>
      </c>
      <c r="BU61" s="27">
        <v>1</v>
      </c>
      <c r="BV61">
        <v>1</v>
      </c>
      <c r="BW61" s="21">
        <f t="shared" si="3"/>
        <v>10</v>
      </c>
      <c r="BX61">
        <v>2</v>
      </c>
      <c r="BY61">
        <v>3</v>
      </c>
      <c r="CA61" t="s">
        <v>1569</v>
      </c>
      <c r="CB61" s="27">
        <v>0</v>
      </c>
      <c r="CD61" t="s">
        <v>242</v>
      </c>
      <c r="CE61" t="s">
        <v>242</v>
      </c>
      <c r="CG61" s="27">
        <v>1</v>
      </c>
      <c r="CH61" t="s">
        <v>1570</v>
      </c>
      <c r="CI61">
        <v>1</v>
      </c>
      <c r="CK61" t="s">
        <v>1571</v>
      </c>
      <c r="CL61" s="27">
        <v>0</v>
      </c>
      <c r="CM61" s="27">
        <v>0.5</v>
      </c>
      <c r="CN61">
        <v>100</v>
      </c>
      <c r="CO61">
        <v>100</v>
      </c>
      <c r="CP61" t="s">
        <v>242</v>
      </c>
      <c r="CS61" s="27">
        <v>1</v>
      </c>
      <c r="CT61" s="2" t="s">
        <v>1572</v>
      </c>
      <c r="CU61">
        <v>1</v>
      </c>
      <c r="CW61" t="s">
        <v>1573</v>
      </c>
      <c r="CX61" s="27">
        <v>1</v>
      </c>
      <c r="CY61">
        <v>39747</v>
      </c>
      <c r="CZ61">
        <v>2</v>
      </c>
      <c r="DB61" s="27">
        <v>1</v>
      </c>
      <c r="DC61" t="s">
        <v>242</v>
      </c>
      <c r="DD61" t="s">
        <v>242</v>
      </c>
      <c r="DE61">
        <v>92835</v>
      </c>
      <c r="DF61">
        <v>2</v>
      </c>
      <c r="DG61" t="s">
        <v>242</v>
      </c>
      <c r="DH61" t="s">
        <v>242</v>
      </c>
      <c r="DJ61" s="27">
        <v>1</v>
      </c>
      <c r="DK61">
        <v>16289876</v>
      </c>
      <c r="DL61">
        <v>2</v>
      </c>
      <c r="DN61">
        <v>4</v>
      </c>
      <c r="DP61" t="s">
        <v>1574</v>
      </c>
      <c r="DQ61" s="27">
        <v>1</v>
      </c>
      <c r="DR61" s="2" t="s">
        <v>1575</v>
      </c>
      <c r="DS61" s="27">
        <v>1</v>
      </c>
      <c r="DT61" s="2" t="s">
        <v>1576</v>
      </c>
      <c r="DU61" s="27">
        <v>1</v>
      </c>
      <c r="DV61" s="2" t="s">
        <v>1577</v>
      </c>
      <c r="DW61" s="27">
        <v>1</v>
      </c>
      <c r="DX61" s="2" t="s">
        <v>1578</v>
      </c>
      <c r="DY61" s="27">
        <v>1</v>
      </c>
      <c r="DZ61" s="2" t="s">
        <v>1579</v>
      </c>
      <c r="EA61" s="27">
        <v>1</v>
      </c>
      <c r="EB61" s="2" t="s">
        <v>1580</v>
      </c>
      <c r="EC61" s="27">
        <v>1</v>
      </c>
      <c r="ED61" s="2" t="s">
        <v>1581</v>
      </c>
      <c r="EE61" s="27">
        <v>1</v>
      </c>
      <c r="EF61" s="2" t="s">
        <v>1582</v>
      </c>
      <c r="EG61" s="27">
        <v>1</v>
      </c>
      <c r="EH61" s="2" t="s">
        <v>1583</v>
      </c>
      <c r="EI61" s="27">
        <v>1</v>
      </c>
      <c r="EJ61" s="2" t="s">
        <v>1584</v>
      </c>
      <c r="EK61">
        <v>4</v>
      </c>
      <c r="EM61" t="s">
        <v>1574</v>
      </c>
      <c r="EN61" s="27">
        <v>0</v>
      </c>
      <c r="EO61" t="s">
        <v>242</v>
      </c>
      <c r="EP61" t="s">
        <v>242</v>
      </c>
      <c r="ES61" t="s">
        <v>242</v>
      </c>
      <c r="ET61" t="s">
        <v>242</v>
      </c>
      <c r="EV61" s="27">
        <v>1</v>
      </c>
      <c r="EW61">
        <v>835</v>
      </c>
      <c r="EY61" s="27">
        <v>0</v>
      </c>
      <c r="EZ61" t="s">
        <v>242</v>
      </c>
      <c r="FB61" s="27">
        <v>1</v>
      </c>
      <c r="FC61">
        <v>412</v>
      </c>
      <c r="FE61" s="27">
        <v>1</v>
      </c>
      <c r="FF61">
        <v>12</v>
      </c>
    </row>
    <row r="62" spans="1:163" ht="15" customHeight="1" x14ac:dyDescent="0.2">
      <c r="A62" s="10">
        <v>61</v>
      </c>
      <c r="B62">
        <v>61</v>
      </c>
      <c r="C62" s="1">
        <v>44508.604861111111</v>
      </c>
      <c r="D62" s="1">
        <v>44592.623611111114</v>
      </c>
      <c r="E62">
        <v>0</v>
      </c>
      <c r="F62" t="s">
        <v>438</v>
      </c>
      <c r="G62">
        <v>100</v>
      </c>
      <c r="H62">
        <v>7259213</v>
      </c>
      <c r="I62">
        <v>1</v>
      </c>
      <c r="J62" s="1">
        <v>44592.623611111114</v>
      </c>
      <c r="K62" t="s">
        <v>1591</v>
      </c>
      <c r="L62" t="s">
        <v>242</v>
      </c>
      <c r="M62" t="s">
        <v>242</v>
      </c>
      <c r="N62" t="s">
        <v>1592</v>
      </c>
      <c r="O62" t="s">
        <v>1593</v>
      </c>
      <c r="P62">
        <v>34.037994380000001</v>
      </c>
      <c r="Q62">
        <v>-118.4543991</v>
      </c>
      <c r="R62" t="s">
        <v>245</v>
      </c>
      <c r="S62" t="s">
        <v>246</v>
      </c>
      <c r="T62" s="10" t="s">
        <v>1594</v>
      </c>
      <c r="U62" t="s">
        <v>1595</v>
      </c>
      <c r="V62" t="s">
        <v>1596</v>
      </c>
      <c r="W62">
        <v>7011</v>
      </c>
      <c r="X62" s="10" t="s">
        <v>271</v>
      </c>
      <c r="Y62" s="10" t="s">
        <v>1304</v>
      </c>
      <c r="Z62" s="10">
        <v>2020</v>
      </c>
      <c r="AA62" s="10">
        <v>0</v>
      </c>
      <c r="AD62" s="10">
        <v>10</v>
      </c>
      <c r="AE62">
        <v>2</v>
      </c>
      <c r="AG62" t="s">
        <v>1597</v>
      </c>
      <c r="AH62" s="22">
        <v>1</v>
      </c>
      <c r="AI62" s="10">
        <v>5</v>
      </c>
      <c r="AJ62" s="22">
        <v>1</v>
      </c>
      <c r="AK62" s="10">
        <v>1</v>
      </c>
      <c r="AL62" s="22">
        <v>1</v>
      </c>
      <c r="AM62" s="10">
        <v>3</v>
      </c>
      <c r="AO62">
        <v>2</v>
      </c>
      <c r="AQ62" t="s">
        <v>1597</v>
      </c>
      <c r="AR62" s="22">
        <v>1</v>
      </c>
      <c r="AS62" s="10">
        <v>9</v>
      </c>
      <c r="AT62" s="21">
        <f t="shared" si="0"/>
        <v>90</v>
      </c>
      <c r="AU62">
        <v>2</v>
      </c>
      <c r="AW62" t="s">
        <v>1598</v>
      </c>
      <c r="AX62" s="22">
        <v>1</v>
      </c>
      <c r="AY62" s="10">
        <v>8</v>
      </c>
      <c r="AZ62" s="21">
        <f t="shared" si="1"/>
        <v>80</v>
      </c>
      <c r="BA62" t="s">
        <v>242</v>
      </c>
      <c r="BD62" s="22">
        <v>1</v>
      </c>
      <c r="BE62" s="10">
        <v>8.3000000000000007</v>
      </c>
      <c r="BF62" s="10"/>
      <c r="BG62">
        <v>2</v>
      </c>
      <c r="BI62" t="s">
        <v>1597</v>
      </c>
      <c r="BJ62" s="22">
        <v>1</v>
      </c>
      <c r="BK62">
        <v>2</v>
      </c>
      <c r="BM62" t="s">
        <v>1597</v>
      </c>
      <c r="BN62" s="22">
        <v>1</v>
      </c>
      <c r="BO62" s="10">
        <v>4</v>
      </c>
      <c r="BP62" s="21">
        <f t="shared" si="2"/>
        <v>40</v>
      </c>
      <c r="BQ62" s="10"/>
      <c r="BR62" s="10">
        <v>2</v>
      </c>
      <c r="BS62" s="10"/>
      <c r="BT62" s="10" t="s">
        <v>1597</v>
      </c>
      <c r="BU62" s="22">
        <v>1</v>
      </c>
      <c r="BV62" s="10">
        <v>1</v>
      </c>
      <c r="BW62" s="21">
        <f t="shared" si="3"/>
        <v>10</v>
      </c>
      <c r="BX62" s="10">
        <v>2</v>
      </c>
      <c r="BY62" s="10">
        <v>2</v>
      </c>
      <c r="BZ62" s="10"/>
      <c r="CA62" s="10" t="s">
        <v>1597</v>
      </c>
      <c r="CB62" s="22">
        <v>0</v>
      </c>
      <c r="CC62" s="10"/>
      <c r="CD62" s="10" t="s">
        <v>242</v>
      </c>
      <c r="CE62" s="10" t="s">
        <v>242</v>
      </c>
      <c r="CF62" s="10"/>
      <c r="CG62" s="22">
        <v>1</v>
      </c>
      <c r="CH62" s="10" t="s">
        <v>1599</v>
      </c>
      <c r="CI62" s="10">
        <v>5</v>
      </c>
      <c r="CJ62" s="10" t="s">
        <v>1600</v>
      </c>
      <c r="CK62" s="10" t="s">
        <v>1601</v>
      </c>
      <c r="CL62" s="22">
        <v>1</v>
      </c>
      <c r="CM62" s="22">
        <v>0</v>
      </c>
      <c r="CN62" s="10" t="s">
        <v>242</v>
      </c>
      <c r="CO62" s="10" t="s">
        <v>242</v>
      </c>
      <c r="CP62" s="10" t="s">
        <v>242</v>
      </c>
      <c r="CQ62" s="10"/>
      <c r="CR62" s="10"/>
      <c r="CS62" s="22">
        <v>1</v>
      </c>
      <c r="CT62" s="10" t="s">
        <v>1602</v>
      </c>
      <c r="CU62" s="10">
        <v>1</v>
      </c>
      <c r="CV62" s="10"/>
      <c r="CW62" s="10" t="s">
        <v>1603</v>
      </c>
      <c r="CX62" s="22">
        <v>1</v>
      </c>
      <c r="CY62" s="10">
        <v>329570</v>
      </c>
      <c r="CZ62" s="10">
        <v>2</v>
      </c>
      <c r="DA62" s="10"/>
      <c r="DB62" s="22">
        <v>1</v>
      </c>
      <c r="DC62" s="10">
        <v>1388664</v>
      </c>
      <c r="DD62" s="10">
        <v>2</v>
      </c>
      <c r="DE62" s="12">
        <v>1419705</v>
      </c>
      <c r="DF62" s="10">
        <v>2</v>
      </c>
      <c r="DG62" s="10" t="s">
        <v>242</v>
      </c>
      <c r="DH62" s="10" t="s">
        <v>242</v>
      </c>
      <c r="DI62" s="10"/>
      <c r="DJ62" s="22">
        <v>1</v>
      </c>
      <c r="DK62" s="10">
        <v>3256344</v>
      </c>
      <c r="DL62" s="10">
        <v>2</v>
      </c>
      <c r="DM62" s="10"/>
      <c r="DN62" s="10">
        <v>1</v>
      </c>
      <c r="DO62" s="10"/>
      <c r="DP62" s="10" t="s">
        <v>1604</v>
      </c>
      <c r="DQ62" s="27">
        <v>1</v>
      </c>
      <c r="DR62" t="s">
        <v>1605</v>
      </c>
      <c r="DS62" s="27">
        <v>1</v>
      </c>
      <c r="DT62" t="s">
        <v>1606</v>
      </c>
      <c r="DU62" s="27">
        <v>1</v>
      </c>
      <c r="DV62" t="s">
        <v>1607</v>
      </c>
      <c r="DW62" s="27">
        <v>1</v>
      </c>
      <c r="DX62" s="2" t="s">
        <v>1608</v>
      </c>
      <c r="DY62" s="27">
        <v>1</v>
      </c>
      <c r="DZ62" t="s">
        <v>1609</v>
      </c>
      <c r="EA62" s="27">
        <v>1</v>
      </c>
      <c r="EB62" t="s">
        <v>1610</v>
      </c>
      <c r="EC62" s="27">
        <v>1</v>
      </c>
      <c r="ED62" t="s">
        <v>1610</v>
      </c>
      <c r="EE62" s="27">
        <v>1</v>
      </c>
      <c r="EF62" t="s">
        <v>1611</v>
      </c>
      <c r="EG62" s="27">
        <v>1</v>
      </c>
      <c r="EH62" t="s">
        <v>1612</v>
      </c>
      <c r="EI62" s="27">
        <v>1</v>
      </c>
      <c r="EJ62" t="s">
        <v>1613</v>
      </c>
      <c r="EK62">
        <v>4</v>
      </c>
      <c r="EM62" t="s">
        <v>1614</v>
      </c>
      <c r="EN62" s="22">
        <v>0</v>
      </c>
      <c r="EO62" s="10" t="s">
        <v>242</v>
      </c>
      <c r="EP62" s="10" t="s">
        <v>242</v>
      </c>
      <c r="EQ62" s="10"/>
      <c r="ER62" s="10"/>
      <c r="ES62" s="10" t="s">
        <v>242</v>
      </c>
      <c r="ET62" s="10" t="s">
        <v>242</v>
      </c>
      <c r="EU62" s="10"/>
      <c r="EV62" s="22">
        <v>1</v>
      </c>
      <c r="EW62" s="10">
        <v>105841</v>
      </c>
      <c r="EX62" s="10"/>
      <c r="EY62" s="22">
        <v>0</v>
      </c>
      <c r="EZ62" s="10" t="s">
        <v>242</v>
      </c>
      <c r="FA62" s="10"/>
      <c r="FB62" s="22">
        <v>1</v>
      </c>
      <c r="FC62" s="10">
        <v>26460</v>
      </c>
      <c r="FD62" s="10"/>
      <c r="FE62" s="22">
        <v>1</v>
      </c>
      <c r="FF62" s="10">
        <v>37</v>
      </c>
      <c r="FG62" s="10"/>
    </row>
    <row r="63" spans="1:163" ht="15" customHeight="1" x14ac:dyDescent="0.2">
      <c r="A63">
        <v>62</v>
      </c>
      <c r="B63">
        <v>62</v>
      </c>
      <c r="C63" s="1">
        <v>44592.589583333334</v>
      </c>
      <c r="D63" s="1">
        <v>44592.743750000001</v>
      </c>
      <c r="E63">
        <v>0</v>
      </c>
      <c r="F63" t="s">
        <v>1099</v>
      </c>
      <c r="G63">
        <v>100</v>
      </c>
      <c r="H63">
        <v>13288</v>
      </c>
      <c r="I63">
        <v>1</v>
      </c>
      <c r="J63" s="1">
        <v>44592.743750000001</v>
      </c>
      <c r="K63" t="s">
        <v>1624</v>
      </c>
      <c r="L63" t="s">
        <v>242</v>
      </c>
      <c r="M63" t="s">
        <v>242</v>
      </c>
      <c r="N63" t="s">
        <v>1625</v>
      </c>
      <c r="O63" t="s">
        <v>1626</v>
      </c>
      <c r="P63">
        <v>34.037994380000001</v>
      </c>
      <c r="Q63">
        <v>-118.4543991</v>
      </c>
      <c r="R63" t="s">
        <v>245</v>
      </c>
      <c r="S63" t="s">
        <v>246</v>
      </c>
      <c r="T63" t="s">
        <v>1627</v>
      </c>
      <c r="U63" t="s">
        <v>1628</v>
      </c>
      <c r="V63">
        <v>233331107</v>
      </c>
      <c r="W63">
        <v>4911</v>
      </c>
      <c r="X63" t="s">
        <v>490</v>
      </c>
      <c r="Y63" t="s">
        <v>1010</v>
      </c>
      <c r="Z63">
        <v>2021</v>
      </c>
      <c r="AA63">
        <v>0</v>
      </c>
      <c r="AD63">
        <v>12</v>
      </c>
      <c r="AE63">
        <v>3</v>
      </c>
      <c r="AG63" t="s">
        <v>1629</v>
      </c>
      <c r="AH63" s="27">
        <v>1</v>
      </c>
      <c r="AI63">
        <v>12</v>
      </c>
      <c r="AJ63" s="27">
        <v>1</v>
      </c>
      <c r="AK63">
        <v>9</v>
      </c>
      <c r="AL63" s="27">
        <v>1</v>
      </c>
      <c r="AM63">
        <v>12</v>
      </c>
      <c r="AN63" t="s">
        <v>1630</v>
      </c>
      <c r="AO63">
        <v>3</v>
      </c>
      <c r="AQ63" t="s">
        <v>1629</v>
      </c>
      <c r="AR63" s="27">
        <v>1</v>
      </c>
      <c r="AS63">
        <v>10</v>
      </c>
      <c r="AT63" s="21">
        <f t="shared" si="0"/>
        <v>83.333333333333343</v>
      </c>
      <c r="AU63">
        <v>3</v>
      </c>
      <c r="AW63" t="s">
        <v>1629</v>
      </c>
      <c r="AX63" s="27">
        <v>1</v>
      </c>
      <c r="AY63">
        <v>10</v>
      </c>
      <c r="AZ63" s="21">
        <f t="shared" si="1"/>
        <v>83.333333333333343</v>
      </c>
      <c r="BA63">
        <v>3</v>
      </c>
      <c r="BC63" t="s">
        <v>1629</v>
      </c>
      <c r="BD63" s="27">
        <v>1</v>
      </c>
      <c r="BG63">
        <v>3</v>
      </c>
      <c r="BI63" t="s">
        <v>1629</v>
      </c>
      <c r="BJ63" s="27">
        <v>1</v>
      </c>
      <c r="BK63">
        <v>3</v>
      </c>
      <c r="BM63" t="s">
        <v>1629</v>
      </c>
      <c r="BN63" s="27">
        <v>1</v>
      </c>
      <c r="BO63" t="s">
        <v>242</v>
      </c>
      <c r="BP63" s="21" t="s">
        <v>242</v>
      </c>
      <c r="BQ63">
        <v>3</v>
      </c>
      <c r="BR63">
        <v>1</v>
      </c>
      <c r="BT63" t="s">
        <v>1631</v>
      </c>
      <c r="BU63" s="27">
        <v>1</v>
      </c>
      <c r="BV63">
        <v>2</v>
      </c>
      <c r="BW63" s="21">
        <f t="shared" si="3"/>
        <v>16.666666666666664</v>
      </c>
      <c r="BX63">
        <v>2</v>
      </c>
      <c r="BY63">
        <v>3</v>
      </c>
      <c r="CA63" t="s">
        <v>1629</v>
      </c>
      <c r="CB63" s="27">
        <v>0</v>
      </c>
      <c r="CD63" t="s">
        <v>242</v>
      </c>
      <c r="CE63" t="s">
        <v>242</v>
      </c>
      <c r="CG63" s="27">
        <v>1</v>
      </c>
      <c r="CH63" s="2" t="s">
        <v>1632</v>
      </c>
      <c r="CI63">
        <v>1</v>
      </c>
      <c r="CK63" t="s">
        <v>1633</v>
      </c>
      <c r="CL63" s="27">
        <v>1</v>
      </c>
      <c r="CM63" s="27">
        <v>0</v>
      </c>
      <c r="CN63" t="s">
        <v>242</v>
      </c>
      <c r="CO63" t="s">
        <v>242</v>
      </c>
      <c r="CP63" t="s">
        <v>242</v>
      </c>
      <c r="CS63" s="27">
        <v>1</v>
      </c>
      <c r="CT63" s="2" t="s">
        <v>1634</v>
      </c>
      <c r="CU63">
        <v>1</v>
      </c>
      <c r="CW63" t="s">
        <v>1635</v>
      </c>
      <c r="CX63" s="27">
        <v>1</v>
      </c>
      <c r="CY63">
        <v>24558180</v>
      </c>
      <c r="CZ63">
        <v>2</v>
      </c>
      <c r="DB63" s="27">
        <v>1</v>
      </c>
      <c r="DC63" t="s">
        <v>242</v>
      </c>
      <c r="DD63" t="s">
        <v>242</v>
      </c>
      <c r="DE63">
        <v>279000</v>
      </c>
      <c r="DF63">
        <v>2</v>
      </c>
      <c r="DG63" t="s">
        <v>242</v>
      </c>
      <c r="DH63" t="s">
        <v>242</v>
      </c>
      <c r="DJ63" s="27">
        <v>1</v>
      </c>
      <c r="DK63">
        <v>20340773</v>
      </c>
      <c r="DL63">
        <v>2</v>
      </c>
      <c r="DN63">
        <v>4</v>
      </c>
      <c r="DP63" t="s">
        <v>1636</v>
      </c>
      <c r="DQ63" s="27">
        <v>1</v>
      </c>
      <c r="DR63" t="s">
        <v>1637</v>
      </c>
      <c r="DS63" s="27">
        <v>1</v>
      </c>
      <c r="DT63" s="2" t="s">
        <v>1638</v>
      </c>
      <c r="DU63" s="27">
        <v>1</v>
      </c>
      <c r="DV63" s="2" t="s">
        <v>1639</v>
      </c>
      <c r="DW63" s="27">
        <v>1</v>
      </c>
      <c r="DX63" s="2" t="s">
        <v>1640</v>
      </c>
      <c r="DY63" s="27">
        <v>1</v>
      </c>
      <c r="DZ63" t="s">
        <v>1641</v>
      </c>
      <c r="EA63" s="27">
        <v>1</v>
      </c>
      <c r="EB63" t="s">
        <v>1642</v>
      </c>
      <c r="EC63" s="27">
        <v>1</v>
      </c>
      <c r="ED63" t="s">
        <v>1642</v>
      </c>
      <c r="EE63" s="27">
        <v>1</v>
      </c>
      <c r="EF63" t="s">
        <v>1642</v>
      </c>
      <c r="EG63" s="27">
        <v>1</v>
      </c>
      <c r="EH63" t="s">
        <v>1643</v>
      </c>
      <c r="EI63" s="27">
        <v>1</v>
      </c>
      <c r="EJ63" s="2" t="s">
        <v>1644</v>
      </c>
      <c r="EK63">
        <v>4</v>
      </c>
      <c r="EM63" t="s">
        <v>1636</v>
      </c>
      <c r="EN63" s="27">
        <v>0.5</v>
      </c>
      <c r="EO63" t="s">
        <v>242</v>
      </c>
      <c r="EP63">
        <v>265.47399999999999</v>
      </c>
      <c r="ES63">
        <v>1</v>
      </c>
      <c r="ET63" t="s">
        <v>242</v>
      </c>
      <c r="EU63" t="s">
        <v>1635</v>
      </c>
      <c r="EV63" s="27">
        <v>1</v>
      </c>
      <c r="EW63">
        <v>3672896</v>
      </c>
      <c r="EY63" s="27">
        <v>1</v>
      </c>
      <c r="EZ63">
        <v>0</v>
      </c>
      <c r="FB63" s="27">
        <v>1</v>
      </c>
      <c r="FC63">
        <v>59469</v>
      </c>
      <c r="FE63" s="27">
        <v>1</v>
      </c>
      <c r="FF63">
        <v>0</v>
      </c>
    </row>
    <row r="64" spans="1:163" ht="15" customHeight="1" x14ac:dyDescent="0.2">
      <c r="A64">
        <v>63</v>
      </c>
      <c r="B64">
        <v>63</v>
      </c>
      <c r="C64" s="1">
        <v>44593.663194444445</v>
      </c>
      <c r="D64" s="1">
        <v>44593.67291666667</v>
      </c>
      <c r="E64">
        <v>0</v>
      </c>
      <c r="F64" t="s">
        <v>438</v>
      </c>
      <c r="G64">
        <v>100</v>
      </c>
      <c r="H64">
        <v>844</v>
      </c>
      <c r="I64">
        <v>1</v>
      </c>
      <c r="J64" s="1">
        <v>44593.67291666667</v>
      </c>
      <c r="K64" t="s">
        <v>1651</v>
      </c>
      <c r="L64" t="s">
        <v>242</v>
      </c>
      <c r="M64" t="s">
        <v>242</v>
      </c>
      <c r="N64" t="s">
        <v>1652</v>
      </c>
      <c r="O64" t="s">
        <v>1653</v>
      </c>
      <c r="P64">
        <v>34.037994380000001</v>
      </c>
      <c r="Q64">
        <v>-118.4543991</v>
      </c>
      <c r="R64" t="s">
        <v>245</v>
      </c>
      <c r="S64" t="s">
        <v>246</v>
      </c>
      <c r="T64" t="s">
        <v>1654</v>
      </c>
      <c r="U64" t="s">
        <v>1655</v>
      </c>
      <c r="V64">
        <v>427866108</v>
      </c>
      <c r="W64">
        <v>5149</v>
      </c>
      <c r="X64" t="s">
        <v>326</v>
      </c>
      <c r="Y64" t="s">
        <v>942</v>
      </c>
      <c r="Z64">
        <v>2020</v>
      </c>
      <c r="AA64">
        <v>0</v>
      </c>
      <c r="AD64">
        <v>12</v>
      </c>
      <c r="AE64">
        <v>2</v>
      </c>
      <c r="AG64" t="s">
        <v>1656</v>
      </c>
      <c r="AH64" s="27">
        <v>1</v>
      </c>
      <c r="AI64">
        <v>6</v>
      </c>
      <c r="AJ64" s="27">
        <v>0</v>
      </c>
      <c r="AK64" t="s">
        <v>242</v>
      </c>
      <c r="AL64" s="27">
        <v>0</v>
      </c>
      <c r="AM64" t="s">
        <v>242</v>
      </c>
      <c r="AN64" t="s">
        <v>1657</v>
      </c>
      <c r="AO64">
        <v>2</v>
      </c>
      <c r="AQ64" t="s">
        <v>1656</v>
      </c>
      <c r="AR64" s="27">
        <v>1</v>
      </c>
      <c r="AS64">
        <v>11</v>
      </c>
      <c r="AT64" s="21">
        <f t="shared" si="0"/>
        <v>91.666666666666657</v>
      </c>
      <c r="AU64">
        <v>2</v>
      </c>
      <c r="AW64" t="s">
        <v>1658</v>
      </c>
      <c r="AX64" s="27">
        <v>1</v>
      </c>
      <c r="AY64">
        <v>11</v>
      </c>
      <c r="AZ64" s="21">
        <f t="shared" si="1"/>
        <v>91.666666666666657</v>
      </c>
      <c r="BA64">
        <v>2</v>
      </c>
      <c r="BC64" t="s">
        <v>1659</v>
      </c>
      <c r="BD64" s="27">
        <v>1</v>
      </c>
      <c r="BE64" t="s">
        <v>1660</v>
      </c>
      <c r="BF64" t="s">
        <v>1661</v>
      </c>
      <c r="BG64">
        <v>5</v>
      </c>
      <c r="BH64" t="s">
        <v>1662</v>
      </c>
      <c r="BI64" t="s">
        <v>1663</v>
      </c>
      <c r="BJ64" s="27">
        <v>1</v>
      </c>
      <c r="BK64">
        <v>2</v>
      </c>
      <c r="BM64" t="s">
        <v>1664</v>
      </c>
      <c r="BN64" s="27">
        <v>1</v>
      </c>
      <c r="BO64">
        <v>5</v>
      </c>
      <c r="BP64" s="21">
        <f t="shared" si="2"/>
        <v>41.666666666666671</v>
      </c>
      <c r="BQ64" t="s">
        <v>1184</v>
      </c>
      <c r="BR64">
        <v>1</v>
      </c>
      <c r="BT64" t="s">
        <v>1665</v>
      </c>
      <c r="BU64" s="27">
        <v>1</v>
      </c>
      <c r="BV64">
        <v>2</v>
      </c>
      <c r="BW64" s="21">
        <f t="shared" si="3"/>
        <v>16.666666666666664</v>
      </c>
      <c r="BX64">
        <v>1</v>
      </c>
      <c r="BY64">
        <v>1</v>
      </c>
      <c r="CA64" t="s">
        <v>1665</v>
      </c>
      <c r="CB64" s="27">
        <v>0</v>
      </c>
      <c r="CD64" t="s">
        <v>242</v>
      </c>
      <c r="CE64" t="s">
        <v>242</v>
      </c>
      <c r="CG64" s="27">
        <v>1</v>
      </c>
      <c r="CH64" t="s">
        <v>1666</v>
      </c>
      <c r="CI64">
        <v>1</v>
      </c>
      <c r="CK64" t="s">
        <v>1665</v>
      </c>
      <c r="CL64" s="27">
        <v>1</v>
      </c>
      <c r="CM64" s="27">
        <v>0</v>
      </c>
      <c r="CN64" t="s">
        <v>242</v>
      </c>
      <c r="CO64" t="s">
        <v>242</v>
      </c>
      <c r="CP64" t="s">
        <v>242</v>
      </c>
      <c r="CS64" s="27">
        <v>1</v>
      </c>
      <c r="CT64" t="s">
        <v>1667</v>
      </c>
      <c r="CU64">
        <v>2</v>
      </c>
      <c r="CW64" t="s">
        <v>1668</v>
      </c>
      <c r="CX64" s="27">
        <v>1</v>
      </c>
      <c r="CY64">
        <v>147224</v>
      </c>
      <c r="CZ64">
        <v>2</v>
      </c>
      <c r="DB64" s="27">
        <v>1</v>
      </c>
      <c r="DC64" t="s">
        <v>242</v>
      </c>
      <c r="DD64" t="s">
        <v>242</v>
      </c>
      <c r="DF64" t="s">
        <v>242</v>
      </c>
      <c r="DG64">
        <v>143616</v>
      </c>
      <c r="DH64">
        <v>2</v>
      </c>
      <c r="DJ64" s="27">
        <v>1</v>
      </c>
      <c r="DK64">
        <v>5762402</v>
      </c>
      <c r="DL64">
        <v>2</v>
      </c>
      <c r="DN64">
        <v>1</v>
      </c>
      <c r="DP64" t="s">
        <v>1665</v>
      </c>
      <c r="DQ64" s="27">
        <v>1</v>
      </c>
      <c r="DR64" t="s">
        <v>1669</v>
      </c>
      <c r="DS64" s="27">
        <v>1</v>
      </c>
      <c r="DT64" s="2" t="s">
        <v>1670</v>
      </c>
      <c r="DU64" s="27">
        <v>1</v>
      </c>
      <c r="DV64" t="s">
        <v>1671</v>
      </c>
      <c r="DW64" s="27">
        <v>1</v>
      </c>
      <c r="DX64" t="s">
        <v>1672</v>
      </c>
      <c r="DY64" s="27">
        <v>0</v>
      </c>
      <c r="EA64" s="27">
        <v>1</v>
      </c>
      <c r="EB64" t="s">
        <v>1673</v>
      </c>
      <c r="EC64" s="27">
        <v>1</v>
      </c>
      <c r="ED64" t="s">
        <v>1674</v>
      </c>
      <c r="EE64" s="27">
        <v>1</v>
      </c>
      <c r="EF64" t="s">
        <v>1675</v>
      </c>
      <c r="EG64" s="27">
        <v>1</v>
      </c>
      <c r="EH64" t="s">
        <v>1676</v>
      </c>
      <c r="EI64" s="27">
        <v>1</v>
      </c>
      <c r="EJ64" s="2" t="s">
        <v>1677</v>
      </c>
      <c r="EK64">
        <v>1</v>
      </c>
      <c r="EM64" t="s">
        <v>1665</v>
      </c>
      <c r="EN64" s="27">
        <v>0.5</v>
      </c>
      <c r="EO64" t="s">
        <v>242</v>
      </c>
      <c r="EP64">
        <v>119537</v>
      </c>
      <c r="ES64">
        <v>1</v>
      </c>
      <c r="ET64" t="s">
        <v>242</v>
      </c>
      <c r="EU64" t="s">
        <v>1665</v>
      </c>
      <c r="EV64" s="27">
        <v>1</v>
      </c>
      <c r="EW64">
        <v>5416.5</v>
      </c>
      <c r="EX64" t="s">
        <v>1678</v>
      </c>
      <c r="EY64" s="27">
        <v>0.5</v>
      </c>
      <c r="EZ64" t="s">
        <v>242</v>
      </c>
      <c r="FA64" t="s">
        <v>1679</v>
      </c>
      <c r="FB64" s="27">
        <v>1</v>
      </c>
      <c r="FC64">
        <v>872.9</v>
      </c>
      <c r="FD64" t="s">
        <v>1680</v>
      </c>
      <c r="FE64" s="27">
        <v>0.5</v>
      </c>
      <c r="FF64" t="s">
        <v>242</v>
      </c>
      <c r="FG64" t="s">
        <v>1679</v>
      </c>
    </row>
    <row r="65" spans="1:163" ht="15" customHeight="1" x14ac:dyDescent="0.2">
      <c r="A65">
        <v>64</v>
      </c>
      <c r="B65">
        <v>64</v>
      </c>
      <c r="C65" s="1">
        <v>44593.681944444441</v>
      </c>
      <c r="D65" s="1">
        <v>44593.950694444444</v>
      </c>
      <c r="E65">
        <v>0</v>
      </c>
      <c r="F65" t="s">
        <v>1099</v>
      </c>
      <c r="G65">
        <v>100</v>
      </c>
      <c r="H65">
        <v>23236</v>
      </c>
      <c r="I65">
        <v>1</v>
      </c>
      <c r="J65" s="1">
        <v>44593.950694444444</v>
      </c>
      <c r="K65" t="s">
        <v>1691</v>
      </c>
      <c r="L65" t="s">
        <v>242</v>
      </c>
      <c r="M65" t="s">
        <v>242</v>
      </c>
      <c r="N65" t="s">
        <v>1692</v>
      </c>
      <c r="O65" t="s">
        <v>1693</v>
      </c>
      <c r="P65">
        <v>34.037994380000001</v>
      </c>
      <c r="Q65">
        <v>-118.4543991</v>
      </c>
      <c r="R65" t="s">
        <v>245</v>
      </c>
      <c r="S65" t="s">
        <v>246</v>
      </c>
      <c r="T65" t="s">
        <v>1694</v>
      </c>
      <c r="U65" t="s">
        <v>1695</v>
      </c>
      <c r="V65" t="s">
        <v>1696</v>
      </c>
      <c r="W65">
        <v>8092</v>
      </c>
      <c r="X65" t="s">
        <v>350</v>
      </c>
      <c r="Y65" t="s">
        <v>351</v>
      </c>
      <c r="Z65">
        <v>2020</v>
      </c>
      <c r="AA65">
        <v>0</v>
      </c>
      <c r="AD65">
        <v>9</v>
      </c>
      <c r="AE65">
        <v>3</v>
      </c>
      <c r="AG65" t="s">
        <v>1697</v>
      </c>
      <c r="AH65" s="27">
        <v>1</v>
      </c>
      <c r="AI65">
        <v>7</v>
      </c>
      <c r="AJ65" s="27">
        <v>0</v>
      </c>
      <c r="AK65" t="s">
        <v>242</v>
      </c>
      <c r="AL65" s="27">
        <v>0</v>
      </c>
      <c r="AM65" t="s">
        <v>242</v>
      </c>
      <c r="AO65">
        <v>3</v>
      </c>
      <c r="AQ65" t="s">
        <v>1697</v>
      </c>
      <c r="AR65" s="27">
        <v>1</v>
      </c>
      <c r="AS65">
        <v>8</v>
      </c>
      <c r="AT65" s="21">
        <f t="shared" si="0"/>
        <v>88.888888888888886</v>
      </c>
      <c r="AU65">
        <v>3</v>
      </c>
      <c r="AW65" t="s">
        <v>1697</v>
      </c>
      <c r="AX65" s="27">
        <v>1</v>
      </c>
      <c r="AY65">
        <v>7</v>
      </c>
      <c r="AZ65" s="21">
        <f t="shared" si="1"/>
        <v>77.777777777777786</v>
      </c>
      <c r="BA65">
        <v>3</v>
      </c>
      <c r="BC65" t="s">
        <v>1697</v>
      </c>
      <c r="BD65" s="27">
        <v>1</v>
      </c>
      <c r="BE65">
        <v>8.1999999999999993</v>
      </c>
      <c r="BF65" t="s">
        <v>1697</v>
      </c>
      <c r="BG65">
        <v>3</v>
      </c>
      <c r="BJ65" s="27">
        <v>1</v>
      </c>
      <c r="BK65">
        <v>3</v>
      </c>
      <c r="BM65" t="s">
        <v>1697</v>
      </c>
      <c r="BN65" s="27">
        <v>1</v>
      </c>
      <c r="BO65">
        <v>4</v>
      </c>
      <c r="BP65" s="21">
        <f t="shared" si="2"/>
        <v>44.444444444444443</v>
      </c>
      <c r="BR65">
        <v>1</v>
      </c>
      <c r="BT65" t="s">
        <v>1698</v>
      </c>
      <c r="BU65" s="27">
        <v>1</v>
      </c>
      <c r="BV65">
        <v>3</v>
      </c>
      <c r="BW65" s="21">
        <f t="shared" si="3"/>
        <v>33.333333333333329</v>
      </c>
      <c r="BX65">
        <v>2</v>
      </c>
      <c r="BY65">
        <v>3</v>
      </c>
      <c r="CA65" t="s">
        <v>1698</v>
      </c>
      <c r="CB65" s="27">
        <v>0</v>
      </c>
      <c r="CD65" t="s">
        <v>242</v>
      </c>
      <c r="CE65" t="s">
        <v>242</v>
      </c>
      <c r="CG65" s="27">
        <v>1</v>
      </c>
      <c r="CH65" s="2" t="s">
        <v>1699</v>
      </c>
      <c r="CI65">
        <v>1</v>
      </c>
      <c r="CK65" t="s">
        <v>1700</v>
      </c>
      <c r="CL65" s="27">
        <v>0</v>
      </c>
      <c r="CM65" s="27">
        <v>0</v>
      </c>
      <c r="CN65" t="s">
        <v>242</v>
      </c>
      <c r="CO65" t="s">
        <v>242</v>
      </c>
      <c r="CP65" t="s">
        <v>242</v>
      </c>
      <c r="CS65" s="27">
        <v>0</v>
      </c>
      <c r="CU65" t="s">
        <v>242</v>
      </c>
      <c r="CX65" s="27">
        <v>1</v>
      </c>
      <c r="CY65">
        <v>60753</v>
      </c>
      <c r="CZ65">
        <v>2</v>
      </c>
      <c r="DB65" s="27">
        <v>1</v>
      </c>
      <c r="DC65">
        <v>161076</v>
      </c>
      <c r="DD65">
        <v>2</v>
      </c>
      <c r="DE65" s="5">
        <v>229252</v>
      </c>
      <c r="DF65">
        <v>2</v>
      </c>
      <c r="DG65" t="s">
        <v>242</v>
      </c>
      <c r="DH65" t="s">
        <v>242</v>
      </c>
      <c r="DJ65" s="27">
        <v>1</v>
      </c>
      <c r="DK65">
        <v>1316324</v>
      </c>
      <c r="DL65">
        <v>2</v>
      </c>
      <c r="DN65">
        <v>1</v>
      </c>
      <c r="DP65" t="s">
        <v>1698</v>
      </c>
      <c r="DQ65" s="27">
        <v>1</v>
      </c>
      <c r="DR65" t="s">
        <v>1701</v>
      </c>
      <c r="DS65" s="27">
        <v>1</v>
      </c>
      <c r="DT65" s="2" t="s">
        <v>1702</v>
      </c>
      <c r="DU65" s="27">
        <v>1</v>
      </c>
      <c r="DV65" s="2" t="s">
        <v>1703</v>
      </c>
      <c r="DW65" s="27">
        <v>1</v>
      </c>
      <c r="DX65" s="2" t="s">
        <v>1704</v>
      </c>
      <c r="DY65" s="27">
        <v>1</v>
      </c>
      <c r="DZ65" t="s">
        <v>1705</v>
      </c>
      <c r="EA65" s="27">
        <v>1</v>
      </c>
      <c r="EB65" s="2" t="s">
        <v>1706</v>
      </c>
      <c r="EC65" s="27">
        <v>1</v>
      </c>
      <c r="ED65" s="2" t="s">
        <v>1707</v>
      </c>
      <c r="EE65" s="27">
        <v>1</v>
      </c>
      <c r="EF65" t="s">
        <v>1708</v>
      </c>
      <c r="EG65" s="27">
        <v>1</v>
      </c>
      <c r="EH65" t="s">
        <v>1709</v>
      </c>
      <c r="EI65" s="27">
        <v>1</v>
      </c>
      <c r="EJ65" s="2" t="s">
        <v>1710</v>
      </c>
      <c r="EK65">
        <v>4</v>
      </c>
      <c r="EM65" t="s">
        <v>1711</v>
      </c>
      <c r="EN65" s="27">
        <v>0</v>
      </c>
      <c r="EO65" t="s">
        <v>242</v>
      </c>
      <c r="EP65" t="s">
        <v>242</v>
      </c>
      <c r="ES65" t="s">
        <v>242</v>
      </c>
      <c r="ET65" t="s">
        <v>242</v>
      </c>
      <c r="EV65" s="27">
        <v>0</v>
      </c>
      <c r="EW65" t="s">
        <v>242</v>
      </c>
      <c r="EY65" s="27">
        <v>0</v>
      </c>
      <c r="EZ65" t="s">
        <v>242</v>
      </c>
      <c r="FB65" s="27">
        <v>1</v>
      </c>
      <c r="FC65">
        <v>18836.79</v>
      </c>
      <c r="FD65" t="s">
        <v>1712</v>
      </c>
      <c r="FE65" s="27">
        <v>0</v>
      </c>
      <c r="FF65" t="s">
        <v>242</v>
      </c>
    </row>
    <row r="66" spans="1:163" ht="15" customHeight="1" x14ac:dyDescent="0.2">
      <c r="A66">
        <v>65</v>
      </c>
      <c r="B66">
        <v>65</v>
      </c>
      <c r="C66" s="1">
        <v>44594.588194444441</v>
      </c>
      <c r="D66" s="1">
        <v>44594.603472222225</v>
      </c>
      <c r="E66">
        <v>0</v>
      </c>
      <c r="F66" t="s">
        <v>438</v>
      </c>
      <c r="G66">
        <v>100</v>
      </c>
      <c r="H66">
        <v>1327</v>
      </c>
      <c r="I66">
        <v>1</v>
      </c>
      <c r="J66" s="1">
        <v>44594.603472222225</v>
      </c>
      <c r="K66" t="s">
        <v>1718</v>
      </c>
      <c r="L66" t="s">
        <v>242</v>
      </c>
      <c r="M66" t="s">
        <v>242</v>
      </c>
      <c r="N66" t="s">
        <v>1719</v>
      </c>
      <c r="O66" t="s">
        <v>1720</v>
      </c>
      <c r="P66">
        <v>34.037994380000001</v>
      </c>
      <c r="Q66">
        <v>-118.4543991</v>
      </c>
      <c r="R66" t="s">
        <v>245</v>
      </c>
      <c r="S66" t="s">
        <v>246</v>
      </c>
      <c r="T66" t="s">
        <v>1721</v>
      </c>
      <c r="U66" t="s">
        <v>1722</v>
      </c>
      <c r="V66">
        <v>487836108</v>
      </c>
      <c r="W66">
        <v>2099</v>
      </c>
      <c r="X66" t="s">
        <v>326</v>
      </c>
      <c r="Y66" t="s">
        <v>942</v>
      </c>
      <c r="Z66">
        <v>2020</v>
      </c>
      <c r="AA66">
        <v>0</v>
      </c>
      <c r="AD66">
        <v>12</v>
      </c>
      <c r="AE66">
        <v>2</v>
      </c>
      <c r="AG66" t="s">
        <v>1723</v>
      </c>
      <c r="AH66" s="27">
        <v>1</v>
      </c>
      <c r="AI66">
        <v>7</v>
      </c>
      <c r="AJ66" s="27">
        <v>0</v>
      </c>
      <c r="AK66" t="s">
        <v>242</v>
      </c>
      <c r="AL66" s="27">
        <v>0</v>
      </c>
      <c r="AM66" t="s">
        <v>242</v>
      </c>
      <c r="AN66" t="s">
        <v>1724</v>
      </c>
      <c r="AO66">
        <v>2</v>
      </c>
      <c r="AQ66" t="s">
        <v>1725</v>
      </c>
      <c r="AR66" s="27">
        <v>1</v>
      </c>
      <c r="AS66">
        <v>11</v>
      </c>
      <c r="AT66" s="21">
        <f t="shared" si="0"/>
        <v>91.666666666666657</v>
      </c>
      <c r="AU66" t="s">
        <v>242</v>
      </c>
      <c r="AX66" s="27">
        <v>1</v>
      </c>
      <c r="AY66">
        <v>11</v>
      </c>
      <c r="AZ66" s="21">
        <f t="shared" si="1"/>
        <v>91.666666666666657</v>
      </c>
      <c r="BA66" t="s">
        <v>242</v>
      </c>
      <c r="BD66" s="27">
        <v>1</v>
      </c>
      <c r="BE66">
        <v>5.4</v>
      </c>
      <c r="BG66">
        <v>2</v>
      </c>
      <c r="BI66" t="s">
        <v>1725</v>
      </c>
      <c r="BJ66" s="27">
        <v>1</v>
      </c>
      <c r="BK66">
        <v>2</v>
      </c>
      <c r="BM66" t="s">
        <v>1725</v>
      </c>
      <c r="BN66" s="27">
        <v>1</v>
      </c>
      <c r="BO66">
        <v>5</v>
      </c>
      <c r="BP66" s="21">
        <f t="shared" si="2"/>
        <v>41.666666666666671</v>
      </c>
      <c r="BQ66" t="s">
        <v>1726</v>
      </c>
      <c r="BR66">
        <v>2</v>
      </c>
      <c r="BT66" t="s">
        <v>1727</v>
      </c>
      <c r="BU66" s="27">
        <v>1</v>
      </c>
      <c r="BV66">
        <v>2</v>
      </c>
      <c r="BW66" s="21">
        <f t="shared" si="3"/>
        <v>16.666666666666664</v>
      </c>
      <c r="BX66">
        <v>2</v>
      </c>
      <c r="BY66">
        <v>2</v>
      </c>
      <c r="CA66" t="s">
        <v>1727</v>
      </c>
      <c r="CB66" s="27">
        <v>0</v>
      </c>
      <c r="CD66" t="s">
        <v>242</v>
      </c>
      <c r="CE66" t="s">
        <v>242</v>
      </c>
      <c r="CG66" s="27">
        <v>1</v>
      </c>
      <c r="CH66" t="s">
        <v>1728</v>
      </c>
      <c r="CI66">
        <v>2</v>
      </c>
      <c r="CK66" t="s">
        <v>1729</v>
      </c>
      <c r="CL66" s="27">
        <v>1</v>
      </c>
      <c r="CM66" s="27">
        <v>0</v>
      </c>
      <c r="CN66" t="s">
        <v>242</v>
      </c>
      <c r="CO66" t="s">
        <v>242</v>
      </c>
      <c r="CP66" t="s">
        <v>242</v>
      </c>
      <c r="CS66" s="27">
        <v>0</v>
      </c>
      <c r="CU66" t="s">
        <v>242</v>
      </c>
      <c r="CX66" s="27">
        <v>1</v>
      </c>
      <c r="CY66">
        <v>460000</v>
      </c>
      <c r="CZ66">
        <v>2</v>
      </c>
      <c r="DB66" s="27">
        <v>1</v>
      </c>
      <c r="DC66">
        <v>444000</v>
      </c>
      <c r="DD66">
        <v>2</v>
      </c>
      <c r="DE66">
        <v>588000</v>
      </c>
      <c r="DF66">
        <v>2</v>
      </c>
      <c r="DG66" t="s">
        <v>242</v>
      </c>
      <c r="DH66" t="s">
        <v>242</v>
      </c>
      <c r="DJ66" s="27">
        <v>1</v>
      </c>
      <c r="DK66">
        <v>6824000</v>
      </c>
      <c r="DL66">
        <v>2</v>
      </c>
      <c r="DN66">
        <v>2</v>
      </c>
      <c r="DP66" t="s">
        <v>1730</v>
      </c>
      <c r="DQ66" s="27">
        <v>1</v>
      </c>
      <c r="DR66" t="s">
        <v>1731</v>
      </c>
      <c r="DS66" s="27">
        <v>1</v>
      </c>
      <c r="DT66" t="s">
        <v>1732</v>
      </c>
      <c r="DU66" s="27">
        <v>1</v>
      </c>
      <c r="DV66" s="2" t="s">
        <v>1733</v>
      </c>
      <c r="DW66" s="27">
        <v>1</v>
      </c>
      <c r="DX66" s="2" t="s">
        <v>1734</v>
      </c>
      <c r="DY66" s="27">
        <v>0</v>
      </c>
      <c r="EA66" s="27">
        <v>1</v>
      </c>
      <c r="EB66" t="s">
        <v>1735</v>
      </c>
      <c r="EC66" s="27">
        <v>1</v>
      </c>
      <c r="ED66" t="s">
        <v>1736</v>
      </c>
      <c r="EE66" s="27">
        <v>1</v>
      </c>
      <c r="EF66" t="s">
        <v>1737</v>
      </c>
      <c r="EG66" s="27">
        <v>0</v>
      </c>
      <c r="EI66" s="27">
        <v>1</v>
      </c>
      <c r="EJ66" t="s">
        <v>1738</v>
      </c>
      <c r="EK66">
        <v>2</v>
      </c>
      <c r="EM66" t="s">
        <v>1739</v>
      </c>
      <c r="EN66" s="27">
        <v>0</v>
      </c>
      <c r="EO66" t="s">
        <v>242</v>
      </c>
      <c r="EP66" t="s">
        <v>242</v>
      </c>
      <c r="ES66" t="s">
        <v>242</v>
      </c>
      <c r="ET66" t="s">
        <v>242</v>
      </c>
      <c r="EV66" s="27">
        <v>0</v>
      </c>
      <c r="EW66" t="s">
        <v>242</v>
      </c>
      <c r="EY66" s="27">
        <v>0</v>
      </c>
      <c r="EZ66" t="s">
        <v>242</v>
      </c>
      <c r="FB66" s="27">
        <v>0</v>
      </c>
      <c r="FC66" t="s">
        <v>242</v>
      </c>
      <c r="FE66" s="27">
        <v>0</v>
      </c>
      <c r="FF66" t="s">
        <v>242</v>
      </c>
    </row>
    <row r="67" spans="1:163" ht="15" customHeight="1" x14ac:dyDescent="0.2">
      <c r="A67" s="10">
        <v>66</v>
      </c>
      <c r="B67">
        <v>66</v>
      </c>
      <c r="C67" s="1">
        <v>44594.605555555558</v>
      </c>
      <c r="D67" s="1">
        <v>44594.617361111108</v>
      </c>
      <c r="E67">
        <v>0</v>
      </c>
      <c r="F67" t="s">
        <v>438</v>
      </c>
      <c r="G67">
        <v>100</v>
      </c>
      <c r="H67">
        <v>995</v>
      </c>
      <c r="I67">
        <v>1</v>
      </c>
      <c r="J67" s="1">
        <v>44594.617361111108</v>
      </c>
      <c r="K67" t="s">
        <v>1749</v>
      </c>
      <c r="L67" t="s">
        <v>242</v>
      </c>
      <c r="M67" t="s">
        <v>242</v>
      </c>
      <c r="N67" t="s">
        <v>1750</v>
      </c>
      <c r="O67" t="s">
        <v>1751</v>
      </c>
      <c r="P67">
        <v>34.037994380000001</v>
      </c>
      <c r="Q67">
        <v>-118.4543991</v>
      </c>
      <c r="R67" t="s">
        <v>245</v>
      </c>
      <c r="S67" t="s">
        <v>246</v>
      </c>
      <c r="T67" s="10" t="s">
        <v>1752</v>
      </c>
      <c r="U67" t="s">
        <v>1753</v>
      </c>
      <c r="V67">
        <v>517834107</v>
      </c>
      <c r="W67">
        <v>5813</v>
      </c>
      <c r="X67" s="10" t="s">
        <v>271</v>
      </c>
      <c r="Y67" s="10" t="s">
        <v>1304</v>
      </c>
      <c r="Z67" s="10">
        <v>2020</v>
      </c>
      <c r="AA67" s="10">
        <v>0</v>
      </c>
      <c r="AD67" s="10">
        <v>11</v>
      </c>
      <c r="AE67">
        <v>1</v>
      </c>
      <c r="AG67" t="s">
        <v>1754</v>
      </c>
      <c r="AH67" s="22">
        <v>1</v>
      </c>
      <c r="AI67" s="10">
        <v>4</v>
      </c>
      <c r="AJ67" s="22">
        <v>0</v>
      </c>
      <c r="AK67" s="10" t="s">
        <v>242</v>
      </c>
      <c r="AL67" s="22">
        <v>0</v>
      </c>
      <c r="AM67" s="10" t="s">
        <v>242</v>
      </c>
      <c r="AN67" t="s">
        <v>1755</v>
      </c>
      <c r="AO67" t="s">
        <v>242</v>
      </c>
      <c r="AR67" s="22">
        <v>1</v>
      </c>
      <c r="AS67" s="10">
        <v>9</v>
      </c>
      <c r="AT67" s="21">
        <f t="shared" ref="AT67:AT130" si="4">AS67/AD67*100</f>
        <v>81.818181818181827</v>
      </c>
      <c r="AU67" t="s">
        <v>242</v>
      </c>
      <c r="AX67" s="22">
        <v>1</v>
      </c>
      <c r="AY67" s="10">
        <v>7</v>
      </c>
      <c r="AZ67" s="21">
        <f t="shared" ref="AZ67:AZ130" si="5">AY67/AD67*100</f>
        <v>63.636363636363633</v>
      </c>
      <c r="BA67">
        <v>1</v>
      </c>
      <c r="BC67" t="s">
        <v>1754</v>
      </c>
      <c r="BD67" s="22">
        <v>1</v>
      </c>
      <c r="BE67" s="10">
        <v>7</v>
      </c>
      <c r="BF67" s="10" t="s">
        <v>1756</v>
      </c>
      <c r="BG67">
        <v>1</v>
      </c>
      <c r="BI67" t="s">
        <v>1754</v>
      </c>
      <c r="BJ67" s="22">
        <v>1</v>
      </c>
      <c r="BK67">
        <v>1</v>
      </c>
      <c r="BM67" t="s">
        <v>1754</v>
      </c>
      <c r="BN67" s="22">
        <v>1</v>
      </c>
      <c r="BO67" s="10">
        <v>3</v>
      </c>
      <c r="BP67" s="21">
        <f t="shared" ref="BP67:BP130" si="6">BO67/AD67*100</f>
        <v>27.27272727272727</v>
      </c>
      <c r="BQ67" s="10"/>
      <c r="BR67" s="10">
        <v>1</v>
      </c>
      <c r="BS67" s="10"/>
      <c r="BT67" s="10" t="s">
        <v>1754</v>
      </c>
      <c r="BU67" s="22">
        <v>1</v>
      </c>
      <c r="BV67" s="10">
        <v>2</v>
      </c>
      <c r="BW67" s="21">
        <f t="shared" ref="BW67:BW130" si="7">BV67/AD67*100</f>
        <v>18.181818181818183</v>
      </c>
      <c r="BX67" s="10">
        <v>2</v>
      </c>
      <c r="BY67" s="10" t="s">
        <v>242</v>
      </c>
      <c r="BZ67" s="10"/>
      <c r="CA67" s="10"/>
      <c r="CB67" s="22">
        <v>0</v>
      </c>
      <c r="CC67" s="10"/>
      <c r="CD67" s="10" t="s">
        <v>242</v>
      </c>
      <c r="CE67" s="10" t="s">
        <v>242</v>
      </c>
      <c r="CF67" s="10"/>
      <c r="CG67" s="22">
        <v>1</v>
      </c>
      <c r="CH67" s="10" t="s">
        <v>1757</v>
      </c>
      <c r="CI67" s="10">
        <v>1</v>
      </c>
      <c r="CJ67" s="10"/>
      <c r="CK67" s="10" t="s">
        <v>1754</v>
      </c>
      <c r="CL67" s="22">
        <v>0</v>
      </c>
      <c r="CM67" s="22">
        <v>0.5</v>
      </c>
      <c r="CN67" s="10">
        <v>93</v>
      </c>
      <c r="CO67" s="10">
        <v>92</v>
      </c>
      <c r="CP67" s="10" t="s">
        <v>242</v>
      </c>
      <c r="CQ67" s="10" t="s">
        <v>1758</v>
      </c>
      <c r="CR67" s="10"/>
      <c r="CS67" s="22">
        <v>1</v>
      </c>
      <c r="CT67" s="10" t="s">
        <v>1758</v>
      </c>
      <c r="CU67" s="10">
        <v>1</v>
      </c>
      <c r="CV67" s="10"/>
      <c r="CW67" s="10" t="s">
        <v>1754</v>
      </c>
      <c r="CX67" s="22">
        <v>1</v>
      </c>
      <c r="CY67" s="10">
        <v>69255</v>
      </c>
      <c r="CZ67" s="10">
        <v>2</v>
      </c>
      <c r="DA67" s="10"/>
      <c r="DB67" s="22">
        <v>1</v>
      </c>
      <c r="DC67" s="10">
        <v>472501</v>
      </c>
      <c r="DD67" s="10">
        <v>2</v>
      </c>
      <c r="DE67" s="12">
        <v>586305</v>
      </c>
      <c r="DF67" s="10">
        <v>2</v>
      </c>
      <c r="DG67" s="10" t="s">
        <v>242</v>
      </c>
      <c r="DH67" s="10" t="s">
        <v>242</v>
      </c>
      <c r="DI67" s="10"/>
      <c r="DJ67" s="22">
        <v>1</v>
      </c>
      <c r="DK67" s="10">
        <v>306669</v>
      </c>
      <c r="DL67" s="10">
        <v>2</v>
      </c>
      <c r="DM67" s="10"/>
      <c r="DN67" s="10">
        <v>5</v>
      </c>
      <c r="DO67" s="10" t="s">
        <v>1759</v>
      </c>
      <c r="DP67" s="10" t="s">
        <v>1754</v>
      </c>
      <c r="DQ67" s="27">
        <v>1</v>
      </c>
      <c r="DR67" t="s">
        <v>1760</v>
      </c>
      <c r="DS67" s="27">
        <v>1</v>
      </c>
      <c r="DT67" s="2" t="s">
        <v>1761</v>
      </c>
      <c r="DU67" s="27">
        <v>1</v>
      </c>
      <c r="DV67" t="s">
        <v>1762</v>
      </c>
      <c r="DW67" s="27">
        <v>1</v>
      </c>
      <c r="DX67" t="s">
        <v>1763</v>
      </c>
      <c r="DY67" s="27">
        <v>0.5</v>
      </c>
      <c r="DZ67" t="s">
        <v>1764</v>
      </c>
      <c r="EA67" s="27">
        <v>1</v>
      </c>
      <c r="EB67" t="s">
        <v>1765</v>
      </c>
      <c r="EC67" s="27">
        <v>0</v>
      </c>
      <c r="EE67" s="27">
        <v>1</v>
      </c>
      <c r="EF67" t="s">
        <v>1766</v>
      </c>
      <c r="EG67" s="27">
        <v>1</v>
      </c>
      <c r="EH67" t="s">
        <v>1767</v>
      </c>
      <c r="EI67" s="27">
        <v>1</v>
      </c>
      <c r="EJ67" t="s">
        <v>1768</v>
      </c>
      <c r="EK67">
        <v>5</v>
      </c>
      <c r="EL67" t="s">
        <v>1769</v>
      </c>
      <c r="EM67" t="s">
        <v>1770</v>
      </c>
      <c r="EN67" s="22">
        <v>1</v>
      </c>
      <c r="EO67" s="10">
        <v>0</v>
      </c>
      <c r="EP67" s="10">
        <v>0</v>
      </c>
      <c r="EQ67" s="10"/>
      <c r="ER67" s="10"/>
      <c r="ES67" s="10">
        <v>1</v>
      </c>
      <c r="ET67" s="10" t="s">
        <v>242</v>
      </c>
      <c r="EU67" s="10" t="s">
        <v>1754</v>
      </c>
      <c r="EV67" s="22">
        <v>1</v>
      </c>
      <c r="EW67" s="10">
        <v>6955</v>
      </c>
      <c r="EX67" s="10"/>
      <c r="EY67" s="22">
        <v>0</v>
      </c>
      <c r="EZ67" s="10" t="s">
        <v>242</v>
      </c>
      <c r="FA67" s="10"/>
      <c r="FB67" s="22">
        <v>1</v>
      </c>
      <c r="FC67" s="10">
        <v>1402</v>
      </c>
      <c r="FD67" s="10"/>
      <c r="FE67" s="22">
        <v>0</v>
      </c>
      <c r="FF67" s="10" t="s">
        <v>242</v>
      </c>
      <c r="FG67" s="10"/>
    </row>
    <row r="68" spans="1:163" ht="15" customHeight="1" x14ac:dyDescent="0.2">
      <c r="A68">
        <v>67</v>
      </c>
      <c r="B68">
        <v>67</v>
      </c>
      <c r="C68" s="1">
        <v>44594.6875</v>
      </c>
      <c r="D68" s="1">
        <v>44594.913194444445</v>
      </c>
      <c r="E68">
        <v>0</v>
      </c>
      <c r="F68" t="s">
        <v>1099</v>
      </c>
      <c r="G68">
        <v>100</v>
      </c>
      <c r="H68">
        <v>19476</v>
      </c>
      <c r="I68">
        <v>1</v>
      </c>
      <c r="J68" s="1">
        <v>44594.913194444445</v>
      </c>
      <c r="K68" t="s">
        <v>1779</v>
      </c>
      <c r="L68" t="s">
        <v>242</v>
      </c>
      <c r="M68" t="s">
        <v>242</v>
      </c>
      <c r="N68" t="s">
        <v>1780</v>
      </c>
      <c r="O68" t="s">
        <v>1781</v>
      </c>
      <c r="P68">
        <v>34.037994380000001</v>
      </c>
      <c r="Q68">
        <v>-118.4543991</v>
      </c>
      <c r="R68" t="s">
        <v>245</v>
      </c>
      <c r="S68" t="s">
        <v>246</v>
      </c>
      <c r="T68" t="s">
        <v>1782</v>
      </c>
      <c r="U68" t="s">
        <v>1783</v>
      </c>
      <c r="V68">
        <v>209115104</v>
      </c>
      <c r="W68">
        <v>4911</v>
      </c>
      <c r="X68" t="s">
        <v>490</v>
      </c>
      <c r="Y68" t="s">
        <v>1010</v>
      </c>
      <c r="Z68">
        <v>2020</v>
      </c>
      <c r="AA68">
        <v>0</v>
      </c>
      <c r="AD68">
        <v>12</v>
      </c>
      <c r="AE68">
        <v>3</v>
      </c>
      <c r="AG68" t="s">
        <v>1784</v>
      </c>
      <c r="AH68" s="27">
        <v>1</v>
      </c>
      <c r="AI68">
        <v>5</v>
      </c>
      <c r="AJ68" s="27">
        <v>1</v>
      </c>
      <c r="AK68">
        <v>7</v>
      </c>
      <c r="AL68" s="27">
        <v>0</v>
      </c>
      <c r="AM68" t="s">
        <v>242</v>
      </c>
      <c r="AO68">
        <v>3</v>
      </c>
      <c r="AQ68" t="s">
        <v>1784</v>
      </c>
      <c r="AR68" s="27">
        <v>1</v>
      </c>
      <c r="AS68">
        <v>11</v>
      </c>
      <c r="AT68" s="21">
        <f t="shared" si="4"/>
        <v>91.666666666666657</v>
      </c>
      <c r="AU68">
        <v>3</v>
      </c>
      <c r="AW68" t="s">
        <v>1784</v>
      </c>
      <c r="AX68" s="27">
        <v>1</v>
      </c>
      <c r="AY68">
        <v>9</v>
      </c>
      <c r="AZ68" s="21">
        <f t="shared" si="5"/>
        <v>75</v>
      </c>
      <c r="BA68">
        <v>3</v>
      </c>
      <c r="BC68" t="s">
        <v>1784</v>
      </c>
      <c r="BD68" s="27">
        <v>1</v>
      </c>
      <c r="BF68" t="s">
        <v>1784</v>
      </c>
      <c r="BG68">
        <v>3</v>
      </c>
      <c r="BI68" t="s">
        <v>1784</v>
      </c>
      <c r="BJ68" s="27">
        <v>1</v>
      </c>
      <c r="BK68">
        <v>3</v>
      </c>
      <c r="BM68" t="s">
        <v>1784</v>
      </c>
      <c r="BN68" s="27">
        <v>1</v>
      </c>
      <c r="BO68">
        <v>3</v>
      </c>
      <c r="BP68" s="21">
        <f t="shared" si="6"/>
        <v>25</v>
      </c>
      <c r="BR68">
        <v>3</v>
      </c>
      <c r="BT68" t="s">
        <v>1784</v>
      </c>
      <c r="BU68" s="27">
        <v>1</v>
      </c>
      <c r="BV68">
        <v>3</v>
      </c>
      <c r="BW68" s="21">
        <f t="shared" si="7"/>
        <v>25</v>
      </c>
      <c r="BX68">
        <v>2</v>
      </c>
      <c r="BY68">
        <v>3</v>
      </c>
      <c r="CA68" t="s">
        <v>1784</v>
      </c>
      <c r="CB68" s="27">
        <v>0</v>
      </c>
      <c r="CD68" t="s">
        <v>242</v>
      </c>
      <c r="CE68" t="s">
        <v>242</v>
      </c>
      <c r="CG68" s="27">
        <v>0.5</v>
      </c>
      <c r="CH68" s="2" t="s">
        <v>1785</v>
      </c>
      <c r="CI68">
        <v>1</v>
      </c>
      <c r="CK68" t="s">
        <v>1786</v>
      </c>
      <c r="CL68" s="27">
        <v>0</v>
      </c>
      <c r="CM68" s="27">
        <v>0</v>
      </c>
      <c r="CN68" t="s">
        <v>242</v>
      </c>
      <c r="CO68" t="s">
        <v>242</v>
      </c>
      <c r="CP68" t="s">
        <v>242</v>
      </c>
      <c r="CS68" s="27">
        <v>1</v>
      </c>
      <c r="CT68" s="2" t="s">
        <v>1787</v>
      </c>
      <c r="CU68">
        <v>1</v>
      </c>
      <c r="CW68" t="s">
        <v>1786</v>
      </c>
      <c r="CX68" s="27">
        <v>1</v>
      </c>
      <c r="CY68">
        <v>2741000</v>
      </c>
      <c r="CZ68">
        <v>2</v>
      </c>
      <c r="DB68" s="27">
        <v>1</v>
      </c>
      <c r="DC68" t="s">
        <v>242</v>
      </c>
      <c r="DD68" t="s">
        <v>242</v>
      </c>
      <c r="DF68" t="s">
        <v>242</v>
      </c>
      <c r="DG68">
        <v>920000</v>
      </c>
      <c r="DH68">
        <v>2</v>
      </c>
      <c r="DJ68" s="27">
        <v>1</v>
      </c>
      <c r="DK68">
        <v>29500000</v>
      </c>
      <c r="DL68">
        <v>2</v>
      </c>
      <c r="DN68">
        <v>1</v>
      </c>
      <c r="DP68" t="s">
        <v>1786</v>
      </c>
      <c r="DQ68" s="27">
        <v>1</v>
      </c>
      <c r="DR68" s="2" t="s">
        <v>1788</v>
      </c>
      <c r="DS68" s="27">
        <v>1</v>
      </c>
      <c r="DT68" s="2" t="s">
        <v>1789</v>
      </c>
      <c r="DU68" s="27">
        <v>1</v>
      </c>
      <c r="DV68" s="2" t="s">
        <v>1790</v>
      </c>
      <c r="DW68" s="27">
        <v>1</v>
      </c>
      <c r="DX68" s="2" t="s">
        <v>1791</v>
      </c>
      <c r="DY68" s="27">
        <v>1</v>
      </c>
      <c r="DZ68" s="2" t="s">
        <v>1792</v>
      </c>
      <c r="EA68" s="27">
        <v>1</v>
      </c>
      <c r="EB68" s="2" t="s">
        <v>1793</v>
      </c>
      <c r="EC68" s="27">
        <v>1</v>
      </c>
      <c r="ED68" s="2" t="s">
        <v>1794</v>
      </c>
      <c r="EE68" s="27">
        <v>1</v>
      </c>
      <c r="EF68" s="2" t="s">
        <v>1795</v>
      </c>
      <c r="EG68" s="27">
        <v>1</v>
      </c>
      <c r="EH68" s="2" t="s">
        <v>1796</v>
      </c>
      <c r="EI68" s="27">
        <v>1</v>
      </c>
      <c r="EJ68" s="2" t="s">
        <v>1797</v>
      </c>
      <c r="EK68">
        <v>5</v>
      </c>
      <c r="EL68" t="s">
        <v>1798</v>
      </c>
      <c r="EM68" t="s">
        <v>1799</v>
      </c>
      <c r="EN68" s="27">
        <v>0</v>
      </c>
      <c r="EO68" t="s">
        <v>242</v>
      </c>
      <c r="EP68" t="s">
        <v>242</v>
      </c>
      <c r="ES68" t="s">
        <v>242</v>
      </c>
      <c r="ET68" t="s">
        <v>242</v>
      </c>
      <c r="EV68" s="27">
        <v>1</v>
      </c>
      <c r="EW68">
        <v>10409.882</v>
      </c>
      <c r="EX68" t="s">
        <v>1800</v>
      </c>
      <c r="EY68" s="27">
        <v>0</v>
      </c>
      <c r="EZ68" t="s">
        <v>242</v>
      </c>
      <c r="FB68" s="27">
        <v>1</v>
      </c>
      <c r="FC68">
        <v>7570.8239999999996</v>
      </c>
      <c r="FD68" t="s">
        <v>1801</v>
      </c>
      <c r="FE68" s="27">
        <v>0</v>
      </c>
      <c r="FF68" t="s">
        <v>242</v>
      </c>
    </row>
    <row r="69" spans="1:163" ht="15" customHeight="1" x14ac:dyDescent="0.2">
      <c r="A69">
        <v>68</v>
      </c>
      <c r="B69">
        <v>68</v>
      </c>
      <c r="C69" s="1">
        <v>44594.625694444447</v>
      </c>
      <c r="D69" s="1">
        <v>44598.505555555559</v>
      </c>
      <c r="E69">
        <v>0</v>
      </c>
      <c r="F69" t="s">
        <v>438</v>
      </c>
      <c r="G69">
        <v>100</v>
      </c>
      <c r="H69">
        <v>335251</v>
      </c>
      <c r="I69">
        <v>1</v>
      </c>
      <c r="J69" s="1">
        <v>44598.505555555559</v>
      </c>
      <c r="K69" t="s">
        <v>1806</v>
      </c>
      <c r="L69" t="s">
        <v>242</v>
      </c>
      <c r="M69" t="s">
        <v>242</v>
      </c>
      <c r="N69" t="s">
        <v>1807</v>
      </c>
      <c r="O69" t="s">
        <v>1808</v>
      </c>
      <c r="P69">
        <v>34.037994380000001</v>
      </c>
      <c r="Q69">
        <v>-118.4543991</v>
      </c>
      <c r="R69" t="s">
        <v>245</v>
      </c>
      <c r="S69" t="s">
        <v>246</v>
      </c>
      <c r="T69" t="s">
        <v>1809</v>
      </c>
      <c r="U69" t="s">
        <v>1810</v>
      </c>
      <c r="V69" t="s">
        <v>1811</v>
      </c>
      <c r="W69">
        <v>1311</v>
      </c>
      <c r="X69" t="s">
        <v>248</v>
      </c>
      <c r="Y69" t="s">
        <v>249</v>
      </c>
      <c r="Z69">
        <v>2021</v>
      </c>
      <c r="AA69">
        <v>0</v>
      </c>
      <c r="AD69">
        <v>11</v>
      </c>
      <c r="AE69">
        <v>1</v>
      </c>
      <c r="AG69" t="s">
        <v>1812</v>
      </c>
      <c r="AH69" s="27">
        <v>1</v>
      </c>
      <c r="AI69">
        <v>11</v>
      </c>
      <c r="AJ69" s="27">
        <v>0</v>
      </c>
      <c r="AK69" t="s">
        <v>242</v>
      </c>
      <c r="AL69" s="27">
        <v>1</v>
      </c>
      <c r="AM69">
        <v>11</v>
      </c>
      <c r="AN69" t="s">
        <v>1813</v>
      </c>
      <c r="AO69">
        <v>1</v>
      </c>
      <c r="AQ69" t="s">
        <v>1812</v>
      </c>
      <c r="AR69" s="27">
        <v>1</v>
      </c>
      <c r="AS69">
        <v>9</v>
      </c>
      <c r="AT69" s="21">
        <f t="shared" si="4"/>
        <v>81.818181818181827</v>
      </c>
      <c r="AU69">
        <v>3</v>
      </c>
      <c r="AW69" t="s">
        <v>1814</v>
      </c>
      <c r="AX69" s="27">
        <v>1</v>
      </c>
      <c r="AY69">
        <v>8</v>
      </c>
      <c r="AZ69" s="21">
        <f t="shared" si="5"/>
        <v>72.727272727272734</v>
      </c>
      <c r="BA69">
        <v>1</v>
      </c>
      <c r="BC69" t="s">
        <v>1812</v>
      </c>
      <c r="BD69" s="27">
        <v>1</v>
      </c>
      <c r="BE69">
        <v>4.3600000000000003</v>
      </c>
      <c r="BG69">
        <v>3</v>
      </c>
      <c r="BI69" t="s">
        <v>1814</v>
      </c>
      <c r="BJ69" s="27">
        <v>1</v>
      </c>
      <c r="BK69">
        <v>3</v>
      </c>
      <c r="BM69" t="s">
        <v>1814</v>
      </c>
      <c r="BN69" s="27">
        <v>1</v>
      </c>
      <c r="BO69">
        <v>3</v>
      </c>
      <c r="BP69" s="21">
        <f t="shared" si="6"/>
        <v>27.27272727272727</v>
      </c>
      <c r="BR69">
        <v>1</v>
      </c>
      <c r="BT69" t="s">
        <v>1812</v>
      </c>
      <c r="BU69" s="27">
        <v>1</v>
      </c>
      <c r="BV69">
        <v>1</v>
      </c>
      <c r="BW69" s="21">
        <f t="shared" si="7"/>
        <v>9.0909090909090917</v>
      </c>
      <c r="BX69">
        <v>2</v>
      </c>
      <c r="BY69">
        <v>1</v>
      </c>
      <c r="CA69" t="s">
        <v>1812</v>
      </c>
      <c r="CB69" s="27">
        <v>0</v>
      </c>
      <c r="CD69" t="s">
        <v>242</v>
      </c>
      <c r="CE69" t="s">
        <v>242</v>
      </c>
      <c r="CG69" s="27">
        <v>1</v>
      </c>
      <c r="CH69" t="s">
        <v>1815</v>
      </c>
      <c r="CI69">
        <v>1</v>
      </c>
      <c r="CK69" t="s">
        <v>1812</v>
      </c>
      <c r="CL69" s="27">
        <v>0</v>
      </c>
      <c r="CM69" s="27">
        <v>0</v>
      </c>
      <c r="CN69" t="s">
        <v>242</v>
      </c>
      <c r="CO69" t="s">
        <v>242</v>
      </c>
      <c r="CP69" t="s">
        <v>242</v>
      </c>
      <c r="CS69" s="27">
        <v>1</v>
      </c>
      <c r="CT69" s="2" t="s">
        <v>1816</v>
      </c>
      <c r="CU69">
        <v>1</v>
      </c>
      <c r="CW69" t="s">
        <v>1812</v>
      </c>
      <c r="CX69" s="27">
        <v>1</v>
      </c>
      <c r="CY69">
        <v>3910000</v>
      </c>
      <c r="CZ69">
        <v>2</v>
      </c>
      <c r="DB69" s="27">
        <v>1</v>
      </c>
      <c r="DC69" t="s">
        <v>242</v>
      </c>
      <c r="DD69" t="s">
        <v>242</v>
      </c>
      <c r="DF69" t="s">
        <v>242</v>
      </c>
      <c r="DG69">
        <v>320000</v>
      </c>
      <c r="DH69">
        <v>2</v>
      </c>
      <c r="DJ69" s="27">
        <v>1</v>
      </c>
      <c r="DK69" s="3">
        <v>49000000</v>
      </c>
      <c r="DL69">
        <v>2</v>
      </c>
      <c r="DN69">
        <v>1</v>
      </c>
      <c r="DP69" t="s">
        <v>1812</v>
      </c>
      <c r="DQ69" s="27">
        <v>1</v>
      </c>
      <c r="DR69" s="2" t="s">
        <v>1817</v>
      </c>
      <c r="DS69" s="27">
        <v>1</v>
      </c>
      <c r="DT69" s="2" t="s">
        <v>1818</v>
      </c>
      <c r="DU69" s="27">
        <v>1</v>
      </c>
      <c r="DV69" s="2" t="s">
        <v>1819</v>
      </c>
      <c r="DW69" s="27">
        <v>1</v>
      </c>
      <c r="DX69" t="s">
        <v>1820</v>
      </c>
      <c r="DY69" s="27">
        <v>1</v>
      </c>
      <c r="DZ69" s="2" t="s">
        <v>1821</v>
      </c>
      <c r="EA69" s="27">
        <v>1</v>
      </c>
      <c r="EB69" s="2" t="s">
        <v>1822</v>
      </c>
      <c r="EC69" s="27">
        <v>1</v>
      </c>
      <c r="ED69" s="2" t="s">
        <v>1823</v>
      </c>
      <c r="EE69" s="27">
        <v>1</v>
      </c>
      <c r="EF69" s="2" t="s">
        <v>1824</v>
      </c>
      <c r="EG69" s="27">
        <v>1</v>
      </c>
      <c r="EH69" t="s">
        <v>1825</v>
      </c>
      <c r="EI69" s="27">
        <v>1</v>
      </c>
      <c r="EJ69" s="2" t="s">
        <v>1826</v>
      </c>
      <c r="EK69">
        <v>4</v>
      </c>
      <c r="EM69" t="s">
        <v>1827</v>
      </c>
      <c r="EN69" s="27">
        <v>0</v>
      </c>
      <c r="EO69" t="s">
        <v>242</v>
      </c>
      <c r="EP69" t="s">
        <v>242</v>
      </c>
      <c r="ES69" t="s">
        <v>242</v>
      </c>
      <c r="ET69" t="s">
        <v>242</v>
      </c>
      <c r="EV69" s="27">
        <v>0</v>
      </c>
      <c r="EW69" t="s">
        <v>242</v>
      </c>
      <c r="EY69" s="27">
        <v>0</v>
      </c>
      <c r="EZ69" t="s">
        <v>242</v>
      </c>
      <c r="FB69" s="27">
        <v>1</v>
      </c>
      <c r="FC69">
        <v>15660.24862</v>
      </c>
      <c r="FD69" t="s">
        <v>1828</v>
      </c>
      <c r="FE69" s="27">
        <v>1</v>
      </c>
      <c r="FF69">
        <v>8</v>
      </c>
    </row>
    <row r="70" spans="1:163" ht="15" customHeight="1" x14ac:dyDescent="0.2">
      <c r="A70">
        <v>69</v>
      </c>
      <c r="B70">
        <v>69</v>
      </c>
      <c r="C70" s="1">
        <v>44598.693055555559</v>
      </c>
      <c r="D70" s="1">
        <v>44599.680555555555</v>
      </c>
      <c r="E70">
        <v>0</v>
      </c>
      <c r="F70" t="s">
        <v>1099</v>
      </c>
      <c r="G70">
        <v>100</v>
      </c>
      <c r="H70">
        <v>85290</v>
      </c>
      <c r="I70">
        <v>1</v>
      </c>
      <c r="J70" s="1">
        <v>44599.680555555555</v>
      </c>
      <c r="K70" t="s">
        <v>1833</v>
      </c>
      <c r="L70" t="s">
        <v>242</v>
      </c>
      <c r="M70" t="s">
        <v>242</v>
      </c>
      <c r="N70" t="s">
        <v>1834</v>
      </c>
      <c r="O70" t="s">
        <v>1835</v>
      </c>
      <c r="P70">
        <v>34.037994380000001</v>
      </c>
      <c r="Q70">
        <v>-118.4543991</v>
      </c>
      <c r="R70" t="s">
        <v>245</v>
      </c>
      <c r="S70" t="s">
        <v>246</v>
      </c>
      <c r="T70" t="s">
        <v>1836</v>
      </c>
      <c r="U70" t="s">
        <v>1837</v>
      </c>
      <c r="V70">
        <v>277432100</v>
      </c>
      <c r="W70">
        <v>2821</v>
      </c>
      <c r="X70" t="s">
        <v>418</v>
      </c>
      <c r="Y70" t="s">
        <v>1838</v>
      </c>
      <c r="Z70">
        <v>2020</v>
      </c>
      <c r="AA70">
        <v>0</v>
      </c>
      <c r="AD70">
        <v>13</v>
      </c>
      <c r="AE70">
        <v>3</v>
      </c>
      <c r="AG70" t="s">
        <v>1839</v>
      </c>
      <c r="AH70" s="27">
        <v>1</v>
      </c>
      <c r="AI70">
        <v>6</v>
      </c>
      <c r="AJ70" s="27">
        <v>0</v>
      </c>
      <c r="AK70" t="s">
        <v>242</v>
      </c>
      <c r="AL70" s="27">
        <v>0</v>
      </c>
      <c r="AM70" t="s">
        <v>242</v>
      </c>
      <c r="AO70">
        <v>3</v>
      </c>
      <c r="AQ70" t="s">
        <v>1839</v>
      </c>
      <c r="AR70" s="27">
        <v>1</v>
      </c>
      <c r="AS70">
        <v>12</v>
      </c>
      <c r="AT70" s="21">
        <f t="shared" si="4"/>
        <v>92.307692307692307</v>
      </c>
      <c r="AU70">
        <v>3</v>
      </c>
      <c r="AW70" t="s">
        <v>1839</v>
      </c>
      <c r="AX70" s="27">
        <v>1</v>
      </c>
      <c r="AY70">
        <v>12</v>
      </c>
      <c r="AZ70" s="21">
        <f t="shared" si="5"/>
        <v>92.307692307692307</v>
      </c>
      <c r="BA70">
        <v>3</v>
      </c>
      <c r="BC70" t="s">
        <v>1839</v>
      </c>
      <c r="BD70" s="27">
        <v>1</v>
      </c>
      <c r="BG70">
        <v>3</v>
      </c>
      <c r="BI70" t="s">
        <v>1839</v>
      </c>
      <c r="BJ70" s="27">
        <v>1</v>
      </c>
      <c r="BK70">
        <v>3</v>
      </c>
      <c r="BM70" t="s">
        <v>1839</v>
      </c>
      <c r="BN70" s="27">
        <v>1</v>
      </c>
      <c r="BO70">
        <v>3</v>
      </c>
      <c r="BP70" s="21">
        <f t="shared" si="6"/>
        <v>23.076923076923077</v>
      </c>
      <c r="BR70">
        <v>1</v>
      </c>
      <c r="BT70" t="s">
        <v>1840</v>
      </c>
      <c r="BU70" s="27">
        <v>1</v>
      </c>
      <c r="BV70">
        <v>5</v>
      </c>
      <c r="BW70" s="21">
        <f t="shared" si="7"/>
        <v>38.461538461538467</v>
      </c>
      <c r="BX70">
        <v>2</v>
      </c>
      <c r="BY70">
        <v>3</v>
      </c>
      <c r="CA70" t="s">
        <v>1840</v>
      </c>
      <c r="CB70" s="27">
        <v>0</v>
      </c>
      <c r="CD70" t="s">
        <v>242</v>
      </c>
      <c r="CE70" t="s">
        <v>242</v>
      </c>
      <c r="CG70" s="27">
        <v>1</v>
      </c>
      <c r="CH70" s="2" t="s">
        <v>1841</v>
      </c>
      <c r="CI70">
        <v>1</v>
      </c>
      <c r="CK70" t="s">
        <v>1840</v>
      </c>
      <c r="CL70" s="27">
        <v>1</v>
      </c>
      <c r="CM70" s="27">
        <v>0</v>
      </c>
      <c r="CN70" t="s">
        <v>242</v>
      </c>
      <c r="CO70" t="s">
        <v>242</v>
      </c>
      <c r="CP70" t="s">
        <v>242</v>
      </c>
      <c r="CS70" s="27">
        <v>1</v>
      </c>
      <c r="CT70" t="s">
        <v>1842</v>
      </c>
      <c r="CU70">
        <v>1</v>
      </c>
      <c r="CW70" t="s">
        <v>1840</v>
      </c>
      <c r="CX70" s="27">
        <v>1</v>
      </c>
      <c r="CY70">
        <v>5130068</v>
      </c>
      <c r="CZ70">
        <v>2</v>
      </c>
      <c r="DB70" s="27">
        <v>1</v>
      </c>
      <c r="DC70" t="s">
        <v>242</v>
      </c>
      <c r="DD70" t="s">
        <v>242</v>
      </c>
      <c r="DE70">
        <v>1636228</v>
      </c>
      <c r="DF70">
        <v>2</v>
      </c>
      <c r="DG70" t="s">
        <v>242</v>
      </c>
      <c r="DH70" t="s">
        <v>242</v>
      </c>
      <c r="DJ70" s="27">
        <v>1</v>
      </c>
      <c r="DK70">
        <v>7424746</v>
      </c>
      <c r="DL70">
        <v>2</v>
      </c>
      <c r="DN70">
        <v>4</v>
      </c>
      <c r="DP70" t="s">
        <v>1843</v>
      </c>
      <c r="DQ70" s="27">
        <v>1</v>
      </c>
      <c r="DR70" s="2" t="s">
        <v>1844</v>
      </c>
      <c r="DS70" s="27">
        <v>1</v>
      </c>
      <c r="DT70" s="2" t="s">
        <v>1845</v>
      </c>
      <c r="DU70" s="27">
        <v>1</v>
      </c>
      <c r="DV70" s="2" t="s">
        <v>1846</v>
      </c>
      <c r="DW70" s="27">
        <v>1</v>
      </c>
      <c r="DX70" s="2" t="s">
        <v>1847</v>
      </c>
      <c r="DY70" s="27">
        <v>1</v>
      </c>
      <c r="DZ70" s="2" t="s">
        <v>1848</v>
      </c>
      <c r="EA70" s="27">
        <v>1</v>
      </c>
      <c r="EB70" s="2" t="s">
        <v>1849</v>
      </c>
      <c r="EC70" s="27">
        <v>1</v>
      </c>
      <c r="ED70" s="2" t="s">
        <v>1849</v>
      </c>
      <c r="EE70" s="27">
        <v>1</v>
      </c>
      <c r="EF70" s="2" t="s">
        <v>1850</v>
      </c>
      <c r="EG70" s="27">
        <v>1</v>
      </c>
      <c r="EH70" s="2" t="s">
        <v>1851</v>
      </c>
      <c r="EI70" s="27">
        <v>1</v>
      </c>
      <c r="EJ70" t="s">
        <v>1852</v>
      </c>
      <c r="EK70">
        <v>4</v>
      </c>
      <c r="EM70" t="s">
        <v>1843</v>
      </c>
      <c r="EN70" s="27">
        <v>0</v>
      </c>
      <c r="EO70" t="s">
        <v>242</v>
      </c>
      <c r="EP70" t="s">
        <v>242</v>
      </c>
      <c r="ES70" t="s">
        <v>242</v>
      </c>
      <c r="ET70" t="s">
        <v>242</v>
      </c>
      <c r="EV70" s="27">
        <v>1</v>
      </c>
      <c r="EW70">
        <v>946906</v>
      </c>
      <c r="EY70" s="27">
        <v>1</v>
      </c>
      <c r="EZ70">
        <v>1</v>
      </c>
      <c r="FB70" s="27">
        <v>1</v>
      </c>
      <c r="FC70">
        <v>19555</v>
      </c>
      <c r="FE70" s="27">
        <v>0</v>
      </c>
      <c r="FF70" t="s">
        <v>242</v>
      </c>
    </row>
    <row r="71" spans="1:163" ht="15" hidden="1" customHeight="1" x14ac:dyDescent="0.2">
      <c r="A71">
        <v>70</v>
      </c>
      <c r="B71">
        <v>70</v>
      </c>
      <c r="C71" s="1">
        <v>44599.680555555555</v>
      </c>
      <c r="D71" s="1">
        <v>44599.738888888889</v>
      </c>
      <c r="E71">
        <v>0</v>
      </c>
      <c r="F71" t="s">
        <v>1099</v>
      </c>
      <c r="G71">
        <v>100</v>
      </c>
      <c r="H71">
        <v>5043</v>
      </c>
      <c r="I71">
        <v>1</v>
      </c>
      <c r="J71" s="1">
        <v>44599.738888888889</v>
      </c>
      <c r="K71" t="s">
        <v>1858</v>
      </c>
      <c r="L71" t="s">
        <v>242</v>
      </c>
      <c r="M71" t="s">
        <v>242</v>
      </c>
      <c r="N71" t="s">
        <v>1859</v>
      </c>
      <c r="O71" t="s">
        <v>1860</v>
      </c>
      <c r="P71">
        <v>34.037994380000001</v>
      </c>
      <c r="Q71">
        <v>-118.4543991</v>
      </c>
      <c r="R71" t="s">
        <v>245</v>
      </c>
      <c r="S71" t="s">
        <v>246</v>
      </c>
      <c r="T71" t="s">
        <v>1861</v>
      </c>
      <c r="U71" t="s">
        <v>1862</v>
      </c>
      <c r="V71" t="s">
        <v>1863</v>
      </c>
      <c r="W71">
        <v>3674</v>
      </c>
      <c r="X71" t="s">
        <v>297</v>
      </c>
      <c r="Y71" t="s">
        <v>1864</v>
      </c>
      <c r="Z71">
        <v>2020</v>
      </c>
      <c r="AA71">
        <v>0</v>
      </c>
      <c r="AD71">
        <v>7</v>
      </c>
      <c r="AE71">
        <v>1</v>
      </c>
      <c r="AG71" t="s">
        <v>1865</v>
      </c>
      <c r="AH71" s="27">
        <v>1</v>
      </c>
      <c r="AI71">
        <v>4</v>
      </c>
      <c r="AJ71" s="27">
        <v>0</v>
      </c>
      <c r="AK71" t="s">
        <v>242</v>
      </c>
      <c r="AL71" s="27">
        <v>0</v>
      </c>
      <c r="AM71" t="s">
        <v>242</v>
      </c>
      <c r="AO71">
        <v>3</v>
      </c>
      <c r="AQ71" t="s">
        <v>1866</v>
      </c>
      <c r="AR71" s="27">
        <v>1</v>
      </c>
      <c r="AS71">
        <v>6</v>
      </c>
      <c r="AT71" s="21">
        <f t="shared" si="4"/>
        <v>85.714285714285708</v>
      </c>
      <c r="AU71">
        <v>3</v>
      </c>
      <c r="AW71" t="s">
        <v>1866</v>
      </c>
      <c r="AX71" s="27">
        <v>1</v>
      </c>
      <c r="AY71">
        <v>5</v>
      </c>
      <c r="AZ71" s="21">
        <f t="shared" si="5"/>
        <v>71.428571428571431</v>
      </c>
      <c r="BA71">
        <v>2</v>
      </c>
      <c r="BC71" t="s">
        <v>1866</v>
      </c>
      <c r="BD71" s="27">
        <v>1</v>
      </c>
      <c r="BG71">
        <v>2</v>
      </c>
      <c r="BI71" t="s">
        <v>1867</v>
      </c>
      <c r="BJ71" s="27">
        <v>1</v>
      </c>
      <c r="BK71">
        <v>2</v>
      </c>
      <c r="BM71" t="s">
        <v>1867</v>
      </c>
      <c r="BN71" s="27">
        <v>1</v>
      </c>
      <c r="BO71">
        <v>1</v>
      </c>
      <c r="BP71" s="21">
        <f t="shared" si="6"/>
        <v>14.285714285714285</v>
      </c>
      <c r="BR71">
        <v>1</v>
      </c>
      <c r="BT71" t="s">
        <v>1865</v>
      </c>
      <c r="BU71" s="27">
        <v>0</v>
      </c>
      <c r="BV71" s="24" t="s">
        <v>242</v>
      </c>
      <c r="BW71" s="21" t="s">
        <v>242</v>
      </c>
      <c r="BX71" t="s">
        <v>242</v>
      </c>
      <c r="BY71" t="s">
        <v>242</v>
      </c>
      <c r="CB71" s="27">
        <v>0</v>
      </c>
      <c r="CD71" t="s">
        <v>242</v>
      </c>
      <c r="CE71" t="s">
        <v>242</v>
      </c>
      <c r="CG71" s="27">
        <v>0</v>
      </c>
      <c r="CI71" t="s">
        <v>242</v>
      </c>
      <c r="CL71" s="27">
        <v>0</v>
      </c>
      <c r="CM71" s="27">
        <v>0</v>
      </c>
      <c r="CN71" t="s">
        <v>242</v>
      </c>
      <c r="CO71" t="s">
        <v>242</v>
      </c>
      <c r="CP71" t="s">
        <v>242</v>
      </c>
      <c r="CS71" s="27">
        <v>0</v>
      </c>
      <c r="CU71" t="s">
        <v>242</v>
      </c>
      <c r="CX71" s="27">
        <v>0</v>
      </c>
      <c r="CY71" t="s">
        <v>242</v>
      </c>
      <c r="CZ71" t="s">
        <v>242</v>
      </c>
      <c r="DB71" s="27">
        <v>0</v>
      </c>
      <c r="DC71" t="s">
        <v>242</v>
      </c>
      <c r="DD71" t="s">
        <v>242</v>
      </c>
      <c r="DF71" t="s">
        <v>242</v>
      </c>
      <c r="DG71" t="s">
        <v>242</v>
      </c>
      <c r="DH71" t="s">
        <v>242</v>
      </c>
      <c r="DJ71" s="27">
        <v>0</v>
      </c>
      <c r="DK71" t="s">
        <v>242</v>
      </c>
      <c r="DL71" t="s">
        <v>242</v>
      </c>
      <c r="DN71" t="s">
        <v>242</v>
      </c>
      <c r="DQ71" s="27">
        <v>1</v>
      </c>
      <c r="DR71" s="2" t="s">
        <v>1868</v>
      </c>
      <c r="DS71" s="27">
        <v>1</v>
      </c>
      <c r="DT71" t="s">
        <v>1869</v>
      </c>
      <c r="DU71" s="27">
        <v>0</v>
      </c>
      <c r="DW71" s="27">
        <v>0</v>
      </c>
      <c r="DY71" s="27">
        <v>0</v>
      </c>
      <c r="EA71" s="27">
        <v>0.5</v>
      </c>
      <c r="EC71" s="27">
        <v>0.5</v>
      </c>
      <c r="ED71" t="s">
        <v>1870</v>
      </c>
      <c r="EE71" s="27">
        <v>0.5</v>
      </c>
      <c r="EF71" t="s">
        <v>1870</v>
      </c>
      <c r="EG71" s="27">
        <v>0</v>
      </c>
      <c r="EI71" s="27">
        <v>0</v>
      </c>
      <c r="EK71">
        <v>1</v>
      </c>
      <c r="EM71" t="s">
        <v>1865</v>
      </c>
      <c r="EN71" s="27">
        <v>0</v>
      </c>
      <c r="EO71" t="s">
        <v>242</v>
      </c>
      <c r="EP71" t="s">
        <v>242</v>
      </c>
      <c r="ES71" t="s">
        <v>242</v>
      </c>
      <c r="ET71" t="s">
        <v>242</v>
      </c>
      <c r="EV71" s="27">
        <v>0</v>
      </c>
      <c r="EW71" t="s">
        <v>242</v>
      </c>
      <c r="EY71" s="27">
        <v>0</v>
      </c>
      <c r="EZ71" t="s">
        <v>242</v>
      </c>
      <c r="FB71" s="27">
        <v>0</v>
      </c>
      <c r="FC71" t="s">
        <v>242</v>
      </c>
      <c r="FE71" s="27">
        <v>0</v>
      </c>
      <c r="FF71" t="s">
        <v>242</v>
      </c>
    </row>
    <row r="72" spans="1:163" ht="15" hidden="1" customHeight="1" x14ac:dyDescent="0.2">
      <c r="A72" s="10">
        <v>71</v>
      </c>
      <c r="B72">
        <v>71</v>
      </c>
      <c r="C72" s="1">
        <v>44506.880555555559</v>
      </c>
      <c r="D72" s="1">
        <v>44507.986805555556</v>
      </c>
      <c r="E72">
        <v>0</v>
      </c>
      <c r="F72" t="s">
        <v>1876</v>
      </c>
      <c r="G72">
        <v>0</v>
      </c>
      <c r="H72">
        <v>99214</v>
      </c>
      <c r="I72">
        <v>0</v>
      </c>
      <c r="J72" s="1">
        <v>44599.986805555556</v>
      </c>
      <c r="K72" t="s">
        <v>1877</v>
      </c>
      <c r="L72" t="s">
        <v>242</v>
      </c>
      <c r="M72" t="s">
        <v>242</v>
      </c>
      <c r="N72" t="s">
        <v>1878</v>
      </c>
      <c r="O72" t="s">
        <v>1879</v>
      </c>
      <c r="P72" t="s">
        <v>242</v>
      </c>
      <c r="Q72" t="s">
        <v>242</v>
      </c>
      <c r="R72" t="s">
        <v>245</v>
      </c>
      <c r="S72" t="s">
        <v>246</v>
      </c>
      <c r="T72" s="10" t="s">
        <v>1880</v>
      </c>
      <c r="U72" t="s">
        <v>1881</v>
      </c>
      <c r="V72">
        <v>983134107</v>
      </c>
      <c r="W72">
        <v>7011</v>
      </c>
      <c r="X72" s="10" t="s">
        <v>271</v>
      </c>
      <c r="Y72" s="10" t="s">
        <v>1304</v>
      </c>
      <c r="Z72" s="10">
        <v>2020</v>
      </c>
      <c r="AA72" s="10">
        <v>0</v>
      </c>
      <c r="AD72" s="10">
        <v>10</v>
      </c>
      <c r="AE72">
        <v>2</v>
      </c>
      <c r="AG72" t="s">
        <v>1882</v>
      </c>
      <c r="AH72" s="22">
        <v>1</v>
      </c>
      <c r="AI72" s="10">
        <v>10</v>
      </c>
      <c r="AJ72" s="22">
        <v>0.5</v>
      </c>
      <c r="AK72" s="10">
        <v>3</v>
      </c>
      <c r="AL72" s="22">
        <v>0.5</v>
      </c>
      <c r="AM72" s="10">
        <v>1</v>
      </c>
      <c r="AN72" t="s">
        <v>1184</v>
      </c>
      <c r="AO72">
        <v>2</v>
      </c>
      <c r="AQ72" t="s">
        <v>1883</v>
      </c>
      <c r="AR72" s="22">
        <v>1</v>
      </c>
      <c r="AS72" s="10">
        <v>9</v>
      </c>
      <c r="AT72" s="21">
        <f t="shared" si="4"/>
        <v>90</v>
      </c>
      <c r="AU72">
        <v>2</v>
      </c>
      <c r="AW72" t="s">
        <v>1882</v>
      </c>
      <c r="AX72" s="22">
        <v>0.5</v>
      </c>
      <c r="AY72" s="10">
        <v>1</v>
      </c>
      <c r="AZ72" s="21">
        <f t="shared" si="5"/>
        <v>10</v>
      </c>
      <c r="BA72">
        <v>1</v>
      </c>
      <c r="BC72" t="s">
        <v>1884</v>
      </c>
      <c r="BD72" s="22">
        <v>0.5</v>
      </c>
      <c r="BE72" s="10">
        <v>3.5</v>
      </c>
      <c r="BF72" s="10" t="s">
        <v>1885</v>
      </c>
      <c r="BG72">
        <v>1</v>
      </c>
      <c r="BI72" t="s">
        <v>1884</v>
      </c>
      <c r="BJ72" s="22">
        <v>1</v>
      </c>
      <c r="BK72">
        <v>2</v>
      </c>
      <c r="BM72" t="s">
        <v>1882</v>
      </c>
      <c r="BN72" s="22">
        <v>1</v>
      </c>
      <c r="BO72" s="10">
        <v>4</v>
      </c>
      <c r="BP72" s="21">
        <f t="shared" si="6"/>
        <v>40</v>
      </c>
      <c r="BQ72" s="10" t="s">
        <v>1886</v>
      </c>
      <c r="BR72" s="10">
        <v>1</v>
      </c>
      <c r="BS72" s="10"/>
      <c r="BT72" s="10" t="s">
        <v>1884</v>
      </c>
      <c r="BU72" s="22">
        <v>1</v>
      </c>
      <c r="BV72" s="10">
        <v>5</v>
      </c>
      <c r="BW72" s="21">
        <f t="shared" si="7"/>
        <v>50</v>
      </c>
      <c r="BX72" s="10">
        <v>2</v>
      </c>
      <c r="BY72" s="10">
        <v>1</v>
      </c>
      <c r="BZ72" s="10"/>
      <c r="CA72" s="10" t="s">
        <v>1884</v>
      </c>
      <c r="CB72" s="22">
        <v>0</v>
      </c>
      <c r="CC72" s="10"/>
      <c r="CD72" s="10" t="s">
        <v>242</v>
      </c>
      <c r="CE72" s="10" t="s">
        <v>242</v>
      </c>
      <c r="CF72" s="10"/>
      <c r="CG72" s="22">
        <v>0</v>
      </c>
      <c r="CH72" s="10"/>
      <c r="CI72" s="10" t="s">
        <v>242</v>
      </c>
      <c r="CJ72" s="10"/>
      <c r="CK72" s="10"/>
      <c r="CL72" s="22">
        <v>0</v>
      </c>
      <c r="CM72" s="22">
        <v>0.5</v>
      </c>
      <c r="CN72" s="10" t="s">
        <v>242</v>
      </c>
      <c r="CO72" s="10" t="s">
        <v>242</v>
      </c>
      <c r="CP72" s="10" t="s">
        <v>242</v>
      </c>
      <c r="CQ72" s="11" t="s">
        <v>1887</v>
      </c>
      <c r="CR72" s="11" t="s">
        <v>1888</v>
      </c>
      <c r="CS72" s="22">
        <v>1</v>
      </c>
      <c r="CT72" s="11" t="s">
        <v>1888</v>
      </c>
      <c r="CU72" s="10">
        <v>1</v>
      </c>
      <c r="CV72" s="10"/>
      <c r="CW72" s="10" t="s">
        <v>1884</v>
      </c>
      <c r="CX72" s="22">
        <v>1</v>
      </c>
      <c r="CY72" s="10">
        <v>164166</v>
      </c>
      <c r="CZ72" s="10">
        <v>1</v>
      </c>
      <c r="DA72" s="10"/>
      <c r="DB72" s="22">
        <v>1</v>
      </c>
      <c r="DC72" s="10" t="s">
        <v>242</v>
      </c>
      <c r="DD72" s="10" t="s">
        <v>242</v>
      </c>
      <c r="DE72" s="12">
        <v>248644</v>
      </c>
      <c r="DF72" s="10">
        <v>1</v>
      </c>
      <c r="DG72" s="10" t="s">
        <v>242</v>
      </c>
      <c r="DH72" s="10" t="s">
        <v>242</v>
      </c>
      <c r="DI72" s="10"/>
      <c r="DJ72" s="22">
        <v>0</v>
      </c>
      <c r="DK72" s="10" t="s">
        <v>242</v>
      </c>
      <c r="DL72" s="10" t="s">
        <v>242</v>
      </c>
      <c r="DM72" s="10"/>
      <c r="DN72" s="10">
        <v>1</v>
      </c>
      <c r="DO72" s="10"/>
      <c r="DP72" s="10" t="s">
        <v>1884</v>
      </c>
      <c r="DQ72" s="27">
        <v>1</v>
      </c>
      <c r="DR72" s="2" t="s">
        <v>1889</v>
      </c>
      <c r="DS72" s="27">
        <v>0.5</v>
      </c>
      <c r="DT72" s="2" t="s">
        <v>1890</v>
      </c>
      <c r="DU72" s="27">
        <v>0.5</v>
      </c>
      <c r="DV72" s="2" t="s">
        <v>1891</v>
      </c>
      <c r="DW72" s="27">
        <v>0</v>
      </c>
      <c r="DY72" s="27">
        <v>0</v>
      </c>
      <c r="EA72" s="27">
        <v>0.5</v>
      </c>
      <c r="EC72" s="27">
        <v>0</v>
      </c>
      <c r="EE72" s="27">
        <v>0</v>
      </c>
      <c r="EG72" s="27">
        <v>1</v>
      </c>
      <c r="EH72" s="2" t="s">
        <v>1892</v>
      </c>
      <c r="EI72" s="27">
        <v>1</v>
      </c>
      <c r="EJ72" s="2" t="s">
        <v>1891</v>
      </c>
      <c r="EK72">
        <v>1</v>
      </c>
      <c r="EM72" t="s">
        <v>1884</v>
      </c>
      <c r="EN72" s="22">
        <v>0.5</v>
      </c>
      <c r="EO72" s="10" t="s">
        <v>242</v>
      </c>
      <c r="EP72" s="10" t="s">
        <v>242</v>
      </c>
      <c r="EQ72" s="10"/>
      <c r="ER72" s="10"/>
      <c r="ES72" s="10">
        <v>1</v>
      </c>
      <c r="ET72" s="10" t="s">
        <v>242</v>
      </c>
      <c r="EU72" s="10" t="s">
        <v>1884</v>
      </c>
      <c r="EV72" s="22">
        <v>1</v>
      </c>
      <c r="EW72" s="10">
        <v>3450.4576900000002</v>
      </c>
      <c r="EX72" s="10" t="s">
        <v>1893</v>
      </c>
      <c r="EY72" s="22">
        <v>1</v>
      </c>
      <c r="EZ72" s="10">
        <v>40</v>
      </c>
      <c r="FA72" s="10" t="s">
        <v>1894</v>
      </c>
      <c r="FB72" s="22">
        <v>1</v>
      </c>
      <c r="FC72" s="10">
        <v>3450.4576900000002</v>
      </c>
      <c r="FD72" s="10" t="s">
        <v>1893</v>
      </c>
      <c r="FE72" s="22">
        <v>1</v>
      </c>
      <c r="FF72" s="10">
        <v>40</v>
      </c>
      <c r="FG72" s="10"/>
    </row>
    <row r="73" spans="1:163" ht="15" customHeight="1" x14ac:dyDescent="0.2">
      <c r="A73">
        <v>72</v>
      </c>
      <c r="B73">
        <v>72</v>
      </c>
      <c r="C73" s="1">
        <v>44598.508333333331</v>
      </c>
      <c r="D73" s="1">
        <v>44600.720138888886</v>
      </c>
      <c r="E73">
        <v>0</v>
      </c>
      <c r="F73" t="s">
        <v>438</v>
      </c>
      <c r="G73">
        <v>100</v>
      </c>
      <c r="H73">
        <v>191080</v>
      </c>
      <c r="I73">
        <v>1</v>
      </c>
      <c r="J73" s="1">
        <v>44600.720138888886</v>
      </c>
      <c r="K73" t="s">
        <v>1903</v>
      </c>
      <c r="L73" t="s">
        <v>242</v>
      </c>
      <c r="M73" t="s">
        <v>242</v>
      </c>
      <c r="N73" t="s">
        <v>1904</v>
      </c>
      <c r="O73" t="s">
        <v>1905</v>
      </c>
      <c r="P73">
        <v>34.037994380000001</v>
      </c>
      <c r="Q73">
        <v>-118.4543991</v>
      </c>
      <c r="R73" t="s">
        <v>245</v>
      </c>
      <c r="S73" t="s">
        <v>246</v>
      </c>
      <c r="T73" t="s">
        <v>1906</v>
      </c>
      <c r="U73" t="s">
        <v>1907</v>
      </c>
      <c r="V73">
        <v>281020107</v>
      </c>
      <c r="W73">
        <v>4911</v>
      </c>
      <c r="X73" t="s">
        <v>490</v>
      </c>
      <c r="Y73" t="s">
        <v>491</v>
      </c>
      <c r="Z73">
        <v>2020</v>
      </c>
      <c r="AA73">
        <v>0</v>
      </c>
      <c r="AD73">
        <v>11</v>
      </c>
      <c r="AE73">
        <v>1</v>
      </c>
      <c r="AG73" t="s">
        <v>1908</v>
      </c>
      <c r="AH73" s="27">
        <v>1</v>
      </c>
      <c r="AI73">
        <v>4</v>
      </c>
      <c r="AJ73" s="27">
        <v>1</v>
      </c>
      <c r="AK73">
        <v>2</v>
      </c>
      <c r="AL73" s="27">
        <v>0</v>
      </c>
      <c r="AM73" t="s">
        <v>242</v>
      </c>
      <c r="AN73" t="s">
        <v>1909</v>
      </c>
      <c r="AO73">
        <v>3</v>
      </c>
      <c r="AQ73" t="s">
        <v>1910</v>
      </c>
      <c r="AR73" s="27">
        <v>1</v>
      </c>
      <c r="AS73">
        <v>10</v>
      </c>
      <c r="AT73" s="21">
        <f t="shared" si="4"/>
        <v>90.909090909090907</v>
      </c>
      <c r="AU73">
        <v>3</v>
      </c>
      <c r="AW73" t="s">
        <v>1910</v>
      </c>
      <c r="AX73" s="27">
        <v>1</v>
      </c>
      <c r="AY73">
        <v>10</v>
      </c>
      <c r="AZ73" s="21">
        <f t="shared" si="5"/>
        <v>90.909090909090907</v>
      </c>
      <c r="BA73">
        <v>3</v>
      </c>
      <c r="BC73" t="s">
        <v>1910</v>
      </c>
      <c r="BD73" s="27">
        <v>1</v>
      </c>
      <c r="BE73">
        <v>5.3</v>
      </c>
      <c r="BG73">
        <v>3</v>
      </c>
      <c r="BI73" t="s">
        <v>1910</v>
      </c>
      <c r="BJ73" s="27">
        <v>1</v>
      </c>
      <c r="BK73">
        <v>3</v>
      </c>
      <c r="BM73" t="s">
        <v>1910</v>
      </c>
      <c r="BN73" s="27">
        <v>1</v>
      </c>
      <c r="BO73">
        <v>4</v>
      </c>
      <c r="BP73" s="21">
        <f t="shared" si="6"/>
        <v>36.363636363636367</v>
      </c>
      <c r="BR73">
        <v>3</v>
      </c>
      <c r="BT73" t="s">
        <v>1910</v>
      </c>
      <c r="BU73" s="27">
        <v>1</v>
      </c>
      <c r="BV73">
        <v>4</v>
      </c>
      <c r="BW73" s="21">
        <f t="shared" si="7"/>
        <v>36.363636363636367</v>
      </c>
      <c r="BX73">
        <v>2</v>
      </c>
      <c r="BY73">
        <v>3</v>
      </c>
      <c r="CA73" t="s">
        <v>1910</v>
      </c>
      <c r="CB73" s="27">
        <v>0</v>
      </c>
      <c r="CD73" t="s">
        <v>242</v>
      </c>
      <c r="CE73" t="s">
        <v>242</v>
      </c>
      <c r="CG73" s="27">
        <v>1</v>
      </c>
      <c r="CH73" t="s">
        <v>1911</v>
      </c>
      <c r="CI73">
        <v>1</v>
      </c>
      <c r="CK73" t="s">
        <v>1908</v>
      </c>
      <c r="CL73" s="27">
        <v>1</v>
      </c>
      <c r="CM73" s="27">
        <v>0</v>
      </c>
      <c r="CN73" t="s">
        <v>242</v>
      </c>
      <c r="CO73" t="s">
        <v>242</v>
      </c>
      <c r="CP73" t="s">
        <v>242</v>
      </c>
      <c r="CS73" s="27">
        <v>1</v>
      </c>
      <c r="CT73" s="2" t="s">
        <v>1912</v>
      </c>
      <c r="CU73">
        <v>1</v>
      </c>
      <c r="CW73" t="s">
        <v>1908</v>
      </c>
      <c r="CX73" s="27">
        <v>1</v>
      </c>
      <c r="CY73">
        <v>1500000</v>
      </c>
      <c r="CZ73">
        <v>2</v>
      </c>
      <c r="DB73" s="27">
        <v>1</v>
      </c>
      <c r="DC73" t="s">
        <v>242</v>
      </c>
      <c r="DD73" t="s">
        <v>242</v>
      </c>
      <c r="DF73" t="s">
        <v>242</v>
      </c>
      <c r="DG73" s="3">
        <v>700000</v>
      </c>
      <c r="DH73">
        <v>2</v>
      </c>
      <c r="DJ73" s="27">
        <v>1</v>
      </c>
      <c r="DK73">
        <v>11300000</v>
      </c>
      <c r="DL73">
        <v>2</v>
      </c>
      <c r="DN73">
        <v>1</v>
      </c>
      <c r="DP73" t="s">
        <v>1908</v>
      </c>
      <c r="DQ73" s="27">
        <v>1</v>
      </c>
      <c r="DR73" s="2" t="s">
        <v>1913</v>
      </c>
      <c r="DS73" s="27">
        <v>1</v>
      </c>
      <c r="DT73" s="2" t="s">
        <v>1914</v>
      </c>
      <c r="DU73" s="27">
        <v>1</v>
      </c>
      <c r="DV73" s="2" t="s">
        <v>1915</v>
      </c>
      <c r="DW73" s="27">
        <v>1</v>
      </c>
      <c r="DX73" s="2" t="s">
        <v>1916</v>
      </c>
      <c r="DY73" s="27">
        <v>1</v>
      </c>
      <c r="DZ73" s="2" t="s">
        <v>1917</v>
      </c>
      <c r="EA73" s="27">
        <v>1</v>
      </c>
      <c r="EB73" s="2" t="s">
        <v>1918</v>
      </c>
      <c r="EC73" s="27">
        <v>1</v>
      </c>
      <c r="ED73" s="2" t="s">
        <v>1919</v>
      </c>
      <c r="EE73" s="27">
        <v>1</v>
      </c>
      <c r="EF73" s="2" t="s">
        <v>1920</v>
      </c>
      <c r="EG73" s="27">
        <v>1</v>
      </c>
      <c r="EH73" s="2" t="s">
        <v>1921</v>
      </c>
      <c r="EI73" s="27">
        <v>1</v>
      </c>
      <c r="EJ73" s="2" t="s">
        <v>1922</v>
      </c>
      <c r="EK73">
        <v>1</v>
      </c>
      <c r="EM73" t="s">
        <v>1908</v>
      </c>
      <c r="EN73" s="27">
        <v>0</v>
      </c>
      <c r="EO73" t="s">
        <v>242</v>
      </c>
      <c r="EP73" t="s">
        <v>242</v>
      </c>
      <c r="ES73" t="s">
        <v>242</v>
      </c>
      <c r="ET73" t="s">
        <v>242</v>
      </c>
      <c r="EV73" s="27">
        <v>1</v>
      </c>
      <c r="EW73">
        <v>2067</v>
      </c>
      <c r="EY73" s="27">
        <v>1</v>
      </c>
      <c r="EZ73">
        <v>100</v>
      </c>
      <c r="FB73" s="27">
        <v>0</v>
      </c>
      <c r="FC73" t="s">
        <v>242</v>
      </c>
      <c r="FE73" s="27">
        <v>0</v>
      </c>
      <c r="FF73" t="s">
        <v>242</v>
      </c>
    </row>
    <row r="74" spans="1:163" ht="15" customHeight="1" x14ac:dyDescent="0.2">
      <c r="A74">
        <v>73</v>
      </c>
      <c r="B74">
        <v>73</v>
      </c>
      <c r="C74" s="1">
        <v>44599.742361111108</v>
      </c>
      <c r="D74" s="1">
        <v>44600.754861111112</v>
      </c>
      <c r="E74">
        <v>0</v>
      </c>
      <c r="F74" t="s">
        <v>1099</v>
      </c>
      <c r="G74">
        <v>100</v>
      </c>
      <c r="H74">
        <v>87484</v>
      </c>
      <c r="I74">
        <v>1</v>
      </c>
      <c r="J74" s="1">
        <v>44600.754861111112</v>
      </c>
      <c r="K74" t="s">
        <v>1926</v>
      </c>
      <c r="L74" t="s">
        <v>242</v>
      </c>
      <c r="M74" t="s">
        <v>242</v>
      </c>
      <c r="N74" t="s">
        <v>1927</v>
      </c>
      <c r="O74" t="s">
        <v>1928</v>
      </c>
      <c r="P74">
        <v>34.037994380000001</v>
      </c>
      <c r="Q74">
        <v>-118.4543991</v>
      </c>
      <c r="R74" t="s">
        <v>245</v>
      </c>
      <c r="S74" t="s">
        <v>246</v>
      </c>
      <c r="T74" t="s">
        <v>1929</v>
      </c>
      <c r="U74" t="s">
        <v>1930</v>
      </c>
      <c r="V74" t="s">
        <v>1931</v>
      </c>
      <c r="W74">
        <v>6798</v>
      </c>
      <c r="X74" t="s">
        <v>659</v>
      </c>
      <c r="Y74" t="s">
        <v>660</v>
      </c>
      <c r="Z74">
        <v>2021</v>
      </c>
      <c r="AA74">
        <v>1</v>
      </c>
      <c r="AB74">
        <v>11</v>
      </c>
      <c r="AD74">
        <v>13</v>
      </c>
      <c r="AE74">
        <v>1</v>
      </c>
      <c r="AG74" t="s">
        <v>1932</v>
      </c>
      <c r="AH74" s="27">
        <v>1</v>
      </c>
      <c r="AI74">
        <v>9</v>
      </c>
      <c r="AJ74" s="27">
        <v>1</v>
      </c>
      <c r="AK74">
        <v>1</v>
      </c>
      <c r="AL74" s="27">
        <v>1</v>
      </c>
      <c r="AM74">
        <v>1</v>
      </c>
      <c r="AO74">
        <v>3</v>
      </c>
      <c r="AQ74" t="s">
        <v>1933</v>
      </c>
      <c r="AR74" s="27">
        <v>1</v>
      </c>
      <c r="AS74">
        <v>12</v>
      </c>
      <c r="AT74" s="21">
        <f t="shared" si="4"/>
        <v>92.307692307692307</v>
      </c>
      <c r="AU74">
        <v>3</v>
      </c>
      <c r="AW74" t="s">
        <v>1933</v>
      </c>
      <c r="AX74" s="27">
        <v>1</v>
      </c>
      <c r="AY74">
        <v>9</v>
      </c>
      <c r="AZ74" s="21">
        <f t="shared" si="5"/>
        <v>69.230769230769226</v>
      </c>
      <c r="BA74">
        <v>3</v>
      </c>
      <c r="BC74" t="s">
        <v>1933</v>
      </c>
      <c r="BD74" s="27">
        <v>1</v>
      </c>
      <c r="BE74">
        <v>9.1999999999999993</v>
      </c>
      <c r="BG74">
        <v>3</v>
      </c>
      <c r="BI74" t="s">
        <v>1933</v>
      </c>
      <c r="BJ74" s="27">
        <v>1</v>
      </c>
      <c r="BK74">
        <v>3</v>
      </c>
      <c r="BM74" t="s">
        <v>1933</v>
      </c>
      <c r="BN74" s="27">
        <v>1</v>
      </c>
      <c r="BO74">
        <v>4</v>
      </c>
      <c r="BP74" s="21">
        <f t="shared" si="6"/>
        <v>30.76923076923077</v>
      </c>
      <c r="BR74">
        <v>1</v>
      </c>
      <c r="BT74" t="s">
        <v>1932</v>
      </c>
      <c r="BU74" s="27">
        <v>1</v>
      </c>
      <c r="BV74">
        <v>3</v>
      </c>
      <c r="BW74" s="21">
        <f t="shared" si="7"/>
        <v>23.076923076923077</v>
      </c>
      <c r="BX74">
        <v>2</v>
      </c>
      <c r="BY74">
        <v>1</v>
      </c>
      <c r="CA74" t="s">
        <v>1932</v>
      </c>
      <c r="CB74" s="27">
        <v>0</v>
      </c>
      <c r="CD74" t="s">
        <v>242</v>
      </c>
      <c r="CE74" t="s">
        <v>242</v>
      </c>
      <c r="CG74" s="27">
        <v>1</v>
      </c>
      <c r="CH74" s="2" t="s">
        <v>1934</v>
      </c>
      <c r="CI74">
        <v>1</v>
      </c>
      <c r="CK74" t="s">
        <v>1935</v>
      </c>
      <c r="CL74" s="27">
        <v>1</v>
      </c>
      <c r="CM74" s="27">
        <v>0.5</v>
      </c>
      <c r="CN74" t="s">
        <v>242</v>
      </c>
      <c r="CO74" t="s">
        <v>242</v>
      </c>
      <c r="CP74">
        <v>91</v>
      </c>
      <c r="CS74" s="27">
        <v>1</v>
      </c>
      <c r="CT74" s="2" t="s">
        <v>1936</v>
      </c>
      <c r="CU74">
        <v>1</v>
      </c>
      <c r="CW74" t="s">
        <v>1935</v>
      </c>
      <c r="CX74" s="27">
        <v>1</v>
      </c>
      <c r="CY74">
        <v>72530</v>
      </c>
      <c r="CZ74">
        <v>2</v>
      </c>
      <c r="DB74" s="27">
        <v>1</v>
      </c>
      <c r="DC74">
        <v>44291</v>
      </c>
      <c r="DD74">
        <v>2</v>
      </c>
      <c r="DE74" s="5">
        <v>44291</v>
      </c>
      <c r="DF74">
        <v>2</v>
      </c>
      <c r="DG74" t="s">
        <v>242</v>
      </c>
      <c r="DH74" t="s">
        <v>242</v>
      </c>
      <c r="DJ74" s="27">
        <v>0</v>
      </c>
      <c r="DK74" t="s">
        <v>242</v>
      </c>
      <c r="DL74" t="s">
        <v>242</v>
      </c>
      <c r="DN74">
        <v>1</v>
      </c>
      <c r="DP74" t="s">
        <v>1935</v>
      </c>
      <c r="DQ74" s="27">
        <v>1</v>
      </c>
      <c r="DR74" s="2" t="s">
        <v>1937</v>
      </c>
      <c r="DS74" s="27">
        <v>1</v>
      </c>
      <c r="DT74" s="2" t="s">
        <v>1938</v>
      </c>
      <c r="DU74" s="27">
        <v>1</v>
      </c>
      <c r="DV74" s="2" t="s">
        <v>1939</v>
      </c>
      <c r="DW74" s="27">
        <v>1</v>
      </c>
      <c r="DX74" s="2" t="s">
        <v>1940</v>
      </c>
      <c r="DY74" s="27">
        <v>1</v>
      </c>
      <c r="DZ74" t="s">
        <v>1941</v>
      </c>
      <c r="EA74" s="27">
        <v>1</v>
      </c>
      <c r="EB74" s="2" t="s">
        <v>1942</v>
      </c>
      <c r="EC74" s="27">
        <v>1</v>
      </c>
      <c r="ED74" s="2" t="s">
        <v>1943</v>
      </c>
      <c r="EE74" s="27">
        <v>1</v>
      </c>
      <c r="EF74" s="2" t="s">
        <v>1944</v>
      </c>
      <c r="EG74" s="27">
        <v>1</v>
      </c>
      <c r="EH74" t="s">
        <v>1945</v>
      </c>
      <c r="EI74" s="27">
        <v>1</v>
      </c>
      <c r="EJ74" s="2" t="s">
        <v>1946</v>
      </c>
      <c r="EK74">
        <v>1</v>
      </c>
      <c r="EM74" t="s">
        <v>1935</v>
      </c>
      <c r="EN74" s="27">
        <v>0</v>
      </c>
      <c r="EO74" t="s">
        <v>242</v>
      </c>
      <c r="EP74" t="s">
        <v>242</v>
      </c>
      <c r="ES74" t="s">
        <v>242</v>
      </c>
      <c r="ET74" t="s">
        <v>242</v>
      </c>
      <c r="EV74" s="27">
        <v>1</v>
      </c>
      <c r="EW74">
        <v>12128.778</v>
      </c>
      <c r="EX74" t="s">
        <v>1947</v>
      </c>
      <c r="EY74" s="27">
        <v>1</v>
      </c>
      <c r="EZ74">
        <v>32.200000000000003</v>
      </c>
      <c r="FB74" s="27">
        <v>1</v>
      </c>
      <c r="FC74">
        <v>12128.778</v>
      </c>
      <c r="FD74" t="s">
        <v>1947</v>
      </c>
      <c r="FE74" s="27">
        <v>0</v>
      </c>
      <c r="FF74" t="s">
        <v>242</v>
      </c>
    </row>
    <row r="75" spans="1:163" ht="15" customHeight="1" x14ac:dyDescent="0.2">
      <c r="A75">
        <v>74</v>
      </c>
      <c r="B75">
        <v>74</v>
      </c>
      <c r="C75" s="1">
        <v>44600.756944444445</v>
      </c>
      <c r="D75" s="1">
        <v>44601.663194444445</v>
      </c>
      <c r="E75">
        <v>0</v>
      </c>
      <c r="F75" t="s">
        <v>1099</v>
      </c>
      <c r="G75">
        <v>100</v>
      </c>
      <c r="H75">
        <v>78355</v>
      </c>
      <c r="I75">
        <v>1</v>
      </c>
      <c r="J75" s="1">
        <v>44601.663194444445</v>
      </c>
      <c r="K75" t="s">
        <v>1950</v>
      </c>
      <c r="L75" t="s">
        <v>242</v>
      </c>
      <c r="M75" t="s">
        <v>242</v>
      </c>
      <c r="N75" t="s">
        <v>1951</v>
      </c>
      <c r="O75" t="s">
        <v>1952</v>
      </c>
      <c r="P75">
        <v>34.037994380000001</v>
      </c>
      <c r="Q75">
        <v>-118.4543991</v>
      </c>
      <c r="R75" t="s">
        <v>245</v>
      </c>
      <c r="S75" t="s">
        <v>246</v>
      </c>
      <c r="T75" t="s">
        <v>1953</v>
      </c>
      <c r="U75" t="s">
        <v>1954</v>
      </c>
      <c r="V75">
        <v>297178105</v>
      </c>
      <c r="W75">
        <v>6798</v>
      </c>
      <c r="X75" t="s">
        <v>659</v>
      </c>
      <c r="Y75" t="s">
        <v>660</v>
      </c>
      <c r="Z75">
        <v>2020</v>
      </c>
      <c r="AA75">
        <v>0</v>
      </c>
      <c r="AD75">
        <v>9</v>
      </c>
      <c r="AE75">
        <v>1</v>
      </c>
      <c r="AG75" t="s">
        <v>1955</v>
      </c>
      <c r="AH75" s="27">
        <v>1</v>
      </c>
      <c r="AI75">
        <v>9</v>
      </c>
      <c r="AJ75" s="27">
        <v>0</v>
      </c>
      <c r="AK75" t="s">
        <v>242</v>
      </c>
      <c r="AL75" s="27">
        <v>0</v>
      </c>
      <c r="AM75" t="s">
        <v>242</v>
      </c>
      <c r="AO75">
        <v>3</v>
      </c>
      <c r="AQ75" t="s">
        <v>1956</v>
      </c>
      <c r="AR75" s="27">
        <v>1</v>
      </c>
      <c r="AS75">
        <v>8</v>
      </c>
      <c r="AT75" s="21">
        <f t="shared" si="4"/>
        <v>88.888888888888886</v>
      </c>
      <c r="AU75">
        <v>3</v>
      </c>
      <c r="AW75" t="s">
        <v>1956</v>
      </c>
      <c r="AX75" s="27">
        <v>1</v>
      </c>
      <c r="AY75">
        <v>7</v>
      </c>
      <c r="AZ75" s="21">
        <f t="shared" si="5"/>
        <v>77.777777777777786</v>
      </c>
      <c r="BA75">
        <v>1</v>
      </c>
      <c r="BC75" t="s">
        <v>1955</v>
      </c>
      <c r="BD75" s="27">
        <v>1</v>
      </c>
      <c r="BE75">
        <v>11.7</v>
      </c>
      <c r="BG75">
        <v>1</v>
      </c>
      <c r="BI75" t="s">
        <v>1955</v>
      </c>
      <c r="BJ75" s="27">
        <v>1</v>
      </c>
      <c r="BK75">
        <v>3</v>
      </c>
      <c r="BM75" t="s">
        <v>1956</v>
      </c>
      <c r="BN75" s="27">
        <v>1</v>
      </c>
      <c r="BO75">
        <v>3</v>
      </c>
      <c r="BP75" s="21">
        <f t="shared" si="6"/>
        <v>33.333333333333329</v>
      </c>
      <c r="BR75">
        <v>1</v>
      </c>
      <c r="BT75" t="s">
        <v>1955</v>
      </c>
      <c r="BU75" s="27">
        <v>1</v>
      </c>
      <c r="BV75">
        <v>2</v>
      </c>
      <c r="BW75" s="21">
        <f t="shared" si="7"/>
        <v>22.222222222222221</v>
      </c>
      <c r="BX75">
        <v>2</v>
      </c>
      <c r="BY75">
        <v>1</v>
      </c>
      <c r="CA75" t="s">
        <v>1955</v>
      </c>
      <c r="CB75" s="27">
        <v>0</v>
      </c>
      <c r="CD75" t="s">
        <v>242</v>
      </c>
      <c r="CE75" t="s">
        <v>242</v>
      </c>
      <c r="CG75" s="27">
        <v>1</v>
      </c>
      <c r="CH75" s="2" t="s">
        <v>1957</v>
      </c>
      <c r="CI75">
        <v>1</v>
      </c>
      <c r="CK75" t="s">
        <v>1955</v>
      </c>
      <c r="CL75" s="27">
        <v>1</v>
      </c>
      <c r="CM75" s="27">
        <v>0</v>
      </c>
      <c r="CN75" t="s">
        <v>242</v>
      </c>
      <c r="CO75" t="s">
        <v>242</v>
      </c>
      <c r="CP75" t="s">
        <v>242</v>
      </c>
      <c r="CS75" s="27">
        <v>1</v>
      </c>
      <c r="CT75" s="2" t="s">
        <v>1958</v>
      </c>
      <c r="CU75">
        <v>1</v>
      </c>
      <c r="CW75" t="s">
        <v>1955</v>
      </c>
      <c r="CX75" s="27">
        <v>1</v>
      </c>
      <c r="CY75">
        <v>31323</v>
      </c>
      <c r="CZ75">
        <v>2</v>
      </c>
      <c r="DB75" s="27">
        <v>1</v>
      </c>
      <c r="DC75" t="s">
        <v>242</v>
      </c>
      <c r="DD75" t="s">
        <v>242</v>
      </c>
      <c r="DF75" t="s">
        <v>242</v>
      </c>
      <c r="DG75">
        <v>16388</v>
      </c>
      <c r="DH75">
        <v>2</v>
      </c>
      <c r="DJ75" s="27">
        <v>0</v>
      </c>
      <c r="DK75" t="s">
        <v>242</v>
      </c>
      <c r="DL75" t="s">
        <v>242</v>
      </c>
      <c r="DN75">
        <v>1</v>
      </c>
      <c r="DP75" t="s">
        <v>1955</v>
      </c>
      <c r="DQ75" s="27">
        <v>1</v>
      </c>
      <c r="DR75" t="s">
        <v>1959</v>
      </c>
      <c r="DS75" s="27">
        <v>1</v>
      </c>
      <c r="DT75" s="2" t="s">
        <v>1960</v>
      </c>
      <c r="DU75" s="27">
        <v>0.5</v>
      </c>
      <c r="DV75" t="s">
        <v>1961</v>
      </c>
      <c r="DW75" s="27">
        <v>1</v>
      </c>
      <c r="DX75" s="2" t="s">
        <v>1962</v>
      </c>
      <c r="DY75" s="27">
        <v>0</v>
      </c>
      <c r="EA75" s="27">
        <v>0.5</v>
      </c>
      <c r="EC75" s="27">
        <v>0.5</v>
      </c>
      <c r="ED75" s="2" t="s">
        <v>1963</v>
      </c>
      <c r="EE75" s="27">
        <v>0.5</v>
      </c>
      <c r="EF75" s="2" t="s">
        <v>1964</v>
      </c>
      <c r="EG75" s="27">
        <v>1</v>
      </c>
      <c r="EH75" t="s">
        <v>1643</v>
      </c>
      <c r="EI75" s="27">
        <v>1</v>
      </c>
      <c r="EJ75" s="2" t="s">
        <v>1965</v>
      </c>
      <c r="EK75">
        <v>1</v>
      </c>
      <c r="EM75" t="s">
        <v>1955</v>
      </c>
      <c r="EN75" s="27">
        <v>0</v>
      </c>
      <c r="EO75" t="s">
        <v>242</v>
      </c>
      <c r="EP75" t="s">
        <v>242</v>
      </c>
      <c r="ES75" t="s">
        <v>242</v>
      </c>
      <c r="ET75" t="s">
        <v>242</v>
      </c>
      <c r="EV75" s="27">
        <v>1</v>
      </c>
      <c r="EW75">
        <v>11903.814</v>
      </c>
      <c r="EX75" t="s">
        <v>1966</v>
      </c>
      <c r="EY75" s="27">
        <v>1</v>
      </c>
      <c r="EZ75">
        <v>44.7</v>
      </c>
      <c r="FB75" s="27">
        <v>1</v>
      </c>
      <c r="FC75">
        <v>11903.814</v>
      </c>
      <c r="FD75" t="s">
        <v>1966</v>
      </c>
      <c r="FE75" s="27">
        <v>0</v>
      </c>
      <c r="FF75" t="s">
        <v>242</v>
      </c>
    </row>
    <row r="76" spans="1:163" ht="15" customHeight="1" x14ac:dyDescent="0.2">
      <c r="A76">
        <v>75</v>
      </c>
      <c r="B76">
        <v>75</v>
      </c>
      <c r="C76" s="1">
        <v>44601.611805555556</v>
      </c>
      <c r="D76" s="1">
        <v>44601.79583333333</v>
      </c>
      <c r="E76">
        <v>0</v>
      </c>
      <c r="F76" t="s">
        <v>1099</v>
      </c>
      <c r="G76">
        <v>100</v>
      </c>
      <c r="H76">
        <v>15858</v>
      </c>
      <c r="I76">
        <v>1</v>
      </c>
      <c r="J76" s="1">
        <v>44601.79583333333</v>
      </c>
      <c r="K76" t="s">
        <v>1972</v>
      </c>
      <c r="L76" t="s">
        <v>242</v>
      </c>
      <c r="M76" t="s">
        <v>242</v>
      </c>
      <c r="N76" t="s">
        <v>1973</v>
      </c>
      <c r="O76" t="s">
        <v>1974</v>
      </c>
      <c r="P76">
        <v>34.037994380000001</v>
      </c>
      <c r="Q76">
        <v>-118.4543991</v>
      </c>
      <c r="R76" t="s">
        <v>245</v>
      </c>
      <c r="S76" t="s">
        <v>246</v>
      </c>
      <c r="T76" t="s">
        <v>1975</v>
      </c>
      <c r="U76" t="s">
        <v>1976</v>
      </c>
      <c r="V76" t="s">
        <v>1977</v>
      </c>
      <c r="W76">
        <v>4911</v>
      </c>
      <c r="X76" t="s">
        <v>490</v>
      </c>
      <c r="Y76" t="s">
        <v>491</v>
      </c>
      <c r="Z76">
        <v>2020</v>
      </c>
      <c r="AA76">
        <v>1</v>
      </c>
      <c r="AB76">
        <v>6</v>
      </c>
      <c r="AD76">
        <v>11</v>
      </c>
      <c r="AE76">
        <v>1</v>
      </c>
      <c r="AG76" t="s">
        <v>1978</v>
      </c>
      <c r="AH76" s="27">
        <v>1</v>
      </c>
      <c r="AI76">
        <v>11</v>
      </c>
      <c r="AJ76" s="27">
        <v>0</v>
      </c>
      <c r="AK76" t="s">
        <v>242</v>
      </c>
      <c r="AL76" s="27">
        <v>0</v>
      </c>
      <c r="AM76" t="s">
        <v>242</v>
      </c>
      <c r="AO76">
        <v>3</v>
      </c>
      <c r="AQ76" t="s">
        <v>1979</v>
      </c>
      <c r="AR76" s="27">
        <v>1</v>
      </c>
      <c r="AS76">
        <v>10</v>
      </c>
      <c r="AT76" s="21">
        <f t="shared" si="4"/>
        <v>90.909090909090907</v>
      </c>
      <c r="AU76">
        <v>1</v>
      </c>
      <c r="AW76" t="s">
        <v>1978</v>
      </c>
      <c r="AX76" s="27">
        <v>1</v>
      </c>
      <c r="AY76">
        <v>10</v>
      </c>
      <c r="AZ76" s="21">
        <f t="shared" si="5"/>
        <v>90.909090909090907</v>
      </c>
      <c r="BA76">
        <v>1</v>
      </c>
      <c r="BC76" t="s">
        <v>1980</v>
      </c>
      <c r="BD76" s="27">
        <v>1</v>
      </c>
      <c r="BE76">
        <v>7.5</v>
      </c>
      <c r="BG76">
        <v>1</v>
      </c>
      <c r="BI76" t="s">
        <v>1978</v>
      </c>
      <c r="BJ76" s="27">
        <v>1</v>
      </c>
      <c r="BK76">
        <v>1</v>
      </c>
      <c r="BM76" t="s">
        <v>1978</v>
      </c>
      <c r="BN76" s="27">
        <v>1</v>
      </c>
      <c r="BO76">
        <v>4</v>
      </c>
      <c r="BP76" s="21">
        <f t="shared" si="6"/>
        <v>36.363636363636367</v>
      </c>
      <c r="BR76">
        <v>3</v>
      </c>
      <c r="BT76" t="s">
        <v>1979</v>
      </c>
      <c r="BU76" s="27">
        <v>1</v>
      </c>
      <c r="BV76">
        <v>2</v>
      </c>
      <c r="BW76" s="21">
        <f t="shared" si="7"/>
        <v>18.181818181818183</v>
      </c>
      <c r="BX76">
        <v>2</v>
      </c>
      <c r="BY76">
        <v>3</v>
      </c>
      <c r="CA76" t="s">
        <v>1979</v>
      </c>
      <c r="CB76" s="27">
        <v>0</v>
      </c>
      <c r="CD76" t="s">
        <v>242</v>
      </c>
      <c r="CE76" t="s">
        <v>242</v>
      </c>
      <c r="CG76" s="27">
        <v>1</v>
      </c>
      <c r="CH76" s="2" t="s">
        <v>1981</v>
      </c>
      <c r="CI76">
        <v>1</v>
      </c>
      <c r="CK76" t="s">
        <v>1978</v>
      </c>
      <c r="CL76" s="27">
        <v>0</v>
      </c>
      <c r="CM76" s="27">
        <v>0</v>
      </c>
      <c r="CN76" t="s">
        <v>242</v>
      </c>
      <c r="CO76" t="s">
        <v>242</v>
      </c>
      <c r="CP76" t="s">
        <v>242</v>
      </c>
      <c r="CS76" s="27">
        <v>1</v>
      </c>
      <c r="CT76" s="2" t="s">
        <v>1982</v>
      </c>
      <c r="CU76">
        <v>1</v>
      </c>
      <c r="CW76" t="s">
        <v>1978</v>
      </c>
      <c r="CX76" s="27">
        <v>1</v>
      </c>
      <c r="CY76">
        <v>32948999</v>
      </c>
      <c r="CZ76">
        <v>2</v>
      </c>
      <c r="DB76" s="27">
        <v>1</v>
      </c>
      <c r="DC76" t="s">
        <v>242</v>
      </c>
      <c r="DD76" t="s">
        <v>242</v>
      </c>
      <c r="DE76">
        <v>115308</v>
      </c>
      <c r="DF76">
        <v>2</v>
      </c>
      <c r="DG76" t="s">
        <v>242</v>
      </c>
      <c r="DH76" t="s">
        <v>242</v>
      </c>
      <c r="DJ76" s="27">
        <v>1</v>
      </c>
      <c r="DK76">
        <v>3995256</v>
      </c>
      <c r="DL76">
        <v>2</v>
      </c>
      <c r="DN76">
        <v>4</v>
      </c>
      <c r="DP76" t="s">
        <v>1983</v>
      </c>
      <c r="DQ76" s="27">
        <v>1</v>
      </c>
      <c r="DR76" s="2" t="s">
        <v>1984</v>
      </c>
      <c r="DS76" s="27">
        <v>1</v>
      </c>
      <c r="DT76" s="2" t="s">
        <v>1985</v>
      </c>
      <c r="DU76" s="27">
        <v>1</v>
      </c>
      <c r="DV76" s="2" t="s">
        <v>1986</v>
      </c>
      <c r="DW76" s="27">
        <v>1</v>
      </c>
      <c r="DX76" s="2" t="s">
        <v>1987</v>
      </c>
      <c r="DY76" s="27">
        <v>1</v>
      </c>
      <c r="DZ76" s="2" t="s">
        <v>1988</v>
      </c>
      <c r="EA76" s="27">
        <v>1</v>
      </c>
      <c r="EB76" t="s">
        <v>1989</v>
      </c>
      <c r="EC76" s="27">
        <v>1</v>
      </c>
      <c r="ED76" t="s">
        <v>1989</v>
      </c>
      <c r="EE76" s="27">
        <v>1</v>
      </c>
      <c r="EF76" s="2" t="s">
        <v>1990</v>
      </c>
      <c r="EG76" s="27">
        <v>1</v>
      </c>
      <c r="EH76" t="s">
        <v>1991</v>
      </c>
      <c r="EI76" s="27">
        <v>1</v>
      </c>
      <c r="EJ76" s="2" t="s">
        <v>1992</v>
      </c>
      <c r="EK76">
        <v>4</v>
      </c>
      <c r="EM76" t="s">
        <v>1983</v>
      </c>
      <c r="EN76" s="27">
        <v>0</v>
      </c>
      <c r="EO76" t="s">
        <v>242</v>
      </c>
      <c r="EP76" t="s">
        <v>242</v>
      </c>
      <c r="ES76" t="s">
        <v>242</v>
      </c>
      <c r="ET76" t="s">
        <v>242</v>
      </c>
      <c r="EV76" s="27">
        <v>1</v>
      </c>
      <c r="EW76">
        <v>7941012.29</v>
      </c>
      <c r="EX76" t="s">
        <v>1993</v>
      </c>
      <c r="EY76" s="27">
        <v>1</v>
      </c>
      <c r="EZ76">
        <v>6.2</v>
      </c>
      <c r="FB76" s="27">
        <v>1</v>
      </c>
      <c r="FC76">
        <v>139085.51</v>
      </c>
      <c r="FE76" s="27">
        <v>1</v>
      </c>
      <c r="FF76">
        <v>0</v>
      </c>
    </row>
    <row r="77" spans="1:163" ht="15" customHeight="1" x14ac:dyDescent="0.2">
      <c r="A77" s="10">
        <v>76</v>
      </c>
      <c r="B77">
        <v>76</v>
      </c>
      <c r="C77" s="1">
        <v>44606.677777777775</v>
      </c>
      <c r="D77" s="1">
        <v>44606.724999999999</v>
      </c>
      <c r="E77">
        <v>0</v>
      </c>
      <c r="F77" t="s">
        <v>1099</v>
      </c>
      <c r="G77">
        <v>100</v>
      </c>
      <c r="H77">
        <v>4052</v>
      </c>
      <c r="I77">
        <v>1</v>
      </c>
      <c r="J77" s="1">
        <v>44606.724999999999</v>
      </c>
      <c r="K77" t="s">
        <v>1999</v>
      </c>
      <c r="L77" t="s">
        <v>242</v>
      </c>
      <c r="M77" t="s">
        <v>242</v>
      </c>
      <c r="N77" t="s">
        <v>2000</v>
      </c>
      <c r="O77" t="s">
        <v>2001</v>
      </c>
      <c r="P77">
        <v>34.037994380000001</v>
      </c>
      <c r="Q77">
        <v>-118.4543991</v>
      </c>
      <c r="R77" t="s">
        <v>245</v>
      </c>
      <c r="S77" t="s">
        <v>246</v>
      </c>
      <c r="T77" s="10" t="s">
        <v>2002</v>
      </c>
      <c r="U77" t="s">
        <v>2003</v>
      </c>
      <c r="V77" t="s">
        <v>2004</v>
      </c>
      <c r="W77">
        <v>7389</v>
      </c>
      <c r="X77" s="10" t="s">
        <v>271</v>
      </c>
      <c r="Y77" s="10" t="s">
        <v>391</v>
      </c>
      <c r="Z77" s="10">
        <v>2020</v>
      </c>
      <c r="AA77" s="10">
        <v>0.5</v>
      </c>
      <c r="AD77" s="10">
        <v>8</v>
      </c>
      <c r="AE77">
        <v>3</v>
      </c>
      <c r="AG77" t="s">
        <v>2005</v>
      </c>
      <c r="AH77" s="22">
        <v>1</v>
      </c>
      <c r="AI77" s="10">
        <v>5</v>
      </c>
      <c r="AJ77" s="22">
        <v>1</v>
      </c>
      <c r="AK77" s="10">
        <v>3</v>
      </c>
      <c r="AL77" s="22">
        <v>1</v>
      </c>
      <c r="AM77" s="10">
        <v>3</v>
      </c>
      <c r="AO77">
        <v>3</v>
      </c>
      <c r="AQ77" t="s">
        <v>2005</v>
      </c>
      <c r="AR77" s="22">
        <v>1</v>
      </c>
      <c r="AS77" s="10">
        <v>7</v>
      </c>
      <c r="AT77" s="21">
        <f t="shared" si="4"/>
        <v>87.5</v>
      </c>
      <c r="AU77">
        <v>3</v>
      </c>
      <c r="AW77" t="s">
        <v>2005</v>
      </c>
      <c r="AX77" s="22">
        <v>1</v>
      </c>
      <c r="AY77" s="10">
        <v>7</v>
      </c>
      <c r="AZ77" s="21">
        <f t="shared" si="5"/>
        <v>87.5</v>
      </c>
      <c r="BA77">
        <v>3</v>
      </c>
      <c r="BC77" t="s">
        <v>2005</v>
      </c>
      <c r="BD77" s="22">
        <v>1</v>
      </c>
      <c r="BE77" s="10"/>
      <c r="BF77" s="10"/>
      <c r="BG77">
        <v>3</v>
      </c>
      <c r="BI77" t="s">
        <v>2005</v>
      </c>
      <c r="BJ77" s="22">
        <v>1</v>
      </c>
      <c r="BK77">
        <v>3</v>
      </c>
      <c r="BM77" t="s">
        <v>2005</v>
      </c>
      <c r="BN77" s="22">
        <v>1</v>
      </c>
      <c r="BO77" s="10">
        <v>4</v>
      </c>
      <c r="BP77" s="21">
        <f t="shared" si="6"/>
        <v>50</v>
      </c>
      <c r="BQ77" s="10"/>
      <c r="BR77" s="10">
        <v>1</v>
      </c>
      <c r="BS77" s="10"/>
      <c r="BT77" s="10" t="s">
        <v>2006</v>
      </c>
      <c r="BU77" s="22">
        <v>1</v>
      </c>
      <c r="BV77" s="10">
        <v>1</v>
      </c>
      <c r="BW77" s="21">
        <f t="shared" si="7"/>
        <v>12.5</v>
      </c>
      <c r="BX77" s="10">
        <v>2</v>
      </c>
      <c r="BY77" s="10">
        <v>1</v>
      </c>
      <c r="BZ77" s="10"/>
      <c r="CA77" s="10" t="s">
        <v>2006</v>
      </c>
      <c r="CB77" s="22">
        <v>0</v>
      </c>
      <c r="CC77" s="10"/>
      <c r="CD77" s="10" t="s">
        <v>242</v>
      </c>
      <c r="CE77" s="10" t="s">
        <v>242</v>
      </c>
      <c r="CF77" s="10"/>
      <c r="CG77" s="22">
        <v>0</v>
      </c>
      <c r="CH77" s="10"/>
      <c r="CI77" s="10" t="s">
        <v>242</v>
      </c>
      <c r="CJ77" s="10"/>
      <c r="CK77" s="10"/>
      <c r="CL77" s="22">
        <v>0</v>
      </c>
      <c r="CM77" s="22">
        <v>0</v>
      </c>
      <c r="CN77" s="10" t="s">
        <v>242</v>
      </c>
      <c r="CO77" s="10" t="s">
        <v>242</v>
      </c>
      <c r="CP77" s="10" t="s">
        <v>242</v>
      </c>
      <c r="CQ77" s="10"/>
      <c r="CR77" s="10"/>
      <c r="CS77" s="22">
        <v>0</v>
      </c>
      <c r="CT77" s="10"/>
      <c r="CU77" s="10" t="s">
        <v>242</v>
      </c>
      <c r="CV77" s="10"/>
      <c r="CW77" s="10"/>
      <c r="CX77" s="22">
        <v>1</v>
      </c>
      <c r="CY77" s="10">
        <v>294</v>
      </c>
      <c r="CZ77" s="10">
        <v>2</v>
      </c>
      <c r="DA77" s="10"/>
      <c r="DB77" s="22">
        <v>1</v>
      </c>
      <c r="DC77" s="10">
        <v>4</v>
      </c>
      <c r="DD77" s="10">
        <v>2</v>
      </c>
      <c r="DE77" s="10">
        <v>914</v>
      </c>
      <c r="DF77" s="10">
        <v>2</v>
      </c>
      <c r="DG77" s="10" t="s">
        <v>242</v>
      </c>
      <c r="DH77" s="10" t="s">
        <v>242</v>
      </c>
      <c r="DI77" s="10"/>
      <c r="DJ77" s="22">
        <v>1</v>
      </c>
      <c r="DK77" s="10">
        <v>407021</v>
      </c>
      <c r="DL77" s="10">
        <v>2</v>
      </c>
      <c r="DM77" s="10"/>
      <c r="DN77" s="10">
        <v>1</v>
      </c>
      <c r="DO77" s="10"/>
      <c r="DP77" s="10" t="s">
        <v>2006</v>
      </c>
      <c r="DQ77" s="27">
        <v>1</v>
      </c>
      <c r="DR77" s="2" t="s">
        <v>2007</v>
      </c>
      <c r="DS77" s="27">
        <v>1</v>
      </c>
      <c r="DT77" s="2" t="s">
        <v>2008</v>
      </c>
      <c r="DU77" s="27">
        <v>1</v>
      </c>
      <c r="DV77" s="2" t="s">
        <v>2009</v>
      </c>
      <c r="DW77" s="27">
        <v>1</v>
      </c>
      <c r="DX77" s="2" t="s">
        <v>2010</v>
      </c>
      <c r="DY77" s="27">
        <v>1</v>
      </c>
      <c r="DZ77" s="2" t="s">
        <v>2011</v>
      </c>
      <c r="EA77" s="27">
        <v>1</v>
      </c>
      <c r="EB77" s="2" t="s">
        <v>2012</v>
      </c>
      <c r="EC77" s="27">
        <v>1</v>
      </c>
      <c r="ED77" s="2" t="s">
        <v>2013</v>
      </c>
      <c r="EE77" s="27">
        <v>1</v>
      </c>
      <c r="EF77" s="2" t="s">
        <v>2014</v>
      </c>
      <c r="EG77" s="27">
        <v>1</v>
      </c>
      <c r="EH77" s="2" t="s">
        <v>2015</v>
      </c>
      <c r="EI77" s="27">
        <v>1</v>
      </c>
      <c r="EJ77" s="2" t="s">
        <v>2016</v>
      </c>
      <c r="EK77">
        <v>1</v>
      </c>
      <c r="EM77" t="s">
        <v>2006</v>
      </c>
      <c r="EN77" s="22">
        <v>0</v>
      </c>
      <c r="EO77" s="10" t="s">
        <v>242</v>
      </c>
      <c r="EP77" s="10" t="s">
        <v>242</v>
      </c>
      <c r="EQ77" s="10"/>
      <c r="ER77" s="10"/>
      <c r="ES77" s="10" t="s">
        <v>242</v>
      </c>
      <c r="ET77" s="10" t="s">
        <v>242</v>
      </c>
      <c r="EU77" s="10"/>
      <c r="EV77" s="22">
        <v>0</v>
      </c>
      <c r="EW77" s="10" t="s">
        <v>242</v>
      </c>
      <c r="EX77" s="10"/>
      <c r="EY77" s="22">
        <v>0</v>
      </c>
      <c r="EZ77" s="10" t="s">
        <v>242</v>
      </c>
      <c r="FA77" s="10"/>
      <c r="FB77" s="22">
        <v>0</v>
      </c>
      <c r="FC77" s="10" t="s">
        <v>242</v>
      </c>
      <c r="FD77" s="10"/>
      <c r="FE77" s="22">
        <v>0</v>
      </c>
      <c r="FF77" s="10" t="s">
        <v>242</v>
      </c>
      <c r="FG77" s="10"/>
    </row>
    <row r="78" spans="1:163" ht="15" customHeight="1" x14ac:dyDescent="0.2">
      <c r="A78">
        <v>77</v>
      </c>
      <c r="B78">
        <v>77</v>
      </c>
      <c r="C78" s="1">
        <v>44607.682638888888</v>
      </c>
      <c r="D78" s="1">
        <v>44607.76458333333</v>
      </c>
      <c r="E78">
        <v>0</v>
      </c>
      <c r="F78" t="s">
        <v>1099</v>
      </c>
      <c r="G78">
        <v>100</v>
      </c>
      <c r="H78">
        <v>7057</v>
      </c>
      <c r="I78">
        <v>1</v>
      </c>
      <c r="J78" s="1">
        <v>44607.76458333333</v>
      </c>
      <c r="K78" t="s">
        <v>2023</v>
      </c>
      <c r="L78" t="s">
        <v>242</v>
      </c>
      <c r="M78" t="s">
        <v>242</v>
      </c>
      <c r="N78" t="s">
        <v>2024</v>
      </c>
      <c r="O78" t="s">
        <v>2025</v>
      </c>
      <c r="P78">
        <v>34.037994380000001</v>
      </c>
      <c r="Q78">
        <v>-118.4543991</v>
      </c>
      <c r="R78" t="s">
        <v>245</v>
      </c>
      <c r="S78" t="s">
        <v>246</v>
      </c>
      <c r="T78" t="s">
        <v>2026</v>
      </c>
      <c r="U78" t="s">
        <v>2027</v>
      </c>
      <c r="V78" t="s">
        <v>2028</v>
      </c>
      <c r="W78">
        <v>4931</v>
      </c>
      <c r="X78" t="s">
        <v>490</v>
      </c>
      <c r="Y78" t="s">
        <v>491</v>
      </c>
      <c r="Z78">
        <v>2020</v>
      </c>
      <c r="AA78">
        <v>0</v>
      </c>
      <c r="AD78">
        <v>13</v>
      </c>
      <c r="AE78">
        <v>3</v>
      </c>
      <c r="AG78" t="s">
        <v>2029</v>
      </c>
      <c r="AH78" s="27">
        <v>1</v>
      </c>
      <c r="AI78">
        <v>10</v>
      </c>
      <c r="AJ78" s="27">
        <v>0</v>
      </c>
      <c r="AK78" t="s">
        <v>242</v>
      </c>
      <c r="AL78" s="27">
        <v>1</v>
      </c>
      <c r="AM78">
        <v>2</v>
      </c>
      <c r="AO78">
        <v>3</v>
      </c>
      <c r="AQ78" t="s">
        <v>2029</v>
      </c>
      <c r="AR78" s="27">
        <v>1</v>
      </c>
      <c r="AS78">
        <v>12</v>
      </c>
      <c r="AT78" s="21">
        <f t="shared" si="4"/>
        <v>92.307692307692307</v>
      </c>
      <c r="AU78">
        <v>3</v>
      </c>
      <c r="AW78" t="s">
        <v>2029</v>
      </c>
      <c r="AX78" s="27">
        <v>1</v>
      </c>
      <c r="AY78">
        <v>11</v>
      </c>
      <c r="AZ78" s="21">
        <f t="shared" si="5"/>
        <v>84.615384615384613</v>
      </c>
      <c r="BA78">
        <v>3</v>
      </c>
      <c r="BC78" t="s">
        <v>2029</v>
      </c>
      <c r="BD78" s="27">
        <v>1</v>
      </c>
      <c r="BE78">
        <v>7.7</v>
      </c>
      <c r="BF78" t="s">
        <v>2029</v>
      </c>
      <c r="BG78">
        <v>3</v>
      </c>
      <c r="BJ78" s="27">
        <v>1</v>
      </c>
      <c r="BK78">
        <v>3</v>
      </c>
      <c r="BM78" t="s">
        <v>2029</v>
      </c>
      <c r="BN78" s="27">
        <v>1</v>
      </c>
      <c r="BO78">
        <v>5</v>
      </c>
      <c r="BP78" s="21">
        <f t="shared" si="6"/>
        <v>38.461538461538467</v>
      </c>
      <c r="BR78">
        <v>3</v>
      </c>
      <c r="BT78" t="s">
        <v>2029</v>
      </c>
      <c r="BU78" s="27">
        <v>1</v>
      </c>
      <c r="BV78">
        <v>1</v>
      </c>
      <c r="BW78" s="21">
        <f t="shared" si="7"/>
        <v>7.6923076923076925</v>
      </c>
      <c r="BX78">
        <v>2</v>
      </c>
      <c r="BY78">
        <v>3</v>
      </c>
      <c r="CA78" t="s">
        <v>2029</v>
      </c>
      <c r="CB78" s="27">
        <v>0</v>
      </c>
      <c r="CD78" t="s">
        <v>242</v>
      </c>
      <c r="CE78" t="s">
        <v>242</v>
      </c>
      <c r="CG78" s="27">
        <v>0</v>
      </c>
      <c r="CI78" t="s">
        <v>242</v>
      </c>
      <c r="CL78" s="27">
        <v>0</v>
      </c>
      <c r="CM78" s="27">
        <v>0</v>
      </c>
      <c r="CN78" t="s">
        <v>242</v>
      </c>
      <c r="CO78" t="s">
        <v>242</v>
      </c>
      <c r="CP78" t="s">
        <v>242</v>
      </c>
      <c r="CS78" s="27">
        <v>1</v>
      </c>
      <c r="CT78" s="2" t="s">
        <v>2030</v>
      </c>
      <c r="CU78">
        <v>1</v>
      </c>
      <c r="CW78" t="s">
        <v>2031</v>
      </c>
      <c r="CX78" s="27">
        <v>1</v>
      </c>
      <c r="CY78">
        <v>23951700</v>
      </c>
      <c r="CZ78">
        <v>2</v>
      </c>
      <c r="DB78" s="27">
        <v>0</v>
      </c>
      <c r="DC78" t="s">
        <v>242</v>
      </c>
      <c r="DD78" t="s">
        <v>242</v>
      </c>
      <c r="DF78" t="s">
        <v>242</v>
      </c>
      <c r="DG78" t="s">
        <v>242</v>
      </c>
      <c r="DH78" t="s">
        <v>242</v>
      </c>
      <c r="DJ78" s="27">
        <v>0</v>
      </c>
      <c r="DK78" t="s">
        <v>242</v>
      </c>
      <c r="DL78" t="s">
        <v>242</v>
      </c>
      <c r="DN78">
        <v>4</v>
      </c>
      <c r="DP78" t="s">
        <v>2032</v>
      </c>
      <c r="DQ78" s="27">
        <v>1</v>
      </c>
      <c r="DR78" s="2" t="s">
        <v>2033</v>
      </c>
      <c r="DS78" s="27">
        <v>1</v>
      </c>
      <c r="DT78" s="2" t="s">
        <v>2034</v>
      </c>
      <c r="DU78" s="27">
        <v>1</v>
      </c>
      <c r="DV78" s="2" t="s">
        <v>2035</v>
      </c>
      <c r="DW78" s="27">
        <v>1</v>
      </c>
      <c r="DX78" s="2" t="s">
        <v>2036</v>
      </c>
      <c r="DY78" s="27">
        <v>1</v>
      </c>
      <c r="DZ78" s="2" t="s">
        <v>2037</v>
      </c>
      <c r="EA78" s="27">
        <v>1</v>
      </c>
      <c r="EB78" s="2" t="s">
        <v>2038</v>
      </c>
      <c r="EC78" s="27">
        <v>1</v>
      </c>
      <c r="ED78" s="2" t="s">
        <v>2038</v>
      </c>
      <c r="EE78" s="27">
        <v>1</v>
      </c>
      <c r="EF78" s="2" t="s">
        <v>2039</v>
      </c>
      <c r="EG78" s="27">
        <v>1</v>
      </c>
      <c r="EH78" s="2" t="s">
        <v>2040</v>
      </c>
      <c r="EI78" s="27">
        <v>1</v>
      </c>
      <c r="EJ78" s="2" t="s">
        <v>2041</v>
      </c>
      <c r="EK78">
        <v>5</v>
      </c>
      <c r="EL78" t="s">
        <v>2042</v>
      </c>
      <c r="EM78" t="s">
        <v>2043</v>
      </c>
      <c r="EN78" s="27">
        <v>0</v>
      </c>
      <c r="EO78" t="s">
        <v>242</v>
      </c>
      <c r="EP78" t="s">
        <v>242</v>
      </c>
      <c r="ES78" t="s">
        <v>242</v>
      </c>
      <c r="ET78" t="s">
        <v>242</v>
      </c>
      <c r="EV78" s="27">
        <v>1</v>
      </c>
      <c r="EW78">
        <v>869493.94499999995</v>
      </c>
      <c r="EX78" t="s">
        <v>2044</v>
      </c>
      <c r="EY78" s="27">
        <v>1</v>
      </c>
      <c r="EZ78">
        <v>0</v>
      </c>
      <c r="FB78" s="27">
        <v>1</v>
      </c>
      <c r="FC78">
        <v>32141.931</v>
      </c>
      <c r="FD78" t="s">
        <v>2045</v>
      </c>
      <c r="FE78" s="27">
        <v>1</v>
      </c>
      <c r="FF78">
        <v>0</v>
      </c>
    </row>
    <row r="79" spans="1:163" ht="15" hidden="1" customHeight="1" x14ac:dyDescent="0.2">
      <c r="A79" s="10">
        <v>78</v>
      </c>
      <c r="B79">
        <v>78</v>
      </c>
      <c r="C79" s="1">
        <v>44615.668749999997</v>
      </c>
      <c r="D79" s="1">
        <v>44615.73333333333</v>
      </c>
      <c r="E79">
        <v>0</v>
      </c>
      <c r="F79" t="s">
        <v>1099</v>
      </c>
      <c r="G79">
        <v>100</v>
      </c>
      <c r="H79">
        <v>5576</v>
      </c>
      <c r="I79">
        <v>1</v>
      </c>
      <c r="J79" s="1">
        <v>44615.73333333333</v>
      </c>
      <c r="K79" t="s">
        <v>2051</v>
      </c>
      <c r="L79" t="s">
        <v>242</v>
      </c>
      <c r="M79" t="s">
        <v>242</v>
      </c>
      <c r="N79" t="s">
        <v>2052</v>
      </c>
      <c r="O79" t="s">
        <v>2053</v>
      </c>
      <c r="P79">
        <v>34.037994380000001</v>
      </c>
      <c r="Q79">
        <v>-118.4543991</v>
      </c>
      <c r="R79" t="s">
        <v>245</v>
      </c>
      <c r="S79" t="s">
        <v>246</v>
      </c>
      <c r="T79" s="10" t="s">
        <v>2054</v>
      </c>
      <c r="U79" t="s">
        <v>2055</v>
      </c>
      <c r="V79" t="s">
        <v>2056</v>
      </c>
      <c r="W79">
        <v>4700</v>
      </c>
      <c r="X79" s="10" t="s">
        <v>271</v>
      </c>
      <c r="Y79" s="10" t="s">
        <v>1304</v>
      </c>
      <c r="Z79" s="10">
        <v>2020</v>
      </c>
      <c r="AA79" s="10">
        <v>0</v>
      </c>
      <c r="AD79" s="10">
        <v>14</v>
      </c>
      <c r="AE79">
        <v>1</v>
      </c>
      <c r="AG79" t="s">
        <v>2057</v>
      </c>
      <c r="AH79" s="22">
        <v>1</v>
      </c>
      <c r="AI79" s="10">
        <v>8</v>
      </c>
      <c r="AJ79" s="22">
        <v>0</v>
      </c>
      <c r="AK79" s="10" t="s">
        <v>242</v>
      </c>
      <c r="AL79" s="22">
        <v>1</v>
      </c>
      <c r="AM79" s="10">
        <v>1</v>
      </c>
      <c r="AO79">
        <v>3</v>
      </c>
      <c r="AQ79" t="s">
        <v>2058</v>
      </c>
      <c r="AR79" s="22">
        <v>1</v>
      </c>
      <c r="AS79" s="10">
        <v>12</v>
      </c>
      <c r="AT79" s="21">
        <f t="shared" si="4"/>
        <v>85.714285714285708</v>
      </c>
      <c r="AU79">
        <v>3</v>
      </c>
      <c r="AW79" t="s">
        <v>2058</v>
      </c>
      <c r="AX79" s="22">
        <v>1</v>
      </c>
      <c r="AY79" s="10">
        <v>10</v>
      </c>
      <c r="AZ79" s="21">
        <f t="shared" si="5"/>
        <v>71.428571428571431</v>
      </c>
      <c r="BA79">
        <v>3</v>
      </c>
      <c r="BC79" t="s">
        <v>2058</v>
      </c>
      <c r="BD79" s="22">
        <v>1</v>
      </c>
      <c r="BE79" s="10"/>
      <c r="BF79" s="10"/>
      <c r="BG79">
        <v>3</v>
      </c>
      <c r="BI79" t="s">
        <v>2058</v>
      </c>
      <c r="BJ79" s="22">
        <v>1</v>
      </c>
      <c r="BK79">
        <v>3</v>
      </c>
      <c r="BM79" t="s">
        <v>2058</v>
      </c>
      <c r="BN79" s="22">
        <v>1</v>
      </c>
      <c r="BO79" s="10">
        <v>5</v>
      </c>
      <c r="BP79" s="21">
        <f t="shared" si="6"/>
        <v>35.714285714285715</v>
      </c>
      <c r="BQ79" s="10"/>
      <c r="BR79" s="10">
        <v>3</v>
      </c>
      <c r="BS79" s="10"/>
      <c r="BT79" s="10" t="s">
        <v>2058</v>
      </c>
      <c r="BU79" s="22">
        <v>1</v>
      </c>
      <c r="BV79" s="10">
        <v>14</v>
      </c>
      <c r="BW79" s="21">
        <f t="shared" si="7"/>
        <v>100</v>
      </c>
      <c r="BX79" s="10">
        <v>1</v>
      </c>
      <c r="BY79" s="10">
        <v>3</v>
      </c>
      <c r="BZ79" s="10"/>
      <c r="CA79" s="10" t="s">
        <v>2058</v>
      </c>
      <c r="CB79" s="22">
        <v>0</v>
      </c>
      <c r="CC79" s="10"/>
      <c r="CD79" s="10" t="s">
        <v>242</v>
      </c>
      <c r="CE79" s="10" t="s">
        <v>242</v>
      </c>
      <c r="CF79" s="10"/>
      <c r="CG79" s="22">
        <v>1</v>
      </c>
      <c r="CH79" s="11" t="s">
        <v>2059</v>
      </c>
      <c r="CI79" s="10">
        <v>1</v>
      </c>
      <c r="CJ79" s="10"/>
      <c r="CK79" s="10" t="s">
        <v>2057</v>
      </c>
      <c r="CL79" s="22">
        <v>0</v>
      </c>
      <c r="CM79" s="22">
        <v>0</v>
      </c>
      <c r="CN79" s="10" t="s">
        <v>242</v>
      </c>
      <c r="CO79" s="10" t="s">
        <v>242</v>
      </c>
      <c r="CP79" s="10" t="s">
        <v>242</v>
      </c>
      <c r="CQ79" s="10"/>
      <c r="CR79" s="10"/>
      <c r="CS79" s="22">
        <v>0</v>
      </c>
      <c r="CT79" s="10"/>
      <c r="CU79" s="10" t="s">
        <v>242</v>
      </c>
      <c r="CV79" s="10"/>
      <c r="CW79" s="10"/>
      <c r="CX79" s="22">
        <v>0</v>
      </c>
      <c r="CY79" s="10" t="s">
        <v>242</v>
      </c>
      <c r="CZ79" s="10" t="s">
        <v>242</v>
      </c>
      <c r="DA79" s="10"/>
      <c r="DB79" s="22">
        <v>0</v>
      </c>
      <c r="DC79" s="10" t="s">
        <v>242</v>
      </c>
      <c r="DD79" s="10" t="s">
        <v>242</v>
      </c>
      <c r="DE79" s="10"/>
      <c r="DF79" s="10" t="s">
        <v>242</v>
      </c>
      <c r="DG79" s="10" t="s">
        <v>242</v>
      </c>
      <c r="DH79" s="10" t="s">
        <v>242</v>
      </c>
      <c r="DI79" s="10"/>
      <c r="DJ79" s="22">
        <v>0</v>
      </c>
      <c r="DK79" s="10" t="s">
        <v>242</v>
      </c>
      <c r="DL79" s="10" t="s">
        <v>242</v>
      </c>
      <c r="DM79" s="10"/>
      <c r="DN79" s="10" t="s">
        <v>242</v>
      </c>
      <c r="DO79" s="10"/>
      <c r="DP79" s="10"/>
      <c r="DQ79" s="27">
        <v>1</v>
      </c>
      <c r="DR79" s="2" t="s">
        <v>2060</v>
      </c>
      <c r="DS79" s="27">
        <v>1</v>
      </c>
      <c r="DT79" s="2" t="s">
        <v>2061</v>
      </c>
      <c r="DU79" s="27">
        <v>0</v>
      </c>
      <c r="DW79" s="27">
        <v>1</v>
      </c>
      <c r="DX79" s="2" t="s">
        <v>2062</v>
      </c>
      <c r="DY79" s="27">
        <v>0</v>
      </c>
      <c r="EA79" s="27">
        <v>0</v>
      </c>
      <c r="EC79" s="27">
        <v>0</v>
      </c>
      <c r="EE79" s="27">
        <v>0</v>
      </c>
      <c r="EG79" s="27">
        <v>1</v>
      </c>
      <c r="EH79" t="s">
        <v>2063</v>
      </c>
      <c r="EI79" s="27">
        <v>1</v>
      </c>
      <c r="EJ79" s="2" t="s">
        <v>2064</v>
      </c>
      <c r="EK79">
        <v>1</v>
      </c>
      <c r="EM79" t="s">
        <v>2057</v>
      </c>
      <c r="EN79" s="22">
        <v>0</v>
      </c>
      <c r="EO79" s="10" t="s">
        <v>242</v>
      </c>
      <c r="EP79" s="10" t="s">
        <v>242</v>
      </c>
      <c r="EQ79" s="10"/>
      <c r="ER79" s="10"/>
      <c r="ES79" s="10" t="s">
        <v>242</v>
      </c>
      <c r="ET79" s="10" t="s">
        <v>242</v>
      </c>
      <c r="EU79" s="10"/>
      <c r="EV79" s="22">
        <v>0</v>
      </c>
      <c r="EW79" s="10" t="s">
        <v>242</v>
      </c>
      <c r="EX79" s="10"/>
      <c r="EY79" s="22">
        <v>0</v>
      </c>
      <c r="EZ79" s="10" t="s">
        <v>242</v>
      </c>
      <c r="FA79" s="10"/>
      <c r="FB79" s="22">
        <v>0</v>
      </c>
      <c r="FC79" s="10" t="s">
        <v>242</v>
      </c>
      <c r="FD79" s="10"/>
      <c r="FE79" s="22">
        <v>0</v>
      </c>
      <c r="FF79" s="10" t="s">
        <v>242</v>
      </c>
      <c r="FG79" s="10"/>
    </row>
    <row r="80" spans="1:163" ht="15" customHeight="1" x14ac:dyDescent="0.2">
      <c r="A80">
        <v>79</v>
      </c>
      <c r="B80">
        <v>79</v>
      </c>
      <c r="C80" s="1">
        <v>44615.738888888889</v>
      </c>
      <c r="D80" s="1">
        <v>44616.68472222222</v>
      </c>
      <c r="E80">
        <v>0</v>
      </c>
      <c r="F80" t="s">
        <v>1099</v>
      </c>
      <c r="G80">
        <v>100</v>
      </c>
      <c r="H80">
        <v>81754</v>
      </c>
      <c r="I80">
        <v>1</v>
      </c>
      <c r="J80" s="1">
        <v>44616.68472222222</v>
      </c>
      <c r="K80" t="s">
        <v>2070</v>
      </c>
      <c r="L80" t="s">
        <v>242</v>
      </c>
      <c r="M80" t="s">
        <v>242</v>
      </c>
      <c r="N80" t="s">
        <v>2071</v>
      </c>
      <c r="O80" t="s">
        <v>2072</v>
      </c>
      <c r="P80">
        <v>34.037994380000001</v>
      </c>
      <c r="Q80">
        <v>-118.4543991</v>
      </c>
      <c r="R80" t="s">
        <v>245</v>
      </c>
      <c r="S80" t="s">
        <v>246</v>
      </c>
      <c r="T80" t="s">
        <v>2073</v>
      </c>
      <c r="U80" t="s">
        <v>2074</v>
      </c>
      <c r="V80" t="s">
        <v>2075</v>
      </c>
      <c r="W80">
        <v>6798</v>
      </c>
      <c r="X80" t="s">
        <v>659</v>
      </c>
      <c r="Y80" t="s">
        <v>660</v>
      </c>
      <c r="Z80">
        <v>2020</v>
      </c>
      <c r="AA80">
        <v>0</v>
      </c>
      <c r="AD80">
        <v>9</v>
      </c>
      <c r="AE80">
        <v>1</v>
      </c>
      <c r="AG80" t="s">
        <v>2076</v>
      </c>
      <c r="AH80" s="27">
        <v>1</v>
      </c>
      <c r="AI80">
        <v>8</v>
      </c>
      <c r="AJ80" s="27">
        <v>0</v>
      </c>
      <c r="AK80" t="s">
        <v>242</v>
      </c>
      <c r="AL80" s="27">
        <v>0</v>
      </c>
      <c r="AM80" t="s">
        <v>242</v>
      </c>
      <c r="AO80">
        <v>3</v>
      </c>
      <c r="AQ80" t="s">
        <v>2077</v>
      </c>
      <c r="AR80" s="27">
        <v>1</v>
      </c>
      <c r="AS80">
        <v>8</v>
      </c>
      <c r="AT80" s="21">
        <f t="shared" si="4"/>
        <v>88.888888888888886</v>
      </c>
      <c r="AU80">
        <v>1</v>
      </c>
      <c r="AW80" t="s">
        <v>2076</v>
      </c>
      <c r="AX80" s="27">
        <v>1</v>
      </c>
      <c r="AY80">
        <v>7</v>
      </c>
      <c r="AZ80" s="21">
        <f t="shared" si="5"/>
        <v>77.777777777777786</v>
      </c>
      <c r="BA80">
        <v>1</v>
      </c>
      <c r="BC80" t="s">
        <v>2076</v>
      </c>
      <c r="BD80" s="27">
        <v>1</v>
      </c>
      <c r="BG80">
        <v>3</v>
      </c>
      <c r="BI80" t="s">
        <v>2077</v>
      </c>
      <c r="BJ80" s="27">
        <v>1</v>
      </c>
      <c r="BK80">
        <v>1</v>
      </c>
      <c r="BM80" t="s">
        <v>2076</v>
      </c>
      <c r="BN80" s="27">
        <v>1</v>
      </c>
      <c r="BO80">
        <v>2</v>
      </c>
      <c r="BP80" s="21">
        <f t="shared" si="6"/>
        <v>22.222222222222221</v>
      </c>
      <c r="BQ80" t="s">
        <v>2076</v>
      </c>
      <c r="BR80">
        <v>1</v>
      </c>
      <c r="BT80" t="s">
        <v>2076</v>
      </c>
      <c r="BU80" s="27">
        <v>0</v>
      </c>
      <c r="BV80" s="24" t="s">
        <v>242</v>
      </c>
      <c r="BW80" s="21" t="s">
        <v>242</v>
      </c>
      <c r="BX80" t="s">
        <v>242</v>
      </c>
      <c r="BY80" t="s">
        <v>242</v>
      </c>
      <c r="CB80" s="27">
        <v>0</v>
      </c>
      <c r="CD80" t="s">
        <v>242</v>
      </c>
      <c r="CE80" t="s">
        <v>242</v>
      </c>
      <c r="CG80" s="27">
        <v>0</v>
      </c>
      <c r="CI80" t="s">
        <v>242</v>
      </c>
      <c r="CL80" s="27">
        <v>0</v>
      </c>
      <c r="CM80" s="27">
        <v>0</v>
      </c>
      <c r="CN80" t="s">
        <v>242</v>
      </c>
      <c r="CO80" t="s">
        <v>242</v>
      </c>
      <c r="CP80" t="s">
        <v>242</v>
      </c>
      <c r="CS80" s="27">
        <v>0</v>
      </c>
      <c r="CU80" t="s">
        <v>242</v>
      </c>
      <c r="CX80" s="27">
        <v>1</v>
      </c>
      <c r="CY80">
        <v>19693</v>
      </c>
      <c r="CZ80">
        <v>2</v>
      </c>
      <c r="DB80" s="27">
        <v>1</v>
      </c>
      <c r="DC80" t="s">
        <v>242</v>
      </c>
      <c r="DD80" t="s">
        <v>242</v>
      </c>
      <c r="DF80" t="s">
        <v>242</v>
      </c>
      <c r="DG80">
        <v>116077</v>
      </c>
      <c r="DH80">
        <v>2</v>
      </c>
      <c r="DJ80" s="27">
        <v>0</v>
      </c>
      <c r="DK80" t="s">
        <v>242</v>
      </c>
      <c r="DL80" t="s">
        <v>242</v>
      </c>
      <c r="DN80">
        <v>1</v>
      </c>
      <c r="DP80" t="s">
        <v>2076</v>
      </c>
      <c r="DQ80" s="27">
        <v>0.5</v>
      </c>
      <c r="DR80" s="2" t="s">
        <v>2078</v>
      </c>
      <c r="DS80" s="27">
        <v>0.5</v>
      </c>
      <c r="DT80" s="2" t="s">
        <v>2079</v>
      </c>
      <c r="DU80" s="27">
        <v>1</v>
      </c>
      <c r="DV80" s="2" t="s">
        <v>2080</v>
      </c>
      <c r="DW80" s="27">
        <v>1</v>
      </c>
      <c r="DX80" s="2" t="s">
        <v>2081</v>
      </c>
      <c r="DY80" s="27">
        <v>0</v>
      </c>
      <c r="EA80" s="27">
        <v>1</v>
      </c>
      <c r="EB80" s="2" t="s">
        <v>2082</v>
      </c>
      <c r="EC80" s="27">
        <v>1</v>
      </c>
      <c r="ED80" s="2" t="s">
        <v>2082</v>
      </c>
      <c r="EE80" s="27">
        <v>0.5</v>
      </c>
      <c r="EF80" t="s">
        <v>2083</v>
      </c>
      <c r="EG80" s="27">
        <v>1</v>
      </c>
      <c r="EH80" t="s">
        <v>2084</v>
      </c>
      <c r="EI80" s="27">
        <v>1</v>
      </c>
      <c r="EJ80" s="2" t="s">
        <v>2085</v>
      </c>
      <c r="EK80">
        <v>1</v>
      </c>
      <c r="EM80" t="s">
        <v>2076</v>
      </c>
      <c r="EN80" s="27">
        <v>0</v>
      </c>
      <c r="EO80" t="s">
        <v>242</v>
      </c>
      <c r="EP80" t="s">
        <v>242</v>
      </c>
      <c r="ES80" t="s">
        <v>242</v>
      </c>
      <c r="ET80" t="s">
        <v>242</v>
      </c>
      <c r="EV80" s="27">
        <v>0</v>
      </c>
      <c r="EW80" t="s">
        <v>242</v>
      </c>
      <c r="EY80" s="27">
        <v>0</v>
      </c>
      <c r="EZ80" t="s">
        <v>242</v>
      </c>
      <c r="FB80" s="27">
        <v>1</v>
      </c>
      <c r="FC80">
        <v>906</v>
      </c>
      <c r="FD80" t="s">
        <v>2086</v>
      </c>
      <c r="FE80" s="27">
        <v>0</v>
      </c>
      <c r="FF80" t="s">
        <v>242</v>
      </c>
    </row>
    <row r="81" spans="1:163" ht="15" hidden="1" customHeight="1" x14ac:dyDescent="0.2">
      <c r="A81">
        <v>80</v>
      </c>
      <c r="B81">
        <v>80</v>
      </c>
      <c r="C81" s="1">
        <v>44616.741666666669</v>
      </c>
      <c r="D81" s="1">
        <v>44616.809027777781</v>
      </c>
      <c r="E81">
        <v>0</v>
      </c>
      <c r="F81" t="s">
        <v>1099</v>
      </c>
      <c r="G81">
        <v>100</v>
      </c>
      <c r="H81">
        <v>5799</v>
      </c>
      <c r="I81">
        <v>1</v>
      </c>
      <c r="J81" s="1">
        <v>44616.809027777781</v>
      </c>
      <c r="K81" t="s">
        <v>2090</v>
      </c>
      <c r="L81" t="s">
        <v>242</v>
      </c>
      <c r="M81" t="s">
        <v>242</v>
      </c>
      <c r="N81" t="s">
        <v>2091</v>
      </c>
      <c r="O81" t="s">
        <v>2092</v>
      </c>
      <c r="P81">
        <v>34.064804080000002</v>
      </c>
      <c r="Q81">
        <v>-118.4413986</v>
      </c>
      <c r="R81" t="s">
        <v>245</v>
      </c>
      <c r="S81" t="s">
        <v>246</v>
      </c>
      <c r="T81" t="s">
        <v>2093</v>
      </c>
      <c r="U81" t="s">
        <v>2094</v>
      </c>
      <c r="V81" t="s">
        <v>2095</v>
      </c>
      <c r="W81">
        <v>2430</v>
      </c>
      <c r="X81" t="s">
        <v>476</v>
      </c>
      <c r="Y81" t="s">
        <v>477</v>
      </c>
      <c r="Z81">
        <v>2020</v>
      </c>
      <c r="AA81">
        <v>0</v>
      </c>
      <c r="AD81">
        <v>10</v>
      </c>
      <c r="AE81">
        <v>1</v>
      </c>
      <c r="AG81" t="s">
        <v>2096</v>
      </c>
      <c r="AH81" s="27">
        <v>1</v>
      </c>
      <c r="AI81">
        <v>10</v>
      </c>
      <c r="AJ81" s="27">
        <v>0</v>
      </c>
      <c r="AK81" t="s">
        <v>242</v>
      </c>
      <c r="AL81" s="27">
        <v>1</v>
      </c>
      <c r="AM81">
        <v>11</v>
      </c>
      <c r="AO81">
        <v>3</v>
      </c>
      <c r="AQ81" t="s">
        <v>2097</v>
      </c>
      <c r="AR81" s="27">
        <v>1</v>
      </c>
      <c r="AS81">
        <v>9</v>
      </c>
      <c r="AT81" s="21">
        <f t="shared" si="4"/>
        <v>90</v>
      </c>
      <c r="AU81">
        <v>1</v>
      </c>
      <c r="AW81" t="s">
        <v>2096</v>
      </c>
      <c r="AX81" s="27">
        <v>1</v>
      </c>
      <c r="AY81">
        <v>9</v>
      </c>
      <c r="AZ81" s="21">
        <f t="shared" si="5"/>
        <v>90</v>
      </c>
      <c r="BA81">
        <v>1</v>
      </c>
      <c r="BC81" t="s">
        <v>2096</v>
      </c>
      <c r="BD81" s="27">
        <v>1</v>
      </c>
      <c r="BE81">
        <v>5.8</v>
      </c>
      <c r="BG81">
        <v>1</v>
      </c>
      <c r="BI81" t="s">
        <v>2096</v>
      </c>
      <c r="BJ81" s="27">
        <v>1</v>
      </c>
      <c r="BK81">
        <v>2</v>
      </c>
      <c r="BM81" t="s">
        <v>2098</v>
      </c>
      <c r="BN81" s="27">
        <v>1</v>
      </c>
      <c r="BO81">
        <v>2</v>
      </c>
      <c r="BP81" s="21">
        <f t="shared" si="6"/>
        <v>20</v>
      </c>
      <c r="BR81">
        <v>1</v>
      </c>
      <c r="BT81" t="s">
        <v>2096</v>
      </c>
      <c r="BU81" s="27">
        <v>1</v>
      </c>
      <c r="BV81">
        <v>2</v>
      </c>
      <c r="BW81" s="21">
        <f t="shared" si="7"/>
        <v>20</v>
      </c>
      <c r="BX81">
        <v>2</v>
      </c>
      <c r="BY81">
        <v>1</v>
      </c>
      <c r="CA81" t="s">
        <v>2096</v>
      </c>
      <c r="CB81" s="27">
        <v>0</v>
      </c>
      <c r="CD81" t="s">
        <v>242</v>
      </c>
      <c r="CE81" t="s">
        <v>242</v>
      </c>
      <c r="CG81" s="27">
        <v>1</v>
      </c>
      <c r="CH81" s="2" t="s">
        <v>2099</v>
      </c>
      <c r="CI81">
        <v>1</v>
      </c>
      <c r="CK81" t="s">
        <v>2096</v>
      </c>
      <c r="CL81" s="27">
        <v>0</v>
      </c>
      <c r="CM81" s="27">
        <v>0</v>
      </c>
      <c r="CN81" t="s">
        <v>242</v>
      </c>
      <c r="CO81" t="s">
        <v>242</v>
      </c>
      <c r="CP81" t="s">
        <v>242</v>
      </c>
      <c r="CS81" s="27">
        <v>1</v>
      </c>
      <c r="CT81" s="2" t="s">
        <v>2100</v>
      </c>
      <c r="CU81">
        <v>1</v>
      </c>
      <c r="CW81" t="s">
        <v>2096</v>
      </c>
      <c r="CX81" s="27">
        <v>1</v>
      </c>
      <c r="CY81">
        <v>59931</v>
      </c>
      <c r="CZ81">
        <v>1</v>
      </c>
      <c r="DB81" s="27">
        <v>1</v>
      </c>
      <c r="DC81" t="s">
        <v>242</v>
      </c>
      <c r="DD81" t="s">
        <v>242</v>
      </c>
      <c r="DF81" t="s">
        <v>242</v>
      </c>
      <c r="DG81">
        <v>263886</v>
      </c>
      <c r="DH81">
        <v>1</v>
      </c>
      <c r="DJ81" s="27">
        <v>0</v>
      </c>
      <c r="DK81" t="s">
        <v>242</v>
      </c>
      <c r="DL81" t="s">
        <v>242</v>
      </c>
      <c r="DN81">
        <v>1</v>
      </c>
      <c r="DP81" t="s">
        <v>2101</v>
      </c>
      <c r="DQ81" s="27">
        <v>1</v>
      </c>
      <c r="DR81" s="2" t="s">
        <v>2102</v>
      </c>
      <c r="DS81" s="27">
        <v>1</v>
      </c>
      <c r="DT81" s="2" t="s">
        <v>2103</v>
      </c>
      <c r="DU81" s="27">
        <v>1</v>
      </c>
      <c r="DV81" s="2" t="s">
        <v>2104</v>
      </c>
      <c r="DW81" s="27">
        <v>1</v>
      </c>
      <c r="DX81" s="2" t="s">
        <v>2105</v>
      </c>
      <c r="DY81" s="27">
        <v>1</v>
      </c>
      <c r="DZ81" t="s">
        <v>2106</v>
      </c>
      <c r="EA81" s="27">
        <v>1</v>
      </c>
      <c r="EB81" s="2" t="s">
        <v>2107</v>
      </c>
      <c r="EC81" s="27">
        <v>1</v>
      </c>
      <c r="ED81" s="2" t="s">
        <v>2108</v>
      </c>
      <c r="EE81" s="27">
        <v>1</v>
      </c>
      <c r="EF81" t="s">
        <v>2109</v>
      </c>
      <c r="EG81" s="27">
        <v>1</v>
      </c>
      <c r="EH81" t="s">
        <v>2110</v>
      </c>
      <c r="EI81" s="27">
        <v>1</v>
      </c>
      <c r="EJ81" t="s">
        <v>2111</v>
      </c>
      <c r="EK81">
        <v>1</v>
      </c>
      <c r="EM81" t="s">
        <v>2112</v>
      </c>
      <c r="EN81" s="27">
        <v>0</v>
      </c>
      <c r="EO81" t="s">
        <v>242</v>
      </c>
      <c r="EP81" t="s">
        <v>242</v>
      </c>
      <c r="ES81" t="s">
        <v>242</v>
      </c>
      <c r="ET81" t="s">
        <v>242</v>
      </c>
      <c r="EV81" s="27">
        <v>1</v>
      </c>
      <c r="EW81">
        <v>734.37</v>
      </c>
      <c r="EX81" t="s">
        <v>2113</v>
      </c>
      <c r="EY81" s="27">
        <v>0</v>
      </c>
      <c r="EZ81" t="s">
        <v>242</v>
      </c>
      <c r="FB81" s="27">
        <v>0</v>
      </c>
      <c r="FC81" t="s">
        <v>242</v>
      </c>
      <c r="FE81" s="27">
        <v>0</v>
      </c>
      <c r="FF81" t="s">
        <v>242</v>
      </c>
    </row>
    <row r="82" spans="1:163" ht="15" customHeight="1" x14ac:dyDescent="0.2">
      <c r="A82">
        <v>81</v>
      </c>
      <c r="B82">
        <v>81</v>
      </c>
      <c r="C82" s="1">
        <v>44616.612500000003</v>
      </c>
      <c r="D82" s="1">
        <v>44617.599305555559</v>
      </c>
      <c r="E82">
        <v>0</v>
      </c>
      <c r="F82" t="s">
        <v>438</v>
      </c>
      <c r="G82">
        <v>100</v>
      </c>
      <c r="H82">
        <v>85254</v>
      </c>
      <c r="I82">
        <v>1</v>
      </c>
      <c r="J82" s="1">
        <v>44617.599305555559</v>
      </c>
      <c r="K82" t="s">
        <v>2118</v>
      </c>
      <c r="L82" t="s">
        <v>242</v>
      </c>
      <c r="M82" t="s">
        <v>242</v>
      </c>
      <c r="N82" t="s">
        <v>2119</v>
      </c>
      <c r="O82" t="s">
        <v>2120</v>
      </c>
      <c r="P82">
        <v>34.037994380000001</v>
      </c>
      <c r="Q82">
        <v>-118.4543991</v>
      </c>
      <c r="R82" t="s">
        <v>245</v>
      </c>
      <c r="S82" t="s">
        <v>246</v>
      </c>
      <c r="T82" t="s">
        <v>2121</v>
      </c>
      <c r="U82" t="s">
        <v>2122</v>
      </c>
      <c r="V82" t="s">
        <v>2123</v>
      </c>
      <c r="W82">
        <v>1311</v>
      </c>
      <c r="X82" t="s">
        <v>248</v>
      </c>
      <c r="Y82" t="s">
        <v>249</v>
      </c>
      <c r="Z82">
        <v>2021</v>
      </c>
      <c r="AA82">
        <v>0.5</v>
      </c>
      <c r="AD82">
        <v>8</v>
      </c>
      <c r="AE82">
        <v>3</v>
      </c>
      <c r="AG82" t="s">
        <v>2124</v>
      </c>
      <c r="AH82" s="27">
        <v>1</v>
      </c>
      <c r="AI82">
        <v>7</v>
      </c>
      <c r="AJ82" s="27">
        <v>1</v>
      </c>
      <c r="AK82">
        <v>6</v>
      </c>
      <c r="AL82" s="27">
        <v>0</v>
      </c>
      <c r="AM82" t="s">
        <v>242</v>
      </c>
      <c r="AO82">
        <v>3</v>
      </c>
      <c r="AQ82" t="s">
        <v>2124</v>
      </c>
      <c r="AR82" s="27">
        <v>1</v>
      </c>
      <c r="AS82">
        <v>7</v>
      </c>
      <c r="AT82" s="21">
        <f t="shared" si="4"/>
        <v>87.5</v>
      </c>
      <c r="AU82">
        <v>3</v>
      </c>
      <c r="AW82" t="s">
        <v>2124</v>
      </c>
      <c r="AX82" s="27">
        <v>1</v>
      </c>
      <c r="AY82">
        <v>7</v>
      </c>
      <c r="AZ82" s="21">
        <f t="shared" si="5"/>
        <v>87.5</v>
      </c>
      <c r="BA82">
        <v>3</v>
      </c>
      <c r="BC82" t="s">
        <v>2124</v>
      </c>
      <c r="BD82" s="27">
        <v>1</v>
      </c>
      <c r="BE82">
        <v>5.26</v>
      </c>
      <c r="BG82">
        <v>3</v>
      </c>
      <c r="BI82" t="s">
        <v>2124</v>
      </c>
      <c r="BJ82" s="27">
        <v>1</v>
      </c>
      <c r="BK82">
        <v>3</v>
      </c>
      <c r="BM82" t="s">
        <v>2124</v>
      </c>
      <c r="BN82" s="27">
        <v>1</v>
      </c>
      <c r="BO82">
        <v>2</v>
      </c>
      <c r="BP82" s="21">
        <f t="shared" si="6"/>
        <v>25</v>
      </c>
      <c r="BR82">
        <v>3</v>
      </c>
      <c r="BT82" t="s">
        <v>2124</v>
      </c>
      <c r="BU82" s="27">
        <v>1</v>
      </c>
      <c r="BV82">
        <v>1</v>
      </c>
      <c r="BW82" s="21">
        <f t="shared" si="7"/>
        <v>12.5</v>
      </c>
      <c r="BX82">
        <v>2</v>
      </c>
      <c r="BY82">
        <v>3</v>
      </c>
      <c r="CA82" t="s">
        <v>2124</v>
      </c>
      <c r="CB82" s="27">
        <v>0</v>
      </c>
      <c r="CD82" t="s">
        <v>242</v>
      </c>
      <c r="CE82" t="s">
        <v>242</v>
      </c>
      <c r="CG82" s="27">
        <v>1</v>
      </c>
      <c r="CH82" t="s">
        <v>2125</v>
      </c>
      <c r="CI82">
        <v>1</v>
      </c>
      <c r="CK82" t="s">
        <v>2126</v>
      </c>
      <c r="CL82" s="27">
        <v>0</v>
      </c>
      <c r="CM82" s="27">
        <v>0</v>
      </c>
      <c r="CN82" t="s">
        <v>242</v>
      </c>
      <c r="CO82" t="s">
        <v>242</v>
      </c>
      <c r="CP82" t="s">
        <v>242</v>
      </c>
      <c r="CS82" s="27">
        <v>1</v>
      </c>
      <c r="CT82" s="2" t="s">
        <v>2127</v>
      </c>
      <c r="CU82">
        <v>1</v>
      </c>
      <c r="CW82" t="s">
        <v>2126</v>
      </c>
      <c r="CX82" s="27">
        <v>1</v>
      </c>
      <c r="CY82">
        <v>1192556</v>
      </c>
      <c r="CZ82">
        <v>2</v>
      </c>
      <c r="DB82" s="27">
        <v>1</v>
      </c>
      <c r="DC82" t="s">
        <v>242</v>
      </c>
      <c r="DD82" t="s">
        <v>242</v>
      </c>
      <c r="DE82">
        <v>281020</v>
      </c>
      <c r="DF82">
        <v>2</v>
      </c>
      <c r="DG82" t="s">
        <v>242</v>
      </c>
      <c r="DH82" t="s">
        <v>242</v>
      </c>
      <c r="DJ82" s="27">
        <v>0</v>
      </c>
      <c r="DK82" t="s">
        <v>242</v>
      </c>
      <c r="DL82" t="s">
        <v>242</v>
      </c>
      <c r="DN82">
        <v>4</v>
      </c>
      <c r="DP82" t="s">
        <v>2128</v>
      </c>
      <c r="DQ82" s="27">
        <v>1</v>
      </c>
      <c r="DR82" s="2" t="s">
        <v>2129</v>
      </c>
      <c r="DS82" s="27">
        <v>1</v>
      </c>
      <c r="DT82" s="2" t="s">
        <v>2130</v>
      </c>
      <c r="DU82" s="27">
        <v>1</v>
      </c>
      <c r="DV82" t="s">
        <v>2131</v>
      </c>
      <c r="DW82" s="27">
        <v>1</v>
      </c>
      <c r="DX82" t="s">
        <v>2132</v>
      </c>
      <c r="DY82" s="27">
        <v>1</v>
      </c>
      <c r="DZ82" s="2" t="s">
        <v>2133</v>
      </c>
      <c r="EA82" s="27">
        <v>1</v>
      </c>
      <c r="EB82" s="2" t="s">
        <v>2134</v>
      </c>
      <c r="EC82" s="27">
        <v>1</v>
      </c>
      <c r="ED82" s="2" t="s">
        <v>2134</v>
      </c>
      <c r="EE82" s="27">
        <v>1</v>
      </c>
      <c r="EF82" t="s">
        <v>2135</v>
      </c>
      <c r="EG82" s="27">
        <v>1</v>
      </c>
      <c r="EH82" t="s">
        <v>2136</v>
      </c>
      <c r="EI82" s="27">
        <v>1</v>
      </c>
      <c r="EJ82" t="s">
        <v>2137</v>
      </c>
      <c r="EK82">
        <v>4</v>
      </c>
      <c r="EM82" t="s">
        <v>2128</v>
      </c>
      <c r="EN82" s="27">
        <v>0</v>
      </c>
      <c r="EO82" t="s">
        <v>242</v>
      </c>
      <c r="EP82" t="s">
        <v>242</v>
      </c>
      <c r="ES82" t="s">
        <v>242</v>
      </c>
      <c r="ET82" t="s">
        <v>242</v>
      </c>
      <c r="EV82" s="27">
        <v>1</v>
      </c>
      <c r="EW82">
        <v>17832</v>
      </c>
      <c r="EY82" s="27">
        <v>1</v>
      </c>
      <c r="EZ82">
        <v>76</v>
      </c>
      <c r="FB82" s="27">
        <v>1</v>
      </c>
      <c r="FC82">
        <v>16443</v>
      </c>
      <c r="FE82" s="27">
        <v>0</v>
      </c>
      <c r="FF82" t="s">
        <v>242</v>
      </c>
    </row>
    <row r="83" spans="1:163" ht="15" customHeight="1" x14ac:dyDescent="0.2">
      <c r="A83">
        <v>82</v>
      </c>
      <c r="B83">
        <v>82</v>
      </c>
      <c r="C83" s="1">
        <v>44616.833333333336</v>
      </c>
      <c r="D83" s="1">
        <v>44617.748611111114</v>
      </c>
      <c r="E83">
        <v>0</v>
      </c>
      <c r="F83" t="s">
        <v>1099</v>
      </c>
      <c r="G83">
        <v>100</v>
      </c>
      <c r="H83">
        <v>79072</v>
      </c>
      <c r="I83">
        <v>1</v>
      </c>
      <c r="J83" s="1">
        <v>44617.748611111114</v>
      </c>
      <c r="K83" t="s">
        <v>2142</v>
      </c>
      <c r="L83" t="s">
        <v>242</v>
      </c>
      <c r="M83" t="s">
        <v>242</v>
      </c>
      <c r="N83" t="s">
        <v>2143</v>
      </c>
      <c r="O83" t="s">
        <v>2144</v>
      </c>
      <c r="P83">
        <v>34.064804080000002</v>
      </c>
      <c r="Q83">
        <v>-118.4413986</v>
      </c>
      <c r="R83" t="s">
        <v>245</v>
      </c>
      <c r="S83" t="s">
        <v>246</v>
      </c>
      <c r="T83" t="s">
        <v>2145</v>
      </c>
      <c r="U83" t="s">
        <v>2146</v>
      </c>
      <c r="V83">
        <v>337932107</v>
      </c>
      <c r="W83">
        <v>4911</v>
      </c>
      <c r="X83" t="s">
        <v>490</v>
      </c>
      <c r="Y83" t="s">
        <v>491</v>
      </c>
      <c r="Z83">
        <v>2021</v>
      </c>
      <c r="AA83">
        <v>0</v>
      </c>
      <c r="AD83">
        <v>16</v>
      </c>
      <c r="AE83">
        <v>1</v>
      </c>
      <c r="AG83" t="s">
        <v>2147</v>
      </c>
      <c r="AH83" s="27">
        <v>1</v>
      </c>
      <c r="AI83">
        <v>12</v>
      </c>
      <c r="AJ83" s="27">
        <v>1</v>
      </c>
      <c r="AK83">
        <v>12</v>
      </c>
      <c r="AL83" s="27">
        <v>1</v>
      </c>
      <c r="AM83">
        <v>12</v>
      </c>
      <c r="AO83">
        <v>3</v>
      </c>
      <c r="AQ83" t="s">
        <v>2148</v>
      </c>
      <c r="AR83" s="27">
        <v>1</v>
      </c>
      <c r="AS83">
        <v>15</v>
      </c>
      <c r="AT83" s="21">
        <f t="shared" si="4"/>
        <v>93.75</v>
      </c>
      <c r="AU83">
        <v>2</v>
      </c>
      <c r="AW83" t="s">
        <v>2149</v>
      </c>
      <c r="AX83" s="27">
        <v>1</v>
      </c>
      <c r="AY83">
        <v>15</v>
      </c>
      <c r="AZ83" s="21">
        <f t="shared" si="5"/>
        <v>93.75</v>
      </c>
      <c r="BA83">
        <v>2</v>
      </c>
      <c r="BC83" t="s">
        <v>2149</v>
      </c>
      <c r="BD83" s="27">
        <v>1</v>
      </c>
      <c r="BE83">
        <v>4.2</v>
      </c>
      <c r="BG83">
        <v>1</v>
      </c>
      <c r="BI83" t="s">
        <v>2147</v>
      </c>
      <c r="BJ83" s="27">
        <v>1</v>
      </c>
      <c r="BK83">
        <v>2</v>
      </c>
      <c r="BM83" t="s">
        <v>2149</v>
      </c>
      <c r="BN83" s="27">
        <v>1</v>
      </c>
      <c r="BO83">
        <v>3</v>
      </c>
      <c r="BP83" s="21">
        <f t="shared" si="6"/>
        <v>18.75</v>
      </c>
      <c r="BR83">
        <v>1</v>
      </c>
      <c r="BT83" t="s">
        <v>2147</v>
      </c>
      <c r="BU83" s="27">
        <v>1</v>
      </c>
      <c r="BV83">
        <v>5</v>
      </c>
      <c r="BW83" s="21">
        <f t="shared" si="7"/>
        <v>31.25</v>
      </c>
      <c r="BX83">
        <v>2</v>
      </c>
      <c r="BY83">
        <v>1</v>
      </c>
      <c r="CA83" t="s">
        <v>2147</v>
      </c>
      <c r="CB83" s="27">
        <v>0</v>
      </c>
      <c r="CD83" t="s">
        <v>242</v>
      </c>
      <c r="CE83" t="s">
        <v>242</v>
      </c>
      <c r="CG83" s="27">
        <v>1</v>
      </c>
      <c r="CH83" s="2" t="s">
        <v>2150</v>
      </c>
      <c r="CI83">
        <v>1</v>
      </c>
      <c r="CK83" t="s">
        <v>2147</v>
      </c>
      <c r="CL83" s="27">
        <v>0</v>
      </c>
      <c r="CM83" s="27">
        <v>0</v>
      </c>
      <c r="CN83" t="s">
        <v>242</v>
      </c>
      <c r="CO83" t="s">
        <v>242</v>
      </c>
      <c r="CP83" t="s">
        <v>242</v>
      </c>
      <c r="CS83" s="27">
        <v>1</v>
      </c>
      <c r="CT83" s="2" t="s">
        <v>2151</v>
      </c>
      <c r="CU83">
        <v>1</v>
      </c>
      <c r="CW83" t="s">
        <v>2147</v>
      </c>
      <c r="CX83" s="27">
        <v>1</v>
      </c>
      <c r="CY83">
        <v>14704678</v>
      </c>
      <c r="CZ83">
        <v>2</v>
      </c>
      <c r="DB83" s="27">
        <v>1</v>
      </c>
      <c r="DC83">
        <v>1100888</v>
      </c>
      <c r="DD83">
        <v>2</v>
      </c>
      <c r="DE83" s="5">
        <v>1068434</v>
      </c>
      <c r="DF83">
        <v>2</v>
      </c>
      <c r="DG83" t="s">
        <v>242</v>
      </c>
      <c r="DH83" t="s">
        <v>242</v>
      </c>
      <c r="DJ83" s="27">
        <v>1</v>
      </c>
      <c r="DK83">
        <v>28257698</v>
      </c>
      <c r="DL83">
        <v>2</v>
      </c>
      <c r="DN83">
        <v>1</v>
      </c>
      <c r="DP83" t="s">
        <v>2152</v>
      </c>
      <c r="DQ83" s="27">
        <v>1</v>
      </c>
      <c r="DR83" t="s">
        <v>2153</v>
      </c>
      <c r="DS83" s="27">
        <v>1</v>
      </c>
      <c r="DT83" t="s">
        <v>2154</v>
      </c>
      <c r="DU83" s="27">
        <v>1</v>
      </c>
      <c r="DV83" s="2" t="s">
        <v>2155</v>
      </c>
      <c r="DW83" s="27">
        <v>1</v>
      </c>
      <c r="DX83" t="s">
        <v>2156</v>
      </c>
      <c r="DY83" s="27">
        <v>1</v>
      </c>
      <c r="DZ83" s="2" t="s">
        <v>2157</v>
      </c>
      <c r="EA83" s="27">
        <v>1</v>
      </c>
      <c r="EB83" t="s">
        <v>2158</v>
      </c>
      <c r="EC83" s="27">
        <v>1</v>
      </c>
      <c r="ED83" t="s">
        <v>2159</v>
      </c>
      <c r="EE83" s="27">
        <v>1</v>
      </c>
      <c r="EF83" t="s">
        <v>2160</v>
      </c>
      <c r="EG83" s="27">
        <v>1</v>
      </c>
      <c r="EH83" t="s">
        <v>2161</v>
      </c>
      <c r="EI83" s="27">
        <v>1</v>
      </c>
      <c r="EJ83" s="2" t="s">
        <v>2162</v>
      </c>
      <c r="EK83">
        <v>5</v>
      </c>
      <c r="EL83" t="s">
        <v>2163</v>
      </c>
      <c r="EM83" t="s">
        <v>2164</v>
      </c>
      <c r="EN83" s="27">
        <v>0</v>
      </c>
      <c r="EO83" t="s">
        <v>242</v>
      </c>
      <c r="EP83" t="s">
        <v>242</v>
      </c>
      <c r="ES83" t="s">
        <v>242</v>
      </c>
      <c r="ET83" t="s">
        <v>242</v>
      </c>
      <c r="EV83" s="27">
        <v>1</v>
      </c>
      <c r="EW83">
        <v>66405</v>
      </c>
      <c r="EY83" s="27">
        <v>0</v>
      </c>
      <c r="EZ83" t="s">
        <v>242</v>
      </c>
      <c r="FB83" s="27">
        <v>1</v>
      </c>
      <c r="FC83">
        <v>15946</v>
      </c>
      <c r="FE83" s="27">
        <v>0</v>
      </c>
      <c r="FF83" t="s">
        <v>242</v>
      </c>
    </row>
    <row r="84" spans="1:163" ht="15" customHeight="1" x14ac:dyDescent="0.2">
      <c r="A84">
        <v>83</v>
      </c>
      <c r="B84">
        <v>83</v>
      </c>
      <c r="C84" s="1">
        <v>44620.541666666664</v>
      </c>
      <c r="D84" s="1">
        <v>44622.643750000003</v>
      </c>
      <c r="E84">
        <v>0</v>
      </c>
      <c r="F84" t="s">
        <v>1099</v>
      </c>
      <c r="G84">
        <v>100</v>
      </c>
      <c r="H84">
        <v>181647</v>
      </c>
      <c r="I84">
        <v>1</v>
      </c>
      <c r="J84" s="1">
        <v>44622.643750000003</v>
      </c>
      <c r="K84" t="s">
        <v>2169</v>
      </c>
      <c r="L84" t="s">
        <v>242</v>
      </c>
      <c r="M84" t="s">
        <v>242</v>
      </c>
      <c r="N84" t="s">
        <v>2170</v>
      </c>
      <c r="O84" t="s">
        <v>2171</v>
      </c>
      <c r="P84">
        <v>34.064804080000002</v>
      </c>
      <c r="Q84">
        <v>-118.4413986</v>
      </c>
      <c r="R84" t="s">
        <v>245</v>
      </c>
      <c r="S84" t="s">
        <v>246</v>
      </c>
      <c r="T84" t="s">
        <v>2172</v>
      </c>
      <c r="U84" t="s">
        <v>2173</v>
      </c>
      <c r="V84">
        <v>316773100</v>
      </c>
      <c r="W84">
        <v>6022</v>
      </c>
      <c r="X84" t="s">
        <v>319</v>
      </c>
      <c r="Y84" t="s">
        <v>2174</v>
      </c>
      <c r="Z84">
        <v>2020</v>
      </c>
      <c r="AA84">
        <v>0.5</v>
      </c>
      <c r="AD84">
        <v>15</v>
      </c>
      <c r="AE84">
        <v>1</v>
      </c>
      <c r="AG84" t="s">
        <v>2175</v>
      </c>
      <c r="AH84" s="27">
        <v>1</v>
      </c>
      <c r="AI84">
        <v>11</v>
      </c>
      <c r="AJ84" s="27">
        <v>1</v>
      </c>
      <c r="AK84">
        <v>11</v>
      </c>
      <c r="AL84" s="27">
        <v>1</v>
      </c>
      <c r="AM84">
        <v>14</v>
      </c>
      <c r="AO84">
        <v>3</v>
      </c>
      <c r="AQ84" t="s">
        <v>2176</v>
      </c>
      <c r="AR84" s="27">
        <v>1</v>
      </c>
      <c r="AS84">
        <v>14</v>
      </c>
      <c r="AT84" s="21">
        <f t="shared" si="4"/>
        <v>93.333333333333329</v>
      </c>
      <c r="AU84">
        <v>1</v>
      </c>
      <c r="AW84" t="s">
        <v>2175</v>
      </c>
      <c r="AX84" s="27">
        <v>1</v>
      </c>
      <c r="AY84">
        <v>13</v>
      </c>
      <c r="AZ84" s="21">
        <f t="shared" si="5"/>
        <v>86.666666666666671</v>
      </c>
      <c r="BA84">
        <v>1</v>
      </c>
      <c r="BC84" t="s">
        <v>2175</v>
      </c>
      <c r="BD84" s="27">
        <v>1</v>
      </c>
      <c r="BE84">
        <v>6.3</v>
      </c>
      <c r="BG84">
        <v>1</v>
      </c>
      <c r="BI84" t="s">
        <v>2175</v>
      </c>
      <c r="BJ84" s="27">
        <v>1</v>
      </c>
      <c r="BK84">
        <v>3</v>
      </c>
      <c r="BM84" t="s">
        <v>2176</v>
      </c>
      <c r="BN84" s="27">
        <v>1</v>
      </c>
      <c r="BO84">
        <v>5</v>
      </c>
      <c r="BP84" s="21">
        <f t="shared" si="6"/>
        <v>33.333333333333329</v>
      </c>
      <c r="BR84">
        <v>1</v>
      </c>
      <c r="BT84" t="s">
        <v>2175</v>
      </c>
      <c r="BU84" s="27">
        <v>1</v>
      </c>
      <c r="BV84">
        <v>3</v>
      </c>
      <c r="BW84" s="21">
        <f t="shared" si="7"/>
        <v>20</v>
      </c>
      <c r="BX84">
        <v>2</v>
      </c>
      <c r="BY84">
        <v>1</v>
      </c>
      <c r="CA84" t="s">
        <v>2175</v>
      </c>
      <c r="CB84" s="27">
        <v>0</v>
      </c>
      <c r="CD84" t="s">
        <v>242</v>
      </c>
      <c r="CE84" t="s">
        <v>242</v>
      </c>
      <c r="CG84" s="27">
        <v>1</v>
      </c>
      <c r="CH84" s="2" t="s">
        <v>2177</v>
      </c>
      <c r="CI84">
        <v>1</v>
      </c>
      <c r="CK84" t="s">
        <v>2175</v>
      </c>
      <c r="CL84" s="27">
        <v>0</v>
      </c>
      <c r="CM84" s="27">
        <v>0.5</v>
      </c>
      <c r="CN84" t="s">
        <v>242</v>
      </c>
      <c r="CO84" t="s">
        <v>242</v>
      </c>
      <c r="CP84">
        <v>99.7</v>
      </c>
      <c r="CS84" s="27">
        <v>1</v>
      </c>
      <c r="CT84" s="2" t="s">
        <v>2178</v>
      </c>
      <c r="CU84">
        <v>1</v>
      </c>
      <c r="CW84" t="s">
        <v>2175</v>
      </c>
      <c r="CX84" s="27">
        <v>1</v>
      </c>
      <c r="CY84">
        <v>12995</v>
      </c>
      <c r="CZ84">
        <v>2</v>
      </c>
      <c r="DB84" s="27">
        <v>1</v>
      </c>
      <c r="DC84">
        <v>0</v>
      </c>
      <c r="DD84">
        <v>2</v>
      </c>
      <c r="DE84" s="5">
        <v>72695</v>
      </c>
      <c r="DF84">
        <v>2</v>
      </c>
      <c r="DG84" t="s">
        <v>242</v>
      </c>
      <c r="DH84" t="s">
        <v>242</v>
      </c>
      <c r="DJ84" s="27">
        <v>1</v>
      </c>
      <c r="DK84">
        <v>3952</v>
      </c>
      <c r="DL84">
        <v>2</v>
      </c>
      <c r="DN84">
        <v>1</v>
      </c>
      <c r="DP84" t="s">
        <v>2175</v>
      </c>
      <c r="DQ84" s="27">
        <v>1</v>
      </c>
      <c r="DR84" s="2" t="s">
        <v>2179</v>
      </c>
      <c r="DS84" s="27">
        <v>1</v>
      </c>
      <c r="DT84" s="2" t="s">
        <v>2180</v>
      </c>
      <c r="DU84" s="27">
        <v>1</v>
      </c>
      <c r="DV84" s="2" t="s">
        <v>2181</v>
      </c>
      <c r="DW84" s="27">
        <v>1</v>
      </c>
      <c r="DX84" s="2" t="s">
        <v>2182</v>
      </c>
      <c r="DY84" s="27">
        <v>1</v>
      </c>
      <c r="DZ84" s="2" t="s">
        <v>2183</v>
      </c>
      <c r="EA84" s="27">
        <v>1</v>
      </c>
      <c r="EB84" s="2" t="s">
        <v>2184</v>
      </c>
      <c r="EC84" s="27">
        <v>1</v>
      </c>
      <c r="ED84" s="2" t="s">
        <v>2184</v>
      </c>
      <c r="EE84" s="27">
        <v>1</v>
      </c>
      <c r="EF84" s="2" t="s">
        <v>2184</v>
      </c>
      <c r="EG84" s="27">
        <v>1</v>
      </c>
      <c r="EH84" t="s">
        <v>1643</v>
      </c>
      <c r="EI84" s="27">
        <v>1</v>
      </c>
      <c r="EJ84" t="s">
        <v>2185</v>
      </c>
      <c r="EK84">
        <v>1</v>
      </c>
      <c r="EM84" t="s">
        <v>2186</v>
      </c>
      <c r="EN84" s="27">
        <v>1</v>
      </c>
      <c r="EO84">
        <v>4</v>
      </c>
      <c r="EP84">
        <v>0.12770000000000001</v>
      </c>
      <c r="EQ84" t="s">
        <v>2187</v>
      </c>
      <c r="ES84">
        <v>1</v>
      </c>
      <c r="ET84" t="s">
        <v>242</v>
      </c>
      <c r="EU84" t="s">
        <v>2175</v>
      </c>
      <c r="EV84" s="27">
        <v>0</v>
      </c>
      <c r="EW84" t="s">
        <v>242</v>
      </c>
      <c r="EY84" s="27">
        <v>0</v>
      </c>
      <c r="EZ84" t="s">
        <v>242</v>
      </c>
      <c r="FB84" s="27">
        <v>1</v>
      </c>
      <c r="FC84">
        <v>516.79999999999995</v>
      </c>
      <c r="FD84" t="s">
        <v>2188</v>
      </c>
      <c r="FE84" s="27">
        <v>0</v>
      </c>
      <c r="FF84" t="s">
        <v>242</v>
      </c>
    </row>
    <row r="85" spans="1:163" ht="15" hidden="1" customHeight="1" x14ac:dyDescent="0.2">
      <c r="A85">
        <v>84</v>
      </c>
      <c r="B85">
        <v>84</v>
      </c>
      <c r="C85" s="1">
        <v>44622.656944444447</v>
      </c>
      <c r="D85" s="1">
        <v>44623.77847222222</v>
      </c>
      <c r="E85">
        <v>0</v>
      </c>
      <c r="F85" t="s">
        <v>1099</v>
      </c>
      <c r="G85">
        <v>100</v>
      </c>
      <c r="H85">
        <v>96904</v>
      </c>
      <c r="I85">
        <v>1</v>
      </c>
      <c r="J85" s="1">
        <v>44623.77847222222</v>
      </c>
      <c r="K85" t="s">
        <v>2191</v>
      </c>
      <c r="L85" t="s">
        <v>242</v>
      </c>
      <c r="M85" t="s">
        <v>242</v>
      </c>
      <c r="N85" t="s">
        <v>2192</v>
      </c>
      <c r="O85" t="s">
        <v>2193</v>
      </c>
      <c r="P85">
        <v>34.064804080000002</v>
      </c>
      <c r="Q85">
        <v>-118.4413986</v>
      </c>
      <c r="R85" t="s">
        <v>245</v>
      </c>
      <c r="S85" t="s">
        <v>246</v>
      </c>
      <c r="T85" t="s">
        <v>2194</v>
      </c>
      <c r="U85" t="s">
        <v>2195</v>
      </c>
      <c r="V85">
        <v>339041105</v>
      </c>
      <c r="W85">
        <v>7389</v>
      </c>
      <c r="X85" t="s">
        <v>297</v>
      </c>
      <c r="Y85" t="s">
        <v>2196</v>
      </c>
      <c r="Z85">
        <v>2020</v>
      </c>
      <c r="AA85">
        <v>0</v>
      </c>
      <c r="AD85">
        <v>9</v>
      </c>
      <c r="AE85">
        <v>1</v>
      </c>
      <c r="AG85" t="s">
        <v>2197</v>
      </c>
      <c r="AH85" s="27">
        <v>1</v>
      </c>
      <c r="AI85">
        <v>7</v>
      </c>
      <c r="AJ85" s="27">
        <v>0</v>
      </c>
      <c r="AK85" t="s">
        <v>242</v>
      </c>
      <c r="AL85" s="27">
        <v>0</v>
      </c>
      <c r="AM85" t="s">
        <v>242</v>
      </c>
      <c r="AO85">
        <v>3</v>
      </c>
      <c r="AQ85" t="s">
        <v>2198</v>
      </c>
      <c r="AR85" s="27">
        <v>1</v>
      </c>
      <c r="AS85">
        <v>8</v>
      </c>
      <c r="AT85" s="21">
        <f t="shared" si="4"/>
        <v>88.888888888888886</v>
      </c>
      <c r="AU85">
        <v>1</v>
      </c>
      <c r="AW85" t="s">
        <v>2197</v>
      </c>
      <c r="AX85" s="27">
        <v>1</v>
      </c>
      <c r="AY85">
        <v>8</v>
      </c>
      <c r="AZ85" s="21">
        <f t="shared" si="5"/>
        <v>88.888888888888886</v>
      </c>
      <c r="BA85">
        <v>1</v>
      </c>
      <c r="BC85" t="s">
        <v>2197</v>
      </c>
      <c r="BD85" s="27">
        <v>1</v>
      </c>
      <c r="BG85">
        <v>3</v>
      </c>
      <c r="BI85" t="s">
        <v>2198</v>
      </c>
      <c r="BJ85" s="27">
        <v>1</v>
      </c>
      <c r="BK85">
        <v>3</v>
      </c>
      <c r="BM85" t="s">
        <v>2198</v>
      </c>
      <c r="BN85" s="27">
        <v>0</v>
      </c>
      <c r="BO85" t="s">
        <v>242</v>
      </c>
      <c r="BP85" s="21" t="s">
        <v>242</v>
      </c>
      <c r="BR85" t="s">
        <v>242</v>
      </c>
      <c r="BU85" s="27">
        <v>0</v>
      </c>
      <c r="BV85" s="24" t="s">
        <v>242</v>
      </c>
      <c r="BW85" s="21" t="s">
        <v>242</v>
      </c>
      <c r="BX85" t="s">
        <v>242</v>
      </c>
      <c r="BY85" t="s">
        <v>242</v>
      </c>
      <c r="CB85" s="27">
        <v>0</v>
      </c>
      <c r="CD85" t="s">
        <v>242</v>
      </c>
      <c r="CE85" t="s">
        <v>242</v>
      </c>
      <c r="CG85" s="27">
        <v>1</v>
      </c>
      <c r="CH85" s="2" t="s">
        <v>2199</v>
      </c>
      <c r="CI85">
        <v>1</v>
      </c>
      <c r="CK85" t="s">
        <v>2197</v>
      </c>
      <c r="CL85" s="27">
        <v>1</v>
      </c>
      <c r="CM85" s="27">
        <v>0</v>
      </c>
      <c r="CN85" t="s">
        <v>242</v>
      </c>
      <c r="CO85" t="s">
        <v>242</v>
      </c>
      <c r="CP85" t="s">
        <v>242</v>
      </c>
      <c r="CS85" s="27">
        <v>0</v>
      </c>
      <c r="CU85" t="s">
        <v>242</v>
      </c>
      <c r="CX85" s="27">
        <v>0</v>
      </c>
      <c r="CY85" t="s">
        <v>242</v>
      </c>
      <c r="CZ85" t="s">
        <v>242</v>
      </c>
      <c r="DB85" s="27">
        <v>0</v>
      </c>
      <c r="DC85" t="s">
        <v>242</v>
      </c>
      <c r="DD85" t="s">
        <v>242</v>
      </c>
      <c r="DF85" t="s">
        <v>242</v>
      </c>
      <c r="DG85" t="s">
        <v>242</v>
      </c>
      <c r="DH85" t="s">
        <v>242</v>
      </c>
      <c r="DJ85" s="27">
        <v>0</v>
      </c>
      <c r="DK85" t="s">
        <v>242</v>
      </c>
      <c r="DL85" t="s">
        <v>242</v>
      </c>
      <c r="DN85" t="s">
        <v>242</v>
      </c>
      <c r="DQ85" s="27">
        <v>0</v>
      </c>
      <c r="DS85" s="27">
        <v>0</v>
      </c>
      <c r="DU85" s="27">
        <v>0</v>
      </c>
      <c r="DW85" s="27">
        <v>1</v>
      </c>
      <c r="DX85" s="2" t="s">
        <v>2200</v>
      </c>
      <c r="DY85" s="27">
        <v>0</v>
      </c>
      <c r="EA85" s="27">
        <v>0</v>
      </c>
      <c r="EC85" s="27">
        <v>0</v>
      </c>
      <c r="EE85" s="27">
        <v>0</v>
      </c>
      <c r="EG85" s="27">
        <v>0</v>
      </c>
      <c r="EI85" s="27">
        <v>0</v>
      </c>
      <c r="EK85">
        <v>1</v>
      </c>
      <c r="EM85" t="s">
        <v>2197</v>
      </c>
      <c r="EN85" s="27">
        <v>0</v>
      </c>
      <c r="EO85" t="s">
        <v>242</v>
      </c>
      <c r="EP85" t="s">
        <v>242</v>
      </c>
      <c r="ES85" t="s">
        <v>242</v>
      </c>
      <c r="ET85" t="s">
        <v>242</v>
      </c>
      <c r="EV85" s="27">
        <v>0</v>
      </c>
      <c r="EW85" t="s">
        <v>242</v>
      </c>
      <c r="EY85" s="27">
        <v>0</v>
      </c>
      <c r="EZ85" t="s">
        <v>242</v>
      </c>
      <c r="FB85" s="27">
        <v>0</v>
      </c>
      <c r="FC85" t="s">
        <v>242</v>
      </c>
      <c r="FE85" s="27">
        <v>0</v>
      </c>
      <c r="FF85" t="s">
        <v>242</v>
      </c>
    </row>
    <row r="86" spans="1:163" ht="15" customHeight="1" x14ac:dyDescent="0.2">
      <c r="A86">
        <v>85</v>
      </c>
      <c r="B86">
        <v>85</v>
      </c>
      <c r="C86" s="1">
        <v>44623.779166666667</v>
      </c>
      <c r="D86" s="1">
        <v>44627.734722222223</v>
      </c>
      <c r="E86">
        <v>0</v>
      </c>
      <c r="F86" t="s">
        <v>1099</v>
      </c>
      <c r="G86">
        <v>100</v>
      </c>
      <c r="H86">
        <v>341730</v>
      </c>
      <c r="I86">
        <v>1</v>
      </c>
      <c r="J86" s="1">
        <v>44627.734722222223</v>
      </c>
      <c r="K86" t="s">
        <v>2205</v>
      </c>
      <c r="L86" t="s">
        <v>242</v>
      </c>
      <c r="M86" t="s">
        <v>242</v>
      </c>
      <c r="N86" t="s">
        <v>2206</v>
      </c>
      <c r="O86" t="s">
        <v>2207</v>
      </c>
      <c r="P86">
        <v>34.064804080000002</v>
      </c>
      <c r="Q86">
        <v>-118.4413986</v>
      </c>
      <c r="R86" t="s">
        <v>245</v>
      </c>
      <c r="S86" t="s">
        <v>246</v>
      </c>
      <c r="T86" t="s">
        <v>2208</v>
      </c>
      <c r="U86" t="s">
        <v>2209</v>
      </c>
      <c r="V86">
        <v>302491303</v>
      </c>
      <c r="W86">
        <v>2800</v>
      </c>
      <c r="X86" t="s">
        <v>418</v>
      </c>
      <c r="Y86" t="s">
        <v>2210</v>
      </c>
      <c r="Z86">
        <v>2020</v>
      </c>
      <c r="AA86">
        <v>0.5</v>
      </c>
      <c r="AD86">
        <v>11</v>
      </c>
      <c r="AE86">
        <v>1</v>
      </c>
      <c r="AG86" t="s">
        <v>2211</v>
      </c>
      <c r="AH86" s="27">
        <v>1</v>
      </c>
      <c r="AI86">
        <v>3</v>
      </c>
      <c r="AJ86" s="27">
        <v>1</v>
      </c>
      <c r="AK86">
        <v>9</v>
      </c>
      <c r="AL86" s="27">
        <v>1</v>
      </c>
      <c r="AM86">
        <v>11</v>
      </c>
      <c r="AO86">
        <v>3</v>
      </c>
      <c r="AQ86" t="s">
        <v>2212</v>
      </c>
      <c r="AR86" s="27">
        <v>1</v>
      </c>
      <c r="AS86">
        <v>9</v>
      </c>
      <c r="AT86" s="21">
        <f t="shared" si="4"/>
        <v>81.818181818181827</v>
      </c>
      <c r="AU86">
        <v>3</v>
      </c>
      <c r="AW86" t="s">
        <v>2212</v>
      </c>
      <c r="AX86" s="27">
        <v>1</v>
      </c>
      <c r="AY86">
        <v>9</v>
      </c>
      <c r="AZ86" s="21">
        <f t="shared" si="5"/>
        <v>81.818181818181827</v>
      </c>
      <c r="BA86">
        <v>3</v>
      </c>
      <c r="BC86" t="s">
        <v>2212</v>
      </c>
      <c r="BD86" s="27">
        <v>1</v>
      </c>
      <c r="BG86">
        <v>3</v>
      </c>
      <c r="BI86" t="s">
        <v>2212</v>
      </c>
      <c r="BJ86" s="27">
        <v>1</v>
      </c>
      <c r="BK86">
        <v>1</v>
      </c>
      <c r="BM86" t="s">
        <v>2211</v>
      </c>
      <c r="BN86" s="27">
        <v>1</v>
      </c>
      <c r="BO86">
        <v>2</v>
      </c>
      <c r="BP86" s="21">
        <f t="shared" si="6"/>
        <v>18.181818181818183</v>
      </c>
      <c r="BR86">
        <v>3</v>
      </c>
      <c r="BT86" t="s">
        <v>2212</v>
      </c>
      <c r="BU86" s="27">
        <v>1</v>
      </c>
      <c r="BV86">
        <v>2</v>
      </c>
      <c r="BW86" s="21">
        <f t="shared" si="7"/>
        <v>18.181818181818183</v>
      </c>
      <c r="BX86">
        <v>2</v>
      </c>
      <c r="BY86">
        <v>3</v>
      </c>
      <c r="CA86" t="s">
        <v>2212</v>
      </c>
      <c r="CB86" s="27">
        <v>0</v>
      </c>
      <c r="CD86" t="s">
        <v>242</v>
      </c>
      <c r="CE86" t="s">
        <v>242</v>
      </c>
      <c r="CG86" s="27">
        <v>1</v>
      </c>
      <c r="CH86" s="2" t="s">
        <v>2213</v>
      </c>
      <c r="CI86">
        <v>1</v>
      </c>
      <c r="CK86" t="s">
        <v>2211</v>
      </c>
      <c r="CL86" s="27">
        <v>1</v>
      </c>
      <c r="CM86" s="27">
        <v>0</v>
      </c>
      <c r="CN86" t="s">
        <v>242</v>
      </c>
      <c r="CO86" t="s">
        <v>242</v>
      </c>
      <c r="CP86" t="s">
        <v>242</v>
      </c>
      <c r="CS86" s="27">
        <v>1</v>
      </c>
      <c r="CT86" s="2" t="s">
        <v>2214</v>
      </c>
      <c r="CU86">
        <v>1</v>
      </c>
      <c r="CW86" t="s">
        <v>2211</v>
      </c>
      <c r="CX86" s="27">
        <v>1</v>
      </c>
      <c r="CY86">
        <v>83580</v>
      </c>
      <c r="CZ86">
        <v>2</v>
      </c>
      <c r="DB86" s="27">
        <v>1</v>
      </c>
      <c r="DC86">
        <v>67030</v>
      </c>
      <c r="DD86">
        <v>2</v>
      </c>
      <c r="DE86">
        <v>68360</v>
      </c>
      <c r="DF86">
        <v>2</v>
      </c>
      <c r="DG86" t="s">
        <v>242</v>
      </c>
      <c r="DH86" t="s">
        <v>242</v>
      </c>
      <c r="DJ86" s="27">
        <v>1</v>
      </c>
      <c r="DK86">
        <v>933526.58</v>
      </c>
      <c r="DL86">
        <v>2</v>
      </c>
      <c r="DN86">
        <v>1</v>
      </c>
      <c r="DP86" t="s">
        <v>2211</v>
      </c>
      <c r="DQ86" s="27">
        <v>1</v>
      </c>
      <c r="DR86" s="2" t="s">
        <v>2215</v>
      </c>
      <c r="DS86" s="27">
        <v>1</v>
      </c>
      <c r="DT86" s="2" t="s">
        <v>2216</v>
      </c>
      <c r="DU86" s="27">
        <v>1</v>
      </c>
      <c r="DV86" s="2" t="s">
        <v>2217</v>
      </c>
      <c r="DW86" s="27">
        <v>1</v>
      </c>
      <c r="DX86" s="2" t="s">
        <v>2218</v>
      </c>
      <c r="DY86" s="27">
        <v>1</v>
      </c>
      <c r="DZ86" s="2" t="s">
        <v>2219</v>
      </c>
      <c r="EA86" s="27">
        <v>1</v>
      </c>
      <c r="EB86" t="s">
        <v>2220</v>
      </c>
      <c r="EC86" s="27">
        <v>1</v>
      </c>
      <c r="ED86" t="s">
        <v>2220</v>
      </c>
      <c r="EE86" s="27">
        <v>1</v>
      </c>
      <c r="EF86" t="s">
        <v>2221</v>
      </c>
      <c r="EG86" s="27">
        <v>1</v>
      </c>
      <c r="EH86" s="2" t="s">
        <v>2222</v>
      </c>
      <c r="EI86" s="27">
        <v>1</v>
      </c>
      <c r="EJ86" t="s">
        <v>2223</v>
      </c>
      <c r="EK86">
        <v>4</v>
      </c>
      <c r="EM86" t="s">
        <v>2224</v>
      </c>
      <c r="EN86" s="27">
        <v>0</v>
      </c>
      <c r="EO86" t="s">
        <v>242</v>
      </c>
      <c r="EP86" t="s">
        <v>242</v>
      </c>
      <c r="ES86" t="s">
        <v>242</v>
      </c>
      <c r="ET86" t="s">
        <v>242</v>
      </c>
      <c r="EV86" s="27">
        <v>1</v>
      </c>
      <c r="EW86">
        <v>1517.38</v>
      </c>
      <c r="EX86" t="s">
        <v>2225</v>
      </c>
      <c r="EY86" s="27">
        <v>1</v>
      </c>
      <c r="EZ86">
        <v>19</v>
      </c>
      <c r="FA86" t="s">
        <v>2226</v>
      </c>
      <c r="FB86" s="27">
        <v>0</v>
      </c>
      <c r="FC86" t="s">
        <v>242</v>
      </c>
      <c r="FE86" s="27">
        <v>0</v>
      </c>
      <c r="FF86" t="s">
        <v>242</v>
      </c>
    </row>
    <row r="87" spans="1:163" ht="15" hidden="1" customHeight="1" x14ac:dyDescent="0.2">
      <c r="A87">
        <v>86</v>
      </c>
      <c r="B87">
        <v>86</v>
      </c>
      <c r="C87" s="1">
        <v>44627.649305555555</v>
      </c>
      <c r="D87" s="1">
        <v>44628.673611111109</v>
      </c>
      <c r="E87">
        <v>0</v>
      </c>
      <c r="F87" t="s">
        <v>2230</v>
      </c>
      <c r="G87">
        <v>100</v>
      </c>
      <c r="H87">
        <v>88541</v>
      </c>
      <c r="I87">
        <v>1</v>
      </c>
      <c r="J87" s="1">
        <v>44628.673611111109</v>
      </c>
      <c r="K87" t="s">
        <v>2231</v>
      </c>
      <c r="L87" t="s">
        <v>242</v>
      </c>
      <c r="M87" t="s">
        <v>242</v>
      </c>
      <c r="N87" t="s">
        <v>2232</v>
      </c>
      <c r="O87" t="s">
        <v>2233</v>
      </c>
      <c r="P87">
        <v>34.05439758</v>
      </c>
      <c r="Q87">
        <v>-118.2440033</v>
      </c>
      <c r="R87" t="s">
        <v>245</v>
      </c>
      <c r="S87" t="s">
        <v>246</v>
      </c>
      <c r="T87" t="s">
        <v>2234</v>
      </c>
      <c r="U87" t="s">
        <v>2235</v>
      </c>
      <c r="V87">
        <v>311900104</v>
      </c>
      <c r="W87">
        <v>5200</v>
      </c>
      <c r="X87" t="s">
        <v>476</v>
      </c>
      <c r="Y87" t="s">
        <v>2236</v>
      </c>
      <c r="Z87">
        <v>2019</v>
      </c>
      <c r="AA87">
        <v>0</v>
      </c>
      <c r="AD87">
        <v>10</v>
      </c>
      <c r="AE87">
        <v>3</v>
      </c>
      <c r="AG87" t="s">
        <v>2237</v>
      </c>
      <c r="AH87" s="27">
        <v>0</v>
      </c>
      <c r="AI87" t="s">
        <v>242</v>
      </c>
      <c r="AJ87" s="27">
        <v>0</v>
      </c>
      <c r="AK87" t="s">
        <v>242</v>
      </c>
      <c r="AL87" s="27">
        <v>0</v>
      </c>
      <c r="AM87" t="s">
        <v>242</v>
      </c>
      <c r="AO87" t="s">
        <v>242</v>
      </c>
      <c r="AR87" s="27">
        <v>1</v>
      </c>
      <c r="AS87">
        <v>8</v>
      </c>
      <c r="AT87" s="21">
        <f t="shared" si="4"/>
        <v>80</v>
      </c>
      <c r="AU87" t="s">
        <v>242</v>
      </c>
      <c r="AW87" t="s">
        <v>2237</v>
      </c>
      <c r="AX87" s="27">
        <v>1</v>
      </c>
      <c r="AY87">
        <v>7</v>
      </c>
      <c r="AZ87" s="21">
        <f t="shared" si="5"/>
        <v>70</v>
      </c>
      <c r="BA87">
        <v>3</v>
      </c>
      <c r="BC87" t="s">
        <v>2237</v>
      </c>
      <c r="BD87" s="27">
        <v>1</v>
      </c>
      <c r="BE87">
        <v>9.6</v>
      </c>
      <c r="BG87">
        <v>3</v>
      </c>
      <c r="BI87" t="s">
        <v>2237</v>
      </c>
      <c r="BJ87" s="27">
        <v>1</v>
      </c>
      <c r="BK87">
        <v>2</v>
      </c>
      <c r="BM87" t="s">
        <v>2238</v>
      </c>
      <c r="BN87" s="27">
        <v>1</v>
      </c>
      <c r="BO87">
        <v>2</v>
      </c>
      <c r="BP87" s="21">
        <f t="shared" si="6"/>
        <v>20</v>
      </c>
      <c r="BR87">
        <v>3</v>
      </c>
      <c r="BT87" t="s">
        <v>2237</v>
      </c>
      <c r="BU87" s="27">
        <v>0</v>
      </c>
      <c r="BV87" s="24" t="s">
        <v>242</v>
      </c>
      <c r="BW87" s="21" t="s">
        <v>242</v>
      </c>
      <c r="BX87" t="s">
        <v>242</v>
      </c>
      <c r="BY87" t="s">
        <v>242</v>
      </c>
      <c r="CB87" s="27">
        <v>0</v>
      </c>
      <c r="CD87" t="s">
        <v>242</v>
      </c>
      <c r="CE87" t="s">
        <v>242</v>
      </c>
      <c r="CG87" s="27">
        <v>0</v>
      </c>
      <c r="CI87" t="s">
        <v>242</v>
      </c>
      <c r="CL87" s="27">
        <v>0</v>
      </c>
      <c r="CM87" s="27">
        <v>0</v>
      </c>
      <c r="CN87" t="s">
        <v>242</v>
      </c>
      <c r="CO87" t="s">
        <v>242</v>
      </c>
      <c r="CP87" t="s">
        <v>242</v>
      </c>
      <c r="CS87" s="27">
        <v>0</v>
      </c>
      <c r="CU87" t="s">
        <v>242</v>
      </c>
      <c r="CX87" s="27">
        <v>0</v>
      </c>
      <c r="CY87" t="s">
        <v>242</v>
      </c>
      <c r="CZ87" t="s">
        <v>242</v>
      </c>
      <c r="DB87" s="27">
        <v>0</v>
      </c>
      <c r="DC87" t="s">
        <v>242</v>
      </c>
      <c r="DD87" t="s">
        <v>242</v>
      </c>
      <c r="DF87" t="s">
        <v>242</v>
      </c>
      <c r="DG87" t="s">
        <v>242</v>
      </c>
      <c r="DH87" t="s">
        <v>242</v>
      </c>
      <c r="DJ87" s="27">
        <v>0</v>
      </c>
      <c r="DK87" t="s">
        <v>242</v>
      </c>
      <c r="DL87" t="s">
        <v>242</v>
      </c>
      <c r="DN87" t="s">
        <v>242</v>
      </c>
      <c r="DQ87" s="27">
        <v>0</v>
      </c>
      <c r="DS87" s="27">
        <v>0</v>
      </c>
      <c r="DU87" s="27">
        <v>0</v>
      </c>
      <c r="DW87" s="27">
        <v>0</v>
      </c>
      <c r="DY87" s="27">
        <v>0</v>
      </c>
      <c r="EA87" s="27">
        <v>0</v>
      </c>
      <c r="EC87" s="27">
        <v>0</v>
      </c>
      <c r="EE87" s="27">
        <v>0</v>
      </c>
      <c r="EG87" s="27">
        <v>0</v>
      </c>
      <c r="EI87" s="27">
        <v>0</v>
      </c>
      <c r="EK87" t="s">
        <v>242</v>
      </c>
      <c r="EN87" s="27">
        <v>0</v>
      </c>
      <c r="EO87" t="s">
        <v>242</v>
      </c>
      <c r="EP87" t="s">
        <v>242</v>
      </c>
      <c r="ES87" t="s">
        <v>242</v>
      </c>
      <c r="ET87" t="s">
        <v>242</v>
      </c>
      <c r="EV87" s="27">
        <v>0</v>
      </c>
      <c r="EW87" t="s">
        <v>242</v>
      </c>
      <c r="EY87" s="27">
        <v>0</v>
      </c>
      <c r="EZ87" t="s">
        <v>242</v>
      </c>
      <c r="FB87" s="27">
        <v>0</v>
      </c>
      <c r="FC87" t="s">
        <v>242</v>
      </c>
      <c r="FE87" s="27">
        <v>0</v>
      </c>
      <c r="FF87" t="s">
        <v>242</v>
      </c>
    </row>
    <row r="88" spans="1:163" ht="15" hidden="1" customHeight="1" x14ac:dyDescent="0.2">
      <c r="A88">
        <v>87</v>
      </c>
      <c r="B88">
        <v>87</v>
      </c>
      <c r="C88" s="1">
        <v>44627.738888888889</v>
      </c>
      <c r="D88" s="1">
        <v>44629.019444444442</v>
      </c>
      <c r="E88">
        <v>0</v>
      </c>
      <c r="F88" t="s">
        <v>1099</v>
      </c>
      <c r="G88">
        <v>100</v>
      </c>
      <c r="H88">
        <v>110609</v>
      </c>
      <c r="I88">
        <v>1</v>
      </c>
      <c r="J88" s="1">
        <v>44629.019444444442</v>
      </c>
      <c r="K88" t="s">
        <v>2242</v>
      </c>
      <c r="L88" t="s">
        <v>242</v>
      </c>
      <c r="M88" t="s">
        <v>242</v>
      </c>
      <c r="N88" t="s">
        <v>2243</v>
      </c>
      <c r="O88" t="s">
        <v>2244</v>
      </c>
      <c r="P88">
        <v>34.064804080000002</v>
      </c>
      <c r="Q88">
        <v>-118.4413986</v>
      </c>
      <c r="R88" t="s">
        <v>245</v>
      </c>
      <c r="S88" t="s">
        <v>246</v>
      </c>
      <c r="T88" t="s">
        <v>2245</v>
      </c>
      <c r="U88" t="s">
        <v>2246</v>
      </c>
      <c r="V88" t="s">
        <v>2247</v>
      </c>
      <c r="W88">
        <v>6029</v>
      </c>
      <c r="X88" t="s">
        <v>319</v>
      </c>
      <c r="Y88" t="s">
        <v>2174</v>
      </c>
      <c r="Z88">
        <v>2020</v>
      </c>
      <c r="AA88">
        <v>0</v>
      </c>
      <c r="AD88">
        <v>10</v>
      </c>
      <c r="AE88">
        <v>1</v>
      </c>
      <c r="AG88" t="s">
        <v>2248</v>
      </c>
      <c r="AH88" s="27">
        <v>1</v>
      </c>
      <c r="AI88">
        <v>7</v>
      </c>
      <c r="AJ88" s="27">
        <v>0</v>
      </c>
      <c r="AK88" t="s">
        <v>242</v>
      </c>
      <c r="AL88" s="27">
        <v>1</v>
      </c>
      <c r="AM88">
        <v>1</v>
      </c>
      <c r="AO88">
        <v>3</v>
      </c>
      <c r="AQ88" t="s">
        <v>2249</v>
      </c>
      <c r="AR88" s="27">
        <v>1</v>
      </c>
      <c r="AS88">
        <v>8</v>
      </c>
      <c r="AT88" s="21">
        <f t="shared" si="4"/>
        <v>80</v>
      </c>
      <c r="AU88">
        <v>3</v>
      </c>
      <c r="AW88" t="s">
        <v>2249</v>
      </c>
      <c r="AX88" s="27">
        <v>1</v>
      </c>
      <c r="AY88">
        <v>7</v>
      </c>
      <c r="AZ88" s="21">
        <f t="shared" si="5"/>
        <v>70</v>
      </c>
      <c r="BA88">
        <v>3</v>
      </c>
      <c r="BC88" t="s">
        <v>2249</v>
      </c>
      <c r="BD88" s="27">
        <v>1</v>
      </c>
      <c r="BG88">
        <v>1</v>
      </c>
      <c r="BI88" t="s">
        <v>2248</v>
      </c>
      <c r="BJ88" s="27">
        <v>1</v>
      </c>
      <c r="BK88">
        <v>1</v>
      </c>
      <c r="BM88" t="s">
        <v>2248</v>
      </c>
      <c r="BN88" s="27">
        <v>1</v>
      </c>
      <c r="BO88">
        <v>4</v>
      </c>
      <c r="BP88" s="21">
        <f t="shared" si="6"/>
        <v>40</v>
      </c>
      <c r="BR88">
        <v>1</v>
      </c>
      <c r="BT88" t="s">
        <v>2248</v>
      </c>
      <c r="BU88" s="27">
        <v>1</v>
      </c>
      <c r="BV88">
        <v>2</v>
      </c>
      <c r="BW88" s="21">
        <f t="shared" si="7"/>
        <v>20</v>
      </c>
      <c r="BX88">
        <v>1</v>
      </c>
      <c r="BY88">
        <v>1</v>
      </c>
      <c r="CA88" t="s">
        <v>2248</v>
      </c>
      <c r="CB88" s="27">
        <v>0</v>
      </c>
      <c r="CD88" t="s">
        <v>242</v>
      </c>
      <c r="CE88" t="s">
        <v>242</v>
      </c>
      <c r="CG88" s="27">
        <v>1</v>
      </c>
      <c r="CH88" s="2" t="s">
        <v>2250</v>
      </c>
      <c r="CI88">
        <v>1</v>
      </c>
      <c r="CK88" t="s">
        <v>2248</v>
      </c>
      <c r="CL88" s="27">
        <v>0</v>
      </c>
      <c r="CM88" s="27">
        <v>0</v>
      </c>
      <c r="CN88" t="s">
        <v>242</v>
      </c>
      <c r="CO88" t="s">
        <v>242</v>
      </c>
      <c r="CP88" t="s">
        <v>242</v>
      </c>
      <c r="CS88" s="27">
        <v>0</v>
      </c>
      <c r="CU88" t="s">
        <v>242</v>
      </c>
      <c r="CX88" s="27">
        <v>0</v>
      </c>
      <c r="CY88" t="s">
        <v>242</v>
      </c>
      <c r="CZ88" t="s">
        <v>242</v>
      </c>
      <c r="DB88" s="27">
        <v>0</v>
      </c>
      <c r="DC88" t="s">
        <v>242</v>
      </c>
      <c r="DD88" t="s">
        <v>242</v>
      </c>
      <c r="DF88" t="s">
        <v>242</v>
      </c>
      <c r="DG88" t="s">
        <v>242</v>
      </c>
      <c r="DH88" t="s">
        <v>242</v>
      </c>
      <c r="DJ88" s="27">
        <v>0</v>
      </c>
      <c r="DK88" t="s">
        <v>242</v>
      </c>
      <c r="DL88" t="s">
        <v>242</v>
      </c>
      <c r="DN88" t="s">
        <v>242</v>
      </c>
      <c r="DQ88" s="27">
        <v>1</v>
      </c>
      <c r="DR88" t="s">
        <v>2251</v>
      </c>
      <c r="DS88" s="27">
        <v>1</v>
      </c>
      <c r="DT88" t="s">
        <v>2252</v>
      </c>
      <c r="DU88" s="27">
        <v>1</v>
      </c>
      <c r="DV88" s="2" t="s">
        <v>2253</v>
      </c>
      <c r="DW88" s="27">
        <v>1</v>
      </c>
      <c r="DX88" s="2" t="s">
        <v>2254</v>
      </c>
      <c r="DY88" s="27">
        <v>0</v>
      </c>
      <c r="EA88" s="27">
        <v>1</v>
      </c>
      <c r="EB88" s="2" t="s">
        <v>2255</v>
      </c>
      <c r="EC88" s="27">
        <v>1</v>
      </c>
      <c r="ED88" s="2" t="s">
        <v>2255</v>
      </c>
      <c r="EE88" s="27">
        <v>0</v>
      </c>
      <c r="EG88" s="27">
        <v>0</v>
      </c>
      <c r="EI88" s="27">
        <v>0</v>
      </c>
      <c r="EK88">
        <v>1</v>
      </c>
      <c r="EM88" t="s">
        <v>2248</v>
      </c>
      <c r="EN88" s="27">
        <v>0</v>
      </c>
      <c r="EO88" t="s">
        <v>242</v>
      </c>
      <c r="EP88" t="s">
        <v>242</v>
      </c>
      <c r="ES88" t="s">
        <v>242</v>
      </c>
      <c r="ET88" t="s">
        <v>242</v>
      </c>
      <c r="EV88" s="27">
        <v>0</v>
      </c>
      <c r="EW88" t="s">
        <v>242</v>
      </c>
      <c r="EY88" s="27">
        <v>0</v>
      </c>
      <c r="EZ88" t="s">
        <v>242</v>
      </c>
      <c r="FB88" s="27">
        <v>0</v>
      </c>
      <c r="FC88" t="s">
        <v>242</v>
      </c>
      <c r="FE88" s="27">
        <v>0</v>
      </c>
      <c r="FF88" t="s">
        <v>242</v>
      </c>
    </row>
    <row r="89" spans="1:163" ht="15" customHeight="1" x14ac:dyDescent="0.2">
      <c r="A89">
        <v>88</v>
      </c>
      <c r="B89">
        <v>88</v>
      </c>
      <c r="C89" s="1">
        <v>44629.783333333333</v>
      </c>
      <c r="D89" s="1">
        <v>44630.695138888892</v>
      </c>
      <c r="E89">
        <v>0</v>
      </c>
      <c r="F89" t="s">
        <v>1099</v>
      </c>
      <c r="G89">
        <v>100</v>
      </c>
      <c r="H89">
        <v>78779</v>
      </c>
      <c r="I89">
        <v>1</v>
      </c>
      <c r="J89" s="1">
        <v>44630.695138888892</v>
      </c>
      <c r="K89" t="s">
        <v>2259</v>
      </c>
      <c r="L89" t="s">
        <v>242</v>
      </c>
      <c r="M89" t="s">
        <v>242</v>
      </c>
      <c r="N89" t="s">
        <v>2260</v>
      </c>
      <c r="O89" t="s">
        <v>2261</v>
      </c>
      <c r="P89">
        <v>34.064804080000002</v>
      </c>
      <c r="Q89">
        <v>-118.4413986</v>
      </c>
      <c r="R89" t="s">
        <v>245</v>
      </c>
      <c r="S89" t="s">
        <v>246</v>
      </c>
      <c r="T89" t="s">
        <v>2262</v>
      </c>
      <c r="U89" t="s">
        <v>2263</v>
      </c>
      <c r="V89" t="s">
        <v>2264</v>
      </c>
      <c r="W89">
        <v>3823</v>
      </c>
      <c r="X89" t="s">
        <v>476</v>
      </c>
      <c r="Y89" t="s">
        <v>2265</v>
      </c>
      <c r="Z89">
        <v>2021</v>
      </c>
      <c r="AA89">
        <v>0</v>
      </c>
      <c r="AD89">
        <v>8</v>
      </c>
      <c r="AE89">
        <v>3</v>
      </c>
      <c r="AG89" t="s">
        <v>2266</v>
      </c>
      <c r="AH89" s="27">
        <v>1</v>
      </c>
      <c r="AI89">
        <v>8</v>
      </c>
      <c r="AJ89" s="27">
        <v>0</v>
      </c>
      <c r="AK89" t="s">
        <v>242</v>
      </c>
      <c r="AL89" s="27">
        <v>0</v>
      </c>
      <c r="AM89" t="s">
        <v>242</v>
      </c>
      <c r="AO89">
        <v>3</v>
      </c>
      <c r="AQ89" t="s">
        <v>2266</v>
      </c>
      <c r="AR89" s="27">
        <v>1</v>
      </c>
      <c r="AS89">
        <v>7</v>
      </c>
      <c r="AT89" s="21">
        <f t="shared" si="4"/>
        <v>87.5</v>
      </c>
      <c r="AU89">
        <v>3</v>
      </c>
      <c r="AW89" t="s">
        <v>2266</v>
      </c>
      <c r="AX89" s="27">
        <v>1</v>
      </c>
      <c r="AY89">
        <v>7</v>
      </c>
      <c r="AZ89" s="21">
        <f t="shared" si="5"/>
        <v>87.5</v>
      </c>
      <c r="BA89">
        <v>3</v>
      </c>
      <c r="BC89" t="s">
        <v>2266</v>
      </c>
      <c r="BD89" s="27">
        <v>1</v>
      </c>
      <c r="BE89">
        <v>3</v>
      </c>
      <c r="BG89">
        <v>3</v>
      </c>
      <c r="BI89" t="s">
        <v>2266</v>
      </c>
      <c r="BJ89" s="27">
        <v>1</v>
      </c>
      <c r="BK89">
        <v>3</v>
      </c>
      <c r="BM89" t="s">
        <v>2266</v>
      </c>
      <c r="BN89" s="27">
        <v>1</v>
      </c>
      <c r="BO89">
        <v>3</v>
      </c>
      <c r="BP89" s="21">
        <f t="shared" si="6"/>
        <v>37.5</v>
      </c>
      <c r="BR89">
        <v>3</v>
      </c>
      <c r="BT89" t="s">
        <v>2266</v>
      </c>
      <c r="BU89" s="27">
        <v>1</v>
      </c>
      <c r="BV89">
        <v>3</v>
      </c>
      <c r="BW89" s="21">
        <f t="shared" si="7"/>
        <v>37.5</v>
      </c>
      <c r="BX89">
        <v>2</v>
      </c>
      <c r="BY89">
        <v>3</v>
      </c>
      <c r="CA89" t="s">
        <v>2266</v>
      </c>
      <c r="CB89" s="27">
        <v>0</v>
      </c>
      <c r="CD89" t="s">
        <v>242</v>
      </c>
      <c r="CE89" t="s">
        <v>242</v>
      </c>
      <c r="CG89" s="27">
        <v>1</v>
      </c>
      <c r="CH89" s="2" t="s">
        <v>2267</v>
      </c>
      <c r="CI89">
        <v>1</v>
      </c>
      <c r="CK89" t="s">
        <v>2268</v>
      </c>
      <c r="CL89" s="27">
        <v>1</v>
      </c>
      <c r="CM89" s="27">
        <v>0</v>
      </c>
      <c r="CN89" t="s">
        <v>242</v>
      </c>
      <c r="CO89" t="s">
        <v>242</v>
      </c>
      <c r="CP89" t="s">
        <v>242</v>
      </c>
      <c r="CS89" s="27">
        <v>1</v>
      </c>
      <c r="CT89" s="2" t="s">
        <v>2269</v>
      </c>
      <c r="CU89">
        <v>1</v>
      </c>
      <c r="CW89" t="s">
        <v>2268</v>
      </c>
      <c r="CX89" s="27">
        <v>1</v>
      </c>
      <c r="CY89">
        <v>17012</v>
      </c>
      <c r="CZ89">
        <v>2</v>
      </c>
      <c r="DB89" s="27">
        <v>1</v>
      </c>
      <c r="DC89" t="s">
        <v>242</v>
      </c>
      <c r="DD89" t="s">
        <v>242</v>
      </c>
      <c r="DE89" s="5">
        <v>43078</v>
      </c>
      <c r="DF89">
        <v>2</v>
      </c>
      <c r="DG89" t="s">
        <v>242</v>
      </c>
      <c r="DH89" t="s">
        <v>242</v>
      </c>
      <c r="DJ89" s="27">
        <v>0</v>
      </c>
      <c r="DK89" t="s">
        <v>242</v>
      </c>
      <c r="DL89" t="s">
        <v>242</v>
      </c>
      <c r="DN89">
        <v>1</v>
      </c>
      <c r="DP89" t="s">
        <v>2268</v>
      </c>
      <c r="DQ89" s="27">
        <v>1</v>
      </c>
      <c r="DR89" s="2" t="s">
        <v>2270</v>
      </c>
      <c r="DS89" s="27">
        <v>1</v>
      </c>
      <c r="DT89" s="2" t="s">
        <v>2271</v>
      </c>
      <c r="DU89" s="27">
        <v>1</v>
      </c>
      <c r="DV89" s="2" t="s">
        <v>2272</v>
      </c>
      <c r="DW89" s="27">
        <v>1</v>
      </c>
      <c r="DX89" s="2" t="s">
        <v>2273</v>
      </c>
      <c r="DY89" s="27">
        <v>1</v>
      </c>
      <c r="DZ89" s="2" t="s">
        <v>2274</v>
      </c>
      <c r="EA89" s="27">
        <v>1</v>
      </c>
      <c r="EB89" s="2" t="s">
        <v>2275</v>
      </c>
      <c r="EC89" s="27">
        <v>1</v>
      </c>
      <c r="ED89" s="2" t="s">
        <v>2276</v>
      </c>
      <c r="EE89" s="27">
        <v>1</v>
      </c>
      <c r="EF89" s="2" t="s">
        <v>2277</v>
      </c>
      <c r="EG89" s="27">
        <v>1</v>
      </c>
      <c r="EH89" t="s">
        <v>2278</v>
      </c>
      <c r="EI89" s="27">
        <v>1</v>
      </c>
      <c r="EJ89" t="s">
        <v>2279</v>
      </c>
      <c r="EK89">
        <v>4</v>
      </c>
      <c r="EM89" t="s">
        <v>2280</v>
      </c>
      <c r="EN89" s="27">
        <v>0</v>
      </c>
      <c r="EO89" t="s">
        <v>242</v>
      </c>
      <c r="EP89" t="s">
        <v>242</v>
      </c>
      <c r="ES89" t="s">
        <v>242</v>
      </c>
      <c r="ET89" t="s">
        <v>242</v>
      </c>
      <c r="EV89" s="27">
        <v>0</v>
      </c>
      <c r="EW89" t="s">
        <v>242</v>
      </c>
      <c r="EY89" s="27">
        <v>0</v>
      </c>
      <c r="EZ89" t="s">
        <v>242</v>
      </c>
      <c r="FB89" s="27">
        <v>0</v>
      </c>
      <c r="FC89" t="s">
        <v>242</v>
      </c>
      <c r="FE89" s="27">
        <v>0</v>
      </c>
      <c r="FF89" t="s">
        <v>242</v>
      </c>
    </row>
    <row r="90" spans="1:163" ht="15" hidden="1" customHeight="1" x14ac:dyDescent="0.2">
      <c r="A90">
        <v>89</v>
      </c>
      <c r="B90">
        <v>89</v>
      </c>
      <c r="C90" s="1">
        <v>44630.695138888892</v>
      </c>
      <c r="D90" s="1">
        <v>44630.746527777781</v>
      </c>
      <c r="E90">
        <v>0</v>
      </c>
      <c r="F90" t="s">
        <v>1099</v>
      </c>
      <c r="G90">
        <v>100</v>
      </c>
      <c r="H90">
        <v>4385</v>
      </c>
      <c r="I90">
        <v>1</v>
      </c>
      <c r="J90" s="1">
        <v>44630.746527777781</v>
      </c>
      <c r="K90" t="s">
        <v>2286</v>
      </c>
      <c r="L90" t="s">
        <v>242</v>
      </c>
      <c r="M90" t="s">
        <v>242</v>
      </c>
      <c r="N90" t="s">
        <v>2287</v>
      </c>
      <c r="O90" t="s">
        <v>2288</v>
      </c>
      <c r="P90">
        <v>34.064804080000002</v>
      </c>
      <c r="Q90">
        <v>-118.4413986</v>
      </c>
      <c r="R90" t="s">
        <v>245</v>
      </c>
      <c r="S90" t="s">
        <v>246</v>
      </c>
      <c r="T90" t="s">
        <v>2289</v>
      </c>
      <c r="U90" t="s">
        <v>2290</v>
      </c>
      <c r="V90" s="3">
        <v>3.7999999999999998E+106</v>
      </c>
      <c r="W90">
        <v>6311</v>
      </c>
      <c r="X90" t="s">
        <v>319</v>
      </c>
      <c r="Y90" t="s">
        <v>2291</v>
      </c>
      <c r="Z90">
        <v>2020</v>
      </c>
      <c r="AA90">
        <v>0</v>
      </c>
      <c r="AD90">
        <v>11</v>
      </c>
      <c r="AE90">
        <v>1</v>
      </c>
      <c r="AG90" t="s">
        <v>2292</v>
      </c>
      <c r="AH90" s="27">
        <v>1</v>
      </c>
      <c r="AI90">
        <v>7</v>
      </c>
      <c r="AJ90" s="27">
        <v>0</v>
      </c>
      <c r="AK90" t="s">
        <v>242</v>
      </c>
      <c r="AL90" s="27">
        <v>1</v>
      </c>
      <c r="AM90">
        <v>5</v>
      </c>
      <c r="AO90">
        <v>3</v>
      </c>
      <c r="AQ90" t="s">
        <v>2293</v>
      </c>
      <c r="AR90" s="27">
        <v>1</v>
      </c>
      <c r="AS90">
        <v>9</v>
      </c>
      <c r="AT90" s="21">
        <f t="shared" si="4"/>
        <v>81.818181818181827</v>
      </c>
      <c r="AU90">
        <v>3</v>
      </c>
      <c r="AW90" t="s">
        <v>2293</v>
      </c>
      <c r="AX90" s="27">
        <v>1</v>
      </c>
      <c r="AY90">
        <v>9</v>
      </c>
      <c r="AZ90" s="21">
        <f t="shared" si="5"/>
        <v>81.818181818181827</v>
      </c>
      <c r="BA90">
        <v>3</v>
      </c>
      <c r="BC90" t="s">
        <v>2293</v>
      </c>
      <c r="BD90" s="27">
        <v>1</v>
      </c>
      <c r="BG90">
        <v>3</v>
      </c>
      <c r="BI90" t="s">
        <v>2293</v>
      </c>
      <c r="BJ90" s="27">
        <v>1</v>
      </c>
      <c r="BK90">
        <v>3</v>
      </c>
      <c r="BM90" t="s">
        <v>2293</v>
      </c>
      <c r="BN90" s="27">
        <v>1</v>
      </c>
      <c r="BO90">
        <v>5</v>
      </c>
      <c r="BP90" s="21">
        <f t="shared" si="6"/>
        <v>45.454545454545453</v>
      </c>
      <c r="BR90">
        <v>1</v>
      </c>
      <c r="BT90" t="s">
        <v>2292</v>
      </c>
      <c r="BU90" s="27">
        <v>1</v>
      </c>
      <c r="BV90">
        <v>2</v>
      </c>
      <c r="BW90" s="21">
        <f t="shared" si="7"/>
        <v>18.181818181818183</v>
      </c>
      <c r="BX90">
        <v>1</v>
      </c>
      <c r="BY90">
        <v>1</v>
      </c>
      <c r="CA90" t="s">
        <v>2292</v>
      </c>
      <c r="CB90" s="27">
        <v>0</v>
      </c>
      <c r="CD90" t="s">
        <v>242</v>
      </c>
      <c r="CE90" t="s">
        <v>242</v>
      </c>
      <c r="CG90" s="27">
        <v>0</v>
      </c>
      <c r="CI90" t="s">
        <v>242</v>
      </c>
      <c r="CL90" s="27">
        <v>0</v>
      </c>
      <c r="CM90" s="27">
        <v>0</v>
      </c>
      <c r="CN90" t="s">
        <v>242</v>
      </c>
      <c r="CO90" t="s">
        <v>242</v>
      </c>
      <c r="CP90" t="s">
        <v>242</v>
      </c>
      <c r="CS90" s="27">
        <v>1</v>
      </c>
      <c r="CT90" s="2" t="s">
        <v>2294</v>
      </c>
      <c r="CU90">
        <v>1</v>
      </c>
      <c r="CW90" t="s">
        <v>2292</v>
      </c>
      <c r="CX90" s="27">
        <v>0</v>
      </c>
      <c r="CY90" t="s">
        <v>242</v>
      </c>
      <c r="CZ90" t="s">
        <v>242</v>
      </c>
      <c r="DB90" s="27">
        <v>0</v>
      </c>
      <c r="DC90" t="s">
        <v>242</v>
      </c>
      <c r="DD90" t="s">
        <v>242</v>
      </c>
      <c r="DF90" t="s">
        <v>242</v>
      </c>
      <c r="DG90" t="s">
        <v>242</v>
      </c>
      <c r="DH90" t="s">
        <v>242</v>
      </c>
      <c r="DJ90" s="27">
        <v>0</v>
      </c>
      <c r="DK90" t="s">
        <v>242</v>
      </c>
      <c r="DL90" t="s">
        <v>242</v>
      </c>
      <c r="DN90" t="s">
        <v>242</v>
      </c>
      <c r="DQ90" s="27">
        <v>0</v>
      </c>
      <c r="DS90" s="27">
        <v>1</v>
      </c>
      <c r="DT90" s="2" t="s">
        <v>2295</v>
      </c>
      <c r="DU90" s="27">
        <v>0</v>
      </c>
      <c r="DW90" s="27">
        <v>0</v>
      </c>
      <c r="DY90" s="27">
        <v>0</v>
      </c>
      <c r="EA90" s="27">
        <v>0</v>
      </c>
      <c r="EC90" s="27">
        <v>0</v>
      </c>
      <c r="EE90" s="27">
        <v>0</v>
      </c>
      <c r="EG90" s="27">
        <v>0</v>
      </c>
      <c r="EI90" s="27">
        <v>0</v>
      </c>
      <c r="EK90">
        <v>1</v>
      </c>
      <c r="EM90" t="s">
        <v>2292</v>
      </c>
      <c r="EN90" s="27">
        <v>0</v>
      </c>
      <c r="EO90" t="s">
        <v>242</v>
      </c>
      <c r="EP90" t="s">
        <v>242</v>
      </c>
      <c r="ES90" t="s">
        <v>242</v>
      </c>
      <c r="ET90" t="s">
        <v>242</v>
      </c>
      <c r="EV90" s="27">
        <v>0</v>
      </c>
      <c r="EW90" t="s">
        <v>242</v>
      </c>
      <c r="EY90" s="27">
        <v>0</v>
      </c>
      <c r="EZ90" t="s">
        <v>242</v>
      </c>
      <c r="FB90" s="27">
        <v>0</v>
      </c>
      <c r="FC90" t="s">
        <v>242</v>
      </c>
      <c r="FE90" s="27">
        <v>0</v>
      </c>
      <c r="FF90" t="s">
        <v>242</v>
      </c>
    </row>
    <row r="91" spans="1:163" ht="15" customHeight="1" x14ac:dyDescent="0.2">
      <c r="A91">
        <v>90</v>
      </c>
      <c r="B91">
        <v>90</v>
      </c>
      <c r="C91" s="1">
        <v>44628.673611111109</v>
      </c>
      <c r="D91" s="1">
        <v>44633.482638888891</v>
      </c>
      <c r="E91">
        <v>0</v>
      </c>
      <c r="F91" t="s">
        <v>2300</v>
      </c>
      <c r="G91">
        <v>100</v>
      </c>
      <c r="H91">
        <v>411880</v>
      </c>
      <c r="I91">
        <v>1</v>
      </c>
      <c r="J91" s="1">
        <v>44633.482638888891</v>
      </c>
      <c r="K91" t="s">
        <v>2301</v>
      </c>
      <c r="L91" t="s">
        <v>242</v>
      </c>
      <c r="M91" t="s">
        <v>242</v>
      </c>
      <c r="N91" t="s">
        <v>2302</v>
      </c>
      <c r="O91" t="s">
        <v>2303</v>
      </c>
      <c r="P91">
        <v>39.994705199999999</v>
      </c>
      <c r="Q91">
        <v>-105.2366028</v>
      </c>
      <c r="R91" t="s">
        <v>245</v>
      </c>
      <c r="S91" t="s">
        <v>246</v>
      </c>
      <c r="T91" t="s">
        <v>2304</v>
      </c>
      <c r="U91" t="s">
        <v>2305</v>
      </c>
      <c r="V91">
        <v>313747206</v>
      </c>
      <c r="W91">
        <v>6798</v>
      </c>
      <c r="X91" t="s">
        <v>659</v>
      </c>
      <c r="Y91" t="s">
        <v>660</v>
      </c>
      <c r="Z91">
        <v>2020</v>
      </c>
      <c r="AA91">
        <v>0</v>
      </c>
      <c r="AD91">
        <v>7</v>
      </c>
      <c r="AE91">
        <v>1</v>
      </c>
      <c r="AG91" t="s">
        <v>2306</v>
      </c>
      <c r="AH91" s="27">
        <v>1</v>
      </c>
      <c r="AI91">
        <v>6</v>
      </c>
      <c r="AJ91" s="27">
        <v>0</v>
      </c>
      <c r="AK91" t="s">
        <v>242</v>
      </c>
      <c r="AL91" s="27">
        <v>0.5</v>
      </c>
      <c r="AM91">
        <v>7</v>
      </c>
      <c r="AN91" t="s">
        <v>2307</v>
      </c>
      <c r="AO91">
        <v>3</v>
      </c>
      <c r="AQ91" t="s">
        <v>2308</v>
      </c>
      <c r="AR91" s="27">
        <v>1</v>
      </c>
      <c r="AS91">
        <v>6</v>
      </c>
      <c r="AT91" s="21">
        <f t="shared" si="4"/>
        <v>85.714285714285708</v>
      </c>
      <c r="AU91">
        <v>2</v>
      </c>
      <c r="AW91" t="s">
        <v>2309</v>
      </c>
      <c r="AX91" s="27">
        <v>1</v>
      </c>
      <c r="AY91">
        <v>5</v>
      </c>
      <c r="AZ91" s="21">
        <f t="shared" si="5"/>
        <v>71.428571428571431</v>
      </c>
      <c r="BA91">
        <v>3</v>
      </c>
      <c r="BC91" t="s">
        <v>2308</v>
      </c>
      <c r="BD91" s="27">
        <v>1</v>
      </c>
      <c r="BE91">
        <v>7</v>
      </c>
      <c r="BG91">
        <v>1</v>
      </c>
      <c r="BI91" t="s">
        <v>2306</v>
      </c>
      <c r="BJ91" s="27">
        <v>1</v>
      </c>
      <c r="BK91">
        <v>2</v>
      </c>
      <c r="BM91" t="s">
        <v>2310</v>
      </c>
      <c r="BN91" s="27">
        <v>1</v>
      </c>
      <c r="BO91">
        <v>3</v>
      </c>
      <c r="BP91" s="21">
        <f t="shared" si="6"/>
        <v>42.857142857142854</v>
      </c>
      <c r="BR91">
        <v>1</v>
      </c>
      <c r="BT91" t="s">
        <v>2306</v>
      </c>
      <c r="BU91" s="27">
        <v>1</v>
      </c>
      <c r="BV91">
        <v>1</v>
      </c>
      <c r="BW91" s="21">
        <f t="shared" si="7"/>
        <v>14.285714285714285</v>
      </c>
      <c r="BX91">
        <v>2</v>
      </c>
      <c r="BY91">
        <v>1</v>
      </c>
      <c r="CA91" t="s">
        <v>2306</v>
      </c>
      <c r="CB91" s="27">
        <v>0</v>
      </c>
      <c r="CD91" t="s">
        <v>242</v>
      </c>
      <c r="CE91" t="s">
        <v>242</v>
      </c>
      <c r="CG91" s="27">
        <v>1</v>
      </c>
      <c r="CH91" t="s">
        <v>2311</v>
      </c>
      <c r="CI91">
        <v>1</v>
      </c>
      <c r="CK91" t="s">
        <v>2306</v>
      </c>
      <c r="CL91" s="27">
        <v>1</v>
      </c>
      <c r="CM91" s="27">
        <v>0</v>
      </c>
      <c r="CN91" t="s">
        <v>242</v>
      </c>
      <c r="CO91" t="s">
        <v>242</v>
      </c>
      <c r="CP91" t="s">
        <v>242</v>
      </c>
      <c r="CS91" s="27">
        <v>1</v>
      </c>
      <c r="CT91" s="2" t="s">
        <v>2312</v>
      </c>
      <c r="CU91">
        <v>1</v>
      </c>
      <c r="CW91" t="s">
        <v>2306</v>
      </c>
      <c r="CX91" s="27">
        <v>1</v>
      </c>
      <c r="CY91">
        <v>3145.61</v>
      </c>
      <c r="CZ91">
        <v>2</v>
      </c>
      <c r="DB91" s="27">
        <v>1</v>
      </c>
      <c r="DC91" t="s">
        <v>242</v>
      </c>
      <c r="DD91" t="s">
        <v>242</v>
      </c>
      <c r="DF91" t="s">
        <v>242</v>
      </c>
      <c r="DG91">
        <v>14880.67</v>
      </c>
      <c r="DH91">
        <v>2</v>
      </c>
      <c r="DJ91" s="27">
        <v>1</v>
      </c>
      <c r="DK91">
        <v>16448</v>
      </c>
      <c r="DL91">
        <v>2</v>
      </c>
      <c r="DN91">
        <v>1</v>
      </c>
      <c r="DP91" t="s">
        <v>2306</v>
      </c>
      <c r="DQ91" s="27">
        <v>1</v>
      </c>
      <c r="DR91" s="2" t="s">
        <v>2313</v>
      </c>
      <c r="DS91" s="27">
        <v>1</v>
      </c>
      <c r="DT91" s="2" t="s">
        <v>2314</v>
      </c>
      <c r="DU91" s="27">
        <v>1</v>
      </c>
      <c r="DV91" s="2" t="s">
        <v>2315</v>
      </c>
      <c r="DW91" s="27">
        <v>1</v>
      </c>
      <c r="DX91" s="2" t="s">
        <v>2316</v>
      </c>
      <c r="DY91" s="27">
        <v>0</v>
      </c>
      <c r="EA91" s="27">
        <v>1</v>
      </c>
      <c r="EB91" s="2" t="s">
        <v>2317</v>
      </c>
      <c r="EC91" s="27">
        <v>1</v>
      </c>
      <c r="ED91" s="2" t="s">
        <v>2317</v>
      </c>
      <c r="EE91" s="27">
        <v>0</v>
      </c>
      <c r="EG91" s="27">
        <v>1</v>
      </c>
      <c r="EH91" t="s">
        <v>2318</v>
      </c>
      <c r="EI91" s="27">
        <v>1</v>
      </c>
      <c r="EJ91" s="2" t="s">
        <v>2319</v>
      </c>
      <c r="EK91">
        <v>1</v>
      </c>
      <c r="EM91" t="s">
        <v>2306</v>
      </c>
      <c r="EN91" s="27">
        <v>0</v>
      </c>
      <c r="EO91" t="s">
        <v>242</v>
      </c>
      <c r="EP91" t="s">
        <v>242</v>
      </c>
      <c r="ES91" t="s">
        <v>242</v>
      </c>
      <c r="ET91" t="s">
        <v>242</v>
      </c>
      <c r="EV91" s="27">
        <v>1</v>
      </c>
      <c r="EW91">
        <v>2110.9299999999998</v>
      </c>
      <c r="EX91" t="s">
        <v>2320</v>
      </c>
      <c r="EY91" s="27">
        <v>0</v>
      </c>
      <c r="EZ91" t="s">
        <v>242</v>
      </c>
      <c r="FB91" s="27">
        <v>0</v>
      </c>
      <c r="FC91" t="s">
        <v>242</v>
      </c>
      <c r="FE91" s="27">
        <v>0</v>
      </c>
      <c r="FF91" t="s">
        <v>242</v>
      </c>
    </row>
    <row r="92" spans="1:163" ht="15" hidden="1" customHeight="1" x14ac:dyDescent="0.2">
      <c r="A92">
        <v>91</v>
      </c>
      <c r="B92">
        <v>91</v>
      </c>
      <c r="C92" s="1">
        <v>44633.493055555555</v>
      </c>
      <c r="D92" s="1">
        <v>44633.95416666667</v>
      </c>
      <c r="E92">
        <v>0</v>
      </c>
      <c r="F92" t="s">
        <v>2323</v>
      </c>
      <c r="G92">
        <v>100</v>
      </c>
      <c r="H92">
        <v>39835</v>
      </c>
      <c r="I92">
        <v>1</v>
      </c>
      <c r="J92" s="1">
        <v>44633.95416666667</v>
      </c>
      <c r="K92" t="s">
        <v>2324</v>
      </c>
      <c r="L92" t="s">
        <v>242</v>
      </c>
      <c r="M92" t="s">
        <v>242</v>
      </c>
      <c r="N92" t="s">
        <v>2325</v>
      </c>
      <c r="O92" t="s">
        <v>2326</v>
      </c>
      <c r="P92">
        <v>39.77830505</v>
      </c>
      <c r="Q92">
        <v>-104.7517014</v>
      </c>
      <c r="R92" t="s">
        <v>245</v>
      </c>
      <c r="S92" t="s">
        <v>246</v>
      </c>
      <c r="T92" t="s">
        <v>2327</v>
      </c>
      <c r="U92" t="s">
        <v>2328</v>
      </c>
      <c r="V92">
        <v>368736104</v>
      </c>
      <c r="W92">
        <v>3621</v>
      </c>
      <c r="X92" t="s">
        <v>476</v>
      </c>
      <c r="Y92" t="s">
        <v>2329</v>
      </c>
      <c r="Z92">
        <v>2021</v>
      </c>
      <c r="AA92">
        <v>0</v>
      </c>
      <c r="AD92">
        <v>10</v>
      </c>
      <c r="AE92">
        <v>1</v>
      </c>
      <c r="AG92" t="s">
        <v>2330</v>
      </c>
      <c r="AH92" s="27">
        <v>1</v>
      </c>
      <c r="AI92">
        <v>5</v>
      </c>
      <c r="AJ92" s="27">
        <v>0</v>
      </c>
      <c r="AK92" t="s">
        <v>242</v>
      </c>
      <c r="AL92" s="27">
        <v>0</v>
      </c>
      <c r="AM92" t="s">
        <v>242</v>
      </c>
      <c r="AO92">
        <v>3</v>
      </c>
      <c r="AQ92" t="s">
        <v>2331</v>
      </c>
      <c r="AR92" s="27">
        <v>1</v>
      </c>
      <c r="AS92">
        <v>9</v>
      </c>
      <c r="AT92" s="21">
        <f t="shared" si="4"/>
        <v>90</v>
      </c>
      <c r="AU92">
        <v>3</v>
      </c>
      <c r="AW92" t="s">
        <v>2331</v>
      </c>
      <c r="AX92" s="27">
        <v>1</v>
      </c>
      <c r="AY92">
        <v>9</v>
      </c>
      <c r="AZ92" s="21">
        <f t="shared" si="5"/>
        <v>90</v>
      </c>
      <c r="BA92">
        <v>3</v>
      </c>
      <c r="BC92" t="s">
        <v>2331</v>
      </c>
      <c r="BD92" s="27">
        <v>1</v>
      </c>
      <c r="BE92">
        <v>7.5</v>
      </c>
      <c r="BG92">
        <v>3</v>
      </c>
      <c r="BI92" t="s">
        <v>2331</v>
      </c>
      <c r="BJ92" s="27">
        <v>1</v>
      </c>
      <c r="BK92">
        <v>3</v>
      </c>
      <c r="BM92" t="s">
        <v>2331</v>
      </c>
      <c r="BN92" s="27">
        <v>1</v>
      </c>
      <c r="BO92">
        <v>2</v>
      </c>
      <c r="BP92" s="21">
        <f t="shared" si="6"/>
        <v>20</v>
      </c>
      <c r="BR92">
        <v>3</v>
      </c>
      <c r="BT92" t="s">
        <v>2331</v>
      </c>
      <c r="BU92" s="27">
        <v>1</v>
      </c>
      <c r="BV92">
        <v>0</v>
      </c>
      <c r="BW92" s="21">
        <f t="shared" si="7"/>
        <v>0</v>
      </c>
      <c r="BX92">
        <v>2</v>
      </c>
      <c r="BY92">
        <v>3</v>
      </c>
      <c r="CA92" t="s">
        <v>2331</v>
      </c>
      <c r="CB92" s="27">
        <v>0</v>
      </c>
      <c r="CD92" t="s">
        <v>242</v>
      </c>
      <c r="CE92" t="s">
        <v>242</v>
      </c>
      <c r="CG92" s="27">
        <v>0</v>
      </c>
      <c r="CI92" t="s">
        <v>242</v>
      </c>
      <c r="CL92" s="27">
        <v>0</v>
      </c>
      <c r="CM92" s="27">
        <v>0</v>
      </c>
      <c r="CN92" t="s">
        <v>242</v>
      </c>
      <c r="CO92" t="s">
        <v>242</v>
      </c>
      <c r="CP92" t="s">
        <v>242</v>
      </c>
      <c r="CS92" s="27">
        <v>0</v>
      </c>
      <c r="CU92" t="s">
        <v>242</v>
      </c>
      <c r="CX92" s="27">
        <v>0</v>
      </c>
      <c r="CY92" t="s">
        <v>242</v>
      </c>
      <c r="CZ92" t="s">
        <v>242</v>
      </c>
      <c r="DB92" s="27">
        <v>0</v>
      </c>
      <c r="DC92" t="s">
        <v>242</v>
      </c>
      <c r="DD92" t="s">
        <v>242</v>
      </c>
      <c r="DF92" t="s">
        <v>242</v>
      </c>
      <c r="DG92" t="s">
        <v>242</v>
      </c>
      <c r="DH92" t="s">
        <v>242</v>
      </c>
      <c r="DJ92" s="27">
        <v>0</v>
      </c>
      <c r="DK92" t="s">
        <v>242</v>
      </c>
      <c r="DL92" t="s">
        <v>242</v>
      </c>
      <c r="DN92" t="s">
        <v>242</v>
      </c>
      <c r="DQ92" s="27">
        <v>0</v>
      </c>
      <c r="DS92" s="27">
        <v>0</v>
      </c>
      <c r="DU92" s="27">
        <v>0</v>
      </c>
      <c r="DW92" s="27">
        <v>1</v>
      </c>
      <c r="DX92" s="2" t="s">
        <v>2332</v>
      </c>
      <c r="DY92" s="27">
        <v>0</v>
      </c>
      <c r="EA92" s="27">
        <v>0</v>
      </c>
      <c r="EC92" s="27">
        <v>0</v>
      </c>
      <c r="EE92" s="27">
        <v>0</v>
      </c>
      <c r="EG92" s="27">
        <v>1</v>
      </c>
      <c r="EH92" t="s">
        <v>2333</v>
      </c>
      <c r="EI92" s="27">
        <v>0</v>
      </c>
      <c r="EK92">
        <v>1</v>
      </c>
      <c r="EM92" t="s">
        <v>2330</v>
      </c>
      <c r="EN92" s="27">
        <v>0</v>
      </c>
      <c r="EO92" t="s">
        <v>242</v>
      </c>
      <c r="EP92" t="s">
        <v>242</v>
      </c>
      <c r="ES92" t="s">
        <v>242</v>
      </c>
      <c r="ET92" t="s">
        <v>242</v>
      </c>
      <c r="EV92" s="27">
        <v>0</v>
      </c>
      <c r="EW92" t="s">
        <v>242</v>
      </c>
      <c r="EY92" s="27">
        <v>0</v>
      </c>
      <c r="EZ92" t="s">
        <v>242</v>
      </c>
      <c r="FB92" s="27">
        <v>0</v>
      </c>
      <c r="FC92" t="s">
        <v>242</v>
      </c>
      <c r="FE92" s="27">
        <v>0</v>
      </c>
      <c r="FF92" t="s">
        <v>242</v>
      </c>
    </row>
    <row r="93" spans="1:163" ht="15" hidden="1" customHeight="1" x14ac:dyDescent="0.2">
      <c r="A93" s="10">
        <v>92</v>
      </c>
      <c r="B93">
        <v>92</v>
      </c>
      <c r="C93" s="1">
        <v>44634.609722222223</v>
      </c>
      <c r="D93" s="1">
        <v>44635.616666666669</v>
      </c>
      <c r="E93">
        <v>0</v>
      </c>
      <c r="F93" t="s">
        <v>2339</v>
      </c>
      <c r="G93">
        <v>100</v>
      </c>
      <c r="H93">
        <v>86976</v>
      </c>
      <c r="I93">
        <v>1</v>
      </c>
      <c r="J93" s="1">
        <v>44635.616666666669</v>
      </c>
      <c r="K93" t="s">
        <v>2340</v>
      </c>
      <c r="L93" t="s">
        <v>242</v>
      </c>
      <c r="M93" t="s">
        <v>242</v>
      </c>
      <c r="N93" t="s">
        <v>2341</v>
      </c>
      <c r="O93" t="s">
        <v>2342</v>
      </c>
      <c r="P93">
        <v>34.030807500000002</v>
      </c>
      <c r="Q93">
        <v>-118.47299959999999</v>
      </c>
      <c r="R93" t="s">
        <v>245</v>
      </c>
      <c r="S93" t="s">
        <v>246</v>
      </c>
      <c r="T93" s="10" t="s">
        <v>2343</v>
      </c>
      <c r="U93" t="s">
        <v>2344</v>
      </c>
      <c r="V93" t="s">
        <v>2345</v>
      </c>
      <c r="W93">
        <v>3812</v>
      </c>
      <c r="X93" s="10" t="s">
        <v>271</v>
      </c>
      <c r="Y93" s="10" t="s">
        <v>2346</v>
      </c>
      <c r="Z93" s="10">
        <v>2020</v>
      </c>
      <c r="AA93" s="10">
        <v>0</v>
      </c>
      <c r="AD93" s="10">
        <v>6</v>
      </c>
      <c r="AE93">
        <v>3</v>
      </c>
      <c r="AG93" t="s">
        <v>2347</v>
      </c>
      <c r="AH93" s="22">
        <v>1</v>
      </c>
      <c r="AI93" s="10">
        <v>3</v>
      </c>
      <c r="AJ93" s="22">
        <v>0</v>
      </c>
      <c r="AK93" s="10" t="s">
        <v>242</v>
      </c>
      <c r="AL93" s="22">
        <v>0</v>
      </c>
      <c r="AM93" s="10" t="s">
        <v>242</v>
      </c>
      <c r="AN93" t="s">
        <v>2348</v>
      </c>
      <c r="AO93">
        <v>3</v>
      </c>
      <c r="AQ93" t="s">
        <v>2347</v>
      </c>
      <c r="AR93" s="22">
        <v>1</v>
      </c>
      <c r="AS93" s="10">
        <v>5</v>
      </c>
      <c r="AT93" s="21">
        <f t="shared" si="4"/>
        <v>83.333333333333343</v>
      </c>
      <c r="AU93">
        <v>2</v>
      </c>
      <c r="AW93" t="s">
        <v>2349</v>
      </c>
      <c r="AX93" s="22">
        <v>1</v>
      </c>
      <c r="AY93" s="10">
        <v>4</v>
      </c>
      <c r="AZ93" s="21">
        <f t="shared" si="5"/>
        <v>66.666666666666657</v>
      </c>
      <c r="BA93">
        <v>3</v>
      </c>
      <c r="BC93" t="s">
        <v>2347</v>
      </c>
      <c r="BD93" s="22">
        <v>1</v>
      </c>
      <c r="BE93" s="10">
        <v>9.17</v>
      </c>
      <c r="BF93" s="10"/>
      <c r="BG93">
        <v>3</v>
      </c>
      <c r="BI93" t="s">
        <v>2347</v>
      </c>
      <c r="BJ93" s="22">
        <v>1</v>
      </c>
      <c r="BK93">
        <v>3</v>
      </c>
      <c r="BM93" t="s">
        <v>2347</v>
      </c>
      <c r="BN93" s="22">
        <v>1</v>
      </c>
      <c r="BO93" s="10">
        <v>1</v>
      </c>
      <c r="BP93" s="21">
        <f t="shared" si="6"/>
        <v>16.666666666666664</v>
      </c>
      <c r="BQ93" s="10"/>
      <c r="BR93" s="10">
        <v>3</v>
      </c>
      <c r="BS93" s="10"/>
      <c r="BT93" s="10" t="s">
        <v>2347</v>
      </c>
      <c r="BU93" s="22">
        <v>1</v>
      </c>
      <c r="BV93" s="10">
        <v>1</v>
      </c>
      <c r="BW93" s="21">
        <f t="shared" si="7"/>
        <v>16.666666666666664</v>
      </c>
      <c r="BX93" s="10">
        <v>2</v>
      </c>
      <c r="BY93" s="10">
        <v>3</v>
      </c>
      <c r="BZ93" s="10"/>
      <c r="CA93" s="10" t="s">
        <v>2347</v>
      </c>
      <c r="CB93" s="22">
        <v>0</v>
      </c>
      <c r="CC93" s="10"/>
      <c r="CD93" s="10" t="s">
        <v>242</v>
      </c>
      <c r="CE93" s="10" t="s">
        <v>242</v>
      </c>
      <c r="CF93" s="10"/>
      <c r="CG93" s="22">
        <v>0</v>
      </c>
      <c r="CH93" s="10"/>
      <c r="CI93" s="10" t="s">
        <v>242</v>
      </c>
      <c r="CJ93" s="10"/>
      <c r="CK93" s="10"/>
      <c r="CL93" s="22">
        <v>0</v>
      </c>
      <c r="CM93" s="22">
        <v>0</v>
      </c>
      <c r="CN93" s="10" t="s">
        <v>242</v>
      </c>
      <c r="CO93" s="10" t="s">
        <v>242</v>
      </c>
      <c r="CP93" s="10" t="s">
        <v>242</v>
      </c>
      <c r="CQ93" s="10"/>
      <c r="CR93" s="10"/>
      <c r="CS93" s="22">
        <v>0</v>
      </c>
      <c r="CT93" s="10"/>
      <c r="CU93" s="10" t="s">
        <v>242</v>
      </c>
      <c r="CV93" s="10"/>
      <c r="CW93" s="10"/>
      <c r="CX93" s="22">
        <v>0</v>
      </c>
      <c r="CY93" s="10" t="s">
        <v>242</v>
      </c>
      <c r="CZ93" s="10" t="s">
        <v>242</v>
      </c>
      <c r="DA93" s="10"/>
      <c r="DB93" s="22">
        <v>0</v>
      </c>
      <c r="DC93" s="10" t="s">
        <v>242</v>
      </c>
      <c r="DD93" s="10" t="s">
        <v>242</v>
      </c>
      <c r="DE93" s="10"/>
      <c r="DF93" s="10" t="s">
        <v>242</v>
      </c>
      <c r="DG93" s="10" t="s">
        <v>242</v>
      </c>
      <c r="DH93" s="10" t="s">
        <v>242</v>
      </c>
      <c r="DI93" s="10"/>
      <c r="DJ93" s="22">
        <v>0</v>
      </c>
      <c r="DK93" s="10" t="s">
        <v>242</v>
      </c>
      <c r="DL93" s="10" t="s">
        <v>242</v>
      </c>
      <c r="DM93" s="10"/>
      <c r="DN93" s="10" t="s">
        <v>242</v>
      </c>
      <c r="DO93" s="10"/>
      <c r="DP93" s="10"/>
      <c r="DQ93" s="27">
        <v>0</v>
      </c>
      <c r="DS93" s="27">
        <v>0</v>
      </c>
      <c r="DU93" s="27">
        <v>0</v>
      </c>
      <c r="DW93" s="27">
        <v>0</v>
      </c>
      <c r="DY93" s="27">
        <v>0</v>
      </c>
      <c r="EA93" s="27">
        <v>0</v>
      </c>
      <c r="EC93" s="27">
        <v>0</v>
      </c>
      <c r="EE93" s="27">
        <v>0</v>
      </c>
      <c r="EG93" s="27">
        <v>0</v>
      </c>
      <c r="EI93" s="27">
        <v>0</v>
      </c>
      <c r="EK93" t="s">
        <v>242</v>
      </c>
      <c r="EN93" s="22">
        <v>0</v>
      </c>
      <c r="EO93" s="10" t="s">
        <v>242</v>
      </c>
      <c r="EP93" s="10" t="s">
        <v>242</v>
      </c>
      <c r="EQ93" s="10"/>
      <c r="ER93" s="10"/>
      <c r="ES93" s="10" t="s">
        <v>242</v>
      </c>
      <c r="ET93" s="10" t="s">
        <v>242</v>
      </c>
      <c r="EU93" s="10"/>
      <c r="EV93" s="22">
        <v>0</v>
      </c>
      <c r="EW93" s="10" t="s">
        <v>242</v>
      </c>
      <c r="EX93" s="10"/>
      <c r="EY93" s="22">
        <v>0</v>
      </c>
      <c r="EZ93" s="10" t="s">
        <v>242</v>
      </c>
      <c r="FA93" s="10"/>
      <c r="FB93" s="22">
        <v>0</v>
      </c>
      <c r="FC93" s="10" t="s">
        <v>242</v>
      </c>
      <c r="FD93" s="10"/>
      <c r="FE93" s="22">
        <v>0</v>
      </c>
      <c r="FF93" s="10" t="s">
        <v>242</v>
      </c>
      <c r="FG93" s="10"/>
    </row>
    <row r="94" spans="1:163" ht="15" customHeight="1" x14ac:dyDescent="0.2">
      <c r="A94">
        <v>93</v>
      </c>
      <c r="B94">
        <v>93</v>
      </c>
      <c r="C94" s="1">
        <v>44635.621527777781</v>
      </c>
      <c r="D94" s="1">
        <v>44643.453472222223</v>
      </c>
      <c r="E94">
        <v>0</v>
      </c>
      <c r="F94" t="s">
        <v>2353</v>
      </c>
      <c r="G94">
        <v>100</v>
      </c>
      <c r="H94">
        <v>676700</v>
      </c>
      <c r="I94">
        <v>1</v>
      </c>
      <c r="J94" s="1">
        <v>44643.453472222223</v>
      </c>
      <c r="K94" t="s">
        <v>2354</v>
      </c>
      <c r="L94" t="s">
        <v>242</v>
      </c>
      <c r="M94" t="s">
        <v>242</v>
      </c>
      <c r="N94" t="s">
        <v>2355</v>
      </c>
      <c r="O94" t="s">
        <v>2356</v>
      </c>
      <c r="P94">
        <v>16.846206670000001</v>
      </c>
      <c r="Q94">
        <v>-99.918098450000002</v>
      </c>
      <c r="R94" t="s">
        <v>245</v>
      </c>
      <c r="S94" t="s">
        <v>246</v>
      </c>
      <c r="T94" t="s">
        <v>2357</v>
      </c>
      <c r="U94" t="s">
        <v>2358</v>
      </c>
      <c r="V94">
        <v>384802104</v>
      </c>
      <c r="W94">
        <v>5000</v>
      </c>
      <c r="X94" t="s">
        <v>476</v>
      </c>
      <c r="Y94" t="s">
        <v>2236</v>
      </c>
      <c r="Z94">
        <v>2021</v>
      </c>
      <c r="AA94">
        <v>1</v>
      </c>
      <c r="AB94">
        <v>4</v>
      </c>
      <c r="AD94">
        <v>13</v>
      </c>
      <c r="AE94">
        <v>3</v>
      </c>
      <c r="AG94" t="s">
        <v>2359</v>
      </c>
      <c r="AH94" s="27">
        <v>1</v>
      </c>
      <c r="AI94">
        <v>12</v>
      </c>
      <c r="AJ94" s="27">
        <v>0</v>
      </c>
      <c r="AK94" t="s">
        <v>242</v>
      </c>
      <c r="AL94" s="27">
        <v>0</v>
      </c>
      <c r="AM94" t="s">
        <v>242</v>
      </c>
      <c r="AN94" t="s">
        <v>2360</v>
      </c>
      <c r="AO94">
        <v>3</v>
      </c>
      <c r="AQ94" t="s">
        <v>2359</v>
      </c>
      <c r="AR94" s="27">
        <v>1</v>
      </c>
      <c r="AS94">
        <v>12</v>
      </c>
      <c r="AT94" s="21">
        <f t="shared" si="4"/>
        <v>92.307692307692307</v>
      </c>
      <c r="AU94">
        <v>3</v>
      </c>
      <c r="AW94" t="s">
        <v>2359</v>
      </c>
      <c r="AX94" s="27">
        <v>1</v>
      </c>
      <c r="AY94">
        <v>12</v>
      </c>
      <c r="AZ94" s="21">
        <f t="shared" si="5"/>
        <v>92.307692307692307</v>
      </c>
      <c r="BA94">
        <v>3</v>
      </c>
      <c r="BC94" t="s">
        <v>2359</v>
      </c>
      <c r="BD94" s="27">
        <v>1</v>
      </c>
      <c r="BE94">
        <v>9.1</v>
      </c>
      <c r="BG94">
        <v>3</v>
      </c>
      <c r="BI94" t="s">
        <v>2359</v>
      </c>
      <c r="BJ94" s="27">
        <v>1</v>
      </c>
      <c r="BK94">
        <v>3</v>
      </c>
      <c r="BM94" t="s">
        <v>2359</v>
      </c>
      <c r="BN94" s="27">
        <v>1</v>
      </c>
      <c r="BO94">
        <v>4</v>
      </c>
      <c r="BP94" s="21">
        <f t="shared" si="6"/>
        <v>30.76923076923077</v>
      </c>
      <c r="BR94">
        <v>3</v>
      </c>
      <c r="BT94" t="s">
        <v>2359</v>
      </c>
      <c r="BU94" s="27">
        <v>1</v>
      </c>
      <c r="BV94">
        <v>4</v>
      </c>
      <c r="BW94" s="21">
        <f t="shared" si="7"/>
        <v>30.76923076923077</v>
      </c>
      <c r="BX94">
        <v>2</v>
      </c>
      <c r="BY94">
        <v>3</v>
      </c>
      <c r="CA94" t="s">
        <v>2359</v>
      </c>
      <c r="CB94" s="27">
        <v>0</v>
      </c>
      <c r="CD94" t="s">
        <v>242</v>
      </c>
      <c r="CE94" t="s">
        <v>242</v>
      </c>
      <c r="CG94" s="27">
        <v>1</v>
      </c>
      <c r="CH94" t="s">
        <v>2361</v>
      </c>
      <c r="CI94">
        <v>1</v>
      </c>
      <c r="CK94" t="s">
        <v>2362</v>
      </c>
      <c r="CL94" s="27">
        <v>1</v>
      </c>
      <c r="CM94" s="27">
        <v>0</v>
      </c>
      <c r="CN94" t="s">
        <v>242</v>
      </c>
      <c r="CO94" t="s">
        <v>242</v>
      </c>
      <c r="CP94" t="s">
        <v>242</v>
      </c>
      <c r="CS94" s="27">
        <v>1</v>
      </c>
      <c r="CT94" s="2" t="s">
        <v>2363</v>
      </c>
      <c r="CU94">
        <v>1</v>
      </c>
      <c r="CW94" t="s">
        <v>2362</v>
      </c>
      <c r="CX94" s="27">
        <v>1</v>
      </c>
      <c r="CY94">
        <v>31821</v>
      </c>
      <c r="CZ94">
        <v>2</v>
      </c>
      <c r="DB94" s="27">
        <v>1</v>
      </c>
      <c r="DC94">
        <v>71275</v>
      </c>
      <c r="DD94">
        <v>2</v>
      </c>
      <c r="DE94">
        <v>73395</v>
      </c>
      <c r="DF94">
        <v>2</v>
      </c>
      <c r="DG94" t="s">
        <v>242</v>
      </c>
      <c r="DH94" t="s">
        <v>242</v>
      </c>
      <c r="DJ94" s="27">
        <v>1</v>
      </c>
      <c r="DK94">
        <v>21959255</v>
      </c>
      <c r="DL94">
        <v>2</v>
      </c>
      <c r="DN94">
        <v>4</v>
      </c>
      <c r="DP94" t="s">
        <v>2364</v>
      </c>
      <c r="DQ94" s="27">
        <v>1</v>
      </c>
      <c r="DR94" s="2" t="s">
        <v>2365</v>
      </c>
      <c r="DS94" s="27">
        <v>1</v>
      </c>
      <c r="DT94" s="2" t="s">
        <v>2366</v>
      </c>
      <c r="DU94" s="27">
        <v>1</v>
      </c>
      <c r="DV94" t="s">
        <v>2367</v>
      </c>
      <c r="DW94" s="27">
        <v>1</v>
      </c>
      <c r="DX94" s="2" t="s">
        <v>2368</v>
      </c>
      <c r="DY94" s="27">
        <v>1</v>
      </c>
      <c r="DZ94" s="2" t="s">
        <v>2369</v>
      </c>
      <c r="EA94" s="27">
        <v>1</v>
      </c>
      <c r="EB94" s="2" t="s">
        <v>2370</v>
      </c>
      <c r="EC94" s="27">
        <v>1</v>
      </c>
      <c r="ED94" s="2" t="s">
        <v>2370</v>
      </c>
      <c r="EE94" s="27">
        <v>1</v>
      </c>
      <c r="EF94" s="2" t="s">
        <v>2371</v>
      </c>
      <c r="EG94" s="27">
        <v>1</v>
      </c>
      <c r="EH94" s="2" t="s">
        <v>2372</v>
      </c>
      <c r="EI94" s="27">
        <v>1</v>
      </c>
      <c r="EJ94" s="2" t="s">
        <v>2373</v>
      </c>
      <c r="EK94">
        <v>1</v>
      </c>
      <c r="EM94" t="s">
        <v>2362</v>
      </c>
      <c r="EN94" s="27">
        <v>0</v>
      </c>
      <c r="EO94" t="s">
        <v>242</v>
      </c>
      <c r="EP94" t="s">
        <v>242</v>
      </c>
      <c r="ES94" t="s">
        <v>242</v>
      </c>
      <c r="ET94" t="s">
        <v>242</v>
      </c>
      <c r="EV94" s="27">
        <v>0</v>
      </c>
      <c r="EW94" t="s">
        <v>242</v>
      </c>
      <c r="EY94" s="27">
        <v>0</v>
      </c>
      <c r="EZ94" t="s">
        <v>242</v>
      </c>
      <c r="FB94" s="27">
        <v>1</v>
      </c>
      <c r="FC94">
        <v>409.79700000000003</v>
      </c>
      <c r="FD94">
        <v>409797</v>
      </c>
      <c r="FE94" s="27">
        <v>0</v>
      </c>
      <c r="FF94" t="s">
        <v>242</v>
      </c>
    </row>
    <row r="95" spans="1:163" ht="15" customHeight="1" x14ac:dyDescent="0.2">
      <c r="A95">
        <v>94</v>
      </c>
      <c r="B95">
        <v>94</v>
      </c>
      <c r="C95" s="1">
        <v>44630.746527777781</v>
      </c>
      <c r="D95" s="1">
        <v>44650.582638888889</v>
      </c>
      <c r="E95">
        <v>0</v>
      </c>
      <c r="F95" t="s">
        <v>1099</v>
      </c>
      <c r="G95">
        <v>100</v>
      </c>
      <c r="H95">
        <v>1710259</v>
      </c>
      <c r="I95">
        <v>1</v>
      </c>
      <c r="J95" s="1">
        <v>44650.582638888889</v>
      </c>
      <c r="K95" t="s">
        <v>2380</v>
      </c>
      <c r="L95" t="s">
        <v>242</v>
      </c>
      <c r="M95" t="s">
        <v>242</v>
      </c>
      <c r="N95" t="s">
        <v>2381</v>
      </c>
      <c r="O95" t="s">
        <v>2382</v>
      </c>
      <c r="P95">
        <v>34.064804080000002</v>
      </c>
      <c r="Q95">
        <v>-118.4413986</v>
      </c>
      <c r="R95" t="s">
        <v>245</v>
      </c>
      <c r="S95" t="s">
        <v>246</v>
      </c>
      <c r="T95" t="s">
        <v>2383</v>
      </c>
      <c r="U95" t="s">
        <v>2384</v>
      </c>
      <c r="V95">
        <v>219350105</v>
      </c>
      <c r="W95">
        <v>3357</v>
      </c>
      <c r="X95" t="s">
        <v>297</v>
      </c>
      <c r="Y95" t="s">
        <v>2385</v>
      </c>
      <c r="Z95">
        <v>2020</v>
      </c>
      <c r="AA95">
        <v>0</v>
      </c>
      <c r="AD95">
        <v>14</v>
      </c>
      <c r="AE95">
        <v>1</v>
      </c>
      <c r="AH95" s="27">
        <v>1</v>
      </c>
      <c r="AI95">
        <v>9</v>
      </c>
      <c r="AJ95" s="27">
        <v>0</v>
      </c>
      <c r="AK95" t="s">
        <v>242</v>
      </c>
      <c r="AL95" s="27">
        <v>0</v>
      </c>
      <c r="AM95" t="s">
        <v>242</v>
      </c>
      <c r="AO95">
        <v>3</v>
      </c>
      <c r="AQ95" t="s">
        <v>2386</v>
      </c>
      <c r="AR95" s="27">
        <v>1</v>
      </c>
      <c r="AS95">
        <v>13</v>
      </c>
      <c r="AT95" s="21">
        <f t="shared" si="4"/>
        <v>92.857142857142861</v>
      </c>
      <c r="AU95">
        <v>3</v>
      </c>
      <c r="AW95" t="s">
        <v>2386</v>
      </c>
      <c r="AX95" s="27">
        <v>1</v>
      </c>
      <c r="AY95">
        <v>13</v>
      </c>
      <c r="AZ95" s="21">
        <f t="shared" si="5"/>
        <v>92.857142857142861</v>
      </c>
      <c r="BA95">
        <v>3</v>
      </c>
      <c r="BC95" t="s">
        <v>2386</v>
      </c>
      <c r="BD95" s="27">
        <v>1</v>
      </c>
      <c r="BE95">
        <v>9.6999999999999993</v>
      </c>
      <c r="BG95">
        <v>3</v>
      </c>
      <c r="BI95" t="s">
        <v>2386</v>
      </c>
      <c r="BJ95" s="27">
        <v>1</v>
      </c>
      <c r="BK95">
        <v>3</v>
      </c>
      <c r="BM95" t="s">
        <v>2386</v>
      </c>
      <c r="BN95" s="27">
        <v>1</v>
      </c>
      <c r="BO95">
        <v>3</v>
      </c>
      <c r="BP95" s="21">
        <f t="shared" si="6"/>
        <v>21.428571428571427</v>
      </c>
      <c r="BR95">
        <v>1</v>
      </c>
      <c r="BT95" t="s">
        <v>2387</v>
      </c>
      <c r="BU95" s="27">
        <v>1</v>
      </c>
      <c r="BV95">
        <v>3</v>
      </c>
      <c r="BW95" s="21">
        <f t="shared" si="7"/>
        <v>21.428571428571427</v>
      </c>
      <c r="BX95">
        <v>2</v>
      </c>
      <c r="BY95">
        <v>1</v>
      </c>
      <c r="CA95" t="s">
        <v>2387</v>
      </c>
      <c r="CB95" s="27">
        <v>0</v>
      </c>
      <c r="CD95" t="s">
        <v>242</v>
      </c>
      <c r="CE95" t="s">
        <v>242</v>
      </c>
      <c r="CG95" s="27">
        <v>1</v>
      </c>
      <c r="CH95" s="2" t="s">
        <v>2388</v>
      </c>
      <c r="CI95">
        <v>1</v>
      </c>
      <c r="CK95" t="s">
        <v>2387</v>
      </c>
      <c r="CL95" s="27">
        <v>0</v>
      </c>
      <c r="CM95" s="27">
        <v>0</v>
      </c>
      <c r="CN95" t="s">
        <v>242</v>
      </c>
      <c r="CO95" t="s">
        <v>242</v>
      </c>
      <c r="CP95" t="s">
        <v>242</v>
      </c>
      <c r="CS95" s="27">
        <v>1</v>
      </c>
      <c r="CT95" s="2" t="s">
        <v>2389</v>
      </c>
      <c r="CU95">
        <v>1</v>
      </c>
      <c r="CW95" t="s">
        <v>2387</v>
      </c>
      <c r="CX95" s="27">
        <v>1</v>
      </c>
      <c r="CY95">
        <v>620380</v>
      </c>
      <c r="CZ95">
        <v>2</v>
      </c>
      <c r="DB95" s="27">
        <v>1</v>
      </c>
      <c r="DC95" t="s">
        <v>242</v>
      </c>
      <c r="DD95" t="s">
        <v>242</v>
      </c>
      <c r="DE95">
        <v>2106012</v>
      </c>
      <c r="DF95">
        <v>2</v>
      </c>
      <c r="DG95" t="s">
        <v>242</v>
      </c>
      <c r="DH95" t="s">
        <v>242</v>
      </c>
      <c r="DJ95" s="27">
        <v>1</v>
      </c>
      <c r="DK95">
        <v>4750171860</v>
      </c>
      <c r="DL95">
        <v>2</v>
      </c>
      <c r="DN95">
        <v>4</v>
      </c>
      <c r="DP95" t="s">
        <v>2390</v>
      </c>
      <c r="DQ95" s="27">
        <v>1</v>
      </c>
      <c r="DR95" s="2" t="s">
        <v>2391</v>
      </c>
      <c r="DS95" s="27">
        <v>1</v>
      </c>
      <c r="DT95" s="2" t="s">
        <v>2392</v>
      </c>
      <c r="DU95" s="27">
        <v>1</v>
      </c>
      <c r="DV95" s="2" t="s">
        <v>2393</v>
      </c>
      <c r="DW95" s="27">
        <v>1</v>
      </c>
      <c r="DX95" s="2" t="s">
        <v>2394</v>
      </c>
      <c r="DY95" s="27">
        <v>1</v>
      </c>
      <c r="DZ95" s="2" t="s">
        <v>2395</v>
      </c>
      <c r="EA95" s="27">
        <v>1</v>
      </c>
      <c r="EB95" s="2" t="s">
        <v>2396</v>
      </c>
      <c r="EC95" s="27">
        <v>1</v>
      </c>
      <c r="ED95" s="2" t="s">
        <v>2396</v>
      </c>
      <c r="EE95" s="27">
        <v>1</v>
      </c>
      <c r="EF95" s="2" t="s">
        <v>2396</v>
      </c>
      <c r="EG95" s="27">
        <v>1</v>
      </c>
      <c r="EH95" t="s">
        <v>1146</v>
      </c>
      <c r="EI95" s="27">
        <v>1</v>
      </c>
      <c r="EJ95" s="2" t="s">
        <v>2397</v>
      </c>
      <c r="EK95">
        <v>4</v>
      </c>
      <c r="EM95" t="s">
        <v>2390</v>
      </c>
      <c r="EN95" s="27">
        <v>0</v>
      </c>
      <c r="EO95" t="s">
        <v>242</v>
      </c>
      <c r="EP95" t="s">
        <v>242</v>
      </c>
      <c r="ES95" t="s">
        <v>242</v>
      </c>
      <c r="ET95" t="s">
        <v>242</v>
      </c>
      <c r="EV95" s="27">
        <v>0</v>
      </c>
      <c r="EW95" t="s">
        <v>242</v>
      </c>
      <c r="EY95" s="27">
        <v>0</v>
      </c>
      <c r="EZ95" t="s">
        <v>242</v>
      </c>
      <c r="FB95" s="27">
        <v>0</v>
      </c>
      <c r="FC95" t="s">
        <v>242</v>
      </c>
      <c r="FE95" s="27">
        <v>0</v>
      </c>
      <c r="FF95" t="s">
        <v>242</v>
      </c>
    </row>
    <row r="96" spans="1:163" ht="15" customHeight="1" x14ac:dyDescent="0.2">
      <c r="A96">
        <v>95</v>
      </c>
      <c r="B96">
        <v>95</v>
      </c>
      <c r="C96" s="1">
        <v>44650.645138888889</v>
      </c>
      <c r="D96" s="1">
        <v>44650.71875</v>
      </c>
      <c r="E96">
        <v>0</v>
      </c>
      <c r="F96" t="s">
        <v>1099</v>
      </c>
      <c r="G96">
        <v>100</v>
      </c>
      <c r="H96">
        <v>6361</v>
      </c>
      <c r="I96">
        <v>1</v>
      </c>
      <c r="J96" s="1">
        <v>44650.71875</v>
      </c>
      <c r="K96" t="s">
        <v>2406</v>
      </c>
      <c r="L96" t="s">
        <v>242</v>
      </c>
      <c r="M96" t="s">
        <v>242</v>
      </c>
      <c r="N96" t="s">
        <v>2407</v>
      </c>
      <c r="O96" t="s">
        <v>2408</v>
      </c>
      <c r="P96">
        <v>34.064804080000002</v>
      </c>
      <c r="Q96">
        <v>-118.4413986</v>
      </c>
      <c r="R96" t="s">
        <v>245</v>
      </c>
      <c r="S96" t="s">
        <v>246</v>
      </c>
      <c r="T96" t="s">
        <v>2409</v>
      </c>
      <c r="U96" t="s">
        <v>2410</v>
      </c>
      <c r="V96">
        <v>436440101</v>
      </c>
      <c r="W96">
        <v>3844</v>
      </c>
      <c r="X96" t="s">
        <v>350</v>
      </c>
      <c r="Y96" t="s">
        <v>2411</v>
      </c>
      <c r="Z96">
        <v>2021</v>
      </c>
      <c r="AA96">
        <v>0</v>
      </c>
      <c r="AD96">
        <v>8</v>
      </c>
      <c r="AE96">
        <v>1</v>
      </c>
      <c r="AG96" t="s">
        <v>2412</v>
      </c>
      <c r="AH96" s="27">
        <v>1</v>
      </c>
      <c r="AI96">
        <v>5</v>
      </c>
      <c r="AJ96" s="27">
        <v>0</v>
      </c>
      <c r="AK96" t="s">
        <v>242</v>
      </c>
      <c r="AL96" s="27">
        <v>0</v>
      </c>
      <c r="AM96" t="s">
        <v>242</v>
      </c>
      <c r="AO96">
        <v>3</v>
      </c>
      <c r="AQ96" t="s">
        <v>2413</v>
      </c>
      <c r="AR96" s="27">
        <v>1</v>
      </c>
      <c r="AS96">
        <v>7</v>
      </c>
      <c r="AT96" s="21">
        <f t="shared" si="4"/>
        <v>87.5</v>
      </c>
      <c r="AU96">
        <v>1</v>
      </c>
      <c r="AW96" t="s">
        <v>2412</v>
      </c>
      <c r="AX96" s="27">
        <v>1</v>
      </c>
      <c r="AY96">
        <v>7</v>
      </c>
      <c r="AZ96" s="21">
        <f t="shared" si="5"/>
        <v>87.5</v>
      </c>
      <c r="BA96">
        <v>1</v>
      </c>
      <c r="BC96" t="s">
        <v>2412</v>
      </c>
      <c r="BD96" s="27">
        <v>1</v>
      </c>
      <c r="BE96">
        <v>7</v>
      </c>
      <c r="BG96">
        <v>1</v>
      </c>
      <c r="BI96" t="s">
        <v>2412</v>
      </c>
      <c r="BJ96" s="27">
        <v>1</v>
      </c>
      <c r="BK96">
        <v>1</v>
      </c>
      <c r="BM96" t="s">
        <v>2412</v>
      </c>
      <c r="BN96" s="27">
        <v>1</v>
      </c>
      <c r="BO96">
        <v>3</v>
      </c>
      <c r="BP96" s="21">
        <f t="shared" si="6"/>
        <v>37.5</v>
      </c>
      <c r="BR96">
        <v>1</v>
      </c>
      <c r="BT96" t="s">
        <v>2412</v>
      </c>
      <c r="BU96" s="27">
        <v>1</v>
      </c>
      <c r="BV96">
        <v>7</v>
      </c>
      <c r="BW96" s="21">
        <f t="shared" si="7"/>
        <v>87.5</v>
      </c>
      <c r="BX96">
        <v>2</v>
      </c>
      <c r="BY96">
        <v>1</v>
      </c>
      <c r="CA96" t="s">
        <v>2412</v>
      </c>
      <c r="CB96" s="27">
        <v>0</v>
      </c>
      <c r="CD96" t="s">
        <v>242</v>
      </c>
      <c r="CE96" t="s">
        <v>242</v>
      </c>
      <c r="CG96" s="27">
        <v>1</v>
      </c>
      <c r="CH96" s="2" t="s">
        <v>2414</v>
      </c>
      <c r="CI96">
        <v>1</v>
      </c>
      <c r="CK96" t="s">
        <v>2412</v>
      </c>
      <c r="CL96" s="27">
        <v>1</v>
      </c>
      <c r="CM96" s="27">
        <v>0</v>
      </c>
      <c r="CN96" t="s">
        <v>242</v>
      </c>
      <c r="CO96" t="s">
        <v>242</v>
      </c>
      <c r="CP96" t="s">
        <v>242</v>
      </c>
      <c r="CS96" s="27">
        <v>1</v>
      </c>
      <c r="CT96" s="2" t="s">
        <v>2415</v>
      </c>
      <c r="CU96">
        <v>1</v>
      </c>
      <c r="CW96" t="s">
        <v>2412</v>
      </c>
      <c r="CX96" s="27">
        <v>0.5</v>
      </c>
      <c r="CY96">
        <v>24087</v>
      </c>
      <c r="CZ96">
        <v>2</v>
      </c>
      <c r="DB96" s="27">
        <v>0.5</v>
      </c>
      <c r="DC96" t="s">
        <v>242</v>
      </c>
      <c r="DD96" t="s">
        <v>242</v>
      </c>
      <c r="DF96" t="s">
        <v>242</v>
      </c>
      <c r="DG96">
        <v>24087</v>
      </c>
      <c r="DH96">
        <v>2</v>
      </c>
      <c r="DJ96" s="27">
        <v>0</v>
      </c>
      <c r="DK96" t="s">
        <v>242</v>
      </c>
      <c r="DL96" t="s">
        <v>242</v>
      </c>
      <c r="DN96">
        <v>1</v>
      </c>
      <c r="DP96" t="s">
        <v>2412</v>
      </c>
      <c r="DQ96" s="27">
        <v>0</v>
      </c>
      <c r="DS96" s="27">
        <v>0</v>
      </c>
      <c r="DU96" s="27">
        <v>0</v>
      </c>
      <c r="DW96" s="27">
        <v>0</v>
      </c>
      <c r="DY96" s="27">
        <v>0</v>
      </c>
      <c r="EA96" s="27">
        <v>0</v>
      </c>
      <c r="EC96" s="27">
        <v>0</v>
      </c>
      <c r="EE96" s="27">
        <v>0</v>
      </c>
      <c r="EG96" s="27">
        <v>0</v>
      </c>
      <c r="EI96" s="27">
        <v>1</v>
      </c>
      <c r="EJ96" s="2" t="s">
        <v>2416</v>
      </c>
      <c r="EK96">
        <v>1</v>
      </c>
      <c r="EM96" t="s">
        <v>2412</v>
      </c>
      <c r="EN96" s="27">
        <v>0</v>
      </c>
      <c r="EO96" t="s">
        <v>242</v>
      </c>
      <c r="EP96" t="s">
        <v>242</v>
      </c>
      <c r="ES96" t="s">
        <v>242</v>
      </c>
      <c r="ET96" t="s">
        <v>242</v>
      </c>
      <c r="EV96" s="27">
        <v>0</v>
      </c>
      <c r="EW96" t="s">
        <v>242</v>
      </c>
      <c r="EY96" s="27">
        <v>0</v>
      </c>
      <c r="EZ96" t="s">
        <v>242</v>
      </c>
      <c r="FB96" s="27">
        <v>1</v>
      </c>
      <c r="FC96">
        <v>157.63200000000001</v>
      </c>
      <c r="FD96" s="5">
        <v>157632</v>
      </c>
      <c r="FE96" s="27">
        <v>0</v>
      </c>
      <c r="FF96" t="s">
        <v>242</v>
      </c>
    </row>
    <row r="97" spans="1:163" ht="15" customHeight="1" x14ac:dyDescent="0.2">
      <c r="A97">
        <v>96</v>
      </c>
      <c r="B97">
        <v>96</v>
      </c>
      <c r="C97" s="1">
        <v>44649.086111111108</v>
      </c>
      <c r="D97" s="1">
        <v>44650.854166666664</v>
      </c>
      <c r="E97">
        <v>0</v>
      </c>
      <c r="F97" t="s">
        <v>2421</v>
      </c>
      <c r="G97">
        <v>100</v>
      </c>
      <c r="H97">
        <v>152793</v>
      </c>
      <c r="I97">
        <v>1</v>
      </c>
      <c r="J97" s="1">
        <v>44650.854166666664</v>
      </c>
      <c r="K97" t="s">
        <v>2422</v>
      </c>
      <c r="L97" t="s">
        <v>242</v>
      </c>
      <c r="M97" t="s">
        <v>242</v>
      </c>
      <c r="N97" t="s">
        <v>2423</v>
      </c>
      <c r="O97" t="s">
        <v>2424</v>
      </c>
      <c r="P97">
        <v>34.145202640000001</v>
      </c>
      <c r="Q97">
        <v>-118.45809939999999</v>
      </c>
      <c r="R97" t="s">
        <v>245</v>
      </c>
      <c r="S97" t="s">
        <v>246</v>
      </c>
      <c r="T97" t="s">
        <v>2425</v>
      </c>
      <c r="U97" t="s">
        <v>2426</v>
      </c>
      <c r="V97">
        <v>446150104</v>
      </c>
      <c r="W97">
        <v>6021</v>
      </c>
      <c r="X97" t="s">
        <v>319</v>
      </c>
      <c r="Y97" t="s">
        <v>2174</v>
      </c>
      <c r="Z97">
        <v>2020</v>
      </c>
      <c r="AA97">
        <v>0.5</v>
      </c>
      <c r="AB97">
        <v>15</v>
      </c>
      <c r="AD97">
        <v>13</v>
      </c>
      <c r="AE97">
        <v>3</v>
      </c>
      <c r="AG97" t="s">
        <v>2427</v>
      </c>
      <c r="AH97" s="27">
        <v>1</v>
      </c>
      <c r="AI97">
        <v>9</v>
      </c>
      <c r="AJ97" s="27">
        <v>1</v>
      </c>
      <c r="AK97">
        <v>7</v>
      </c>
      <c r="AL97" s="27">
        <v>1</v>
      </c>
      <c r="AM97">
        <v>12</v>
      </c>
      <c r="AN97" s="2" t="s">
        <v>2428</v>
      </c>
      <c r="AO97">
        <v>3</v>
      </c>
      <c r="AQ97" t="s">
        <v>2427</v>
      </c>
      <c r="AR97" s="27">
        <v>1</v>
      </c>
      <c r="AS97">
        <v>12</v>
      </c>
      <c r="AT97" s="21">
        <f t="shared" si="4"/>
        <v>92.307692307692307</v>
      </c>
      <c r="AU97">
        <v>3</v>
      </c>
      <c r="AW97" t="s">
        <v>2427</v>
      </c>
      <c r="AX97" s="27">
        <v>1</v>
      </c>
      <c r="AY97">
        <v>12</v>
      </c>
      <c r="AZ97" s="21">
        <f t="shared" si="5"/>
        <v>92.307692307692307</v>
      </c>
      <c r="BA97">
        <v>3</v>
      </c>
      <c r="BC97" t="s">
        <v>2427</v>
      </c>
      <c r="BD97" s="27">
        <v>1</v>
      </c>
      <c r="BE97">
        <v>6</v>
      </c>
      <c r="BG97">
        <v>3</v>
      </c>
      <c r="BI97" t="s">
        <v>2427</v>
      </c>
      <c r="BJ97" s="27">
        <v>1</v>
      </c>
      <c r="BK97">
        <v>3</v>
      </c>
      <c r="BM97" t="s">
        <v>2427</v>
      </c>
      <c r="BN97" s="27">
        <v>1</v>
      </c>
      <c r="BO97">
        <v>5</v>
      </c>
      <c r="BP97" s="21">
        <f t="shared" si="6"/>
        <v>38.461538461538467</v>
      </c>
      <c r="BR97">
        <v>3</v>
      </c>
      <c r="BT97" t="s">
        <v>2427</v>
      </c>
      <c r="BU97" s="27">
        <v>1</v>
      </c>
      <c r="BV97">
        <v>5</v>
      </c>
      <c r="BW97" s="21">
        <f t="shared" si="7"/>
        <v>38.461538461538467</v>
      </c>
      <c r="BX97">
        <v>2</v>
      </c>
      <c r="BY97">
        <v>3</v>
      </c>
      <c r="CA97" t="s">
        <v>2427</v>
      </c>
      <c r="CB97" s="27">
        <v>0</v>
      </c>
      <c r="CD97" t="s">
        <v>242</v>
      </c>
      <c r="CE97" t="s">
        <v>242</v>
      </c>
      <c r="CG97" s="27">
        <v>1</v>
      </c>
      <c r="CH97" s="2" t="s">
        <v>2429</v>
      </c>
      <c r="CI97">
        <v>1</v>
      </c>
      <c r="CK97" t="s">
        <v>2430</v>
      </c>
      <c r="CL97" s="27">
        <v>0</v>
      </c>
      <c r="CM97" s="27">
        <v>0</v>
      </c>
      <c r="CN97" t="s">
        <v>242</v>
      </c>
      <c r="CO97" t="s">
        <v>242</v>
      </c>
      <c r="CP97" t="s">
        <v>242</v>
      </c>
      <c r="CS97" s="27">
        <v>0</v>
      </c>
      <c r="CU97" t="s">
        <v>242</v>
      </c>
      <c r="CX97" s="27">
        <v>1</v>
      </c>
      <c r="CY97">
        <v>11964</v>
      </c>
      <c r="CZ97">
        <v>2</v>
      </c>
      <c r="DB97" s="27">
        <v>1</v>
      </c>
      <c r="DC97" t="s">
        <v>242</v>
      </c>
      <c r="DD97" t="s">
        <v>242</v>
      </c>
      <c r="DF97" t="s">
        <v>242</v>
      </c>
      <c r="DG97">
        <v>48237</v>
      </c>
      <c r="DH97">
        <v>2</v>
      </c>
      <c r="DJ97" s="27">
        <v>0</v>
      </c>
      <c r="DK97" t="s">
        <v>242</v>
      </c>
      <c r="DL97" t="s">
        <v>242</v>
      </c>
      <c r="DN97">
        <v>1</v>
      </c>
      <c r="DP97" t="s">
        <v>2430</v>
      </c>
      <c r="DQ97" s="27">
        <v>1</v>
      </c>
      <c r="DR97" s="2" t="s">
        <v>2431</v>
      </c>
      <c r="DS97" s="27">
        <v>1</v>
      </c>
      <c r="DT97" s="2" t="s">
        <v>2432</v>
      </c>
      <c r="DU97" s="27">
        <v>1</v>
      </c>
      <c r="DV97" s="2" t="s">
        <v>2433</v>
      </c>
      <c r="DW97" s="27">
        <v>1</v>
      </c>
      <c r="DX97" s="2" t="s">
        <v>2434</v>
      </c>
      <c r="DY97" s="27">
        <v>0</v>
      </c>
      <c r="EA97" s="27">
        <v>1</v>
      </c>
      <c r="EB97" s="2" t="s">
        <v>2435</v>
      </c>
      <c r="EC97" s="27">
        <v>1</v>
      </c>
      <c r="ED97" s="2" t="s">
        <v>2436</v>
      </c>
      <c r="EE97" s="27">
        <v>1</v>
      </c>
      <c r="EF97" s="2" t="s">
        <v>2436</v>
      </c>
      <c r="EG97" s="27">
        <v>1</v>
      </c>
      <c r="EH97" t="s">
        <v>2437</v>
      </c>
      <c r="EI97" s="27">
        <v>1</v>
      </c>
      <c r="EJ97" s="2" t="s">
        <v>2438</v>
      </c>
      <c r="EK97">
        <v>5</v>
      </c>
      <c r="EL97" t="s">
        <v>2042</v>
      </c>
      <c r="EM97" t="s">
        <v>2439</v>
      </c>
      <c r="EN97" s="27">
        <v>0</v>
      </c>
      <c r="EO97" t="s">
        <v>242</v>
      </c>
      <c r="EP97" t="s">
        <v>242</v>
      </c>
      <c r="ES97" t="s">
        <v>242</v>
      </c>
      <c r="ET97" t="s">
        <v>242</v>
      </c>
      <c r="EV97" s="27">
        <v>0</v>
      </c>
      <c r="EW97" t="s">
        <v>242</v>
      </c>
      <c r="EY97" s="27">
        <v>0</v>
      </c>
      <c r="EZ97" t="s">
        <v>242</v>
      </c>
      <c r="FB97" s="27">
        <v>1</v>
      </c>
      <c r="FC97">
        <v>427.78706899999997</v>
      </c>
      <c r="FD97" t="s">
        <v>2440</v>
      </c>
      <c r="FE97" s="27">
        <v>0</v>
      </c>
      <c r="FF97" t="s">
        <v>242</v>
      </c>
    </row>
    <row r="98" spans="1:163" ht="15" customHeight="1" x14ac:dyDescent="0.2">
      <c r="A98">
        <v>97</v>
      </c>
      <c r="B98">
        <v>97</v>
      </c>
      <c r="C98" s="1">
        <v>44650.719444444447</v>
      </c>
      <c r="D98" s="1">
        <v>44652.709722222222</v>
      </c>
      <c r="E98">
        <v>0</v>
      </c>
      <c r="F98" t="s">
        <v>1099</v>
      </c>
      <c r="G98">
        <v>100</v>
      </c>
      <c r="H98">
        <v>171935</v>
      </c>
      <c r="I98">
        <v>1</v>
      </c>
      <c r="J98" s="1">
        <v>44652.709722222222</v>
      </c>
      <c r="K98" t="s">
        <v>2444</v>
      </c>
      <c r="L98" t="s">
        <v>242</v>
      </c>
      <c r="M98" t="s">
        <v>242</v>
      </c>
      <c r="N98" t="s">
        <v>2445</v>
      </c>
      <c r="O98" t="s">
        <v>2446</v>
      </c>
      <c r="P98">
        <v>34.064804080000002</v>
      </c>
      <c r="Q98">
        <v>-118.4413986</v>
      </c>
      <c r="R98" t="s">
        <v>245</v>
      </c>
      <c r="S98" t="s">
        <v>246</v>
      </c>
      <c r="T98" t="s">
        <v>2447</v>
      </c>
      <c r="U98" t="s">
        <v>2448</v>
      </c>
      <c r="V98">
        <v>440452100</v>
      </c>
      <c r="W98">
        <v>2011</v>
      </c>
      <c r="X98" t="s">
        <v>326</v>
      </c>
      <c r="Y98" t="s">
        <v>2449</v>
      </c>
      <c r="Z98">
        <v>2020</v>
      </c>
      <c r="AA98">
        <v>0</v>
      </c>
      <c r="AD98">
        <v>13</v>
      </c>
      <c r="AE98">
        <v>1</v>
      </c>
      <c r="AG98" t="s">
        <v>2450</v>
      </c>
      <c r="AH98" s="27">
        <v>1</v>
      </c>
      <c r="AI98">
        <v>5</v>
      </c>
      <c r="AJ98" s="27">
        <v>0</v>
      </c>
      <c r="AK98" t="s">
        <v>242</v>
      </c>
      <c r="AL98" s="27">
        <v>0</v>
      </c>
      <c r="AM98" t="s">
        <v>242</v>
      </c>
      <c r="AO98">
        <v>3</v>
      </c>
      <c r="AQ98" t="s">
        <v>2450</v>
      </c>
      <c r="AR98" s="27">
        <v>1</v>
      </c>
      <c r="AS98">
        <v>12</v>
      </c>
      <c r="AT98" s="21">
        <f t="shared" si="4"/>
        <v>92.307692307692307</v>
      </c>
      <c r="AU98">
        <v>3</v>
      </c>
      <c r="AW98" t="s">
        <v>2451</v>
      </c>
      <c r="AX98" s="27">
        <v>1</v>
      </c>
      <c r="AY98">
        <v>12</v>
      </c>
      <c r="AZ98" s="21">
        <f t="shared" si="5"/>
        <v>92.307692307692307</v>
      </c>
      <c r="BA98">
        <v>1</v>
      </c>
      <c r="BC98" t="s">
        <v>2450</v>
      </c>
      <c r="BD98" s="27">
        <v>1</v>
      </c>
      <c r="BG98">
        <v>3</v>
      </c>
      <c r="BI98" t="s">
        <v>2451</v>
      </c>
      <c r="BJ98" s="27">
        <v>1</v>
      </c>
      <c r="BK98">
        <v>3</v>
      </c>
      <c r="BM98" t="s">
        <v>2451</v>
      </c>
      <c r="BN98" s="27">
        <v>1</v>
      </c>
      <c r="BO98">
        <v>4</v>
      </c>
      <c r="BP98" s="21">
        <f t="shared" si="6"/>
        <v>30.76923076923077</v>
      </c>
      <c r="BR98">
        <v>1</v>
      </c>
      <c r="BT98" t="s">
        <v>2450</v>
      </c>
      <c r="BU98" s="27">
        <v>1</v>
      </c>
      <c r="BV98">
        <v>6</v>
      </c>
      <c r="BW98" s="21">
        <f t="shared" si="7"/>
        <v>46.153846153846153</v>
      </c>
      <c r="BX98">
        <v>2</v>
      </c>
      <c r="BY98">
        <v>1</v>
      </c>
      <c r="CA98" t="s">
        <v>2450</v>
      </c>
      <c r="CB98" s="27">
        <v>0</v>
      </c>
      <c r="CD98" t="s">
        <v>242</v>
      </c>
      <c r="CE98" t="s">
        <v>242</v>
      </c>
      <c r="CG98" s="27">
        <v>1</v>
      </c>
      <c r="CH98" s="2" t="s">
        <v>2452</v>
      </c>
      <c r="CI98" t="s">
        <v>242</v>
      </c>
      <c r="CL98" s="27">
        <v>0</v>
      </c>
      <c r="CM98" s="27">
        <v>0</v>
      </c>
      <c r="CN98" t="s">
        <v>242</v>
      </c>
      <c r="CO98" t="s">
        <v>242</v>
      </c>
      <c r="CP98" t="s">
        <v>242</v>
      </c>
      <c r="CS98" s="27">
        <v>0</v>
      </c>
      <c r="CU98" t="s">
        <v>242</v>
      </c>
      <c r="CX98" s="27">
        <v>1</v>
      </c>
      <c r="CY98">
        <v>276021</v>
      </c>
      <c r="CZ98">
        <v>2</v>
      </c>
      <c r="DB98" s="27">
        <v>1</v>
      </c>
      <c r="DC98" t="s">
        <v>242</v>
      </c>
      <c r="DD98" t="s">
        <v>242</v>
      </c>
      <c r="DF98" t="s">
        <v>242</v>
      </c>
      <c r="DG98">
        <v>454718</v>
      </c>
      <c r="DH98">
        <v>2</v>
      </c>
      <c r="DJ98" s="27">
        <v>0</v>
      </c>
      <c r="DK98" t="s">
        <v>242</v>
      </c>
      <c r="DL98" t="s">
        <v>242</v>
      </c>
      <c r="DN98">
        <v>1</v>
      </c>
      <c r="DP98" t="s">
        <v>2450</v>
      </c>
      <c r="DQ98" s="27">
        <v>0</v>
      </c>
      <c r="DS98" s="27">
        <v>0</v>
      </c>
      <c r="DU98" s="27">
        <v>0</v>
      </c>
      <c r="DW98" s="27">
        <v>1</v>
      </c>
      <c r="DX98" s="2" t="s">
        <v>2453</v>
      </c>
      <c r="DY98" s="27">
        <v>0</v>
      </c>
      <c r="EA98" s="27">
        <v>0</v>
      </c>
      <c r="EC98" s="27">
        <v>0</v>
      </c>
      <c r="EE98" s="27">
        <v>0</v>
      </c>
      <c r="EG98" s="27">
        <v>1</v>
      </c>
      <c r="EH98" t="s">
        <v>2454</v>
      </c>
      <c r="EI98" s="27">
        <v>1</v>
      </c>
      <c r="EJ98" t="s">
        <v>2455</v>
      </c>
      <c r="EK98">
        <v>1</v>
      </c>
      <c r="EM98" t="s">
        <v>2450</v>
      </c>
      <c r="EN98" s="27">
        <v>0</v>
      </c>
      <c r="EO98" t="s">
        <v>242</v>
      </c>
      <c r="EP98" t="s">
        <v>242</v>
      </c>
      <c r="ES98" t="s">
        <v>242</v>
      </c>
      <c r="ET98" t="s">
        <v>242</v>
      </c>
      <c r="EV98" s="27">
        <v>0</v>
      </c>
      <c r="EW98" t="s">
        <v>242</v>
      </c>
      <c r="EY98" s="27">
        <v>0</v>
      </c>
      <c r="EZ98" t="s">
        <v>242</v>
      </c>
      <c r="FB98" s="27">
        <v>0.5</v>
      </c>
      <c r="FC98" t="s">
        <v>242</v>
      </c>
      <c r="FD98" t="s">
        <v>2456</v>
      </c>
      <c r="FE98" s="27">
        <v>0</v>
      </c>
      <c r="FF98" t="s">
        <v>242</v>
      </c>
    </row>
    <row r="99" spans="1:163" ht="15" customHeight="1" x14ac:dyDescent="0.2">
      <c r="A99">
        <v>98</v>
      </c>
      <c r="B99">
        <v>98</v>
      </c>
      <c r="C99" s="1">
        <v>44652.713194444441</v>
      </c>
      <c r="D99" s="1">
        <v>44652.786805555559</v>
      </c>
      <c r="E99">
        <v>0</v>
      </c>
      <c r="F99" t="s">
        <v>1099</v>
      </c>
      <c r="G99">
        <v>100</v>
      </c>
      <c r="H99">
        <v>6345</v>
      </c>
      <c r="I99">
        <v>1</v>
      </c>
      <c r="J99" s="1">
        <v>44652.786805555559</v>
      </c>
      <c r="K99" t="s">
        <v>2460</v>
      </c>
      <c r="L99" t="s">
        <v>242</v>
      </c>
      <c r="M99" t="s">
        <v>242</v>
      </c>
      <c r="N99" t="s">
        <v>2461</v>
      </c>
      <c r="O99" t="s">
        <v>2462</v>
      </c>
      <c r="P99">
        <v>34.064804080000002</v>
      </c>
      <c r="Q99">
        <v>-118.4413986</v>
      </c>
      <c r="R99" t="s">
        <v>245</v>
      </c>
      <c r="S99" t="s">
        <v>246</v>
      </c>
      <c r="T99" t="s">
        <v>2463</v>
      </c>
      <c r="U99" t="s">
        <v>2464</v>
      </c>
      <c r="V99">
        <v>806407102</v>
      </c>
      <c r="W99">
        <v>5047</v>
      </c>
      <c r="X99" t="s">
        <v>350</v>
      </c>
      <c r="Y99" t="s">
        <v>2465</v>
      </c>
      <c r="Z99">
        <v>2020</v>
      </c>
      <c r="AA99">
        <v>0</v>
      </c>
      <c r="AD99">
        <v>17</v>
      </c>
      <c r="AE99">
        <v>1</v>
      </c>
      <c r="AG99" t="s">
        <v>2466</v>
      </c>
      <c r="AH99" s="27">
        <v>1</v>
      </c>
      <c r="AI99">
        <v>7</v>
      </c>
      <c r="AJ99" s="27">
        <v>1</v>
      </c>
      <c r="AK99">
        <v>2</v>
      </c>
      <c r="AL99" s="27">
        <v>1</v>
      </c>
      <c r="AM99">
        <v>7</v>
      </c>
      <c r="AO99">
        <v>3</v>
      </c>
      <c r="AQ99" t="s">
        <v>2467</v>
      </c>
      <c r="AR99" s="27">
        <v>1</v>
      </c>
      <c r="AS99">
        <v>12</v>
      </c>
      <c r="AT99" s="21">
        <f t="shared" si="4"/>
        <v>70.588235294117652</v>
      </c>
      <c r="AU99">
        <v>3</v>
      </c>
      <c r="AW99" t="s">
        <v>2467</v>
      </c>
      <c r="AX99" s="27">
        <v>1</v>
      </c>
      <c r="AY99">
        <v>12</v>
      </c>
      <c r="AZ99" s="21">
        <f t="shared" si="5"/>
        <v>70.588235294117652</v>
      </c>
      <c r="BA99">
        <v>1</v>
      </c>
      <c r="BC99" t="s">
        <v>2466</v>
      </c>
      <c r="BD99" s="27">
        <v>1</v>
      </c>
      <c r="BG99">
        <v>3</v>
      </c>
      <c r="BI99" t="s">
        <v>2467</v>
      </c>
      <c r="BJ99" s="27">
        <v>1</v>
      </c>
      <c r="BK99">
        <v>3</v>
      </c>
      <c r="BM99" t="s">
        <v>2467</v>
      </c>
      <c r="BN99" s="27">
        <v>1</v>
      </c>
      <c r="BO99">
        <v>5</v>
      </c>
      <c r="BP99" s="21">
        <f t="shared" si="6"/>
        <v>29.411764705882355</v>
      </c>
      <c r="BR99">
        <v>1</v>
      </c>
      <c r="BT99" t="s">
        <v>2466</v>
      </c>
      <c r="BU99" s="27">
        <v>1</v>
      </c>
      <c r="BV99">
        <v>3</v>
      </c>
      <c r="BW99" s="21">
        <f t="shared" si="7"/>
        <v>17.647058823529413</v>
      </c>
      <c r="BX99">
        <v>1</v>
      </c>
      <c r="BY99">
        <v>1</v>
      </c>
      <c r="CA99" t="s">
        <v>2466</v>
      </c>
      <c r="CB99" s="27">
        <v>0</v>
      </c>
      <c r="CD99" t="s">
        <v>242</v>
      </c>
      <c r="CE99" t="s">
        <v>242</v>
      </c>
      <c r="CG99" s="27">
        <v>1</v>
      </c>
      <c r="CH99" s="2" t="s">
        <v>2468</v>
      </c>
      <c r="CI99">
        <v>1</v>
      </c>
      <c r="CK99" t="s">
        <v>2466</v>
      </c>
      <c r="CL99" s="27">
        <v>1</v>
      </c>
      <c r="CM99" s="27">
        <v>0</v>
      </c>
      <c r="CN99" t="s">
        <v>242</v>
      </c>
      <c r="CO99" t="s">
        <v>242</v>
      </c>
      <c r="CP99" t="s">
        <v>242</v>
      </c>
      <c r="CS99" s="27">
        <v>1</v>
      </c>
      <c r="CT99" s="2" t="s">
        <v>2469</v>
      </c>
      <c r="CU99">
        <v>1</v>
      </c>
      <c r="CW99" t="s">
        <v>2466</v>
      </c>
      <c r="CX99" s="27">
        <v>1</v>
      </c>
      <c r="CY99">
        <v>16128</v>
      </c>
      <c r="CZ99">
        <v>2</v>
      </c>
      <c r="DB99" s="27">
        <v>1</v>
      </c>
      <c r="DC99" t="s">
        <v>242</v>
      </c>
      <c r="DD99" t="s">
        <v>242</v>
      </c>
      <c r="DF99" t="s">
        <v>242</v>
      </c>
      <c r="DG99">
        <v>11391</v>
      </c>
      <c r="DH99">
        <v>2</v>
      </c>
      <c r="DJ99" s="27">
        <v>1</v>
      </c>
      <c r="DK99">
        <v>49717</v>
      </c>
      <c r="DL99">
        <v>2</v>
      </c>
      <c r="DN99">
        <v>1</v>
      </c>
      <c r="DP99" t="s">
        <v>2466</v>
      </c>
      <c r="DQ99" s="27">
        <v>1</v>
      </c>
      <c r="DR99" s="2" t="s">
        <v>2470</v>
      </c>
      <c r="DS99" s="27">
        <v>1</v>
      </c>
      <c r="DT99" s="2" t="s">
        <v>2471</v>
      </c>
      <c r="DU99" s="27">
        <v>0</v>
      </c>
      <c r="DW99" s="27">
        <v>1</v>
      </c>
      <c r="DX99" s="2" t="s">
        <v>2472</v>
      </c>
      <c r="DY99" s="27">
        <v>0</v>
      </c>
      <c r="EA99" s="27">
        <v>0</v>
      </c>
      <c r="EC99" s="27">
        <v>0</v>
      </c>
      <c r="EE99" s="27">
        <v>0</v>
      </c>
      <c r="EG99" s="27">
        <v>1</v>
      </c>
      <c r="EH99" t="s">
        <v>1146</v>
      </c>
      <c r="EI99" s="27">
        <v>1</v>
      </c>
      <c r="EJ99" t="s">
        <v>2473</v>
      </c>
      <c r="EK99">
        <v>1</v>
      </c>
      <c r="EM99" t="s">
        <v>2466</v>
      </c>
      <c r="EN99" s="27">
        <v>0</v>
      </c>
      <c r="EO99" t="s">
        <v>242</v>
      </c>
      <c r="EP99" t="s">
        <v>242</v>
      </c>
      <c r="ES99" t="s">
        <v>242</v>
      </c>
      <c r="ET99" t="s">
        <v>242</v>
      </c>
      <c r="EV99" s="27">
        <v>0</v>
      </c>
      <c r="EW99" t="s">
        <v>242</v>
      </c>
      <c r="EY99" s="27">
        <v>0</v>
      </c>
      <c r="EZ99" t="s">
        <v>242</v>
      </c>
      <c r="FB99" s="27">
        <v>0</v>
      </c>
      <c r="FC99" t="s">
        <v>242</v>
      </c>
      <c r="FE99" s="27">
        <v>0</v>
      </c>
      <c r="FF99" t="s">
        <v>242</v>
      </c>
    </row>
    <row r="100" spans="1:163" ht="15" customHeight="1" x14ac:dyDescent="0.2">
      <c r="A100" s="10">
        <v>99</v>
      </c>
      <c r="B100">
        <v>99</v>
      </c>
      <c r="C100" s="1">
        <v>44643.454861111109</v>
      </c>
      <c r="D100" s="1">
        <v>44655.788194444445</v>
      </c>
      <c r="E100">
        <v>0</v>
      </c>
      <c r="F100" t="s">
        <v>2478</v>
      </c>
      <c r="G100">
        <v>100</v>
      </c>
      <c r="H100">
        <v>1065556</v>
      </c>
      <c r="I100">
        <v>1</v>
      </c>
      <c r="J100" s="1">
        <v>44655.788194444445</v>
      </c>
      <c r="K100" t="s">
        <v>2479</v>
      </c>
      <c r="L100" t="s">
        <v>242</v>
      </c>
      <c r="M100" t="s">
        <v>242</v>
      </c>
      <c r="N100" t="s">
        <v>2480</v>
      </c>
      <c r="O100" t="s">
        <v>2481</v>
      </c>
      <c r="P100">
        <v>34.037999999999997</v>
      </c>
      <c r="Q100">
        <v>-118.45440000000001</v>
      </c>
      <c r="R100" t="s">
        <v>245</v>
      </c>
      <c r="S100" t="s">
        <v>246</v>
      </c>
      <c r="T100" s="10" t="s">
        <v>2482</v>
      </c>
      <c r="U100" t="s">
        <v>2483</v>
      </c>
      <c r="V100">
        <v>418056107</v>
      </c>
      <c r="W100">
        <v>3944</v>
      </c>
      <c r="X100" s="10" t="s">
        <v>271</v>
      </c>
      <c r="Y100" s="10" t="s">
        <v>2484</v>
      </c>
      <c r="Z100" s="10">
        <v>2019</v>
      </c>
      <c r="AA100" s="10">
        <v>0.5</v>
      </c>
      <c r="AB100">
        <v>15</v>
      </c>
      <c r="AD100" s="10">
        <v>13</v>
      </c>
      <c r="AE100">
        <v>1</v>
      </c>
      <c r="AG100" t="s">
        <v>2485</v>
      </c>
      <c r="AH100" s="22">
        <v>1</v>
      </c>
      <c r="AI100" s="10">
        <v>7</v>
      </c>
      <c r="AJ100" s="22">
        <v>0</v>
      </c>
      <c r="AK100" s="10" t="s">
        <v>242</v>
      </c>
      <c r="AL100" s="22">
        <v>0.5</v>
      </c>
      <c r="AM100" s="10">
        <v>13</v>
      </c>
      <c r="AN100" s="2" t="s">
        <v>2486</v>
      </c>
      <c r="AO100">
        <v>3</v>
      </c>
      <c r="AQ100" t="s">
        <v>2487</v>
      </c>
      <c r="AR100" s="22">
        <v>1</v>
      </c>
      <c r="AS100" s="10">
        <v>11</v>
      </c>
      <c r="AT100" s="21">
        <f t="shared" si="4"/>
        <v>84.615384615384613</v>
      </c>
      <c r="AU100">
        <v>3</v>
      </c>
      <c r="AW100" t="s">
        <v>2487</v>
      </c>
      <c r="AX100" s="22">
        <v>1</v>
      </c>
      <c r="AY100" s="10">
        <v>11</v>
      </c>
      <c r="AZ100" s="21">
        <f t="shared" si="5"/>
        <v>84.615384615384613</v>
      </c>
      <c r="BA100">
        <v>3</v>
      </c>
      <c r="BC100" t="s">
        <v>2487</v>
      </c>
      <c r="BD100" s="22">
        <v>1</v>
      </c>
      <c r="BE100" s="10">
        <v>8.4600000000000009</v>
      </c>
      <c r="BF100" s="10"/>
      <c r="BG100">
        <v>3</v>
      </c>
      <c r="BI100" t="s">
        <v>2487</v>
      </c>
      <c r="BJ100" s="22">
        <v>1</v>
      </c>
      <c r="BK100">
        <v>3</v>
      </c>
      <c r="BM100" t="s">
        <v>2487</v>
      </c>
      <c r="BN100" s="22">
        <v>1</v>
      </c>
      <c r="BO100" s="10">
        <v>5</v>
      </c>
      <c r="BP100" s="21">
        <f t="shared" si="6"/>
        <v>38.461538461538467</v>
      </c>
      <c r="BQ100" s="10"/>
      <c r="BR100" s="10">
        <v>3</v>
      </c>
      <c r="BS100" s="10"/>
      <c r="BT100" s="10" t="s">
        <v>2487</v>
      </c>
      <c r="BU100" s="22">
        <v>0</v>
      </c>
      <c r="BV100" s="19">
        <v>0</v>
      </c>
      <c r="BW100" s="21">
        <f t="shared" si="7"/>
        <v>0</v>
      </c>
      <c r="BX100" s="10" t="s">
        <v>242</v>
      </c>
      <c r="BY100" s="10" t="s">
        <v>242</v>
      </c>
      <c r="BZ100" s="10"/>
      <c r="CA100" s="10"/>
      <c r="CB100" s="22">
        <v>0</v>
      </c>
      <c r="CC100" s="10"/>
      <c r="CD100" s="10" t="s">
        <v>242</v>
      </c>
      <c r="CE100" s="10" t="s">
        <v>242</v>
      </c>
      <c r="CF100" s="10"/>
      <c r="CG100" s="22">
        <v>1</v>
      </c>
      <c r="CH100" s="10" t="s">
        <v>2488</v>
      </c>
      <c r="CI100" s="10">
        <v>1</v>
      </c>
      <c r="CJ100" s="10"/>
      <c r="CK100" s="10" t="s">
        <v>2485</v>
      </c>
      <c r="CL100" s="22">
        <v>0</v>
      </c>
      <c r="CM100" s="22">
        <v>0</v>
      </c>
      <c r="CN100" s="10" t="s">
        <v>242</v>
      </c>
      <c r="CO100" s="10" t="s">
        <v>242</v>
      </c>
      <c r="CP100" s="10" t="s">
        <v>242</v>
      </c>
      <c r="CQ100" s="10"/>
      <c r="CR100" s="10"/>
      <c r="CS100" s="22">
        <v>1</v>
      </c>
      <c r="CT100" s="11" t="s">
        <v>2489</v>
      </c>
      <c r="CU100" s="10">
        <v>2</v>
      </c>
      <c r="CV100" s="10"/>
      <c r="CW100" s="10" t="s">
        <v>2490</v>
      </c>
      <c r="CX100" s="22">
        <v>1</v>
      </c>
      <c r="CY100" s="10">
        <v>5962</v>
      </c>
      <c r="CZ100" s="10">
        <v>2</v>
      </c>
      <c r="DA100" s="10"/>
      <c r="DB100" s="22">
        <v>1</v>
      </c>
      <c r="DC100" s="10" t="s">
        <v>242</v>
      </c>
      <c r="DD100" s="10" t="s">
        <v>242</v>
      </c>
      <c r="DE100" s="10"/>
      <c r="DF100" s="10" t="s">
        <v>242</v>
      </c>
      <c r="DG100" s="10">
        <v>6901</v>
      </c>
      <c r="DH100" s="10">
        <v>2</v>
      </c>
      <c r="DI100" s="10"/>
      <c r="DJ100" s="22">
        <v>0</v>
      </c>
      <c r="DK100" s="10" t="s">
        <v>242</v>
      </c>
      <c r="DL100" s="10" t="s">
        <v>242</v>
      </c>
      <c r="DM100" s="10"/>
      <c r="DN100" s="10">
        <v>1</v>
      </c>
      <c r="DO100" s="10"/>
      <c r="DP100" s="10" t="s">
        <v>2485</v>
      </c>
      <c r="DQ100" s="27">
        <v>0.5</v>
      </c>
      <c r="DR100" s="2" t="s">
        <v>2491</v>
      </c>
      <c r="DS100" s="27">
        <v>0</v>
      </c>
      <c r="DU100" s="27">
        <v>0</v>
      </c>
      <c r="DW100" s="27">
        <v>0</v>
      </c>
      <c r="DY100" s="27">
        <v>0</v>
      </c>
      <c r="EA100" s="27">
        <v>0</v>
      </c>
      <c r="EC100" s="27">
        <v>0</v>
      </c>
      <c r="EE100" s="27">
        <v>0</v>
      </c>
      <c r="EG100" s="27">
        <v>1</v>
      </c>
      <c r="EH100" t="s">
        <v>2492</v>
      </c>
      <c r="EI100" s="27">
        <v>0.5</v>
      </c>
      <c r="EJ100" s="2" t="s">
        <v>2493</v>
      </c>
      <c r="EK100">
        <v>1</v>
      </c>
      <c r="EM100" t="s">
        <v>2485</v>
      </c>
      <c r="EN100" s="22">
        <v>0</v>
      </c>
      <c r="EO100" s="10" t="s">
        <v>242</v>
      </c>
      <c r="EP100" s="10" t="s">
        <v>242</v>
      </c>
      <c r="EQ100" s="10"/>
      <c r="ER100" s="10"/>
      <c r="ES100" s="10" t="s">
        <v>242</v>
      </c>
      <c r="ET100" s="10" t="s">
        <v>242</v>
      </c>
      <c r="EU100" s="10"/>
      <c r="EV100" s="22">
        <v>0</v>
      </c>
      <c r="EW100" s="10" t="s">
        <v>242</v>
      </c>
      <c r="EX100" s="10"/>
      <c r="EY100" s="22">
        <v>0</v>
      </c>
      <c r="EZ100" s="10" t="s">
        <v>242</v>
      </c>
      <c r="FA100" s="10"/>
      <c r="FB100" s="22">
        <v>1</v>
      </c>
      <c r="FC100" s="10">
        <v>38.23265902</v>
      </c>
      <c r="FD100" s="10" t="s">
        <v>2494</v>
      </c>
      <c r="FE100" s="22">
        <v>0</v>
      </c>
      <c r="FF100" s="10" t="s">
        <v>242</v>
      </c>
      <c r="FG100" s="10"/>
    </row>
    <row r="101" spans="1:163" ht="15" customHeight="1" x14ac:dyDescent="0.2">
      <c r="A101">
        <v>100</v>
      </c>
      <c r="B101">
        <v>100</v>
      </c>
      <c r="C101" s="1">
        <v>44655.756944444445</v>
      </c>
      <c r="D101" s="1">
        <v>44655.913194444445</v>
      </c>
      <c r="E101">
        <v>0</v>
      </c>
      <c r="F101" t="s">
        <v>1099</v>
      </c>
      <c r="G101">
        <v>100</v>
      </c>
      <c r="H101">
        <v>13506</v>
      </c>
      <c r="I101">
        <v>1</v>
      </c>
      <c r="J101" s="1">
        <v>44655.913194444445</v>
      </c>
      <c r="K101" t="s">
        <v>2499</v>
      </c>
      <c r="L101" t="s">
        <v>242</v>
      </c>
      <c r="M101" t="s">
        <v>242</v>
      </c>
      <c r="N101" t="s">
        <v>2500</v>
      </c>
      <c r="O101" t="s">
        <v>2501</v>
      </c>
      <c r="P101">
        <v>34.064799999999998</v>
      </c>
      <c r="Q101">
        <v>-118.4414</v>
      </c>
      <c r="R101" t="s">
        <v>245</v>
      </c>
      <c r="S101" t="s">
        <v>246</v>
      </c>
      <c r="T101" t="s">
        <v>2502</v>
      </c>
      <c r="U101" t="s">
        <v>2503</v>
      </c>
      <c r="V101">
        <v>443201108</v>
      </c>
      <c r="W101">
        <v>3350</v>
      </c>
      <c r="X101" t="s">
        <v>476</v>
      </c>
      <c r="Y101" t="s">
        <v>2504</v>
      </c>
      <c r="Z101">
        <v>2020</v>
      </c>
      <c r="AA101">
        <v>0</v>
      </c>
      <c r="AD101">
        <v>11</v>
      </c>
      <c r="AE101">
        <v>1</v>
      </c>
      <c r="AG101" t="s">
        <v>2505</v>
      </c>
      <c r="AH101" s="27">
        <v>1</v>
      </c>
      <c r="AI101">
        <v>10</v>
      </c>
      <c r="AJ101" s="27">
        <v>0</v>
      </c>
      <c r="AK101" t="s">
        <v>242</v>
      </c>
      <c r="AL101" s="27">
        <v>0</v>
      </c>
      <c r="AM101" t="s">
        <v>242</v>
      </c>
      <c r="AO101">
        <v>3</v>
      </c>
      <c r="AQ101" t="s">
        <v>2506</v>
      </c>
      <c r="AR101" s="27">
        <v>1</v>
      </c>
      <c r="AS101">
        <v>9</v>
      </c>
      <c r="AT101" s="21">
        <f t="shared" si="4"/>
        <v>81.818181818181827</v>
      </c>
      <c r="AU101">
        <v>3</v>
      </c>
      <c r="AW101" t="s">
        <v>2506</v>
      </c>
      <c r="AX101" s="27">
        <v>1</v>
      </c>
      <c r="AY101">
        <v>9</v>
      </c>
      <c r="AZ101" s="21">
        <f t="shared" si="5"/>
        <v>81.818181818181827</v>
      </c>
      <c r="BA101">
        <v>3</v>
      </c>
      <c r="BC101" t="s">
        <v>2506</v>
      </c>
      <c r="BD101" s="27">
        <v>1</v>
      </c>
      <c r="BE101">
        <v>2.5</v>
      </c>
      <c r="BG101">
        <v>3</v>
      </c>
      <c r="BI101" t="s">
        <v>2506</v>
      </c>
      <c r="BJ101" s="27">
        <v>1</v>
      </c>
      <c r="BK101">
        <v>3</v>
      </c>
      <c r="BM101" t="s">
        <v>2506</v>
      </c>
      <c r="BN101" s="27">
        <v>1</v>
      </c>
      <c r="BO101">
        <v>4</v>
      </c>
      <c r="BP101" s="21">
        <f t="shared" si="6"/>
        <v>36.363636363636367</v>
      </c>
      <c r="BR101">
        <v>1</v>
      </c>
      <c r="BT101" t="s">
        <v>2505</v>
      </c>
      <c r="BU101" s="27">
        <v>1</v>
      </c>
      <c r="BV101">
        <v>4</v>
      </c>
      <c r="BW101" s="21">
        <f t="shared" si="7"/>
        <v>36.363636363636367</v>
      </c>
      <c r="BX101">
        <v>2</v>
      </c>
      <c r="BY101">
        <v>3</v>
      </c>
      <c r="CA101" t="s">
        <v>2506</v>
      </c>
      <c r="CB101" s="27">
        <v>0</v>
      </c>
      <c r="CD101" t="s">
        <v>242</v>
      </c>
      <c r="CE101" t="s">
        <v>242</v>
      </c>
      <c r="CG101" s="27">
        <v>1</v>
      </c>
      <c r="CH101" s="2" t="s">
        <v>2507</v>
      </c>
      <c r="CI101">
        <v>1</v>
      </c>
      <c r="CK101" t="s">
        <v>2505</v>
      </c>
      <c r="CL101" s="27">
        <v>0</v>
      </c>
      <c r="CM101" s="27">
        <v>0</v>
      </c>
      <c r="CN101" t="s">
        <v>242</v>
      </c>
      <c r="CO101" t="s">
        <v>242</v>
      </c>
      <c r="CP101" t="s">
        <v>242</v>
      </c>
      <c r="CS101" s="27">
        <v>1</v>
      </c>
      <c r="CT101" s="2" t="s">
        <v>2508</v>
      </c>
      <c r="CU101">
        <v>1</v>
      </c>
      <c r="CW101" t="s">
        <v>2505</v>
      </c>
      <c r="CX101" s="27">
        <v>1</v>
      </c>
      <c r="CY101">
        <v>370000</v>
      </c>
      <c r="CZ101">
        <v>2</v>
      </c>
      <c r="DB101" s="27">
        <v>1</v>
      </c>
      <c r="DC101" t="s">
        <v>242</v>
      </c>
      <c r="DD101" t="s">
        <v>242</v>
      </c>
      <c r="DF101" t="s">
        <v>242</v>
      </c>
      <c r="DG101">
        <v>430000</v>
      </c>
      <c r="DH101">
        <v>2</v>
      </c>
      <c r="DJ101" s="27">
        <v>1</v>
      </c>
      <c r="DK101">
        <v>1180000</v>
      </c>
      <c r="DL101">
        <v>2</v>
      </c>
      <c r="DN101">
        <v>1</v>
      </c>
      <c r="DP101" t="s">
        <v>2505</v>
      </c>
      <c r="DQ101" s="27">
        <v>1</v>
      </c>
      <c r="DR101" s="2" t="s">
        <v>2509</v>
      </c>
      <c r="DS101" s="27">
        <v>1</v>
      </c>
      <c r="DT101" s="2" t="s">
        <v>2510</v>
      </c>
      <c r="DU101" s="27">
        <v>1</v>
      </c>
      <c r="DV101" s="2" t="s">
        <v>2511</v>
      </c>
      <c r="DW101" s="27">
        <v>1</v>
      </c>
      <c r="DX101" s="2" t="s">
        <v>2512</v>
      </c>
      <c r="DY101" s="27">
        <v>1</v>
      </c>
      <c r="DZ101" s="2" t="s">
        <v>2513</v>
      </c>
      <c r="EA101" s="27">
        <v>1</v>
      </c>
      <c r="EB101" s="2" t="s">
        <v>2514</v>
      </c>
      <c r="EC101" s="27">
        <v>1</v>
      </c>
      <c r="ED101" s="2" t="s">
        <v>2515</v>
      </c>
      <c r="EE101" s="27">
        <v>1</v>
      </c>
      <c r="EF101" t="s">
        <v>2516</v>
      </c>
      <c r="EG101" s="27">
        <v>1</v>
      </c>
      <c r="EH101" s="2" t="s">
        <v>2517</v>
      </c>
      <c r="EI101" s="27">
        <v>1</v>
      </c>
      <c r="EJ101" t="s">
        <v>2518</v>
      </c>
      <c r="EK101">
        <v>5</v>
      </c>
      <c r="EL101" t="s">
        <v>1798</v>
      </c>
      <c r="EM101" t="s">
        <v>2519</v>
      </c>
      <c r="EN101" s="27">
        <v>0</v>
      </c>
      <c r="EO101" t="s">
        <v>242</v>
      </c>
      <c r="EP101" t="s">
        <v>242</v>
      </c>
      <c r="ES101" t="s">
        <v>242</v>
      </c>
      <c r="ET101" t="s">
        <v>242</v>
      </c>
      <c r="EV101" s="27">
        <v>1</v>
      </c>
      <c r="EW101">
        <v>4146.4399999999996</v>
      </c>
      <c r="EY101" s="27">
        <v>1</v>
      </c>
      <c r="EZ101">
        <v>41.8</v>
      </c>
      <c r="FA101" t="s">
        <v>2520</v>
      </c>
      <c r="FB101" s="27">
        <v>0</v>
      </c>
      <c r="FC101" t="s">
        <v>242</v>
      </c>
      <c r="FE101" s="27">
        <v>0</v>
      </c>
      <c r="FF101" t="s">
        <v>242</v>
      </c>
    </row>
    <row r="102" spans="1:163" ht="15" customHeight="1" x14ac:dyDescent="0.2">
      <c r="A102">
        <v>101</v>
      </c>
      <c r="B102">
        <v>101</v>
      </c>
      <c r="C102" s="1">
        <v>44655.913194444445</v>
      </c>
      <c r="D102" s="1">
        <v>44656.795138888891</v>
      </c>
      <c r="E102">
        <v>0</v>
      </c>
      <c r="F102" t="s">
        <v>1099</v>
      </c>
      <c r="G102">
        <v>100</v>
      </c>
      <c r="H102">
        <v>76224</v>
      </c>
      <c r="I102">
        <v>1</v>
      </c>
      <c r="J102" s="1">
        <v>44656.795138888891</v>
      </c>
      <c r="K102" t="s">
        <v>2525</v>
      </c>
      <c r="L102" t="s">
        <v>242</v>
      </c>
      <c r="M102" t="s">
        <v>242</v>
      </c>
      <c r="N102" t="s">
        <v>2526</v>
      </c>
      <c r="O102" t="s">
        <v>2527</v>
      </c>
      <c r="P102">
        <v>34.064799999999998</v>
      </c>
      <c r="Q102">
        <v>-118.4414</v>
      </c>
      <c r="R102" t="s">
        <v>245</v>
      </c>
      <c r="S102" t="s">
        <v>246</v>
      </c>
      <c r="T102" t="s">
        <v>2528</v>
      </c>
      <c r="U102" t="s">
        <v>2529</v>
      </c>
      <c r="V102">
        <v>459506101</v>
      </c>
      <c r="W102">
        <v>2860</v>
      </c>
      <c r="X102" t="s">
        <v>297</v>
      </c>
      <c r="Y102" t="s">
        <v>419</v>
      </c>
      <c r="Z102">
        <v>2020</v>
      </c>
      <c r="AA102">
        <v>0.5</v>
      </c>
      <c r="AB102">
        <v>9</v>
      </c>
      <c r="AD102">
        <v>11</v>
      </c>
      <c r="AE102">
        <v>1</v>
      </c>
      <c r="AG102" t="s">
        <v>2530</v>
      </c>
      <c r="AH102" s="27">
        <v>1</v>
      </c>
      <c r="AI102">
        <v>7</v>
      </c>
      <c r="AJ102" s="27">
        <v>0</v>
      </c>
      <c r="AK102" t="s">
        <v>242</v>
      </c>
      <c r="AL102" s="27">
        <v>0</v>
      </c>
      <c r="AM102" t="s">
        <v>242</v>
      </c>
      <c r="AO102">
        <v>3</v>
      </c>
      <c r="AQ102" t="s">
        <v>2531</v>
      </c>
      <c r="AR102" s="27">
        <v>1</v>
      </c>
      <c r="AS102">
        <v>10</v>
      </c>
      <c r="AT102" s="21">
        <f t="shared" si="4"/>
        <v>90.909090909090907</v>
      </c>
      <c r="AU102">
        <v>1</v>
      </c>
      <c r="AW102" t="s">
        <v>2530</v>
      </c>
      <c r="AX102" s="27">
        <v>1</v>
      </c>
      <c r="AY102">
        <v>10</v>
      </c>
      <c r="AZ102" s="21">
        <f t="shared" si="5"/>
        <v>90.909090909090907</v>
      </c>
      <c r="BA102">
        <v>1</v>
      </c>
      <c r="BC102" t="s">
        <v>2530</v>
      </c>
      <c r="BD102" s="27">
        <v>1</v>
      </c>
      <c r="BG102">
        <v>3</v>
      </c>
      <c r="BI102" t="s">
        <v>2531</v>
      </c>
      <c r="BJ102" s="27">
        <v>1</v>
      </c>
      <c r="BK102">
        <v>3</v>
      </c>
      <c r="BM102" t="s">
        <v>2531</v>
      </c>
      <c r="BN102" s="27">
        <v>1</v>
      </c>
      <c r="BO102">
        <v>3</v>
      </c>
      <c r="BP102" s="21">
        <f t="shared" si="6"/>
        <v>27.27272727272727</v>
      </c>
      <c r="BR102">
        <v>1</v>
      </c>
      <c r="BT102" t="s">
        <v>2530</v>
      </c>
      <c r="BU102" s="27">
        <v>1</v>
      </c>
      <c r="BV102">
        <v>2</v>
      </c>
      <c r="BW102" s="21">
        <f t="shared" si="7"/>
        <v>18.181818181818183</v>
      </c>
      <c r="BX102">
        <v>1</v>
      </c>
      <c r="BY102">
        <v>1</v>
      </c>
      <c r="CA102" t="s">
        <v>2530</v>
      </c>
      <c r="CB102" s="27">
        <v>0</v>
      </c>
      <c r="CD102" t="s">
        <v>242</v>
      </c>
      <c r="CE102" t="s">
        <v>242</v>
      </c>
      <c r="CG102" s="27">
        <v>1</v>
      </c>
      <c r="CH102" s="2" t="s">
        <v>2532</v>
      </c>
      <c r="CI102">
        <v>1</v>
      </c>
      <c r="CK102" t="s">
        <v>2530</v>
      </c>
      <c r="CL102" s="27">
        <v>1</v>
      </c>
      <c r="CM102" s="27">
        <v>0</v>
      </c>
      <c r="CN102" t="s">
        <v>242</v>
      </c>
      <c r="CO102" t="s">
        <v>242</v>
      </c>
      <c r="CP102" t="s">
        <v>242</v>
      </c>
      <c r="CS102" s="27">
        <v>1</v>
      </c>
      <c r="CT102" s="2" t="s">
        <v>2533</v>
      </c>
      <c r="CU102">
        <v>1</v>
      </c>
      <c r="CW102" t="s">
        <v>2530</v>
      </c>
      <c r="CX102" s="27">
        <v>1</v>
      </c>
      <c r="CY102">
        <v>162286</v>
      </c>
      <c r="CZ102">
        <v>2</v>
      </c>
      <c r="DB102" s="27">
        <v>1</v>
      </c>
      <c r="DC102">
        <v>84986</v>
      </c>
      <c r="DD102">
        <v>2</v>
      </c>
      <c r="DE102" s="5">
        <v>113876</v>
      </c>
      <c r="DF102">
        <v>2</v>
      </c>
      <c r="DG102" t="s">
        <v>242</v>
      </c>
      <c r="DH102" t="s">
        <v>242</v>
      </c>
      <c r="DJ102" s="27">
        <v>1</v>
      </c>
      <c r="DK102">
        <v>2145326</v>
      </c>
      <c r="DL102">
        <v>2</v>
      </c>
      <c r="DN102">
        <v>1</v>
      </c>
      <c r="DP102" t="s">
        <v>2530</v>
      </c>
      <c r="DQ102" s="27">
        <v>1</v>
      </c>
      <c r="DR102" s="2" t="s">
        <v>2534</v>
      </c>
      <c r="DS102" s="27">
        <v>1</v>
      </c>
      <c r="DT102" s="2" t="s">
        <v>2535</v>
      </c>
      <c r="DU102" s="27">
        <v>1</v>
      </c>
      <c r="DV102" s="2" t="s">
        <v>2536</v>
      </c>
      <c r="DW102" s="27">
        <v>1</v>
      </c>
      <c r="DX102" s="2" t="s">
        <v>2537</v>
      </c>
      <c r="DY102" s="27">
        <v>1</v>
      </c>
      <c r="DZ102" s="2" t="s">
        <v>2538</v>
      </c>
      <c r="EA102" s="27">
        <v>1</v>
      </c>
      <c r="EB102" s="2" t="s">
        <v>2539</v>
      </c>
      <c r="EC102" s="27">
        <v>1</v>
      </c>
      <c r="ED102" s="2" t="s">
        <v>2540</v>
      </c>
      <c r="EE102" s="27">
        <v>1</v>
      </c>
      <c r="EF102" s="2" t="s">
        <v>2541</v>
      </c>
      <c r="EG102" s="27">
        <v>1</v>
      </c>
      <c r="EH102" t="s">
        <v>2542</v>
      </c>
      <c r="EI102" s="27">
        <v>1</v>
      </c>
      <c r="EJ102" s="2" t="s">
        <v>2543</v>
      </c>
      <c r="EK102">
        <v>1</v>
      </c>
      <c r="EM102" t="s">
        <v>2530</v>
      </c>
      <c r="EN102" s="27">
        <v>0</v>
      </c>
      <c r="EO102" t="s">
        <v>242</v>
      </c>
      <c r="EP102" t="s">
        <v>242</v>
      </c>
      <c r="ES102" t="s">
        <v>242</v>
      </c>
      <c r="ET102" t="s">
        <v>242</v>
      </c>
      <c r="EV102" s="27">
        <v>1</v>
      </c>
      <c r="EW102">
        <v>4678.5</v>
      </c>
      <c r="EX102" t="s">
        <v>2544</v>
      </c>
      <c r="EY102" s="27">
        <v>1</v>
      </c>
      <c r="EZ102">
        <v>17.100000000000001</v>
      </c>
      <c r="FB102" s="27">
        <v>1</v>
      </c>
      <c r="FC102">
        <v>1296</v>
      </c>
      <c r="FE102" s="27">
        <v>0</v>
      </c>
      <c r="FF102" t="s">
        <v>242</v>
      </c>
    </row>
    <row r="103" spans="1:163" ht="15" hidden="1" customHeight="1" x14ac:dyDescent="0.2">
      <c r="A103">
        <v>102</v>
      </c>
      <c r="B103">
        <v>102</v>
      </c>
      <c r="C103" s="1">
        <v>44650.584027777775</v>
      </c>
      <c r="D103" s="1">
        <v>44656.963888888888</v>
      </c>
      <c r="E103">
        <v>0</v>
      </c>
      <c r="F103" t="s">
        <v>1099</v>
      </c>
      <c r="G103">
        <v>100</v>
      </c>
      <c r="H103">
        <v>551201</v>
      </c>
      <c r="I103">
        <v>1</v>
      </c>
      <c r="J103" s="1">
        <v>44656.963888888888</v>
      </c>
      <c r="K103" t="s">
        <v>2552</v>
      </c>
      <c r="L103" t="s">
        <v>242</v>
      </c>
      <c r="M103" t="s">
        <v>242</v>
      </c>
      <c r="N103" t="s">
        <v>2553</v>
      </c>
      <c r="O103" t="s">
        <v>2554</v>
      </c>
      <c r="P103">
        <v>34.064799999999998</v>
      </c>
      <c r="Q103">
        <v>-118.4414</v>
      </c>
      <c r="R103" t="s">
        <v>245</v>
      </c>
      <c r="S103" t="s">
        <v>246</v>
      </c>
      <c r="T103" t="s">
        <v>2555</v>
      </c>
      <c r="U103" t="s">
        <v>2556</v>
      </c>
      <c r="V103">
        <v>446413106</v>
      </c>
      <c r="W103">
        <v>3730</v>
      </c>
      <c r="X103" t="s">
        <v>476</v>
      </c>
      <c r="Y103" t="s">
        <v>2504</v>
      </c>
      <c r="Z103">
        <v>2021</v>
      </c>
      <c r="AA103">
        <v>0</v>
      </c>
      <c r="AD103">
        <v>13</v>
      </c>
      <c r="AE103">
        <v>3</v>
      </c>
      <c r="AG103" t="s">
        <v>2557</v>
      </c>
      <c r="AH103" s="27">
        <v>1</v>
      </c>
      <c r="AI103">
        <v>12</v>
      </c>
      <c r="AJ103" s="27">
        <v>0</v>
      </c>
      <c r="AK103" t="s">
        <v>242</v>
      </c>
      <c r="AL103" s="27">
        <v>1</v>
      </c>
      <c r="AM103">
        <v>10</v>
      </c>
      <c r="AO103">
        <v>3</v>
      </c>
      <c r="AQ103" t="s">
        <v>2557</v>
      </c>
      <c r="AR103" s="27">
        <v>1</v>
      </c>
      <c r="AS103">
        <v>12</v>
      </c>
      <c r="AT103" s="21">
        <f t="shared" si="4"/>
        <v>92.307692307692307</v>
      </c>
      <c r="AU103">
        <v>3</v>
      </c>
      <c r="AW103" t="s">
        <v>2557</v>
      </c>
      <c r="AX103" s="27">
        <v>1</v>
      </c>
      <c r="AY103">
        <v>11</v>
      </c>
      <c r="AZ103" s="21">
        <f t="shared" si="5"/>
        <v>84.615384615384613</v>
      </c>
      <c r="BA103">
        <v>3</v>
      </c>
      <c r="BC103" t="s">
        <v>2557</v>
      </c>
      <c r="BD103" s="27">
        <v>1</v>
      </c>
      <c r="BE103">
        <v>5.6</v>
      </c>
      <c r="BF103" t="s">
        <v>2557</v>
      </c>
      <c r="BG103">
        <v>3</v>
      </c>
      <c r="BI103" t="s">
        <v>2557</v>
      </c>
      <c r="BJ103" s="27">
        <v>1</v>
      </c>
      <c r="BK103">
        <v>3</v>
      </c>
      <c r="BM103" t="s">
        <v>2557</v>
      </c>
      <c r="BN103" s="27">
        <v>1</v>
      </c>
      <c r="BO103">
        <v>4</v>
      </c>
      <c r="BP103" s="21">
        <f t="shared" si="6"/>
        <v>30.76923076923077</v>
      </c>
      <c r="BR103">
        <v>3</v>
      </c>
      <c r="BT103" t="s">
        <v>2557</v>
      </c>
      <c r="BU103" s="27">
        <v>1</v>
      </c>
      <c r="BV103">
        <v>3</v>
      </c>
      <c r="BW103" s="21">
        <f t="shared" si="7"/>
        <v>23.076923076923077</v>
      </c>
      <c r="BX103">
        <v>2</v>
      </c>
      <c r="BY103">
        <v>3</v>
      </c>
      <c r="CA103" t="s">
        <v>2557</v>
      </c>
      <c r="CB103" s="27">
        <v>0</v>
      </c>
      <c r="CD103" t="s">
        <v>242</v>
      </c>
      <c r="CE103" t="s">
        <v>242</v>
      </c>
      <c r="CG103" s="27">
        <v>0</v>
      </c>
      <c r="CI103" t="s">
        <v>242</v>
      </c>
      <c r="CL103" s="27">
        <v>0</v>
      </c>
      <c r="CM103" s="27">
        <v>0</v>
      </c>
      <c r="CN103" t="s">
        <v>242</v>
      </c>
      <c r="CO103" t="s">
        <v>242</v>
      </c>
      <c r="CP103" t="s">
        <v>242</v>
      </c>
      <c r="CS103" s="27">
        <v>1</v>
      </c>
      <c r="CT103" s="2" t="s">
        <v>2558</v>
      </c>
      <c r="CU103">
        <v>2</v>
      </c>
      <c r="CW103" t="s">
        <v>2559</v>
      </c>
      <c r="CX103" s="27">
        <v>0</v>
      </c>
      <c r="CY103" t="s">
        <v>242</v>
      </c>
      <c r="CZ103" t="s">
        <v>242</v>
      </c>
      <c r="DB103" s="27">
        <v>0</v>
      </c>
      <c r="DC103" t="s">
        <v>242</v>
      </c>
      <c r="DD103" t="s">
        <v>242</v>
      </c>
      <c r="DF103" t="s">
        <v>242</v>
      </c>
      <c r="DG103" t="s">
        <v>242</v>
      </c>
      <c r="DH103" t="s">
        <v>242</v>
      </c>
      <c r="DJ103" s="27">
        <v>0</v>
      </c>
      <c r="DK103" t="s">
        <v>242</v>
      </c>
      <c r="DL103" t="s">
        <v>242</v>
      </c>
      <c r="DN103" t="s">
        <v>242</v>
      </c>
      <c r="DQ103" s="27">
        <v>0</v>
      </c>
      <c r="DS103" s="27">
        <v>0</v>
      </c>
      <c r="DU103" s="27">
        <v>0</v>
      </c>
      <c r="DW103" s="27">
        <v>0</v>
      </c>
      <c r="DY103" s="27">
        <v>0</v>
      </c>
      <c r="EA103" s="27">
        <v>0</v>
      </c>
      <c r="EC103" s="27">
        <v>0</v>
      </c>
      <c r="EE103" s="27">
        <v>0</v>
      </c>
      <c r="EG103" s="27">
        <v>0</v>
      </c>
      <c r="EI103" s="27">
        <v>0</v>
      </c>
      <c r="EK103" t="s">
        <v>242</v>
      </c>
      <c r="EN103" s="27">
        <v>0</v>
      </c>
      <c r="EO103" t="s">
        <v>242</v>
      </c>
      <c r="EP103" t="s">
        <v>242</v>
      </c>
      <c r="ES103" t="s">
        <v>242</v>
      </c>
      <c r="ET103" t="s">
        <v>242</v>
      </c>
      <c r="EV103" s="27">
        <v>0</v>
      </c>
      <c r="EW103" t="s">
        <v>242</v>
      </c>
      <c r="EY103" s="27">
        <v>0</v>
      </c>
      <c r="EZ103" t="s">
        <v>242</v>
      </c>
      <c r="FB103" s="27">
        <v>0</v>
      </c>
      <c r="FC103" t="s">
        <v>242</v>
      </c>
      <c r="FE103" s="27">
        <v>0</v>
      </c>
      <c r="FF103" t="s">
        <v>242</v>
      </c>
    </row>
    <row r="104" spans="1:163" ht="15" customHeight="1" x14ac:dyDescent="0.2">
      <c r="A104">
        <v>103</v>
      </c>
      <c r="B104">
        <v>103</v>
      </c>
      <c r="C104" s="1">
        <v>44656.804166666669</v>
      </c>
      <c r="D104" s="1">
        <v>44656.992361111108</v>
      </c>
      <c r="E104">
        <v>0</v>
      </c>
      <c r="F104" t="s">
        <v>1099</v>
      </c>
      <c r="G104">
        <v>100</v>
      </c>
      <c r="H104">
        <v>16253</v>
      </c>
      <c r="I104">
        <v>1</v>
      </c>
      <c r="J104" s="1">
        <v>44656.992361111108</v>
      </c>
      <c r="K104" t="s">
        <v>2564</v>
      </c>
      <c r="L104" t="s">
        <v>242</v>
      </c>
      <c r="M104" t="s">
        <v>242</v>
      </c>
      <c r="N104" t="s">
        <v>2565</v>
      </c>
      <c r="O104" t="s">
        <v>2566</v>
      </c>
      <c r="P104">
        <v>34.064799999999998</v>
      </c>
      <c r="Q104">
        <v>-118.4414</v>
      </c>
      <c r="R104" t="s">
        <v>245</v>
      </c>
      <c r="S104" t="s">
        <v>246</v>
      </c>
      <c r="T104" t="s">
        <v>2567</v>
      </c>
      <c r="U104" t="s">
        <v>2568</v>
      </c>
      <c r="V104" t="s">
        <v>2569</v>
      </c>
      <c r="W104">
        <v>8731</v>
      </c>
      <c r="X104" t="s">
        <v>350</v>
      </c>
      <c r="Y104" t="s">
        <v>2570</v>
      </c>
      <c r="Z104">
        <v>2020</v>
      </c>
      <c r="AA104">
        <v>0</v>
      </c>
      <c r="AD104">
        <v>8</v>
      </c>
      <c r="AE104">
        <v>1</v>
      </c>
      <c r="AG104" t="s">
        <v>2571</v>
      </c>
      <c r="AH104" s="27">
        <v>1</v>
      </c>
      <c r="AI104">
        <v>5</v>
      </c>
      <c r="AJ104" s="27">
        <v>0</v>
      </c>
      <c r="AK104" t="s">
        <v>242</v>
      </c>
      <c r="AL104" s="27">
        <v>0</v>
      </c>
      <c r="AM104" t="s">
        <v>242</v>
      </c>
      <c r="AO104">
        <v>1</v>
      </c>
      <c r="AQ104" t="s">
        <v>2571</v>
      </c>
      <c r="AR104" s="27">
        <v>1</v>
      </c>
      <c r="AS104">
        <v>7</v>
      </c>
      <c r="AT104" s="21">
        <f t="shared" si="4"/>
        <v>87.5</v>
      </c>
      <c r="AU104">
        <v>1</v>
      </c>
      <c r="AW104" t="s">
        <v>2571</v>
      </c>
      <c r="AX104" s="27">
        <v>1</v>
      </c>
      <c r="AY104">
        <v>7</v>
      </c>
      <c r="AZ104" s="21">
        <f t="shared" si="5"/>
        <v>87.5</v>
      </c>
      <c r="BA104">
        <v>1</v>
      </c>
      <c r="BC104" t="s">
        <v>2571</v>
      </c>
      <c r="BD104" s="27">
        <v>1</v>
      </c>
      <c r="BE104">
        <v>7.1</v>
      </c>
      <c r="BG104">
        <v>1</v>
      </c>
      <c r="BI104" t="s">
        <v>2571</v>
      </c>
      <c r="BJ104" s="27">
        <v>1</v>
      </c>
      <c r="BK104">
        <v>3</v>
      </c>
      <c r="BM104" t="s">
        <v>2572</v>
      </c>
      <c r="BN104" s="27">
        <v>1</v>
      </c>
      <c r="BO104">
        <v>3</v>
      </c>
      <c r="BP104" s="21">
        <f t="shared" si="6"/>
        <v>37.5</v>
      </c>
      <c r="BR104">
        <v>1</v>
      </c>
      <c r="BT104" t="s">
        <v>2571</v>
      </c>
      <c r="BU104" s="27">
        <v>1</v>
      </c>
      <c r="BV104">
        <v>5</v>
      </c>
      <c r="BW104" s="21">
        <f t="shared" si="7"/>
        <v>62.5</v>
      </c>
      <c r="BX104">
        <v>2</v>
      </c>
      <c r="BY104">
        <v>1</v>
      </c>
      <c r="CA104" t="s">
        <v>2571</v>
      </c>
      <c r="CB104" s="27">
        <v>0</v>
      </c>
      <c r="CD104" t="s">
        <v>242</v>
      </c>
      <c r="CE104" t="s">
        <v>242</v>
      </c>
      <c r="CG104" s="27">
        <v>0</v>
      </c>
      <c r="CI104" t="s">
        <v>242</v>
      </c>
      <c r="CL104" s="27">
        <v>0</v>
      </c>
      <c r="CM104" s="27">
        <v>0</v>
      </c>
      <c r="CN104" t="s">
        <v>242</v>
      </c>
      <c r="CO104" t="s">
        <v>242</v>
      </c>
      <c r="CP104" t="s">
        <v>242</v>
      </c>
      <c r="CS104" s="27">
        <v>1</v>
      </c>
      <c r="CT104" s="2" t="s">
        <v>2573</v>
      </c>
      <c r="CU104">
        <v>1</v>
      </c>
      <c r="CW104" t="s">
        <v>2571</v>
      </c>
      <c r="CX104" s="27">
        <v>1</v>
      </c>
      <c r="CY104">
        <v>768</v>
      </c>
      <c r="CZ104">
        <v>2</v>
      </c>
      <c r="DB104" s="27">
        <v>1</v>
      </c>
      <c r="DC104" t="s">
        <v>242</v>
      </c>
      <c r="DD104" t="s">
        <v>242</v>
      </c>
      <c r="DE104" s="5">
        <v>7080</v>
      </c>
      <c r="DF104">
        <v>2</v>
      </c>
      <c r="DG104" t="s">
        <v>242</v>
      </c>
      <c r="DH104" t="s">
        <v>242</v>
      </c>
      <c r="DJ104" s="27">
        <v>1</v>
      </c>
      <c r="DK104">
        <v>819</v>
      </c>
      <c r="DL104">
        <v>2</v>
      </c>
      <c r="DN104">
        <v>1</v>
      </c>
      <c r="DP104" t="s">
        <v>2571</v>
      </c>
      <c r="DQ104" s="27">
        <v>0</v>
      </c>
      <c r="DS104" s="27">
        <v>0</v>
      </c>
      <c r="DU104" s="27">
        <v>0</v>
      </c>
      <c r="DW104" s="27">
        <v>1</v>
      </c>
      <c r="DX104" s="2" t="s">
        <v>2574</v>
      </c>
      <c r="DY104" s="27">
        <v>0</v>
      </c>
      <c r="EA104" s="27">
        <v>0</v>
      </c>
      <c r="EC104" s="27">
        <v>0</v>
      </c>
      <c r="EE104" s="27">
        <v>0</v>
      </c>
      <c r="EG104" s="27">
        <v>0</v>
      </c>
      <c r="EI104" s="27">
        <v>1</v>
      </c>
      <c r="EJ104" s="2" t="s">
        <v>2575</v>
      </c>
      <c r="EK104">
        <v>1</v>
      </c>
      <c r="EM104" t="s">
        <v>2571</v>
      </c>
      <c r="EN104" s="27">
        <v>0</v>
      </c>
      <c r="EO104" t="s">
        <v>242</v>
      </c>
      <c r="EP104" t="s">
        <v>242</v>
      </c>
      <c r="ES104" t="s">
        <v>242</v>
      </c>
      <c r="ET104" t="s">
        <v>242</v>
      </c>
      <c r="EV104" s="27">
        <v>0</v>
      </c>
      <c r="EW104" t="s">
        <v>242</v>
      </c>
      <c r="EY104" s="27">
        <v>0</v>
      </c>
      <c r="EZ104" t="s">
        <v>242</v>
      </c>
      <c r="FB104" s="27">
        <v>1</v>
      </c>
      <c r="FC104">
        <v>53</v>
      </c>
      <c r="FE104" s="27">
        <v>0</v>
      </c>
      <c r="FF104" t="s">
        <v>242</v>
      </c>
    </row>
    <row r="105" spans="1:163" ht="15" customHeight="1" x14ac:dyDescent="0.2">
      <c r="A105">
        <v>104</v>
      </c>
      <c r="B105">
        <v>104</v>
      </c>
      <c r="C105" s="1">
        <v>44657.829861111109</v>
      </c>
      <c r="D105" s="1">
        <v>44658.729166666664</v>
      </c>
      <c r="E105">
        <v>0</v>
      </c>
      <c r="F105" t="s">
        <v>1099</v>
      </c>
      <c r="G105">
        <v>100</v>
      </c>
      <c r="H105">
        <v>77724</v>
      </c>
      <c r="I105">
        <v>1</v>
      </c>
      <c r="J105" s="1">
        <v>44658.729166666664</v>
      </c>
      <c r="K105" t="s">
        <v>2579</v>
      </c>
      <c r="L105" t="s">
        <v>242</v>
      </c>
      <c r="M105" t="s">
        <v>242</v>
      </c>
      <c r="N105" t="s">
        <v>2580</v>
      </c>
      <c r="O105" t="s">
        <v>2581</v>
      </c>
      <c r="P105">
        <v>34.064799999999998</v>
      </c>
      <c r="Q105">
        <v>-118.4414</v>
      </c>
      <c r="R105" t="s">
        <v>245</v>
      </c>
      <c r="S105" t="s">
        <v>246</v>
      </c>
      <c r="T105" t="s">
        <v>2582</v>
      </c>
      <c r="U105" t="s">
        <v>2583</v>
      </c>
      <c r="V105">
        <v>460690100</v>
      </c>
      <c r="W105">
        <v>7311</v>
      </c>
      <c r="X105" t="s">
        <v>1487</v>
      </c>
      <c r="Y105" t="s">
        <v>2584</v>
      </c>
      <c r="Z105">
        <v>2020</v>
      </c>
      <c r="AA105">
        <v>0</v>
      </c>
      <c r="AD105">
        <v>11</v>
      </c>
      <c r="AE105">
        <v>3</v>
      </c>
      <c r="AG105" t="s">
        <v>2585</v>
      </c>
      <c r="AH105" s="27">
        <v>1</v>
      </c>
      <c r="AI105">
        <v>5</v>
      </c>
      <c r="AJ105" s="27">
        <v>0</v>
      </c>
      <c r="AK105" t="s">
        <v>242</v>
      </c>
      <c r="AL105" s="27">
        <v>1</v>
      </c>
      <c r="AM105">
        <v>1</v>
      </c>
      <c r="AO105">
        <v>3</v>
      </c>
      <c r="AQ105" t="s">
        <v>2585</v>
      </c>
      <c r="AR105" s="27">
        <v>1</v>
      </c>
      <c r="AS105">
        <v>10</v>
      </c>
      <c r="AT105" s="21">
        <f t="shared" si="4"/>
        <v>90.909090909090907</v>
      </c>
      <c r="AU105">
        <v>3</v>
      </c>
      <c r="AW105" t="s">
        <v>2585</v>
      </c>
      <c r="AX105" s="27">
        <v>1</v>
      </c>
      <c r="AY105">
        <v>10</v>
      </c>
      <c r="AZ105" s="21">
        <f t="shared" si="5"/>
        <v>90.909090909090907</v>
      </c>
      <c r="BA105">
        <v>3</v>
      </c>
      <c r="BC105" t="s">
        <v>2585</v>
      </c>
      <c r="BD105" s="27">
        <v>1</v>
      </c>
      <c r="BG105">
        <v>3</v>
      </c>
      <c r="BI105" t="s">
        <v>2585</v>
      </c>
      <c r="BJ105" s="27">
        <v>1</v>
      </c>
      <c r="BK105">
        <v>3</v>
      </c>
      <c r="BM105" t="s">
        <v>2585</v>
      </c>
      <c r="BN105" s="27">
        <v>1</v>
      </c>
      <c r="BO105">
        <v>3</v>
      </c>
      <c r="BP105" s="21">
        <f t="shared" si="6"/>
        <v>27.27272727272727</v>
      </c>
      <c r="BR105">
        <v>3</v>
      </c>
      <c r="BT105" t="s">
        <v>2585</v>
      </c>
      <c r="BU105" s="27">
        <v>0</v>
      </c>
      <c r="BV105" s="24" t="s">
        <v>242</v>
      </c>
      <c r="BW105" s="21" t="s">
        <v>242</v>
      </c>
      <c r="BX105" t="s">
        <v>242</v>
      </c>
      <c r="BY105" t="s">
        <v>242</v>
      </c>
      <c r="CB105" s="27">
        <v>0</v>
      </c>
      <c r="CD105" t="s">
        <v>242</v>
      </c>
      <c r="CE105" t="s">
        <v>242</v>
      </c>
      <c r="CG105" s="27">
        <v>1</v>
      </c>
      <c r="CH105" s="2" t="s">
        <v>2586</v>
      </c>
      <c r="CI105">
        <v>1</v>
      </c>
      <c r="CK105" t="s">
        <v>2587</v>
      </c>
      <c r="CL105" s="27">
        <v>0</v>
      </c>
      <c r="CM105" s="27">
        <v>0.5</v>
      </c>
      <c r="CN105">
        <v>100</v>
      </c>
      <c r="CO105">
        <v>99</v>
      </c>
      <c r="CP105" t="s">
        <v>242</v>
      </c>
      <c r="CS105" s="27">
        <v>1</v>
      </c>
      <c r="CT105" t="s">
        <v>2588</v>
      </c>
      <c r="CU105">
        <v>1</v>
      </c>
      <c r="CW105" t="s">
        <v>2587</v>
      </c>
      <c r="CX105" s="27">
        <v>1</v>
      </c>
      <c r="CY105">
        <v>7315.69</v>
      </c>
      <c r="CZ105">
        <v>2</v>
      </c>
      <c r="DB105" s="27">
        <v>1</v>
      </c>
      <c r="DC105" t="s">
        <v>242</v>
      </c>
      <c r="DD105" t="s">
        <v>242</v>
      </c>
      <c r="DF105" t="s">
        <v>242</v>
      </c>
      <c r="DG105">
        <v>85205.06</v>
      </c>
      <c r="DH105">
        <v>2</v>
      </c>
      <c r="DJ105" s="27">
        <v>1</v>
      </c>
      <c r="DK105">
        <v>112964</v>
      </c>
      <c r="DL105">
        <v>2</v>
      </c>
      <c r="DN105">
        <v>1</v>
      </c>
      <c r="DP105" t="s">
        <v>2587</v>
      </c>
      <c r="DQ105" s="27">
        <v>1</v>
      </c>
      <c r="DR105" t="s">
        <v>2589</v>
      </c>
      <c r="DS105" s="27">
        <v>1</v>
      </c>
      <c r="DT105" s="2" t="s">
        <v>2590</v>
      </c>
      <c r="DU105" s="27">
        <v>1</v>
      </c>
      <c r="DV105" s="2" t="s">
        <v>2591</v>
      </c>
      <c r="DW105" s="27">
        <v>1</v>
      </c>
      <c r="DX105" s="2" t="s">
        <v>2592</v>
      </c>
      <c r="DY105" s="27">
        <v>1</v>
      </c>
      <c r="DZ105" s="2" t="s">
        <v>2593</v>
      </c>
      <c r="EA105" s="27">
        <v>1</v>
      </c>
      <c r="EB105" s="2" t="s">
        <v>2594</v>
      </c>
      <c r="EC105" s="27">
        <v>1</v>
      </c>
      <c r="ED105" t="s">
        <v>2595</v>
      </c>
      <c r="EE105" s="27">
        <v>1</v>
      </c>
      <c r="EF105" s="2" t="s">
        <v>2596</v>
      </c>
      <c r="EG105" s="27">
        <v>1</v>
      </c>
      <c r="EH105" t="s">
        <v>2597</v>
      </c>
      <c r="EI105" s="27">
        <v>1</v>
      </c>
      <c r="EJ105" s="2" t="s">
        <v>2598</v>
      </c>
      <c r="EK105">
        <v>1</v>
      </c>
      <c r="EM105" t="s">
        <v>2599</v>
      </c>
      <c r="EN105" s="27">
        <v>0</v>
      </c>
      <c r="EO105" t="s">
        <v>242</v>
      </c>
      <c r="EP105" t="s">
        <v>242</v>
      </c>
      <c r="ES105" t="s">
        <v>242</v>
      </c>
      <c r="ET105" t="s">
        <v>242</v>
      </c>
      <c r="EV105" s="27">
        <v>0</v>
      </c>
      <c r="EW105" t="s">
        <v>242</v>
      </c>
      <c r="EY105" s="27">
        <v>0</v>
      </c>
      <c r="EZ105" t="s">
        <v>242</v>
      </c>
      <c r="FB105" s="27">
        <v>0</v>
      </c>
      <c r="FC105" t="s">
        <v>242</v>
      </c>
      <c r="FE105" s="27">
        <v>0</v>
      </c>
      <c r="FF105" t="s">
        <v>242</v>
      </c>
    </row>
    <row r="106" spans="1:163" ht="15" customHeight="1" x14ac:dyDescent="0.2">
      <c r="A106">
        <v>105</v>
      </c>
      <c r="B106">
        <v>105</v>
      </c>
      <c r="C106" s="1">
        <v>44654.849305555559</v>
      </c>
      <c r="D106" s="1">
        <v>44661.704861111109</v>
      </c>
      <c r="E106">
        <v>0</v>
      </c>
      <c r="F106" t="s">
        <v>2605</v>
      </c>
      <c r="G106">
        <v>100</v>
      </c>
      <c r="H106">
        <v>592306</v>
      </c>
      <c r="I106">
        <v>1</v>
      </c>
      <c r="J106" s="1">
        <v>44661.704861111109</v>
      </c>
      <c r="K106" t="s">
        <v>2606</v>
      </c>
      <c r="L106" t="s">
        <v>242</v>
      </c>
      <c r="M106" t="s">
        <v>242</v>
      </c>
      <c r="N106" t="s">
        <v>2607</v>
      </c>
      <c r="O106" t="s">
        <v>2608</v>
      </c>
      <c r="P106">
        <v>34.037994380000001</v>
      </c>
      <c r="Q106">
        <v>-118.4543991</v>
      </c>
      <c r="R106" t="s">
        <v>245</v>
      </c>
      <c r="S106" t="s">
        <v>246</v>
      </c>
      <c r="T106" t="s">
        <v>2609</v>
      </c>
      <c r="U106" t="s">
        <v>2610</v>
      </c>
      <c r="V106" t="s">
        <v>2611</v>
      </c>
      <c r="W106">
        <v>4953</v>
      </c>
      <c r="X106" t="s">
        <v>476</v>
      </c>
      <c r="Y106" t="s">
        <v>964</v>
      </c>
      <c r="Z106">
        <v>2020</v>
      </c>
      <c r="AA106">
        <v>0.5</v>
      </c>
      <c r="AD106">
        <v>8</v>
      </c>
      <c r="AE106">
        <v>2</v>
      </c>
      <c r="AG106" t="s">
        <v>2612</v>
      </c>
      <c r="AH106" s="27">
        <v>0</v>
      </c>
      <c r="AI106" t="s">
        <v>242</v>
      </c>
      <c r="AJ106" s="27">
        <v>0</v>
      </c>
      <c r="AK106" t="s">
        <v>242</v>
      </c>
      <c r="AL106" s="27">
        <v>0</v>
      </c>
      <c r="AM106" t="s">
        <v>242</v>
      </c>
      <c r="AO106" t="s">
        <v>242</v>
      </c>
      <c r="AR106" s="27">
        <v>1</v>
      </c>
      <c r="AS106">
        <v>1</v>
      </c>
      <c r="AT106" s="21">
        <f t="shared" si="4"/>
        <v>12.5</v>
      </c>
      <c r="AU106">
        <v>5</v>
      </c>
      <c r="AV106" t="s">
        <v>2613</v>
      </c>
      <c r="AW106" t="s">
        <v>2614</v>
      </c>
      <c r="AX106" s="27">
        <v>1</v>
      </c>
      <c r="AY106">
        <v>7</v>
      </c>
      <c r="AZ106" s="21">
        <f t="shared" si="5"/>
        <v>87.5</v>
      </c>
      <c r="BA106">
        <v>5</v>
      </c>
      <c r="BB106" t="s">
        <v>2613</v>
      </c>
      <c r="BC106" t="s">
        <v>2614</v>
      </c>
      <c r="BD106" s="27">
        <v>1</v>
      </c>
      <c r="BE106">
        <v>6</v>
      </c>
      <c r="BG106">
        <v>3</v>
      </c>
      <c r="BI106" t="s">
        <v>2614</v>
      </c>
      <c r="BJ106" s="27">
        <v>1</v>
      </c>
      <c r="BK106">
        <v>5</v>
      </c>
      <c r="BL106" t="s">
        <v>2613</v>
      </c>
      <c r="BM106" t="s">
        <v>2614</v>
      </c>
      <c r="BN106" s="27">
        <v>1</v>
      </c>
      <c r="BO106">
        <v>3</v>
      </c>
      <c r="BP106" s="21">
        <f t="shared" si="6"/>
        <v>37.5</v>
      </c>
      <c r="BR106">
        <v>5</v>
      </c>
      <c r="BS106" t="s">
        <v>2613</v>
      </c>
      <c r="BT106" t="s">
        <v>2614</v>
      </c>
      <c r="BU106" s="27">
        <v>0</v>
      </c>
      <c r="BV106" s="24" t="s">
        <v>242</v>
      </c>
      <c r="BW106" s="21" t="s">
        <v>242</v>
      </c>
      <c r="BX106" t="s">
        <v>242</v>
      </c>
      <c r="BY106" t="s">
        <v>242</v>
      </c>
      <c r="CB106" s="27">
        <v>0</v>
      </c>
      <c r="CD106" t="s">
        <v>242</v>
      </c>
      <c r="CE106" t="s">
        <v>242</v>
      </c>
      <c r="CG106" s="27">
        <v>0</v>
      </c>
      <c r="CI106" t="s">
        <v>242</v>
      </c>
      <c r="CL106" s="27">
        <v>0</v>
      </c>
      <c r="CM106" s="27">
        <v>0</v>
      </c>
      <c r="CN106" t="s">
        <v>242</v>
      </c>
      <c r="CO106" t="s">
        <v>242</v>
      </c>
      <c r="CP106" t="s">
        <v>242</v>
      </c>
      <c r="CS106" s="27">
        <v>0</v>
      </c>
      <c r="CU106" t="s">
        <v>242</v>
      </c>
      <c r="CX106" s="27">
        <v>1</v>
      </c>
      <c r="CY106">
        <v>15624632</v>
      </c>
      <c r="CZ106">
        <v>2</v>
      </c>
      <c r="DB106" s="27">
        <v>1</v>
      </c>
      <c r="DC106" t="s">
        <v>242</v>
      </c>
      <c r="DD106" t="s">
        <v>242</v>
      </c>
      <c r="DE106" s="5">
        <v>238341</v>
      </c>
      <c r="DF106">
        <v>2</v>
      </c>
      <c r="DG106" t="s">
        <v>242</v>
      </c>
      <c r="DH106" t="s">
        <v>242</v>
      </c>
      <c r="DJ106" s="27">
        <v>1</v>
      </c>
      <c r="DK106">
        <v>3211665</v>
      </c>
      <c r="DL106">
        <v>2</v>
      </c>
      <c r="DN106">
        <v>4</v>
      </c>
      <c r="DP106" t="s">
        <v>2615</v>
      </c>
      <c r="DQ106" s="27">
        <v>1</v>
      </c>
      <c r="DR106" t="s">
        <v>2616</v>
      </c>
      <c r="DS106" s="27">
        <v>1</v>
      </c>
      <c r="DT106" t="s">
        <v>2617</v>
      </c>
      <c r="DU106" s="27">
        <v>1</v>
      </c>
      <c r="DV106" t="s">
        <v>2618</v>
      </c>
      <c r="DW106" s="27">
        <v>1</v>
      </c>
      <c r="DX106" s="2" t="s">
        <v>2619</v>
      </c>
      <c r="DY106" s="27">
        <v>1</v>
      </c>
      <c r="DZ106" s="2" t="s">
        <v>2620</v>
      </c>
      <c r="EA106" s="27">
        <v>1</v>
      </c>
      <c r="EB106" t="s">
        <v>2621</v>
      </c>
      <c r="EC106" s="27">
        <v>1</v>
      </c>
      <c r="ED106" s="2" t="s">
        <v>2622</v>
      </c>
      <c r="EE106" s="27">
        <v>1</v>
      </c>
      <c r="EF106" s="2" t="s">
        <v>2623</v>
      </c>
      <c r="EG106" s="27">
        <v>0</v>
      </c>
      <c r="EI106" s="27">
        <v>1</v>
      </c>
      <c r="EJ106" s="2" t="s">
        <v>2624</v>
      </c>
      <c r="EK106">
        <v>1</v>
      </c>
      <c r="EM106" t="s">
        <v>2615</v>
      </c>
      <c r="EN106" s="27">
        <v>0</v>
      </c>
      <c r="EO106" t="s">
        <v>242</v>
      </c>
      <c r="EP106" t="s">
        <v>242</v>
      </c>
      <c r="ES106" t="s">
        <v>242</v>
      </c>
      <c r="ET106" t="s">
        <v>242</v>
      </c>
      <c r="EV106" s="27">
        <v>1</v>
      </c>
      <c r="EW106">
        <v>3528</v>
      </c>
      <c r="EY106" s="27">
        <v>1</v>
      </c>
      <c r="EZ106">
        <v>33.96</v>
      </c>
      <c r="FB106" s="27">
        <v>1</v>
      </c>
      <c r="FC106">
        <v>576.83000000000004</v>
      </c>
      <c r="FE106" s="27">
        <v>0</v>
      </c>
      <c r="FF106" t="s">
        <v>242</v>
      </c>
    </row>
    <row r="107" spans="1:163" ht="15" customHeight="1" x14ac:dyDescent="0.2">
      <c r="A107">
        <v>106</v>
      </c>
      <c r="B107">
        <v>106</v>
      </c>
      <c r="C107" s="1">
        <v>44658.8</v>
      </c>
      <c r="D107" s="1">
        <v>44662.5625</v>
      </c>
      <c r="E107">
        <v>0</v>
      </c>
      <c r="F107" t="s">
        <v>1099</v>
      </c>
      <c r="G107">
        <v>100</v>
      </c>
      <c r="H107">
        <v>325102</v>
      </c>
      <c r="I107">
        <v>1</v>
      </c>
      <c r="J107" s="1">
        <v>44662.5625</v>
      </c>
      <c r="K107" t="s">
        <v>2630</v>
      </c>
      <c r="L107" t="s">
        <v>242</v>
      </c>
      <c r="M107" t="s">
        <v>242</v>
      </c>
      <c r="N107" t="s">
        <v>2631</v>
      </c>
      <c r="O107" t="s">
        <v>2632</v>
      </c>
      <c r="P107">
        <v>34.064804080000002</v>
      </c>
      <c r="Q107">
        <v>-118.4413986</v>
      </c>
      <c r="R107" t="s">
        <v>245</v>
      </c>
      <c r="S107" t="s">
        <v>246</v>
      </c>
      <c r="T107" t="s">
        <v>2633</v>
      </c>
      <c r="U107" t="s">
        <v>2634</v>
      </c>
      <c r="V107" t="s">
        <v>2635</v>
      </c>
      <c r="W107">
        <v>3674</v>
      </c>
      <c r="X107" t="s">
        <v>297</v>
      </c>
      <c r="Y107" t="s">
        <v>2636</v>
      </c>
      <c r="Z107">
        <v>2021</v>
      </c>
      <c r="AA107">
        <v>0</v>
      </c>
      <c r="AD107">
        <v>9</v>
      </c>
      <c r="AE107">
        <v>3</v>
      </c>
      <c r="AG107" t="s">
        <v>2637</v>
      </c>
      <c r="AH107" s="27">
        <v>1</v>
      </c>
      <c r="AI107">
        <v>9</v>
      </c>
      <c r="AJ107" s="27">
        <v>0</v>
      </c>
      <c r="AK107" t="s">
        <v>242</v>
      </c>
      <c r="AL107" s="27">
        <v>0</v>
      </c>
      <c r="AM107" t="s">
        <v>242</v>
      </c>
      <c r="AO107">
        <v>3</v>
      </c>
      <c r="AQ107" t="s">
        <v>2637</v>
      </c>
      <c r="AR107" s="27">
        <v>1</v>
      </c>
      <c r="AS107">
        <v>7</v>
      </c>
      <c r="AT107" s="21">
        <f t="shared" si="4"/>
        <v>77.777777777777786</v>
      </c>
      <c r="AU107">
        <v>3</v>
      </c>
      <c r="AW107" t="s">
        <v>2637</v>
      </c>
      <c r="AX107" s="27">
        <v>1</v>
      </c>
      <c r="AY107">
        <v>6</v>
      </c>
      <c r="AZ107" s="21">
        <f t="shared" si="5"/>
        <v>66.666666666666657</v>
      </c>
      <c r="BA107">
        <v>3</v>
      </c>
      <c r="BC107" t="s">
        <v>2637</v>
      </c>
      <c r="BD107" s="27">
        <v>1</v>
      </c>
      <c r="BE107">
        <v>10</v>
      </c>
      <c r="BG107">
        <v>3</v>
      </c>
      <c r="BI107" t="s">
        <v>2637</v>
      </c>
      <c r="BJ107" s="27">
        <v>1</v>
      </c>
      <c r="BK107">
        <v>3</v>
      </c>
      <c r="BM107" t="s">
        <v>2637</v>
      </c>
      <c r="BN107" s="27">
        <v>1</v>
      </c>
      <c r="BO107">
        <v>2</v>
      </c>
      <c r="BP107" s="21">
        <f t="shared" si="6"/>
        <v>22.222222222222221</v>
      </c>
      <c r="BR107">
        <v>3</v>
      </c>
      <c r="BT107" t="s">
        <v>2637</v>
      </c>
      <c r="BU107" s="27">
        <v>1</v>
      </c>
      <c r="BV107">
        <v>2</v>
      </c>
      <c r="BW107" s="21">
        <f t="shared" si="7"/>
        <v>22.222222222222221</v>
      </c>
      <c r="BX107">
        <v>2</v>
      </c>
      <c r="BY107">
        <v>3</v>
      </c>
      <c r="CA107" t="s">
        <v>2637</v>
      </c>
      <c r="CB107" s="27">
        <v>0</v>
      </c>
      <c r="CD107" t="s">
        <v>242</v>
      </c>
      <c r="CE107" t="s">
        <v>242</v>
      </c>
      <c r="CG107" s="27">
        <v>1</v>
      </c>
      <c r="CH107" s="2" t="s">
        <v>2638</v>
      </c>
      <c r="CI107">
        <v>1</v>
      </c>
      <c r="CK107" t="s">
        <v>2639</v>
      </c>
      <c r="CL107" s="27">
        <v>0</v>
      </c>
      <c r="CM107" s="27">
        <v>0</v>
      </c>
      <c r="CN107" t="s">
        <v>242</v>
      </c>
      <c r="CO107" t="s">
        <v>242</v>
      </c>
      <c r="CP107" t="s">
        <v>242</v>
      </c>
      <c r="CS107" s="27">
        <v>0.5</v>
      </c>
      <c r="CT107" t="s">
        <v>2640</v>
      </c>
      <c r="CU107">
        <v>1</v>
      </c>
      <c r="CW107" t="s">
        <v>2639</v>
      </c>
      <c r="CX107" s="27">
        <v>1</v>
      </c>
      <c r="CY107">
        <v>16302</v>
      </c>
      <c r="CZ107">
        <v>2</v>
      </c>
      <c r="DB107" s="27">
        <v>1</v>
      </c>
      <c r="DC107" t="s">
        <v>242</v>
      </c>
      <c r="DD107" t="s">
        <v>242</v>
      </c>
      <c r="DF107" t="s">
        <v>242</v>
      </c>
      <c r="DG107">
        <v>52714</v>
      </c>
      <c r="DH107">
        <v>2</v>
      </c>
      <c r="DJ107" s="27">
        <v>0</v>
      </c>
      <c r="DK107" t="s">
        <v>242</v>
      </c>
      <c r="DL107" t="s">
        <v>242</v>
      </c>
      <c r="DN107">
        <v>1</v>
      </c>
      <c r="DP107" t="s">
        <v>2639</v>
      </c>
      <c r="DQ107" s="27">
        <v>0</v>
      </c>
      <c r="DS107" s="27">
        <v>1</v>
      </c>
      <c r="DT107" t="s">
        <v>2641</v>
      </c>
      <c r="DU107" s="27">
        <v>0.5</v>
      </c>
      <c r="DV107" t="s">
        <v>2642</v>
      </c>
      <c r="DW107" s="27">
        <v>1</v>
      </c>
      <c r="DX107" s="2" t="s">
        <v>2643</v>
      </c>
      <c r="DY107" s="27">
        <v>0</v>
      </c>
      <c r="EA107" s="27">
        <v>0</v>
      </c>
      <c r="EC107" s="27">
        <v>0</v>
      </c>
      <c r="EE107" s="27">
        <v>0</v>
      </c>
      <c r="EG107" s="27">
        <v>1</v>
      </c>
      <c r="EH107" t="s">
        <v>2454</v>
      </c>
      <c r="EI107" s="27">
        <v>1</v>
      </c>
      <c r="EJ107" t="s">
        <v>2644</v>
      </c>
      <c r="EK107">
        <v>1</v>
      </c>
      <c r="EM107" t="s">
        <v>2639</v>
      </c>
      <c r="EN107" s="27">
        <v>1</v>
      </c>
      <c r="EO107">
        <v>0</v>
      </c>
      <c r="EP107">
        <v>0</v>
      </c>
      <c r="ES107">
        <v>1</v>
      </c>
      <c r="ET107" t="s">
        <v>242</v>
      </c>
      <c r="EU107" t="s">
        <v>2639</v>
      </c>
      <c r="EV107" s="27">
        <v>1</v>
      </c>
      <c r="EW107">
        <v>180.30600000000001</v>
      </c>
      <c r="EX107">
        <v>180306</v>
      </c>
      <c r="EY107" s="27">
        <v>1</v>
      </c>
      <c r="EZ107">
        <v>1.81</v>
      </c>
      <c r="FB107" s="27">
        <v>0</v>
      </c>
      <c r="FC107" t="s">
        <v>242</v>
      </c>
      <c r="FE107" s="27">
        <v>0</v>
      </c>
      <c r="FF107" t="s">
        <v>242</v>
      </c>
    </row>
    <row r="108" spans="1:163" ht="15" customHeight="1" x14ac:dyDescent="0.2">
      <c r="A108">
        <v>107</v>
      </c>
      <c r="B108">
        <v>107</v>
      </c>
      <c r="C108" s="1">
        <v>44662.572916666664</v>
      </c>
      <c r="D108" s="1">
        <v>44664.597916666666</v>
      </c>
      <c r="E108">
        <v>0</v>
      </c>
      <c r="F108" t="s">
        <v>1099</v>
      </c>
      <c r="G108">
        <v>100</v>
      </c>
      <c r="H108">
        <v>174972</v>
      </c>
      <c r="I108">
        <v>1</v>
      </c>
      <c r="J108" s="1">
        <v>44664.597916666666</v>
      </c>
      <c r="K108" t="s">
        <v>2649</v>
      </c>
      <c r="L108" t="s">
        <v>242</v>
      </c>
      <c r="M108" t="s">
        <v>242</v>
      </c>
      <c r="N108" t="s">
        <v>2650</v>
      </c>
      <c r="O108" t="s">
        <v>2651</v>
      </c>
      <c r="P108">
        <v>34.064799999999998</v>
      </c>
      <c r="Q108">
        <v>-118.4414</v>
      </c>
      <c r="R108" t="s">
        <v>245</v>
      </c>
      <c r="S108" t="s">
        <v>246</v>
      </c>
      <c r="T108" t="s">
        <v>2652</v>
      </c>
      <c r="U108" t="s">
        <v>2653</v>
      </c>
      <c r="V108" t="s">
        <v>2654</v>
      </c>
      <c r="W108">
        <v>3560</v>
      </c>
      <c r="X108" t="s">
        <v>476</v>
      </c>
      <c r="Y108" t="s">
        <v>2265</v>
      </c>
      <c r="Z108">
        <v>2020</v>
      </c>
      <c r="AA108">
        <v>0.5</v>
      </c>
      <c r="AB108">
        <v>11</v>
      </c>
      <c r="AD108">
        <v>10</v>
      </c>
      <c r="AE108">
        <v>1</v>
      </c>
      <c r="AG108" t="s">
        <v>2655</v>
      </c>
      <c r="AH108" s="27">
        <v>1</v>
      </c>
      <c r="AI108">
        <v>7</v>
      </c>
      <c r="AJ108" s="27">
        <v>0</v>
      </c>
      <c r="AK108" t="s">
        <v>242</v>
      </c>
      <c r="AL108" s="27">
        <v>0</v>
      </c>
      <c r="AM108" t="s">
        <v>242</v>
      </c>
      <c r="AO108">
        <v>3</v>
      </c>
      <c r="AQ108" t="s">
        <v>2656</v>
      </c>
      <c r="AR108" s="27">
        <v>1</v>
      </c>
      <c r="AS108">
        <v>9</v>
      </c>
      <c r="AT108" s="21">
        <f t="shared" si="4"/>
        <v>90</v>
      </c>
      <c r="AU108">
        <v>1</v>
      </c>
      <c r="AW108" t="s">
        <v>2655</v>
      </c>
      <c r="AX108" s="27">
        <v>1</v>
      </c>
      <c r="AY108">
        <v>9</v>
      </c>
      <c r="AZ108" s="21">
        <f t="shared" si="5"/>
        <v>90</v>
      </c>
      <c r="BA108">
        <v>1</v>
      </c>
      <c r="BC108" t="s">
        <v>2655</v>
      </c>
      <c r="BD108" s="27">
        <v>1</v>
      </c>
      <c r="BE108">
        <v>4</v>
      </c>
      <c r="BG108">
        <v>1</v>
      </c>
      <c r="BI108" t="s">
        <v>2655</v>
      </c>
      <c r="BJ108" s="27">
        <v>1</v>
      </c>
      <c r="BK108">
        <v>3</v>
      </c>
      <c r="BM108" t="s">
        <v>2656</v>
      </c>
      <c r="BN108" s="27">
        <v>1</v>
      </c>
      <c r="BO108">
        <v>2</v>
      </c>
      <c r="BP108" s="21">
        <f t="shared" si="6"/>
        <v>20</v>
      </c>
      <c r="BR108">
        <v>1</v>
      </c>
      <c r="BT108" t="s">
        <v>2655</v>
      </c>
      <c r="BU108" s="27">
        <v>1</v>
      </c>
      <c r="BV108">
        <v>5</v>
      </c>
      <c r="BW108" s="21">
        <f t="shared" si="7"/>
        <v>50</v>
      </c>
      <c r="BX108">
        <v>2</v>
      </c>
      <c r="BY108">
        <v>1</v>
      </c>
      <c r="CA108" t="s">
        <v>2655</v>
      </c>
      <c r="CB108" s="27">
        <v>0</v>
      </c>
      <c r="CD108" t="s">
        <v>242</v>
      </c>
      <c r="CE108" t="s">
        <v>242</v>
      </c>
      <c r="CG108" s="27">
        <v>1</v>
      </c>
      <c r="CH108" s="2" t="s">
        <v>2657</v>
      </c>
      <c r="CI108">
        <v>1</v>
      </c>
      <c r="CK108" t="s">
        <v>2655</v>
      </c>
      <c r="CL108" s="27">
        <v>1</v>
      </c>
      <c r="CM108" s="27">
        <v>0.5</v>
      </c>
      <c r="CN108" t="s">
        <v>242</v>
      </c>
      <c r="CO108">
        <v>100</v>
      </c>
      <c r="CP108">
        <v>100</v>
      </c>
      <c r="CS108" s="27">
        <v>1</v>
      </c>
      <c r="CT108" s="2" t="s">
        <v>2658</v>
      </c>
      <c r="CU108">
        <v>1</v>
      </c>
      <c r="CW108" t="s">
        <v>2655</v>
      </c>
      <c r="CX108" s="27">
        <v>1</v>
      </c>
      <c r="CY108">
        <v>43202</v>
      </c>
      <c r="CZ108">
        <v>2</v>
      </c>
      <c r="DB108" s="27">
        <v>1</v>
      </c>
      <c r="DC108" t="s">
        <v>242</v>
      </c>
      <c r="DD108" t="s">
        <v>242</v>
      </c>
      <c r="DF108" t="s">
        <v>242</v>
      </c>
      <c r="DG108">
        <v>74685</v>
      </c>
      <c r="DH108">
        <v>2</v>
      </c>
      <c r="DJ108" s="27">
        <v>0</v>
      </c>
      <c r="DK108" t="s">
        <v>242</v>
      </c>
      <c r="DL108" t="s">
        <v>242</v>
      </c>
      <c r="DN108">
        <v>1</v>
      </c>
      <c r="DP108" t="s">
        <v>2655</v>
      </c>
      <c r="DQ108" s="27">
        <v>0.5</v>
      </c>
      <c r="DR108" s="2" t="s">
        <v>2659</v>
      </c>
      <c r="DS108" s="27">
        <v>0.5</v>
      </c>
      <c r="DT108" s="2" t="s">
        <v>2660</v>
      </c>
      <c r="DU108" s="27">
        <v>0.5</v>
      </c>
      <c r="DV108" s="2" t="s">
        <v>2661</v>
      </c>
      <c r="DW108" s="27">
        <v>1</v>
      </c>
      <c r="DX108" s="2" t="s">
        <v>2662</v>
      </c>
      <c r="DY108" s="27">
        <v>0</v>
      </c>
      <c r="EA108" s="27">
        <v>1</v>
      </c>
      <c r="EB108" s="2" t="s">
        <v>2663</v>
      </c>
      <c r="EC108" s="27">
        <v>0</v>
      </c>
      <c r="EE108" s="27">
        <v>0</v>
      </c>
      <c r="EG108" s="27">
        <v>1</v>
      </c>
      <c r="EH108" t="s">
        <v>2664</v>
      </c>
      <c r="EI108" s="27">
        <v>1</v>
      </c>
      <c r="EJ108" s="2" t="s">
        <v>2665</v>
      </c>
      <c r="EK108">
        <v>1</v>
      </c>
      <c r="EM108" t="s">
        <v>2655</v>
      </c>
      <c r="EN108" s="27">
        <v>0</v>
      </c>
      <c r="EO108" t="s">
        <v>242</v>
      </c>
      <c r="EP108" t="s">
        <v>242</v>
      </c>
      <c r="ES108" t="s">
        <v>242</v>
      </c>
      <c r="ET108" t="s">
        <v>242</v>
      </c>
      <c r="EV108" s="27">
        <v>0</v>
      </c>
      <c r="EW108" t="s">
        <v>242</v>
      </c>
      <c r="EY108" s="27">
        <v>0</v>
      </c>
      <c r="EZ108" t="s">
        <v>242</v>
      </c>
      <c r="FB108" s="27">
        <v>1</v>
      </c>
      <c r="FC108">
        <v>546</v>
      </c>
      <c r="FD108" t="s">
        <v>2666</v>
      </c>
      <c r="FE108" s="27">
        <v>0</v>
      </c>
      <c r="FF108" t="s">
        <v>242</v>
      </c>
    </row>
    <row r="109" spans="1:163" ht="15" customHeight="1" x14ac:dyDescent="0.2">
      <c r="A109">
        <v>108</v>
      </c>
      <c r="B109">
        <v>108</v>
      </c>
      <c r="C109" s="1">
        <v>44664.6</v>
      </c>
      <c r="D109" s="1">
        <v>44664.765972222223</v>
      </c>
      <c r="E109">
        <v>0</v>
      </c>
      <c r="F109" t="s">
        <v>1099</v>
      </c>
      <c r="G109">
        <v>100</v>
      </c>
      <c r="H109">
        <v>14312</v>
      </c>
      <c r="I109">
        <v>1</v>
      </c>
      <c r="J109" s="1">
        <v>44664.765972222223</v>
      </c>
      <c r="K109" t="s">
        <v>2670</v>
      </c>
      <c r="L109" t="s">
        <v>242</v>
      </c>
      <c r="M109" t="s">
        <v>242</v>
      </c>
      <c r="N109" t="s">
        <v>2671</v>
      </c>
      <c r="O109" t="s">
        <v>2672</v>
      </c>
      <c r="P109">
        <v>34.064799999999998</v>
      </c>
      <c r="Q109">
        <v>-118.4414</v>
      </c>
      <c r="R109" t="s">
        <v>245</v>
      </c>
      <c r="S109" t="s">
        <v>246</v>
      </c>
      <c r="T109" t="s">
        <v>2673</v>
      </c>
      <c r="U109" t="s">
        <v>2674</v>
      </c>
      <c r="V109" t="s">
        <v>2675</v>
      </c>
      <c r="W109">
        <v>6798</v>
      </c>
      <c r="X109" t="s">
        <v>659</v>
      </c>
      <c r="Y109" t="s">
        <v>2676</v>
      </c>
      <c r="Z109">
        <v>2020</v>
      </c>
      <c r="AA109">
        <v>0.5</v>
      </c>
      <c r="AB109">
        <v>15</v>
      </c>
      <c r="AD109">
        <v>12</v>
      </c>
      <c r="AE109">
        <v>3</v>
      </c>
      <c r="AG109" t="s">
        <v>2677</v>
      </c>
      <c r="AH109" s="27">
        <v>1</v>
      </c>
      <c r="AI109">
        <v>9</v>
      </c>
      <c r="AJ109" s="27">
        <v>0</v>
      </c>
      <c r="AK109" t="s">
        <v>242</v>
      </c>
      <c r="AL109" s="27">
        <v>0</v>
      </c>
      <c r="AM109" t="s">
        <v>242</v>
      </c>
      <c r="AO109">
        <v>3</v>
      </c>
      <c r="AQ109" t="s">
        <v>2677</v>
      </c>
      <c r="AR109" s="27">
        <v>1</v>
      </c>
      <c r="AS109">
        <v>11</v>
      </c>
      <c r="AT109" s="21">
        <f t="shared" si="4"/>
        <v>91.666666666666657</v>
      </c>
      <c r="AU109">
        <v>3</v>
      </c>
      <c r="AW109" t="s">
        <v>2677</v>
      </c>
      <c r="AX109" s="27">
        <v>1</v>
      </c>
      <c r="AY109">
        <v>11</v>
      </c>
      <c r="AZ109" s="21">
        <f t="shared" si="5"/>
        <v>91.666666666666657</v>
      </c>
      <c r="BA109">
        <v>3</v>
      </c>
      <c r="BC109" t="s">
        <v>2677</v>
      </c>
      <c r="BD109" s="27">
        <v>1</v>
      </c>
      <c r="BE109">
        <v>9.1</v>
      </c>
      <c r="BG109">
        <v>3</v>
      </c>
      <c r="BI109" t="s">
        <v>2677</v>
      </c>
      <c r="BJ109" s="27">
        <v>1</v>
      </c>
      <c r="BK109">
        <v>3</v>
      </c>
      <c r="BM109" t="s">
        <v>2677</v>
      </c>
      <c r="BN109" s="27">
        <v>1</v>
      </c>
      <c r="BO109">
        <v>4</v>
      </c>
      <c r="BP109" s="21">
        <f t="shared" si="6"/>
        <v>33.333333333333329</v>
      </c>
      <c r="BR109">
        <v>3</v>
      </c>
      <c r="BT109" t="s">
        <v>2677</v>
      </c>
      <c r="BU109" s="27">
        <v>1</v>
      </c>
      <c r="BV109">
        <v>1</v>
      </c>
      <c r="BW109" s="21">
        <f t="shared" si="7"/>
        <v>8.3333333333333321</v>
      </c>
      <c r="BX109">
        <v>1</v>
      </c>
      <c r="BY109">
        <v>3</v>
      </c>
      <c r="CA109" t="s">
        <v>2677</v>
      </c>
      <c r="CB109" s="27">
        <v>0</v>
      </c>
      <c r="CD109" t="s">
        <v>242</v>
      </c>
      <c r="CE109" t="s">
        <v>242</v>
      </c>
      <c r="CG109" s="27">
        <v>1</v>
      </c>
      <c r="CH109" s="2" t="s">
        <v>2678</v>
      </c>
      <c r="CI109">
        <v>1</v>
      </c>
      <c r="CK109" t="s">
        <v>2679</v>
      </c>
      <c r="CL109" s="27">
        <v>0</v>
      </c>
      <c r="CM109" s="27">
        <v>0</v>
      </c>
      <c r="CN109" t="s">
        <v>242</v>
      </c>
      <c r="CO109" t="s">
        <v>242</v>
      </c>
      <c r="CP109" t="s">
        <v>242</v>
      </c>
      <c r="CS109" s="27">
        <v>0.5</v>
      </c>
      <c r="CT109" t="s">
        <v>2680</v>
      </c>
      <c r="CU109">
        <v>1</v>
      </c>
      <c r="CW109" t="s">
        <v>2679</v>
      </c>
      <c r="CX109" s="27">
        <v>1</v>
      </c>
      <c r="CY109">
        <v>125318</v>
      </c>
      <c r="CZ109">
        <v>2</v>
      </c>
      <c r="DB109" s="27">
        <v>1</v>
      </c>
      <c r="DC109">
        <v>62095</v>
      </c>
      <c r="DD109">
        <v>2</v>
      </c>
      <c r="DE109" s="5">
        <v>208150</v>
      </c>
      <c r="DF109">
        <v>2</v>
      </c>
      <c r="DG109" t="s">
        <v>242</v>
      </c>
      <c r="DH109" t="s">
        <v>242</v>
      </c>
      <c r="DJ109" s="27">
        <v>1</v>
      </c>
      <c r="DK109">
        <v>23657</v>
      </c>
      <c r="DL109">
        <v>2</v>
      </c>
      <c r="DN109">
        <v>1</v>
      </c>
      <c r="DP109" t="s">
        <v>2679</v>
      </c>
      <c r="DQ109" s="27">
        <v>1</v>
      </c>
      <c r="DR109" s="2" t="s">
        <v>2681</v>
      </c>
      <c r="DS109" s="27">
        <v>1</v>
      </c>
      <c r="DT109" t="s">
        <v>2682</v>
      </c>
      <c r="DU109" s="27">
        <v>1</v>
      </c>
      <c r="DV109" s="2" t="s">
        <v>2683</v>
      </c>
      <c r="DW109" s="27">
        <v>1</v>
      </c>
      <c r="DX109" s="2" t="s">
        <v>2684</v>
      </c>
      <c r="DY109" s="27">
        <v>1</v>
      </c>
      <c r="DZ109" t="s">
        <v>2685</v>
      </c>
      <c r="EA109" s="27">
        <v>1</v>
      </c>
      <c r="EB109" t="s">
        <v>2686</v>
      </c>
      <c r="EC109" s="27">
        <v>1</v>
      </c>
      <c r="ED109" s="2" t="s">
        <v>2687</v>
      </c>
      <c r="EE109" s="27">
        <v>1</v>
      </c>
      <c r="EF109" s="2" t="s">
        <v>2688</v>
      </c>
      <c r="EG109" s="27">
        <v>1</v>
      </c>
      <c r="EH109" s="2" t="s">
        <v>2689</v>
      </c>
      <c r="EI109" s="27">
        <v>1</v>
      </c>
      <c r="EJ109" s="2" t="s">
        <v>2690</v>
      </c>
      <c r="EK109">
        <v>5</v>
      </c>
      <c r="EL109" t="s">
        <v>2042</v>
      </c>
      <c r="EM109" t="s">
        <v>2679</v>
      </c>
      <c r="EN109" s="27">
        <v>0</v>
      </c>
      <c r="EO109" t="s">
        <v>242</v>
      </c>
      <c r="EP109" t="s">
        <v>242</v>
      </c>
      <c r="ES109" t="s">
        <v>242</v>
      </c>
      <c r="ET109" t="s">
        <v>242</v>
      </c>
      <c r="EV109" s="27">
        <v>0</v>
      </c>
      <c r="EW109" t="s">
        <v>242</v>
      </c>
      <c r="EY109" s="27">
        <v>0</v>
      </c>
      <c r="EZ109" t="s">
        <v>242</v>
      </c>
      <c r="FB109" s="27">
        <v>1</v>
      </c>
      <c r="FC109">
        <v>1015.739</v>
      </c>
      <c r="FD109" t="s">
        <v>2691</v>
      </c>
      <c r="FE109" s="27">
        <v>0</v>
      </c>
      <c r="FF109" t="s">
        <v>242</v>
      </c>
    </row>
    <row r="110" spans="1:163" ht="15" hidden="1" customHeight="1" x14ac:dyDescent="0.2">
      <c r="A110">
        <v>109</v>
      </c>
      <c r="B110">
        <v>109</v>
      </c>
      <c r="C110" s="1">
        <v>44657.394444444442</v>
      </c>
      <c r="D110" s="1">
        <v>44665.525694444441</v>
      </c>
      <c r="E110">
        <v>0</v>
      </c>
      <c r="F110" t="s">
        <v>2696</v>
      </c>
      <c r="G110">
        <v>100</v>
      </c>
      <c r="H110">
        <v>702564</v>
      </c>
      <c r="I110">
        <v>1</v>
      </c>
      <c r="J110" s="1">
        <v>44665.525694444441</v>
      </c>
      <c r="K110" t="s">
        <v>2697</v>
      </c>
      <c r="L110" t="s">
        <v>242</v>
      </c>
      <c r="M110" t="s">
        <v>242</v>
      </c>
      <c r="N110" t="s">
        <v>2698</v>
      </c>
      <c r="O110" t="s">
        <v>2699</v>
      </c>
      <c r="P110">
        <v>34.013800000000003</v>
      </c>
      <c r="Q110">
        <v>-118.4405</v>
      </c>
      <c r="R110" t="s">
        <v>245</v>
      </c>
      <c r="S110" t="s">
        <v>246</v>
      </c>
      <c r="T110" t="s">
        <v>2700</v>
      </c>
      <c r="U110" t="s">
        <v>2701</v>
      </c>
      <c r="V110" t="s">
        <v>2702</v>
      </c>
      <c r="W110">
        <v>3561</v>
      </c>
      <c r="X110" t="s">
        <v>476</v>
      </c>
      <c r="Y110" t="s">
        <v>1568</v>
      </c>
      <c r="Z110">
        <v>2020</v>
      </c>
      <c r="AA110">
        <v>0</v>
      </c>
      <c r="AD110">
        <v>11</v>
      </c>
      <c r="AE110">
        <v>3</v>
      </c>
      <c r="AG110" t="s">
        <v>2703</v>
      </c>
      <c r="AH110" s="27">
        <v>1</v>
      </c>
      <c r="AI110">
        <v>11</v>
      </c>
      <c r="AJ110" s="27">
        <v>0</v>
      </c>
      <c r="AK110" t="s">
        <v>242</v>
      </c>
      <c r="AL110" s="27">
        <v>0</v>
      </c>
      <c r="AM110" t="s">
        <v>242</v>
      </c>
      <c r="AO110">
        <v>3</v>
      </c>
      <c r="AQ110" t="s">
        <v>2703</v>
      </c>
      <c r="AR110" s="27">
        <v>1</v>
      </c>
      <c r="AS110">
        <v>10</v>
      </c>
      <c r="AT110" s="21">
        <f t="shared" si="4"/>
        <v>90.909090909090907</v>
      </c>
      <c r="AU110" t="s">
        <v>242</v>
      </c>
      <c r="AW110" t="s">
        <v>2703</v>
      </c>
      <c r="AX110" s="27">
        <v>1</v>
      </c>
      <c r="AY110">
        <v>10</v>
      </c>
      <c r="AZ110" s="21">
        <f t="shared" si="5"/>
        <v>90.909090909090907</v>
      </c>
      <c r="BA110">
        <v>3</v>
      </c>
      <c r="BC110" t="s">
        <v>2703</v>
      </c>
      <c r="BD110" s="27">
        <v>1</v>
      </c>
      <c r="BE110">
        <v>5.78</v>
      </c>
      <c r="BG110">
        <v>3</v>
      </c>
      <c r="BI110" t="s">
        <v>2703</v>
      </c>
      <c r="BJ110" s="27">
        <v>1</v>
      </c>
      <c r="BK110">
        <v>3</v>
      </c>
      <c r="BM110" t="s">
        <v>2703</v>
      </c>
      <c r="BN110" s="27">
        <v>1</v>
      </c>
      <c r="BO110">
        <v>3</v>
      </c>
      <c r="BP110" s="21">
        <f t="shared" si="6"/>
        <v>27.27272727272727</v>
      </c>
      <c r="BR110">
        <v>3</v>
      </c>
      <c r="BT110" t="s">
        <v>2703</v>
      </c>
      <c r="BU110" s="27">
        <v>1</v>
      </c>
      <c r="BV110">
        <v>1</v>
      </c>
      <c r="BW110" s="21">
        <f t="shared" si="7"/>
        <v>9.0909090909090917</v>
      </c>
      <c r="BX110">
        <v>2</v>
      </c>
      <c r="BY110">
        <v>3</v>
      </c>
      <c r="CA110" t="s">
        <v>2703</v>
      </c>
      <c r="CB110" s="27">
        <v>0</v>
      </c>
      <c r="CD110" t="s">
        <v>242</v>
      </c>
      <c r="CE110" t="s">
        <v>242</v>
      </c>
      <c r="CG110" s="27">
        <v>1</v>
      </c>
      <c r="CH110" t="s">
        <v>2704</v>
      </c>
      <c r="CI110">
        <v>1</v>
      </c>
      <c r="CK110" t="s">
        <v>2705</v>
      </c>
      <c r="CL110" s="27">
        <v>1</v>
      </c>
      <c r="CM110" s="27">
        <v>0.5</v>
      </c>
      <c r="CN110" t="s">
        <v>242</v>
      </c>
      <c r="CO110">
        <v>100</v>
      </c>
      <c r="CP110" t="s">
        <v>242</v>
      </c>
      <c r="CS110" s="27">
        <v>1</v>
      </c>
      <c r="CT110" s="2" t="s">
        <v>2706</v>
      </c>
      <c r="CU110">
        <v>1</v>
      </c>
      <c r="CW110" t="s">
        <v>2705</v>
      </c>
      <c r="CX110" s="27">
        <v>1</v>
      </c>
      <c r="CY110">
        <v>5058.57</v>
      </c>
      <c r="CZ110" t="s">
        <v>242</v>
      </c>
      <c r="DB110" s="27">
        <v>1</v>
      </c>
      <c r="DC110" t="s">
        <v>242</v>
      </c>
      <c r="DD110" t="s">
        <v>242</v>
      </c>
      <c r="DF110" t="s">
        <v>242</v>
      </c>
      <c r="DG110">
        <v>31821.49</v>
      </c>
      <c r="DH110" t="s">
        <v>242</v>
      </c>
      <c r="DJ110" s="27">
        <v>0</v>
      </c>
      <c r="DK110" t="s">
        <v>242</v>
      </c>
      <c r="DL110" t="s">
        <v>242</v>
      </c>
      <c r="DN110">
        <v>1</v>
      </c>
      <c r="DP110" t="s">
        <v>2705</v>
      </c>
      <c r="DQ110" s="27">
        <v>1</v>
      </c>
      <c r="DR110" s="2" t="s">
        <v>2707</v>
      </c>
      <c r="DS110" s="27">
        <v>1</v>
      </c>
      <c r="DT110" s="2" t="s">
        <v>2708</v>
      </c>
      <c r="DU110" s="27">
        <v>0</v>
      </c>
      <c r="DW110" s="27">
        <v>0</v>
      </c>
      <c r="DY110" s="27">
        <v>0</v>
      </c>
      <c r="EA110" s="27">
        <v>0</v>
      </c>
      <c r="EC110" s="27">
        <v>0</v>
      </c>
      <c r="EE110" s="27">
        <v>0</v>
      </c>
      <c r="EG110" s="27">
        <v>1</v>
      </c>
      <c r="EH110" t="s">
        <v>2709</v>
      </c>
      <c r="EI110" s="27">
        <v>0</v>
      </c>
      <c r="EK110">
        <v>1</v>
      </c>
      <c r="EM110" t="s">
        <v>2705</v>
      </c>
      <c r="EN110" s="27">
        <v>0</v>
      </c>
      <c r="EO110" t="s">
        <v>242</v>
      </c>
      <c r="EP110" t="s">
        <v>242</v>
      </c>
      <c r="ES110" t="s">
        <v>242</v>
      </c>
      <c r="ET110" t="s">
        <v>242</v>
      </c>
      <c r="EV110" s="27">
        <v>0</v>
      </c>
      <c r="EW110" t="s">
        <v>242</v>
      </c>
      <c r="EY110" s="27">
        <v>0</v>
      </c>
      <c r="EZ110" t="s">
        <v>242</v>
      </c>
      <c r="FB110" s="27">
        <v>1</v>
      </c>
      <c r="FC110">
        <v>90.96</v>
      </c>
      <c r="FD110" t="s">
        <v>2710</v>
      </c>
      <c r="FE110" s="27">
        <v>0</v>
      </c>
      <c r="FF110" t="s">
        <v>242</v>
      </c>
    </row>
    <row r="111" spans="1:163" ht="15" customHeight="1" x14ac:dyDescent="0.2">
      <c r="A111">
        <v>110</v>
      </c>
      <c r="B111">
        <v>110</v>
      </c>
      <c r="C111" s="1">
        <v>44665.530555555553</v>
      </c>
      <c r="D111" s="1">
        <v>44665.747916666667</v>
      </c>
      <c r="E111">
        <v>0</v>
      </c>
      <c r="F111" t="s">
        <v>1099</v>
      </c>
      <c r="G111">
        <v>100</v>
      </c>
      <c r="H111">
        <v>18800</v>
      </c>
      <c r="I111">
        <v>1</v>
      </c>
      <c r="J111" s="1">
        <v>44665.747916666667</v>
      </c>
      <c r="K111" t="s">
        <v>2715</v>
      </c>
      <c r="L111" t="s">
        <v>242</v>
      </c>
      <c r="M111" t="s">
        <v>242</v>
      </c>
      <c r="N111" t="s">
        <v>2716</v>
      </c>
      <c r="O111" t="s">
        <v>2717</v>
      </c>
      <c r="P111">
        <v>34.064799999999998</v>
      </c>
      <c r="Q111">
        <v>-118.4414</v>
      </c>
      <c r="R111" t="s">
        <v>245</v>
      </c>
      <c r="S111" t="s">
        <v>246</v>
      </c>
      <c r="T111" t="s">
        <v>2718</v>
      </c>
      <c r="U111" t="s">
        <v>2719</v>
      </c>
      <c r="V111">
        <v>445658107</v>
      </c>
      <c r="W111">
        <v>4213</v>
      </c>
      <c r="X111" t="s">
        <v>476</v>
      </c>
      <c r="Y111" t="s">
        <v>2720</v>
      </c>
      <c r="Z111">
        <v>2020</v>
      </c>
      <c r="AA111">
        <v>0.5</v>
      </c>
      <c r="AB111">
        <v>15</v>
      </c>
      <c r="AD111">
        <v>10</v>
      </c>
      <c r="AE111">
        <v>1</v>
      </c>
      <c r="AG111" t="s">
        <v>2721</v>
      </c>
      <c r="AH111" s="27">
        <v>1</v>
      </c>
      <c r="AI111">
        <v>6</v>
      </c>
      <c r="AJ111" s="27">
        <v>0</v>
      </c>
      <c r="AK111" t="s">
        <v>242</v>
      </c>
      <c r="AL111" s="27">
        <v>1</v>
      </c>
      <c r="AM111">
        <v>3</v>
      </c>
      <c r="AO111">
        <v>3</v>
      </c>
      <c r="AQ111" t="s">
        <v>2722</v>
      </c>
      <c r="AR111" s="27">
        <v>1</v>
      </c>
      <c r="AS111">
        <v>9</v>
      </c>
      <c r="AT111" s="21">
        <f t="shared" si="4"/>
        <v>90</v>
      </c>
      <c r="AU111">
        <v>3</v>
      </c>
      <c r="AW111" t="s">
        <v>2722</v>
      </c>
      <c r="AX111" s="27">
        <v>1</v>
      </c>
      <c r="AY111">
        <v>6</v>
      </c>
      <c r="AZ111" s="21">
        <f t="shared" si="5"/>
        <v>60</v>
      </c>
      <c r="BA111">
        <v>3</v>
      </c>
      <c r="BC111" t="s">
        <v>2722</v>
      </c>
      <c r="BD111" s="27">
        <v>1</v>
      </c>
      <c r="BG111">
        <v>3</v>
      </c>
      <c r="BI111" t="s">
        <v>2722</v>
      </c>
      <c r="BJ111" s="27">
        <v>1</v>
      </c>
      <c r="BK111">
        <v>3</v>
      </c>
      <c r="BM111" t="s">
        <v>2722</v>
      </c>
      <c r="BN111" s="27">
        <v>1</v>
      </c>
      <c r="BO111">
        <v>3</v>
      </c>
      <c r="BP111" s="21">
        <f t="shared" si="6"/>
        <v>30</v>
      </c>
      <c r="BR111">
        <v>1</v>
      </c>
      <c r="BT111" t="s">
        <v>2721</v>
      </c>
      <c r="BU111" s="27">
        <v>1</v>
      </c>
      <c r="BV111">
        <v>1</v>
      </c>
      <c r="BW111" s="21">
        <f t="shared" si="7"/>
        <v>10</v>
      </c>
      <c r="BX111">
        <v>1</v>
      </c>
      <c r="BY111">
        <v>1</v>
      </c>
      <c r="CA111" t="s">
        <v>2722</v>
      </c>
      <c r="CB111" s="27">
        <v>0</v>
      </c>
      <c r="CD111" t="s">
        <v>242</v>
      </c>
      <c r="CE111" t="s">
        <v>242</v>
      </c>
      <c r="CG111" s="27">
        <v>1</v>
      </c>
      <c r="CH111" s="2" t="s">
        <v>2723</v>
      </c>
      <c r="CI111">
        <v>1</v>
      </c>
      <c r="CK111" t="s">
        <v>2721</v>
      </c>
      <c r="CL111" s="27">
        <v>0</v>
      </c>
      <c r="CM111" s="27">
        <v>0</v>
      </c>
      <c r="CN111" t="s">
        <v>242</v>
      </c>
      <c r="CO111" t="s">
        <v>242</v>
      </c>
      <c r="CP111" t="s">
        <v>242</v>
      </c>
      <c r="CS111" s="27">
        <v>0</v>
      </c>
      <c r="CU111">
        <v>1</v>
      </c>
      <c r="CW111" t="s">
        <v>2721</v>
      </c>
      <c r="CX111" s="27">
        <v>1</v>
      </c>
      <c r="CY111">
        <v>1890776</v>
      </c>
      <c r="CZ111">
        <v>2</v>
      </c>
      <c r="DB111" s="27">
        <v>1</v>
      </c>
      <c r="DC111" t="s">
        <v>242</v>
      </c>
      <c r="DD111" t="s">
        <v>242</v>
      </c>
      <c r="DF111" t="s">
        <v>242</v>
      </c>
      <c r="DG111">
        <v>16748</v>
      </c>
      <c r="DH111">
        <v>2</v>
      </c>
      <c r="DJ111" s="27">
        <v>1</v>
      </c>
      <c r="DK111">
        <v>1577235</v>
      </c>
      <c r="DL111">
        <v>2</v>
      </c>
      <c r="DN111">
        <v>1</v>
      </c>
      <c r="DP111" t="s">
        <v>2721</v>
      </c>
      <c r="DQ111" s="27">
        <v>1</v>
      </c>
      <c r="DR111" t="s">
        <v>2724</v>
      </c>
      <c r="DS111" s="27">
        <v>1</v>
      </c>
      <c r="DT111" t="s">
        <v>2725</v>
      </c>
      <c r="DU111" s="27">
        <v>1</v>
      </c>
      <c r="DV111" s="2" t="s">
        <v>2726</v>
      </c>
      <c r="DW111" s="27">
        <v>1</v>
      </c>
      <c r="DX111" s="2" t="s">
        <v>2727</v>
      </c>
      <c r="DY111" s="27">
        <v>1</v>
      </c>
      <c r="DZ111" s="2" t="s">
        <v>2728</v>
      </c>
      <c r="EA111" s="27">
        <v>0</v>
      </c>
      <c r="EC111" s="27">
        <v>0</v>
      </c>
      <c r="EE111" s="27">
        <v>0</v>
      </c>
      <c r="EG111" s="27">
        <v>1</v>
      </c>
      <c r="EH111" t="s">
        <v>1146</v>
      </c>
      <c r="EI111" s="27">
        <v>1</v>
      </c>
      <c r="EJ111" s="2" t="s">
        <v>2729</v>
      </c>
      <c r="EK111">
        <v>1</v>
      </c>
      <c r="EM111" t="s">
        <v>2721</v>
      </c>
      <c r="EN111" s="27">
        <v>0</v>
      </c>
      <c r="EO111" t="s">
        <v>242</v>
      </c>
      <c r="EP111" t="s">
        <v>242</v>
      </c>
      <c r="ES111" t="s">
        <v>242</v>
      </c>
      <c r="ET111" t="s">
        <v>242</v>
      </c>
      <c r="EV111" s="27">
        <v>0</v>
      </c>
      <c r="EW111" t="s">
        <v>242</v>
      </c>
      <c r="EY111" s="27">
        <v>0</v>
      </c>
      <c r="EZ111" t="s">
        <v>242</v>
      </c>
      <c r="FB111" s="27">
        <v>0</v>
      </c>
      <c r="FC111" t="s">
        <v>242</v>
      </c>
      <c r="FE111" s="27">
        <v>0</v>
      </c>
      <c r="FF111" t="s">
        <v>242</v>
      </c>
    </row>
    <row r="112" spans="1:163" ht="15" customHeight="1" x14ac:dyDescent="0.2">
      <c r="A112">
        <v>111</v>
      </c>
      <c r="B112">
        <v>111</v>
      </c>
      <c r="C112" s="1">
        <v>44666.540972222225</v>
      </c>
      <c r="D112" s="1">
        <v>44669.739583333336</v>
      </c>
      <c r="E112">
        <v>0</v>
      </c>
      <c r="F112" t="s">
        <v>1099</v>
      </c>
      <c r="G112">
        <v>100</v>
      </c>
      <c r="H112">
        <v>276391</v>
      </c>
      <c r="I112">
        <v>1</v>
      </c>
      <c r="J112" s="1">
        <v>44669.739583333336</v>
      </c>
      <c r="K112" t="s">
        <v>2734</v>
      </c>
      <c r="L112" t="s">
        <v>242</v>
      </c>
      <c r="M112" t="s">
        <v>242</v>
      </c>
      <c r="N112" t="s">
        <v>2735</v>
      </c>
      <c r="O112" t="s">
        <v>2736</v>
      </c>
      <c r="P112">
        <v>34.064799999999998</v>
      </c>
      <c r="Q112">
        <v>-118.4414</v>
      </c>
      <c r="R112" t="s">
        <v>245</v>
      </c>
      <c r="S112" t="s">
        <v>246</v>
      </c>
      <c r="T112" t="s">
        <v>2737</v>
      </c>
      <c r="U112" t="s">
        <v>2738</v>
      </c>
      <c r="V112" t="s">
        <v>2739</v>
      </c>
      <c r="W112">
        <v>3576</v>
      </c>
      <c r="X112" t="s">
        <v>297</v>
      </c>
      <c r="Y112" t="s">
        <v>621</v>
      </c>
      <c r="Z112">
        <v>2021</v>
      </c>
      <c r="AA112">
        <v>0</v>
      </c>
      <c r="AD112">
        <v>10</v>
      </c>
      <c r="AE112">
        <v>3</v>
      </c>
      <c r="AG112" t="s">
        <v>2740</v>
      </c>
      <c r="AH112" s="27">
        <v>1</v>
      </c>
      <c r="AI112">
        <v>3</v>
      </c>
      <c r="AJ112" s="27">
        <v>0</v>
      </c>
      <c r="AK112" t="s">
        <v>242</v>
      </c>
      <c r="AL112" s="27">
        <v>0</v>
      </c>
      <c r="AM112" t="s">
        <v>242</v>
      </c>
      <c r="AO112">
        <v>1</v>
      </c>
      <c r="AQ112" t="s">
        <v>2740</v>
      </c>
      <c r="AR112" s="27">
        <v>1</v>
      </c>
      <c r="AS112">
        <v>9</v>
      </c>
      <c r="AT112" s="21">
        <f t="shared" si="4"/>
        <v>90</v>
      </c>
      <c r="AU112">
        <v>3</v>
      </c>
      <c r="AW112" t="s">
        <v>2740</v>
      </c>
      <c r="AX112" s="27">
        <v>1</v>
      </c>
      <c r="AY112">
        <v>9</v>
      </c>
      <c r="AZ112" s="21">
        <f t="shared" si="5"/>
        <v>90</v>
      </c>
      <c r="BA112">
        <v>3</v>
      </c>
      <c r="BC112" t="s">
        <v>2740</v>
      </c>
      <c r="BD112" s="27">
        <v>1</v>
      </c>
      <c r="BG112">
        <v>3</v>
      </c>
      <c r="BI112" t="s">
        <v>2740</v>
      </c>
      <c r="BJ112" s="27">
        <v>1</v>
      </c>
      <c r="BK112">
        <v>3</v>
      </c>
      <c r="BM112" t="s">
        <v>2740</v>
      </c>
      <c r="BN112" s="27">
        <v>1</v>
      </c>
      <c r="BO112">
        <v>2</v>
      </c>
      <c r="BP112" s="21">
        <f t="shared" si="6"/>
        <v>20</v>
      </c>
      <c r="BR112">
        <v>3</v>
      </c>
      <c r="BT112" t="s">
        <v>2740</v>
      </c>
      <c r="BU112" s="27">
        <v>1</v>
      </c>
      <c r="BV112">
        <v>4</v>
      </c>
      <c r="BW112" s="21">
        <f t="shared" si="7"/>
        <v>40</v>
      </c>
      <c r="BX112">
        <v>2</v>
      </c>
      <c r="BY112">
        <v>3</v>
      </c>
      <c r="CA112" t="s">
        <v>2740</v>
      </c>
      <c r="CB112" s="27">
        <v>0</v>
      </c>
      <c r="CD112" t="s">
        <v>242</v>
      </c>
      <c r="CE112" t="s">
        <v>242</v>
      </c>
      <c r="CG112" s="27">
        <v>1</v>
      </c>
      <c r="CH112" s="2" t="s">
        <v>2741</v>
      </c>
      <c r="CI112">
        <v>1</v>
      </c>
      <c r="CK112" t="s">
        <v>2742</v>
      </c>
      <c r="CL112" s="27">
        <v>1</v>
      </c>
      <c r="CM112" s="27">
        <v>0</v>
      </c>
      <c r="CN112" t="s">
        <v>242</v>
      </c>
      <c r="CO112" t="s">
        <v>242</v>
      </c>
      <c r="CP112" t="s">
        <v>242</v>
      </c>
      <c r="CS112" s="27">
        <v>1</v>
      </c>
      <c r="CT112" s="2" t="s">
        <v>2743</v>
      </c>
      <c r="CU112">
        <v>1</v>
      </c>
      <c r="CW112" t="s">
        <v>2742</v>
      </c>
      <c r="CX112" s="27">
        <v>1</v>
      </c>
      <c r="CY112">
        <v>8867</v>
      </c>
      <c r="CZ112">
        <v>2</v>
      </c>
      <c r="DB112" s="27">
        <v>1</v>
      </c>
      <c r="DC112">
        <v>43859</v>
      </c>
      <c r="DD112">
        <v>2</v>
      </c>
      <c r="DE112" s="5">
        <v>46324</v>
      </c>
      <c r="DF112">
        <v>2</v>
      </c>
      <c r="DG112" t="s">
        <v>242</v>
      </c>
      <c r="DH112" t="s">
        <v>242</v>
      </c>
      <c r="DJ112" s="27">
        <v>1</v>
      </c>
      <c r="DK112">
        <v>1165100</v>
      </c>
      <c r="DL112">
        <v>2</v>
      </c>
      <c r="DN112">
        <v>1</v>
      </c>
      <c r="DP112" t="s">
        <v>2742</v>
      </c>
      <c r="DQ112" s="27">
        <v>1</v>
      </c>
      <c r="DR112" t="s">
        <v>2744</v>
      </c>
      <c r="DS112" s="27">
        <v>1</v>
      </c>
      <c r="DT112" s="2" t="s">
        <v>2745</v>
      </c>
      <c r="DU112" s="27">
        <v>1</v>
      </c>
      <c r="DV112" s="2" t="s">
        <v>2746</v>
      </c>
      <c r="DW112" s="27">
        <v>1</v>
      </c>
      <c r="DX112" s="2" t="s">
        <v>2747</v>
      </c>
      <c r="DY112" s="27">
        <v>1</v>
      </c>
      <c r="DZ112" t="s">
        <v>2748</v>
      </c>
      <c r="EA112" s="27">
        <v>1</v>
      </c>
      <c r="EB112" s="2" t="s">
        <v>2749</v>
      </c>
      <c r="EC112" s="27">
        <v>1</v>
      </c>
      <c r="ED112" s="2" t="s">
        <v>2750</v>
      </c>
      <c r="EE112" s="27">
        <v>1</v>
      </c>
      <c r="EF112" s="2" t="s">
        <v>2751</v>
      </c>
      <c r="EG112" s="27">
        <v>1</v>
      </c>
      <c r="EH112" t="s">
        <v>1146</v>
      </c>
      <c r="EI112" s="27">
        <v>1</v>
      </c>
      <c r="EJ112" t="s">
        <v>2752</v>
      </c>
      <c r="EK112">
        <v>4</v>
      </c>
      <c r="EM112" t="s">
        <v>2753</v>
      </c>
      <c r="EN112" s="27">
        <v>0</v>
      </c>
      <c r="EO112" t="s">
        <v>242</v>
      </c>
      <c r="EP112" t="s">
        <v>242</v>
      </c>
      <c r="ES112" t="s">
        <v>242</v>
      </c>
      <c r="ET112" t="s">
        <v>242</v>
      </c>
      <c r="EV112" s="27">
        <v>0</v>
      </c>
      <c r="EW112" t="s">
        <v>242</v>
      </c>
      <c r="EY112" s="27">
        <v>0</v>
      </c>
      <c r="EZ112" t="s">
        <v>242</v>
      </c>
      <c r="FB112" s="27">
        <v>1</v>
      </c>
      <c r="FC112">
        <v>35</v>
      </c>
      <c r="FE112" s="27">
        <v>0</v>
      </c>
      <c r="FF112" t="s">
        <v>242</v>
      </c>
    </row>
    <row r="113" spans="1:163" ht="15" customHeight="1" x14ac:dyDescent="0.2">
      <c r="A113">
        <v>112</v>
      </c>
      <c r="B113">
        <v>112</v>
      </c>
      <c r="C113" s="1">
        <v>44665.527083333334</v>
      </c>
      <c r="D113" s="1">
        <v>44670.651388888888</v>
      </c>
      <c r="E113">
        <v>0</v>
      </c>
      <c r="F113" t="s">
        <v>438</v>
      </c>
      <c r="G113">
        <v>100</v>
      </c>
      <c r="H113">
        <v>442786</v>
      </c>
      <c r="I113">
        <v>1</v>
      </c>
      <c r="J113" s="1">
        <v>44670.651388888888</v>
      </c>
      <c r="K113" t="s">
        <v>2759</v>
      </c>
      <c r="L113" t="s">
        <v>242</v>
      </c>
      <c r="M113" t="s">
        <v>242</v>
      </c>
      <c r="N113" t="s">
        <v>2760</v>
      </c>
      <c r="O113" t="s">
        <v>2761</v>
      </c>
      <c r="P113">
        <v>34.037999999999997</v>
      </c>
      <c r="Q113">
        <v>-118.45440000000001</v>
      </c>
      <c r="R113" t="s">
        <v>245</v>
      </c>
      <c r="S113" t="s">
        <v>246</v>
      </c>
      <c r="T113" t="s">
        <v>2762</v>
      </c>
      <c r="U113" t="s">
        <v>2763</v>
      </c>
      <c r="V113" t="s">
        <v>2764</v>
      </c>
      <c r="W113">
        <v>6282</v>
      </c>
      <c r="X113" t="s">
        <v>319</v>
      </c>
      <c r="Y113" t="s">
        <v>1051</v>
      </c>
      <c r="Z113">
        <v>2020</v>
      </c>
      <c r="AA113">
        <v>0</v>
      </c>
      <c r="AD113">
        <v>12</v>
      </c>
      <c r="AE113">
        <v>3</v>
      </c>
      <c r="AG113" t="s">
        <v>2765</v>
      </c>
      <c r="AH113" s="27">
        <v>1</v>
      </c>
      <c r="AI113">
        <v>4</v>
      </c>
      <c r="AJ113" s="27">
        <v>0</v>
      </c>
      <c r="AK113" t="s">
        <v>242</v>
      </c>
      <c r="AL113" s="27">
        <v>0</v>
      </c>
      <c r="AM113" t="s">
        <v>242</v>
      </c>
      <c r="AN113" t="s">
        <v>2766</v>
      </c>
      <c r="AO113">
        <v>3</v>
      </c>
      <c r="AQ113" t="s">
        <v>2765</v>
      </c>
      <c r="AR113" s="27">
        <v>1</v>
      </c>
      <c r="AS113">
        <v>11</v>
      </c>
      <c r="AT113" s="21">
        <f t="shared" si="4"/>
        <v>91.666666666666657</v>
      </c>
      <c r="AU113">
        <v>3</v>
      </c>
      <c r="AW113" t="s">
        <v>2765</v>
      </c>
      <c r="AX113" s="27">
        <v>1</v>
      </c>
      <c r="AY113">
        <v>11</v>
      </c>
      <c r="AZ113" s="21">
        <f t="shared" si="5"/>
        <v>91.666666666666657</v>
      </c>
      <c r="BA113">
        <v>3</v>
      </c>
      <c r="BC113" t="s">
        <v>2765</v>
      </c>
      <c r="BD113" s="27">
        <v>1</v>
      </c>
      <c r="BE113">
        <v>6</v>
      </c>
      <c r="BG113">
        <v>3</v>
      </c>
      <c r="BI113" t="s">
        <v>2765</v>
      </c>
      <c r="BJ113" s="27">
        <v>1</v>
      </c>
      <c r="BK113">
        <v>3</v>
      </c>
      <c r="BM113" t="s">
        <v>2765</v>
      </c>
      <c r="BN113" s="27">
        <v>1</v>
      </c>
      <c r="BO113">
        <v>3</v>
      </c>
      <c r="BP113" s="21">
        <f t="shared" si="6"/>
        <v>25</v>
      </c>
      <c r="BR113">
        <v>3</v>
      </c>
      <c r="BT113" t="s">
        <v>2765</v>
      </c>
      <c r="BU113" s="27">
        <v>0</v>
      </c>
      <c r="BV113" s="24" t="s">
        <v>242</v>
      </c>
      <c r="BW113" s="21" t="s">
        <v>242</v>
      </c>
      <c r="BX113" t="s">
        <v>242</v>
      </c>
      <c r="BY113" t="s">
        <v>242</v>
      </c>
      <c r="CB113" s="27">
        <v>0</v>
      </c>
      <c r="CD113" t="s">
        <v>242</v>
      </c>
      <c r="CE113" t="s">
        <v>242</v>
      </c>
      <c r="CG113" s="27">
        <v>1</v>
      </c>
      <c r="CH113" t="s">
        <v>2767</v>
      </c>
      <c r="CI113">
        <v>1</v>
      </c>
      <c r="CK113" t="s">
        <v>2768</v>
      </c>
      <c r="CL113" s="27">
        <v>0</v>
      </c>
      <c r="CM113" s="27">
        <v>0</v>
      </c>
      <c r="CN113" t="s">
        <v>242</v>
      </c>
      <c r="CO113" t="s">
        <v>242</v>
      </c>
      <c r="CP113" t="s">
        <v>242</v>
      </c>
      <c r="CS113" s="27">
        <v>1</v>
      </c>
      <c r="CT113" s="2" t="s">
        <v>2769</v>
      </c>
      <c r="CU113">
        <v>1</v>
      </c>
      <c r="CW113" t="s">
        <v>2768</v>
      </c>
      <c r="CX113" s="27">
        <v>1</v>
      </c>
      <c r="CY113">
        <v>617</v>
      </c>
      <c r="CZ113">
        <v>2</v>
      </c>
      <c r="DB113" s="27">
        <v>1</v>
      </c>
      <c r="DC113" t="s">
        <v>242</v>
      </c>
      <c r="DD113" t="s">
        <v>242</v>
      </c>
      <c r="DF113" t="s">
        <v>242</v>
      </c>
      <c r="DG113">
        <v>8500</v>
      </c>
      <c r="DH113">
        <v>2</v>
      </c>
      <c r="DJ113" s="27">
        <v>1</v>
      </c>
      <c r="DK113">
        <v>5619</v>
      </c>
      <c r="DL113">
        <v>2</v>
      </c>
      <c r="DN113">
        <v>1</v>
      </c>
      <c r="DP113" t="s">
        <v>2768</v>
      </c>
      <c r="DQ113" s="27">
        <v>1</v>
      </c>
      <c r="DR113" s="2" t="s">
        <v>2770</v>
      </c>
      <c r="DS113" s="27">
        <v>1</v>
      </c>
      <c r="DT113" s="2" t="s">
        <v>2771</v>
      </c>
      <c r="DU113" s="27">
        <v>0</v>
      </c>
      <c r="DW113" s="27">
        <v>1</v>
      </c>
      <c r="DX113" s="2" t="s">
        <v>2772</v>
      </c>
      <c r="DY113" s="27">
        <v>1</v>
      </c>
      <c r="DZ113" s="2" t="s">
        <v>2773</v>
      </c>
      <c r="EA113" s="27">
        <v>1</v>
      </c>
      <c r="EB113" s="2" t="s">
        <v>2774</v>
      </c>
      <c r="EC113" s="27">
        <v>1</v>
      </c>
      <c r="ED113" s="2" t="s">
        <v>2775</v>
      </c>
      <c r="EE113" s="27">
        <v>1</v>
      </c>
      <c r="EF113" t="s">
        <v>502</v>
      </c>
      <c r="EG113" s="27">
        <v>1</v>
      </c>
      <c r="EH113" t="s">
        <v>2776</v>
      </c>
      <c r="EI113" s="27">
        <v>1</v>
      </c>
      <c r="EJ113" s="2" t="s">
        <v>2777</v>
      </c>
      <c r="EK113">
        <v>1</v>
      </c>
      <c r="EM113" t="s">
        <v>2778</v>
      </c>
      <c r="EN113" s="27">
        <v>0</v>
      </c>
      <c r="EO113" t="s">
        <v>242</v>
      </c>
      <c r="EP113" t="s">
        <v>242</v>
      </c>
      <c r="ES113" t="s">
        <v>242</v>
      </c>
      <c r="ET113" t="s">
        <v>242</v>
      </c>
      <c r="EV113" s="27">
        <v>1</v>
      </c>
      <c r="EW113">
        <v>74.673000000000002</v>
      </c>
      <c r="EY113" s="27">
        <v>0</v>
      </c>
      <c r="EZ113" t="s">
        <v>242</v>
      </c>
      <c r="FB113" s="27">
        <v>1</v>
      </c>
      <c r="FC113">
        <v>61.594000000000001</v>
      </c>
      <c r="FE113" s="27">
        <v>0</v>
      </c>
      <c r="FF113" t="s">
        <v>242</v>
      </c>
    </row>
    <row r="114" spans="1:163" ht="15" customHeight="1" x14ac:dyDescent="0.2">
      <c r="A114">
        <v>113</v>
      </c>
      <c r="B114">
        <v>113</v>
      </c>
      <c r="C114" s="1">
        <v>44670.748611111114</v>
      </c>
      <c r="D114" s="1">
        <v>44672.754861111112</v>
      </c>
      <c r="E114">
        <v>0</v>
      </c>
      <c r="F114" t="s">
        <v>438</v>
      </c>
      <c r="G114">
        <v>100</v>
      </c>
      <c r="H114">
        <v>173319</v>
      </c>
      <c r="I114">
        <v>1</v>
      </c>
      <c r="J114" s="1">
        <v>44672.754861111112</v>
      </c>
      <c r="K114" t="s">
        <v>2783</v>
      </c>
      <c r="L114" t="s">
        <v>242</v>
      </c>
      <c r="M114" t="s">
        <v>242</v>
      </c>
      <c r="N114" t="s">
        <v>2784</v>
      </c>
      <c r="O114" t="s">
        <v>2785</v>
      </c>
      <c r="P114">
        <v>34.037999999999997</v>
      </c>
      <c r="Q114">
        <v>-118.45440000000001</v>
      </c>
      <c r="R114" t="s">
        <v>245</v>
      </c>
      <c r="S114" t="s">
        <v>246</v>
      </c>
      <c r="T114" t="s">
        <v>2786</v>
      </c>
      <c r="U114" t="s">
        <v>2787</v>
      </c>
      <c r="V114">
        <v>493267108</v>
      </c>
      <c r="W114">
        <v>6021</v>
      </c>
      <c r="X114" t="s">
        <v>319</v>
      </c>
      <c r="Y114" t="s">
        <v>913</v>
      </c>
      <c r="Z114">
        <v>2021</v>
      </c>
      <c r="AA114">
        <v>0</v>
      </c>
      <c r="AD114">
        <v>14</v>
      </c>
      <c r="AE114">
        <v>3</v>
      </c>
      <c r="AG114" t="s">
        <v>2788</v>
      </c>
      <c r="AH114" s="27">
        <v>1</v>
      </c>
      <c r="AI114">
        <v>8</v>
      </c>
      <c r="AJ114" s="27">
        <v>0</v>
      </c>
      <c r="AK114" t="s">
        <v>242</v>
      </c>
      <c r="AL114" s="27">
        <v>0</v>
      </c>
      <c r="AM114" t="s">
        <v>242</v>
      </c>
      <c r="AN114" t="s">
        <v>2789</v>
      </c>
      <c r="AO114">
        <v>3</v>
      </c>
      <c r="AQ114" t="s">
        <v>2788</v>
      </c>
      <c r="AR114" s="27">
        <v>1</v>
      </c>
      <c r="AS114">
        <v>13</v>
      </c>
      <c r="AT114" s="21">
        <f t="shared" si="4"/>
        <v>92.857142857142861</v>
      </c>
      <c r="AU114">
        <v>3</v>
      </c>
      <c r="AW114" t="s">
        <v>2788</v>
      </c>
      <c r="AX114" s="27">
        <v>1</v>
      </c>
      <c r="AY114">
        <v>13</v>
      </c>
      <c r="AZ114" s="21">
        <f t="shared" si="5"/>
        <v>92.857142857142861</v>
      </c>
      <c r="BA114">
        <v>3</v>
      </c>
      <c r="BC114" t="s">
        <v>2788</v>
      </c>
      <c r="BD114" s="27">
        <v>1</v>
      </c>
      <c r="BF114" t="s">
        <v>2790</v>
      </c>
      <c r="BG114">
        <v>3</v>
      </c>
      <c r="BI114" t="s">
        <v>2788</v>
      </c>
      <c r="BJ114" s="27">
        <v>1</v>
      </c>
      <c r="BK114">
        <v>3</v>
      </c>
      <c r="BM114" t="s">
        <v>2788</v>
      </c>
      <c r="BN114" s="27">
        <v>1</v>
      </c>
      <c r="BO114">
        <v>5</v>
      </c>
      <c r="BP114" s="21">
        <f t="shared" si="6"/>
        <v>35.714285714285715</v>
      </c>
      <c r="BR114">
        <v>3</v>
      </c>
      <c r="BT114" t="s">
        <v>2788</v>
      </c>
      <c r="BU114" s="27">
        <v>1</v>
      </c>
      <c r="BV114">
        <v>3</v>
      </c>
      <c r="BW114" s="21">
        <f t="shared" si="7"/>
        <v>21.428571428571427</v>
      </c>
      <c r="BX114">
        <v>2</v>
      </c>
      <c r="BY114">
        <v>3</v>
      </c>
      <c r="CA114" t="s">
        <v>2788</v>
      </c>
      <c r="CB114" s="27">
        <v>0</v>
      </c>
      <c r="CD114" t="s">
        <v>242</v>
      </c>
      <c r="CE114" t="s">
        <v>242</v>
      </c>
      <c r="CG114" s="27">
        <v>1</v>
      </c>
      <c r="CH114" t="s">
        <v>2791</v>
      </c>
      <c r="CI114">
        <v>1</v>
      </c>
      <c r="CK114" t="s">
        <v>2792</v>
      </c>
      <c r="CL114" s="27">
        <v>0</v>
      </c>
      <c r="CM114" s="27">
        <v>0.5</v>
      </c>
      <c r="CN114">
        <v>100</v>
      </c>
      <c r="CO114">
        <v>97</v>
      </c>
      <c r="CP114" t="s">
        <v>242</v>
      </c>
      <c r="CS114" s="27">
        <v>1</v>
      </c>
      <c r="CT114" s="2" t="s">
        <v>2793</v>
      </c>
      <c r="CU114">
        <v>1</v>
      </c>
      <c r="CW114" t="s">
        <v>2792</v>
      </c>
      <c r="CX114" s="27">
        <v>1</v>
      </c>
      <c r="CY114">
        <v>10740</v>
      </c>
      <c r="CZ114">
        <v>2</v>
      </c>
      <c r="DB114" s="27">
        <v>1</v>
      </c>
      <c r="DC114">
        <v>34745</v>
      </c>
      <c r="DD114">
        <v>2</v>
      </c>
      <c r="DE114" s="5">
        <v>36402</v>
      </c>
      <c r="DF114">
        <v>2</v>
      </c>
      <c r="DG114" t="s">
        <v>242</v>
      </c>
      <c r="DH114" t="s">
        <v>242</v>
      </c>
      <c r="DJ114" s="27">
        <v>1</v>
      </c>
      <c r="DK114">
        <v>100156</v>
      </c>
      <c r="DL114">
        <v>2</v>
      </c>
      <c r="DN114">
        <v>1</v>
      </c>
      <c r="DP114" t="s">
        <v>2792</v>
      </c>
      <c r="DQ114" s="27">
        <v>1</v>
      </c>
      <c r="DR114" s="2" t="s">
        <v>2794</v>
      </c>
      <c r="DS114" s="27">
        <v>1</v>
      </c>
      <c r="DT114" s="2" t="s">
        <v>2795</v>
      </c>
      <c r="DU114" s="27">
        <v>0.5</v>
      </c>
      <c r="DV114" s="2" t="s">
        <v>2796</v>
      </c>
      <c r="DW114" s="27">
        <v>1</v>
      </c>
      <c r="DX114" s="2" t="s">
        <v>2797</v>
      </c>
      <c r="DY114" s="27">
        <v>1</v>
      </c>
      <c r="DZ114" s="2" t="s">
        <v>2798</v>
      </c>
      <c r="EA114" s="27">
        <v>1</v>
      </c>
      <c r="EB114" s="2" t="s">
        <v>2794</v>
      </c>
      <c r="EC114" s="27">
        <v>1</v>
      </c>
      <c r="ED114" s="2" t="s">
        <v>2799</v>
      </c>
      <c r="EE114" s="27">
        <v>1</v>
      </c>
      <c r="EF114" s="2" t="s">
        <v>2800</v>
      </c>
      <c r="EG114" s="27">
        <v>1</v>
      </c>
      <c r="EH114" t="s">
        <v>2801</v>
      </c>
      <c r="EI114" s="27">
        <v>1</v>
      </c>
      <c r="EJ114" s="2" t="s">
        <v>2802</v>
      </c>
      <c r="EK114">
        <v>1</v>
      </c>
      <c r="EM114" t="s">
        <v>2803</v>
      </c>
      <c r="EN114" s="27">
        <v>0</v>
      </c>
      <c r="EO114" t="s">
        <v>242</v>
      </c>
      <c r="EP114" t="s">
        <v>242</v>
      </c>
      <c r="ES114" t="s">
        <v>242</v>
      </c>
      <c r="ET114" t="s">
        <v>242</v>
      </c>
      <c r="EV114" s="27">
        <v>0</v>
      </c>
      <c r="EW114" t="s">
        <v>242</v>
      </c>
      <c r="EY114" s="27">
        <v>0</v>
      </c>
      <c r="EZ114" t="s">
        <v>242</v>
      </c>
      <c r="FB114" s="27">
        <v>0</v>
      </c>
      <c r="FC114" t="s">
        <v>242</v>
      </c>
      <c r="FE114" s="27">
        <v>0</v>
      </c>
      <c r="FF114" t="s">
        <v>242</v>
      </c>
    </row>
    <row r="115" spans="1:163" ht="15" customHeight="1" x14ac:dyDescent="0.2">
      <c r="A115">
        <v>114</v>
      </c>
      <c r="B115">
        <v>114</v>
      </c>
      <c r="C115" s="1">
        <v>44672.756249999999</v>
      </c>
      <c r="D115" s="1">
        <v>44676.663194444445</v>
      </c>
      <c r="E115">
        <v>0</v>
      </c>
      <c r="F115" t="s">
        <v>2807</v>
      </c>
      <c r="G115">
        <v>100</v>
      </c>
      <c r="H115">
        <v>337603</v>
      </c>
      <c r="I115">
        <v>1</v>
      </c>
      <c r="J115" s="1">
        <v>44676.663194444445</v>
      </c>
      <c r="K115" t="s">
        <v>2808</v>
      </c>
      <c r="L115" t="s">
        <v>242</v>
      </c>
      <c r="M115" t="s">
        <v>242</v>
      </c>
      <c r="N115" t="s">
        <v>2809</v>
      </c>
      <c r="O115" t="s">
        <v>2810</v>
      </c>
      <c r="P115">
        <v>34.063400000000001</v>
      </c>
      <c r="Q115">
        <v>-118.4667</v>
      </c>
      <c r="R115" t="s">
        <v>245</v>
      </c>
      <c r="S115" t="s">
        <v>246</v>
      </c>
      <c r="T115" t="s">
        <v>2811</v>
      </c>
      <c r="U115" t="s">
        <v>2812</v>
      </c>
      <c r="V115" t="s">
        <v>2813</v>
      </c>
      <c r="W115">
        <v>3823</v>
      </c>
      <c r="X115" t="s">
        <v>297</v>
      </c>
      <c r="Y115" t="s">
        <v>2814</v>
      </c>
      <c r="Z115">
        <v>2020</v>
      </c>
      <c r="AA115">
        <v>0</v>
      </c>
      <c r="AD115">
        <v>9</v>
      </c>
      <c r="AE115">
        <v>3</v>
      </c>
      <c r="AG115" t="s">
        <v>2815</v>
      </c>
      <c r="AH115" s="27">
        <v>1</v>
      </c>
      <c r="AI115">
        <v>9</v>
      </c>
      <c r="AJ115" s="27">
        <v>0</v>
      </c>
      <c r="AK115" t="s">
        <v>242</v>
      </c>
      <c r="AL115" s="27">
        <v>0</v>
      </c>
      <c r="AM115" t="s">
        <v>242</v>
      </c>
      <c r="AO115">
        <v>3</v>
      </c>
      <c r="AQ115" t="s">
        <v>2815</v>
      </c>
      <c r="AR115" s="27">
        <v>1</v>
      </c>
      <c r="AS115">
        <v>8</v>
      </c>
      <c r="AT115" s="21">
        <f t="shared" si="4"/>
        <v>88.888888888888886</v>
      </c>
      <c r="AU115">
        <v>3</v>
      </c>
      <c r="AW115" t="s">
        <v>2815</v>
      </c>
      <c r="AX115" s="27">
        <v>1</v>
      </c>
      <c r="AY115">
        <v>8</v>
      </c>
      <c r="AZ115" s="21">
        <f t="shared" si="5"/>
        <v>88.888888888888886</v>
      </c>
      <c r="BA115">
        <v>3</v>
      </c>
      <c r="BC115" t="s">
        <v>2815</v>
      </c>
      <c r="BD115" s="27">
        <v>1</v>
      </c>
      <c r="BE115">
        <v>5</v>
      </c>
      <c r="BG115">
        <v>3</v>
      </c>
      <c r="BI115" t="s">
        <v>2815</v>
      </c>
      <c r="BJ115" s="27">
        <v>1</v>
      </c>
      <c r="BK115">
        <v>3</v>
      </c>
      <c r="BM115" t="s">
        <v>2815</v>
      </c>
      <c r="BN115" s="27">
        <v>1</v>
      </c>
      <c r="BO115">
        <v>2</v>
      </c>
      <c r="BP115" s="21">
        <f t="shared" si="6"/>
        <v>22.222222222222221</v>
      </c>
      <c r="BR115">
        <v>3</v>
      </c>
      <c r="BT115" t="s">
        <v>2815</v>
      </c>
      <c r="BU115" s="27">
        <v>1</v>
      </c>
      <c r="BV115">
        <v>3</v>
      </c>
      <c r="BW115" s="21">
        <f t="shared" si="7"/>
        <v>33.333333333333329</v>
      </c>
      <c r="BX115">
        <v>1</v>
      </c>
      <c r="BY115">
        <v>3</v>
      </c>
      <c r="CA115" t="s">
        <v>2815</v>
      </c>
      <c r="CB115" s="27">
        <v>0</v>
      </c>
      <c r="CD115" t="s">
        <v>242</v>
      </c>
      <c r="CE115" t="s">
        <v>242</v>
      </c>
      <c r="CG115" s="27">
        <v>1</v>
      </c>
      <c r="CH115" t="s">
        <v>2816</v>
      </c>
      <c r="CI115">
        <v>1</v>
      </c>
      <c r="CK115" t="s">
        <v>2817</v>
      </c>
      <c r="CL115" s="27">
        <v>0</v>
      </c>
      <c r="CM115" s="27">
        <v>0.5</v>
      </c>
      <c r="CN115">
        <v>0</v>
      </c>
      <c r="CO115">
        <v>6.8</v>
      </c>
      <c r="CP115" t="s">
        <v>242</v>
      </c>
      <c r="CS115" s="27">
        <v>1</v>
      </c>
      <c r="CT115" s="2" t="s">
        <v>2818</v>
      </c>
      <c r="CU115">
        <v>1</v>
      </c>
      <c r="CW115" t="s">
        <v>2817</v>
      </c>
      <c r="CX115" s="27">
        <v>1</v>
      </c>
      <c r="CY115">
        <v>13211</v>
      </c>
      <c r="CZ115">
        <v>2</v>
      </c>
      <c r="DB115" s="27">
        <v>1</v>
      </c>
      <c r="DC115" t="s">
        <v>242</v>
      </c>
      <c r="DD115" t="s">
        <v>242</v>
      </c>
      <c r="DE115">
        <v>73995.199999999997</v>
      </c>
      <c r="DF115">
        <v>2</v>
      </c>
      <c r="DG115" t="s">
        <v>242</v>
      </c>
      <c r="DH115" t="s">
        <v>242</v>
      </c>
      <c r="DJ115" s="27">
        <v>1</v>
      </c>
      <c r="DK115">
        <v>72107.87</v>
      </c>
      <c r="DL115">
        <v>2</v>
      </c>
      <c r="DN115">
        <v>1</v>
      </c>
      <c r="DP115" t="s">
        <v>2819</v>
      </c>
      <c r="DQ115" s="27">
        <v>1</v>
      </c>
      <c r="DR115" s="2" t="s">
        <v>2820</v>
      </c>
      <c r="DS115" s="27">
        <v>0.5</v>
      </c>
      <c r="DT115" s="2" t="s">
        <v>2821</v>
      </c>
      <c r="DU115" s="27">
        <v>0.5</v>
      </c>
      <c r="DV115" s="2" t="s">
        <v>2822</v>
      </c>
      <c r="DW115" s="27">
        <v>1</v>
      </c>
      <c r="DX115" s="2" t="s">
        <v>2823</v>
      </c>
      <c r="DY115" s="27">
        <v>0</v>
      </c>
      <c r="EA115" s="27">
        <v>0</v>
      </c>
      <c r="EC115" s="27">
        <v>0</v>
      </c>
      <c r="EE115" s="27">
        <v>0</v>
      </c>
      <c r="EG115" s="27">
        <v>1</v>
      </c>
      <c r="EH115" t="s">
        <v>2824</v>
      </c>
      <c r="EI115" s="27">
        <v>1</v>
      </c>
      <c r="EJ115" s="2" t="s">
        <v>2825</v>
      </c>
      <c r="EK115">
        <v>1</v>
      </c>
      <c r="EM115" t="s">
        <v>2817</v>
      </c>
      <c r="EN115" s="27">
        <v>1</v>
      </c>
      <c r="EO115">
        <v>0</v>
      </c>
      <c r="EP115">
        <v>0</v>
      </c>
      <c r="ES115">
        <v>1</v>
      </c>
      <c r="ET115" t="s">
        <v>242</v>
      </c>
      <c r="EU115" t="s">
        <v>2817</v>
      </c>
      <c r="EV115" s="27">
        <v>1</v>
      </c>
      <c r="EW115">
        <v>767.34</v>
      </c>
      <c r="EY115" s="27">
        <v>1</v>
      </c>
      <c r="EZ115">
        <v>15.58</v>
      </c>
      <c r="FB115" s="27">
        <v>0</v>
      </c>
      <c r="FC115" t="s">
        <v>242</v>
      </c>
      <c r="FE115" s="27">
        <v>0</v>
      </c>
      <c r="FF115" t="s">
        <v>242</v>
      </c>
    </row>
    <row r="116" spans="1:163" ht="15" customHeight="1" x14ac:dyDescent="0.2">
      <c r="A116">
        <v>115</v>
      </c>
      <c r="B116">
        <v>115</v>
      </c>
      <c r="C116" s="1">
        <v>44669.740277777775</v>
      </c>
      <c r="D116" s="1">
        <v>44676.681250000001</v>
      </c>
      <c r="E116">
        <v>0</v>
      </c>
      <c r="F116" t="s">
        <v>1099</v>
      </c>
      <c r="G116">
        <v>100</v>
      </c>
      <c r="H116">
        <v>599741</v>
      </c>
      <c r="I116">
        <v>1</v>
      </c>
      <c r="J116" s="1">
        <v>44676.681250000001</v>
      </c>
      <c r="K116" t="s">
        <v>2831</v>
      </c>
      <c r="L116" t="s">
        <v>242</v>
      </c>
      <c r="M116" t="s">
        <v>242</v>
      </c>
      <c r="N116" t="s">
        <v>2832</v>
      </c>
      <c r="O116" t="s">
        <v>2833</v>
      </c>
      <c r="P116">
        <v>34.064799999999998</v>
      </c>
      <c r="Q116">
        <v>-118.4414</v>
      </c>
      <c r="R116" t="s">
        <v>245</v>
      </c>
      <c r="S116" t="s">
        <v>246</v>
      </c>
      <c r="T116" t="s">
        <v>2834</v>
      </c>
      <c r="U116" t="s">
        <v>2835</v>
      </c>
      <c r="V116">
        <v>426281101</v>
      </c>
      <c r="W116">
        <v>7373</v>
      </c>
      <c r="X116" t="s">
        <v>297</v>
      </c>
      <c r="Y116" t="s">
        <v>2196</v>
      </c>
      <c r="Z116">
        <v>2020</v>
      </c>
      <c r="AA116">
        <v>0.5</v>
      </c>
      <c r="AD116">
        <v>9</v>
      </c>
      <c r="AE116">
        <v>3</v>
      </c>
      <c r="AG116" t="s">
        <v>2836</v>
      </c>
      <c r="AH116" s="27">
        <v>1</v>
      </c>
      <c r="AI116">
        <v>6</v>
      </c>
      <c r="AJ116" s="27">
        <v>0</v>
      </c>
      <c r="AK116" t="s">
        <v>242</v>
      </c>
      <c r="AL116" s="27">
        <v>0</v>
      </c>
      <c r="AM116" t="s">
        <v>242</v>
      </c>
      <c r="AO116">
        <v>3</v>
      </c>
      <c r="AQ116" t="s">
        <v>2836</v>
      </c>
      <c r="AR116" s="27">
        <v>1</v>
      </c>
      <c r="AS116">
        <v>8</v>
      </c>
      <c r="AT116" s="21">
        <f t="shared" si="4"/>
        <v>88.888888888888886</v>
      </c>
      <c r="AU116">
        <v>3</v>
      </c>
      <c r="AW116" t="s">
        <v>2836</v>
      </c>
      <c r="AX116" s="27">
        <v>1</v>
      </c>
      <c r="AY116">
        <v>7</v>
      </c>
      <c r="AZ116" s="21">
        <f t="shared" si="5"/>
        <v>77.777777777777786</v>
      </c>
      <c r="BA116">
        <v>3</v>
      </c>
      <c r="BC116" t="s">
        <v>2836</v>
      </c>
      <c r="BD116" s="27">
        <v>1</v>
      </c>
      <c r="BG116">
        <v>3</v>
      </c>
      <c r="BI116" t="s">
        <v>2836</v>
      </c>
      <c r="BJ116" s="27">
        <v>1</v>
      </c>
      <c r="BK116">
        <v>3</v>
      </c>
      <c r="BM116" t="s">
        <v>2836</v>
      </c>
      <c r="BN116" s="27">
        <v>1</v>
      </c>
      <c r="BO116">
        <v>3</v>
      </c>
      <c r="BP116" s="21">
        <f t="shared" si="6"/>
        <v>33.333333333333329</v>
      </c>
      <c r="BR116">
        <v>3</v>
      </c>
      <c r="BT116" t="s">
        <v>2836</v>
      </c>
      <c r="BU116" s="27">
        <v>0</v>
      </c>
      <c r="BV116" s="24" t="s">
        <v>242</v>
      </c>
      <c r="BW116" s="21" t="s">
        <v>242</v>
      </c>
      <c r="BX116" t="s">
        <v>242</v>
      </c>
      <c r="BY116" t="s">
        <v>242</v>
      </c>
      <c r="CB116" s="27">
        <v>0</v>
      </c>
      <c r="CD116" t="s">
        <v>242</v>
      </c>
      <c r="CE116" t="s">
        <v>242</v>
      </c>
      <c r="CG116" s="27">
        <v>1</v>
      </c>
      <c r="CH116" s="2" t="s">
        <v>2837</v>
      </c>
      <c r="CI116">
        <v>1</v>
      </c>
      <c r="CK116" t="s">
        <v>2838</v>
      </c>
      <c r="CL116" s="27">
        <v>1</v>
      </c>
      <c r="CM116" s="27">
        <v>0</v>
      </c>
      <c r="CN116" t="s">
        <v>242</v>
      </c>
      <c r="CO116" t="s">
        <v>242</v>
      </c>
      <c r="CP116" t="s">
        <v>242</v>
      </c>
      <c r="CS116" s="27">
        <v>0</v>
      </c>
      <c r="CU116" t="s">
        <v>242</v>
      </c>
      <c r="CX116" s="27">
        <v>1</v>
      </c>
      <c r="CY116">
        <v>4522.88</v>
      </c>
      <c r="CZ116">
        <v>2</v>
      </c>
      <c r="DB116" s="27">
        <v>1</v>
      </c>
      <c r="DC116" t="s">
        <v>242</v>
      </c>
      <c r="DD116" t="s">
        <v>242</v>
      </c>
      <c r="DF116" t="s">
        <v>242</v>
      </c>
      <c r="DG116">
        <v>35561.699999999997</v>
      </c>
      <c r="DH116">
        <v>2</v>
      </c>
      <c r="DJ116" s="27">
        <v>0</v>
      </c>
      <c r="DK116" t="s">
        <v>242</v>
      </c>
      <c r="DL116" t="s">
        <v>242</v>
      </c>
      <c r="DN116">
        <v>1</v>
      </c>
      <c r="DP116" t="s">
        <v>2838</v>
      </c>
      <c r="DQ116" s="27">
        <v>0</v>
      </c>
      <c r="DS116" s="27">
        <v>0</v>
      </c>
      <c r="DU116" s="27">
        <v>0</v>
      </c>
      <c r="DW116" s="27">
        <v>0</v>
      </c>
      <c r="DY116" s="27">
        <v>0</v>
      </c>
      <c r="EA116" s="27">
        <v>0</v>
      </c>
      <c r="EC116" s="27">
        <v>0</v>
      </c>
      <c r="EE116" s="27">
        <v>0.5</v>
      </c>
      <c r="EF116" s="2" t="s">
        <v>2839</v>
      </c>
      <c r="EG116" s="27">
        <v>0</v>
      </c>
      <c r="EI116" s="27">
        <v>0</v>
      </c>
      <c r="EK116">
        <v>1</v>
      </c>
      <c r="EM116" t="s">
        <v>2838</v>
      </c>
      <c r="EN116" s="27">
        <v>0</v>
      </c>
      <c r="EO116" t="s">
        <v>242</v>
      </c>
      <c r="EP116" t="s">
        <v>242</v>
      </c>
      <c r="ES116" t="s">
        <v>242</v>
      </c>
      <c r="ET116" t="s">
        <v>242</v>
      </c>
      <c r="EV116" s="27">
        <v>0</v>
      </c>
      <c r="EW116" t="s">
        <v>242</v>
      </c>
      <c r="EY116" s="27">
        <v>0</v>
      </c>
      <c r="EZ116" t="s">
        <v>242</v>
      </c>
      <c r="FB116" s="27">
        <v>0</v>
      </c>
      <c r="FC116" t="s">
        <v>242</v>
      </c>
      <c r="FE116" s="27">
        <v>0</v>
      </c>
      <c r="FF116" t="s">
        <v>242</v>
      </c>
    </row>
    <row r="117" spans="1:163" ht="15" customHeight="1" x14ac:dyDescent="0.2">
      <c r="A117">
        <v>116</v>
      </c>
      <c r="B117">
        <v>116</v>
      </c>
      <c r="C117" s="1">
        <v>44676.666666666664</v>
      </c>
      <c r="D117" s="1">
        <v>44677.588194444441</v>
      </c>
      <c r="E117">
        <v>0</v>
      </c>
      <c r="F117" t="s">
        <v>2843</v>
      </c>
      <c r="G117">
        <v>100</v>
      </c>
      <c r="H117">
        <v>79657</v>
      </c>
      <c r="I117">
        <v>1</v>
      </c>
      <c r="J117" s="1">
        <v>44677.588194444441</v>
      </c>
      <c r="K117" t="s">
        <v>2844</v>
      </c>
      <c r="L117" t="s">
        <v>242</v>
      </c>
      <c r="M117" t="s">
        <v>242</v>
      </c>
      <c r="N117" t="s">
        <v>2845</v>
      </c>
      <c r="O117" t="s">
        <v>2846</v>
      </c>
      <c r="P117">
        <v>34.037999999999997</v>
      </c>
      <c r="Q117">
        <v>-118.45440000000001</v>
      </c>
      <c r="R117" t="s">
        <v>245</v>
      </c>
      <c r="S117" t="s">
        <v>246</v>
      </c>
      <c r="T117" t="s">
        <v>2847</v>
      </c>
      <c r="U117" t="s">
        <v>2848</v>
      </c>
      <c r="V117" t="s">
        <v>2849</v>
      </c>
      <c r="W117">
        <v>6798</v>
      </c>
      <c r="X117" t="s">
        <v>659</v>
      </c>
      <c r="Y117" t="s">
        <v>660</v>
      </c>
      <c r="Z117">
        <v>2020</v>
      </c>
      <c r="AA117">
        <v>0.5</v>
      </c>
      <c r="AB117">
        <v>6</v>
      </c>
      <c r="AD117">
        <v>8</v>
      </c>
      <c r="AE117">
        <v>3</v>
      </c>
      <c r="AG117" t="s">
        <v>2850</v>
      </c>
      <c r="AH117" s="27">
        <v>1</v>
      </c>
      <c r="AI117">
        <v>8</v>
      </c>
      <c r="AJ117" s="27">
        <v>0.5</v>
      </c>
      <c r="AK117">
        <v>8</v>
      </c>
      <c r="AL117" s="27">
        <v>0.5</v>
      </c>
      <c r="AM117">
        <v>8</v>
      </c>
      <c r="AN117" s="2" t="s">
        <v>2851</v>
      </c>
      <c r="AO117">
        <v>3</v>
      </c>
      <c r="AQ117" t="s">
        <v>2850</v>
      </c>
      <c r="AR117" s="27">
        <v>1</v>
      </c>
      <c r="AS117">
        <v>7</v>
      </c>
      <c r="AT117" s="21">
        <f t="shared" si="4"/>
        <v>87.5</v>
      </c>
      <c r="AU117">
        <v>3</v>
      </c>
      <c r="AW117" t="s">
        <v>2850</v>
      </c>
      <c r="AX117" s="27">
        <v>1</v>
      </c>
      <c r="AY117">
        <v>6</v>
      </c>
      <c r="AZ117" s="21">
        <f t="shared" si="5"/>
        <v>75</v>
      </c>
      <c r="BA117">
        <v>3</v>
      </c>
      <c r="BC117" t="s">
        <v>2850</v>
      </c>
      <c r="BD117" s="27">
        <v>1</v>
      </c>
      <c r="BE117">
        <v>12.88</v>
      </c>
      <c r="BF117" t="s">
        <v>2852</v>
      </c>
      <c r="BG117">
        <v>3</v>
      </c>
      <c r="BI117" t="s">
        <v>2850</v>
      </c>
      <c r="BJ117" s="27">
        <v>1</v>
      </c>
      <c r="BK117">
        <v>3</v>
      </c>
      <c r="BM117" t="s">
        <v>2850</v>
      </c>
      <c r="BN117" s="27">
        <v>1</v>
      </c>
      <c r="BO117">
        <v>2</v>
      </c>
      <c r="BP117" s="21">
        <f t="shared" si="6"/>
        <v>25</v>
      </c>
      <c r="BR117">
        <v>3</v>
      </c>
      <c r="BT117" t="s">
        <v>2850</v>
      </c>
      <c r="BU117" s="27">
        <v>1</v>
      </c>
      <c r="BV117">
        <v>2</v>
      </c>
      <c r="BW117" s="21">
        <f t="shared" si="7"/>
        <v>25</v>
      </c>
      <c r="BX117">
        <v>2</v>
      </c>
      <c r="BY117">
        <v>3</v>
      </c>
      <c r="CA117" t="s">
        <v>2850</v>
      </c>
      <c r="CB117" s="27">
        <v>0</v>
      </c>
      <c r="CD117" t="s">
        <v>242</v>
      </c>
      <c r="CE117" t="s">
        <v>242</v>
      </c>
      <c r="CG117" s="27">
        <v>1</v>
      </c>
      <c r="CH117" s="2" t="s">
        <v>2853</v>
      </c>
      <c r="CI117">
        <v>1</v>
      </c>
      <c r="CK117" t="s">
        <v>2854</v>
      </c>
      <c r="CL117" s="27">
        <v>1</v>
      </c>
      <c r="CM117" s="27">
        <v>0.5</v>
      </c>
      <c r="CN117" t="s">
        <v>242</v>
      </c>
      <c r="CO117">
        <v>100</v>
      </c>
      <c r="CP117" t="s">
        <v>242</v>
      </c>
      <c r="CQ117" s="2" t="s">
        <v>2855</v>
      </c>
      <c r="CS117" s="27">
        <v>0.5</v>
      </c>
      <c r="CT117" s="2" t="s">
        <v>2856</v>
      </c>
      <c r="CU117">
        <v>1</v>
      </c>
      <c r="CW117" t="s">
        <v>2854</v>
      </c>
      <c r="CX117" s="27">
        <v>1</v>
      </c>
      <c r="CY117">
        <v>1886.27</v>
      </c>
      <c r="CZ117">
        <v>2</v>
      </c>
      <c r="DB117" s="27">
        <v>1</v>
      </c>
      <c r="DC117">
        <v>31483.02</v>
      </c>
      <c r="DD117">
        <v>2</v>
      </c>
      <c r="DE117" s="7">
        <v>31483.02</v>
      </c>
      <c r="DF117">
        <v>2</v>
      </c>
      <c r="DG117" t="s">
        <v>242</v>
      </c>
      <c r="DH117" t="s">
        <v>242</v>
      </c>
      <c r="DJ117" s="27">
        <v>1</v>
      </c>
      <c r="DK117">
        <v>149771.31</v>
      </c>
      <c r="DL117">
        <v>2</v>
      </c>
      <c r="DN117">
        <v>4</v>
      </c>
      <c r="DP117" t="s">
        <v>2857</v>
      </c>
      <c r="DQ117" s="27">
        <v>1</v>
      </c>
      <c r="DR117" t="s">
        <v>2858</v>
      </c>
      <c r="DS117" s="27">
        <v>1</v>
      </c>
      <c r="DT117" t="s">
        <v>2859</v>
      </c>
      <c r="DU117" s="27">
        <v>1</v>
      </c>
      <c r="DV117" s="2" t="s">
        <v>2860</v>
      </c>
      <c r="DW117" s="27">
        <v>1</v>
      </c>
      <c r="DX117" t="s">
        <v>2861</v>
      </c>
      <c r="DY117" s="27">
        <v>1</v>
      </c>
      <c r="DZ117" t="s">
        <v>2862</v>
      </c>
      <c r="EA117" s="27">
        <v>1</v>
      </c>
      <c r="EB117" t="s">
        <v>2863</v>
      </c>
      <c r="EC117" s="27">
        <v>1</v>
      </c>
      <c r="ED117" s="2" t="s">
        <v>2864</v>
      </c>
      <c r="EE117" s="27">
        <v>1</v>
      </c>
      <c r="EF117" s="2" t="s">
        <v>2865</v>
      </c>
      <c r="EG117" s="27">
        <v>1</v>
      </c>
      <c r="EH117" t="s">
        <v>2866</v>
      </c>
      <c r="EI117" s="27">
        <v>1</v>
      </c>
      <c r="EJ117" s="2" t="s">
        <v>2867</v>
      </c>
      <c r="EK117">
        <v>4</v>
      </c>
      <c r="EM117" t="s">
        <v>2857</v>
      </c>
      <c r="EN117" s="27">
        <v>0</v>
      </c>
      <c r="EO117" t="s">
        <v>242</v>
      </c>
      <c r="EP117" t="s">
        <v>242</v>
      </c>
      <c r="ES117" t="s">
        <v>242</v>
      </c>
      <c r="ET117" t="s">
        <v>242</v>
      </c>
      <c r="EV117" s="27">
        <v>1</v>
      </c>
      <c r="EW117">
        <v>4713.09</v>
      </c>
      <c r="EX117" t="s">
        <v>2868</v>
      </c>
      <c r="EY117" s="27">
        <v>0</v>
      </c>
      <c r="EZ117" t="s">
        <v>242</v>
      </c>
      <c r="FB117" s="27">
        <v>0</v>
      </c>
      <c r="FC117" t="s">
        <v>242</v>
      </c>
      <c r="FE117" s="27">
        <v>0</v>
      </c>
      <c r="FF117" t="s">
        <v>242</v>
      </c>
    </row>
    <row r="118" spans="1:163" ht="15" customHeight="1" x14ac:dyDescent="0.2">
      <c r="A118">
        <v>117</v>
      </c>
      <c r="B118">
        <v>117</v>
      </c>
      <c r="C118" s="1">
        <v>44677.77847222222</v>
      </c>
      <c r="D118" s="1">
        <v>44678.693055555559</v>
      </c>
      <c r="E118">
        <v>0</v>
      </c>
      <c r="F118" t="s">
        <v>1099</v>
      </c>
      <c r="G118">
        <v>100</v>
      </c>
      <c r="H118">
        <v>79046</v>
      </c>
      <c r="I118">
        <v>1</v>
      </c>
      <c r="J118" s="1">
        <v>44678.693055555559</v>
      </c>
      <c r="K118" t="s">
        <v>2873</v>
      </c>
      <c r="L118" t="s">
        <v>242</v>
      </c>
      <c r="M118" t="s">
        <v>242</v>
      </c>
      <c r="N118" t="s">
        <v>2874</v>
      </c>
      <c r="O118" t="s">
        <v>2875</v>
      </c>
      <c r="P118">
        <v>34.064799999999998</v>
      </c>
      <c r="Q118">
        <v>-118.4414</v>
      </c>
      <c r="R118" t="s">
        <v>245</v>
      </c>
      <c r="S118" t="s">
        <v>246</v>
      </c>
      <c r="T118" t="s">
        <v>2876</v>
      </c>
      <c r="U118" t="s">
        <v>2877</v>
      </c>
      <c r="V118">
        <v>525327102</v>
      </c>
      <c r="W118">
        <v>7373</v>
      </c>
      <c r="X118" t="s">
        <v>476</v>
      </c>
      <c r="Y118" t="s">
        <v>2878</v>
      </c>
      <c r="Z118">
        <v>2020</v>
      </c>
      <c r="AA118">
        <v>0.5</v>
      </c>
      <c r="AD118">
        <v>12</v>
      </c>
      <c r="AE118">
        <v>3</v>
      </c>
      <c r="AG118" t="s">
        <v>2879</v>
      </c>
      <c r="AH118" s="27">
        <v>1</v>
      </c>
      <c r="AI118">
        <v>6</v>
      </c>
      <c r="AJ118" s="27">
        <v>0</v>
      </c>
      <c r="AK118" t="s">
        <v>242</v>
      </c>
      <c r="AL118" s="27">
        <v>0</v>
      </c>
      <c r="AM118" t="s">
        <v>242</v>
      </c>
      <c r="AO118">
        <v>3</v>
      </c>
      <c r="AQ118" t="s">
        <v>2879</v>
      </c>
      <c r="AR118" s="27">
        <v>1</v>
      </c>
      <c r="AS118">
        <v>11</v>
      </c>
      <c r="AT118" s="21">
        <f t="shared" si="4"/>
        <v>91.666666666666657</v>
      </c>
      <c r="AU118">
        <v>3</v>
      </c>
      <c r="AW118" t="s">
        <v>2879</v>
      </c>
      <c r="AX118" s="27">
        <v>1</v>
      </c>
      <c r="AY118">
        <v>11</v>
      </c>
      <c r="AZ118" s="21">
        <f t="shared" si="5"/>
        <v>91.666666666666657</v>
      </c>
      <c r="BA118">
        <v>3</v>
      </c>
      <c r="BC118" t="s">
        <v>2879</v>
      </c>
      <c r="BD118" s="27">
        <v>1</v>
      </c>
      <c r="BG118">
        <v>3</v>
      </c>
      <c r="BI118" t="s">
        <v>2879</v>
      </c>
      <c r="BJ118" s="27">
        <v>1</v>
      </c>
      <c r="BK118">
        <v>3</v>
      </c>
      <c r="BM118" t="s">
        <v>2879</v>
      </c>
      <c r="BN118" s="27">
        <v>1</v>
      </c>
      <c r="BO118">
        <v>3</v>
      </c>
      <c r="BP118" s="21">
        <f t="shared" si="6"/>
        <v>25</v>
      </c>
      <c r="BR118">
        <v>1</v>
      </c>
      <c r="BT118" t="s">
        <v>2880</v>
      </c>
      <c r="BU118" s="27">
        <v>1</v>
      </c>
      <c r="BV118">
        <v>2</v>
      </c>
      <c r="BW118" s="21">
        <f t="shared" si="7"/>
        <v>16.666666666666664</v>
      </c>
      <c r="BX118">
        <v>2</v>
      </c>
      <c r="BY118">
        <v>1</v>
      </c>
      <c r="CA118" t="s">
        <v>2880</v>
      </c>
      <c r="CB118" s="27">
        <v>0</v>
      </c>
      <c r="CD118" t="s">
        <v>242</v>
      </c>
      <c r="CE118" t="s">
        <v>242</v>
      </c>
      <c r="CG118" s="27">
        <v>0</v>
      </c>
      <c r="CI118" t="s">
        <v>242</v>
      </c>
      <c r="CL118" s="27">
        <v>0</v>
      </c>
      <c r="CM118" s="27">
        <v>0.5</v>
      </c>
      <c r="CN118">
        <v>100</v>
      </c>
      <c r="CO118">
        <v>100</v>
      </c>
      <c r="CP118" t="s">
        <v>242</v>
      </c>
      <c r="CS118" s="27">
        <v>1</v>
      </c>
      <c r="CT118" s="2" t="s">
        <v>2881</v>
      </c>
      <c r="CU118">
        <v>1</v>
      </c>
      <c r="CW118" t="s">
        <v>2880</v>
      </c>
      <c r="CX118" s="27">
        <v>1</v>
      </c>
      <c r="CY118">
        <v>2847</v>
      </c>
      <c r="CZ118">
        <v>2</v>
      </c>
      <c r="DB118" s="27">
        <v>1</v>
      </c>
      <c r="DC118">
        <v>114136</v>
      </c>
      <c r="DD118">
        <v>2</v>
      </c>
      <c r="DF118" t="s">
        <v>242</v>
      </c>
      <c r="DG118" t="s">
        <v>242</v>
      </c>
      <c r="DH118" t="s">
        <v>242</v>
      </c>
      <c r="DJ118" s="27">
        <v>1</v>
      </c>
      <c r="DK118">
        <v>45505</v>
      </c>
      <c r="DL118">
        <v>2</v>
      </c>
      <c r="DN118">
        <v>1</v>
      </c>
      <c r="DP118" t="s">
        <v>2880</v>
      </c>
      <c r="DQ118" s="27">
        <v>0</v>
      </c>
      <c r="DS118" s="27">
        <v>1</v>
      </c>
      <c r="DT118" s="2" t="s">
        <v>2882</v>
      </c>
      <c r="DU118" s="27">
        <v>0</v>
      </c>
      <c r="DW118" s="27">
        <v>1</v>
      </c>
      <c r="DY118" s="27">
        <v>0</v>
      </c>
      <c r="EA118" s="27">
        <v>0</v>
      </c>
      <c r="EC118" s="27">
        <v>0</v>
      </c>
      <c r="EE118" s="27">
        <v>0</v>
      </c>
      <c r="EG118" s="27">
        <v>1</v>
      </c>
      <c r="EH118" t="s">
        <v>1146</v>
      </c>
      <c r="EI118" s="27">
        <v>1</v>
      </c>
      <c r="EJ118" t="s">
        <v>2883</v>
      </c>
      <c r="EK118">
        <v>1</v>
      </c>
      <c r="EM118" t="s">
        <v>2880</v>
      </c>
      <c r="EN118" s="27">
        <v>0</v>
      </c>
      <c r="EO118" t="s">
        <v>242</v>
      </c>
      <c r="EP118" t="s">
        <v>242</v>
      </c>
      <c r="ES118" t="s">
        <v>242</v>
      </c>
      <c r="ET118" t="s">
        <v>242</v>
      </c>
      <c r="EV118" s="27">
        <v>1</v>
      </c>
      <c r="EW118">
        <v>128.16999999999999</v>
      </c>
      <c r="EX118" t="s">
        <v>2884</v>
      </c>
      <c r="EY118" s="27">
        <v>0</v>
      </c>
      <c r="EZ118" t="s">
        <v>242</v>
      </c>
      <c r="FB118" s="27">
        <v>0</v>
      </c>
      <c r="FC118" t="s">
        <v>242</v>
      </c>
      <c r="FE118" s="27">
        <v>0</v>
      </c>
      <c r="FF118" t="s">
        <v>242</v>
      </c>
    </row>
    <row r="119" spans="1:163" ht="15" hidden="1" customHeight="1" x14ac:dyDescent="0.2">
      <c r="A119" s="10">
        <v>118</v>
      </c>
      <c r="B119">
        <v>118</v>
      </c>
      <c r="C119" s="1">
        <v>44678.700694444444</v>
      </c>
      <c r="D119" s="1">
        <v>44678.770833333336</v>
      </c>
      <c r="E119">
        <v>0</v>
      </c>
      <c r="F119" t="s">
        <v>1099</v>
      </c>
      <c r="G119">
        <v>100</v>
      </c>
      <c r="H119">
        <v>6069</v>
      </c>
      <c r="I119">
        <v>1</v>
      </c>
      <c r="J119" s="1">
        <v>44678.770833333336</v>
      </c>
      <c r="K119" t="s">
        <v>2888</v>
      </c>
      <c r="L119" t="s">
        <v>242</v>
      </c>
      <c r="M119" t="s">
        <v>242</v>
      </c>
      <c r="N119" t="s">
        <v>2889</v>
      </c>
      <c r="O119" t="s">
        <v>2890</v>
      </c>
      <c r="P119">
        <v>34.064799999999998</v>
      </c>
      <c r="Q119">
        <v>-118.4414</v>
      </c>
      <c r="R119" t="s">
        <v>245</v>
      </c>
      <c r="S119" t="s">
        <v>246</v>
      </c>
      <c r="T119" s="10" t="s">
        <v>2891</v>
      </c>
      <c r="U119" t="s">
        <v>2892</v>
      </c>
      <c r="V119">
        <v>524660107</v>
      </c>
      <c r="W119">
        <v>2510</v>
      </c>
      <c r="X119" s="10" t="s">
        <v>271</v>
      </c>
      <c r="Y119" s="10" t="s">
        <v>2893</v>
      </c>
      <c r="Z119" s="10">
        <v>2021</v>
      </c>
      <c r="AA119" s="10">
        <v>0</v>
      </c>
      <c r="AD119" s="10">
        <v>11</v>
      </c>
      <c r="AE119">
        <v>1</v>
      </c>
      <c r="AG119" t="s">
        <v>2894</v>
      </c>
      <c r="AH119" s="22">
        <v>1</v>
      </c>
      <c r="AI119" s="10">
        <v>11</v>
      </c>
      <c r="AJ119" s="22">
        <v>0</v>
      </c>
      <c r="AK119" s="10" t="s">
        <v>242</v>
      </c>
      <c r="AL119" s="22">
        <v>1</v>
      </c>
      <c r="AM119" s="10">
        <v>10</v>
      </c>
      <c r="AO119">
        <v>3</v>
      </c>
      <c r="AQ119" t="s">
        <v>2895</v>
      </c>
      <c r="AR119" s="22">
        <v>1</v>
      </c>
      <c r="AS119" s="10">
        <v>9</v>
      </c>
      <c r="AT119" s="21">
        <f t="shared" si="4"/>
        <v>81.818181818181827</v>
      </c>
      <c r="AU119">
        <v>3</v>
      </c>
      <c r="AW119" t="s">
        <v>2895</v>
      </c>
      <c r="AX119" s="22">
        <v>1</v>
      </c>
      <c r="AY119" s="10">
        <v>9</v>
      </c>
      <c r="AZ119" s="21">
        <f t="shared" si="5"/>
        <v>81.818181818181827</v>
      </c>
      <c r="BA119">
        <v>3</v>
      </c>
      <c r="BC119" t="s">
        <v>2895</v>
      </c>
      <c r="BD119" s="22">
        <v>1</v>
      </c>
      <c r="BE119" s="10"/>
      <c r="BF119" s="10"/>
      <c r="BG119">
        <v>3</v>
      </c>
      <c r="BI119" t="s">
        <v>2895</v>
      </c>
      <c r="BJ119" s="22">
        <v>1</v>
      </c>
      <c r="BK119">
        <v>3</v>
      </c>
      <c r="BM119" t="s">
        <v>2895</v>
      </c>
      <c r="BN119" s="22">
        <v>1</v>
      </c>
      <c r="BO119" s="10">
        <v>3</v>
      </c>
      <c r="BP119" s="21">
        <f t="shared" si="6"/>
        <v>27.27272727272727</v>
      </c>
      <c r="BQ119" s="10"/>
      <c r="BR119" s="10">
        <v>3</v>
      </c>
      <c r="BS119" s="10"/>
      <c r="BT119" s="10" t="s">
        <v>2895</v>
      </c>
      <c r="BU119" s="22">
        <v>1</v>
      </c>
      <c r="BV119" s="10">
        <v>3</v>
      </c>
      <c r="BW119" s="21">
        <f t="shared" si="7"/>
        <v>27.27272727272727</v>
      </c>
      <c r="BX119" s="10">
        <v>2</v>
      </c>
      <c r="BY119" s="10">
        <v>1</v>
      </c>
      <c r="BZ119" s="10"/>
      <c r="CA119" s="10" t="s">
        <v>2894</v>
      </c>
      <c r="CB119" s="22">
        <v>0</v>
      </c>
      <c r="CC119" s="10"/>
      <c r="CD119" s="10" t="s">
        <v>242</v>
      </c>
      <c r="CE119" s="10" t="s">
        <v>242</v>
      </c>
      <c r="CF119" s="10"/>
      <c r="CG119" s="22">
        <v>0</v>
      </c>
      <c r="CH119" s="10"/>
      <c r="CI119" s="10" t="s">
        <v>242</v>
      </c>
      <c r="CJ119" s="10"/>
      <c r="CK119" s="10"/>
      <c r="CL119" s="22">
        <v>0</v>
      </c>
      <c r="CM119" s="22">
        <v>0</v>
      </c>
      <c r="CN119" s="10" t="s">
        <v>242</v>
      </c>
      <c r="CO119" s="10" t="s">
        <v>242</v>
      </c>
      <c r="CP119" s="10" t="s">
        <v>242</v>
      </c>
      <c r="CQ119" s="10"/>
      <c r="CR119" s="10"/>
      <c r="CS119" s="22">
        <v>1</v>
      </c>
      <c r="CT119" s="11" t="s">
        <v>2896</v>
      </c>
      <c r="CU119" s="10">
        <v>1</v>
      </c>
      <c r="CV119" s="10"/>
      <c r="CW119" s="10" t="s">
        <v>2894</v>
      </c>
      <c r="CX119" s="22">
        <v>0</v>
      </c>
      <c r="CY119" s="10" t="s">
        <v>242</v>
      </c>
      <c r="CZ119" s="10" t="s">
        <v>242</v>
      </c>
      <c r="DA119" s="10"/>
      <c r="DB119" s="22">
        <v>0</v>
      </c>
      <c r="DC119" s="10" t="s">
        <v>242</v>
      </c>
      <c r="DD119" s="10" t="s">
        <v>242</v>
      </c>
      <c r="DE119" s="10"/>
      <c r="DF119" s="10" t="s">
        <v>242</v>
      </c>
      <c r="DG119" s="10" t="s">
        <v>242</v>
      </c>
      <c r="DH119" s="10" t="s">
        <v>242</v>
      </c>
      <c r="DI119" s="10"/>
      <c r="DJ119" s="22">
        <v>0</v>
      </c>
      <c r="DK119" s="10" t="s">
        <v>242</v>
      </c>
      <c r="DL119" s="10" t="s">
        <v>242</v>
      </c>
      <c r="DM119" s="10"/>
      <c r="DN119" s="10" t="s">
        <v>242</v>
      </c>
      <c r="DO119" s="10"/>
      <c r="DP119" s="10"/>
      <c r="DQ119" s="27">
        <v>1</v>
      </c>
      <c r="DR119" t="s">
        <v>2897</v>
      </c>
      <c r="DS119" s="27">
        <v>1</v>
      </c>
      <c r="DT119" t="s">
        <v>2898</v>
      </c>
      <c r="DU119" s="27">
        <v>0</v>
      </c>
      <c r="DW119" s="27">
        <v>0</v>
      </c>
      <c r="DY119" s="27">
        <v>0</v>
      </c>
      <c r="EA119" s="27">
        <v>0</v>
      </c>
      <c r="EC119" s="27">
        <v>0</v>
      </c>
      <c r="EE119" s="27">
        <v>0</v>
      </c>
      <c r="EG119" s="27">
        <v>0</v>
      </c>
      <c r="EI119" s="27">
        <v>0</v>
      </c>
      <c r="EK119">
        <v>1</v>
      </c>
      <c r="EM119" t="s">
        <v>2894</v>
      </c>
      <c r="EN119" s="22">
        <v>0</v>
      </c>
      <c r="EO119" s="10" t="s">
        <v>242</v>
      </c>
      <c r="EP119" s="10" t="s">
        <v>242</v>
      </c>
      <c r="EQ119" s="10"/>
      <c r="ER119" s="10"/>
      <c r="ES119" s="10" t="s">
        <v>242</v>
      </c>
      <c r="ET119" s="10" t="s">
        <v>242</v>
      </c>
      <c r="EU119" s="10"/>
      <c r="EV119" s="22">
        <v>0</v>
      </c>
      <c r="EW119" s="10" t="s">
        <v>242</v>
      </c>
      <c r="EX119" s="10"/>
      <c r="EY119" s="22">
        <v>0</v>
      </c>
      <c r="EZ119" s="10" t="s">
        <v>242</v>
      </c>
      <c r="FA119" s="10"/>
      <c r="FB119" s="22">
        <v>0</v>
      </c>
      <c r="FC119" s="10" t="s">
        <v>242</v>
      </c>
      <c r="FD119" s="10"/>
      <c r="FE119" s="22">
        <v>0</v>
      </c>
      <c r="FF119" s="10" t="s">
        <v>242</v>
      </c>
      <c r="FG119" s="10"/>
    </row>
    <row r="120" spans="1:163" ht="15" customHeight="1" x14ac:dyDescent="0.2">
      <c r="A120">
        <v>119</v>
      </c>
      <c r="B120">
        <v>119</v>
      </c>
      <c r="C120" s="1">
        <v>44677.602777777778</v>
      </c>
      <c r="D120" s="1">
        <v>44683.762499999997</v>
      </c>
      <c r="E120">
        <v>0</v>
      </c>
      <c r="F120" t="s">
        <v>2903</v>
      </c>
      <c r="G120">
        <v>100</v>
      </c>
      <c r="H120">
        <v>532207</v>
      </c>
      <c r="I120">
        <v>1</v>
      </c>
      <c r="J120" s="1">
        <v>44683.762499999997</v>
      </c>
      <c r="K120" t="s">
        <v>2904</v>
      </c>
      <c r="L120" t="s">
        <v>242</v>
      </c>
      <c r="M120" t="s">
        <v>242</v>
      </c>
      <c r="N120" t="s">
        <v>2905</v>
      </c>
      <c r="O120" t="s">
        <v>2906</v>
      </c>
      <c r="P120">
        <v>34.064799999999998</v>
      </c>
      <c r="Q120">
        <v>-118.4414</v>
      </c>
      <c r="R120" t="s">
        <v>245</v>
      </c>
      <c r="S120" t="s">
        <v>246</v>
      </c>
      <c r="T120" t="s">
        <v>2907</v>
      </c>
      <c r="U120" t="s">
        <v>2908</v>
      </c>
      <c r="V120">
        <v>485170302</v>
      </c>
      <c r="W120">
        <v>4011</v>
      </c>
      <c r="X120" t="s">
        <v>476</v>
      </c>
      <c r="Y120" t="s">
        <v>2909</v>
      </c>
      <c r="Z120">
        <v>2020</v>
      </c>
      <c r="AA120">
        <v>0.5</v>
      </c>
      <c r="AB120">
        <v>9</v>
      </c>
      <c r="AD120">
        <v>10</v>
      </c>
      <c r="AE120">
        <v>1</v>
      </c>
      <c r="AG120" t="s">
        <v>2910</v>
      </c>
      <c r="AH120" s="27">
        <v>1</v>
      </c>
      <c r="AI120">
        <v>8</v>
      </c>
      <c r="AJ120" s="27">
        <v>0</v>
      </c>
      <c r="AK120" t="s">
        <v>242</v>
      </c>
      <c r="AL120" s="27">
        <v>0</v>
      </c>
      <c r="AM120" t="s">
        <v>242</v>
      </c>
      <c r="AO120">
        <v>3</v>
      </c>
      <c r="AQ120" t="s">
        <v>2911</v>
      </c>
      <c r="AR120" s="27">
        <v>1</v>
      </c>
      <c r="AS120">
        <v>9</v>
      </c>
      <c r="AT120" s="21">
        <f t="shared" si="4"/>
        <v>90</v>
      </c>
      <c r="AU120">
        <v>3</v>
      </c>
      <c r="AW120" t="s">
        <v>2911</v>
      </c>
      <c r="AX120" s="27">
        <v>1</v>
      </c>
      <c r="AY120">
        <v>9</v>
      </c>
      <c r="AZ120" s="21">
        <f t="shared" si="5"/>
        <v>90</v>
      </c>
      <c r="BA120">
        <v>3</v>
      </c>
      <c r="BC120" t="s">
        <v>2911</v>
      </c>
      <c r="BD120" s="27">
        <v>1</v>
      </c>
      <c r="BE120">
        <v>8.1</v>
      </c>
      <c r="BF120" t="s">
        <v>2912</v>
      </c>
      <c r="BG120">
        <v>3</v>
      </c>
      <c r="BI120" t="s">
        <v>2911</v>
      </c>
      <c r="BJ120" s="27">
        <v>1</v>
      </c>
      <c r="BK120">
        <v>3</v>
      </c>
      <c r="BM120" t="s">
        <v>2911</v>
      </c>
      <c r="BN120" s="27">
        <v>1</v>
      </c>
      <c r="BO120">
        <v>3</v>
      </c>
      <c r="BP120" s="21">
        <f t="shared" si="6"/>
        <v>30</v>
      </c>
      <c r="BR120">
        <v>1</v>
      </c>
      <c r="BT120" t="s">
        <v>2910</v>
      </c>
      <c r="BU120" s="27">
        <v>1</v>
      </c>
      <c r="BV120">
        <v>3</v>
      </c>
      <c r="BW120" s="21">
        <f t="shared" si="7"/>
        <v>30</v>
      </c>
      <c r="BX120">
        <v>2</v>
      </c>
      <c r="BY120">
        <v>1</v>
      </c>
      <c r="CA120" t="s">
        <v>2910</v>
      </c>
      <c r="CB120" s="27">
        <v>0</v>
      </c>
      <c r="CD120" t="s">
        <v>242</v>
      </c>
      <c r="CE120" t="s">
        <v>242</v>
      </c>
      <c r="CG120" s="27">
        <v>1</v>
      </c>
      <c r="CH120" t="s">
        <v>2913</v>
      </c>
      <c r="CI120">
        <v>1</v>
      </c>
      <c r="CK120" t="s">
        <v>2910</v>
      </c>
      <c r="CL120" s="27">
        <v>1</v>
      </c>
      <c r="CM120" s="27">
        <v>0.5</v>
      </c>
      <c r="CN120" t="s">
        <v>242</v>
      </c>
      <c r="CO120" t="s">
        <v>242</v>
      </c>
      <c r="CP120" t="s">
        <v>242</v>
      </c>
      <c r="CQ120" t="s">
        <v>2914</v>
      </c>
      <c r="CS120" s="27">
        <v>1</v>
      </c>
      <c r="CT120" s="2" t="s">
        <v>2915</v>
      </c>
      <c r="CU120">
        <v>1</v>
      </c>
      <c r="CW120" t="s">
        <v>2910</v>
      </c>
      <c r="CX120" s="27">
        <v>1</v>
      </c>
      <c r="CY120">
        <v>1200000</v>
      </c>
      <c r="CZ120">
        <v>2</v>
      </c>
      <c r="DB120" s="27">
        <v>1</v>
      </c>
      <c r="DC120" t="s">
        <v>242</v>
      </c>
      <c r="DD120" t="s">
        <v>242</v>
      </c>
      <c r="DF120" t="s">
        <v>242</v>
      </c>
      <c r="DG120">
        <v>30000</v>
      </c>
      <c r="DH120">
        <v>2</v>
      </c>
      <c r="DJ120" s="27">
        <v>0</v>
      </c>
      <c r="DK120" t="s">
        <v>242</v>
      </c>
      <c r="DL120" t="s">
        <v>242</v>
      </c>
      <c r="DN120">
        <v>1</v>
      </c>
      <c r="DP120" t="s">
        <v>2910</v>
      </c>
      <c r="DQ120" s="27">
        <v>0.5</v>
      </c>
      <c r="DR120" s="2" t="s">
        <v>2916</v>
      </c>
      <c r="DS120" s="27">
        <v>1</v>
      </c>
      <c r="DT120" s="2" t="s">
        <v>2917</v>
      </c>
      <c r="DU120" s="27">
        <v>0</v>
      </c>
      <c r="DW120" s="27">
        <v>1</v>
      </c>
      <c r="DX120" s="2" t="s">
        <v>2918</v>
      </c>
      <c r="DY120" s="27">
        <v>0</v>
      </c>
      <c r="EA120" s="27">
        <v>1</v>
      </c>
      <c r="EB120" s="2" t="s">
        <v>2919</v>
      </c>
      <c r="EC120" s="27">
        <v>1</v>
      </c>
      <c r="ED120" s="2" t="s">
        <v>2920</v>
      </c>
      <c r="EE120" s="27">
        <v>1</v>
      </c>
      <c r="EF120" t="s">
        <v>2921</v>
      </c>
      <c r="EG120" s="27">
        <v>1</v>
      </c>
      <c r="EH120" t="s">
        <v>2922</v>
      </c>
      <c r="EI120" s="27">
        <v>1</v>
      </c>
      <c r="EJ120" s="2" t="s">
        <v>2923</v>
      </c>
      <c r="EK120">
        <v>1</v>
      </c>
      <c r="EM120" t="s">
        <v>2910</v>
      </c>
      <c r="EN120" s="27">
        <v>0</v>
      </c>
      <c r="EO120" t="s">
        <v>242</v>
      </c>
      <c r="EP120" t="s">
        <v>242</v>
      </c>
      <c r="ES120" t="s">
        <v>242</v>
      </c>
      <c r="ET120" t="s">
        <v>242</v>
      </c>
      <c r="EV120" s="27">
        <v>0</v>
      </c>
      <c r="EW120" t="s">
        <v>242</v>
      </c>
      <c r="EY120" s="27">
        <v>0</v>
      </c>
      <c r="EZ120" t="s">
        <v>242</v>
      </c>
      <c r="FB120" s="27">
        <v>0</v>
      </c>
      <c r="FC120" t="s">
        <v>242</v>
      </c>
      <c r="FE120" s="27">
        <v>0</v>
      </c>
      <c r="FF120" t="s">
        <v>242</v>
      </c>
    </row>
    <row r="121" spans="1:163" ht="15" hidden="1" customHeight="1" x14ac:dyDescent="0.2">
      <c r="A121" s="10">
        <v>120</v>
      </c>
      <c r="B121">
        <v>120</v>
      </c>
      <c r="C121" s="1">
        <v>44683.76458333333</v>
      </c>
      <c r="D121" s="1">
        <v>44684.715277777781</v>
      </c>
      <c r="E121">
        <v>0</v>
      </c>
      <c r="F121" t="s">
        <v>438</v>
      </c>
      <c r="G121">
        <v>100</v>
      </c>
      <c r="H121">
        <v>82118</v>
      </c>
      <c r="I121">
        <v>1</v>
      </c>
      <c r="J121" s="1">
        <v>44684.715277777781</v>
      </c>
      <c r="K121" t="s">
        <v>2927</v>
      </c>
      <c r="L121" t="s">
        <v>242</v>
      </c>
      <c r="M121" t="s">
        <v>242</v>
      </c>
      <c r="N121" t="s">
        <v>2928</v>
      </c>
      <c r="O121" t="s">
        <v>2929</v>
      </c>
      <c r="P121">
        <v>34.037999999999997</v>
      </c>
      <c r="Q121">
        <v>-118.45440000000001</v>
      </c>
      <c r="R121" t="s">
        <v>245</v>
      </c>
      <c r="S121" t="s">
        <v>246</v>
      </c>
      <c r="T121" s="10" t="s">
        <v>2930</v>
      </c>
      <c r="U121" t="s">
        <v>2931</v>
      </c>
      <c r="V121">
        <v>501889208</v>
      </c>
      <c r="W121">
        <v>5010</v>
      </c>
      <c r="X121" s="10" t="s">
        <v>271</v>
      </c>
      <c r="Y121" s="10" t="s">
        <v>2932</v>
      </c>
      <c r="Z121" s="10">
        <v>2020</v>
      </c>
      <c r="AA121" s="10">
        <v>0</v>
      </c>
      <c r="AD121" s="10">
        <v>12</v>
      </c>
      <c r="AE121">
        <v>1</v>
      </c>
      <c r="AG121" t="s">
        <v>2933</v>
      </c>
      <c r="AH121" s="22">
        <v>1</v>
      </c>
      <c r="AI121" s="10">
        <v>2</v>
      </c>
      <c r="AJ121" s="22">
        <v>0</v>
      </c>
      <c r="AK121" s="10" t="s">
        <v>242</v>
      </c>
      <c r="AL121" s="22">
        <v>0</v>
      </c>
      <c r="AM121" s="10" t="s">
        <v>242</v>
      </c>
      <c r="AO121">
        <v>1</v>
      </c>
      <c r="AQ121" t="s">
        <v>2933</v>
      </c>
      <c r="AR121" s="22">
        <v>1</v>
      </c>
      <c r="AS121" s="10">
        <v>11</v>
      </c>
      <c r="AT121" s="21">
        <f t="shared" si="4"/>
        <v>91.666666666666657</v>
      </c>
      <c r="AU121">
        <v>1</v>
      </c>
      <c r="AW121" t="s">
        <v>2933</v>
      </c>
      <c r="AX121" s="22">
        <v>1</v>
      </c>
      <c r="AY121" s="10">
        <v>10</v>
      </c>
      <c r="AZ121" s="21">
        <f t="shared" si="5"/>
        <v>83.333333333333343</v>
      </c>
      <c r="BA121">
        <v>1</v>
      </c>
      <c r="BC121" t="s">
        <v>2933</v>
      </c>
      <c r="BD121" s="22">
        <v>1</v>
      </c>
      <c r="BE121" s="10">
        <v>6</v>
      </c>
      <c r="BF121" s="10"/>
      <c r="BG121">
        <v>1</v>
      </c>
      <c r="BI121" t="s">
        <v>2933</v>
      </c>
      <c r="BJ121" s="22">
        <v>1</v>
      </c>
      <c r="BK121">
        <v>1</v>
      </c>
      <c r="BM121" t="s">
        <v>2933</v>
      </c>
      <c r="BN121" s="22">
        <v>1</v>
      </c>
      <c r="BO121" s="10">
        <v>3</v>
      </c>
      <c r="BP121" s="21">
        <f t="shared" si="6"/>
        <v>25</v>
      </c>
      <c r="BQ121" s="10"/>
      <c r="BR121" s="10">
        <v>3</v>
      </c>
      <c r="BS121" s="10"/>
      <c r="BT121" s="10" t="s">
        <v>2934</v>
      </c>
      <c r="BU121" s="22">
        <v>1</v>
      </c>
      <c r="BV121" s="10">
        <v>1</v>
      </c>
      <c r="BW121" s="21">
        <f t="shared" si="7"/>
        <v>8.3333333333333321</v>
      </c>
      <c r="BX121" s="10">
        <v>2</v>
      </c>
      <c r="BY121" s="10">
        <v>3</v>
      </c>
      <c r="BZ121" s="10"/>
      <c r="CA121" s="10" t="s">
        <v>2934</v>
      </c>
      <c r="CB121" s="22">
        <v>0</v>
      </c>
      <c r="CC121" s="10"/>
      <c r="CD121" s="10" t="s">
        <v>242</v>
      </c>
      <c r="CE121" s="10" t="s">
        <v>242</v>
      </c>
      <c r="CF121" s="10"/>
      <c r="CG121" s="22">
        <v>1</v>
      </c>
      <c r="CH121" s="10" t="s">
        <v>2935</v>
      </c>
      <c r="CI121" s="10">
        <v>1</v>
      </c>
      <c r="CJ121" s="10"/>
      <c r="CK121" s="10" t="s">
        <v>2933</v>
      </c>
      <c r="CL121" s="22">
        <v>0</v>
      </c>
      <c r="CM121" s="22">
        <v>0</v>
      </c>
      <c r="CN121" s="10" t="s">
        <v>242</v>
      </c>
      <c r="CO121" s="10" t="s">
        <v>242</v>
      </c>
      <c r="CP121" s="10" t="s">
        <v>242</v>
      </c>
      <c r="CQ121" s="10"/>
      <c r="CR121" s="10"/>
      <c r="CS121" s="22">
        <v>1</v>
      </c>
      <c r="CT121" s="11" t="s">
        <v>2936</v>
      </c>
      <c r="CU121" s="10">
        <v>1</v>
      </c>
      <c r="CV121" s="10"/>
      <c r="CW121" s="10" t="s">
        <v>2933</v>
      </c>
      <c r="CX121" s="22">
        <v>1</v>
      </c>
      <c r="CY121" s="10">
        <v>153292</v>
      </c>
      <c r="CZ121" s="10">
        <v>1</v>
      </c>
      <c r="DA121" s="10"/>
      <c r="DB121" s="22">
        <v>1</v>
      </c>
      <c r="DC121" s="10" t="s">
        <v>242</v>
      </c>
      <c r="DD121" s="10" t="s">
        <v>242</v>
      </c>
      <c r="DE121" s="10"/>
      <c r="DF121" s="10" t="s">
        <v>242</v>
      </c>
      <c r="DG121" s="10">
        <v>49211</v>
      </c>
      <c r="DH121" s="10">
        <v>1</v>
      </c>
      <c r="DI121" s="10"/>
      <c r="DJ121" s="22">
        <v>0</v>
      </c>
      <c r="DK121" s="10" t="s">
        <v>242</v>
      </c>
      <c r="DL121" s="10" t="s">
        <v>242</v>
      </c>
      <c r="DM121" s="10"/>
      <c r="DN121" s="10">
        <v>1</v>
      </c>
      <c r="DO121" s="10"/>
      <c r="DP121" s="10" t="s">
        <v>2933</v>
      </c>
      <c r="DQ121" s="27">
        <v>0</v>
      </c>
      <c r="DS121" s="27">
        <v>1</v>
      </c>
      <c r="DT121" s="2" t="s">
        <v>2937</v>
      </c>
      <c r="DU121" s="27">
        <v>0</v>
      </c>
      <c r="DW121" s="27">
        <v>0</v>
      </c>
      <c r="DY121" s="27">
        <v>0</v>
      </c>
      <c r="EA121" s="27">
        <v>0</v>
      </c>
      <c r="EC121" s="27">
        <v>0.5</v>
      </c>
      <c r="ED121" s="2" t="s">
        <v>2938</v>
      </c>
      <c r="EE121" s="27">
        <v>0</v>
      </c>
      <c r="EG121" s="27">
        <v>1</v>
      </c>
      <c r="EH121" t="s">
        <v>2939</v>
      </c>
      <c r="EI121" s="27">
        <v>0</v>
      </c>
      <c r="EK121">
        <v>1</v>
      </c>
      <c r="EM121" t="s">
        <v>2933</v>
      </c>
      <c r="EN121" s="22">
        <v>0</v>
      </c>
      <c r="EO121" s="10" t="s">
        <v>242</v>
      </c>
      <c r="EP121" s="10" t="s">
        <v>242</v>
      </c>
      <c r="EQ121" s="10"/>
      <c r="ER121" s="10"/>
      <c r="ES121" s="10" t="s">
        <v>242</v>
      </c>
      <c r="ET121" s="10" t="s">
        <v>242</v>
      </c>
      <c r="EU121" s="10"/>
      <c r="EV121" s="22">
        <v>0</v>
      </c>
      <c r="EW121" s="10" t="s">
        <v>242</v>
      </c>
      <c r="EX121" s="10"/>
      <c r="EY121" s="22">
        <v>0</v>
      </c>
      <c r="EZ121" s="10" t="s">
        <v>242</v>
      </c>
      <c r="FA121" s="10"/>
      <c r="FB121" s="22">
        <v>0</v>
      </c>
      <c r="FC121" s="10" t="s">
        <v>242</v>
      </c>
      <c r="FD121" s="10"/>
      <c r="FE121" s="22">
        <v>0</v>
      </c>
      <c r="FF121" s="10" t="s">
        <v>242</v>
      </c>
      <c r="FG121" s="10"/>
    </row>
    <row r="122" spans="1:163" ht="15" customHeight="1" x14ac:dyDescent="0.2">
      <c r="A122">
        <v>121</v>
      </c>
      <c r="B122">
        <v>121</v>
      </c>
      <c r="C122" s="1">
        <v>44683.816666666666</v>
      </c>
      <c r="D122" s="1">
        <v>44684.919444444444</v>
      </c>
      <c r="E122">
        <v>0</v>
      </c>
      <c r="F122" t="s">
        <v>1099</v>
      </c>
      <c r="G122">
        <v>100</v>
      </c>
      <c r="H122">
        <v>95306</v>
      </c>
      <c r="I122">
        <v>1</v>
      </c>
      <c r="J122" s="1">
        <v>44684.919444444444</v>
      </c>
      <c r="K122" t="s">
        <v>2942</v>
      </c>
      <c r="L122" t="s">
        <v>242</v>
      </c>
      <c r="M122" t="s">
        <v>242</v>
      </c>
      <c r="N122" t="s">
        <v>2943</v>
      </c>
      <c r="O122" t="s">
        <v>2944</v>
      </c>
      <c r="P122">
        <v>34.064799999999998</v>
      </c>
      <c r="Q122">
        <v>-118.4414</v>
      </c>
      <c r="R122" t="s">
        <v>245</v>
      </c>
      <c r="S122" t="s">
        <v>246</v>
      </c>
      <c r="T122" t="s">
        <v>2945</v>
      </c>
      <c r="U122" t="s">
        <v>2946</v>
      </c>
      <c r="V122" t="s">
        <v>2947</v>
      </c>
      <c r="W122">
        <v>2860</v>
      </c>
      <c r="X122" t="s">
        <v>418</v>
      </c>
      <c r="Y122" t="s">
        <v>419</v>
      </c>
      <c r="Z122">
        <v>2021</v>
      </c>
      <c r="AA122">
        <v>0.5</v>
      </c>
      <c r="AD122">
        <v>12</v>
      </c>
      <c r="AE122">
        <v>3</v>
      </c>
      <c r="AG122" t="s">
        <v>2948</v>
      </c>
      <c r="AH122" s="27">
        <v>1</v>
      </c>
      <c r="AI122">
        <v>11</v>
      </c>
      <c r="AJ122" s="27">
        <v>1</v>
      </c>
      <c r="AK122">
        <v>9</v>
      </c>
      <c r="AL122" s="27">
        <v>0</v>
      </c>
      <c r="AM122" t="s">
        <v>242</v>
      </c>
      <c r="AO122">
        <v>3</v>
      </c>
      <c r="AQ122" t="s">
        <v>2948</v>
      </c>
      <c r="AR122" s="27">
        <v>1</v>
      </c>
      <c r="AS122">
        <v>11</v>
      </c>
      <c r="AT122" s="21">
        <f t="shared" si="4"/>
        <v>91.666666666666657</v>
      </c>
      <c r="AU122">
        <v>3</v>
      </c>
      <c r="AW122" t="s">
        <v>2948</v>
      </c>
      <c r="AX122" s="27">
        <v>1</v>
      </c>
      <c r="AY122">
        <v>11</v>
      </c>
      <c r="AZ122" s="21">
        <f t="shared" si="5"/>
        <v>91.666666666666657</v>
      </c>
      <c r="BA122">
        <v>3</v>
      </c>
      <c r="BC122" t="s">
        <v>2948</v>
      </c>
      <c r="BD122" s="27">
        <v>1</v>
      </c>
      <c r="BE122">
        <v>5.5</v>
      </c>
      <c r="BG122">
        <v>3</v>
      </c>
      <c r="BI122" t="s">
        <v>2948</v>
      </c>
      <c r="BJ122" s="27">
        <v>1</v>
      </c>
      <c r="BK122">
        <v>3</v>
      </c>
      <c r="BM122" t="s">
        <v>2948</v>
      </c>
      <c r="BN122" s="27">
        <v>1</v>
      </c>
      <c r="BO122">
        <v>3</v>
      </c>
      <c r="BP122" s="21">
        <f t="shared" si="6"/>
        <v>25</v>
      </c>
      <c r="BR122">
        <v>3</v>
      </c>
      <c r="BT122" t="s">
        <v>2948</v>
      </c>
      <c r="BU122" s="27">
        <v>1</v>
      </c>
      <c r="BV122">
        <v>3</v>
      </c>
      <c r="BW122" s="21">
        <f t="shared" si="7"/>
        <v>25</v>
      </c>
      <c r="BX122">
        <v>2</v>
      </c>
      <c r="BY122">
        <v>3</v>
      </c>
      <c r="CA122" t="s">
        <v>2948</v>
      </c>
      <c r="CB122" s="27">
        <v>0</v>
      </c>
      <c r="CD122" t="s">
        <v>242</v>
      </c>
      <c r="CE122" t="s">
        <v>242</v>
      </c>
      <c r="CG122" s="27">
        <v>1</v>
      </c>
      <c r="CH122" s="2" t="s">
        <v>2949</v>
      </c>
      <c r="CI122">
        <v>1</v>
      </c>
      <c r="CK122" t="s">
        <v>2950</v>
      </c>
      <c r="CL122" s="27">
        <v>1</v>
      </c>
      <c r="CM122" s="27">
        <v>0.5</v>
      </c>
      <c r="CN122" t="s">
        <v>242</v>
      </c>
      <c r="CO122">
        <v>99.6</v>
      </c>
      <c r="CP122" t="s">
        <v>242</v>
      </c>
      <c r="CQ122" s="2" t="s">
        <v>2951</v>
      </c>
      <c r="CS122" s="27">
        <v>1</v>
      </c>
      <c r="CT122" s="2" t="s">
        <v>2952</v>
      </c>
      <c r="CU122">
        <v>1</v>
      </c>
      <c r="CW122" t="s">
        <v>2950</v>
      </c>
      <c r="CX122" s="27">
        <v>1</v>
      </c>
      <c r="CY122">
        <v>15500000</v>
      </c>
      <c r="CZ122">
        <v>2</v>
      </c>
      <c r="DB122" s="27">
        <v>1</v>
      </c>
      <c r="DC122">
        <v>8688567</v>
      </c>
      <c r="DD122">
        <v>2</v>
      </c>
      <c r="DE122">
        <v>8899524</v>
      </c>
      <c r="DF122">
        <v>2</v>
      </c>
      <c r="DG122" t="s">
        <v>242</v>
      </c>
      <c r="DH122" t="s">
        <v>242</v>
      </c>
      <c r="DJ122" s="27">
        <v>1</v>
      </c>
      <c r="DK122">
        <v>65484725</v>
      </c>
      <c r="DL122">
        <v>2</v>
      </c>
      <c r="DN122">
        <v>4</v>
      </c>
      <c r="DP122" t="s">
        <v>2953</v>
      </c>
      <c r="DQ122" s="27">
        <v>1</v>
      </c>
      <c r="DR122" t="s">
        <v>2954</v>
      </c>
      <c r="DS122" s="27">
        <v>1</v>
      </c>
      <c r="DT122" s="2" t="s">
        <v>2955</v>
      </c>
      <c r="DU122" s="27">
        <v>1</v>
      </c>
      <c r="DV122" s="2" t="s">
        <v>2956</v>
      </c>
      <c r="DW122" s="27">
        <v>1</v>
      </c>
      <c r="DX122" s="2" t="s">
        <v>2957</v>
      </c>
      <c r="DY122" s="27">
        <v>1</v>
      </c>
      <c r="DZ122" t="s">
        <v>2958</v>
      </c>
      <c r="EA122" s="27">
        <v>1</v>
      </c>
      <c r="EB122" s="2" t="s">
        <v>2959</v>
      </c>
      <c r="EC122" s="27">
        <v>1</v>
      </c>
      <c r="ED122" s="2" t="s">
        <v>2960</v>
      </c>
      <c r="EE122" s="27">
        <v>1</v>
      </c>
      <c r="EF122" s="2" t="s">
        <v>2961</v>
      </c>
      <c r="EG122" s="27">
        <v>1</v>
      </c>
      <c r="EH122" t="s">
        <v>2962</v>
      </c>
      <c r="EI122" s="27">
        <v>1</v>
      </c>
      <c r="EJ122" t="s">
        <v>2963</v>
      </c>
      <c r="EK122">
        <v>4</v>
      </c>
      <c r="EM122" t="s">
        <v>2953</v>
      </c>
      <c r="EN122" s="27">
        <v>0</v>
      </c>
      <c r="EO122" t="s">
        <v>242</v>
      </c>
      <c r="EP122" t="s">
        <v>242</v>
      </c>
      <c r="ES122" t="s">
        <v>242</v>
      </c>
      <c r="ET122" t="s">
        <v>242</v>
      </c>
      <c r="EV122" s="27">
        <v>1</v>
      </c>
      <c r="EW122">
        <v>293100</v>
      </c>
      <c r="EX122" t="s">
        <v>2964</v>
      </c>
      <c r="EY122" s="27">
        <v>0</v>
      </c>
      <c r="EZ122" t="s">
        <v>242</v>
      </c>
      <c r="FB122" s="27">
        <v>1</v>
      </c>
      <c r="FC122">
        <v>103100</v>
      </c>
      <c r="FD122" t="s">
        <v>2965</v>
      </c>
      <c r="FE122" s="27">
        <v>1</v>
      </c>
      <c r="FF122">
        <v>1</v>
      </c>
    </row>
    <row r="123" spans="1:163" ht="15" customHeight="1" x14ac:dyDescent="0.2">
      <c r="A123">
        <v>122</v>
      </c>
      <c r="B123">
        <v>122</v>
      </c>
      <c r="C123" s="1">
        <v>44700.769444444442</v>
      </c>
      <c r="D123" s="1">
        <v>44707.061805555553</v>
      </c>
      <c r="E123">
        <v>0</v>
      </c>
      <c r="F123" t="s">
        <v>2969</v>
      </c>
      <c r="G123">
        <v>100</v>
      </c>
      <c r="H123">
        <v>543676</v>
      </c>
      <c r="I123">
        <v>1</v>
      </c>
      <c r="J123" s="1">
        <v>44707.061805555553</v>
      </c>
      <c r="K123" t="s">
        <v>2970</v>
      </c>
      <c r="L123" t="s">
        <v>242</v>
      </c>
      <c r="M123" t="s">
        <v>242</v>
      </c>
      <c r="N123" t="s">
        <v>2971</v>
      </c>
      <c r="O123" t="s">
        <v>2972</v>
      </c>
      <c r="P123">
        <v>34.037999999999997</v>
      </c>
      <c r="Q123">
        <v>-118.45440000000001</v>
      </c>
      <c r="R123" t="s">
        <v>245</v>
      </c>
      <c r="S123" t="s">
        <v>246</v>
      </c>
      <c r="T123" t="s">
        <v>2973</v>
      </c>
      <c r="U123" t="s">
        <v>2974</v>
      </c>
      <c r="V123">
        <v>2824100</v>
      </c>
      <c r="W123">
        <v>3845</v>
      </c>
      <c r="X123" t="s">
        <v>350</v>
      </c>
      <c r="Y123" s="2" t="s">
        <v>2975</v>
      </c>
      <c r="Z123">
        <v>2019</v>
      </c>
      <c r="AA123">
        <v>0</v>
      </c>
      <c r="AD123">
        <v>14</v>
      </c>
      <c r="AE123">
        <v>1</v>
      </c>
      <c r="AG123" t="s">
        <v>2976</v>
      </c>
      <c r="AH123" s="27">
        <v>0</v>
      </c>
      <c r="AI123" t="s">
        <v>242</v>
      </c>
      <c r="AJ123" s="27">
        <v>0</v>
      </c>
      <c r="AK123" t="s">
        <v>242</v>
      </c>
      <c r="AL123" s="27">
        <v>0</v>
      </c>
      <c r="AM123" t="s">
        <v>242</v>
      </c>
      <c r="AO123" t="s">
        <v>242</v>
      </c>
      <c r="AR123" s="27">
        <v>1</v>
      </c>
      <c r="AS123">
        <v>12</v>
      </c>
      <c r="AT123" s="21">
        <f t="shared" si="4"/>
        <v>85.714285714285708</v>
      </c>
      <c r="AU123">
        <v>1</v>
      </c>
      <c r="AW123" t="s">
        <v>2976</v>
      </c>
      <c r="AX123" s="27">
        <v>1</v>
      </c>
      <c r="AY123">
        <v>12</v>
      </c>
      <c r="AZ123" s="21">
        <f t="shared" si="5"/>
        <v>85.714285714285708</v>
      </c>
      <c r="BA123">
        <v>1</v>
      </c>
      <c r="BC123" t="s">
        <v>2976</v>
      </c>
      <c r="BD123" s="27">
        <v>1</v>
      </c>
      <c r="BE123">
        <v>9</v>
      </c>
      <c r="BG123">
        <v>1</v>
      </c>
      <c r="BI123" t="s">
        <v>2976</v>
      </c>
      <c r="BJ123" s="27">
        <v>1</v>
      </c>
      <c r="BK123">
        <v>2</v>
      </c>
      <c r="BM123" t="s">
        <v>2977</v>
      </c>
      <c r="BN123" s="27">
        <v>0.5</v>
      </c>
      <c r="BO123" t="s">
        <v>242</v>
      </c>
      <c r="BP123" s="21" t="s">
        <v>242</v>
      </c>
      <c r="BQ123" t="s">
        <v>2978</v>
      </c>
      <c r="BR123">
        <v>1</v>
      </c>
      <c r="BT123" t="s">
        <v>2976</v>
      </c>
      <c r="BU123" s="27">
        <v>1</v>
      </c>
      <c r="BV123" s="24" t="s">
        <v>242</v>
      </c>
      <c r="BW123" s="21" t="s">
        <v>242</v>
      </c>
      <c r="BX123">
        <v>1</v>
      </c>
      <c r="BY123">
        <v>1</v>
      </c>
      <c r="CA123" t="s">
        <v>2976</v>
      </c>
      <c r="CB123" s="27">
        <v>0.5</v>
      </c>
      <c r="CC123" t="s">
        <v>2979</v>
      </c>
      <c r="CD123">
        <v>1</v>
      </c>
      <c r="CE123" t="s">
        <v>242</v>
      </c>
      <c r="CF123" t="s">
        <v>2976</v>
      </c>
      <c r="CG123" s="27">
        <v>1</v>
      </c>
      <c r="CH123" t="s">
        <v>2980</v>
      </c>
      <c r="CI123">
        <v>1</v>
      </c>
      <c r="CK123" t="s">
        <v>2976</v>
      </c>
      <c r="CL123" s="27">
        <v>1</v>
      </c>
      <c r="CM123" s="27">
        <v>0.5</v>
      </c>
      <c r="CN123" t="s">
        <v>242</v>
      </c>
      <c r="CO123">
        <v>100</v>
      </c>
      <c r="CP123" t="s">
        <v>242</v>
      </c>
      <c r="CQ123" t="s">
        <v>2981</v>
      </c>
      <c r="CS123" s="27">
        <v>1</v>
      </c>
      <c r="CT123" s="2" t="s">
        <v>2982</v>
      </c>
      <c r="CU123">
        <v>1</v>
      </c>
      <c r="CW123" t="s">
        <v>2976</v>
      </c>
      <c r="CX123" s="27">
        <v>1</v>
      </c>
      <c r="CY123">
        <v>533000</v>
      </c>
      <c r="CZ123">
        <v>2</v>
      </c>
      <c r="DB123" s="27">
        <v>1</v>
      </c>
      <c r="DC123">
        <v>439000</v>
      </c>
      <c r="DD123">
        <v>2</v>
      </c>
      <c r="DE123">
        <v>518000</v>
      </c>
      <c r="DF123">
        <v>2</v>
      </c>
      <c r="DG123" t="s">
        <v>242</v>
      </c>
      <c r="DH123" t="s">
        <v>242</v>
      </c>
      <c r="DJ123" s="27">
        <v>1</v>
      </c>
      <c r="DK123">
        <v>12412</v>
      </c>
      <c r="DL123">
        <v>2</v>
      </c>
      <c r="DN123">
        <v>4</v>
      </c>
      <c r="DP123" t="s">
        <v>2983</v>
      </c>
      <c r="DQ123" s="27">
        <v>1</v>
      </c>
      <c r="DR123" t="s">
        <v>2984</v>
      </c>
      <c r="DS123" s="27">
        <v>1</v>
      </c>
      <c r="DT123" t="s">
        <v>2985</v>
      </c>
      <c r="DU123" s="27">
        <v>1</v>
      </c>
      <c r="DV123" t="s">
        <v>2986</v>
      </c>
      <c r="DW123" s="27">
        <v>1</v>
      </c>
      <c r="DX123" t="s">
        <v>2987</v>
      </c>
      <c r="DY123" s="27">
        <v>1</v>
      </c>
      <c r="DZ123" t="s">
        <v>2988</v>
      </c>
      <c r="EA123" s="27">
        <v>1</v>
      </c>
      <c r="EB123" t="s">
        <v>2989</v>
      </c>
      <c r="EC123" s="27">
        <v>1</v>
      </c>
      <c r="ED123" t="s">
        <v>2989</v>
      </c>
      <c r="EE123" s="27">
        <v>1</v>
      </c>
      <c r="EF123" t="s">
        <v>2990</v>
      </c>
      <c r="EG123" s="27">
        <v>1</v>
      </c>
      <c r="EH123" t="s">
        <v>2991</v>
      </c>
      <c r="EI123" s="27">
        <v>1</v>
      </c>
      <c r="EJ123" s="2" t="s">
        <v>2992</v>
      </c>
      <c r="EK123">
        <v>1</v>
      </c>
      <c r="EM123" t="s">
        <v>2976</v>
      </c>
      <c r="EN123" s="27">
        <v>0</v>
      </c>
      <c r="EO123" t="s">
        <v>242</v>
      </c>
      <c r="EP123" t="s">
        <v>242</v>
      </c>
      <c r="ES123" t="s">
        <v>242</v>
      </c>
      <c r="ET123" t="s">
        <v>242</v>
      </c>
      <c r="EV123" s="27">
        <v>1</v>
      </c>
      <c r="EW123">
        <v>13324.64948</v>
      </c>
      <c r="EX123" t="s">
        <v>2993</v>
      </c>
      <c r="EY123" s="27">
        <v>0</v>
      </c>
      <c r="EZ123" t="s">
        <v>242</v>
      </c>
      <c r="FB123" s="27">
        <v>1</v>
      </c>
      <c r="FC123">
        <v>2271.2470699999999</v>
      </c>
      <c r="FD123" t="s">
        <v>2994</v>
      </c>
      <c r="FE123" s="27">
        <v>0</v>
      </c>
      <c r="FF123" t="s">
        <v>242</v>
      </c>
    </row>
    <row r="124" spans="1:163" ht="15" customHeight="1" x14ac:dyDescent="0.2">
      <c r="A124">
        <v>123</v>
      </c>
      <c r="B124">
        <v>123</v>
      </c>
      <c r="C124" s="1">
        <v>44720.098611111112</v>
      </c>
      <c r="D124" s="1">
        <v>44720.162499999999</v>
      </c>
      <c r="E124">
        <v>0</v>
      </c>
      <c r="F124" t="s">
        <v>2997</v>
      </c>
      <c r="G124">
        <v>100</v>
      </c>
      <c r="H124">
        <v>5510</v>
      </c>
      <c r="I124">
        <v>1</v>
      </c>
      <c r="J124" s="1">
        <v>44720.162499999999</v>
      </c>
      <c r="K124" t="s">
        <v>2998</v>
      </c>
      <c r="L124" t="s">
        <v>242</v>
      </c>
      <c r="M124" t="s">
        <v>242</v>
      </c>
      <c r="N124" t="s">
        <v>2999</v>
      </c>
      <c r="O124" t="s">
        <v>3000</v>
      </c>
      <c r="P124">
        <v>34.185600000000001</v>
      </c>
      <c r="Q124">
        <v>-119.2137</v>
      </c>
      <c r="R124" t="s">
        <v>245</v>
      </c>
      <c r="S124" t="s">
        <v>246</v>
      </c>
      <c r="T124" t="s">
        <v>3001</v>
      </c>
      <c r="U124" t="s">
        <v>3002</v>
      </c>
      <c r="V124">
        <v>39483102</v>
      </c>
      <c r="W124">
        <v>2070</v>
      </c>
      <c r="X124" t="s">
        <v>326</v>
      </c>
      <c r="Y124" t="s">
        <v>942</v>
      </c>
      <c r="Z124">
        <v>2019</v>
      </c>
      <c r="AA124">
        <v>0.5</v>
      </c>
      <c r="AB124">
        <v>4</v>
      </c>
      <c r="AD124">
        <v>11</v>
      </c>
      <c r="AE124">
        <v>3</v>
      </c>
      <c r="AG124" t="s">
        <v>3003</v>
      </c>
      <c r="AH124" s="27">
        <v>1</v>
      </c>
      <c r="AI124">
        <v>11</v>
      </c>
      <c r="AJ124" s="27">
        <v>1</v>
      </c>
      <c r="AK124">
        <v>2</v>
      </c>
      <c r="AL124" s="27">
        <v>0</v>
      </c>
      <c r="AM124" t="s">
        <v>242</v>
      </c>
      <c r="AO124">
        <v>3</v>
      </c>
      <c r="AQ124" t="s">
        <v>3004</v>
      </c>
      <c r="AR124" s="27">
        <v>1</v>
      </c>
      <c r="AS124">
        <v>10</v>
      </c>
      <c r="AT124" s="21">
        <f t="shared" si="4"/>
        <v>90.909090909090907</v>
      </c>
      <c r="AU124">
        <v>3</v>
      </c>
      <c r="AW124" t="s">
        <v>3004</v>
      </c>
      <c r="AX124" s="27">
        <v>1</v>
      </c>
      <c r="AY124">
        <v>10</v>
      </c>
      <c r="AZ124" s="21">
        <f t="shared" si="5"/>
        <v>90.909090909090907</v>
      </c>
      <c r="BA124">
        <v>3</v>
      </c>
      <c r="BC124" t="s">
        <v>3004</v>
      </c>
      <c r="BD124" s="27">
        <v>1</v>
      </c>
      <c r="BE124">
        <v>7</v>
      </c>
      <c r="BG124">
        <v>3</v>
      </c>
      <c r="BI124" t="s">
        <v>3004</v>
      </c>
      <c r="BJ124" s="27">
        <v>1</v>
      </c>
      <c r="BK124">
        <v>3</v>
      </c>
      <c r="BM124" t="s">
        <v>3004</v>
      </c>
      <c r="BN124" s="27">
        <v>1</v>
      </c>
      <c r="BO124">
        <v>2</v>
      </c>
      <c r="BP124" s="21">
        <f t="shared" si="6"/>
        <v>18.181818181818183</v>
      </c>
      <c r="BR124">
        <v>3</v>
      </c>
      <c r="BT124" t="s">
        <v>3004</v>
      </c>
      <c r="BU124" s="27">
        <v>1</v>
      </c>
      <c r="BV124">
        <v>5</v>
      </c>
      <c r="BW124" s="21">
        <f t="shared" si="7"/>
        <v>45.454545454545453</v>
      </c>
      <c r="BX124">
        <v>2</v>
      </c>
      <c r="BY124" t="s">
        <v>242</v>
      </c>
      <c r="CA124" t="s">
        <v>3004</v>
      </c>
      <c r="CB124" s="27">
        <v>0</v>
      </c>
      <c r="CD124" t="s">
        <v>242</v>
      </c>
      <c r="CE124" t="s">
        <v>242</v>
      </c>
      <c r="CG124" s="27">
        <v>1</v>
      </c>
      <c r="CH124" t="s">
        <v>3005</v>
      </c>
      <c r="CI124">
        <v>1</v>
      </c>
      <c r="CK124" t="s">
        <v>3006</v>
      </c>
      <c r="CL124" s="27">
        <v>1</v>
      </c>
      <c r="CM124" s="27">
        <v>0.5</v>
      </c>
      <c r="CN124">
        <v>100</v>
      </c>
      <c r="CO124">
        <v>100</v>
      </c>
      <c r="CP124" t="s">
        <v>242</v>
      </c>
      <c r="CQ124" s="2" t="s">
        <v>3007</v>
      </c>
      <c r="CR124" t="s">
        <v>3008</v>
      </c>
      <c r="CS124" s="27">
        <v>0.5</v>
      </c>
      <c r="CT124" t="s">
        <v>3009</v>
      </c>
      <c r="CU124">
        <v>1</v>
      </c>
      <c r="CW124" t="s">
        <v>3006</v>
      </c>
      <c r="CX124" s="27">
        <v>1</v>
      </c>
      <c r="CY124">
        <v>14800000</v>
      </c>
      <c r="CZ124">
        <v>2</v>
      </c>
      <c r="DB124" s="27">
        <v>1</v>
      </c>
      <c r="DC124" t="s">
        <v>242</v>
      </c>
      <c r="DD124" t="s">
        <v>242</v>
      </c>
      <c r="DE124" s="5">
        <v>3010000</v>
      </c>
      <c r="DF124">
        <v>2</v>
      </c>
      <c r="DG124" t="s">
        <v>242</v>
      </c>
      <c r="DH124" t="s">
        <v>242</v>
      </c>
      <c r="DJ124" s="27">
        <v>1</v>
      </c>
      <c r="DK124">
        <v>13642000</v>
      </c>
      <c r="DL124">
        <v>2</v>
      </c>
      <c r="DN124">
        <v>4</v>
      </c>
      <c r="DP124" t="s">
        <v>3010</v>
      </c>
      <c r="DQ124" s="27">
        <v>1</v>
      </c>
      <c r="DR124" t="s">
        <v>3011</v>
      </c>
      <c r="DS124" s="27">
        <v>1</v>
      </c>
      <c r="DT124" t="s">
        <v>3012</v>
      </c>
      <c r="DU124" s="27">
        <v>1</v>
      </c>
      <c r="DV124" t="s">
        <v>3013</v>
      </c>
      <c r="DW124" s="27">
        <v>1</v>
      </c>
      <c r="DX124" s="2" t="s">
        <v>3014</v>
      </c>
      <c r="DY124" s="27">
        <v>1</v>
      </c>
      <c r="DZ124" s="2" t="s">
        <v>3015</v>
      </c>
      <c r="EA124" s="27">
        <v>1</v>
      </c>
      <c r="EB124" t="s">
        <v>3016</v>
      </c>
      <c r="EC124" s="27">
        <v>1</v>
      </c>
      <c r="ED124" s="2" t="s">
        <v>3017</v>
      </c>
      <c r="EE124" s="27">
        <v>1</v>
      </c>
      <c r="EF124" s="2" t="s">
        <v>3018</v>
      </c>
      <c r="EG124" s="27">
        <v>1</v>
      </c>
      <c r="EH124" t="s">
        <v>3019</v>
      </c>
      <c r="EI124" s="27">
        <v>1</v>
      </c>
      <c r="EJ124" s="2" t="s">
        <v>3020</v>
      </c>
      <c r="EK124">
        <v>1</v>
      </c>
      <c r="EM124" t="s">
        <v>3006</v>
      </c>
      <c r="EN124" s="27">
        <v>0</v>
      </c>
      <c r="EO124" t="s">
        <v>242</v>
      </c>
      <c r="EP124" t="s">
        <v>242</v>
      </c>
      <c r="ES124" t="s">
        <v>242</v>
      </c>
      <c r="ET124" t="s">
        <v>242</v>
      </c>
      <c r="EV124" s="27">
        <v>1</v>
      </c>
      <c r="EW124">
        <v>116098</v>
      </c>
      <c r="EX124" t="s">
        <v>3021</v>
      </c>
      <c r="EY124" s="27">
        <v>0</v>
      </c>
      <c r="EZ124" t="s">
        <v>242</v>
      </c>
      <c r="FB124" s="27">
        <v>1</v>
      </c>
      <c r="FC124">
        <v>116098</v>
      </c>
      <c r="FD124" t="s">
        <v>3021</v>
      </c>
      <c r="FE124" s="27">
        <v>0</v>
      </c>
      <c r="FF124" t="s">
        <v>242</v>
      </c>
    </row>
    <row r="125" spans="1:163" ht="15" customHeight="1" x14ac:dyDescent="0.2">
      <c r="A125">
        <v>124</v>
      </c>
      <c r="B125">
        <v>124</v>
      </c>
      <c r="C125" s="1">
        <v>44726.853472222225</v>
      </c>
      <c r="D125" s="1">
        <v>44728.702777777777</v>
      </c>
      <c r="E125">
        <v>0</v>
      </c>
      <c r="F125" t="s">
        <v>3026</v>
      </c>
      <c r="G125">
        <v>100</v>
      </c>
      <c r="H125">
        <v>159747</v>
      </c>
      <c r="I125">
        <v>1</v>
      </c>
      <c r="J125" s="1">
        <v>44728.702777777777</v>
      </c>
      <c r="K125" t="s">
        <v>3027</v>
      </c>
      <c r="L125" t="s">
        <v>242</v>
      </c>
      <c r="M125" t="s">
        <v>242</v>
      </c>
      <c r="N125" t="s">
        <v>3028</v>
      </c>
      <c r="O125" t="s">
        <v>3029</v>
      </c>
      <c r="P125">
        <v>34.266599999999997</v>
      </c>
      <c r="Q125">
        <v>-118.76430000000001</v>
      </c>
      <c r="R125" t="s">
        <v>245</v>
      </c>
      <c r="S125" t="s">
        <v>246</v>
      </c>
      <c r="T125" t="s">
        <v>3030</v>
      </c>
      <c r="U125" t="s">
        <v>3031</v>
      </c>
      <c r="V125">
        <v>26874784</v>
      </c>
      <c r="W125">
        <v>6331</v>
      </c>
      <c r="X125" t="s">
        <v>319</v>
      </c>
      <c r="Y125" t="s">
        <v>890</v>
      </c>
      <c r="Z125">
        <v>2019</v>
      </c>
      <c r="AA125">
        <v>0</v>
      </c>
      <c r="AD125">
        <v>14</v>
      </c>
      <c r="AE125">
        <v>3</v>
      </c>
      <c r="AG125" t="s">
        <v>3032</v>
      </c>
      <c r="AH125" s="27">
        <v>1</v>
      </c>
      <c r="AI125">
        <v>6</v>
      </c>
      <c r="AJ125" s="27">
        <v>0</v>
      </c>
      <c r="AK125" t="s">
        <v>242</v>
      </c>
      <c r="AL125" s="27">
        <v>0</v>
      </c>
      <c r="AM125" t="s">
        <v>242</v>
      </c>
      <c r="AO125">
        <v>3</v>
      </c>
      <c r="AQ125" t="s">
        <v>3032</v>
      </c>
      <c r="AR125" s="27">
        <v>1</v>
      </c>
      <c r="AS125">
        <v>12</v>
      </c>
      <c r="AT125" s="21">
        <f t="shared" si="4"/>
        <v>85.714285714285708</v>
      </c>
      <c r="AU125">
        <v>3</v>
      </c>
      <c r="AW125" t="s">
        <v>3032</v>
      </c>
      <c r="AX125" s="27">
        <v>1</v>
      </c>
      <c r="AY125">
        <v>12</v>
      </c>
      <c r="AZ125" s="21">
        <f t="shared" si="5"/>
        <v>85.714285714285708</v>
      </c>
      <c r="BA125">
        <v>3</v>
      </c>
      <c r="BC125" t="s">
        <v>3032</v>
      </c>
      <c r="BD125" s="27">
        <v>1</v>
      </c>
      <c r="BE125">
        <v>5</v>
      </c>
      <c r="BG125">
        <v>3</v>
      </c>
      <c r="BI125" t="s">
        <v>3032</v>
      </c>
      <c r="BJ125" s="27">
        <v>1</v>
      </c>
      <c r="BK125">
        <v>3</v>
      </c>
      <c r="BM125" t="s">
        <v>3032</v>
      </c>
      <c r="BN125" s="27">
        <v>1</v>
      </c>
      <c r="BO125">
        <v>4</v>
      </c>
      <c r="BP125" s="21">
        <f t="shared" si="6"/>
        <v>28.571428571428569</v>
      </c>
      <c r="BR125">
        <v>3</v>
      </c>
      <c r="BT125" t="s">
        <v>3032</v>
      </c>
      <c r="BU125" s="27">
        <v>1</v>
      </c>
      <c r="BV125">
        <v>6</v>
      </c>
      <c r="BW125" s="21">
        <f t="shared" si="7"/>
        <v>42.857142857142854</v>
      </c>
      <c r="BX125">
        <v>2</v>
      </c>
      <c r="BY125">
        <v>3</v>
      </c>
      <c r="CA125" t="s">
        <v>3032</v>
      </c>
      <c r="CB125" s="27">
        <v>0</v>
      </c>
      <c r="CD125" t="s">
        <v>242</v>
      </c>
      <c r="CE125" t="s">
        <v>242</v>
      </c>
      <c r="CG125" s="27">
        <v>0</v>
      </c>
      <c r="CI125" t="s">
        <v>242</v>
      </c>
      <c r="CL125" s="27">
        <v>0</v>
      </c>
      <c r="CM125" s="27">
        <v>0</v>
      </c>
      <c r="CN125" t="s">
        <v>242</v>
      </c>
      <c r="CO125" t="s">
        <v>242</v>
      </c>
      <c r="CP125" t="s">
        <v>242</v>
      </c>
      <c r="CS125" s="27">
        <v>1</v>
      </c>
      <c r="CT125" s="2" t="s">
        <v>3033</v>
      </c>
      <c r="CU125">
        <v>5</v>
      </c>
      <c r="CV125" t="s">
        <v>3034</v>
      </c>
      <c r="CW125" t="s">
        <v>3035</v>
      </c>
      <c r="CX125" s="27">
        <v>1</v>
      </c>
      <c r="CY125">
        <v>17121</v>
      </c>
      <c r="CZ125">
        <v>2</v>
      </c>
      <c r="DB125" s="27">
        <v>1</v>
      </c>
      <c r="DC125" t="s">
        <v>242</v>
      </c>
      <c r="DD125" t="s">
        <v>242</v>
      </c>
      <c r="DF125" t="s">
        <v>242</v>
      </c>
      <c r="DG125">
        <v>93781</v>
      </c>
      <c r="DH125">
        <v>2</v>
      </c>
      <c r="DJ125" s="27">
        <v>1</v>
      </c>
      <c r="DK125">
        <v>44695</v>
      </c>
      <c r="DL125">
        <v>2</v>
      </c>
      <c r="DN125">
        <v>1</v>
      </c>
      <c r="DP125" t="s">
        <v>3036</v>
      </c>
      <c r="DQ125" s="27">
        <v>1</v>
      </c>
      <c r="DR125" t="s">
        <v>3037</v>
      </c>
      <c r="DS125" s="27">
        <v>1</v>
      </c>
      <c r="DT125" t="s">
        <v>3038</v>
      </c>
      <c r="DU125" s="27">
        <v>1</v>
      </c>
      <c r="DV125" t="s">
        <v>3039</v>
      </c>
      <c r="DW125" s="27">
        <v>1</v>
      </c>
      <c r="DX125" t="s">
        <v>3040</v>
      </c>
      <c r="DY125" s="27">
        <v>0.5</v>
      </c>
      <c r="DZ125" s="2" t="s">
        <v>3041</v>
      </c>
      <c r="EA125" s="27">
        <v>1</v>
      </c>
      <c r="EB125" s="2" t="s">
        <v>3042</v>
      </c>
      <c r="EC125" s="27">
        <v>1</v>
      </c>
      <c r="ED125" s="2" t="s">
        <v>3043</v>
      </c>
      <c r="EE125" s="27">
        <v>1</v>
      </c>
      <c r="EF125" s="2" t="s">
        <v>3044</v>
      </c>
      <c r="EG125" s="27">
        <v>1</v>
      </c>
      <c r="EH125" t="s">
        <v>3045</v>
      </c>
      <c r="EI125" s="27">
        <v>1</v>
      </c>
      <c r="EJ125" s="2" t="s">
        <v>3046</v>
      </c>
      <c r="EK125">
        <v>1</v>
      </c>
      <c r="EM125" t="s">
        <v>3036</v>
      </c>
      <c r="EN125" s="27">
        <v>0</v>
      </c>
      <c r="EO125" t="s">
        <v>242</v>
      </c>
      <c r="EP125" t="s">
        <v>242</v>
      </c>
      <c r="ES125" t="s">
        <v>242</v>
      </c>
      <c r="ET125" t="s">
        <v>242</v>
      </c>
      <c r="EV125" s="27">
        <v>0</v>
      </c>
      <c r="EW125" t="s">
        <v>242</v>
      </c>
      <c r="EY125" s="27">
        <v>0</v>
      </c>
      <c r="EZ125" t="s">
        <v>242</v>
      </c>
      <c r="FB125" s="27">
        <v>0</v>
      </c>
      <c r="FC125" t="s">
        <v>242</v>
      </c>
      <c r="FE125" s="27">
        <v>0</v>
      </c>
      <c r="FF125" t="s">
        <v>242</v>
      </c>
    </row>
    <row r="126" spans="1:163" ht="15" customHeight="1" x14ac:dyDescent="0.2">
      <c r="A126">
        <v>125</v>
      </c>
      <c r="B126">
        <v>125</v>
      </c>
      <c r="C126" s="1">
        <v>44729.786111111112</v>
      </c>
      <c r="D126" s="1">
        <v>44735.156944444447</v>
      </c>
      <c r="E126">
        <v>0</v>
      </c>
      <c r="F126" t="s">
        <v>3054</v>
      </c>
      <c r="G126">
        <v>100</v>
      </c>
      <c r="H126">
        <v>464057</v>
      </c>
      <c r="I126">
        <v>1</v>
      </c>
      <c r="J126" s="1">
        <v>44735.156944444447</v>
      </c>
      <c r="K126" t="s">
        <v>3055</v>
      </c>
      <c r="L126" t="s">
        <v>242</v>
      </c>
      <c r="M126" t="s">
        <v>242</v>
      </c>
      <c r="N126" t="s">
        <v>3056</v>
      </c>
      <c r="O126" t="s">
        <v>3057</v>
      </c>
      <c r="P126">
        <v>36.218000000000004</v>
      </c>
      <c r="Q126">
        <v>-115.1709</v>
      </c>
      <c r="R126" t="s">
        <v>245</v>
      </c>
      <c r="S126" t="s">
        <v>246</v>
      </c>
      <c r="T126" t="s">
        <v>3058</v>
      </c>
      <c r="U126" t="s">
        <v>3059</v>
      </c>
      <c r="V126">
        <v>20002101</v>
      </c>
      <c r="W126">
        <v>6331</v>
      </c>
      <c r="X126" t="s">
        <v>319</v>
      </c>
      <c r="Y126" t="s">
        <v>890</v>
      </c>
      <c r="Z126">
        <v>2019</v>
      </c>
      <c r="AA126">
        <v>0</v>
      </c>
      <c r="AD126">
        <v>10</v>
      </c>
      <c r="AE126">
        <v>3</v>
      </c>
      <c r="AG126" t="s">
        <v>3060</v>
      </c>
      <c r="AH126" s="27">
        <v>1</v>
      </c>
      <c r="AI126">
        <v>8</v>
      </c>
      <c r="AJ126" s="27">
        <v>1</v>
      </c>
      <c r="AK126">
        <v>5</v>
      </c>
      <c r="AL126" s="27">
        <v>0</v>
      </c>
      <c r="AM126" t="s">
        <v>242</v>
      </c>
      <c r="AN126" t="s">
        <v>3061</v>
      </c>
      <c r="AO126">
        <v>3</v>
      </c>
      <c r="AQ126" t="s">
        <v>3060</v>
      </c>
      <c r="AR126" s="27">
        <v>1</v>
      </c>
      <c r="AS126">
        <v>9</v>
      </c>
      <c r="AT126" s="21">
        <f t="shared" si="4"/>
        <v>90</v>
      </c>
      <c r="AU126">
        <v>3</v>
      </c>
      <c r="AW126" t="s">
        <v>3060</v>
      </c>
      <c r="AX126" s="27">
        <v>1</v>
      </c>
      <c r="AY126">
        <v>9</v>
      </c>
      <c r="AZ126" s="21">
        <f t="shared" si="5"/>
        <v>90</v>
      </c>
      <c r="BA126">
        <v>3</v>
      </c>
      <c r="BC126" t="s">
        <v>3060</v>
      </c>
      <c r="BD126" s="27">
        <v>1</v>
      </c>
      <c r="BE126">
        <v>6.8</v>
      </c>
      <c r="BG126">
        <v>3</v>
      </c>
      <c r="BI126" t="s">
        <v>3060</v>
      </c>
      <c r="BJ126" s="27">
        <v>1</v>
      </c>
      <c r="BK126">
        <v>3</v>
      </c>
      <c r="BM126" t="s">
        <v>3060</v>
      </c>
      <c r="BN126" s="27">
        <v>1</v>
      </c>
      <c r="BO126">
        <v>4</v>
      </c>
      <c r="BP126" s="21">
        <f t="shared" si="6"/>
        <v>40</v>
      </c>
      <c r="BR126">
        <v>3</v>
      </c>
      <c r="BT126" t="s">
        <v>3060</v>
      </c>
      <c r="BU126" s="27">
        <v>1</v>
      </c>
      <c r="BV126">
        <v>2</v>
      </c>
      <c r="BW126" s="21">
        <f t="shared" si="7"/>
        <v>20</v>
      </c>
      <c r="BX126">
        <v>2</v>
      </c>
      <c r="BY126">
        <v>3</v>
      </c>
      <c r="CA126" t="s">
        <v>3060</v>
      </c>
      <c r="CB126" s="27">
        <v>0</v>
      </c>
      <c r="CD126" t="s">
        <v>242</v>
      </c>
      <c r="CE126" t="s">
        <v>242</v>
      </c>
      <c r="CG126" s="27">
        <v>1</v>
      </c>
      <c r="CH126" s="2" t="s">
        <v>3062</v>
      </c>
      <c r="CI126">
        <v>1</v>
      </c>
      <c r="CK126" t="s">
        <v>3063</v>
      </c>
      <c r="CL126" s="27">
        <v>1</v>
      </c>
      <c r="CM126" s="27">
        <v>1</v>
      </c>
      <c r="CN126">
        <v>100</v>
      </c>
      <c r="CO126">
        <v>100</v>
      </c>
      <c r="CP126">
        <v>100</v>
      </c>
      <c r="CS126" s="27">
        <v>1</v>
      </c>
      <c r="CT126" s="2" t="s">
        <v>3064</v>
      </c>
      <c r="CU126">
        <v>1</v>
      </c>
      <c r="CW126" t="s">
        <v>3063</v>
      </c>
      <c r="CX126" s="27">
        <v>1</v>
      </c>
      <c r="CY126">
        <v>35293</v>
      </c>
      <c r="CZ126">
        <v>2</v>
      </c>
      <c r="DB126" s="27">
        <v>1</v>
      </c>
      <c r="DC126">
        <v>74230</v>
      </c>
      <c r="DD126">
        <v>2</v>
      </c>
      <c r="DE126">
        <v>86863</v>
      </c>
      <c r="DF126">
        <v>2</v>
      </c>
      <c r="DG126" t="s">
        <v>242</v>
      </c>
      <c r="DH126" t="s">
        <v>242</v>
      </c>
      <c r="DJ126" s="27">
        <v>1</v>
      </c>
      <c r="DK126">
        <v>10528</v>
      </c>
      <c r="DL126">
        <v>2</v>
      </c>
      <c r="DN126">
        <v>4</v>
      </c>
      <c r="DP126" t="s">
        <v>3065</v>
      </c>
      <c r="DQ126" s="27">
        <v>1</v>
      </c>
      <c r="DR126" t="s">
        <v>3066</v>
      </c>
      <c r="DS126" s="27">
        <v>1</v>
      </c>
      <c r="DT126" s="2" t="s">
        <v>3067</v>
      </c>
      <c r="DU126" s="27">
        <v>1</v>
      </c>
      <c r="DV126" t="s">
        <v>3068</v>
      </c>
      <c r="DW126" s="27">
        <v>1</v>
      </c>
      <c r="DX126" s="2" t="s">
        <v>3069</v>
      </c>
      <c r="DY126" s="27">
        <v>1</v>
      </c>
      <c r="DZ126" s="2" t="s">
        <v>3070</v>
      </c>
      <c r="EA126" s="27">
        <v>1</v>
      </c>
      <c r="EB126" s="2" t="s">
        <v>3071</v>
      </c>
      <c r="EC126" s="27">
        <v>1</v>
      </c>
      <c r="ED126" s="2" t="s">
        <v>3072</v>
      </c>
      <c r="EE126" s="27">
        <v>1</v>
      </c>
      <c r="EF126" s="2" t="s">
        <v>3073</v>
      </c>
      <c r="EG126" s="27">
        <v>1</v>
      </c>
      <c r="EH126" t="s">
        <v>3074</v>
      </c>
      <c r="EI126" s="27">
        <v>1</v>
      </c>
      <c r="EJ126" t="s">
        <v>3075</v>
      </c>
      <c r="EK126">
        <v>5</v>
      </c>
      <c r="EL126" t="s">
        <v>2042</v>
      </c>
      <c r="EM126" t="s">
        <v>3076</v>
      </c>
      <c r="EN126" s="27">
        <v>0</v>
      </c>
      <c r="EO126" t="s">
        <v>242</v>
      </c>
      <c r="EP126" t="s">
        <v>242</v>
      </c>
      <c r="ES126" t="s">
        <v>242</v>
      </c>
      <c r="ET126" t="s">
        <v>242</v>
      </c>
      <c r="EV126" s="27">
        <v>0</v>
      </c>
      <c r="EW126" t="s">
        <v>242</v>
      </c>
      <c r="EY126" s="27">
        <v>0</v>
      </c>
      <c r="EZ126" t="s">
        <v>242</v>
      </c>
      <c r="FB126" s="27">
        <v>0</v>
      </c>
      <c r="FC126" t="s">
        <v>242</v>
      </c>
      <c r="FE126" s="27">
        <v>0</v>
      </c>
      <c r="FF126" t="s">
        <v>242</v>
      </c>
    </row>
    <row r="127" spans="1:163" ht="15" customHeight="1" x14ac:dyDescent="0.2">
      <c r="A127">
        <v>126</v>
      </c>
      <c r="B127">
        <v>126</v>
      </c>
      <c r="C127" s="1">
        <v>44736.009027777778</v>
      </c>
      <c r="D127" s="1">
        <v>44746.676388888889</v>
      </c>
      <c r="E127">
        <v>0</v>
      </c>
      <c r="F127" t="s">
        <v>2969</v>
      </c>
      <c r="G127">
        <v>100</v>
      </c>
      <c r="H127">
        <v>921658</v>
      </c>
      <c r="I127">
        <v>1</v>
      </c>
      <c r="J127" s="1">
        <v>44746.676388888889</v>
      </c>
      <c r="K127" t="s">
        <v>3081</v>
      </c>
      <c r="L127" t="s">
        <v>242</v>
      </c>
      <c r="M127" t="s">
        <v>242</v>
      </c>
      <c r="N127" t="s">
        <v>3082</v>
      </c>
      <c r="O127" t="s">
        <v>3083</v>
      </c>
      <c r="P127">
        <v>34.037999999999997</v>
      </c>
      <c r="Q127">
        <v>-118.45440000000001</v>
      </c>
      <c r="R127" t="s">
        <v>245</v>
      </c>
      <c r="S127" t="s">
        <v>246</v>
      </c>
      <c r="T127" t="s">
        <v>3084</v>
      </c>
      <c r="U127" t="s">
        <v>3085</v>
      </c>
      <c r="V127">
        <v>31162100</v>
      </c>
      <c r="W127">
        <v>2836</v>
      </c>
      <c r="X127" t="s">
        <v>350</v>
      </c>
      <c r="Y127" t="s">
        <v>2570</v>
      </c>
      <c r="Z127">
        <v>2019</v>
      </c>
      <c r="AA127">
        <v>0</v>
      </c>
      <c r="AD127">
        <v>12</v>
      </c>
      <c r="AE127">
        <v>3</v>
      </c>
      <c r="AG127" t="s">
        <v>3086</v>
      </c>
      <c r="AH127" s="27">
        <v>1</v>
      </c>
      <c r="AI127">
        <v>8</v>
      </c>
      <c r="AJ127" s="27">
        <v>0</v>
      </c>
      <c r="AK127" t="s">
        <v>242</v>
      </c>
      <c r="AL127" s="27">
        <v>0</v>
      </c>
      <c r="AM127" t="s">
        <v>242</v>
      </c>
      <c r="AN127" s="2" t="s">
        <v>3087</v>
      </c>
      <c r="AO127">
        <v>3</v>
      </c>
      <c r="AQ127" t="s">
        <v>3088</v>
      </c>
      <c r="AR127" s="27">
        <v>1</v>
      </c>
      <c r="AS127">
        <v>11</v>
      </c>
      <c r="AT127" s="21">
        <f t="shared" si="4"/>
        <v>91.666666666666657</v>
      </c>
      <c r="AU127">
        <v>3</v>
      </c>
      <c r="AW127" t="s">
        <v>3088</v>
      </c>
      <c r="AX127" s="27">
        <v>1</v>
      </c>
      <c r="AY127">
        <v>11</v>
      </c>
      <c r="AZ127" s="21">
        <f t="shared" si="5"/>
        <v>91.666666666666657</v>
      </c>
      <c r="BA127">
        <v>3</v>
      </c>
      <c r="BC127" t="s">
        <v>3088</v>
      </c>
      <c r="BD127" s="27">
        <v>1</v>
      </c>
      <c r="BE127">
        <v>5</v>
      </c>
      <c r="BG127">
        <v>3</v>
      </c>
      <c r="BI127" t="s">
        <v>3088</v>
      </c>
      <c r="BJ127" s="27">
        <v>1</v>
      </c>
      <c r="BK127">
        <v>3</v>
      </c>
      <c r="BM127" t="s">
        <v>3088</v>
      </c>
      <c r="BN127" s="27">
        <v>1</v>
      </c>
      <c r="BO127">
        <v>3</v>
      </c>
      <c r="BP127" s="21">
        <f t="shared" si="6"/>
        <v>25</v>
      </c>
      <c r="BR127">
        <v>3</v>
      </c>
      <c r="BT127" t="s">
        <v>3088</v>
      </c>
      <c r="BU127" s="27">
        <v>0</v>
      </c>
      <c r="BV127" s="24" t="s">
        <v>242</v>
      </c>
      <c r="BW127" s="21" t="s">
        <v>242</v>
      </c>
      <c r="BX127" t="s">
        <v>242</v>
      </c>
      <c r="BY127" t="s">
        <v>242</v>
      </c>
      <c r="CB127" s="27">
        <v>0</v>
      </c>
      <c r="CD127" t="s">
        <v>242</v>
      </c>
      <c r="CE127" t="s">
        <v>242</v>
      </c>
      <c r="CG127" s="27">
        <v>0</v>
      </c>
      <c r="CI127" t="s">
        <v>242</v>
      </c>
      <c r="CL127" s="27">
        <v>0</v>
      </c>
      <c r="CM127" s="27">
        <v>0</v>
      </c>
      <c r="CN127" t="s">
        <v>242</v>
      </c>
      <c r="CO127" t="s">
        <v>242</v>
      </c>
      <c r="CP127" t="s">
        <v>242</v>
      </c>
      <c r="CS127" s="27">
        <v>0</v>
      </c>
      <c r="CU127" t="s">
        <v>242</v>
      </c>
      <c r="CX127" s="27">
        <v>1</v>
      </c>
      <c r="CY127">
        <v>135954</v>
      </c>
      <c r="CZ127">
        <v>2</v>
      </c>
      <c r="DB127" s="27">
        <v>1</v>
      </c>
      <c r="DC127">
        <v>160360</v>
      </c>
      <c r="DD127">
        <v>2</v>
      </c>
      <c r="DE127" s="5">
        <v>173922</v>
      </c>
      <c r="DF127">
        <v>2</v>
      </c>
      <c r="DG127" t="s">
        <v>242</v>
      </c>
      <c r="DH127" t="s">
        <v>242</v>
      </c>
      <c r="DJ127" s="27">
        <v>1</v>
      </c>
      <c r="DK127">
        <v>2773000</v>
      </c>
      <c r="DL127">
        <v>2</v>
      </c>
      <c r="DN127">
        <v>4</v>
      </c>
      <c r="DP127" t="s">
        <v>3089</v>
      </c>
      <c r="DQ127" s="27">
        <v>1</v>
      </c>
      <c r="DR127" s="2" t="s">
        <v>3090</v>
      </c>
      <c r="DS127" s="27">
        <v>1</v>
      </c>
      <c r="DT127" s="2" t="s">
        <v>3091</v>
      </c>
      <c r="DU127" s="27">
        <v>0</v>
      </c>
      <c r="DW127" s="27">
        <v>1</v>
      </c>
      <c r="DX127" t="s">
        <v>3092</v>
      </c>
      <c r="DY127" s="27">
        <v>0</v>
      </c>
      <c r="EA127" s="27">
        <v>0</v>
      </c>
      <c r="EC127" s="27">
        <v>0.5</v>
      </c>
      <c r="ED127" s="2" t="s">
        <v>3093</v>
      </c>
      <c r="EE127" s="27">
        <v>0</v>
      </c>
      <c r="EG127" s="27">
        <v>1</v>
      </c>
      <c r="EH127" s="2" t="s">
        <v>3094</v>
      </c>
      <c r="EI127" s="27">
        <v>1</v>
      </c>
      <c r="EJ127" s="2" t="s">
        <v>3095</v>
      </c>
      <c r="EK127">
        <v>4</v>
      </c>
      <c r="EM127" t="s">
        <v>3096</v>
      </c>
      <c r="EN127" s="27">
        <v>0</v>
      </c>
      <c r="EO127" t="s">
        <v>242</v>
      </c>
      <c r="EP127" t="s">
        <v>242</v>
      </c>
      <c r="ES127" t="s">
        <v>242</v>
      </c>
      <c r="ET127" t="s">
        <v>242</v>
      </c>
      <c r="EV127" s="27">
        <v>1</v>
      </c>
      <c r="EW127">
        <v>2146</v>
      </c>
      <c r="EY127" s="27">
        <v>0.5</v>
      </c>
      <c r="EZ127" t="s">
        <v>242</v>
      </c>
      <c r="FA127" t="s">
        <v>3097</v>
      </c>
      <c r="FB127" s="27">
        <v>1</v>
      </c>
      <c r="FC127">
        <v>576</v>
      </c>
      <c r="FE127" s="27">
        <v>0</v>
      </c>
      <c r="FF127" t="s">
        <v>242</v>
      </c>
    </row>
    <row r="128" spans="1:163" ht="15" customHeight="1" x14ac:dyDescent="0.2">
      <c r="A128">
        <v>127</v>
      </c>
      <c r="B128">
        <v>128</v>
      </c>
      <c r="C128" s="1">
        <v>44755.504166666666</v>
      </c>
      <c r="D128" s="1">
        <v>44758.447916666664</v>
      </c>
      <c r="E128">
        <v>0</v>
      </c>
      <c r="F128" t="s">
        <v>2300</v>
      </c>
      <c r="G128">
        <v>100</v>
      </c>
      <c r="H128">
        <v>254355</v>
      </c>
      <c r="I128">
        <v>1</v>
      </c>
      <c r="J128" s="1">
        <v>44758.448611111111</v>
      </c>
      <c r="K128" t="s">
        <v>3106</v>
      </c>
      <c r="L128" t="s">
        <v>242</v>
      </c>
      <c r="M128" t="s">
        <v>242</v>
      </c>
      <c r="N128" t="s">
        <v>3107</v>
      </c>
      <c r="O128" t="s">
        <v>3108</v>
      </c>
      <c r="P128">
        <v>39.994700000000002</v>
      </c>
      <c r="Q128">
        <v>-105.2366</v>
      </c>
      <c r="R128" t="s">
        <v>245</v>
      </c>
      <c r="S128" t="s">
        <v>246</v>
      </c>
      <c r="T128" t="s">
        <v>3109</v>
      </c>
      <c r="U128" t="s">
        <v>3110</v>
      </c>
      <c r="V128">
        <v>574599106</v>
      </c>
      <c r="W128">
        <v>3430</v>
      </c>
      <c r="X128" t="s">
        <v>476</v>
      </c>
      <c r="Y128" t="s">
        <v>477</v>
      </c>
      <c r="Z128">
        <v>2020</v>
      </c>
      <c r="AA128">
        <v>0</v>
      </c>
      <c r="AD128">
        <v>9</v>
      </c>
      <c r="AE128">
        <v>3</v>
      </c>
      <c r="AG128" t="s">
        <v>3111</v>
      </c>
      <c r="AH128" s="27">
        <v>1</v>
      </c>
      <c r="AI128">
        <v>5</v>
      </c>
      <c r="AJ128" s="27">
        <v>0</v>
      </c>
      <c r="AK128" t="s">
        <v>242</v>
      </c>
      <c r="AL128" s="27">
        <v>1</v>
      </c>
      <c r="AM128">
        <v>4</v>
      </c>
      <c r="AN128" t="s">
        <v>3112</v>
      </c>
      <c r="AO128">
        <v>3</v>
      </c>
      <c r="AQ128" t="s">
        <v>3111</v>
      </c>
      <c r="AR128" s="27">
        <v>1</v>
      </c>
      <c r="AS128">
        <v>8</v>
      </c>
      <c r="AT128" s="21">
        <f t="shared" si="4"/>
        <v>88.888888888888886</v>
      </c>
      <c r="AU128">
        <v>3</v>
      </c>
      <c r="AW128" t="s">
        <v>3111</v>
      </c>
      <c r="AX128" s="27">
        <v>1</v>
      </c>
      <c r="AY128">
        <v>8</v>
      </c>
      <c r="AZ128" s="21">
        <f t="shared" si="5"/>
        <v>88.888888888888886</v>
      </c>
      <c r="BA128">
        <v>1</v>
      </c>
      <c r="BC128" t="s">
        <v>3111</v>
      </c>
      <c r="BD128" s="27">
        <v>1</v>
      </c>
      <c r="BE128">
        <v>8</v>
      </c>
      <c r="BG128">
        <v>3</v>
      </c>
      <c r="BI128" t="s">
        <v>3111</v>
      </c>
      <c r="BJ128" s="27">
        <v>1</v>
      </c>
      <c r="BK128">
        <v>3</v>
      </c>
      <c r="BM128" t="s">
        <v>3111</v>
      </c>
      <c r="BN128" s="27">
        <v>1</v>
      </c>
      <c r="BO128">
        <v>2</v>
      </c>
      <c r="BP128" s="21">
        <f t="shared" si="6"/>
        <v>22.222222222222221</v>
      </c>
      <c r="BR128">
        <v>3</v>
      </c>
      <c r="BT128" t="s">
        <v>3111</v>
      </c>
      <c r="BU128" s="27">
        <v>1</v>
      </c>
      <c r="BV128">
        <v>2</v>
      </c>
      <c r="BW128" s="21">
        <f t="shared" si="7"/>
        <v>22.222222222222221</v>
      </c>
      <c r="BX128">
        <v>2</v>
      </c>
      <c r="BY128">
        <v>3</v>
      </c>
      <c r="CA128" t="s">
        <v>3111</v>
      </c>
      <c r="CB128" s="27">
        <v>0</v>
      </c>
      <c r="CD128" t="s">
        <v>242</v>
      </c>
      <c r="CE128" t="s">
        <v>242</v>
      </c>
      <c r="CG128" s="27">
        <v>1</v>
      </c>
      <c r="CH128" t="s">
        <v>3113</v>
      </c>
      <c r="CI128">
        <v>1</v>
      </c>
      <c r="CK128" t="s">
        <v>3114</v>
      </c>
      <c r="CL128" s="27">
        <v>0</v>
      </c>
      <c r="CM128" s="27">
        <v>0</v>
      </c>
      <c r="CN128" t="s">
        <v>242</v>
      </c>
      <c r="CO128" t="s">
        <v>242</v>
      </c>
      <c r="CP128" t="s">
        <v>242</v>
      </c>
      <c r="CS128" s="27">
        <v>1</v>
      </c>
      <c r="CT128" s="2" t="s">
        <v>3115</v>
      </c>
      <c r="CU128">
        <v>1</v>
      </c>
      <c r="CW128" t="s">
        <v>3114</v>
      </c>
      <c r="CX128" s="27">
        <v>1</v>
      </c>
      <c r="CY128">
        <v>66000</v>
      </c>
      <c r="CZ128">
        <v>2</v>
      </c>
      <c r="DB128" s="27">
        <v>1</v>
      </c>
      <c r="DC128" t="s">
        <v>242</v>
      </c>
      <c r="DD128" t="s">
        <v>242</v>
      </c>
      <c r="DF128" t="s">
        <v>242</v>
      </c>
      <c r="DG128">
        <v>114000</v>
      </c>
      <c r="DH128">
        <v>2</v>
      </c>
      <c r="DJ128" s="27">
        <v>0</v>
      </c>
      <c r="DK128" t="s">
        <v>242</v>
      </c>
      <c r="DL128" t="s">
        <v>242</v>
      </c>
      <c r="DN128">
        <v>1</v>
      </c>
      <c r="DP128" t="s">
        <v>3114</v>
      </c>
      <c r="DQ128" s="27">
        <v>1</v>
      </c>
      <c r="DR128" s="2" t="s">
        <v>3116</v>
      </c>
      <c r="DS128" s="27">
        <v>0.5</v>
      </c>
      <c r="DT128" s="2" t="s">
        <v>3117</v>
      </c>
      <c r="DU128" s="27">
        <v>0</v>
      </c>
      <c r="DW128" s="27">
        <v>0.5</v>
      </c>
      <c r="DX128" s="2" t="s">
        <v>3118</v>
      </c>
      <c r="DY128" s="27">
        <v>0</v>
      </c>
      <c r="EA128" s="27">
        <v>0</v>
      </c>
      <c r="EC128" s="27">
        <v>0</v>
      </c>
      <c r="EE128" s="27">
        <v>1</v>
      </c>
      <c r="EF128" t="s">
        <v>3119</v>
      </c>
      <c r="EG128" s="27">
        <v>1</v>
      </c>
      <c r="EH128" t="s">
        <v>3120</v>
      </c>
      <c r="EI128" s="27">
        <v>0</v>
      </c>
      <c r="EK128">
        <v>1</v>
      </c>
      <c r="EM128" t="s">
        <v>3114</v>
      </c>
      <c r="EN128" s="27">
        <v>0</v>
      </c>
      <c r="EO128" t="s">
        <v>242</v>
      </c>
      <c r="EP128" t="s">
        <v>242</v>
      </c>
      <c r="ES128" t="s">
        <v>242</v>
      </c>
      <c r="ET128" t="s">
        <v>242</v>
      </c>
      <c r="EV128" s="27">
        <v>0</v>
      </c>
      <c r="EW128" t="s">
        <v>242</v>
      </c>
      <c r="EY128" s="27">
        <v>0</v>
      </c>
      <c r="EZ128" t="s">
        <v>242</v>
      </c>
      <c r="FB128" s="27">
        <v>1</v>
      </c>
      <c r="FC128">
        <v>1140</v>
      </c>
      <c r="FD128" t="s">
        <v>3121</v>
      </c>
      <c r="FE128" s="27">
        <v>1</v>
      </c>
      <c r="FF128">
        <v>18</v>
      </c>
    </row>
    <row r="129" spans="1:163" ht="15" customHeight="1" x14ac:dyDescent="0.2">
      <c r="A129" s="10">
        <v>128</v>
      </c>
      <c r="B129">
        <v>129</v>
      </c>
      <c r="C129" s="1">
        <v>44758.45</v>
      </c>
      <c r="D129" s="1">
        <v>44761.632638888892</v>
      </c>
      <c r="E129">
        <v>0</v>
      </c>
      <c r="F129" t="s">
        <v>3124</v>
      </c>
      <c r="G129">
        <v>100</v>
      </c>
      <c r="H129">
        <v>274943</v>
      </c>
      <c r="I129">
        <v>1</v>
      </c>
      <c r="J129" s="1">
        <v>44761.632638888892</v>
      </c>
      <c r="K129" t="s">
        <v>3125</v>
      </c>
      <c r="L129" t="s">
        <v>242</v>
      </c>
      <c r="M129" t="s">
        <v>242</v>
      </c>
      <c r="N129" t="s">
        <v>3126</v>
      </c>
      <c r="O129" t="s">
        <v>3127</v>
      </c>
      <c r="P129">
        <v>41.8825</v>
      </c>
      <c r="Q129">
        <v>-87.718500000000006</v>
      </c>
      <c r="R129" t="s">
        <v>245</v>
      </c>
      <c r="S129" t="s">
        <v>246</v>
      </c>
      <c r="T129" s="10" t="s">
        <v>3128</v>
      </c>
      <c r="U129" t="s">
        <v>3129</v>
      </c>
      <c r="V129">
        <v>608190104</v>
      </c>
      <c r="W129">
        <v>2273</v>
      </c>
      <c r="X129" s="10" t="s">
        <v>271</v>
      </c>
      <c r="Y129" s="10" t="s">
        <v>2346</v>
      </c>
      <c r="Z129" s="10">
        <v>2020</v>
      </c>
      <c r="AA129" s="10">
        <v>0</v>
      </c>
      <c r="AD129" s="10">
        <v>7</v>
      </c>
      <c r="AE129">
        <v>3</v>
      </c>
      <c r="AG129" t="s">
        <v>3130</v>
      </c>
      <c r="AH129" s="22">
        <v>0</v>
      </c>
      <c r="AI129" s="10" t="s">
        <v>242</v>
      </c>
      <c r="AJ129" s="22">
        <v>0</v>
      </c>
      <c r="AK129" s="10" t="s">
        <v>242</v>
      </c>
      <c r="AL129" s="22">
        <v>0</v>
      </c>
      <c r="AM129" s="10" t="s">
        <v>242</v>
      </c>
      <c r="AO129" t="s">
        <v>242</v>
      </c>
      <c r="AR129" s="22">
        <v>1</v>
      </c>
      <c r="AS129" s="10">
        <v>5</v>
      </c>
      <c r="AT129" s="21">
        <f t="shared" si="4"/>
        <v>71.428571428571431</v>
      </c>
      <c r="AU129">
        <v>3</v>
      </c>
      <c r="AW129" t="s">
        <v>3130</v>
      </c>
      <c r="AX129" s="22">
        <v>1</v>
      </c>
      <c r="AY129" s="10">
        <v>5</v>
      </c>
      <c r="AZ129" s="21">
        <f t="shared" si="5"/>
        <v>71.428571428571431</v>
      </c>
      <c r="BA129">
        <v>3</v>
      </c>
      <c r="BC129" t="s">
        <v>3130</v>
      </c>
      <c r="BD129" s="22">
        <v>1</v>
      </c>
      <c r="BE129" s="10">
        <v>16.600000000000001</v>
      </c>
      <c r="BF129" s="10"/>
      <c r="BG129">
        <v>3</v>
      </c>
      <c r="BI129" t="s">
        <v>3130</v>
      </c>
      <c r="BJ129" s="22">
        <v>1</v>
      </c>
      <c r="BK129">
        <v>3</v>
      </c>
      <c r="BM129" t="s">
        <v>3130</v>
      </c>
      <c r="BN129" s="22">
        <v>1</v>
      </c>
      <c r="BO129" s="10">
        <v>1</v>
      </c>
      <c r="BP129" s="21">
        <f t="shared" si="6"/>
        <v>14.285714285714285</v>
      </c>
      <c r="BQ129" s="10"/>
      <c r="BR129" s="10">
        <v>3</v>
      </c>
      <c r="BS129" s="10"/>
      <c r="BT129" s="10" t="s">
        <v>3130</v>
      </c>
      <c r="BU129" s="22">
        <v>0</v>
      </c>
      <c r="BV129" s="19">
        <v>0</v>
      </c>
      <c r="BW129" s="21">
        <f t="shared" si="7"/>
        <v>0</v>
      </c>
      <c r="BX129" s="10" t="s">
        <v>242</v>
      </c>
      <c r="BY129" s="10" t="s">
        <v>242</v>
      </c>
      <c r="BZ129" s="10"/>
      <c r="CA129" s="10"/>
      <c r="CB129" s="22">
        <v>0</v>
      </c>
      <c r="CC129" s="10"/>
      <c r="CD129" s="10" t="s">
        <v>242</v>
      </c>
      <c r="CE129" s="10" t="s">
        <v>242</v>
      </c>
      <c r="CF129" s="10"/>
      <c r="CG129" s="22">
        <v>1</v>
      </c>
      <c r="CH129" s="10" t="s">
        <v>3131</v>
      </c>
      <c r="CI129" s="10">
        <v>1</v>
      </c>
      <c r="CJ129" s="10"/>
      <c r="CK129" s="10" t="s">
        <v>3132</v>
      </c>
      <c r="CL129" s="22">
        <v>0</v>
      </c>
      <c r="CM129" s="22">
        <v>0.5</v>
      </c>
      <c r="CN129" s="10" t="s">
        <v>242</v>
      </c>
      <c r="CO129" s="10">
        <v>98</v>
      </c>
      <c r="CP129" s="10" t="s">
        <v>242</v>
      </c>
      <c r="CQ129" s="11" t="s">
        <v>3133</v>
      </c>
      <c r="CR129" s="10"/>
      <c r="CS129" s="22">
        <v>1</v>
      </c>
      <c r="CT129" s="11" t="s">
        <v>3134</v>
      </c>
      <c r="CU129" s="10">
        <v>1</v>
      </c>
      <c r="CV129" s="10"/>
      <c r="CW129" s="10" t="s">
        <v>3132</v>
      </c>
      <c r="CX129" s="22">
        <v>1</v>
      </c>
      <c r="CY129" s="10">
        <v>1641025</v>
      </c>
      <c r="CZ129" s="10">
        <v>2</v>
      </c>
      <c r="DA129" s="10"/>
      <c r="DB129" s="22">
        <v>1</v>
      </c>
      <c r="DC129" s="10" t="s">
        <v>242</v>
      </c>
      <c r="DD129" s="10" t="s">
        <v>242</v>
      </c>
      <c r="DE129" s="10"/>
      <c r="DF129" s="10" t="s">
        <v>242</v>
      </c>
      <c r="DG129" s="10">
        <v>985920</v>
      </c>
      <c r="DH129" s="10">
        <v>2</v>
      </c>
      <c r="DI129" s="10"/>
      <c r="DJ129" s="22">
        <v>0</v>
      </c>
      <c r="DK129" s="10" t="s">
        <v>242</v>
      </c>
      <c r="DL129" s="10" t="s">
        <v>242</v>
      </c>
      <c r="DM129" s="10"/>
      <c r="DN129" s="10">
        <v>1</v>
      </c>
      <c r="DO129" s="10"/>
      <c r="DP129" s="10" t="s">
        <v>3132</v>
      </c>
      <c r="DQ129" s="27">
        <v>1</v>
      </c>
      <c r="DR129" s="2" t="s">
        <v>3135</v>
      </c>
      <c r="DS129" s="27">
        <v>1</v>
      </c>
      <c r="DT129" s="2" t="s">
        <v>3136</v>
      </c>
      <c r="DU129" s="27">
        <v>0</v>
      </c>
      <c r="DW129" s="27">
        <v>0</v>
      </c>
      <c r="DY129" s="27">
        <v>0</v>
      </c>
      <c r="EA129" s="27">
        <v>0</v>
      </c>
      <c r="EC129" s="27">
        <v>0</v>
      </c>
      <c r="EE129" s="27">
        <v>0.5</v>
      </c>
      <c r="EF129" t="s">
        <v>3137</v>
      </c>
      <c r="EG129" s="27">
        <v>1</v>
      </c>
      <c r="EH129" t="s">
        <v>3138</v>
      </c>
      <c r="EI129" s="27">
        <v>1</v>
      </c>
      <c r="EJ129" s="2" t="s">
        <v>3139</v>
      </c>
      <c r="EK129">
        <v>1</v>
      </c>
      <c r="EM129" t="s">
        <v>3132</v>
      </c>
      <c r="EN129" s="22">
        <v>0</v>
      </c>
      <c r="EO129" s="10" t="s">
        <v>242</v>
      </c>
      <c r="EP129" s="10" t="s">
        <v>242</v>
      </c>
      <c r="EQ129" s="10"/>
      <c r="ER129" s="10"/>
      <c r="ES129" s="10" t="s">
        <v>242</v>
      </c>
      <c r="ET129" s="10" t="s">
        <v>242</v>
      </c>
      <c r="EU129" s="10"/>
      <c r="EV129" s="22">
        <v>1</v>
      </c>
      <c r="EW129" s="10">
        <v>13964</v>
      </c>
      <c r="EX129" s="10" t="s">
        <v>3140</v>
      </c>
      <c r="EY129" s="22">
        <v>0</v>
      </c>
      <c r="EZ129" s="10" t="s">
        <v>242</v>
      </c>
      <c r="FA129" s="10"/>
      <c r="FB129" s="22">
        <v>0</v>
      </c>
      <c r="FC129" s="10" t="s">
        <v>242</v>
      </c>
      <c r="FD129" s="10"/>
      <c r="FE129" s="22">
        <v>0</v>
      </c>
      <c r="FF129" s="10" t="s">
        <v>242</v>
      </c>
      <c r="FG129" s="10"/>
    </row>
    <row r="130" spans="1:163" ht="15" hidden="1" customHeight="1" x14ac:dyDescent="0.2">
      <c r="A130">
        <v>129</v>
      </c>
      <c r="B130">
        <v>130</v>
      </c>
      <c r="C130" s="1">
        <v>44761.484027777777</v>
      </c>
      <c r="D130" s="1">
        <v>44763.010416666664</v>
      </c>
      <c r="E130">
        <v>0</v>
      </c>
      <c r="F130" t="s">
        <v>2969</v>
      </c>
      <c r="G130">
        <v>100</v>
      </c>
      <c r="H130">
        <v>131854</v>
      </c>
      <c r="I130">
        <v>1</v>
      </c>
      <c r="J130" s="1">
        <v>44763.010416666664</v>
      </c>
      <c r="K130" t="s">
        <v>3145</v>
      </c>
      <c r="L130" t="s">
        <v>242</v>
      </c>
      <c r="M130" t="s">
        <v>242</v>
      </c>
      <c r="N130" t="s">
        <v>3146</v>
      </c>
      <c r="O130" t="s">
        <v>3147</v>
      </c>
      <c r="P130">
        <v>34.064799999999998</v>
      </c>
      <c r="Q130">
        <v>-118.4414</v>
      </c>
      <c r="R130" t="s">
        <v>245</v>
      </c>
      <c r="S130" t="s">
        <v>246</v>
      </c>
      <c r="T130" t="s">
        <v>3148</v>
      </c>
      <c r="U130" t="s">
        <v>3149</v>
      </c>
      <c r="V130" t="s">
        <v>3150</v>
      </c>
      <c r="W130">
        <v>6211</v>
      </c>
      <c r="X130" t="s">
        <v>319</v>
      </c>
      <c r="Y130" t="s">
        <v>1051</v>
      </c>
      <c r="Z130">
        <v>2021</v>
      </c>
      <c r="AA130">
        <v>0</v>
      </c>
      <c r="AD130">
        <v>13</v>
      </c>
      <c r="AE130">
        <v>3</v>
      </c>
      <c r="AG130" t="s">
        <v>3151</v>
      </c>
      <c r="AH130" s="27">
        <v>1</v>
      </c>
      <c r="AI130">
        <v>7</v>
      </c>
      <c r="AJ130" s="27">
        <v>0</v>
      </c>
      <c r="AK130" t="s">
        <v>242</v>
      </c>
      <c r="AL130" s="27">
        <v>1</v>
      </c>
      <c r="AM130">
        <v>9</v>
      </c>
      <c r="AN130" s="2" t="s">
        <v>3152</v>
      </c>
      <c r="AO130">
        <v>3</v>
      </c>
      <c r="AQ130" t="s">
        <v>3151</v>
      </c>
      <c r="AR130" s="27">
        <v>1</v>
      </c>
      <c r="AS130">
        <v>11</v>
      </c>
      <c r="AT130" s="21">
        <f t="shared" si="4"/>
        <v>84.615384615384613</v>
      </c>
      <c r="AU130">
        <v>3</v>
      </c>
      <c r="AW130" t="s">
        <v>3151</v>
      </c>
      <c r="AX130" s="27">
        <v>1</v>
      </c>
      <c r="AY130">
        <v>11</v>
      </c>
      <c r="AZ130" s="21">
        <f t="shared" si="5"/>
        <v>84.615384615384613</v>
      </c>
      <c r="BA130">
        <v>3</v>
      </c>
      <c r="BC130" t="s">
        <v>3151</v>
      </c>
      <c r="BD130" s="27">
        <v>1</v>
      </c>
      <c r="BE130">
        <v>6</v>
      </c>
      <c r="BG130">
        <v>3</v>
      </c>
      <c r="BI130" t="s">
        <v>3151</v>
      </c>
      <c r="BJ130" s="27">
        <v>1</v>
      </c>
      <c r="BK130">
        <v>3</v>
      </c>
      <c r="BM130" t="s">
        <v>3151</v>
      </c>
      <c r="BN130" s="27">
        <v>1</v>
      </c>
      <c r="BO130">
        <v>4</v>
      </c>
      <c r="BP130" s="21">
        <f t="shared" si="6"/>
        <v>30.76923076923077</v>
      </c>
      <c r="BR130">
        <v>3</v>
      </c>
      <c r="BT130" t="s">
        <v>3151</v>
      </c>
      <c r="BU130" s="27">
        <v>1</v>
      </c>
      <c r="BV130">
        <v>2</v>
      </c>
      <c r="BW130" s="21">
        <f t="shared" si="7"/>
        <v>15.384615384615385</v>
      </c>
      <c r="BX130">
        <v>2</v>
      </c>
      <c r="BY130">
        <v>3</v>
      </c>
      <c r="CA130" t="s">
        <v>3151</v>
      </c>
      <c r="CB130" s="27">
        <v>0</v>
      </c>
      <c r="CD130" t="s">
        <v>242</v>
      </c>
      <c r="CE130" t="s">
        <v>242</v>
      </c>
      <c r="CG130" s="27">
        <v>1</v>
      </c>
      <c r="CH130" s="2" t="s">
        <v>3153</v>
      </c>
      <c r="CI130">
        <v>1</v>
      </c>
      <c r="CK130" t="s">
        <v>3154</v>
      </c>
      <c r="CL130" s="27">
        <v>1</v>
      </c>
      <c r="CM130" s="27">
        <v>0</v>
      </c>
      <c r="CN130" t="s">
        <v>242</v>
      </c>
      <c r="CO130" t="s">
        <v>242</v>
      </c>
      <c r="CP130" t="s">
        <v>242</v>
      </c>
      <c r="CS130" s="27">
        <v>1</v>
      </c>
      <c r="CT130" s="2" t="s">
        <v>3155</v>
      </c>
      <c r="CU130">
        <v>1</v>
      </c>
      <c r="CW130" t="s">
        <v>3154</v>
      </c>
      <c r="CX130" s="27">
        <v>0</v>
      </c>
      <c r="CY130" t="s">
        <v>242</v>
      </c>
      <c r="CZ130" t="s">
        <v>242</v>
      </c>
      <c r="DB130" s="27">
        <v>0</v>
      </c>
      <c r="DC130" t="s">
        <v>242</v>
      </c>
      <c r="DD130" t="s">
        <v>242</v>
      </c>
      <c r="DF130" t="s">
        <v>242</v>
      </c>
      <c r="DG130" t="s">
        <v>242</v>
      </c>
      <c r="DH130" t="s">
        <v>242</v>
      </c>
      <c r="DJ130" s="27">
        <v>0</v>
      </c>
      <c r="DK130" t="s">
        <v>242</v>
      </c>
      <c r="DL130" t="s">
        <v>242</v>
      </c>
      <c r="DN130" t="s">
        <v>242</v>
      </c>
      <c r="DQ130" s="27">
        <v>0</v>
      </c>
      <c r="DS130" s="27">
        <v>0</v>
      </c>
      <c r="DU130" s="27">
        <v>0</v>
      </c>
      <c r="DW130" s="27">
        <v>0</v>
      </c>
      <c r="DY130" s="27">
        <v>0</v>
      </c>
      <c r="EA130" s="27">
        <v>0</v>
      </c>
      <c r="EC130" s="27">
        <v>0</v>
      </c>
      <c r="EE130" s="27">
        <v>0</v>
      </c>
      <c r="EG130" s="27">
        <v>0</v>
      </c>
      <c r="EI130" s="27">
        <v>0</v>
      </c>
      <c r="EK130" t="s">
        <v>242</v>
      </c>
      <c r="EN130" s="27">
        <v>0</v>
      </c>
      <c r="EO130" t="s">
        <v>242</v>
      </c>
      <c r="EP130" t="s">
        <v>242</v>
      </c>
      <c r="ES130" t="s">
        <v>242</v>
      </c>
      <c r="ET130" t="s">
        <v>242</v>
      </c>
      <c r="EV130" s="27">
        <v>0</v>
      </c>
      <c r="EW130" t="s">
        <v>242</v>
      </c>
      <c r="EY130" s="27">
        <v>0</v>
      </c>
      <c r="EZ130" t="s">
        <v>242</v>
      </c>
      <c r="FB130" s="27">
        <v>0</v>
      </c>
      <c r="FC130" t="s">
        <v>242</v>
      </c>
      <c r="FE130" s="27">
        <v>0</v>
      </c>
      <c r="FF130" t="s">
        <v>242</v>
      </c>
    </row>
    <row r="131" spans="1:163" ht="15" customHeight="1" x14ac:dyDescent="0.2">
      <c r="A131">
        <v>130</v>
      </c>
      <c r="B131">
        <v>131</v>
      </c>
      <c r="C131" s="1">
        <v>44761.634027777778</v>
      </c>
      <c r="D131" s="1">
        <v>44764.638888888891</v>
      </c>
      <c r="E131">
        <v>0</v>
      </c>
      <c r="F131" t="s">
        <v>3160</v>
      </c>
      <c r="G131">
        <v>100</v>
      </c>
      <c r="H131">
        <v>259634</v>
      </c>
      <c r="I131">
        <v>1</v>
      </c>
      <c r="J131" s="1">
        <v>44764.638888888891</v>
      </c>
      <c r="K131" t="s">
        <v>3161</v>
      </c>
      <c r="L131" t="s">
        <v>242</v>
      </c>
      <c r="M131" t="s">
        <v>242</v>
      </c>
      <c r="N131" t="s">
        <v>3162</v>
      </c>
      <c r="O131" t="s">
        <v>3163</v>
      </c>
      <c r="P131">
        <v>45.472200000000001</v>
      </c>
      <c r="Q131">
        <v>9.1921999999999997</v>
      </c>
      <c r="R131" t="s">
        <v>245</v>
      </c>
      <c r="S131" t="s">
        <v>246</v>
      </c>
      <c r="T131" t="s">
        <v>3164</v>
      </c>
      <c r="U131" t="s">
        <v>3165</v>
      </c>
      <c r="V131">
        <v>579780206</v>
      </c>
      <c r="W131">
        <v>2090</v>
      </c>
      <c r="X131" t="s">
        <v>326</v>
      </c>
      <c r="Y131" t="s">
        <v>942</v>
      </c>
      <c r="Z131">
        <v>2021</v>
      </c>
      <c r="AA131">
        <v>0</v>
      </c>
      <c r="AD131">
        <v>11</v>
      </c>
      <c r="AE131">
        <v>3</v>
      </c>
      <c r="AG131" t="s">
        <v>3166</v>
      </c>
      <c r="AH131" s="27">
        <v>1</v>
      </c>
      <c r="AI131">
        <v>11</v>
      </c>
      <c r="AJ131" s="27">
        <v>0</v>
      </c>
      <c r="AK131" t="s">
        <v>242</v>
      </c>
      <c r="AL131" s="27">
        <v>0</v>
      </c>
      <c r="AM131" t="s">
        <v>242</v>
      </c>
      <c r="AN131" t="s">
        <v>3167</v>
      </c>
      <c r="AO131">
        <v>3</v>
      </c>
      <c r="AQ131" t="s">
        <v>3166</v>
      </c>
      <c r="AR131" s="27">
        <v>1</v>
      </c>
      <c r="AS131">
        <v>10</v>
      </c>
      <c r="AT131" s="21">
        <f t="shared" ref="AT131:AT194" si="8">AS131/AD131*100</f>
        <v>90.909090909090907</v>
      </c>
      <c r="AU131">
        <v>1</v>
      </c>
      <c r="AW131" t="s">
        <v>3166</v>
      </c>
      <c r="AX131" s="27">
        <v>1</v>
      </c>
      <c r="AY131">
        <v>10</v>
      </c>
      <c r="AZ131" s="21">
        <f t="shared" ref="AZ131:AZ194" si="9">AY131/AD131*100</f>
        <v>90.909090909090907</v>
      </c>
      <c r="BA131">
        <v>3</v>
      </c>
      <c r="BC131" t="s">
        <v>3166</v>
      </c>
      <c r="BD131" s="27">
        <v>1</v>
      </c>
      <c r="BE131">
        <v>8.4499999999999993</v>
      </c>
      <c r="BG131">
        <v>3</v>
      </c>
      <c r="BI131" t="s">
        <v>3166</v>
      </c>
      <c r="BJ131" s="27">
        <v>1</v>
      </c>
      <c r="BK131">
        <v>3</v>
      </c>
      <c r="BM131" t="s">
        <v>3166</v>
      </c>
      <c r="BN131" s="27">
        <v>1</v>
      </c>
      <c r="BO131">
        <v>4</v>
      </c>
      <c r="BP131" s="21">
        <f t="shared" ref="BP131:BP194" si="10">BO131/AD131*100</f>
        <v>36.363636363636367</v>
      </c>
      <c r="BR131">
        <v>3</v>
      </c>
      <c r="BT131" t="s">
        <v>3166</v>
      </c>
      <c r="BU131" s="27">
        <v>1</v>
      </c>
      <c r="BV131">
        <v>7</v>
      </c>
      <c r="BW131" s="21">
        <f t="shared" ref="BW131:BW192" si="11">BV131/AD131*100</f>
        <v>63.636363636363633</v>
      </c>
      <c r="BX131">
        <v>1</v>
      </c>
      <c r="BY131">
        <v>3</v>
      </c>
      <c r="CA131" t="s">
        <v>3166</v>
      </c>
      <c r="CB131" s="27">
        <v>0</v>
      </c>
      <c r="CD131" t="s">
        <v>242</v>
      </c>
      <c r="CE131" t="s">
        <v>242</v>
      </c>
      <c r="CG131" s="27">
        <v>1</v>
      </c>
      <c r="CH131" t="s">
        <v>3168</v>
      </c>
      <c r="CI131">
        <v>1</v>
      </c>
      <c r="CK131" t="s">
        <v>3169</v>
      </c>
      <c r="CL131" s="27">
        <v>1</v>
      </c>
      <c r="CM131" s="27">
        <v>0.5</v>
      </c>
      <c r="CN131">
        <v>100</v>
      </c>
      <c r="CO131">
        <v>100</v>
      </c>
      <c r="CP131" t="s">
        <v>242</v>
      </c>
      <c r="CS131" s="27">
        <v>1</v>
      </c>
      <c r="CT131" s="2" t="s">
        <v>3170</v>
      </c>
      <c r="CU131">
        <v>1</v>
      </c>
      <c r="CW131" t="s">
        <v>3169</v>
      </c>
      <c r="CX131" s="27">
        <v>1</v>
      </c>
      <c r="CY131">
        <v>37889</v>
      </c>
      <c r="CZ131">
        <v>2</v>
      </c>
      <c r="DB131" s="27">
        <v>1</v>
      </c>
      <c r="DC131" t="s">
        <v>242</v>
      </c>
      <c r="DD131" t="s">
        <v>242</v>
      </c>
      <c r="DF131" t="s">
        <v>242</v>
      </c>
      <c r="DG131">
        <v>58726</v>
      </c>
      <c r="DH131">
        <v>2</v>
      </c>
      <c r="DJ131" s="27">
        <v>1</v>
      </c>
      <c r="DK131">
        <v>3121649</v>
      </c>
      <c r="DL131">
        <v>2</v>
      </c>
      <c r="DN131">
        <v>1</v>
      </c>
      <c r="DP131" t="s">
        <v>3169</v>
      </c>
      <c r="DQ131" s="27">
        <v>1</v>
      </c>
      <c r="DR131" s="2" t="s">
        <v>3171</v>
      </c>
      <c r="DS131" s="27">
        <v>1</v>
      </c>
      <c r="DT131" s="2" t="s">
        <v>3172</v>
      </c>
      <c r="DU131" s="27">
        <v>0</v>
      </c>
      <c r="DW131" s="27">
        <v>0</v>
      </c>
      <c r="DY131" s="27">
        <v>0</v>
      </c>
      <c r="EA131" s="27">
        <v>0</v>
      </c>
      <c r="EC131" s="27">
        <v>0</v>
      </c>
      <c r="EE131" s="27">
        <v>0</v>
      </c>
      <c r="EG131" s="27">
        <v>1</v>
      </c>
      <c r="EH131" t="s">
        <v>3173</v>
      </c>
      <c r="EI131" s="27">
        <v>1</v>
      </c>
      <c r="EJ131" s="2" t="s">
        <v>3174</v>
      </c>
      <c r="EK131">
        <v>1</v>
      </c>
      <c r="EM131" t="s">
        <v>3169</v>
      </c>
      <c r="EN131" s="27">
        <v>0</v>
      </c>
      <c r="EO131" t="s">
        <v>242</v>
      </c>
      <c r="EP131" t="s">
        <v>242</v>
      </c>
      <c r="ES131" t="s">
        <v>242</v>
      </c>
      <c r="ET131" t="s">
        <v>242</v>
      </c>
      <c r="EV131" s="27">
        <v>1</v>
      </c>
      <c r="EW131">
        <v>2430</v>
      </c>
      <c r="EY131" s="27">
        <v>0</v>
      </c>
      <c r="EZ131" t="s">
        <v>242</v>
      </c>
      <c r="FB131" s="27">
        <v>1</v>
      </c>
      <c r="FC131">
        <v>2430</v>
      </c>
      <c r="FE131" s="27">
        <v>0</v>
      </c>
      <c r="FF131" t="s">
        <v>242</v>
      </c>
    </row>
    <row r="132" spans="1:163" ht="15" customHeight="1" x14ac:dyDescent="0.2">
      <c r="A132">
        <v>131</v>
      </c>
      <c r="B132">
        <v>132</v>
      </c>
      <c r="C132" s="1">
        <v>44767.29791666667</v>
      </c>
      <c r="D132" s="1">
        <v>44768.477777777778</v>
      </c>
      <c r="E132">
        <v>0</v>
      </c>
      <c r="F132" t="s">
        <v>3178</v>
      </c>
      <c r="G132">
        <v>100</v>
      </c>
      <c r="H132">
        <v>101929</v>
      </c>
      <c r="I132">
        <v>1</v>
      </c>
      <c r="J132" s="1">
        <v>44768.477777777778</v>
      </c>
      <c r="K132" t="s">
        <v>3179</v>
      </c>
      <c r="L132" t="s">
        <v>242</v>
      </c>
      <c r="M132" t="s">
        <v>242</v>
      </c>
      <c r="N132" t="s">
        <v>3180</v>
      </c>
      <c r="O132" t="s">
        <v>3181</v>
      </c>
      <c r="P132">
        <v>43.7089</v>
      </c>
      <c r="Q132">
        <v>10.4087</v>
      </c>
      <c r="R132" t="s">
        <v>245</v>
      </c>
      <c r="S132" t="s">
        <v>246</v>
      </c>
      <c r="T132" t="s">
        <v>3182</v>
      </c>
      <c r="U132" t="s">
        <v>3183</v>
      </c>
      <c r="V132">
        <v>573284106</v>
      </c>
      <c r="W132">
        <v>1400</v>
      </c>
      <c r="X132" t="s">
        <v>418</v>
      </c>
      <c r="Y132" t="s">
        <v>3184</v>
      </c>
      <c r="Z132">
        <v>2021</v>
      </c>
      <c r="AA132">
        <v>0</v>
      </c>
      <c r="AD132">
        <v>11</v>
      </c>
      <c r="AE132">
        <v>3</v>
      </c>
      <c r="AG132" t="s">
        <v>3185</v>
      </c>
      <c r="AH132" s="27">
        <v>1</v>
      </c>
      <c r="AI132">
        <v>10</v>
      </c>
      <c r="AJ132" s="27">
        <v>1</v>
      </c>
      <c r="AK132">
        <v>11</v>
      </c>
      <c r="AL132" s="27">
        <v>0</v>
      </c>
      <c r="AM132" t="s">
        <v>242</v>
      </c>
      <c r="AN132" t="s">
        <v>3186</v>
      </c>
      <c r="AO132">
        <v>3</v>
      </c>
      <c r="AQ132" t="s">
        <v>3185</v>
      </c>
      <c r="AR132" s="27">
        <v>1</v>
      </c>
      <c r="AS132">
        <v>10</v>
      </c>
      <c r="AT132" s="21">
        <f t="shared" si="8"/>
        <v>90.909090909090907</v>
      </c>
      <c r="AU132">
        <v>3</v>
      </c>
      <c r="AW132" t="s">
        <v>3185</v>
      </c>
      <c r="AX132" s="27">
        <v>1</v>
      </c>
      <c r="AY132">
        <v>10</v>
      </c>
      <c r="AZ132" s="21">
        <f t="shared" si="9"/>
        <v>90.909090909090907</v>
      </c>
      <c r="BA132">
        <v>3</v>
      </c>
      <c r="BC132" t="s">
        <v>3185</v>
      </c>
      <c r="BD132" s="27">
        <v>1</v>
      </c>
      <c r="BE132">
        <v>5.2</v>
      </c>
      <c r="BG132">
        <v>3</v>
      </c>
      <c r="BI132" t="s">
        <v>3185</v>
      </c>
      <c r="BJ132" s="27">
        <v>1</v>
      </c>
      <c r="BK132">
        <v>3</v>
      </c>
      <c r="BM132" t="s">
        <v>3185</v>
      </c>
      <c r="BN132" s="27">
        <v>1</v>
      </c>
      <c r="BO132">
        <v>3</v>
      </c>
      <c r="BP132" s="21">
        <f t="shared" si="10"/>
        <v>27.27272727272727</v>
      </c>
      <c r="BR132">
        <v>3</v>
      </c>
      <c r="BT132" t="s">
        <v>3185</v>
      </c>
      <c r="BU132" s="27">
        <v>1</v>
      </c>
      <c r="BV132">
        <v>3</v>
      </c>
      <c r="BW132" s="21">
        <f t="shared" si="11"/>
        <v>27.27272727272727</v>
      </c>
      <c r="BX132">
        <v>2</v>
      </c>
      <c r="BY132">
        <v>3</v>
      </c>
      <c r="CA132" t="s">
        <v>3185</v>
      </c>
      <c r="CB132" s="27">
        <v>0</v>
      </c>
      <c r="CD132" t="s">
        <v>242</v>
      </c>
      <c r="CE132" t="s">
        <v>242</v>
      </c>
      <c r="CG132" s="27">
        <v>0</v>
      </c>
      <c r="CI132" t="s">
        <v>242</v>
      </c>
      <c r="CL132" s="27">
        <v>0</v>
      </c>
      <c r="CM132" s="27">
        <v>0</v>
      </c>
      <c r="CN132" t="s">
        <v>242</v>
      </c>
      <c r="CO132" t="s">
        <v>242</v>
      </c>
      <c r="CP132" t="s">
        <v>242</v>
      </c>
      <c r="CS132" s="27">
        <v>1</v>
      </c>
      <c r="CT132" s="2" t="s">
        <v>3187</v>
      </c>
      <c r="CU132">
        <v>1</v>
      </c>
      <c r="CW132" t="s">
        <v>3188</v>
      </c>
      <c r="CX132" s="27">
        <v>1</v>
      </c>
      <c r="CY132">
        <v>4547000</v>
      </c>
      <c r="CZ132">
        <v>2</v>
      </c>
      <c r="DB132" s="27">
        <v>1</v>
      </c>
      <c r="DC132" t="s">
        <v>242</v>
      </c>
      <c r="DD132" t="s">
        <v>242</v>
      </c>
      <c r="DF132" t="s">
        <v>242</v>
      </c>
      <c r="DG132">
        <v>553000</v>
      </c>
      <c r="DH132">
        <v>2</v>
      </c>
      <c r="DJ132" s="27">
        <v>0</v>
      </c>
      <c r="DK132" t="s">
        <v>242</v>
      </c>
      <c r="DL132" t="s">
        <v>242</v>
      </c>
      <c r="DN132">
        <v>1</v>
      </c>
      <c r="DP132" t="s">
        <v>3188</v>
      </c>
      <c r="DQ132" s="27">
        <v>1</v>
      </c>
      <c r="DR132" s="2" t="s">
        <v>3189</v>
      </c>
      <c r="DS132" s="27">
        <v>0.5</v>
      </c>
      <c r="DT132" s="2" t="s">
        <v>3190</v>
      </c>
      <c r="DU132" s="27">
        <v>0</v>
      </c>
      <c r="DW132" s="27">
        <v>0</v>
      </c>
      <c r="DY132" s="27">
        <v>0</v>
      </c>
      <c r="EA132" s="27">
        <v>0</v>
      </c>
      <c r="EC132" s="27">
        <v>0</v>
      </c>
      <c r="EE132" s="27">
        <v>0.5</v>
      </c>
      <c r="EF132" t="s">
        <v>3191</v>
      </c>
      <c r="EG132" s="27">
        <v>1</v>
      </c>
      <c r="EH132" t="s">
        <v>3192</v>
      </c>
      <c r="EI132" s="27">
        <v>1</v>
      </c>
      <c r="EJ132" s="2" t="s">
        <v>3193</v>
      </c>
      <c r="EK132">
        <v>1</v>
      </c>
      <c r="EM132" t="s">
        <v>3188</v>
      </c>
      <c r="EN132" s="27">
        <v>0</v>
      </c>
      <c r="EO132" t="s">
        <v>242</v>
      </c>
      <c r="EP132" t="s">
        <v>242</v>
      </c>
      <c r="ES132" t="s">
        <v>242</v>
      </c>
      <c r="ET132" t="s">
        <v>242</v>
      </c>
      <c r="EV132" s="27">
        <v>0</v>
      </c>
      <c r="EW132" t="s">
        <v>242</v>
      </c>
      <c r="EY132" s="27">
        <v>0</v>
      </c>
      <c r="EZ132" t="s">
        <v>242</v>
      </c>
      <c r="FB132" s="27">
        <v>0</v>
      </c>
      <c r="FC132" t="s">
        <v>242</v>
      </c>
      <c r="FE132" s="27">
        <v>0.5</v>
      </c>
      <c r="FF132" t="s">
        <v>242</v>
      </c>
      <c r="FG132" t="s">
        <v>3194</v>
      </c>
    </row>
    <row r="133" spans="1:163" ht="15" customHeight="1" x14ac:dyDescent="0.2">
      <c r="A133">
        <v>132</v>
      </c>
      <c r="B133">
        <v>133</v>
      </c>
      <c r="C133" s="1">
        <v>44768.480555555558</v>
      </c>
      <c r="D133" s="1">
        <v>44769.522916666669</v>
      </c>
      <c r="E133">
        <v>0</v>
      </c>
      <c r="F133" t="s">
        <v>3178</v>
      </c>
      <c r="G133">
        <v>100</v>
      </c>
      <c r="H133">
        <v>90099</v>
      </c>
      <c r="I133">
        <v>1</v>
      </c>
      <c r="J133" s="1">
        <v>44769.523611111108</v>
      </c>
      <c r="K133" t="s">
        <v>3199</v>
      </c>
      <c r="L133" t="s">
        <v>242</v>
      </c>
      <c r="M133" t="s">
        <v>242</v>
      </c>
      <c r="N133" t="s">
        <v>3200</v>
      </c>
      <c r="O133" t="s">
        <v>3201</v>
      </c>
      <c r="P133">
        <v>43.7089</v>
      </c>
      <c r="Q133">
        <v>10.4087</v>
      </c>
      <c r="R133" t="s">
        <v>245</v>
      </c>
      <c r="S133" t="s">
        <v>246</v>
      </c>
      <c r="T133" t="s">
        <v>3202</v>
      </c>
      <c r="U133" t="s">
        <v>3203</v>
      </c>
      <c r="V133">
        <v>565849106</v>
      </c>
      <c r="W133">
        <v>1311</v>
      </c>
      <c r="X133" t="s">
        <v>248</v>
      </c>
      <c r="Y133" t="s">
        <v>249</v>
      </c>
      <c r="Z133">
        <v>2020</v>
      </c>
      <c r="AA133">
        <v>0.5</v>
      </c>
      <c r="AB133">
        <v>15</v>
      </c>
      <c r="AD133">
        <v>12</v>
      </c>
      <c r="AE133">
        <v>3</v>
      </c>
      <c r="AG133" t="s">
        <v>3204</v>
      </c>
      <c r="AH133" s="27">
        <v>1</v>
      </c>
      <c r="AI133">
        <v>9</v>
      </c>
      <c r="AJ133" s="27">
        <v>1</v>
      </c>
      <c r="AK133">
        <v>10</v>
      </c>
      <c r="AL133" s="27">
        <v>0</v>
      </c>
      <c r="AM133" t="s">
        <v>242</v>
      </c>
      <c r="AN133" t="s">
        <v>3205</v>
      </c>
      <c r="AO133">
        <v>3</v>
      </c>
      <c r="AQ133" t="s">
        <v>3204</v>
      </c>
      <c r="AR133" s="27">
        <v>1</v>
      </c>
      <c r="AS133">
        <v>11</v>
      </c>
      <c r="AT133" s="21">
        <f t="shared" si="8"/>
        <v>91.666666666666657</v>
      </c>
      <c r="AU133">
        <v>3</v>
      </c>
      <c r="AW133" t="s">
        <v>3204</v>
      </c>
      <c r="AX133" s="27">
        <v>1</v>
      </c>
      <c r="AY133">
        <v>11</v>
      </c>
      <c r="AZ133" s="21">
        <f t="shared" si="9"/>
        <v>91.666666666666657</v>
      </c>
      <c r="BA133">
        <v>3</v>
      </c>
      <c r="BC133" t="s">
        <v>3204</v>
      </c>
      <c r="BD133" s="27">
        <v>1</v>
      </c>
      <c r="BE133">
        <v>4.3</v>
      </c>
      <c r="BG133">
        <v>3</v>
      </c>
      <c r="BI133" t="s">
        <v>3204</v>
      </c>
      <c r="BJ133" s="27">
        <v>1</v>
      </c>
      <c r="BK133" t="s">
        <v>242</v>
      </c>
      <c r="BN133" s="27">
        <v>1</v>
      </c>
      <c r="BO133">
        <v>2</v>
      </c>
      <c r="BP133" s="21">
        <f t="shared" si="10"/>
        <v>16.666666666666664</v>
      </c>
      <c r="BR133">
        <v>3</v>
      </c>
      <c r="BT133" t="s">
        <v>3204</v>
      </c>
      <c r="BU133" s="27">
        <v>1</v>
      </c>
      <c r="BV133">
        <v>4</v>
      </c>
      <c r="BW133" s="21">
        <f t="shared" si="11"/>
        <v>33.333333333333329</v>
      </c>
      <c r="BX133">
        <v>2</v>
      </c>
      <c r="BY133">
        <v>3</v>
      </c>
      <c r="CA133" t="s">
        <v>3204</v>
      </c>
      <c r="CB133" s="27">
        <v>0</v>
      </c>
      <c r="CD133" t="s">
        <v>242</v>
      </c>
      <c r="CE133" t="s">
        <v>242</v>
      </c>
      <c r="CG133" s="27">
        <v>0</v>
      </c>
      <c r="CI133" t="s">
        <v>242</v>
      </c>
      <c r="CL133" s="27">
        <v>0</v>
      </c>
      <c r="CM133" s="27">
        <v>0</v>
      </c>
      <c r="CN133" t="s">
        <v>242</v>
      </c>
      <c r="CO133" t="s">
        <v>242</v>
      </c>
      <c r="CP133" t="s">
        <v>242</v>
      </c>
      <c r="CS133" s="27">
        <v>0</v>
      </c>
      <c r="CU133" t="s">
        <v>242</v>
      </c>
      <c r="CX133" s="27">
        <v>1</v>
      </c>
      <c r="CY133">
        <v>4240000</v>
      </c>
      <c r="CZ133">
        <v>2</v>
      </c>
      <c r="DB133" s="27">
        <v>1</v>
      </c>
      <c r="DC133" t="s">
        <v>242</v>
      </c>
      <c r="DD133" t="s">
        <v>242</v>
      </c>
      <c r="DF133" t="s">
        <v>242</v>
      </c>
      <c r="DG133" s="3">
        <v>200000</v>
      </c>
      <c r="DH133">
        <v>2</v>
      </c>
      <c r="DJ133" s="27">
        <v>0</v>
      </c>
      <c r="DK133" t="s">
        <v>242</v>
      </c>
      <c r="DL133" t="s">
        <v>242</v>
      </c>
      <c r="DN133">
        <v>1</v>
      </c>
      <c r="DP133" t="s">
        <v>3206</v>
      </c>
      <c r="DQ133" s="27">
        <v>1</v>
      </c>
      <c r="DR133" s="2" t="s">
        <v>3207</v>
      </c>
      <c r="DS133" s="27">
        <v>1</v>
      </c>
      <c r="DT133" s="2" t="s">
        <v>3208</v>
      </c>
      <c r="DU133" s="27">
        <v>1</v>
      </c>
      <c r="DV133" s="2" t="s">
        <v>3209</v>
      </c>
      <c r="DW133" s="27">
        <v>1</v>
      </c>
      <c r="DX133" s="2" t="s">
        <v>3210</v>
      </c>
      <c r="DY133" s="27">
        <v>1</v>
      </c>
      <c r="DZ133" s="2" t="s">
        <v>3211</v>
      </c>
      <c r="EA133" s="27">
        <v>1</v>
      </c>
      <c r="EB133" s="2" t="s">
        <v>3212</v>
      </c>
      <c r="EC133" s="27">
        <v>1</v>
      </c>
      <c r="ED133" s="2" t="s">
        <v>3213</v>
      </c>
      <c r="EE133" s="27">
        <v>1</v>
      </c>
      <c r="EF133" t="s">
        <v>3214</v>
      </c>
      <c r="EG133" s="27">
        <v>1</v>
      </c>
      <c r="EH133" t="s">
        <v>3215</v>
      </c>
      <c r="EI133" s="27">
        <v>1</v>
      </c>
      <c r="EJ133" s="2" t="s">
        <v>3216</v>
      </c>
      <c r="EK133">
        <v>1</v>
      </c>
      <c r="EM133" t="s">
        <v>3206</v>
      </c>
      <c r="EN133" s="27">
        <v>0</v>
      </c>
      <c r="EO133" t="s">
        <v>242</v>
      </c>
      <c r="EP133" t="s">
        <v>242</v>
      </c>
      <c r="ES133" t="s">
        <v>242</v>
      </c>
      <c r="ET133" t="s">
        <v>242</v>
      </c>
      <c r="EV133" s="27">
        <v>0</v>
      </c>
      <c r="EW133" t="s">
        <v>242</v>
      </c>
      <c r="EY133" s="27">
        <v>0</v>
      </c>
      <c r="EZ133" t="s">
        <v>242</v>
      </c>
      <c r="FB133" s="27">
        <v>1</v>
      </c>
      <c r="FC133">
        <v>7949.3647799999999</v>
      </c>
      <c r="FD133" t="s">
        <v>3217</v>
      </c>
      <c r="FE133" s="27">
        <v>0</v>
      </c>
      <c r="FF133" t="s">
        <v>242</v>
      </c>
    </row>
    <row r="134" spans="1:163" ht="15" customHeight="1" x14ac:dyDescent="0.2">
      <c r="A134">
        <v>133</v>
      </c>
      <c r="B134">
        <v>135</v>
      </c>
      <c r="C134" s="1">
        <v>44769.525694444441</v>
      </c>
      <c r="D134" s="1">
        <v>44770.179861111108</v>
      </c>
      <c r="E134">
        <v>0</v>
      </c>
      <c r="F134" t="s">
        <v>3221</v>
      </c>
      <c r="G134">
        <v>100</v>
      </c>
      <c r="H134">
        <v>56533</v>
      </c>
      <c r="I134">
        <v>1</v>
      </c>
      <c r="J134" s="1">
        <v>44770.180555555555</v>
      </c>
      <c r="K134" t="s">
        <v>3222</v>
      </c>
      <c r="L134" t="s">
        <v>242</v>
      </c>
      <c r="M134" t="s">
        <v>242</v>
      </c>
      <c r="N134" t="s">
        <v>3223</v>
      </c>
      <c r="O134" t="s">
        <v>3224</v>
      </c>
      <c r="P134">
        <v>43.7089</v>
      </c>
      <c r="Q134">
        <v>10.4087</v>
      </c>
      <c r="R134" t="s">
        <v>245</v>
      </c>
      <c r="S134" t="s">
        <v>246</v>
      </c>
      <c r="T134" t="s">
        <v>3225</v>
      </c>
      <c r="U134" t="s">
        <v>3226</v>
      </c>
      <c r="V134" t="s">
        <v>3227</v>
      </c>
      <c r="W134">
        <v>6022</v>
      </c>
      <c r="X134" t="s">
        <v>319</v>
      </c>
      <c r="Y134" t="s">
        <v>913</v>
      </c>
      <c r="Z134">
        <v>2021</v>
      </c>
      <c r="AA134">
        <v>0</v>
      </c>
      <c r="AD134">
        <v>17</v>
      </c>
      <c r="AE134">
        <v>3</v>
      </c>
      <c r="AG134" t="s">
        <v>3228</v>
      </c>
      <c r="AH134" s="27">
        <v>1</v>
      </c>
      <c r="AI134">
        <v>13</v>
      </c>
      <c r="AJ134" s="27">
        <v>0</v>
      </c>
      <c r="AK134" t="s">
        <v>242</v>
      </c>
      <c r="AL134" s="27">
        <v>1</v>
      </c>
      <c r="AM134">
        <v>13</v>
      </c>
      <c r="AO134">
        <v>3</v>
      </c>
      <c r="AQ134" t="s">
        <v>3228</v>
      </c>
      <c r="AR134" s="27">
        <v>1</v>
      </c>
      <c r="AS134">
        <v>16</v>
      </c>
      <c r="AT134" s="21">
        <f t="shared" si="8"/>
        <v>94.117647058823522</v>
      </c>
      <c r="AU134">
        <v>3</v>
      </c>
      <c r="AW134" t="s">
        <v>3228</v>
      </c>
      <c r="AX134" s="27">
        <v>1</v>
      </c>
      <c r="AY134">
        <v>16</v>
      </c>
      <c r="AZ134" s="21">
        <f t="shared" si="9"/>
        <v>94.117647058823522</v>
      </c>
      <c r="BA134">
        <v>3</v>
      </c>
      <c r="BC134" t="s">
        <v>3228</v>
      </c>
      <c r="BD134" s="27">
        <v>1</v>
      </c>
      <c r="BE134">
        <v>8.18</v>
      </c>
      <c r="BG134">
        <v>3</v>
      </c>
      <c r="BI134" t="s">
        <v>3228</v>
      </c>
      <c r="BJ134" s="27">
        <v>1</v>
      </c>
      <c r="BK134">
        <v>3</v>
      </c>
      <c r="BM134" t="s">
        <v>3228</v>
      </c>
      <c r="BN134" s="27">
        <v>1</v>
      </c>
      <c r="BO134">
        <v>4</v>
      </c>
      <c r="BP134" s="21">
        <f t="shared" si="10"/>
        <v>23.52941176470588</v>
      </c>
      <c r="BR134">
        <v>3</v>
      </c>
      <c r="BT134" t="s">
        <v>3228</v>
      </c>
      <c r="BU134" s="27">
        <v>1</v>
      </c>
      <c r="BV134">
        <v>3</v>
      </c>
      <c r="BW134" s="21">
        <f t="shared" si="11"/>
        <v>17.647058823529413</v>
      </c>
      <c r="BX134">
        <v>2</v>
      </c>
      <c r="BY134">
        <v>3</v>
      </c>
      <c r="CA134" t="s">
        <v>3228</v>
      </c>
      <c r="CB134" s="27">
        <v>0</v>
      </c>
      <c r="CD134" t="s">
        <v>242</v>
      </c>
      <c r="CE134" t="s">
        <v>242</v>
      </c>
      <c r="CG134" s="27">
        <v>1</v>
      </c>
      <c r="CH134" t="s">
        <v>3229</v>
      </c>
      <c r="CI134">
        <v>1</v>
      </c>
      <c r="CK134" t="s">
        <v>3230</v>
      </c>
      <c r="CL134" s="27">
        <v>1</v>
      </c>
      <c r="CM134" s="27">
        <v>0</v>
      </c>
      <c r="CN134" t="s">
        <v>242</v>
      </c>
      <c r="CO134" t="s">
        <v>242</v>
      </c>
      <c r="CP134" t="s">
        <v>242</v>
      </c>
      <c r="CS134" s="27">
        <v>1</v>
      </c>
      <c r="CT134" s="2" t="s">
        <v>3231</v>
      </c>
      <c r="CU134">
        <v>1</v>
      </c>
      <c r="CW134" t="s">
        <v>3230</v>
      </c>
      <c r="CX134" s="27">
        <v>1</v>
      </c>
      <c r="CY134">
        <v>15120</v>
      </c>
      <c r="CZ134">
        <v>2</v>
      </c>
      <c r="DB134" s="27">
        <v>1</v>
      </c>
      <c r="DC134" t="s">
        <v>242</v>
      </c>
      <c r="DD134" t="s">
        <v>242</v>
      </c>
      <c r="DF134" t="s">
        <v>242</v>
      </c>
      <c r="DG134">
        <v>21676</v>
      </c>
      <c r="DH134">
        <v>2</v>
      </c>
      <c r="DJ134" s="27">
        <v>1</v>
      </c>
      <c r="DK134">
        <v>1305</v>
      </c>
      <c r="DL134">
        <v>2</v>
      </c>
      <c r="DN134">
        <v>1</v>
      </c>
      <c r="DP134" t="s">
        <v>3230</v>
      </c>
      <c r="DQ134" s="27">
        <v>1</v>
      </c>
      <c r="DR134" s="2" t="s">
        <v>3232</v>
      </c>
      <c r="DS134" s="27">
        <v>1</v>
      </c>
      <c r="DT134" s="2" t="s">
        <v>3233</v>
      </c>
      <c r="DU134" s="27">
        <v>1</v>
      </c>
      <c r="DV134" s="2" t="s">
        <v>3234</v>
      </c>
      <c r="DW134" s="27">
        <v>1</v>
      </c>
      <c r="DX134" s="2" t="s">
        <v>3235</v>
      </c>
      <c r="DY134" s="27">
        <v>0</v>
      </c>
      <c r="EA134" s="27">
        <v>1</v>
      </c>
      <c r="EB134" s="2" t="s">
        <v>3236</v>
      </c>
      <c r="EC134" s="27">
        <v>1</v>
      </c>
      <c r="ED134" s="2" t="s">
        <v>3237</v>
      </c>
      <c r="EE134" s="27">
        <v>1</v>
      </c>
      <c r="EF134" s="2" t="s">
        <v>3236</v>
      </c>
      <c r="EG134" s="27">
        <v>1</v>
      </c>
      <c r="EH134" t="s">
        <v>3238</v>
      </c>
      <c r="EI134" s="27">
        <v>1</v>
      </c>
      <c r="EJ134" t="s">
        <v>3239</v>
      </c>
      <c r="EK134">
        <v>1</v>
      </c>
      <c r="EM134" t="s">
        <v>3230</v>
      </c>
      <c r="EN134" s="27">
        <v>0</v>
      </c>
      <c r="EO134" t="s">
        <v>242</v>
      </c>
      <c r="EP134" t="s">
        <v>242</v>
      </c>
      <c r="ES134" t="s">
        <v>242</v>
      </c>
      <c r="ET134" t="s">
        <v>242</v>
      </c>
      <c r="EV134" s="27">
        <v>0</v>
      </c>
      <c r="EW134" t="s">
        <v>242</v>
      </c>
      <c r="EY134" s="27">
        <v>0</v>
      </c>
      <c r="EZ134" t="s">
        <v>242</v>
      </c>
      <c r="FB134" s="27">
        <v>1</v>
      </c>
      <c r="FC134">
        <v>293.82</v>
      </c>
      <c r="FD134" t="s">
        <v>3240</v>
      </c>
      <c r="FE134" s="27">
        <v>0</v>
      </c>
      <c r="FF134" t="s">
        <v>242</v>
      </c>
    </row>
    <row r="135" spans="1:163" ht="15" customHeight="1" x14ac:dyDescent="0.2">
      <c r="A135">
        <v>134</v>
      </c>
      <c r="B135">
        <v>136</v>
      </c>
      <c r="C135" s="1">
        <v>44770.184027777781</v>
      </c>
      <c r="D135" s="1">
        <v>44773.429861111108</v>
      </c>
      <c r="E135">
        <v>0</v>
      </c>
      <c r="F135" t="s">
        <v>3244</v>
      </c>
      <c r="G135">
        <v>100</v>
      </c>
      <c r="H135">
        <v>280444</v>
      </c>
      <c r="I135">
        <v>1</v>
      </c>
      <c r="J135" s="1">
        <v>44773.429861111108</v>
      </c>
      <c r="K135" t="s">
        <v>3245</v>
      </c>
      <c r="L135" t="s">
        <v>242</v>
      </c>
      <c r="M135" t="s">
        <v>242</v>
      </c>
      <c r="N135" t="s">
        <v>3246</v>
      </c>
      <c r="O135" t="s">
        <v>3247</v>
      </c>
      <c r="P135">
        <v>41.8904</v>
      </c>
      <c r="Q135">
        <v>12.512600000000001</v>
      </c>
      <c r="R135" t="s">
        <v>245</v>
      </c>
      <c r="S135" t="s">
        <v>246</v>
      </c>
      <c r="T135" t="s">
        <v>3248</v>
      </c>
      <c r="U135" t="s">
        <v>3249</v>
      </c>
      <c r="V135">
        <v>592688105</v>
      </c>
      <c r="W135">
        <v>3826</v>
      </c>
      <c r="X135" t="s">
        <v>350</v>
      </c>
      <c r="Y135" t="s">
        <v>1032</v>
      </c>
      <c r="Z135">
        <v>2021</v>
      </c>
      <c r="AA135">
        <v>0.5</v>
      </c>
      <c r="AB135">
        <v>15</v>
      </c>
      <c r="AD135">
        <v>8</v>
      </c>
      <c r="AE135">
        <v>3</v>
      </c>
      <c r="AG135" t="s">
        <v>3250</v>
      </c>
      <c r="AH135" s="27">
        <v>0</v>
      </c>
      <c r="AI135" t="s">
        <v>242</v>
      </c>
      <c r="AJ135" s="27">
        <v>0</v>
      </c>
      <c r="AK135" t="s">
        <v>242</v>
      </c>
      <c r="AL135" s="27">
        <v>0</v>
      </c>
      <c r="AM135" t="s">
        <v>242</v>
      </c>
      <c r="AO135" t="s">
        <v>242</v>
      </c>
      <c r="AR135" s="27">
        <v>1</v>
      </c>
      <c r="AS135">
        <v>7</v>
      </c>
      <c r="AT135" s="21">
        <f t="shared" si="8"/>
        <v>87.5</v>
      </c>
      <c r="AU135">
        <v>3</v>
      </c>
      <c r="AW135" t="s">
        <v>3250</v>
      </c>
      <c r="AX135" s="27">
        <v>1</v>
      </c>
      <c r="AY135">
        <v>7</v>
      </c>
      <c r="AZ135" s="21">
        <f t="shared" si="9"/>
        <v>87.5</v>
      </c>
      <c r="BA135">
        <v>3</v>
      </c>
      <c r="BC135" t="s">
        <v>3250</v>
      </c>
      <c r="BD135" s="27">
        <v>1</v>
      </c>
      <c r="BE135">
        <v>13.36</v>
      </c>
      <c r="BG135">
        <v>3</v>
      </c>
      <c r="BI135" t="s">
        <v>3250</v>
      </c>
      <c r="BJ135" s="27">
        <v>1</v>
      </c>
      <c r="BK135">
        <v>3</v>
      </c>
      <c r="BM135" t="s">
        <v>3250</v>
      </c>
      <c r="BN135" s="27">
        <v>1</v>
      </c>
      <c r="BO135">
        <v>2</v>
      </c>
      <c r="BP135" s="21">
        <f t="shared" si="10"/>
        <v>25</v>
      </c>
      <c r="BR135">
        <v>3</v>
      </c>
      <c r="BT135" t="s">
        <v>3250</v>
      </c>
      <c r="BU135" s="27">
        <v>1</v>
      </c>
      <c r="BV135">
        <v>1</v>
      </c>
      <c r="BW135" s="21">
        <f t="shared" si="11"/>
        <v>12.5</v>
      </c>
      <c r="BX135">
        <v>2</v>
      </c>
      <c r="BY135">
        <v>3</v>
      </c>
      <c r="CA135" t="s">
        <v>3250</v>
      </c>
      <c r="CB135" s="27">
        <v>0</v>
      </c>
      <c r="CD135" t="s">
        <v>242</v>
      </c>
      <c r="CE135" t="s">
        <v>242</v>
      </c>
      <c r="CG135" s="27">
        <v>1</v>
      </c>
      <c r="CH135" t="s">
        <v>3251</v>
      </c>
      <c r="CI135">
        <v>1</v>
      </c>
      <c r="CK135" t="s">
        <v>3252</v>
      </c>
      <c r="CL135" s="27">
        <v>1</v>
      </c>
      <c r="CM135" s="27">
        <v>0</v>
      </c>
      <c r="CN135" t="s">
        <v>242</v>
      </c>
      <c r="CO135" t="s">
        <v>242</v>
      </c>
      <c r="CP135" t="s">
        <v>242</v>
      </c>
      <c r="CS135" s="27">
        <v>1</v>
      </c>
      <c r="CT135" s="2" t="s">
        <v>3253</v>
      </c>
      <c r="CU135">
        <v>1</v>
      </c>
      <c r="CW135" t="s">
        <v>3252</v>
      </c>
      <c r="CX135" s="27">
        <v>1</v>
      </c>
      <c r="CY135">
        <v>27143</v>
      </c>
      <c r="CZ135">
        <v>2</v>
      </c>
      <c r="DB135" s="27">
        <v>1</v>
      </c>
      <c r="DC135">
        <v>208</v>
      </c>
      <c r="DD135">
        <v>2</v>
      </c>
      <c r="DE135">
        <v>36184</v>
      </c>
      <c r="DF135">
        <v>2</v>
      </c>
      <c r="DG135" t="s">
        <v>242</v>
      </c>
      <c r="DH135" t="s">
        <v>242</v>
      </c>
      <c r="DJ135" s="27">
        <v>1</v>
      </c>
      <c r="DK135">
        <v>2492</v>
      </c>
      <c r="DL135">
        <v>2</v>
      </c>
      <c r="DN135">
        <v>1</v>
      </c>
      <c r="DP135" t="s">
        <v>3252</v>
      </c>
      <c r="DQ135" s="27">
        <v>1</v>
      </c>
      <c r="DR135" t="s">
        <v>3254</v>
      </c>
      <c r="DS135" s="27">
        <v>1</v>
      </c>
      <c r="DT135" s="2" t="s">
        <v>3255</v>
      </c>
      <c r="DU135" s="27">
        <v>0</v>
      </c>
      <c r="DW135" s="27">
        <v>1</v>
      </c>
      <c r="DX135" s="2" t="s">
        <v>3256</v>
      </c>
      <c r="DY135" s="27">
        <v>0</v>
      </c>
      <c r="EA135" s="27">
        <v>1</v>
      </c>
      <c r="EB135" t="s">
        <v>3257</v>
      </c>
      <c r="EC135" s="27">
        <v>1</v>
      </c>
      <c r="ED135" t="s">
        <v>3257</v>
      </c>
      <c r="EE135" s="27">
        <v>1</v>
      </c>
      <c r="EF135" t="s">
        <v>3258</v>
      </c>
      <c r="EG135" s="27">
        <v>1</v>
      </c>
      <c r="EH135" t="s">
        <v>3259</v>
      </c>
      <c r="EI135" s="27">
        <v>1</v>
      </c>
      <c r="EJ135" s="2" t="s">
        <v>3260</v>
      </c>
      <c r="EK135">
        <v>1</v>
      </c>
      <c r="EM135" t="s">
        <v>3252</v>
      </c>
      <c r="EN135" s="27">
        <v>0</v>
      </c>
      <c r="EO135" t="s">
        <v>242</v>
      </c>
      <c r="EP135" t="s">
        <v>242</v>
      </c>
      <c r="ES135" t="s">
        <v>242</v>
      </c>
      <c r="ET135" t="s">
        <v>242</v>
      </c>
      <c r="EV135" s="27">
        <v>1</v>
      </c>
      <c r="EW135">
        <v>186.26300000000001</v>
      </c>
      <c r="EX135" t="s">
        <v>3261</v>
      </c>
      <c r="EY135" s="27">
        <v>0</v>
      </c>
      <c r="EZ135" t="s">
        <v>242</v>
      </c>
      <c r="FB135" s="27">
        <v>0</v>
      </c>
      <c r="FC135" t="s">
        <v>242</v>
      </c>
      <c r="FE135" s="27">
        <v>0</v>
      </c>
      <c r="FF135" t="s">
        <v>242</v>
      </c>
    </row>
    <row r="136" spans="1:163" ht="15" customHeight="1" x14ac:dyDescent="0.2">
      <c r="A136">
        <v>135</v>
      </c>
      <c r="B136">
        <v>137</v>
      </c>
      <c r="C136" s="1">
        <v>44769.894444444442</v>
      </c>
      <c r="D136" s="1">
        <v>44774.656944444447</v>
      </c>
      <c r="E136">
        <v>0</v>
      </c>
      <c r="F136" t="s">
        <v>2969</v>
      </c>
      <c r="G136">
        <v>100</v>
      </c>
      <c r="H136">
        <v>411494</v>
      </c>
      <c r="I136">
        <v>1</v>
      </c>
      <c r="J136" s="1">
        <v>44774.656944444447</v>
      </c>
      <c r="K136" t="s">
        <v>3265</v>
      </c>
      <c r="L136" t="s">
        <v>242</v>
      </c>
      <c r="M136" t="s">
        <v>242</v>
      </c>
      <c r="N136" t="s">
        <v>3266</v>
      </c>
      <c r="O136" t="s">
        <v>3267</v>
      </c>
      <c r="P136">
        <v>34.037999999999997</v>
      </c>
      <c r="Q136">
        <v>-118.45440000000001</v>
      </c>
      <c r="R136" t="s">
        <v>245</v>
      </c>
      <c r="S136" t="s">
        <v>246</v>
      </c>
      <c r="T136" t="s">
        <v>3268</v>
      </c>
      <c r="U136" t="s">
        <v>3269</v>
      </c>
      <c r="V136" t="s">
        <v>3270</v>
      </c>
      <c r="W136">
        <v>2870</v>
      </c>
      <c r="X136" t="s">
        <v>418</v>
      </c>
      <c r="Y136" t="s">
        <v>1838</v>
      </c>
      <c r="Z136">
        <v>2021</v>
      </c>
      <c r="AA136">
        <v>1</v>
      </c>
      <c r="AB136">
        <v>9</v>
      </c>
      <c r="AD136">
        <v>12</v>
      </c>
      <c r="AE136">
        <v>5</v>
      </c>
      <c r="AF136" t="s">
        <v>3271</v>
      </c>
      <c r="AG136" t="s">
        <v>3272</v>
      </c>
      <c r="AH136" s="27">
        <v>1</v>
      </c>
      <c r="AI136">
        <v>5</v>
      </c>
      <c r="AJ136" s="27">
        <v>1</v>
      </c>
      <c r="AK136">
        <v>1</v>
      </c>
      <c r="AL136" s="27">
        <v>1</v>
      </c>
      <c r="AM136">
        <v>2</v>
      </c>
      <c r="AN136" s="2" t="s">
        <v>3273</v>
      </c>
      <c r="AO136">
        <v>3</v>
      </c>
      <c r="AQ136" t="s">
        <v>3274</v>
      </c>
      <c r="AR136" s="27">
        <v>1</v>
      </c>
      <c r="AS136">
        <v>11</v>
      </c>
      <c r="AT136" s="21">
        <f t="shared" si="8"/>
        <v>91.666666666666657</v>
      </c>
      <c r="AU136">
        <v>5</v>
      </c>
      <c r="AV136" t="s">
        <v>3275</v>
      </c>
      <c r="AW136" t="s">
        <v>3272</v>
      </c>
      <c r="AX136" s="27">
        <v>1</v>
      </c>
      <c r="AY136">
        <v>11</v>
      </c>
      <c r="AZ136" s="21">
        <f t="shared" si="9"/>
        <v>91.666666666666657</v>
      </c>
      <c r="BA136">
        <v>5</v>
      </c>
      <c r="BB136" t="s">
        <v>3275</v>
      </c>
      <c r="BC136" t="s">
        <v>3272</v>
      </c>
      <c r="BD136" s="27">
        <v>1</v>
      </c>
      <c r="BE136">
        <v>7</v>
      </c>
      <c r="BG136">
        <v>3</v>
      </c>
      <c r="BI136" t="s">
        <v>3274</v>
      </c>
      <c r="BJ136" s="27">
        <v>1</v>
      </c>
      <c r="BK136">
        <v>3</v>
      </c>
      <c r="BM136" t="s">
        <v>3274</v>
      </c>
      <c r="BN136" s="27">
        <v>1</v>
      </c>
      <c r="BO136">
        <v>3</v>
      </c>
      <c r="BP136" s="21">
        <f t="shared" si="10"/>
        <v>25</v>
      </c>
      <c r="BR136">
        <v>3</v>
      </c>
      <c r="BT136" t="s">
        <v>3274</v>
      </c>
      <c r="BU136" s="27">
        <v>1</v>
      </c>
      <c r="BV136">
        <v>4</v>
      </c>
      <c r="BW136" s="21">
        <f t="shared" si="11"/>
        <v>33.333333333333329</v>
      </c>
      <c r="BX136">
        <v>1</v>
      </c>
      <c r="BY136">
        <v>3</v>
      </c>
      <c r="CA136" t="s">
        <v>3274</v>
      </c>
      <c r="CB136" s="27">
        <v>0</v>
      </c>
      <c r="CD136" t="s">
        <v>242</v>
      </c>
      <c r="CE136" t="s">
        <v>242</v>
      </c>
      <c r="CG136" s="27">
        <v>1</v>
      </c>
      <c r="CH136" t="s">
        <v>3276</v>
      </c>
      <c r="CI136">
        <v>1</v>
      </c>
      <c r="CK136" t="s">
        <v>3277</v>
      </c>
      <c r="CL136" s="27">
        <v>0</v>
      </c>
      <c r="CM136" s="27">
        <v>0.5</v>
      </c>
      <c r="CN136">
        <v>100</v>
      </c>
      <c r="CO136" t="s">
        <v>242</v>
      </c>
      <c r="CP136" t="s">
        <v>242</v>
      </c>
      <c r="CQ136" s="2" t="s">
        <v>3278</v>
      </c>
      <c r="CS136" s="27">
        <v>1</v>
      </c>
      <c r="CT136" s="2" t="s">
        <v>3279</v>
      </c>
      <c r="CU136">
        <v>1</v>
      </c>
      <c r="CW136" t="s">
        <v>3277</v>
      </c>
      <c r="CX136" s="27">
        <v>1</v>
      </c>
      <c r="CY136">
        <v>2902990</v>
      </c>
      <c r="CZ136">
        <v>2</v>
      </c>
      <c r="DA136" t="s">
        <v>3280</v>
      </c>
      <c r="DB136" s="27">
        <v>1</v>
      </c>
      <c r="DC136" t="s">
        <v>242</v>
      </c>
      <c r="DD136" t="s">
        <v>242</v>
      </c>
      <c r="DF136" t="s">
        <v>242</v>
      </c>
      <c r="DG136">
        <v>1179430</v>
      </c>
      <c r="DH136">
        <v>2</v>
      </c>
      <c r="DI136" t="s">
        <v>3281</v>
      </c>
      <c r="DJ136" s="27">
        <v>1</v>
      </c>
      <c r="DK136">
        <v>8600111</v>
      </c>
      <c r="DL136">
        <v>2</v>
      </c>
      <c r="DM136" t="s">
        <v>3282</v>
      </c>
      <c r="DN136">
        <v>1</v>
      </c>
      <c r="DP136" t="s">
        <v>3277</v>
      </c>
      <c r="DQ136" s="27">
        <v>1</v>
      </c>
      <c r="DR136" t="s">
        <v>3283</v>
      </c>
      <c r="DS136" s="27">
        <v>1</v>
      </c>
      <c r="DT136" t="s">
        <v>3284</v>
      </c>
      <c r="DU136" s="27">
        <v>1</v>
      </c>
      <c r="DV136" s="2" t="s">
        <v>3285</v>
      </c>
      <c r="DW136" s="27">
        <v>1</v>
      </c>
      <c r="DX136" s="2" t="s">
        <v>3286</v>
      </c>
      <c r="DY136" s="27">
        <v>1</v>
      </c>
      <c r="DZ136" t="s">
        <v>3287</v>
      </c>
      <c r="EA136" s="27">
        <v>1</v>
      </c>
      <c r="EB136" t="s">
        <v>3288</v>
      </c>
      <c r="EC136" s="27">
        <v>1</v>
      </c>
      <c r="ED136" t="s">
        <v>3289</v>
      </c>
      <c r="EE136" s="27">
        <v>1</v>
      </c>
      <c r="EF136" t="s">
        <v>3290</v>
      </c>
      <c r="EG136" s="27">
        <v>1</v>
      </c>
      <c r="EH136" s="2" t="s">
        <v>3291</v>
      </c>
      <c r="EI136" s="27">
        <v>1</v>
      </c>
      <c r="EJ136" s="2" t="s">
        <v>3292</v>
      </c>
      <c r="EK136">
        <v>5</v>
      </c>
      <c r="EL136" t="s">
        <v>3293</v>
      </c>
      <c r="EM136" t="s">
        <v>3294</v>
      </c>
      <c r="EN136" s="27">
        <v>1</v>
      </c>
      <c r="EO136" t="s">
        <v>242</v>
      </c>
      <c r="EP136" t="s">
        <v>242</v>
      </c>
      <c r="EQ136" t="s">
        <v>3295</v>
      </c>
      <c r="ES136">
        <v>1</v>
      </c>
      <c r="ET136" t="s">
        <v>242</v>
      </c>
      <c r="EU136" t="s">
        <v>3277</v>
      </c>
      <c r="EV136" s="27">
        <v>1</v>
      </c>
      <c r="EW136">
        <v>287.55399999999997</v>
      </c>
      <c r="EX136" t="s">
        <v>3296</v>
      </c>
      <c r="EY136" s="27">
        <v>1</v>
      </c>
      <c r="EZ136">
        <v>10</v>
      </c>
      <c r="FB136" s="27">
        <v>0</v>
      </c>
      <c r="FC136" t="s">
        <v>242</v>
      </c>
      <c r="FE136" s="27">
        <v>0</v>
      </c>
      <c r="FF136" t="s">
        <v>242</v>
      </c>
    </row>
    <row r="137" spans="1:163" ht="15" customHeight="1" x14ac:dyDescent="0.2">
      <c r="A137" s="10">
        <v>136</v>
      </c>
      <c r="B137">
        <v>138</v>
      </c>
      <c r="C137" s="1">
        <v>44773.434027777781</v>
      </c>
      <c r="D137" s="1">
        <v>44776.234722222223</v>
      </c>
      <c r="E137">
        <v>0</v>
      </c>
      <c r="F137" t="s">
        <v>3244</v>
      </c>
      <c r="G137">
        <v>100</v>
      </c>
      <c r="H137">
        <v>241984</v>
      </c>
      <c r="I137">
        <v>1</v>
      </c>
      <c r="J137" s="1">
        <v>44776.234722222223</v>
      </c>
      <c r="K137" t="s">
        <v>3306</v>
      </c>
      <c r="L137" t="s">
        <v>242</v>
      </c>
      <c r="M137" t="s">
        <v>242</v>
      </c>
      <c r="N137" t="s">
        <v>3307</v>
      </c>
      <c r="O137" t="s">
        <v>3308</v>
      </c>
      <c r="P137">
        <v>41.8904</v>
      </c>
      <c r="Q137">
        <v>12.512600000000001</v>
      </c>
      <c r="R137" t="s">
        <v>245</v>
      </c>
      <c r="S137" t="s">
        <v>246</v>
      </c>
      <c r="T137" s="10" t="s">
        <v>3309</v>
      </c>
      <c r="U137" t="s">
        <v>3310</v>
      </c>
      <c r="V137" t="s">
        <v>3311</v>
      </c>
      <c r="W137">
        <v>4400</v>
      </c>
      <c r="X137" s="10" t="s">
        <v>271</v>
      </c>
      <c r="Y137" s="10" t="s">
        <v>1304</v>
      </c>
      <c r="Z137" s="10">
        <v>2021</v>
      </c>
      <c r="AA137" s="10">
        <v>0.5</v>
      </c>
      <c r="AB137">
        <v>15</v>
      </c>
      <c r="AD137" s="10">
        <v>7</v>
      </c>
      <c r="AE137">
        <v>3</v>
      </c>
      <c r="AG137" t="s">
        <v>3312</v>
      </c>
      <c r="AH137" s="22">
        <v>1</v>
      </c>
      <c r="AI137" s="10">
        <v>3</v>
      </c>
      <c r="AJ137" s="22">
        <v>0.5</v>
      </c>
      <c r="AK137" s="10">
        <v>3</v>
      </c>
      <c r="AL137" s="22">
        <v>0.5</v>
      </c>
      <c r="AM137" s="10">
        <v>3</v>
      </c>
      <c r="AN137" s="2" t="s">
        <v>3313</v>
      </c>
      <c r="AO137">
        <v>3</v>
      </c>
      <c r="AQ137" t="s">
        <v>3312</v>
      </c>
      <c r="AR137" s="22">
        <v>1</v>
      </c>
      <c r="AS137" s="10">
        <v>6</v>
      </c>
      <c r="AT137" s="21">
        <f t="shared" si="8"/>
        <v>85.714285714285708</v>
      </c>
      <c r="AU137">
        <v>3</v>
      </c>
      <c r="AW137" t="s">
        <v>3312</v>
      </c>
      <c r="AX137" s="22">
        <v>1</v>
      </c>
      <c r="AY137" s="10">
        <v>5</v>
      </c>
      <c r="AZ137" s="21">
        <f t="shared" si="9"/>
        <v>71.428571428571431</v>
      </c>
      <c r="BA137">
        <v>3</v>
      </c>
      <c r="BC137" t="s">
        <v>3312</v>
      </c>
      <c r="BD137" s="22">
        <v>1</v>
      </c>
      <c r="BE137" s="10">
        <v>6.6</v>
      </c>
      <c r="BF137" s="10"/>
      <c r="BG137">
        <v>3</v>
      </c>
      <c r="BI137" t="s">
        <v>3312</v>
      </c>
      <c r="BJ137" s="22">
        <v>1</v>
      </c>
      <c r="BK137">
        <v>3</v>
      </c>
      <c r="BM137" t="s">
        <v>3312</v>
      </c>
      <c r="BN137" s="22">
        <v>1</v>
      </c>
      <c r="BO137" s="10">
        <v>2</v>
      </c>
      <c r="BP137" s="21">
        <f t="shared" si="10"/>
        <v>28.571428571428569</v>
      </c>
      <c r="BQ137" s="10"/>
      <c r="BR137" s="10">
        <v>3</v>
      </c>
      <c r="BS137" s="10"/>
      <c r="BT137" s="10" t="s">
        <v>3312</v>
      </c>
      <c r="BU137" s="22">
        <v>1</v>
      </c>
      <c r="BV137" s="10">
        <v>1</v>
      </c>
      <c r="BW137" s="21">
        <f t="shared" si="11"/>
        <v>14.285714285714285</v>
      </c>
      <c r="BX137" s="10">
        <v>1</v>
      </c>
      <c r="BY137" s="10">
        <v>3</v>
      </c>
      <c r="BZ137" s="10"/>
      <c r="CA137" s="10" t="s">
        <v>3312</v>
      </c>
      <c r="CB137" s="22">
        <v>0</v>
      </c>
      <c r="CC137" s="10"/>
      <c r="CD137" s="10" t="s">
        <v>242</v>
      </c>
      <c r="CE137" s="10" t="s">
        <v>242</v>
      </c>
      <c r="CF137" s="10"/>
      <c r="CG137" s="22">
        <v>1</v>
      </c>
      <c r="CH137" s="10" t="s">
        <v>3314</v>
      </c>
      <c r="CI137" s="10">
        <v>1</v>
      </c>
      <c r="CJ137" s="10"/>
      <c r="CK137" s="10" t="s">
        <v>3315</v>
      </c>
      <c r="CL137" s="22">
        <v>1</v>
      </c>
      <c r="CM137" s="22">
        <v>0</v>
      </c>
      <c r="CN137" s="10" t="s">
        <v>242</v>
      </c>
      <c r="CO137" s="10" t="s">
        <v>242</v>
      </c>
      <c r="CP137" s="10" t="s">
        <v>242</v>
      </c>
      <c r="CQ137" s="10"/>
      <c r="CR137" s="10"/>
      <c r="CS137" s="22">
        <v>1</v>
      </c>
      <c r="CT137" s="11" t="s">
        <v>3316</v>
      </c>
      <c r="CU137" s="10">
        <v>1</v>
      </c>
      <c r="CV137" s="10"/>
      <c r="CW137" s="10" t="s">
        <v>3315</v>
      </c>
      <c r="CX137" s="22">
        <v>1</v>
      </c>
      <c r="CY137" s="10">
        <v>1431917</v>
      </c>
      <c r="CZ137" s="10">
        <v>2</v>
      </c>
      <c r="DA137" s="10"/>
      <c r="DB137" s="22">
        <v>1</v>
      </c>
      <c r="DC137" s="10">
        <v>4219</v>
      </c>
      <c r="DD137" s="10">
        <v>2</v>
      </c>
      <c r="DE137" s="10">
        <v>4069</v>
      </c>
      <c r="DF137" s="10">
        <v>2</v>
      </c>
      <c r="DG137" s="10" t="s">
        <v>242</v>
      </c>
      <c r="DH137" s="10" t="s">
        <v>242</v>
      </c>
      <c r="DI137" s="10"/>
      <c r="DJ137" s="22">
        <v>1</v>
      </c>
      <c r="DK137" s="10">
        <v>676165</v>
      </c>
      <c r="DL137" s="10">
        <v>2</v>
      </c>
      <c r="DM137" s="10"/>
      <c r="DN137" s="10">
        <v>1</v>
      </c>
      <c r="DO137" s="10"/>
      <c r="DP137" s="10" t="s">
        <v>3315</v>
      </c>
      <c r="DQ137" s="27">
        <v>1</v>
      </c>
      <c r="DR137" s="2" t="s">
        <v>3317</v>
      </c>
      <c r="DS137" s="27">
        <v>1</v>
      </c>
      <c r="DT137" s="2" t="s">
        <v>3318</v>
      </c>
      <c r="DU137" s="27">
        <v>1</v>
      </c>
      <c r="DV137" s="2" t="s">
        <v>3319</v>
      </c>
      <c r="DW137" s="27">
        <v>1</v>
      </c>
      <c r="DX137" s="2" t="s">
        <v>3320</v>
      </c>
      <c r="DY137" s="27">
        <v>0</v>
      </c>
      <c r="EA137" s="27">
        <v>1</v>
      </c>
      <c r="EB137" s="2" t="s">
        <v>3321</v>
      </c>
      <c r="EC137" s="27">
        <v>1</v>
      </c>
      <c r="ED137" s="2" t="s">
        <v>3321</v>
      </c>
      <c r="EE137" s="27">
        <v>1</v>
      </c>
      <c r="EF137" t="s">
        <v>3214</v>
      </c>
      <c r="EG137" s="27">
        <v>1</v>
      </c>
      <c r="EH137" t="s">
        <v>3322</v>
      </c>
      <c r="EI137" s="27">
        <v>1</v>
      </c>
      <c r="EJ137" s="2" t="s">
        <v>3323</v>
      </c>
      <c r="EK137">
        <v>1</v>
      </c>
      <c r="EM137" t="s">
        <v>3315</v>
      </c>
      <c r="EN137" s="22">
        <v>0</v>
      </c>
      <c r="EO137" s="10" t="s">
        <v>242</v>
      </c>
      <c r="EP137" s="10" t="s">
        <v>242</v>
      </c>
      <c r="EQ137" s="10"/>
      <c r="ER137" s="10"/>
      <c r="ES137" s="10" t="s">
        <v>242</v>
      </c>
      <c r="ET137" s="10" t="s">
        <v>242</v>
      </c>
      <c r="EU137" s="10"/>
      <c r="EV137" s="22">
        <v>0</v>
      </c>
      <c r="EW137" s="10" t="s">
        <v>242</v>
      </c>
      <c r="EX137" s="10"/>
      <c r="EY137" s="22">
        <v>0</v>
      </c>
      <c r="EZ137" s="10" t="s">
        <v>242</v>
      </c>
      <c r="FA137" s="10"/>
      <c r="FB137" s="22">
        <v>0</v>
      </c>
      <c r="FC137" s="10" t="s">
        <v>242</v>
      </c>
      <c r="FD137" s="10"/>
      <c r="FE137" s="22">
        <v>0</v>
      </c>
      <c r="FF137" s="10" t="s">
        <v>242</v>
      </c>
      <c r="FG137" s="10"/>
    </row>
    <row r="138" spans="1:163" ht="15" customHeight="1" x14ac:dyDescent="0.2">
      <c r="A138">
        <v>137</v>
      </c>
      <c r="B138">
        <v>139</v>
      </c>
      <c r="C138" s="1">
        <v>44776.238194444442</v>
      </c>
      <c r="D138" s="1">
        <v>44776.39166666667</v>
      </c>
      <c r="E138">
        <v>0</v>
      </c>
      <c r="F138" t="s">
        <v>3244</v>
      </c>
      <c r="G138">
        <v>100</v>
      </c>
      <c r="H138">
        <v>13241</v>
      </c>
      <c r="I138">
        <v>1</v>
      </c>
      <c r="J138" s="1">
        <v>44776.39166666667</v>
      </c>
      <c r="K138" t="s">
        <v>3328</v>
      </c>
      <c r="L138" t="s">
        <v>242</v>
      </c>
      <c r="M138" t="s">
        <v>242</v>
      </c>
      <c r="N138" t="s">
        <v>3329</v>
      </c>
      <c r="O138" t="s">
        <v>3330</v>
      </c>
      <c r="P138">
        <v>41.8904</v>
      </c>
      <c r="Q138">
        <v>12.512600000000001</v>
      </c>
      <c r="R138" t="s">
        <v>245</v>
      </c>
      <c r="S138" t="s">
        <v>246</v>
      </c>
      <c r="T138" t="s">
        <v>3331</v>
      </c>
      <c r="U138" t="s">
        <v>3332</v>
      </c>
      <c r="V138" t="s">
        <v>3333</v>
      </c>
      <c r="W138">
        <v>4931</v>
      </c>
      <c r="X138" t="s">
        <v>490</v>
      </c>
      <c r="Y138" t="s">
        <v>1010</v>
      </c>
      <c r="Z138">
        <v>2021</v>
      </c>
      <c r="AA138">
        <v>0.5</v>
      </c>
      <c r="AB138">
        <v>15</v>
      </c>
      <c r="AD138">
        <v>12</v>
      </c>
      <c r="AE138">
        <v>3</v>
      </c>
      <c r="AG138" t="s">
        <v>3334</v>
      </c>
      <c r="AH138" s="27">
        <v>1</v>
      </c>
      <c r="AI138">
        <v>12</v>
      </c>
      <c r="AJ138" s="27">
        <v>1</v>
      </c>
      <c r="AK138">
        <v>12</v>
      </c>
      <c r="AL138" s="27">
        <v>1</v>
      </c>
      <c r="AM138">
        <v>12</v>
      </c>
      <c r="AN138" t="s">
        <v>3335</v>
      </c>
      <c r="AO138">
        <v>3</v>
      </c>
      <c r="AQ138" t="s">
        <v>3334</v>
      </c>
      <c r="AR138" s="27">
        <v>1</v>
      </c>
      <c r="AS138">
        <v>11</v>
      </c>
      <c r="AT138" s="21">
        <f t="shared" si="8"/>
        <v>91.666666666666657</v>
      </c>
      <c r="AU138">
        <v>3</v>
      </c>
      <c r="AW138" t="s">
        <v>3334</v>
      </c>
      <c r="AX138" s="27">
        <v>1</v>
      </c>
      <c r="AY138">
        <v>11</v>
      </c>
      <c r="AZ138" s="21">
        <f t="shared" si="9"/>
        <v>91.666666666666657</v>
      </c>
      <c r="BA138">
        <v>3</v>
      </c>
      <c r="BC138" t="s">
        <v>3334</v>
      </c>
      <c r="BD138" s="27">
        <v>1</v>
      </c>
      <c r="BE138">
        <v>6.8</v>
      </c>
      <c r="BG138">
        <v>3</v>
      </c>
      <c r="BI138" t="s">
        <v>3334</v>
      </c>
      <c r="BJ138" s="27">
        <v>1</v>
      </c>
      <c r="BK138">
        <v>3</v>
      </c>
      <c r="BM138" t="s">
        <v>3334</v>
      </c>
      <c r="BN138" s="27">
        <v>1</v>
      </c>
      <c r="BO138">
        <v>3</v>
      </c>
      <c r="BP138" s="21">
        <f t="shared" si="10"/>
        <v>25</v>
      </c>
      <c r="BR138">
        <v>3</v>
      </c>
      <c r="BT138" t="s">
        <v>3334</v>
      </c>
      <c r="BU138" s="27">
        <v>1</v>
      </c>
      <c r="BV138">
        <v>4</v>
      </c>
      <c r="BW138" s="21">
        <f t="shared" si="11"/>
        <v>33.333333333333329</v>
      </c>
      <c r="BX138">
        <v>2</v>
      </c>
      <c r="BY138">
        <v>3</v>
      </c>
      <c r="CA138" t="s">
        <v>3334</v>
      </c>
      <c r="CB138" s="27">
        <v>0</v>
      </c>
      <c r="CD138" t="s">
        <v>242</v>
      </c>
      <c r="CE138" t="s">
        <v>242</v>
      </c>
      <c r="CG138" s="27">
        <v>0</v>
      </c>
      <c r="CI138" t="s">
        <v>242</v>
      </c>
      <c r="CL138" s="27">
        <v>0</v>
      </c>
      <c r="CM138" s="27">
        <v>0</v>
      </c>
      <c r="CN138" t="s">
        <v>242</v>
      </c>
      <c r="CO138" t="s">
        <v>242</v>
      </c>
      <c r="CP138" t="s">
        <v>242</v>
      </c>
      <c r="CS138" s="27">
        <v>1</v>
      </c>
      <c r="CT138" s="2" t="s">
        <v>3336</v>
      </c>
      <c r="CU138">
        <v>1</v>
      </c>
      <c r="CW138" t="s">
        <v>3337</v>
      </c>
      <c r="CX138" s="27">
        <v>1</v>
      </c>
      <c r="CY138">
        <v>7272053</v>
      </c>
      <c r="CZ138">
        <v>2</v>
      </c>
      <c r="DB138" s="27">
        <v>1</v>
      </c>
      <c r="DC138" t="s">
        <v>242</v>
      </c>
      <c r="DD138" t="s">
        <v>242</v>
      </c>
      <c r="DE138">
        <v>31410</v>
      </c>
      <c r="DF138">
        <v>2</v>
      </c>
      <c r="DG138" t="s">
        <v>242</v>
      </c>
      <c r="DH138" t="s">
        <v>242</v>
      </c>
      <c r="DJ138" s="27">
        <v>1</v>
      </c>
      <c r="DK138">
        <v>51334138</v>
      </c>
      <c r="DL138">
        <v>2</v>
      </c>
      <c r="DN138">
        <v>1</v>
      </c>
      <c r="DP138" t="s">
        <v>3338</v>
      </c>
      <c r="DQ138" s="27">
        <v>1</v>
      </c>
      <c r="DR138" s="2" t="s">
        <v>3339</v>
      </c>
      <c r="DS138" s="27">
        <v>1</v>
      </c>
      <c r="DT138" s="2" t="s">
        <v>3340</v>
      </c>
      <c r="DU138" s="27">
        <v>1</v>
      </c>
      <c r="DV138" s="2" t="s">
        <v>3341</v>
      </c>
      <c r="DW138" s="27">
        <v>1</v>
      </c>
      <c r="DX138" t="s">
        <v>3342</v>
      </c>
      <c r="DY138" s="27">
        <v>1</v>
      </c>
      <c r="DZ138" s="2" t="s">
        <v>3343</v>
      </c>
      <c r="EA138" s="27">
        <v>1</v>
      </c>
      <c r="EB138" s="2" t="s">
        <v>3344</v>
      </c>
      <c r="EC138" s="27">
        <v>1</v>
      </c>
      <c r="ED138" s="2" t="s">
        <v>3344</v>
      </c>
      <c r="EE138" s="27">
        <v>1</v>
      </c>
      <c r="EF138" s="2" t="s">
        <v>3345</v>
      </c>
      <c r="EG138" s="27">
        <v>1</v>
      </c>
      <c r="EH138" t="s">
        <v>3346</v>
      </c>
      <c r="EI138" s="27">
        <v>1</v>
      </c>
      <c r="EJ138" s="2" t="s">
        <v>3347</v>
      </c>
      <c r="EK138">
        <v>4</v>
      </c>
      <c r="EM138" t="s">
        <v>3348</v>
      </c>
      <c r="EN138" s="27">
        <v>1</v>
      </c>
      <c r="EO138" t="s">
        <v>242</v>
      </c>
      <c r="EP138" t="s">
        <v>242</v>
      </c>
      <c r="EQ138" t="s">
        <v>3349</v>
      </c>
      <c r="ES138">
        <v>1</v>
      </c>
      <c r="ET138" t="s">
        <v>242</v>
      </c>
      <c r="EU138" t="s">
        <v>3350</v>
      </c>
      <c r="EV138" s="27">
        <v>1</v>
      </c>
      <c r="EW138">
        <v>38725</v>
      </c>
      <c r="EY138" s="27">
        <v>1</v>
      </c>
      <c r="EZ138">
        <v>75</v>
      </c>
      <c r="FB138" s="27">
        <v>1</v>
      </c>
      <c r="FC138">
        <v>17239</v>
      </c>
      <c r="FE138" s="27">
        <v>0</v>
      </c>
      <c r="FF138" t="s">
        <v>242</v>
      </c>
    </row>
    <row r="139" spans="1:163" ht="15" customHeight="1" x14ac:dyDescent="0.2">
      <c r="A139">
        <v>138</v>
      </c>
      <c r="B139">
        <v>140</v>
      </c>
      <c r="C139" s="1">
        <v>44776.398611111108</v>
      </c>
      <c r="D139" s="1">
        <v>44781.393055555556</v>
      </c>
      <c r="E139">
        <v>0</v>
      </c>
      <c r="F139" t="s">
        <v>3356</v>
      </c>
      <c r="G139">
        <v>100</v>
      </c>
      <c r="H139">
        <v>431533</v>
      </c>
      <c r="I139">
        <v>1</v>
      </c>
      <c r="J139" s="1">
        <v>44781.393055555556</v>
      </c>
      <c r="K139" t="s">
        <v>3357</v>
      </c>
      <c r="L139" t="s">
        <v>242</v>
      </c>
      <c r="M139" t="s">
        <v>242</v>
      </c>
      <c r="N139" t="s">
        <v>3358</v>
      </c>
      <c r="O139" t="s">
        <v>3359</v>
      </c>
      <c r="P139">
        <v>40.644599999999997</v>
      </c>
      <c r="Q139">
        <v>14.4177</v>
      </c>
      <c r="R139" t="s">
        <v>245</v>
      </c>
      <c r="S139" t="s">
        <v>246</v>
      </c>
      <c r="T139" t="s">
        <v>3360</v>
      </c>
      <c r="U139" t="s">
        <v>3361</v>
      </c>
      <c r="V139">
        <v>668771108</v>
      </c>
      <c r="W139">
        <v>7372</v>
      </c>
      <c r="X139" t="s">
        <v>297</v>
      </c>
      <c r="Y139" t="s">
        <v>1077</v>
      </c>
      <c r="Z139">
        <v>2021</v>
      </c>
      <c r="AA139">
        <v>0</v>
      </c>
      <c r="AD139">
        <v>9</v>
      </c>
      <c r="AE139">
        <v>3</v>
      </c>
      <c r="AG139" t="s">
        <v>3362</v>
      </c>
      <c r="AH139" s="27">
        <v>1</v>
      </c>
      <c r="AI139">
        <v>8</v>
      </c>
      <c r="AJ139" s="27">
        <v>0</v>
      </c>
      <c r="AK139" t="s">
        <v>242</v>
      </c>
      <c r="AL139" s="27">
        <v>0</v>
      </c>
      <c r="AM139" t="s">
        <v>242</v>
      </c>
      <c r="AN139" t="s">
        <v>3363</v>
      </c>
      <c r="AO139">
        <v>3</v>
      </c>
      <c r="AQ139" t="s">
        <v>3362</v>
      </c>
      <c r="AR139" s="27">
        <v>1</v>
      </c>
      <c r="AS139">
        <v>8</v>
      </c>
      <c r="AT139" s="21">
        <f t="shared" si="8"/>
        <v>88.888888888888886</v>
      </c>
      <c r="AU139">
        <v>3</v>
      </c>
      <c r="AW139" t="s">
        <v>3362</v>
      </c>
      <c r="AX139" s="27">
        <v>1</v>
      </c>
      <c r="AY139">
        <v>8</v>
      </c>
      <c r="AZ139" s="21">
        <f t="shared" si="9"/>
        <v>88.888888888888886</v>
      </c>
      <c r="BA139">
        <v>3</v>
      </c>
      <c r="BC139" t="s">
        <v>3362</v>
      </c>
      <c r="BD139" s="27">
        <v>1</v>
      </c>
      <c r="BE139">
        <v>3.56</v>
      </c>
      <c r="BG139">
        <v>3</v>
      </c>
      <c r="BI139" t="s">
        <v>3362</v>
      </c>
      <c r="BJ139" s="27">
        <v>1</v>
      </c>
      <c r="BK139">
        <v>3</v>
      </c>
      <c r="BM139" t="s">
        <v>3362</v>
      </c>
      <c r="BN139" s="27">
        <v>1</v>
      </c>
      <c r="BO139">
        <v>4</v>
      </c>
      <c r="BP139" s="21">
        <f t="shared" si="10"/>
        <v>44.444444444444443</v>
      </c>
      <c r="BR139">
        <v>3</v>
      </c>
      <c r="BT139" t="s">
        <v>3362</v>
      </c>
      <c r="BU139" s="27">
        <v>1</v>
      </c>
      <c r="BV139">
        <v>3</v>
      </c>
      <c r="BW139" s="21">
        <f t="shared" si="11"/>
        <v>33.333333333333329</v>
      </c>
      <c r="BX139">
        <v>1</v>
      </c>
      <c r="BY139">
        <v>3</v>
      </c>
      <c r="CA139" t="s">
        <v>3362</v>
      </c>
      <c r="CB139" s="27">
        <v>0</v>
      </c>
      <c r="CD139" t="s">
        <v>242</v>
      </c>
      <c r="CE139" t="s">
        <v>242</v>
      </c>
      <c r="CG139" s="27">
        <v>1</v>
      </c>
      <c r="CH139" t="s">
        <v>3364</v>
      </c>
      <c r="CI139">
        <v>1</v>
      </c>
      <c r="CK139" t="s">
        <v>3365</v>
      </c>
      <c r="CL139" s="27">
        <v>0</v>
      </c>
      <c r="CM139" s="27">
        <v>0.5</v>
      </c>
      <c r="CN139" t="s">
        <v>242</v>
      </c>
      <c r="CO139">
        <v>100</v>
      </c>
      <c r="CP139" t="s">
        <v>242</v>
      </c>
      <c r="CS139" s="27">
        <v>1</v>
      </c>
      <c r="CT139" s="2" t="s">
        <v>3366</v>
      </c>
      <c r="CU139">
        <v>1</v>
      </c>
      <c r="CW139" t="s">
        <v>3365</v>
      </c>
      <c r="CX139" s="27">
        <v>1</v>
      </c>
      <c r="CY139">
        <v>1494</v>
      </c>
      <c r="CZ139">
        <v>2</v>
      </c>
      <c r="DB139" s="27">
        <v>1</v>
      </c>
      <c r="DC139">
        <v>17914</v>
      </c>
      <c r="DD139">
        <v>2</v>
      </c>
      <c r="DE139">
        <v>15778</v>
      </c>
      <c r="DF139">
        <v>2</v>
      </c>
      <c r="DG139" t="s">
        <v>242</v>
      </c>
      <c r="DH139" t="s">
        <v>242</v>
      </c>
      <c r="DJ139" s="27">
        <v>1</v>
      </c>
      <c r="DK139">
        <v>68988</v>
      </c>
      <c r="DL139">
        <v>2</v>
      </c>
      <c r="DN139">
        <v>1</v>
      </c>
      <c r="DP139" t="s">
        <v>3365</v>
      </c>
      <c r="DQ139" s="27">
        <v>0</v>
      </c>
      <c r="DS139" s="27">
        <v>0</v>
      </c>
      <c r="DU139" s="27">
        <v>0</v>
      </c>
      <c r="DW139" s="27">
        <v>1</v>
      </c>
      <c r="DX139" s="2" t="s">
        <v>3367</v>
      </c>
      <c r="DY139" s="27">
        <v>0</v>
      </c>
      <c r="EA139" s="27">
        <v>0</v>
      </c>
      <c r="EC139" s="27">
        <v>0</v>
      </c>
      <c r="EE139" s="27">
        <v>0</v>
      </c>
      <c r="EG139" s="27">
        <v>1</v>
      </c>
      <c r="EH139" t="s">
        <v>3368</v>
      </c>
      <c r="EI139" s="27">
        <v>0</v>
      </c>
      <c r="EK139">
        <v>1</v>
      </c>
      <c r="EM139" t="s">
        <v>3365</v>
      </c>
      <c r="EN139" s="27">
        <v>0</v>
      </c>
      <c r="EO139" t="s">
        <v>242</v>
      </c>
      <c r="EP139" t="s">
        <v>242</v>
      </c>
      <c r="ES139" t="s">
        <v>242</v>
      </c>
      <c r="ET139" t="s">
        <v>242</v>
      </c>
      <c r="EV139" s="27">
        <v>1</v>
      </c>
      <c r="EW139">
        <v>245.42400000000001</v>
      </c>
      <c r="EX139" t="s">
        <v>3369</v>
      </c>
      <c r="EY139" s="27">
        <v>1</v>
      </c>
      <c r="EZ139">
        <v>47</v>
      </c>
      <c r="FB139" s="27">
        <v>0</v>
      </c>
      <c r="FC139" t="s">
        <v>242</v>
      </c>
      <c r="FE139" s="27">
        <v>0</v>
      </c>
      <c r="FF139" t="s">
        <v>242</v>
      </c>
    </row>
    <row r="140" spans="1:163" ht="15" customHeight="1" x14ac:dyDescent="0.2">
      <c r="A140">
        <v>139</v>
      </c>
      <c r="B140">
        <v>141</v>
      </c>
      <c r="C140" s="1">
        <v>44781.423611111109</v>
      </c>
      <c r="D140" s="1">
        <v>44781.484722222223</v>
      </c>
      <c r="E140">
        <v>0</v>
      </c>
      <c r="F140" t="s">
        <v>3356</v>
      </c>
      <c r="G140">
        <v>100</v>
      </c>
      <c r="H140">
        <v>5292</v>
      </c>
      <c r="I140">
        <v>1</v>
      </c>
      <c r="J140" s="1">
        <v>44781.484722222223</v>
      </c>
      <c r="K140" t="s">
        <v>3373</v>
      </c>
      <c r="L140" t="s">
        <v>242</v>
      </c>
      <c r="M140" t="s">
        <v>242</v>
      </c>
      <c r="N140" t="s">
        <v>3374</v>
      </c>
      <c r="O140" t="s">
        <v>3375</v>
      </c>
      <c r="P140">
        <v>40.644599999999997</v>
      </c>
      <c r="Q140">
        <v>14.4177</v>
      </c>
      <c r="R140" t="s">
        <v>245</v>
      </c>
      <c r="S140" t="s">
        <v>246</v>
      </c>
      <c r="T140" t="s">
        <v>3376</v>
      </c>
      <c r="U140" t="s">
        <v>3377</v>
      </c>
      <c r="V140" t="s">
        <v>3378</v>
      </c>
      <c r="W140">
        <v>7389</v>
      </c>
      <c r="X140" t="s">
        <v>476</v>
      </c>
      <c r="Y140" t="s">
        <v>3379</v>
      </c>
      <c r="Z140">
        <v>2020</v>
      </c>
      <c r="AA140">
        <v>0.5</v>
      </c>
      <c r="AB140">
        <v>4</v>
      </c>
      <c r="AD140">
        <v>12</v>
      </c>
      <c r="AE140">
        <v>3</v>
      </c>
      <c r="AG140" t="s">
        <v>3380</v>
      </c>
      <c r="AH140" s="27">
        <v>1</v>
      </c>
      <c r="AI140">
        <v>3</v>
      </c>
      <c r="AJ140" s="27">
        <v>0</v>
      </c>
      <c r="AK140" t="s">
        <v>242</v>
      </c>
      <c r="AL140" s="27">
        <v>0</v>
      </c>
      <c r="AM140" t="s">
        <v>242</v>
      </c>
      <c r="AN140" t="s">
        <v>3381</v>
      </c>
      <c r="AO140">
        <v>3</v>
      </c>
      <c r="AQ140" t="s">
        <v>3380</v>
      </c>
      <c r="AR140" s="27">
        <v>1</v>
      </c>
      <c r="AS140">
        <v>10</v>
      </c>
      <c r="AT140" s="21">
        <f t="shared" si="8"/>
        <v>83.333333333333343</v>
      </c>
      <c r="AU140">
        <v>3</v>
      </c>
      <c r="AW140" t="s">
        <v>3380</v>
      </c>
      <c r="AX140" s="27">
        <v>1</v>
      </c>
      <c r="AY140">
        <v>10</v>
      </c>
      <c r="AZ140" s="21">
        <f t="shared" si="9"/>
        <v>83.333333333333343</v>
      </c>
      <c r="BA140">
        <v>3</v>
      </c>
      <c r="BC140" t="s">
        <v>3380</v>
      </c>
      <c r="BD140" s="27">
        <v>1</v>
      </c>
      <c r="BE140">
        <v>5</v>
      </c>
      <c r="BG140">
        <v>3</v>
      </c>
      <c r="BI140" t="s">
        <v>3380</v>
      </c>
      <c r="BJ140" s="27">
        <v>1</v>
      </c>
      <c r="BK140">
        <v>3</v>
      </c>
      <c r="BM140" t="s">
        <v>3380</v>
      </c>
      <c r="BN140" s="27">
        <v>1</v>
      </c>
      <c r="BO140">
        <v>4</v>
      </c>
      <c r="BP140" s="21">
        <f t="shared" si="10"/>
        <v>33.333333333333329</v>
      </c>
      <c r="BR140">
        <v>3</v>
      </c>
      <c r="BT140" t="s">
        <v>3380</v>
      </c>
      <c r="BU140" s="27">
        <v>1</v>
      </c>
      <c r="BV140">
        <v>4</v>
      </c>
      <c r="BW140" s="21">
        <f t="shared" si="11"/>
        <v>33.333333333333329</v>
      </c>
      <c r="BX140">
        <v>2</v>
      </c>
      <c r="BY140">
        <v>3</v>
      </c>
      <c r="CA140" t="s">
        <v>3380</v>
      </c>
      <c r="CB140" s="27">
        <v>0</v>
      </c>
      <c r="CD140" t="s">
        <v>242</v>
      </c>
      <c r="CE140" t="s">
        <v>242</v>
      </c>
      <c r="CG140" s="27">
        <v>1</v>
      </c>
      <c r="CH140" t="s">
        <v>3382</v>
      </c>
      <c r="CI140">
        <v>2</v>
      </c>
      <c r="CK140" t="s">
        <v>3383</v>
      </c>
      <c r="CL140" s="27">
        <v>0</v>
      </c>
      <c r="CM140" s="27">
        <v>0</v>
      </c>
      <c r="CN140" t="s">
        <v>242</v>
      </c>
      <c r="CO140" t="s">
        <v>242</v>
      </c>
      <c r="CP140" t="s">
        <v>242</v>
      </c>
      <c r="CS140" s="27">
        <v>1</v>
      </c>
      <c r="CT140" s="2" t="s">
        <v>3384</v>
      </c>
      <c r="CU140">
        <v>1</v>
      </c>
      <c r="CW140" t="s">
        <v>3385</v>
      </c>
      <c r="CX140" s="27">
        <v>1</v>
      </c>
      <c r="CY140">
        <v>6781.8</v>
      </c>
      <c r="CZ140">
        <v>2</v>
      </c>
      <c r="DB140" s="27">
        <v>1</v>
      </c>
      <c r="DC140">
        <v>51963</v>
      </c>
      <c r="DD140">
        <v>2</v>
      </c>
      <c r="DE140">
        <v>49840</v>
      </c>
      <c r="DF140">
        <v>2</v>
      </c>
      <c r="DG140" t="s">
        <v>242</v>
      </c>
      <c r="DH140" t="s">
        <v>242</v>
      </c>
      <c r="DJ140" s="27">
        <v>1</v>
      </c>
      <c r="DK140">
        <v>73590.42</v>
      </c>
      <c r="DL140">
        <v>2</v>
      </c>
      <c r="DN140">
        <v>1</v>
      </c>
      <c r="DP140" t="s">
        <v>3385</v>
      </c>
      <c r="DQ140" s="27">
        <v>1</v>
      </c>
      <c r="DR140" s="2" t="s">
        <v>3386</v>
      </c>
      <c r="DS140" s="27">
        <v>1</v>
      </c>
      <c r="DT140" s="2" t="s">
        <v>3387</v>
      </c>
      <c r="DU140" s="27">
        <v>0.5</v>
      </c>
      <c r="DV140" s="2" t="s">
        <v>3388</v>
      </c>
      <c r="DW140" s="27">
        <v>1</v>
      </c>
      <c r="DX140" s="2" t="s">
        <v>3389</v>
      </c>
      <c r="DY140" s="27">
        <v>1</v>
      </c>
      <c r="DZ140" s="2" t="s">
        <v>3390</v>
      </c>
      <c r="EA140" s="27">
        <v>1</v>
      </c>
      <c r="EB140" s="2" t="s">
        <v>3391</v>
      </c>
      <c r="EC140" s="27">
        <v>1</v>
      </c>
      <c r="ED140" s="2" t="s">
        <v>3392</v>
      </c>
      <c r="EE140" s="27">
        <v>1</v>
      </c>
      <c r="EF140" s="2" t="s">
        <v>3393</v>
      </c>
      <c r="EG140" s="27">
        <v>1</v>
      </c>
      <c r="EH140" s="2" t="s">
        <v>3394</v>
      </c>
      <c r="EI140" s="27">
        <v>1</v>
      </c>
      <c r="EJ140" s="2" t="s">
        <v>3395</v>
      </c>
      <c r="EK140">
        <v>1</v>
      </c>
      <c r="EM140" t="s">
        <v>3396</v>
      </c>
      <c r="EN140" s="27">
        <v>0</v>
      </c>
      <c r="EO140" t="s">
        <v>242</v>
      </c>
      <c r="EP140" t="s">
        <v>242</v>
      </c>
      <c r="ES140" t="s">
        <v>242</v>
      </c>
      <c r="ET140" t="s">
        <v>242</v>
      </c>
      <c r="EV140" s="27">
        <v>0</v>
      </c>
      <c r="EW140" t="s">
        <v>242</v>
      </c>
      <c r="EY140" s="27">
        <v>0</v>
      </c>
      <c r="EZ140" t="s">
        <v>242</v>
      </c>
      <c r="FB140" s="27">
        <v>1</v>
      </c>
      <c r="FC140">
        <v>667.62365999999997</v>
      </c>
      <c r="FD140" t="s">
        <v>3397</v>
      </c>
      <c r="FE140" s="27">
        <v>0</v>
      </c>
      <c r="FF140" t="s">
        <v>242</v>
      </c>
    </row>
    <row r="141" spans="1:163" ht="15" customHeight="1" x14ac:dyDescent="0.2">
      <c r="A141">
        <v>140</v>
      </c>
      <c r="B141">
        <v>142</v>
      </c>
      <c r="C141" s="1">
        <v>44795.604861111111</v>
      </c>
      <c r="D141" s="1">
        <v>44795.604861111111</v>
      </c>
      <c r="E141">
        <v>4</v>
      </c>
      <c r="G141" t="s">
        <v>242</v>
      </c>
      <c r="H141" t="s">
        <v>242</v>
      </c>
      <c r="I141">
        <v>1</v>
      </c>
      <c r="J141" s="1">
        <v>44795.604861111111</v>
      </c>
      <c r="K141" t="s">
        <v>3402</v>
      </c>
      <c r="L141" t="s">
        <v>242</v>
      </c>
      <c r="M141" t="s">
        <v>242</v>
      </c>
      <c r="P141" t="s">
        <v>242</v>
      </c>
      <c r="Q141" t="s">
        <v>242</v>
      </c>
      <c r="T141" t="s">
        <v>3403</v>
      </c>
      <c r="U141" t="s">
        <v>3404</v>
      </c>
      <c r="V141">
        <v>231021106</v>
      </c>
      <c r="W141">
        <v>3510</v>
      </c>
      <c r="X141" t="s">
        <v>476</v>
      </c>
      <c r="Y141" t="s">
        <v>1568</v>
      </c>
      <c r="Z141">
        <v>2019</v>
      </c>
      <c r="AA141">
        <v>0.5</v>
      </c>
      <c r="AB141">
        <v>5</v>
      </c>
      <c r="AD141">
        <v>11</v>
      </c>
      <c r="AE141" t="s">
        <v>242</v>
      </c>
      <c r="AH141" s="27">
        <v>0</v>
      </c>
      <c r="AI141">
        <v>0</v>
      </c>
      <c r="AJ141" s="27">
        <v>0</v>
      </c>
      <c r="AK141">
        <v>0</v>
      </c>
      <c r="AL141" s="27">
        <v>0</v>
      </c>
      <c r="AM141">
        <v>0</v>
      </c>
      <c r="AO141" t="s">
        <v>242</v>
      </c>
      <c r="AR141" s="27">
        <v>1</v>
      </c>
      <c r="AS141">
        <v>1</v>
      </c>
      <c r="AT141" s="21">
        <f t="shared" si="8"/>
        <v>9.0909090909090917</v>
      </c>
      <c r="AU141">
        <v>2</v>
      </c>
      <c r="AX141" s="27">
        <v>1</v>
      </c>
      <c r="AY141">
        <v>2</v>
      </c>
      <c r="AZ141" s="21">
        <f t="shared" si="9"/>
        <v>18.181818181818183</v>
      </c>
      <c r="BA141" t="s">
        <v>242</v>
      </c>
      <c r="BD141" s="27">
        <v>1</v>
      </c>
      <c r="BG141">
        <v>2</v>
      </c>
      <c r="BJ141" s="27">
        <v>1</v>
      </c>
      <c r="BK141">
        <v>2</v>
      </c>
      <c r="BN141" s="27">
        <v>1</v>
      </c>
      <c r="BO141">
        <v>3</v>
      </c>
      <c r="BP141" s="21">
        <f t="shared" si="10"/>
        <v>27.27272727272727</v>
      </c>
      <c r="BQ141" t="s">
        <v>3405</v>
      </c>
      <c r="BR141">
        <v>1</v>
      </c>
      <c r="BU141" s="27">
        <v>1</v>
      </c>
      <c r="BV141">
        <v>3</v>
      </c>
      <c r="BW141" s="21">
        <f t="shared" si="11"/>
        <v>27.27272727272727</v>
      </c>
      <c r="BX141">
        <v>2</v>
      </c>
      <c r="BY141">
        <v>1</v>
      </c>
      <c r="CB141" s="27">
        <v>0.5</v>
      </c>
      <c r="CC141" s="2" t="s">
        <v>3406</v>
      </c>
      <c r="CD141">
        <v>1</v>
      </c>
      <c r="CE141" t="s">
        <v>242</v>
      </c>
      <c r="CG141" s="27">
        <v>1</v>
      </c>
      <c r="CH141" t="s">
        <v>3407</v>
      </c>
      <c r="CI141">
        <v>1</v>
      </c>
      <c r="CL141" s="27">
        <v>1</v>
      </c>
      <c r="CM141" s="27">
        <v>0</v>
      </c>
      <c r="CN141" t="s">
        <v>242</v>
      </c>
      <c r="CO141" t="s">
        <v>242</v>
      </c>
      <c r="CP141" t="s">
        <v>242</v>
      </c>
      <c r="CR141" t="s">
        <v>3408</v>
      </c>
      <c r="CS141" s="27">
        <v>0</v>
      </c>
      <c r="CU141" t="s">
        <v>242</v>
      </c>
      <c r="CX141" s="27">
        <v>1</v>
      </c>
      <c r="CY141">
        <v>302907</v>
      </c>
      <c r="CZ141">
        <v>2</v>
      </c>
      <c r="DA141" t="s">
        <v>3409</v>
      </c>
      <c r="DB141" s="27">
        <v>1</v>
      </c>
      <c r="DC141">
        <v>385653</v>
      </c>
      <c r="DD141">
        <v>2</v>
      </c>
      <c r="DE141">
        <v>504351</v>
      </c>
      <c r="DF141">
        <v>2</v>
      </c>
      <c r="DG141" t="s">
        <v>242</v>
      </c>
      <c r="DH141" t="s">
        <v>242</v>
      </c>
      <c r="DJ141" s="27">
        <v>1</v>
      </c>
      <c r="DK141">
        <v>931909600</v>
      </c>
      <c r="DL141">
        <v>2</v>
      </c>
      <c r="DM141" t="s">
        <v>3410</v>
      </c>
      <c r="DN141">
        <v>4</v>
      </c>
      <c r="DQ141" s="27">
        <v>1</v>
      </c>
      <c r="DR141" t="s">
        <v>3411</v>
      </c>
      <c r="DS141" s="27">
        <v>1</v>
      </c>
      <c r="DT141" t="s">
        <v>3412</v>
      </c>
      <c r="DU141" s="27">
        <v>1</v>
      </c>
      <c r="DV141" t="s">
        <v>3413</v>
      </c>
      <c r="DW141" s="27">
        <v>1</v>
      </c>
      <c r="DX141" t="s">
        <v>3414</v>
      </c>
      <c r="DY141" s="27">
        <v>1</v>
      </c>
      <c r="EA141" s="27">
        <v>1</v>
      </c>
      <c r="EB141" t="s">
        <v>3415</v>
      </c>
      <c r="EC141" s="27">
        <v>1</v>
      </c>
      <c r="ED141" t="s">
        <v>3415</v>
      </c>
      <c r="EE141" s="27">
        <v>1</v>
      </c>
      <c r="EF141" t="s">
        <v>3416</v>
      </c>
      <c r="EG141" s="27">
        <v>1</v>
      </c>
      <c r="EH141" t="s">
        <v>3417</v>
      </c>
      <c r="EI141" s="27">
        <v>1</v>
      </c>
      <c r="EK141">
        <v>4</v>
      </c>
      <c r="EN141" s="27">
        <v>0</v>
      </c>
      <c r="EO141" t="s">
        <v>242</v>
      </c>
      <c r="EP141" t="s">
        <v>242</v>
      </c>
      <c r="ES141" t="s">
        <v>242</v>
      </c>
      <c r="ET141" t="s">
        <v>242</v>
      </c>
      <c r="EV141" s="27">
        <v>1</v>
      </c>
      <c r="EW141">
        <v>3389.4</v>
      </c>
      <c r="EX141" t="s">
        <v>3418</v>
      </c>
      <c r="EY141" s="27">
        <v>0.5</v>
      </c>
      <c r="EZ141" t="s">
        <v>242</v>
      </c>
      <c r="FA141" t="s">
        <v>3419</v>
      </c>
      <c r="FB141" s="27">
        <v>1</v>
      </c>
      <c r="FC141">
        <v>837.4</v>
      </c>
      <c r="FE141" s="27">
        <v>0</v>
      </c>
      <c r="FF141" t="s">
        <v>242</v>
      </c>
    </row>
    <row r="142" spans="1:163" ht="15" customHeight="1" x14ac:dyDescent="0.2">
      <c r="A142" s="10">
        <v>141</v>
      </c>
      <c r="B142">
        <v>143</v>
      </c>
      <c r="C142" s="1">
        <v>44795.604861111111</v>
      </c>
      <c r="D142" s="1">
        <v>44795.604861111111</v>
      </c>
      <c r="E142">
        <v>4</v>
      </c>
      <c r="G142" t="s">
        <v>242</v>
      </c>
      <c r="H142" t="s">
        <v>242</v>
      </c>
      <c r="I142">
        <v>1</v>
      </c>
      <c r="J142" s="1">
        <v>44795.604861111111</v>
      </c>
      <c r="K142" t="s">
        <v>3422</v>
      </c>
      <c r="L142" t="s">
        <v>242</v>
      </c>
      <c r="M142" t="s">
        <v>242</v>
      </c>
      <c r="P142" t="s">
        <v>242</v>
      </c>
      <c r="Q142" t="s">
        <v>242</v>
      </c>
      <c r="T142" s="10" t="s">
        <v>3423</v>
      </c>
      <c r="U142" t="s">
        <v>3424</v>
      </c>
      <c r="V142">
        <v>855244109</v>
      </c>
      <c r="W142">
        <v>5812</v>
      </c>
      <c r="X142" s="10" t="s">
        <v>271</v>
      </c>
      <c r="Y142" s="10" t="s">
        <v>1304</v>
      </c>
      <c r="Z142" s="10">
        <v>2019</v>
      </c>
      <c r="AA142" s="10">
        <v>1</v>
      </c>
      <c r="AD142" s="10">
        <v>13</v>
      </c>
      <c r="AE142" t="s">
        <v>242</v>
      </c>
      <c r="AH142" s="22">
        <v>0</v>
      </c>
      <c r="AI142" s="10">
        <v>0</v>
      </c>
      <c r="AJ142" s="22">
        <v>0</v>
      </c>
      <c r="AK142" s="10">
        <v>0</v>
      </c>
      <c r="AL142" s="22">
        <v>0</v>
      </c>
      <c r="AM142" s="10">
        <v>0</v>
      </c>
      <c r="AO142" t="s">
        <v>242</v>
      </c>
      <c r="AR142" s="22">
        <v>1</v>
      </c>
      <c r="AS142" s="10">
        <v>1</v>
      </c>
      <c r="AT142" s="21">
        <f t="shared" si="8"/>
        <v>7.6923076923076925</v>
      </c>
      <c r="AU142">
        <v>2</v>
      </c>
      <c r="AX142" s="22">
        <v>1</v>
      </c>
      <c r="AY142" s="10">
        <v>3</v>
      </c>
      <c r="AZ142" s="21">
        <f t="shared" si="9"/>
        <v>23.076923076923077</v>
      </c>
      <c r="BA142" t="s">
        <v>242</v>
      </c>
      <c r="BD142" s="22">
        <v>1</v>
      </c>
      <c r="BE142" s="10">
        <v>8</v>
      </c>
      <c r="BF142" s="10"/>
      <c r="BG142">
        <v>3</v>
      </c>
      <c r="BJ142" s="22">
        <v>1</v>
      </c>
      <c r="BK142">
        <v>2</v>
      </c>
      <c r="BN142" s="22">
        <v>1</v>
      </c>
      <c r="BO142" s="10">
        <v>5</v>
      </c>
      <c r="BP142" s="21">
        <f t="shared" si="10"/>
        <v>38.461538461538467</v>
      </c>
      <c r="BQ142" s="10"/>
      <c r="BR142" s="10">
        <v>3</v>
      </c>
      <c r="BS142" s="10"/>
      <c r="BT142" s="10"/>
      <c r="BU142" s="22">
        <v>1</v>
      </c>
      <c r="BV142" s="10">
        <v>7</v>
      </c>
      <c r="BW142" s="21">
        <f t="shared" si="11"/>
        <v>53.846153846153847</v>
      </c>
      <c r="BX142" s="10">
        <v>2</v>
      </c>
      <c r="BY142" s="10">
        <v>3</v>
      </c>
      <c r="BZ142" s="10"/>
      <c r="CA142" s="10"/>
      <c r="CB142" s="22">
        <v>0</v>
      </c>
      <c r="CC142" s="10"/>
      <c r="CD142" s="10" t="s">
        <v>242</v>
      </c>
      <c r="CE142" s="10" t="s">
        <v>242</v>
      </c>
      <c r="CF142" s="10"/>
      <c r="CG142" s="22">
        <v>0</v>
      </c>
      <c r="CH142" s="10"/>
      <c r="CI142" s="10" t="s">
        <v>242</v>
      </c>
      <c r="CJ142" s="10"/>
      <c r="CK142" s="10"/>
      <c r="CL142" s="22">
        <v>0</v>
      </c>
      <c r="CM142" s="22">
        <v>0</v>
      </c>
      <c r="CN142" s="10" t="s">
        <v>242</v>
      </c>
      <c r="CO142" s="10" t="s">
        <v>242</v>
      </c>
      <c r="CP142" s="10" t="s">
        <v>242</v>
      </c>
      <c r="CQ142" s="10"/>
      <c r="CR142" s="10"/>
      <c r="CS142" s="22">
        <v>1</v>
      </c>
      <c r="CT142" s="10"/>
      <c r="CU142" s="10" t="s">
        <v>242</v>
      </c>
      <c r="CV142" s="10"/>
      <c r="CW142" s="10"/>
      <c r="CX142" s="22">
        <v>1</v>
      </c>
      <c r="CY142" s="10">
        <v>319567.78000000003</v>
      </c>
      <c r="CZ142" s="10">
        <v>2</v>
      </c>
      <c r="DA142" s="10"/>
      <c r="DB142" s="22">
        <v>1</v>
      </c>
      <c r="DC142" s="10">
        <v>282054.83</v>
      </c>
      <c r="DD142" s="10">
        <v>2</v>
      </c>
      <c r="DE142" s="10">
        <v>803984.18</v>
      </c>
      <c r="DF142" s="10">
        <v>2</v>
      </c>
      <c r="DG142" s="10" t="s">
        <v>242</v>
      </c>
      <c r="DH142" s="10" t="s">
        <v>242</v>
      </c>
      <c r="DI142" s="10"/>
      <c r="DJ142" s="22">
        <v>1</v>
      </c>
      <c r="DK142" s="10">
        <v>23078925</v>
      </c>
      <c r="DL142" s="10">
        <v>2</v>
      </c>
      <c r="DM142" s="10"/>
      <c r="DN142" s="10">
        <v>4</v>
      </c>
      <c r="DO142" s="10"/>
      <c r="DP142" s="10"/>
      <c r="DQ142" s="27">
        <v>1</v>
      </c>
      <c r="DR142" t="s">
        <v>3425</v>
      </c>
      <c r="DS142" s="27">
        <v>1</v>
      </c>
      <c r="DT142" t="s">
        <v>3426</v>
      </c>
      <c r="DU142" s="27">
        <v>1</v>
      </c>
      <c r="DV142" t="s">
        <v>3427</v>
      </c>
      <c r="DW142" s="27">
        <v>1</v>
      </c>
      <c r="DX142" t="s">
        <v>3428</v>
      </c>
      <c r="DY142" s="27">
        <v>1</v>
      </c>
      <c r="EA142" s="27">
        <v>1</v>
      </c>
      <c r="EB142" t="s">
        <v>3429</v>
      </c>
      <c r="EC142" s="27">
        <v>1</v>
      </c>
      <c r="ED142" t="s">
        <v>3430</v>
      </c>
      <c r="EE142" s="27">
        <v>0.5</v>
      </c>
      <c r="EF142" t="s">
        <v>3431</v>
      </c>
      <c r="EG142" s="27">
        <v>1</v>
      </c>
      <c r="EH142" t="s">
        <v>3432</v>
      </c>
      <c r="EI142" s="27">
        <v>1</v>
      </c>
      <c r="EJ142" t="s">
        <v>3433</v>
      </c>
      <c r="EK142">
        <v>4</v>
      </c>
      <c r="EN142" s="22">
        <v>0</v>
      </c>
      <c r="EO142" s="10" t="s">
        <v>242</v>
      </c>
      <c r="EP142" s="10" t="s">
        <v>242</v>
      </c>
      <c r="EQ142" s="10"/>
      <c r="ER142" s="10"/>
      <c r="ES142" s="10" t="s">
        <v>242</v>
      </c>
      <c r="ET142" s="10" t="s">
        <v>242</v>
      </c>
      <c r="EU142" s="10"/>
      <c r="EV142" s="22">
        <v>1</v>
      </c>
      <c r="EW142" s="15">
        <v>1000000</v>
      </c>
      <c r="EX142" s="10" t="s">
        <v>3434</v>
      </c>
      <c r="EY142" s="22">
        <v>0</v>
      </c>
      <c r="EZ142" s="10" t="s">
        <v>242</v>
      </c>
      <c r="FA142" s="10"/>
      <c r="FB142" s="22">
        <v>0</v>
      </c>
      <c r="FC142" s="10" t="s">
        <v>242</v>
      </c>
      <c r="FD142" s="10"/>
      <c r="FE142" s="22">
        <v>0</v>
      </c>
      <c r="FF142" s="10" t="s">
        <v>242</v>
      </c>
      <c r="FG142" s="10"/>
    </row>
    <row r="143" spans="1:163" ht="15" customHeight="1" x14ac:dyDescent="0.2">
      <c r="A143">
        <v>142</v>
      </c>
      <c r="B143">
        <v>144</v>
      </c>
      <c r="C143" s="1">
        <v>44795.604861111111</v>
      </c>
      <c r="D143" s="1">
        <v>44795.604861111111</v>
      </c>
      <c r="E143">
        <v>4</v>
      </c>
      <c r="G143" t="s">
        <v>242</v>
      </c>
      <c r="H143" t="s">
        <v>242</v>
      </c>
      <c r="I143">
        <v>1</v>
      </c>
      <c r="J143" s="1">
        <v>44795.604861111111</v>
      </c>
      <c r="K143" t="s">
        <v>3437</v>
      </c>
      <c r="L143" t="s">
        <v>242</v>
      </c>
      <c r="M143" t="s">
        <v>242</v>
      </c>
      <c r="P143" t="s">
        <v>242</v>
      </c>
      <c r="Q143" t="s">
        <v>242</v>
      </c>
      <c r="T143" t="s">
        <v>3438</v>
      </c>
      <c r="U143" t="s">
        <v>3439</v>
      </c>
      <c r="V143">
        <v>494368103</v>
      </c>
      <c r="W143">
        <v>2621</v>
      </c>
      <c r="X143" t="s">
        <v>326</v>
      </c>
      <c r="Y143" t="s">
        <v>865</v>
      </c>
      <c r="Z143">
        <v>2019</v>
      </c>
      <c r="AA143">
        <v>1</v>
      </c>
      <c r="AB143">
        <v>14</v>
      </c>
      <c r="AD143">
        <v>13</v>
      </c>
      <c r="AE143" t="s">
        <v>242</v>
      </c>
      <c r="AH143" s="27">
        <v>0</v>
      </c>
      <c r="AI143">
        <v>0</v>
      </c>
      <c r="AJ143" s="27">
        <v>0</v>
      </c>
      <c r="AK143">
        <v>0</v>
      </c>
      <c r="AL143" s="27">
        <v>0</v>
      </c>
      <c r="AM143">
        <v>0</v>
      </c>
      <c r="AO143" t="s">
        <v>242</v>
      </c>
      <c r="AR143" s="27">
        <v>1</v>
      </c>
      <c r="AS143">
        <v>1</v>
      </c>
      <c r="AT143" s="21">
        <f t="shared" si="8"/>
        <v>7.6923076923076925</v>
      </c>
      <c r="AU143">
        <v>2</v>
      </c>
      <c r="AX143" s="27">
        <v>1</v>
      </c>
      <c r="AY143">
        <v>2</v>
      </c>
      <c r="AZ143" s="21">
        <f t="shared" si="9"/>
        <v>15.384615384615385</v>
      </c>
      <c r="BA143" t="s">
        <v>242</v>
      </c>
      <c r="BD143" s="27">
        <v>0</v>
      </c>
      <c r="BG143" t="s">
        <v>242</v>
      </c>
      <c r="BJ143" s="27">
        <v>1</v>
      </c>
      <c r="BK143">
        <v>2</v>
      </c>
      <c r="BN143" s="27">
        <v>1</v>
      </c>
      <c r="BO143">
        <v>5</v>
      </c>
      <c r="BP143" s="21">
        <f t="shared" si="10"/>
        <v>38.461538461538467</v>
      </c>
      <c r="BR143">
        <v>1</v>
      </c>
      <c r="BU143" s="27">
        <v>1</v>
      </c>
      <c r="BV143">
        <v>5</v>
      </c>
      <c r="BW143" s="21">
        <f t="shared" si="11"/>
        <v>38.461538461538467</v>
      </c>
      <c r="BX143">
        <v>1</v>
      </c>
      <c r="BY143">
        <v>1</v>
      </c>
      <c r="CB143" s="27">
        <v>0</v>
      </c>
      <c r="CD143" t="s">
        <v>242</v>
      </c>
      <c r="CE143" t="s">
        <v>242</v>
      </c>
      <c r="CG143" s="27">
        <v>1</v>
      </c>
      <c r="CH143" t="s">
        <v>3440</v>
      </c>
      <c r="CI143">
        <v>1</v>
      </c>
      <c r="CL143" s="27">
        <v>1</v>
      </c>
      <c r="CM143" s="27">
        <v>0</v>
      </c>
      <c r="CN143" t="s">
        <v>242</v>
      </c>
      <c r="CO143" t="s">
        <v>242</v>
      </c>
      <c r="CP143" t="s">
        <v>242</v>
      </c>
      <c r="CS143" s="27">
        <v>1</v>
      </c>
      <c r="CT143" t="s">
        <v>3441</v>
      </c>
      <c r="CU143">
        <v>1</v>
      </c>
      <c r="CX143" s="27">
        <v>1</v>
      </c>
      <c r="CY143" s="3">
        <v>2000000</v>
      </c>
      <c r="CZ143">
        <v>2</v>
      </c>
      <c r="DB143" s="27">
        <v>1</v>
      </c>
      <c r="DC143">
        <v>1670000</v>
      </c>
      <c r="DD143">
        <v>2</v>
      </c>
      <c r="DE143">
        <v>2200000</v>
      </c>
      <c r="DF143">
        <v>2</v>
      </c>
      <c r="DG143" t="s">
        <v>242</v>
      </c>
      <c r="DH143" t="s">
        <v>242</v>
      </c>
      <c r="DJ143" s="27">
        <v>1</v>
      </c>
      <c r="DK143">
        <v>12058000</v>
      </c>
      <c r="DL143">
        <v>2</v>
      </c>
      <c r="DN143">
        <v>1</v>
      </c>
      <c r="DQ143" s="27">
        <v>1</v>
      </c>
      <c r="DR143" s="2" t="s">
        <v>3442</v>
      </c>
      <c r="DS143" s="27">
        <v>1</v>
      </c>
      <c r="DT143" t="s">
        <v>3443</v>
      </c>
      <c r="DU143" s="27">
        <v>0</v>
      </c>
      <c r="DW143" s="27">
        <v>1</v>
      </c>
      <c r="DX143" t="s">
        <v>3444</v>
      </c>
      <c r="DY143" s="27">
        <v>1</v>
      </c>
      <c r="DZ143" t="s">
        <v>3445</v>
      </c>
      <c r="EA143" s="27">
        <v>0</v>
      </c>
      <c r="EC143" s="27">
        <v>0</v>
      </c>
      <c r="EE143" s="27">
        <v>0</v>
      </c>
      <c r="EG143" s="27">
        <v>1</v>
      </c>
      <c r="EH143" t="s">
        <v>3446</v>
      </c>
      <c r="EI143" s="27">
        <v>1</v>
      </c>
      <c r="EK143">
        <v>1</v>
      </c>
      <c r="EN143" s="27">
        <v>0</v>
      </c>
      <c r="EO143" t="s">
        <v>242</v>
      </c>
      <c r="EP143" t="s">
        <v>242</v>
      </c>
      <c r="ES143" t="s">
        <v>242</v>
      </c>
      <c r="ET143" t="s">
        <v>242</v>
      </c>
      <c r="EV143" s="27">
        <v>0</v>
      </c>
      <c r="EW143" t="s">
        <v>242</v>
      </c>
      <c r="EY143" s="27">
        <v>0</v>
      </c>
      <c r="EZ143" t="s">
        <v>242</v>
      </c>
      <c r="FB143" s="27">
        <v>1</v>
      </c>
      <c r="FC143">
        <v>89600</v>
      </c>
      <c r="FE143" s="27">
        <v>1</v>
      </c>
      <c r="FF143">
        <v>8.3800000000000008</v>
      </c>
    </row>
    <row r="144" spans="1:163" ht="15" customHeight="1" x14ac:dyDescent="0.2">
      <c r="A144">
        <v>143</v>
      </c>
      <c r="B144">
        <v>145</v>
      </c>
      <c r="C144" s="1">
        <v>44795.604861111111</v>
      </c>
      <c r="D144" s="1">
        <v>44795.604861111111</v>
      </c>
      <c r="E144">
        <v>4</v>
      </c>
      <c r="G144" t="s">
        <v>242</v>
      </c>
      <c r="H144" t="s">
        <v>242</v>
      </c>
      <c r="I144">
        <v>1</v>
      </c>
      <c r="J144" s="1">
        <v>44795.604861111111</v>
      </c>
      <c r="K144" t="s">
        <v>3450</v>
      </c>
      <c r="L144" t="s">
        <v>242</v>
      </c>
      <c r="M144" t="s">
        <v>242</v>
      </c>
      <c r="P144" t="s">
        <v>242</v>
      </c>
      <c r="Q144" t="s">
        <v>242</v>
      </c>
      <c r="T144" t="s">
        <v>3451</v>
      </c>
      <c r="U144" t="s">
        <v>3452</v>
      </c>
      <c r="V144" t="s">
        <v>3453</v>
      </c>
      <c r="W144">
        <v>4213</v>
      </c>
      <c r="X144" t="s">
        <v>476</v>
      </c>
      <c r="Y144" t="s">
        <v>3454</v>
      </c>
      <c r="Z144">
        <v>2020</v>
      </c>
      <c r="AA144">
        <v>0</v>
      </c>
      <c r="AD144">
        <v>10</v>
      </c>
      <c r="AE144" t="s">
        <v>242</v>
      </c>
      <c r="AH144" s="27">
        <v>0</v>
      </c>
      <c r="AI144">
        <v>0</v>
      </c>
      <c r="AJ144" s="27">
        <v>0</v>
      </c>
      <c r="AK144">
        <v>0</v>
      </c>
      <c r="AL144" s="27">
        <v>0</v>
      </c>
      <c r="AM144">
        <v>0</v>
      </c>
      <c r="AO144" t="s">
        <v>242</v>
      </c>
      <c r="AR144" s="27">
        <v>1</v>
      </c>
      <c r="AS144">
        <v>1</v>
      </c>
      <c r="AT144" s="21">
        <f t="shared" si="8"/>
        <v>10</v>
      </c>
      <c r="AU144">
        <v>2</v>
      </c>
      <c r="AX144" s="27">
        <v>1</v>
      </c>
      <c r="AY144">
        <v>2</v>
      </c>
      <c r="AZ144" s="21">
        <f t="shared" si="9"/>
        <v>20</v>
      </c>
      <c r="BA144" t="s">
        <v>242</v>
      </c>
      <c r="BD144" s="27">
        <v>1</v>
      </c>
      <c r="BG144">
        <v>2</v>
      </c>
      <c r="BJ144" s="27">
        <v>1</v>
      </c>
      <c r="BK144">
        <v>2</v>
      </c>
      <c r="BN144" s="27">
        <v>1</v>
      </c>
      <c r="BO144">
        <v>3</v>
      </c>
      <c r="BP144" s="21">
        <f t="shared" si="10"/>
        <v>30</v>
      </c>
      <c r="BQ144" t="s">
        <v>3455</v>
      </c>
      <c r="BR144">
        <v>1</v>
      </c>
      <c r="BU144" s="27">
        <v>0</v>
      </c>
      <c r="BV144" s="24" t="s">
        <v>242</v>
      </c>
      <c r="BW144" s="21" t="s">
        <v>242</v>
      </c>
      <c r="BX144" t="s">
        <v>242</v>
      </c>
      <c r="BY144" t="s">
        <v>242</v>
      </c>
      <c r="CB144" s="27">
        <v>0</v>
      </c>
      <c r="CD144" t="s">
        <v>242</v>
      </c>
      <c r="CE144" t="s">
        <v>242</v>
      </c>
      <c r="CG144" s="27">
        <v>1</v>
      </c>
      <c r="CH144" t="s">
        <v>3456</v>
      </c>
      <c r="CI144">
        <v>1</v>
      </c>
      <c r="CL144" s="27">
        <v>1</v>
      </c>
      <c r="CM144" s="27">
        <v>0.5</v>
      </c>
      <c r="CN144" t="s">
        <v>242</v>
      </c>
      <c r="CO144">
        <v>100</v>
      </c>
      <c r="CP144" t="s">
        <v>242</v>
      </c>
      <c r="CQ144" t="s">
        <v>3457</v>
      </c>
      <c r="CS144" s="27">
        <v>1</v>
      </c>
      <c r="CT144" s="2" t="s">
        <v>3458</v>
      </c>
      <c r="CU144">
        <v>1</v>
      </c>
      <c r="CX144" s="27">
        <v>1</v>
      </c>
      <c r="CY144">
        <v>2045</v>
      </c>
      <c r="CZ144">
        <v>2</v>
      </c>
      <c r="DB144" s="27">
        <v>1</v>
      </c>
      <c r="DC144">
        <v>25751</v>
      </c>
      <c r="DD144">
        <v>2</v>
      </c>
      <c r="DE144">
        <v>31585</v>
      </c>
      <c r="DF144">
        <v>2</v>
      </c>
      <c r="DG144" t="s">
        <v>242</v>
      </c>
      <c r="DH144" t="s">
        <v>242</v>
      </c>
      <c r="DJ144" s="27">
        <v>0</v>
      </c>
      <c r="DK144" t="s">
        <v>242</v>
      </c>
      <c r="DL144" t="s">
        <v>242</v>
      </c>
      <c r="DN144">
        <v>1</v>
      </c>
      <c r="DQ144" s="27">
        <v>1</v>
      </c>
      <c r="DR144" t="s">
        <v>3459</v>
      </c>
      <c r="DS144" s="27">
        <v>1</v>
      </c>
      <c r="DT144" s="2" t="s">
        <v>3460</v>
      </c>
      <c r="DU144" s="27">
        <v>0</v>
      </c>
      <c r="DW144" s="27">
        <v>1</v>
      </c>
      <c r="DX144" t="s">
        <v>3461</v>
      </c>
      <c r="DY144" s="27">
        <v>0</v>
      </c>
      <c r="DZ144" t="s">
        <v>3462</v>
      </c>
      <c r="EA144" s="27">
        <v>1</v>
      </c>
      <c r="EB144" s="2" t="s">
        <v>3463</v>
      </c>
      <c r="EC144" s="27">
        <v>1</v>
      </c>
      <c r="ED144" s="2" t="s">
        <v>3460</v>
      </c>
      <c r="EE144" s="27">
        <v>1</v>
      </c>
      <c r="EF144" s="2" t="s">
        <v>3464</v>
      </c>
      <c r="EG144" s="27">
        <v>1</v>
      </c>
      <c r="EH144" t="s">
        <v>3465</v>
      </c>
      <c r="EI144" s="27">
        <v>1</v>
      </c>
      <c r="EK144">
        <v>1</v>
      </c>
      <c r="EN144" s="27">
        <v>0</v>
      </c>
      <c r="EO144" t="s">
        <v>242</v>
      </c>
      <c r="EP144" t="s">
        <v>242</v>
      </c>
      <c r="ES144" t="s">
        <v>242</v>
      </c>
      <c r="ET144" t="s">
        <v>242</v>
      </c>
      <c r="EV144" s="27">
        <v>0</v>
      </c>
      <c r="EW144" t="s">
        <v>242</v>
      </c>
      <c r="EY144" s="27">
        <v>0</v>
      </c>
      <c r="EZ144" t="s">
        <v>242</v>
      </c>
      <c r="FB144" s="27">
        <v>0</v>
      </c>
      <c r="FC144" t="s">
        <v>242</v>
      </c>
      <c r="FE144" s="27">
        <v>0</v>
      </c>
      <c r="FF144" t="s">
        <v>242</v>
      </c>
    </row>
    <row r="145" spans="1:163" ht="15" hidden="1" customHeight="1" x14ac:dyDescent="0.2">
      <c r="A145">
        <v>144</v>
      </c>
      <c r="B145">
        <v>147</v>
      </c>
      <c r="C145" s="1">
        <v>44795.604861111111</v>
      </c>
      <c r="D145" s="1">
        <v>44795.604861111111</v>
      </c>
      <c r="E145">
        <v>4</v>
      </c>
      <c r="G145" t="s">
        <v>242</v>
      </c>
      <c r="H145" t="s">
        <v>242</v>
      </c>
      <c r="I145">
        <v>1</v>
      </c>
      <c r="J145" s="1">
        <v>44795.604861111111</v>
      </c>
      <c r="K145" t="s">
        <v>3468</v>
      </c>
      <c r="L145" t="s">
        <v>242</v>
      </c>
      <c r="M145" t="s">
        <v>242</v>
      </c>
      <c r="P145" t="s">
        <v>242</v>
      </c>
      <c r="Q145" t="s">
        <v>242</v>
      </c>
      <c r="T145" t="s">
        <v>3469</v>
      </c>
      <c r="U145" t="s">
        <v>3470</v>
      </c>
      <c r="V145">
        <v>192446102</v>
      </c>
      <c r="W145">
        <v>7370</v>
      </c>
      <c r="X145" t="s">
        <v>297</v>
      </c>
      <c r="Y145" t="s">
        <v>765</v>
      </c>
      <c r="Z145">
        <v>2020</v>
      </c>
      <c r="AA145">
        <v>0.5</v>
      </c>
      <c r="AB145">
        <v>13</v>
      </c>
      <c r="AD145">
        <v>11</v>
      </c>
      <c r="AE145" t="s">
        <v>242</v>
      </c>
      <c r="AH145" s="27">
        <v>0</v>
      </c>
      <c r="AI145">
        <v>0</v>
      </c>
      <c r="AJ145" s="27">
        <v>0</v>
      </c>
      <c r="AK145">
        <v>0</v>
      </c>
      <c r="AL145" s="27">
        <v>0</v>
      </c>
      <c r="AM145">
        <v>0</v>
      </c>
      <c r="AO145" t="s">
        <v>242</v>
      </c>
      <c r="AR145" s="27">
        <v>1</v>
      </c>
      <c r="AS145">
        <v>1</v>
      </c>
      <c r="AT145" s="21">
        <f t="shared" si="8"/>
        <v>9.0909090909090917</v>
      </c>
      <c r="AU145">
        <v>2</v>
      </c>
      <c r="AX145" s="27">
        <v>1</v>
      </c>
      <c r="AY145">
        <v>2</v>
      </c>
      <c r="AZ145" s="21">
        <f t="shared" si="9"/>
        <v>18.181818181818183</v>
      </c>
      <c r="BA145" t="s">
        <v>242</v>
      </c>
      <c r="BD145" s="27">
        <v>1</v>
      </c>
      <c r="BG145">
        <v>2</v>
      </c>
      <c r="BJ145" s="27">
        <v>1</v>
      </c>
      <c r="BK145">
        <v>2</v>
      </c>
      <c r="BN145" s="27">
        <v>1</v>
      </c>
      <c r="BO145">
        <v>4</v>
      </c>
      <c r="BP145" s="21">
        <f t="shared" si="10"/>
        <v>36.363636363636367</v>
      </c>
      <c r="BQ145" t="s">
        <v>3471</v>
      </c>
      <c r="BR145">
        <v>1</v>
      </c>
      <c r="BU145" s="27">
        <v>0</v>
      </c>
      <c r="BV145" s="24" t="s">
        <v>242</v>
      </c>
      <c r="BW145" s="21" t="s">
        <v>242</v>
      </c>
      <c r="BX145" t="s">
        <v>242</v>
      </c>
      <c r="BY145" t="s">
        <v>242</v>
      </c>
      <c r="CB145" s="27">
        <v>0</v>
      </c>
      <c r="CD145" t="s">
        <v>242</v>
      </c>
      <c r="CE145" t="s">
        <v>242</v>
      </c>
      <c r="CG145" s="27">
        <v>0</v>
      </c>
      <c r="CI145" t="s">
        <v>242</v>
      </c>
      <c r="CL145" s="27">
        <v>0</v>
      </c>
      <c r="CM145" s="27">
        <v>0</v>
      </c>
      <c r="CN145" t="s">
        <v>242</v>
      </c>
      <c r="CO145" t="s">
        <v>242</v>
      </c>
      <c r="CP145" t="s">
        <v>242</v>
      </c>
      <c r="CS145" s="27">
        <v>1</v>
      </c>
      <c r="CT145" t="s">
        <v>3472</v>
      </c>
      <c r="CU145">
        <v>1</v>
      </c>
      <c r="CX145" s="27">
        <v>0</v>
      </c>
      <c r="CY145" t="s">
        <v>242</v>
      </c>
      <c r="CZ145" t="s">
        <v>242</v>
      </c>
      <c r="DB145" s="27">
        <v>0</v>
      </c>
      <c r="DC145" t="s">
        <v>242</v>
      </c>
      <c r="DD145" t="s">
        <v>242</v>
      </c>
      <c r="DF145" t="s">
        <v>242</v>
      </c>
      <c r="DG145" t="s">
        <v>242</v>
      </c>
      <c r="DH145" t="s">
        <v>242</v>
      </c>
      <c r="DJ145" s="27">
        <v>0</v>
      </c>
      <c r="DK145" t="s">
        <v>242</v>
      </c>
      <c r="DL145" t="s">
        <v>242</v>
      </c>
      <c r="DN145" t="s">
        <v>242</v>
      </c>
      <c r="DQ145" s="27">
        <v>0</v>
      </c>
      <c r="DS145" s="27">
        <v>0</v>
      </c>
      <c r="DU145" s="27">
        <v>1</v>
      </c>
      <c r="DV145" t="s">
        <v>3473</v>
      </c>
      <c r="DW145" s="27">
        <v>1</v>
      </c>
      <c r="DX145" t="s">
        <v>3474</v>
      </c>
      <c r="DY145" s="27">
        <v>0</v>
      </c>
      <c r="EA145" s="27">
        <v>0</v>
      </c>
      <c r="EC145" s="27">
        <v>0</v>
      </c>
      <c r="EE145" s="27">
        <v>0</v>
      </c>
      <c r="EG145" s="27">
        <v>1</v>
      </c>
      <c r="EH145" t="s">
        <v>3475</v>
      </c>
      <c r="EI145" s="27">
        <v>1</v>
      </c>
      <c r="EK145">
        <v>1</v>
      </c>
      <c r="EN145" s="27">
        <v>0</v>
      </c>
      <c r="EO145" t="s">
        <v>242</v>
      </c>
      <c r="EP145" t="s">
        <v>242</v>
      </c>
      <c r="ES145" t="s">
        <v>242</v>
      </c>
      <c r="ET145" t="s">
        <v>242</v>
      </c>
      <c r="EV145" s="27">
        <v>0</v>
      </c>
      <c r="EW145" t="s">
        <v>242</v>
      </c>
      <c r="EY145" s="27">
        <v>0</v>
      </c>
      <c r="EZ145" t="s">
        <v>242</v>
      </c>
      <c r="FB145" s="27">
        <v>0</v>
      </c>
      <c r="FC145" t="s">
        <v>242</v>
      </c>
      <c r="FE145" s="27">
        <v>0</v>
      </c>
      <c r="FF145" t="s">
        <v>242</v>
      </c>
    </row>
    <row r="146" spans="1:163" ht="15" customHeight="1" x14ac:dyDescent="0.2">
      <c r="A146" s="10">
        <v>145</v>
      </c>
      <c r="B146">
        <v>148</v>
      </c>
      <c r="C146" s="1">
        <v>44795.604861111111</v>
      </c>
      <c r="D146" s="1">
        <v>44795.604861111111</v>
      </c>
      <c r="E146">
        <v>4</v>
      </c>
      <c r="G146" t="s">
        <v>242</v>
      </c>
      <c r="H146" t="s">
        <v>242</v>
      </c>
      <c r="I146">
        <v>1</v>
      </c>
      <c r="J146" s="1">
        <v>44795.604861111111</v>
      </c>
      <c r="K146" t="s">
        <v>3477</v>
      </c>
      <c r="L146" t="s">
        <v>242</v>
      </c>
      <c r="M146" t="s">
        <v>242</v>
      </c>
      <c r="P146" t="s">
        <v>242</v>
      </c>
      <c r="Q146" t="s">
        <v>242</v>
      </c>
      <c r="T146" s="10" t="s">
        <v>3478</v>
      </c>
      <c r="U146" t="s">
        <v>3479</v>
      </c>
      <c r="V146">
        <v>169656105</v>
      </c>
      <c r="W146">
        <v>5812</v>
      </c>
      <c r="X146" s="10" t="s">
        <v>271</v>
      </c>
      <c r="Y146" s="10" t="s">
        <v>1304</v>
      </c>
      <c r="Z146" s="10">
        <v>2020</v>
      </c>
      <c r="AA146" s="10">
        <v>0.5</v>
      </c>
      <c r="AB146">
        <v>15</v>
      </c>
      <c r="AD146" s="10">
        <v>9</v>
      </c>
      <c r="AE146" t="s">
        <v>242</v>
      </c>
      <c r="AH146" s="22">
        <v>1</v>
      </c>
      <c r="AI146" s="10">
        <v>9</v>
      </c>
      <c r="AJ146" s="22">
        <v>1</v>
      </c>
      <c r="AK146" s="10">
        <v>4</v>
      </c>
      <c r="AL146" s="22">
        <v>1</v>
      </c>
      <c r="AM146" s="10">
        <v>4</v>
      </c>
      <c r="AN146" t="s">
        <v>3480</v>
      </c>
      <c r="AO146">
        <v>3</v>
      </c>
      <c r="AR146" s="22">
        <v>1</v>
      </c>
      <c r="AS146" s="10">
        <v>1</v>
      </c>
      <c r="AT146" s="21">
        <f t="shared" si="8"/>
        <v>11.111111111111111</v>
      </c>
      <c r="AU146">
        <v>2</v>
      </c>
      <c r="AX146" s="22">
        <v>1</v>
      </c>
      <c r="AY146" s="10">
        <v>2</v>
      </c>
      <c r="AZ146" s="21">
        <f t="shared" si="9"/>
        <v>22.222222222222221</v>
      </c>
      <c r="BA146" t="s">
        <v>242</v>
      </c>
      <c r="BD146" s="22">
        <v>1</v>
      </c>
      <c r="BE146" s="10"/>
      <c r="BF146" s="10"/>
      <c r="BG146">
        <v>2</v>
      </c>
      <c r="BJ146" s="22">
        <v>1</v>
      </c>
      <c r="BK146">
        <v>2</v>
      </c>
      <c r="BN146" s="22">
        <v>1</v>
      </c>
      <c r="BO146" s="10">
        <v>3</v>
      </c>
      <c r="BP146" s="21">
        <f t="shared" si="10"/>
        <v>33.333333333333329</v>
      </c>
      <c r="BQ146" s="10" t="s">
        <v>3455</v>
      </c>
      <c r="BR146" s="10">
        <v>3</v>
      </c>
      <c r="BS146" s="10"/>
      <c r="BT146" s="10"/>
      <c r="BU146" s="22">
        <v>1</v>
      </c>
      <c r="BV146" s="10">
        <v>2</v>
      </c>
      <c r="BW146" s="21">
        <f t="shared" si="11"/>
        <v>22.222222222222221</v>
      </c>
      <c r="BX146" s="10">
        <v>2</v>
      </c>
      <c r="BY146" s="10">
        <v>3</v>
      </c>
      <c r="BZ146" s="10"/>
      <c r="CA146" s="10"/>
      <c r="CB146" s="22">
        <v>0</v>
      </c>
      <c r="CC146" s="10"/>
      <c r="CD146" s="10" t="s">
        <v>242</v>
      </c>
      <c r="CE146" s="10" t="s">
        <v>242</v>
      </c>
      <c r="CF146" s="10"/>
      <c r="CG146" s="22">
        <v>1</v>
      </c>
      <c r="CH146" s="10" t="s">
        <v>3481</v>
      </c>
      <c r="CI146" s="10">
        <v>1</v>
      </c>
      <c r="CJ146" s="10"/>
      <c r="CK146" s="10"/>
      <c r="CL146" s="22">
        <v>1</v>
      </c>
      <c r="CM146" s="22">
        <v>0</v>
      </c>
      <c r="CN146" s="10" t="s">
        <v>242</v>
      </c>
      <c r="CO146" s="10" t="s">
        <v>242</v>
      </c>
      <c r="CP146" s="10" t="s">
        <v>242</v>
      </c>
      <c r="CQ146" s="10"/>
      <c r="CR146" s="10"/>
      <c r="CS146" s="22">
        <v>1</v>
      </c>
      <c r="CT146" s="10" t="s">
        <v>3482</v>
      </c>
      <c r="CU146" s="10">
        <v>1</v>
      </c>
      <c r="CV146" s="10"/>
      <c r="CW146" s="10"/>
      <c r="CX146" s="22">
        <v>1</v>
      </c>
      <c r="CY146" s="10">
        <v>118296</v>
      </c>
      <c r="CZ146" s="10">
        <v>2</v>
      </c>
      <c r="DA146" s="10"/>
      <c r="DB146" s="22">
        <v>1</v>
      </c>
      <c r="DC146" s="10" t="s">
        <v>242</v>
      </c>
      <c r="DD146" s="10" t="s">
        <v>242</v>
      </c>
      <c r="DE146" s="10"/>
      <c r="DF146" s="10" t="s">
        <v>242</v>
      </c>
      <c r="DG146" s="10">
        <v>125868</v>
      </c>
      <c r="DH146" s="10">
        <v>2</v>
      </c>
      <c r="DI146" s="10"/>
      <c r="DJ146" s="22">
        <v>0</v>
      </c>
      <c r="DK146" s="10" t="s">
        <v>242</v>
      </c>
      <c r="DL146" s="10" t="s">
        <v>242</v>
      </c>
      <c r="DM146" s="10" t="s">
        <v>3483</v>
      </c>
      <c r="DN146" s="10">
        <v>1</v>
      </c>
      <c r="DO146" s="10"/>
      <c r="DP146" s="10"/>
      <c r="DQ146" s="27">
        <v>1</v>
      </c>
      <c r="DR146" t="s">
        <v>3484</v>
      </c>
      <c r="DS146" s="27">
        <v>1</v>
      </c>
      <c r="DT146" t="s">
        <v>3485</v>
      </c>
      <c r="DU146" s="27">
        <v>1</v>
      </c>
      <c r="DV146" t="s">
        <v>3486</v>
      </c>
      <c r="DW146" s="27">
        <v>1</v>
      </c>
      <c r="DX146" t="s">
        <v>3487</v>
      </c>
      <c r="DY146" s="27">
        <v>0</v>
      </c>
      <c r="EA146" s="27">
        <v>0</v>
      </c>
      <c r="EC146" s="27">
        <v>0</v>
      </c>
      <c r="EE146" s="27">
        <v>0</v>
      </c>
      <c r="EG146" s="27">
        <v>1</v>
      </c>
      <c r="EH146" t="s">
        <v>1146</v>
      </c>
      <c r="EI146" s="27">
        <v>1</v>
      </c>
      <c r="EK146">
        <v>1</v>
      </c>
      <c r="EN146" s="22">
        <v>0</v>
      </c>
      <c r="EO146" s="10" t="s">
        <v>242</v>
      </c>
      <c r="EP146" s="10" t="s">
        <v>242</v>
      </c>
      <c r="EQ146" s="10"/>
      <c r="ER146" s="10"/>
      <c r="ES146" s="10" t="s">
        <v>242</v>
      </c>
      <c r="ET146" s="10" t="s">
        <v>242</v>
      </c>
      <c r="EU146" s="10"/>
      <c r="EV146" s="22">
        <v>0</v>
      </c>
      <c r="EW146" s="10" t="s">
        <v>242</v>
      </c>
      <c r="EX146" s="10"/>
      <c r="EY146" s="22">
        <v>0</v>
      </c>
      <c r="EZ146" s="10" t="s">
        <v>242</v>
      </c>
      <c r="FA146" s="10"/>
      <c r="FB146" s="22">
        <v>0</v>
      </c>
      <c r="FC146" s="10" t="s">
        <v>242</v>
      </c>
      <c r="FD146" s="10"/>
      <c r="FE146" s="22">
        <v>0</v>
      </c>
      <c r="FF146" s="10" t="s">
        <v>242</v>
      </c>
      <c r="FG146" s="10"/>
    </row>
    <row r="147" spans="1:163" ht="15" customHeight="1" x14ac:dyDescent="0.2">
      <c r="A147">
        <v>146</v>
      </c>
      <c r="B147">
        <v>149</v>
      </c>
      <c r="C147" s="1">
        <v>44795.604861111111</v>
      </c>
      <c r="D147" s="1">
        <v>44795.604861111111</v>
      </c>
      <c r="E147">
        <v>4</v>
      </c>
      <c r="G147" t="s">
        <v>242</v>
      </c>
      <c r="H147" t="s">
        <v>242</v>
      </c>
      <c r="I147">
        <v>1</v>
      </c>
      <c r="J147" s="1">
        <v>44795.604861111111</v>
      </c>
      <c r="K147" t="s">
        <v>3492</v>
      </c>
      <c r="L147" t="s">
        <v>242</v>
      </c>
      <c r="M147" t="s">
        <v>242</v>
      </c>
      <c r="P147" t="s">
        <v>242</v>
      </c>
      <c r="Q147" t="s">
        <v>242</v>
      </c>
      <c r="T147" t="s">
        <v>3493</v>
      </c>
      <c r="U147" t="s">
        <v>3494</v>
      </c>
      <c r="V147">
        <v>38222105</v>
      </c>
      <c r="W147">
        <v>3674</v>
      </c>
      <c r="X147" t="s">
        <v>297</v>
      </c>
      <c r="Y147" t="s">
        <v>1864</v>
      </c>
      <c r="Z147">
        <v>2020</v>
      </c>
      <c r="AA147">
        <v>1</v>
      </c>
      <c r="AB147">
        <v>9</v>
      </c>
      <c r="AD147">
        <v>10</v>
      </c>
      <c r="AE147" t="s">
        <v>242</v>
      </c>
      <c r="AH147" s="27">
        <v>1</v>
      </c>
      <c r="AI147">
        <v>3</v>
      </c>
      <c r="AJ147" s="27">
        <v>0</v>
      </c>
      <c r="AK147">
        <v>0</v>
      </c>
      <c r="AL147" s="27">
        <v>0</v>
      </c>
      <c r="AM147">
        <v>0</v>
      </c>
      <c r="AO147">
        <v>3</v>
      </c>
      <c r="AR147" s="27">
        <v>1</v>
      </c>
      <c r="AS147">
        <v>1</v>
      </c>
      <c r="AT147" s="21">
        <f t="shared" si="8"/>
        <v>10</v>
      </c>
      <c r="AU147">
        <v>2</v>
      </c>
      <c r="AX147" s="27">
        <v>1</v>
      </c>
      <c r="AY147">
        <v>2</v>
      </c>
      <c r="AZ147" s="21">
        <f t="shared" si="9"/>
        <v>20</v>
      </c>
      <c r="BA147" t="s">
        <v>242</v>
      </c>
      <c r="BD147" s="27">
        <v>1</v>
      </c>
      <c r="BE147">
        <v>7</v>
      </c>
      <c r="BG147">
        <v>2</v>
      </c>
      <c r="BJ147" s="27">
        <v>1</v>
      </c>
      <c r="BK147">
        <v>2</v>
      </c>
      <c r="BN147" s="27">
        <v>1</v>
      </c>
      <c r="BO147">
        <v>4</v>
      </c>
      <c r="BP147" s="21">
        <f t="shared" si="10"/>
        <v>40</v>
      </c>
      <c r="BR147">
        <v>3</v>
      </c>
      <c r="BU147" s="27">
        <v>1</v>
      </c>
      <c r="BV147">
        <v>3</v>
      </c>
      <c r="BW147" s="21">
        <f t="shared" si="11"/>
        <v>30</v>
      </c>
      <c r="BX147">
        <v>2</v>
      </c>
      <c r="BY147">
        <v>3</v>
      </c>
      <c r="CB147" s="27">
        <v>0</v>
      </c>
      <c r="CD147" t="s">
        <v>242</v>
      </c>
      <c r="CE147" t="s">
        <v>242</v>
      </c>
      <c r="CG147" s="27">
        <v>0</v>
      </c>
      <c r="CI147" t="s">
        <v>242</v>
      </c>
      <c r="CL147" s="27">
        <v>0</v>
      </c>
      <c r="CM147" s="27">
        <v>0.5</v>
      </c>
      <c r="CN147" t="s">
        <v>242</v>
      </c>
      <c r="CO147">
        <v>98</v>
      </c>
      <c r="CP147" t="s">
        <v>242</v>
      </c>
      <c r="CQ147" t="s">
        <v>3495</v>
      </c>
      <c r="CS147" s="27">
        <v>1</v>
      </c>
      <c r="CT147" t="s">
        <v>3496</v>
      </c>
      <c r="CU147">
        <v>1</v>
      </c>
      <c r="CX147" s="27">
        <v>1</v>
      </c>
      <c r="CY147">
        <v>48900</v>
      </c>
      <c r="CZ147">
        <v>2</v>
      </c>
      <c r="DB147" s="27">
        <v>1</v>
      </c>
      <c r="DC147">
        <v>102400</v>
      </c>
      <c r="DD147">
        <v>2</v>
      </c>
      <c r="DE147">
        <v>126600</v>
      </c>
      <c r="DF147">
        <v>2</v>
      </c>
      <c r="DG147" t="s">
        <v>242</v>
      </c>
      <c r="DH147" t="s">
        <v>242</v>
      </c>
      <c r="DJ147" s="27">
        <v>1</v>
      </c>
      <c r="DK147">
        <v>8400</v>
      </c>
      <c r="DL147">
        <v>2</v>
      </c>
      <c r="DM147" t="s">
        <v>3497</v>
      </c>
      <c r="DN147">
        <v>1</v>
      </c>
      <c r="DQ147" s="27">
        <v>1</v>
      </c>
      <c r="DR147" s="2" t="s">
        <v>3498</v>
      </c>
      <c r="DS147" s="27">
        <v>1</v>
      </c>
      <c r="DT147" t="s">
        <v>3499</v>
      </c>
      <c r="DU147" s="27">
        <v>0.5</v>
      </c>
      <c r="DV147" t="s">
        <v>3500</v>
      </c>
      <c r="DW147" s="27">
        <v>0</v>
      </c>
      <c r="DY147" s="27">
        <v>1</v>
      </c>
      <c r="DZ147" t="s">
        <v>3501</v>
      </c>
      <c r="EA147" s="27">
        <v>1</v>
      </c>
      <c r="EB147" t="s">
        <v>3502</v>
      </c>
      <c r="EC147" s="27">
        <v>0</v>
      </c>
      <c r="EE147" s="27">
        <v>0</v>
      </c>
      <c r="EG147" s="27">
        <v>1</v>
      </c>
      <c r="EH147" t="s">
        <v>1146</v>
      </c>
      <c r="EI147" s="27">
        <v>1</v>
      </c>
      <c r="EK147">
        <v>1</v>
      </c>
      <c r="EN147" s="27">
        <v>0</v>
      </c>
      <c r="EO147" t="s">
        <v>242</v>
      </c>
      <c r="EP147" t="s">
        <v>242</v>
      </c>
      <c r="ES147" t="s">
        <v>242</v>
      </c>
      <c r="ET147" t="s">
        <v>242</v>
      </c>
      <c r="EV147" s="27">
        <v>1</v>
      </c>
      <c r="EW147">
        <v>2035</v>
      </c>
      <c r="EX147" t="s">
        <v>3418</v>
      </c>
      <c r="EY147" s="27">
        <v>1</v>
      </c>
      <c r="EZ147">
        <v>14</v>
      </c>
      <c r="FB147" s="27">
        <v>1</v>
      </c>
      <c r="FC147">
        <v>2035</v>
      </c>
      <c r="FE147" s="27">
        <v>1</v>
      </c>
      <c r="FF147">
        <v>13.95</v>
      </c>
    </row>
    <row r="148" spans="1:163" ht="15" hidden="1" customHeight="1" x14ac:dyDescent="0.2">
      <c r="A148">
        <v>147</v>
      </c>
      <c r="B148">
        <v>150</v>
      </c>
      <c r="C148" s="1">
        <v>44795.604861111111</v>
      </c>
      <c r="D148" s="1">
        <v>44795.604861111111</v>
      </c>
      <c r="E148">
        <v>4</v>
      </c>
      <c r="G148" t="s">
        <v>242</v>
      </c>
      <c r="H148" t="s">
        <v>242</v>
      </c>
      <c r="I148">
        <v>1</v>
      </c>
      <c r="J148" s="1">
        <v>44795.604861111111</v>
      </c>
      <c r="K148" t="s">
        <v>3505</v>
      </c>
      <c r="L148" t="s">
        <v>242</v>
      </c>
      <c r="M148" t="s">
        <v>242</v>
      </c>
      <c r="P148" t="s">
        <v>242</v>
      </c>
      <c r="Q148" t="s">
        <v>242</v>
      </c>
      <c r="T148" t="s">
        <v>3506</v>
      </c>
      <c r="U148" t="s">
        <v>3507</v>
      </c>
      <c r="V148" t="s">
        <v>3508</v>
      </c>
      <c r="W148">
        <v>6798</v>
      </c>
      <c r="X148" t="s">
        <v>659</v>
      </c>
      <c r="Y148" t="s">
        <v>660</v>
      </c>
      <c r="Z148">
        <v>2019</v>
      </c>
      <c r="AA148">
        <v>0</v>
      </c>
      <c r="AD148">
        <v>8</v>
      </c>
      <c r="AE148" t="s">
        <v>242</v>
      </c>
      <c r="AH148" s="27">
        <v>1</v>
      </c>
      <c r="AI148">
        <v>4</v>
      </c>
      <c r="AJ148" s="27">
        <v>0</v>
      </c>
      <c r="AK148">
        <v>0</v>
      </c>
      <c r="AL148" s="27">
        <v>0</v>
      </c>
      <c r="AM148">
        <v>0</v>
      </c>
      <c r="AO148">
        <v>3</v>
      </c>
      <c r="AR148" s="27">
        <v>1</v>
      </c>
      <c r="AS148">
        <v>1</v>
      </c>
      <c r="AT148" s="21">
        <f t="shared" si="8"/>
        <v>12.5</v>
      </c>
      <c r="AU148">
        <v>3</v>
      </c>
      <c r="AX148" s="27">
        <v>1</v>
      </c>
      <c r="AY148">
        <v>2</v>
      </c>
      <c r="AZ148" s="21">
        <f t="shared" si="9"/>
        <v>25</v>
      </c>
      <c r="BA148" t="s">
        <v>242</v>
      </c>
      <c r="BD148" s="27">
        <v>1</v>
      </c>
      <c r="BG148">
        <v>3</v>
      </c>
      <c r="BJ148" s="27">
        <v>1</v>
      </c>
      <c r="BK148">
        <v>3</v>
      </c>
      <c r="BN148" s="27">
        <v>1</v>
      </c>
      <c r="BO148">
        <v>1</v>
      </c>
      <c r="BP148" s="21">
        <f t="shared" si="10"/>
        <v>12.5</v>
      </c>
      <c r="BR148">
        <v>3</v>
      </c>
      <c r="BU148" s="27">
        <v>0</v>
      </c>
      <c r="BV148" s="24" t="s">
        <v>242</v>
      </c>
      <c r="BW148" s="21" t="s">
        <v>242</v>
      </c>
      <c r="BX148" t="s">
        <v>242</v>
      </c>
      <c r="BY148" t="s">
        <v>242</v>
      </c>
      <c r="CB148" s="27">
        <v>0</v>
      </c>
      <c r="CD148" t="s">
        <v>242</v>
      </c>
      <c r="CE148" t="s">
        <v>242</v>
      </c>
      <c r="CG148" s="27">
        <v>1</v>
      </c>
      <c r="CH148" t="s">
        <v>3509</v>
      </c>
      <c r="CI148">
        <v>1</v>
      </c>
      <c r="CL148" s="27">
        <v>0</v>
      </c>
      <c r="CM148" s="27">
        <v>0</v>
      </c>
      <c r="CN148" t="s">
        <v>242</v>
      </c>
      <c r="CO148" t="s">
        <v>242</v>
      </c>
      <c r="CP148" t="s">
        <v>242</v>
      </c>
      <c r="CS148" s="27">
        <v>1</v>
      </c>
      <c r="CT148" t="s">
        <v>3510</v>
      </c>
      <c r="CU148">
        <v>1</v>
      </c>
      <c r="CX148" s="27">
        <v>1</v>
      </c>
      <c r="CY148">
        <v>22300</v>
      </c>
      <c r="CZ148">
        <v>1</v>
      </c>
      <c r="DB148" s="27">
        <v>1</v>
      </c>
      <c r="DC148" t="s">
        <v>242</v>
      </c>
      <c r="DD148" t="s">
        <v>242</v>
      </c>
      <c r="DF148" t="s">
        <v>242</v>
      </c>
      <c r="DG148">
        <v>15200</v>
      </c>
      <c r="DH148">
        <v>2</v>
      </c>
      <c r="DJ148" s="27">
        <v>0</v>
      </c>
      <c r="DK148" t="s">
        <v>242</v>
      </c>
      <c r="DL148" t="s">
        <v>242</v>
      </c>
      <c r="DN148">
        <v>1</v>
      </c>
      <c r="DQ148" s="27">
        <v>1</v>
      </c>
      <c r="DR148" s="2" t="s">
        <v>3511</v>
      </c>
      <c r="DS148" s="27">
        <v>0</v>
      </c>
      <c r="DU148" s="27">
        <v>0</v>
      </c>
      <c r="DW148" s="27">
        <v>1</v>
      </c>
      <c r="DX148" t="s">
        <v>3512</v>
      </c>
      <c r="DY148" s="27">
        <v>0</v>
      </c>
      <c r="EA148" s="27">
        <v>0</v>
      </c>
      <c r="EC148" s="27">
        <v>0</v>
      </c>
      <c r="EE148" s="27">
        <v>0</v>
      </c>
      <c r="EG148" s="27">
        <v>1</v>
      </c>
      <c r="EH148" t="s">
        <v>3513</v>
      </c>
      <c r="EI148" s="27">
        <v>0</v>
      </c>
      <c r="EK148">
        <v>1</v>
      </c>
      <c r="EN148" s="27">
        <v>0</v>
      </c>
      <c r="EO148" t="s">
        <v>242</v>
      </c>
      <c r="EP148" t="s">
        <v>242</v>
      </c>
      <c r="ES148" t="s">
        <v>242</v>
      </c>
      <c r="ET148" t="s">
        <v>242</v>
      </c>
      <c r="EV148" s="27">
        <v>0</v>
      </c>
      <c r="EW148" t="s">
        <v>242</v>
      </c>
      <c r="EY148" s="27">
        <v>0</v>
      </c>
      <c r="EZ148" t="s">
        <v>242</v>
      </c>
      <c r="FB148" s="27">
        <v>1</v>
      </c>
      <c r="FC148">
        <v>32.799999999999997</v>
      </c>
      <c r="FE148" s="27">
        <v>0</v>
      </c>
      <c r="FF148" t="s">
        <v>242</v>
      </c>
    </row>
    <row r="149" spans="1:163" ht="15" customHeight="1" x14ac:dyDescent="0.2">
      <c r="A149">
        <v>148</v>
      </c>
      <c r="B149">
        <v>152</v>
      </c>
      <c r="C149" s="1">
        <v>44795.604861111111</v>
      </c>
      <c r="D149" s="1">
        <v>44795.604861111111</v>
      </c>
      <c r="E149">
        <v>4</v>
      </c>
      <c r="G149" t="s">
        <v>242</v>
      </c>
      <c r="H149" t="s">
        <v>242</v>
      </c>
      <c r="I149">
        <v>1</v>
      </c>
      <c r="J149" s="1">
        <v>44795.604861111111</v>
      </c>
      <c r="K149" t="s">
        <v>3515</v>
      </c>
      <c r="L149" t="s">
        <v>242</v>
      </c>
      <c r="M149" t="s">
        <v>242</v>
      </c>
      <c r="P149" t="s">
        <v>242</v>
      </c>
      <c r="Q149" t="s">
        <v>242</v>
      </c>
      <c r="T149" t="s">
        <v>3516</v>
      </c>
      <c r="U149" t="s">
        <v>3517</v>
      </c>
      <c r="V149" t="s">
        <v>3518</v>
      </c>
      <c r="W149">
        <v>2834</v>
      </c>
      <c r="X149" t="s">
        <v>350</v>
      </c>
      <c r="Y149" t="s">
        <v>2570</v>
      </c>
      <c r="Z149">
        <v>2020</v>
      </c>
      <c r="AA149">
        <v>0.5</v>
      </c>
      <c r="AB149">
        <v>4</v>
      </c>
      <c r="AD149">
        <v>12</v>
      </c>
      <c r="AE149" t="s">
        <v>242</v>
      </c>
      <c r="AH149" s="27">
        <v>1</v>
      </c>
      <c r="AI149">
        <v>6</v>
      </c>
      <c r="AJ149" s="27">
        <v>0</v>
      </c>
      <c r="AK149">
        <v>0</v>
      </c>
      <c r="AL149" s="27">
        <v>0</v>
      </c>
      <c r="AM149">
        <v>0</v>
      </c>
      <c r="AO149">
        <v>3</v>
      </c>
      <c r="AR149" s="27">
        <v>1</v>
      </c>
      <c r="AS149">
        <v>2</v>
      </c>
      <c r="AT149" s="21">
        <f t="shared" si="8"/>
        <v>16.666666666666664</v>
      </c>
      <c r="AU149">
        <v>3</v>
      </c>
      <c r="AX149" s="27">
        <v>1</v>
      </c>
      <c r="AY149">
        <v>2</v>
      </c>
      <c r="AZ149" s="21">
        <f t="shared" si="9"/>
        <v>16.666666666666664</v>
      </c>
      <c r="BA149" t="s">
        <v>242</v>
      </c>
      <c r="BD149" s="27">
        <v>1</v>
      </c>
      <c r="BG149">
        <v>2</v>
      </c>
      <c r="BJ149" s="27">
        <v>1</v>
      </c>
      <c r="BK149">
        <v>2</v>
      </c>
      <c r="BN149" s="27">
        <v>1</v>
      </c>
      <c r="BO149">
        <v>3</v>
      </c>
      <c r="BP149" s="21">
        <f t="shared" si="10"/>
        <v>25</v>
      </c>
      <c r="BQ149" t="s">
        <v>3455</v>
      </c>
      <c r="BR149">
        <v>3</v>
      </c>
      <c r="BU149" s="27">
        <v>1</v>
      </c>
      <c r="BV149">
        <v>4</v>
      </c>
      <c r="BW149" s="21">
        <f t="shared" si="11"/>
        <v>33.333333333333329</v>
      </c>
      <c r="BX149">
        <v>2</v>
      </c>
      <c r="BY149">
        <v>1</v>
      </c>
      <c r="CB149" s="27">
        <v>0</v>
      </c>
      <c r="CD149" t="s">
        <v>242</v>
      </c>
      <c r="CE149" t="s">
        <v>242</v>
      </c>
      <c r="CG149" s="27">
        <v>1</v>
      </c>
      <c r="CH149" t="s">
        <v>3519</v>
      </c>
      <c r="CI149">
        <v>1</v>
      </c>
      <c r="CL149" s="27">
        <v>1</v>
      </c>
      <c r="CM149" s="27">
        <v>0</v>
      </c>
      <c r="CN149" t="s">
        <v>242</v>
      </c>
      <c r="CO149" t="s">
        <v>242</v>
      </c>
      <c r="CP149" t="s">
        <v>242</v>
      </c>
      <c r="CS149" s="27">
        <v>1</v>
      </c>
      <c r="CT149" t="s">
        <v>3520</v>
      </c>
      <c r="CU149">
        <v>1</v>
      </c>
      <c r="CX149" s="27">
        <v>1</v>
      </c>
      <c r="CY149">
        <v>58200</v>
      </c>
      <c r="CZ149">
        <v>2</v>
      </c>
      <c r="DB149" s="27">
        <v>1</v>
      </c>
      <c r="DC149">
        <v>22900</v>
      </c>
      <c r="DD149">
        <v>2</v>
      </c>
      <c r="DE149">
        <v>33200</v>
      </c>
      <c r="DF149">
        <v>2</v>
      </c>
      <c r="DG149" t="s">
        <v>242</v>
      </c>
      <c r="DH149" t="s">
        <v>242</v>
      </c>
      <c r="DJ149" s="27">
        <v>1</v>
      </c>
      <c r="DK149">
        <v>768699</v>
      </c>
      <c r="DL149">
        <v>2</v>
      </c>
      <c r="DN149">
        <v>1</v>
      </c>
      <c r="DQ149" s="27">
        <v>1</v>
      </c>
      <c r="DR149" t="s">
        <v>3521</v>
      </c>
      <c r="DS149" s="27">
        <v>1</v>
      </c>
      <c r="DT149" t="s">
        <v>3522</v>
      </c>
      <c r="DU149" s="27">
        <v>1</v>
      </c>
      <c r="DV149" s="2" t="s">
        <v>3523</v>
      </c>
      <c r="DW149" s="27">
        <v>1</v>
      </c>
      <c r="DX149" t="s">
        <v>3524</v>
      </c>
      <c r="DY149" s="27">
        <v>1</v>
      </c>
      <c r="EA149" s="27">
        <v>1</v>
      </c>
      <c r="EB149" t="s">
        <v>3525</v>
      </c>
      <c r="EC149" s="27">
        <v>1</v>
      </c>
      <c r="ED149" s="2" t="s">
        <v>3526</v>
      </c>
      <c r="EE149" s="27">
        <v>1</v>
      </c>
      <c r="EF149" s="2" t="s">
        <v>3527</v>
      </c>
      <c r="EG149" s="27">
        <v>1</v>
      </c>
      <c r="EH149" t="s">
        <v>3528</v>
      </c>
      <c r="EI149" s="27">
        <v>1</v>
      </c>
      <c r="EJ149" s="2" t="s">
        <v>3529</v>
      </c>
      <c r="EK149">
        <v>4</v>
      </c>
      <c r="EN149" s="27">
        <v>0</v>
      </c>
      <c r="EO149" t="s">
        <v>242</v>
      </c>
      <c r="EP149" t="s">
        <v>242</v>
      </c>
      <c r="ES149" t="s">
        <v>242</v>
      </c>
      <c r="ET149" t="s">
        <v>242</v>
      </c>
      <c r="EV149" s="27">
        <v>1</v>
      </c>
      <c r="EW149">
        <v>1952</v>
      </c>
      <c r="EX149" t="s">
        <v>3418</v>
      </c>
      <c r="EY149" s="27">
        <v>1</v>
      </c>
      <c r="EZ149">
        <v>1</v>
      </c>
      <c r="FA149" t="s">
        <v>3530</v>
      </c>
      <c r="FB149" s="27">
        <v>1</v>
      </c>
      <c r="FC149">
        <v>98</v>
      </c>
      <c r="FE149" s="27">
        <v>0</v>
      </c>
      <c r="FF149" t="s">
        <v>242</v>
      </c>
    </row>
    <row r="150" spans="1:163" ht="15" hidden="1" customHeight="1" x14ac:dyDescent="0.2">
      <c r="A150">
        <v>149</v>
      </c>
      <c r="B150">
        <v>154</v>
      </c>
      <c r="C150" s="1">
        <v>44795.604861111111</v>
      </c>
      <c r="D150" s="1">
        <v>44795.604861111111</v>
      </c>
      <c r="E150">
        <v>4</v>
      </c>
      <c r="G150" t="s">
        <v>242</v>
      </c>
      <c r="H150" t="s">
        <v>242</v>
      </c>
      <c r="I150">
        <v>1</v>
      </c>
      <c r="J150" s="1">
        <v>44795.604861111111</v>
      </c>
      <c r="K150" t="s">
        <v>3533</v>
      </c>
      <c r="L150" t="s">
        <v>242</v>
      </c>
      <c r="M150" t="s">
        <v>242</v>
      </c>
      <c r="P150" t="s">
        <v>242</v>
      </c>
      <c r="Q150" t="s">
        <v>242</v>
      </c>
      <c r="T150" t="s">
        <v>3534</v>
      </c>
      <c r="U150" t="s">
        <v>3535</v>
      </c>
      <c r="V150">
        <v>538034109</v>
      </c>
      <c r="W150">
        <v>7900</v>
      </c>
      <c r="X150" t="s">
        <v>1487</v>
      </c>
      <c r="Y150" t="s">
        <v>3536</v>
      </c>
      <c r="Z150">
        <v>2020</v>
      </c>
      <c r="AA150">
        <v>0</v>
      </c>
      <c r="AD150">
        <v>12</v>
      </c>
      <c r="AE150" t="s">
        <v>242</v>
      </c>
      <c r="AH150" s="27">
        <v>1</v>
      </c>
      <c r="AI150">
        <v>3</v>
      </c>
      <c r="AJ150" s="27">
        <v>0</v>
      </c>
      <c r="AK150">
        <v>0</v>
      </c>
      <c r="AL150" s="27">
        <v>1</v>
      </c>
      <c r="AM150">
        <v>1</v>
      </c>
      <c r="AO150">
        <v>3</v>
      </c>
      <c r="AR150" s="27">
        <v>1</v>
      </c>
      <c r="AS150">
        <v>1</v>
      </c>
      <c r="AT150" s="21">
        <f t="shared" si="8"/>
        <v>8.3333333333333321</v>
      </c>
      <c r="AU150">
        <v>2</v>
      </c>
      <c r="AX150" s="27">
        <v>1</v>
      </c>
      <c r="AY150">
        <v>2</v>
      </c>
      <c r="AZ150" s="21">
        <f t="shared" si="9"/>
        <v>16.666666666666664</v>
      </c>
      <c r="BA150" t="s">
        <v>242</v>
      </c>
      <c r="BD150" s="27">
        <v>1</v>
      </c>
      <c r="BG150">
        <v>2</v>
      </c>
      <c r="BJ150" s="27">
        <v>1</v>
      </c>
      <c r="BK150">
        <v>2</v>
      </c>
      <c r="BN150" s="27">
        <v>0</v>
      </c>
      <c r="BO150">
        <v>0</v>
      </c>
      <c r="BP150" s="21">
        <f t="shared" si="10"/>
        <v>0</v>
      </c>
      <c r="BR150" t="s">
        <v>242</v>
      </c>
      <c r="BU150" s="27">
        <v>0</v>
      </c>
      <c r="BV150" s="24" t="s">
        <v>242</v>
      </c>
      <c r="BW150" s="21" t="s">
        <v>242</v>
      </c>
      <c r="BX150" t="s">
        <v>242</v>
      </c>
      <c r="BY150" t="s">
        <v>242</v>
      </c>
      <c r="CB150" s="27">
        <v>0</v>
      </c>
      <c r="CD150" t="s">
        <v>242</v>
      </c>
      <c r="CE150" t="s">
        <v>242</v>
      </c>
      <c r="CG150" s="27">
        <v>0</v>
      </c>
      <c r="CI150" t="s">
        <v>242</v>
      </c>
      <c r="CL150" s="27">
        <v>0</v>
      </c>
      <c r="CM150" s="27">
        <v>0</v>
      </c>
      <c r="CN150" t="s">
        <v>242</v>
      </c>
      <c r="CO150" t="s">
        <v>242</v>
      </c>
      <c r="CP150" t="s">
        <v>242</v>
      </c>
      <c r="CS150" s="27">
        <v>1</v>
      </c>
      <c r="CT150" t="s">
        <v>3537</v>
      </c>
      <c r="CU150">
        <v>1</v>
      </c>
      <c r="CX150" s="27">
        <v>0</v>
      </c>
      <c r="CY150" t="s">
        <v>242</v>
      </c>
      <c r="CZ150" t="s">
        <v>242</v>
      </c>
      <c r="DB150" s="27">
        <v>0</v>
      </c>
      <c r="DC150" t="s">
        <v>242</v>
      </c>
      <c r="DD150" t="s">
        <v>242</v>
      </c>
      <c r="DF150" t="s">
        <v>242</v>
      </c>
      <c r="DG150" t="s">
        <v>242</v>
      </c>
      <c r="DH150" t="s">
        <v>242</v>
      </c>
      <c r="DJ150" s="27">
        <v>0</v>
      </c>
      <c r="DK150" t="s">
        <v>242</v>
      </c>
      <c r="DL150" t="s">
        <v>242</v>
      </c>
      <c r="DN150" t="s">
        <v>242</v>
      </c>
      <c r="DQ150" s="27">
        <v>0</v>
      </c>
      <c r="DS150" s="27">
        <v>1</v>
      </c>
      <c r="DT150" s="2" t="s">
        <v>3538</v>
      </c>
      <c r="DU150" s="27">
        <v>0</v>
      </c>
      <c r="DW150" s="27">
        <v>0</v>
      </c>
      <c r="DY150" s="27">
        <v>0</v>
      </c>
      <c r="EA150" s="27">
        <v>0</v>
      </c>
      <c r="EC150" s="27">
        <v>0</v>
      </c>
      <c r="EE150" s="27">
        <v>0</v>
      </c>
      <c r="EG150" s="27">
        <v>1</v>
      </c>
      <c r="EH150" t="s">
        <v>3539</v>
      </c>
      <c r="EI150" s="27">
        <v>1</v>
      </c>
      <c r="EJ150" s="2" t="s">
        <v>3540</v>
      </c>
      <c r="EK150">
        <v>1</v>
      </c>
      <c r="EN150" s="27">
        <v>0</v>
      </c>
      <c r="EO150" t="s">
        <v>242</v>
      </c>
      <c r="EP150" t="s">
        <v>242</v>
      </c>
      <c r="ES150" t="s">
        <v>242</v>
      </c>
      <c r="ET150" t="s">
        <v>242</v>
      </c>
      <c r="EV150" s="27">
        <v>0</v>
      </c>
      <c r="EW150" t="s">
        <v>242</v>
      </c>
      <c r="EY150" s="27">
        <v>0</v>
      </c>
      <c r="EZ150" t="s">
        <v>242</v>
      </c>
      <c r="FB150" s="27">
        <v>0</v>
      </c>
      <c r="FC150" t="s">
        <v>242</v>
      </c>
      <c r="FE150" s="27">
        <v>0</v>
      </c>
      <c r="FF150" t="s">
        <v>242</v>
      </c>
    </row>
    <row r="151" spans="1:163" ht="15" customHeight="1" x14ac:dyDescent="0.2">
      <c r="A151">
        <v>150</v>
      </c>
      <c r="B151">
        <v>155</v>
      </c>
      <c r="C151" s="1">
        <v>44795.604861111111</v>
      </c>
      <c r="D151" s="1">
        <v>44795.604861111111</v>
      </c>
      <c r="E151">
        <v>4</v>
      </c>
      <c r="G151" t="s">
        <v>242</v>
      </c>
      <c r="H151" t="s">
        <v>242</v>
      </c>
      <c r="I151">
        <v>1</v>
      </c>
      <c r="J151" s="1">
        <v>44795.604861111111</v>
      </c>
      <c r="K151" t="s">
        <v>3544</v>
      </c>
      <c r="L151" t="s">
        <v>242</v>
      </c>
      <c r="M151" t="s">
        <v>242</v>
      </c>
      <c r="P151" t="s">
        <v>242</v>
      </c>
      <c r="Q151" t="s">
        <v>242</v>
      </c>
      <c r="T151" t="s">
        <v>3545</v>
      </c>
      <c r="U151" t="s">
        <v>3546</v>
      </c>
      <c r="V151">
        <v>871607107</v>
      </c>
      <c r="W151">
        <v>7372</v>
      </c>
      <c r="X151" t="s">
        <v>297</v>
      </c>
      <c r="Y151" t="s">
        <v>1077</v>
      </c>
      <c r="Z151">
        <v>2020</v>
      </c>
      <c r="AA151">
        <v>0</v>
      </c>
      <c r="AD151">
        <v>9</v>
      </c>
      <c r="AE151" t="s">
        <v>242</v>
      </c>
      <c r="AH151" s="27">
        <v>1</v>
      </c>
      <c r="AI151">
        <v>6</v>
      </c>
      <c r="AJ151" s="27">
        <v>0</v>
      </c>
      <c r="AK151">
        <v>0</v>
      </c>
      <c r="AL151" s="27">
        <v>0</v>
      </c>
      <c r="AM151">
        <v>0</v>
      </c>
      <c r="AO151">
        <v>2</v>
      </c>
      <c r="AR151" s="27">
        <v>1</v>
      </c>
      <c r="AS151">
        <v>3</v>
      </c>
      <c r="AT151" s="21">
        <f t="shared" si="8"/>
        <v>33.333333333333329</v>
      </c>
      <c r="AU151">
        <v>2</v>
      </c>
      <c r="AX151" s="27">
        <v>1</v>
      </c>
      <c r="AY151">
        <v>2</v>
      </c>
      <c r="AZ151" s="21">
        <f t="shared" si="9"/>
        <v>22.222222222222221</v>
      </c>
      <c r="BA151" t="s">
        <v>242</v>
      </c>
      <c r="BD151" s="27">
        <v>1</v>
      </c>
      <c r="BG151">
        <v>2</v>
      </c>
      <c r="BJ151" s="27">
        <v>1</v>
      </c>
      <c r="BK151">
        <v>2</v>
      </c>
      <c r="BN151" s="27">
        <v>1</v>
      </c>
      <c r="BO151">
        <v>3</v>
      </c>
      <c r="BP151" s="21">
        <f t="shared" si="10"/>
        <v>33.333333333333329</v>
      </c>
      <c r="BQ151" t="s">
        <v>3547</v>
      </c>
      <c r="BR151">
        <v>1</v>
      </c>
      <c r="BU151" s="27">
        <v>1</v>
      </c>
      <c r="BV151">
        <v>2</v>
      </c>
      <c r="BW151" s="21">
        <f t="shared" si="11"/>
        <v>22.222222222222221</v>
      </c>
      <c r="BX151">
        <v>2</v>
      </c>
      <c r="BY151">
        <v>1</v>
      </c>
      <c r="CB151" s="27">
        <v>0</v>
      </c>
      <c r="CD151" t="s">
        <v>242</v>
      </c>
      <c r="CE151" t="s">
        <v>242</v>
      </c>
      <c r="CG151" s="27">
        <v>1</v>
      </c>
      <c r="CH151" t="s">
        <v>3548</v>
      </c>
      <c r="CI151">
        <v>1</v>
      </c>
      <c r="CL151" s="27">
        <v>0</v>
      </c>
      <c r="CM151" s="27">
        <v>0.5</v>
      </c>
      <c r="CN151" t="s">
        <v>242</v>
      </c>
      <c r="CO151">
        <v>98</v>
      </c>
      <c r="CP151" t="s">
        <v>242</v>
      </c>
      <c r="CS151" s="27">
        <v>1</v>
      </c>
      <c r="CT151" t="s">
        <v>3549</v>
      </c>
      <c r="CU151">
        <v>1</v>
      </c>
      <c r="CX151" s="27">
        <v>1</v>
      </c>
      <c r="CY151">
        <v>4158</v>
      </c>
      <c r="CZ151">
        <v>2</v>
      </c>
      <c r="DB151" s="27">
        <v>1</v>
      </c>
      <c r="DC151">
        <v>31274.04</v>
      </c>
      <c r="DD151">
        <v>2</v>
      </c>
      <c r="DE151">
        <v>38145.57</v>
      </c>
      <c r="DF151">
        <v>2</v>
      </c>
      <c r="DG151" t="s">
        <v>242</v>
      </c>
      <c r="DH151" t="s">
        <v>242</v>
      </c>
      <c r="DJ151" s="27">
        <v>1</v>
      </c>
      <c r="DK151">
        <v>56428</v>
      </c>
      <c r="DL151">
        <v>2</v>
      </c>
      <c r="DN151">
        <v>4</v>
      </c>
      <c r="DQ151" s="27">
        <v>1</v>
      </c>
      <c r="DR151" s="2" t="s">
        <v>3550</v>
      </c>
      <c r="DS151" s="27">
        <v>1</v>
      </c>
      <c r="DT151" t="s">
        <v>3551</v>
      </c>
      <c r="DU151" s="27">
        <v>1</v>
      </c>
      <c r="DW151" s="27">
        <v>1</v>
      </c>
      <c r="DX151" s="2" t="s">
        <v>3552</v>
      </c>
      <c r="DY151" s="27">
        <v>0</v>
      </c>
      <c r="EA151" s="27">
        <v>0</v>
      </c>
      <c r="EC151" s="27">
        <v>1</v>
      </c>
      <c r="ED151" s="2" t="s">
        <v>3553</v>
      </c>
      <c r="EE151" s="27">
        <v>1</v>
      </c>
      <c r="EF151" t="s">
        <v>3554</v>
      </c>
      <c r="EG151" s="27">
        <v>1</v>
      </c>
      <c r="EH151" t="s">
        <v>614</v>
      </c>
      <c r="EI151" s="27">
        <v>1</v>
      </c>
      <c r="EJ151" t="s">
        <v>3555</v>
      </c>
      <c r="EK151">
        <v>4</v>
      </c>
      <c r="EN151" s="27">
        <v>0</v>
      </c>
      <c r="EO151" t="s">
        <v>242</v>
      </c>
      <c r="EP151" t="s">
        <v>242</v>
      </c>
      <c r="ES151" t="s">
        <v>242</v>
      </c>
      <c r="ET151" t="s">
        <v>242</v>
      </c>
      <c r="EV151" s="27">
        <v>0</v>
      </c>
      <c r="EW151" t="s">
        <v>242</v>
      </c>
      <c r="EY151" s="27">
        <v>0</v>
      </c>
      <c r="EZ151" t="s">
        <v>242</v>
      </c>
      <c r="FB151" s="27">
        <v>0</v>
      </c>
      <c r="FC151" t="s">
        <v>242</v>
      </c>
      <c r="FE151" s="27">
        <v>0</v>
      </c>
      <c r="FF151" t="s">
        <v>242</v>
      </c>
    </row>
    <row r="152" spans="1:163" ht="15" customHeight="1" x14ac:dyDescent="0.2">
      <c r="A152">
        <v>151</v>
      </c>
      <c r="B152">
        <v>156</v>
      </c>
      <c r="C152" s="1">
        <v>44795.604861111111</v>
      </c>
      <c r="D152" s="1">
        <v>44795.604861111111</v>
      </c>
      <c r="E152">
        <v>4</v>
      </c>
      <c r="G152" t="s">
        <v>242</v>
      </c>
      <c r="H152" t="s">
        <v>242</v>
      </c>
      <c r="I152">
        <v>1</v>
      </c>
      <c r="J152" s="1">
        <v>44795.604861111111</v>
      </c>
      <c r="K152" t="s">
        <v>3559</v>
      </c>
      <c r="L152" t="s">
        <v>242</v>
      </c>
      <c r="M152" t="s">
        <v>242</v>
      </c>
      <c r="P152" t="s">
        <v>242</v>
      </c>
      <c r="Q152" t="s">
        <v>242</v>
      </c>
      <c r="T152" t="s">
        <v>3560</v>
      </c>
      <c r="U152" t="s">
        <v>3561</v>
      </c>
      <c r="V152">
        <v>512807108</v>
      </c>
      <c r="W152">
        <v>3559</v>
      </c>
      <c r="X152" t="s">
        <v>297</v>
      </c>
      <c r="Y152" t="s">
        <v>1864</v>
      </c>
      <c r="Z152">
        <v>2020</v>
      </c>
      <c r="AA152">
        <v>0</v>
      </c>
      <c r="AD152">
        <v>9</v>
      </c>
      <c r="AE152" t="s">
        <v>242</v>
      </c>
      <c r="AH152" s="27">
        <v>1</v>
      </c>
      <c r="AI152">
        <v>8</v>
      </c>
      <c r="AJ152" s="27">
        <v>0</v>
      </c>
      <c r="AK152">
        <v>0</v>
      </c>
      <c r="AL152" s="27">
        <v>0</v>
      </c>
      <c r="AM152">
        <v>0</v>
      </c>
      <c r="AO152">
        <v>3</v>
      </c>
      <c r="AR152" s="27">
        <v>1</v>
      </c>
      <c r="AS152">
        <v>1</v>
      </c>
      <c r="AT152" s="21">
        <f t="shared" si="8"/>
        <v>11.111111111111111</v>
      </c>
      <c r="AU152">
        <v>3</v>
      </c>
      <c r="AX152" s="27">
        <v>1</v>
      </c>
      <c r="AY152">
        <v>3</v>
      </c>
      <c r="AZ152" s="21">
        <f t="shared" si="9"/>
        <v>33.333333333333329</v>
      </c>
      <c r="BA152" t="s">
        <v>242</v>
      </c>
      <c r="BD152" s="27">
        <v>1</v>
      </c>
      <c r="BE152">
        <v>5.89</v>
      </c>
      <c r="BG152">
        <v>3</v>
      </c>
      <c r="BJ152" s="27">
        <v>1</v>
      </c>
      <c r="BK152">
        <v>2</v>
      </c>
      <c r="BN152" s="27">
        <v>1</v>
      </c>
      <c r="BO152">
        <v>3</v>
      </c>
      <c r="BP152" s="21">
        <f t="shared" si="10"/>
        <v>33.333333333333329</v>
      </c>
      <c r="BR152">
        <v>3</v>
      </c>
      <c r="BU152" s="27">
        <v>1</v>
      </c>
      <c r="BV152">
        <v>3</v>
      </c>
      <c r="BW152" s="21">
        <f t="shared" si="11"/>
        <v>33.333333333333329</v>
      </c>
      <c r="BX152">
        <v>1</v>
      </c>
      <c r="BY152">
        <v>3</v>
      </c>
      <c r="CB152" s="27">
        <v>0</v>
      </c>
      <c r="CD152" t="s">
        <v>242</v>
      </c>
      <c r="CE152" t="s">
        <v>242</v>
      </c>
      <c r="CG152" s="27">
        <v>1</v>
      </c>
      <c r="CH152" t="s">
        <v>3562</v>
      </c>
      <c r="CI152">
        <v>1</v>
      </c>
      <c r="CL152" s="27">
        <v>0</v>
      </c>
      <c r="CM152" s="27">
        <v>0.5</v>
      </c>
      <c r="CN152" t="s">
        <v>242</v>
      </c>
      <c r="CO152">
        <v>98</v>
      </c>
      <c r="CP152" t="s">
        <v>242</v>
      </c>
      <c r="CS152" s="27">
        <v>1</v>
      </c>
      <c r="CT152" t="s">
        <v>3563</v>
      </c>
      <c r="CU152">
        <v>1</v>
      </c>
      <c r="CX152" s="27">
        <v>1</v>
      </c>
      <c r="CY152">
        <v>37599</v>
      </c>
      <c r="CZ152">
        <v>2</v>
      </c>
      <c r="DB152" s="27">
        <v>1</v>
      </c>
      <c r="DC152">
        <v>75884</v>
      </c>
      <c r="DD152">
        <v>2</v>
      </c>
      <c r="DE152">
        <v>87170</v>
      </c>
      <c r="DF152">
        <v>2</v>
      </c>
      <c r="DG152" t="s">
        <v>242</v>
      </c>
      <c r="DH152" t="s">
        <v>242</v>
      </c>
      <c r="DJ152" s="27">
        <v>1</v>
      </c>
      <c r="DK152">
        <v>2900000</v>
      </c>
      <c r="DL152">
        <v>2</v>
      </c>
      <c r="DN152">
        <v>1</v>
      </c>
      <c r="DQ152" s="27">
        <v>1</v>
      </c>
      <c r="DR152" t="s">
        <v>3564</v>
      </c>
      <c r="DS152" s="27">
        <v>1</v>
      </c>
      <c r="DT152" t="s">
        <v>3565</v>
      </c>
      <c r="DU152" s="27">
        <v>0</v>
      </c>
      <c r="DW152" s="27">
        <v>0</v>
      </c>
      <c r="DY152" s="27">
        <v>1</v>
      </c>
      <c r="DZ152" s="2" t="s">
        <v>3566</v>
      </c>
      <c r="EA152" s="27">
        <v>0.5</v>
      </c>
      <c r="EB152" t="s">
        <v>3567</v>
      </c>
      <c r="EC152" s="27">
        <v>0.5</v>
      </c>
      <c r="ED152" t="s">
        <v>3567</v>
      </c>
      <c r="EE152" s="27">
        <v>1</v>
      </c>
      <c r="EF152" t="s">
        <v>3568</v>
      </c>
      <c r="EG152" s="27">
        <v>1</v>
      </c>
      <c r="EH152" t="s">
        <v>3569</v>
      </c>
      <c r="EI152" s="27">
        <v>1</v>
      </c>
      <c r="EJ152" t="s">
        <v>3570</v>
      </c>
      <c r="EK152">
        <v>1</v>
      </c>
      <c r="EN152" s="27">
        <v>0</v>
      </c>
      <c r="EO152" t="s">
        <v>242</v>
      </c>
      <c r="EP152" t="s">
        <v>242</v>
      </c>
      <c r="ES152" t="s">
        <v>242</v>
      </c>
      <c r="ET152" t="s">
        <v>242</v>
      </c>
      <c r="EV152" s="27">
        <v>1</v>
      </c>
      <c r="EW152">
        <v>1327.46</v>
      </c>
      <c r="EX152" t="s">
        <v>3418</v>
      </c>
      <c r="EY152" s="27">
        <v>1</v>
      </c>
      <c r="EZ152">
        <v>39</v>
      </c>
      <c r="FB152" s="27">
        <v>1</v>
      </c>
      <c r="FC152">
        <v>1327.46</v>
      </c>
      <c r="FE152" s="27">
        <v>1</v>
      </c>
      <c r="FF152">
        <v>39</v>
      </c>
      <c r="FG152" t="s">
        <v>3571</v>
      </c>
    </row>
    <row r="153" spans="1:163" ht="15" customHeight="1" x14ac:dyDescent="0.2">
      <c r="A153">
        <v>152</v>
      </c>
      <c r="B153">
        <v>157</v>
      </c>
      <c r="C153" s="1">
        <v>44795.604861111111</v>
      </c>
      <c r="D153" s="1">
        <v>44795.604861111111</v>
      </c>
      <c r="E153">
        <v>4</v>
      </c>
      <c r="G153" t="s">
        <v>242</v>
      </c>
      <c r="H153" t="s">
        <v>242</v>
      </c>
      <c r="I153">
        <v>1</v>
      </c>
      <c r="J153" s="1">
        <v>44795.604861111111</v>
      </c>
      <c r="K153" t="s">
        <v>3574</v>
      </c>
      <c r="L153" t="s">
        <v>242</v>
      </c>
      <c r="M153" t="s">
        <v>242</v>
      </c>
      <c r="P153" t="s">
        <v>242</v>
      </c>
      <c r="Q153" t="s">
        <v>242</v>
      </c>
      <c r="T153" t="s">
        <v>3575</v>
      </c>
      <c r="U153" t="s">
        <v>3576</v>
      </c>
      <c r="V153" t="s">
        <v>3577</v>
      </c>
      <c r="W153">
        <v>6200</v>
      </c>
      <c r="X153" t="s">
        <v>319</v>
      </c>
      <c r="Y153" t="s">
        <v>1051</v>
      </c>
      <c r="Z153">
        <v>2020</v>
      </c>
      <c r="AA153">
        <v>0</v>
      </c>
      <c r="AD153">
        <v>11</v>
      </c>
      <c r="AE153" t="s">
        <v>242</v>
      </c>
      <c r="AH153" s="27">
        <v>1</v>
      </c>
      <c r="AI153">
        <v>8</v>
      </c>
      <c r="AJ153" s="27">
        <v>0</v>
      </c>
      <c r="AK153">
        <v>0</v>
      </c>
      <c r="AL153" s="27">
        <v>0</v>
      </c>
      <c r="AM153">
        <v>0</v>
      </c>
      <c r="AO153">
        <v>2</v>
      </c>
      <c r="AR153" s="27">
        <v>1</v>
      </c>
      <c r="AS153">
        <v>1</v>
      </c>
      <c r="AT153" s="21">
        <f t="shared" si="8"/>
        <v>9.0909090909090917</v>
      </c>
      <c r="AU153">
        <v>2</v>
      </c>
      <c r="AX153" s="27">
        <v>1</v>
      </c>
      <c r="AY153">
        <v>2</v>
      </c>
      <c r="AZ153" s="21">
        <f t="shared" si="9"/>
        <v>18.181818181818183</v>
      </c>
      <c r="BA153" t="s">
        <v>242</v>
      </c>
      <c r="BD153" s="27">
        <v>1</v>
      </c>
      <c r="BE153">
        <v>6</v>
      </c>
      <c r="BG153">
        <v>2</v>
      </c>
      <c r="BJ153" s="27">
        <v>1</v>
      </c>
      <c r="BK153">
        <v>2</v>
      </c>
      <c r="BN153" s="27">
        <v>1</v>
      </c>
      <c r="BO153">
        <v>4</v>
      </c>
      <c r="BP153" s="21">
        <f t="shared" si="10"/>
        <v>36.363636363636367</v>
      </c>
      <c r="BQ153" s="2" t="s">
        <v>3578</v>
      </c>
      <c r="BR153">
        <v>3</v>
      </c>
      <c r="BU153" s="27">
        <v>1</v>
      </c>
      <c r="BV153">
        <v>3</v>
      </c>
      <c r="BW153" s="21">
        <f t="shared" si="11"/>
        <v>27.27272727272727</v>
      </c>
      <c r="BX153">
        <v>2</v>
      </c>
      <c r="BY153">
        <v>1</v>
      </c>
      <c r="CB153" s="27">
        <v>0</v>
      </c>
      <c r="CD153" t="s">
        <v>242</v>
      </c>
      <c r="CE153" t="s">
        <v>242</v>
      </c>
      <c r="CG153" s="27">
        <v>1</v>
      </c>
      <c r="CH153" t="s">
        <v>3579</v>
      </c>
      <c r="CI153">
        <v>1</v>
      </c>
      <c r="CL153" s="27">
        <v>1</v>
      </c>
      <c r="CM153" s="27">
        <v>0</v>
      </c>
      <c r="CN153" t="s">
        <v>242</v>
      </c>
      <c r="CO153">
        <v>100</v>
      </c>
      <c r="CP153" t="s">
        <v>242</v>
      </c>
      <c r="CQ153" t="s">
        <v>3580</v>
      </c>
      <c r="CS153" s="27">
        <v>1</v>
      </c>
      <c r="CT153" s="2" t="s">
        <v>3581</v>
      </c>
      <c r="CU153">
        <v>1</v>
      </c>
      <c r="CX153" s="27">
        <v>1</v>
      </c>
      <c r="CY153">
        <v>796</v>
      </c>
      <c r="CZ153">
        <v>2</v>
      </c>
      <c r="DB153" s="27">
        <v>1</v>
      </c>
      <c r="DC153" t="s">
        <v>242</v>
      </c>
      <c r="DD153" t="s">
        <v>242</v>
      </c>
      <c r="DF153" t="s">
        <v>242</v>
      </c>
      <c r="DG153">
        <v>20661</v>
      </c>
      <c r="DH153">
        <v>2</v>
      </c>
      <c r="DJ153" s="27">
        <v>1</v>
      </c>
      <c r="DK153">
        <v>2377</v>
      </c>
      <c r="DL153">
        <v>2</v>
      </c>
      <c r="DN153">
        <v>1</v>
      </c>
      <c r="DQ153" s="27">
        <v>1</v>
      </c>
      <c r="DR153" t="s">
        <v>3582</v>
      </c>
      <c r="DS153" s="27">
        <v>1</v>
      </c>
      <c r="DT153" s="2" t="s">
        <v>3583</v>
      </c>
      <c r="DU153" s="27">
        <v>1</v>
      </c>
      <c r="DW153" s="27">
        <v>1</v>
      </c>
      <c r="DX153" s="2" t="s">
        <v>3584</v>
      </c>
      <c r="DY153" s="27">
        <v>1</v>
      </c>
      <c r="EA153" s="27">
        <v>1</v>
      </c>
      <c r="EB153" t="s">
        <v>3585</v>
      </c>
      <c r="EC153" s="27">
        <v>1</v>
      </c>
      <c r="ED153" t="s">
        <v>3586</v>
      </c>
      <c r="EE153" s="27">
        <v>1</v>
      </c>
      <c r="EF153" s="2" t="s">
        <v>3587</v>
      </c>
      <c r="EG153" s="27">
        <v>1</v>
      </c>
      <c r="EH153" t="s">
        <v>3588</v>
      </c>
      <c r="EI153" s="27">
        <v>1</v>
      </c>
      <c r="EJ153" s="2" t="s">
        <v>3589</v>
      </c>
      <c r="EK153">
        <v>1</v>
      </c>
      <c r="EN153" s="27">
        <v>0</v>
      </c>
      <c r="EO153" t="s">
        <v>242</v>
      </c>
      <c r="EP153" t="s">
        <v>242</v>
      </c>
      <c r="ES153" t="s">
        <v>242</v>
      </c>
      <c r="ET153" t="s">
        <v>242</v>
      </c>
      <c r="EV153" s="27">
        <v>0</v>
      </c>
      <c r="EW153" t="s">
        <v>242</v>
      </c>
      <c r="EY153" s="27">
        <v>0</v>
      </c>
      <c r="EZ153" t="s">
        <v>242</v>
      </c>
      <c r="FB153" s="27">
        <v>0</v>
      </c>
      <c r="FC153" t="s">
        <v>242</v>
      </c>
      <c r="FE153" s="27">
        <v>0</v>
      </c>
      <c r="FF153" t="s">
        <v>242</v>
      </c>
    </row>
    <row r="154" spans="1:163" ht="15" hidden="1" customHeight="1" x14ac:dyDescent="0.2">
      <c r="A154">
        <v>153</v>
      </c>
      <c r="B154">
        <v>158</v>
      </c>
      <c r="C154" s="1">
        <v>44795.604861111111</v>
      </c>
      <c r="D154" s="1">
        <v>44795.604861111111</v>
      </c>
      <c r="E154">
        <v>4</v>
      </c>
      <c r="G154" t="s">
        <v>242</v>
      </c>
      <c r="H154" t="s">
        <v>242</v>
      </c>
      <c r="I154">
        <v>1</v>
      </c>
      <c r="J154" s="1">
        <v>44795.604861111111</v>
      </c>
      <c r="K154" t="s">
        <v>3593</v>
      </c>
      <c r="L154" t="s">
        <v>242</v>
      </c>
      <c r="M154" t="s">
        <v>242</v>
      </c>
      <c r="P154" t="s">
        <v>242</v>
      </c>
      <c r="Q154" t="s">
        <v>242</v>
      </c>
      <c r="T154" t="s">
        <v>3594</v>
      </c>
      <c r="U154" t="s">
        <v>3595</v>
      </c>
      <c r="V154">
        <v>761152107</v>
      </c>
      <c r="W154">
        <v>3841</v>
      </c>
      <c r="X154" t="s">
        <v>350</v>
      </c>
      <c r="Y154" t="s">
        <v>992</v>
      </c>
      <c r="Z154">
        <v>2020</v>
      </c>
      <c r="AA154">
        <v>0</v>
      </c>
      <c r="AD154">
        <v>8</v>
      </c>
      <c r="AE154" t="s">
        <v>242</v>
      </c>
      <c r="AH154" s="27">
        <v>1</v>
      </c>
      <c r="AI154">
        <v>1</v>
      </c>
      <c r="AJ154" s="27">
        <v>0</v>
      </c>
      <c r="AK154">
        <v>0</v>
      </c>
      <c r="AL154" s="27">
        <v>0</v>
      </c>
      <c r="AM154">
        <v>0</v>
      </c>
      <c r="AO154">
        <v>2</v>
      </c>
      <c r="AR154" s="27">
        <v>1</v>
      </c>
      <c r="AS154">
        <v>3</v>
      </c>
      <c r="AT154" s="21">
        <f t="shared" si="8"/>
        <v>37.5</v>
      </c>
      <c r="AU154">
        <v>2</v>
      </c>
      <c r="AX154" s="27">
        <v>1</v>
      </c>
      <c r="AY154">
        <v>2</v>
      </c>
      <c r="AZ154" s="21">
        <f t="shared" si="9"/>
        <v>25</v>
      </c>
      <c r="BA154" t="s">
        <v>242</v>
      </c>
      <c r="BD154" s="27">
        <v>1</v>
      </c>
      <c r="BG154">
        <v>2</v>
      </c>
      <c r="BJ154" s="27">
        <v>1</v>
      </c>
      <c r="BK154">
        <v>2</v>
      </c>
      <c r="BN154" s="27">
        <v>1</v>
      </c>
      <c r="BO154">
        <v>3</v>
      </c>
      <c r="BP154" s="21">
        <f t="shared" si="10"/>
        <v>37.5</v>
      </c>
      <c r="BQ154" t="s">
        <v>3547</v>
      </c>
      <c r="BR154">
        <v>3</v>
      </c>
      <c r="BU154" s="27">
        <v>0</v>
      </c>
      <c r="BV154" s="24" t="s">
        <v>242</v>
      </c>
      <c r="BW154" s="21" t="s">
        <v>242</v>
      </c>
      <c r="BX154" t="s">
        <v>242</v>
      </c>
      <c r="BY154" t="s">
        <v>242</v>
      </c>
      <c r="CB154" s="27">
        <v>0</v>
      </c>
      <c r="CD154" t="s">
        <v>242</v>
      </c>
      <c r="CE154" t="s">
        <v>242</v>
      </c>
      <c r="CG154" s="27">
        <v>0</v>
      </c>
      <c r="CI154" t="s">
        <v>242</v>
      </c>
      <c r="CL154" s="27">
        <v>0</v>
      </c>
      <c r="CM154" s="27">
        <v>0.5</v>
      </c>
      <c r="CN154" t="s">
        <v>242</v>
      </c>
      <c r="CO154">
        <v>100</v>
      </c>
      <c r="CP154" t="s">
        <v>242</v>
      </c>
      <c r="CQ154" s="2" t="s">
        <v>3596</v>
      </c>
      <c r="CS154" s="27">
        <v>1</v>
      </c>
      <c r="CT154" t="s">
        <v>3597</v>
      </c>
      <c r="CU154">
        <v>1</v>
      </c>
      <c r="CX154" s="27">
        <v>0</v>
      </c>
      <c r="CY154" t="s">
        <v>242</v>
      </c>
      <c r="CZ154" t="s">
        <v>242</v>
      </c>
      <c r="DA154" t="s">
        <v>3598</v>
      </c>
      <c r="DB154" s="27">
        <v>0</v>
      </c>
      <c r="DC154" t="s">
        <v>242</v>
      </c>
      <c r="DD154" t="s">
        <v>242</v>
      </c>
      <c r="DF154" t="s">
        <v>242</v>
      </c>
      <c r="DG154" t="s">
        <v>242</v>
      </c>
      <c r="DH154" t="s">
        <v>242</v>
      </c>
      <c r="DI154" t="s">
        <v>3598</v>
      </c>
      <c r="DJ154" s="27">
        <v>0</v>
      </c>
      <c r="DK154" t="s">
        <v>242</v>
      </c>
      <c r="DL154" t="s">
        <v>242</v>
      </c>
      <c r="DN154" t="s">
        <v>242</v>
      </c>
      <c r="DQ154" s="27">
        <v>0</v>
      </c>
      <c r="DS154" s="27">
        <v>1</v>
      </c>
      <c r="DT154" s="2" t="s">
        <v>3599</v>
      </c>
      <c r="DU154" s="27">
        <v>0</v>
      </c>
      <c r="DW154" s="27">
        <v>1</v>
      </c>
      <c r="DX154" t="s">
        <v>3600</v>
      </c>
      <c r="DY154" s="27">
        <v>0</v>
      </c>
      <c r="EA154" s="27">
        <v>1</v>
      </c>
      <c r="EB154" t="s">
        <v>3601</v>
      </c>
      <c r="EC154" s="27">
        <v>1</v>
      </c>
      <c r="ED154" t="s">
        <v>3602</v>
      </c>
      <c r="EE154" s="27">
        <v>0</v>
      </c>
      <c r="EG154" s="27">
        <v>1</v>
      </c>
      <c r="EH154" t="s">
        <v>3603</v>
      </c>
      <c r="EI154" s="27">
        <v>1</v>
      </c>
      <c r="EJ154" t="s">
        <v>3604</v>
      </c>
      <c r="EK154">
        <v>1</v>
      </c>
      <c r="EN154" s="27">
        <v>0</v>
      </c>
      <c r="EO154" t="s">
        <v>242</v>
      </c>
      <c r="EP154" t="s">
        <v>242</v>
      </c>
      <c r="ES154" t="s">
        <v>242</v>
      </c>
      <c r="ET154" t="s">
        <v>242</v>
      </c>
      <c r="EV154" s="27">
        <v>1</v>
      </c>
      <c r="EW154">
        <v>83.92</v>
      </c>
      <c r="EX154" t="s">
        <v>3418</v>
      </c>
      <c r="EY154" s="27">
        <v>0</v>
      </c>
      <c r="EZ154" t="s">
        <v>242</v>
      </c>
      <c r="FB154" s="27">
        <v>0</v>
      </c>
      <c r="FC154" t="s">
        <v>242</v>
      </c>
      <c r="FE154" s="27">
        <v>0</v>
      </c>
      <c r="FF154" t="s">
        <v>242</v>
      </c>
    </row>
    <row r="155" spans="1:163" ht="15" customHeight="1" x14ac:dyDescent="0.2">
      <c r="A155">
        <v>154</v>
      </c>
      <c r="B155">
        <v>159</v>
      </c>
      <c r="C155" s="1">
        <v>44795.604861111111</v>
      </c>
      <c r="D155" s="1">
        <v>44795.604861111111</v>
      </c>
      <c r="E155">
        <v>4</v>
      </c>
      <c r="G155" t="s">
        <v>242</v>
      </c>
      <c r="H155" t="s">
        <v>242</v>
      </c>
      <c r="I155">
        <v>1</v>
      </c>
      <c r="J155" s="1">
        <v>44795.604861111111</v>
      </c>
      <c r="K155" t="s">
        <v>3605</v>
      </c>
      <c r="L155" t="s">
        <v>242</v>
      </c>
      <c r="M155" t="s">
        <v>242</v>
      </c>
      <c r="P155" t="s">
        <v>242</v>
      </c>
      <c r="Q155" t="s">
        <v>242</v>
      </c>
      <c r="T155" t="s">
        <v>3606</v>
      </c>
      <c r="U155" t="s">
        <v>3607</v>
      </c>
      <c r="V155">
        <v>127387108</v>
      </c>
      <c r="W155">
        <v>7372</v>
      </c>
      <c r="X155" t="s">
        <v>297</v>
      </c>
      <c r="Y155" t="s">
        <v>1077</v>
      </c>
      <c r="Z155">
        <v>2020</v>
      </c>
      <c r="AA155">
        <v>0</v>
      </c>
      <c r="AD155">
        <v>10</v>
      </c>
      <c r="AE155" t="s">
        <v>242</v>
      </c>
      <c r="AH155" s="27">
        <v>1</v>
      </c>
      <c r="AI155">
        <v>7</v>
      </c>
      <c r="AJ155" s="27">
        <v>0</v>
      </c>
      <c r="AK155">
        <v>0</v>
      </c>
      <c r="AL155" s="27">
        <v>0</v>
      </c>
      <c r="AM155">
        <v>0</v>
      </c>
      <c r="AO155">
        <v>3</v>
      </c>
      <c r="AR155" s="27">
        <v>1</v>
      </c>
      <c r="AS155">
        <v>1</v>
      </c>
      <c r="AT155" s="21">
        <f t="shared" si="8"/>
        <v>10</v>
      </c>
      <c r="AU155">
        <v>3</v>
      </c>
      <c r="AX155" s="27">
        <v>1</v>
      </c>
      <c r="AY155">
        <v>2</v>
      </c>
      <c r="AZ155" s="21">
        <f t="shared" si="9"/>
        <v>20</v>
      </c>
      <c r="BA155" t="s">
        <v>242</v>
      </c>
      <c r="BD155" s="27">
        <v>1</v>
      </c>
      <c r="BG155">
        <v>2</v>
      </c>
      <c r="BJ155" s="27">
        <v>1</v>
      </c>
      <c r="BK155">
        <v>2</v>
      </c>
      <c r="BN155" s="27">
        <v>1</v>
      </c>
      <c r="BO155">
        <v>3</v>
      </c>
      <c r="BP155" s="21">
        <f t="shared" si="10"/>
        <v>30</v>
      </c>
      <c r="BR155">
        <v>1</v>
      </c>
      <c r="BU155" s="27">
        <v>1</v>
      </c>
      <c r="BV155">
        <v>4</v>
      </c>
      <c r="BW155" s="21">
        <f t="shared" si="11"/>
        <v>40</v>
      </c>
      <c r="BX155">
        <v>2</v>
      </c>
      <c r="BY155">
        <v>1</v>
      </c>
      <c r="CB155" s="27">
        <v>0</v>
      </c>
      <c r="CD155" t="s">
        <v>242</v>
      </c>
      <c r="CE155" t="s">
        <v>242</v>
      </c>
      <c r="CG155" s="27">
        <v>1</v>
      </c>
      <c r="CH155" t="s">
        <v>3608</v>
      </c>
      <c r="CI155">
        <v>1</v>
      </c>
      <c r="CL155" s="27">
        <v>0</v>
      </c>
      <c r="CM155" s="27">
        <v>0.5</v>
      </c>
      <c r="CN155" t="s">
        <v>242</v>
      </c>
      <c r="CO155">
        <v>100</v>
      </c>
      <c r="CP155" t="s">
        <v>242</v>
      </c>
      <c r="CQ155" t="s">
        <v>3609</v>
      </c>
      <c r="CS155" s="27">
        <v>1</v>
      </c>
      <c r="CT155" t="s">
        <v>3610</v>
      </c>
      <c r="CU155">
        <v>1</v>
      </c>
      <c r="CX155" s="27">
        <v>1</v>
      </c>
      <c r="CY155">
        <v>5951</v>
      </c>
      <c r="CZ155">
        <v>2</v>
      </c>
      <c r="DB155" s="27">
        <v>1</v>
      </c>
      <c r="DC155">
        <v>23293</v>
      </c>
      <c r="DD155">
        <v>2</v>
      </c>
      <c r="DE155">
        <v>28783</v>
      </c>
      <c r="DF155">
        <v>2</v>
      </c>
      <c r="DG155" t="s">
        <v>242</v>
      </c>
      <c r="DH155" t="s">
        <v>242</v>
      </c>
      <c r="DJ155" s="27">
        <v>1</v>
      </c>
      <c r="DK155">
        <v>422027</v>
      </c>
      <c r="DL155">
        <v>2</v>
      </c>
      <c r="DN155">
        <v>1</v>
      </c>
      <c r="DQ155" s="27">
        <v>1</v>
      </c>
      <c r="DR155" s="2" t="s">
        <v>3611</v>
      </c>
      <c r="DS155" s="27">
        <v>1</v>
      </c>
      <c r="DT155" t="s">
        <v>3612</v>
      </c>
      <c r="DU155" s="27">
        <v>1</v>
      </c>
      <c r="DV155" t="s">
        <v>3613</v>
      </c>
      <c r="DW155" s="27">
        <v>1</v>
      </c>
      <c r="DX155" t="s">
        <v>3614</v>
      </c>
      <c r="DY155" s="27">
        <v>1</v>
      </c>
      <c r="EA155" s="27">
        <v>1</v>
      </c>
      <c r="EB155" s="2" t="s">
        <v>3615</v>
      </c>
      <c r="EC155" s="27">
        <v>1</v>
      </c>
      <c r="ED155" s="2" t="s">
        <v>3615</v>
      </c>
      <c r="EE155" s="27">
        <v>1</v>
      </c>
      <c r="EF155" s="2" t="s">
        <v>3615</v>
      </c>
      <c r="EG155" s="27">
        <v>1</v>
      </c>
      <c r="EH155" t="s">
        <v>614</v>
      </c>
      <c r="EI155" s="27">
        <v>1</v>
      </c>
      <c r="EK155">
        <v>4</v>
      </c>
      <c r="EN155" s="27">
        <v>0</v>
      </c>
      <c r="EO155" t="s">
        <v>242</v>
      </c>
      <c r="EP155" t="s">
        <v>242</v>
      </c>
      <c r="ES155" t="s">
        <v>242</v>
      </c>
      <c r="ET155" t="s">
        <v>242</v>
      </c>
      <c r="EV155" s="27">
        <v>0</v>
      </c>
      <c r="EW155" t="s">
        <v>242</v>
      </c>
      <c r="EY155" s="27">
        <v>0</v>
      </c>
      <c r="EZ155" t="s">
        <v>242</v>
      </c>
      <c r="FB155" s="27">
        <v>0</v>
      </c>
      <c r="FC155" t="s">
        <v>242</v>
      </c>
      <c r="FE155" s="27">
        <v>0</v>
      </c>
      <c r="FF155" t="s">
        <v>242</v>
      </c>
    </row>
    <row r="156" spans="1:163" ht="15" customHeight="1" x14ac:dyDescent="0.2">
      <c r="A156">
        <v>155</v>
      </c>
      <c r="B156">
        <v>161</v>
      </c>
      <c r="C156" s="1">
        <v>44795.604861111111</v>
      </c>
      <c r="D156" s="1">
        <v>44795.604861111111</v>
      </c>
      <c r="E156">
        <v>4</v>
      </c>
      <c r="G156" t="s">
        <v>242</v>
      </c>
      <c r="H156" t="s">
        <v>242</v>
      </c>
      <c r="I156">
        <v>1</v>
      </c>
      <c r="J156" s="1">
        <v>44795.604861111111</v>
      </c>
      <c r="K156" t="s">
        <v>3619</v>
      </c>
      <c r="L156" t="s">
        <v>242</v>
      </c>
      <c r="M156" t="s">
        <v>242</v>
      </c>
      <c r="P156" t="s">
        <v>242</v>
      </c>
      <c r="Q156" t="s">
        <v>242</v>
      </c>
      <c r="T156" t="s">
        <v>3620</v>
      </c>
      <c r="U156" t="s">
        <v>3621</v>
      </c>
      <c r="V156">
        <v>615369105</v>
      </c>
      <c r="W156">
        <v>7320</v>
      </c>
      <c r="X156" t="s">
        <v>319</v>
      </c>
      <c r="Y156" t="s">
        <v>1051</v>
      </c>
      <c r="Z156">
        <v>2020</v>
      </c>
      <c r="AA156">
        <v>0.5</v>
      </c>
      <c r="AB156">
        <v>4</v>
      </c>
      <c r="AD156">
        <v>9</v>
      </c>
      <c r="AE156" t="s">
        <v>242</v>
      </c>
      <c r="AH156" s="27">
        <v>1</v>
      </c>
      <c r="AI156">
        <v>6</v>
      </c>
      <c r="AJ156" s="27">
        <v>0</v>
      </c>
      <c r="AK156">
        <v>0</v>
      </c>
      <c r="AL156" s="27">
        <v>0</v>
      </c>
      <c r="AM156">
        <v>0</v>
      </c>
      <c r="AO156">
        <v>2</v>
      </c>
      <c r="AR156" s="27">
        <v>1</v>
      </c>
      <c r="AS156">
        <v>1</v>
      </c>
      <c r="AT156" s="21">
        <f t="shared" si="8"/>
        <v>11.111111111111111</v>
      </c>
      <c r="AU156">
        <v>2</v>
      </c>
      <c r="AX156" s="27">
        <v>1</v>
      </c>
      <c r="AY156">
        <v>2</v>
      </c>
      <c r="AZ156" s="21">
        <f t="shared" si="9"/>
        <v>22.222222222222221</v>
      </c>
      <c r="BA156" t="s">
        <v>242</v>
      </c>
      <c r="BD156" s="27">
        <v>1</v>
      </c>
      <c r="BG156">
        <v>2</v>
      </c>
      <c r="BJ156" s="27">
        <v>1</v>
      </c>
      <c r="BK156">
        <v>2</v>
      </c>
      <c r="BN156" s="27">
        <v>1</v>
      </c>
      <c r="BO156">
        <v>3</v>
      </c>
      <c r="BP156" s="21">
        <f t="shared" si="10"/>
        <v>33.333333333333329</v>
      </c>
      <c r="BQ156" t="s">
        <v>3455</v>
      </c>
      <c r="BR156">
        <v>3</v>
      </c>
      <c r="BU156" s="27">
        <v>1</v>
      </c>
      <c r="BV156">
        <v>2</v>
      </c>
      <c r="BW156" s="21">
        <f t="shared" si="11"/>
        <v>22.222222222222221</v>
      </c>
      <c r="BX156">
        <v>1</v>
      </c>
      <c r="BY156">
        <v>1</v>
      </c>
      <c r="CB156" s="27">
        <v>0</v>
      </c>
      <c r="CD156" t="s">
        <v>242</v>
      </c>
      <c r="CE156" t="s">
        <v>242</v>
      </c>
      <c r="CG156" s="27">
        <v>1</v>
      </c>
      <c r="CH156" t="s">
        <v>3622</v>
      </c>
      <c r="CI156">
        <v>1</v>
      </c>
      <c r="CL156" s="27">
        <v>1</v>
      </c>
      <c r="CM156" s="27">
        <v>0</v>
      </c>
      <c r="CN156" t="s">
        <v>242</v>
      </c>
      <c r="CO156" t="s">
        <v>242</v>
      </c>
      <c r="CP156" t="s">
        <v>242</v>
      </c>
      <c r="CS156" s="27">
        <v>1</v>
      </c>
      <c r="CT156" t="s">
        <v>3623</v>
      </c>
      <c r="CU156">
        <v>1</v>
      </c>
      <c r="CX156" s="27">
        <v>1</v>
      </c>
      <c r="CY156">
        <v>684</v>
      </c>
      <c r="CZ156">
        <v>2</v>
      </c>
      <c r="DB156" s="27">
        <v>1</v>
      </c>
      <c r="DC156">
        <v>983</v>
      </c>
      <c r="DD156">
        <v>2</v>
      </c>
      <c r="DE156">
        <v>7142</v>
      </c>
      <c r="DF156">
        <v>2</v>
      </c>
      <c r="DG156" t="s">
        <v>242</v>
      </c>
      <c r="DH156" t="s">
        <v>242</v>
      </c>
      <c r="DJ156" s="27">
        <v>1</v>
      </c>
      <c r="DK156">
        <v>115942</v>
      </c>
      <c r="DL156">
        <v>2</v>
      </c>
      <c r="DN156">
        <v>1</v>
      </c>
      <c r="DQ156" s="27">
        <v>1</v>
      </c>
      <c r="DR156" t="s">
        <v>3624</v>
      </c>
      <c r="DS156" s="27">
        <v>1</v>
      </c>
      <c r="DT156" t="s">
        <v>3625</v>
      </c>
      <c r="DU156" s="27">
        <v>1</v>
      </c>
      <c r="DV156" t="s">
        <v>3626</v>
      </c>
      <c r="DW156" s="27">
        <v>1</v>
      </c>
      <c r="DX156" s="2" t="s">
        <v>3627</v>
      </c>
      <c r="DY156" s="27">
        <v>1</v>
      </c>
      <c r="DZ156" t="s">
        <v>3628</v>
      </c>
      <c r="EA156" s="27">
        <v>1</v>
      </c>
      <c r="EB156" s="2" t="s">
        <v>3629</v>
      </c>
      <c r="EC156" s="27">
        <v>1</v>
      </c>
      <c r="ED156" t="s">
        <v>3630</v>
      </c>
      <c r="EE156" s="27">
        <v>1</v>
      </c>
      <c r="EF156" t="s">
        <v>3631</v>
      </c>
      <c r="EG156" s="27">
        <v>1</v>
      </c>
      <c r="EH156" t="s">
        <v>3632</v>
      </c>
      <c r="EI156" s="27">
        <v>1</v>
      </c>
      <c r="EJ156" t="s">
        <v>3633</v>
      </c>
      <c r="EK156">
        <v>1</v>
      </c>
      <c r="EN156" s="27">
        <v>0</v>
      </c>
      <c r="EO156" t="s">
        <v>242</v>
      </c>
      <c r="EP156" t="s">
        <v>242</v>
      </c>
      <c r="ES156" t="s">
        <v>242</v>
      </c>
      <c r="ET156" t="s">
        <v>242</v>
      </c>
      <c r="EV156" s="27">
        <v>0</v>
      </c>
      <c r="EW156" t="s">
        <v>242</v>
      </c>
      <c r="EY156" s="27">
        <v>0</v>
      </c>
      <c r="EZ156" t="s">
        <v>242</v>
      </c>
      <c r="FB156" s="27">
        <v>0</v>
      </c>
      <c r="FC156" t="s">
        <v>242</v>
      </c>
      <c r="FE156" s="27">
        <v>0</v>
      </c>
      <c r="FF156" t="s">
        <v>242</v>
      </c>
    </row>
    <row r="157" spans="1:163" ht="15" customHeight="1" x14ac:dyDescent="0.2">
      <c r="A157">
        <v>156</v>
      </c>
      <c r="B157">
        <v>162</v>
      </c>
      <c r="C157" s="1">
        <v>44795.604861111111</v>
      </c>
      <c r="D157" s="1">
        <v>44795.604861111111</v>
      </c>
      <c r="E157">
        <v>4</v>
      </c>
      <c r="G157" t="s">
        <v>242</v>
      </c>
      <c r="H157" t="s">
        <v>242</v>
      </c>
      <c r="I157">
        <v>1</v>
      </c>
      <c r="J157" s="1">
        <v>44795.604861111111</v>
      </c>
      <c r="K157" t="s">
        <v>3638</v>
      </c>
      <c r="L157" t="s">
        <v>242</v>
      </c>
      <c r="M157" t="s">
        <v>242</v>
      </c>
      <c r="P157" t="s">
        <v>242</v>
      </c>
      <c r="Q157" t="s">
        <v>242</v>
      </c>
      <c r="T157" t="s">
        <v>3639</v>
      </c>
      <c r="U157" t="s">
        <v>3640</v>
      </c>
      <c r="V157">
        <v>620076307</v>
      </c>
      <c r="W157">
        <v>3663</v>
      </c>
      <c r="X157" t="s">
        <v>297</v>
      </c>
      <c r="Y157" t="s">
        <v>621</v>
      </c>
      <c r="Z157">
        <v>2020</v>
      </c>
      <c r="AA157">
        <v>0.5</v>
      </c>
      <c r="AB157">
        <v>4</v>
      </c>
      <c r="AD157">
        <v>7</v>
      </c>
      <c r="AE157" t="s">
        <v>242</v>
      </c>
      <c r="AH157" s="27">
        <v>1</v>
      </c>
      <c r="AI157">
        <v>4</v>
      </c>
      <c r="AJ157" s="27">
        <v>0</v>
      </c>
      <c r="AK157">
        <v>0</v>
      </c>
      <c r="AL157" s="27">
        <v>0</v>
      </c>
      <c r="AM157">
        <v>0</v>
      </c>
      <c r="AO157">
        <v>3</v>
      </c>
      <c r="AR157" s="27">
        <v>1</v>
      </c>
      <c r="AS157">
        <v>1</v>
      </c>
      <c r="AT157" s="21">
        <f t="shared" si="8"/>
        <v>14.285714285714285</v>
      </c>
      <c r="AU157">
        <v>3</v>
      </c>
      <c r="AX157" s="27">
        <v>1</v>
      </c>
      <c r="AY157">
        <v>3</v>
      </c>
      <c r="AZ157" s="21">
        <f t="shared" si="9"/>
        <v>42.857142857142854</v>
      </c>
      <c r="BA157" t="s">
        <v>242</v>
      </c>
      <c r="BD157" s="27">
        <v>1</v>
      </c>
      <c r="BG157">
        <v>3</v>
      </c>
      <c r="BJ157" s="27">
        <v>1</v>
      </c>
      <c r="BK157">
        <v>2</v>
      </c>
      <c r="BN157" s="27">
        <v>1</v>
      </c>
      <c r="BO157">
        <v>0</v>
      </c>
      <c r="BP157" s="21">
        <f t="shared" si="10"/>
        <v>0</v>
      </c>
      <c r="BR157">
        <v>3</v>
      </c>
      <c r="BU157" s="27">
        <v>1</v>
      </c>
      <c r="BV157">
        <v>2</v>
      </c>
      <c r="BW157" s="21">
        <f t="shared" si="11"/>
        <v>28.571428571428569</v>
      </c>
      <c r="BX157">
        <v>2</v>
      </c>
      <c r="BY157">
        <v>3</v>
      </c>
      <c r="CB157" s="27">
        <v>0</v>
      </c>
      <c r="CD157" t="s">
        <v>242</v>
      </c>
      <c r="CE157" t="s">
        <v>242</v>
      </c>
      <c r="CG157" s="27">
        <v>1</v>
      </c>
      <c r="CH157" t="s">
        <v>3641</v>
      </c>
      <c r="CI157">
        <v>1</v>
      </c>
      <c r="CL157" s="27">
        <v>1</v>
      </c>
      <c r="CM157" s="27">
        <v>0.5</v>
      </c>
      <c r="CN157">
        <v>100</v>
      </c>
      <c r="CO157">
        <v>4.17</v>
      </c>
      <c r="CP157" t="s">
        <v>242</v>
      </c>
      <c r="CS157" s="27">
        <v>1</v>
      </c>
      <c r="CT157" t="s">
        <v>3642</v>
      </c>
      <c r="CU157">
        <v>1</v>
      </c>
      <c r="CX157" s="27">
        <v>1</v>
      </c>
      <c r="CY157">
        <v>60012</v>
      </c>
      <c r="CZ157">
        <v>2</v>
      </c>
      <c r="DB157" s="27">
        <v>1</v>
      </c>
      <c r="DC157">
        <v>64865</v>
      </c>
      <c r="DD157">
        <v>2</v>
      </c>
      <c r="DF157" t="s">
        <v>242</v>
      </c>
      <c r="DG157" t="s">
        <v>242</v>
      </c>
      <c r="DH157" t="s">
        <v>242</v>
      </c>
      <c r="DJ157" s="27">
        <v>1</v>
      </c>
      <c r="DK157">
        <v>1898000</v>
      </c>
      <c r="DL157">
        <v>2</v>
      </c>
      <c r="DN157">
        <v>1</v>
      </c>
      <c r="DQ157" s="27">
        <v>0</v>
      </c>
      <c r="DS157" s="27">
        <v>0</v>
      </c>
      <c r="DU157" s="27">
        <v>0</v>
      </c>
      <c r="DW157" s="27">
        <v>1</v>
      </c>
      <c r="DX157" s="2" t="s">
        <v>3643</v>
      </c>
      <c r="DY157" s="27">
        <v>0</v>
      </c>
      <c r="EA157" s="27">
        <v>0</v>
      </c>
      <c r="EC157" s="27">
        <v>1</v>
      </c>
      <c r="ED157" s="2" t="s">
        <v>3644</v>
      </c>
      <c r="EE157" s="27">
        <v>0</v>
      </c>
      <c r="EG157" s="27">
        <v>1</v>
      </c>
      <c r="EH157" t="s">
        <v>3645</v>
      </c>
      <c r="EI157" s="27">
        <v>1</v>
      </c>
      <c r="EJ157" s="2" t="s">
        <v>3646</v>
      </c>
      <c r="EK157">
        <v>1</v>
      </c>
      <c r="EN157" s="27">
        <v>0</v>
      </c>
      <c r="EO157" t="s">
        <v>242</v>
      </c>
      <c r="EP157" t="s">
        <v>242</v>
      </c>
      <c r="ER157" t="s">
        <v>3647</v>
      </c>
      <c r="ES157" t="s">
        <v>242</v>
      </c>
      <c r="ET157" t="s">
        <v>242</v>
      </c>
      <c r="EV157" s="27">
        <v>0</v>
      </c>
      <c r="EW157" t="s">
        <v>242</v>
      </c>
      <c r="EY157" s="27">
        <v>0</v>
      </c>
      <c r="EZ157" t="s">
        <v>242</v>
      </c>
      <c r="FB157" s="27">
        <v>1</v>
      </c>
      <c r="FC157">
        <v>335</v>
      </c>
      <c r="FE157" s="27">
        <v>0</v>
      </c>
      <c r="FF157" t="s">
        <v>242</v>
      </c>
    </row>
    <row r="158" spans="1:163" ht="15" hidden="1" customHeight="1" x14ac:dyDescent="0.2">
      <c r="A158">
        <v>157</v>
      </c>
      <c r="B158">
        <v>164</v>
      </c>
      <c r="C158" s="1">
        <v>44795.604861111111</v>
      </c>
      <c r="D158" s="1">
        <v>44795.604861111111</v>
      </c>
      <c r="E158">
        <v>4</v>
      </c>
      <c r="G158" t="s">
        <v>242</v>
      </c>
      <c r="H158" t="s">
        <v>242</v>
      </c>
      <c r="I158">
        <v>1</v>
      </c>
      <c r="J158" s="1">
        <v>44795.604861111111</v>
      </c>
      <c r="K158" t="s">
        <v>3651</v>
      </c>
      <c r="L158" t="s">
        <v>242</v>
      </c>
      <c r="M158" t="s">
        <v>242</v>
      </c>
      <c r="P158" t="s">
        <v>242</v>
      </c>
      <c r="Q158" t="s">
        <v>242</v>
      </c>
      <c r="T158" t="s">
        <v>3652</v>
      </c>
      <c r="U158" t="s">
        <v>3653</v>
      </c>
      <c r="V158">
        <v>670346105</v>
      </c>
      <c r="W158">
        <v>3312</v>
      </c>
      <c r="X158" t="s">
        <v>418</v>
      </c>
      <c r="Y158" t="s">
        <v>3654</v>
      </c>
      <c r="Z158">
        <v>2020</v>
      </c>
      <c r="AA158">
        <v>0</v>
      </c>
      <c r="AD158">
        <v>7</v>
      </c>
      <c r="AE158" t="s">
        <v>242</v>
      </c>
      <c r="AH158" s="27">
        <v>0</v>
      </c>
      <c r="AI158">
        <v>0</v>
      </c>
      <c r="AJ158" s="27">
        <v>0</v>
      </c>
      <c r="AK158">
        <v>0</v>
      </c>
      <c r="AL158" s="27">
        <v>0</v>
      </c>
      <c r="AM158">
        <v>0</v>
      </c>
      <c r="AO158" t="s">
        <v>242</v>
      </c>
      <c r="AR158" s="27">
        <v>1</v>
      </c>
      <c r="AS158">
        <v>1</v>
      </c>
      <c r="AT158" s="21">
        <f t="shared" si="8"/>
        <v>14.285714285714285</v>
      </c>
      <c r="AU158">
        <v>2</v>
      </c>
      <c r="AX158" s="27">
        <v>0</v>
      </c>
      <c r="AY158">
        <v>0</v>
      </c>
      <c r="AZ158" s="21">
        <f t="shared" si="9"/>
        <v>0</v>
      </c>
      <c r="BA158" t="s">
        <v>242</v>
      </c>
      <c r="BD158" s="27">
        <v>0</v>
      </c>
      <c r="BG158" t="s">
        <v>242</v>
      </c>
      <c r="BJ158" s="27">
        <v>0</v>
      </c>
      <c r="BK158" t="s">
        <v>242</v>
      </c>
      <c r="BN158" s="27">
        <v>1</v>
      </c>
      <c r="BO158">
        <v>2</v>
      </c>
      <c r="BP158" s="21">
        <f t="shared" si="10"/>
        <v>28.571428571428569</v>
      </c>
      <c r="BQ158" t="s">
        <v>3655</v>
      </c>
      <c r="BR158">
        <v>1</v>
      </c>
      <c r="BU158" s="27">
        <v>0</v>
      </c>
      <c r="BV158" s="24" t="s">
        <v>242</v>
      </c>
      <c r="BW158" s="21" t="s">
        <v>242</v>
      </c>
      <c r="BX158" t="s">
        <v>242</v>
      </c>
      <c r="BY158" t="s">
        <v>242</v>
      </c>
      <c r="CB158" s="27">
        <v>0</v>
      </c>
      <c r="CD158" t="s">
        <v>242</v>
      </c>
      <c r="CE158" t="s">
        <v>242</v>
      </c>
      <c r="CG158" s="27">
        <v>0</v>
      </c>
      <c r="CI158" t="s">
        <v>242</v>
      </c>
      <c r="CL158" s="27">
        <v>0</v>
      </c>
      <c r="CM158" s="27">
        <v>0</v>
      </c>
      <c r="CN158" t="s">
        <v>242</v>
      </c>
      <c r="CO158" t="s">
        <v>242</v>
      </c>
      <c r="CP158" t="s">
        <v>242</v>
      </c>
      <c r="CS158" s="27">
        <v>0</v>
      </c>
      <c r="CU158" t="s">
        <v>242</v>
      </c>
      <c r="CX158" s="27">
        <v>0</v>
      </c>
      <c r="CY158" t="s">
        <v>242</v>
      </c>
      <c r="CZ158" t="s">
        <v>242</v>
      </c>
      <c r="DA158" t="s">
        <v>3656</v>
      </c>
      <c r="DB158" s="27">
        <v>0</v>
      </c>
      <c r="DC158" t="s">
        <v>242</v>
      </c>
      <c r="DD158" t="s">
        <v>242</v>
      </c>
      <c r="DF158" t="s">
        <v>242</v>
      </c>
      <c r="DG158" t="s">
        <v>242</v>
      </c>
      <c r="DH158" t="s">
        <v>242</v>
      </c>
      <c r="DJ158" s="27">
        <v>0</v>
      </c>
      <c r="DK158" t="s">
        <v>242</v>
      </c>
      <c r="DL158" t="s">
        <v>242</v>
      </c>
      <c r="DN158" t="s">
        <v>242</v>
      </c>
      <c r="DQ158" s="27">
        <v>0</v>
      </c>
      <c r="DS158" s="27">
        <v>0</v>
      </c>
      <c r="DU158" s="27">
        <v>0</v>
      </c>
      <c r="DW158" s="27">
        <v>0.5</v>
      </c>
      <c r="DX158" s="2" t="s">
        <v>3657</v>
      </c>
      <c r="DY158" s="27">
        <v>0.5</v>
      </c>
      <c r="DZ158" s="2" t="s">
        <v>3658</v>
      </c>
      <c r="EA158" s="27">
        <v>0</v>
      </c>
      <c r="EC158" s="27">
        <v>0</v>
      </c>
      <c r="EE158" s="27">
        <v>0</v>
      </c>
      <c r="EG158" s="27">
        <v>1</v>
      </c>
      <c r="EH158" t="s">
        <v>3659</v>
      </c>
      <c r="EI158" s="27">
        <v>0</v>
      </c>
      <c r="EK158">
        <v>1</v>
      </c>
      <c r="EN158" s="27">
        <v>0.5</v>
      </c>
      <c r="EO158" t="s">
        <v>242</v>
      </c>
      <c r="EP158" t="s">
        <v>242</v>
      </c>
      <c r="EQ158" t="s">
        <v>3660</v>
      </c>
      <c r="ES158">
        <v>1</v>
      </c>
      <c r="ET158" t="s">
        <v>242</v>
      </c>
      <c r="EV158" s="27">
        <v>0</v>
      </c>
      <c r="EW158" t="s">
        <v>242</v>
      </c>
      <c r="EY158" s="27">
        <v>1</v>
      </c>
      <c r="EZ158" t="s">
        <v>242</v>
      </c>
      <c r="FA158" t="s">
        <v>3661</v>
      </c>
      <c r="FB158" s="27">
        <v>0</v>
      </c>
      <c r="FC158" t="s">
        <v>242</v>
      </c>
      <c r="FE158" s="27">
        <v>1</v>
      </c>
      <c r="FF158" t="s">
        <v>242</v>
      </c>
      <c r="FG158" t="s">
        <v>3661</v>
      </c>
    </row>
    <row r="159" spans="1:163" ht="15" hidden="1" customHeight="1" x14ac:dyDescent="0.2">
      <c r="A159">
        <v>158</v>
      </c>
      <c r="B159">
        <v>165</v>
      </c>
      <c r="C159" s="1">
        <v>44795.604861111111</v>
      </c>
      <c r="D159" s="1">
        <v>44795.604861111111</v>
      </c>
      <c r="E159">
        <v>4</v>
      </c>
      <c r="G159" t="s">
        <v>242</v>
      </c>
      <c r="H159" t="s">
        <v>242</v>
      </c>
      <c r="I159">
        <v>1</v>
      </c>
      <c r="J159" s="1">
        <v>44795.604861111111</v>
      </c>
      <c r="K159" t="s">
        <v>3664</v>
      </c>
      <c r="L159" t="s">
        <v>242</v>
      </c>
      <c r="M159" t="s">
        <v>242</v>
      </c>
      <c r="P159" t="s">
        <v>242</v>
      </c>
      <c r="Q159" t="s">
        <v>242</v>
      </c>
      <c r="T159" t="s">
        <v>3665</v>
      </c>
      <c r="U159" t="s">
        <v>3666</v>
      </c>
      <c r="V159">
        <v>776696106</v>
      </c>
      <c r="W159">
        <v>3823</v>
      </c>
      <c r="X159" t="s">
        <v>476</v>
      </c>
      <c r="Y159" t="s">
        <v>3667</v>
      </c>
      <c r="Z159">
        <v>2020</v>
      </c>
      <c r="AA159">
        <v>0</v>
      </c>
      <c r="AD159">
        <v>10</v>
      </c>
      <c r="AE159" t="s">
        <v>242</v>
      </c>
      <c r="AH159" s="27">
        <v>1</v>
      </c>
      <c r="AI159">
        <v>5</v>
      </c>
      <c r="AJ159" s="27">
        <v>0</v>
      </c>
      <c r="AK159">
        <v>0</v>
      </c>
      <c r="AL159" s="27">
        <v>0</v>
      </c>
      <c r="AM159">
        <v>0</v>
      </c>
      <c r="AO159">
        <v>3</v>
      </c>
      <c r="AR159" s="27">
        <v>1</v>
      </c>
      <c r="AS159">
        <v>1</v>
      </c>
      <c r="AT159" s="21">
        <f t="shared" si="8"/>
        <v>10</v>
      </c>
      <c r="AU159">
        <v>2</v>
      </c>
      <c r="AX159" s="27">
        <v>1</v>
      </c>
      <c r="AY159">
        <v>3</v>
      </c>
      <c r="AZ159" s="21">
        <f t="shared" si="9"/>
        <v>30</v>
      </c>
      <c r="BA159" t="s">
        <v>242</v>
      </c>
      <c r="BD159" s="27">
        <v>1</v>
      </c>
      <c r="BG159">
        <v>2</v>
      </c>
      <c r="BJ159" s="27">
        <v>1</v>
      </c>
      <c r="BK159">
        <v>2</v>
      </c>
      <c r="BN159" s="27">
        <v>1</v>
      </c>
      <c r="BO159">
        <v>3</v>
      </c>
      <c r="BP159" s="21">
        <f t="shared" si="10"/>
        <v>30</v>
      </c>
      <c r="BQ159" t="s">
        <v>3547</v>
      </c>
      <c r="BR159">
        <v>3</v>
      </c>
      <c r="BU159" s="27">
        <v>0</v>
      </c>
      <c r="BV159" s="24" t="s">
        <v>242</v>
      </c>
      <c r="BW159" s="21" t="s">
        <v>242</v>
      </c>
      <c r="BX159" t="s">
        <v>242</v>
      </c>
      <c r="BY159" t="s">
        <v>242</v>
      </c>
      <c r="CB159" s="27">
        <v>0</v>
      </c>
      <c r="CD159" t="s">
        <v>242</v>
      </c>
      <c r="CE159" t="s">
        <v>242</v>
      </c>
      <c r="CG159" s="27">
        <v>0</v>
      </c>
      <c r="CI159" t="s">
        <v>242</v>
      </c>
      <c r="CL159" s="27">
        <v>0</v>
      </c>
      <c r="CM159" s="27">
        <v>0</v>
      </c>
      <c r="CN159" t="s">
        <v>242</v>
      </c>
      <c r="CO159" t="s">
        <v>242</v>
      </c>
      <c r="CP159" t="s">
        <v>242</v>
      </c>
      <c r="CS159" s="27">
        <v>0</v>
      </c>
      <c r="CU159" t="s">
        <v>242</v>
      </c>
      <c r="CX159" s="27">
        <v>0</v>
      </c>
      <c r="CY159" t="s">
        <v>242</v>
      </c>
      <c r="CZ159" t="s">
        <v>242</v>
      </c>
      <c r="DB159" s="27">
        <v>0</v>
      </c>
      <c r="DC159" t="s">
        <v>242</v>
      </c>
      <c r="DD159" t="s">
        <v>242</v>
      </c>
      <c r="DF159" t="s">
        <v>242</v>
      </c>
      <c r="DG159" t="s">
        <v>242</v>
      </c>
      <c r="DH159" t="s">
        <v>242</v>
      </c>
      <c r="DJ159" s="27">
        <v>0</v>
      </c>
      <c r="DK159" t="s">
        <v>242</v>
      </c>
      <c r="DL159" t="s">
        <v>242</v>
      </c>
      <c r="DN159" t="s">
        <v>242</v>
      </c>
      <c r="DQ159" s="27">
        <v>0</v>
      </c>
      <c r="DS159" s="27">
        <v>0</v>
      </c>
      <c r="DU159" s="27">
        <v>0</v>
      </c>
      <c r="DW159" s="27">
        <v>0</v>
      </c>
      <c r="DY159" s="27">
        <v>0</v>
      </c>
      <c r="EA159" s="27">
        <v>0</v>
      </c>
      <c r="EC159" s="27">
        <v>0</v>
      </c>
      <c r="EE159" s="27">
        <v>0</v>
      </c>
      <c r="EG159" s="27">
        <v>0</v>
      </c>
      <c r="EI159" s="27">
        <v>0</v>
      </c>
      <c r="EK159" t="s">
        <v>242</v>
      </c>
      <c r="EN159" s="27">
        <v>0</v>
      </c>
      <c r="EO159" t="s">
        <v>242</v>
      </c>
      <c r="EP159" t="s">
        <v>242</v>
      </c>
      <c r="ES159" t="s">
        <v>242</v>
      </c>
      <c r="ET159" t="s">
        <v>242</v>
      </c>
      <c r="EV159" s="27">
        <v>0</v>
      </c>
      <c r="EW159" t="s">
        <v>242</v>
      </c>
      <c r="EY159" s="27">
        <v>0</v>
      </c>
      <c r="EZ159" t="s">
        <v>242</v>
      </c>
      <c r="FB159" s="27">
        <v>0</v>
      </c>
      <c r="FC159" t="s">
        <v>242</v>
      </c>
      <c r="FE159" s="27">
        <v>0</v>
      </c>
      <c r="FF159" t="s">
        <v>242</v>
      </c>
    </row>
    <row r="160" spans="1:163" ht="15" hidden="1" customHeight="1" x14ac:dyDescent="0.2">
      <c r="A160" s="10">
        <v>159</v>
      </c>
      <c r="B160">
        <v>166</v>
      </c>
      <c r="C160" s="1">
        <v>44795.604861111111</v>
      </c>
      <c r="D160" s="1">
        <v>44795.604861111111</v>
      </c>
      <c r="E160">
        <v>4</v>
      </c>
      <c r="G160" t="s">
        <v>242</v>
      </c>
      <c r="H160" t="s">
        <v>242</v>
      </c>
      <c r="I160">
        <v>1</v>
      </c>
      <c r="J160" s="1">
        <v>44795.604861111111</v>
      </c>
      <c r="K160" t="s">
        <v>3669</v>
      </c>
      <c r="L160" t="s">
        <v>242</v>
      </c>
      <c r="M160" t="s">
        <v>242</v>
      </c>
      <c r="P160" t="s">
        <v>242</v>
      </c>
      <c r="Q160" t="s">
        <v>242</v>
      </c>
      <c r="T160" s="10" t="s">
        <v>3670</v>
      </c>
      <c r="U160" t="s">
        <v>3671</v>
      </c>
      <c r="V160">
        <v>372460105</v>
      </c>
      <c r="W160">
        <v>5013</v>
      </c>
      <c r="X160" s="10" t="s">
        <v>271</v>
      </c>
      <c r="Y160" s="10" t="s">
        <v>2932</v>
      </c>
      <c r="Z160" s="10">
        <v>2020</v>
      </c>
      <c r="AA160" s="10">
        <v>0</v>
      </c>
      <c r="AD160" s="10">
        <v>12</v>
      </c>
      <c r="AE160" t="s">
        <v>242</v>
      </c>
      <c r="AH160" s="22">
        <v>1</v>
      </c>
      <c r="AI160" s="10">
        <v>6</v>
      </c>
      <c r="AJ160" s="22">
        <v>0</v>
      </c>
      <c r="AK160" s="10">
        <v>0</v>
      </c>
      <c r="AL160" s="22">
        <v>0</v>
      </c>
      <c r="AM160" s="10">
        <v>0</v>
      </c>
      <c r="AN160" t="s">
        <v>3672</v>
      </c>
      <c r="AO160">
        <v>2</v>
      </c>
      <c r="AR160" s="22">
        <v>1</v>
      </c>
      <c r="AS160" s="10">
        <v>1</v>
      </c>
      <c r="AT160" s="21">
        <f t="shared" si="8"/>
        <v>8.3333333333333321</v>
      </c>
      <c r="AU160">
        <v>2</v>
      </c>
      <c r="AX160" s="22">
        <v>1</v>
      </c>
      <c r="AY160" s="10">
        <v>2</v>
      </c>
      <c r="AZ160" s="21">
        <f t="shared" si="9"/>
        <v>16.666666666666664</v>
      </c>
      <c r="BA160" t="s">
        <v>242</v>
      </c>
      <c r="BD160" s="22">
        <v>1</v>
      </c>
      <c r="BE160" s="10"/>
      <c r="BF160" s="10"/>
      <c r="BG160">
        <v>2</v>
      </c>
      <c r="BJ160" s="22">
        <v>1</v>
      </c>
      <c r="BK160">
        <v>2</v>
      </c>
      <c r="BN160" s="22">
        <v>1</v>
      </c>
      <c r="BO160" s="10">
        <v>3</v>
      </c>
      <c r="BP160" s="21">
        <f t="shared" si="10"/>
        <v>25</v>
      </c>
      <c r="BQ160" s="10"/>
      <c r="BR160" s="10">
        <v>1</v>
      </c>
      <c r="BS160" s="10"/>
      <c r="BT160" s="10"/>
      <c r="BU160" s="22">
        <v>1</v>
      </c>
      <c r="BV160" s="10">
        <v>1</v>
      </c>
      <c r="BW160" s="21">
        <f t="shared" si="11"/>
        <v>8.3333333333333321</v>
      </c>
      <c r="BX160" s="10">
        <v>1</v>
      </c>
      <c r="BY160" s="10">
        <v>1</v>
      </c>
      <c r="BZ160" s="10"/>
      <c r="CA160" s="10"/>
      <c r="CB160" s="22">
        <v>0</v>
      </c>
      <c r="CC160" s="10"/>
      <c r="CD160" s="10" t="s">
        <v>242</v>
      </c>
      <c r="CE160" s="10" t="s">
        <v>242</v>
      </c>
      <c r="CF160" s="10"/>
      <c r="CG160" s="22">
        <v>0</v>
      </c>
      <c r="CH160" s="10"/>
      <c r="CI160" s="10" t="s">
        <v>242</v>
      </c>
      <c r="CJ160" s="10"/>
      <c r="CK160" s="10"/>
      <c r="CL160" s="22">
        <v>0</v>
      </c>
      <c r="CM160" s="22">
        <v>0</v>
      </c>
      <c r="CN160" s="10" t="s">
        <v>242</v>
      </c>
      <c r="CO160" s="10" t="s">
        <v>242</v>
      </c>
      <c r="CP160" s="10" t="s">
        <v>242</v>
      </c>
      <c r="CQ160" s="10"/>
      <c r="CR160" s="10"/>
      <c r="CS160" s="22">
        <v>0.5</v>
      </c>
      <c r="CT160" s="10" t="s">
        <v>3673</v>
      </c>
      <c r="CU160" s="10">
        <v>1</v>
      </c>
      <c r="CV160" s="10"/>
      <c r="CW160" s="10"/>
      <c r="CX160" s="22">
        <v>0.5</v>
      </c>
      <c r="CY160" s="10" t="s">
        <v>242</v>
      </c>
      <c r="CZ160" s="10" t="s">
        <v>242</v>
      </c>
      <c r="DA160" s="10" t="s">
        <v>3674</v>
      </c>
      <c r="DB160" s="22">
        <v>1</v>
      </c>
      <c r="DC160" s="10" t="s">
        <v>242</v>
      </c>
      <c r="DD160" s="10" t="s">
        <v>242</v>
      </c>
      <c r="DE160" s="10"/>
      <c r="DF160" s="10" t="s">
        <v>242</v>
      </c>
      <c r="DG160" s="10" t="s">
        <v>242</v>
      </c>
      <c r="DH160" s="10" t="s">
        <v>242</v>
      </c>
      <c r="DI160" s="10" t="s">
        <v>3674</v>
      </c>
      <c r="DJ160" s="22">
        <v>0.5</v>
      </c>
      <c r="DK160" s="10" t="s">
        <v>242</v>
      </c>
      <c r="DL160" s="10" t="s">
        <v>242</v>
      </c>
      <c r="DM160" s="10" t="s">
        <v>3674</v>
      </c>
      <c r="DN160" s="10">
        <v>1</v>
      </c>
      <c r="DO160" s="10"/>
      <c r="DP160" s="10"/>
      <c r="DQ160" s="27">
        <v>0</v>
      </c>
      <c r="DS160" s="27">
        <v>0</v>
      </c>
      <c r="DU160" s="27">
        <v>0</v>
      </c>
      <c r="DW160" s="27">
        <v>0</v>
      </c>
      <c r="DY160" s="27">
        <v>0</v>
      </c>
      <c r="EA160" s="27">
        <v>0</v>
      </c>
      <c r="EC160" s="27">
        <v>0</v>
      </c>
      <c r="EE160" s="27">
        <v>0</v>
      </c>
      <c r="EG160" s="27">
        <v>0</v>
      </c>
      <c r="EI160" s="27">
        <v>0</v>
      </c>
      <c r="EK160">
        <v>1</v>
      </c>
      <c r="EN160" s="22">
        <v>0</v>
      </c>
      <c r="EO160" s="10" t="s">
        <v>242</v>
      </c>
      <c r="EP160" s="10" t="s">
        <v>242</v>
      </c>
      <c r="EQ160" s="10"/>
      <c r="ER160" s="10"/>
      <c r="ES160" s="10" t="s">
        <v>242</v>
      </c>
      <c r="ET160" s="10" t="s">
        <v>242</v>
      </c>
      <c r="EU160" s="10"/>
      <c r="EV160" s="22">
        <v>0</v>
      </c>
      <c r="EW160" s="10" t="s">
        <v>242</v>
      </c>
      <c r="EX160" s="10"/>
      <c r="EY160" s="22">
        <v>0</v>
      </c>
      <c r="EZ160" s="10" t="s">
        <v>242</v>
      </c>
      <c r="FA160" s="10"/>
      <c r="FB160" s="22">
        <v>1</v>
      </c>
      <c r="FC160" s="10">
        <v>511.89</v>
      </c>
      <c r="FD160" s="10"/>
      <c r="FE160" s="22">
        <v>0</v>
      </c>
      <c r="FF160" s="10" t="s">
        <v>242</v>
      </c>
      <c r="FG160" s="10"/>
    </row>
    <row r="161" spans="1:163" ht="15" hidden="1" customHeight="1" x14ac:dyDescent="0.2">
      <c r="A161">
        <v>160</v>
      </c>
      <c r="B161">
        <v>169</v>
      </c>
      <c r="C161" s="1">
        <v>44795.604861111111</v>
      </c>
      <c r="D161" s="1">
        <v>44795.604861111111</v>
      </c>
      <c r="E161">
        <v>4</v>
      </c>
      <c r="G161" t="s">
        <v>242</v>
      </c>
      <c r="H161" t="s">
        <v>242</v>
      </c>
      <c r="I161">
        <v>1</v>
      </c>
      <c r="J161" s="1">
        <v>44795.604861111111</v>
      </c>
      <c r="K161" t="s">
        <v>3678</v>
      </c>
      <c r="L161" t="s">
        <v>242</v>
      </c>
      <c r="M161" t="s">
        <v>242</v>
      </c>
      <c r="P161" t="s">
        <v>242</v>
      </c>
      <c r="Q161" t="s">
        <v>242</v>
      </c>
      <c r="T161" t="s">
        <v>3679</v>
      </c>
      <c r="U161" t="s">
        <v>3680</v>
      </c>
      <c r="V161" t="s">
        <v>3681</v>
      </c>
      <c r="W161">
        <v>2835</v>
      </c>
      <c r="X161" t="s">
        <v>350</v>
      </c>
      <c r="Y161" t="s">
        <v>992</v>
      </c>
      <c r="Z161">
        <v>2020</v>
      </c>
      <c r="AA161">
        <v>0</v>
      </c>
      <c r="AD161">
        <v>8</v>
      </c>
      <c r="AE161" t="s">
        <v>242</v>
      </c>
      <c r="AH161" s="27">
        <v>1</v>
      </c>
      <c r="AI161">
        <v>5</v>
      </c>
      <c r="AJ161" s="27">
        <v>0</v>
      </c>
      <c r="AK161">
        <v>0</v>
      </c>
      <c r="AL161" s="27">
        <v>0</v>
      </c>
      <c r="AM161">
        <v>0</v>
      </c>
      <c r="AO161">
        <v>3</v>
      </c>
      <c r="AR161" s="27">
        <v>1</v>
      </c>
      <c r="AS161">
        <v>1</v>
      </c>
      <c r="AT161" s="21">
        <f t="shared" si="8"/>
        <v>12.5</v>
      </c>
      <c r="AU161">
        <v>2</v>
      </c>
      <c r="AX161" s="27">
        <v>1</v>
      </c>
      <c r="AY161">
        <v>3</v>
      </c>
      <c r="AZ161" s="21">
        <f t="shared" si="9"/>
        <v>37.5</v>
      </c>
      <c r="BA161" t="s">
        <v>242</v>
      </c>
      <c r="BD161" s="27">
        <v>1</v>
      </c>
      <c r="BE161">
        <v>7.5</v>
      </c>
      <c r="BG161">
        <v>2</v>
      </c>
      <c r="BJ161" s="27">
        <v>1</v>
      </c>
      <c r="BK161">
        <v>2</v>
      </c>
      <c r="BN161" s="27">
        <v>1</v>
      </c>
      <c r="BO161">
        <v>3</v>
      </c>
      <c r="BP161" s="21">
        <f t="shared" si="10"/>
        <v>37.5</v>
      </c>
      <c r="BR161">
        <v>1</v>
      </c>
      <c r="BU161" s="27">
        <v>1</v>
      </c>
      <c r="BV161">
        <v>1</v>
      </c>
      <c r="BW161" s="21">
        <f t="shared" si="11"/>
        <v>12.5</v>
      </c>
      <c r="BX161">
        <v>2</v>
      </c>
      <c r="BY161">
        <v>1</v>
      </c>
      <c r="CB161" s="27">
        <v>0</v>
      </c>
      <c r="CD161" t="s">
        <v>242</v>
      </c>
      <c r="CE161" t="s">
        <v>242</v>
      </c>
      <c r="CG161" s="27">
        <v>0</v>
      </c>
      <c r="CI161" t="s">
        <v>242</v>
      </c>
      <c r="CL161" s="27">
        <v>0</v>
      </c>
      <c r="CM161" s="27">
        <v>0.5</v>
      </c>
      <c r="CN161" t="s">
        <v>242</v>
      </c>
      <c r="CO161">
        <v>100</v>
      </c>
      <c r="CP161" t="s">
        <v>242</v>
      </c>
      <c r="CQ161" s="2" t="s">
        <v>3682</v>
      </c>
      <c r="CS161" s="27">
        <v>1</v>
      </c>
      <c r="CT161" t="s">
        <v>3683</v>
      </c>
      <c r="CU161">
        <v>1</v>
      </c>
      <c r="CX161" s="27">
        <v>1</v>
      </c>
      <c r="CY161">
        <v>8512</v>
      </c>
      <c r="CZ161">
        <v>1</v>
      </c>
      <c r="DB161" s="27">
        <v>1</v>
      </c>
      <c r="DC161" t="s">
        <v>242</v>
      </c>
      <c r="DD161" t="s">
        <v>242</v>
      </c>
      <c r="DF161" t="s">
        <v>242</v>
      </c>
      <c r="DG161">
        <v>13641</v>
      </c>
      <c r="DH161">
        <v>1</v>
      </c>
      <c r="DJ161" s="27">
        <v>0</v>
      </c>
      <c r="DK161" t="s">
        <v>242</v>
      </c>
      <c r="DL161" t="s">
        <v>242</v>
      </c>
      <c r="DN161">
        <v>1</v>
      </c>
      <c r="DQ161" s="27">
        <v>1</v>
      </c>
      <c r="DR161" t="s">
        <v>3684</v>
      </c>
      <c r="DS161" s="27">
        <v>1</v>
      </c>
      <c r="DT161" t="s">
        <v>3685</v>
      </c>
      <c r="DU161" s="27">
        <v>1</v>
      </c>
      <c r="DV161" t="s">
        <v>3686</v>
      </c>
      <c r="DW161" s="27">
        <v>1</v>
      </c>
      <c r="DX161" t="s">
        <v>3687</v>
      </c>
      <c r="DY161" s="27">
        <v>0</v>
      </c>
      <c r="EA161" s="27">
        <v>1</v>
      </c>
      <c r="EB161" t="s">
        <v>3688</v>
      </c>
      <c r="EC161" s="27">
        <v>1</v>
      </c>
      <c r="ED161" t="s">
        <v>3688</v>
      </c>
      <c r="EE161" s="27">
        <v>1</v>
      </c>
      <c r="EF161" t="s">
        <v>3688</v>
      </c>
      <c r="EG161" s="27">
        <v>1</v>
      </c>
      <c r="EH161" t="s">
        <v>3689</v>
      </c>
      <c r="EI161" s="27">
        <v>1</v>
      </c>
      <c r="EK161">
        <v>1</v>
      </c>
      <c r="EN161" s="27">
        <v>0</v>
      </c>
      <c r="EO161" t="s">
        <v>242</v>
      </c>
      <c r="EP161" t="s">
        <v>242</v>
      </c>
      <c r="ES161" t="s">
        <v>242</v>
      </c>
      <c r="ET161" t="s">
        <v>242</v>
      </c>
      <c r="EV161" s="27">
        <v>0</v>
      </c>
      <c r="EW161" t="s">
        <v>242</v>
      </c>
      <c r="EY161" s="27">
        <v>0</v>
      </c>
      <c r="EZ161" t="s">
        <v>242</v>
      </c>
      <c r="FB161" s="27">
        <v>0</v>
      </c>
      <c r="FC161" t="s">
        <v>242</v>
      </c>
      <c r="FE161" s="27">
        <v>0</v>
      </c>
      <c r="FF161" t="s">
        <v>242</v>
      </c>
    </row>
    <row r="162" spans="1:163" ht="15" hidden="1" customHeight="1" x14ac:dyDescent="0.2">
      <c r="A162" s="10">
        <v>161</v>
      </c>
      <c r="B162">
        <v>170</v>
      </c>
      <c r="C162" s="1">
        <v>44795.604861111111</v>
      </c>
      <c r="D162" s="1">
        <v>44795.604861111111</v>
      </c>
      <c r="E162">
        <v>4</v>
      </c>
      <c r="G162" t="s">
        <v>242</v>
      </c>
      <c r="H162" t="s">
        <v>242</v>
      </c>
      <c r="I162">
        <v>1</v>
      </c>
      <c r="J162" s="1">
        <v>44795.604861111111</v>
      </c>
      <c r="K162" t="s">
        <v>3692</v>
      </c>
      <c r="L162" t="s">
        <v>242</v>
      </c>
      <c r="M162" t="s">
        <v>242</v>
      </c>
      <c r="P162" t="s">
        <v>242</v>
      </c>
      <c r="Q162" t="s">
        <v>242</v>
      </c>
      <c r="T162" s="10" t="s">
        <v>3693</v>
      </c>
      <c r="U162" t="s">
        <v>3694</v>
      </c>
      <c r="V162">
        <v>143130102</v>
      </c>
      <c r="W162">
        <v>5500</v>
      </c>
      <c r="X162" s="10" t="s">
        <v>271</v>
      </c>
      <c r="Y162" s="10" t="s">
        <v>272</v>
      </c>
      <c r="Z162" s="10">
        <v>2019</v>
      </c>
      <c r="AA162" s="10">
        <v>0</v>
      </c>
      <c r="AD162" s="10">
        <v>12</v>
      </c>
      <c r="AE162" t="s">
        <v>242</v>
      </c>
      <c r="AH162" s="22">
        <v>1</v>
      </c>
      <c r="AI162" s="10">
        <v>5</v>
      </c>
      <c r="AJ162" s="22">
        <v>0</v>
      </c>
      <c r="AK162" s="10">
        <v>0</v>
      </c>
      <c r="AL162" s="22">
        <v>0</v>
      </c>
      <c r="AM162" s="10">
        <v>0</v>
      </c>
      <c r="AN162" t="s">
        <v>3695</v>
      </c>
      <c r="AO162">
        <v>2</v>
      </c>
      <c r="AR162" s="22">
        <v>1</v>
      </c>
      <c r="AS162" s="10">
        <v>1</v>
      </c>
      <c r="AT162" s="21">
        <f t="shared" si="8"/>
        <v>8.3333333333333321</v>
      </c>
      <c r="AU162">
        <v>2</v>
      </c>
      <c r="AX162" s="22">
        <v>1</v>
      </c>
      <c r="AY162" s="10">
        <v>2</v>
      </c>
      <c r="AZ162" s="21">
        <f t="shared" si="9"/>
        <v>16.666666666666664</v>
      </c>
      <c r="BA162" t="s">
        <v>242</v>
      </c>
      <c r="BD162" s="22">
        <v>1</v>
      </c>
      <c r="BE162" s="10">
        <v>5</v>
      </c>
      <c r="BF162" s="10"/>
      <c r="BG162">
        <v>2</v>
      </c>
      <c r="BJ162" s="22">
        <v>1</v>
      </c>
      <c r="BK162">
        <v>3</v>
      </c>
      <c r="BN162" s="22">
        <v>1</v>
      </c>
      <c r="BO162" s="10">
        <v>3</v>
      </c>
      <c r="BP162" s="21">
        <f t="shared" si="10"/>
        <v>25</v>
      </c>
      <c r="BQ162" s="10"/>
      <c r="BR162" s="10">
        <v>3</v>
      </c>
      <c r="BS162" s="10"/>
      <c r="BT162" s="10"/>
      <c r="BU162" s="22">
        <v>1</v>
      </c>
      <c r="BV162" s="10">
        <v>2</v>
      </c>
      <c r="BW162" s="21">
        <f t="shared" si="11"/>
        <v>16.666666666666664</v>
      </c>
      <c r="BX162" s="10">
        <v>1</v>
      </c>
      <c r="BY162" s="10">
        <v>1</v>
      </c>
      <c r="BZ162" s="10"/>
      <c r="CA162" s="10"/>
      <c r="CB162" s="22">
        <v>0</v>
      </c>
      <c r="CC162" s="10"/>
      <c r="CD162" s="10" t="s">
        <v>242</v>
      </c>
      <c r="CE162" s="10" t="s">
        <v>242</v>
      </c>
      <c r="CF162" s="10"/>
      <c r="CG162" s="22">
        <v>0</v>
      </c>
      <c r="CH162" s="10"/>
      <c r="CI162" s="10" t="s">
        <v>242</v>
      </c>
      <c r="CJ162" s="10"/>
      <c r="CK162" s="10"/>
      <c r="CL162" s="22">
        <v>0</v>
      </c>
      <c r="CM162" s="22">
        <v>0.5</v>
      </c>
      <c r="CN162" s="10" t="s">
        <v>242</v>
      </c>
      <c r="CO162" s="10">
        <v>99</v>
      </c>
      <c r="CP162" s="10" t="s">
        <v>242</v>
      </c>
      <c r="CQ162" s="10" t="s">
        <v>3696</v>
      </c>
      <c r="CR162" s="10"/>
      <c r="CS162" s="22">
        <v>1</v>
      </c>
      <c r="CT162" s="10" t="s">
        <v>3697</v>
      </c>
      <c r="CU162" s="10">
        <v>1</v>
      </c>
      <c r="CV162" s="10"/>
      <c r="CW162" s="10"/>
      <c r="CX162" s="22">
        <v>0</v>
      </c>
      <c r="CY162" s="10" t="s">
        <v>242</v>
      </c>
      <c r="CZ162" s="10" t="s">
        <v>242</v>
      </c>
      <c r="DA162" s="10"/>
      <c r="DB162" s="22">
        <v>0</v>
      </c>
      <c r="DC162" s="10" t="s">
        <v>242</v>
      </c>
      <c r="DD162" s="10" t="s">
        <v>242</v>
      </c>
      <c r="DE162" s="10"/>
      <c r="DF162" s="10" t="s">
        <v>242</v>
      </c>
      <c r="DG162" s="10" t="s">
        <v>242</v>
      </c>
      <c r="DH162" s="10" t="s">
        <v>242</v>
      </c>
      <c r="DI162" s="10"/>
      <c r="DJ162" s="22">
        <v>0</v>
      </c>
      <c r="DK162" s="10" t="s">
        <v>242</v>
      </c>
      <c r="DL162" s="10" t="s">
        <v>242</v>
      </c>
      <c r="DM162" s="10"/>
      <c r="DN162" s="10" t="s">
        <v>242</v>
      </c>
      <c r="DO162" s="10"/>
      <c r="DP162" s="10"/>
      <c r="DQ162" s="27">
        <v>0</v>
      </c>
      <c r="DS162" s="27">
        <v>0</v>
      </c>
      <c r="DU162" s="27">
        <v>0</v>
      </c>
      <c r="DW162" s="27">
        <v>0</v>
      </c>
      <c r="DY162" s="27">
        <v>0</v>
      </c>
      <c r="EA162" s="27">
        <v>0</v>
      </c>
      <c r="EC162" s="27">
        <v>0</v>
      </c>
      <c r="EE162" s="27">
        <v>0</v>
      </c>
      <c r="EG162" s="27">
        <v>0</v>
      </c>
      <c r="EI162" s="27">
        <v>0</v>
      </c>
      <c r="EK162" t="s">
        <v>242</v>
      </c>
      <c r="EN162" s="22">
        <v>0</v>
      </c>
      <c r="EO162" s="10" t="s">
        <v>242</v>
      </c>
      <c r="EP162" s="10" t="s">
        <v>242</v>
      </c>
      <c r="EQ162" s="10"/>
      <c r="ER162" s="10"/>
      <c r="ES162" s="10" t="s">
        <v>242</v>
      </c>
      <c r="ET162" s="10" t="s">
        <v>242</v>
      </c>
      <c r="EU162" s="10"/>
      <c r="EV162" s="22">
        <v>0</v>
      </c>
      <c r="EW162" s="10" t="s">
        <v>242</v>
      </c>
      <c r="EX162" s="10"/>
      <c r="EY162" s="22">
        <v>0</v>
      </c>
      <c r="EZ162" s="10" t="s">
        <v>242</v>
      </c>
      <c r="FA162" s="10"/>
      <c r="FB162" s="22">
        <v>0</v>
      </c>
      <c r="FC162" s="10" t="s">
        <v>242</v>
      </c>
      <c r="FD162" s="10"/>
      <c r="FE162" s="22">
        <v>0</v>
      </c>
      <c r="FF162" s="10" t="s">
        <v>242</v>
      </c>
      <c r="FG162" s="10"/>
    </row>
    <row r="163" spans="1:163" ht="15" hidden="1" customHeight="1" x14ac:dyDescent="0.2">
      <c r="A163" s="10">
        <v>162</v>
      </c>
      <c r="B163">
        <v>171</v>
      </c>
      <c r="C163" s="1">
        <v>44795.604861111111</v>
      </c>
      <c r="D163" s="1">
        <v>44795.604861111111</v>
      </c>
      <c r="E163">
        <v>4</v>
      </c>
      <c r="G163" t="s">
        <v>242</v>
      </c>
      <c r="H163" t="s">
        <v>242</v>
      </c>
      <c r="I163">
        <v>1</v>
      </c>
      <c r="J163" s="1">
        <v>44795.604861111111</v>
      </c>
      <c r="K163" t="s">
        <v>3701</v>
      </c>
      <c r="L163" t="s">
        <v>242</v>
      </c>
      <c r="M163" t="s">
        <v>242</v>
      </c>
      <c r="P163" t="s">
        <v>242</v>
      </c>
      <c r="Q163" t="s">
        <v>242</v>
      </c>
      <c r="T163" s="22" t="s">
        <v>3702</v>
      </c>
      <c r="U163" t="s">
        <v>3703</v>
      </c>
      <c r="V163" t="s">
        <v>3704</v>
      </c>
      <c r="W163">
        <v>1531</v>
      </c>
      <c r="X163" s="10" t="s">
        <v>271</v>
      </c>
      <c r="Y163" s="10" t="s">
        <v>2346</v>
      </c>
      <c r="Z163" s="10">
        <v>2019</v>
      </c>
      <c r="AA163" s="10">
        <v>0</v>
      </c>
      <c r="AD163" s="10">
        <v>7</v>
      </c>
      <c r="AE163" t="s">
        <v>242</v>
      </c>
      <c r="AH163" s="22">
        <v>0</v>
      </c>
      <c r="AI163" s="10">
        <v>0</v>
      </c>
      <c r="AJ163" s="22">
        <v>0</v>
      </c>
      <c r="AK163" s="10">
        <v>0</v>
      </c>
      <c r="AL163" s="22">
        <v>0</v>
      </c>
      <c r="AM163" s="10">
        <v>0</v>
      </c>
      <c r="AO163" t="s">
        <v>242</v>
      </c>
      <c r="AR163" s="22">
        <v>1</v>
      </c>
      <c r="AS163" s="10">
        <v>1</v>
      </c>
      <c r="AT163" s="21">
        <f t="shared" si="8"/>
        <v>14.285714285714285</v>
      </c>
      <c r="AU163">
        <v>2</v>
      </c>
      <c r="AX163" s="22">
        <v>1</v>
      </c>
      <c r="AY163" s="10">
        <v>2</v>
      </c>
      <c r="AZ163" s="21">
        <f t="shared" si="9"/>
        <v>28.571428571428569</v>
      </c>
      <c r="BA163" t="s">
        <v>242</v>
      </c>
      <c r="BD163" s="22">
        <v>1</v>
      </c>
      <c r="BE163" s="10"/>
      <c r="BF163" s="10"/>
      <c r="BG163">
        <v>2</v>
      </c>
      <c r="BJ163" s="22">
        <v>1</v>
      </c>
      <c r="BK163">
        <v>2</v>
      </c>
      <c r="BN163" s="22">
        <v>0</v>
      </c>
      <c r="BO163" s="10">
        <v>0</v>
      </c>
      <c r="BP163" s="21">
        <f t="shared" si="10"/>
        <v>0</v>
      </c>
      <c r="BQ163" s="10"/>
      <c r="BR163" s="10" t="s">
        <v>242</v>
      </c>
      <c r="BS163" s="10"/>
      <c r="BT163" s="10"/>
      <c r="BU163" s="22">
        <v>0</v>
      </c>
      <c r="BV163" s="19">
        <v>0</v>
      </c>
      <c r="BW163" s="21">
        <f t="shared" si="11"/>
        <v>0</v>
      </c>
      <c r="BX163" s="10" t="s">
        <v>242</v>
      </c>
      <c r="BY163" s="10" t="s">
        <v>242</v>
      </c>
      <c r="BZ163" s="10"/>
      <c r="CA163" s="10"/>
      <c r="CB163" s="22">
        <v>0</v>
      </c>
      <c r="CC163" s="10"/>
      <c r="CD163" s="10" t="s">
        <v>242</v>
      </c>
      <c r="CE163" s="10" t="s">
        <v>242</v>
      </c>
      <c r="CF163" s="10"/>
      <c r="CG163" s="22">
        <v>0</v>
      </c>
      <c r="CH163" s="10"/>
      <c r="CI163" s="10" t="s">
        <v>242</v>
      </c>
      <c r="CJ163" s="10"/>
      <c r="CK163" s="10"/>
      <c r="CL163" s="22">
        <v>0</v>
      </c>
      <c r="CM163" s="22">
        <v>0</v>
      </c>
      <c r="CN163" s="10" t="s">
        <v>242</v>
      </c>
      <c r="CO163" s="10" t="s">
        <v>242</v>
      </c>
      <c r="CP163" s="10" t="s">
        <v>242</v>
      </c>
      <c r="CQ163" s="10"/>
      <c r="CR163" s="10"/>
      <c r="CS163" s="22">
        <v>0</v>
      </c>
      <c r="CT163" s="10"/>
      <c r="CU163" s="10" t="s">
        <v>242</v>
      </c>
      <c r="CV163" s="10"/>
      <c r="CW163" s="10"/>
      <c r="CX163" s="22">
        <v>0</v>
      </c>
      <c r="CY163" s="10" t="s">
        <v>242</v>
      </c>
      <c r="CZ163" s="10" t="s">
        <v>242</v>
      </c>
      <c r="DA163" s="10"/>
      <c r="DB163" s="22">
        <v>0</v>
      </c>
      <c r="DC163" s="10" t="s">
        <v>242</v>
      </c>
      <c r="DD163" s="10" t="s">
        <v>242</v>
      </c>
      <c r="DE163" s="10"/>
      <c r="DF163" s="10" t="s">
        <v>242</v>
      </c>
      <c r="DG163" s="10" t="s">
        <v>242</v>
      </c>
      <c r="DH163" s="10" t="s">
        <v>242</v>
      </c>
      <c r="DI163" s="10"/>
      <c r="DJ163" s="22">
        <v>0</v>
      </c>
      <c r="DK163" s="10" t="s">
        <v>242</v>
      </c>
      <c r="DL163" s="10" t="s">
        <v>242</v>
      </c>
      <c r="DM163" s="10"/>
      <c r="DN163" s="10" t="s">
        <v>242</v>
      </c>
      <c r="DO163" s="10"/>
      <c r="DP163" s="10"/>
      <c r="DQ163" s="27">
        <v>0</v>
      </c>
      <c r="DS163" s="27">
        <v>0</v>
      </c>
      <c r="DU163" s="27">
        <v>0</v>
      </c>
      <c r="DW163" s="27">
        <v>0</v>
      </c>
      <c r="DY163" s="27">
        <v>0</v>
      </c>
      <c r="EA163" s="27">
        <v>0</v>
      </c>
      <c r="EC163" s="27">
        <v>0</v>
      </c>
      <c r="EE163" s="27">
        <v>0</v>
      </c>
      <c r="EG163" s="27">
        <v>0</v>
      </c>
      <c r="EI163" s="27">
        <v>0</v>
      </c>
      <c r="EK163" t="s">
        <v>242</v>
      </c>
      <c r="EN163" s="22">
        <v>0</v>
      </c>
      <c r="EO163" s="10" t="s">
        <v>242</v>
      </c>
      <c r="EP163" s="10" t="s">
        <v>242</v>
      </c>
      <c r="EQ163" s="10"/>
      <c r="ER163" s="10"/>
      <c r="ES163" s="10" t="s">
        <v>242</v>
      </c>
      <c r="ET163" s="10" t="s">
        <v>242</v>
      </c>
      <c r="EU163" s="10"/>
      <c r="EV163" s="22">
        <v>0</v>
      </c>
      <c r="EW163" s="10" t="s">
        <v>242</v>
      </c>
      <c r="EX163" s="10"/>
      <c r="EY163" s="22">
        <v>0</v>
      </c>
      <c r="EZ163" s="10" t="s">
        <v>242</v>
      </c>
      <c r="FA163" s="10"/>
      <c r="FB163" s="22">
        <v>0</v>
      </c>
      <c r="FC163" s="10" t="s">
        <v>242</v>
      </c>
      <c r="FD163" s="10"/>
      <c r="FE163" s="22">
        <v>0</v>
      </c>
      <c r="FF163" s="10" t="s">
        <v>242</v>
      </c>
      <c r="FG163" s="10"/>
    </row>
    <row r="164" spans="1:163" ht="15" customHeight="1" x14ac:dyDescent="0.2">
      <c r="A164">
        <v>163</v>
      </c>
      <c r="B164">
        <v>172</v>
      </c>
      <c r="C164" s="1">
        <v>44795.604861111111</v>
      </c>
      <c r="D164" s="1">
        <v>44795.604861111111</v>
      </c>
      <c r="E164">
        <v>4</v>
      </c>
      <c r="G164" t="s">
        <v>242</v>
      </c>
      <c r="H164" t="s">
        <v>242</v>
      </c>
      <c r="I164">
        <v>1</v>
      </c>
      <c r="J164" s="1">
        <v>44795.604861111111</v>
      </c>
      <c r="K164" t="s">
        <v>3707</v>
      </c>
      <c r="L164" t="s">
        <v>242</v>
      </c>
      <c r="M164" t="s">
        <v>242</v>
      </c>
      <c r="P164" t="s">
        <v>242</v>
      </c>
      <c r="Q164" t="s">
        <v>242</v>
      </c>
      <c r="T164" t="s">
        <v>3708</v>
      </c>
      <c r="U164" t="s">
        <v>3709</v>
      </c>
      <c r="V164" t="s">
        <v>3710</v>
      </c>
      <c r="W164">
        <v>7370</v>
      </c>
      <c r="X164" t="s">
        <v>476</v>
      </c>
      <c r="Y164" t="s">
        <v>3379</v>
      </c>
      <c r="Z164">
        <v>2020</v>
      </c>
      <c r="AA164">
        <v>0</v>
      </c>
      <c r="AD164">
        <v>13</v>
      </c>
      <c r="AE164" t="s">
        <v>242</v>
      </c>
      <c r="AH164" s="27">
        <v>1</v>
      </c>
      <c r="AI164">
        <v>4</v>
      </c>
      <c r="AJ164" s="27">
        <v>1</v>
      </c>
      <c r="AK164">
        <v>1</v>
      </c>
      <c r="AL164" s="27">
        <v>0</v>
      </c>
      <c r="AM164">
        <v>0</v>
      </c>
      <c r="AO164">
        <v>2</v>
      </c>
      <c r="AR164" s="27">
        <v>1</v>
      </c>
      <c r="AS164">
        <v>1</v>
      </c>
      <c r="AT164" s="21">
        <f t="shared" si="8"/>
        <v>7.6923076923076925</v>
      </c>
      <c r="AU164">
        <v>2</v>
      </c>
      <c r="AX164" s="27">
        <v>1</v>
      </c>
      <c r="AY164">
        <v>2</v>
      </c>
      <c r="AZ164" s="21">
        <f t="shared" si="9"/>
        <v>15.384615384615385</v>
      </c>
      <c r="BA164" t="s">
        <v>242</v>
      </c>
      <c r="BD164" s="27">
        <v>1</v>
      </c>
      <c r="BG164">
        <v>2</v>
      </c>
      <c r="BJ164" s="27">
        <v>1</v>
      </c>
      <c r="BK164">
        <v>2</v>
      </c>
      <c r="BN164" s="27">
        <v>1</v>
      </c>
      <c r="BO164">
        <v>5</v>
      </c>
      <c r="BP164" s="21">
        <f t="shared" si="10"/>
        <v>38.461538461538467</v>
      </c>
      <c r="BQ164" t="s">
        <v>3711</v>
      </c>
      <c r="BR164">
        <v>3</v>
      </c>
      <c r="BU164" s="27">
        <v>1</v>
      </c>
      <c r="BV164">
        <v>2</v>
      </c>
      <c r="BW164" s="21">
        <f t="shared" si="11"/>
        <v>15.384615384615385</v>
      </c>
      <c r="BX164">
        <v>1</v>
      </c>
      <c r="BY164">
        <v>1</v>
      </c>
      <c r="CB164" s="27">
        <v>0</v>
      </c>
      <c r="CD164" t="s">
        <v>242</v>
      </c>
      <c r="CE164" t="s">
        <v>242</v>
      </c>
      <c r="CG164" s="27">
        <v>1</v>
      </c>
      <c r="CH164" t="s">
        <v>3712</v>
      </c>
      <c r="CI164">
        <v>1</v>
      </c>
      <c r="CL164" s="27">
        <v>0</v>
      </c>
      <c r="CM164" s="27">
        <v>0</v>
      </c>
      <c r="CN164" t="s">
        <v>242</v>
      </c>
      <c r="CO164" t="s">
        <v>242</v>
      </c>
      <c r="CP164" t="s">
        <v>242</v>
      </c>
      <c r="CS164" s="27">
        <v>1</v>
      </c>
      <c r="CT164" t="s">
        <v>3713</v>
      </c>
      <c r="CU164">
        <v>1</v>
      </c>
      <c r="CX164" s="27">
        <v>0</v>
      </c>
      <c r="CY164">
        <v>1936</v>
      </c>
      <c r="CZ164">
        <v>2</v>
      </c>
      <c r="DB164" s="27">
        <v>1</v>
      </c>
      <c r="DC164" t="s">
        <v>242</v>
      </c>
      <c r="DD164" t="s">
        <v>242</v>
      </c>
      <c r="DE164">
        <v>72504</v>
      </c>
      <c r="DF164">
        <v>2</v>
      </c>
      <c r="DG164" t="s">
        <v>242</v>
      </c>
      <c r="DH164" t="s">
        <v>242</v>
      </c>
      <c r="DJ164" s="27">
        <v>1</v>
      </c>
      <c r="DK164">
        <v>28221</v>
      </c>
      <c r="DL164">
        <v>2</v>
      </c>
      <c r="DN164">
        <v>4</v>
      </c>
      <c r="DQ164" s="27">
        <v>1</v>
      </c>
      <c r="DR164" t="s">
        <v>3714</v>
      </c>
      <c r="DS164" s="27">
        <v>1</v>
      </c>
      <c r="DT164" t="s">
        <v>3715</v>
      </c>
      <c r="DU164" s="27">
        <v>1</v>
      </c>
      <c r="DV164" t="s">
        <v>3716</v>
      </c>
      <c r="DW164" s="27">
        <v>1</v>
      </c>
      <c r="DX164" t="s">
        <v>3717</v>
      </c>
      <c r="DY164" s="27">
        <v>0</v>
      </c>
      <c r="EA164" s="27">
        <v>1</v>
      </c>
      <c r="EB164" s="2" t="s">
        <v>3718</v>
      </c>
      <c r="EC164" s="27">
        <v>1</v>
      </c>
      <c r="ED164" s="2" t="s">
        <v>3718</v>
      </c>
      <c r="EE164" s="27">
        <v>1</v>
      </c>
      <c r="EF164" t="s">
        <v>3719</v>
      </c>
      <c r="EG164" s="27">
        <v>1</v>
      </c>
      <c r="EH164" t="s">
        <v>614</v>
      </c>
      <c r="EI164" s="27">
        <v>1</v>
      </c>
      <c r="EK164">
        <v>4</v>
      </c>
      <c r="EN164" s="27">
        <v>1</v>
      </c>
      <c r="EO164" t="s">
        <v>242</v>
      </c>
      <c r="EP164">
        <v>640953</v>
      </c>
      <c r="ES164">
        <v>1</v>
      </c>
      <c r="ET164" t="s">
        <v>242</v>
      </c>
      <c r="EV164" s="27">
        <v>0</v>
      </c>
      <c r="EW164" t="s">
        <v>242</v>
      </c>
      <c r="EY164" s="27">
        <v>0</v>
      </c>
      <c r="EZ164" t="s">
        <v>242</v>
      </c>
      <c r="FB164" s="27">
        <v>0</v>
      </c>
      <c r="FC164" t="s">
        <v>242</v>
      </c>
      <c r="FE164" s="27">
        <v>0</v>
      </c>
      <c r="FF164" t="s">
        <v>242</v>
      </c>
    </row>
    <row r="165" spans="1:163" ht="15" hidden="1" customHeight="1" x14ac:dyDescent="0.2">
      <c r="A165">
        <v>164</v>
      </c>
      <c r="B165">
        <v>173</v>
      </c>
      <c r="C165" s="1">
        <v>44795.604861111111</v>
      </c>
      <c r="D165" s="1">
        <v>44795.604861111111</v>
      </c>
      <c r="E165">
        <v>4</v>
      </c>
      <c r="G165" t="s">
        <v>242</v>
      </c>
      <c r="H165" t="s">
        <v>242</v>
      </c>
      <c r="I165">
        <v>1</v>
      </c>
      <c r="J165" s="1">
        <v>44795.604861111111</v>
      </c>
      <c r="K165" t="s">
        <v>3722</v>
      </c>
      <c r="L165" t="s">
        <v>242</v>
      </c>
      <c r="M165" t="s">
        <v>242</v>
      </c>
      <c r="P165" t="s">
        <v>242</v>
      </c>
      <c r="Q165" t="s">
        <v>242</v>
      </c>
      <c r="T165" t="s">
        <v>3723</v>
      </c>
      <c r="U165" t="s">
        <v>3724</v>
      </c>
      <c r="V165">
        <v>461202103</v>
      </c>
      <c r="W165">
        <v>7372</v>
      </c>
      <c r="X165" t="s">
        <v>297</v>
      </c>
      <c r="Y165" t="s">
        <v>1077</v>
      </c>
      <c r="Z165">
        <v>2021</v>
      </c>
      <c r="AA165">
        <v>0</v>
      </c>
      <c r="AD165">
        <v>12</v>
      </c>
      <c r="AE165" t="s">
        <v>242</v>
      </c>
      <c r="AH165" s="27">
        <v>1</v>
      </c>
      <c r="AI165">
        <v>9</v>
      </c>
      <c r="AJ165" s="27">
        <v>0</v>
      </c>
      <c r="AK165">
        <v>0</v>
      </c>
      <c r="AL165" s="27">
        <v>0</v>
      </c>
      <c r="AM165">
        <v>0</v>
      </c>
      <c r="AO165">
        <v>3</v>
      </c>
      <c r="AR165" s="27">
        <v>1</v>
      </c>
      <c r="AS165">
        <v>1</v>
      </c>
      <c r="AT165" s="21">
        <f t="shared" si="8"/>
        <v>8.3333333333333321</v>
      </c>
      <c r="AU165">
        <v>2</v>
      </c>
      <c r="AX165" s="27">
        <v>1</v>
      </c>
      <c r="AY165">
        <v>3</v>
      </c>
      <c r="AZ165" s="21">
        <f t="shared" si="9"/>
        <v>25</v>
      </c>
      <c r="BA165" t="s">
        <v>242</v>
      </c>
      <c r="BD165" s="27">
        <v>1</v>
      </c>
      <c r="BE165">
        <v>10</v>
      </c>
      <c r="BG165">
        <v>2</v>
      </c>
      <c r="BJ165" s="27">
        <v>1</v>
      </c>
      <c r="BK165">
        <v>2</v>
      </c>
      <c r="BN165" s="27">
        <v>1</v>
      </c>
      <c r="BO165">
        <v>4</v>
      </c>
      <c r="BP165" s="21">
        <f t="shared" si="10"/>
        <v>33.333333333333329</v>
      </c>
      <c r="BR165">
        <v>3</v>
      </c>
      <c r="BU165" s="27">
        <v>1</v>
      </c>
      <c r="BV165">
        <v>4</v>
      </c>
      <c r="BW165" s="21">
        <f t="shared" si="11"/>
        <v>33.333333333333329</v>
      </c>
      <c r="BX165">
        <v>2</v>
      </c>
      <c r="BY165">
        <v>3</v>
      </c>
      <c r="CB165" s="27">
        <v>0</v>
      </c>
      <c r="CD165" t="s">
        <v>242</v>
      </c>
      <c r="CE165" t="s">
        <v>242</v>
      </c>
      <c r="CG165" s="27">
        <v>1</v>
      </c>
      <c r="CH165" t="s">
        <v>3725</v>
      </c>
      <c r="CI165">
        <v>1</v>
      </c>
      <c r="CL165" s="27">
        <v>0</v>
      </c>
      <c r="CM165" s="27">
        <v>0</v>
      </c>
      <c r="CN165" t="s">
        <v>242</v>
      </c>
      <c r="CO165" t="s">
        <v>242</v>
      </c>
      <c r="CP165" t="s">
        <v>242</v>
      </c>
      <c r="CS165" s="27">
        <v>1</v>
      </c>
      <c r="CT165" t="s">
        <v>3726</v>
      </c>
      <c r="CU165">
        <v>1</v>
      </c>
      <c r="CX165" s="27">
        <v>0</v>
      </c>
      <c r="CY165" t="s">
        <v>242</v>
      </c>
      <c r="CZ165" t="s">
        <v>242</v>
      </c>
      <c r="DB165" s="27">
        <v>0</v>
      </c>
      <c r="DC165" t="s">
        <v>242</v>
      </c>
      <c r="DD165" t="s">
        <v>242</v>
      </c>
      <c r="DF165" t="s">
        <v>242</v>
      </c>
      <c r="DG165" t="s">
        <v>242</v>
      </c>
      <c r="DH165" t="s">
        <v>242</v>
      </c>
      <c r="DJ165" s="27">
        <v>0</v>
      </c>
      <c r="DK165" t="s">
        <v>242</v>
      </c>
      <c r="DL165" t="s">
        <v>242</v>
      </c>
      <c r="DN165" t="s">
        <v>242</v>
      </c>
      <c r="DQ165" s="27">
        <v>1</v>
      </c>
      <c r="DR165" t="s">
        <v>3727</v>
      </c>
      <c r="DS165" s="27">
        <v>1</v>
      </c>
      <c r="DT165" t="s">
        <v>3728</v>
      </c>
      <c r="DU165" s="27">
        <v>0</v>
      </c>
      <c r="DW165" s="27">
        <v>0</v>
      </c>
      <c r="DY165" s="27">
        <v>1</v>
      </c>
      <c r="DZ165" s="2" t="s">
        <v>3729</v>
      </c>
      <c r="EA165" s="27">
        <v>0</v>
      </c>
      <c r="EC165" s="27">
        <v>0</v>
      </c>
      <c r="EE165" s="27">
        <v>0</v>
      </c>
      <c r="EG165" s="27">
        <v>1</v>
      </c>
      <c r="EH165" t="s">
        <v>3730</v>
      </c>
      <c r="EI165" s="27">
        <v>1</v>
      </c>
      <c r="EK165">
        <v>1</v>
      </c>
      <c r="EN165" s="27">
        <v>0</v>
      </c>
      <c r="EO165" t="s">
        <v>242</v>
      </c>
      <c r="EP165" t="s">
        <v>242</v>
      </c>
      <c r="ES165" t="s">
        <v>242</v>
      </c>
      <c r="ET165" t="s">
        <v>242</v>
      </c>
      <c r="EV165" s="27">
        <v>0</v>
      </c>
      <c r="EW165" t="s">
        <v>242</v>
      </c>
      <c r="EY165" s="27">
        <v>0</v>
      </c>
      <c r="EZ165" t="s">
        <v>242</v>
      </c>
      <c r="FB165" s="27">
        <v>0</v>
      </c>
      <c r="FC165" t="s">
        <v>242</v>
      </c>
      <c r="FE165" s="27">
        <v>0</v>
      </c>
      <c r="FF165" t="s">
        <v>242</v>
      </c>
    </row>
    <row r="166" spans="1:163" ht="15" customHeight="1" x14ac:dyDescent="0.2">
      <c r="A166">
        <v>165</v>
      </c>
      <c r="B166">
        <v>174</v>
      </c>
      <c r="C166" s="1">
        <v>44795.604861111111</v>
      </c>
      <c r="D166" s="1">
        <v>44795.604861111111</v>
      </c>
      <c r="E166">
        <v>4</v>
      </c>
      <c r="G166" t="s">
        <v>242</v>
      </c>
      <c r="H166" t="s">
        <v>242</v>
      </c>
      <c r="I166">
        <v>1</v>
      </c>
      <c r="J166" s="1">
        <v>44795.604861111111</v>
      </c>
      <c r="K166" t="s">
        <v>3732</v>
      </c>
      <c r="L166" t="s">
        <v>242</v>
      </c>
      <c r="M166" t="s">
        <v>242</v>
      </c>
      <c r="P166" t="s">
        <v>242</v>
      </c>
      <c r="Q166" t="s">
        <v>242</v>
      </c>
      <c r="T166" t="s">
        <v>3733</v>
      </c>
      <c r="U166" t="s">
        <v>3734</v>
      </c>
      <c r="V166" t="s">
        <v>3735</v>
      </c>
      <c r="W166">
        <v>3822</v>
      </c>
      <c r="X166" t="s">
        <v>476</v>
      </c>
      <c r="Y166" t="s">
        <v>477</v>
      </c>
      <c r="Z166">
        <v>2020</v>
      </c>
      <c r="AA166">
        <v>0.5</v>
      </c>
      <c r="AB166">
        <v>15</v>
      </c>
      <c r="AD166">
        <v>12</v>
      </c>
      <c r="AE166" t="s">
        <v>242</v>
      </c>
      <c r="AH166" s="27">
        <v>1</v>
      </c>
      <c r="AI166">
        <v>8</v>
      </c>
      <c r="AJ166" s="27">
        <v>1</v>
      </c>
      <c r="AK166">
        <v>8</v>
      </c>
      <c r="AL166" s="27">
        <v>1</v>
      </c>
      <c r="AM166">
        <v>8</v>
      </c>
      <c r="AO166">
        <v>2</v>
      </c>
      <c r="AR166" s="27">
        <v>1</v>
      </c>
      <c r="AS166">
        <v>1</v>
      </c>
      <c r="AT166" s="21">
        <f t="shared" si="8"/>
        <v>8.3333333333333321</v>
      </c>
      <c r="AU166">
        <v>2</v>
      </c>
      <c r="AX166" s="27">
        <v>1</v>
      </c>
      <c r="AY166">
        <v>2</v>
      </c>
      <c r="AZ166" s="21">
        <f t="shared" si="9"/>
        <v>16.666666666666664</v>
      </c>
      <c r="BA166" t="s">
        <v>242</v>
      </c>
      <c r="BD166" s="27">
        <v>1</v>
      </c>
      <c r="BG166">
        <v>3</v>
      </c>
      <c r="BJ166" s="27">
        <v>1</v>
      </c>
      <c r="BK166">
        <v>2</v>
      </c>
      <c r="BN166" s="27">
        <v>1</v>
      </c>
      <c r="BO166">
        <v>5</v>
      </c>
      <c r="BP166" s="21">
        <f t="shared" si="10"/>
        <v>41.666666666666671</v>
      </c>
      <c r="BQ166" t="s">
        <v>3711</v>
      </c>
      <c r="BR166">
        <v>3</v>
      </c>
      <c r="BU166" s="27">
        <v>1</v>
      </c>
      <c r="BV166">
        <v>2</v>
      </c>
      <c r="BW166" s="21">
        <f t="shared" si="11"/>
        <v>16.666666666666664</v>
      </c>
      <c r="BX166">
        <v>2</v>
      </c>
      <c r="BY166">
        <v>1</v>
      </c>
      <c r="CB166" s="27">
        <v>0</v>
      </c>
      <c r="CD166" t="s">
        <v>242</v>
      </c>
      <c r="CE166" t="s">
        <v>242</v>
      </c>
      <c r="CG166" s="27">
        <v>1</v>
      </c>
      <c r="CH166" s="2" t="s">
        <v>3736</v>
      </c>
      <c r="CI166">
        <v>1</v>
      </c>
      <c r="CL166" s="27">
        <v>0</v>
      </c>
      <c r="CM166" s="27">
        <v>0.5</v>
      </c>
      <c r="CN166" t="s">
        <v>242</v>
      </c>
      <c r="CO166" t="s">
        <v>242</v>
      </c>
      <c r="CP166" t="s">
        <v>242</v>
      </c>
      <c r="CQ166" t="s">
        <v>3737</v>
      </c>
      <c r="CS166" s="27">
        <v>1</v>
      </c>
      <c r="CT166" s="2" t="s">
        <v>3738</v>
      </c>
      <c r="CU166">
        <v>1</v>
      </c>
      <c r="CX166" s="27">
        <v>1</v>
      </c>
      <c r="CY166">
        <v>273621</v>
      </c>
      <c r="CZ166">
        <v>2</v>
      </c>
      <c r="DB166" s="27">
        <v>1</v>
      </c>
      <c r="DC166" t="s">
        <v>242</v>
      </c>
      <c r="DD166" t="s">
        <v>242</v>
      </c>
      <c r="DF166" t="s">
        <v>242</v>
      </c>
      <c r="DG166">
        <v>75150</v>
      </c>
      <c r="DH166">
        <v>2</v>
      </c>
      <c r="DJ166" s="27">
        <v>1</v>
      </c>
      <c r="DK166">
        <v>242205835</v>
      </c>
      <c r="DL166">
        <v>2</v>
      </c>
      <c r="DM166" t="s">
        <v>3739</v>
      </c>
      <c r="DN166">
        <v>1</v>
      </c>
      <c r="DQ166" s="27">
        <v>1</v>
      </c>
      <c r="DR166" s="2" t="s">
        <v>3740</v>
      </c>
      <c r="DS166" s="27">
        <v>1</v>
      </c>
      <c r="DT166" s="2" t="s">
        <v>3741</v>
      </c>
      <c r="DU166" s="27">
        <v>1</v>
      </c>
      <c r="DV166" s="2" t="s">
        <v>3742</v>
      </c>
      <c r="DW166" s="27">
        <v>1</v>
      </c>
      <c r="DX166" t="s">
        <v>3743</v>
      </c>
      <c r="DY166" s="27">
        <v>1</v>
      </c>
      <c r="DZ166" t="s">
        <v>3743</v>
      </c>
      <c r="EA166" s="27">
        <v>1</v>
      </c>
      <c r="EB166" s="2" t="s">
        <v>3744</v>
      </c>
      <c r="EC166" s="27">
        <v>1</v>
      </c>
      <c r="ED166" s="2" t="s">
        <v>3745</v>
      </c>
      <c r="EE166" s="27">
        <v>1</v>
      </c>
      <c r="EF166" s="2" t="s">
        <v>3746</v>
      </c>
      <c r="EG166" s="27">
        <v>1</v>
      </c>
      <c r="EH166" t="s">
        <v>614</v>
      </c>
      <c r="EI166" s="27">
        <v>1</v>
      </c>
      <c r="EJ166" s="2" t="s">
        <v>3747</v>
      </c>
      <c r="EK166">
        <v>1</v>
      </c>
      <c r="EN166" s="27">
        <v>0</v>
      </c>
      <c r="EO166" t="s">
        <v>242</v>
      </c>
      <c r="EP166" t="s">
        <v>242</v>
      </c>
      <c r="ES166" t="s">
        <v>242</v>
      </c>
      <c r="ET166" t="s">
        <v>242</v>
      </c>
      <c r="EV166" s="27">
        <v>0</v>
      </c>
      <c r="EW166" t="s">
        <v>242</v>
      </c>
      <c r="EY166" s="27">
        <v>0</v>
      </c>
      <c r="EZ166" t="s">
        <v>242</v>
      </c>
      <c r="FB166" s="27">
        <v>1</v>
      </c>
      <c r="FC166">
        <v>2780</v>
      </c>
      <c r="FE166" s="27">
        <v>1</v>
      </c>
      <c r="FF166">
        <v>8</v>
      </c>
      <c r="FG166" t="s">
        <v>3748</v>
      </c>
    </row>
    <row r="167" spans="1:163" ht="15" customHeight="1" x14ac:dyDescent="0.2">
      <c r="A167">
        <v>166</v>
      </c>
      <c r="B167">
        <v>176</v>
      </c>
      <c r="C167" s="1">
        <v>44795.604861111111</v>
      </c>
      <c r="D167" s="1">
        <v>44795.604861111111</v>
      </c>
      <c r="E167">
        <v>4</v>
      </c>
      <c r="G167" t="s">
        <v>242</v>
      </c>
      <c r="H167" t="s">
        <v>242</v>
      </c>
      <c r="I167">
        <v>1</v>
      </c>
      <c r="J167" s="1">
        <v>44795.604861111111</v>
      </c>
      <c r="K167" t="s">
        <v>3754</v>
      </c>
      <c r="L167" t="s">
        <v>242</v>
      </c>
      <c r="M167" t="s">
        <v>242</v>
      </c>
      <c r="P167" t="s">
        <v>242</v>
      </c>
      <c r="Q167" t="s">
        <v>242</v>
      </c>
      <c r="T167" t="s">
        <v>3755</v>
      </c>
      <c r="U167" t="s">
        <v>3756</v>
      </c>
      <c r="V167">
        <v>871829107</v>
      </c>
      <c r="W167">
        <v>5140</v>
      </c>
      <c r="X167" t="s">
        <v>326</v>
      </c>
      <c r="Y167" t="s">
        <v>327</v>
      </c>
      <c r="Z167">
        <v>2019</v>
      </c>
      <c r="AA167">
        <v>0.5</v>
      </c>
      <c r="AB167" t="s">
        <v>3757</v>
      </c>
      <c r="AD167">
        <v>12</v>
      </c>
      <c r="AE167" t="s">
        <v>242</v>
      </c>
      <c r="AH167" s="27">
        <v>1</v>
      </c>
      <c r="AI167">
        <v>2</v>
      </c>
      <c r="AJ167" s="27">
        <v>0</v>
      </c>
      <c r="AK167">
        <v>0</v>
      </c>
      <c r="AL167" s="27">
        <v>0</v>
      </c>
      <c r="AM167">
        <v>0</v>
      </c>
      <c r="AN167" t="s">
        <v>3758</v>
      </c>
      <c r="AO167">
        <v>2</v>
      </c>
      <c r="AR167" s="27">
        <v>0</v>
      </c>
      <c r="AS167">
        <v>0</v>
      </c>
      <c r="AT167" s="21">
        <f t="shared" si="8"/>
        <v>0</v>
      </c>
      <c r="AU167" t="s">
        <v>242</v>
      </c>
      <c r="AX167" s="27">
        <v>1</v>
      </c>
      <c r="AY167">
        <v>2</v>
      </c>
      <c r="AZ167" s="21">
        <f t="shared" si="9"/>
        <v>16.666666666666664</v>
      </c>
      <c r="BA167" t="s">
        <v>242</v>
      </c>
      <c r="BD167" s="27">
        <v>1</v>
      </c>
      <c r="BE167">
        <v>7</v>
      </c>
      <c r="BG167">
        <v>2</v>
      </c>
      <c r="BJ167" s="27">
        <v>1</v>
      </c>
      <c r="BK167">
        <v>2</v>
      </c>
      <c r="BN167" s="27">
        <v>1</v>
      </c>
      <c r="BO167">
        <v>2</v>
      </c>
      <c r="BP167" s="21">
        <f t="shared" si="10"/>
        <v>16.666666666666664</v>
      </c>
      <c r="BQ167" s="8">
        <v>44969</v>
      </c>
      <c r="BR167">
        <v>1</v>
      </c>
      <c r="BU167" s="27">
        <v>1</v>
      </c>
      <c r="BV167">
        <v>1</v>
      </c>
      <c r="BW167" s="21">
        <f t="shared" si="11"/>
        <v>8.3333333333333321</v>
      </c>
      <c r="BX167" t="s">
        <v>242</v>
      </c>
      <c r="BY167">
        <v>1</v>
      </c>
      <c r="CB167" s="27">
        <v>0</v>
      </c>
      <c r="CD167" t="s">
        <v>242</v>
      </c>
      <c r="CE167" t="s">
        <v>242</v>
      </c>
      <c r="CG167" s="27">
        <v>1</v>
      </c>
      <c r="CH167" t="s">
        <v>3759</v>
      </c>
      <c r="CI167" t="s">
        <v>242</v>
      </c>
      <c r="CL167" s="27">
        <v>0</v>
      </c>
      <c r="CM167" s="27">
        <v>0</v>
      </c>
      <c r="CN167" t="s">
        <v>242</v>
      </c>
      <c r="CO167" t="s">
        <v>242</v>
      </c>
      <c r="CP167" t="s">
        <v>242</v>
      </c>
      <c r="CS167" s="27">
        <v>1</v>
      </c>
      <c r="CT167" s="2" t="s">
        <v>3760</v>
      </c>
      <c r="CU167">
        <v>1</v>
      </c>
      <c r="CX167" s="27">
        <v>1</v>
      </c>
      <c r="CY167">
        <v>1138283</v>
      </c>
      <c r="CZ167">
        <v>2</v>
      </c>
      <c r="DA167" t="s">
        <v>3761</v>
      </c>
      <c r="DB167" s="27">
        <v>1</v>
      </c>
      <c r="DC167">
        <v>313181</v>
      </c>
      <c r="DD167">
        <v>2</v>
      </c>
      <c r="DE167">
        <v>317849</v>
      </c>
      <c r="DF167">
        <v>2</v>
      </c>
      <c r="DG167" t="s">
        <v>242</v>
      </c>
      <c r="DH167" t="s">
        <v>242</v>
      </c>
      <c r="DI167" s="2" t="s">
        <v>3762</v>
      </c>
      <c r="DJ167" s="27">
        <v>0</v>
      </c>
      <c r="DK167" t="s">
        <v>242</v>
      </c>
      <c r="DL167" t="s">
        <v>242</v>
      </c>
      <c r="DM167" t="s">
        <v>3763</v>
      </c>
      <c r="DN167" t="s">
        <v>242</v>
      </c>
      <c r="DQ167" s="27">
        <v>1</v>
      </c>
      <c r="DR167" t="s">
        <v>3764</v>
      </c>
      <c r="DS167" s="27">
        <v>1</v>
      </c>
      <c r="DT167" t="s">
        <v>3765</v>
      </c>
      <c r="DU167" s="27">
        <v>0</v>
      </c>
      <c r="DV167" t="s">
        <v>3766</v>
      </c>
      <c r="DW167" s="27">
        <v>1</v>
      </c>
      <c r="DX167" t="s">
        <v>3767</v>
      </c>
      <c r="DY167" s="27">
        <v>0</v>
      </c>
      <c r="EA167" s="27">
        <v>1</v>
      </c>
      <c r="EB167" s="2" t="s">
        <v>3768</v>
      </c>
      <c r="EC167" s="27">
        <v>1</v>
      </c>
      <c r="ED167" t="s">
        <v>3769</v>
      </c>
      <c r="EE167" s="27">
        <v>1</v>
      </c>
      <c r="EF167" s="2" t="s">
        <v>3770</v>
      </c>
      <c r="EG167" s="27">
        <v>1</v>
      </c>
      <c r="EH167" t="s">
        <v>3771</v>
      </c>
      <c r="EI167" s="27">
        <v>1</v>
      </c>
      <c r="EJ167" t="s">
        <v>3772</v>
      </c>
      <c r="EK167">
        <v>1</v>
      </c>
      <c r="EN167" s="27">
        <v>1</v>
      </c>
      <c r="EO167">
        <v>0</v>
      </c>
      <c r="EP167" t="s">
        <v>242</v>
      </c>
      <c r="EQ167" t="s">
        <v>3773</v>
      </c>
      <c r="ES167">
        <v>1</v>
      </c>
      <c r="ET167" t="s">
        <v>242</v>
      </c>
      <c r="EV167" s="27">
        <v>1</v>
      </c>
      <c r="EW167">
        <v>2957</v>
      </c>
      <c r="EX167" t="s">
        <v>3418</v>
      </c>
      <c r="EY167" s="27">
        <v>1</v>
      </c>
      <c r="EZ167">
        <v>44525</v>
      </c>
      <c r="FA167" s="2" t="s">
        <v>3774</v>
      </c>
      <c r="FB167" s="27">
        <v>1</v>
      </c>
      <c r="FC167">
        <v>804</v>
      </c>
      <c r="FE167" s="27">
        <v>0</v>
      </c>
      <c r="FF167" t="s">
        <v>242</v>
      </c>
    </row>
    <row r="168" spans="1:163" ht="15" hidden="1" customHeight="1" x14ac:dyDescent="0.2">
      <c r="A168">
        <v>167</v>
      </c>
      <c r="B168">
        <v>178</v>
      </c>
      <c r="C168" s="1">
        <v>44795.604861111111</v>
      </c>
      <c r="D168" s="1">
        <v>44795.604861111111</v>
      </c>
      <c r="E168">
        <v>4</v>
      </c>
      <c r="G168" t="s">
        <v>242</v>
      </c>
      <c r="H168" t="s">
        <v>242</v>
      </c>
      <c r="I168">
        <v>1</v>
      </c>
      <c r="J168" s="1">
        <v>44795.604861111111</v>
      </c>
      <c r="K168" t="s">
        <v>3780</v>
      </c>
      <c r="L168" t="s">
        <v>242</v>
      </c>
      <c r="M168" t="s">
        <v>242</v>
      </c>
      <c r="P168" t="s">
        <v>242</v>
      </c>
      <c r="Q168" t="s">
        <v>242</v>
      </c>
      <c r="T168" t="s">
        <v>3781</v>
      </c>
      <c r="U168" t="s">
        <v>3782</v>
      </c>
      <c r="V168">
        <v>32654105</v>
      </c>
      <c r="W168">
        <v>3674</v>
      </c>
      <c r="X168" t="s">
        <v>297</v>
      </c>
      <c r="Y168" t="s">
        <v>1864</v>
      </c>
      <c r="Z168">
        <v>2020</v>
      </c>
      <c r="AA168">
        <v>0</v>
      </c>
      <c r="AD168">
        <v>11</v>
      </c>
      <c r="AE168" t="s">
        <v>242</v>
      </c>
      <c r="AH168" s="27">
        <v>1</v>
      </c>
      <c r="AI168">
        <v>3</v>
      </c>
      <c r="AJ168" s="27">
        <v>0</v>
      </c>
      <c r="AK168">
        <v>0</v>
      </c>
      <c r="AL168" s="27">
        <v>0</v>
      </c>
      <c r="AM168">
        <v>0</v>
      </c>
      <c r="AO168">
        <v>2</v>
      </c>
      <c r="AR168" s="27">
        <v>1</v>
      </c>
      <c r="AS168">
        <v>1</v>
      </c>
      <c r="AT168" s="21">
        <f t="shared" si="8"/>
        <v>9.0909090909090917</v>
      </c>
      <c r="AU168">
        <v>2</v>
      </c>
      <c r="AX168" s="27">
        <v>1</v>
      </c>
      <c r="AY168">
        <v>2</v>
      </c>
      <c r="AZ168" s="21">
        <f t="shared" si="9"/>
        <v>18.181818181818183</v>
      </c>
      <c r="BA168" t="s">
        <v>242</v>
      </c>
      <c r="BD168" s="27">
        <v>1</v>
      </c>
      <c r="BE168">
        <v>6.7</v>
      </c>
      <c r="BG168">
        <v>2</v>
      </c>
      <c r="BJ168" s="27">
        <v>1</v>
      </c>
      <c r="BK168">
        <v>2</v>
      </c>
      <c r="BN168" s="27">
        <v>1</v>
      </c>
      <c r="BO168">
        <v>3</v>
      </c>
      <c r="BP168" s="21">
        <f t="shared" si="10"/>
        <v>27.27272727272727</v>
      </c>
      <c r="BR168">
        <v>3</v>
      </c>
      <c r="BU168" s="27">
        <v>1</v>
      </c>
      <c r="BV168">
        <v>2</v>
      </c>
      <c r="BW168" s="21">
        <f t="shared" si="11"/>
        <v>18.181818181818183</v>
      </c>
      <c r="BX168">
        <v>1</v>
      </c>
      <c r="BY168">
        <v>1</v>
      </c>
      <c r="CB168" s="27">
        <v>0</v>
      </c>
      <c r="CD168" t="s">
        <v>242</v>
      </c>
      <c r="CE168" t="s">
        <v>242</v>
      </c>
      <c r="CG168" s="27">
        <v>0</v>
      </c>
      <c r="CI168" t="s">
        <v>242</v>
      </c>
      <c r="CL168" s="27">
        <v>0</v>
      </c>
      <c r="CM168" s="27">
        <v>0</v>
      </c>
      <c r="CN168" t="s">
        <v>242</v>
      </c>
      <c r="CO168" t="s">
        <v>242</v>
      </c>
      <c r="CP168" t="s">
        <v>242</v>
      </c>
      <c r="CS168" s="27">
        <v>1</v>
      </c>
      <c r="CT168" t="s">
        <v>3783</v>
      </c>
      <c r="CU168">
        <v>1</v>
      </c>
      <c r="CX168" s="27">
        <v>1</v>
      </c>
      <c r="CY168">
        <v>59020</v>
      </c>
      <c r="CZ168" t="s">
        <v>242</v>
      </c>
      <c r="DA168" t="s">
        <v>3784</v>
      </c>
      <c r="DB168" s="27">
        <v>1</v>
      </c>
      <c r="DC168" t="s">
        <v>242</v>
      </c>
      <c r="DD168" t="s">
        <v>242</v>
      </c>
      <c r="DF168" t="s">
        <v>242</v>
      </c>
      <c r="DG168">
        <v>81603</v>
      </c>
      <c r="DH168" t="s">
        <v>242</v>
      </c>
      <c r="DI168" t="s">
        <v>3784</v>
      </c>
      <c r="DJ168" s="27">
        <v>1</v>
      </c>
      <c r="DK168">
        <v>1586</v>
      </c>
      <c r="DL168" t="s">
        <v>242</v>
      </c>
      <c r="DM168" t="s">
        <v>3784</v>
      </c>
      <c r="DN168">
        <v>1</v>
      </c>
      <c r="DQ168" s="27">
        <v>1</v>
      </c>
      <c r="DR168" t="s">
        <v>3785</v>
      </c>
      <c r="DS168" s="27">
        <v>1</v>
      </c>
      <c r="DT168" s="2" t="s">
        <v>3786</v>
      </c>
      <c r="DU168" s="27">
        <v>1</v>
      </c>
      <c r="DV168" t="s">
        <v>3787</v>
      </c>
      <c r="DW168" s="27">
        <v>1</v>
      </c>
      <c r="DX168" t="s">
        <v>3788</v>
      </c>
      <c r="DY168" s="27">
        <v>1</v>
      </c>
      <c r="DZ168" s="2" t="s">
        <v>3789</v>
      </c>
      <c r="EA168" s="27">
        <v>1</v>
      </c>
      <c r="EB168" s="2" t="s">
        <v>3790</v>
      </c>
      <c r="EC168" s="27">
        <v>1</v>
      </c>
      <c r="ED168" s="2" t="s">
        <v>3790</v>
      </c>
      <c r="EE168" s="27">
        <v>1</v>
      </c>
      <c r="EF168" s="2" t="s">
        <v>3790</v>
      </c>
      <c r="EG168" s="27">
        <v>1</v>
      </c>
      <c r="EH168" t="s">
        <v>3791</v>
      </c>
      <c r="EI168" s="27">
        <v>1</v>
      </c>
      <c r="EK168">
        <v>1</v>
      </c>
      <c r="EN168" s="27">
        <v>0</v>
      </c>
      <c r="EO168" t="s">
        <v>242</v>
      </c>
      <c r="EP168" t="s">
        <v>242</v>
      </c>
      <c r="ES168" t="s">
        <v>242</v>
      </c>
      <c r="ET168" t="s">
        <v>242</v>
      </c>
      <c r="EV168" s="27">
        <v>1</v>
      </c>
      <c r="EW168">
        <v>2236</v>
      </c>
      <c r="EX168" t="s">
        <v>3434</v>
      </c>
      <c r="EY168" s="27">
        <v>1</v>
      </c>
      <c r="EZ168">
        <v>18</v>
      </c>
      <c r="FB168" s="27">
        <v>1</v>
      </c>
      <c r="FC168">
        <v>1414</v>
      </c>
      <c r="FE168" s="27">
        <v>1</v>
      </c>
      <c r="FF168">
        <v>10</v>
      </c>
    </row>
    <row r="169" spans="1:163" ht="15" customHeight="1" x14ac:dyDescent="0.2">
      <c r="A169" s="10">
        <v>168</v>
      </c>
      <c r="B169">
        <v>179</v>
      </c>
      <c r="C169" s="1">
        <v>44795.604861111111</v>
      </c>
      <c r="D169" s="1">
        <v>44795.604861111111</v>
      </c>
      <c r="E169">
        <v>4</v>
      </c>
      <c r="G169" t="s">
        <v>242</v>
      </c>
      <c r="H169" t="s">
        <v>242</v>
      </c>
      <c r="I169">
        <v>1</v>
      </c>
      <c r="J169" s="1">
        <v>44795.604861111111</v>
      </c>
      <c r="K169" t="s">
        <v>3795</v>
      </c>
      <c r="L169" t="s">
        <v>242</v>
      </c>
      <c r="M169" t="s">
        <v>242</v>
      </c>
      <c r="P169" t="s">
        <v>242</v>
      </c>
      <c r="Q169" t="s">
        <v>242</v>
      </c>
      <c r="T169" s="10" t="s">
        <v>3796</v>
      </c>
      <c r="U169" t="s">
        <v>3797</v>
      </c>
      <c r="V169">
        <v>86516101</v>
      </c>
      <c r="W169">
        <v>5731</v>
      </c>
      <c r="X169" s="10" t="s">
        <v>271</v>
      </c>
      <c r="Y169" s="10" t="s">
        <v>272</v>
      </c>
      <c r="Z169" s="10">
        <v>2019</v>
      </c>
      <c r="AA169" s="10">
        <v>0.5</v>
      </c>
      <c r="AB169">
        <v>15</v>
      </c>
      <c r="AD169" s="10">
        <v>10</v>
      </c>
      <c r="AE169" t="s">
        <v>242</v>
      </c>
      <c r="AH169" s="22">
        <v>1</v>
      </c>
      <c r="AI169" s="10">
        <v>6</v>
      </c>
      <c r="AJ169" s="22">
        <v>0</v>
      </c>
      <c r="AK169" s="10">
        <v>0</v>
      </c>
      <c r="AL169" s="22">
        <v>0</v>
      </c>
      <c r="AM169" s="10">
        <v>0</v>
      </c>
      <c r="AN169" s="2" t="s">
        <v>3798</v>
      </c>
      <c r="AO169">
        <v>2</v>
      </c>
      <c r="AR169" s="22">
        <v>0</v>
      </c>
      <c r="AS169" s="10">
        <v>0</v>
      </c>
      <c r="AT169" s="21">
        <f t="shared" si="8"/>
        <v>0</v>
      </c>
      <c r="AU169" t="s">
        <v>242</v>
      </c>
      <c r="AX169" s="22">
        <v>1</v>
      </c>
      <c r="AY169" s="10">
        <v>2</v>
      </c>
      <c r="AZ169" s="21">
        <f t="shared" si="9"/>
        <v>20</v>
      </c>
      <c r="BA169" t="s">
        <v>242</v>
      </c>
      <c r="BD169" s="22">
        <v>1</v>
      </c>
      <c r="BE169" s="10">
        <v>5</v>
      </c>
      <c r="BF169" s="10"/>
      <c r="BG169">
        <v>2</v>
      </c>
      <c r="BJ169" s="22">
        <v>1</v>
      </c>
      <c r="BK169">
        <v>2</v>
      </c>
      <c r="BN169" s="22">
        <v>1</v>
      </c>
      <c r="BO169" s="10">
        <v>6</v>
      </c>
      <c r="BP169" s="21">
        <f t="shared" si="10"/>
        <v>60</v>
      </c>
      <c r="BQ169" s="10" t="s">
        <v>3799</v>
      </c>
      <c r="BR169" s="10">
        <v>1</v>
      </c>
      <c r="BS169" s="10"/>
      <c r="BT169" s="10"/>
      <c r="BU169" s="22">
        <v>1</v>
      </c>
      <c r="BV169" s="10">
        <v>3</v>
      </c>
      <c r="BW169" s="21">
        <f t="shared" si="11"/>
        <v>30</v>
      </c>
      <c r="BX169" s="10">
        <v>2</v>
      </c>
      <c r="BY169" s="10">
        <v>1</v>
      </c>
      <c r="BZ169" s="10"/>
      <c r="CA169" s="10"/>
      <c r="CB169" s="22">
        <v>0</v>
      </c>
      <c r="CC169" s="10"/>
      <c r="CD169" s="10" t="s">
        <v>242</v>
      </c>
      <c r="CE169" s="10" t="s">
        <v>242</v>
      </c>
      <c r="CF169" s="10"/>
      <c r="CG169" s="22">
        <v>1</v>
      </c>
      <c r="CH169" s="10" t="s">
        <v>3800</v>
      </c>
      <c r="CI169" s="10">
        <v>1</v>
      </c>
      <c r="CJ169" s="10"/>
      <c r="CK169" s="10"/>
      <c r="CL169" s="22">
        <v>1</v>
      </c>
      <c r="CM169" s="22">
        <v>0</v>
      </c>
      <c r="CN169" s="10" t="s">
        <v>242</v>
      </c>
      <c r="CO169" s="10" t="s">
        <v>242</v>
      </c>
      <c r="CP169" s="10" t="s">
        <v>242</v>
      </c>
      <c r="CQ169" s="10"/>
      <c r="CR169" s="10"/>
      <c r="CS169" s="22">
        <v>1</v>
      </c>
      <c r="CT169" s="10" t="s">
        <v>3801</v>
      </c>
      <c r="CU169" s="10">
        <v>1</v>
      </c>
      <c r="CV169" s="10"/>
      <c r="CW169" s="10"/>
      <c r="CX169" s="22">
        <v>1</v>
      </c>
      <c r="CY169" s="10">
        <v>253880</v>
      </c>
      <c r="CZ169" s="10">
        <v>2</v>
      </c>
      <c r="DA169" s="10"/>
      <c r="DB169" s="22">
        <v>1</v>
      </c>
      <c r="DC169" s="10">
        <v>202536</v>
      </c>
      <c r="DD169" s="10">
        <v>2</v>
      </c>
      <c r="DE169" s="10">
        <v>356940</v>
      </c>
      <c r="DF169" s="10">
        <v>2</v>
      </c>
      <c r="DG169" s="10" t="s">
        <v>242</v>
      </c>
      <c r="DH169" s="10" t="s">
        <v>242</v>
      </c>
      <c r="DI169" s="10"/>
      <c r="DJ169" s="22">
        <v>1</v>
      </c>
      <c r="DK169" s="10">
        <v>22821458</v>
      </c>
      <c r="DL169" s="10">
        <v>2</v>
      </c>
      <c r="DM169" s="10"/>
      <c r="DN169" s="10">
        <v>4</v>
      </c>
      <c r="DO169" s="10"/>
      <c r="DP169" s="10"/>
      <c r="DQ169" s="27">
        <v>1</v>
      </c>
      <c r="DR169" t="s">
        <v>3802</v>
      </c>
      <c r="DS169" s="27">
        <v>1</v>
      </c>
      <c r="DT169" s="2" t="s">
        <v>3803</v>
      </c>
      <c r="DU169" s="27">
        <v>1</v>
      </c>
      <c r="DV169" t="s">
        <v>3804</v>
      </c>
      <c r="DW169" s="27">
        <v>1</v>
      </c>
      <c r="DX169" t="s">
        <v>3805</v>
      </c>
      <c r="DY169" s="27">
        <v>0</v>
      </c>
      <c r="DZ169" t="s">
        <v>3806</v>
      </c>
      <c r="EA169" s="27">
        <v>1</v>
      </c>
      <c r="EB169" t="s">
        <v>3416</v>
      </c>
      <c r="EC169" s="27">
        <v>1</v>
      </c>
      <c r="ED169" t="s">
        <v>3807</v>
      </c>
      <c r="EE169" s="27">
        <v>0</v>
      </c>
      <c r="EG169" s="27">
        <v>1</v>
      </c>
      <c r="EH169" t="s">
        <v>3807</v>
      </c>
      <c r="EI169" s="27">
        <v>1</v>
      </c>
      <c r="EK169">
        <v>4</v>
      </c>
      <c r="EN169" s="22">
        <v>0</v>
      </c>
      <c r="EO169" s="10" t="s">
        <v>242</v>
      </c>
      <c r="EP169" s="10" t="s">
        <v>242</v>
      </c>
      <c r="EQ169" s="10"/>
      <c r="ER169" s="10"/>
      <c r="ES169" s="10" t="s">
        <v>242</v>
      </c>
      <c r="ET169" s="10" t="s">
        <v>242</v>
      </c>
      <c r="EU169" s="10"/>
      <c r="EV169" s="22">
        <v>0</v>
      </c>
      <c r="EW169" s="10" t="s">
        <v>242</v>
      </c>
      <c r="EX169" s="10"/>
      <c r="EY169" s="22">
        <v>0</v>
      </c>
      <c r="EZ169" s="10" t="s">
        <v>242</v>
      </c>
      <c r="FA169" s="10"/>
      <c r="FB169" s="22">
        <v>1</v>
      </c>
      <c r="FC169" s="10">
        <v>1200</v>
      </c>
      <c r="FD169" s="10"/>
      <c r="FE169" s="22">
        <v>0</v>
      </c>
      <c r="FF169" s="10" t="s">
        <v>242</v>
      </c>
      <c r="FG169" s="10"/>
    </row>
    <row r="170" spans="1:163" ht="15" customHeight="1" x14ac:dyDescent="0.2">
      <c r="A170">
        <v>169</v>
      </c>
      <c r="B170">
        <v>182</v>
      </c>
      <c r="C170" s="1">
        <v>44795.604861111111</v>
      </c>
      <c r="D170" s="1">
        <v>44795.604861111111</v>
      </c>
      <c r="E170">
        <v>4</v>
      </c>
      <c r="G170" t="s">
        <v>242</v>
      </c>
      <c r="H170" t="s">
        <v>242</v>
      </c>
      <c r="I170">
        <v>1</v>
      </c>
      <c r="J170" s="1">
        <v>44795.604861111111</v>
      </c>
      <c r="K170" t="s">
        <v>3812</v>
      </c>
      <c r="L170" t="s">
        <v>242</v>
      </c>
      <c r="M170" t="s">
        <v>242</v>
      </c>
      <c r="P170" t="s">
        <v>242</v>
      </c>
      <c r="Q170" t="s">
        <v>242</v>
      </c>
      <c r="T170" t="s">
        <v>3813</v>
      </c>
      <c r="U170" t="s">
        <v>3814</v>
      </c>
      <c r="V170" t="s">
        <v>3815</v>
      </c>
      <c r="W170">
        <v>6798</v>
      </c>
      <c r="X170" t="s">
        <v>659</v>
      </c>
      <c r="Y170" t="s">
        <v>660</v>
      </c>
      <c r="Z170">
        <v>2020</v>
      </c>
      <c r="AA170">
        <v>0.5</v>
      </c>
      <c r="AB170">
        <v>11</v>
      </c>
      <c r="AD170">
        <v>10</v>
      </c>
      <c r="AE170" t="s">
        <v>242</v>
      </c>
      <c r="AH170" s="27">
        <v>1</v>
      </c>
      <c r="AI170">
        <v>8</v>
      </c>
      <c r="AJ170" s="27">
        <v>0</v>
      </c>
      <c r="AK170">
        <v>0</v>
      </c>
      <c r="AL170" s="27">
        <v>0</v>
      </c>
      <c r="AM170">
        <v>0</v>
      </c>
      <c r="AO170">
        <v>3</v>
      </c>
      <c r="AR170" s="27">
        <v>1</v>
      </c>
      <c r="AS170">
        <v>3</v>
      </c>
      <c r="AT170" s="21">
        <f t="shared" si="8"/>
        <v>30</v>
      </c>
      <c r="AU170">
        <v>3</v>
      </c>
      <c r="AX170" s="27">
        <v>1</v>
      </c>
      <c r="AY170">
        <v>2</v>
      </c>
      <c r="AZ170" s="21">
        <f t="shared" si="9"/>
        <v>20</v>
      </c>
      <c r="BA170" t="s">
        <v>242</v>
      </c>
      <c r="BD170" s="27">
        <v>1</v>
      </c>
      <c r="BE170">
        <v>7</v>
      </c>
      <c r="BG170">
        <v>2</v>
      </c>
      <c r="BJ170" s="27">
        <v>1</v>
      </c>
      <c r="BK170">
        <v>2</v>
      </c>
      <c r="BN170" s="27">
        <v>1</v>
      </c>
      <c r="BO170">
        <v>3</v>
      </c>
      <c r="BP170" s="21">
        <f t="shared" si="10"/>
        <v>30</v>
      </c>
      <c r="BR170">
        <v>1</v>
      </c>
      <c r="BU170" s="27">
        <v>0</v>
      </c>
      <c r="BV170" s="24" t="s">
        <v>242</v>
      </c>
      <c r="BW170" s="21" t="s">
        <v>242</v>
      </c>
      <c r="BX170" t="s">
        <v>242</v>
      </c>
      <c r="BY170" t="s">
        <v>242</v>
      </c>
      <c r="CB170" s="27">
        <v>0</v>
      </c>
      <c r="CD170" t="s">
        <v>242</v>
      </c>
      <c r="CE170" t="s">
        <v>242</v>
      </c>
      <c r="CG170" s="27">
        <v>0</v>
      </c>
      <c r="CI170" t="s">
        <v>242</v>
      </c>
      <c r="CL170" s="27">
        <v>0</v>
      </c>
      <c r="CM170" s="27">
        <v>0.5</v>
      </c>
      <c r="CN170" t="s">
        <v>242</v>
      </c>
      <c r="CO170">
        <v>100</v>
      </c>
      <c r="CP170" t="s">
        <v>242</v>
      </c>
      <c r="CQ170" s="2" t="s">
        <v>3816</v>
      </c>
      <c r="CS170" s="27">
        <v>1</v>
      </c>
      <c r="CT170" t="s">
        <v>3817</v>
      </c>
      <c r="CU170">
        <v>1</v>
      </c>
      <c r="CX170" s="27">
        <v>1</v>
      </c>
      <c r="CY170">
        <v>101616</v>
      </c>
      <c r="CZ170">
        <v>2</v>
      </c>
      <c r="DB170" s="27">
        <v>1</v>
      </c>
      <c r="DC170">
        <v>246000</v>
      </c>
      <c r="DD170">
        <v>2</v>
      </c>
      <c r="DE170">
        <v>246000</v>
      </c>
      <c r="DF170">
        <v>2</v>
      </c>
      <c r="DG170" t="s">
        <v>242</v>
      </c>
      <c r="DH170" t="s">
        <v>242</v>
      </c>
      <c r="DJ170" s="27">
        <v>1</v>
      </c>
      <c r="DK170">
        <v>88549</v>
      </c>
      <c r="DL170">
        <v>2</v>
      </c>
      <c r="DN170">
        <v>1</v>
      </c>
      <c r="DQ170" s="27">
        <v>1</v>
      </c>
      <c r="DR170" s="2" t="s">
        <v>3818</v>
      </c>
      <c r="DS170" s="27">
        <v>1</v>
      </c>
      <c r="DT170" s="2" t="s">
        <v>3819</v>
      </c>
      <c r="DU170" s="27">
        <v>1</v>
      </c>
      <c r="DV170" t="s">
        <v>3820</v>
      </c>
      <c r="DW170" s="27">
        <v>1</v>
      </c>
      <c r="DX170" s="2" t="s">
        <v>3821</v>
      </c>
      <c r="DY170" s="27">
        <v>1</v>
      </c>
      <c r="DZ170" t="s">
        <v>3822</v>
      </c>
      <c r="EA170" s="27">
        <v>1</v>
      </c>
      <c r="EB170" t="s">
        <v>3823</v>
      </c>
      <c r="EC170" s="27">
        <v>1</v>
      </c>
      <c r="ED170" t="s">
        <v>3824</v>
      </c>
      <c r="EE170" s="27">
        <v>1</v>
      </c>
      <c r="EF170" t="s">
        <v>3825</v>
      </c>
      <c r="EG170" s="27">
        <v>1</v>
      </c>
      <c r="EH170" s="2" t="s">
        <v>3826</v>
      </c>
      <c r="EI170" s="27">
        <v>1</v>
      </c>
      <c r="EK170">
        <v>1</v>
      </c>
      <c r="EN170" s="27">
        <v>0.5</v>
      </c>
      <c r="EO170">
        <v>6</v>
      </c>
      <c r="EP170" t="s">
        <v>242</v>
      </c>
      <c r="EQ170" t="s">
        <v>3827</v>
      </c>
      <c r="ES170">
        <v>1</v>
      </c>
      <c r="ET170" t="s">
        <v>242</v>
      </c>
      <c r="EV170" s="27">
        <v>1</v>
      </c>
      <c r="EW170">
        <v>12001.76</v>
      </c>
      <c r="EX170" t="s">
        <v>3418</v>
      </c>
      <c r="EY170" s="27">
        <v>1</v>
      </c>
      <c r="EZ170">
        <v>43</v>
      </c>
      <c r="FA170" s="2" t="s">
        <v>3828</v>
      </c>
      <c r="FB170" s="27">
        <v>0</v>
      </c>
      <c r="FC170" t="s">
        <v>242</v>
      </c>
      <c r="FE170" s="27">
        <v>0</v>
      </c>
      <c r="FF170" t="s">
        <v>242</v>
      </c>
    </row>
    <row r="171" spans="1:163" ht="15" customHeight="1" x14ac:dyDescent="0.2">
      <c r="A171">
        <v>170</v>
      </c>
      <c r="B171">
        <v>184</v>
      </c>
      <c r="C171" s="1">
        <v>44795.604861111111</v>
      </c>
      <c r="D171" s="1">
        <v>44795.604861111111</v>
      </c>
      <c r="E171">
        <v>4</v>
      </c>
      <c r="G171" t="s">
        <v>242</v>
      </c>
      <c r="H171" t="s">
        <v>242</v>
      </c>
      <c r="I171">
        <v>1</v>
      </c>
      <c r="J171" s="1">
        <v>44795.604861111111</v>
      </c>
      <c r="K171" t="s">
        <v>3831</v>
      </c>
      <c r="L171" t="s">
        <v>242</v>
      </c>
      <c r="M171" t="s">
        <v>242</v>
      </c>
      <c r="P171" t="s">
        <v>242</v>
      </c>
      <c r="Q171" t="s">
        <v>242</v>
      </c>
      <c r="T171" t="s">
        <v>3832</v>
      </c>
      <c r="U171" t="s">
        <v>3833</v>
      </c>
      <c r="V171" t="s">
        <v>3834</v>
      </c>
      <c r="W171">
        <v>5065</v>
      </c>
      <c r="X171" t="s">
        <v>297</v>
      </c>
      <c r="Y171" t="s">
        <v>2814</v>
      </c>
      <c r="Z171">
        <v>2020</v>
      </c>
      <c r="AA171">
        <v>0.5</v>
      </c>
      <c r="AD171">
        <v>13</v>
      </c>
      <c r="AE171" t="s">
        <v>242</v>
      </c>
      <c r="AH171" s="27">
        <v>1</v>
      </c>
      <c r="AI171">
        <v>8</v>
      </c>
      <c r="AJ171" s="27">
        <v>0</v>
      </c>
      <c r="AK171">
        <v>0</v>
      </c>
      <c r="AL171" s="27">
        <v>0</v>
      </c>
      <c r="AM171">
        <v>0</v>
      </c>
      <c r="AO171">
        <v>3</v>
      </c>
      <c r="AR171" s="27">
        <v>1</v>
      </c>
      <c r="AS171">
        <v>2</v>
      </c>
      <c r="AT171" s="21">
        <f t="shared" si="8"/>
        <v>15.384615384615385</v>
      </c>
      <c r="AU171">
        <v>3</v>
      </c>
      <c r="AX171" s="27">
        <v>1</v>
      </c>
      <c r="AY171">
        <v>3</v>
      </c>
      <c r="AZ171" s="21">
        <f t="shared" si="9"/>
        <v>23.076923076923077</v>
      </c>
      <c r="BA171" t="s">
        <v>242</v>
      </c>
      <c r="BD171" s="27">
        <v>1</v>
      </c>
      <c r="BG171">
        <v>2</v>
      </c>
      <c r="BJ171" s="27">
        <v>1</v>
      </c>
      <c r="BK171">
        <v>2</v>
      </c>
      <c r="BN171" s="27">
        <v>1</v>
      </c>
      <c r="BO171">
        <v>3</v>
      </c>
      <c r="BP171" s="21">
        <f t="shared" si="10"/>
        <v>23.076923076923077</v>
      </c>
      <c r="BR171">
        <v>1</v>
      </c>
      <c r="BU171" s="27">
        <v>0</v>
      </c>
      <c r="BV171" s="24" t="s">
        <v>242</v>
      </c>
      <c r="BW171" s="21" t="s">
        <v>242</v>
      </c>
      <c r="BX171" t="s">
        <v>242</v>
      </c>
      <c r="BY171" t="s">
        <v>242</v>
      </c>
      <c r="CB171" s="27">
        <v>0</v>
      </c>
      <c r="CD171" t="s">
        <v>242</v>
      </c>
      <c r="CE171" t="s">
        <v>242</v>
      </c>
      <c r="CG171" s="27">
        <v>1</v>
      </c>
      <c r="CH171" t="s">
        <v>3835</v>
      </c>
      <c r="CI171">
        <v>1</v>
      </c>
      <c r="CL171" s="27">
        <v>1</v>
      </c>
      <c r="CM171" s="27">
        <v>0.5</v>
      </c>
      <c r="CN171" t="s">
        <v>242</v>
      </c>
      <c r="CO171">
        <v>99</v>
      </c>
      <c r="CP171" t="s">
        <v>242</v>
      </c>
      <c r="CS171" s="27">
        <v>1</v>
      </c>
      <c r="CT171" t="s">
        <v>3836</v>
      </c>
      <c r="CU171">
        <v>1</v>
      </c>
      <c r="CX171" s="27">
        <v>1</v>
      </c>
      <c r="CY171">
        <v>62881</v>
      </c>
      <c r="CZ171">
        <v>2</v>
      </c>
      <c r="DB171" s="27">
        <v>1</v>
      </c>
      <c r="DC171" t="s">
        <v>242</v>
      </c>
      <c r="DD171" t="s">
        <v>242</v>
      </c>
      <c r="DF171" t="s">
        <v>242</v>
      </c>
      <c r="DG171">
        <v>495404</v>
      </c>
      <c r="DH171">
        <v>2</v>
      </c>
      <c r="DJ171" s="27">
        <v>1</v>
      </c>
      <c r="DK171">
        <v>6751</v>
      </c>
      <c r="DL171">
        <v>2</v>
      </c>
      <c r="DN171">
        <v>1</v>
      </c>
      <c r="DQ171" s="27">
        <v>1</v>
      </c>
      <c r="DR171" t="s">
        <v>3837</v>
      </c>
      <c r="DS171" s="27">
        <v>1</v>
      </c>
      <c r="DT171" s="2" t="s">
        <v>3838</v>
      </c>
      <c r="DU171" s="27">
        <v>1</v>
      </c>
      <c r="DW171" s="27">
        <v>1</v>
      </c>
      <c r="DX171" s="2" t="s">
        <v>3839</v>
      </c>
      <c r="DY171" s="27">
        <v>0</v>
      </c>
      <c r="DZ171" t="s">
        <v>3840</v>
      </c>
      <c r="EA171" s="27">
        <v>1</v>
      </c>
      <c r="EB171" t="s">
        <v>3841</v>
      </c>
      <c r="EC171" s="27">
        <v>1</v>
      </c>
      <c r="ED171" t="s">
        <v>3842</v>
      </c>
      <c r="EE171" s="27">
        <v>1</v>
      </c>
      <c r="EF171" s="2" t="s">
        <v>3843</v>
      </c>
      <c r="EG171" s="27">
        <v>1</v>
      </c>
      <c r="EH171" t="s">
        <v>3844</v>
      </c>
      <c r="EI171" s="27">
        <v>1</v>
      </c>
      <c r="EJ171" s="2" t="s">
        <v>3845</v>
      </c>
      <c r="EK171">
        <v>4</v>
      </c>
      <c r="EN171" s="27">
        <v>0</v>
      </c>
      <c r="EO171" t="s">
        <v>242</v>
      </c>
      <c r="EP171" t="s">
        <v>242</v>
      </c>
      <c r="ES171" t="s">
        <v>242</v>
      </c>
      <c r="ET171" t="s">
        <v>242</v>
      </c>
      <c r="EV171" s="27">
        <v>1</v>
      </c>
      <c r="EW171">
        <v>3964.19</v>
      </c>
      <c r="EX171" t="s">
        <v>3418</v>
      </c>
      <c r="EY171" s="27">
        <v>0</v>
      </c>
      <c r="EZ171" t="s">
        <v>242</v>
      </c>
      <c r="FB171" s="27">
        <v>0</v>
      </c>
      <c r="FC171" t="s">
        <v>242</v>
      </c>
      <c r="FE171" s="27">
        <v>0</v>
      </c>
      <c r="FF171" t="s">
        <v>242</v>
      </c>
    </row>
    <row r="172" spans="1:163" ht="15" hidden="1" customHeight="1" x14ac:dyDescent="0.2">
      <c r="A172" s="10">
        <v>171</v>
      </c>
      <c r="B172">
        <v>185</v>
      </c>
      <c r="C172" s="1">
        <v>44795.604861111111</v>
      </c>
      <c r="D172" s="1">
        <v>44795.604861111111</v>
      </c>
      <c r="E172">
        <v>4</v>
      </c>
      <c r="G172" t="s">
        <v>242</v>
      </c>
      <c r="H172" t="s">
        <v>242</v>
      </c>
      <c r="I172">
        <v>1</v>
      </c>
      <c r="J172" s="1">
        <v>44795.604861111111</v>
      </c>
      <c r="K172" t="s">
        <v>3846</v>
      </c>
      <c r="L172" t="s">
        <v>242</v>
      </c>
      <c r="M172" t="s">
        <v>242</v>
      </c>
      <c r="P172" t="s">
        <v>242</v>
      </c>
      <c r="Q172" t="s">
        <v>242</v>
      </c>
      <c r="T172" s="10" t="s">
        <v>3847</v>
      </c>
      <c r="U172" t="s">
        <v>3848</v>
      </c>
      <c r="V172">
        <v>256746108</v>
      </c>
      <c r="W172">
        <v>5331</v>
      </c>
      <c r="X172" s="10" t="s">
        <v>271</v>
      </c>
      <c r="Y172" s="10" t="s">
        <v>3849</v>
      </c>
      <c r="Z172" s="10">
        <v>2020</v>
      </c>
      <c r="AA172" s="10">
        <v>0</v>
      </c>
      <c r="AD172" s="10">
        <v>13</v>
      </c>
      <c r="AE172" t="s">
        <v>242</v>
      </c>
      <c r="AH172" s="22">
        <v>0</v>
      </c>
      <c r="AI172" s="10">
        <v>0</v>
      </c>
      <c r="AJ172" s="22">
        <v>0</v>
      </c>
      <c r="AK172" s="10">
        <v>0</v>
      </c>
      <c r="AL172" s="22">
        <v>0</v>
      </c>
      <c r="AM172" s="10">
        <v>0</v>
      </c>
      <c r="AO172" t="s">
        <v>242</v>
      </c>
      <c r="AR172" s="22">
        <v>1</v>
      </c>
      <c r="AS172" s="10">
        <v>2</v>
      </c>
      <c r="AT172" s="21">
        <f t="shared" si="8"/>
        <v>15.384615384615385</v>
      </c>
      <c r="AU172">
        <v>2</v>
      </c>
      <c r="AX172" s="22">
        <v>1</v>
      </c>
      <c r="AY172" s="10">
        <v>2</v>
      </c>
      <c r="AZ172" s="21">
        <f t="shared" si="9"/>
        <v>15.384615384615385</v>
      </c>
      <c r="BA172" t="s">
        <v>242</v>
      </c>
      <c r="BD172" s="22">
        <v>1</v>
      </c>
      <c r="BE172" s="10"/>
      <c r="BF172" s="10"/>
      <c r="BG172">
        <v>2</v>
      </c>
      <c r="BJ172" s="22">
        <v>1</v>
      </c>
      <c r="BK172">
        <v>2</v>
      </c>
      <c r="BN172" s="22">
        <v>1</v>
      </c>
      <c r="BO172" s="10">
        <v>3</v>
      </c>
      <c r="BP172" s="21">
        <f t="shared" si="10"/>
        <v>23.076923076923077</v>
      </c>
      <c r="BQ172" s="10" t="s">
        <v>3850</v>
      </c>
      <c r="BR172" s="10">
        <v>1</v>
      </c>
      <c r="BS172" s="10"/>
      <c r="BT172" s="10"/>
      <c r="BU172" s="22">
        <v>0</v>
      </c>
      <c r="BV172" s="19">
        <v>0</v>
      </c>
      <c r="BW172" s="21">
        <f t="shared" si="11"/>
        <v>0</v>
      </c>
      <c r="BX172" s="10" t="s">
        <v>242</v>
      </c>
      <c r="BY172" s="10" t="s">
        <v>242</v>
      </c>
      <c r="BZ172" s="10"/>
      <c r="CA172" s="10"/>
      <c r="CB172" s="22">
        <v>1</v>
      </c>
      <c r="CC172" s="11" t="s">
        <v>3851</v>
      </c>
      <c r="CD172" s="10">
        <v>1</v>
      </c>
      <c r="CE172" s="10" t="s">
        <v>242</v>
      </c>
      <c r="CF172" s="10"/>
      <c r="CG172" s="22">
        <v>0</v>
      </c>
      <c r="CH172" s="10"/>
      <c r="CI172" s="10" t="s">
        <v>242</v>
      </c>
      <c r="CJ172" s="10"/>
      <c r="CK172" s="10"/>
      <c r="CL172" s="22">
        <v>0</v>
      </c>
      <c r="CM172" s="22">
        <v>0</v>
      </c>
      <c r="CN172" s="10" t="s">
        <v>242</v>
      </c>
      <c r="CO172" s="10" t="s">
        <v>242</v>
      </c>
      <c r="CP172" s="10" t="s">
        <v>242</v>
      </c>
      <c r="CQ172" s="10"/>
      <c r="CR172" s="10"/>
      <c r="CS172" s="22">
        <v>1</v>
      </c>
      <c r="CT172" s="11" t="s">
        <v>3852</v>
      </c>
      <c r="CU172" s="10">
        <v>1</v>
      </c>
      <c r="CV172" s="10"/>
      <c r="CW172" s="10"/>
      <c r="CX172" s="22">
        <v>0</v>
      </c>
      <c r="CY172" s="10" t="s">
        <v>242</v>
      </c>
      <c r="CZ172" s="10" t="s">
        <v>242</v>
      </c>
      <c r="DA172" s="10" t="s">
        <v>3853</v>
      </c>
      <c r="DB172" s="22">
        <v>0</v>
      </c>
      <c r="DC172" s="10" t="s">
        <v>242</v>
      </c>
      <c r="DD172" s="10" t="s">
        <v>242</v>
      </c>
      <c r="DE172" s="10"/>
      <c r="DF172" s="10" t="s">
        <v>242</v>
      </c>
      <c r="DG172" s="10" t="s">
        <v>242</v>
      </c>
      <c r="DH172" s="10" t="s">
        <v>242</v>
      </c>
      <c r="DI172" s="10"/>
      <c r="DJ172" s="22">
        <v>0</v>
      </c>
      <c r="DK172" s="10" t="s">
        <v>242</v>
      </c>
      <c r="DL172" s="10" t="s">
        <v>242</v>
      </c>
      <c r="DM172" s="10"/>
      <c r="DN172" s="10" t="s">
        <v>242</v>
      </c>
      <c r="DO172" s="10"/>
      <c r="DP172" s="10"/>
      <c r="DQ172" s="27">
        <v>1</v>
      </c>
      <c r="DR172" t="s">
        <v>3854</v>
      </c>
      <c r="DS172" s="27">
        <v>0</v>
      </c>
      <c r="DU172" s="27">
        <v>0</v>
      </c>
      <c r="DW172" s="27">
        <v>0</v>
      </c>
      <c r="DY172" s="27">
        <v>0</v>
      </c>
      <c r="EA172" s="27">
        <v>0.5</v>
      </c>
      <c r="EB172" s="2" t="s">
        <v>3855</v>
      </c>
      <c r="EC172" s="27">
        <v>0</v>
      </c>
      <c r="EE172" s="27">
        <v>0</v>
      </c>
      <c r="EG172" s="27">
        <v>1</v>
      </c>
      <c r="EH172" t="s">
        <v>3856</v>
      </c>
      <c r="EI172" s="27">
        <v>0</v>
      </c>
      <c r="EK172">
        <v>1</v>
      </c>
      <c r="EN172" s="22">
        <v>0</v>
      </c>
      <c r="EO172" s="10" t="s">
        <v>242</v>
      </c>
      <c r="EP172" s="10" t="s">
        <v>242</v>
      </c>
      <c r="EQ172" s="10"/>
      <c r="ER172" s="10"/>
      <c r="ES172" s="10" t="s">
        <v>242</v>
      </c>
      <c r="ET172" s="10" t="s">
        <v>242</v>
      </c>
      <c r="EU172" s="10"/>
      <c r="EV172" s="22">
        <v>0</v>
      </c>
      <c r="EW172" s="10" t="s">
        <v>242</v>
      </c>
      <c r="EX172" s="10"/>
      <c r="EY172" s="22">
        <v>0</v>
      </c>
      <c r="EZ172" s="10" t="s">
        <v>242</v>
      </c>
      <c r="FA172" s="10"/>
      <c r="FB172" s="22">
        <v>0</v>
      </c>
      <c r="FC172" s="10" t="s">
        <v>242</v>
      </c>
      <c r="FD172" s="10"/>
      <c r="FE172" s="22">
        <v>0</v>
      </c>
      <c r="FF172" s="10" t="s">
        <v>242</v>
      </c>
      <c r="FG172" s="10"/>
    </row>
    <row r="173" spans="1:163" ht="15" customHeight="1" x14ac:dyDescent="0.2">
      <c r="A173">
        <v>172</v>
      </c>
      <c r="B173">
        <v>186</v>
      </c>
      <c r="C173" s="1">
        <v>44795.604861111111</v>
      </c>
      <c r="D173" s="1">
        <v>44795.604861111111</v>
      </c>
      <c r="E173">
        <v>4</v>
      </c>
      <c r="G173" t="s">
        <v>242</v>
      </c>
      <c r="H173" t="s">
        <v>242</v>
      </c>
      <c r="I173">
        <v>1</v>
      </c>
      <c r="J173" s="1">
        <v>44795.604861111111</v>
      </c>
      <c r="K173" t="s">
        <v>3859</v>
      </c>
      <c r="L173" t="s">
        <v>242</v>
      </c>
      <c r="M173" t="s">
        <v>242</v>
      </c>
      <c r="P173" t="s">
        <v>242</v>
      </c>
      <c r="Q173" t="s">
        <v>242</v>
      </c>
      <c r="T173" t="s">
        <v>3860</v>
      </c>
      <c r="U173" t="s">
        <v>3861</v>
      </c>
      <c r="V173">
        <v>194162103</v>
      </c>
      <c r="W173">
        <v>2844</v>
      </c>
      <c r="X173" t="s">
        <v>326</v>
      </c>
      <c r="Y173" t="s">
        <v>865</v>
      </c>
      <c r="Z173">
        <v>2020</v>
      </c>
      <c r="AA173">
        <v>1</v>
      </c>
      <c r="AB173">
        <v>4</v>
      </c>
      <c r="AD173">
        <v>10</v>
      </c>
      <c r="AE173" t="s">
        <v>242</v>
      </c>
      <c r="AH173" s="27">
        <v>0</v>
      </c>
      <c r="AI173">
        <v>0</v>
      </c>
      <c r="AJ173" s="27">
        <v>0</v>
      </c>
      <c r="AK173">
        <v>0</v>
      </c>
      <c r="AL173" s="27">
        <v>0</v>
      </c>
      <c r="AM173">
        <v>0</v>
      </c>
      <c r="AO173" t="s">
        <v>242</v>
      </c>
      <c r="AR173" s="27">
        <v>1</v>
      </c>
      <c r="AS173">
        <v>1</v>
      </c>
      <c r="AT173" s="21">
        <f t="shared" si="8"/>
        <v>10</v>
      </c>
      <c r="AU173">
        <v>2</v>
      </c>
      <c r="AX173" s="27">
        <v>1</v>
      </c>
      <c r="AY173">
        <v>3</v>
      </c>
      <c r="AZ173" s="21">
        <f t="shared" si="9"/>
        <v>30</v>
      </c>
      <c r="BA173" t="s">
        <v>242</v>
      </c>
      <c r="BD173" s="27">
        <v>1</v>
      </c>
      <c r="BE173">
        <v>6.6</v>
      </c>
      <c r="BG173">
        <v>3</v>
      </c>
      <c r="BJ173" s="27">
        <v>1</v>
      </c>
      <c r="BK173">
        <v>2</v>
      </c>
      <c r="BN173" s="27">
        <v>1</v>
      </c>
      <c r="BO173">
        <v>4</v>
      </c>
      <c r="BP173" s="21">
        <f t="shared" si="10"/>
        <v>40</v>
      </c>
      <c r="BR173">
        <v>1</v>
      </c>
      <c r="BU173" s="27">
        <v>0</v>
      </c>
      <c r="BV173" s="24" t="s">
        <v>242</v>
      </c>
      <c r="BW173" s="21" t="s">
        <v>242</v>
      </c>
      <c r="BX173" t="s">
        <v>242</v>
      </c>
      <c r="BY173" t="s">
        <v>242</v>
      </c>
      <c r="CB173" s="27">
        <v>0</v>
      </c>
      <c r="CD173" t="s">
        <v>242</v>
      </c>
      <c r="CE173" t="s">
        <v>242</v>
      </c>
      <c r="CG173" s="27">
        <v>1</v>
      </c>
      <c r="CH173" t="s">
        <v>3862</v>
      </c>
      <c r="CI173">
        <v>1</v>
      </c>
      <c r="CL173" s="27">
        <v>1</v>
      </c>
      <c r="CM173" s="27">
        <v>0.5</v>
      </c>
      <c r="CN173" t="s">
        <v>242</v>
      </c>
      <c r="CO173">
        <v>100</v>
      </c>
      <c r="CP173" t="s">
        <v>242</v>
      </c>
      <c r="CQ173" t="s">
        <v>3863</v>
      </c>
      <c r="CS173" s="27">
        <v>1</v>
      </c>
      <c r="CT173" t="s">
        <v>3864</v>
      </c>
      <c r="CU173">
        <v>1</v>
      </c>
      <c r="CX173" s="27">
        <v>1</v>
      </c>
      <c r="CY173">
        <v>197523</v>
      </c>
      <c r="CZ173">
        <v>2</v>
      </c>
      <c r="DB173" s="27">
        <v>1</v>
      </c>
      <c r="DC173">
        <v>283289</v>
      </c>
      <c r="DD173">
        <v>2</v>
      </c>
      <c r="DE173">
        <v>379901</v>
      </c>
      <c r="DF173">
        <v>2</v>
      </c>
      <c r="DG173" t="s">
        <v>242</v>
      </c>
      <c r="DH173" t="s">
        <v>242</v>
      </c>
      <c r="DJ173" s="27">
        <v>1</v>
      </c>
      <c r="DK173">
        <v>3998484</v>
      </c>
      <c r="DL173">
        <v>2</v>
      </c>
      <c r="DN173">
        <v>4</v>
      </c>
      <c r="DQ173" s="27">
        <v>1</v>
      </c>
      <c r="DR173" t="s">
        <v>3865</v>
      </c>
      <c r="DS173" s="27">
        <v>1</v>
      </c>
      <c r="DT173" s="2" t="s">
        <v>3866</v>
      </c>
      <c r="DU173" s="27">
        <v>1</v>
      </c>
      <c r="DV173" t="s">
        <v>3867</v>
      </c>
      <c r="DW173" s="27">
        <v>1</v>
      </c>
      <c r="DX173" s="2" t="s">
        <v>3868</v>
      </c>
      <c r="DY173" s="27">
        <v>1</v>
      </c>
      <c r="EA173" s="27">
        <v>1</v>
      </c>
      <c r="EB173" t="s">
        <v>3869</v>
      </c>
      <c r="EC173" s="27">
        <v>1</v>
      </c>
      <c r="ED173" s="2" t="s">
        <v>3870</v>
      </c>
      <c r="EE173" s="27">
        <v>1</v>
      </c>
      <c r="EF173" t="s">
        <v>3871</v>
      </c>
      <c r="EG173" s="27">
        <v>1</v>
      </c>
      <c r="EH173" t="s">
        <v>3872</v>
      </c>
      <c r="EI173" s="27">
        <v>1</v>
      </c>
      <c r="EK173">
        <v>4</v>
      </c>
      <c r="EN173" s="27">
        <v>0</v>
      </c>
      <c r="EO173" t="s">
        <v>242</v>
      </c>
      <c r="EP173" t="s">
        <v>242</v>
      </c>
      <c r="ES173" t="s">
        <v>242</v>
      </c>
      <c r="ET173" t="s">
        <v>242</v>
      </c>
      <c r="EV173" s="27">
        <v>1</v>
      </c>
      <c r="EW173">
        <v>8554.0400000000009</v>
      </c>
      <c r="EX173" t="s">
        <v>3418</v>
      </c>
      <c r="EY173" s="27">
        <v>0.5</v>
      </c>
      <c r="EZ173" t="s">
        <v>242</v>
      </c>
      <c r="FA173" t="s">
        <v>3873</v>
      </c>
      <c r="FB173" s="27">
        <v>1</v>
      </c>
      <c r="FC173">
        <v>4883.59</v>
      </c>
      <c r="FE173" s="27">
        <v>0</v>
      </c>
      <c r="FF173" t="s">
        <v>242</v>
      </c>
    </row>
    <row r="174" spans="1:163" ht="15" customHeight="1" x14ac:dyDescent="0.2">
      <c r="A174">
        <v>173</v>
      </c>
      <c r="B174">
        <v>187</v>
      </c>
      <c r="C174" s="1">
        <v>44795.604861111111</v>
      </c>
      <c r="D174" s="1">
        <v>44795.604861111111</v>
      </c>
      <c r="E174">
        <v>4</v>
      </c>
      <c r="G174" t="s">
        <v>242</v>
      </c>
      <c r="H174" t="s">
        <v>242</v>
      </c>
      <c r="I174">
        <v>1</v>
      </c>
      <c r="J174" s="1">
        <v>44795.604861111111</v>
      </c>
      <c r="K174" t="s">
        <v>3877</v>
      </c>
      <c r="L174" t="s">
        <v>242</v>
      </c>
      <c r="M174" t="s">
        <v>242</v>
      </c>
      <c r="P174" t="s">
        <v>242</v>
      </c>
      <c r="Q174" t="s">
        <v>242</v>
      </c>
      <c r="T174" t="s">
        <v>3878</v>
      </c>
      <c r="U174" t="s">
        <v>3879</v>
      </c>
      <c r="V174" t="s">
        <v>3880</v>
      </c>
      <c r="W174">
        <v>6500</v>
      </c>
      <c r="X174" t="s">
        <v>659</v>
      </c>
      <c r="Y174" t="s">
        <v>3881</v>
      </c>
      <c r="Z174">
        <v>2019</v>
      </c>
      <c r="AA174">
        <v>1</v>
      </c>
      <c r="AB174">
        <v>4</v>
      </c>
      <c r="AD174">
        <v>11</v>
      </c>
      <c r="AE174" t="s">
        <v>242</v>
      </c>
      <c r="AH174" s="27">
        <v>1</v>
      </c>
      <c r="AI174">
        <v>5</v>
      </c>
      <c r="AJ174" s="27">
        <v>0</v>
      </c>
      <c r="AK174">
        <v>0</v>
      </c>
      <c r="AL174" s="27">
        <v>0</v>
      </c>
      <c r="AM174">
        <v>0</v>
      </c>
      <c r="AN174" t="s">
        <v>3882</v>
      </c>
      <c r="AO174">
        <v>2</v>
      </c>
      <c r="AR174" s="27">
        <v>1</v>
      </c>
      <c r="AS174">
        <v>1</v>
      </c>
      <c r="AT174" s="21">
        <f t="shared" si="8"/>
        <v>9.0909090909090917</v>
      </c>
      <c r="AU174">
        <v>2</v>
      </c>
      <c r="AX174" s="27">
        <v>1</v>
      </c>
      <c r="AY174">
        <v>2</v>
      </c>
      <c r="AZ174" s="21">
        <f t="shared" si="9"/>
        <v>18.181818181818183</v>
      </c>
      <c r="BA174" t="s">
        <v>242</v>
      </c>
      <c r="BD174" s="27">
        <v>1</v>
      </c>
      <c r="BE174">
        <v>6</v>
      </c>
      <c r="BG174">
        <v>2</v>
      </c>
      <c r="BJ174" s="27">
        <v>1</v>
      </c>
      <c r="BK174">
        <v>2</v>
      </c>
      <c r="BN174" s="27">
        <v>1</v>
      </c>
      <c r="BO174">
        <v>3</v>
      </c>
      <c r="BP174" s="21">
        <f t="shared" si="10"/>
        <v>27.27272727272727</v>
      </c>
      <c r="BQ174" t="s">
        <v>3405</v>
      </c>
      <c r="BR174">
        <v>1</v>
      </c>
      <c r="BU174" s="27">
        <v>1</v>
      </c>
      <c r="BV174">
        <v>3</v>
      </c>
      <c r="BW174" s="21">
        <f t="shared" si="11"/>
        <v>27.27272727272727</v>
      </c>
      <c r="BX174">
        <v>2</v>
      </c>
      <c r="BY174">
        <v>1</v>
      </c>
      <c r="CB174" s="27">
        <v>0</v>
      </c>
      <c r="CD174" t="s">
        <v>242</v>
      </c>
      <c r="CE174" t="s">
        <v>242</v>
      </c>
      <c r="CG174" s="27">
        <v>1</v>
      </c>
      <c r="CH174" t="s">
        <v>3883</v>
      </c>
      <c r="CI174">
        <v>1</v>
      </c>
      <c r="CL174" s="27">
        <v>1</v>
      </c>
      <c r="CM174" s="27">
        <v>0.5</v>
      </c>
      <c r="CN174" t="s">
        <v>242</v>
      </c>
      <c r="CO174">
        <v>96</v>
      </c>
      <c r="CP174" t="s">
        <v>242</v>
      </c>
      <c r="CQ174" s="2" t="s">
        <v>3884</v>
      </c>
      <c r="CS174" s="27">
        <v>1</v>
      </c>
      <c r="CT174" s="2" t="s">
        <v>3885</v>
      </c>
      <c r="CU174">
        <v>1</v>
      </c>
      <c r="CX174" s="27">
        <v>1</v>
      </c>
      <c r="CY174">
        <v>58770</v>
      </c>
      <c r="CZ174">
        <v>2</v>
      </c>
      <c r="DB174" s="27">
        <v>1</v>
      </c>
      <c r="DC174">
        <v>28428</v>
      </c>
      <c r="DD174">
        <v>2</v>
      </c>
      <c r="DE174">
        <v>28020</v>
      </c>
      <c r="DF174">
        <v>2</v>
      </c>
      <c r="DG174" t="s">
        <v>242</v>
      </c>
      <c r="DH174" t="s">
        <v>242</v>
      </c>
      <c r="DJ174" s="27">
        <v>1</v>
      </c>
      <c r="DK174">
        <v>484263</v>
      </c>
      <c r="DL174">
        <v>2</v>
      </c>
      <c r="DN174">
        <v>1</v>
      </c>
      <c r="DQ174" s="27">
        <v>1</v>
      </c>
      <c r="DR174" s="2" t="s">
        <v>3886</v>
      </c>
      <c r="DS174" s="27">
        <v>1</v>
      </c>
      <c r="DT174" s="2" t="s">
        <v>3887</v>
      </c>
      <c r="DU174" s="27">
        <v>1</v>
      </c>
      <c r="DV174" s="2" t="s">
        <v>3888</v>
      </c>
      <c r="DW174" s="27">
        <v>1</v>
      </c>
      <c r="DX174" s="2" t="s">
        <v>3889</v>
      </c>
      <c r="DY174" s="27">
        <v>0</v>
      </c>
      <c r="DZ174" t="s">
        <v>3890</v>
      </c>
      <c r="EA174" s="27">
        <v>1</v>
      </c>
      <c r="EB174" s="2" t="s">
        <v>3891</v>
      </c>
      <c r="EC174" s="27">
        <v>0.5</v>
      </c>
      <c r="ED174" s="2" t="s">
        <v>3892</v>
      </c>
      <c r="EE174" s="27">
        <v>1</v>
      </c>
      <c r="EF174" s="2" t="s">
        <v>3893</v>
      </c>
      <c r="EG174" s="27">
        <v>1</v>
      </c>
      <c r="EH174" t="s">
        <v>3894</v>
      </c>
      <c r="EI174" s="27">
        <v>1</v>
      </c>
      <c r="EK174">
        <v>1</v>
      </c>
      <c r="EN174" s="27">
        <v>0</v>
      </c>
      <c r="EO174" t="s">
        <v>242</v>
      </c>
      <c r="EP174" t="s">
        <v>242</v>
      </c>
      <c r="ES174" t="s">
        <v>242</v>
      </c>
      <c r="ET174" t="s">
        <v>242</v>
      </c>
      <c r="EV174" s="27">
        <v>0</v>
      </c>
      <c r="EW174" t="s">
        <v>242</v>
      </c>
      <c r="EY174" s="27">
        <v>0</v>
      </c>
      <c r="EZ174" t="s">
        <v>242</v>
      </c>
      <c r="FB174" s="27">
        <v>0</v>
      </c>
      <c r="FC174" t="s">
        <v>242</v>
      </c>
      <c r="FE174" s="27">
        <v>0</v>
      </c>
      <c r="FF174" t="s">
        <v>242</v>
      </c>
    </row>
    <row r="175" spans="1:163" ht="15" customHeight="1" x14ac:dyDescent="0.2">
      <c r="A175">
        <v>174</v>
      </c>
      <c r="B175">
        <v>188</v>
      </c>
      <c r="C175" s="1">
        <v>44795.604861111111</v>
      </c>
      <c r="D175" s="1">
        <v>44795.604861111111</v>
      </c>
      <c r="E175">
        <v>4</v>
      </c>
      <c r="G175" t="s">
        <v>242</v>
      </c>
      <c r="H175" t="s">
        <v>242</v>
      </c>
      <c r="I175">
        <v>1</v>
      </c>
      <c r="J175" s="1">
        <v>44795.604861111111</v>
      </c>
      <c r="K175" t="s">
        <v>3899</v>
      </c>
      <c r="L175" t="s">
        <v>242</v>
      </c>
      <c r="M175" t="s">
        <v>242</v>
      </c>
      <c r="P175" t="s">
        <v>242</v>
      </c>
      <c r="Q175" t="s">
        <v>242</v>
      </c>
      <c r="T175" t="s">
        <v>3900</v>
      </c>
      <c r="U175" t="s">
        <v>3901</v>
      </c>
      <c r="V175">
        <v>882508104</v>
      </c>
      <c r="W175">
        <v>3674</v>
      </c>
      <c r="X175" t="s">
        <v>297</v>
      </c>
      <c r="Y175" t="s">
        <v>1864</v>
      </c>
      <c r="Z175">
        <v>2020</v>
      </c>
      <c r="AA175">
        <v>0.5</v>
      </c>
      <c r="AB175">
        <v>15</v>
      </c>
      <c r="AD175">
        <v>11</v>
      </c>
      <c r="AE175" t="s">
        <v>242</v>
      </c>
      <c r="AH175" s="27">
        <v>1</v>
      </c>
      <c r="AI175">
        <v>11</v>
      </c>
      <c r="AJ175" s="27">
        <v>0</v>
      </c>
      <c r="AK175">
        <v>0</v>
      </c>
      <c r="AL175" s="27">
        <v>0</v>
      </c>
      <c r="AM175">
        <v>0</v>
      </c>
      <c r="AN175" t="s">
        <v>3902</v>
      </c>
      <c r="AO175">
        <v>3</v>
      </c>
      <c r="AR175" s="27">
        <v>1</v>
      </c>
      <c r="AS175">
        <v>1</v>
      </c>
      <c r="AT175" s="21">
        <f t="shared" si="8"/>
        <v>9.0909090909090917</v>
      </c>
      <c r="AU175">
        <v>2</v>
      </c>
      <c r="AX175" s="27">
        <v>1</v>
      </c>
      <c r="AY175">
        <v>2</v>
      </c>
      <c r="AZ175" s="21">
        <f t="shared" si="9"/>
        <v>18.181818181818183</v>
      </c>
      <c r="BA175" t="s">
        <v>242</v>
      </c>
      <c r="BD175" s="27">
        <v>1</v>
      </c>
      <c r="BE175">
        <v>8.8000000000000007</v>
      </c>
      <c r="BG175">
        <v>2</v>
      </c>
      <c r="BJ175" s="27">
        <v>1</v>
      </c>
      <c r="BK175">
        <v>2</v>
      </c>
      <c r="BN175" s="27">
        <v>1</v>
      </c>
      <c r="BO175">
        <v>4</v>
      </c>
      <c r="BP175" s="21">
        <f t="shared" si="10"/>
        <v>36.363636363636367</v>
      </c>
      <c r="BQ175" t="s">
        <v>3471</v>
      </c>
      <c r="BR175">
        <v>1</v>
      </c>
      <c r="BU175" s="27">
        <v>1</v>
      </c>
      <c r="BV175">
        <v>3</v>
      </c>
      <c r="BW175" s="21">
        <f t="shared" si="11"/>
        <v>27.27272727272727</v>
      </c>
      <c r="BX175">
        <v>2</v>
      </c>
      <c r="BY175">
        <v>1</v>
      </c>
      <c r="CB175" s="27">
        <v>0</v>
      </c>
      <c r="CD175" t="s">
        <v>242</v>
      </c>
      <c r="CE175" t="s">
        <v>242</v>
      </c>
      <c r="CG175" s="27">
        <v>1</v>
      </c>
      <c r="CH175" t="s">
        <v>3903</v>
      </c>
      <c r="CI175">
        <v>1</v>
      </c>
      <c r="CL175" s="27">
        <v>0</v>
      </c>
      <c r="CM175" s="27">
        <v>0</v>
      </c>
      <c r="CN175" t="s">
        <v>242</v>
      </c>
      <c r="CO175" t="s">
        <v>242</v>
      </c>
      <c r="CP175" t="s">
        <v>242</v>
      </c>
      <c r="CR175" s="2" t="s">
        <v>3904</v>
      </c>
      <c r="CS175" s="27">
        <v>1</v>
      </c>
      <c r="CT175" t="s">
        <v>3905</v>
      </c>
      <c r="CU175">
        <v>1</v>
      </c>
      <c r="CX175" s="27">
        <v>1</v>
      </c>
      <c r="CY175">
        <v>938506</v>
      </c>
      <c r="CZ175">
        <v>2</v>
      </c>
      <c r="DB175" s="27">
        <v>1</v>
      </c>
      <c r="DC175">
        <v>978237</v>
      </c>
      <c r="DD175">
        <v>2</v>
      </c>
      <c r="DE175">
        <v>1195111</v>
      </c>
      <c r="DF175">
        <v>2</v>
      </c>
      <c r="DG175" t="s">
        <v>242</v>
      </c>
      <c r="DH175" t="s">
        <v>242</v>
      </c>
      <c r="DJ175" s="27">
        <v>1</v>
      </c>
      <c r="DK175">
        <v>4630</v>
      </c>
      <c r="DL175">
        <v>2</v>
      </c>
      <c r="DM175" t="s">
        <v>3906</v>
      </c>
      <c r="DN175">
        <v>4</v>
      </c>
      <c r="DQ175" s="27">
        <v>1</v>
      </c>
      <c r="DR175" s="2" t="s">
        <v>3907</v>
      </c>
      <c r="DS175" s="27">
        <v>1</v>
      </c>
      <c r="DT175" s="2" t="s">
        <v>3908</v>
      </c>
      <c r="DU175" s="27">
        <v>1</v>
      </c>
      <c r="DV175" t="s">
        <v>3909</v>
      </c>
      <c r="DW175" s="27">
        <v>1</v>
      </c>
      <c r="DX175" t="s">
        <v>3910</v>
      </c>
      <c r="DY175" s="27">
        <v>0</v>
      </c>
      <c r="DZ175" t="s">
        <v>3911</v>
      </c>
      <c r="EA175" s="27">
        <v>1</v>
      </c>
      <c r="EB175" s="2" t="s">
        <v>3912</v>
      </c>
      <c r="EC175" s="27">
        <v>1</v>
      </c>
      <c r="ED175" s="2" t="s">
        <v>3912</v>
      </c>
      <c r="EE175" s="27">
        <v>1</v>
      </c>
      <c r="EF175" t="s">
        <v>3913</v>
      </c>
      <c r="EG175" s="27">
        <v>1</v>
      </c>
      <c r="EH175" t="s">
        <v>3914</v>
      </c>
      <c r="EI175" s="27">
        <v>1</v>
      </c>
      <c r="EJ175" s="2" t="s">
        <v>3915</v>
      </c>
      <c r="EK175">
        <v>4</v>
      </c>
      <c r="EN175" s="27">
        <v>1</v>
      </c>
      <c r="EO175">
        <v>1</v>
      </c>
      <c r="EP175">
        <v>69</v>
      </c>
      <c r="EQ175" t="s">
        <v>3916</v>
      </c>
      <c r="ES175">
        <v>1</v>
      </c>
      <c r="ET175" t="s">
        <v>242</v>
      </c>
      <c r="EV175" s="27">
        <v>1</v>
      </c>
      <c r="EW175">
        <v>18560</v>
      </c>
      <c r="EX175" t="s">
        <v>3418</v>
      </c>
      <c r="EY175" s="27">
        <v>1</v>
      </c>
      <c r="EZ175">
        <v>14.5</v>
      </c>
      <c r="FB175" s="27">
        <v>1</v>
      </c>
      <c r="FC175">
        <v>2825</v>
      </c>
      <c r="FE175" s="27">
        <v>1</v>
      </c>
      <c r="FF175">
        <v>13.5</v>
      </c>
    </row>
    <row r="176" spans="1:163" ht="15" hidden="1" customHeight="1" x14ac:dyDescent="0.2">
      <c r="A176">
        <v>175</v>
      </c>
      <c r="B176">
        <v>189</v>
      </c>
      <c r="C176" s="1">
        <v>44795.604861111111</v>
      </c>
      <c r="D176" s="1">
        <v>44795.604861111111</v>
      </c>
      <c r="E176">
        <v>4</v>
      </c>
      <c r="G176" t="s">
        <v>242</v>
      </c>
      <c r="H176" t="s">
        <v>242</v>
      </c>
      <c r="I176">
        <v>1</v>
      </c>
      <c r="J176" s="1">
        <v>44795.604861111111</v>
      </c>
      <c r="K176" t="s">
        <v>3919</v>
      </c>
      <c r="L176" t="s">
        <v>242</v>
      </c>
      <c r="M176" t="s">
        <v>242</v>
      </c>
      <c r="P176" t="s">
        <v>242</v>
      </c>
      <c r="Q176" t="s">
        <v>242</v>
      </c>
      <c r="T176" t="s">
        <v>3920</v>
      </c>
      <c r="U176" t="s">
        <v>3921</v>
      </c>
      <c r="V176" t="s">
        <v>3922</v>
      </c>
      <c r="W176">
        <v>2836</v>
      </c>
      <c r="X176" t="s">
        <v>350</v>
      </c>
      <c r="Y176" t="s">
        <v>2570</v>
      </c>
      <c r="Z176">
        <v>2020</v>
      </c>
      <c r="AA176">
        <v>0</v>
      </c>
      <c r="AD176">
        <v>9</v>
      </c>
      <c r="AE176" t="s">
        <v>242</v>
      </c>
      <c r="AH176" s="27">
        <v>1</v>
      </c>
      <c r="AI176">
        <v>7</v>
      </c>
      <c r="AJ176" s="27">
        <v>0</v>
      </c>
      <c r="AK176">
        <v>0</v>
      </c>
      <c r="AL176" s="27">
        <v>0</v>
      </c>
      <c r="AM176">
        <v>0</v>
      </c>
      <c r="AO176">
        <v>3</v>
      </c>
      <c r="AR176" s="27">
        <v>1</v>
      </c>
      <c r="AS176">
        <v>1</v>
      </c>
      <c r="AT176" s="21">
        <f t="shared" si="8"/>
        <v>11.111111111111111</v>
      </c>
      <c r="AU176">
        <v>2</v>
      </c>
      <c r="AX176" s="27">
        <v>1</v>
      </c>
      <c r="AY176">
        <v>2</v>
      </c>
      <c r="AZ176" s="21">
        <f t="shared" si="9"/>
        <v>22.222222222222221</v>
      </c>
      <c r="BA176" t="s">
        <v>242</v>
      </c>
      <c r="BD176" s="27">
        <v>1</v>
      </c>
      <c r="BE176">
        <v>5.4</v>
      </c>
      <c r="BG176">
        <v>3</v>
      </c>
      <c r="BJ176" s="27">
        <v>1</v>
      </c>
      <c r="BK176">
        <v>2</v>
      </c>
      <c r="BN176" s="27">
        <v>1</v>
      </c>
      <c r="BO176">
        <v>3</v>
      </c>
      <c r="BP176" s="21">
        <f t="shared" si="10"/>
        <v>33.333333333333329</v>
      </c>
      <c r="BQ176" t="s">
        <v>3455</v>
      </c>
      <c r="BR176">
        <v>3</v>
      </c>
      <c r="BU176" s="27">
        <v>0</v>
      </c>
      <c r="BV176" s="24" t="s">
        <v>242</v>
      </c>
      <c r="BW176" s="21" t="s">
        <v>242</v>
      </c>
      <c r="BX176" t="s">
        <v>242</v>
      </c>
      <c r="BY176" t="s">
        <v>242</v>
      </c>
      <c r="CB176" s="27">
        <v>0</v>
      </c>
      <c r="CD176" t="s">
        <v>242</v>
      </c>
      <c r="CE176" t="s">
        <v>242</v>
      </c>
      <c r="CG176" s="27">
        <v>0.5</v>
      </c>
      <c r="CH176" t="s">
        <v>3923</v>
      </c>
      <c r="CI176">
        <v>1</v>
      </c>
      <c r="CL176" s="27">
        <v>0</v>
      </c>
      <c r="CM176" s="27">
        <v>0</v>
      </c>
      <c r="CN176" t="s">
        <v>242</v>
      </c>
      <c r="CO176" t="s">
        <v>242</v>
      </c>
      <c r="CP176" t="s">
        <v>242</v>
      </c>
      <c r="CS176" s="27">
        <v>0</v>
      </c>
      <c r="CU176" t="s">
        <v>242</v>
      </c>
      <c r="CX176" s="27">
        <v>0</v>
      </c>
      <c r="CY176" t="s">
        <v>242</v>
      </c>
      <c r="CZ176" t="s">
        <v>242</v>
      </c>
      <c r="DB176" s="27">
        <v>0</v>
      </c>
      <c r="DC176" t="s">
        <v>242</v>
      </c>
      <c r="DD176" t="s">
        <v>242</v>
      </c>
      <c r="DF176" t="s">
        <v>242</v>
      </c>
      <c r="DG176" t="s">
        <v>242</v>
      </c>
      <c r="DH176" t="s">
        <v>242</v>
      </c>
      <c r="DJ176" s="27">
        <v>0</v>
      </c>
      <c r="DK176" t="s">
        <v>242</v>
      </c>
      <c r="DL176" t="s">
        <v>242</v>
      </c>
      <c r="DN176" t="s">
        <v>242</v>
      </c>
      <c r="DQ176" s="27">
        <v>0</v>
      </c>
      <c r="DS176" s="27">
        <v>0</v>
      </c>
      <c r="DU176" s="27">
        <v>0</v>
      </c>
      <c r="DW176" s="27">
        <v>0</v>
      </c>
      <c r="DY176" s="27">
        <v>0</v>
      </c>
      <c r="EA176" s="27">
        <v>0</v>
      </c>
      <c r="EC176" s="27">
        <v>0</v>
      </c>
      <c r="EE176" s="27">
        <v>0</v>
      </c>
      <c r="EG176" s="27">
        <v>0</v>
      </c>
      <c r="EI176" s="27">
        <v>0</v>
      </c>
      <c r="EK176" t="s">
        <v>242</v>
      </c>
      <c r="EN176" s="27">
        <v>0</v>
      </c>
      <c r="EO176" t="s">
        <v>242</v>
      </c>
      <c r="EP176" t="s">
        <v>242</v>
      </c>
      <c r="ES176" t="s">
        <v>242</v>
      </c>
      <c r="ET176" t="s">
        <v>242</v>
      </c>
      <c r="EV176" s="27">
        <v>0</v>
      </c>
      <c r="EW176" t="s">
        <v>242</v>
      </c>
      <c r="EY176" s="27">
        <v>0</v>
      </c>
      <c r="EZ176" t="s">
        <v>242</v>
      </c>
      <c r="FB176" s="27">
        <v>0</v>
      </c>
      <c r="FC176" t="s">
        <v>242</v>
      </c>
      <c r="FE176" s="27">
        <v>0</v>
      </c>
      <c r="FF176" t="s">
        <v>242</v>
      </c>
    </row>
    <row r="177" spans="1:163" ht="15" customHeight="1" x14ac:dyDescent="0.2">
      <c r="A177">
        <v>176</v>
      </c>
      <c r="B177">
        <v>191</v>
      </c>
      <c r="C177" s="1">
        <v>44795.604861111111</v>
      </c>
      <c r="D177" s="1">
        <v>44795.604861111111</v>
      </c>
      <c r="E177">
        <v>4</v>
      </c>
      <c r="G177" t="s">
        <v>242</v>
      </c>
      <c r="H177" t="s">
        <v>242</v>
      </c>
      <c r="I177">
        <v>1</v>
      </c>
      <c r="J177" s="1">
        <v>44795.604861111111</v>
      </c>
      <c r="K177" t="s">
        <v>3927</v>
      </c>
      <c r="L177" t="s">
        <v>242</v>
      </c>
      <c r="M177" t="s">
        <v>242</v>
      </c>
      <c r="P177" t="s">
        <v>242</v>
      </c>
      <c r="Q177" t="s">
        <v>242</v>
      </c>
      <c r="T177" t="s">
        <v>3928</v>
      </c>
      <c r="U177" t="s">
        <v>3929</v>
      </c>
      <c r="V177">
        <v>32095101</v>
      </c>
      <c r="W177">
        <v>3678</v>
      </c>
      <c r="X177" t="s">
        <v>297</v>
      </c>
      <c r="Y177" t="s">
        <v>2814</v>
      </c>
      <c r="Z177">
        <v>2020</v>
      </c>
      <c r="AA177">
        <v>0</v>
      </c>
      <c r="AD177">
        <v>10</v>
      </c>
      <c r="AE177" t="s">
        <v>242</v>
      </c>
      <c r="AH177" s="27">
        <v>1</v>
      </c>
      <c r="AI177">
        <v>3</v>
      </c>
      <c r="AJ177" s="27">
        <v>0</v>
      </c>
      <c r="AK177">
        <v>0</v>
      </c>
      <c r="AL177" s="27">
        <v>0</v>
      </c>
      <c r="AM177">
        <v>0</v>
      </c>
      <c r="AO177">
        <v>2</v>
      </c>
      <c r="AR177" s="27">
        <v>1</v>
      </c>
      <c r="AS177">
        <v>1</v>
      </c>
      <c r="AT177" s="21">
        <f t="shared" si="8"/>
        <v>10</v>
      </c>
      <c r="AU177">
        <v>3</v>
      </c>
      <c r="AX177" s="27">
        <v>1</v>
      </c>
      <c r="AY177">
        <v>2</v>
      </c>
      <c r="AZ177" s="21">
        <f t="shared" si="9"/>
        <v>20</v>
      </c>
      <c r="BA177" t="s">
        <v>242</v>
      </c>
      <c r="BD177" s="27">
        <v>1</v>
      </c>
      <c r="BG177">
        <v>2</v>
      </c>
      <c r="BJ177" s="27">
        <v>1</v>
      </c>
      <c r="BK177">
        <v>2</v>
      </c>
      <c r="BN177" s="27">
        <v>1</v>
      </c>
      <c r="BO177">
        <v>2</v>
      </c>
      <c r="BP177" s="21">
        <f t="shared" si="10"/>
        <v>20</v>
      </c>
      <c r="BQ177" t="s">
        <v>3930</v>
      </c>
      <c r="BR177">
        <v>3</v>
      </c>
      <c r="BU177" s="27">
        <v>1</v>
      </c>
      <c r="BV177">
        <v>1</v>
      </c>
      <c r="BW177" s="21">
        <f t="shared" si="11"/>
        <v>10</v>
      </c>
      <c r="BX177">
        <v>1</v>
      </c>
      <c r="BY177">
        <v>1</v>
      </c>
      <c r="CB177" s="27">
        <v>0</v>
      </c>
      <c r="CD177" t="s">
        <v>242</v>
      </c>
      <c r="CE177" t="s">
        <v>242</v>
      </c>
      <c r="CG177" s="27">
        <v>1</v>
      </c>
      <c r="CH177" t="s">
        <v>3931</v>
      </c>
      <c r="CI177">
        <v>1</v>
      </c>
      <c r="CL177" s="27">
        <v>0</v>
      </c>
      <c r="CM177" s="27">
        <v>0</v>
      </c>
      <c r="CN177" t="s">
        <v>242</v>
      </c>
      <c r="CO177" t="s">
        <v>242</v>
      </c>
      <c r="CP177" t="s">
        <v>242</v>
      </c>
      <c r="CS177" s="27">
        <v>1</v>
      </c>
      <c r="CT177" t="s">
        <v>3932</v>
      </c>
      <c r="CU177">
        <v>1</v>
      </c>
      <c r="CX177" s="27">
        <v>1</v>
      </c>
      <c r="CY177">
        <v>3600</v>
      </c>
      <c r="CZ177">
        <v>2</v>
      </c>
      <c r="DB177" s="27">
        <v>0.5</v>
      </c>
      <c r="DC177" t="s">
        <v>242</v>
      </c>
      <c r="DD177" t="s">
        <v>242</v>
      </c>
      <c r="DF177" t="s">
        <v>242</v>
      </c>
      <c r="DG177">
        <v>35600</v>
      </c>
      <c r="DH177">
        <v>2</v>
      </c>
      <c r="DJ177" s="27">
        <v>0</v>
      </c>
      <c r="DK177" t="s">
        <v>242</v>
      </c>
      <c r="DL177" t="s">
        <v>242</v>
      </c>
      <c r="DN177">
        <v>1</v>
      </c>
      <c r="DQ177" s="27">
        <v>0</v>
      </c>
      <c r="DS177" s="27">
        <v>0</v>
      </c>
      <c r="DU177" s="27">
        <v>0</v>
      </c>
      <c r="DW177" s="27">
        <v>0</v>
      </c>
      <c r="DY177" s="27">
        <v>0</v>
      </c>
      <c r="EA177" s="27">
        <v>0</v>
      </c>
      <c r="EC177" s="27">
        <v>0</v>
      </c>
      <c r="EE177" s="27">
        <v>0</v>
      </c>
      <c r="EG177" s="27">
        <v>0</v>
      </c>
      <c r="EI177" s="27">
        <v>0</v>
      </c>
      <c r="EK177">
        <v>1</v>
      </c>
      <c r="EN177" s="27">
        <v>0</v>
      </c>
      <c r="EO177" t="s">
        <v>242</v>
      </c>
      <c r="EP177" t="s">
        <v>242</v>
      </c>
      <c r="ES177" t="s">
        <v>242</v>
      </c>
      <c r="ET177" t="s">
        <v>242</v>
      </c>
      <c r="EV177" s="27">
        <v>1</v>
      </c>
      <c r="EW177">
        <v>0.38</v>
      </c>
      <c r="EX177" t="s">
        <v>3418</v>
      </c>
      <c r="EY177" s="27">
        <v>0</v>
      </c>
      <c r="EZ177" t="s">
        <v>242</v>
      </c>
      <c r="FB177" s="27">
        <v>1</v>
      </c>
      <c r="FC177">
        <v>421</v>
      </c>
      <c r="FE177" s="27">
        <v>0</v>
      </c>
      <c r="FF177" t="s">
        <v>242</v>
      </c>
    </row>
    <row r="178" spans="1:163" ht="15" hidden="1" customHeight="1" x14ac:dyDescent="0.2">
      <c r="A178">
        <v>177</v>
      </c>
      <c r="B178">
        <v>192</v>
      </c>
      <c r="C178" s="1">
        <v>44795.604861111111</v>
      </c>
      <c r="D178" s="1">
        <v>44795.604861111111</v>
      </c>
      <c r="E178">
        <v>4</v>
      </c>
      <c r="G178" t="s">
        <v>242</v>
      </c>
      <c r="H178" t="s">
        <v>242</v>
      </c>
      <c r="I178">
        <v>1</v>
      </c>
      <c r="J178" s="1">
        <v>44795.604861111111</v>
      </c>
      <c r="K178" t="s">
        <v>3935</v>
      </c>
      <c r="L178" t="s">
        <v>242</v>
      </c>
      <c r="M178" t="s">
        <v>242</v>
      </c>
      <c r="P178" t="s">
        <v>242</v>
      </c>
      <c r="Q178" t="s">
        <v>242</v>
      </c>
      <c r="T178" t="s">
        <v>3936</v>
      </c>
      <c r="U178" t="s">
        <v>3937</v>
      </c>
      <c r="V178" t="s">
        <v>3938</v>
      </c>
      <c r="W178">
        <v>5045</v>
      </c>
      <c r="X178" t="s">
        <v>297</v>
      </c>
      <c r="Y178" t="s">
        <v>2814</v>
      </c>
      <c r="Z178">
        <v>2020</v>
      </c>
      <c r="AA178">
        <v>0</v>
      </c>
      <c r="AD178">
        <v>13</v>
      </c>
      <c r="AE178" t="s">
        <v>242</v>
      </c>
      <c r="AH178" s="27">
        <v>0</v>
      </c>
      <c r="AI178">
        <v>0</v>
      </c>
      <c r="AJ178" s="27">
        <v>0</v>
      </c>
      <c r="AK178">
        <v>0</v>
      </c>
      <c r="AL178" s="27">
        <v>0</v>
      </c>
      <c r="AM178">
        <v>0</v>
      </c>
      <c r="AO178" t="s">
        <v>242</v>
      </c>
      <c r="AR178" s="27">
        <v>1</v>
      </c>
      <c r="AS178">
        <v>1</v>
      </c>
      <c r="AT178" s="21">
        <f t="shared" si="8"/>
        <v>7.6923076923076925</v>
      </c>
      <c r="AU178">
        <v>2</v>
      </c>
      <c r="AX178" s="27">
        <v>1</v>
      </c>
      <c r="AY178">
        <v>2</v>
      </c>
      <c r="AZ178" s="21">
        <f t="shared" si="9"/>
        <v>15.384615384615385</v>
      </c>
      <c r="BA178" t="s">
        <v>242</v>
      </c>
      <c r="BD178" s="27">
        <v>0</v>
      </c>
      <c r="BG178" t="s">
        <v>242</v>
      </c>
      <c r="BJ178" s="27">
        <v>1</v>
      </c>
      <c r="BK178">
        <v>2</v>
      </c>
      <c r="BN178" s="27">
        <v>1</v>
      </c>
      <c r="BO178">
        <v>5</v>
      </c>
      <c r="BP178" s="21">
        <f t="shared" si="10"/>
        <v>38.461538461538467</v>
      </c>
      <c r="BR178">
        <v>1</v>
      </c>
      <c r="BU178" s="27">
        <v>1</v>
      </c>
      <c r="BV178">
        <v>4</v>
      </c>
      <c r="BW178" s="21">
        <f t="shared" si="11"/>
        <v>30.76923076923077</v>
      </c>
      <c r="BX178">
        <v>2</v>
      </c>
      <c r="BY178">
        <v>1</v>
      </c>
      <c r="CB178" s="27">
        <v>0</v>
      </c>
      <c r="CD178" t="s">
        <v>242</v>
      </c>
      <c r="CE178" t="s">
        <v>242</v>
      </c>
      <c r="CG178" s="27">
        <v>1</v>
      </c>
      <c r="CH178" t="s">
        <v>3939</v>
      </c>
      <c r="CI178">
        <v>1</v>
      </c>
      <c r="CL178" s="27">
        <v>1</v>
      </c>
      <c r="CM178" s="27">
        <v>0</v>
      </c>
      <c r="CN178" t="s">
        <v>242</v>
      </c>
      <c r="CO178" t="s">
        <v>242</v>
      </c>
      <c r="CP178" t="s">
        <v>242</v>
      </c>
      <c r="CR178" s="2" t="s">
        <v>3940</v>
      </c>
      <c r="CS178" s="27">
        <v>1</v>
      </c>
      <c r="CT178" s="2" t="s">
        <v>3941</v>
      </c>
      <c r="CU178">
        <v>1</v>
      </c>
      <c r="CX178" s="27">
        <v>0</v>
      </c>
      <c r="CY178" t="s">
        <v>242</v>
      </c>
      <c r="CZ178" t="s">
        <v>242</v>
      </c>
      <c r="DB178" s="27">
        <v>0</v>
      </c>
      <c r="DC178" t="s">
        <v>242</v>
      </c>
      <c r="DD178" t="s">
        <v>242</v>
      </c>
      <c r="DF178" t="s">
        <v>242</v>
      </c>
      <c r="DG178" t="s">
        <v>242</v>
      </c>
      <c r="DH178" t="s">
        <v>242</v>
      </c>
      <c r="DJ178" s="27">
        <v>0</v>
      </c>
      <c r="DK178" t="s">
        <v>242</v>
      </c>
      <c r="DL178" t="s">
        <v>242</v>
      </c>
      <c r="DN178" t="s">
        <v>242</v>
      </c>
      <c r="DQ178" s="27">
        <v>1</v>
      </c>
      <c r="DR178" s="2" t="s">
        <v>3942</v>
      </c>
      <c r="DS178" s="27">
        <v>1</v>
      </c>
      <c r="DT178" s="2" t="s">
        <v>3943</v>
      </c>
      <c r="DU178" s="27">
        <v>0</v>
      </c>
      <c r="DW178" s="27">
        <v>1</v>
      </c>
      <c r="DX178" s="2" t="s">
        <v>3944</v>
      </c>
      <c r="DY178" s="27">
        <v>0</v>
      </c>
      <c r="EA178" s="27">
        <v>1</v>
      </c>
      <c r="EB178" s="2" t="s">
        <v>3945</v>
      </c>
      <c r="EC178" s="27">
        <v>1</v>
      </c>
      <c r="ED178" s="2" t="s">
        <v>3946</v>
      </c>
      <c r="EE178" s="27">
        <v>1</v>
      </c>
      <c r="EF178" s="2" t="s">
        <v>3947</v>
      </c>
      <c r="EG178" s="27">
        <v>1</v>
      </c>
      <c r="EH178" s="2" t="s">
        <v>3948</v>
      </c>
      <c r="EI178" s="27">
        <v>1</v>
      </c>
      <c r="EK178">
        <v>1</v>
      </c>
      <c r="EN178" s="27">
        <v>0</v>
      </c>
      <c r="EO178" t="s">
        <v>242</v>
      </c>
      <c r="EP178" t="s">
        <v>242</v>
      </c>
      <c r="ES178" t="s">
        <v>242</v>
      </c>
      <c r="ET178" t="s">
        <v>242</v>
      </c>
      <c r="EV178" s="27">
        <v>0</v>
      </c>
      <c r="EW178" t="s">
        <v>242</v>
      </c>
      <c r="EY178" s="27">
        <v>0</v>
      </c>
      <c r="EZ178" t="s">
        <v>242</v>
      </c>
      <c r="FB178" s="27">
        <v>0</v>
      </c>
      <c r="FC178" t="s">
        <v>242</v>
      </c>
      <c r="FE178" s="27">
        <v>0</v>
      </c>
      <c r="FF178" t="s">
        <v>242</v>
      </c>
    </row>
    <row r="179" spans="1:163" ht="15" hidden="1" customHeight="1" x14ac:dyDescent="0.2">
      <c r="A179">
        <v>178</v>
      </c>
      <c r="B179">
        <v>193</v>
      </c>
      <c r="C179" s="1">
        <v>44795.604861111111</v>
      </c>
      <c r="D179" s="1">
        <v>44795.604861111111</v>
      </c>
      <c r="E179">
        <v>4</v>
      </c>
      <c r="G179" t="s">
        <v>242</v>
      </c>
      <c r="H179" t="s">
        <v>242</v>
      </c>
      <c r="I179">
        <v>1</v>
      </c>
      <c r="J179" s="1">
        <v>44795.604861111111</v>
      </c>
      <c r="K179" t="s">
        <v>3951</v>
      </c>
      <c r="L179" t="s">
        <v>242</v>
      </c>
      <c r="M179" t="s">
        <v>242</v>
      </c>
      <c r="P179" t="s">
        <v>242</v>
      </c>
      <c r="Q179" t="s">
        <v>242</v>
      </c>
      <c r="T179" t="s">
        <v>3952</v>
      </c>
      <c r="U179" t="s">
        <v>3953</v>
      </c>
      <c r="V179" s="3" t="s">
        <v>3954</v>
      </c>
      <c r="W179">
        <v>3842</v>
      </c>
      <c r="X179" t="s">
        <v>350</v>
      </c>
      <c r="Y179" t="s">
        <v>992</v>
      </c>
      <c r="Z179">
        <v>2020</v>
      </c>
      <c r="AA179">
        <v>0</v>
      </c>
      <c r="AD179">
        <v>10</v>
      </c>
      <c r="AE179" t="s">
        <v>242</v>
      </c>
      <c r="AH179" s="27">
        <v>0</v>
      </c>
      <c r="AI179">
        <v>0</v>
      </c>
      <c r="AJ179" s="27">
        <v>0</v>
      </c>
      <c r="AK179">
        <v>0</v>
      </c>
      <c r="AL179" s="27">
        <v>0</v>
      </c>
      <c r="AM179">
        <v>0</v>
      </c>
      <c r="AO179">
        <v>3</v>
      </c>
      <c r="AR179" s="27">
        <v>1</v>
      </c>
      <c r="AS179">
        <v>1</v>
      </c>
      <c r="AT179" s="21">
        <f t="shared" si="8"/>
        <v>10</v>
      </c>
      <c r="AU179">
        <v>3</v>
      </c>
      <c r="AX179" s="27">
        <v>1</v>
      </c>
      <c r="AY179">
        <v>3</v>
      </c>
      <c r="AZ179" s="21">
        <f t="shared" si="9"/>
        <v>30</v>
      </c>
      <c r="BA179" t="s">
        <v>242</v>
      </c>
      <c r="BD179" s="27">
        <v>1</v>
      </c>
      <c r="BG179">
        <v>2</v>
      </c>
      <c r="BJ179" s="27">
        <v>1</v>
      </c>
      <c r="BK179">
        <v>2</v>
      </c>
      <c r="BN179" s="27">
        <v>1</v>
      </c>
      <c r="BO179">
        <v>3</v>
      </c>
      <c r="BP179" s="21">
        <f t="shared" si="10"/>
        <v>30</v>
      </c>
      <c r="BQ179" t="s">
        <v>3955</v>
      </c>
      <c r="BR179">
        <v>3</v>
      </c>
      <c r="BU179" s="27">
        <v>0</v>
      </c>
      <c r="BV179" s="24" t="s">
        <v>242</v>
      </c>
      <c r="BW179" s="21" t="s">
        <v>242</v>
      </c>
      <c r="BX179" t="s">
        <v>242</v>
      </c>
      <c r="BY179" t="s">
        <v>242</v>
      </c>
      <c r="CB179" s="27">
        <v>0</v>
      </c>
      <c r="CD179" t="s">
        <v>242</v>
      </c>
      <c r="CE179" t="s">
        <v>242</v>
      </c>
      <c r="CG179" s="27">
        <v>0</v>
      </c>
      <c r="CI179" t="s">
        <v>242</v>
      </c>
      <c r="CL179" s="27">
        <v>0</v>
      </c>
      <c r="CM179" s="27">
        <v>0.5</v>
      </c>
      <c r="CN179" t="s">
        <v>242</v>
      </c>
      <c r="CO179">
        <v>94</v>
      </c>
      <c r="CP179" t="s">
        <v>242</v>
      </c>
      <c r="CS179" s="27">
        <v>1</v>
      </c>
      <c r="CT179" t="s">
        <v>3956</v>
      </c>
      <c r="CU179">
        <v>1</v>
      </c>
      <c r="CX179" s="27">
        <v>0</v>
      </c>
      <c r="CY179" t="s">
        <v>242</v>
      </c>
      <c r="CZ179" t="s">
        <v>242</v>
      </c>
      <c r="DB179" s="27">
        <v>0</v>
      </c>
      <c r="DC179" t="s">
        <v>242</v>
      </c>
      <c r="DD179" t="s">
        <v>242</v>
      </c>
      <c r="DF179" t="s">
        <v>242</v>
      </c>
      <c r="DG179" t="s">
        <v>242</v>
      </c>
      <c r="DH179" t="s">
        <v>242</v>
      </c>
      <c r="DJ179" s="27">
        <v>0</v>
      </c>
      <c r="DK179" t="s">
        <v>242</v>
      </c>
      <c r="DL179" t="s">
        <v>242</v>
      </c>
      <c r="DN179" t="s">
        <v>242</v>
      </c>
      <c r="DQ179" s="27">
        <v>1</v>
      </c>
      <c r="DR179" t="s">
        <v>3957</v>
      </c>
      <c r="DS179" s="27">
        <v>1</v>
      </c>
      <c r="DT179" t="s">
        <v>3958</v>
      </c>
      <c r="DU179" s="27">
        <v>0</v>
      </c>
      <c r="DW179" s="27">
        <v>1</v>
      </c>
      <c r="DX179" t="s">
        <v>3959</v>
      </c>
      <c r="DY179" s="27">
        <v>0</v>
      </c>
      <c r="EA179" s="27">
        <v>0</v>
      </c>
      <c r="EC179" s="27">
        <v>0</v>
      </c>
      <c r="EE179" s="27">
        <v>0</v>
      </c>
      <c r="EG179" s="27">
        <v>0</v>
      </c>
      <c r="EI179" s="27">
        <v>0</v>
      </c>
      <c r="EK179">
        <v>1</v>
      </c>
      <c r="EN179" s="27">
        <v>0</v>
      </c>
      <c r="EO179" t="s">
        <v>242</v>
      </c>
      <c r="EP179" t="s">
        <v>242</v>
      </c>
      <c r="ES179" t="s">
        <v>242</v>
      </c>
      <c r="ET179" t="s">
        <v>242</v>
      </c>
      <c r="EV179" s="27">
        <v>0</v>
      </c>
      <c r="EW179" t="s">
        <v>242</v>
      </c>
      <c r="EY179" s="27">
        <v>0</v>
      </c>
      <c r="EZ179" t="s">
        <v>242</v>
      </c>
      <c r="FB179" s="27">
        <v>0</v>
      </c>
      <c r="FC179" t="s">
        <v>242</v>
      </c>
      <c r="FE179" s="27">
        <v>0</v>
      </c>
      <c r="FF179" t="s">
        <v>242</v>
      </c>
    </row>
    <row r="180" spans="1:163" ht="15" customHeight="1" x14ac:dyDescent="0.2">
      <c r="A180">
        <v>179</v>
      </c>
      <c r="B180">
        <v>194</v>
      </c>
      <c r="C180" s="1">
        <v>44795.604861111111</v>
      </c>
      <c r="D180" s="1">
        <v>44795.604861111111</v>
      </c>
      <c r="E180">
        <v>4</v>
      </c>
      <c r="G180" t="s">
        <v>242</v>
      </c>
      <c r="H180" t="s">
        <v>242</v>
      </c>
      <c r="I180">
        <v>1</v>
      </c>
      <c r="J180" s="1">
        <v>44795.604861111111</v>
      </c>
      <c r="K180" t="s">
        <v>3963</v>
      </c>
      <c r="L180" t="s">
        <v>242</v>
      </c>
      <c r="M180" t="s">
        <v>242</v>
      </c>
      <c r="P180" t="s">
        <v>242</v>
      </c>
      <c r="Q180" t="s">
        <v>242</v>
      </c>
      <c r="T180" t="s">
        <v>3964</v>
      </c>
      <c r="U180" t="s">
        <v>3965</v>
      </c>
      <c r="V180" t="s">
        <v>3966</v>
      </c>
      <c r="W180">
        <v>7320</v>
      </c>
      <c r="X180" t="s">
        <v>319</v>
      </c>
      <c r="Y180" t="s">
        <v>1051</v>
      </c>
      <c r="Z180">
        <v>2020</v>
      </c>
      <c r="AA180">
        <v>1</v>
      </c>
      <c r="AB180">
        <v>15</v>
      </c>
      <c r="AD180">
        <v>12</v>
      </c>
      <c r="AE180" t="s">
        <v>242</v>
      </c>
      <c r="AH180" s="27">
        <v>1</v>
      </c>
      <c r="AI180">
        <v>11</v>
      </c>
      <c r="AJ180" s="27">
        <v>1</v>
      </c>
      <c r="AK180">
        <v>5</v>
      </c>
      <c r="AL180" s="27">
        <v>1</v>
      </c>
      <c r="AM180">
        <v>5</v>
      </c>
      <c r="AO180">
        <v>3</v>
      </c>
      <c r="AR180" s="27">
        <v>1</v>
      </c>
      <c r="AS180">
        <v>1</v>
      </c>
      <c r="AT180" s="21">
        <f t="shared" si="8"/>
        <v>8.3333333333333321</v>
      </c>
      <c r="AU180">
        <v>3</v>
      </c>
      <c r="AX180" s="27">
        <v>1</v>
      </c>
      <c r="AY180">
        <v>3</v>
      </c>
      <c r="AZ180" s="21">
        <f t="shared" si="9"/>
        <v>25</v>
      </c>
      <c r="BA180" t="s">
        <v>242</v>
      </c>
      <c r="BD180" s="27">
        <v>1</v>
      </c>
      <c r="BE180">
        <v>7.1</v>
      </c>
      <c r="BG180">
        <v>2</v>
      </c>
      <c r="BJ180" s="27">
        <v>1</v>
      </c>
      <c r="BK180">
        <v>2</v>
      </c>
      <c r="BN180" s="27">
        <v>1</v>
      </c>
      <c r="BO180">
        <v>4</v>
      </c>
      <c r="BP180" s="21">
        <f t="shared" si="10"/>
        <v>33.333333333333329</v>
      </c>
      <c r="BQ180" t="s">
        <v>3471</v>
      </c>
      <c r="BR180">
        <v>1</v>
      </c>
      <c r="BU180" s="27">
        <v>1</v>
      </c>
      <c r="BV180">
        <v>2</v>
      </c>
      <c r="BW180" s="21">
        <f t="shared" si="11"/>
        <v>16.666666666666664</v>
      </c>
      <c r="BX180">
        <v>2</v>
      </c>
      <c r="BY180">
        <v>1</v>
      </c>
      <c r="CB180" s="27">
        <v>0</v>
      </c>
      <c r="CD180" t="s">
        <v>242</v>
      </c>
      <c r="CE180" t="s">
        <v>242</v>
      </c>
      <c r="CG180" s="27">
        <v>1</v>
      </c>
      <c r="CH180" t="s">
        <v>3967</v>
      </c>
      <c r="CI180">
        <v>1</v>
      </c>
      <c r="CL180" s="27">
        <v>0</v>
      </c>
      <c r="CM180" s="27">
        <v>0</v>
      </c>
      <c r="CN180" t="s">
        <v>242</v>
      </c>
      <c r="CO180" t="s">
        <v>242</v>
      </c>
      <c r="CP180" t="s">
        <v>242</v>
      </c>
      <c r="CR180" t="s">
        <v>3968</v>
      </c>
      <c r="CS180" s="27">
        <v>1</v>
      </c>
      <c r="CT180" s="2" t="s">
        <v>3969</v>
      </c>
      <c r="CU180">
        <v>1</v>
      </c>
      <c r="CX180" s="27">
        <v>1</v>
      </c>
      <c r="CY180">
        <v>1623</v>
      </c>
      <c r="CZ180">
        <v>2</v>
      </c>
      <c r="DB180" s="27">
        <v>1</v>
      </c>
      <c r="DC180">
        <v>17157</v>
      </c>
      <c r="DD180">
        <v>2</v>
      </c>
      <c r="DE180">
        <v>17066</v>
      </c>
      <c r="DF180">
        <v>2</v>
      </c>
      <c r="DG180" t="s">
        <v>242</v>
      </c>
      <c r="DH180" t="s">
        <v>242</v>
      </c>
      <c r="DJ180" s="27">
        <v>1</v>
      </c>
      <c r="DK180">
        <v>219879</v>
      </c>
      <c r="DL180">
        <v>2</v>
      </c>
      <c r="DN180">
        <v>1</v>
      </c>
      <c r="DQ180" s="27">
        <v>1</v>
      </c>
      <c r="DR180" s="2" t="s">
        <v>3970</v>
      </c>
      <c r="DS180" s="27">
        <v>1</v>
      </c>
      <c r="DT180" s="2" t="s">
        <v>3971</v>
      </c>
      <c r="DU180" s="27">
        <v>1</v>
      </c>
      <c r="DV180" t="s">
        <v>3972</v>
      </c>
      <c r="DW180" s="27">
        <v>1</v>
      </c>
      <c r="DX180" s="2" t="s">
        <v>3973</v>
      </c>
      <c r="DY180" s="27">
        <v>1</v>
      </c>
      <c r="EA180" s="27">
        <v>1</v>
      </c>
      <c r="EB180" s="2" t="s">
        <v>3974</v>
      </c>
      <c r="EC180" s="27">
        <v>1</v>
      </c>
      <c r="ED180" s="2" t="s">
        <v>3975</v>
      </c>
      <c r="EE180" s="27">
        <v>1</v>
      </c>
      <c r="EF180" t="s">
        <v>3976</v>
      </c>
      <c r="EG180" s="27">
        <v>1</v>
      </c>
      <c r="EH180" t="s">
        <v>3977</v>
      </c>
      <c r="EI180" s="27">
        <v>1</v>
      </c>
      <c r="EJ180" t="s">
        <v>3978</v>
      </c>
      <c r="EK180">
        <v>1</v>
      </c>
      <c r="EN180" s="27">
        <v>0</v>
      </c>
      <c r="EO180" t="s">
        <v>242</v>
      </c>
      <c r="EP180" t="s">
        <v>242</v>
      </c>
      <c r="ES180" t="s">
        <v>242</v>
      </c>
      <c r="ET180" t="s">
        <v>242</v>
      </c>
      <c r="EV180" s="27">
        <v>0</v>
      </c>
      <c r="EW180" t="s">
        <v>242</v>
      </c>
      <c r="EY180" s="27">
        <v>0</v>
      </c>
      <c r="EZ180" t="s">
        <v>242</v>
      </c>
      <c r="FB180" s="27">
        <v>1</v>
      </c>
      <c r="FC180">
        <v>66.989999999999995</v>
      </c>
      <c r="FE180" s="27">
        <v>0</v>
      </c>
      <c r="FF180" t="s">
        <v>242</v>
      </c>
    </row>
    <row r="181" spans="1:163" ht="15" customHeight="1" x14ac:dyDescent="0.2">
      <c r="A181">
        <v>180</v>
      </c>
      <c r="B181">
        <v>195</v>
      </c>
      <c r="C181" s="1">
        <v>44795.604861111111</v>
      </c>
      <c r="D181" s="1">
        <v>44795.604861111111</v>
      </c>
      <c r="E181">
        <v>4</v>
      </c>
      <c r="G181" t="s">
        <v>242</v>
      </c>
      <c r="H181" t="s">
        <v>242</v>
      </c>
      <c r="I181">
        <v>1</v>
      </c>
      <c r="J181" s="1">
        <v>44795.604861111111</v>
      </c>
      <c r="K181" t="s">
        <v>3980</v>
      </c>
      <c r="L181" t="s">
        <v>242</v>
      </c>
      <c r="M181" t="s">
        <v>242</v>
      </c>
      <c r="P181" t="s">
        <v>242</v>
      </c>
      <c r="Q181" t="s">
        <v>242</v>
      </c>
      <c r="T181" t="s">
        <v>3981</v>
      </c>
      <c r="U181" t="s">
        <v>3982</v>
      </c>
      <c r="V181" s="3">
        <v>2.8200000000000002E+112</v>
      </c>
      <c r="W181">
        <v>3842</v>
      </c>
      <c r="X181" t="s">
        <v>350</v>
      </c>
      <c r="Y181" t="s">
        <v>992</v>
      </c>
      <c r="Z181">
        <v>2020</v>
      </c>
      <c r="AA181">
        <v>0.5</v>
      </c>
      <c r="AB181">
        <v>4</v>
      </c>
      <c r="AD181">
        <v>8</v>
      </c>
      <c r="AE181" t="s">
        <v>242</v>
      </c>
      <c r="AH181" s="27">
        <v>1</v>
      </c>
      <c r="AI181">
        <v>2</v>
      </c>
      <c r="AJ181" s="27">
        <v>0</v>
      </c>
      <c r="AK181">
        <v>0</v>
      </c>
      <c r="AL181" s="27">
        <v>0</v>
      </c>
      <c r="AM181">
        <v>0</v>
      </c>
      <c r="AO181">
        <v>3</v>
      </c>
      <c r="AR181" s="27">
        <v>1</v>
      </c>
      <c r="AS181">
        <v>1</v>
      </c>
      <c r="AT181" s="21">
        <f t="shared" si="8"/>
        <v>12.5</v>
      </c>
      <c r="AU181">
        <v>2</v>
      </c>
      <c r="AX181" s="27">
        <v>1</v>
      </c>
      <c r="AY181">
        <v>2</v>
      </c>
      <c r="AZ181" s="21">
        <f t="shared" si="9"/>
        <v>25</v>
      </c>
      <c r="BA181" t="s">
        <v>242</v>
      </c>
      <c r="BD181" s="27">
        <v>1</v>
      </c>
      <c r="BE181">
        <v>7</v>
      </c>
      <c r="BG181">
        <v>2</v>
      </c>
      <c r="BJ181" s="27">
        <v>1</v>
      </c>
      <c r="BK181">
        <v>2</v>
      </c>
      <c r="BN181" s="27">
        <v>1</v>
      </c>
      <c r="BO181">
        <v>3</v>
      </c>
      <c r="BP181" s="21">
        <f t="shared" si="10"/>
        <v>37.5</v>
      </c>
      <c r="BR181">
        <v>3</v>
      </c>
      <c r="BU181" s="27">
        <v>1</v>
      </c>
      <c r="BV181">
        <v>2</v>
      </c>
      <c r="BW181" s="21">
        <f t="shared" si="11"/>
        <v>25</v>
      </c>
      <c r="BX181">
        <v>2</v>
      </c>
      <c r="BY181">
        <v>3</v>
      </c>
      <c r="CB181" s="27">
        <v>0</v>
      </c>
      <c r="CD181" t="s">
        <v>242</v>
      </c>
      <c r="CE181" t="s">
        <v>242</v>
      </c>
      <c r="CG181" s="27">
        <v>1</v>
      </c>
      <c r="CH181" t="s">
        <v>3983</v>
      </c>
      <c r="CI181">
        <v>1</v>
      </c>
      <c r="CL181" s="27">
        <v>1</v>
      </c>
      <c r="CM181" s="27">
        <v>0</v>
      </c>
      <c r="CN181" t="s">
        <v>242</v>
      </c>
      <c r="CO181" t="s">
        <v>242</v>
      </c>
      <c r="CP181" t="s">
        <v>242</v>
      </c>
      <c r="CS181" s="27">
        <v>1</v>
      </c>
      <c r="CT181" t="s">
        <v>3984</v>
      </c>
      <c r="CU181">
        <v>1</v>
      </c>
      <c r="CX181" s="27">
        <v>1</v>
      </c>
      <c r="CY181">
        <v>14416</v>
      </c>
      <c r="CZ181">
        <v>2</v>
      </c>
      <c r="DB181" s="27">
        <v>1</v>
      </c>
      <c r="DC181">
        <v>31799</v>
      </c>
      <c r="DD181">
        <v>2</v>
      </c>
      <c r="DE181">
        <v>31799</v>
      </c>
      <c r="DF181">
        <v>2</v>
      </c>
      <c r="DG181" t="s">
        <v>242</v>
      </c>
      <c r="DH181" t="s">
        <v>242</v>
      </c>
      <c r="DJ181" s="27">
        <v>1</v>
      </c>
      <c r="DK181">
        <v>31263</v>
      </c>
      <c r="DL181">
        <v>2</v>
      </c>
      <c r="DN181">
        <v>4</v>
      </c>
      <c r="DQ181" s="27">
        <v>1</v>
      </c>
      <c r="DR181" s="2" t="s">
        <v>3985</v>
      </c>
      <c r="DS181" s="27">
        <v>1</v>
      </c>
      <c r="DT181" t="s">
        <v>3986</v>
      </c>
      <c r="DU181" s="27">
        <v>1</v>
      </c>
      <c r="DV181" t="s">
        <v>3987</v>
      </c>
      <c r="DW181" s="27">
        <v>1</v>
      </c>
      <c r="DX181" t="s">
        <v>3988</v>
      </c>
      <c r="DY181" s="27">
        <v>1</v>
      </c>
      <c r="EA181" s="27">
        <v>1</v>
      </c>
      <c r="EB181" s="2" t="s">
        <v>3989</v>
      </c>
      <c r="EC181" s="27">
        <v>1</v>
      </c>
      <c r="ED181" t="s">
        <v>3990</v>
      </c>
      <c r="EE181" s="27">
        <v>1</v>
      </c>
      <c r="EF181" s="2" t="s">
        <v>3991</v>
      </c>
      <c r="EG181" s="27">
        <v>1</v>
      </c>
      <c r="EH181" t="s">
        <v>1146</v>
      </c>
      <c r="EI181" s="27">
        <v>1</v>
      </c>
      <c r="EK181">
        <v>4</v>
      </c>
      <c r="EN181" s="27">
        <v>1</v>
      </c>
      <c r="EO181">
        <v>0</v>
      </c>
      <c r="EP181">
        <v>0</v>
      </c>
      <c r="EQ181" t="s">
        <v>3992</v>
      </c>
      <c r="ES181">
        <v>1</v>
      </c>
      <c r="ET181" t="s">
        <v>242</v>
      </c>
      <c r="EV181" s="27">
        <v>1</v>
      </c>
      <c r="EW181">
        <v>573.02</v>
      </c>
      <c r="EX181" t="s">
        <v>3434</v>
      </c>
      <c r="EY181" s="27">
        <v>1</v>
      </c>
      <c r="EZ181">
        <v>31</v>
      </c>
      <c r="FB181" s="27">
        <v>1</v>
      </c>
      <c r="FC181">
        <v>576.22</v>
      </c>
      <c r="FE181" s="27">
        <v>0</v>
      </c>
      <c r="FF181" t="s">
        <v>242</v>
      </c>
    </row>
    <row r="182" spans="1:163" ht="15" customHeight="1" x14ac:dyDescent="0.2">
      <c r="A182">
        <v>181</v>
      </c>
      <c r="B182">
        <v>196</v>
      </c>
      <c r="C182" s="1">
        <v>44795.604861111111</v>
      </c>
      <c r="D182" s="1">
        <v>44795.604861111111</v>
      </c>
      <c r="E182">
        <v>4</v>
      </c>
      <c r="G182" t="s">
        <v>242</v>
      </c>
      <c r="H182" t="s">
        <v>242</v>
      </c>
      <c r="I182">
        <v>1</v>
      </c>
      <c r="J182" s="1">
        <v>44795.604861111111</v>
      </c>
      <c r="K182" t="s">
        <v>3994</v>
      </c>
      <c r="L182" t="s">
        <v>242</v>
      </c>
      <c r="M182" t="s">
        <v>242</v>
      </c>
      <c r="P182" t="s">
        <v>242</v>
      </c>
      <c r="Q182" t="s">
        <v>242</v>
      </c>
      <c r="T182" t="s">
        <v>3995</v>
      </c>
      <c r="U182" t="s">
        <v>3996</v>
      </c>
      <c r="V182">
        <v>693506107</v>
      </c>
      <c r="W182">
        <v>2851</v>
      </c>
      <c r="X182" t="s">
        <v>418</v>
      </c>
      <c r="Y182" t="s">
        <v>1838</v>
      </c>
      <c r="Z182">
        <v>2020</v>
      </c>
      <c r="AA182">
        <v>0.5</v>
      </c>
      <c r="AB182">
        <v>11</v>
      </c>
      <c r="AD182">
        <v>13</v>
      </c>
      <c r="AE182" t="s">
        <v>242</v>
      </c>
      <c r="AH182" s="27">
        <v>1</v>
      </c>
      <c r="AI182">
        <v>12</v>
      </c>
      <c r="AJ182" s="27">
        <v>1</v>
      </c>
      <c r="AK182">
        <v>6</v>
      </c>
      <c r="AL182" s="27">
        <v>0</v>
      </c>
      <c r="AM182">
        <v>0</v>
      </c>
      <c r="AO182">
        <v>3</v>
      </c>
      <c r="AR182" s="27">
        <v>1</v>
      </c>
      <c r="AS182">
        <v>1</v>
      </c>
      <c r="AT182" s="21">
        <f t="shared" si="8"/>
        <v>7.6923076923076925</v>
      </c>
      <c r="AU182">
        <v>2</v>
      </c>
      <c r="AX182" s="27">
        <v>1</v>
      </c>
      <c r="AY182">
        <v>3</v>
      </c>
      <c r="AZ182" s="21">
        <f t="shared" si="9"/>
        <v>23.076923076923077</v>
      </c>
      <c r="BA182" t="s">
        <v>242</v>
      </c>
      <c r="BD182" s="27">
        <v>1</v>
      </c>
      <c r="BE182">
        <v>5.3</v>
      </c>
      <c r="BG182">
        <v>3</v>
      </c>
      <c r="BJ182" s="27">
        <v>1</v>
      </c>
      <c r="BK182">
        <v>2</v>
      </c>
      <c r="BN182" s="27">
        <v>1</v>
      </c>
      <c r="BO182">
        <v>3</v>
      </c>
      <c r="BP182" s="21">
        <f t="shared" si="10"/>
        <v>23.076923076923077</v>
      </c>
      <c r="BQ182" t="s">
        <v>3455</v>
      </c>
      <c r="BR182">
        <v>3</v>
      </c>
      <c r="BU182" s="27">
        <v>1</v>
      </c>
      <c r="BV182">
        <v>3</v>
      </c>
      <c r="BW182" s="21">
        <f t="shared" si="11"/>
        <v>23.076923076923077</v>
      </c>
      <c r="BX182">
        <v>2</v>
      </c>
      <c r="BY182">
        <v>3</v>
      </c>
      <c r="CB182" s="27">
        <v>0</v>
      </c>
      <c r="CD182" t="s">
        <v>242</v>
      </c>
      <c r="CE182" t="s">
        <v>242</v>
      </c>
      <c r="CG182" s="27">
        <v>1</v>
      </c>
      <c r="CH182" t="s">
        <v>3997</v>
      </c>
      <c r="CI182">
        <v>1</v>
      </c>
      <c r="CL182" s="27">
        <v>0</v>
      </c>
      <c r="CM182" s="27">
        <v>0.5</v>
      </c>
      <c r="CN182" t="s">
        <v>242</v>
      </c>
      <c r="CO182">
        <v>50</v>
      </c>
      <c r="CP182" t="s">
        <v>242</v>
      </c>
      <c r="CQ182" t="s">
        <v>3998</v>
      </c>
      <c r="CS182" s="27">
        <v>0</v>
      </c>
      <c r="CT182" t="s">
        <v>3999</v>
      </c>
      <c r="CU182">
        <v>1</v>
      </c>
      <c r="CX182" s="27">
        <v>1</v>
      </c>
      <c r="CY182">
        <v>310000</v>
      </c>
      <c r="CZ182">
        <v>2</v>
      </c>
      <c r="DB182" s="27">
        <v>1</v>
      </c>
      <c r="DC182" t="s">
        <v>242</v>
      </c>
      <c r="DD182" t="s">
        <v>242</v>
      </c>
      <c r="DF182" t="s">
        <v>242</v>
      </c>
      <c r="DG182">
        <v>450000</v>
      </c>
      <c r="DH182">
        <v>2</v>
      </c>
      <c r="DJ182" s="27">
        <v>0</v>
      </c>
      <c r="DK182" t="s">
        <v>242</v>
      </c>
      <c r="DL182" t="s">
        <v>242</v>
      </c>
      <c r="DN182">
        <v>1</v>
      </c>
      <c r="DQ182" s="27">
        <v>0</v>
      </c>
      <c r="DS182" s="27">
        <v>1</v>
      </c>
      <c r="DT182" t="s">
        <v>4000</v>
      </c>
      <c r="DU182" s="27">
        <v>0</v>
      </c>
      <c r="DV182" t="s">
        <v>4001</v>
      </c>
      <c r="DW182" s="27">
        <v>1</v>
      </c>
      <c r="DX182" t="s">
        <v>4002</v>
      </c>
      <c r="DY182" s="27">
        <v>0</v>
      </c>
      <c r="EA182" s="27">
        <v>0</v>
      </c>
      <c r="EC182" s="27">
        <v>0</v>
      </c>
      <c r="EE182" s="27">
        <v>0</v>
      </c>
      <c r="EG182" s="27">
        <v>1</v>
      </c>
      <c r="EH182" t="s">
        <v>4003</v>
      </c>
      <c r="EI182" s="27">
        <v>1</v>
      </c>
      <c r="EJ182" t="s">
        <v>4004</v>
      </c>
      <c r="EK182">
        <v>1</v>
      </c>
      <c r="EN182" s="27">
        <v>0</v>
      </c>
      <c r="EO182" t="s">
        <v>242</v>
      </c>
      <c r="EP182" t="s">
        <v>242</v>
      </c>
      <c r="ES182" t="s">
        <v>242</v>
      </c>
      <c r="ET182" t="s">
        <v>242</v>
      </c>
      <c r="EV182" s="27">
        <v>1</v>
      </c>
      <c r="EW182">
        <v>14500</v>
      </c>
      <c r="EX182" t="s">
        <v>3434</v>
      </c>
      <c r="EY182" s="27">
        <v>1</v>
      </c>
      <c r="EZ182">
        <v>11.4</v>
      </c>
      <c r="FB182" s="27">
        <v>1</v>
      </c>
      <c r="FC182">
        <v>7130</v>
      </c>
      <c r="FE182" s="27">
        <v>1</v>
      </c>
      <c r="FF182">
        <v>15.1</v>
      </c>
    </row>
    <row r="183" spans="1:163" ht="15" customHeight="1" x14ac:dyDescent="0.2">
      <c r="A183">
        <v>182</v>
      </c>
      <c r="B183">
        <v>197</v>
      </c>
      <c r="C183" s="1">
        <v>44795.604861111111</v>
      </c>
      <c r="D183" s="1">
        <v>44795.604861111111</v>
      </c>
      <c r="E183">
        <v>4</v>
      </c>
      <c r="G183" t="s">
        <v>242</v>
      </c>
      <c r="H183" t="s">
        <v>242</v>
      </c>
      <c r="I183">
        <v>1</v>
      </c>
      <c r="J183" s="1">
        <v>44795.604861111111</v>
      </c>
      <c r="K183" t="s">
        <v>4007</v>
      </c>
      <c r="L183" t="s">
        <v>242</v>
      </c>
      <c r="M183" t="s">
        <v>242</v>
      </c>
      <c r="P183" t="s">
        <v>242</v>
      </c>
      <c r="Q183" t="s">
        <v>242</v>
      </c>
      <c r="T183" t="s">
        <v>4008</v>
      </c>
      <c r="U183" t="s">
        <v>4009</v>
      </c>
      <c r="V183">
        <v>71813109</v>
      </c>
      <c r="W183">
        <v>3841</v>
      </c>
      <c r="X183" t="s">
        <v>350</v>
      </c>
      <c r="Y183" t="s">
        <v>992</v>
      </c>
      <c r="Z183">
        <v>2020</v>
      </c>
      <c r="AA183">
        <v>1</v>
      </c>
      <c r="AB183">
        <v>4</v>
      </c>
      <c r="AD183">
        <v>12</v>
      </c>
      <c r="AE183" t="s">
        <v>242</v>
      </c>
      <c r="AH183" s="27">
        <v>1</v>
      </c>
      <c r="AI183">
        <v>8</v>
      </c>
      <c r="AJ183" s="27">
        <v>0</v>
      </c>
      <c r="AK183">
        <v>0</v>
      </c>
      <c r="AL183" s="27">
        <v>0</v>
      </c>
      <c r="AM183">
        <v>6</v>
      </c>
      <c r="AN183" t="s">
        <v>4010</v>
      </c>
      <c r="AO183">
        <v>3</v>
      </c>
      <c r="AR183" s="27">
        <v>1</v>
      </c>
      <c r="AS183">
        <v>1</v>
      </c>
      <c r="AT183" s="21">
        <f t="shared" si="8"/>
        <v>8.3333333333333321</v>
      </c>
      <c r="AU183">
        <v>2</v>
      </c>
      <c r="AX183" s="27">
        <v>1</v>
      </c>
      <c r="AY183">
        <v>2</v>
      </c>
      <c r="AZ183" s="21">
        <f t="shared" si="9"/>
        <v>16.666666666666664</v>
      </c>
      <c r="BA183" t="s">
        <v>242</v>
      </c>
      <c r="BD183" s="27">
        <v>1</v>
      </c>
      <c r="BE183">
        <v>8.9</v>
      </c>
      <c r="BG183">
        <v>2</v>
      </c>
      <c r="BJ183" s="27">
        <v>1</v>
      </c>
      <c r="BK183">
        <v>2</v>
      </c>
      <c r="BN183" s="27">
        <v>1</v>
      </c>
      <c r="BO183">
        <v>3</v>
      </c>
      <c r="BP183" s="21">
        <f t="shared" si="10"/>
        <v>25</v>
      </c>
      <c r="BR183">
        <v>1</v>
      </c>
      <c r="BU183" s="27">
        <v>1</v>
      </c>
      <c r="BV183">
        <v>3</v>
      </c>
      <c r="BW183" s="21">
        <f t="shared" si="11"/>
        <v>25</v>
      </c>
      <c r="BX183">
        <v>2</v>
      </c>
      <c r="BY183">
        <v>1</v>
      </c>
      <c r="CB183" s="27">
        <v>0</v>
      </c>
      <c r="CD183" t="s">
        <v>242</v>
      </c>
      <c r="CE183" t="s">
        <v>242</v>
      </c>
      <c r="CG183" s="27">
        <v>1</v>
      </c>
      <c r="CH183" t="s">
        <v>4011</v>
      </c>
      <c r="CI183">
        <v>1</v>
      </c>
      <c r="CL183" s="27">
        <v>0</v>
      </c>
      <c r="CM183" s="27">
        <v>0.5</v>
      </c>
      <c r="CN183" t="s">
        <v>242</v>
      </c>
      <c r="CO183">
        <v>97</v>
      </c>
      <c r="CP183" t="s">
        <v>242</v>
      </c>
      <c r="CS183" s="27">
        <v>1</v>
      </c>
      <c r="CT183" t="s">
        <v>4012</v>
      </c>
      <c r="CU183">
        <v>1</v>
      </c>
      <c r="CX183" s="27">
        <v>1</v>
      </c>
      <c r="CY183">
        <v>312000</v>
      </c>
      <c r="CZ183">
        <v>2</v>
      </c>
      <c r="DB183" s="27">
        <v>1</v>
      </c>
      <c r="DC183">
        <v>299000</v>
      </c>
      <c r="DD183" t="s">
        <v>242</v>
      </c>
      <c r="DE183">
        <v>409000</v>
      </c>
      <c r="DF183">
        <v>2</v>
      </c>
      <c r="DG183" t="s">
        <v>242</v>
      </c>
      <c r="DH183" t="s">
        <v>242</v>
      </c>
      <c r="DJ183" s="27">
        <v>1</v>
      </c>
      <c r="DK183">
        <v>3882000</v>
      </c>
      <c r="DL183">
        <v>2</v>
      </c>
      <c r="DN183">
        <v>1</v>
      </c>
      <c r="DQ183" s="27">
        <v>1</v>
      </c>
      <c r="DR183" t="s">
        <v>4013</v>
      </c>
      <c r="DS183" s="27">
        <v>1</v>
      </c>
      <c r="DT183" s="2" t="s">
        <v>4014</v>
      </c>
      <c r="DU183" s="27">
        <v>0</v>
      </c>
      <c r="DW183" s="27">
        <v>0</v>
      </c>
      <c r="DY183" s="27">
        <v>0</v>
      </c>
      <c r="EA183" s="27">
        <v>1</v>
      </c>
      <c r="EB183" t="s">
        <v>4015</v>
      </c>
      <c r="EC183" s="27">
        <v>1</v>
      </c>
      <c r="ED183" t="s">
        <v>4015</v>
      </c>
      <c r="EE183" s="27">
        <v>1</v>
      </c>
      <c r="EF183" t="s">
        <v>4015</v>
      </c>
      <c r="EG183" s="27">
        <v>1</v>
      </c>
      <c r="EH183" t="s">
        <v>4016</v>
      </c>
      <c r="EI183" s="27">
        <v>1</v>
      </c>
      <c r="EK183">
        <v>1</v>
      </c>
      <c r="EN183" s="27">
        <v>0</v>
      </c>
      <c r="EO183" t="s">
        <v>242</v>
      </c>
      <c r="EP183" t="s">
        <v>242</v>
      </c>
      <c r="ES183" t="s">
        <v>242</v>
      </c>
      <c r="ET183" t="s">
        <v>242</v>
      </c>
      <c r="EV183" s="27">
        <v>0.5</v>
      </c>
      <c r="EW183">
        <v>14000</v>
      </c>
      <c r="EX183" t="s">
        <v>3434</v>
      </c>
      <c r="EY183" s="27">
        <v>0</v>
      </c>
      <c r="EZ183" t="s">
        <v>242</v>
      </c>
      <c r="FB183" s="27">
        <v>1</v>
      </c>
      <c r="FC183">
        <v>14430</v>
      </c>
      <c r="FE183" s="27">
        <v>1</v>
      </c>
      <c r="FF183">
        <v>29.6</v>
      </c>
      <c r="FG183" t="s">
        <v>4017</v>
      </c>
    </row>
    <row r="184" spans="1:163" ht="15" customHeight="1" x14ac:dyDescent="0.2">
      <c r="A184">
        <v>183</v>
      </c>
      <c r="B184">
        <v>199</v>
      </c>
      <c r="C184" s="1">
        <v>44795.604861111111</v>
      </c>
      <c r="D184" s="1">
        <v>44795.604861111111</v>
      </c>
      <c r="E184">
        <v>4</v>
      </c>
      <c r="G184" t="s">
        <v>242</v>
      </c>
      <c r="H184" t="s">
        <v>242</v>
      </c>
      <c r="I184">
        <v>1</v>
      </c>
      <c r="J184" s="1">
        <v>44795.604861111111</v>
      </c>
      <c r="K184" t="s">
        <v>4023</v>
      </c>
      <c r="L184" t="s">
        <v>242</v>
      </c>
      <c r="M184" t="s">
        <v>242</v>
      </c>
      <c r="P184" t="s">
        <v>242</v>
      </c>
      <c r="Q184" t="s">
        <v>242</v>
      </c>
      <c r="T184" t="s">
        <v>4024</v>
      </c>
      <c r="U184" t="s">
        <v>4025</v>
      </c>
      <c r="V184">
        <v>469814107</v>
      </c>
      <c r="W184">
        <v>1600</v>
      </c>
      <c r="X184" t="s">
        <v>476</v>
      </c>
      <c r="Y184" t="s">
        <v>3379</v>
      </c>
      <c r="Z184">
        <v>2020</v>
      </c>
      <c r="AA184">
        <v>0.5</v>
      </c>
      <c r="AB184">
        <v>15</v>
      </c>
      <c r="AD184">
        <v>12</v>
      </c>
      <c r="AE184" t="s">
        <v>242</v>
      </c>
      <c r="AH184" s="27">
        <v>1</v>
      </c>
      <c r="AI184">
        <v>8</v>
      </c>
      <c r="AJ184" s="27">
        <v>0</v>
      </c>
      <c r="AK184">
        <v>0</v>
      </c>
      <c r="AL184" s="27">
        <v>0</v>
      </c>
      <c r="AM184">
        <v>0</v>
      </c>
      <c r="AO184">
        <v>3</v>
      </c>
      <c r="AR184" s="27">
        <v>1</v>
      </c>
      <c r="AS184">
        <v>1</v>
      </c>
      <c r="AT184" s="21">
        <f t="shared" si="8"/>
        <v>8.3333333333333321</v>
      </c>
      <c r="AU184">
        <v>3</v>
      </c>
      <c r="AX184" s="27">
        <v>1</v>
      </c>
      <c r="AY184">
        <v>3</v>
      </c>
      <c r="AZ184" s="21">
        <f t="shared" si="9"/>
        <v>25</v>
      </c>
      <c r="BA184" t="s">
        <v>242</v>
      </c>
      <c r="BD184" s="27">
        <v>1</v>
      </c>
      <c r="BE184">
        <v>8</v>
      </c>
      <c r="BG184">
        <v>3</v>
      </c>
      <c r="BJ184" s="27">
        <v>1</v>
      </c>
      <c r="BK184">
        <v>3</v>
      </c>
      <c r="BN184" s="27">
        <v>0.5</v>
      </c>
      <c r="BO184">
        <v>0</v>
      </c>
      <c r="BP184" s="21">
        <f t="shared" si="10"/>
        <v>0</v>
      </c>
      <c r="BQ184" t="s">
        <v>4026</v>
      </c>
      <c r="BR184" t="s">
        <v>242</v>
      </c>
      <c r="BU184" s="27">
        <v>1</v>
      </c>
      <c r="BV184">
        <v>7</v>
      </c>
      <c r="BW184" s="21">
        <f t="shared" si="11"/>
        <v>58.333333333333336</v>
      </c>
      <c r="BX184">
        <v>1</v>
      </c>
      <c r="BY184">
        <v>1</v>
      </c>
      <c r="CB184" s="27">
        <v>0</v>
      </c>
      <c r="CD184" t="s">
        <v>242</v>
      </c>
      <c r="CE184" t="s">
        <v>242</v>
      </c>
      <c r="CG184" s="27">
        <v>1</v>
      </c>
      <c r="CH184" t="s">
        <v>4027</v>
      </c>
      <c r="CI184">
        <v>1</v>
      </c>
      <c r="CL184" s="27">
        <v>1</v>
      </c>
      <c r="CM184" s="27">
        <v>0.5</v>
      </c>
      <c r="CN184" t="s">
        <v>242</v>
      </c>
      <c r="CO184">
        <v>99</v>
      </c>
      <c r="CP184" t="s">
        <v>242</v>
      </c>
      <c r="CS184" s="27">
        <v>1</v>
      </c>
      <c r="CT184" s="2" t="s">
        <v>4028</v>
      </c>
      <c r="CU184">
        <v>1</v>
      </c>
      <c r="CX184" s="27">
        <v>1</v>
      </c>
      <c r="CY184">
        <v>17646</v>
      </c>
      <c r="CZ184">
        <v>2</v>
      </c>
      <c r="DB184" s="27">
        <v>1</v>
      </c>
      <c r="DC184">
        <v>6683</v>
      </c>
      <c r="DD184">
        <v>2</v>
      </c>
      <c r="DE184">
        <v>52984</v>
      </c>
      <c r="DF184">
        <v>2</v>
      </c>
      <c r="DG184" t="s">
        <v>242</v>
      </c>
      <c r="DH184" t="s">
        <v>242</v>
      </c>
      <c r="DJ184" s="27">
        <v>1</v>
      </c>
      <c r="DK184">
        <v>53533</v>
      </c>
      <c r="DL184">
        <v>2</v>
      </c>
      <c r="DM184" t="s">
        <v>4029</v>
      </c>
      <c r="DN184">
        <v>1</v>
      </c>
      <c r="DQ184" s="27">
        <v>1</v>
      </c>
      <c r="DR184" s="2" t="s">
        <v>4030</v>
      </c>
      <c r="DS184" s="27">
        <v>1</v>
      </c>
      <c r="DT184" s="2" t="s">
        <v>4031</v>
      </c>
      <c r="DU184" s="27">
        <v>1</v>
      </c>
      <c r="DV184" t="s">
        <v>4032</v>
      </c>
      <c r="DW184" s="27">
        <v>1</v>
      </c>
      <c r="DX184" s="2" t="s">
        <v>4033</v>
      </c>
      <c r="DY184" s="27">
        <v>1</v>
      </c>
      <c r="DZ184" s="2" t="s">
        <v>4034</v>
      </c>
      <c r="EA184" s="27">
        <v>1</v>
      </c>
      <c r="EB184" s="2" t="s">
        <v>4035</v>
      </c>
      <c r="EC184" s="27">
        <v>1</v>
      </c>
      <c r="ED184" s="2" t="s">
        <v>4036</v>
      </c>
      <c r="EE184" s="27">
        <v>1</v>
      </c>
      <c r="EF184" t="s">
        <v>4037</v>
      </c>
      <c r="EG184" s="27">
        <v>1</v>
      </c>
      <c r="EH184" t="s">
        <v>4038</v>
      </c>
      <c r="EI184" s="27">
        <v>1</v>
      </c>
      <c r="EK184">
        <v>4</v>
      </c>
      <c r="EN184" s="27">
        <v>0.5</v>
      </c>
      <c r="EO184" t="s">
        <v>242</v>
      </c>
      <c r="EP184" t="s">
        <v>242</v>
      </c>
      <c r="EQ184" t="s">
        <v>4039</v>
      </c>
      <c r="ES184">
        <v>1</v>
      </c>
      <c r="ET184" t="s">
        <v>242</v>
      </c>
      <c r="EV184" s="27">
        <v>1</v>
      </c>
      <c r="EW184">
        <v>378.13</v>
      </c>
      <c r="EX184" t="s">
        <v>3434</v>
      </c>
      <c r="EY184" s="27">
        <v>0</v>
      </c>
      <c r="EZ184" t="s">
        <v>242</v>
      </c>
      <c r="FB184" s="27">
        <v>1</v>
      </c>
      <c r="FC184">
        <v>378.13</v>
      </c>
      <c r="FE184" s="27">
        <v>0</v>
      </c>
      <c r="FF184" t="s">
        <v>242</v>
      </c>
    </row>
    <row r="185" spans="1:163" ht="15" customHeight="1" x14ac:dyDescent="0.2">
      <c r="A185">
        <v>184</v>
      </c>
      <c r="B185">
        <v>202</v>
      </c>
      <c r="C185" s="1">
        <v>44795.604861111111</v>
      </c>
      <c r="D185" s="1">
        <v>44795.604861111111</v>
      </c>
      <c r="E185">
        <v>4</v>
      </c>
      <c r="G185" t="s">
        <v>242</v>
      </c>
      <c r="H185" t="s">
        <v>242</v>
      </c>
      <c r="I185">
        <v>1</v>
      </c>
      <c r="J185" s="1">
        <v>44795.604861111111</v>
      </c>
      <c r="K185" t="s">
        <v>4045</v>
      </c>
      <c r="L185" t="s">
        <v>242</v>
      </c>
      <c r="M185" t="s">
        <v>242</v>
      </c>
      <c r="P185" t="s">
        <v>242</v>
      </c>
      <c r="Q185" t="s">
        <v>242</v>
      </c>
      <c r="T185" t="s">
        <v>4046</v>
      </c>
      <c r="U185" t="s">
        <v>4047</v>
      </c>
      <c r="V185" t="s">
        <v>4048</v>
      </c>
      <c r="W185">
        <v>3674</v>
      </c>
      <c r="X185" t="s">
        <v>297</v>
      </c>
      <c r="Y185" t="s">
        <v>1864</v>
      </c>
      <c r="Z185">
        <v>2020</v>
      </c>
      <c r="AA185">
        <v>0</v>
      </c>
      <c r="AD185">
        <v>10</v>
      </c>
      <c r="AE185" t="s">
        <v>242</v>
      </c>
      <c r="AH185" s="27">
        <v>1</v>
      </c>
      <c r="AI185">
        <v>8</v>
      </c>
      <c r="AJ185" s="27">
        <v>0</v>
      </c>
      <c r="AK185">
        <v>0</v>
      </c>
      <c r="AL185" s="27">
        <v>0</v>
      </c>
      <c r="AM185">
        <v>0</v>
      </c>
      <c r="AO185">
        <v>3</v>
      </c>
      <c r="AR185" s="27">
        <v>1</v>
      </c>
      <c r="AS185">
        <v>1</v>
      </c>
      <c r="AT185" s="21">
        <f t="shared" si="8"/>
        <v>10</v>
      </c>
      <c r="AU185">
        <v>2</v>
      </c>
      <c r="AX185" s="27">
        <v>1</v>
      </c>
      <c r="AY185">
        <v>3</v>
      </c>
      <c r="AZ185" s="21">
        <f t="shared" si="9"/>
        <v>30</v>
      </c>
      <c r="BA185" t="s">
        <v>242</v>
      </c>
      <c r="BD185" s="27">
        <v>1</v>
      </c>
      <c r="BE185">
        <v>5.3</v>
      </c>
      <c r="BG185">
        <v>2</v>
      </c>
      <c r="BJ185" s="27">
        <v>1</v>
      </c>
      <c r="BK185">
        <v>2</v>
      </c>
      <c r="BN185" s="27">
        <v>1</v>
      </c>
      <c r="BO185">
        <v>3</v>
      </c>
      <c r="BP185" s="21">
        <f t="shared" si="10"/>
        <v>30</v>
      </c>
      <c r="BR185">
        <v>3</v>
      </c>
      <c r="BU185" s="27">
        <v>1</v>
      </c>
      <c r="BV185">
        <v>0</v>
      </c>
      <c r="BW185" s="21">
        <f t="shared" si="11"/>
        <v>0</v>
      </c>
      <c r="BX185">
        <v>2</v>
      </c>
      <c r="BY185">
        <v>1</v>
      </c>
      <c r="CB185" s="27">
        <v>0</v>
      </c>
      <c r="CD185" t="s">
        <v>242</v>
      </c>
      <c r="CE185" t="s">
        <v>242</v>
      </c>
      <c r="CG185" s="27">
        <v>0</v>
      </c>
      <c r="CI185" t="s">
        <v>242</v>
      </c>
      <c r="CL185" s="27">
        <v>0</v>
      </c>
      <c r="CM185" s="27">
        <v>0.5</v>
      </c>
      <c r="CN185" t="s">
        <v>242</v>
      </c>
      <c r="CO185">
        <v>96</v>
      </c>
      <c r="CP185" t="s">
        <v>242</v>
      </c>
      <c r="CS185" s="27">
        <v>1</v>
      </c>
      <c r="CT185" t="s">
        <v>4049</v>
      </c>
      <c r="CU185">
        <v>1</v>
      </c>
      <c r="CX185" s="27">
        <v>1</v>
      </c>
      <c r="CY185">
        <v>329101</v>
      </c>
      <c r="CZ185">
        <v>2</v>
      </c>
      <c r="DB185" s="27">
        <v>1</v>
      </c>
      <c r="DC185">
        <v>600652</v>
      </c>
      <c r="DD185">
        <v>2</v>
      </c>
      <c r="DF185" t="s">
        <v>242</v>
      </c>
      <c r="DG185" t="s">
        <v>242</v>
      </c>
      <c r="DH185" t="s">
        <v>242</v>
      </c>
      <c r="DJ185" s="27">
        <v>1</v>
      </c>
      <c r="DK185">
        <v>12819</v>
      </c>
      <c r="DL185">
        <v>2</v>
      </c>
      <c r="DN185">
        <v>1</v>
      </c>
      <c r="DQ185" s="27">
        <v>1</v>
      </c>
      <c r="DR185" s="2" t="s">
        <v>4050</v>
      </c>
      <c r="DS185" s="27">
        <v>1</v>
      </c>
      <c r="DT185" s="2" t="s">
        <v>4051</v>
      </c>
      <c r="DU185" s="27">
        <v>0</v>
      </c>
      <c r="DW185" s="27">
        <v>0</v>
      </c>
      <c r="DY185" s="27">
        <v>0</v>
      </c>
      <c r="EA185" s="27">
        <v>1</v>
      </c>
      <c r="EB185" s="2" t="s">
        <v>4052</v>
      </c>
      <c r="EC185" s="27">
        <v>1</v>
      </c>
      <c r="ED185" t="s">
        <v>4053</v>
      </c>
      <c r="EE185" s="27">
        <v>0</v>
      </c>
      <c r="EG185" s="27">
        <v>1</v>
      </c>
      <c r="EH185" t="s">
        <v>4054</v>
      </c>
      <c r="EI185" s="27">
        <v>1</v>
      </c>
      <c r="EJ185" t="s">
        <v>4055</v>
      </c>
      <c r="EK185">
        <v>1</v>
      </c>
      <c r="EN185" s="27">
        <v>0</v>
      </c>
      <c r="EO185" t="s">
        <v>242</v>
      </c>
      <c r="EP185" t="s">
        <v>242</v>
      </c>
      <c r="ES185" t="s">
        <v>242</v>
      </c>
      <c r="ET185" t="s">
        <v>242</v>
      </c>
      <c r="EV185" s="27">
        <v>1</v>
      </c>
      <c r="EW185">
        <v>10619.71</v>
      </c>
      <c r="EX185" t="s">
        <v>3434</v>
      </c>
      <c r="EY185" s="27">
        <v>0</v>
      </c>
      <c r="EZ185" t="s">
        <v>242</v>
      </c>
      <c r="FB185" s="27">
        <v>0</v>
      </c>
      <c r="FC185" t="s">
        <v>242</v>
      </c>
      <c r="FE185" s="27">
        <v>0</v>
      </c>
      <c r="FF185" t="s">
        <v>242</v>
      </c>
    </row>
    <row r="186" spans="1:163" ht="15" hidden="1" customHeight="1" x14ac:dyDescent="0.2">
      <c r="A186" s="10">
        <v>185</v>
      </c>
      <c r="B186">
        <v>203</v>
      </c>
      <c r="C186" s="1">
        <v>44795.604861111111</v>
      </c>
      <c r="D186" s="1">
        <v>44795.604861111111</v>
      </c>
      <c r="E186">
        <v>4</v>
      </c>
      <c r="G186" t="s">
        <v>242</v>
      </c>
      <c r="H186" t="s">
        <v>242</v>
      </c>
      <c r="I186">
        <v>1</v>
      </c>
      <c r="J186" s="1">
        <v>44795.604861111111</v>
      </c>
      <c r="K186" t="s">
        <v>4057</v>
      </c>
      <c r="L186" t="s">
        <v>242</v>
      </c>
      <c r="M186" t="s">
        <v>242</v>
      </c>
      <c r="P186" t="s">
        <v>242</v>
      </c>
      <c r="Q186" t="s">
        <v>242</v>
      </c>
      <c r="T186" s="10" t="s">
        <v>4058</v>
      </c>
      <c r="U186" t="s">
        <v>4059</v>
      </c>
      <c r="V186" t="s">
        <v>4060</v>
      </c>
      <c r="W186">
        <v>5531</v>
      </c>
      <c r="X186" s="10" t="s">
        <v>271</v>
      </c>
      <c r="Y186" s="10" t="s">
        <v>272</v>
      </c>
      <c r="Z186" s="10">
        <v>2020</v>
      </c>
      <c r="AA186" s="10">
        <v>0.5</v>
      </c>
      <c r="AD186" s="10">
        <v>9</v>
      </c>
      <c r="AE186" t="s">
        <v>242</v>
      </c>
      <c r="AH186" s="22">
        <v>1</v>
      </c>
      <c r="AI186" s="10">
        <v>3</v>
      </c>
      <c r="AJ186" s="22">
        <v>0</v>
      </c>
      <c r="AK186" s="10">
        <v>0</v>
      </c>
      <c r="AL186" s="22">
        <v>0</v>
      </c>
      <c r="AM186" s="10">
        <v>0</v>
      </c>
      <c r="AO186">
        <v>3</v>
      </c>
      <c r="AR186" s="22">
        <v>1</v>
      </c>
      <c r="AS186" s="10">
        <v>5</v>
      </c>
      <c r="AT186" s="21">
        <f t="shared" si="8"/>
        <v>55.555555555555557</v>
      </c>
      <c r="AU186">
        <v>2</v>
      </c>
      <c r="AX186" s="22">
        <v>1</v>
      </c>
      <c r="AY186" s="10">
        <v>3</v>
      </c>
      <c r="AZ186" s="21">
        <f t="shared" si="9"/>
        <v>33.333333333333329</v>
      </c>
      <c r="BA186" t="s">
        <v>242</v>
      </c>
      <c r="BD186" s="22">
        <v>1</v>
      </c>
      <c r="BE186" s="10"/>
      <c r="BF186" s="10"/>
      <c r="BG186">
        <v>2</v>
      </c>
      <c r="BJ186" s="22">
        <v>1</v>
      </c>
      <c r="BK186">
        <v>2</v>
      </c>
      <c r="BN186" s="22">
        <v>1</v>
      </c>
      <c r="BO186" s="10">
        <v>3</v>
      </c>
      <c r="BP186" s="21">
        <f t="shared" si="10"/>
        <v>33.333333333333329</v>
      </c>
      <c r="BQ186" s="10"/>
      <c r="BR186" s="10">
        <v>1</v>
      </c>
      <c r="BS186" s="10"/>
      <c r="BT186" s="10"/>
      <c r="BU186" s="22">
        <v>1</v>
      </c>
      <c r="BV186" s="10">
        <v>1</v>
      </c>
      <c r="BW186" s="21">
        <f t="shared" si="11"/>
        <v>11.111111111111111</v>
      </c>
      <c r="BX186" s="10">
        <v>2</v>
      </c>
      <c r="BY186" s="10">
        <v>1</v>
      </c>
      <c r="BZ186" s="10"/>
      <c r="CA186" s="10"/>
      <c r="CB186" s="22">
        <v>0</v>
      </c>
      <c r="CC186" s="10"/>
      <c r="CD186" s="10" t="s">
        <v>242</v>
      </c>
      <c r="CE186" s="10" t="s">
        <v>242</v>
      </c>
      <c r="CF186" s="10"/>
      <c r="CG186" s="22">
        <v>0</v>
      </c>
      <c r="CH186" s="10"/>
      <c r="CI186" s="10" t="s">
        <v>242</v>
      </c>
      <c r="CJ186" s="10"/>
      <c r="CK186" s="10"/>
      <c r="CL186" s="22">
        <v>0</v>
      </c>
      <c r="CM186" s="22">
        <v>0</v>
      </c>
      <c r="CN186" s="10" t="s">
        <v>242</v>
      </c>
      <c r="CO186" s="10" t="s">
        <v>242</v>
      </c>
      <c r="CP186" s="10" t="s">
        <v>242</v>
      </c>
      <c r="CQ186" s="10"/>
      <c r="CR186" s="10"/>
      <c r="CS186" s="22">
        <v>0</v>
      </c>
      <c r="CT186" s="10"/>
      <c r="CU186" s="10" t="s">
        <v>242</v>
      </c>
      <c r="CV186" s="10"/>
      <c r="CW186" s="10"/>
      <c r="CX186" s="22">
        <v>0</v>
      </c>
      <c r="CY186" s="10" t="s">
        <v>242</v>
      </c>
      <c r="CZ186" s="10" t="s">
        <v>242</v>
      </c>
      <c r="DA186" s="10"/>
      <c r="DB186" s="22">
        <v>0</v>
      </c>
      <c r="DC186" s="10" t="s">
        <v>242</v>
      </c>
      <c r="DD186" s="10" t="s">
        <v>242</v>
      </c>
      <c r="DE186" s="10"/>
      <c r="DF186" s="10" t="s">
        <v>242</v>
      </c>
      <c r="DG186" s="10" t="s">
        <v>242</v>
      </c>
      <c r="DH186" s="10" t="s">
        <v>242</v>
      </c>
      <c r="DI186" s="10"/>
      <c r="DJ186" s="22">
        <v>0</v>
      </c>
      <c r="DK186" s="10" t="s">
        <v>242</v>
      </c>
      <c r="DL186" s="10" t="s">
        <v>242</v>
      </c>
      <c r="DM186" s="10"/>
      <c r="DN186" s="10" t="s">
        <v>242</v>
      </c>
      <c r="DO186" s="10"/>
      <c r="DP186" s="10"/>
      <c r="DQ186" s="27">
        <v>1</v>
      </c>
      <c r="DR186" t="s">
        <v>4061</v>
      </c>
      <c r="DS186" s="27">
        <v>0</v>
      </c>
      <c r="DU186" s="27">
        <v>0</v>
      </c>
      <c r="DW186" s="27">
        <v>1</v>
      </c>
      <c r="DX186" t="s">
        <v>4062</v>
      </c>
      <c r="DY186" s="27">
        <v>0</v>
      </c>
      <c r="EA186" s="27">
        <v>0</v>
      </c>
      <c r="EC186" s="27">
        <v>0</v>
      </c>
      <c r="EE186" s="27">
        <v>0</v>
      </c>
      <c r="EG186" s="27">
        <v>1</v>
      </c>
      <c r="EH186" t="s">
        <v>4063</v>
      </c>
      <c r="EI186" s="27">
        <v>1</v>
      </c>
      <c r="EJ186" t="s">
        <v>4064</v>
      </c>
      <c r="EK186">
        <v>1</v>
      </c>
      <c r="EN186" s="22">
        <v>0</v>
      </c>
      <c r="EO186" s="10" t="s">
        <v>242</v>
      </c>
      <c r="EP186" s="10" t="s">
        <v>242</v>
      </c>
      <c r="EQ186" s="10"/>
      <c r="ER186" s="10"/>
      <c r="ES186" s="10" t="s">
        <v>242</v>
      </c>
      <c r="ET186" s="10" t="s">
        <v>242</v>
      </c>
      <c r="EU186" s="10"/>
      <c r="EV186" s="22">
        <v>0</v>
      </c>
      <c r="EW186" s="10" t="s">
        <v>242</v>
      </c>
      <c r="EX186" s="10"/>
      <c r="EY186" s="22">
        <v>0</v>
      </c>
      <c r="EZ186" s="10" t="s">
        <v>242</v>
      </c>
      <c r="FA186" s="10"/>
      <c r="FB186" s="22">
        <v>0</v>
      </c>
      <c r="FC186" s="10" t="s">
        <v>242</v>
      </c>
      <c r="FD186" s="10"/>
      <c r="FE186" s="22">
        <v>0</v>
      </c>
      <c r="FF186" s="10" t="s">
        <v>242</v>
      </c>
      <c r="FG186" s="10"/>
    </row>
    <row r="187" spans="1:163" ht="15" customHeight="1" x14ac:dyDescent="0.2">
      <c r="A187" s="10">
        <v>186</v>
      </c>
      <c r="B187">
        <v>204</v>
      </c>
      <c r="C187" s="1">
        <v>44795.604861111111</v>
      </c>
      <c r="D187" s="1">
        <v>44795.604861111111</v>
      </c>
      <c r="E187">
        <v>4</v>
      </c>
      <c r="G187" t="s">
        <v>242</v>
      </c>
      <c r="H187" t="s">
        <v>242</v>
      </c>
      <c r="I187">
        <v>1</v>
      </c>
      <c r="J187" s="1">
        <v>44795.604861111111</v>
      </c>
      <c r="K187" t="s">
        <v>4066</v>
      </c>
      <c r="L187" t="s">
        <v>242</v>
      </c>
      <c r="M187" t="s">
        <v>242</v>
      </c>
      <c r="P187" t="s">
        <v>242</v>
      </c>
      <c r="Q187" t="s">
        <v>242</v>
      </c>
      <c r="T187" s="10" t="s">
        <v>4067</v>
      </c>
      <c r="U187" t="s">
        <v>4068</v>
      </c>
      <c r="V187">
        <v>278642103</v>
      </c>
      <c r="W187">
        <v>7389</v>
      </c>
      <c r="X187" s="10" t="s">
        <v>271</v>
      </c>
      <c r="Y187" s="10" t="s">
        <v>391</v>
      </c>
      <c r="Z187" s="10">
        <v>2020</v>
      </c>
      <c r="AA187" s="10">
        <v>0.5</v>
      </c>
      <c r="AB187">
        <v>4</v>
      </c>
      <c r="AD187" s="10">
        <v>13</v>
      </c>
      <c r="AE187" t="s">
        <v>242</v>
      </c>
      <c r="AH187" s="22">
        <v>1</v>
      </c>
      <c r="AI187" s="10">
        <v>6</v>
      </c>
      <c r="AJ187" s="22">
        <v>0</v>
      </c>
      <c r="AK187" s="10">
        <v>0</v>
      </c>
      <c r="AL187" s="22">
        <v>0</v>
      </c>
      <c r="AM187" s="10">
        <v>0</v>
      </c>
      <c r="AO187">
        <v>2</v>
      </c>
      <c r="AR187" s="22">
        <v>1</v>
      </c>
      <c r="AS187" s="10">
        <v>1</v>
      </c>
      <c r="AT187" s="21">
        <f t="shared" si="8"/>
        <v>7.6923076923076925</v>
      </c>
      <c r="AU187">
        <v>2</v>
      </c>
      <c r="AX187" s="22">
        <v>1</v>
      </c>
      <c r="AY187" s="10">
        <v>3</v>
      </c>
      <c r="AZ187" s="21">
        <f t="shared" si="9"/>
        <v>23.076923076923077</v>
      </c>
      <c r="BA187" t="s">
        <v>242</v>
      </c>
      <c r="BD187" s="22">
        <v>1</v>
      </c>
      <c r="BE187" s="10">
        <v>5</v>
      </c>
      <c r="BF187" s="10"/>
      <c r="BG187">
        <v>2</v>
      </c>
      <c r="BJ187" s="22">
        <v>1</v>
      </c>
      <c r="BK187">
        <v>2</v>
      </c>
      <c r="BN187" s="22">
        <v>1</v>
      </c>
      <c r="BO187" s="10">
        <v>5</v>
      </c>
      <c r="BP187" s="21">
        <f t="shared" si="10"/>
        <v>38.461538461538467</v>
      </c>
      <c r="BQ187" s="10" t="s">
        <v>3711</v>
      </c>
      <c r="BR187" s="10">
        <v>3</v>
      </c>
      <c r="BS187" s="10"/>
      <c r="BT187" s="10"/>
      <c r="BU187" s="22">
        <v>0</v>
      </c>
      <c r="BV187" s="19">
        <v>0</v>
      </c>
      <c r="BW187" s="21">
        <f t="shared" si="11"/>
        <v>0</v>
      </c>
      <c r="BX187" s="10" t="s">
        <v>242</v>
      </c>
      <c r="BY187" s="10" t="s">
        <v>242</v>
      </c>
      <c r="BZ187" s="10"/>
      <c r="CA187" s="10"/>
      <c r="CB187" s="22">
        <v>0</v>
      </c>
      <c r="CC187" s="10"/>
      <c r="CD187" s="10" t="s">
        <v>242</v>
      </c>
      <c r="CE187" s="10" t="s">
        <v>242</v>
      </c>
      <c r="CF187" s="10"/>
      <c r="CG187" s="22">
        <v>1</v>
      </c>
      <c r="CH187" s="10" t="s">
        <v>4069</v>
      </c>
      <c r="CI187" s="10">
        <v>1</v>
      </c>
      <c r="CJ187" s="10"/>
      <c r="CK187" s="10"/>
      <c r="CL187" s="22">
        <v>1</v>
      </c>
      <c r="CM187" s="22">
        <v>0.5</v>
      </c>
      <c r="CN187" s="10" t="s">
        <v>242</v>
      </c>
      <c r="CO187" s="10">
        <v>100</v>
      </c>
      <c r="CP187" s="10" t="s">
        <v>242</v>
      </c>
      <c r="CQ187" s="10" t="s">
        <v>4070</v>
      </c>
      <c r="CR187" s="10"/>
      <c r="CS187" s="22">
        <v>1</v>
      </c>
      <c r="CT187" s="10" t="s">
        <v>4071</v>
      </c>
      <c r="CU187" s="10">
        <v>1</v>
      </c>
      <c r="CV187" s="10"/>
      <c r="CW187" s="10"/>
      <c r="CX187" s="22">
        <v>1</v>
      </c>
      <c r="CY187" s="10">
        <v>18847</v>
      </c>
      <c r="CZ187" s="10">
        <v>2</v>
      </c>
      <c r="DA187" s="10"/>
      <c r="DB187" s="22">
        <v>1</v>
      </c>
      <c r="DC187" s="10" t="s">
        <v>242</v>
      </c>
      <c r="DD187" s="10" t="s">
        <v>242</v>
      </c>
      <c r="DE187" s="10"/>
      <c r="DF187" s="10" t="s">
        <v>242</v>
      </c>
      <c r="DG187" s="10">
        <v>47715</v>
      </c>
      <c r="DH187" s="10">
        <v>2</v>
      </c>
      <c r="DI187" s="10"/>
      <c r="DJ187" s="22">
        <v>1</v>
      </c>
      <c r="DK187" s="10">
        <v>1468100</v>
      </c>
      <c r="DL187" s="10">
        <v>2</v>
      </c>
      <c r="DM187" s="10"/>
      <c r="DN187" s="10">
        <v>1</v>
      </c>
      <c r="DO187" s="10"/>
      <c r="DP187" s="10"/>
      <c r="DQ187" s="27">
        <v>1</v>
      </c>
      <c r="DR187" s="2" t="s">
        <v>4072</v>
      </c>
      <c r="DS187" s="27">
        <v>1</v>
      </c>
      <c r="DT187" s="2" t="s">
        <v>4073</v>
      </c>
      <c r="DU187" s="27">
        <v>1</v>
      </c>
      <c r="DV187" t="s">
        <v>4074</v>
      </c>
      <c r="DW187" s="27">
        <v>1</v>
      </c>
      <c r="DX187" t="s">
        <v>4075</v>
      </c>
      <c r="DY187" s="27">
        <v>0</v>
      </c>
      <c r="DZ187" t="s">
        <v>4076</v>
      </c>
      <c r="EA187" s="27">
        <v>1</v>
      </c>
      <c r="EB187" t="s">
        <v>4077</v>
      </c>
      <c r="EC187" s="27">
        <v>0</v>
      </c>
      <c r="EE187" s="27">
        <v>1</v>
      </c>
      <c r="EF187" t="s">
        <v>4078</v>
      </c>
      <c r="EG187" s="27">
        <v>1</v>
      </c>
      <c r="EH187" t="s">
        <v>4079</v>
      </c>
      <c r="EI187" s="27">
        <v>1</v>
      </c>
      <c r="EK187">
        <v>4</v>
      </c>
      <c r="EN187" s="22">
        <v>0</v>
      </c>
      <c r="EO187" s="10" t="s">
        <v>242</v>
      </c>
      <c r="EP187" s="10" t="s">
        <v>242</v>
      </c>
      <c r="EQ187" s="10" t="s">
        <v>4080</v>
      </c>
      <c r="ER187" s="10"/>
      <c r="ES187" s="10" t="s">
        <v>242</v>
      </c>
      <c r="ET187" s="10" t="s">
        <v>242</v>
      </c>
      <c r="EU187" s="10"/>
      <c r="EV187" s="22">
        <v>0</v>
      </c>
      <c r="EW187" s="10" t="s">
        <v>242</v>
      </c>
      <c r="EX187" s="10"/>
      <c r="EY187" s="22">
        <v>0</v>
      </c>
      <c r="EZ187" s="10" t="s">
        <v>242</v>
      </c>
      <c r="FA187" s="10"/>
      <c r="FB187" s="22">
        <v>1</v>
      </c>
      <c r="FC187" s="10">
        <v>262.24</v>
      </c>
      <c r="FD187" s="10"/>
      <c r="FE187" s="22">
        <v>1</v>
      </c>
      <c r="FF187" s="10">
        <v>2</v>
      </c>
      <c r="FG187" s="10"/>
    </row>
    <row r="188" spans="1:163" ht="15" customHeight="1" x14ac:dyDescent="0.2">
      <c r="A188" s="10">
        <v>187</v>
      </c>
      <c r="B188">
        <v>205</v>
      </c>
      <c r="C188" s="1">
        <v>44795.604861111111</v>
      </c>
      <c r="D188" s="1">
        <v>44795.604861111111</v>
      </c>
      <c r="E188">
        <v>4</v>
      </c>
      <c r="G188" t="s">
        <v>242</v>
      </c>
      <c r="H188" t="s">
        <v>242</v>
      </c>
      <c r="I188">
        <v>1</v>
      </c>
      <c r="J188" s="1">
        <v>44795.604861111111</v>
      </c>
      <c r="K188" t="s">
        <v>4083</v>
      </c>
      <c r="L188" t="s">
        <v>242</v>
      </c>
      <c r="M188" t="s">
        <v>242</v>
      </c>
      <c r="P188" t="s">
        <v>242</v>
      </c>
      <c r="Q188" t="s">
        <v>242</v>
      </c>
      <c r="T188" s="10" t="s">
        <v>4084</v>
      </c>
      <c r="U188" t="s">
        <v>4085</v>
      </c>
      <c r="V188" t="s">
        <v>4086</v>
      </c>
      <c r="W188">
        <v>7370</v>
      </c>
      <c r="X188" s="10" t="s">
        <v>271</v>
      </c>
      <c r="Y188" s="10" t="s">
        <v>1304</v>
      </c>
      <c r="Z188" s="10">
        <v>2020</v>
      </c>
      <c r="AA188" s="10">
        <v>0</v>
      </c>
      <c r="AD188" s="10">
        <v>12</v>
      </c>
      <c r="AE188" t="s">
        <v>242</v>
      </c>
      <c r="AH188" s="22">
        <v>1</v>
      </c>
      <c r="AI188" s="10">
        <v>8</v>
      </c>
      <c r="AJ188" s="22">
        <v>0</v>
      </c>
      <c r="AK188" s="10">
        <v>0</v>
      </c>
      <c r="AL188" s="22">
        <v>0</v>
      </c>
      <c r="AM188" s="10">
        <v>0</v>
      </c>
      <c r="AO188">
        <v>3</v>
      </c>
      <c r="AR188" s="22">
        <v>1</v>
      </c>
      <c r="AS188" s="10">
        <v>2</v>
      </c>
      <c r="AT188" s="21">
        <f t="shared" si="8"/>
        <v>16.666666666666664</v>
      </c>
      <c r="AU188">
        <v>3</v>
      </c>
      <c r="AX188" s="22">
        <v>1</v>
      </c>
      <c r="AY188" s="10">
        <v>3</v>
      </c>
      <c r="AZ188" s="21">
        <f t="shared" si="9"/>
        <v>25</v>
      </c>
      <c r="BA188" t="s">
        <v>242</v>
      </c>
      <c r="BD188" s="22">
        <v>1</v>
      </c>
      <c r="BE188" s="10">
        <v>3.3</v>
      </c>
      <c r="BF188" s="10"/>
      <c r="BG188">
        <v>2</v>
      </c>
      <c r="BJ188" s="22">
        <v>1</v>
      </c>
      <c r="BK188">
        <v>2</v>
      </c>
      <c r="BN188" s="22">
        <v>1</v>
      </c>
      <c r="BO188" s="10">
        <v>4</v>
      </c>
      <c r="BP188" s="21">
        <f t="shared" si="10"/>
        <v>33.333333333333329</v>
      </c>
      <c r="BQ188" s="10" t="s">
        <v>3471</v>
      </c>
      <c r="BR188" s="10">
        <v>3</v>
      </c>
      <c r="BS188" s="10"/>
      <c r="BT188" s="10"/>
      <c r="BU188" s="22">
        <v>0</v>
      </c>
      <c r="BV188" s="19">
        <v>0</v>
      </c>
      <c r="BW188" s="21">
        <f t="shared" si="11"/>
        <v>0</v>
      </c>
      <c r="BX188" s="10" t="s">
        <v>242</v>
      </c>
      <c r="BY188" s="10" t="s">
        <v>242</v>
      </c>
      <c r="BZ188" s="10"/>
      <c r="CA188" s="10"/>
      <c r="CB188" s="22">
        <v>0</v>
      </c>
      <c r="CC188" s="10"/>
      <c r="CD188" s="10" t="s">
        <v>242</v>
      </c>
      <c r="CE188" s="10" t="s">
        <v>242</v>
      </c>
      <c r="CF188" s="10"/>
      <c r="CG188" s="22">
        <v>1</v>
      </c>
      <c r="CH188" s="10" t="s">
        <v>4087</v>
      </c>
      <c r="CI188" s="10">
        <v>1</v>
      </c>
      <c r="CJ188" s="10"/>
      <c r="CK188" s="10"/>
      <c r="CL188" s="22">
        <v>0</v>
      </c>
      <c r="CM188" s="22">
        <v>0</v>
      </c>
      <c r="CN188" s="10" t="s">
        <v>242</v>
      </c>
      <c r="CO188" s="10" t="s">
        <v>242</v>
      </c>
      <c r="CP188" s="10" t="s">
        <v>242</v>
      </c>
      <c r="CQ188" s="10"/>
      <c r="CR188" s="10"/>
      <c r="CS188" s="22">
        <v>1</v>
      </c>
      <c r="CT188" s="10" t="s">
        <v>4088</v>
      </c>
      <c r="CU188" s="10">
        <v>1</v>
      </c>
      <c r="CV188" s="10"/>
      <c r="CW188" s="10"/>
      <c r="CX188" s="22">
        <v>1</v>
      </c>
      <c r="CY188" s="10">
        <v>2373</v>
      </c>
      <c r="CZ188" s="10">
        <v>2</v>
      </c>
      <c r="DA188" s="10"/>
      <c r="DB188" s="22">
        <v>1</v>
      </c>
      <c r="DC188" s="10" t="s">
        <v>242</v>
      </c>
      <c r="DD188" s="10" t="s">
        <v>242</v>
      </c>
      <c r="DE188" s="10"/>
      <c r="DF188" s="10" t="s">
        <v>242</v>
      </c>
      <c r="DG188" s="10">
        <v>41994</v>
      </c>
      <c r="DH188" s="10">
        <v>2</v>
      </c>
      <c r="DI188" s="10"/>
      <c r="DJ188" s="22">
        <v>1</v>
      </c>
      <c r="DK188" s="10">
        <v>11556</v>
      </c>
      <c r="DL188" s="10">
        <v>2</v>
      </c>
      <c r="DM188" s="10"/>
      <c r="DN188" s="10">
        <v>1</v>
      </c>
      <c r="DO188" s="10"/>
      <c r="DP188" s="10"/>
      <c r="DQ188" s="27">
        <v>0</v>
      </c>
      <c r="DS188" s="27">
        <v>0</v>
      </c>
      <c r="DU188" s="27">
        <v>0</v>
      </c>
      <c r="DW188" s="27">
        <v>0</v>
      </c>
      <c r="DY188" s="27">
        <v>0</v>
      </c>
      <c r="EA188" s="27">
        <v>0</v>
      </c>
      <c r="EC188" s="27">
        <v>0</v>
      </c>
      <c r="EE188" s="27">
        <v>0</v>
      </c>
      <c r="EG188" s="27">
        <v>1</v>
      </c>
      <c r="EH188" t="s">
        <v>4089</v>
      </c>
      <c r="EI188" s="27">
        <v>1</v>
      </c>
      <c r="EK188">
        <v>1</v>
      </c>
      <c r="EN188" s="22">
        <v>0</v>
      </c>
      <c r="EO188" s="10" t="s">
        <v>242</v>
      </c>
      <c r="EP188" s="10" t="s">
        <v>242</v>
      </c>
      <c r="EQ188" s="10"/>
      <c r="ER188" s="10"/>
      <c r="ES188" s="10" t="s">
        <v>242</v>
      </c>
      <c r="ET188" s="10" t="s">
        <v>242</v>
      </c>
      <c r="EU188" s="10"/>
      <c r="EV188" s="22">
        <v>0</v>
      </c>
      <c r="EW188" s="10" t="s">
        <v>242</v>
      </c>
      <c r="EX188" s="10"/>
      <c r="EY188" s="22">
        <v>0</v>
      </c>
      <c r="EZ188" s="10" t="s">
        <v>242</v>
      </c>
      <c r="FA188" s="10"/>
      <c r="FB188" s="22">
        <v>0</v>
      </c>
      <c r="FC188" s="10" t="s">
        <v>242</v>
      </c>
      <c r="FD188" s="10"/>
      <c r="FE188" s="22">
        <v>0</v>
      </c>
      <c r="FF188" s="10" t="s">
        <v>242</v>
      </c>
      <c r="FG188" s="10"/>
    </row>
    <row r="189" spans="1:163" ht="15" customHeight="1" x14ac:dyDescent="0.2">
      <c r="A189">
        <v>188</v>
      </c>
      <c r="B189">
        <v>206</v>
      </c>
      <c r="C189" s="1">
        <v>44795.604861111111</v>
      </c>
      <c r="D189" s="1">
        <v>44795.604861111111</v>
      </c>
      <c r="E189">
        <v>4</v>
      </c>
      <c r="G189" t="s">
        <v>242</v>
      </c>
      <c r="H189" t="s">
        <v>242</v>
      </c>
      <c r="I189">
        <v>1</v>
      </c>
      <c r="J189" s="1">
        <v>44795.604861111111</v>
      </c>
      <c r="K189" t="s">
        <v>4092</v>
      </c>
      <c r="L189" t="s">
        <v>242</v>
      </c>
      <c r="M189" t="s">
        <v>242</v>
      </c>
      <c r="P189" t="s">
        <v>242</v>
      </c>
      <c r="Q189" t="s">
        <v>242</v>
      </c>
      <c r="T189" t="s">
        <v>4093</v>
      </c>
      <c r="U189" t="s">
        <v>4094</v>
      </c>
      <c r="V189">
        <v>452308109</v>
      </c>
      <c r="W189">
        <v>3560</v>
      </c>
      <c r="X189" t="s">
        <v>476</v>
      </c>
      <c r="Y189" t="s">
        <v>1568</v>
      </c>
      <c r="Z189">
        <v>2020</v>
      </c>
      <c r="AA189">
        <v>0</v>
      </c>
      <c r="AD189">
        <v>10</v>
      </c>
      <c r="AE189" t="s">
        <v>242</v>
      </c>
      <c r="AH189" s="27">
        <v>0</v>
      </c>
      <c r="AI189">
        <v>0</v>
      </c>
      <c r="AJ189" s="27">
        <v>0</v>
      </c>
      <c r="AK189">
        <v>0</v>
      </c>
      <c r="AL189" s="27">
        <v>0</v>
      </c>
      <c r="AM189">
        <v>0</v>
      </c>
      <c r="AO189" t="s">
        <v>242</v>
      </c>
      <c r="AR189" s="27">
        <v>1</v>
      </c>
      <c r="AS189">
        <v>1</v>
      </c>
      <c r="AT189" s="21">
        <f t="shared" si="8"/>
        <v>10</v>
      </c>
      <c r="AU189">
        <v>3</v>
      </c>
      <c r="AX189" s="27">
        <v>1</v>
      </c>
      <c r="AY189">
        <v>3</v>
      </c>
      <c r="AZ189" s="21">
        <f t="shared" si="9"/>
        <v>30</v>
      </c>
      <c r="BA189" t="s">
        <v>242</v>
      </c>
      <c r="BD189" s="27">
        <v>1</v>
      </c>
      <c r="BE189">
        <v>9.6999999999999993</v>
      </c>
      <c r="BG189">
        <v>3</v>
      </c>
      <c r="BJ189" s="27">
        <v>1</v>
      </c>
      <c r="BK189">
        <v>3</v>
      </c>
      <c r="BN189" s="27">
        <v>1</v>
      </c>
      <c r="BO189">
        <v>2</v>
      </c>
      <c r="BP189" s="21">
        <f t="shared" si="10"/>
        <v>20</v>
      </c>
      <c r="BQ189" t="s">
        <v>3930</v>
      </c>
      <c r="BR189">
        <v>3</v>
      </c>
      <c r="BU189" s="27">
        <v>1</v>
      </c>
      <c r="BV189">
        <v>2</v>
      </c>
      <c r="BW189" s="21">
        <f t="shared" si="11"/>
        <v>20</v>
      </c>
      <c r="BX189">
        <v>2</v>
      </c>
      <c r="BY189">
        <v>3</v>
      </c>
      <c r="CB189" s="27">
        <v>0</v>
      </c>
      <c r="CD189" t="s">
        <v>242</v>
      </c>
      <c r="CE189" t="s">
        <v>242</v>
      </c>
      <c r="CG189" s="27">
        <v>1</v>
      </c>
      <c r="CH189" t="s">
        <v>4095</v>
      </c>
      <c r="CI189">
        <v>1</v>
      </c>
      <c r="CL189" s="27">
        <v>0</v>
      </c>
      <c r="CM189" s="27">
        <v>0.5</v>
      </c>
      <c r="CN189" t="s">
        <v>242</v>
      </c>
      <c r="CO189">
        <v>100</v>
      </c>
      <c r="CP189" t="s">
        <v>242</v>
      </c>
      <c r="CS189" s="27">
        <v>1</v>
      </c>
      <c r="CT189" t="s">
        <v>4096</v>
      </c>
      <c r="CU189">
        <v>1</v>
      </c>
      <c r="CX189" s="27">
        <v>1</v>
      </c>
      <c r="CY189">
        <v>103961</v>
      </c>
      <c r="CZ189">
        <v>2</v>
      </c>
      <c r="DB189" s="27">
        <v>1</v>
      </c>
      <c r="DC189">
        <v>354939</v>
      </c>
      <c r="DD189">
        <v>2</v>
      </c>
      <c r="DE189">
        <v>437216</v>
      </c>
      <c r="DF189">
        <v>2</v>
      </c>
      <c r="DG189" t="s">
        <v>242</v>
      </c>
      <c r="DH189" t="s">
        <v>242</v>
      </c>
      <c r="DJ189" s="27">
        <v>1</v>
      </c>
      <c r="DK189">
        <v>379843</v>
      </c>
      <c r="DL189">
        <v>2</v>
      </c>
      <c r="DN189">
        <v>4</v>
      </c>
      <c r="DQ189" s="27">
        <v>1</v>
      </c>
      <c r="DR189" t="s">
        <v>4097</v>
      </c>
      <c r="DS189" s="27">
        <v>1</v>
      </c>
      <c r="DT189" s="2" t="s">
        <v>4098</v>
      </c>
      <c r="DU189" s="27">
        <v>1</v>
      </c>
      <c r="DV189" t="s">
        <v>4099</v>
      </c>
      <c r="DW189" s="27">
        <v>1</v>
      </c>
      <c r="DX189" t="s">
        <v>4100</v>
      </c>
      <c r="DY189" s="27">
        <v>0</v>
      </c>
      <c r="EA189" s="27">
        <v>1</v>
      </c>
      <c r="EB189" s="2" t="s">
        <v>4101</v>
      </c>
      <c r="EC189" s="27">
        <v>1</v>
      </c>
      <c r="ED189" t="s">
        <v>4102</v>
      </c>
      <c r="EE189" s="27">
        <v>1</v>
      </c>
      <c r="EF189" t="s">
        <v>4103</v>
      </c>
      <c r="EG189" s="27">
        <v>1</v>
      </c>
      <c r="EH189" t="s">
        <v>4104</v>
      </c>
      <c r="EI189" s="27">
        <v>1</v>
      </c>
      <c r="EK189">
        <v>4</v>
      </c>
      <c r="EN189" s="27">
        <v>0</v>
      </c>
      <c r="EO189" t="s">
        <v>242</v>
      </c>
      <c r="EP189" t="s">
        <v>242</v>
      </c>
      <c r="ES189" t="s">
        <v>242</v>
      </c>
      <c r="ET189" t="s">
        <v>242</v>
      </c>
      <c r="EV189" s="27">
        <v>1</v>
      </c>
      <c r="EW189">
        <v>3.08</v>
      </c>
      <c r="EX189" t="s">
        <v>3418</v>
      </c>
      <c r="EY189" s="27">
        <v>0.5</v>
      </c>
      <c r="EZ189" t="s">
        <v>242</v>
      </c>
      <c r="FA189" t="s">
        <v>3419</v>
      </c>
      <c r="FB189" s="27">
        <v>0</v>
      </c>
      <c r="FC189" t="s">
        <v>242</v>
      </c>
      <c r="FE189" s="27">
        <v>0</v>
      </c>
      <c r="FF189" t="s">
        <v>242</v>
      </c>
    </row>
    <row r="190" spans="1:163" ht="15" customHeight="1" x14ac:dyDescent="0.2">
      <c r="A190">
        <v>189</v>
      </c>
      <c r="B190">
        <v>207</v>
      </c>
      <c r="C190" s="1">
        <v>44795.604861111111</v>
      </c>
      <c r="D190" s="1">
        <v>44795.604861111111</v>
      </c>
      <c r="E190">
        <v>4</v>
      </c>
      <c r="G190" t="s">
        <v>242</v>
      </c>
      <c r="H190" t="s">
        <v>242</v>
      </c>
      <c r="I190">
        <v>1</v>
      </c>
      <c r="J190" s="1">
        <v>44795.604861111111</v>
      </c>
      <c r="K190" t="s">
        <v>4106</v>
      </c>
      <c r="L190" t="s">
        <v>242</v>
      </c>
      <c r="M190" t="s">
        <v>242</v>
      </c>
      <c r="P190" t="s">
        <v>242</v>
      </c>
      <c r="Q190" t="s">
        <v>242</v>
      </c>
      <c r="T190" t="s">
        <v>4107</v>
      </c>
      <c r="U190" t="s">
        <v>4108</v>
      </c>
      <c r="V190">
        <v>482480100</v>
      </c>
      <c r="W190">
        <v>3827</v>
      </c>
      <c r="X190" t="s">
        <v>297</v>
      </c>
      <c r="Y190" t="s">
        <v>1864</v>
      </c>
      <c r="Z190">
        <v>2019</v>
      </c>
      <c r="AA190">
        <v>0</v>
      </c>
      <c r="AD190">
        <v>11</v>
      </c>
      <c r="AE190" t="s">
        <v>242</v>
      </c>
      <c r="AH190" s="27">
        <v>1</v>
      </c>
      <c r="AI190">
        <v>4</v>
      </c>
      <c r="AJ190" s="27">
        <v>0</v>
      </c>
      <c r="AK190">
        <v>0</v>
      </c>
      <c r="AL190" s="27">
        <v>0</v>
      </c>
      <c r="AM190">
        <v>0</v>
      </c>
      <c r="AO190">
        <v>2</v>
      </c>
      <c r="AR190" s="27">
        <v>1</v>
      </c>
      <c r="AS190">
        <v>1</v>
      </c>
      <c r="AT190" s="21">
        <f t="shared" si="8"/>
        <v>9.0909090909090917</v>
      </c>
      <c r="AU190">
        <v>2</v>
      </c>
      <c r="AX190" s="27">
        <v>1</v>
      </c>
      <c r="AY190">
        <v>2</v>
      </c>
      <c r="AZ190" s="21">
        <f t="shared" si="9"/>
        <v>18.181818181818183</v>
      </c>
      <c r="BA190" t="s">
        <v>242</v>
      </c>
      <c r="BD190" s="27">
        <v>1</v>
      </c>
      <c r="BG190">
        <v>3</v>
      </c>
      <c r="BJ190" s="27">
        <v>1</v>
      </c>
      <c r="BK190">
        <v>2</v>
      </c>
      <c r="BN190" s="27">
        <v>1</v>
      </c>
      <c r="BO190">
        <v>3</v>
      </c>
      <c r="BP190" s="21">
        <f t="shared" si="10"/>
        <v>27.27272727272727</v>
      </c>
      <c r="BR190">
        <v>3</v>
      </c>
      <c r="BU190" s="27">
        <v>1</v>
      </c>
      <c r="BV190">
        <v>3</v>
      </c>
      <c r="BW190" s="21">
        <f t="shared" si="11"/>
        <v>27.27272727272727</v>
      </c>
      <c r="BX190">
        <v>2</v>
      </c>
      <c r="BY190">
        <v>3</v>
      </c>
      <c r="CB190" s="27">
        <v>0</v>
      </c>
      <c r="CD190" t="s">
        <v>242</v>
      </c>
      <c r="CE190" t="s">
        <v>242</v>
      </c>
      <c r="CG190" s="27">
        <v>1</v>
      </c>
      <c r="CH190" t="s">
        <v>4109</v>
      </c>
      <c r="CI190">
        <v>1</v>
      </c>
      <c r="CL190" s="27">
        <v>1</v>
      </c>
      <c r="CM190" s="27">
        <v>0</v>
      </c>
      <c r="CN190" t="s">
        <v>242</v>
      </c>
      <c r="CO190" t="s">
        <v>242</v>
      </c>
      <c r="CP190" t="s">
        <v>242</v>
      </c>
      <c r="CR190" t="s">
        <v>4110</v>
      </c>
      <c r="CS190" s="27">
        <v>1</v>
      </c>
      <c r="CT190" t="s">
        <v>4111</v>
      </c>
      <c r="CU190">
        <v>1</v>
      </c>
      <c r="CX190" s="27">
        <v>0.5</v>
      </c>
      <c r="CY190">
        <v>4000</v>
      </c>
      <c r="CZ190">
        <v>2</v>
      </c>
      <c r="DA190" t="s">
        <v>4112</v>
      </c>
      <c r="DB190" s="27">
        <v>0.5</v>
      </c>
      <c r="DC190">
        <v>29000</v>
      </c>
      <c r="DD190">
        <v>2</v>
      </c>
      <c r="DF190" t="s">
        <v>242</v>
      </c>
      <c r="DG190" t="s">
        <v>242</v>
      </c>
      <c r="DH190" t="s">
        <v>242</v>
      </c>
      <c r="DI190" t="s">
        <v>4112</v>
      </c>
      <c r="DJ190" s="27">
        <v>0.5</v>
      </c>
      <c r="DK190">
        <v>4900000</v>
      </c>
      <c r="DL190">
        <v>2</v>
      </c>
      <c r="DM190" t="s">
        <v>4112</v>
      </c>
      <c r="DN190">
        <v>1</v>
      </c>
      <c r="DQ190" s="27">
        <v>0</v>
      </c>
      <c r="DS190" s="27">
        <v>1</v>
      </c>
      <c r="DT190" t="s">
        <v>4113</v>
      </c>
      <c r="DU190" s="27">
        <v>0</v>
      </c>
      <c r="DW190" s="27">
        <v>1</v>
      </c>
      <c r="DX190" t="s">
        <v>4114</v>
      </c>
      <c r="DY190" s="27">
        <v>0</v>
      </c>
      <c r="EA190" s="27">
        <v>0</v>
      </c>
      <c r="EC190" s="27">
        <v>0</v>
      </c>
      <c r="EE190" s="27">
        <v>0</v>
      </c>
      <c r="EG190" s="27">
        <v>0</v>
      </c>
      <c r="EI190" s="27">
        <v>0</v>
      </c>
      <c r="EJ190" t="s">
        <v>4115</v>
      </c>
      <c r="EK190">
        <v>1</v>
      </c>
      <c r="EN190" s="27">
        <v>0</v>
      </c>
      <c r="EO190" t="s">
        <v>242</v>
      </c>
      <c r="EP190" t="s">
        <v>242</v>
      </c>
      <c r="ES190" t="s">
        <v>242</v>
      </c>
      <c r="ET190" t="s">
        <v>242</v>
      </c>
      <c r="EV190" s="27">
        <v>0</v>
      </c>
      <c r="EW190" t="s">
        <v>242</v>
      </c>
      <c r="EY190" s="27">
        <v>0</v>
      </c>
      <c r="EZ190" t="s">
        <v>242</v>
      </c>
      <c r="FB190" s="27">
        <v>0</v>
      </c>
      <c r="FC190" t="s">
        <v>242</v>
      </c>
      <c r="FE190" s="27">
        <v>0</v>
      </c>
      <c r="FF190" t="s">
        <v>242</v>
      </c>
    </row>
    <row r="191" spans="1:163" ht="15" customHeight="1" x14ac:dyDescent="0.2">
      <c r="A191">
        <v>190</v>
      </c>
      <c r="B191">
        <v>209</v>
      </c>
      <c r="C191" s="1">
        <v>44795.604861111111</v>
      </c>
      <c r="D191" s="1">
        <v>44795.604861111111</v>
      </c>
      <c r="E191">
        <v>4</v>
      </c>
      <c r="G191" t="s">
        <v>242</v>
      </c>
      <c r="H191" t="s">
        <v>242</v>
      </c>
      <c r="I191">
        <v>1</v>
      </c>
      <c r="J191" s="1">
        <v>44795.604861111111</v>
      </c>
      <c r="K191" t="s">
        <v>4117</v>
      </c>
      <c r="L191" t="s">
        <v>242</v>
      </c>
      <c r="M191" t="s">
        <v>242</v>
      </c>
      <c r="P191" t="s">
        <v>242</v>
      </c>
      <c r="Q191" t="s">
        <v>242</v>
      </c>
      <c r="T191" t="s">
        <v>4118</v>
      </c>
      <c r="U191" t="s">
        <v>4119</v>
      </c>
      <c r="V191">
        <v>518439104</v>
      </c>
      <c r="W191">
        <v>2844</v>
      </c>
      <c r="X191" t="s">
        <v>326</v>
      </c>
      <c r="Y191" t="s">
        <v>4120</v>
      </c>
      <c r="Z191">
        <v>2020</v>
      </c>
      <c r="AA191">
        <v>0.5</v>
      </c>
      <c r="AB191">
        <v>4</v>
      </c>
      <c r="AD191">
        <v>16</v>
      </c>
      <c r="AE191" t="s">
        <v>242</v>
      </c>
      <c r="AH191" s="27">
        <v>0</v>
      </c>
      <c r="AI191">
        <v>0</v>
      </c>
      <c r="AJ191" s="27">
        <v>0</v>
      </c>
      <c r="AK191">
        <v>0</v>
      </c>
      <c r="AL191" s="27">
        <v>0</v>
      </c>
      <c r="AM191">
        <v>0</v>
      </c>
      <c r="AO191" t="s">
        <v>242</v>
      </c>
      <c r="AR191" s="27">
        <v>1</v>
      </c>
      <c r="AS191">
        <v>7</v>
      </c>
      <c r="AT191" s="21">
        <f t="shared" si="8"/>
        <v>43.75</v>
      </c>
      <c r="AU191">
        <v>3</v>
      </c>
      <c r="AX191" s="27">
        <v>1</v>
      </c>
      <c r="AY191">
        <v>3</v>
      </c>
      <c r="AZ191" s="21">
        <f t="shared" si="9"/>
        <v>18.75</v>
      </c>
      <c r="BA191" t="s">
        <v>242</v>
      </c>
      <c r="BD191" s="27">
        <v>1</v>
      </c>
      <c r="BG191">
        <v>2</v>
      </c>
      <c r="BJ191" s="27">
        <v>1</v>
      </c>
      <c r="BK191">
        <v>2</v>
      </c>
      <c r="BN191" s="27">
        <v>1</v>
      </c>
      <c r="BO191">
        <v>7</v>
      </c>
      <c r="BP191" s="21">
        <f t="shared" si="10"/>
        <v>43.75</v>
      </c>
      <c r="BR191">
        <v>1</v>
      </c>
      <c r="BU191" s="27">
        <v>1</v>
      </c>
      <c r="BV191">
        <v>3</v>
      </c>
      <c r="BW191" s="21">
        <f t="shared" si="11"/>
        <v>18.75</v>
      </c>
      <c r="BX191">
        <v>2</v>
      </c>
      <c r="BY191">
        <v>1</v>
      </c>
      <c r="CB191" s="27">
        <v>0</v>
      </c>
      <c r="CD191" t="s">
        <v>242</v>
      </c>
      <c r="CE191" t="s">
        <v>242</v>
      </c>
      <c r="CG191" s="27">
        <v>0</v>
      </c>
      <c r="CI191" t="s">
        <v>242</v>
      </c>
      <c r="CL191" s="27">
        <v>0</v>
      </c>
      <c r="CM191" s="27">
        <v>0</v>
      </c>
      <c r="CN191" t="s">
        <v>242</v>
      </c>
      <c r="CO191" t="s">
        <v>242</v>
      </c>
      <c r="CP191" t="s">
        <v>242</v>
      </c>
      <c r="CS191" s="27">
        <v>1</v>
      </c>
      <c r="CT191" s="2" t="s">
        <v>4121</v>
      </c>
      <c r="CU191">
        <v>1</v>
      </c>
      <c r="CX191" s="27">
        <v>1</v>
      </c>
      <c r="CY191">
        <v>27200</v>
      </c>
      <c r="CZ191">
        <v>2</v>
      </c>
      <c r="DB191" s="27">
        <v>1</v>
      </c>
      <c r="DC191">
        <v>27120.080000000002</v>
      </c>
      <c r="DD191">
        <v>2</v>
      </c>
      <c r="DE191">
        <v>59124.72</v>
      </c>
      <c r="DF191">
        <v>2</v>
      </c>
      <c r="DG191" t="s">
        <v>242</v>
      </c>
      <c r="DH191" t="s">
        <v>242</v>
      </c>
      <c r="DJ191" s="27">
        <v>1</v>
      </c>
      <c r="DK191">
        <v>2068764</v>
      </c>
      <c r="DL191">
        <v>2</v>
      </c>
      <c r="DN191">
        <v>4</v>
      </c>
      <c r="DQ191" s="27">
        <v>1</v>
      </c>
      <c r="DR191" t="s">
        <v>4122</v>
      </c>
      <c r="DS191" s="27">
        <v>1</v>
      </c>
      <c r="DT191" s="2" t="s">
        <v>4123</v>
      </c>
      <c r="DU191" s="27">
        <v>1</v>
      </c>
      <c r="DV191" t="s">
        <v>4124</v>
      </c>
      <c r="DW191" s="27">
        <v>1</v>
      </c>
      <c r="DX191" t="s">
        <v>4125</v>
      </c>
      <c r="DY191" s="27">
        <v>1</v>
      </c>
      <c r="DZ191" t="s">
        <v>4126</v>
      </c>
      <c r="EA191" s="27">
        <v>1</v>
      </c>
      <c r="EB191" t="s">
        <v>4127</v>
      </c>
      <c r="EC191" s="27">
        <v>1</v>
      </c>
      <c r="ED191" t="s">
        <v>4128</v>
      </c>
      <c r="EE191" s="27">
        <v>1</v>
      </c>
      <c r="EF191" t="s">
        <v>4078</v>
      </c>
      <c r="EG191" s="27">
        <v>1</v>
      </c>
      <c r="EH191" t="s">
        <v>4129</v>
      </c>
      <c r="EI191" s="27">
        <v>1</v>
      </c>
      <c r="EK191">
        <v>4</v>
      </c>
      <c r="EN191" s="27">
        <v>0</v>
      </c>
      <c r="EO191" t="s">
        <v>242</v>
      </c>
      <c r="EP191" t="s">
        <v>242</v>
      </c>
      <c r="ES191" t="s">
        <v>242</v>
      </c>
      <c r="ET191" t="s">
        <v>242</v>
      </c>
      <c r="EV191" s="27">
        <v>1</v>
      </c>
      <c r="EW191">
        <v>1500</v>
      </c>
      <c r="EX191" t="s">
        <v>3434</v>
      </c>
      <c r="EY191" s="27">
        <v>0</v>
      </c>
      <c r="EZ191" t="s">
        <v>242</v>
      </c>
      <c r="FA191" t="s">
        <v>4130</v>
      </c>
      <c r="FB191" s="27">
        <v>1</v>
      </c>
      <c r="FC191">
        <v>300</v>
      </c>
      <c r="FE191" s="27">
        <v>0</v>
      </c>
      <c r="FF191" t="s">
        <v>242</v>
      </c>
      <c r="FG191" t="s">
        <v>4131</v>
      </c>
    </row>
    <row r="192" spans="1:163" ht="15" customHeight="1" x14ac:dyDescent="0.2">
      <c r="A192" s="10">
        <v>191</v>
      </c>
      <c r="B192">
        <v>210</v>
      </c>
      <c r="C192" s="1">
        <v>44795.604861111111</v>
      </c>
      <c r="D192" s="1">
        <v>44795.604861111111</v>
      </c>
      <c r="E192">
        <v>4</v>
      </c>
      <c r="G192" t="s">
        <v>242</v>
      </c>
      <c r="H192" t="s">
        <v>242</v>
      </c>
      <c r="I192">
        <v>1</v>
      </c>
      <c r="J192" s="1">
        <v>44795.604861111111</v>
      </c>
      <c r="K192" t="s">
        <v>4134</v>
      </c>
      <c r="L192" t="s">
        <v>242</v>
      </c>
      <c r="M192" t="s">
        <v>242</v>
      </c>
      <c r="P192" t="s">
        <v>242</v>
      </c>
      <c r="Q192" t="s">
        <v>242</v>
      </c>
      <c r="T192" s="10" t="s">
        <v>4135</v>
      </c>
      <c r="U192" t="s">
        <v>4136</v>
      </c>
      <c r="V192">
        <v>778296103</v>
      </c>
      <c r="W192">
        <v>5651</v>
      </c>
      <c r="X192" s="10" t="s">
        <v>271</v>
      </c>
      <c r="Y192" s="10" t="s">
        <v>272</v>
      </c>
      <c r="Z192" s="10">
        <v>2019</v>
      </c>
      <c r="AA192" s="10">
        <v>0.5</v>
      </c>
      <c r="AD192" s="10">
        <v>11</v>
      </c>
      <c r="AE192" t="s">
        <v>242</v>
      </c>
      <c r="AH192" s="22">
        <v>0</v>
      </c>
      <c r="AI192" s="10">
        <v>0</v>
      </c>
      <c r="AJ192" s="22">
        <v>0</v>
      </c>
      <c r="AK192" s="10">
        <v>0</v>
      </c>
      <c r="AL192" s="22">
        <v>0</v>
      </c>
      <c r="AM192" s="10">
        <v>0</v>
      </c>
      <c r="AO192" t="s">
        <v>242</v>
      </c>
      <c r="AR192" s="22">
        <v>1</v>
      </c>
      <c r="AS192" s="10">
        <v>2</v>
      </c>
      <c r="AT192" s="21">
        <f t="shared" si="8"/>
        <v>18.181818181818183</v>
      </c>
      <c r="AU192">
        <v>2</v>
      </c>
      <c r="AX192" s="22">
        <v>1</v>
      </c>
      <c r="AY192" s="10">
        <v>2</v>
      </c>
      <c r="AZ192" s="21">
        <f t="shared" si="9"/>
        <v>18.181818181818183</v>
      </c>
      <c r="BA192" t="s">
        <v>242</v>
      </c>
      <c r="BD192" s="22">
        <v>0</v>
      </c>
      <c r="BE192" s="10"/>
      <c r="BF192" s="10"/>
      <c r="BG192" t="s">
        <v>242</v>
      </c>
      <c r="BJ192" s="22">
        <v>1</v>
      </c>
      <c r="BK192">
        <v>2</v>
      </c>
      <c r="BN192" s="22">
        <v>1</v>
      </c>
      <c r="BO192" s="10">
        <v>4</v>
      </c>
      <c r="BP192" s="21">
        <f t="shared" si="10"/>
        <v>36.363636363636367</v>
      </c>
      <c r="BQ192" s="16">
        <v>45027</v>
      </c>
      <c r="BR192" s="10">
        <v>1</v>
      </c>
      <c r="BS192" s="10"/>
      <c r="BT192" s="10"/>
      <c r="BU192" s="22">
        <v>0</v>
      </c>
      <c r="BV192" s="19">
        <v>0</v>
      </c>
      <c r="BW192" s="21">
        <f t="shared" si="11"/>
        <v>0</v>
      </c>
      <c r="BX192" s="10" t="s">
        <v>242</v>
      </c>
      <c r="BY192" s="10" t="s">
        <v>242</v>
      </c>
      <c r="BZ192" s="10"/>
      <c r="CA192" s="10"/>
      <c r="CB192" s="22">
        <v>0</v>
      </c>
      <c r="CC192" s="10"/>
      <c r="CD192" s="10" t="s">
        <v>242</v>
      </c>
      <c r="CE192" s="10" t="s">
        <v>242</v>
      </c>
      <c r="CF192" s="10"/>
      <c r="CG192" s="22">
        <v>1</v>
      </c>
      <c r="CH192" s="10" t="s">
        <v>4137</v>
      </c>
      <c r="CI192" s="10">
        <v>1</v>
      </c>
      <c r="CJ192" s="10"/>
      <c r="CK192" s="10"/>
      <c r="CL192" s="22">
        <v>0</v>
      </c>
      <c r="CM192" s="22">
        <v>0</v>
      </c>
      <c r="CN192" s="10" t="s">
        <v>242</v>
      </c>
      <c r="CO192" s="10" t="s">
        <v>242</v>
      </c>
      <c r="CP192" s="10" t="s">
        <v>242</v>
      </c>
      <c r="CQ192" s="10"/>
      <c r="CR192" s="10"/>
      <c r="CS192" s="22">
        <v>0</v>
      </c>
      <c r="CT192" s="10"/>
      <c r="CU192" s="10" t="s">
        <v>242</v>
      </c>
      <c r="CV192" s="10"/>
      <c r="CW192" s="10"/>
      <c r="CX192" s="22">
        <v>1</v>
      </c>
      <c r="CY192" s="10">
        <v>23175</v>
      </c>
      <c r="CZ192" s="10">
        <v>2</v>
      </c>
      <c r="DA192" s="10"/>
      <c r="DB192" s="22">
        <v>1</v>
      </c>
      <c r="DC192" s="10" t="s">
        <v>242</v>
      </c>
      <c r="DD192" s="10" t="s">
        <v>242</v>
      </c>
      <c r="DE192" s="10"/>
      <c r="DF192" s="10" t="s">
        <v>242</v>
      </c>
      <c r="DG192" s="10">
        <v>242511</v>
      </c>
      <c r="DH192" s="10">
        <v>2</v>
      </c>
      <c r="DI192" s="10"/>
      <c r="DJ192" s="22">
        <v>1</v>
      </c>
      <c r="DK192" s="10">
        <v>59662</v>
      </c>
      <c r="DL192" s="10">
        <v>2</v>
      </c>
      <c r="DM192" s="10"/>
      <c r="DN192" s="10">
        <v>1</v>
      </c>
      <c r="DO192" s="10"/>
      <c r="DP192" s="10"/>
      <c r="DQ192" s="27">
        <v>1</v>
      </c>
      <c r="DR192" s="2" t="s">
        <v>4138</v>
      </c>
      <c r="DS192" s="27">
        <v>1</v>
      </c>
      <c r="DT192" s="2" t="s">
        <v>4139</v>
      </c>
      <c r="DU192" s="27">
        <v>0.5</v>
      </c>
      <c r="DV192" t="s">
        <v>4140</v>
      </c>
      <c r="DW192" s="27">
        <v>1</v>
      </c>
      <c r="DX192" s="2" t="s">
        <v>4141</v>
      </c>
      <c r="DY192" s="27">
        <v>0</v>
      </c>
      <c r="DZ192" t="s">
        <v>4142</v>
      </c>
      <c r="EA192" s="27">
        <v>1</v>
      </c>
      <c r="EB192" s="2" t="s">
        <v>4143</v>
      </c>
      <c r="EC192" s="27">
        <v>1</v>
      </c>
      <c r="ED192" s="2" t="s">
        <v>4143</v>
      </c>
      <c r="EE192" s="27">
        <v>0</v>
      </c>
      <c r="EG192" s="27">
        <v>1</v>
      </c>
      <c r="EH192" t="s">
        <v>4144</v>
      </c>
      <c r="EI192" s="27">
        <v>1</v>
      </c>
      <c r="EJ192" t="s">
        <v>4145</v>
      </c>
      <c r="EK192">
        <v>1</v>
      </c>
      <c r="EN192" s="22">
        <v>0</v>
      </c>
      <c r="EO192" s="10" t="s">
        <v>242</v>
      </c>
      <c r="EP192" s="10" t="s">
        <v>242</v>
      </c>
      <c r="EQ192" s="10"/>
      <c r="ER192" s="10"/>
      <c r="ES192" s="10" t="s">
        <v>242</v>
      </c>
      <c r="ET192" s="10" t="s">
        <v>242</v>
      </c>
      <c r="EU192" s="10"/>
      <c r="EV192" s="22">
        <v>0</v>
      </c>
      <c r="EW192" s="10" t="s">
        <v>242</v>
      </c>
      <c r="EX192" s="10"/>
      <c r="EY192" s="22">
        <v>0</v>
      </c>
      <c r="EZ192" s="10" t="s">
        <v>242</v>
      </c>
      <c r="FA192" s="10"/>
      <c r="FB192" s="22">
        <v>0</v>
      </c>
      <c r="FC192" s="10" t="s">
        <v>242</v>
      </c>
      <c r="FD192" s="10"/>
      <c r="FE192" s="22">
        <v>0</v>
      </c>
      <c r="FF192" s="10" t="s">
        <v>242</v>
      </c>
      <c r="FG192" s="10"/>
    </row>
    <row r="193" spans="1:163" ht="15" hidden="1" customHeight="1" x14ac:dyDescent="0.2">
      <c r="A193">
        <v>192</v>
      </c>
      <c r="B193">
        <v>213</v>
      </c>
      <c r="C193" s="1">
        <v>44795.604861111111</v>
      </c>
      <c r="D193" s="1">
        <v>44795.604861111111</v>
      </c>
      <c r="E193">
        <v>4</v>
      </c>
      <c r="G193" t="s">
        <v>242</v>
      </c>
      <c r="H193" t="s">
        <v>242</v>
      </c>
      <c r="I193">
        <v>1</v>
      </c>
      <c r="J193" s="1">
        <v>44795.604861111111</v>
      </c>
      <c r="K193" t="s">
        <v>4149</v>
      </c>
      <c r="L193" t="s">
        <v>242</v>
      </c>
      <c r="M193" t="s">
        <v>242</v>
      </c>
      <c r="P193" t="s">
        <v>242</v>
      </c>
      <c r="Q193" t="s">
        <v>242</v>
      </c>
      <c r="T193" t="s">
        <v>4150</v>
      </c>
      <c r="U193" t="s">
        <v>4151</v>
      </c>
      <c r="V193" t="s">
        <v>4152</v>
      </c>
      <c r="W193">
        <v>7370</v>
      </c>
      <c r="X193" t="s">
        <v>1487</v>
      </c>
      <c r="Y193" t="s">
        <v>4153</v>
      </c>
      <c r="Z193">
        <v>2020</v>
      </c>
      <c r="AA193">
        <v>0</v>
      </c>
      <c r="AD193">
        <v>10</v>
      </c>
      <c r="AE193" t="s">
        <v>242</v>
      </c>
      <c r="AH193" s="27">
        <v>1</v>
      </c>
      <c r="AI193">
        <v>4</v>
      </c>
      <c r="AJ193" s="27">
        <v>0</v>
      </c>
      <c r="AK193">
        <v>0</v>
      </c>
      <c r="AL193" s="27">
        <v>0</v>
      </c>
      <c r="AM193">
        <v>0</v>
      </c>
      <c r="AO193">
        <v>3</v>
      </c>
      <c r="AR193" s="27">
        <v>1</v>
      </c>
      <c r="AS193">
        <v>3</v>
      </c>
      <c r="AT193" s="21">
        <f t="shared" si="8"/>
        <v>30</v>
      </c>
      <c r="AU193">
        <v>3</v>
      </c>
      <c r="AX193" s="27">
        <v>1</v>
      </c>
      <c r="AY193">
        <v>3</v>
      </c>
      <c r="AZ193" s="21">
        <f t="shared" si="9"/>
        <v>30</v>
      </c>
      <c r="BA193" t="s">
        <v>242</v>
      </c>
      <c r="BD193" s="27">
        <v>1</v>
      </c>
      <c r="BG193">
        <v>2</v>
      </c>
      <c r="BJ193" s="27">
        <v>1</v>
      </c>
      <c r="BK193">
        <v>2</v>
      </c>
      <c r="BN193" s="27">
        <v>1</v>
      </c>
      <c r="BO193">
        <v>2</v>
      </c>
      <c r="BP193" s="21">
        <f t="shared" si="10"/>
        <v>20</v>
      </c>
      <c r="BR193">
        <v>3</v>
      </c>
      <c r="BU193" s="27">
        <v>0</v>
      </c>
      <c r="BV193" s="24" t="s">
        <v>242</v>
      </c>
      <c r="BW193" s="21" t="s">
        <v>242</v>
      </c>
      <c r="BX193" t="s">
        <v>242</v>
      </c>
      <c r="BY193" t="s">
        <v>242</v>
      </c>
      <c r="CB193" s="27">
        <v>0</v>
      </c>
      <c r="CD193" t="s">
        <v>242</v>
      </c>
      <c r="CE193" t="s">
        <v>242</v>
      </c>
      <c r="CG193" s="27">
        <v>1</v>
      </c>
      <c r="CH193" t="s">
        <v>4154</v>
      </c>
      <c r="CI193">
        <v>1</v>
      </c>
      <c r="CL193" s="27">
        <v>0</v>
      </c>
      <c r="CM193" s="27">
        <v>0.5</v>
      </c>
      <c r="CN193" t="s">
        <v>242</v>
      </c>
      <c r="CO193">
        <v>100</v>
      </c>
      <c r="CP193" t="s">
        <v>242</v>
      </c>
      <c r="CQ193" s="2" t="s">
        <v>4155</v>
      </c>
      <c r="CS193" s="27">
        <v>1</v>
      </c>
      <c r="CT193" t="s">
        <v>4156</v>
      </c>
      <c r="CU193">
        <v>1</v>
      </c>
      <c r="CX193" s="27">
        <v>0</v>
      </c>
      <c r="CY193" t="s">
        <v>242</v>
      </c>
      <c r="CZ193" t="s">
        <v>242</v>
      </c>
      <c r="DB193" s="27">
        <v>0</v>
      </c>
      <c r="DC193" t="s">
        <v>242</v>
      </c>
      <c r="DD193" t="s">
        <v>242</v>
      </c>
      <c r="DF193" t="s">
        <v>242</v>
      </c>
      <c r="DG193" t="s">
        <v>242</v>
      </c>
      <c r="DH193" t="s">
        <v>242</v>
      </c>
      <c r="DJ193" s="27">
        <v>0</v>
      </c>
      <c r="DK193" t="s">
        <v>242</v>
      </c>
      <c r="DL193" t="s">
        <v>242</v>
      </c>
      <c r="DN193" t="s">
        <v>242</v>
      </c>
      <c r="DQ193" s="27">
        <v>1</v>
      </c>
      <c r="DR193" t="s">
        <v>4157</v>
      </c>
      <c r="DS193" s="27">
        <v>1</v>
      </c>
      <c r="DT193" s="2" t="s">
        <v>4158</v>
      </c>
      <c r="DU193" s="27">
        <v>0</v>
      </c>
      <c r="DW193" s="27">
        <v>1</v>
      </c>
      <c r="DX193" t="s">
        <v>4159</v>
      </c>
      <c r="DY193" s="27">
        <v>0</v>
      </c>
      <c r="EA193" s="27">
        <v>1</v>
      </c>
      <c r="EB193" t="s">
        <v>4160</v>
      </c>
      <c r="EC193" s="27">
        <v>0</v>
      </c>
      <c r="EE193" s="27">
        <v>0</v>
      </c>
      <c r="EG193" s="27">
        <v>0</v>
      </c>
      <c r="EI193" s="27">
        <v>0</v>
      </c>
      <c r="EK193">
        <v>1</v>
      </c>
      <c r="EN193" s="27">
        <v>0</v>
      </c>
      <c r="EO193" t="s">
        <v>242</v>
      </c>
      <c r="EP193" t="s">
        <v>242</v>
      </c>
      <c r="ES193" t="s">
        <v>242</v>
      </c>
      <c r="ET193" t="s">
        <v>242</v>
      </c>
      <c r="EV193" s="27">
        <v>0</v>
      </c>
      <c r="EW193" t="s">
        <v>242</v>
      </c>
      <c r="EY193" s="27">
        <v>0</v>
      </c>
      <c r="EZ193" t="s">
        <v>242</v>
      </c>
      <c r="FB193" s="27">
        <v>0</v>
      </c>
      <c r="FC193" t="s">
        <v>242</v>
      </c>
      <c r="FE193" s="27">
        <v>0</v>
      </c>
      <c r="FF193" t="s">
        <v>242</v>
      </c>
    </row>
    <row r="194" spans="1:163" ht="15" customHeight="1" x14ac:dyDescent="0.2">
      <c r="A194">
        <v>193</v>
      </c>
      <c r="B194">
        <v>214</v>
      </c>
      <c r="C194" s="1">
        <v>44795.604861111111</v>
      </c>
      <c r="D194" s="1">
        <v>44795.604861111111</v>
      </c>
      <c r="E194">
        <v>4</v>
      </c>
      <c r="G194" t="s">
        <v>242</v>
      </c>
      <c r="H194" t="s">
        <v>242</v>
      </c>
      <c r="I194">
        <v>1</v>
      </c>
      <c r="J194" s="1">
        <v>44795.604861111111</v>
      </c>
      <c r="K194" t="s">
        <v>4164</v>
      </c>
      <c r="L194" t="s">
        <v>242</v>
      </c>
      <c r="M194" t="s">
        <v>242</v>
      </c>
      <c r="P194" t="s">
        <v>242</v>
      </c>
      <c r="Q194" t="s">
        <v>242</v>
      </c>
      <c r="T194" t="s">
        <v>4165</v>
      </c>
      <c r="U194" t="s">
        <v>4166</v>
      </c>
      <c r="V194">
        <v>824348106</v>
      </c>
      <c r="W194">
        <v>2851</v>
      </c>
      <c r="X194" t="s">
        <v>418</v>
      </c>
      <c r="Y194" t="s">
        <v>1838</v>
      </c>
      <c r="Z194">
        <v>2019</v>
      </c>
      <c r="AA194">
        <v>0</v>
      </c>
      <c r="AD194">
        <v>11</v>
      </c>
      <c r="AE194" t="s">
        <v>242</v>
      </c>
      <c r="AH194" s="27">
        <v>0</v>
      </c>
      <c r="AI194">
        <v>0</v>
      </c>
      <c r="AJ194" s="27">
        <v>0</v>
      </c>
      <c r="AK194">
        <v>0</v>
      </c>
      <c r="AL194" s="27">
        <v>0</v>
      </c>
      <c r="AM194">
        <v>0</v>
      </c>
      <c r="AO194" t="s">
        <v>242</v>
      </c>
      <c r="AR194" s="27">
        <v>1</v>
      </c>
      <c r="AS194">
        <v>1</v>
      </c>
      <c r="AT194" s="21">
        <f t="shared" si="8"/>
        <v>9.0909090909090917</v>
      </c>
      <c r="AU194">
        <v>2</v>
      </c>
      <c r="AX194" s="27">
        <v>1</v>
      </c>
      <c r="AY194">
        <v>2</v>
      </c>
      <c r="AZ194" s="21">
        <f t="shared" si="9"/>
        <v>18.181818181818183</v>
      </c>
      <c r="BA194" t="s">
        <v>242</v>
      </c>
      <c r="BD194" s="27">
        <v>1</v>
      </c>
      <c r="BE194">
        <v>7</v>
      </c>
      <c r="BG194">
        <v>2</v>
      </c>
      <c r="BJ194" s="27">
        <v>1</v>
      </c>
      <c r="BK194">
        <v>2</v>
      </c>
      <c r="BN194" s="27">
        <v>1</v>
      </c>
      <c r="BO194">
        <v>3</v>
      </c>
      <c r="BP194" s="21">
        <f t="shared" si="10"/>
        <v>27.27272727272727</v>
      </c>
      <c r="BR194">
        <v>1</v>
      </c>
      <c r="BU194" s="27">
        <v>0</v>
      </c>
      <c r="BV194" s="24" t="s">
        <v>242</v>
      </c>
      <c r="BW194" s="21" t="s">
        <v>242</v>
      </c>
      <c r="BX194" t="s">
        <v>242</v>
      </c>
      <c r="BY194" t="s">
        <v>242</v>
      </c>
      <c r="CB194" s="27">
        <v>0</v>
      </c>
      <c r="CD194" t="s">
        <v>242</v>
      </c>
      <c r="CE194" t="s">
        <v>242</v>
      </c>
      <c r="CG194" s="27">
        <v>1</v>
      </c>
      <c r="CH194" t="s">
        <v>4167</v>
      </c>
      <c r="CI194">
        <v>1</v>
      </c>
      <c r="CL194" s="27">
        <v>1</v>
      </c>
      <c r="CM194" s="27">
        <v>0</v>
      </c>
      <c r="CN194" t="s">
        <v>242</v>
      </c>
      <c r="CO194" t="s">
        <v>242</v>
      </c>
      <c r="CP194" t="s">
        <v>242</v>
      </c>
      <c r="CS194" s="27">
        <v>1</v>
      </c>
      <c r="CT194" t="s">
        <v>4168</v>
      </c>
      <c r="CU194">
        <v>1</v>
      </c>
      <c r="CX194" s="27">
        <v>1</v>
      </c>
      <c r="CY194">
        <v>387172</v>
      </c>
      <c r="CZ194">
        <v>2</v>
      </c>
      <c r="DB194" s="27">
        <v>1</v>
      </c>
      <c r="DC194" t="s">
        <v>242</v>
      </c>
      <c r="DD194" t="s">
        <v>242</v>
      </c>
      <c r="DF194" t="s">
        <v>242</v>
      </c>
      <c r="DG194">
        <v>304920</v>
      </c>
      <c r="DH194">
        <v>2</v>
      </c>
      <c r="DJ194" s="27">
        <v>1</v>
      </c>
      <c r="DK194">
        <v>17439</v>
      </c>
      <c r="DL194">
        <v>2</v>
      </c>
      <c r="DN194">
        <v>1</v>
      </c>
      <c r="DQ194" s="27">
        <v>1</v>
      </c>
      <c r="DR194" t="s">
        <v>4169</v>
      </c>
      <c r="DS194" s="27">
        <v>1</v>
      </c>
      <c r="DT194" s="2" t="s">
        <v>4170</v>
      </c>
      <c r="DU194" s="27">
        <v>0</v>
      </c>
      <c r="DW194" s="27">
        <v>1</v>
      </c>
      <c r="DX194" t="s">
        <v>4171</v>
      </c>
      <c r="DY194" s="27">
        <v>0</v>
      </c>
      <c r="EA194" s="27">
        <v>0</v>
      </c>
      <c r="EC194" s="27">
        <v>0</v>
      </c>
      <c r="EE194" s="27">
        <v>0</v>
      </c>
      <c r="EG194" s="27">
        <v>1</v>
      </c>
      <c r="EH194" t="s">
        <v>4172</v>
      </c>
      <c r="EI194" s="27">
        <v>1</v>
      </c>
      <c r="EJ194" t="s">
        <v>4173</v>
      </c>
      <c r="EK194">
        <v>1</v>
      </c>
      <c r="EN194" s="27">
        <v>0</v>
      </c>
      <c r="EO194" t="s">
        <v>242</v>
      </c>
      <c r="EP194" t="s">
        <v>242</v>
      </c>
      <c r="ES194" t="s">
        <v>242</v>
      </c>
      <c r="ET194" t="s">
        <v>242</v>
      </c>
      <c r="EV194" s="27">
        <v>1</v>
      </c>
      <c r="EW194">
        <v>3451.67</v>
      </c>
      <c r="EX194" t="s">
        <v>3434</v>
      </c>
      <c r="EY194" s="27">
        <v>1</v>
      </c>
      <c r="EZ194">
        <v>21.48</v>
      </c>
      <c r="FB194" s="27">
        <v>1</v>
      </c>
      <c r="FC194">
        <v>1474.38</v>
      </c>
      <c r="FE194" s="27">
        <v>1</v>
      </c>
      <c r="FF194">
        <v>21.48</v>
      </c>
    </row>
    <row r="195" spans="1:163" ht="15" customHeight="1" x14ac:dyDescent="0.2">
      <c r="A195">
        <v>194</v>
      </c>
      <c r="B195">
        <v>215</v>
      </c>
      <c r="C195" s="1">
        <v>44795.604861111111</v>
      </c>
      <c r="D195" s="1">
        <v>44795.604861111111</v>
      </c>
      <c r="E195">
        <v>4</v>
      </c>
      <c r="G195" t="s">
        <v>242</v>
      </c>
      <c r="H195" t="s">
        <v>242</v>
      </c>
      <c r="I195">
        <v>1</v>
      </c>
      <c r="J195" s="1">
        <v>44795.604861111111</v>
      </c>
      <c r="K195" t="s">
        <v>4175</v>
      </c>
      <c r="L195" t="s">
        <v>242</v>
      </c>
      <c r="M195" t="s">
        <v>242</v>
      </c>
      <c r="P195" t="s">
        <v>242</v>
      </c>
      <c r="Q195" t="s">
        <v>242</v>
      </c>
      <c r="T195" t="s">
        <v>4176</v>
      </c>
      <c r="U195" t="s">
        <v>4177</v>
      </c>
      <c r="V195">
        <v>291011104</v>
      </c>
      <c r="W195">
        <v>3823</v>
      </c>
      <c r="X195" t="s">
        <v>476</v>
      </c>
      <c r="Y195" t="s">
        <v>2329</v>
      </c>
      <c r="Z195">
        <v>2019</v>
      </c>
      <c r="AA195">
        <v>0</v>
      </c>
      <c r="AD195">
        <v>11</v>
      </c>
      <c r="AE195" t="s">
        <v>242</v>
      </c>
      <c r="AH195" s="27">
        <v>1</v>
      </c>
      <c r="AI195">
        <v>10</v>
      </c>
      <c r="AJ195" s="27">
        <v>0</v>
      </c>
      <c r="AK195">
        <v>0</v>
      </c>
      <c r="AL195" s="27">
        <v>0</v>
      </c>
      <c r="AM195">
        <v>0</v>
      </c>
      <c r="AN195" t="s">
        <v>4178</v>
      </c>
      <c r="AO195">
        <v>2</v>
      </c>
      <c r="AR195" s="27">
        <v>1</v>
      </c>
      <c r="AS195">
        <v>1</v>
      </c>
      <c r="AT195" s="21">
        <f t="shared" ref="AT195:AT258" si="12">AS195/AD195*100</f>
        <v>9.0909090909090917</v>
      </c>
      <c r="AU195">
        <v>2</v>
      </c>
      <c r="AX195" s="27">
        <v>1</v>
      </c>
      <c r="AY195">
        <v>2</v>
      </c>
      <c r="AZ195" s="21">
        <f t="shared" ref="AZ195:AZ258" si="13">AY195/AD195*100</f>
        <v>18.181818181818183</v>
      </c>
      <c r="BA195" t="s">
        <v>242</v>
      </c>
      <c r="BD195" s="27">
        <v>1</v>
      </c>
      <c r="BG195">
        <v>2</v>
      </c>
      <c r="BJ195" s="27">
        <v>1</v>
      </c>
      <c r="BK195">
        <v>2</v>
      </c>
      <c r="BN195" s="27">
        <v>1</v>
      </c>
      <c r="BO195">
        <v>3</v>
      </c>
      <c r="BP195" s="21">
        <f t="shared" ref="BP195:BP258" si="14">BO195/AD195*100</f>
        <v>27.27272727272727</v>
      </c>
      <c r="BR195">
        <v>1</v>
      </c>
      <c r="BU195" s="27">
        <v>0</v>
      </c>
      <c r="BV195" s="24" t="s">
        <v>242</v>
      </c>
      <c r="BW195" s="21" t="s">
        <v>242</v>
      </c>
      <c r="BX195" t="s">
        <v>242</v>
      </c>
      <c r="BY195" t="s">
        <v>242</v>
      </c>
      <c r="CB195" s="27">
        <v>0</v>
      </c>
      <c r="CD195" t="s">
        <v>242</v>
      </c>
      <c r="CE195" t="s">
        <v>242</v>
      </c>
      <c r="CG195" s="27">
        <v>1</v>
      </c>
      <c r="CH195" s="2" t="s">
        <v>4179</v>
      </c>
      <c r="CI195">
        <v>1</v>
      </c>
      <c r="CL195" s="27">
        <v>0</v>
      </c>
      <c r="CM195" s="27">
        <v>0.5</v>
      </c>
      <c r="CN195" t="s">
        <v>242</v>
      </c>
      <c r="CO195">
        <v>100</v>
      </c>
      <c r="CP195" t="s">
        <v>242</v>
      </c>
      <c r="CQ195" t="s">
        <v>4180</v>
      </c>
      <c r="CS195" s="27">
        <v>1</v>
      </c>
      <c r="CT195" s="2" t="s">
        <v>4181</v>
      </c>
      <c r="CU195">
        <v>1</v>
      </c>
      <c r="CX195" s="27">
        <v>1</v>
      </c>
      <c r="CY195">
        <v>163945</v>
      </c>
      <c r="CZ195">
        <v>2</v>
      </c>
      <c r="DB195" s="27">
        <v>1</v>
      </c>
      <c r="DC195">
        <v>699739</v>
      </c>
      <c r="DD195">
        <v>2</v>
      </c>
      <c r="DE195">
        <v>687352</v>
      </c>
      <c r="DF195">
        <v>2</v>
      </c>
      <c r="DG195" t="s">
        <v>242</v>
      </c>
      <c r="DH195" t="s">
        <v>242</v>
      </c>
      <c r="DJ195" s="27">
        <v>0</v>
      </c>
      <c r="DK195" t="s">
        <v>242</v>
      </c>
      <c r="DL195" t="s">
        <v>242</v>
      </c>
      <c r="DN195">
        <v>1</v>
      </c>
      <c r="DQ195" s="27">
        <v>1</v>
      </c>
      <c r="DR195" s="2" t="s">
        <v>4182</v>
      </c>
      <c r="DS195" s="27">
        <v>1</v>
      </c>
      <c r="DT195" t="s">
        <v>4183</v>
      </c>
      <c r="DU195" s="27">
        <v>0</v>
      </c>
      <c r="DW195" s="27">
        <v>1</v>
      </c>
      <c r="DX195" t="s">
        <v>4184</v>
      </c>
      <c r="DY195" s="27">
        <v>1</v>
      </c>
      <c r="EA195" s="27">
        <v>1</v>
      </c>
      <c r="EB195" t="s">
        <v>4185</v>
      </c>
      <c r="EC195" s="27">
        <v>1</v>
      </c>
      <c r="ED195" t="s">
        <v>4186</v>
      </c>
      <c r="EE195" s="27">
        <v>1</v>
      </c>
      <c r="EF195" t="s">
        <v>4187</v>
      </c>
      <c r="EG195" s="27">
        <v>1</v>
      </c>
      <c r="EH195" t="s">
        <v>4188</v>
      </c>
      <c r="EI195" s="27">
        <v>1</v>
      </c>
      <c r="EK195">
        <v>1</v>
      </c>
      <c r="EN195" s="27">
        <v>0</v>
      </c>
      <c r="EO195" t="s">
        <v>242</v>
      </c>
      <c r="EP195" t="s">
        <v>242</v>
      </c>
      <c r="ES195" t="s">
        <v>242</v>
      </c>
      <c r="ET195" t="s">
        <v>242</v>
      </c>
      <c r="EV195" s="27">
        <v>0</v>
      </c>
      <c r="EW195" t="s">
        <v>242</v>
      </c>
      <c r="EY195" s="27">
        <v>0</v>
      </c>
      <c r="EZ195" t="s">
        <v>242</v>
      </c>
      <c r="FB195" s="27">
        <v>1</v>
      </c>
      <c r="FC195">
        <v>5256.83</v>
      </c>
      <c r="FE195" s="27">
        <v>0</v>
      </c>
      <c r="FF195" t="s">
        <v>242</v>
      </c>
    </row>
    <row r="196" spans="1:163" ht="15" hidden="1" customHeight="1" x14ac:dyDescent="0.2">
      <c r="A196">
        <v>195</v>
      </c>
      <c r="B196">
        <v>216</v>
      </c>
      <c r="C196" s="1">
        <v>44795.604861111111</v>
      </c>
      <c r="D196" s="1">
        <v>44795.604861111111</v>
      </c>
      <c r="E196">
        <v>4</v>
      </c>
      <c r="G196" t="s">
        <v>242</v>
      </c>
      <c r="H196" t="s">
        <v>242</v>
      </c>
      <c r="I196">
        <v>1</v>
      </c>
      <c r="J196" s="1">
        <v>44795.604861111111</v>
      </c>
      <c r="K196" t="s">
        <v>4192</v>
      </c>
      <c r="L196" t="s">
        <v>242</v>
      </c>
      <c r="M196" t="s">
        <v>242</v>
      </c>
      <c r="P196" t="s">
        <v>242</v>
      </c>
      <c r="Q196" t="s">
        <v>242</v>
      </c>
      <c r="T196" t="s">
        <v>4193</v>
      </c>
      <c r="U196" t="s">
        <v>4194</v>
      </c>
      <c r="V196">
        <v>874054109</v>
      </c>
      <c r="W196">
        <v>7372</v>
      </c>
      <c r="X196" t="s">
        <v>1487</v>
      </c>
      <c r="Y196" t="s">
        <v>4195</v>
      </c>
      <c r="Z196">
        <v>2020</v>
      </c>
      <c r="AA196">
        <v>0.5</v>
      </c>
      <c r="AB196">
        <v>6</v>
      </c>
      <c r="AD196">
        <v>8</v>
      </c>
      <c r="AE196" t="s">
        <v>242</v>
      </c>
      <c r="AH196" s="27">
        <v>0</v>
      </c>
      <c r="AI196">
        <v>0</v>
      </c>
      <c r="AJ196" s="27">
        <v>0</v>
      </c>
      <c r="AK196">
        <v>0</v>
      </c>
      <c r="AL196" s="27">
        <v>0</v>
      </c>
      <c r="AM196">
        <v>0</v>
      </c>
      <c r="AO196" t="s">
        <v>242</v>
      </c>
      <c r="AR196" s="27">
        <v>1</v>
      </c>
      <c r="AS196">
        <v>1</v>
      </c>
      <c r="AT196" s="21">
        <f t="shared" si="12"/>
        <v>12.5</v>
      </c>
      <c r="AU196">
        <v>2</v>
      </c>
      <c r="AX196" s="27">
        <v>1</v>
      </c>
      <c r="AY196">
        <v>3</v>
      </c>
      <c r="AZ196" s="21">
        <f t="shared" si="13"/>
        <v>37.5</v>
      </c>
      <c r="BA196" t="s">
        <v>242</v>
      </c>
      <c r="BD196" s="27">
        <v>1</v>
      </c>
      <c r="BG196">
        <v>2</v>
      </c>
      <c r="BJ196" s="27">
        <v>1</v>
      </c>
      <c r="BK196">
        <v>2</v>
      </c>
      <c r="BN196" s="27">
        <v>1</v>
      </c>
      <c r="BO196">
        <v>2</v>
      </c>
      <c r="BP196" s="21">
        <f t="shared" si="14"/>
        <v>25</v>
      </c>
      <c r="BR196">
        <v>3</v>
      </c>
      <c r="BU196" s="27">
        <v>1</v>
      </c>
      <c r="BV196">
        <v>3</v>
      </c>
      <c r="BW196" s="21">
        <f t="shared" ref="BW196:BW257" si="15">BV196/AD196*100</f>
        <v>37.5</v>
      </c>
      <c r="BX196">
        <v>2</v>
      </c>
      <c r="BY196">
        <v>3</v>
      </c>
      <c r="CB196" s="27">
        <v>0</v>
      </c>
      <c r="CD196" t="s">
        <v>242</v>
      </c>
      <c r="CE196" t="s">
        <v>242</v>
      </c>
      <c r="CG196" s="27">
        <v>1</v>
      </c>
      <c r="CH196" t="s">
        <v>4196</v>
      </c>
      <c r="CI196" t="s">
        <v>242</v>
      </c>
      <c r="CL196" s="27">
        <v>0</v>
      </c>
      <c r="CM196" s="27">
        <v>0.5</v>
      </c>
      <c r="CN196" t="s">
        <v>242</v>
      </c>
      <c r="CO196">
        <v>100</v>
      </c>
      <c r="CP196">
        <v>100</v>
      </c>
      <c r="CQ196" s="2" t="s">
        <v>4197</v>
      </c>
      <c r="CS196" s="27">
        <v>1</v>
      </c>
      <c r="CU196" t="s">
        <v>242</v>
      </c>
      <c r="CX196" s="27">
        <v>0</v>
      </c>
      <c r="CY196" t="s">
        <v>242</v>
      </c>
      <c r="CZ196" t="s">
        <v>242</v>
      </c>
      <c r="DB196" s="27">
        <v>0</v>
      </c>
      <c r="DC196" t="s">
        <v>242</v>
      </c>
      <c r="DD196" t="s">
        <v>242</v>
      </c>
      <c r="DF196" t="s">
        <v>242</v>
      </c>
      <c r="DG196" t="s">
        <v>242</v>
      </c>
      <c r="DH196" t="s">
        <v>242</v>
      </c>
      <c r="DJ196" s="27">
        <v>0</v>
      </c>
      <c r="DK196" t="s">
        <v>242</v>
      </c>
      <c r="DL196" t="s">
        <v>242</v>
      </c>
      <c r="DN196" t="s">
        <v>242</v>
      </c>
      <c r="DQ196" s="27">
        <v>1</v>
      </c>
      <c r="DR196" t="s">
        <v>4198</v>
      </c>
      <c r="DS196" s="27">
        <v>0</v>
      </c>
      <c r="DU196" s="27">
        <v>0</v>
      </c>
      <c r="DW196" s="27">
        <v>0</v>
      </c>
      <c r="DY196" s="27">
        <v>0</v>
      </c>
      <c r="EA196" s="27">
        <v>0</v>
      </c>
      <c r="EC196" s="27">
        <v>0</v>
      </c>
      <c r="EE196" s="27">
        <v>0</v>
      </c>
      <c r="EG196" s="27">
        <v>0</v>
      </c>
      <c r="EI196" s="27">
        <v>0</v>
      </c>
      <c r="EK196">
        <v>4</v>
      </c>
      <c r="EN196" s="27">
        <v>0</v>
      </c>
      <c r="EO196" t="s">
        <v>242</v>
      </c>
      <c r="EP196" t="s">
        <v>242</v>
      </c>
      <c r="ES196" t="s">
        <v>242</v>
      </c>
      <c r="ET196" t="s">
        <v>242</v>
      </c>
      <c r="EV196" s="27">
        <v>0</v>
      </c>
      <c r="EW196" t="s">
        <v>242</v>
      </c>
      <c r="EY196" s="27">
        <v>0</v>
      </c>
      <c r="EZ196" t="s">
        <v>242</v>
      </c>
      <c r="FB196" s="27">
        <v>0</v>
      </c>
      <c r="FC196" t="s">
        <v>242</v>
      </c>
      <c r="FE196" s="27">
        <v>0</v>
      </c>
      <c r="FF196" t="s">
        <v>242</v>
      </c>
    </row>
    <row r="197" spans="1:163" ht="15" hidden="1" customHeight="1" x14ac:dyDescent="0.2">
      <c r="A197">
        <v>196</v>
      </c>
      <c r="B197">
        <v>217</v>
      </c>
      <c r="C197" s="1">
        <v>44795.604861111111</v>
      </c>
      <c r="D197" s="1">
        <v>44795.604861111111</v>
      </c>
      <c r="E197">
        <v>4</v>
      </c>
      <c r="G197" t="s">
        <v>242</v>
      </c>
      <c r="H197" t="s">
        <v>242</v>
      </c>
      <c r="I197">
        <v>1</v>
      </c>
      <c r="J197" s="1">
        <v>44795.604861111111</v>
      </c>
      <c r="K197" t="s">
        <v>4200</v>
      </c>
      <c r="L197" t="s">
        <v>242</v>
      </c>
      <c r="M197" t="s">
        <v>242</v>
      </c>
      <c r="P197" t="s">
        <v>242</v>
      </c>
      <c r="Q197" t="s">
        <v>242</v>
      </c>
      <c r="T197" t="s">
        <v>4201</v>
      </c>
      <c r="U197" t="s">
        <v>4202</v>
      </c>
      <c r="V197">
        <v>285512109</v>
      </c>
      <c r="W197">
        <v>7372</v>
      </c>
      <c r="X197" t="s">
        <v>1487</v>
      </c>
      <c r="Y197" t="s">
        <v>4195</v>
      </c>
      <c r="Z197">
        <v>2020</v>
      </c>
      <c r="AA197">
        <v>0</v>
      </c>
      <c r="AD197">
        <v>8</v>
      </c>
      <c r="AE197" t="s">
        <v>242</v>
      </c>
      <c r="AH197" s="27">
        <v>0</v>
      </c>
      <c r="AI197">
        <v>0</v>
      </c>
      <c r="AJ197" s="27">
        <v>0</v>
      </c>
      <c r="AK197">
        <v>0</v>
      </c>
      <c r="AL197" s="27">
        <v>0</v>
      </c>
      <c r="AM197">
        <v>0</v>
      </c>
      <c r="AO197" t="s">
        <v>242</v>
      </c>
      <c r="AR197" s="27">
        <v>1</v>
      </c>
      <c r="AS197">
        <v>1</v>
      </c>
      <c r="AT197" s="21">
        <f t="shared" si="12"/>
        <v>12.5</v>
      </c>
      <c r="AU197">
        <v>3</v>
      </c>
      <c r="AX197" s="27">
        <v>1</v>
      </c>
      <c r="AY197">
        <v>3</v>
      </c>
      <c r="AZ197" s="21">
        <f t="shared" si="13"/>
        <v>37.5</v>
      </c>
      <c r="BA197" t="s">
        <v>242</v>
      </c>
      <c r="BD197" s="27">
        <v>1</v>
      </c>
      <c r="BE197">
        <v>9</v>
      </c>
      <c r="BG197">
        <v>2</v>
      </c>
      <c r="BJ197" s="27">
        <v>1</v>
      </c>
      <c r="BK197">
        <v>2</v>
      </c>
      <c r="BN197" s="27">
        <v>1</v>
      </c>
      <c r="BO197">
        <v>5</v>
      </c>
      <c r="BP197" s="21">
        <f t="shared" si="14"/>
        <v>62.5</v>
      </c>
      <c r="BR197">
        <v>3</v>
      </c>
      <c r="BU197" s="27">
        <v>1</v>
      </c>
      <c r="BV197">
        <v>5</v>
      </c>
      <c r="BW197" s="21">
        <f t="shared" si="15"/>
        <v>62.5</v>
      </c>
      <c r="BX197">
        <v>1</v>
      </c>
      <c r="BY197">
        <v>1</v>
      </c>
      <c r="CB197" s="27">
        <v>0</v>
      </c>
      <c r="CD197" t="s">
        <v>242</v>
      </c>
      <c r="CE197" t="s">
        <v>242</v>
      </c>
      <c r="CG197" s="27">
        <v>1</v>
      </c>
      <c r="CH197" t="s">
        <v>4203</v>
      </c>
      <c r="CI197">
        <v>1</v>
      </c>
      <c r="CL197" s="27">
        <v>1</v>
      </c>
      <c r="CM197" s="27">
        <v>0</v>
      </c>
      <c r="CN197" t="s">
        <v>242</v>
      </c>
      <c r="CO197" t="s">
        <v>242</v>
      </c>
      <c r="CP197" t="s">
        <v>242</v>
      </c>
      <c r="CS197" s="27">
        <v>1</v>
      </c>
      <c r="CT197" s="2" t="s">
        <v>4204</v>
      </c>
      <c r="CU197">
        <v>1</v>
      </c>
      <c r="CX197" s="27">
        <v>0</v>
      </c>
      <c r="CY197" t="s">
        <v>242</v>
      </c>
      <c r="CZ197" t="s">
        <v>242</v>
      </c>
      <c r="DB197" s="27">
        <v>0</v>
      </c>
      <c r="DC197" t="s">
        <v>242</v>
      </c>
      <c r="DD197" t="s">
        <v>242</v>
      </c>
      <c r="DF197" t="s">
        <v>242</v>
      </c>
      <c r="DG197" t="s">
        <v>242</v>
      </c>
      <c r="DH197" t="s">
        <v>242</v>
      </c>
      <c r="DJ197" s="27">
        <v>0</v>
      </c>
      <c r="DK197" t="s">
        <v>242</v>
      </c>
      <c r="DL197" t="s">
        <v>242</v>
      </c>
      <c r="DN197" t="s">
        <v>242</v>
      </c>
      <c r="DQ197" s="27">
        <v>1</v>
      </c>
      <c r="DR197" s="2" t="s">
        <v>4205</v>
      </c>
      <c r="DS197" s="27">
        <v>1</v>
      </c>
      <c r="DT197" t="s">
        <v>4206</v>
      </c>
      <c r="DU197" s="27">
        <v>0</v>
      </c>
      <c r="DW197" s="27">
        <v>0</v>
      </c>
      <c r="DY197" s="27">
        <v>0</v>
      </c>
      <c r="EA197" s="27">
        <v>1</v>
      </c>
      <c r="EB197" s="2" t="s">
        <v>4207</v>
      </c>
      <c r="EC197" s="27">
        <v>1</v>
      </c>
      <c r="ED197" s="2" t="s">
        <v>4208</v>
      </c>
      <c r="EE197" s="27">
        <v>1</v>
      </c>
      <c r="EF197" t="s">
        <v>4209</v>
      </c>
      <c r="EG197" s="27">
        <v>1</v>
      </c>
      <c r="EH197" t="s">
        <v>4210</v>
      </c>
      <c r="EI197" s="27">
        <v>0</v>
      </c>
      <c r="EK197">
        <v>1</v>
      </c>
      <c r="EN197" s="27">
        <v>0</v>
      </c>
      <c r="EO197" t="s">
        <v>242</v>
      </c>
      <c r="EP197" t="s">
        <v>242</v>
      </c>
      <c r="ES197" t="s">
        <v>242</v>
      </c>
      <c r="ET197" t="s">
        <v>242</v>
      </c>
      <c r="EV197" s="27">
        <v>0</v>
      </c>
      <c r="EW197" t="s">
        <v>242</v>
      </c>
      <c r="EY197" s="27">
        <v>0</v>
      </c>
      <c r="EZ197" t="s">
        <v>242</v>
      </c>
      <c r="FA197" t="s">
        <v>4211</v>
      </c>
      <c r="FB197" s="27">
        <v>0</v>
      </c>
      <c r="FC197" t="s">
        <v>242</v>
      </c>
      <c r="FE197" s="27">
        <v>0</v>
      </c>
      <c r="FF197" t="s">
        <v>242</v>
      </c>
    </row>
    <row r="198" spans="1:163" ht="15" customHeight="1" x14ac:dyDescent="0.2">
      <c r="A198">
        <v>197</v>
      </c>
      <c r="B198">
        <v>218</v>
      </c>
      <c r="C198" s="1">
        <v>44795.604861111111</v>
      </c>
      <c r="D198" s="1">
        <v>44795.604861111111</v>
      </c>
      <c r="E198">
        <v>4</v>
      </c>
      <c r="G198" t="s">
        <v>242</v>
      </c>
      <c r="H198" t="s">
        <v>242</v>
      </c>
      <c r="I198">
        <v>1</v>
      </c>
      <c r="J198" s="1">
        <v>44795.604861111111</v>
      </c>
      <c r="K198" t="s">
        <v>4215</v>
      </c>
      <c r="L198" t="s">
        <v>242</v>
      </c>
      <c r="M198" t="s">
        <v>242</v>
      </c>
      <c r="P198" t="s">
        <v>242</v>
      </c>
      <c r="Q198" t="s">
        <v>242</v>
      </c>
      <c r="T198" t="s">
        <v>4216</v>
      </c>
      <c r="U198" t="s">
        <v>4217</v>
      </c>
      <c r="V198">
        <v>406216101</v>
      </c>
      <c r="W198">
        <v>1389</v>
      </c>
      <c r="X198" t="s">
        <v>248</v>
      </c>
      <c r="Y198" t="s">
        <v>4218</v>
      </c>
      <c r="Z198">
        <v>2020</v>
      </c>
      <c r="AA198">
        <v>0</v>
      </c>
      <c r="AD198">
        <v>10</v>
      </c>
      <c r="AE198" t="s">
        <v>242</v>
      </c>
      <c r="AH198" s="27">
        <v>1</v>
      </c>
      <c r="AI198">
        <v>9</v>
      </c>
      <c r="AJ198" s="27">
        <v>1</v>
      </c>
      <c r="AK198">
        <v>8</v>
      </c>
      <c r="AL198" s="27">
        <v>0</v>
      </c>
      <c r="AM198">
        <v>0</v>
      </c>
      <c r="AN198" t="s">
        <v>4219</v>
      </c>
      <c r="AO198">
        <v>2</v>
      </c>
      <c r="AR198" s="27">
        <v>1</v>
      </c>
      <c r="AS198">
        <v>1</v>
      </c>
      <c r="AT198" s="21">
        <f t="shared" si="12"/>
        <v>10</v>
      </c>
      <c r="AU198">
        <v>2</v>
      </c>
      <c r="AX198" s="27">
        <v>1</v>
      </c>
      <c r="AY198">
        <v>2</v>
      </c>
      <c r="AZ198" s="21">
        <f t="shared" si="13"/>
        <v>20</v>
      </c>
      <c r="BA198" t="s">
        <v>242</v>
      </c>
      <c r="BD198" s="27">
        <v>1</v>
      </c>
      <c r="BE198">
        <v>6.8</v>
      </c>
      <c r="BG198">
        <v>2</v>
      </c>
      <c r="BJ198" s="27">
        <v>1</v>
      </c>
      <c r="BK198">
        <v>2</v>
      </c>
      <c r="BN198" s="27">
        <v>1</v>
      </c>
      <c r="BO198">
        <v>3</v>
      </c>
      <c r="BP198" s="21">
        <f t="shared" si="14"/>
        <v>30</v>
      </c>
      <c r="BR198">
        <v>1</v>
      </c>
      <c r="BU198" s="27">
        <v>1</v>
      </c>
      <c r="BV198">
        <v>3</v>
      </c>
      <c r="BW198" s="21">
        <f t="shared" si="15"/>
        <v>30</v>
      </c>
      <c r="BX198">
        <v>2</v>
      </c>
      <c r="BY198">
        <v>1</v>
      </c>
      <c r="CB198" s="27">
        <v>0.5</v>
      </c>
      <c r="CC198" s="2" t="s">
        <v>4220</v>
      </c>
      <c r="CD198">
        <v>1</v>
      </c>
      <c r="CE198" t="s">
        <v>242</v>
      </c>
      <c r="CG198" s="27">
        <v>1</v>
      </c>
      <c r="CH198" t="s">
        <v>4221</v>
      </c>
      <c r="CI198">
        <v>1</v>
      </c>
      <c r="CL198" s="27">
        <v>1</v>
      </c>
      <c r="CM198" s="27">
        <v>0.5</v>
      </c>
      <c r="CN198" t="s">
        <v>242</v>
      </c>
      <c r="CO198" t="s">
        <v>242</v>
      </c>
      <c r="CP198" t="s">
        <v>242</v>
      </c>
      <c r="CQ198" t="s">
        <v>4222</v>
      </c>
      <c r="CS198" s="27">
        <v>1</v>
      </c>
      <c r="CT198" s="2" t="s">
        <v>4223</v>
      </c>
      <c r="CU198">
        <v>1</v>
      </c>
      <c r="CX198" s="27">
        <v>1</v>
      </c>
      <c r="CY198">
        <v>2501013</v>
      </c>
      <c r="CZ198">
        <v>2</v>
      </c>
      <c r="DB198" s="27">
        <v>1</v>
      </c>
      <c r="DC198" t="s">
        <v>242</v>
      </c>
      <c r="DD198" t="s">
        <v>242</v>
      </c>
      <c r="DF198" t="s">
        <v>242</v>
      </c>
      <c r="DG198">
        <v>191599</v>
      </c>
      <c r="DH198">
        <v>2</v>
      </c>
      <c r="DJ198" s="27">
        <v>1</v>
      </c>
      <c r="DK198">
        <v>95</v>
      </c>
      <c r="DL198">
        <v>2</v>
      </c>
      <c r="DN198">
        <v>1</v>
      </c>
      <c r="DQ198" s="27">
        <v>1</v>
      </c>
      <c r="DR198" s="2" t="s">
        <v>4224</v>
      </c>
      <c r="DS198" s="27">
        <v>1</v>
      </c>
      <c r="DT198" s="2" t="s">
        <v>4225</v>
      </c>
      <c r="DU198" s="27">
        <v>0.5</v>
      </c>
      <c r="DV198" s="2" t="s">
        <v>4226</v>
      </c>
      <c r="DW198" s="27">
        <v>0.5</v>
      </c>
      <c r="DX198" s="2" t="s">
        <v>4227</v>
      </c>
      <c r="DY198" s="27">
        <v>0.5</v>
      </c>
      <c r="DZ198" s="2" t="s">
        <v>4228</v>
      </c>
      <c r="EA198" s="27">
        <v>1</v>
      </c>
      <c r="EB198" t="s">
        <v>4229</v>
      </c>
      <c r="EC198" s="27">
        <v>0.5</v>
      </c>
      <c r="ED198" s="2" t="s">
        <v>4230</v>
      </c>
      <c r="EE198" s="27">
        <v>1</v>
      </c>
      <c r="EF198" t="s">
        <v>4231</v>
      </c>
      <c r="EG198" s="27">
        <v>1</v>
      </c>
      <c r="EH198" t="s">
        <v>4232</v>
      </c>
      <c r="EI198" s="27">
        <v>1</v>
      </c>
      <c r="EK198">
        <v>1</v>
      </c>
      <c r="EN198" s="27">
        <v>0</v>
      </c>
      <c r="EO198" t="s">
        <v>242</v>
      </c>
      <c r="EP198" t="s">
        <v>242</v>
      </c>
      <c r="ER198" t="s">
        <v>4233</v>
      </c>
      <c r="ES198" t="s">
        <v>242</v>
      </c>
      <c r="ET198" t="s">
        <v>242</v>
      </c>
      <c r="EV198" s="27">
        <v>1</v>
      </c>
      <c r="EW198">
        <v>1345.51</v>
      </c>
      <c r="EX198" t="s">
        <v>3434</v>
      </c>
      <c r="EY198" s="27">
        <v>0</v>
      </c>
      <c r="EZ198" t="s">
        <v>242</v>
      </c>
      <c r="FA198" s="2" t="s">
        <v>4234</v>
      </c>
      <c r="FB198" s="27">
        <v>0</v>
      </c>
      <c r="FC198" t="s">
        <v>242</v>
      </c>
      <c r="FE198" s="27">
        <v>0</v>
      </c>
      <c r="FF198" t="s">
        <v>242</v>
      </c>
      <c r="FG198" s="2" t="s">
        <v>4234</v>
      </c>
    </row>
    <row r="199" spans="1:163" ht="15" customHeight="1" x14ac:dyDescent="0.2">
      <c r="A199">
        <v>198</v>
      </c>
      <c r="B199">
        <v>220</v>
      </c>
      <c r="C199" s="1">
        <v>44795.604861111111</v>
      </c>
      <c r="D199" s="1">
        <v>44795.604861111111</v>
      </c>
      <c r="E199">
        <v>4</v>
      </c>
      <c r="G199" t="s">
        <v>242</v>
      </c>
      <c r="H199" t="s">
        <v>242</v>
      </c>
      <c r="I199">
        <v>1</v>
      </c>
      <c r="J199" s="1">
        <v>44795.604861111111</v>
      </c>
      <c r="K199" t="s">
        <v>4240</v>
      </c>
      <c r="L199" t="s">
        <v>242</v>
      </c>
      <c r="M199" t="s">
        <v>242</v>
      </c>
      <c r="P199" t="s">
        <v>242</v>
      </c>
      <c r="Q199" t="s">
        <v>242</v>
      </c>
      <c r="T199" t="s">
        <v>4241</v>
      </c>
      <c r="U199" t="s">
        <v>4242</v>
      </c>
      <c r="V199" t="s">
        <v>4243</v>
      </c>
      <c r="W199">
        <v>6798</v>
      </c>
      <c r="X199" t="s">
        <v>659</v>
      </c>
      <c r="Y199" t="s">
        <v>660</v>
      </c>
      <c r="Z199">
        <v>2020</v>
      </c>
      <c r="AA199">
        <v>1</v>
      </c>
      <c r="AB199">
        <v>11</v>
      </c>
      <c r="AD199">
        <v>11</v>
      </c>
      <c r="AE199" t="s">
        <v>242</v>
      </c>
      <c r="AH199" s="27">
        <v>1</v>
      </c>
      <c r="AI199">
        <v>11</v>
      </c>
      <c r="AJ199" s="27">
        <v>0</v>
      </c>
      <c r="AK199">
        <v>0</v>
      </c>
      <c r="AL199" s="27">
        <v>0</v>
      </c>
      <c r="AM199">
        <v>0</v>
      </c>
      <c r="AO199">
        <v>3</v>
      </c>
      <c r="AR199" s="27">
        <v>1</v>
      </c>
      <c r="AS199">
        <v>1</v>
      </c>
      <c r="AT199" s="21">
        <f t="shared" si="12"/>
        <v>9.0909090909090917</v>
      </c>
      <c r="AU199">
        <v>3</v>
      </c>
      <c r="AX199" s="27">
        <v>1</v>
      </c>
      <c r="AY199">
        <v>3</v>
      </c>
      <c r="AZ199" s="21">
        <f t="shared" si="13"/>
        <v>27.27272727272727</v>
      </c>
      <c r="BA199" t="s">
        <v>242</v>
      </c>
      <c r="BD199" s="27">
        <v>1</v>
      </c>
      <c r="BG199">
        <v>2</v>
      </c>
      <c r="BJ199" s="27">
        <v>1</v>
      </c>
      <c r="BK199">
        <v>2</v>
      </c>
      <c r="BN199" s="27">
        <v>1</v>
      </c>
      <c r="BO199">
        <v>3</v>
      </c>
      <c r="BP199" s="21">
        <f t="shared" si="14"/>
        <v>27.27272727272727</v>
      </c>
      <c r="BQ199" t="s">
        <v>3547</v>
      </c>
      <c r="BR199">
        <v>3</v>
      </c>
      <c r="BU199" s="27">
        <v>1</v>
      </c>
      <c r="BV199">
        <v>3</v>
      </c>
      <c r="BW199" s="21">
        <f t="shared" si="15"/>
        <v>27.27272727272727</v>
      </c>
      <c r="BX199">
        <v>2</v>
      </c>
      <c r="BY199">
        <v>1</v>
      </c>
      <c r="CB199" s="27">
        <v>0</v>
      </c>
      <c r="CD199" t="s">
        <v>242</v>
      </c>
      <c r="CE199" t="s">
        <v>242</v>
      </c>
      <c r="CG199" s="27">
        <v>1</v>
      </c>
      <c r="CH199" t="s">
        <v>4244</v>
      </c>
      <c r="CI199">
        <v>1</v>
      </c>
      <c r="CL199" s="27">
        <v>0</v>
      </c>
      <c r="CM199" s="27">
        <v>0.5</v>
      </c>
      <c r="CN199">
        <v>100</v>
      </c>
      <c r="CO199">
        <v>100</v>
      </c>
      <c r="CP199" t="s">
        <v>242</v>
      </c>
      <c r="CQ199" s="2" t="s">
        <v>4245</v>
      </c>
      <c r="CS199" s="27">
        <v>1</v>
      </c>
      <c r="CT199" t="s">
        <v>4246</v>
      </c>
      <c r="CU199">
        <v>1</v>
      </c>
      <c r="CX199" s="27">
        <v>1</v>
      </c>
      <c r="CY199">
        <v>3214</v>
      </c>
      <c r="CZ199">
        <v>2</v>
      </c>
      <c r="DB199" s="27">
        <v>1</v>
      </c>
      <c r="DC199" t="s">
        <v>242</v>
      </c>
      <c r="DD199" t="s">
        <v>242</v>
      </c>
      <c r="DF199" t="s">
        <v>242</v>
      </c>
      <c r="DG199" t="s">
        <v>242</v>
      </c>
      <c r="DH199" t="s">
        <v>242</v>
      </c>
      <c r="DJ199" s="27">
        <v>1</v>
      </c>
      <c r="DK199">
        <v>3760000</v>
      </c>
      <c r="DL199">
        <v>2</v>
      </c>
      <c r="DN199">
        <v>1</v>
      </c>
      <c r="DQ199" s="27">
        <v>1</v>
      </c>
      <c r="DR199" t="s">
        <v>4247</v>
      </c>
      <c r="DS199" s="27">
        <v>1</v>
      </c>
      <c r="DT199" t="s">
        <v>4248</v>
      </c>
      <c r="DU199" s="27">
        <v>1</v>
      </c>
      <c r="DV199" t="s">
        <v>4249</v>
      </c>
      <c r="DW199" s="27">
        <v>1</v>
      </c>
      <c r="DX199" t="s">
        <v>4250</v>
      </c>
      <c r="DY199" s="27">
        <v>0</v>
      </c>
      <c r="EA199" s="27">
        <v>1</v>
      </c>
      <c r="EB199" t="s">
        <v>4251</v>
      </c>
      <c r="EC199" s="27">
        <v>1</v>
      </c>
      <c r="ED199" t="s">
        <v>4252</v>
      </c>
      <c r="EE199" s="27">
        <v>1</v>
      </c>
      <c r="EF199" t="s">
        <v>4253</v>
      </c>
      <c r="EG199" s="27">
        <v>1</v>
      </c>
      <c r="EH199" t="s">
        <v>4254</v>
      </c>
      <c r="EI199" s="27">
        <v>1</v>
      </c>
      <c r="EJ199" t="s">
        <v>4255</v>
      </c>
      <c r="EK199">
        <v>1</v>
      </c>
      <c r="EN199" s="27">
        <v>0</v>
      </c>
      <c r="EO199" t="s">
        <v>242</v>
      </c>
      <c r="EP199" t="s">
        <v>242</v>
      </c>
      <c r="ES199" t="s">
        <v>242</v>
      </c>
      <c r="ET199" t="s">
        <v>242</v>
      </c>
      <c r="EV199" s="27">
        <v>0</v>
      </c>
      <c r="EW199" t="s">
        <v>242</v>
      </c>
      <c r="EY199" s="27">
        <v>0</v>
      </c>
      <c r="EZ199" t="s">
        <v>242</v>
      </c>
      <c r="FB199" s="27">
        <v>0</v>
      </c>
      <c r="FC199" t="s">
        <v>242</v>
      </c>
      <c r="FE199" s="27">
        <v>0</v>
      </c>
      <c r="FF199" t="s">
        <v>242</v>
      </c>
    </row>
    <row r="200" spans="1:163" ht="15" customHeight="1" x14ac:dyDescent="0.2">
      <c r="A200">
        <v>199</v>
      </c>
      <c r="B200">
        <v>221</v>
      </c>
      <c r="C200" s="1">
        <v>44795.604861111111</v>
      </c>
      <c r="D200" s="1">
        <v>44795.604861111111</v>
      </c>
      <c r="E200">
        <v>4</v>
      </c>
      <c r="G200" t="s">
        <v>242</v>
      </c>
      <c r="H200" t="s">
        <v>242</v>
      </c>
      <c r="I200">
        <v>1</v>
      </c>
      <c r="J200" s="1">
        <v>44795.604861111111</v>
      </c>
      <c r="K200" t="s">
        <v>4257</v>
      </c>
      <c r="L200" t="s">
        <v>242</v>
      </c>
      <c r="M200" t="s">
        <v>242</v>
      </c>
      <c r="P200" t="s">
        <v>242</v>
      </c>
      <c r="Q200" t="s">
        <v>242</v>
      </c>
      <c r="T200" t="s">
        <v>4258</v>
      </c>
      <c r="U200" t="s">
        <v>4259</v>
      </c>
      <c r="V200" t="s">
        <v>4260</v>
      </c>
      <c r="W200">
        <v>4513</v>
      </c>
      <c r="X200" t="s">
        <v>476</v>
      </c>
      <c r="Y200" t="s">
        <v>3454</v>
      </c>
      <c r="Z200">
        <v>2020</v>
      </c>
      <c r="AA200">
        <v>0.5</v>
      </c>
      <c r="AB200">
        <v>6</v>
      </c>
      <c r="AD200">
        <v>12</v>
      </c>
      <c r="AE200" t="s">
        <v>242</v>
      </c>
      <c r="AH200" s="27">
        <v>0</v>
      </c>
      <c r="AI200">
        <v>0</v>
      </c>
      <c r="AJ200" s="27">
        <v>0</v>
      </c>
      <c r="AK200">
        <v>0</v>
      </c>
      <c r="AL200" s="27">
        <v>0</v>
      </c>
      <c r="AM200">
        <v>0</v>
      </c>
      <c r="AO200" t="s">
        <v>242</v>
      </c>
      <c r="AR200" s="27">
        <v>1</v>
      </c>
      <c r="AS200">
        <v>2</v>
      </c>
      <c r="AT200" s="21">
        <f t="shared" si="12"/>
        <v>16.666666666666664</v>
      </c>
      <c r="AU200">
        <v>2</v>
      </c>
      <c r="AX200" s="27">
        <v>1</v>
      </c>
      <c r="AY200">
        <v>3</v>
      </c>
      <c r="AZ200" s="21">
        <f t="shared" si="13"/>
        <v>25</v>
      </c>
      <c r="BA200" t="s">
        <v>242</v>
      </c>
      <c r="BD200" s="27">
        <v>0</v>
      </c>
      <c r="BG200" t="s">
        <v>242</v>
      </c>
      <c r="BJ200" s="27">
        <v>1</v>
      </c>
      <c r="BK200">
        <v>2</v>
      </c>
      <c r="BN200" s="27">
        <v>1</v>
      </c>
      <c r="BO200">
        <v>4</v>
      </c>
      <c r="BP200" s="21">
        <f t="shared" si="14"/>
        <v>33.333333333333329</v>
      </c>
      <c r="BQ200" t="s">
        <v>4261</v>
      </c>
      <c r="BR200">
        <v>1</v>
      </c>
      <c r="BU200" s="27">
        <v>1</v>
      </c>
      <c r="BV200">
        <v>4</v>
      </c>
      <c r="BW200" s="21">
        <f t="shared" si="15"/>
        <v>33.333333333333329</v>
      </c>
      <c r="BX200">
        <v>2</v>
      </c>
      <c r="BY200">
        <v>1</v>
      </c>
      <c r="CB200" s="27">
        <v>0</v>
      </c>
      <c r="CD200" t="s">
        <v>242</v>
      </c>
      <c r="CE200" t="s">
        <v>242</v>
      </c>
      <c r="CG200" s="27">
        <v>1</v>
      </c>
      <c r="CH200" t="s">
        <v>4262</v>
      </c>
      <c r="CI200">
        <v>1</v>
      </c>
      <c r="CL200" s="27">
        <v>0</v>
      </c>
      <c r="CM200" s="27">
        <v>0</v>
      </c>
      <c r="CN200" t="s">
        <v>242</v>
      </c>
      <c r="CO200" t="s">
        <v>242</v>
      </c>
      <c r="CP200" t="s">
        <v>242</v>
      </c>
      <c r="CS200" s="27">
        <v>1</v>
      </c>
      <c r="CT200" t="s">
        <v>4263</v>
      </c>
      <c r="CU200">
        <v>1</v>
      </c>
      <c r="CX200" s="27">
        <v>1</v>
      </c>
      <c r="CY200">
        <v>15406173</v>
      </c>
      <c r="CZ200">
        <v>2</v>
      </c>
      <c r="DA200" t="s">
        <v>4264</v>
      </c>
      <c r="DB200" s="27">
        <v>1</v>
      </c>
      <c r="DC200">
        <v>995988</v>
      </c>
      <c r="DD200">
        <v>2</v>
      </c>
      <c r="DE200">
        <v>995988</v>
      </c>
      <c r="DF200">
        <v>2</v>
      </c>
      <c r="DG200" t="s">
        <v>242</v>
      </c>
      <c r="DH200" t="s">
        <v>242</v>
      </c>
      <c r="DI200" t="s">
        <v>4265</v>
      </c>
      <c r="DJ200" s="27">
        <v>1</v>
      </c>
      <c r="DK200">
        <v>3099293</v>
      </c>
      <c r="DL200">
        <v>2</v>
      </c>
      <c r="DM200" t="s">
        <v>4266</v>
      </c>
      <c r="DN200">
        <v>1</v>
      </c>
      <c r="DQ200" s="27">
        <v>1</v>
      </c>
      <c r="DR200" t="s">
        <v>4267</v>
      </c>
      <c r="DS200" s="27">
        <v>1</v>
      </c>
      <c r="DT200" t="s">
        <v>4268</v>
      </c>
      <c r="DU200" s="27">
        <v>1</v>
      </c>
      <c r="DV200" t="s">
        <v>4269</v>
      </c>
      <c r="DW200" s="27">
        <v>1</v>
      </c>
      <c r="DX200" t="s">
        <v>4270</v>
      </c>
      <c r="DY200" s="27">
        <v>1</v>
      </c>
      <c r="DZ200" t="s">
        <v>4271</v>
      </c>
      <c r="EA200" s="27">
        <v>1</v>
      </c>
      <c r="EB200" t="s">
        <v>4272</v>
      </c>
      <c r="EC200" s="27">
        <v>1</v>
      </c>
      <c r="ED200" t="s">
        <v>4273</v>
      </c>
      <c r="EE200" s="27">
        <v>1</v>
      </c>
      <c r="EF200" t="s">
        <v>4274</v>
      </c>
      <c r="EG200" s="27">
        <v>1</v>
      </c>
      <c r="EH200" t="s">
        <v>4275</v>
      </c>
      <c r="EI200" s="27">
        <v>1</v>
      </c>
      <c r="EK200">
        <v>4</v>
      </c>
      <c r="EN200" s="27">
        <v>0</v>
      </c>
      <c r="EO200" t="s">
        <v>242</v>
      </c>
      <c r="EP200" t="s">
        <v>242</v>
      </c>
      <c r="ES200" t="s">
        <v>242</v>
      </c>
      <c r="ET200" t="s">
        <v>242</v>
      </c>
      <c r="EV200" s="27">
        <v>0</v>
      </c>
      <c r="EW200" t="s">
        <v>242</v>
      </c>
      <c r="EY200" s="27">
        <v>0</v>
      </c>
      <c r="EZ200" t="s">
        <v>242</v>
      </c>
      <c r="FB200" s="27">
        <v>0</v>
      </c>
      <c r="FC200" t="s">
        <v>242</v>
      </c>
      <c r="FE200" s="27">
        <v>0</v>
      </c>
      <c r="FF200" t="s">
        <v>242</v>
      </c>
    </row>
    <row r="201" spans="1:163" ht="15" hidden="1" customHeight="1" x14ac:dyDescent="0.2">
      <c r="A201" s="10">
        <v>200</v>
      </c>
      <c r="B201">
        <v>222</v>
      </c>
      <c r="C201" s="1">
        <v>44795.604861111111</v>
      </c>
      <c r="D201" s="1">
        <v>44795.604861111111</v>
      </c>
      <c r="E201">
        <v>4</v>
      </c>
      <c r="G201" t="s">
        <v>242</v>
      </c>
      <c r="H201" t="s">
        <v>242</v>
      </c>
      <c r="I201">
        <v>1</v>
      </c>
      <c r="J201" s="1">
        <v>44795.604861111111</v>
      </c>
      <c r="K201" t="s">
        <v>4282</v>
      </c>
      <c r="L201" t="s">
        <v>242</v>
      </c>
      <c r="M201" t="s">
        <v>242</v>
      </c>
      <c r="P201" t="s">
        <v>242</v>
      </c>
      <c r="Q201" t="s">
        <v>242</v>
      </c>
      <c r="T201" s="10" t="s">
        <v>4283</v>
      </c>
      <c r="U201" t="s">
        <v>4284</v>
      </c>
      <c r="V201" t="s">
        <v>4285</v>
      </c>
      <c r="W201">
        <v>3711</v>
      </c>
      <c r="X201" s="10" t="s">
        <v>271</v>
      </c>
      <c r="Y201" s="10" t="s">
        <v>4286</v>
      </c>
      <c r="Z201" s="10">
        <v>2019</v>
      </c>
      <c r="AA201" s="10">
        <v>0</v>
      </c>
      <c r="AD201" s="10">
        <v>9</v>
      </c>
      <c r="AE201" t="s">
        <v>242</v>
      </c>
      <c r="AH201" s="22">
        <v>0</v>
      </c>
      <c r="AI201" s="10">
        <v>0</v>
      </c>
      <c r="AJ201" s="22">
        <v>0</v>
      </c>
      <c r="AK201" s="10">
        <v>0</v>
      </c>
      <c r="AL201" s="22">
        <v>0</v>
      </c>
      <c r="AM201" s="10">
        <v>0</v>
      </c>
      <c r="AO201" t="s">
        <v>242</v>
      </c>
      <c r="AR201" s="22">
        <v>1</v>
      </c>
      <c r="AS201" s="10">
        <v>1</v>
      </c>
      <c r="AT201" s="21">
        <f t="shared" si="12"/>
        <v>11.111111111111111</v>
      </c>
      <c r="AU201">
        <v>2</v>
      </c>
      <c r="AX201" s="22">
        <v>1</v>
      </c>
      <c r="AY201" s="10">
        <v>2</v>
      </c>
      <c r="AZ201" s="21">
        <f t="shared" si="13"/>
        <v>22.222222222222221</v>
      </c>
      <c r="BA201" t="s">
        <v>242</v>
      </c>
      <c r="BD201" s="22">
        <v>1</v>
      </c>
      <c r="BE201" s="10"/>
      <c r="BF201" s="10"/>
      <c r="BG201">
        <v>2</v>
      </c>
      <c r="BJ201" s="22">
        <v>1</v>
      </c>
      <c r="BK201">
        <v>2</v>
      </c>
      <c r="BN201" s="22">
        <v>1</v>
      </c>
      <c r="BO201" s="10">
        <v>2</v>
      </c>
      <c r="BP201" s="21">
        <f t="shared" si="14"/>
        <v>22.222222222222221</v>
      </c>
      <c r="BQ201" s="10" t="s">
        <v>4287</v>
      </c>
      <c r="BR201" s="10">
        <v>1</v>
      </c>
      <c r="BS201" s="10"/>
      <c r="BT201" s="10"/>
      <c r="BU201" s="22">
        <v>0</v>
      </c>
      <c r="BV201" s="19">
        <v>0</v>
      </c>
      <c r="BW201" s="21">
        <f t="shared" si="15"/>
        <v>0</v>
      </c>
      <c r="BX201" s="10" t="s">
        <v>242</v>
      </c>
      <c r="BY201" s="10" t="s">
        <v>242</v>
      </c>
      <c r="BZ201" s="10"/>
      <c r="CA201" s="10"/>
      <c r="CB201" s="22">
        <v>0</v>
      </c>
      <c r="CC201" s="10"/>
      <c r="CD201" s="10" t="s">
        <v>242</v>
      </c>
      <c r="CE201" s="10" t="s">
        <v>242</v>
      </c>
      <c r="CF201" s="10"/>
      <c r="CG201" s="22">
        <v>0</v>
      </c>
      <c r="CH201" s="10"/>
      <c r="CI201" s="10" t="s">
        <v>242</v>
      </c>
      <c r="CJ201" s="10"/>
      <c r="CK201" s="10"/>
      <c r="CL201" s="22">
        <v>0</v>
      </c>
      <c r="CM201" s="22">
        <v>0</v>
      </c>
      <c r="CN201" s="10" t="s">
        <v>242</v>
      </c>
      <c r="CO201" s="10" t="s">
        <v>242</v>
      </c>
      <c r="CP201" s="10" t="s">
        <v>242</v>
      </c>
      <c r="CQ201" s="10"/>
      <c r="CR201" s="10"/>
      <c r="CS201" s="22">
        <v>1</v>
      </c>
      <c r="CT201" s="10"/>
      <c r="CU201" s="10" t="s">
        <v>242</v>
      </c>
      <c r="CV201" s="10"/>
      <c r="CW201" s="10"/>
      <c r="CX201" s="22">
        <v>0</v>
      </c>
      <c r="CY201" s="10" t="s">
        <v>242</v>
      </c>
      <c r="CZ201" s="10" t="s">
        <v>242</v>
      </c>
      <c r="DA201" s="10"/>
      <c r="DB201" s="22">
        <v>0</v>
      </c>
      <c r="DC201" s="10" t="s">
        <v>242</v>
      </c>
      <c r="DD201" s="10" t="s">
        <v>242</v>
      </c>
      <c r="DE201" s="10"/>
      <c r="DF201" s="10" t="s">
        <v>242</v>
      </c>
      <c r="DG201" s="10" t="s">
        <v>242</v>
      </c>
      <c r="DH201" s="10" t="s">
        <v>242</v>
      </c>
      <c r="DI201" s="10"/>
      <c r="DJ201" s="22">
        <v>0</v>
      </c>
      <c r="DK201" s="10" t="s">
        <v>242</v>
      </c>
      <c r="DL201" s="10" t="s">
        <v>242</v>
      </c>
      <c r="DM201" s="10"/>
      <c r="DN201" s="10" t="s">
        <v>242</v>
      </c>
      <c r="DO201" s="10"/>
      <c r="DP201" s="10"/>
      <c r="DQ201" s="27">
        <v>0</v>
      </c>
      <c r="DS201" s="27">
        <v>0</v>
      </c>
      <c r="DU201" s="27">
        <v>0</v>
      </c>
      <c r="DV201" t="s">
        <v>4288</v>
      </c>
      <c r="DW201" s="27">
        <v>0.5</v>
      </c>
      <c r="DX201" t="s">
        <v>4289</v>
      </c>
      <c r="DY201" s="27">
        <v>0</v>
      </c>
      <c r="EA201" s="27">
        <v>0.5</v>
      </c>
      <c r="EB201" s="2" t="s">
        <v>4290</v>
      </c>
      <c r="EC201" s="27">
        <v>0.5</v>
      </c>
      <c r="ED201" s="2" t="s">
        <v>4290</v>
      </c>
      <c r="EE201" s="27">
        <v>0</v>
      </c>
      <c r="EG201" s="27">
        <v>1</v>
      </c>
      <c r="EH201" t="s">
        <v>4291</v>
      </c>
      <c r="EI201" s="27">
        <v>0.5</v>
      </c>
      <c r="EJ201" s="2" t="s">
        <v>4292</v>
      </c>
      <c r="EK201">
        <v>1</v>
      </c>
      <c r="EN201" s="22">
        <v>0</v>
      </c>
      <c r="EO201" s="10" t="s">
        <v>242</v>
      </c>
      <c r="EP201" s="10" t="s">
        <v>242</v>
      </c>
      <c r="EQ201" s="10"/>
      <c r="ER201" s="10"/>
      <c r="ES201" s="10" t="s">
        <v>242</v>
      </c>
      <c r="ET201" s="10" t="s">
        <v>242</v>
      </c>
      <c r="EU201" s="10"/>
      <c r="EV201" s="22">
        <v>0</v>
      </c>
      <c r="EW201" s="10" t="s">
        <v>242</v>
      </c>
      <c r="EX201" s="10"/>
      <c r="EY201" s="22">
        <v>0</v>
      </c>
      <c r="EZ201" s="10" t="s">
        <v>242</v>
      </c>
      <c r="FA201" s="10"/>
      <c r="FB201" s="22">
        <v>1</v>
      </c>
      <c r="FC201" s="10">
        <v>1040</v>
      </c>
      <c r="FD201" s="10"/>
      <c r="FE201" s="22">
        <v>0</v>
      </c>
      <c r="FF201" s="10" t="s">
        <v>242</v>
      </c>
      <c r="FG201" s="10"/>
    </row>
    <row r="202" spans="1:163" ht="15" customHeight="1" x14ac:dyDescent="0.2">
      <c r="A202">
        <v>201</v>
      </c>
      <c r="B202">
        <v>224</v>
      </c>
      <c r="C202" s="1">
        <v>44795.604861111111</v>
      </c>
      <c r="D202" s="1">
        <v>44795.604861111111</v>
      </c>
      <c r="E202">
        <v>4</v>
      </c>
      <c r="G202" t="s">
        <v>242</v>
      </c>
      <c r="H202" t="s">
        <v>242</v>
      </c>
      <c r="I202">
        <v>1</v>
      </c>
      <c r="J202" s="1">
        <v>44795.604861111111</v>
      </c>
      <c r="K202" t="s">
        <v>4296</v>
      </c>
      <c r="L202" t="s">
        <v>242</v>
      </c>
      <c r="M202" t="s">
        <v>242</v>
      </c>
      <c r="P202" t="s">
        <v>242</v>
      </c>
      <c r="Q202" t="s">
        <v>242</v>
      </c>
      <c r="T202" t="s">
        <v>4297</v>
      </c>
      <c r="U202" t="s">
        <v>4298</v>
      </c>
      <c r="V202">
        <v>75887109</v>
      </c>
      <c r="W202">
        <v>3841</v>
      </c>
      <c r="X202" t="s">
        <v>350</v>
      </c>
      <c r="Y202" t="s">
        <v>992</v>
      </c>
      <c r="Z202">
        <v>2019</v>
      </c>
      <c r="AA202">
        <v>0</v>
      </c>
      <c r="AD202">
        <v>12</v>
      </c>
      <c r="AE202" t="s">
        <v>242</v>
      </c>
      <c r="AH202" s="27">
        <v>0</v>
      </c>
      <c r="AI202">
        <v>0</v>
      </c>
      <c r="AJ202" s="27">
        <v>0</v>
      </c>
      <c r="AK202">
        <v>0</v>
      </c>
      <c r="AL202" s="27">
        <v>0</v>
      </c>
      <c r="AM202">
        <v>0</v>
      </c>
      <c r="AO202" t="s">
        <v>242</v>
      </c>
      <c r="AR202" s="27">
        <v>1</v>
      </c>
      <c r="AS202">
        <v>1</v>
      </c>
      <c r="AT202" s="21">
        <f t="shared" si="12"/>
        <v>8.3333333333333321</v>
      </c>
      <c r="AU202">
        <v>2</v>
      </c>
      <c r="AX202" s="27">
        <v>1</v>
      </c>
      <c r="AY202">
        <v>2</v>
      </c>
      <c r="AZ202" s="21">
        <f t="shared" si="13"/>
        <v>16.666666666666664</v>
      </c>
      <c r="BA202" t="s">
        <v>242</v>
      </c>
      <c r="BD202" s="27">
        <v>1</v>
      </c>
      <c r="BG202">
        <v>2</v>
      </c>
      <c r="BJ202" s="27">
        <v>1</v>
      </c>
      <c r="BK202">
        <v>2</v>
      </c>
      <c r="BN202" s="27">
        <v>1</v>
      </c>
      <c r="BO202">
        <v>4</v>
      </c>
      <c r="BP202" s="21">
        <f t="shared" si="14"/>
        <v>33.333333333333329</v>
      </c>
      <c r="BQ202" t="s">
        <v>3471</v>
      </c>
      <c r="BR202">
        <v>1</v>
      </c>
      <c r="BU202" s="27">
        <v>1</v>
      </c>
      <c r="BV202">
        <v>1</v>
      </c>
      <c r="BW202" s="21">
        <f t="shared" si="15"/>
        <v>8.3333333333333321</v>
      </c>
      <c r="BX202">
        <v>1</v>
      </c>
      <c r="BY202">
        <v>1</v>
      </c>
      <c r="CB202" s="27">
        <v>0</v>
      </c>
      <c r="CD202" t="s">
        <v>242</v>
      </c>
      <c r="CE202" t="s">
        <v>242</v>
      </c>
      <c r="CG202" s="27">
        <v>1</v>
      </c>
      <c r="CH202" t="s">
        <v>4299</v>
      </c>
      <c r="CI202">
        <v>1</v>
      </c>
      <c r="CL202" s="27">
        <v>0</v>
      </c>
      <c r="CM202" s="27">
        <v>0.5</v>
      </c>
      <c r="CN202" t="s">
        <v>242</v>
      </c>
      <c r="CO202">
        <v>100</v>
      </c>
      <c r="CP202" t="s">
        <v>242</v>
      </c>
      <c r="CQ202" t="s">
        <v>4300</v>
      </c>
      <c r="CS202" s="27">
        <v>1</v>
      </c>
      <c r="CT202" t="s">
        <v>4301</v>
      </c>
      <c r="CU202">
        <v>1</v>
      </c>
      <c r="CX202" s="27">
        <v>1</v>
      </c>
      <c r="CY202">
        <v>118232</v>
      </c>
      <c r="CZ202">
        <v>2</v>
      </c>
      <c r="DB202" s="27">
        <v>1</v>
      </c>
      <c r="DC202" t="s">
        <v>242</v>
      </c>
      <c r="DD202" t="s">
        <v>242</v>
      </c>
      <c r="DF202" t="s">
        <v>242</v>
      </c>
      <c r="DG202">
        <v>241338</v>
      </c>
      <c r="DH202">
        <v>2</v>
      </c>
      <c r="DJ202" s="27">
        <v>1</v>
      </c>
      <c r="DK202">
        <v>2472880</v>
      </c>
      <c r="DL202">
        <v>2</v>
      </c>
      <c r="DN202">
        <v>1</v>
      </c>
      <c r="DQ202" s="27">
        <v>1</v>
      </c>
      <c r="DR202" t="s">
        <v>4302</v>
      </c>
      <c r="DS202" s="27">
        <v>1</v>
      </c>
      <c r="DT202" t="s">
        <v>4303</v>
      </c>
      <c r="DU202" s="27">
        <v>1</v>
      </c>
      <c r="DV202" s="2" t="s">
        <v>4304</v>
      </c>
      <c r="DW202" s="27">
        <v>1</v>
      </c>
      <c r="DX202" t="s">
        <v>4305</v>
      </c>
      <c r="DY202" s="27">
        <v>1</v>
      </c>
      <c r="DZ202" t="s">
        <v>4306</v>
      </c>
      <c r="EA202" s="27">
        <v>1</v>
      </c>
      <c r="EB202" t="s">
        <v>4307</v>
      </c>
      <c r="EC202" s="27">
        <v>1</v>
      </c>
      <c r="ED202" t="s">
        <v>4308</v>
      </c>
      <c r="EE202" s="27">
        <v>1</v>
      </c>
      <c r="EF202" t="s">
        <v>4309</v>
      </c>
      <c r="EG202" s="27">
        <v>1</v>
      </c>
      <c r="EH202" t="s">
        <v>4310</v>
      </c>
      <c r="EI202" s="27">
        <v>1</v>
      </c>
      <c r="EK202">
        <v>1</v>
      </c>
      <c r="EN202" s="27">
        <v>0</v>
      </c>
      <c r="EO202" t="s">
        <v>242</v>
      </c>
      <c r="EP202" t="s">
        <v>242</v>
      </c>
      <c r="ES202" t="s">
        <v>242</v>
      </c>
      <c r="ET202" t="s">
        <v>242</v>
      </c>
      <c r="EV202" s="27">
        <v>0</v>
      </c>
      <c r="EW202" t="s">
        <v>242</v>
      </c>
      <c r="EY202" s="27">
        <v>0</v>
      </c>
      <c r="EZ202" t="s">
        <v>242</v>
      </c>
      <c r="FB202" s="27">
        <v>1</v>
      </c>
      <c r="FC202">
        <v>5819.11</v>
      </c>
      <c r="FE202" s="27">
        <v>0</v>
      </c>
      <c r="FF202" t="s">
        <v>242</v>
      </c>
    </row>
    <row r="203" spans="1:163" ht="15" customHeight="1" x14ac:dyDescent="0.2">
      <c r="A203">
        <v>202</v>
      </c>
      <c r="B203">
        <v>225</v>
      </c>
      <c r="C203" s="1">
        <v>44795.604861111111</v>
      </c>
      <c r="D203" s="1">
        <v>44795.604861111111</v>
      </c>
      <c r="E203">
        <v>4</v>
      </c>
      <c r="G203" t="s">
        <v>242</v>
      </c>
      <c r="H203" t="s">
        <v>242</v>
      </c>
      <c r="I203">
        <v>1</v>
      </c>
      <c r="J203" s="1">
        <v>44795.604861111111</v>
      </c>
      <c r="K203" t="s">
        <v>4315</v>
      </c>
      <c r="L203" t="s">
        <v>242</v>
      </c>
      <c r="M203" t="s">
        <v>242</v>
      </c>
      <c r="P203" t="s">
        <v>242</v>
      </c>
      <c r="Q203" t="s">
        <v>242</v>
      </c>
      <c r="T203" t="s">
        <v>4316</v>
      </c>
      <c r="U203" t="s">
        <v>4317</v>
      </c>
      <c r="V203">
        <v>863667101</v>
      </c>
      <c r="W203">
        <v>3841</v>
      </c>
      <c r="X203" t="s">
        <v>350</v>
      </c>
      <c r="Y203" t="s">
        <v>992</v>
      </c>
      <c r="Z203">
        <v>2020</v>
      </c>
      <c r="AA203">
        <v>0</v>
      </c>
      <c r="AD203">
        <v>11</v>
      </c>
      <c r="AE203" t="s">
        <v>242</v>
      </c>
      <c r="AH203" s="27">
        <v>1</v>
      </c>
      <c r="AI203">
        <v>8</v>
      </c>
      <c r="AJ203" s="27">
        <v>0</v>
      </c>
      <c r="AK203">
        <v>0</v>
      </c>
      <c r="AL203" s="27">
        <v>0</v>
      </c>
      <c r="AM203">
        <v>0</v>
      </c>
      <c r="AO203">
        <v>3</v>
      </c>
      <c r="AR203" s="27">
        <v>1</v>
      </c>
      <c r="AS203">
        <v>1</v>
      </c>
      <c r="AT203" s="21">
        <f t="shared" si="12"/>
        <v>9.0909090909090917</v>
      </c>
      <c r="AU203">
        <v>2</v>
      </c>
      <c r="AX203" s="27">
        <v>1</v>
      </c>
      <c r="AY203">
        <v>3</v>
      </c>
      <c r="AZ203" s="21">
        <f t="shared" si="13"/>
        <v>27.27272727272727</v>
      </c>
      <c r="BA203" t="s">
        <v>242</v>
      </c>
      <c r="BD203" s="27">
        <v>1</v>
      </c>
      <c r="BE203">
        <v>9</v>
      </c>
      <c r="BG203">
        <v>2</v>
      </c>
      <c r="BJ203" s="27">
        <v>1</v>
      </c>
      <c r="BK203">
        <v>2</v>
      </c>
      <c r="BN203" s="27">
        <v>1</v>
      </c>
      <c r="BO203">
        <v>4</v>
      </c>
      <c r="BP203" s="21">
        <f t="shared" si="14"/>
        <v>36.363636363636367</v>
      </c>
      <c r="BQ203" t="s">
        <v>3471</v>
      </c>
      <c r="BR203">
        <v>3</v>
      </c>
      <c r="BU203" s="27">
        <v>1</v>
      </c>
      <c r="BV203">
        <v>5</v>
      </c>
      <c r="BW203" s="21">
        <f t="shared" si="15"/>
        <v>45.454545454545453</v>
      </c>
      <c r="BX203">
        <v>2</v>
      </c>
      <c r="BY203">
        <v>3</v>
      </c>
      <c r="CB203" s="27">
        <v>0</v>
      </c>
      <c r="CD203" t="s">
        <v>242</v>
      </c>
      <c r="CE203" t="s">
        <v>242</v>
      </c>
      <c r="CG203" s="27">
        <v>0</v>
      </c>
      <c r="CI203" t="s">
        <v>242</v>
      </c>
      <c r="CL203" s="27">
        <v>0</v>
      </c>
      <c r="CM203" s="27">
        <v>0.5</v>
      </c>
      <c r="CN203" t="s">
        <v>242</v>
      </c>
      <c r="CO203">
        <v>95</v>
      </c>
      <c r="CP203" t="s">
        <v>242</v>
      </c>
      <c r="CS203" s="27">
        <v>1</v>
      </c>
      <c r="CT203" s="2" t="s">
        <v>4318</v>
      </c>
      <c r="CU203">
        <v>1</v>
      </c>
      <c r="CX203" s="27">
        <v>1</v>
      </c>
      <c r="CY203">
        <v>26503</v>
      </c>
      <c r="CZ203">
        <v>2</v>
      </c>
      <c r="DB203" s="27">
        <v>1</v>
      </c>
      <c r="DC203">
        <v>117023</v>
      </c>
      <c r="DD203">
        <v>2</v>
      </c>
      <c r="DE203">
        <v>130252</v>
      </c>
      <c r="DF203">
        <v>2</v>
      </c>
      <c r="DG203" t="s">
        <v>242</v>
      </c>
      <c r="DH203" t="s">
        <v>242</v>
      </c>
      <c r="DJ203" s="27">
        <v>0</v>
      </c>
      <c r="DK203" t="s">
        <v>242</v>
      </c>
      <c r="DL203" t="s">
        <v>242</v>
      </c>
      <c r="DN203">
        <v>1</v>
      </c>
      <c r="DQ203" s="27">
        <v>1</v>
      </c>
      <c r="DR203" s="2" t="s">
        <v>4319</v>
      </c>
      <c r="DS203" s="27">
        <v>1</v>
      </c>
      <c r="DT203" t="s">
        <v>4320</v>
      </c>
      <c r="DU203" s="27">
        <v>0</v>
      </c>
      <c r="DV203" s="2" t="s">
        <v>4321</v>
      </c>
      <c r="DW203" s="27">
        <v>0</v>
      </c>
      <c r="DY203" s="27">
        <v>0</v>
      </c>
      <c r="EA203" s="27">
        <v>0.5</v>
      </c>
      <c r="EB203" s="2" t="s">
        <v>4322</v>
      </c>
      <c r="EC203" s="27">
        <v>1</v>
      </c>
      <c r="ED203" s="2" t="s">
        <v>4322</v>
      </c>
      <c r="EE203" s="27">
        <v>1</v>
      </c>
      <c r="EF203" t="s">
        <v>4323</v>
      </c>
      <c r="EG203" s="27">
        <v>1</v>
      </c>
      <c r="EH203" t="s">
        <v>4324</v>
      </c>
      <c r="EI203" s="27">
        <v>1</v>
      </c>
      <c r="EJ203" t="s">
        <v>4325</v>
      </c>
      <c r="EK203">
        <v>1</v>
      </c>
      <c r="EN203" s="27">
        <v>0</v>
      </c>
      <c r="EO203" t="s">
        <v>242</v>
      </c>
      <c r="EP203" t="s">
        <v>242</v>
      </c>
      <c r="ES203" t="s">
        <v>242</v>
      </c>
      <c r="ET203" t="s">
        <v>242</v>
      </c>
      <c r="EV203" s="27">
        <v>0</v>
      </c>
      <c r="EW203" t="s">
        <v>242</v>
      </c>
      <c r="EY203" s="27">
        <v>0</v>
      </c>
      <c r="EZ203" t="s">
        <v>242</v>
      </c>
      <c r="FB203" s="27">
        <v>0</v>
      </c>
      <c r="FC203" t="s">
        <v>242</v>
      </c>
      <c r="FE203" s="27">
        <v>0</v>
      </c>
      <c r="FF203" t="s">
        <v>242</v>
      </c>
    </row>
    <row r="204" spans="1:163" ht="15" customHeight="1" x14ac:dyDescent="0.2">
      <c r="A204">
        <v>203</v>
      </c>
      <c r="B204">
        <v>226</v>
      </c>
      <c r="C204" s="1">
        <v>44795.604861111111</v>
      </c>
      <c r="D204" s="1">
        <v>44795.604861111111</v>
      </c>
      <c r="E204">
        <v>4</v>
      </c>
      <c r="G204" t="s">
        <v>242</v>
      </c>
      <c r="H204" t="s">
        <v>242</v>
      </c>
      <c r="I204">
        <v>1</v>
      </c>
      <c r="J204" s="1">
        <v>44795.604861111111</v>
      </c>
      <c r="K204" t="s">
        <v>4327</v>
      </c>
      <c r="L204" t="s">
        <v>242</v>
      </c>
      <c r="M204" t="s">
        <v>242</v>
      </c>
      <c r="P204" t="s">
        <v>242</v>
      </c>
      <c r="Q204" t="s">
        <v>242</v>
      </c>
      <c r="T204" t="s">
        <v>4328</v>
      </c>
      <c r="U204" t="s">
        <v>4329</v>
      </c>
      <c r="V204">
        <v>595112103</v>
      </c>
      <c r="W204">
        <v>3674</v>
      </c>
      <c r="X204" t="s">
        <v>297</v>
      </c>
      <c r="Y204" t="s">
        <v>1864</v>
      </c>
      <c r="Z204">
        <v>2020</v>
      </c>
      <c r="AA204">
        <v>0</v>
      </c>
      <c r="AD204">
        <v>8</v>
      </c>
      <c r="AE204" t="s">
        <v>242</v>
      </c>
      <c r="AH204" s="27">
        <v>0</v>
      </c>
      <c r="AI204">
        <v>0</v>
      </c>
      <c r="AJ204" s="27">
        <v>0</v>
      </c>
      <c r="AK204">
        <v>0</v>
      </c>
      <c r="AL204" s="27">
        <v>0</v>
      </c>
      <c r="AM204">
        <v>0</v>
      </c>
      <c r="AO204" t="s">
        <v>242</v>
      </c>
      <c r="AR204" s="27">
        <v>1</v>
      </c>
      <c r="AS204">
        <v>1</v>
      </c>
      <c r="AT204" s="21">
        <f t="shared" si="12"/>
        <v>12.5</v>
      </c>
      <c r="AU204">
        <v>3</v>
      </c>
      <c r="AX204" s="27">
        <v>1</v>
      </c>
      <c r="AY204">
        <v>3</v>
      </c>
      <c r="AZ204" s="21">
        <f t="shared" si="13"/>
        <v>37.5</v>
      </c>
      <c r="BA204" t="s">
        <v>242</v>
      </c>
      <c r="BD204" s="27">
        <v>1</v>
      </c>
      <c r="BG204">
        <v>2</v>
      </c>
      <c r="BJ204" s="27">
        <v>1</v>
      </c>
      <c r="BK204">
        <v>2</v>
      </c>
      <c r="BN204" s="27">
        <v>1</v>
      </c>
      <c r="BO204">
        <v>2</v>
      </c>
      <c r="BP204" s="21">
        <f t="shared" si="14"/>
        <v>25</v>
      </c>
      <c r="BQ204" t="s">
        <v>4330</v>
      </c>
      <c r="BR204">
        <v>1</v>
      </c>
      <c r="BU204" s="27">
        <v>0</v>
      </c>
      <c r="BV204" s="24" t="s">
        <v>242</v>
      </c>
      <c r="BW204" s="21" t="s">
        <v>242</v>
      </c>
      <c r="BX204" t="s">
        <v>242</v>
      </c>
      <c r="BY204" t="s">
        <v>242</v>
      </c>
      <c r="CB204" s="27">
        <v>0</v>
      </c>
      <c r="CD204" t="s">
        <v>242</v>
      </c>
      <c r="CE204" t="s">
        <v>242</v>
      </c>
      <c r="CG204" s="27">
        <v>1</v>
      </c>
      <c r="CH204" t="s">
        <v>4331</v>
      </c>
      <c r="CI204">
        <v>1</v>
      </c>
      <c r="CL204" s="27">
        <v>1</v>
      </c>
      <c r="CM204" s="27">
        <v>0.5</v>
      </c>
      <c r="CN204">
        <v>100</v>
      </c>
      <c r="CO204">
        <v>100</v>
      </c>
      <c r="CP204" t="s">
        <v>242</v>
      </c>
      <c r="CQ204" t="s">
        <v>4332</v>
      </c>
      <c r="CS204" s="27">
        <v>1</v>
      </c>
      <c r="CT204" t="s">
        <v>4333</v>
      </c>
      <c r="CU204">
        <v>1</v>
      </c>
      <c r="CX204" s="27">
        <v>1</v>
      </c>
      <c r="CY204">
        <v>3200000</v>
      </c>
      <c r="CZ204">
        <v>2</v>
      </c>
      <c r="DB204" s="27">
        <v>1</v>
      </c>
      <c r="DC204">
        <v>3500000</v>
      </c>
      <c r="DD204">
        <v>2</v>
      </c>
      <c r="DF204" t="s">
        <v>242</v>
      </c>
      <c r="DG204" t="s">
        <v>242</v>
      </c>
      <c r="DH204" t="s">
        <v>242</v>
      </c>
      <c r="DJ204" s="27">
        <v>0</v>
      </c>
      <c r="DK204" t="s">
        <v>242</v>
      </c>
      <c r="DL204" t="s">
        <v>242</v>
      </c>
      <c r="DN204">
        <v>1</v>
      </c>
      <c r="DQ204" s="27">
        <v>1</v>
      </c>
      <c r="DR204" t="s">
        <v>4334</v>
      </c>
      <c r="DS204" s="27">
        <v>1</v>
      </c>
      <c r="DT204" t="s">
        <v>4335</v>
      </c>
      <c r="DU204" s="27">
        <v>1</v>
      </c>
      <c r="DV204" t="s">
        <v>4336</v>
      </c>
      <c r="DW204" s="27">
        <v>1</v>
      </c>
      <c r="DX204" t="s">
        <v>4337</v>
      </c>
      <c r="DY204" s="27">
        <v>0.5</v>
      </c>
      <c r="DZ204" t="s">
        <v>4338</v>
      </c>
      <c r="EA204" s="27">
        <v>1</v>
      </c>
      <c r="EB204" t="s">
        <v>4339</v>
      </c>
      <c r="EC204" s="27">
        <v>1</v>
      </c>
      <c r="ED204" t="s">
        <v>4340</v>
      </c>
      <c r="EE204" s="27">
        <v>1</v>
      </c>
      <c r="EF204" t="s">
        <v>4341</v>
      </c>
      <c r="EG204" s="27">
        <v>1</v>
      </c>
      <c r="EH204" t="s">
        <v>4342</v>
      </c>
      <c r="EI204" s="27">
        <v>1</v>
      </c>
      <c r="EJ204" t="s">
        <v>4343</v>
      </c>
      <c r="EK204">
        <v>1</v>
      </c>
      <c r="EN204" s="27">
        <v>0</v>
      </c>
      <c r="EO204" t="s">
        <v>242</v>
      </c>
      <c r="EP204" t="s">
        <v>242</v>
      </c>
      <c r="ES204" t="s">
        <v>242</v>
      </c>
      <c r="ET204" t="s">
        <v>242</v>
      </c>
      <c r="EV204" s="27">
        <v>1</v>
      </c>
      <c r="EW204">
        <v>50000</v>
      </c>
      <c r="EX204" t="s">
        <v>3434</v>
      </c>
      <c r="EY204" s="27">
        <v>1</v>
      </c>
      <c r="EZ204">
        <v>47</v>
      </c>
      <c r="FB204" s="27">
        <v>1</v>
      </c>
      <c r="FC204">
        <v>11000</v>
      </c>
      <c r="FE204" s="27">
        <v>0</v>
      </c>
      <c r="FF204" t="s">
        <v>242</v>
      </c>
    </row>
    <row r="205" spans="1:163" ht="15" customHeight="1" x14ac:dyDescent="0.2">
      <c r="A205">
        <v>204</v>
      </c>
      <c r="B205">
        <v>227</v>
      </c>
      <c r="C205" s="1">
        <v>44795.604861111111</v>
      </c>
      <c r="D205" s="1">
        <v>44795.604861111111</v>
      </c>
      <c r="E205">
        <v>4</v>
      </c>
      <c r="G205" t="s">
        <v>242</v>
      </c>
      <c r="H205" t="s">
        <v>242</v>
      </c>
      <c r="I205">
        <v>1</v>
      </c>
      <c r="J205" s="1">
        <v>44795.604861111111</v>
      </c>
      <c r="K205" t="s">
        <v>4347</v>
      </c>
      <c r="L205" t="s">
        <v>242</v>
      </c>
      <c r="M205" t="s">
        <v>242</v>
      </c>
      <c r="P205" t="s">
        <v>242</v>
      </c>
      <c r="Q205" t="s">
        <v>242</v>
      </c>
      <c r="T205" t="s">
        <v>4348</v>
      </c>
      <c r="U205" t="s">
        <v>4349</v>
      </c>
      <c r="V205">
        <v>550241103</v>
      </c>
      <c r="W205">
        <v>4813</v>
      </c>
      <c r="X205" t="s">
        <v>1487</v>
      </c>
      <c r="Y205" t="s">
        <v>4350</v>
      </c>
      <c r="Z205">
        <v>2020</v>
      </c>
      <c r="AA205">
        <v>0</v>
      </c>
      <c r="AD205">
        <v>12</v>
      </c>
      <c r="AE205" t="s">
        <v>242</v>
      </c>
      <c r="AH205" s="27">
        <v>0</v>
      </c>
      <c r="AI205">
        <v>0</v>
      </c>
      <c r="AJ205" s="27">
        <v>0</v>
      </c>
      <c r="AK205">
        <v>0</v>
      </c>
      <c r="AL205" s="27">
        <v>0</v>
      </c>
      <c r="AM205">
        <v>0</v>
      </c>
      <c r="AO205" t="s">
        <v>242</v>
      </c>
      <c r="AR205" s="27">
        <v>1</v>
      </c>
      <c r="AS205">
        <v>1</v>
      </c>
      <c r="AT205" s="21">
        <f t="shared" si="12"/>
        <v>8.3333333333333321</v>
      </c>
      <c r="AU205">
        <v>2</v>
      </c>
      <c r="AX205" s="27">
        <v>1</v>
      </c>
      <c r="AY205">
        <v>2</v>
      </c>
      <c r="AZ205" s="21">
        <f t="shared" si="13"/>
        <v>16.666666666666664</v>
      </c>
      <c r="BA205" t="s">
        <v>242</v>
      </c>
      <c r="BD205" s="27">
        <v>1</v>
      </c>
      <c r="BG205">
        <v>2</v>
      </c>
      <c r="BJ205" s="27">
        <v>1</v>
      </c>
      <c r="BK205">
        <v>2</v>
      </c>
      <c r="BN205" s="27">
        <v>1</v>
      </c>
      <c r="BO205">
        <v>3</v>
      </c>
      <c r="BP205" s="21">
        <f t="shared" si="14"/>
        <v>25</v>
      </c>
      <c r="BQ205" t="s">
        <v>4351</v>
      </c>
      <c r="BR205">
        <v>1</v>
      </c>
      <c r="BU205" s="27">
        <v>1</v>
      </c>
      <c r="BV205">
        <v>3</v>
      </c>
      <c r="BW205" s="21">
        <f t="shared" si="15"/>
        <v>25</v>
      </c>
      <c r="BX205">
        <v>2</v>
      </c>
      <c r="BY205">
        <v>1</v>
      </c>
      <c r="CB205" s="27">
        <v>0.5</v>
      </c>
      <c r="CC205" t="s">
        <v>4352</v>
      </c>
      <c r="CD205">
        <v>1</v>
      </c>
      <c r="CE205" t="s">
        <v>242</v>
      </c>
      <c r="CG205" s="27">
        <v>0</v>
      </c>
      <c r="CI205" t="s">
        <v>242</v>
      </c>
      <c r="CL205" s="27">
        <v>0</v>
      </c>
      <c r="CM205" s="27">
        <v>0</v>
      </c>
      <c r="CN205" t="s">
        <v>242</v>
      </c>
      <c r="CO205" t="s">
        <v>242</v>
      </c>
      <c r="CP205" t="s">
        <v>242</v>
      </c>
      <c r="CR205" t="s">
        <v>4353</v>
      </c>
      <c r="CS205" s="27">
        <v>0</v>
      </c>
      <c r="CU205" t="s">
        <v>242</v>
      </c>
      <c r="CX205" s="27">
        <v>1</v>
      </c>
      <c r="CY205">
        <v>263918.28999999998</v>
      </c>
      <c r="CZ205">
        <v>2</v>
      </c>
      <c r="DB205" s="27">
        <v>1</v>
      </c>
      <c r="DC205">
        <v>1875932.81</v>
      </c>
      <c r="DD205">
        <v>2</v>
      </c>
      <c r="DE205">
        <v>1951337.18</v>
      </c>
      <c r="DF205">
        <v>2</v>
      </c>
      <c r="DG205" t="s">
        <v>242</v>
      </c>
      <c r="DH205" t="s">
        <v>242</v>
      </c>
      <c r="DJ205" s="27">
        <v>1</v>
      </c>
      <c r="DK205">
        <v>1521000</v>
      </c>
      <c r="DL205">
        <v>2</v>
      </c>
      <c r="DN205">
        <v>4</v>
      </c>
      <c r="DQ205" s="27">
        <v>1</v>
      </c>
      <c r="DR205" s="2" t="s">
        <v>4354</v>
      </c>
      <c r="DS205" s="27">
        <v>1</v>
      </c>
      <c r="DT205" t="s">
        <v>4355</v>
      </c>
      <c r="DU205" s="27">
        <v>1</v>
      </c>
      <c r="DV205" t="s">
        <v>4356</v>
      </c>
      <c r="DW205" s="27">
        <v>1</v>
      </c>
      <c r="DX205" s="2" t="s">
        <v>4357</v>
      </c>
      <c r="DY205" s="27">
        <v>0.5</v>
      </c>
      <c r="DZ205" t="s">
        <v>3806</v>
      </c>
      <c r="EA205" s="27">
        <v>1</v>
      </c>
      <c r="EB205" s="2" t="s">
        <v>4358</v>
      </c>
      <c r="EC205" s="27">
        <v>1</v>
      </c>
      <c r="ED205" s="2" t="s">
        <v>4358</v>
      </c>
      <c r="EE205" s="27">
        <v>1</v>
      </c>
      <c r="EF205" s="2" t="s">
        <v>4359</v>
      </c>
      <c r="EG205" s="27">
        <v>1</v>
      </c>
      <c r="EH205" t="s">
        <v>4360</v>
      </c>
      <c r="EI205" s="27">
        <v>1</v>
      </c>
      <c r="EJ205" t="s">
        <v>4361</v>
      </c>
      <c r="EK205">
        <v>4</v>
      </c>
      <c r="EN205" s="27">
        <v>0</v>
      </c>
      <c r="EO205" t="s">
        <v>242</v>
      </c>
      <c r="EP205" t="s">
        <v>242</v>
      </c>
      <c r="ES205" t="s">
        <v>242</v>
      </c>
      <c r="ET205" t="s">
        <v>242</v>
      </c>
      <c r="EV205" s="27">
        <v>1</v>
      </c>
      <c r="EW205">
        <v>2201.46</v>
      </c>
      <c r="EX205" t="s">
        <v>3418</v>
      </c>
      <c r="EY205" s="27">
        <v>0</v>
      </c>
      <c r="EZ205" t="s">
        <v>242</v>
      </c>
      <c r="FB205" s="27">
        <v>0</v>
      </c>
      <c r="FC205" t="s">
        <v>242</v>
      </c>
      <c r="FE205" s="27">
        <v>0</v>
      </c>
      <c r="FF205" t="s">
        <v>242</v>
      </c>
    </row>
    <row r="206" spans="1:163" ht="15" hidden="1" customHeight="1" x14ac:dyDescent="0.2">
      <c r="A206">
        <v>205</v>
      </c>
      <c r="B206">
        <v>228</v>
      </c>
      <c r="C206" s="1">
        <v>44795.604861111111</v>
      </c>
      <c r="D206" s="1">
        <v>44795.604861111111</v>
      </c>
      <c r="E206">
        <v>4</v>
      </c>
      <c r="G206" t="s">
        <v>242</v>
      </c>
      <c r="H206" t="s">
        <v>242</v>
      </c>
      <c r="I206">
        <v>1</v>
      </c>
      <c r="J206" s="1">
        <v>44795.604861111111</v>
      </c>
      <c r="K206" t="s">
        <v>4366</v>
      </c>
      <c r="L206" t="s">
        <v>242</v>
      </c>
      <c r="M206" t="s">
        <v>242</v>
      </c>
      <c r="P206" t="s">
        <v>242</v>
      </c>
      <c r="Q206" t="s">
        <v>242</v>
      </c>
      <c r="T206" t="s">
        <v>4367</v>
      </c>
      <c r="U206" t="s">
        <v>4368</v>
      </c>
      <c r="V206">
        <v>907818108</v>
      </c>
      <c r="W206">
        <v>4011</v>
      </c>
      <c r="X206" t="s">
        <v>476</v>
      </c>
      <c r="Y206" t="s">
        <v>4369</v>
      </c>
      <c r="Z206">
        <v>2020</v>
      </c>
      <c r="AA206">
        <v>0.5</v>
      </c>
      <c r="AB206">
        <v>15</v>
      </c>
      <c r="AD206">
        <v>12</v>
      </c>
      <c r="AE206" t="s">
        <v>242</v>
      </c>
      <c r="AH206" s="27">
        <v>0</v>
      </c>
      <c r="AI206">
        <v>0</v>
      </c>
      <c r="AJ206" s="27">
        <v>0</v>
      </c>
      <c r="AK206">
        <v>0</v>
      </c>
      <c r="AL206" s="27">
        <v>0</v>
      </c>
      <c r="AM206">
        <v>0</v>
      </c>
      <c r="AO206" t="s">
        <v>242</v>
      </c>
      <c r="AR206" s="27">
        <v>1</v>
      </c>
      <c r="AS206">
        <v>1</v>
      </c>
      <c r="AT206" s="21">
        <f t="shared" si="12"/>
        <v>8.3333333333333321</v>
      </c>
      <c r="AU206">
        <v>2</v>
      </c>
      <c r="AX206" s="27">
        <v>1</v>
      </c>
      <c r="AY206">
        <v>2</v>
      </c>
      <c r="AZ206" s="21">
        <f t="shared" si="13"/>
        <v>16.666666666666664</v>
      </c>
      <c r="BA206" t="s">
        <v>242</v>
      </c>
      <c r="BD206" s="27">
        <v>0</v>
      </c>
      <c r="BG206" t="s">
        <v>242</v>
      </c>
      <c r="BJ206" s="27">
        <v>0.5</v>
      </c>
      <c r="BK206">
        <v>2</v>
      </c>
      <c r="BN206" s="27">
        <v>1</v>
      </c>
      <c r="BO206">
        <v>2</v>
      </c>
      <c r="BP206" s="21">
        <f t="shared" si="14"/>
        <v>16.666666666666664</v>
      </c>
      <c r="BR206">
        <v>1</v>
      </c>
      <c r="BU206" s="27">
        <v>1</v>
      </c>
      <c r="BV206">
        <v>4</v>
      </c>
      <c r="BW206" s="21">
        <f t="shared" si="15"/>
        <v>33.333333333333329</v>
      </c>
      <c r="BX206">
        <v>2</v>
      </c>
      <c r="BY206">
        <v>1</v>
      </c>
      <c r="CB206" s="27">
        <v>0.5</v>
      </c>
      <c r="CC206" s="2" t="s">
        <v>4370</v>
      </c>
      <c r="CD206">
        <v>1</v>
      </c>
      <c r="CE206" t="s">
        <v>242</v>
      </c>
      <c r="CG206" s="27">
        <v>1</v>
      </c>
      <c r="CH206" t="s">
        <v>4371</v>
      </c>
      <c r="CI206">
        <v>1</v>
      </c>
      <c r="CL206" s="27">
        <v>1</v>
      </c>
      <c r="CM206" s="27">
        <v>0</v>
      </c>
      <c r="CN206" t="s">
        <v>242</v>
      </c>
      <c r="CO206" t="s">
        <v>242</v>
      </c>
      <c r="CP206" t="s">
        <v>242</v>
      </c>
      <c r="CR206" t="s">
        <v>4372</v>
      </c>
      <c r="CS206" s="27">
        <v>1</v>
      </c>
      <c r="CU206" t="s">
        <v>242</v>
      </c>
      <c r="CX206" s="27">
        <v>1</v>
      </c>
      <c r="CY206">
        <v>8537679</v>
      </c>
      <c r="CZ206" t="s">
        <v>242</v>
      </c>
      <c r="DA206" t="s">
        <v>4373</v>
      </c>
      <c r="DB206" s="27">
        <v>1</v>
      </c>
      <c r="DC206" t="s">
        <v>242</v>
      </c>
      <c r="DD206" t="s">
        <v>242</v>
      </c>
      <c r="DF206" t="s">
        <v>242</v>
      </c>
      <c r="DG206">
        <v>619794</v>
      </c>
      <c r="DH206" t="s">
        <v>242</v>
      </c>
      <c r="DI206" t="s">
        <v>4374</v>
      </c>
      <c r="DJ206" s="27">
        <v>1</v>
      </c>
      <c r="DK206">
        <v>8139</v>
      </c>
      <c r="DL206" t="s">
        <v>242</v>
      </c>
      <c r="DM206" t="s">
        <v>4374</v>
      </c>
      <c r="DN206">
        <v>1</v>
      </c>
      <c r="DQ206" s="27">
        <v>0</v>
      </c>
      <c r="DS206" s="27">
        <v>1</v>
      </c>
      <c r="DT206" s="2" t="s">
        <v>4375</v>
      </c>
      <c r="DU206" s="27">
        <v>0.5</v>
      </c>
      <c r="DV206" t="s">
        <v>4376</v>
      </c>
      <c r="DW206" s="27">
        <v>0</v>
      </c>
      <c r="DY206" s="27">
        <v>0</v>
      </c>
      <c r="DZ206" t="s">
        <v>4377</v>
      </c>
      <c r="EA206" s="27">
        <v>0.5</v>
      </c>
      <c r="EB206" s="2" t="s">
        <v>4378</v>
      </c>
      <c r="EC206" s="27">
        <v>0.5</v>
      </c>
      <c r="ED206" s="2" t="s">
        <v>4379</v>
      </c>
      <c r="EE206" s="27">
        <v>1</v>
      </c>
      <c r="EF206" s="2" t="s">
        <v>4380</v>
      </c>
      <c r="EG206" s="27">
        <v>1</v>
      </c>
      <c r="EH206" t="s">
        <v>4381</v>
      </c>
      <c r="EI206" s="27">
        <v>1</v>
      </c>
      <c r="EJ206" t="s">
        <v>4382</v>
      </c>
      <c r="EK206">
        <v>1</v>
      </c>
      <c r="EN206" s="27">
        <v>0</v>
      </c>
      <c r="EO206" t="s">
        <v>242</v>
      </c>
      <c r="EP206" t="s">
        <v>242</v>
      </c>
      <c r="ER206" t="s">
        <v>4383</v>
      </c>
      <c r="ES206" t="s">
        <v>242</v>
      </c>
      <c r="ET206" t="s">
        <v>242</v>
      </c>
      <c r="EV206" s="27">
        <v>1</v>
      </c>
      <c r="EW206">
        <v>3591.41</v>
      </c>
      <c r="EX206" t="s">
        <v>3418</v>
      </c>
      <c r="EY206" s="27">
        <v>0</v>
      </c>
      <c r="EZ206" t="s">
        <v>242</v>
      </c>
      <c r="FB206" s="27">
        <v>0</v>
      </c>
      <c r="FC206" t="s">
        <v>242</v>
      </c>
      <c r="FE206" s="27">
        <v>0</v>
      </c>
      <c r="FF206" t="s">
        <v>242</v>
      </c>
    </row>
    <row r="207" spans="1:163" ht="15" hidden="1" customHeight="1" x14ac:dyDescent="0.2">
      <c r="A207">
        <v>206</v>
      </c>
      <c r="B207">
        <v>229</v>
      </c>
      <c r="C207" s="1">
        <v>44795.604861111111</v>
      </c>
      <c r="D207" s="1">
        <v>44795.604861111111</v>
      </c>
      <c r="E207">
        <v>4</v>
      </c>
      <c r="G207" t="s">
        <v>242</v>
      </c>
      <c r="H207" t="s">
        <v>242</v>
      </c>
      <c r="I207">
        <v>1</v>
      </c>
      <c r="J207" s="1">
        <v>44795.604861111111</v>
      </c>
      <c r="K207" t="s">
        <v>4387</v>
      </c>
      <c r="L207" t="s">
        <v>242</v>
      </c>
      <c r="M207" t="s">
        <v>242</v>
      </c>
      <c r="P207" t="s">
        <v>242</v>
      </c>
      <c r="Q207" t="s">
        <v>242</v>
      </c>
      <c r="T207" t="s">
        <v>4388</v>
      </c>
      <c r="U207" t="s">
        <v>4389</v>
      </c>
      <c r="V207" t="s">
        <v>4390</v>
      </c>
      <c r="W207">
        <v>8062</v>
      </c>
      <c r="X207" t="s">
        <v>350</v>
      </c>
      <c r="Y207" t="s">
        <v>351</v>
      </c>
      <c r="Z207">
        <v>2020</v>
      </c>
      <c r="AA207">
        <v>0</v>
      </c>
      <c r="AD207">
        <v>9</v>
      </c>
      <c r="AE207" t="s">
        <v>242</v>
      </c>
      <c r="AH207" s="27">
        <v>0</v>
      </c>
      <c r="AI207">
        <v>0</v>
      </c>
      <c r="AJ207" s="27">
        <v>0</v>
      </c>
      <c r="AK207">
        <v>0</v>
      </c>
      <c r="AL207" s="27">
        <v>0</v>
      </c>
      <c r="AM207">
        <v>0</v>
      </c>
      <c r="AO207" t="s">
        <v>242</v>
      </c>
      <c r="AR207" s="27">
        <v>1</v>
      </c>
      <c r="AS207">
        <v>1</v>
      </c>
      <c r="AT207" s="21">
        <f t="shared" si="12"/>
        <v>11.111111111111111</v>
      </c>
      <c r="AU207">
        <v>2</v>
      </c>
      <c r="AX207" s="27">
        <v>1</v>
      </c>
      <c r="AY207">
        <v>3</v>
      </c>
      <c r="AZ207" s="21">
        <f t="shared" si="13"/>
        <v>33.333333333333329</v>
      </c>
      <c r="BA207" t="s">
        <v>242</v>
      </c>
      <c r="BD207" s="27">
        <v>1</v>
      </c>
      <c r="BG207">
        <v>2</v>
      </c>
      <c r="BJ207" s="27">
        <v>1</v>
      </c>
      <c r="BK207">
        <v>2</v>
      </c>
      <c r="BN207" s="27">
        <v>1</v>
      </c>
      <c r="BO207">
        <v>2</v>
      </c>
      <c r="BP207" s="21">
        <f t="shared" si="14"/>
        <v>22.222222222222221</v>
      </c>
      <c r="BR207">
        <v>3</v>
      </c>
      <c r="BU207" s="27">
        <v>1</v>
      </c>
      <c r="BV207">
        <v>2</v>
      </c>
      <c r="BW207" s="21">
        <f t="shared" si="15"/>
        <v>22.222222222222221</v>
      </c>
      <c r="BX207">
        <v>2</v>
      </c>
      <c r="BY207">
        <v>3</v>
      </c>
      <c r="CB207" s="27">
        <v>0</v>
      </c>
      <c r="CD207" t="s">
        <v>242</v>
      </c>
      <c r="CE207" t="s">
        <v>242</v>
      </c>
      <c r="CG207" s="27">
        <v>0</v>
      </c>
      <c r="CI207" t="s">
        <v>242</v>
      </c>
      <c r="CL207" s="27">
        <v>0</v>
      </c>
      <c r="CM207" s="27">
        <v>0</v>
      </c>
      <c r="CN207" t="s">
        <v>242</v>
      </c>
      <c r="CO207" t="s">
        <v>242</v>
      </c>
      <c r="CP207" t="s">
        <v>242</v>
      </c>
      <c r="CR207" s="2" t="s">
        <v>4391</v>
      </c>
      <c r="CS207" s="27">
        <v>1</v>
      </c>
      <c r="CT207" t="s">
        <v>4392</v>
      </c>
      <c r="CU207">
        <v>1</v>
      </c>
      <c r="CX207" s="27">
        <v>0</v>
      </c>
      <c r="CY207" t="s">
        <v>242</v>
      </c>
      <c r="CZ207" t="s">
        <v>242</v>
      </c>
      <c r="DB207" s="27">
        <v>0</v>
      </c>
      <c r="DC207" t="s">
        <v>242</v>
      </c>
      <c r="DD207" t="s">
        <v>242</v>
      </c>
      <c r="DF207" t="s">
        <v>242</v>
      </c>
      <c r="DG207" t="s">
        <v>242</v>
      </c>
      <c r="DH207" t="s">
        <v>242</v>
      </c>
      <c r="DJ207" s="27">
        <v>0</v>
      </c>
      <c r="DK207" t="s">
        <v>242</v>
      </c>
      <c r="DL207" t="s">
        <v>242</v>
      </c>
      <c r="DN207" t="s">
        <v>242</v>
      </c>
      <c r="DQ207" s="27">
        <v>0</v>
      </c>
      <c r="DS207" s="27">
        <v>1</v>
      </c>
      <c r="DT207" s="2" t="s">
        <v>4393</v>
      </c>
      <c r="DU207" s="27">
        <v>0</v>
      </c>
      <c r="DW207" s="27">
        <v>0</v>
      </c>
      <c r="DY207" s="27">
        <v>0</v>
      </c>
      <c r="EA207" s="27">
        <v>0</v>
      </c>
      <c r="EC207" s="27">
        <v>1</v>
      </c>
      <c r="ED207" t="s">
        <v>4394</v>
      </c>
      <c r="EE207" s="27">
        <v>0</v>
      </c>
      <c r="EG207" s="27">
        <v>0</v>
      </c>
      <c r="EH207" t="s">
        <v>4395</v>
      </c>
      <c r="EI207" s="27">
        <v>0</v>
      </c>
      <c r="EK207">
        <v>1</v>
      </c>
      <c r="EN207" s="27">
        <v>0</v>
      </c>
      <c r="EO207" t="s">
        <v>242</v>
      </c>
      <c r="EP207" t="s">
        <v>242</v>
      </c>
      <c r="ES207" t="s">
        <v>242</v>
      </c>
      <c r="ET207" t="s">
        <v>242</v>
      </c>
      <c r="EV207" s="27">
        <v>0</v>
      </c>
      <c r="EW207" t="s">
        <v>242</v>
      </c>
      <c r="EY207" s="27">
        <v>0</v>
      </c>
      <c r="EZ207" t="s">
        <v>242</v>
      </c>
      <c r="FB207" s="27">
        <v>0</v>
      </c>
      <c r="FC207" t="s">
        <v>242</v>
      </c>
      <c r="FE207" s="27">
        <v>0</v>
      </c>
      <c r="FF207" t="s">
        <v>242</v>
      </c>
    </row>
    <row r="208" spans="1:163" ht="15" customHeight="1" x14ac:dyDescent="0.2">
      <c r="A208">
        <v>207</v>
      </c>
      <c r="B208">
        <v>230</v>
      </c>
      <c r="C208" s="1">
        <v>44795.604861111111</v>
      </c>
      <c r="D208" s="1">
        <v>44795.604861111111</v>
      </c>
      <c r="E208">
        <v>4</v>
      </c>
      <c r="G208" t="s">
        <v>242</v>
      </c>
      <c r="H208" t="s">
        <v>242</v>
      </c>
      <c r="I208">
        <v>1</v>
      </c>
      <c r="J208" s="1">
        <v>44795.604861111111</v>
      </c>
      <c r="K208" t="s">
        <v>4399</v>
      </c>
      <c r="L208" t="s">
        <v>242</v>
      </c>
      <c r="M208" t="s">
        <v>242</v>
      </c>
      <c r="P208" t="s">
        <v>242</v>
      </c>
      <c r="Q208" t="s">
        <v>242</v>
      </c>
      <c r="T208" t="s">
        <v>4400</v>
      </c>
      <c r="U208" t="s">
        <v>4401</v>
      </c>
      <c r="V208">
        <v>651639106</v>
      </c>
      <c r="W208">
        <v>1040</v>
      </c>
      <c r="X208" t="s">
        <v>418</v>
      </c>
      <c r="Y208" t="s">
        <v>3654</v>
      </c>
      <c r="Z208">
        <v>2020</v>
      </c>
      <c r="AA208">
        <v>1</v>
      </c>
      <c r="AB208">
        <v>4</v>
      </c>
      <c r="AD208">
        <v>11</v>
      </c>
      <c r="AE208" t="s">
        <v>242</v>
      </c>
      <c r="AH208" s="27">
        <v>1</v>
      </c>
      <c r="AI208">
        <v>7</v>
      </c>
      <c r="AJ208" s="27">
        <v>1</v>
      </c>
      <c r="AK208">
        <v>8</v>
      </c>
      <c r="AL208" s="27">
        <v>1</v>
      </c>
      <c r="AM208">
        <v>8</v>
      </c>
      <c r="AO208">
        <v>2</v>
      </c>
      <c r="AR208" s="27">
        <v>1</v>
      </c>
      <c r="AS208">
        <v>1</v>
      </c>
      <c r="AT208" s="21">
        <f t="shared" si="12"/>
        <v>9.0909090909090917</v>
      </c>
      <c r="AU208">
        <v>2</v>
      </c>
      <c r="AX208" s="27">
        <v>1</v>
      </c>
      <c r="AY208">
        <v>2</v>
      </c>
      <c r="AZ208" s="21">
        <f t="shared" si="13"/>
        <v>18.181818181818183</v>
      </c>
      <c r="BA208" t="s">
        <v>242</v>
      </c>
      <c r="BD208" s="27">
        <v>1</v>
      </c>
      <c r="BG208">
        <v>2</v>
      </c>
      <c r="BJ208" s="27">
        <v>1</v>
      </c>
      <c r="BK208">
        <v>2</v>
      </c>
      <c r="BN208" s="27">
        <v>1</v>
      </c>
      <c r="BO208">
        <v>5</v>
      </c>
      <c r="BP208" s="21">
        <f t="shared" si="14"/>
        <v>45.454545454545453</v>
      </c>
      <c r="BQ208" t="s">
        <v>4402</v>
      </c>
      <c r="BR208">
        <v>1</v>
      </c>
      <c r="BU208" s="27">
        <v>1</v>
      </c>
      <c r="BV208">
        <v>2</v>
      </c>
      <c r="BW208" s="21">
        <f t="shared" si="15"/>
        <v>18.181818181818183</v>
      </c>
      <c r="BX208">
        <v>2</v>
      </c>
      <c r="BY208">
        <v>1</v>
      </c>
      <c r="CB208" s="27">
        <v>0</v>
      </c>
      <c r="CD208" t="s">
        <v>242</v>
      </c>
      <c r="CE208" t="s">
        <v>242</v>
      </c>
      <c r="CG208" s="27">
        <v>1</v>
      </c>
      <c r="CH208" s="2" t="s">
        <v>4403</v>
      </c>
      <c r="CI208">
        <v>1</v>
      </c>
      <c r="CL208" s="27">
        <v>1</v>
      </c>
      <c r="CM208" s="27">
        <v>0.5</v>
      </c>
      <c r="CN208" t="s">
        <v>242</v>
      </c>
      <c r="CO208">
        <v>86</v>
      </c>
      <c r="CP208" t="s">
        <v>242</v>
      </c>
      <c r="CQ208" s="2" t="s">
        <v>4404</v>
      </c>
      <c r="CR208" t="s">
        <v>4405</v>
      </c>
      <c r="CS208" s="27">
        <v>1</v>
      </c>
      <c r="CT208" s="2" t="s">
        <v>4406</v>
      </c>
      <c r="CU208">
        <v>1</v>
      </c>
      <c r="CX208" s="27">
        <v>0.5</v>
      </c>
      <c r="CY208" t="s">
        <v>242</v>
      </c>
      <c r="CZ208">
        <v>2</v>
      </c>
      <c r="DA208" t="s">
        <v>4407</v>
      </c>
      <c r="DB208" s="27">
        <v>0.5</v>
      </c>
      <c r="DC208" t="s">
        <v>242</v>
      </c>
      <c r="DD208" t="s">
        <v>242</v>
      </c>
      <c r="DF208" t="s">
        <v>242</v>
      </c>
      <c r="DG208" t="s">
        <v>242</v>
      </c>
      <c r="DH208">
        <v>2</v>
      </c>
      <c r="DI208" t="s">
        <v>4408</v>
      </c>
      <c r="DJ208" s="27">
        <v>1</v>
      </c>
      <c r="DK208">
        <v>4640000</v>
      </c>
      <c r="DL208">
        <v>2</v>
      </c>
      <c r="DN208">
        <v>1</v>
      </c>
      <c r="DQ208" s="27">
        <v>1</v>
      </c>
      <c r="DR208" s="2" t="s">
        <v>4409</v>
      </c>
      <c r="DS208" s="27">
        <v>1</v>
      </c>
      <c r="DT208" s="2" t="s">
        <v>4410</v>
      </c>
      <c r="DU208" s="27">
        <v>1</v>
      </c>
      <c r="DV208" s="2" t="s">
        <v>4411</v>
      </c>
      <c r="DW208" s="27">
        <v>1</v>
      </c>
      <c r="DX208" t="s">
        <v>4412</v>
      </c>
      <c r="DY208" s="27">
        <v>1</v>
      </c>
      <c r="DZ208" s="2" t="s">
        <v>4413</v>
      </c>
      <c r="EA208" s="27">
        <v>1</v>
      </c>
      <c r="EB208" s="2" t="s">
        <v>4411</v>
      </c>
      <c r="EC208" s="27">
        <v>1</v>
      </c>
      <c r="ED208" s="2" t="s">
        <v>4414</v>
      </c>
      <c r="EE208" s="27">
        <v>1</v>
      </c>
      <c r="EF208" t="s">
        <v>4415</v>
      </c>
      <c r="EG208" s="27">
        <v>1</v>
      </c>
      <c r="EH208" t="s">
        <v>4416</v>
      </c>
      <c r="EI208" s="27">
        <v>1</v>
      </c>
      <c r="EJ208" t="s">
        <v>4417</v>
      </c>
      <c r="EK208">
        <v>4</v>
      </c>
      <c r="EN208" s="27">
        <v>0.5</v>
      </c>
      <c r="EO208" t="s">
        <v>242</v>
      </c>
      <c r="EP208" t="s">
        <v>242</v>
      </c>
      <c r="EQ208" t="s">
        <v>4418</v>
      </c>
      <c r="ER208" t="s">
        <v>4419</v>
      </c>
      <c r="ES208">
        <v>1</v>
      </c>
      <c r="ET208" t="s">
        <v>242</v>
      </c>
      <c r="EV208" s="27">
        <v>1</v>
      </c>
      <c r="EW208">
        <v>190371</v>
      </c>
      <c r="EX208" t="s">
        <v>3418</v>
      </c>
      <c r="EY208" s="27">
        <v>0</v>
      </c>
      <c r="EZ208" t="s">
        <v>242</v>
      </c>
      <c r="FB208" s="27">
        <v>1</v>
      </c>
      <c r="FC208">
        <v>101.54</v>
      </c>
      <c r="FE208" s="27">
        <v>1</v>
      </c>
      <c r="FF208">
        <v>32</v>
      </c>
    </row>
    <row r="209" spans="1:163" ht="15" customHeight="1" x14ac:dyDescent="0.2">
      <c r="A209">
        <v>208</v>
      </c>
      <c r="B209">
        <v>232</v>
      </c>
      <c r="C209" s="1">
        <v>44795.604861111111</v>
      </c>
      <c r="D209" s="1">
        <v>44795.604861111111</v>
      </c>
      <c r="E209">
        <v>4</v>
      </c>
      <c r="G209" t="s">
        <v>242</v>
      </c>
      <c r="H209" t="s">
        <v>242</v>
      </c>
      <c r="I209">
        <v>1</v>
      </c>
      <c r="J209" s="1">
        <v>44795.604861111111</v>
      </c>
      <c r="K209" t="s">
        <v>4423</v>
      </c>
      <c r="L209" t="s">
        <v>242</v>
      </c>
      <c r="M209" t="s">
        <v>242</v>
      </c>
      <c r="P209" t="s">
        <v>242</v>
      </c>
      <c r="Q209" t="s">
        <v>242</v>
      </c>
      <c r="T209" t="s">
        <v>4424</v>
      </c>
      <c r="U209" t="s">
        <v>4425</v>
      </c>
      <c r="V209">
        <v>747525103</v>
      </c>
      <c r="W209">
        <v>3674</v>
      </c>
      <c r="X209" t="s">
        <v>297</v>
      </c>
      <c r="Y209" t="s">
        <v>1864</v>
      </c>
      <c r="Z209">
        <v>2020</v>
      </c>
      <c r="AA209">
        <v>0.5</v>
      </c>
      <c r="AD209">
        <v>14</v>
      </c>
      <c r="AE209" t="s">
        <v>242</v>
      </c>
      <c r="AH209" s="27">
        <v>0</v>
      </c>
      <c r="AI209">
        <v>0</v>
      </c>
      <c r="AJ209" s="27">
        <v>0</v>
      </c>
      <c r="AK209">
        <v>0</v>
      </c>
      <c r="AL209" s="27">
        <v>0</v>
      </c>
      <c r="AM209">
        <v>0</v>
      </c>
      <c r="AO209" t="s">
        <v>242</v>
      </c>
      <c r="AR209" s="27">
        <v>1</v>
      </c>
      <c r="AS209">
        <v>1</v>
      </c>
      <c r="AT209" s="21">
        <f t="shared" si="12"/>
        <v>7.1428571428571423</v>
      </c>
      <c r="AU209">
        <v>2</v>
      </c>
      <c r="AX209" s="27">
        <v>1</v>
      </c>
      <c r="AY209">
        <v>3</v>
      </c>
      <c r="AZ209" s="21">
        <f t="shared" si="13"/>
        <v>21.428571428571427</v>
      </c>
      <c r="BA209" t="s">
        <v>242</v>
      </c>
      <c r="BD209" s="27">
        <v>1</v>
      </c>
      <c r="BE209">
        <v>4</v>
      </c>
      <c r="BG209">
        <v>3</v>
      </c>
      <c r="BJ209" s="27">
        <v>1</v>
      </c>
      <c r="BK209">
        <v>2</v>
      </c>
      <c r="BN209" s="27">
        <v>1</v>
      </c>
      <c r="BO209">
        <v>4</v>
      </c>
      <c r="BP209" s="21">
        <f t="shared" si="14"/>
        <v>28.571428571428569</v>
      </c>
      <c r="BR209">
        <v>1</v>
      </c>
      <c r="BU209" s="27">
        <v>1</v>
      </c>
      <c r="BV209">
        <v>1</v>
      </c>
      <c r="BW209" s="21">
        <f t="shared" si="15"/>
        <v>7.1428571428571423</v>
      </c>
      <c r="BX209">
        <v>1</v>
      </c>
      <c r="BY209">
        <v>1</v>
      </c>
      <c r="CB209" s="27">
        <v>0</v>
      </c>
      <c r="CD209" t="s">
        <v>242</v>
      </c>
      <c r="CE209" t="s">
        <v>242</v>
      </c>
      <c r="CG209" s="27">
        <v>1</v>
      </c>
      <c r="CH209" t="s">
        <v>4426</v>
      </c>
      <c r="CI209">
        <v>1</v>
      </c>
      <c r="CL209" s="27">
        <v>0</v>
      </c>
      <c r="CM209" s="27">
        <v>0.5</v>
      </c>
      <c r="CN209" t="s">
        <v>242</v>
      </c>
      <c r="CO209">
        <v>99</v>
      </c>
      <c r="CP209" t="s">
        <v>242</v>
      </c>
      <c r="CS209" s="27">
        <v>1</v>
      </c>
      <c r="CT209" s="2" t="s">
        <v>4427</v>
      </c>
      <c r="CU209">
        <v>1</v>
      </c>
      <c r="CX209" s="27">
        <v>1</v>
      </c>
      <c r="CY209">
        <v>112479</v>
      </c>
      <c r="CZ209">
        <v>2</v>
      </c>
      <c r="DB209" s="27">
        <v>1</v>
      </c>
      <c r="DC209">
        <v>114060</v>
      </c>
      <c r="DD209">
        <v>2</v>
      </c>
      <c r="DE209">
        <v>135967</v>
      </c>
      <c r="DF209">
        <v>2</v>
      </c>
      <c r="DG209" t="s">
        <v>242</v>
      </c>
      <c r="DH209" t="s">
        <v>242</v>
      </c>
      <c r="DJ209" s="27">
        <v>1</v>
      </c>
      <c r="DK209">
        <v>86790</v>
      </c>
      <c r="DL209">
        <v>2</v>
      </c>
      <c r="DN209">
        <v>4</v>
      </c>
      <c r="DQ209" s="27">
        <v>1</v>
      </c>
      <c r="DR209" t="s">
        <v>4428</v>
      </c>
      <c r="DS209" s="27">
        <v>1</v>
      </c>
      <c r="DT209" s="2" t="s">
        <v>4429</v>
      </c>
      <c r="DU209" s="27">
        <v>1</v>
      </c>
      <c r="DV209" t="s">
        <v>4430</v>
      </c>
      <c r="DW209" s="27">
        <v>1</v>
      </c>
      <c r="DX209" t="s">
        <v>4431</v>
      </c>
      <c r="DY209" s="27">
        <v>1</v>
      </c>
      <c r="EA209" s="27">
        <v>1</v>
      </c>
      <c r="EB209" s="2" t="s">
        <v>4432</v>
      </c>
      <c r="EC209" s="27">
        <v>1</v>
      </c>
      <c r="ED209" t="s">
        <v>4433</v>
      </c>
      <c r="EE209" s="27">
        <v>1</v>
      </c>
      <c r="EF209" s="2" t="s">
        <v>4434</v>
      </c>
      <c r="EG209" s="27">
        <v>1</v>
      </c>
      <c r="EH209" t="s">
        <v>4310</v>
      </c>
      <c r="EI209" s="27">
        <v>1</v>
      </c>
      <c r="EJ209" s="2" t="s">
        <v>4435</v>
      </c>
      <c r="EK209">
        <v>1</v>
      </c>
      <c r="EN209" s="27">
        <v>0</v>
      </c>
      <c r="EO209" t="s">
        <v>242</v>
      </c>
      <c r="EP209" t="s">
        <v>242</v>
      </c>
      <c r="ES209" t="s">
        <v>242</v>
      </c>
      <c r="ET209" t="s">
        <v>242</v>
      </c>
      <c r="EV209" s="27">
        <v>1</v>
      </c>
      <c r="EW209">
        <v>2886.77</v>
      </c>
      <c r="EX209" t="s">
        <v>3418</v>
      </c>
      <c r="EY209" s="27">
        <v>0</v>
      </c>
      <c r="EZ209" t="s">
        <v>242</v>
      </c>
      <c r="FB209" s="27">
        <v>1</v>
      </c>
      <c r="FC209">
        <v>991.05</v>
      </c>
      <c r="FE209" s="27">
        <v>0</v>
      </c>
      <c r="FF209" t="s">
        <v>242</v>
      </c>
    </row>
    <row r="210" spans="1:163" ht="15" hidden="1" customHeight="1" x14ac:dyDescent="0.2">
      <c r="A210">
        <v>209</v>
      </c>
      <c r="B210">
        <v>233</v>
      </c>
      <c r="C210" s="1">
        <v>44795.604861111111</v>
      </c>
      <c r="D210" s="1">
        <v>44795.604861111111</v>
      </c>
      <c r="E210">
        <v>4</v>
      </c>
      <c r="G210" t="s">
        <v>242</v>
      </c>
      <c r="H210" t="s">
        <v>242</v>
      </c>
      <c r="I210">
        <v>1</v>
      </c>
      <c r="J210" s="1">
        <v>44795.604861111111</v>
      </c>
      <c r="K210" t="s">
        <v>4437</v>
      </c>
      <c r="L210" t="s">
        <v>242</v>
      </c>
      <c r="M210" t="s">
        <v>242</v>
      </c>
      <c r="P210" t="s">
        <v>242</v>
      </c>
      <c r="Q210" t="s">
        <v>242</v>
      </c>
      <c r="T210" t="s">
        <v>4438</v>
      </c>
      <c r="U210" t="s">
        <v>4439</v>
      </c>
      <c r="V210">
        <v>369550108</v>
      </c>
      <c r="W210">
        <v>3721</v>
      </c>
      <c r="X210" t="s">
        <v>476</v>
      </c>
      <c r="Y210" t="s">
        <v>2504</v>
      </c>
      <c r="Z210">
        <v>2020</v>
      </c>
      <c r="AA210">
        <v>0</v>
      </c>
      <c r="AD210">
        <v>13</v>
      </c>
      <c r="AE210" t="s">
        <v>242</v>
      </c>
      <c r="AH210" s="27">
        <v>0</v>
      </c>
      <c r="AI210">
        <v>0</v>
      </c>
      <c r="AJ210" s="27">
        <v>0</v>
      </c>
      <c r="AK210">
        <v>0</v>
      </c>
      <c r="AL210" s="27">
        <v>0</v>
      </c>
      <c r="AM210">
        <v>0</v>
      </c>
      <c r="AO210" t="s">
        <v>242</v>
      </c>
      <c r="AR210" s="27">
        <v>1</v>
      </c>
      <c r="AS210">
        <v>1</v>
      </c>
      <c r="AT210" s="21">
        <f t="shared" si="12"/>
        <v>7.6923076923076925</v>
      </c>
      <c r="AU210">
        <v>2</v>
      </c>
      <c r="AX210" s="27">
        <v>1</v>
      </c>
      <c r="AY210">
        <v>2</v>
      </c>
      <c r="AZ210" s="21">
        <f t="shared" si="13"/>
        <v>15.384615384615385</v>
      </c>
      <c r="BA210" t="s">
        <v>242</v>
      </c>
      <c r="BD210" s="27">
        <v>1</v>
      </c>
      <c r="BG210">
        <v>2</v>
      </c>
      <c r="BJ210" s="27">
        <v>1</v>
      </c>
      <c r="BK210">
        <v>2</v>
      </c>
      <c r="BN210" s="27">
        <v>1</v>
      </c>
      <c r="BO210">
        <v>3</v>
      </c>
      <c r="BP210" s="21">
        <f t="shared" si="14"/>
        <v>23.076923076923077</v>
      </c>
      <c r="BQ210" t="s">
        <v>4440</v>
      </c>
      <c r="BR210">
        <v>1</v>
      </c>
      <c r="BU210" s="27">
        <v>0</v>
      </c>
      <c r="BV210" s="24" t="s">
        <v>242</v>
      </c>
      <c r="BW210" s="21" t="s">
        <v>242</v>
      </c>
      <c r="BX210" t="s">
        <v>242</v>
      </c>
      <c r="BY210" t="s">
        <v>242</v>
      </c>
      <c r="CB210" s="27">
        <v>0</v>
      </c>
      <c r="CD210" t="s">
        <v>242</v>
      </c>
      <c r="CE210" t="s">
        <v>242</v>
      </c>
      <c r="CG210" s="27">
        <v>0</v>
      </c>
      <c r="CI210" t="s">
        <v>242</v>
      </c>
      <c r="CL210" s="27">
        <v>0</v>
      </c>
      <c r="CM210" s="27">
        <v>0.5</v>
      </c>
      <c r="CN210">
        <v>100</v>
      </c>
      <c r="CO210">
        <v>100</v>
      </c>
      <c r="CP210" t="s">
        <v>242</v>
      </c>
      <c r="CQ210" t="s">
        <v>4441</v>
      </c>
      <c r="CS210" s="27">
        <v>1</v>
      </c>
      <c r="CT210" t="s">
        <v>4442</v>
      </c>
      <c r="CU210">
        <v>1</v>
      </c>
      <c r="CX210" s="27">
        <v>0</v>
      </c>
      <c r="CY210" t="s">
        <v>242</v>
      </c>
      <c r="CZ210" t="s">
        <v>242</v>
      </c>
      <c r="DA210" t="s">
        <v>4443</v>
      </c>
      <c r="DB210" s="27">
        <v>0</v>
      </c>
      <c r="DC210" t="s">
        <v>242</v>
      </c>
      <c r="DD210" t="s">
        <v>242</v>
      </c>
      <c r="DF210" t="s">
        <v>242</v>
      </c>
      <c r="DG210" t="s">
        <v>242</v>
      </c>
      <c r="DH210" t="s">
        <v>242</v>
      </c>
      <c r="DJ210" s="27">
        <v>0</v>
      </c>
      <c r="DK210" t="s">
        <v>242</v>
      </c>
      <c r="DL210" t="s">
        <v>242</v>
      </c>
      <c r="DM210" t="s">
        <v>4443</v>
      </c>
      <c r="DN210" t="s">
        <v>242</v>
      </c>
      <c r="DQ210" s="27">
        <v>1</v>
      </c>
      <c r="DR210" s="2" t="s">
        <v>4444</v>
      </c>
      <c r="DS210" s="27">
        <v>1</v>
      </c>
      <c r="DT210" t="s">
        <v>4445</v>
      </c>
      <c r="DU210" s="27">
        <v>0</v>
      </c>
      <c r="DW210" s="27">
        <v>0</v>
      </c>
      <c r="DY210" s="27">
        <v>0</v>
      </c>
      <c r="EA210" s="27">
        <v>0</v>
      </c>
      <c r="EC210" s="27">
        <v>0</v>
      </c>
      <c r="EE210" s="27">
        <v>0</v>
      </c>
      <c r="EG210" s="27">
        <v>1</v>
      </c>
      <c r="EH210" t="s">
        <v>4446</v>
      </c>
      <c r="EI210" s="27">
        <v>1</v>
      </c>
      <c r="EK210">
        <v>1</v>
      </c>
      <c r="EN210" s="27">
        <v>0</v>
      </c>
      <c r="EO210" t="s">
        <v>242</v>
      </c>
      <c r="EP210" t="s">
        <v>242</v>
      </c>
      <c r="ES210" t="s">
        <v>242</v>
      </c>
      <c r="ET210" t="s">
        <v>242</v>
      </c>
      <c r="EV210" s="27">
        <v>0</v>
      </c>
      <c r="EW210" t="s">
        <v>242</v>
      </c>
      <c r="EY210" s="27">
        <v>0</v>
      </c>
      <c r="EZ210" t="s">
        <v>242</v>
      </c>
      <c r="FB210" s="27">
        <v>0</v>
      </c>
      <c r="FC210" t="s">
        <v>242</v>
      </c>
      <c r="FE210" s="27">
        <v>0</v>
      </c>
      <c r="FF210" t="s">
        <v>242</v>
      </c>
    </row>
    <row r="211" spans="1:163" ht="15" customHeight="1" x14ac:dyDescent="0.2">
      <c r="A211">
        <v>210</v>
      </c>
      <c r="B211">
        <v>234</v>
      </c>
      <c r="C211" s="1">
        <v>44795.604861111111</v>
      </c>
      <c r="D211" s="1">
        <v>44795.604861111111</v>
      </c>
      <c r="E211">
        <v>4</v>
      </c>
      <c r="G211" t="s">
        <v>242</v>
      </c>
      <c r="H211" t="s">
        <v>242</v>
      </c>
      <c r="I211">
        <v>1</v>
      </c>
      <c r="J211" s="1">
        <v>44795.604861111111</v>
      </c>
      <c r="K211" t="s">
        <v>4450</v>
      </c>
      <c r="L211" t="s">
        <v>242</v>
      </c>
      <c r="M211" t="s">
        <v>242</v>
      </c>
      <c r="P211" t="s">
        <v>242</v>
      </c>
      <c r="Q211" t="s">
        <v>242</v>
      </c>
      <c r="T211" t="s">
        <v>4451</v>
      </c>
      <c r="U211" t="s">
        <v>4452</v>
      </c>
      <c r="V211">
        <v>101137107</v>
      </c>
      <c r="W211">
        <v>3841</v>
      </c>
      <c r="X211" t="s">
        <v>350</v>
      </c>
      <c r="Y211" t="s">
        <v>992</v>
      </c>
      <c r="Z211">
        <v>2020</v>
      </c>
      <c r="AA211">
        <v>0</v>
      </c>
      <c r="AD211">
        <v>10</v>
      </c>
      <c r="AE211" t="s">
        <v>242</v>
      </c>
      <c r="AH211" s="27">
        <v>1</v>
      </c>
      <c r="AI211">
        <v>5</v>
      </c>
      <c r="AJ211" s="27">
        <v>0</v>
      </c>
      <c r="AK211">
        <v>0</v>
      </c>
      <c r="AL211" s="27">
        <v>0</v>
      </c>
      <c r="AM211">
        <v>0</v>
      </c>
      <c r="AO211">
        <v>3</v>
      </c>
      <c r="AR211" s="27">
        <v>1</v>
      </c>
      <c r="AS211">
        <v>1</v>
      </c>
      <c r="AT211" s="21">
        <f t="shared" si="12"/>
        <v>10</v>
      </c>
      <c r="AU211">
        <v>2</v>
      </c>
      <c r="AX211" s="27">
        <v>1</v>
      </c>
      <c r="AY211">
        <v>2</v>
      </c>
      <c r="AZ211" s="21">
        <f t="shared" si="13"/>
        <v>20</v>
      </c>
      <c r="BA211" t="s">
        <v>242</v>
      </c>
      <c r="BD211" s="27">
        <v>1</v>
      </c>
      <c r="BE211">
        <v>7</v>
      </c>
      <c r="BG211">
        <v>2</v>
      </c>
      <c r="BJ211" s="27">
        <v>1</v>
      </c>
      <c r="BK211">
        <v>2</v>
      </c>
      <c r="BN211" s="27">
        <v>1</v>
      </c>
      <c r="BO211">
        <v>3</v>
      </c>
      <c r="BP211" s="21">
        <f t="shared" si="14"/>
        <v>30</v>
      </c>
      <c r="BQ211" t="s">
        <v>3455</v>
      </c>
      <c r="BR211">
        <v>3</v>
      </c>
      <c r="BU211" s="27">
        <v>1</v>
      </c>
      <c r="BV211">
        <v>3</v>
      </c>
      <c r="BW211" s="21">
        <f t="shared" si="15"/>
        <v>30</v>
      </c>
      <c r="BX211">
        <v>2</v>
      </c>
      <c r="BY211">
        <v>3</v>
      </c>
      <c r="CB211" s="27">
        <v>0</v>
      </c>
      <c r="CD211" t="s">
        <v>242</v>
      </c>
      <c r="CE211" t="s">
        <v>242</v>
      </c>
      <c r="CG211" s="27">
        <v>1</v>
      </c>
      <c r="CH211" t="s">
        <v>4453</v>
      </c>
      <c r="CI211">
        <v>1</v>
      </c>
      <c r="CL211" s="27">
        <v>0</v>
      </c>
      <c r="CM211" s="27">
        <v>0</v>
      </c>
      <c r="CN211" t="s">
        <v>242</v>
      </c>
      <c r="CO211" t="s">
        <v>242</v>
      </c>
      <c r="CP211" t="s">
        <v>242</v>
      </c>
      <c r="CS211" s="27">
        <v>1</v>
      </c>
      <c r="CT211" t="s">
        <v>4454</v>
      </c>
      <c r="CU211">
        <v>1</v>
      </c>
      <c r="CX211" s="27">
        <v>1</v>
      </c>
      <c r="CY211">
        <v>35908</v>
      </c>
      <c r="CZ211">
        <v>2</v>
      </c>
      <c r="DB211" s="27">
        <v>1</v>
      </c>
      <c r="DC211" t="s">
        <v>242</v>
      </c>
      <c r="DD211" t="s">
        <v>242</v>
      </c>
      <c r="DF211" t="s">
        <v>242</v>
      </c>
      <c r="DG211">
        <v>17823</v>
      </c>
      <c r="DH211">
        <v>2</v>
      </c>
      <c r="DJ211" s="27">
        <v>0</v>
      </c>
      <c r="DK211" t="s">
        <v>242</v>
      </c>
      <c r="DL211" t="s">
        <v>242</v>
      </c>
      <c r="DN211">
        <v>1</v>
      </c>
      <c r="DQ211" s="27">
        <v>0</v>
      </c>
      <c r="DS211" s="27">
        <v>1</v>
      </c>
      <c r="DT211" s="2" t="s">
        <v>4455</v>
      </c>
      <c r="DU211" s="27">
        <v>0</v>
      </c>
      <c r="DW211" s="27">
        <v>0</v>
      </c>
      <c r="DY211" s="27">
        <v>0</v>
      </c>
      <c r="EA211" s="27">
        <v>1</v>
      </c>
      <c r="EB211" s="2" t="s">
        <v>4456</v>
      </c>
      <c r="EC211" s="27">
        <v>1</v>
      </c>
      <c r="ED211" t="s">
        <v>4457</v>
      </c>
      <c r="EE211" s="27">
        <v>0</v>
      </c>
      <c r="EG211" s="27">
        <v>1</v>
      </c>
      <c r="EH211" t="s">
        <v>4458</v>
      </c>
      <c r="EI211" s="27">
        <v>1</v>
      </c>
      <c r="EK211">
        <v>1</v>
      </c>
      <c r="EN211" s="27">
        <v>0</v>
      </c>
      <c r="EO211" t="s">
        <v>242</v>
      </c>
      <c r="EP211" t="s">
        <v>242</v>
      </c>
      <c r="ES211" t="s">
        <v>242</v>
      </c>
      <c r="ET211" t="s">
        <v>242</v>
      </c>
      <c r="EV211" s="27">
        <v>0</v>
      </c>
      <c r="EW211" t="s">
        <v>242</v>
      </c>
      <c r="EY211" s="27">
        <v>0</v>
      </c>
      <c r="EZ211" t="s">
        <v>242</v>
      </c>
      <c r="FA211" s="2" t="s">
        <v>4459</v>
      </c>
      <c r="FB211" s="27">
        <v>1</v>
      </c>
      <c r="FC211">
        <v>737</v>
      </c>
      <c r="FE211" s="27">
        <v>0</v>
      </c>
      <c r="FF211" t="s">
        <v>242</v>
      </c>
      <c r="FG211" s="2" t="s">
        <v>4459</v>
      </c>
    </row>
    <row r="212" spans="1:163" ht="15" customHeight="1" x14ac:dyDescent="0.2">
      <c r="A212">
        <v>211</v>
      </c>
      <c r="B212">
        <v>235</v>
      </c>
      <c r="C212" s="1">
        <v>44795.604861111111</v>
      </c>
      <c r="D212" s="1">
        <v>44795.604861111111</v>
      </c>
      <c r="E212">
        <v>4</v>
      </c>
      <c r="G212" t="s">
        <v>242</v>
      </c>
      <c r="H212" t="s">
        <v>242</v>
      </c>
      <c r="I212">
        <v>1</v>
      </c>
      <c r="J212" s="1">
        <v>44795.604861111111</v>
      </c>
      <c r="K212" t="s">
        <v>4464</v>
      </c>
      <c r="L212" t="s">
        <v>242</v>
      </c>
      <c r="M212" t="s">
        <v>242</v>
      </c>
      <c r="P212" t="s">
        <v>242</v>
      </c>
      <c r="Q212" t="s">
        <v>242</v>
      </c>
      <c r="T212" t="s">
        <v>4465</v>
      </c>
      <c r="U212" t="s">
        <v>4466</v>
      </c>
      <c r="V212" t="s">
        <v>4467</v>
      </c>
      <c r="W212">
        <v>1311</v>
      </c>
      <c r="X212" t="s">
        <v>248</v>
      </c>
      <c r="Y212" t="s">
        <v>249</v>
      </c>
      <c r="Z212">
        <v>2020</v>
      </c>
      <c r="AA212">
        <v>0.5</v>
      </c>
      <c r="AB212">
        <v>9</v>
      </c>
      <c r="AD212">
        <v>15</v>
      </c>
      <c r="AE212" t="s">
        <v>242</v>
      </c>
      <c r="AH212" s="27">
        <v>0</v>
      </c>
      <c r="AI212">
        <v>0</v>
      </c>
      <c r="AJ212" s="27">
        <v>0</v>
      </c>
      <c r="AK212">
        <v>0</v>
      </c>
      <c r="AL212" s="27">
        <v>0</v>
      </c>
      <c r="AM212">
        <v>0</v>
      </c>
      <c r="AO212" t="s">
        <v>242</v>
      </c>
      <c r="AR212" s="27">
        <v>0</v>
      </c>
      <c r="AS212">
        <v>0</v>
      </c>
      <c r="AT212" s="21">
        <f t="shared" si="12"/>
        <v>0</v>
      </c>
      <c r="AU212" t="s">
        <v>242</v>
      </c>
      <c r="AX212" s="27">
        <v>0</v>
      </c>
      <c r="AY212">
        <v>0</v>
      </c>
      <c r="AZ212" s="21">
        <f t="shared" si="13"/>
        <v>0</v>
      </c>
      <c r="BA212" t="s">
        <v>242</v>
      </c>
      <c r="BD212" s="27">
        <v>1</v>
      </c>
      <c r="BE212">
        <v>3.5</v>
      </c>
      <c r="BG212">
        <v>2</v>
      </c>
      <c r="BJ212" s="27">
        <v>1</v>
      </c>
      <c r="BK212">
        <v>2</v>
      </c>
      <c r="BN212" s="27">
        <v>1</v>
      </c>
      <c r="BO212">
        <v>4</v>
      </c>
      <c r="BP212" s="21">
        <f t="shared" si="14"/>
        <v>26.666666666666668</v>
      </c>
      <c r="BQ212" t="s">
        <v>4468</v>
      </c>
      <c r="BR212">
        <v>1</v>
      </c>
      <c r="BU212" s="27">
        <v>0</v>
      </c>
      <c r="BV212" s="24" t="s">
        <v>242</v>
      </c>
      <c r="BW212" s="21" t="s">
        <v>242</v>
      </c>
      <c r="BX212" t="s">
        <v>242</v>
      </c>
      <c r="BY212" t="s">
        <v>242</v>
      </c>
      <c r="CB212" s="27">
        <v>0</v>
      </c>
      <c r="CD212" t="s">
        <v>242</v>
      </c>
      <c r="CE212" t="s">
        <v>242</v>
      </c>
      <c r="CG212" s="27">
        <v>1</v>
      </c>
      <c r="CH212" t="s">
        <v>4469</v>
      </c>
      <c r="CI212">
        <v>1</v>
      </c>
      <c r="CL212" s="27">
        <v>0</v>
      </c>
      <c r="CM212" s="27">
        <v>0</v>
      </c>
      <c r="CN212" t="s">
        <v>242</v>
      </c>
      <c r="CO212" t="s">
        <v>242</v>
      </c>
      <c r="CP212" t="s">
        <v>242</v>
      </c>
      <c r="CS212" s="27">
        <v>1</v>
      </c>
      <c r="CT212" t="s">
        <v>4470</v>
      </c>
      <c r="CU212">
        <v>1</v>
      </c>
      <c r="CX212" s="27">
        <v>1</v>
      </c>
      <c r="CY212">
        <v>19500244</v>
      </c>
      <c r="CZ212">
        <v>2</v>
      </c>
      <c r="DA212" t="s">
        <v>4471</v>
      </c>
      <c r="DB212" s="27">
        <v>0.5</v>
      </c>
      <c r="DC212" t="s">
        <v>242</v>
      </c>
      <c r="DD212" t="s">
        <v>242</v>
      </c>
      <c r="DE212">
        <v>956931</v>
      </c>
      <c r="DF212">
        <v>2</v>
      </c>
      <c r="DG212" t="s">
        <v>242</v>
      </c>
      <c r="DH212" t="s">
        <v>242</v>
      </c>
      <c r="DJ212" s="27">
        <v>0</v>
      </c>
      <c r="DK212" t="s">
        <v>242</v>
      </c>
      <c r="DL212" t="s">
        <v>242</v>
      </c>
      <c r="DM212" t="s">
        <v>4472</v>
      </c>
      <c r="DN212">
        <v>4</v>
      </c>
      <c r="DQ212" s="27">
        <v>1</v>
      </c>
      <c r="DR212" t="s">
        <v>4473</v>
      </c>
      <c r="DS212" s="27">
        <v>1</v>
      </c>
      <c r="DT212" t="s">
        <v>4474</v>
      </c>
      <c r="DU212" s="27">
        <v>1</v>
      </c>
      <c r="DV212" t="s">
        <v>4475</v>
      </c>
      <c r="DW212" s="27">
        <v>1</v>
      </c>
      <c r="DX212" t="s">
        <v>4476</v>
      </c>
      <c r="DY212" s="27">
        <v>1</v>
      </c>
      <c r="EA212" s="27">
        <v>0</v>
      </c>
      <c r="EB212" t="s">
        <v>4477</v>
      </c>
      <c r="EC212" s="27">
        <v>0</v>
      </c>
      <c r="ED212" t="s">
        <v>4478</v>
      </c>
      <c r="EE212" s="27">
        <v>0</v>
      </c>
      <c r="EG212" s="27">
        <v>0</v>
      </c>
      <c r="EI212" s="27">
        <v>1</v>
      </c>
      <c r="EK212">
        <v>4</v>
      </c>
      <c r="EN212" s="27">
        <v>0</v>
      </c>
      <c r="EO212" t="s">
        <v>242</v>
      </c>
      <c r="EP212" t="s">
        <v>242</v>
      </c>
      <c r="ES212" t="s">
        <v>242</v>
      </c>
      <c r="ET212" t="s">
        <v>242</v>
      </c>
      <c r="EV212" s="27">
        <v>0</v>
      </c>
      <c r="EW212" t="s">
        <v>242</v>
      </c>
      <c r="EY212" s="27">
        <v>0</v>
      </c>
      <c r="EZ212" t="s">
        <v>242</v>
      </c>
      <c r="FB212" s="27">
        <v>0</v>
      </c>
      <c r="FC212" t="s">
        <v>242</v>
      </c>
      <c r="FE212" s="27">
        <v>0</v>
      </c>
      <c r="FF212" t="s">
        <v>242</v>
      </c>
    </row>
    <row r="213" spans="1:163" ht="15" customHeight="1" x14ac:dyDescent="0.2">
      <c r="A213">
        <v>212</v>
      </c>
      <c r="B213">
        <v>236</v>
      </c>
      <c r="C213" s="1">
        <v>44795.604861111111</v>
      </c>
      <c r="D213" s="1">
        <v>44795.604861111111</v>
      </c>
      <c r="E213">
        <v>4</v>
      </c>
      <c r="G213" t="s">
        <v>242</v>
      </c>
      <c r="H213" t="s">
        <v>242</v>
      </c>
      <c r="I213">
        <v>1</v>
      </c>
      <c r="J213" s="1">
        <v>44795.604861111111</v>
      </c>
      <c r="K213" t="s">
        <v>4482</v>
      </c>
      <c r="L213" t="s">
        <v>242</v>
      </c>
      <c r="M213" t="s">
        <v>242</v>
      </c>
      <c r="P213" t="s">
        <v>242</v>
      </c>
      <c r="Q213" t="s">
        <v>242</v>
      </c>
      <c r="T213" t="s">
        <v>4483</v>
      </c>
      <c r="U213" t="s">
        <v>4484</v>
      </c>
      <c r="V213">
        <v>902494103</v>
      </c>
      <c r="W213">
        <v>2011</v>
      </c>
      <c r="X213" t="s">
        <v>326</v>
      </c>
      <c r="Y213" t="s">
        <v>942</v>
      </c>
      <c r="Z213">
        <v>2019</v>
      </c>
      <c r="AA213">
        <v>0</v>
      </c>
      <c r="AD213">
        <v>12</v>
      </c>
      <c r="AE213" t="s">
        <v>242</v>
      </c>
      <c r="AH213" s="27">
        <v>0</v>
      </c>
      <c r="AI213">
        <v>0</v>
      </c>
      <c r="AJ213" s="27">
        <v>0</v>
      </c>
      <c r="AK213">
        <v>0</v>
      </c>
      <c r="AL213" s="27">
        <v>0</v>
      </c>
      <c r="AM213">
        <v>0</v>
      </c>
      <c r="AO213" t="s">
        <v>242</v>
      </c>
      <c r="AR213" s="27">
        <v>1</v>
      </c>
      <c r="AS213">
        <v>1</v>
      </c>
      <c r="AT213" s="21">
        <f t="shared" si="12"/>
        <v>8.3333333333333321</v>
      </c>
      <c r="AU213">
        <v>2</v>
      </c>
      <c r="AX213" s="27">
        <v>1</v>
      </c>
      <c r="AY213">
        <v>2</v>
      </c>
      <c r="AZ213" s="21">
        <f t="shared" si="13"/>
        <v>16.666666666666664</v>
      </c>
      <c r="BA213" t="s">
        <v>242</v>
      </c>
      <c r="BD213" s="27">
        <v>1</v>
      </c>
      <c r="BG213">
        <v>2</v>
      </c>
      <c r="BJ213" s="27">
        <v>1</v>
      </c>
      <c r="BK213">
        <v>2</v>
      </c>
      <c r="BN213" s="27">
        <v>1</v>
      </c>
      <c r="BO213">
        <v>2</v>
      </c>
      <c r="BP213" s="21">
        <f t="shared" si="14"/>
        <v>16.666666666666664</v>
      </c>
      <c r="BQ213" t="s">
        <v>4485</v>
      </c>
      <c r="BR213">
        <v>3</v>
      </c>
      <c r="BU213" s="27">
        <v>0</v>
      </c>
      <c r="BV213" s="24" t="s">
        <v>242</v>
      </c>
      <c r="BW213" s="21" t="s">
        <v>242</v>
      </c>
      <c r="BX213" t="s">
        <v>242</v>
      </c>
      <c r="BY213" t="s">
        <v>242</v>
      </c>
      <c r="CB213" s="27">
        <v>0</v>
      </c>
      <c r="CD213" t="s">
        <v>242</v>
      </c>
      <c r="CE213" t="s">
        <v>242</v>
      </c>
      <c r="CG213" s="27">
        <v>1</v>
      </c>
      <c r="CH213" t="s">
        <v>4486</v>
      </c>
      <c r="CI213">
        <v>1</v>
      </c>
      <c r="CL213" s="27">
        <v>1</v>
      </c>
      <c r="CM213" s="27">
        <v>0.5</v>
      </c>
      <c r="CN213" t="s">
        <v>242</v>
      </c>
      <c r="CO213">
        <v>100</v>
      </c>
      <c r="CP213" t="s">
        <v>242</v>
      </c>
      <c r="CQ213" t="s">
        <v>4487</v>
      </c>
      <c r="CS213" s="27">
        <v>1</v>
      </c>
      <c r="CT213" t="s">
        <v>4488</v>
      </c>
      <c r="CU213">
        <v>1</v>
      </c>
      <c r="CX213" s="27">
        <v>1</v>
      </c>
      <c r="CY213">
        <v>3480000</v>
      </c>
      <c r="CZ213">
        <v>2</v>
      </c>
      <c r="DA213" t="s">
        <v>4489</v>
      </c>
      <c r="DB213" s="27">
        <v>1</v>
      </c>
      <c r="DC213" t="s">
        <v>242</v>
      </c>
      <c r="DD213" t="s">
        <v>242</v>
      </c>
      <c r="DF213" t="s">
        <v>242</v>
      </c>
      <c r="DG213">
        <v>2250000</v>
      </c>
      <c r="DH213">
        <v>2</v>
      </c>
      <c r="DI213" t="s">
        <v>4490</v>
      </c>
      <c r="DJ213" s="27">
        <v>0</v>
      </c>
      <c r="DK213" t="s">
        <v>242</v>
      </c>
      <c r="DL213" t="s">
        <v>242</v>
      </c>
      <c r="DN213">
        <v>1</v>
      </c>
      <c r="DQ213" s="27">
        <v>1</v>
      </c>
      <c r="DR213" t="s">
        <v>4491</v>
      </c>
      <c r="DS213" s="27">
        <v>1</v>
      </c>
      <c r="DT213" t="s">
        <v>4492</v>
      </c>
      <c r="DU213" s="27">
        <v>1</v>
      </c>
      <c r="DV213" t="s">
        <v>4493</v>
      </c>
      <c r="DW213" s="27">
        <v>1</v>
      </c>
      <c r="DX213" s="2" t="s">
        <v>4494</v>
      </c>
      <c r="DY213" s="27">
        <v>1</v>
      </c>
      <c r="EA213" s="27">
        <v>1</v>
      </c>
      <c r="EB213" t="s">
        <v>4495</v>
      </c>
      <c r="EC213" s="27">
        <v>1</v>
      </c>
      <c r="ED213" t="s">
        <v>4496</v>
      </c>
      <c r="EE213" s="27">
        <v>1</v>
      </c>
      <c r="EF213" t="s">
        <v>4497</v>
      </c>
      <c r="EG213" s="27">
        <v>1</v>
      </c>
      <c r="EH213" t="s">
        <v>4498</v>
      </c>
      <c r="EI213" s="27">
        <v>1</v>
      </c>
      <c r="EJ213" t="s">
        <v>4499</v>
      </c>
      <c r="EK213">
        <v>4</v>
      </c>
      <c r="EN213" s="27">
        <v>0</v>
      </c>
      <c r="EO213" t="s">
        <v>242</v>
      </c>
      <c r="EP213" t="s">
        <v>242</v>
      </c>
      <c r="ES213" t="s">
        <v>242</v>
      </c>
      <c r="ET213" t="s">
        <v>242</v>
      </c>
      <c r="EV213" s="27">
        <v>1</v>
      </c>
      <c r="EW213">
        <v>119454</v>
      </c>
      <c r="EX213" t="s">
        <v>3418</v>
      </c>
      <c r="EY213" s="27">
        <v>1</v>
      </c>
      <c r="EZ213">
        <v>32.26</v>
      </c>
      <c r="FA213" t="s">
        <v>4500</v>
      </c>
      <c r="FB213" s="27">
        <v>1</v>
      </c>
      <c r="FC213">
        <v>6410</v>
      </c>
      <c r="FE213" s="27">
        <v>1</v>
      </c>
      <c r="FF213">
        <v>32.26</v>
      </c>
      <c r="FG213" t="s">
        <v>4500</v>
      </c>
    </row>
    <row r="214" spans="1:163" ht="15" customHeight="1" x14ac:dyDescent="0.2">
      <c r="A214">
        <v>213</v>
      </c>
      <c r="B214">
        <v>237</v>
      </c>
      <c r="C214" s="1">
        <v>44795.604861111111</v>
      </c>
      <c r="D214" s="1">
        <v>44795.604861111111</v>
      </c>
      <c r="E214">
        <v>4</v>
      </c>
      <c r="G214" t="s">
        <v>242</v>
      </c>
      <c r="H214" t="s">
        <v>242</v>
      </c>
      <c r="I214">
        <v>1</v>
      </c>
      <c r="J214" s="1">
        <v>44795.604861111111</v>
      </c>
      <c r="K214" t="s">
        <v>4505</v>
      </c>
      <c r="L214" t="s">
        <v>242</v>
      </c>
      <c r="M214" t="s">
        <v>242</v>
      </c>
      <c r="P214" t="s">
        <v>242</v>
      </c>
      <c r="Q214" t="s">
        <v>242</v>
      </c>
      <c r="T214" t="s">
        <v>4506</v>
      </c>
      <c r="U214" t="s">
        <v>4507</v>
      </c>
      <c r="V214">
        <v>370334104</v>
      </c>
      <c r="W214">
        <v>2040</v>
      </c>
      <c r="X214" t="s">
        <v>326</v>
      </c>
      <c r="Y214" t="s">
        <v>942</v>
      </c>
      <c r="Z214">
        <v>2021</v>
      </c>
      <c r="AA214">
        <v>0.5</v>
      </c>
      <c r="AB214">
        <v>4</v>
      </c>
      <c r="AD214">
        <v>12</v>
      </c>
      <c r="AE214" t="s">
        <v>242</v>
      </c>
      <c r="AH214" s="27">
        <v>1</v>
      </c>
      <c r="AI214">
        <v>4</v>
      </c>
      <c r="AJ214" s="27">
        <v>0</v>
      </c>
      <c r="AK214">
        <v>0</v>
      </c>
      <c r="AL214" s="27">
        <v>0</v>
      </c>
      <c r="AM214">
        <v>0</v>
      </c>
      <c r="AN214" t="s">
        <v>4508</v>
      </c>
      <c r="AO214">
        <v>2</v>
      </c>
      <c r="AR214" s="27">
        <v>1</v>
      </c>
      <c r="AS214">
        <v>1</v>
      </c>
      <c r="AT214" s="21">
        <f t="shared" si="12"/>
        <v>8.3333333333333321</v>
      </c>
      <c r="AU214">
        <v>2</v>
      </c>
      <c r="AX214" s="27">
        <v>1</v>
      </c>
      <c r="AY214">
        <v>2</v>
      </c>
      <c r="AZ214" s="21">
        <f t="shared" si="13"/>
        <v>16.666666666666664</v>
      </c>
      <c r="BA214" t="s">
        <v>242</v>
      </c>
      <c r="BD214" s="27">
        <v>1</v>
      </c>
      <c r="BG214">
        <v>2</v>
      </c>
      <c r="BJ214" s="27">
        <v>1</v>
      </c>
      <c r="BK214">
        <v>2</v>
      </c>
      <c r="BN214" s="27">
        <v>1</v>
      </c>
      <c r="BO214">
        <v>5</v>
      </c>
      <c r="BP214" s="21">
        <f t="shared" si="14"/>
        <v>41.666666666666671</v>
      </c>
      <c r="BR214">
        <v>1</v>
      </c>
      <c r="BU214" s="27">
        <v>1</v>
      </c>
      <c r="BV214">
        <v>4</v>
      </c>
      <c r="BW214" s="21">
        <f t="shared" si="15"/>
        <v>33.333333333333329</v>
      </c>
      <c r="BX214">
        <v>1</v>
      </c>
      <c r="BY214">
        <v>1</v>
      </c>
      <c r="CB214" s="27">
        <v>0</v>
      </c>
      <c r="CD214" t="s">
        <v>242</v>
      </c>
      <c r="CE214" t="s">
        <v>242</v>
      </c>
      <c r="CG214" s="27">
        <v>1</v>
      </c>
      <c r="CH214" t="s">
        <v>4509</v>
      </c>
      <c r="CI214">
        <v>1</v>
      </c>
      <c r="CL214" s="27">
        <v>0</v>
      </c>
      <c r="CM214" s="27">
        <v>0</v>
      </c>
      <c r="CN214" t="s">
        <v>242</v>
      </c>
      <c r="CO214" t="s">
        <v>242</v>
      </c>
      <c r="CP214" t="s">
        <v>242</v>
      </c>
      <c r="CR214" t="s">
        <v>4510</v>
      </c>
      <c r="CS214" s="27">
        <v>1</v>
      </c>
      <c r="CT214" t="s">
        <v>4511</v>
      </c>
      <c r="CU214">
        <v>1</v>
      </c>
      <c r="CX214" s="27">
        <v>1</v>
      </c>
      <c r="CY214">
        <v>302000</v>
      </c>
      <c r="CZ214">
        <v>2</v>
      </c>
      <c r="DB214" s="27">
        <v>1</v>
      </c>
      <c r="DC214">
        <v>368398</v>
      </c>
      <c r="DD214">
        <v>2</v>
      </c>
      <c r="DE214">
        <v>528000</v>
      </c>
      <c r="DF214">
        <v>2</v>
      </c>
      <c r="DG214" t="s">
        <v>242</v>
      </c>
      <c r="DH214" t="s">
        <v>242</v>
      </c>
      <c r="DJ214" s="27">
        <v>1</v>
      </c>
      <c r="DK214">
        <v>16700000</v>
      </c>
      <c r="DL214">
        <v>2</v>
      </c>
      <c r="DN214">
        <v>1</v>
      </c>
      <c r="DQ214" s="27">
        <v>1</v>
      </c>
      <c r="DR214" t="s">
        <v>4512</v>
      </c>
      <c r="DS214" s="27">
        <v>1</v>
      </c>
      <c r="DT214" t="s">
        <v>4513</v>
      </c>
      <c r="DU214" s="27">
        <v>1</v>
      </c>
      <c r="DV214" t="s">
        <v>4514</v>
      </c>
      <c r="DW214" s="27">
        <v>1</v>
      </c>
      <c r="DX214" t="s">
        <v>4515</v>
      </c>
      <c r="DY214" s="27">
        <v>1</v>
      </c>
      <c r="DZ214" t="s">
        <v>4516</v>
      </c>
      <c r="EA214" s="27">
        <v>1</v>
      </c>
      <c r="EB214" t="s">
        <v>4517</v>
      </c>
      <c r="EC214" s="27">
        <v>1</v>
      </c>
      <c r="ED214" t="s">
        <v>4518</v>
      </c>
      <c r="EE214" s="27">
        <v>0</v>
      </c>
      <c r="EG214" s="27">
        <v>1</v>
      </c>
      <c r="EH214" t="s">
        <v>4519</v>
      </c>
      <c r="EI214" s="27">
        <v>1</v>
      </c>
      <c r="EK214">
        <v>1</v>
      </c>
      <c r="EN214" s="27">
        <v>0</v>
      </c>
      <c r="EO214" t="s">
        <v>242</v>
      </c>
      <c r="EP214" t="s">
        <v>242</v>
      </c>
      <c r="ER214" t="s">
        <v>4520</v>
      </c>
      <c r="ES214" t="s">
        <v>242</v>
      </c>
      <c r="ET214" t="s">
        <v>242</v>
      </c>
      <c r="EV214" s="27">
        <v>1</v>
      </c>
      <c r="EW214">
        <v>14211</v>
      </c>
      <c r="EX214" t="s">
        <v>3434</v>
      </c>
      <c r="EY214" s="27">
        <v>1</v>
      </c>
      <c r="EZ214">
        <v>5</v>
      </c>
      <c r="FB214" s="27">
        <v>0</v>
      </c>
      <c r="FC214" t="s">
        <v>242</v>
      </c>
      <c r="FE214" s="27">
        <v>0</v>
      </c>
      <c r="FF214" t="s">
        <v>242</v>
      </c>
    </row>
    <row r="215" spans="1:163" ht="15" customHeight="1" x14ac:dyDescent="0.2">
      <c r="A215">
        <v>214</v>
      </c>
      <c r="B215">
        <v>238</v>
      </c>
      <c r="C215" s="1">
        <v>44795.604861111111</v>
      </c>
      <c r="D215" s="1">
        <v>44795.604861111111</v>
      </c>
      <c r="E215">
        <v>4</v>
      </c>
      <c r="G215" t="s">
        <v>242</v>
      </c>
      <c r="H215" t="s">
        <v>242</v>
      </c>
      <c r="I215">
        <v>1</v>
      </c>
      <c r="J215" s="1">
        <v>44795.604861111111</v>
      </c>
      <c r="K215" t="s">
        <v>4525</v>
      </c>
      <c r="L215" t="s">
        <v>242</v>
      </c>
      <c r="M215" t="s">
        <v>242</v>
      </c>
      <c r="P215" t="s">
        <v>242</v>
      </c>
      <c r="Q215" t="s">
        <v>242</v>
      </c>
      <c r="T215" t="s">
        <v>4526</v>
      </c>
      <c r="U215" t="s">
        <v>4527</v>
      </c>
      <c r="V215" t="s">
        <v>4528</v>
      </c>
      <c r="W215">
        <v>2836</v>
      </c>
      <c r="X215" t="s">
        <v>350</v>
      </c>
      <c r="Y215" t="s">
        <v>2570</v>
      </c>
      <c r="Z215">
        <v>2020</v>
      </c>
      <c r="AA215">
        <v>0.5</v>
      </c>
      <c r="AB215">
        <v>9</v>
      </c>
      <c r="AD215">
        <v>12</v>
      </c>
      <c r="AE215" t="s">
        <v>242</v>
      </c>
      <c r="AH215" s="27">
        <v>1</v>
      </c>
      <c r="AI215">
        <v>10</v>
      </c>
      <c r="AJ215" s="27">
        <v>0</v>
      </c>
      <c r="AK215">
        <v>0</v>
      </c>
      <c r="AL215" s="27">
        <v>0</v>
      </c>
      <c r="AM215">
        <v>0</v>
      </c>
      <c r="AO215">
        <v>3</v>
      </c>
      <c r="AR215" s="27">
        <v>1</v>
      </c>
      <c r="AS215">
        <v>1</v>
      </c>
      <c r="AT215" s="21">
        <f t="shared" si="12"/>
        <v>8.3333333333333321</v>
      </c>
      <c r="AU215">
        <v>2</v>
      </c>
      <c r="AX215" s="27">
        <v>1</v>
      </c>
      <c r="AY215">
        <v>3</v>
      </c>
      <c r="AZ215" s="21">
        <f t="shared" si="13"/>
        <v>25</v>
      </c>
      <c r="BA215" t="s">
        <v>242</v>
      </c>
      <c r="BD215" s="27">
        <v>1</v>
      </c>
      <c r="BG215">
        <v>2</v>
      </c>
      <c r="BJ215" s="27">
        <v>1</v>
      </c>
      <c r="BK215">
        <v>2</v>
      </c>
      <c r="BN215" s="27">
        <v>1</v>
      </c>
      <c r="BO215">
        <v>2</v>
      </c>
      <c r="BP215" s="21">
        <f t="shared" si="14"/>
        <v>16.666666666666664</v>
      </c>
      <c r="BR215">
        <v>1</v>
      </c>
      <c r="BU215" s="27">
        <v>1</v>
      </c>
      <c r="BV215">
        <v>3</v>
      </c>
      <c r="BW215" s="21">
        <f t="shared" si="15"/>
        <v>25</v>
      </c>
      <c r="BX215">
        <v>2</v>
      </c>
      <c r="BY215">
        <v>1</v>
      </c>
      <c r="CB215" s="27">
        <v>0</v>
      </c>
      <c r="CD215" t="s">
        <v>242</v>
      </c>
      <c r="CE215" t="s">
        <v>242</v>
      </c>
      <c r="CG215" s="27">
        <v>1</v>
      </c>
      <c r="CH215" t="s">
        <v>4529</v>
      </c>
      <c r="CI215">
        <v>1</v>
      </c>
      <c r="CL215" s="27">
        <v>1</v>
      </c>
      <c r="CM215" s="27">
        <v>0</v>
      </c>
      <c r="CN215" t="s">
        <v>242</v>
      </c>
      <c r="CO215" t="s">
        <v>242</v>
      </c>
      <c r="CP215" t="s">
        <v>242</v>
      </c>
      <c r="CS215" s="27">
        <v>1</v>
      </c>
      <c r="CT215" t="s">
        <v>4530</v>
      </c>
      <c r="CU215">
        <v>1</v>
      </c>
      <c r="CX215" s="27">
        <v>1</v>
      </c>
      <c r="CY215">
        <v>57553</v>
      </c>
      <c r="CZ215">
        <v>2</v>
      </c>
      <c r="DB215" s="27">
        <v>1</v>
      </c>
      <c r="DC215">
        <v>183</v>
      </c>
      <c r="DD215">
        <v>2</v>
      </c>
      <c r="DF215" t="s">
        <v>242</v>
      </c>
      <c r="DG215" t="s">
        <v>242</v>
      </c>
      <c r="DH215" t="s">
        <v>242</v>
      </c>
      <c r="DJ215" s="27">
        <v>1</v>
      </c>
      <c r="DK215">
        <v>348911</v>
      </c>
      <c r="DL215">
        <v>2</v>
      </c>
      <c r="DN215">
        <v>1</v>
      </c>
      <c r="DQ215" s="27">
        <v>1</v>
      </c>
      <c r="DR215" s="2" t="s">
        <v>4531</v>
      </c>
      <c r="DS215" s="27">
        <v>1</v>
      </c>
      <c r="DT215" t="s">
        <v>4532</v>
      </c>
      <c r="DU215" s="27">
        <v>1</v>
      </c>
      <c r="DV215" t="s">
        <v>4533</v>
      </c>
      <c r="DW215" s="27">
        <v>1</v>
      </c>
      <c r="DX215" t="s">
        <v>4534</v>
      </c>
      <c r="DY215" s="27">
        <v>1</v>
      </c>
      <c r="DZ215" s="2" t="s">
        <v>4535</v>
      </c>
      <c r="EA215" s="27">
        <v>1</v>
      </c>
      <c r="EB215" t="s">
        <v>4536</v>
      </c>
      <c r="EC215" s="27">
        <v>1</v>
      </c>
      <c r="ED215" t="s">
        <v>4537</v>
      </c>
      <c r="EE215" s="27">
        <v>1</v>
      </c>
      <c r="EF215" s="2" t="s">
        <v>4538</v>
      </c>
      <c r="EG215" s="27">
        <v>1</v>
      </c>
      <c r="EH215" t="s">
        <v>4539</v>
      </c>
      <c r="EI215" s="27">
        <v>1</v>
      </c>
      <c r="EK215">
        <v>4</v>
      </c>
      <c r="EN215" s="27">
        <v>0</v>
      </c>
      <c r="EO215" t="s">
        <v>242</v>
      </c>
      <c r="EP215" t="s">
        <v>242</v>
      </c>
      <c r="ES215" t="s">
        <v>242</v>
      </c>
      <c r="ET215" t="s">
        <v>242</v>
      </c>
      <c r="EV215" s="27">
        <v>1</v>
      </c>
      <c r="EW215">
        <v>1265</v>
      </c>
      <c r="EX215" t="s">
        <v>3434</v>
      </c>
      <c r="EY215" s="27">
        <v>0</v>
      </c>
      <c r="EZ215" t="s">
        <v>242</v>
      </c>
      <c r="FB215" s="27">
        <v>0</v>
      </c>
      <c r="FC215" t="s">
        <v>242</v>
      </c>
      <c r="FE215" s="27">
        <v>0</v>
      </c>
      <c r="FF215" t="s">
        <v>242</v>
      </c>
    </row>
    <row r="216" spans="1:163" ht="15" customHeight="1" x14ac:dyDescent="0.2">
      <c r="A216">
        <v>215</v>
      </c>
      <c r="B216">
        <v>239</v>
      </c>
      <c r="C216" s="1">
        <v>44795.604861111111</v>
      </c>
      <c r="D216" s="1">
        <v>44795.604861111111</v>
      </c>
      <c r="E216">
        <v>4</v>
      </c>
      <c r="G216" t="s">
        <v>242</v>
      </c>
      <c r="H216" t="s">
        <v>242</v>
      </c>
      <c r="I216">
        <v>1</v>
      </c>
      <c r="J216" s="1">
        <v>44795.604861111111</v>
      </c>
      <c r="K216" t="s">
        <v>4541</v>
      </c>
      <c r="L216" t="s">
        <v>242</v>
      </c>
      <c r="M216" t="s">
        <v>242</v>
      </c>
      <c r="P216" t="s">
        <v>242</v>
      </c>
      <c r="Q216" t="s">
        <v>242</v>
      </c>
      <c r="T216" t="s">
        <v>4542</v>
      </c>
      <c r="U216" t="s">
        <v>4543</v>
      </c>
      <c r="V216" t="s">
        <v>4544</v>
      </c>
      <c r="W216">
        <v>6411</v>
      </c>
      <c r="X216" t="s">
        <v>319</v>
      </c>
      <c r="Y216" t="s">
        <v>890</v>
      </c>
      <c r="Z216">
        <v>2020</v>
      </c>
      <c r="AA216">
        <v>0</v>
      </c>
      <c r="AD216">
        <v>12</v>
      </c>
      <c r="AE216" t="s">
        <v>242</v>
      </c>
      <c r="AH216" s="27">
        <v>1</v>
      </c>
      <c r="AI216">
        <v>7</v>
      </c>
      <c r="AJ216" s="27">
        <v>0</v>
      </c>
      <c r="AK216">
        <v>0</v>
      </c>
      <c r="AL216" s="27">
        <v>1</v>
      </c>
      <c r="AM216">
        <v>1</v>
      </c>
      <c r="AN216" t="s">
        <v>4545</v>
      </c>
      <c r="AO216">
        <v>3</v>
      </c>
      <c r="AR216" s="27">
        <v>1</v>
      </c>
      <c r="AS216">
        <v>1</v>
      </c>
      <c r="AT216" s="21">
        <f t="shared" si="12"/>
        <v>8.3333333333333321</v>
      </c>
      <c r="AU216">
        <v>2</v>
      </c>
      <c r="AX216" s="27">
        <v>1</v>
      </c>
      <c r="AY216">
        <v>2</v>
      </c>
      <c r="AZ216" s="21">
        <f t="shared" si="13"/>
        <v>16.666666666666664</v>
      </c>
      <c r="BA216" t="s">
        <v>242</v>
      </c>
      <c r="BD216" s="27">
        <v>1</v>
      </c>
      <c r="BG216">
        <v>3</v>
      </c>
      <c r="BJ216" s="27">
        <v>1</v>
      </c>
      <c r="BK216">
        <v>2</v>
      </c>
      <c r="BN216" s="27">
        <v>1</v>
      </c>
      <c r="BO216">
        <v>3</v>
      </c>
      <c r="BP216" s="21">
        <f t="shared" si="14"/>
        <v>25</v>
      </c>
      <c r="BQ216" t="s">
        <v>3455</v>
      </c>
      <c r="BR216">
        <v>3</v>
      </c>
      <c r="BU216" s="27">
        <v>1</v>
      </c>
      <c r="BV216">
        <v>4</v>
      </c>
      <c r="BW216" s="21">
        <f t="shared" si="15"/>
        <v>33.333333333333329</v>
      </c>
      <c r="BX216">
        <v>2</v>
      </c>
      <c r="BY216">
        <v>1</v>
      </c>
      <c r="CB216" s="27">
        <v>0</v>
      </c>
      <c r="CD216" t="s">
        <v>242</v>
      </c>
      <c r="CE216" t="s">
        <v>242</v>
      </c>
      <c r="CG216" s="27">
        <v>0</v>
      </c>
      <c r="CI216" t="s">
        <v>242</v>
      </c>
      <c r="CL216" s="27">
        <v>0</v>
      </c>
      <c r="CM216" s="27">
        <v>0</v>
      </c>
      <c r="CN216" t="s">
        <v>242</v>
      </c>
      <c r="CO216" t="s">
        <v>242</v>
      </c>
      <c r="CP216" t="s">
        <v>242</v>
      </c>
      <c r="CS216" s="27">
        <v>1</v>
      </c>
      <c r="CT216" t="s">
        <v>4546</v>
      </c>
      <c r="CU216">
        <v>1</v>
      </c>
      <c r="CX216" s="27">
        <v>1</v>
      </c>
      <c r="CY216">
        <v>4395</v>
      </c>
      <c r="CZ216">
        <v>2</v>
      </c>
      <c r="DB216" s="27">
        <v>1</v>
      </c>
      <c r="DC216" t="s">
        <v>242</v>
      </c>
      <c r="DD216" t="s">
        <v>242</v>
      </c>
      <c r="DF216" t="s">
        <v>242</v>
      </c>
      <c r="DG216">
        <v>46828</v>
      </c>
      <c r="DH216">
        <v>2</v>
      </c>
      <c r="DJ216" s="27">
        <v>1</v>
      </c>
      <c r="DK216">
        <v>12977</v>
      </c>
      <c r="DL216">
        <v>2</v>
      </c>
      <c r="DN216">
        <v>1</v>
      </c>
      <c r="DQ216" s="27">
        <v>0</v>
      </c>
      <c r="DS216" s="27">
        <v>1</v>
      </c>
      <c r="DT216" s="2" t="s">
        <v>4547</v>
      </c>
      <c r="DU216" s="27">
        <v>1</v>
      </c>
      <c r="DV216" t="s">
        <v>4548</v>
      </c>
      <c r="DW216" s="27">
        <v>1</v>
      </c>
      <c r="DX216" t="s">
        <v>4549</v>
      </c>
      <c r="DY216" s="27">
        <v>0</v>
      </c>
      <c r="EA216" s="27">
        <v>0</v>
      </c>
      <c r="EC216" s="27">
        <v>0</v>
      </c>
      <c r="EE216" s="27">
        <v>0</v>
      </c>
      <c r="EG216" s="27">
        <v>0</v>
      </c>
      <c r="EI216" s="27">
        <v>1</v>
      </c>
      <c r="EK216">
        <v>1</v>
      </c>
      <c r="EN216" s="27">
        <v>0</v>
      </c>
      <c r="EO216" t="s">
        <v>242</v>
      </c>
      <c r="EP216" t="s">
        <v>242</v>
      </c>
      <c r="ES216" t="s">
        <v>242</v>
      </c>
      <c r="ET216" t="s">
        <v>242</v>
      </c>
      <c r="EV216" s="27">
        <v>0</v>
      </c>
      <c r="EW216" t="s">
        <v>242</v>
      </c>
      <c r="EY216" s="27">
        <v>0</v>
      </c>
      <c r="EZ216" t="s">
        <v>242</v>
      </c>
      <c r="FB216" s="27">
        <v>0</v>
      </c>
      <c r="FC216" t="s">
        <v>242</v>
      </c>
      <c r="FE216" s="27">
        <v>0</v>
      </c>
      <c r="FF216" t="s">
        <v>242</v>
      </c>
    </row>
    <row r="217" spans="1:163" ht="15" customHeight="1" x14ac:dyDescent="0.2">
      <c r="A217">
        <v>216</v>
      </c>
      <c r="B217">
        <v>240</v>
      </c>
      <c r="C217" s="1">
        <v>44795.604861111111</v>
      </c>
      <c r="D217" s="1">
        <v>44795.604861111111</v>
      </c>
      <c r="E217">
        <v>4</v>
      </c>
      <c r="G217" t="s">
        <v>242</v>
      </c>
      <c r="H217" t="s">
        <v>242</v>
      </c>
      <c r="I217">
        <v>1</v>
      </c>
      <c r="J217" s="1">
        <v>44795.604861111111</v>
      </c>
      <c r="K217" t="s">
        <v>4552</v>
      </c>
      <c r="L217" t="s">
        <v>242</v>
      </c>
      <c r="M217" t="s">
        <v>242</v>
      </c>
      <c r="P217" t="s">
        <v>242</v>
      </c>
      <c r="Q217" t="s">
        <v>242</v>
      </c>
      <c r="T217" t="s">
        <v>4553</v>
      </c>
      <c r="U217" t="s">
        <v>4554</v>
      </c>
      <c r="V217">
        <v>247361702</v>
      </c>
      <c r="W217">
        <v>4512</v>
      </c>
      <c r="X217" t="s">
        <v>476</v>
      </c>
      <c r="Y217" t="s">
        <v>4555</v>
      </c>
      <c r="Z217">
        <v>2019</v>
      </c>
      <c r="AA217">
        <v>0.5</v>
      </c>
      <c r="AB217">
        <v>15</v>
      </c>
      <c r="AD217">
        <v>12</v>
      </c>
      <c r="AE217" t="s">
        <v>242</v>
      </c>
      <c r="AH217" s="27">
        <v>1</v>
      </c>
      <c r="AI217">
        <v>8</v>
      </c>
      <c r="AJ217" s="27">
        <v>0</v>
      </c>
      <c r="AK217">
        <v>0</v>
      </c>
      <c r="AL217" s="27">
        <v>0</v>
      </c>
      <c r="AM217">
        <v>0</v>
      </c>
      <c r="AO217">
        <v>2</v>
      </c>
      <c r="AR217" s="27">
        <v>0</v>
      </c>
      <c r="AS217">
        <v>0</v>
      </c>
      <c r="AT217" s="21">
        <f t="shared" si="12"/>
        <v>0</v>
      </c>
      <c r="AU217" t="s">
        <v>242</v>
      </c>
      <c r="AX217" s="27">
        <v>1</v>
      </c>
      <c r="AY217">
        <v>2</v>
      </c>
      <c r="AZ217" s="21">
        <f t="shared" si="13"/>
        <v>16.666666666666664</v>
      </c>
      <c r="BA217" t="s">
        <v>242</v>
      </c>
      <c r="BD217" s="27">
        <v>1</v>
      </c>
      <c r="BE217">
        <v>5</v>
      </c>
      <c r="BG217">
        <v>2</v>
      </c>
      <c r="BJ217" s="27">
        <v>1</v>
      </c>
      <c r="BK217">
        <v>2</v>
      </c>
      <c r="BN217" s="27">
        <v>0.5</v>
      </c>
      <c r="BO217">
        <v>0</v>
      </c>
      <c r="BP217" s="21">
        <f t="shared" si="14"/>
        <v>0</v>
      </c>
      <c r="BQ217" t="s">
        <v>4556</v>
      </c>
      <c r="BR217">
        <v>1</v>
      </c>
      <c r="BU217" s="27">
        <v>1</v>
      </c>
      <c r="BV217">
        <v>5</v>
      </c>
      <c r="BW217" s="21">
        <f t="shared" si="15"/>
        <v>41.666666666666671</v>
      </c>
      <c r="BX217">
        <v>1</v>
      </c>
      <c r="BY217">
        <v>3</v>
      </c>
      <c r="CB217" s="27">
        <v>0</v>
      </c>
      <c r="CD217" t="s">
        <v>242</v>
      </c>
      <c r="CE217" t="s">
        <v>242</v>
      </c>
      <c r="CG217" s="27">
        <v>1</v>
      </c>
      <c r="CH217" t="s">
        <v>4557</v>
      </c>
      <c r="CI217">
        <v>1</v>
      </c>
      <c r="CL217" s="27">
        <v>0</v>
      </c>
      <c r="CM217" s="27">
        <v>0.5</v>
      </c>
      <c r="CN217" t="s">
        <v>242</v>
      </c>
      <c r="CO217">
        <v>99.02</v>
      </c>
      <c r="CP217" t="s">
        <v>242</v>
      </c>
      <c r="CQ217" t="s">
        <v>4558</v>
      </c>
      <c r="CS217" s="27">
        <v>1</v>
      </c>
      <c r="CT217" t="s">
        <v>4559</v>
      </c>
      <c r="CU217">
        <v>1</v>
      </c>
      <c r="CX217" s="27">
        <v>1</v>
      </c>
      <c r="CY217">
        <v>38161781</v>
      </c>
      <c r="CZ217">
        <v>2</v>
      </c>
      <c r="DB217" s="27">
        <v>1</v>
      </c>
      <c r="DC217" t="s">
        <v>242</v>
      </c>
      <c r="DD217" t="s">
        <v>242</v>
      </c>
      <c r="DF217" t="s">
        <v>242</v>
      </c>
      <c r="DG217" t="s">
        <v>242</v>
      </c>
      <c r="DH217" t="s">
        <v>242</v>
      </c>
      <c r="DI217" t="s">
        <v>4560</v>
      </c>
      <c r="DJ217" s="27">
        <v>1</v>
      </c>
      <c r="DK217">
        <v>3516714</v>
      </c>
      <c r="DL217">
        <v>2</v>
      </c>
      <c r="DN217">
        <v>1</v>
      </c>
      <c r="DQ217" s="27">
        <v>1</v>
      </c>
      <c r="DR217" t="s">
        <v>4561</v>
      </c>
      <c r="DS217" s="27">
        <v>1</v>
      </c>
      <c r="DT217" s="2" t="s">
        <v>4562</v>
      </c>
      <c r="DU217" s="27">
        <v>1</v>
      </c>
      <c r="DV217" s="2" t="s">
        <v>4563</v>
      </c>
      <c r="DW217" s="27">
        <v>1</v>
      </c>
      <c r="DX217" t="s">
        <v>4564</v>
      </c>
      <c r="DY217" s="27">
        <v>1</v>
      </c>
      <c r="EA217" s="27">
        <v>1</v>
      </c>
      <c r="EB217" s="2" t="s">
        <v>4565</v>
      </c>
      <c r="EC217" s="27">
        <v>1</v>
      </c>
      <c r="ED217" s="2" t="s">
        <v>4566</v>
      </c>
      <c r="EE217" s="27">
        <v>1</v>
      </c>
      <c r="EF217" s="2" t="s">
        <v>4567</v>
      </c>
      <c r="EG217" s="27">
        <v>1</v>
      </c>
      <c r="EH217" t="s">
        <v>4568</v>
      </c>
      <c r="EI217" s="27">
        <v>1</v>
      </c>
      <c r="EK217">
        <v>1</v>
      </c>
      <c r="EN217" s="27">
        <v>0</v>
      </c>
      <c r="EO217" t="s">
        <v>242</v>
      </c>
      <c r="EP217" t="s">
        <v>242</v>
      </c>
      <c r="ES217" t="s">
        <v>242</v>
      </c>
      <c r="ET217" t="s">
        <v>242</v>
      </c>
      <c r="EV217" s="27">
        <v>0</v>
      </c>
      <c r="EW217" t="s">
        <v>242</v>
      </c>
      <c r="EY217" s="27">
        <v>0</v>
      </c>
      <c r="EZ217" t="s">
        <v>242</v>
      </c>
      <c r="FB217" s="27">
        <v>0</v>
      </c>
      <c r="FC217" t="s">
        <v>242</v>
      </c>
      <c r="FE217" s="27">
        <v>0</v>
      </c>
      <c r="FF217" t="s">
        <v>242</v>
      </c>
    </row>
    <row r="218" spans="1:163" ht="15" hidden="1" customHeight="1" x14ac:dyDescent="0.2">
      <c r="A218">
        <v>217</v>
      </c>
      <c r="B218">
        <v>241</v>
      </c>
      <c r="C218" s="1">
        <v>44795.604861111111</v>
      </c>
      <c r="D218" s="1">
        <v>44795.604861111111</v>
      </c>
      <c r="E218">
        <v>4</v>
      </c>
      <c r="G218" t="s">
        <v>242</v>
      </c>
      <c r="H218" t="s">
        <v>242</v>
      </c>
      <c r="I218">
        <v>1</v>
      </c>
      <c r="J218" s="1">
        <v>44795.604861111111</v>
      </c>
      <c r="K218" t="s">
        <v>4573</v>
      </c>
      <c r="L218" t="s">
        <v>242</v>
      </c>
      <c r="M218" t="s">
        <v>242</v>
      </c>
      <c r="P218" t="s">
        <v>242</v>
      </c>
      <c r="Q218" t="s">
        <v>242</v>
      </c>
      <c r="T218" t="s">
        <v>4574</v>
      </c>
      <c r="U218" t="s">
        <v>4575</v>
      </c>
      <c r="V218">
        <v>911312106</v>
      </c>
      <c r="W218">
        <v>4210</v>
      </c>
      <c r="X218" t="s">
        <v>476</v>
      </c>
      <c r="Y218" t="s">
        <v>3454</v>
      </c>
      <c r="Z218">
        <v>2019</v>
      </c>
      <c r="AA218">
        <v>1</v>
      </c>
      <c r="AB218">
        <v>7</v>
      </c>
      <c r="AD218">
        <v>12</v>
      </c>
      <c r="AE218" t="s">
        <v>242</v>
      </c>
      <c r="AH218" s="27">
        <v>0</v>
      </c>
      <c r="AI218">
        <v>0</v>
      </c>
      <c r="AJ218" s="27">
        <v>0</v>
      </c>
      <c r="AK218">
        <v>0</v>
      </c>
      <c r="AL218" s="27">
        <v>0</v>
      </c>
      <c r="AM218">
        <v>0</v>
      </c>
      <c r="AO218" t="s">
        <v>242</v>
      </c>
      <c r="AR218" s="27">
        <v>1</v>
      </c>
      <c r="AS218">
        <v>4</v>
      </c>
      <c r="AT218" s="21">
        <f t="shared" si="12"/>
        <v>33.333333333333329</v>
      </c>
      <c r="AU218">
        <v>2</v>
      </c>
      <c r="AX218" s="27">
        <v>1</v>
      </c>
      <c r="AY218">
        <v>2</v>
      </c>
      <c r="AZ218" s="21">
        <f t="shared" si="13"/>
        <v>16.666666666666664</v>
      </c>
      <c r="BA218" t="s">
        <v>242</v>
      </c>
      <c r="BD218" s="27">
        <v>1</v>
      </c>
      <c r="BE218">
        <v>8</v>
      </c>
      <c r="BG218">
        <v>2</v>
      </c>
      <c r="BJ218" s="27">
        <v>1</v>
      </c>
      <c r="BK218">
        <v>2</v>
      </c>
      <c r="BN218" s="27">
        <v>1</v>
      </c>
      <c r="BO218">
        <v>3</v>
      </c>
      <c r="BP218" s="21">
        <f t="shared" si="14"/>
        <v>25</v>
      </c>
      <c r="BQ218" t="s">
        <v>4576</v>
      </c>
      <c r="BR218">
        <v>1</v>
      </c>
      <c r="BU218" s="27">
        <v>1</v>
      </c>
      <c r="BV218">
        <v>1</v>
      </c>
      <c r="BW218" s="21">
        <f t="shared" si="15"/>
        <v>8.3333333333333321</v>
      </c>
      <c r="BX218">
        <v>2</v>
      </c>
      <c r="BY218">
        <v>1</v>
      </c>
      <c r="CB218" s="27">
        <v>0</v>
      </c>
      <c r="CD218" t="s">
        <v>242</v>
      </c>
      <c r="CE218" t="s">
        <v>242</v>
      </c>
      <c r="CG218" s="27">
        <v>1</v>
      </c>
      <c r="CH218" t="s">
        <v>4577</v>
      </c>
      <c r="CI218">
        <v>1</v>
      </c>
      <c r="CL218" s="27">
        <v>0</v>
      </c>
      <c r="CM218" s="27">
        <v>0.5</v>
      </c>
      <c r="CN218" t="s">
        <v>242</v>
      </c>
      <c r="CO218">
        <v>89</v>
      </c>
      <c r="CP218" t="s">
        <v>242</v>
      </c>
      <c r="CQ218" t="s">
        <v>4578</v>
      </c>
      <c r="CS218" s="27">
        <v>1</v>
      </c>
      <c r="CT218" t="s">
        <v>4579</v>
      </c>
      <c r="CU218">
        <v>1</v>
      </c>
      <c r="CX218" s="27">
        <v>1</v>
      </c>
      <c r="CY218">
        <v>12902889</v>
      </c>
      <c r="CZ218">
        <v>1</v>
      </c>
      <c r="DA218" t="s">
        <v>4580</v>
      </c>
      <c r="DB218" s="27">
        <v>0.5</v>
      </c>
      <c r="DC218">
        <v>663152.04</v>
      </c>
      <c r="DD218">
        <v>2</v>
      </c>
      <c r="DF218" t="s">
        <v>242</v>
      </c>
      <c r="DG218" t="s">
        <v>242</v>
      </c>
      <c r="DH218" t="s">
        <v>242</v>
      </c>
      <c r="DI218" t="s">
        <v>4581</v>
      </c>
      <c r="DJ218" s="27">
        <v>1</v>
      </c>
      <c r="DK218">
        <v>19058137</v>
      </c>
      <c r="DL218">
        <v>2</v>
      </c>
      <c r="DM218" t="s">
        <v>4582</v>
      </c>
      <c r="DN218">
        <v>1</v>
      </c>
      <c r="DQ218" s="27">
        <v>1</v>
      </c>
      <c r="DR218" t="s">
        <v>4583</v>
      </c>
      <c r="DS218" s="27">
        <v>1</v>
      </c>
      <c r="DT218" t="s">
        <v>4584</v>
      </c>
      <c r="DU218" s="27">
        <v>0</v>
      </c>
      <c r="DW218" s="27">
        <v>0</v>
      </c>
      <c r="DY218" s="27">
        <v>0</v>
      </c>
      <c r="EA218" s="27">
        <v>1</v>
      </c>
      <c r="EB218" s="2" t="s">
        <v>4585</v>
      </c>
      <c r="EC218" s="27">
        <v>1</v>
      </c>
      <c r="ED218" s="2" t="s">
        <v>4586</v>
      </c>
      <c r="EE218" s="27">
        <v>1</v>
      </c>
      <c r="EF218" s="2" t="s">
        <v>4587</v>
      </c>
      <c r="EG218" s="27">
        <v>1</v>
      </c>
      <c r="EH218" t="s">
        <v>4588</v>
      </c>
      <c r="EI218" s="27">
        <v>1</v>
      </c>
      <c r="EJ218" t="s">
        <v>4589</v>
      </c>
      <c r="EK218">
        <v>1</v>
      </c>
      <c r="EN218" s="27">
        <v>0</v>
      </c>
      <c r="EO218" t="s">
        <v>242</v>
      </c>
      <c r="EP218" t="s">
        <v>242</v>
      </c>
      <c r="ES218" t="s">
        <v>242</v>
      </c>
      <c r="ET218" t="s">
        <v>242</v>
      </c>
      <c r="EV218" s="27">
        <v>0</v>
      </c>
      <c r="EW218" t="s">
        <v>242</v>
      </c>
      <c r="EY218" s="27">
        <v>0</v>
      </c>
      <c r="EZ218" t="s">
        <v>242</v>
      </c>
      <c r="FB218" s="27">
        <v>1</v>
      </c>
      <c r="FC218">
        <v>6550</v>
      </c>
      <c r="FE218" s="27">
        <v>0</v>
      </c>
      <c r="FF218" t="s">
        <v>242</v>
      </c>
    </row>
    <row r="219" spans="1:163" ht="15" hidden="1" customHeight="1" x14ac:dyDescent="0.2">
      <c r="A219" s="10">
        <v>218</v>
      </c>
      <c r="B219">
        <v>242</v>
      </c>
      <c r="C219" s="1">
        <v>44795.604861111111</v>
      </c>
      <c r="D219" s="1">
        <v>44795.604861111111</v>
      </c>
      <c r="E219">
        <v>4</v>
      </c>
      <c r="G219" t="s">
        <v>242</v>
      </c>
      <c r="H219" t="s">
        <v>242</v>
      </c>
      <c r="I219">
        <v>1</v>
      </c>
      <c r="J219" s="1">
        <v>44795.604861111111</v>
      </c>
      <c r="K219" t="s">
        <v>4595</v>
      </c>
      <c r="L219" t="s">
        <v>242</v>
      </c>
      <c r="M219" t="s">
        <v>242</v>
      </c>
      <c r="P219" t="s">
        <v>242</v>
      </c>
      <c r="Q219" t="s">
        <v>242</v>
      </c>
      <c r="T219" s="22" t="s">
        <v>4596</v>
      </c>
      <c r="U219" t="s">
        <v>4597</v>
      </c>
      <c r="V219">
        <v>526057104</v>
      </c>
      <c r="W219">
        <v>1531</v>
      </c>
      <c r="X219" s="10" t="s">
        <v>271</v>
      </c>
      <c r="Y219" s="10" t="s">
        <v>2346</v>
      </c>
      <c r="Z219" s="10">
        <v>2020</v>
      </c>
      <c r="AA219" s="10">
        <v>0</v>
      </c>
      <c r="AD219" s="10">
        <v>11</v>
      </c>
      <c r="AE219" t="s">
        <v>242</v>
      </c>
      <c r="AH219" s="22">
        <v>0</v>
      </c>
      <c r="AI219" s="10">
        <v>0</v>
      </c>
      <c r="AJ219" s="22">
        <v>0</v>
      </c>
      <c r="AK219" s="10">
        <v>0</v>
      </c>
      <c r="AL219" s="22">
        <v>0</v>
      </c>
      <c r="AM219" s="10">
        <v>0</v>
      </c>
      <c r="AO219" t="s">
        <v>242</v>
      </c>
      <c r="AR219" s="22">
        <v>0</v>
      </c>
      <c r="AS219" s="10">
        <v>0</v>
      </c>
      <c r="AT219" s="21">
        <f t="shared" si="12"/>
        <v>0</v>
      </c>
      <c r="AU219" t="s">
        <v>242</v>
      </c>
      <c r="AX219" s="22">
        <v>0</v>
      </c>
      <c r="AY219" s="10">
        <v>0</v>
      </c>
      <c r="AZ219" s="21">
        <f t="shared" si="13"/>
        <v>0</v>
      </c>
      <c r="BA219" t="s">
        <v>242</v>
      </c>
      <c r="BD219" s="22">
        <v>0</v>
      </c>
      <c r="BE219" s="10"/>
      <c r="BF219" s="10"/>
      <c r="BG219" t="s">
        <v>242</v>
      </c>
      <c r="BJ219" s="22">
        <v>1</v>
      </c>
      <c r="BK219">
        <v>3</v>
      </c>
      <c r="BN219" s="22">
        <v>0</v>
      </c>
      <c r="BO219" s="10">
        <v>0</v>
      </c>
      <c r="BP219" s="21">
        <f t="shared" si="14"/>
        <v>0</v>
      </c>
      <c r="BQ219" s="10"/>
      <c r="BR219" s="10" t="s">
        <v>242</v>
      </c>
      <c r="BS219" s="10"/>
      <c r="BT219" s="10"/>
      <c r="BU219" s="22">
        <v>0</v>
      </c>
      <c r="BV219" s="19">
        <v>0</v>
      </c>
      <c r="BW219" s="21">
        <f t="shared" si="15"/>
        <v>0</v>
      </c>
      <c r="BX219" s="10" t="s">
        <v>242</v>
      </c>
      <c r="BY219" s="10" t="s">
        <v>242</v>
      </c>
      <c r="BZ219" s="10"/>
      <c r="CA219" s="10"/>
      <c r="CB219" s="22">
        <v>0</v>
      </c>
      <c r="CC219" s="10"/>
      <c r="CD219" s="10" t="s">
        <v>242</v>
      </c>
      <c r="CE219" s="10" t="s">
        <v>242</v>
      </c>
      <c r="CF219" s="10"/>
      <c r="CG219" s="22">
        <v>0</v>
      </c>
      <c r="CH219" s="10"/>
      <c r="CI219" s="10" t="s">
        <v>242</v>
      </c>
      <c r="CJ219" s="10"/>
      <c r="CK219" s="10"/>
      <c r="CL219" s="22">
        <v>0</v>
      </c>
      <c r="CM219" s="22">
        <v>0</v>
      </c>
      <c r="CN219" s="10" t="s">
        <v>242</v>
      </c>
      <c r="CO219" s="10" t="s">
        <v>242</v>
      </c>
      <c r="CP219" s="10" t="s">
        <v>242</v>
      </c>
      <c r="CQ219" s="10"/>
      <c r="CR219" s="10"/>
      <c r="CS219" s="22">
        <v>0</v>
      </c>
      <c r="CT219" s="10"/>
      <c r="CU219" s="10" t="s">
        <v>242</v>
      </c>
      <c r="CV219" s="10"/>
      <c r="CW219" s="10"/>
      <c r="CX219" s="22">
        <v>0</v>
      </c>
      <c r="CY219" s="10" t="s">
        <v>242</v>
      </c>
      <c r="CZ219" s="10" t="s">
        <v>242</v>
      </c>
      <c r="DA219" s="10"/>
      <c r="DB219" s="22">
        <v>0</v>
      </c>
      <c r="DC219" s="10" t="s">
        <v>242</v>
      </c>
      <c r="DD219" s="10" t="s">
        <v>242</v>
      </c>
      <c r="DE219" s="10"/>
      <c r="DF219" s="10" t="s">
        <v>242</v>
      </c>
      <c r="DG219" s="10" t="s">
        <v>242</v>
      </c>
      <c r="DH219" s="10" t="s">
        <v>242</v>
      </c>
      <c r="DI219" s="10"/>
      <c r="DJ219" s="22">
        <v>0</v>
      </c>
      <c r="DK219" s="10" t="s">
        <v>242</v>
      </c>
      <c r="DL219" s="10" t="s">
        <v>242</v>
      </c>
      <c r="DM219" s="10"/>
      <c r="DN219" s="10" t="s">
        <v>242</v>
      </c>
      <c r="DO219" s="10"/>
      <c r="DP219" s="10"/>
      <c r="DQ219" s="27">
        <v>0</v>
      </c>
      <c r="DS219" s="27">
        <v>0</v>
      </c>
      <c r="DU219" s="27">
        <v>0</v>
      </c>
      <c r="DW219" s="27">
        <v>0</v>
      </c>
      <c r="DY219" s="27">
        <v>0</v>
      </c>
      <c r="EA219" s="27">
        <v>0</v>
      </c>
      <c r="EC219" s="27">
        <v>0</v>
      </c>
      <c r="EE219" s="27">
        <v>0</v>
      </c>
      <c r="EG219" s="27">
        <v>0</v>
      </c>
      <c r="EI219" s="27">
        <v>0</v>
      </c>
      <c r="EK219" t="s">
        <v>242</v>
      </c>
      <c r="EN219" s="22">
        <v>0</v>
      </c>
      <c r="EO219" s="10" t="s">
        <v>242</v>
      </c>
      <c r="EP219" s="10" t="s">
        <v>242</v>
      </c>
      <c r="EQ219" s="10"/>
      <c r="ER219" s="10"/>
      <c r="ES219" s="10" t="s">
        <v>242</v>
      </c>
      <c r="ET219" s="10" t="s">
        <v>242</v>
      </c>
      <c r="EU219" s="10"/>
      <c r="EV219" s="22">
        <v>0</v>
      </c>
      <c r="EW219" s="10" t="s">
        <v>242</v>
      </c>
      <c r="EX219" s="10"/>
      <c r="EY219" s="22">
        <v>0</v>
      </c>
      <c r="EZ219" s="10" t="s">
        <v>242</v>
      </c>
      <c r="FA219" s="10"/>
      <c r="FB219" s="22">
        <v>0</v>
      </c>
      <c r="FC219" s="10" t="s">
        <v>242</v>
      </c>
      <c r="FD219" s="10"/>
      <c r="FE219" s="22">
        <v>0</v>
      </c>
      <c r="FF219" s="10" t="s">
        <v>242</v>
      </c>
      <c r="FG219" s="10"/>
    </row>
    <row r="220" spans="1:163" ht="15" customHeight="1" x14ac:dyDescent="0.2">
      <c r="A220" s="10">
        <v>219</v>
      </c>
      <c r="B220">
        <v>243</v>
      </c>
      <c r="C220" s="1">
        <v>44795.604861111111</v>
      </c>
      <c r="D220" s="1">
        <v>44795.604861111111</v>
      </c>
      <c r="E220">
        <v>4</v>
      </c>
      <c r="G220" t="s">
        <v>242</v>
      </c>
      <c r="H220" t="s">
        <v>242</v>
      </c>
      <c r="I220">
        <v>1</v>
      </c>
      <c r="J220" s="1">
        <v>44795.604861111111</v>
      </c>
      <c r="K220" t="s">
        <v>4600</v>
      </c>
      <c r="L220" t="s">
        <v>242</v>
      </c>
      <c r="M220" t="s">
        <v>242</v>
      </c>
      <c r="P220" t="s">
        <v>242</v>
      </c>
      <c r="Q220" t="s">
        <v>242</v>
      </c>
      <c r="T220" s="10" t="s">
        <v>4601</v>
      </c>
      <c r="U220" t="s">
        <v>4602</v>
      </c>
      <c r="V220">
        <v>580135101</v>
      </c>
      <c r="W220">
        <v>5812</v>
      </c>
      <c r="X220" s="10" t="s">
        <v>271</v>
      </c>
      <c r="Y220" s="10" t="s">
        <v>1304</v>
      </c>
      <c r="Z220" s="10">
        <v>2019</v>
      </c>
      <c r="AA220" s="10">
        <v>0</v>
      </c>
      <c r="AD220" s="10">
        <v>13</v>
      </c>
      <c r="AE220" t="s">
        <v>242</v>
      </c>
      <c r="AH220" s="22">
        <v>1</v>
      </c>
      <c r="AI220" s="10">
        <v>13</v>
      </c>
      <c r="AJ220" s="22">
        <v>1</v>
      </c>
      <c r="AK220" s="10">
        <v>6</v>
      </c>
      <c r="AL220" s="22">
        <v>1</v>
      </c>
      <c r="AM220" s="10">
        <v>6</v>
      </c>
      <c r="AO220">
        <v>3</v>
      </c>
      <c r="AR220" s="22">
        <v>1</v>
      </c>
      <c r="AS220" s="10">
        <v>1</v>
      </c>
      <c r="AT220" s="21">
        <f t="shared" si="12"/>
        <v>7.6923076923076925</v>
      </c>
      <c r="AU220">
        <v>2</v>
      </c>
      <c r="AX220" s="22">
        <v>1</v>
      </c>
      <c r="AY220" s="10">
        <v>3</v>
      </c>
      <c r="AZ220" s="21">
        <f t="shared" si="13"/>
        <v>23.076923076923077</v>
      </c>
      <c r="BA220" t="s">
        <v>242</v>
      </c>
      <c r="BD220" s="22">
        <v>1</v>
      </c>
      <c r="BE220" s="10"/>
      <c r="BF220" s="10"/>
      <c r="BG220">
        <v>2</v>
      </c>
      <c r="BJ220" s="22">
        <v>1</v>
      </c>
      <c r="BK220">
        <v>2</v>
      </c>
      <c r="BN220" s="22">
        <v>1</v>
      </c>
      <c r="BO220" s="10">
        <v>3</v>
      </c>
      <c r="BP220" s="21">
        <f t="shared" si="14"/>
        <v>23.076923076923077</v>
      </c>
      <c r="BQ220" s="16">
        <v>44998</v>
      </c>
      <c r="BR220" s="10">
        <v>3</v>
      </c>
      <c r="BS220" s="10"/>
      <c r="BT220" s="10"/>
      <c r="BU220" s="22">
        <v>1</v>
      </c>
      <c r="BV220" s="10">
        <v>3</v>
      </c>
      <c r="BW220" s="21">
        <f t="shared" si="15"/>
        <v>23.076923076923077</v>
      </c>
      <c r="BX220" s="10">
        <v>2</v>
      </c>
      <c r="BY220" s="10">
        <v>3</v>
      </c>
      <c r="BZ220" s="10"/>
      <c r="CA220" s="10"/>
      <c r="CB220" s="22">
        <v>0</v>
      </c>
      <c r="CC220" s="10"/>
      <c r="CD220" s="10" t="s">
        <v>242</v>
      </c>
      <c r="CE220" s="10" t="s">
        <v>242</v>
      </c>
      <c r="CF220" s="10"/>
      <c r="CG220" s="22">
        <v>0</v>
      </c>
      <c r="CH220" s="10"/>
      <c r="CI220" s="10" t="s">
        <v>242</v>
      </c>
      <c r="CJ220" s="10"/>
      <c r="CK220" s="10"/>
      <c r="CL220" s="22">
        <v>0</v>
      </c>
      <c r="CM220" s="22">
        <v>0</v>
      </c>
      <c r="CN220" s="10" t="s">
        <v>242</v>
      </c>
      <c r="CO220" s="10" t="s">
        <v>242</v>
      </c>
      <c r="CP220" s="10" t="s">
        <v>242</v>
      </c>
      <c r="CQ220" s="10"/>
      <c r="CR220" s="10"/>
      <c r="CS220" s="22">
        <v>0</v>
      </c>
      <c r="CT220" s="10"/>
      <c r="CU220" s="10" t="s">
        <v>242</v>
      </c>
      <c r="CV220" s="10"/>
      <c r="CW220" s="10"/>
      <c r="CX220" s="22">
        <v>1</v>
      </c>
      <c r="CY220" s="10">
        <v>107035</v>
      </c>
      <c r="CZ220" s="10">
        <v>2</v>
      </c>
      <c r="DA220" s="10"/>
      <c r="DB220" s="22">
        <v>0.5</v>
      </c>
      <c r="DC220" s="10">
        <v>492114</v>
      </c>
      <c r="DD220" s="10">
        <v>2</v>
      </c>
      <c r="DE220" s="10"/>
      <c r="DF220" s="10" t="s">
        <v>242</v>
      </c>
      <c r="DG220" s="10" t="s">
        <v>242</v>
      </c>
      <c r="DH220" s="10" t="s">
        <v>242</v>
      </c>
      <c r="DI220" s="10"/>
      <c r="DJ220" s="22">
        <v>1</v>
      </c>
      <c r="DK220" s="10">
        <v>52955642</v>
      </c>
      <c r="DL220" s="10">
        <v>2</v>
      </c>
      <c r="DM220" s="10"/>
      <c r="DN220" s="10">
        <v>1</v>
      </c>
      <c r="DO220" s="10"/>
      <c r="DP220" s="10"/>
      <c r="DQ220" s="27">
        <v>1</v>
      </c>
      <c r="DR220" t="s">
        <v>4603</v>
      </c>
      <c r="DS220" s="27">
        <v>1</v>
      </c>
      <c r="DT220" t="s">
        <v>4604</v>
      </c>
      <c r="DU220" s="27">
        <v>1</v>
      </c>
      <c r="DV220" t="s">
        <v>4605</v>
      </c>
      <c r="DW220" s="27">
        <v>0.5</v>
      </c>
      <c r="DX220" t="s">
        <v>4606</v>
      </c>
      <c r="DY220" s="27">
        <v>0</v>
      </c>
      <c r="DZ220" t="s">
        <v>4607</v>
      </c>
      <c r="EA220" s="27">
        <v>1</v>
      </c>
      <c r="EB220" t="s">
        <v>4608</v>
      </c>
      <c r="EC220" s="27">
        <v>1</v>
      </c>
      <c r="ED220" s="2" t="s">
        <v>4609</v>
      </c>
      <c r="EE220" s="27">
        <v>1</v>
      </c>
      <c r="EF220" s="2" t="s">
        <v>4610</v>
      </c>
      <c r="EG220" s="27">
        <v>1</v>
      </c>
      <c r="EH220" t="s">
        <v>4611</v>
      </c>
      <c r="EI220" s="27">
        <v>1</v>
      </c>
      <c r="EJ220" t="s">
        <v>4612</v>
      </c>
      <c r="EK220">
        <v>4</v>
      </c>
      <c r="EN220" s="22">
        <v>0</v>
      </c>
      <c r="EO220" s="10" t="s">
        <v>242</v>
      </c>
      <c r="EP220" s="10" t="s">
        <v>242</v>
      </c>
      <c r="EQ220" s="10"/>
      <c r="ER220" s="10"/>
      <c r="ES220" s="10" t="s">
        <v>242</v>
      </c>
      <c r="ET220" s="10" t="s">
        <v>242</v>
      </c>
      <c r="EU220" s="10"/>
      <c r="EV220" s="22">
        <v>0</v>
      </c>
      <c r="EW220" s="10" t="s">
        <v>242</v>
      </c>
      <c r="EX220" s="10"/>
      <c r="EY220" s="22">
        <v>0</v>
      </c>
      <c r="EZ220" s="10" t="s">
        <v>242</v>
      </c>
      <c r="FA220" s="10"/>
      <c r="FB220" s="22">
        <v>0</v>
      </c>
      <c r="FC220" s="10" t="s">
        <v>242</v>
      </c>
      <c r="FD220" s="10"/>
      <c r="FE220" s="22">
        <v>0</v>
      </c>
      <c r="FF220" s="10" t="s">
        <v>242</v>
      </c>
      <c r="FG220" s="10"/>
    </row>
    <row r="221" spans="1:163" ht="15" customHeight="1" x14ac:dyDescent="0.2">
      <c r="A221">
        <v>220</v>
      </c>
      <c r="B221">
        <v>244</v>
      </c>
      <c r="C221" s="1">
        <v>44795.604861111111</v>
      </c>
      <c r="D221" s="1">
        <v>44795.604861111111</v>
      </c>
      <c r="E221">
        <v>4</v>
      </c>
      <c r="G221" t="s">
        <v>242</v>
      </c>
      <c r="H221" t="s">
        <v>242</v>
      </c>
      <c r="I221">
        <v>1</v>
      </c>
      <c r="J221" s="1">
        <v>44795.604861111111</v>
      </c>
      <c r="K221" t="s">
        <v>4616</v>
      </c>
      <c r="L221" t="s">
        <v>242</v>
      </c>
      <c r="M221" t="s">
        <v>242</v>
      </c>
      <c r="P221" t="s">
        <v>242</v>
      </c>
      <c r="Q221" t="s">
        <v>242</v>
      </c>
      <c r="T221" t="s">
        <v>4617</v>
      </c>
      <c r="U221" t="s">
        <v>4618</v>
      </c>
      <c r="V221" t="s">
        <v>4619</v>
      </c>
      <c r="W221">
        <v>3570</v>
      </c>
      <c r="X221" t="s">
        <v>297</v>
      </c>
      <c r="Y221" t="s">
        <v>4620</v>
      </c>
      <c r="Z221">
        <v>2019</v>
      </c>
      <c r="AA221">
        <v>0.5</v>
      </c>
      <c r="AB221">
        <v>10</v>
      </c>
      <c r="AD221">
        <v>11</v>
      </c>
      <c r="AE221" t="s">
        <v>242</v>
      </c>
      <c r="AH221" s="27">
        <v>1</v>
      </c>
      <c r="AI221">
        <v>10</v>
      </c>
      <c r="AJ221" s="27">
        <v>0</v>
      </c>
      <c r="AK221">
        <v>0</v>
      </c>
      <c r="AL221" s="27">
        <v>0</v>
      </c>
      <c r="AM221">
        <v>0</v>
      </c>
      <c r="AN221" t="s">
        <v>4621</v>
      </c>
      <c r="AO221">
        <v>3</v>
      </c>
      <c r="AR221" s="27">
        <v>1</v>
      </c>
      <c r="AS221">
        <v>1</v>
      </c>
      <c r="AT221" s="21">
        <f t="shared" si="12"/>
        <v>9.0909090909090917</v>
      </c>
      <c r="AU221">
        <v>2</v>
      </c>
      <c r="AX221" s="27">
        <v>1</v>
      </c>
      <c r="AY221">
        <v>2</v>
      </c>
      <c r="AZ221" s="21">
        <f t="shared" si="13"/>
        <v>18.181818181818183</v>
      </c>
      <c r="BA221" t="s">
        <v>242</v>
      </c>
      <c r="BD221" s="27">
        <v>1</v>
      </c>
      <c r="BG221">
        <v>2</v>
      </c>
      <c r="BJ221" s="27">
        <v>1</v>
      </c>
      <c r="BK221">
        <v>2</v>
      </c>
      <c r="BN221" s="27">
        <v>1</v>
      </c>
      <c r="BO221">
        <v>5</v>
      </c>
      <c r="BP221" s="21">
        <f t="shared" si="14"/>
        <v>45.454545454545453</v>
      </c>
      <c r="BQ221" s="8">
        <v>45057</v>
      </c>
      <c r="BR221">
        <v>3</v>
      </c>
      <c r="BU221" s="27">
        <v>1</v>
      </c>
      <c r="BV221">
        <v>5</v>
      </c>
      <c r="BW221" s="21">
        <f t="shared" si="15"/>
        <v>45.454545454545453</v>
      </c>
      <c r="BX221">
        <v>2</v>
      </c>
      <c r="BY221">
        <v>1</v>
      </c>
      <c r="CB221" s="27">
        <v>0</v>
      </c>
      <c r="CD221" t="s">
        <v>242</v>
      </c>
      <c r="CE221" t="s">
        <v>242</v>
      </c>
      <c r="CG221" s="27">
        <v>1</v>
      </c>
      <c r="CH221" t="s">
        <v>4622</v>
      </c>
      <c r="CI221">
        <v>1</v>
      </c>
      <c r="CL221" s="27">
        <v>1</v>
      </c>
      <c r="CM221" s="27">
        <v>1</v>
      </c>
      <c r="CN221">
        <v>99.4</v>
      </c>
      <c r="CO221">
        <v>99.4</v>
      </c>
      <c r="CP221">
        <v>100</v>
      </c>
      <c r="CS221" s="27">
        <v>1</v>
      </c>
      <c r="CT221" t="s">
        <v>4623</v>
      </c>
      <c r="CU221">
        <v>1</v>
      </c>
      <c r="CX221" s="27">
        <v>1</v>
      </c>
      <c r="CY221">
        <v>61900</v>
      </c>
      <c r="CZ221">
        <v>2</v>
      </c>
      <c r="DB221" s="27">
        <v>1</v>
      </c>
      <c r="DC221">
        <v>153900</v>
      </c>
      <c r="DD221">
        <v>2</v>
      </c>
      <c r="DE221">
        <v>226400</v>
      </c>
      <c r="DF221">
        <v>2</v>
      </c>
      <c r="DG221" t="s">
        <v>242</v>
      </c>
      <c r="DH221" t="s">
        <v>242</v>
      </c>
      <c r="DJ221" s="27">
        <v>1</v>
      </c>
      <c r="DK221">
        <v>46570000</v>
      </c>
      <c r="DL221">
        <v>2</v>
      </c>
      <c r="DN221">
        <v>1</v>
      </c>
      <c r="DQ221" s="27">
        <v>1</v>
      </c>
      <c r="DR221" s="2" t="s">
        <v>4624</v>
      </c>
      <c r="DS221" s="27">
        <v>1</v>
      </c>
      <c r="DT221" s="2" t="s">
        <v>4625</v>
      </c>
      <c r="DU221" s="27">
        <v>1</v>
      </c>
      <c r="DV221" t="s">
        <v>4626</v>
      </c>
      <c r="DW221" s="27">
        <v>1</v>
      </c>
      <c r="DX221" s="2" t="s">
        <v>4627</v>
      </c>
      <c r="DY221" s="27">
        <v>0.5</v>
      </c>
      <c r="DZ221" s="2" t="s">
        <v>4628</v>
      </c>
      <c r="EA221" s="27">
        <v>1</v>
      </c>
      <c r="EB221" s="2" t="s">
        <v>4629</v>
      </c>
      <c r="EC221" s="27">
        <v>1</v>
      </c>
      <c r="ED221" s="2" t="s">
        <v>4629</v>
      </c>
      <c r="EE221" s="27">
        <v>1</v>
      </c>
      <c r="EF221" t="s">
        <v>4630</v>
      </c>
      <c r="EG221" s="27">
        <v>1</v>
      </c>
      <c r="EH221" t="s">
        <v>4631</v>
      </c>
      <c r="EI221" s="27">
        <v>1</v>
      </c>
      <c r="EK221">
        <v>1</v>
      </c>
      <c r="EN221" s="27">
        <v>0</v>
      </c>
      <c r="EO221" t="s">
        <v>242</v>
      </c>
      <c r="EP221" t="s">
        <v>242</v>
      </c>
      <c r="ES221" t="s">
        <v>242</v>
      </c>
      <c r="ET221" t="s">
        <v>242</v>
      </c>
      <c r="EV221" s="27">
        <v>0</v>
      </c>
      <c r="EW221" t="s">
        <v>242</v>
      </c>
      <c r="EY221" s="27">
        <v>0</v>
      </c>
      <c r="EZ221" t="s">
        <v>242</v>
      </c>
      <c r="FA221" t="s">
        <v>4632</v>
      </c>
      <c r="FB221" s="27">
        <v>1</v>
      </c>
      <c r="FC221">
        <v>249030</v>
      </c>
      <c r="FE221" s="27">
        <v>0</v>
      </c>
      <c r="FF221" t="s">
        <v>242</v>
      </c>
    </row>
    <row r="222" spans="1:163" ht="15" customHeight="1" x14ac:dyDescent="0.2">
      <c r="A222" s="10">
        <v>221</v>
      </c>
      <c r="B222">
        <v>245</v>
      </c>
      <c r="C222" s="1">
        <v>44795.604861111111</v>
      </c>
      <c r="D222" s="1">
        <v>44795.604861111111</v>
      </c>
      <c r="E222">
        <v>4</v>
      </c>
      <c r="G222" t="s">
        <v>242</v>
      </c>
      <c r="H222" t="s">
        <v>242</v>
      </c>
      <c r="I222">
        <v>1</v>
      </c>
      <c r="J222" s="1">
        <v>44795.604861111111</v>
      </c>
      <c r="K222" t="s">
        <v>4639</v>
      </c>
      <c r="L222" t="s">
        <v>242</v>
      </c>
      <c r="M222" t="s">
        <v>242</v>
      </c>
      <c r="P222" t="s">
        <v>242</v>
      </c>
      <c r="Q222" t="s">
        <v>242</v>
      </c>
      <c r="T222" s="10" t="s">
        <v>4640</v>
      </c>
      <c r="U222" t="s">
        <v>4641</v>
      </c>
      <c r="V222">
        <v>872540109</v>
      </c>
      <c r="W222">
        <v>5651</v>
      </c>
      <c r="X222" s="10" t="s">
        <v>271</v>
      </c>
      <c r="Y222" s="10" t="s">
        <v>272</v>
      </c>
      <c r="Z222" s="10">
        <v>2020</v>
      </c>
      <c r="AA222" s="10">
        <v>0.5</v>
      </c>
      <c r="AB222">
        <v>4</v>
      </c>
      <c r="AD222" s="10">
        <v>13</v>
      </c>
      <c r="AE222" t="s">
        <v>242</v>
      </c>
      <c r="AH222" s="22">
        <v>1</v>
      </c>
      <c r="AI222" s="10">
        <v>6</v>
      </c>
      <c r="AJ222" s="22">
        <v>0</v>
      </c>
      <c r="AK222" s="10">
        <v>0</v>
      </c>
      <c r="AL222" s="22">
        <v>0</v>
      </c>
      <c r="AM222" s="10">
        <v>0</v>
      </c>
      <c r="AN222" t="s">
        <v>4642</v>
      </c>
      <c r="AO222">
        <v>2</v>
      </c>
      <c r="AR222" s="22">
        <v>1</v>
      </c>
      <c r="AS222" s="10">
        <v>2</v>
      </c>
      <c r="AT222" s="21">
        <f t="shared" si="12"/>
        <v>15.384615384615385</v>
      </c>
      <c r="AU222">
        <v>2</v>
      </c>
      <c r="AX222" s="22">
        <v>1</v>
      </c>
      <c r="AY222" s="10">
        <v>2</v>
      </c>
      <c r="AZ222" s="21">
        <f t="shared" si="13"/>
        <v>15.384615384615385</v>
      </c>
      <c r="BA222" t="s">
        <v>242</v>
      </c>
      <c r="BD222" s="22">
        <v>1</v>
      </c>
      <c r="BE222" s="10"/>
      <c r="BF222" s="10"/>
      <c r="BG222">
        <v>2</v>
      </c>
      <c r="BJ222" s="22">
        <v>1</v>
      </c>
      <c r="BK222">
        <v>2</v>
      </c>
      <c r="BN222" s="22">
        <v>1</v>
      </c>
      <c r="BO222" s="10">
        <v>6</v>
      </c>
      <c r="BP222" s="21">
        <f t="shared" si="14"/>
        <v>46.153846153846153</v>
      </c>
      <c r="BQ222" s="10"/>
      <c r="BR222" s="10">
        <v>1</v>
      </c>
      <c r="BS222" s="10"/>
      <c r="BT222" s="10"/>
      <c r="BU222" s="22">
        <v>1</v>
      </c>
      <c r="BV222" s="10">
        <v>9</v>
      </c>
      <c r="BW222" s="21">
        <f t="shared" si="15"/>
        <v>69.230769230769226</v>
      </c>
      <c r="BX222" s="10">
        <v>2</v>
      </c>
      <c r="BY222" s="10">
        <v>1</v>
      </c>
      <c r="BZ222" s="10"/>
      <c r="CA222" s="10"/>
      <c r="CB222" s="22">
        <v>0</v>
      </c>
      <c r="CC222" s="10"/>
      <c r="CD222" s="10" t="s">
        <v>242</v>
      </c>
      <c r="CE222" s="10" t="s">
        <v>242</v>
      </c>
      <c r="CF222" s="10"/>
      <c r="CG222" s="22">
        <v>1</v>
      </c>
      <c r="CH222" s="10" t="s">
        <v>4643</v>
      </c>
      <c r="CI222" s="10">
        <v>1</v>
      </c>
      <c r="CJ222" s="10"/>
      <c r="CK222" s="10"/>
      <c r="CL222" s="22">
        <v>0</v>
      </c>
      <c r="CM222" s="22">
        <v>0</v>
      </c>
      <c r="CN222" s="10" t="s">
        <v>242</v>
      </c>
      <c r="CO222" s="10" t="s">
        <v>242</v>
      </c>
      <c r="CP222" s="10" t="s">
        <v>242</v>
      </c>
      <c r="CQ222" s="10"/>
      <c r="CR222" s="10" t="s">
        <v>4644</v>
      </c>
      <c r="CS222" s="22">
        <v>1</v>
      </c>
      <c r="CT222" s="10" t="s">
        <v>4645</v>
      </c>
      <c r="CU222" s="10">
        <v>1</v>
      </c>
      <c r="CV222" s="10"/>
      <c r="CW222" s="10"/>
      <c r="CX222" s="22">
        <v>1</v>
      </c>
      <c r="CY222" s="10">
        <v>125782</v>
      </c>
      <c r="CZ222" s="10">
        <v>2</v>
      </c>
      <c r="DA222" s="10"/>
      <c r="DB222" s="22">
        <v>1</v>
      </c>
      <c r="DC222" s="10">
        <v>540336</v>
      </c>
      <c r="DD222" s="10">
        <v>2</v>
      </c>
      <c r="DE222" s="10">
        <v>634475</v>
      </c>
      <c r="DF222" s="10">
        <v>2</v>
      </c>
      <c r="DG222" s="10" t="s">
        <v>242</v>
      </c>
      <c r="DH222" s="10" t="s">
        <v>242</v>
      </c>
      <c r="DI222" s="10" t="s">
        <v>4646</v>
      </c>
      <c r="DJ222" s="22">
        <v>1</v>
      </c>
      <c r="DK222" s="10">
        <v>82100</v>
      </c>
      <c r="DL222" s="10">
        <v>2</v>
      </c>
      <c r="DM222" s="10" t="s">
        <v>4647</v>
      </c>
      <c r="DN222" s="10">
        <v>1</v>
      </c>
      <c r="DO222" s="10"/>
      <c r="DP222" s="10"/>
      <c r="DQ222" s="27">
        <v>0</v>
      </c>
      <c r="DS222" s="27">
        <v>1</v>
      </c>
      <c r="DT222" t="s">
        <v>4648</v>
      </c>
      <c r="DU222" s="27">
        <v>1</v>
      </c>
      <c r="DW222" s="27">
        <v>1</v>
      </c>
      <c r="DX222" t="s">
        <v>4649</v>
      </c>
      <c r="DY222" s="27">
        <v>1</v>
      </c>
      <c r="EA222" s="27">
        <v>1</v>
      </c>
      <c r="EB222" t="s">
        <v>4650</v>
      </c>
      <c r="EC222" s="27">
        <v>1</v>
      </c>
      <c r="ED222" t="s">
        <v>4651</v>
      </c>
      <c r="EE222" s="27">
        <v>0</v>
      </c>
      <c r="EG222" s="27">
        <v>1</v>
      </c>
      <c r="EH222" t="s">
        <v>4652</v>
      </c>
      <c r="EI222" s="27">
        <v>1</v>
      </c>
      <c r="EJ222" t="s">
        <v>4653</v>
      </c>
      <c r="EK222">
        <v>1</v>
      </c>
      <c r="EN222" s="22">
        <v>0</v>
      </c>
      <c r="EO222" s="10" t="s">
        <v>242</v>
      </c>
      <c r="EP222" s="10" t="s">
        <v>242</v>
      </c>
      <c r="EQ222" s="10"/>
      <c r="ER222" s="10"/>
      <c r="ES222" s="10" t="s">
        <v>242</v>
      </c>
      <c r="ET222" s="10" t="s">
        <v>242</v>
      </c>
      <c r="EU222" s="10"/>
      <c r="EV222" s="22">
        <v>0</v>
      </c>
      <c r="EW222" s="10" t="s">
        <v>242</v>
      </c>
      <c r="EX222" s="10"/>
      <c r="EY222" s="22">
        <v>0</v>
      </c>
      <c r="EZ222" s="10" t="s">
        <v>242</v>
      </c>
      <c r="FA222" s="10"/>
      <c r="FB222" s="22">
        <v>0</v>
      </c>
      <c r="FC222" s="10" t="s">
        <v>242</v>
      </c>
      <c r="FD222" s="10"/>
      <c r="FE222" s="22">
        <v>0</v>
      </c>
      <c r="FF222" s="10" t="s">
        <v>242</v>
      </c>
      <c r="FG222" s="10"/>
    </row>
    <row r="223" spans="1:163" ht="15" customHeight="1" x14ac:dyDescent="0.2">
      <c r="A223">
        <v>222</v>
      </c>
      <c r="B223">
        <v>246</v>
      </c>
      <c r="C223" s="1">
        <v>44795.604861111111</v>
      </c>
      <c r="D223" s="1">
        <v>44795.604861111111</v>
      </c>
      <c r="E223">
        <v>4</v>
      </c>
      <c r="G223" t="s">
        <v>242</v>
      </c>
      <c r="H223" t="s">
        <v>242</v>
      </c>
      <c r="I223">
        <v>1</v>
      </c>
      <c r="J223" s="1">
        <v>44795.604861111111</v>
      </c>
      <c r="K223" t="s">
        <v>4657</v>
      </c>
      <c r="L223" t="s">
        <v>242</v>
      </c>
      <c r="M223" t="s">
        <v>242</v>
      </c>
      <c r="P223" t="s">
        <v>242</v>
      </c>
      <c r="Q223" t="s">
        <v>242</v>
      </c>
      <c r="T223" t="s">
        <v>4658</v>
      </c>
      <c r="U223" t="s">
        <v>4659</v>
      </c>
      <c r="V223" t="s">
        <v>4660</v>
      </c>
      <c r="W223">
        <v>6099</v>
      </c>
      <c r="X223" t="s">
        <v>297</v>
      </c>
      <c r="Y223" t="s">
        <v>765</v>
      </c>
      <c r="Z223">
        <v>2019</v>
      </c>
      <c r="AA223">
        <v>0.5</v>
      </c>
      <c r="AB223">
        <v>14</v>
      </c>
      <c r="AD223">
        <v>14</v>
      </c>
      <c r="AE223" t="s">
        <v>242</v>
      </c>
      <c r="AH223" s="27">
        <v>1</v>
      </c>
      <c r="AI223">
        <v>12</v>
      </c>
      <c r="AJ223" s="27">
        <v>0</v>
      </c>
      <c r="AK223">
        <v>0</v>
      </c>
      <c r="AL223" s="27">
        <v>0</v>
      </c>
      <c r="AM223">
        <v>0</v>
      </c>
      <c r="AN223" t="s">
        <v>4661</v>
      </c>
      <c r="AO223">
        <v>2</v>
      </c>
      <c r="AR223" s="27">
        <v>1</v>
      </c>
      <c r="AS223">
        <v>1</v>
      </c>
      <c r="AT223" s="21">
        <f t="shared" si="12"/>
        <v>7.1428571428571423</v>
      </c>
      <c r="AU223">
        <v>2</v>
      </c>
      <c r="AX223" s="27">
        <v>1</v>
      </c>
      <c r="AY223">
        <v>2</v>
      </c>
      <c r="AZ223" s="21">
        <f t="shared" si="13"/>
        <v>14.285714285714285</v>
      </c>
      <c r="BA223" t="s">
        <v>242</v>
      </c>
      <c r="BD223" s="27">
        <v>1</v>
      </c>
      <c r="BE223">
        <v>6.6</v>
      </c>
      <c r="BG223">
        <v>2</v>
      </c>
      <c r="BJ223" s="27">
        <v>1</v>
      </c>
      <c r="BK223">
        <v>2</v>
      </c>
      <c r="BN223" s="27">
        <v>1</v>
      </c>
      <c r="BO223">
        <v>4</v>
      </c>
      <c r="BP223" s="21">
        <f t="shared" si="14"/>
        <v>28.571428571428569</v>
      </c>
      <c r="BR223">
        <v>1</v>
      </c>
      <c r="BU223" s="27">
        <v>1</v>
      </c>
      <c r="BV223">
        <v>7</v>
      </c>
      <c r="BW223" s="21">
        <f t="shared" si="15"/>
        <v>50</v>
      </c>
      <c r="BX223">
        <v>2</v>
      </c>
      <c r="BY223">
        <v>1</v>
      </c>
      <c r="CB223" s="27">
        <v>0</v>
      </c>
      <c r="CD223" t="s">
        <v>242</v>
      </c>
      <c r="CE223" t="s">
        <v>242</v>
      </c>
      <c r="CG223" s="27">
        <v>1</v>
      </c>
      <c r="CH223" t="s">
        <v>4662</v>
      </c>
      <c r="CI223">
        <v>1</v>
      </c>
      <c r="CL223" s="27">
        <v>0</v>
      </c>
      <c r="CM223" s="27">
        <v>0.5</v>
      </c>
      <c r="CN223" t="s">
        <v>242</v>
      </c>
      <c r="CO223">
        <v>100</v>
      </c>
      <c r="CP223" t="s">
        <v>242</v>
      </c>
      <c r="CQ223" t="s">
        <v>4663</v>
      </c>
      <c r="CS223" s="27">
        <v>1</v>
      </c>
      <c r="CT223" t="s">
        <v>4663</v>
      </c>
      <c r="CU223">
        <v>1</v>
      </c>
      <c r="CX223" s="27">
        <v>1</v>
      </c>
      <c r="CY223">
        <v>52141</v>
      </c>
      <c r="CZ223">
        <v>2</v>
      </c>
      <c r="DB223" s="27">
        <v>1</v>
      </c>
      <c r="DC223" t="s">
        <v>242</v>
      </c>
      <c r="DD223" t="s">
        <v>242</v>
      </c>
      <c r="DF223" t="s">
        <v>242</v>
      </c>
      <c r="DG223">
        <v>4758</v>
      </c>
      <c r="DH223">
        <v>2</v>
      </c>
      <c r="DJ223" s="27">
        <v>1</v>
      </c>
      <c r="DK223">
        <v>503012</v>
      </c>
      <c r="DL223">
        <v>2</v>
      </c>
      <c r="DN223">
        <v>1</v>
      </c>
      <c r="DQ223" s="27">
        <v>1</v>
      </c>
      <c r="DR223" t="s">
        <v>4664</v>
      </c>
      <c r="DS223" s="27">
        <v>1</v>
      </c>
      <c r="DT223" t="s">
        <v>4665</v>
      </c>
      <c r="DU223" s="27">
        <v>0</v>
      </c>
      <c r="DW223" s="27">
        <v>1</v>
      </c>
      <c r="DX223" s="2" t="s">
        <v>4666</v>
      </c>
      <c r="DY223" s="27">
        <v>1</v>
      </c>
      <c r="DZ223" t="s">
        <v>4667</v>
      </c>
      <c r="EA223" s="27">
        <v>0</v>
      </c>
      <c r="EC223" s="27">
        <v>1</v>
      </c>
      <c r="ED223" t="s">
        <v>4668</v>
      </c>
      <c r="EE223" s="27">
        <v>1</v>
      </c>
      <c r="EF223" t="s">
        <v>4669</v>
      </c>
      <c r="EG223" s="27">
        <v>1</v>
      </c>
      <c r="EH223" t="s">
        <v>4670</v>
      </c>
      <c r="EI223" s="27">
        <v>1</v>
      </c>
      <c r="EJ223" t="s">
        <v>4671</v>
      </c>
      <c r="EK223">
        <v>1</v>
      </c>
      <c r="EN223" s="27">
        <v>0</v>
      </c>
      <c r="EO223" t="s">
        <v>242</v>
      </c>
      <c r="EP223" t="s">
        <v>242</v>
      </c>
      <c r="ES223" t="s">
        <v>242</v>
      </c>
      <c r="ET223" t="s">
        <v>242</v>
      </c>
      <c r="EV223" s="27">
        <v>0</v>
      </c>
      <c r="EW223" t="s">
        <v>242</v>
      </c>
      <c r="EY223" s="27">
        <v>0</v>
      </c>
      <c r="EZ223" t="s">
        <v>242</v>
      </c>
      <c r="FB223" s="27">
        <v>1</v>
      </c>
      <c r="FC223">
        <v>130.25</v>
      </c>
      <c r="FE223" s="27">
        <v>0</v>
      </c>
      <c r="FF223" t="s">
        <v>242</v>
      </c>
    </row>
    <row r="224" spans="1:163" ht="15" customHeight="1" x14ac:dyDescent="0.2">
      <c r="A224">
        <v>223</v>
      </c>
      <c r="B224">
        <v>247</v>
      </c>
      <c r="C224" s="1">
        <v>44795.604861111111</v>
      </c>
      <c r="D224" s="1">
        <v>44795.604861111111</v>
      </c>
      <c r="E224">
        <v>4</v>
      </c>
      <c r="G224" t="s">
        <v>242</v>
      </c>
      <c r="H224" t="s">
        <v>242</v>
      </c>
      <c r="I224">
        <v>1</v>
      </c>
      <c r="J224" s="1">
        <v>44795.604861111111</v>
      </c>
      <c r="K224" t="s">
        <v>4675</v>
      </c>
      <c r="L224" t="s">
        <v>242</v>
      </c>
      <c r="M224" t="s">
        <v>242</v>
      </c>
      <c r="P224" t="s">
        <v>242</v>
      </c>
      <c r="Q224" t="s">
        <v>242</v>
      </c>
      <c r="T224" t="s">
        <v>4676</v>
      </c>
      <c r="U224" t="s">
        <v>4677</v>
      </c>
      <c r="V224" t="s">
        <v>4678</v>
      </c>
      <c r="W224">
        <v>6798</v>
      </c>
      <c r="X224" t="s">
        <v>659</v>
      </c>
      <c r="Y224" t="s">
        <v>660</v>
      </c>
      <c r="Z224">
        <v>2019</v>
      </c>
      <c r="AA224">
        <v>0</v>
      </c>
      <c r="AD224">
        <v>12</v>
      </c>
      <c r="AE224" t="s">
        <v>242</v>
      </c>
      <c r="AH224" s="27">
        <v>1</v>
      </c>
      <c r="AI224">
        <v>10</v>
      </c>
      <c r="AJ224" s="27">
        <v>0</v>
      </c>
      <c r="AK224">
        <v>0</v>
      </c>
      <c r="AL224" s="27">
        <v>0</v>
      </c>
      <c r="AM224">
        <v>0</v>
      </c>
      <c r="AO224">
        <v>3</v>
      </c>
      <c r="AR224" s="27">
        <v>1</v>
      </c>
      <c r="AS224">
        <v>2</v>
      </c>
      <c r="AT224" s="21">
        <f t="shared" si="12"/>
        <v>16.666666666666664</v>
      </c>
      <c r="AU224">
        <v>3</v>
      </c>
      <c r="AX224" s="27">
        <v>1</v>
      </c>
      <c r="AY224">
        <v>3</v>
      </c>
      <c r="AZ224" s="21">
        <f t="shared" si="13"/>
        <v>25</v>
      </c>
      <c r="BA224" t="s">
        <v>242</v>
      </c>
      <c r="BD224" s="27">
        <v>1</v>
      </c>
      <c r="BG224">
        <v>2</v>
      </c>
      <c r="BJ224" s="27">
        <v>1</v>
      </c>
      <c r="BK224">
        <v>2</v>
      </c>
      <c r="BN224" s="27">
        <v>1</v>
      </c>
      <c r="BO224">
        <v>2</v>
      </c>
      <c r="BP224" s="21">
        <f t="shared" si="14"/>
        <v>16.666666666666664</v>
      </c>
      <c r="BR224">
        <v>3</v>
      </c>
      <c r="BU224" s="27">
        <v>1</v>
      </c>
      <c r="BV224">
        <v>1</v>
      </c>
      <c r="BW224" s="21">
        <f t="shared" si="15"/>
        <v>8.3333333333333321</v>
      </c>
      <c r="BX224">
        <v>2</v>
      </c>
      <c r="BY224">
        <v>3</v>
      </c>
      <c r="CB224" s="27">
        <v>0</v>
      </c>
      <c r="CD224" t="s">
        <v>242</v>
      </c>
      <c r="CE224" t="s">
        <v>242</v>
      </c>
      <c r="CG224" s="27">
        <v>1</v>
      </c>
      <c r="CH224" t="s">
        <v>4679</v>
      </c>
      <c r="CI224">
        <v>1</v>
      </c>
      <c r="CL224" s="27">
        <v>1</v>
      </c>
      <c r="CM224" s="27">
        <v>0.5</v>
      </c>
      <c r="CN224" t="s">
        <v>242</v>
      </c>
      <c r="CO224">
        <v>100</v>
      </c>
      <c r="CP224" t="s">
        <v>242</v>
      </c>
      <c r="CQ224" s="2" t="s">
        <v>4680</v>
      </c>
      <c r="CS224" s="27">
        <v>1</v>
      </c>
      <c r="CT224" t="s">
        <v>4681</v>
      </c>
      <c r="CU224">
        <v>1</v>
      </c>
      <c r="CX224" s="27">
        <v>1</v>
      </c>
      <c r="CY224">
        <v>16173</v>
      </c>
      <c r="CZ224">
        <v>2</v>
      </c>
      <c r="DB224" s="27">
        <v>1</v>
      </c>
      <c r="DC224" t="s">
        <v>242</v>
      </c>
      <c r="DD224" t="s">
        <v>242</v>
      </c>
      <c r="DF224" t="s">
        <v>242</v>
      </c>
      <c r="DG224">
        <v>95880</v>
      </c>
      <c r="DH224">
        <v>2</v>
      </c>
      <c r="DJ224" s="27">
        <v>0</v>
      </c>
      <c r="DK224" t="s">
        <v>242</v>
      </c>
      <c r="DL224" t="s">
        <v>242</v>
      </c>
      <c r="DN224">
        <v>1</v>
      </c>
      <c r="DQ224" s="27">
        <v>1</v>
      </c>
      <c r="DR224" t="s">
        <v>4682</v>
      </c>
      <c r="DS224" s="27">
        <v>1</v>
      </c>
      <c r="DT224" s="2" t="s">
        <v>4683</v>
      </c>
      <c r="DU224" s="27">
        <v>0</v>
      </c>
      <c r="DW224" s="27">
        <v>1</v>
      </c>
      <c r="DX224" s="2" t="s">
        <v>4684</v>
      </c>
      <c r="DY224" s="27">
        <v>0</v>
      </c>
      <c r="EA224" s="27">
        <v>1</v>
      </c>
      <c r="EB224" s="2" t="s">
        <v>4685</v>
      </c>
      <c r="EC224" s="27">
        <v>1</v>
      </c>
      <c r="ED224" s="2" t="s">
        <v>4686</v>
      </c>
      <c r="EE224" s="27">
        <v>1</v>
      </c>
      <c r="EF224" t="s">
        <v>4687</v>
      </c>
      <c r="EG224" s="27">
        <v>1</v>
      </c>
      <c r="EH224" t="s">
        <v>4688</v>
      </c>
      <c r="EI224" s="27">
        <v>1</v>
      </c>
      <c r="EK224">
        <v>1</v>
      </c>
      <c r="EN224" s="27">
        <v>0</v>
      </c>
      <c r="EO224" t="s">
        <v>242</v>
      </c>
      <c r="EP224" t="s">
        <v>242</v>
      </c>
      <c r="ES224" t="s">
        <v>242</v>
      </c>
      <c r="ET224" t="s">
        <v>242</v>
      </c>
      <c r="EV224" s="27">
        <v>0</v>
      </c>
      <c r="EW224" t="s">
        <v>242</v>
      </c>
      <c r="EY224" s="27">
        <v>0</v>
      </c>
      <c r="EZ224" t="s">
        <v>242</v>
      </c>
      <c r="FB224" s="27">
        <v>1</v>
      </c>
      <c r="FC224">
        <v>29.67</v>
      </c>
      <c r="FE224" s="27">
        <v>0</v>
      </c>
      <c r="FF224" t="s">
        <v>242</v>
      </c>
    </row>
    <row r="225" spans="1:163" ht="15" customHeight="1" x14ac:dyDescent="0.2">
      <c r="A225">
        <v>224</v>
      </c>
      <c r="B225">
        <v>248</v>
      </c>
      <c r="C225" s="1">
        <v>44795.604861111111</v>
      </c>
      <c r="D225" s="1">
        <v>44795.604861111111</v>
      </c>
      <c r="E225">
        <v>4</v>
      </c>
      <c r="G225" t="s">
        <v>242</v>
      </c>
      <c r="H225" t="s">
        <v>242</v>
      </c>
      <c r="I225">
        <v>1</v>
      </c>
      <c r="J225" s="1">
        <v>44795.604861111111</v>
      </c>
      <c r="K225" t="s">
        <v>4692</v>
      </c>
      <c r="L225" t="s">
        <v>242</v>
      </c>
      <c r="M225" t="s">
        <v>242</v>
      </c>
      <c r="P225" t="s">
        <v>242</v>
      </c>
      <c r="Q225" t="s">
        <v>242</v>
      </c>
      <c r="T225" t="s">
        <v>4693</v>
      </c>
      <c r="U225" t="s">
        <v>4694</v>
      </c>
      <c r="V225" t="s">
        <v>4695</v>
      </c>
      <c r="W225">
        <v>2111</v>
      </c>
      <c r="X225" t="s">
        <v>326</v>
      </c>
      <c r="Y225" t="s">
        <v>4696</v>
      </c>
      <c r="Z225">
        <v>2020</v>
      </c>
      <c r="AA225">
        <v>0.5</v>
      </c>
      <c r="AB225">
        <v>9</v>
      </c>
      <c r="AD225">
        <v>11</v>
      </c>
      <c r="AE225" t="s">
        <v>242</v>
      </c>
      <c r="AH225" s="27">
        <v>0</v>
      </c>
      <c r="AI225">
        <v>0</v>
      </c>
      <c r="AJ225" s="27">
        <v>0</v>
      </c>
      <c r="AK225">
        <v>0</v>
      </c>
      <c r="AL225" s="27">
        <v>0</v>
      </c>
      <c r="AM225">
        <v>0</v>
      </c>
      <c r="AO225" t="s">
        <v>242</v>
      </c>
      <c r="AR225" s="27">
        <v>1</v>
      </c>
      <c r="AS225">
        <v>1</v>
      </c>
      <c r="AT225" s="21">
        <f t="shared" si="12"/>
        <v>9.0909090909090917</v>
      </c>
      <c r="AU225">
        <v>2</v>
      </c>
      <c r="AX225" s="27">
        <v>1</v>
      </c>
      <c r="AY225">
        <v>2</v>
      </c>
      <c r="AZ225" s="21">
        <f t="shared" si="13"/>
        <v>18.181818181818183</v>
      </c>
      <c r="BA225" t="s">
        <v>242</v>
      </c>
      <c r="BD225" s="27">
        <v>0</v>
      </c>
      <c r="BG225" t="s">
        <v>242</v>
      </c>
      <c r="BJ225" s="27">
        <v>1</v>
      </c>
      <c r="BK225">
        <v>2</v>
      </c>
      <c r="BN225" s="27">
        <v>1</v>
      </c>
      <c r="BO225">
        <v>4</v>
      </c>
      <c r="BP225" s="21">
        <f t="shared" si="14"/>
        <v>36.363636363636367</v>
      </c>
      <c r="BR225">
        <v>1</v>
      </c>
      <c r="BU225" s="27">
        <v>1</v>
      </c>
      <c r="BV225">
        <v>3</v>
      </c>
      <c r="BW225" s="21">
        <f t="shared" si="15"/>
        <v>27.27272727272727</v>
      </c>
      <c r="BX225">
        <v>1</v>
      </c>
      <c r="BY225">
        <v>1</v>
      </c>
      <c r="CB225" s="27">
        <v>0</v>
      </c>
      <c r="CD225" t="s">
        <v>242</v>
      </c>
      <c r="CE225" t="s">
        <v>242</v>
      </c>
      <c r="CG225" s="27">
        <v>1</v>
      </c>
      <c r="CH225" t="s">
        <v>4697</v>
      </c>
      <c r="CI225">
        <v>1</v>
      </c>
      <c r="CL225" s="27">
        <v>0</v>
      </c>
      <c r="CM225" s="27">
        <v>0</v>
      </c>
      <c r="CN225" t="s">
        <v>242</v>
      </c>
      <c r="CO225" t="s">
        <v>242</v>
      </c>
      <c r="CP225" t="s">
        <v>242</v>
      </c>
      <c r="CS225" s="27">
        <v>1</v>
      </c>
      <c r="CT225" t="s">
        <v>4698</v>
      </c>
      <c r="CU225">
        <v>1</v>
      </c>
      <c r="CX225" s="27">
        <v>1</v>
      </c>
      <c r="CY225">
        <v>154507</v>
      </c>
      <c r="CZ225">
        <v>2</v>
      </c>
      <c r="DB225" s="27">
        <v>1</v>
      </c>
      <c r="DC225">
        <v>147909</v>
      </c>
      <c r="DD225">
        <v>2</v>
      </c>
      <c r="DE225">
        <v>151259</v>
      </c>
      <c r="DF225">
        <v>2</v>
      </c>
      <c r="DG225" t="s">
        <v>242</v>
      </c>
      <c r="DH225" t="s">
        <v>242</v>
      </c>
      <c r="DJ225" s="27">
        <v>1</v>
      </c>
      <c r="DK225">
        <v>5078448</v>
      </c>
      <c r="DL225">
        <v>2</v>
      </c>
      <c r="DN225">
        <v>1</v>
      </c>
      <c r="DQ225" s="27">
        <v>1</v>
      </c>
      <c r="DR225" t="s">
        <v>4699</v>
      </c>
      <c r="DS225" s="27">
        <v>1</v>
      </c>
      <c r="DT225" s="2" t="s">
        <v>4700</v>
      </c>
      <c r="DU225" s="27">
        <v>1</v>
      </c>
      <c r="DV225" s="2" t="s">
        <v>4701</v>
      </c>
      <c r="DW225" s="27">
        <v>1</v>
      </c>
      <c r="DX225" t="s">
        <v>4702</v>
      </c>
      <c r="DY225" s="27">
        <v>1</v>
      </c>
      <c r="DZ225" t="s">
        <v>4703</v>
      </c>
      <c r="EA225" s="27">
        <v>1</v>
      </c>
      <c r="EB225" t="s">
        <v>4704</v>
      </c>
      <c r="EC225" s="27">
        <v>1</v>
      </c>
      <c r="ED225" t="s">
        <v>4705</v>
      </c>
      <c r="EE225" s="27">
        <v>1</v>
      </c>
      <c r="EF225" t="s">
        <v>4706</v>
      </c>
      <c r="EG225" s="27">
        <v>1</v>
      </c>
      <c r="EH225" t="s">
        <v>950</v>
      </c>
      <c r="EI225" s="27">
        <v>1</v>
      </c>
      <c r="EK225">
        <v>4</v>
      </c>
      <c r="EN225" s="27">
        <v>0</v>
      </c>
      <c r="EO225" t="s">
        <v>242</v>
      </c>
      <c r="EP225" t="s">
        <v>242</v>
      </c>
      <c r="ES225" t="s">
        <v>242</v>
      </c>
      <c r="ET225" t="s">
        <v>242</v>
      </c>
      <c r="EV225" s="27">
        <v>1</v>
      </c>
      <c r="EW225">
        <v>8960</v>
      </c>
      <c r="EX225" t="s">
        <v>3418</v>
      </c>
      <c r="EY225" s="27">
        <v>1</v>
      </c>
      <c r="EZ225">
        <v>16</v>
      </c>
      <c r="FB225" s="27">
        <v>1</v>
      </c>
      <c r="FC225">
        <v>10760.6</v>
      </c>
      <c r="FE225" s="27">
        <v>0</v>
      </c>
      <c r="FF225" t="s">
        <v>242</v>
      </c>
    </row>
    <row r="226" spans="1:163" ht="15" customHeight="1" x14ac:dyDescent="0.2">
      <c r="A226">
        <v>225</v>
      </c>
      <c r="B226">
        <v>249</v>
      </c>
      <c r="C226" s="1">
        <v>44795.604861111111</v>
      </c>
      <c r="D226" s="1">
        <v>44795.604861111111</v>
      </c>
      <c r="E226">
        <v>4</v>
      </c>
      <c r="G226" t="s">
        <v>242</v>
      </c>
      <c r="H226" t="s">
        <v>242</v>
      </c>
      <c r="I226">
        <v>1</v>
      </c>
      <c r="J226" s="1">
        <v>44795.604861111111</v>
      </c>
      <c r="K226" t="s">
        <v>4710</v>
      </c>
      <c r="L226" t="s">
        <v>242</v>
      </c>
      <c r="M226" t="s">
        <v>242</v>
      </c>
      <c r="P226" t="s">
        <v>242</v>
      </c>
      <c r="Q226" t="s">
        <v>242</v>
      </c>
      <c r="T226" t="s">
        <v>4711</v>
      </c>
      <c r="U226" t="s">
        <v>4712</v>
      </c>
      <c r="V226">
        <v>539830109</v>
      </c>
      <c r="W226">
        <v>3760</v>
      </c>
      <c r="X226" t="s">
        <v>476</v>
      </c>
      <c r="Y226" t="s">
        <v>2504</v>
      </c>
      <c r="Z226">
        <v>2019</v>
      </c>
      <c r="AA226">
        <v>1</v>
      </c>
      <c r="AB226">
        <v>15</v>
      </c>
      <c r="AD226">
        <v>12</v>
      </c>
      <c r="AE226" t="s">
        <v>242</v>
      </c>
      <c r="AH226" s="27">
        <v>0</v>
      </c>
      <c r="AI226">
        <v>0</v>
      </c>
      <c r="AJ226" s="27">
        <v>0</v>
      </c>
      <c r="AK226">
        <v>0</v>
      </c>
      <c r="AL226" s="27">
        <v>0</v>
      </c>
      <c r="AM226">
        <v>0</v>
      </c>
      <c r="AO226" t="s">
        <v>242</v>
      </c>
      <c r="AR226" s="27">
        <v>0</v>
      </c>
      <c r="AS226">
        <v>0</v>
      </c>
      <c r="AT226" s="21">
        <f t="shared" si="12"/>
        <v>0</v>
      </c>
      <c r="AU226" t="s">
        <v>242</v>
      </c>
      <c r="AX226" s="27">
        <v>1</v>
      </c>
      <c r="AY226">
        <v>3</v>
      </c>
      <c r="AZ226" s="21">
        <f t="shared" si="13"/>
        <v>25</v>
      </c>
      <c r="BA226" t="s">
        <v>242</v>
      </c>
      <c r="BD226" s="27">
        <v>1</v>
      </c>
      <c r="BE226">
        <v>5</v>
      </c>
      <c r="BG226">
        <v>2</v>
      </c>
      <c r="BJ226" s="27">
        <v>1</v>
      </c>
      <c r="BK226">
        <v>2</v>
      </c>
      <c r="BN226" s="27">
        <v>1</v>
      </c>
      <c r="BO226">
        <v>4</v>
      </c>
      <c r="BP226" s="21">
        <f t="shared" si="14"/>
        <v>33.333333333333329</v>
      </c>
      <c r="BQ226" s="8">
        <v>44969</v>
      </c>
      <c r="BR226">
        <v>1</v>
      </c>
      <c r="BU226" s="27">
        <v>1</v>
      </c>
      <c r="BV226">
        <v>1</v>
      </c>
      <c r="BW226" s="21">
        <f t="shared" si="15"/>
        <v>8.3333333333333321</v>
      </c>
      <c r="BX226" t="s">
        <v>242</v>
      </c>
      <c r="BY226">
        <v>1</v>
      </c>
      <c r="CB226" s="27">
        <v>0.5</v>
      </c>
      <c r="CC226" t="s">
        <v>4713</v>
      </c>
      <c r="CD226">
        <v>1</v>
      </c>
      <c r="CE226" t="s">
        <v>242</v>
      </c>
      <c r="CG226" s="27">
        <v>1</v>
      </c>
      <c r="CH226" t="s">
        <v>4714</v>
      </c>
      <c r="CI226">
        <v>1</v>
      </c>
      <c r="CL226" s="27">
        <v>0</v>
      </c>
      <c r="CM226" s="27">
        <v>0.5</v>
      </c>
      <c r="CN226" t="s">
        <v>242</v>
      </c>
      <c r="CO226">
        <v>100</v>
      </c>
      <c r="CP226" t="s">
        <v>242</v>
      </c>
      <c r="CQ226" t="s">
        <v>4715</v>
      </c>
      <c r="CS226" s="27">
        <v>1</v>
      </c>
      <c r="CT226" t="s">
        <v>4716</v>
      </c>
      <c r="CU226">
        <v>1</v>
      </c>
      <c r="CX226" s="27">
        <v>1</v>
      </c>
      <c r="CY226">
        <v>305362</v>
      </c>
      <c r="CZ226">
        <v>2</v>
      </c>
      <c r="DA226" s="5">
        <v>662659</v>
      </c>
      <c r="DB226" s="27">
        <v>1</v>
      </c>
      <c r="DC226">
        <v>466073</v>
      </c>
      <c r="DD226">
        <v>2</v>
      </c>
      <c r="DE226">
        <v>662659</v>
      </c>
      <c r="DF226">
        <v>2</v>
      </c>
      <c r="DG226" t="s">
        <v>242</v>
      </c>
      <c r="DH226" t="s">
        <v>242</v>
      </c>
      <c r="DJ226" s="27">
        <v>1</v>
      </c>
      <c r="DK226">
        <v>7700000</v>
      </c>
      <c r="DL226">
        <v>2</v>
      </c>
      <c r="DN226">
        <v>4</v>
      </c>
      <c r="DQ226" s="27">
        <v>1</v>
      </c>
      <c r="DR226" t="s">
        <v>4717</v>
      </c>
      <c r="DS226" s="27">
        <v>1</v>
      </c>
      <c r="DT226" t="s">
        <v>4718</v>
      </c>
      <c r="DU226" s="27">
        <v>0</v>
      </c>
      <c r="DV226" t="s">
        <v>4719</v>
      </c>
      <c r="DW226" s="27">
        <v>1</v>
      </c>
      <c r="DX226" t="s">
        <v>4720</v>
      </c>
      <c r="DY226" s="27">
        <v>1</v>
      </c>
      <c r="DZ226" t="s">
        <v>4721</v>
      </c>
      <c r="EA226" s="27">
        <v>1</v>
      </c>
      <c r="EB226" t="s">
        <v>4722</v>
      </c>
      <c r="EC226" s="27">
        <v>1</v>
      </c>
      <c r="ED226" t="s">
        <v>4723</v>
      </c>
      <c r="EE226" s="27">
        <v>1</v>
      </c>
      <c r="EF226" t="s">
        <v>4724</v>
      </c>
      <c r="EG226" s="27">
        <v>1</v>
      </c>
      <c r="EH226" t="s">
        <v>4725</v>
      </c>
      <c r="EI226" s="27">
        <v>1</v>
      </c>
      <c r="EJ226" t="s">
        <v>4726</v>
      </c>
      <c r="EK226">
        <v>4</v>
      </c>
      <c r="EN226" s="27">
        <v>0</v>
      </c>
      <c r="EO226" t="s">
        <v>242</v>
      </c>
      <c r="EP226" t="s">
        <v>242</v>
      </c>
      <c r="ES226" t="s">
        <v>242</v>
      </c>
      <c r="ET226" t="s">
        <v>242</v>
      </c>
      <c r="EV226" s="27">
        <v>0</v>
      </c>
      <c r="EW226" t="s">
        <v>242</v>
      </c>
      <c r="EY226" s="27">
        <v>0</v>
      </c>
      <c r="EZ226" t="s">
        <v>242</v>
      </c>
      <c r="FB226" s="27">
        <v>1</v>
      </c>
      <c r="FC226">
        <v>6182.68</v>
      </c>
      <c r="FE226" s="27">
        <v>0</v>
      </c>
      <c r="FF226" t="s">
        <v>242</v>
      </c>
    </row>
    <row r="227" spans="1:163" ht="15" customHeight="1" x14ac:dyDescent="0.2">
      <c r="A227">
        <v>226</v>
      </c>
      <c r="B227">
        <v>250</v>
      </c>
      <c r="C227" s="1">
        <v>44795.604861111111</v>
      </c>
      <c r="D227" s="1">
        <v>44795.604861111111</v>
      </c>
      <c r="E227">
        <v>4</v>
      </c>
      <c r="G227" t="s">
        <v>242</v>
      </c>
      <c r="H227" t="s">
        <v>242</v>
      </c>
      <c r="I227">
        <v>1</v>
      </c>
      <c r="J227" s="1">
        <v>44795.604861111111</v>
      </c>
      <c r="K227" t="s">
        <v>4731</v>
      </c>
      <c r="L227" t="s">
        <v>242</v>
      </c>
      <c r="M227" t="s">
        <v>242</v>
      </c>
      <c r="P227" t="s">
        <v>242</v>
      </c>
      <c r="Q227" t="s">
        <v>242</v>
      </c>
      <c r="T227" t="s">
        <v>4732</v>
      </c>
      <c r="U227" t="s">
        <v>4733</v>
      </c>
      <c r="V227" t="s">
        <v>4734</v>
      </c>
      <c r="W227">
        <v>1311</v>
      </c>
      <c r="X227" t="s">
        <v>248</v>
      </c>
      <c r="Y227" t="s">
        <v>249</v>
      </c>
      <c r="Z227">
        <v>2019</v>
      </c>
      <c r="AA227">
        <v>0.5</v>
      </c>
      <c r="AD227">
        <v>8</v>
      </c>
      <c r="AE227" t="s">
        <v>242</v>
      </c>
      <c r="AH227" s="27">
        <v>1</v>
      </c>
      <c r="AI227">
        <v>7</v>
      </c>
      <c r="AJ227" s="27">
        <v>1</v>
      </c>
      <c r="AK227">
        <v>8</v>
      </c>
      <c r="AL227" s="27">
        <v>1</v>
      </c>
      <c r="AM227">
        <v>8</v>
      </c>
      <c r="AN227" t="s">
        <v>4735</v>
      </c>
      <c r="AO227">
        <v>2</v>
      </c>
      <c r="AR227" s="27">
        <v>1</v>
      </c>
      <c r="AS227">
        <v>1</v>
      </c>
      <c r="AT227" s="21">
        <f t="shared" si="12"/>
        <v>12.5</v>
      </c>
      <c r="AU227">
        <v>2</v>
      </c>
      <c r="AX227" s="27">
        <v>1</v>
      </c>
      <c r="AY227">
        <v>2</v>
      </c>
      <c r="AZ227" s="21">
        <f t="shared" si="13"/>
        <v>25</v>
      </c>
      <c r="BA227" t="s">
        <v>242</v>
      </c>
      <c r="BD227" s="27">
        <v>1</v>
      </c>
      <c r="BG227">
        <v>2</v>
      </c>
      <c r="BJ227" s="27">
        <v>1</v>
      </c>
      <c r="BK227">
        <v>2</v>
      </c>
      <c r="BN227" s="27">
        <v>1</v>
      </c>
      <c r="BO227">
        <v>2</v>
      </c>
      <c r="BP227" s="21">
        <f t="shared" si="14"/>
        <v>25</v>
      </c>
      <c r="BQ227" t="s">
        <v>4736</v>
      </c>
      <c r="BR227">
        <v>1</v>
      </c>
      <c r="BU227" s="27">
        <v>0</v>
      </c>
      <c r="BV227" s="24" t="s">
        <v>242</v>
      </c>
      <c r="BW227" s="21" t="s">
        <v>242</v>
      </c>
      <c r="BX227" t="s">
        <v>242</v>
      </c>
      <c r="BY227" t="s">
        <v>242</v>
      </c>
      <c r="CB227" s="27">
        <v>0</v>
      </c>
      <c r="CD227" t="s">
        <v>242</v>
      </c>
      <c r="CE227" t="s">
        <v>242</v>
      </c>
      <c r="CG227" s="27">
        <v>0</v>
      </c>
      <c r="CI227" t="s">
        <v>242</v>
      </c>
      <c r="CL227" s="27">
        <v>0</v>
      </c>
      <c r="CM227" s="27">
        <v>0</v>
      </c>
      <c r="CN227" t="s">
        <v>242</v>
      </c>
      <c r="CO227" t="s">
        <v>242</v>
      </c>
      <c r="CP227" t="s">
        <v>242</v>
      </c>
      <c r="CS227" s="27">
        <v>1</v>
      </c>
      <c r="CT227" s="2" t="s">
        <v>4737</v>
      </c>
      <c r="CU227">
        <v>1</v>
      </c>
      <c r="CX227" s="27">
        <v>1</v>
      </c>
      <c r="CY227">
        <v>5300000</v>
      </c>
      <c r="CZ227">
        <v>2</v>
      </c>
      <c r="DB227" s="27">
        <v>0</v>
      </c>
      <c r="DC227" t="s">
        <v>242</v>
      </c>
      <c r="DD227" t="s">
        <v>242</v>
      </c>
      <c r="DF227" t="s">
        <v>242</v>
      </c>
      <c r="DG227" t="s">
        <v>242</v>
      </c>
      <c r="DH227" t="s">
        <v>242</v>
      </c>
      <c r="DJ227" s="27">
        <v>0</v>
      </c>
      <c r="DK227" t="s">
        <v>242</v>
      </c>
      <c r="DL227" t="s">
        <v>242</v>
      </c>
      <c r="DN227">
        <v>1</v>
      </c>
      <c r="DQ227" s="27">
        <v>1</v>
      </c>
      <c r="DR227" t="s">
        <v>4738</v>
      </c>
      <c r="DS227" s="27">
        <v>1</v>
      </c>
      <c r="DT227" t="s">
        <v>4739</v>
      </c>
      <c r="DU227" s="27">
        <v>1</v>
      </c>
      <c r="DV227" t="s">
        <v>4740</v>
      </c>
      <c r="DW227" s="27">
        <v>1</v>
      </c>
      <c r="DX227" s="2" t="s">
        <v>4741</v>
      </c>
      <c r="DY227" s="27">
        <v>1</v>
      </c>
      <c r="EA227" s="27">
        <v>1</v>
      </c>
      <c r="EB227" t="s">
        <v>4742</v>
      </c>
      <c r="EC227" s="27">
        <v>1</v>
      </c>
      <c r="ED227" t="s">
        <v>4743</v>
      </c>
      <c r="EE227" s="27">
        <v>1</v>
      </c>
      <c r="EF227" t="s">
        <v>4744</v>
      </c>
      <c r="EG227" s="27">
        <v>1</v>
      </c>
      <c r="EH227" t="s">
        <v>4745</v>
      </c>
      <c r="EI227" s="27">
        <v>1</v>
      </c>
      <c r="EK227">
        <v>1</v>
      </c>
      <c r="EN227" s="27">
        <v>0</v>
      </c>
      <c r="EO227" t="s">
        <v>242</v>
      </c>
      <c r="EP227" t="s">
        <v>242</v>
      </c>
      <c r="ES227" t="s">
        <v>242</v>
      </c>
      <c r="ET227" t="s">
        <v>242</v>
      </c>
      <c r="EV227" s="27">
        <v>0</v>
      </c>
      <c r="EW227" t="s">
        <v>242</v>
      </c>
      <c r="EY227" s="27">
        <v>0</v>
      </c>
      <c r="EZ227" t="s">
        <v>242</v>
      </c>
      <c r="FB227" s="27">
        <v>1</v>
      </c>
      <c r="FC227">
        <v>42608.6</v>
      </c>
      <c r="FE227" s="27">
        <v>0</v>
      </c>
      <c r="FF227" t="s">
        <v>242</v>
      </c>
    </row>
    <row r="228" spans="1:163" ht="15" customHeight="1" x14ac:dyDescent="0.2">
      <c r="A228">
        <v>227</v>
      </c>
      <c r="B228">
        <v>251</v>
      </c>
      <c r="C228" s="1">
        <v>44795.604861111111</v>
      </c>
      <c r="D228" s="1">
        <v>44795.604861111111</v>
      </c>
      <c r="E228">
        <v>4</v>
      </c>
      <c r="G228" t="s">
        <v>242</v>
      </c>
      <c r="H228" t="s">
        <v>242</v>
      </c>
      <c r="I228">
        <v>1</v>
      </c>
      <c r="J228" s="1">
        <v>44795.604861111111</v>
      </c>
      <c r="K228" t="s">
        <v>4749</v>
      </c>
      <c r="L228" t="s">
        <v>242</v>
      </c>
      <c r="M228" t="s">
        <v>242</v>
      </c>
      <c r="P228" t="s">
        <v>242</v>
      </c>
      <c r="Q228" t="s">
        <v>242</v>
      </c>
      <c r="T228" t="s">
        <v>4750</v>
      </c>
      <c r="U228" t="s">
        <v>4751</v>
      </c>
      <c r="V228">
        <v>571748102</v>
      </c>
      <c r="W228">
        <v>6411</v>
      </c>
      <c r="X228" t="s">
        <v>319</v>
      </c>
      <c r="Y228" t="s">
        <v>890</v>
      </c>
      <c r="Z228">
        <v>2020</v>
      </c>
      <c r="AA228">
        <v>0.5</v>
      </c>
      <c r="AD228">
        <v>13</v>
      </c>
      <c r="AE228" t="s">
        <v>242</v>
      </c>
      <c r="AH228" s="27">
        <v>1</v>
      </c>
      <c r="AI228">
        <v>11</v>
      </c>
      <c r="AJ228" s="27">
        <v>1</v>
      </c>
      <c r="AK228">
        <v>7</v>
      </c>
      <c r="AL228" s="27">
        <v>1</v>
      </c>
      <c r="AM228">
        <v>7</v>
      </c>
      <c r="AN228" t="s">
        <v>4752</v>
      </c>
      <c r="AO228">
        <v>2</v>
      </c>
      <c r="AR228" s="27">
        <v>1</v>
      </c>
      <c r="AS228">
        <v>1</v>
      </c>
      <c r="AT228" s="21">
        <f t="shared" si="12"/>
        <v>7.6923076923076925</v>
      </c>
      <c r="AU228">
        <v>2</v>
      </c>
      <c r="AX228" s="27">
        <v>1</v>
      </c>
      <c r="AY228">
        <v>2</v>
      </c>
      <c r="AZ228" s="21">
        <f t="shared" si="13"/>
        <v>15.384615384615385</v>
      </c>
      <c r="BA228" t="s">
        <v>242</v>
      </c>
      <c r="BD228" s="27">
        <v>1</v>
      </c>
      <c r="BE228">
        <v>10</v>
      </c>
      <c r="BG228">
        <v>2</v>
      </c>
      <c r="BJ228" s="27">
        <v>1</v>
      </c>
      <c r="BK228">
        <v>2</v>
      </c>
      <c r="BN228" s="27">
        <v>1</v>
      </c>
      <c r="BO228">
        <v>3</v>
      </c>
      <c r="BP228" s="21">
        <f t="shared" si="14"/>
        <v>23.076923076923077</v>
      </c>
      <c r="BQ228" t="s">
        <v>3455</v>
      </c>
      <c r="BR228">
        <v>1</v>
      </c>
      <c r="BU228" s="27">
        <v>1</v>
      </c>
      <c r="BV228">
        <v>3</v>
      </c>
      <c r="BW228" s="21">
        <f t="shared" si="15"/>
        <v>23.076923076923077</v>
      </c>
      <c r="BX228">
        <v>1</v>
      </c>
      <c r="BY228">
        <v>1</v>
      </c>
      <c r="CB228" s="27">
        <v>0</v>
      </c>
      <c r="CD228" t="s">
        <v>242</v>
      </c>
      <c r="CE228" t="s">
        <v>242</v>
      </c>
      <c r="CG228" s="27">
        <v>1</v>
      </c>
      <c r="CH228" t="s">
        <v>4753</v>
      </c>
      <c r="CI228">
        <v>1</v>
      </c>
      <c r="CL228" s="27">
        <v>0</v>
      </c>
      <c r="CM228" s="27">
        <v>0</v>
      </c>
      <c r="CN228" t="s">
        <v>242</v>
      </c>
      <c r="CO228" t="s">
        <v>242</v>
      </c>
      <c r="CP228" t="s">
        <v>242</v>
      </c>
      <c r="CR228" t="s">
        <v>4754</v>
      </c>
      <c r="CS228" s="27">
        <v>1</v>
      </c>
      <c r="CT228" t="s">
        <v>4755</v>
      </c>
      <c r="CU228">
        <v>1</v>
      </c>
      <c r="CX228" s="27">
        <v>1</v>
      </c>
      <c r="CY228">
        <v>19260</v>
      </c>
      <c r="CZ228">
        <v>2</v>
      </c>
      <c r="DB228" s="27">
        <v>1</v>
      </c>
      <c r="DC228" t="s">
        <v>242</v>
      </c>
      <c r="DD228" t="s">
        <v>242</v>
      </c>
      <c r="DF228" t="s">
        <v>242</v>
      </c>
      <c r="DG228">
        <v>81812</v>
      </c>
      <c r="DH228">
        <v>2</v>
      </c>
      <c r="DJ228" s="27">
        <v>1</v>
      </c>
      <c r="DK228">
        <v>19298</v>
      </c>
      <c r="DL228">
        <v>2</v>
      </c>
      <c r="DN228">
        <v>1</v>
      </c>
      <c r="DQ228" s="27">
        <v>1</v>
      </c>
      <c r="DR228" t="s">
        <v>4756</v>
      </c>
      <c r="DS228" s="27">
        <v>1</v>
      </c>
      <c r="DT228" s="2" t="s">
        <v>4757</v>
      </c>
      <c r="DU228" s="27">
        <v>0.5</v>
      </c>
      <c r="DV228" t="s">
        <v>4758</v>
      </c>
      <c r="DW228" s="27">
        <v>1</v>
      </c>
      <c r="DX228" t="s">
        <v>4759</v>
      </c>
      <c r="DY228" s="27">
        <v>0.5</v>
      </c>
      <c r="DZ228" t="s">
        <v>4760</v>
      </c>
      <c r="EA228" s="27">
        <v>1</v>
      </c>
      <c r="EB228" t="s">
        <v>4761</v>
      </c>
      <c r="EC228" s="27">
        <v>1</v>
      </c>
      <c r="ED228" t="s">
        <v>4762</v>
      </c>
      <c r="EE228" s="27">
        <v>1</v>
      </c>
      <c r="EF228" t="s">
        <v>4763</v>
      </c>
      <c r="EG228" s="27">
        <v>1</v>
      </c>
      <c r="EH228" t="s">
        <v>4764</v>
      </c>
      <c r="EI228" s="27">
        <v>1</v>
      </c>
      <c r="EJ228" t="s">
        <v>4765</v>
      </c>
      <c r="EK228">
        <v>1</v>
      </c>
      <c r="EN228" s="27">
        <v>0</v>
      </c>
      <c r="EO228" t="s">
        <v>242</v>
      </c>
      <c r="EP228" t="s">
        <v>242</v>
      </c>
      <c r="ES228" t="s">
        <v>242</v>
      </c>
      <c r="ET228" t="s">
        <v>242</v>
      </c>
      <c r="EV228" s="27">
        <v>0</v>
      </c>
      <c r="EW228" t="s">
        <v>242</v>
      </c>
      <c r="EY228" s="27">
        <v>0</v>
      </c>
      <c r="EZ228" t="s">
        <v>242</v>
      </c>
      <c r="FB228" s="27">
        <v>0</v>
      </c>
      <c r="FC228" t="s">
        <v>242</v>
      </c>
      <c r="FE228" s="27">
        <v>0</v>
      </c>
      <c r="FF228" t="s">
        <v>242</v>
      </c>
    </row>
    <row r="229" spans="1:163" ht="15" customHeight="1" x14ac:dyDescent="0.2">
      <c r="A229">
        <v>228</v>
      </c>
      <c r="B229">
        <v>252</v>
      </c>
      <c r="C229" s="1">
        <v>44795.604861111111</v>
      </c>
      <c r="D229" s="1">
        <v>44795.604861111111</v>
      </c>
      <c r="E229">
        <v>4</v>
      </c>
      <c r="G229" t="s">
        <v>242</v>
      </c>
      <c r="H229" t="s">
        <v>242</v>
      </c>
      <c r="I229">
        <v>1</v>
      </c>
      <c r="J229" s="1">
        <v>44795.604861111111</v>
      </c>
      <c r="K229" t="s">
        <v>4770</v>
      </c>
      <c r="L229" t="s">
        <v>242</v>
      </c>
      <c r="M229" t="s">
        <v>242</v>
      </c>
      <c r="P229" t="s">
        <v>242</v>
      </c>
      <c r="Q229" t="s">
        <v>242</v>
      </c>
      <c r="T229" t="s">
        <v>4771</v>
      </c>
      <c r="U229" t="s">
        <v>4772</v>
      </c>
      <c r="V229" t="s">
        <v>4773</v>
      </c>
      <c r="W229">
        <v>1000</v>
      </c>
      <c r="X229" t="s">
        <v>418</v>
      </c>
      <c r="Y229" t="s">
        <v>3654</v>
      </c>
      <c r="Z229">
        <v>2020</v>
      </c>
      <c r="AA229">
        <v>1</v>
      </c>
      <c r="AB229">
        <v>15</v>
      </c>
      <c r="AD229">
        <v>7</v>
      </c>
      <c r="AE229" t="s">
        <v>242</v>
      </c>
      <c r="AH229" s="27">
        <v>1</v>
      </c>
      <c r="AI229">
        <v>3</v>
      </c>
      <c r="AJ229" s="27">
        <v>1</v>
      </c>
      <c r="AK229">
        <v>6</v>
      </c>
      <c r="AL229" s="27">
        <v>1</v>
      </c>
      <c r="AM229">
        <v>6</v>
      </c>
      <c r="AN229" s="2" t="s">
        <v>4774</v>
      </c>
      <c r="AO229">
        <v>3</v>
      </c>
      <c r="AR229" s="27">
        <v>1</v>
      </c>
      <c r="AS229">
        <v>1</v>
      </c>
      <c r="AT229" s="21">
        <f t="shared" si="12"/>
        <v>14.285714285714285</v>
      </c>
      <c r="AU229">
        <v>2</v>
      </c>
      <c r="AX229" s="27">
        <v>1</v>
      </c>
      <c r="AY229">
        <v>2</v>
      </c>
      <c r="AZ229" s="21">
        <f t="shared" si="13"/>
        <v>28.571428571428569</v>
      </c>
      <c r="BA229" t="s">
        <v>242</v>
      </c>
      <c r="BD229" s="27">
        <v>1</v>
      </c>
      <c r="BE229">
        <v>6.4</v>
      </c>
      <c r="BG229">
        <v>3</v>
      </c>
      <c r="BJ229" s="27">
        <v>1</v>
      </c>
      <c r="BK229">
        <v>2</v>
      </c>
      <c r="BN229" s="27">
        <v>1</v>
      </c>
      <c r="BO229">
        <v>2</v>
      </c>
      <c r="BP229" s="21">
        <f t="shared" si="14"/>
        <v>28.571428571428569</v>
      </c>
      <c r="BQ229" t="s">
        <v>4736</v>
      </c>
      <c r="BR229">
        <v>3</v>
      </c>
      <c r="BU229" s="27">
        <v>1</v>
      </c>
      <c r="BV229">
        <v>1</v>
      </c>
      <c r="BW229" s="21">
        <f t="shared" si="15"/>
        <v>14.285714285714285</v>
      </c>
      <c r="BX229">
        <v>2</v>
      </c>
      <c r="BY229">
        <v>3</v>
      </c>
      <c r="CB229" s="27">
        <v>0</v>
      </c>
      <c r="CD229" t="s">
        <v>242</v>
      </c>
      <c r="CE229" t="s">
        <v>242</v>
      </c>
      <c r="CG229" s="27">
        <v>1</v>
      </c>
      <c r="CH229" s="2" t="s">
        <v>4775</v>
      </c>
      <c r="CI229">
        <v>1</v>
      </c>
      <c r="CL229" s="27">
        <v>0</v>
      </c>
      <c r="CM229" s="27">
        <v>0.5</v>
      </c>
      <c r="CN229" t="s">
        <v>242</v>
      </c>
      <c r="CO229">
        <v>58</v>
      </c>
      <c r="CP229" t="s">
        <v>242</v>
      </c>
      <c r="CQ229" t="s">
        <v>4776</v>
      </c>
      <c r="CS229" s="27">
        <v>1</v>
      </c>
      <c r="CT229" t="s">
        <v>4777</v>
      </c>
      <c r="CU229">
        <v>1</v>
      </c>
      <c r="CX229" s="27">
        <v>1</v>
      </c>
      <c r="CY229">
        <v>4229894</v>
      </c>
      <c r="CZ229">
        <v>2</v>
      </c>
      <c r="DB229" s="27">
        <v>1</v>
      </c>
      <c r="DC229" t="s">
        <v>242</v>
      </c>
      <c r="DD229" t="s">
        <v>242</v>
      </c>
      <c r="DF229" t="s">
        <v>242</v>
      </c>
      <c r="DG229">
        <v>2885925</v>
      </c>
      <c r="DH229">
        <v>2</v>
      </c>
      <c r="DJ229" s="27">
        <v>1</v>
      </c>
      <c r="DK229">
        <v>1729251</v>
      </c>
      <c r="DL229">
        <v>2</v>
      </c>
      <c r="DN229">
        <v>1</v>
      </c>
      <c r="DQ229" s="27">
        <v>1</v>
      </c>
      <c r="DR229" t="s">
        <v>4778</v>
      </c>
      <c r="DS229" s="27">
        <v>1</v>
      </c>
      <c r="DT229" t="s">
        <v>4779</v>
      </c>
      <c r="DU229" s="27">
        <v>1</v>
      </c>
      <c r="DV229" t="s">
        <v>4780</v>
      </c>
      <c r="DW229" s="27">
        <v>1</v>
      </c>
      <c r="DX229" t="s">
        <v>4781</v>
      </c>
      <c r="DY229" s="27">
        <v>1</v>
      </c>
      <c r="DZ229" t="s">
        <v>4782</v>
      </c>
      <c r="EA229" s="27">
        <v>1</v>
      </c>
      <c r="EB229" t="s">
        <v>4783</v>
      </c>
      <c r="EC229" s="27">
        <v>1</v>
      </c>
      <c r="ED229" t="s">
        <v>4784</v>
      </c>
      <c r="EE229" s="27">
        <v>1</v>
      </c>
      <c r="EF229" t="s">
        <v>4785</v>
      </c>
      <c r="EG229" s="27">
        <v>1</v>
      </c>
      <c r="EH229" t="s">
        <v>4786</v>
      </c>
      <c r="EI229" s="27">
        <v>1</v>
      </c>
      <c r="EK229">
        <v>1</v>
      </c>
      <c r="EN229" s="27">
        <v>0</v>
      </c>
      <c r="EO229" t="s">
        <v>242</v>
      </c>
      <c r="EP229" t="s">
        <v>242</v>
      </c>
      <c r="ES229" t="s">
        <v>242</v>
      </c>
      <c r="ET229" t="s">
        <v>242</v>
      </c>
      <c r="EV229" s="27">
        <v>1</v>
      </c>
      <c r="EW229">
        <v>192683</v>
      </c>
      <c r="EX229" t="s">
        <v>3434</v>
      </c>
      <c r="EY229" s="27">
        <v>1</v>
      </c>
      <c r="EZ229">
        <v>23</v>
      </c>
      <c r="FB229" s="27">
        <v>1</v>
      </c>
      <c r="FC229">
        <v>100136</v>
      </c>
      <c r="FE229" s="27">
        <v>1</v>
      </c>
      <c r="FF229">
        <v>39</v>
      </c>
    </row>
    <row r="230" spans="1:163" ht="15" customHeight="1" x14ac:dyDescent="0.2">
      <c r="A230">
        <v>229</v>
      </c>
      <c r="B230">
        <v>253</v>
      </c>
      <c r="C230" s="1">
        <v>44795.604861111111</v>
      </c>
      <c r="D230" s="1">
        <v>44795.604861111111</v>
      </c>
      <c r="E230">
        <v>4</v>
      </c>
      <c r="G230" t="s">
        <v>242</v>
      </c>
      <c r="H230" t="s">
        <v>242</v>
      </c>
      <c r="I230">
        <v>1</v>
      </c>
      <c r="J230" s="1">
        <v>44795.604861111111</v>
      </c>
      <c r="K230" t="s">
        <v>4789</v>
      </c>
      <c r="L230" t="s">
        <v>242</v>
      </c>
      <c r="M230" t="s">
        <v>242</v>
      </c>
      <c r="P230" t="s">
        <v>242</v>
      </c>
      <c r="Q230" t="s">
        <v>242</v>
      </c>
      <c r="T230" t="s">
        <v>4790</v>
      </c>
      <c r="U230" t="s">
        <v>4791</v>
      </c>
      <c r="V230" t="s">
        <v>4792</v>
      </c>
      <c r="W230">
        <v>5399</v>
      </c>
      <c r="X230" t="s">
        <v>326</v>
      </c>
      <c r="Y230" t="s">
        <v>327</v>
      </c>
      <c r="Z230">
        <v>2020</v>
      </c>
      <c r="AA230">
        <v>0</v>
      </c>
      <c r="AD230">
        <v>10</v>
      </c>
      <c r="AE230" t="s">
        <v>242</v>
      </c>
      <c r="AH230" s="27">
        <v>0</v>
      </c>
      <c r="AI230">
        <v>0</v>
      </c>
      <c r="AJ230" s="27">
        <v>0</v>
      </c>
      <c r="AK230">
        <v>0</v>
      </c>
      <c r="AL230" s="27">
        <v>0</v>
      </c>
      <c r="AM230">
        <v>0</v>
      </c>
      <c r="AO230" t="s">
        <v>242</v>
      </c>
      <c r="AR230" s="27">
        <v>1</v>
      </c>
      <c r="AS230">
        <v>3</v>
      </c>
      <c r="AT230" s="21">
        <f t="shared" si="12"/>
        <v>30</v>
      </c>
      <c r="AU230">
        <v>2</v>
      </c>
      <c r="AX230" s="27">
        <v>1</v>
      </c>
      <c r="AY230">
        <v>2</v>
      </c>
      <c r="AZ230" s="21">
        <f t="shared" si="13"/>
        <v>20</v>
      </c>
      <c r="BA230" t="s">
        <v>242</v>
      </c>
      <c r="BD230" s="27">
        <v>1</v>
      </c>
      <c r="BG230">
        <v>2</v>
      </c>
      <c r="BJ230" s="27">
        <v>1</v>
      </c>
      <c r="BK230">
        <v>2</v>
      </c>
      <c r="BN230" s="27">
        <v>1</v>
      </c>
      <c r="BO230">
        <v>3</v>
      </c>
      <c r="BP230" s="21">
        <f t="shared" si="14"/>
        <v>30</v>
      </c>
      <c r="BQ230" t="s">
        <v>4793</v>
      </c>
      <c r="BR230">
        <v>3</v>
      </c>
      <c r="BU230" s="27">
        <v>1</v>
      </c>
      <c r="BV230">
        <v>1</v>
      </c>
      <c r="BW230" s="21">
        <f t="shared" si="15"/>
        <v>10</v>
      </c>
      <c r="BX230">
        <v>2</v>
      </c>
      <c r="BY230">
        <v>1</v>
      </c>
      <c r="CB230" s="27">
        <v>0</v>
      </c>
      <c r="CD230" t="s">
        <v>242</v>
      </c>
      <c r="CE230" t="s">
        <v>242</v>
      </c>
      <c r="CG230" s="27">
        <v>1</v>
      </c>
      <c r="CH230" t="s">
        <v>4794</v>
      </c>
      <c r="CI230">
        <v>1</v>
      </c>
      <c r="CL230" s="27">
        <v>0</v>
      </c>
      <c r="CM230" s="27">
        <v>0</v>
      </c>
      <c r="CN230" t="s">
        <v>242</v>
      </c>
      <c r="CO230" t="s">
        <v>242</v>
      </c>
      <c r="CP230" t="s">
        <v>242</v>
      </c>
      <c r="CR230" t="s">
        <v>4795</v>
      </c>
      <c r="CS230" s="27">
        <v>1</v>
      </c>
      <c r="CT230" t="s">
        <v>4796</v>
      </c>
      <c r="CU230">
        <v>1</v>
      </c>
      <c r="CX230" s="27">
        <v>0.5</v>
      </c>
      <c r="CY230" t="s">
        <v>242</v>
      </c>
      <c r="CZ230">
        <v>2</v>
      </c>
      <c r="DA230" t="s">
        <v>4797</v>
      </c>
      <c r="DB230" s="27">
        <v>1</v>
      </c>
      <c r="DC230" t="s">
        <v>242</v>
      </c>
      <c r="DD230">
        <v>2</v>
      </c>
      <c r="DF230">
        <v>2</v>
      </c>
      <c r="DG230" t="s">
        <v>242</v>
      </c>
      <c r="DH230" t="s">
        <v>242</v>
      </c>
      <c r="DJ230" s="27">
        <v>0</v>
      </c>
      <c r="DK230" t="s">
        <v>242</v>
      </c>
      <c r="DL230" t="s">
        <v>242</v>
      </c>
      <c r="DM230" t="s">
        <v>4798</v>
      </c>
      <c r="DN230">
        <v>1</v>
      </c>
      <c r="DQ230" s="27">
        <v>0</v>
      </c>
      <c r="DR230" t="s">
        <v>4799</v>
      </c>
      <c r="DS230" s="27">
        <v>1</v>
      </c>
      <c r="DT230" t="s">
        <v>4800</v>
      </c>
      <c r="DU230" s="27">
        <v>1</v>
      </c>
      <c r="DV230" t="s">
        <v>4801</v>
      </c>
      <c r="DW230" s="27">
        <v>1</v>
      </c>
      <c r="DX230" t="s">
        <v>4802</v>
      </c>
      <c r="DY230" s="27">
        <v>0.5</v>
      </c>
      <c r="EA230" s="27">
        <v>1</v>
      </c>
      <c r="EB230" t="s">
        <v>4803</v>
      </c>
      <c r="EC230" s="27">
        <v>1</v>
      </c>
      <c r="ED230" t="s">
        <v>4804</v>
      </c>
      <c r="EE230" s="27">
        <v>0</v>
      </c>
      <c r="EF230" t="s">
        <v>4805</v>
      </c>
      <c r="EG230" s="27">
        <v>1</v>
      </c>
      <c r="EH230" t="s">
        <v>4806</v>
      </c>
      <c r="EI230" s="27">
        <v>1</v>
      </c>
      <c r="EK230">
        <v>1</v>
      </c>
      <c r="EN230" s="27">
        <v>0</v>
      </c>
      <c r="EO230" t="s">
        <v>242</v>
      </c>
      <c r="EP230" t="s">
        <v>242</v>
      </c>
      <c r="ER230" t="s">
        <v>4807</v>
      </c>
      <c r="ES230" t="s">
        <v>242</v>
      </c>
      <c r="ET230" t="s">
        <v>242</v>
      </c>
      <c r="EV230" s="27">
        <v>0</v>
      </c>
      <c r="EW230" t="s">
        <v>242</v>
      </c>
      <c r="EY230" s="27">
        <v>0</v>
      </c>
      <c r="EZ230" t="s">
        <v>242</v>
      </c>
      <c r="FB230" s="27">
        <v>0</v>
      </c>
      <c r="FC230" t="s">
        <v>242</v>
      </c>
      <c r="FE230" s="27">
        <v>0</v>
      </c>
      <c r="FF230" t="s">
        <v>242</v>
      </c>
    </row>
    <row r="231" spans="1:163" ht="15" customHeight="1" x14ac:dyDescent="0.2">
      <c r="A231">
        <v>230</v>
      </c>
      <c r="B231">
        <v>254</v>
      </c>
      <c r="C231" s="1">
        <v>44795.604861111111</v>
      </c>
      <c r="D231" s="1">
        <v>44795.604861111111</v>
      </c>
      <c r="E231">
        <v>4</v>
      </c>
      <c r="G231" t="s">
        <v>242</v>
      </c>
      <c r="H231" t="s">
        <v>242</v>
      </c>
      <c r="I231">
        <v>1</v>
      </c>
      <c r="J231" s="1">
        <v>44795.604861111111</v>
      </c>
      <c r="K231" t="s">
        <v>4814</v>
      </c>
      <c r="L231" t="s">
        <v>242</v>
      </c>
      <c r="M231" t="s">
        <v>242</v>
      </c>
      <c r="P231" t="s">
        <v>242</v>
      </c>
      <c r="Q231" t="s">
        <v>242</v>
      </c>
      <c r="T231" t="s">
        <v>4815</v>
      </c>
      <c r="U231" t="s">
        <v>4816</v>
      </c>
      <c r="V231">
        <v>883556102</v>
      </c>
      <c r="W231">
        <v>3826</v>
      </c>
      <c r="X231" t="s">
        <v>350</v>
      </c>
      <c r="Y231" t="s">
        <v>1032</v>
      </c>
      <c r="Z231">
        <v>2019</v>
      </c>
      <c r="AA231">
        <v>0.5</v>
      </c>
      <c r="AB231">
        <v>4</v>
      </c>
      <c r="AD231">
        <v>13</v>
      </c>
      <c r="AE231" t="s">
        <v>242</v>
      </c>
      <c r="AH231" s="27">
        <v>0</v>
      </c>
      <c r="AI231">
        <v>0</v>
      </c>
      <c r="AJ231" s="27">
        <v>0</v>
      </c>
      <c r="AK231">
        <v>0</v>
      </c>
      <c r="AL231" s="27">
        <v>0</v>
      </c>
      <c r="AM231">
        <v>0</v>
      </c>
      <c r="AO231" t="s">
        <v>242</v>
      </c>
      <c r="AR231" s="27">
        <v>1</v>
      </c>
      <c r="AS231">
        <v>1</v>
      </c>
      <c r="AT231" s="21">
        <f t="shared" si="12"/>
        <v>7.6923076923076925</v>
      </c>
      <c r="AU231">
        <v>2</v>
      </c>
      <c r="AX231" s="27">
        <v>1</v>
      </c>
      <c r="AY231">
        <v>3</v>
      </c>
      <c r="AZ231" s="21">
        <f t="shared" si="13"/>
        <v>23.076923076923077</v>
      </c>
      <c r="BA231" t="s">
        <v>242</v>
      </c>
      <c r="BD231" s="27">
        <v>1</v>
      </c>
      <c r="BE231">
        <v>9</v>
      </c>
      <c r="BG231">
        <v>2</v>
      </c>
      <c r="BJ231" s="27">
        <v>1</v>
      </c>
      <c r="BK231">
        <v>2</v>
      </c>
      <c r="BN231" s="27">
        <v>1</v>
      </c>
      <c r="BO231">
        <v>3</v>
      </c>
      <c r="BP231" s="21">
        <f t="shared" si="14"/>
        <v>23.076923076923077</v>
      </c>
      <c r="BQ231" t="s">
        <v>4817</v>
      </c>
      <c r="BR231">
        <v>1</v>
      </c>
      <c r="BU231" s="27">
        <v>1</v>
      </c>
      <c r="BV231">
        <v>2</v>
      </c>
      <c r="BW231" s="21">
        <f t="shared" si="15"/>
        <v>15.384615384615385</v>
      </c>
      <c r="BX231">
        <v>2</v>
      </c>
      <c r="BY231">
        <v>1</v>
      </c>
      <c r="CB231" s="27">
        <v>0</v>
      </c>
      <c r="CD231" t="s">
        <v>242</v>
      </c>
      <c r="CE231" t="s">
        <v>242</v>
      </c>
      <c r="CG231" s="27">
        <v>0</v>
      </c>
      <c r="CI231" t="s">
        <v>242</v>
      </c>
      <c r="CL231" s="27">
        <v>0</v>
      </c>
      <c r="CM231" s="27">
        <v>0.5</v>
      </c>
      <c r="CN231" t="s">
        <v>242</v>
      </c>
      <c r="CO231">
        <v>100</v>
      </c>
      <c r="CP231" t="s">
        <v>242</v>
      </c>
      <c r="CQ231" s="2" t="s">
        <v>4818</v>
      </c>
      <c r="CS231" s="27">
        <v>1</v>
      </c>
      <c r="CT231" t="s">
        <v>4819</v>
      </c>
      <c r="CU231">
        <v>1</v>
      </c>
      <c r="CX231" s="27">
        <v>1</v>
      </c>
      <c r="CY231">
        <v>161065</v>
      </c>
      <c r="CZ231">
        <v>2</v>
      </c>
      <c r="DA231" t="s">
        <v>4820</v>
      </c>
      <c r="DB231" s="27">
        <v>0</v>
      </c>
      <c r="DC231" t="s">
        <v>242</v>
      </c>
      <c r="DD231" t="s">
        <v>242</v>
      </c>
      <c r="DE231">
        <v>311689</v>
      </c>
      <c r="DF231">
        <v>2</v>
      </c>
      <c r="DG231" t="s">
        <v>242</v>
      </c>
      <c r="DH231" t="s">
        <v>242</v>
      </c>
      <c r="DI231" t="s">
        <v>4821</v>
      </c>
      <c r="DJ231" s="27">
        <v>0</v>
      </c>
      <c r="DK231" t="s">
        <v>242</v>
      </c>
      <c r="DL231" t="s">
        <v>242</v>
      </c>
      <c r="DN231">
        <v>4</v>
      </c>
      <c r="DQ231" s="27">
        <v>1</v>
      </c>
      <c r="DR231" s="2" t="s">
        <v>4822</v>
      </c>
      <c r="DS231" s="27">
        <v>1</v>
      </c>
      <c r="DT231" t="s">
        <v>4823</v>
      </c>
      <c r="DU231" s="27">
        <v>1</v>
      </c>
      <c r="DV231" t="s">
        <v>4824</v>
      </c>
      <c r="DW231" s="27">
        <v>1</v>
      </c>
      <c r="DX231" s="2" t="s">
        <v>4825</v>
      </c>
      <c r="DY231" s="27">
        <v>1</v>
      </c>
      <c r="EA231" s="27">
        <v>1</v>
      </c>
      <c r="EB231" t="s">
        <v>4826</v>
      </c>
      <c r="EC231" s="27">
        <v>1</v>
      </c>
      <c r="ED231" t="s">
        <v>4827</v>
      </c>
      <c r="EE231" s="27">
        <v>1</v>
      </c>
      <c r="EF231" t="s">
        <v>4826</v>
      </c>
      <c r="EG231" s="27">
        <v>1</v>
      </c>
      <c r="EH231" t="s">
        <v>4828</v>
      </c>
      <c r="EI231" s="27">
        <v>1</v>
      </c>
      <c r="EJ231" t="s">
        <v>4829</v>
      </c>
      <c r="EK231">
        <v>4</v>
      </c>
      <c r="EN231" s="27">
        <v>0</v>
      </c>
      <c r="EO231" t="s">
        <v>242</v>
      </c>
      <c r="EP231" t="s">
        <v>242</v>
      </c>
      <c r="ES231" t="s">
        <v>242</v>
      </c>
      <c r="ET231" t="s">
        <v>242</v>
      </c>
      <c r="EV231" s="27">
        <v>0</v>
      </c>
      <c r="EW231" t="s">
        <v>242</v>
      </c>
      <c r="EY231" s="27">
        <v>0</v>
      </c>
      <c r="EZ231" t="s">
        <v>242</v>
      </c>
      <c r="FB231" s="27">
        <v>0</v>
      </c>
      <c r="FC231" t="s">
        <v>242</v>
      </c>
      <c r="FE231" s="27">
        <v>0</v>
      </c>
      <c r="FF231" t="s">
        <v>242</v>
      </c>
    </row>
    <row r="232" spans="1:163" ht="15" customHeight="1" x14ac:dyDescent="0.2">
      <c r="A232">
        <v>231</v>
      </c>
      <c r="B232">
        <v>255</v>
      </c>
      <c r="C232" s="1">
        <v>44795.604861111111</v>
      </c>
      <c r="D232" s="1">
        <v>44795.604861111111</v>
      </c>
      <c r="E232">
        <v>4</v>
      </c>
      <c r="G232" t="s">
        <v>242</v>
      </c>
      <c r="H232" t="s">
        <v>242</v>
      </c>
      <c r="I232">
        <v>1</v>
      </c>
      <c r="J232" s="1">
        <v>44795.604861111111</v>
      </c>
      <c r="K232" t="s">
        <v>4833</v>
      </c>
      <c r="L232" t="s">
        <v>242</v>
      </c>
      <c r="M232" t="s">
        <v>242</v>
      </c>
      <c r="P232" t="s">
        <v>242</v>
      </c>
      <c r="Q232" t="s">
        <v>242</v>
      </c>
      <c r="T232" t="s">
        <v>4834</v>
      </c>
      <c r="U232" t="s">
        <v>4835</v>
      </c>
      <c r="V232">
        <v>609207105</v>
      </c>
      <c r="W232">
        <v>2052</v>
      </c>
      <c r="X232" t="s">
        <v>326</v>
      </c>
      <c r="Y232" t="s">
        <v>942</v>
      </c>
      <c r="Z232">
        <v>2019</v>
      </c>
      <c r="AA232">
        <v>0.5</v>
      </c>
      <c r="AB232">
        <v>15</v>
      </c>
      <c r="AD232">
        <v>12</v>
      </c>
      <c r="AE232" t="s">
        <v>242</v>
      </c>
      <c r="AH232" s="27">
        <v>0</v>
      </c>
      <c r="AI232">
        <v>0</v>
      </c>
      <c r="AJ232" s="27">
        <v>0</v>
      </c>
      <c r="AK232">
        <v>0</v>
      </c>
      <c r="AL232" s="27">
        <v>0</v>
      </c>
      <c r="AM232">
        <v>0</v>
      </c>
      <c r="AO232" t="s">
        <v>242</v>
      </c>
      <c r="AR232" s="27">
        <v>1</v>
      </c>
      <c r="AS232">
        <v>1</v>
      </c>
      <c r="AT232" s="21">
        <f t="shared" si="12"/>
        <v>8.3333333333333321</v>
      </c>
      <c r="AU232">
        <v>2</v>
      </c>
      <c r="AX232" s="27">
        <v>1</v>
      </c>
      <c r="AY232">
        <v>2</v>
      </c>
      <c r="AZ232" s="21">
        <f t="shared" si="13"/>
        <v>16.666666666666664</v>
      </c>
      <c r="BA232" t="s">
        <v>242</v>
      </c>
      <c r="BD232" s="27">
        <v>1</v>
      </c>
      <c r="BE232">
        <v>5.8</v>
      </c>
      <c r="BG232">
        <v>2</v>
      </c>
      <c r="BJ232" s="27">
        <v>1</v>
      </c>
      <c r="BK232">
        <v>2</v>
      </c>
      <c r="BN232" s="27">
        <v>1</v>
      </c>
      <c r="BO232">
        <v>3</v>
      </c>
      <c r="BP232" s="21">
        <f t="shared" si="14"/>
        <v>25</v>
      </c>
      <c r="BR232">
        <v>1</v>
      </c>
      <c r="BU232" s="27">
        <v>0</v>
      </c>
      <c r="BV232" s="24" t="s">
        <v>242</v>
      </c>
      <c r="BW232" s="21" t="s">
        <v>242</v>
      </c>
      <c r="BX232" t="s">
        <v>242</v>
      </c>
      <c r="BY232" t="s">
        <v>242</v>
      </c>
      <c r="CB232" s="27">
        <v>0</v>
      </c>
      <c r="CD232" t="s">
        <v>242</v>
      </c>
      <c r="CE232" t="s">
        <v>242</v>
      </c>
      <c r="CG232" s="27">
        <v>1</v>
      </c>
      <c r="CH232" t="s">
        <v>4836</v>
      </c>
      <c r="CI232">
        <v>1</v>
      </c>
      <c r="CL232" s="27">
        <v>0</v>
      </c>
      <c r="CM232" s="27">
        <v>0</v>
      </c>
      <c r="CN232" t="s">
        <v>242</v>
      </c>
      <c r="CO232" t="s">
        <v>242</v>
      </c>
      <c r="CP232" t="s">
        <v>242</v>
      </c>
      <c r="CR232" t="s">
        <v>4837</v>
      </c>
      <c r="CS232" s="27">
        <v>0.5</v>
      </c>
      <c r="CT232" t="s">
        <v>4838</v>
      </c>
      <c r="CU232">
        <v>1</v>
      </c>
      <c r="CX232" s="27">
        <v>1</v>
      </c>
      <c r="CY232">
        <v>778304</v>
      </c>
      <c r="CZ232">
        <v>2</v>
      </c>
      <c r="DA232" t="s">
        <v>4839</v>
      </c>
      <c r="DB232" s="27">
        <v>1</v>
      </c>
      <c r="DC232">
        <v>907536</v>
      </c>
      <c r="DD232">
        <v>2</v>
      </c>
      <c r="DE232">
        <v>852939</v>
      </c>
      <c r="DF232">
        <v>2</v>
      </c>
      <c r="DG232" t="s">
        <v>242</v>
      </c>
      <c r="DH232" t="s">
        <v>242</v>
      </c>
      <c r="DI232" t="s">
        <v>4839</v>
      </c>
      <c r="DJ232" s="27">
        <v>1</v>
      </c>
      <c r="DK232">
        <v>8964770</v>
      </c>
      <c r="DL232">
        <v>2</v>
      </c>
      <c r="DN232">
        <v>4</v>
      </c>
      <c r="DQ232" s="27">
        <v>1</v>
      </c>
      <c r="DR232" t="s">
        <v>4840</v>
      </c>
      <c r="DS232" s="27">
        <v>1</v>
      </c>
      <c r="DT232" t="s">
        <v>4841</v>
      </c>
      <c r="DU232" s="27">
        <v>1</v>
      </c>
      <c r="DV232" s="2" t="s">
        <v>4842</v>
      </c>
      <c r="DW232" s="27">
        <v>1</v>
      </c>
      <c r="DX232" t="s">
        <v>4843</v>
      </c>
      <c r="DY232" s="27">
        <v>1</v>
      </c>
      <c r="DZ232" t="s">
        <v>4844</v>
      </c>
      <c r="EA232" s="27">
        <v>1</v>
      </c>
      <c r="EB232" s="2" t="s">
        <v>4845</v>
      </c>
      <c r="EC232" s="27">
        <v>1</v>
      </c>
      <c r="ED232" t="s">
        <v>4846</v>
      </c>
      <c r="EE232" s="27">
        <v>1</v>
      </c>
      <c r="EF232" s="2" t="s">
        <v>4845</v>
      </c>
      <c r="EG232" s="27">
        <v>1</v>
      </c>
      <c r="EH232" t="s">
        <v>4847</v>
      </c>
      <c r="EI232" s="27">
        <v>1</v>
      </c>
      <c r="EJ232" t="s">
        <v>4848</v>
      </c>
      <c r="EK232">
        <v>4</v>
      </c>
      <c r="EN232" s="27">
        <v>0</v>
      </c>
      <c r="EO232" t="s">
        <v>242</v>
      </c>
      <c r="EP232" t="s">
        <v>242</v>
      </c>
      <c r="ES232" t="s">
        <v>242</v>
      </c>
      <c r="ET232" t="s">
        <v>242</v>
      </c>
      <c r="EV232" s="27">
        <v>1</v>
      </c>
      <c r="EW232">
        <v>10362.59</v>
      </c>
      <c r="EX232" t="s">
        <v>3434</v>
      </c>
      <c r="EY232" s="27">
        <v>1</v>
      </c>
      <c r="EZ232">
        <v>26.32</v>
      </c>
      <c r="FA232" t="s">
        <v>4849</v>
      </c>
      <c r="FB232" s="27">
        <v>0</v>
      </c>
      <c r="FC232" t="s">
        <v>242</v>
      </c>
      <c r="FE232" s="27">
        <v>0</v>
      </c>
      <c r="FF232" t="s">
        <v>242</v>
      </c>
    </row>
    <row r="233" spans="1:163" ht="15" hidden="1" customHeight="1" x14ac:dyDescent="0.2">
      <c r="A233" s="10">
        <v>232</v>
      </c>
      <c r="B233">
        <v>256</v>
      </c>
      <c r="C233" s="1">
        <v>44795.604861111111</v>
      </c>
      <c r="D233" s="1">
        <v>44795.604861111111</v>
      </c>
      <c r="E233">
        <v>4</v>
      </c>
      <c r="G233" t="s">
        <v>242</v>
      </c>
      <c r="H233" t="s">
        <v>242</v>
      </c>
      <c r="I233">
        <v>1</v>
      </c>
      <c r="J233" s="1">
        <v>44795.604861111111</v>
      </c>
      <c r="K233" t="s">
        <v>4852</v>
      </c>
      <c r="L233" t="s">
        <v>242</v>
      </c>
      <c r="M233" t="s">
        <v>242</v>
      </c>
      <c r="P233" t="s">
        <v>242</v>
      </c>
      <c r="Q233" t="s">
        <v>242</v>
      </c>
      <c r="T233" s="10" t="s">
        <v>4853</v>
      </c>
      <c r="U233" t="s">
        <v>4854</v>
      </c>
      <c r="V233">
        <v>256677105</v>
      </c>
      <c r="W233">
        <v>5331</v>
      </c>
      <c r="X233" s="10" t="s">
        <v>271</v>
      </c>
      <c r="Y233" s="10" t="s">
        <v>3849</v>
      </c>
      <c r="Z233" s="10">
        <v>2020</v>
      </c>
      <c r="AA233" s="10">
        <v>0</v>
      </c>
      <c r="AD233" s="10">
        <v>8</v>
      </c>
      <c r="AE233" t="s">
        <v>242</v>
      </c>
      <c r="AH233" s="22">
        <v>0</v>
      </c>
      <c r="AI233" s="10">
        <v>0</v>
      </c>
      <c r="AJ233" s="22">
        <v>0</v>
      </c>
      <c r="AK233" s="10">
        <v>0</v>
      </c>
      <c r="AL233" s="22">
        <v>0</v>
      </c>
      <c r="AM233" s="10">
        <v>0</v>
      </c>
      <c r="AO233" t="s">
        <v>242</v>
      </c>
      <c r="AR233" s="22">
        <v>1</v>
      </c>
      <c r="AS233" s="10">
        <v>1</v>
      </c>
      <c r="AT233" s="21">
        <f t="shared" si="12"/>
        <v>12.5</v>
      </c>
      <c r="AU233">
        <v>2</v>
      </c>
      <c r="AX233" s="22">
        <v>1</v>
      </c>
      <c r="AY233" s="10">
        <v>2</v>
      </c>
      <c r="AZ233" s="21">
        <f t="shared" si="13"/>
        <v>25</v>
      </c>
      <c r="BA233" t="s">
        <v>242</v>
      </c>
      <c r="BD233" s="22">
        <v>1</v>
      </c>
      <c r="BE233" s="10">
        <v>5.9</v>
      </c>
      <c r="BF233" s="10"/>
      <c r="BG233">
        <v>2</v>
      </c>
      <c r="BJ233" s="22">
        <v>1</v>
      </c>
      <c r="BK233">
        <v>2</v>
      </c>
      <c r="BN233" s="22">
        <v>1</v>
      </c>
      <c r="BO233" s="10">
        <v>2</v>
      </c>
      <c r="BP233" s="21">
        <f t="shared" si="14"/>
        <v>25</v>
      </c>
      <c r="BQ233" s="10"/>
      <c r="BR233" s="10">
        <v>1</v>
      </c>
      <c r="BS233" s="10"/>
      <c r="BT233" s="10"/>
      <c r="BU233" s="22">
        <v>1</v>
      </c>
      <c r="BV233" s="10">
        <v>2</v>
      </c>
      <c r="BW233" s="21">
        <f t="shared" si="15"/>
        <v>25</v>
      </c>
      <c r="BX233" s="10">
        <v>1</v>
      </c>
      <c r="BY233" s="10">
        <v>1</v>
      </c>
      <c r="BZ233" s="10"/>
      <c r="CA233" s="10"/>
      <c r="CB233" s="22">
        <v>0</v>
      </c>
      <c r="CC233" s="10"/>
      <c r="CD233" s="10" t="s">
        <v>242</v>
      </c>
      <c r="CE233" s="10" t="s">
        <v>242</v>
      </c>
      <c r="CF233" s="10"/>
      <c r="CG233" s="22">
        <v>0</v>
      </c>
      <c r="CH233" s="10"/>
      <c r="CI233" s="10" t="s">
        <v>242</v>
      </c>
      <c r="CJ233" s="10"/>
      <c r="CK233" s="10"/>
      <c r="CL233" s="22">
        <v>0</v>
      </c>
      <c r="CM233" s="22">
        <v>0</v>
      </c>
      <c r="CN233" s="10" t="s">
        <v>242</v>
      </c>
      <c r="CO233" s="10" t="s">
        <v>242</v>
      </c>
      <c r="CP233" s="10" t="s">
        <v>242</v>
      </c>
      <c r="CQ233" s="10"/>
      <c r="CR233" s="10"/>
      <c r="CS233" s="22">
        <v>0</v>
      </c>
      <c r="CT233" s="10"/>
      <c r="CU233" s="10" t="s">
        <v>242</v>
      </c>
      <c r="CV233" s="10"/>
      <c r="CW233" s="10"/>
      <c r="CX233" s="22">
        <v>0</v>
      </c>
      <c r="CY233" s="10" t="s">
        <v>242</v>
      </c>
      <c r="CZ233" s="10" t="s">
        <v>242</v>
      </c>
      <c r="DA233" s="10"/>
      <c r="DB233" s="22">
        <v>0</v>
      </c>
      <c r="DC233" s="10" t="s">
        <v>242</v>
      </c>
      <c r="DD233" s="10" t="s">
        <v>242</v>
      </c>
      <c r="DE233" s="10"/>
      <c r="DF233" s="10" t="s">
        <v>242</v>
      </c>
      <c r="DG233" s="10" t="s">
        <v>242</v>
      </c>
      <c r="DH233" s="10" t="s">
        <v>242</v>
      </c>
      <c r="DI233" s="10"/>
      <c r="DJ233" s="22">
        <v>0</v>
      </c>
      <c r="DK233" s="10" t="s">
        <v>242</v>
      </c>
      <c r="DL233" s="10" t="s">
        <v>242</v>
      </c>
      <c r="DM233" s="10"/>
      <c r="DN233" s="10" t="s">
        <v>242</v>
      </c>
      <c r="DO233" s="10"/>
      <c r="DP233" s="10"/>
      <c r="DQ233" s="27">
        <v>0</v>
      </c>
      <c r="DS233" s="27">
        <v>0</v>
      </c>
      <c r="DU233" s="27">
        <v>1</v>
      </c>
      <c r="DV233" t="s">
        <v>4855</v>
      </c>
      <c r="DW233" s="27">
        <v>1</v>
      </c>
      <c r="DX233" t="s">
        <v>4856</v>
      </c>
      <c r="DY233" s="27">
        <v>0</v>
      </c>
      <c r="EA233" s="27">
        <v>0</v>
      </c>
      <c r="EC233" s="27">
        <v>0</v>
      </c>
      <c r="EE233" s="27">
        <v>0</v>
      </c>
      <c r="EG233" s="27">
        <v>1</v>
      </c>
      <c r="EH233" t="s">
        <v>4857</v>
      </c>
      <c r="EI233" s="27">
        <v>0</v>
      </c>
      <c r="EK233">
        <v>1</v>
      </c>
      <c r="EN233" s="22">
        <v>0</v>
      </c>
      <c r="EO233" s="10" t="s">
        <v>242</v>
      </c>
      <c r="EP233" s="10" t="s">
        <v>242</v>
      </c>
      <c r="EQ233" s="10"/>
      <c r="ER233" s="10"/>
      <c r="ES233" s="10" t="s">
        <v>242</v>
      </c>
      <c r="ET233" s="10" t="s">
        <v>242</v>
      </c>
      <c r="EU233" s="10"/>
      <c r="EV233" s="22">
        <v>0</v>
      </c>
      <c r="EW233" s="10" t="s">
        <v>242</v>
      </c>
      <c r="EX233" s="10"/>
      <c r="EY233" s="22">
        <v>0</v>
      </c>
      <c r="EZ233" s="10" t="s">
        <v>242</v>
      </c>
      <c r="FA233" s="10"/>
      <c r="FB233" s="22">
        <v>0</v>
      </c>
      <c r="FC233" s="10" t="s">
        <v>242</v>
      </c>
      <c r="FD233" s="10"/>
      <c r="FE233" s="22">
        <v>0</v>
      </c>
      <c r="FF233" s="10" t="s">
        <v>242</v>
      </c>
      <c r="FG233" s="10"/>
    </row>
    <row r="234" spans="1:163" ht="15" customHeight="1" x14ac:dyDescent="0.2">
      <c r="A234">
        <v>233</v>
      </c>
      <c r="B234">
        <v>257</v>
      </c>
      <c r="C234" s="1">
        <v>44795.604861111111</v>
      </c>
      <c r="D234" s="1">
        <v>44795.604861111111</v>
      </c>
      <c r="E234">
        <v>4</v>
      </c>
      <c r="G234" t="s">
        <v>242</v>
      </c>
      <c r="H234" t="s">
        <v>242</v>
      </c>
      <c r="I234">
        <v>1</v>
      </c>
      <c r="J234" s="1">
        <v>44795.604861111111</v>
      </c>
      <c r="K234" t="s">
        <v>4860</v>
      </c>
      <c r="L234" t="s">
        <v>242</v>
      </c>
      <c r="M234" t="s">
        <v>242</v>
      </c>
      <c r="P234" t="s">
        <v>242</v>
      </c>
      <c r="Q234" t="s">
        <v>242</v>
      </c>
      <c r="T234" t="s">
        <v>4861</v>
      </c>
      <c r="U234" t="s">
        <v>4862</v>
      </c>
      <c r="V234">
        <v>278865100</v>
      </c>
      <c r="W234">
        <v>2840</v>
      </c>
      <c r="X234" t="s">
        <v>418</v>
      </c>
      <c r="Y234" t="s">
        <v>1838</v>
      </c>
      <c r="Z234">
        <v>2020</v>
      </c>
      <c r="AA234">
        <v>1</v>
      </c>
      <c r="AB234">
        <v>4</v>
      </c>
      <c r="AD234">
        <v>13</v>
      </c>
      <c r="AE234" t="s">
        <v>242</v>
      </c>
      <c r="AH234" s="27">
        <v>0</v>
      </c>
      <c r="AI234">
        <v>0</v>
      </c>
      <c r="AJ234" s="27">
        <v>0</v>
      </c>
      <c r="AK234">
        <v>0</v>
      </c>
      <c r="AL234" s="27">
        <v>0</v>
      </c>
      <c r="AM234">
        <v>0</v>
      </c>
      <c r="AO234" t="s">
        <v>242</v>
      </c>
      <c r="AR234" s="27">
        <v>1</v>
      </c>
      <c r="AS234">
        <v>1</v>
      </c>
      <c r="AT234" s="21">
        <f t="shared" si="12"/>
        <v>7.6923076923076925</v>
      </c>
      <c r="AU234">
        <v>3</v>
      </c>
      <c r="AX234" s="27">
        <v>1</v>
      </c>
      <c r="AY234">
        <v>2</v>
      </c>
      <c r="AZ234" s="21">
        <f t="shared" si="13"/>
        <v>15.384615384615385</v>
      </c>
      <c r="BA234" t="s">
        <v>242</v>
      </c>
      <c r="BD234" s="27">
        <v>1</v>
      </c>
      <c r="BE234">
        <v>8.5</v>
      </c>
      <c r="BG234">
        <v>2</v>
      </c>
      <c r="BJ234" s="27">
        <v>1</v>
      </c>
      <c r="BK234">
        <v>2</v>
      </c>
      <c r="BN234" s="27">
        <v>1</v>
      </c>
      <c r="BO234">
        <v>5</v>
      </c>
      <c r="BP234" s="21">
        <f t="shared" si="14"/>
        <v>38.461538461538467</v>
      </c>
      <c r="BR234">
        <v>1</v>
      </c>
      <c r="BU234" s="27">
        <v>1</v>
      </c>
      <c r="BV234">
        <v>2</v>
      </c>
      <c r="BW234" s="21">
        <f t="shared" si="15"/>
        <v>15.384615384615385</v>
      </c>
      <c r="BX234">
        <v>2</v>
      </c>
      <c r="BY234">
        <v>1</v>
      </c>
      <c r="CB234" s="27">
        <v>0</v>
      </c>
      <c r="CD234" t="s">
        <v>242</v>
      </c>
      <c r="CE234" t="s">
        <v>242</v>
      </c>
      <c r="CG234" s="27">
        <v>1</v>
      </c>
      <c r="CH234" t="s">
        <v>4863</v>
      </c>
      <c r="CI234">
        <v>1</v>
      </c>
      <c r="CL234" s="27">
        <v>1</v>
      </c>
      <c r="CM234" s="27">
        <v>0.5</v>
      </c>
      <c r="CN234" t="s">
        <v>242</v>
      </c>
      <c r="CO234">
        <v>97</v>
      </c>
      <c r="CP234" t="s">
        <v>242</v>
      </c>
      <c r="CQ234" t="s">
        <v>4864</v>
      </c>
      <c r="CS234" s="27">
        <v>1</v>
      </c>
      <c r="CT234" t="s">
        <v>4865</v>
      </c>
      <c r="CU234">
        <v>1</v>
      </c>
      <c r="CX234" s="27">
        <v>1</v>
      </c>
      <c r="CY234">
        <v>282843</v>
      </c>
      <c r="CZ234">
        <v>2</v>
      </c>
      <c r="DB234" s="27">
        <v>1</v>
      </c>
      <c r="DC234">
        <v>57161</v>
      </c>
      <c r="DD234">
        <v>2</v>
      </c>
      <c r="DE234">
        <v>144624</v>
      </c>
      <c r="DF234">
        <v>2</v>
      </c>
      <c r="DG234" t="s">
        <v>242</v>
      </c>
      <c r="DH234" t="s">
        <v>242</v>
      </c>
      <c r="DJ234" s="27">
        <v>1</v>
      </c>
      <c r="DK234">
        <v>6906356</v>
      </c>
      <c r="DL234">
        <v>2</v>
      </c>
      <c r="DN234">
        <v>1</v>
      </c>
      <c r="DQ234" s="27">
        <v>1</v>
      </c>
      <c r="DR234" s="2" t="s">
        <v>4866</v>
      </c>
      <c r="DS234" s="27">
        <v>1</v>
      </c>
      <c r="DT234" t="s">
        <v>4867</v>
      </c>
      <c r="DU234" s="27">
        <v>1</v>
      </c>
      <c r="DV234" t="s">
        <v>4868</v>
      </c>
      <c r="DW234" s="27">
        <v>1</v>
      </c>
      <c r="DX234" t="s">
        <v>4869</v>
      </c>
      <c r="DY234" s="27">
        <v>1</v>
      </c>
      <c r="EA234" s="27">
        <v>1</v>
      </c>
      <c r="EB234" s="2" t="s">
        <v>4870</v>
      </c>
      <c r="EC234" s="27">
        <v>1</v>
      </c>
      <c r="ED234" s="2" t="s">
        <v>4871</v>
      </c>
      <c r="EE234" s="27">
        <v>1</v>
      </c>
      <c r="EF234" t="s">
        <v>4078</v>
      </c>
      <c r="EG234" s="27">
        <v>1</v>
      </c>
      <c r="EH234" t="s">
        <v>4872</v>
      </c>
      <c r="EI234" s="27">
        <v>1</v>
      </c>
      <c r="EK234">
        <v>4</v>
      </c>
      <c r="EN234" s="27">
        <v>0</v>
      </c>
      <c r="EO234" t="s">
        <v>242</v>
      </c>
      <c r="EP234" t="s">
        <v>242</v>
      </c>
      <c r="ES234" t="s">
        <v>242</v>
      </c>
      <c r="ET234" t="s">
        <v>242</v>
      </c>
      <c r="EV234" s="27">
        <v>1</v>
      </c>
      <c r="EW234">
        <v>6571.35</v>
      </c>
      <c r="EX234" t="s">
        <v>3434</v>
      </c>
      <c r="EY234" s="27">
        <v>0</v>
      </c>
      <c r="EZ234" t="s">
        <v>242</v>
      </c>
      <c r="FB234" s="27">
        <v>1</v>
      </c>
      <c r="FC234">
        <v>1561.88</v>
      </c>
      <c r="FE234" s="27">
        <v>0</v>
      </c>
      <c r="FF234" t="s">
        <v>242</v>
      </c>
    </row>
    <row r="235" spans="1:163" ht="15" customHeight="1" x14ac:dyDescent="0.2">
      <c r="A235">
        <v>234</v>
      </c>
      <c r="B235">
        <v>258</v>
      </c>
      <c r="C235" s="1">
        <v>44795.604861111111</v>
      </c>
      <c r="D235" s="1">
        <v>44795.604861111111</v>
      </c>
      <c r="E235">
        <v>4</v>
      </c>
      <c r="G235" t="s">
        <v>242</v>
      </c>
      <c r="H235" t="s">
        <v>242</v>
      </c>
      <c r="I235">
        <v>1</v>
      </c>
      <c r="J235" s="1">
        <v>44795.604861111111</v>
      </c>
      <c r="K235" t="s">
        <v>4875</v>
      </c>
      <c r="L235" t="s">
        <v>242</v>
      </c>
      <c r="M235" t="s">
        <v>242</v>
      </c>
      <c r="P235" t="s">
        <v>242</v>
      </c>
      <c r="Q235" t="s">
        <v>242</v>
      </c>
      <c r="T235" t="s">
        <v>4876</v>
      </c>
      <c r="U235" t="s">
        <v>4877</v>
      </c>
      <c r="V235">
        <v>502431109</v>
      </c>
      <c r="W235">
        <v>3812</v>
      </c>
      <c r="X235" t="s">
        <v>476</v>
      </c>
      <c r="Y235" t="s">
        <v>2504</v>
      </c>
      <c r="Z235">
        <v>2020</v>
      </c>
      <c r="AA235">
        <v>0</v>
      </c>
      <c r="AD235">
        <v>12</v>
      </c>
      <c r="AE235" t="s">
        <v>242</v>
      </c>
      <c r="AH235" s="27">
        <v>1</v>
      </c>
      <c r="AI235">
        <v>8</v>
      </c>
      <c r="AJ235" s="27">
        <v>1</v>
      </c>
      <c r="AK235">
        <v>1</v>
      </c>
      <c r="AL235" s="27">
        <v>0</v>
      </c>
      <c r="AM235">
        <v>0</v>
      </c>
      <c r="AO235">
        <v>2</v>
      </c>
      <c r="AR235" s="27">
        <v>1</v>
      </c>
      <c r="AS235">
        <v>2</v>
      </c>
      <c r="AT235" s="21">
        <f t="shared" si="12"/>
        <v>16.666666666666664</v>
      </c>
      <c r="AU235">
        <v>2</v>
      </c>
      <c r="AX235" s="27">
        <v>1</v>
      </c>
      <c r="AY235">
        <v>2</v>
      </c>
      <c r="AZ235" s="21">
        <f t="shared" si="13"/>
        <v>16.666666666666664</v>
      </c>
      <c r="BA235" t="s">
        <v>242</v>
      </c>
      <c r="BD235" s="27">
        <v>1</v>
      </c>
      <c r="BG235">
        <v>2</v>
      </c>
      <c r="BJ235" s="27">
        <v>1</v>
      </c>
      <c r="BK235">
        <v>2</v>
      </c>
      <c r="BN235" s="27">
        <v>1</v>
      </c>
      <c r="BO235">
        <v>2</v>
      </c>
      <c r="BP235" s="21">
        <f t="shared" si="14"/>
        <v>16.666666666666664</v>
      </c>
      <c r="BQ235" t="s">
        <v>3930</v>
      </c>
      <c r="BR235">
        <v>3</v>
      </c>
      <c r="BU235" s="27">
        <v>1</v>
      </c>
      <c r="BV235">
        <v>3</v>
      </c>
      <c r="BW235" s="21">
        <f t="shared" si="15"/>
        <v>25</v>
      </c>
      <c r="BX235">
        <v>2</v>
      </c>
      <c r="BY235">
        <v>1</v>
      </c>
      <c r="CB235" s="27">
        <v>0</v>
      </c>
      <c r="CD235" t="s">
        <v>242</v>
      </c>
      <c r="CE235" t="s">
        <v>242</v>
      </c>
      <c r="CG235" s="27">
        <v>1</v>
      </c>
      <c r="CH235" t="s">
        <v>4878</v>
      </c>
      <c r="CI235">
        <v>1</v>
      </c>
      <c r="CL235" s="27">
        <v>1</v>
      </c>
      <c r="CM235" s="27">
        <v>0.5</v>
      </c>
      <c r="CN235" t="s">
        <v>242</v>
      </c>
      <c r="CO235">
        <v>100</v>
      </c>
      <c r="CP235">
        <v>100</v>
      </c>
      <c r="CQ235" t="s">
        <v>4879</v>
      </c>
      <c r="CS235" s="27">
        <v>1</v>
      </c>
      <c r="CT235" s="2" t="s">
        <v>4880</v>
      </c>
      <c r="CU235">
        <v>1</v>
      </c>
      <c r="CX235" s="27">
        <v>1</v>
      </c>
      <c r="CY235">
        <v>63554</v>
      </c>
      <c r="CZ235">
        <v>2</v>
      </c>
      <c r="DB235" s="27">
        <v>1</v>
      </c>
      <c r="DC235" t="s">
        <v>242</v>
      </c>
      <c r="DD235" t="s">
        <v>242</v>
      </c>
      <c r="DF235" t="s">
        <v>242</v>
      </c>
      <c r="DG235">
        <v>254253</v>
      </c>
      <c r="DH235">
        <v>2</v>
      </c>
      <c r="DJ235" s="27">
        <v>1</v>
      </c>
      <c r="DK235">
        <v>102016</v>
      </c>
      <c r="DL235">
        <v>2</v>
      </c>
      <c r="DN235">
        <v>1</v>
      </c>
      <c r="DQ235" s="27">
        <v>1</v>
      </c>
      <c r="DR235" s="2" t="s">
        <v>4881</v>
      </c>
      <c r="DS235" s="27">
        <v>1</v>
      </c>
      <c r="DT235" t="s">
        <v>4882</v>
      </c>
      <c r="DU235" s="27">
        <v>1</v>
      </c>
      <c r="DV235" t="s">
        <v>4883</v>
      </c>
      <c r="DW235" s="27">
        <v>1</v>
      </c>
      <c r="DX235" s="2" t="s">
        <v>4884</v>
      </c>
      <c r="DY235" s="27">
        <v>1</v>
      </c>
      <c r="DZ235" t="s">
        <v>4885</v>
      </c>
      <c r="EA235" s="27">
        <v>1</v>
      </c>
      <c r="EB235" s="2" t="s">
        <v>4886</v>
      </c>
      <c r="EC235" s="27">
        <v>1</v>
      </c>
      <c r="ED235" t="s">
        <v>4887</v>
      </c>
      <c r="EE235" s="27">
        <v>1</v>
      </c>
      <c r="EF235" s="2" t="s">
        <v>4888</v>
      </c>
      <c r="EG235" s="27">
        <v>1</v>
      </c>
      <c r="EH235" t="s">
        <v>4889</v>
      </c>
      <c r="EI235" s="27">
        <v>1</v>
      </c>
      <c r="EJ235" s="2" t="s">
        <v>4890</v>
      </c>
      <c r="EK235">
        <v>4</v>
      </c>
      <c r="EN235" s="27">
        <v>0</v>
      </c>
      <c r="EO235" t="s">
        <v>242</v>
      </c>
      <c r="EP235" t="s">
        <v>242</v>
      </c>
      <c r="ES235" t="s">
        <v>242</v>
      </c>
      <c r="ET235" t="s">
        <v>242</v>
      </c>
      <c r="EV235" s="27">
        <v>1</v>
      </c>
      <c r="EW235">
        <v>1767</v>
      </c>
      <c r="EX235" t="s">
        <v>3418</v>
      </c>
      <c r="EY235" s="27">
        <v>0</v>
      </c>
      <c r="EZ235" t="s">
        <v>242</v>
      </c>
      <c r="FB235" s="27">
        <v>1</v>
      </c>
      <c r="FC235">
        <v>1767</v>
      </c>
      <c r="FE235" s="27">
        <v>0</v>
      </c>
      <c r="FF235" t="s">
        <v>242</v>
      </c>
    </row>
    <row r="236" spans="1:163" ht="15" customHeight="1" x14ac:dyDescent="0.2">
      <c r="A236">
        <v>235</v>
      </c>
      <c r="B236">
        <v>259</v>
      </c>
      <c r="C236" s="1">
        <v>44795.604861111111</v>
      </c>
      <c r="D236" s="1">
        <v>44795.604861111111</v>
      </c>
      <c r="E236">
        <v>4</v>
      </c>
      <c r="G236" t="s">
        <v>242</v>
      </c>
      <c r="H236" t="s">
        <v>242</v>
      </c>
      <c r="I236">
        <v>1</v>
      </c>
      <c r="J236" s="1">
        <v>44795.604861111111</v>
      </c>
      <c r="K236" t="s">
        <v>4896</v>
      </c>
      <c r="L236" t="s">
        <v>242</v>
      </c>
      <c r="M236" t="s">
        <v>242</v>
      </c>
      <c r="P236" t="s">
        <v>242</v>
      </c>
      <c r="Q236" t="s">
        <v>242</v>
      </c>
      <c r="T236" t="s">
        <v>4897</v>
      </c>
      <c r="U236" t="s">
        <v>4898</v>
      </c>
      <c r="V236">
        <v>460146103</v>
      </c>
      <c r="W236">
        <v>2631</v>
      </c>
      <c r="X236" t="s">
        <v>418</v>
      </c>
      <c r="Y236" t="s">
        <v>687</v>
      </c>
      <c r="Z236">
        <v>2019</v>
      </c>
      <c r="AA236">
        <v>0</v>
      </c>
      <c r="AD236">
        <v>11</v>
      </c>
      <c r="AE236" t="s">
        <v>242</v>
      </c>
      <c r="AH236" s="27">
        <v>0</v>
      </c>
      <c r="AI236">
        <v>0</v>
      </c>
      <c r="AJ236" s="27">
        <v>0</v>
      </c>
      <c r="AK236">
        <v>0</v>
      </c>
      <c r="AL236" s="27">
        <v>0</v>
      </c>
      <c r="AM236">
        <v>0</v>
      </c>
      <c r="AO236" t="s">
        <v>242</v>
      </c>
      <c r="AR236" s="27">
        <v>1</v>
      </c>
      <c r="AS236">
        <v>1</v>
      </c>
      <c r="AT236" s="21">
        <f t="shared" si="12"/>
        <v>9.0909090909090917</v>
      </c>
      <c r="AU236">
        <v>2</v>
      </c>
      <c r="AX236" s="27">
        <v>1</v>
      </c>
      <c r="AY236">
        <v>2</v>
      </c>
      <c r="AZ236" s="21">
        <f t="shared" si="13"/>
        <v>18.181818181818183</v>
      </c>
      <c r="BA236" t="s">
        <v>242</v>
      </c>
      <c r="BD236" s="27">
        <v>1</v>
      </c>
      <c r="BG236">
        <v>2</v>
      </c>
      <c r="BJ236" s="27">
        <v>1</v>
      </c>
      <c r="BK236">
        <v>2</v>
      </c>
      <c r="BN236" s="27">
        <v>1</v>
      </c>
      <c r="BO236">
        <v>3</v>
      </c>
      <c r="BP236" s="21">
        <f t="shared" si="14"/>
        <v>27.27272727272727</v>
      </c>
      <c r="BR236">
        <v>1</v>
      </c>
      <c r="BU236" s="27">
        <v>0</v>
      </c>
      <c r="BV236" s="24" t="s">
        <v>242</v>
      </c>
      <c r="BW236" s="21" t="s">
        <v>242</v>
      </c>
      <c r="BX236" t="s">
        <v>242</v>
      </c>
      <c r="BY236" t="s">
        <v>242</v>
      </c>
      <c r="CB236" s="27">
        <v>0.5</v>
      </c>
      <c r="CC236" s="2" t="s">
        <v>4899</v>
      </c>
      <c r="CD236">
        <v>1</v>
      </c>
      <c r="CE236" t="s">
        <v>242</v>
      </c>
      <c r="CG236" s="27">
        <v>1</v>
      </c>
      <c r="CH236" t="s">
        <v>4900</v>
      </c>
      <c r="CI236">
        <v>1</v>
      </c>
      <c r="CL236" s="27">
        <v>1</v>
      </c>
      <c r="CM236" s="27">
        <v>0</v>
      </c>
      <c r="CN236" t="s">
        <v>242</v>
      </c>
      <c r="CO236" t="s">
        <v>242</v>
      </c>
      <c r="CP236" t="s">
        <v>242</v>
      </c>
      <c r="CR236" s="2" t="s">
        <v>4901</v>
      </c>
      <c r="CS236" s="27">
        <v>0.5</v>
      </c>
      <c r="CT236" t="s">
        <v>4902</v>
      </c>
      <c r="CU236">
        <v>1</v>
      </c>
      <c r="CX236" s="27">
        <v>1</v>
      </c>
      <c r="CY236">
        <v>9100000</v>
      </c>
      <c r="CZ236">
        <v>2</v>
      </c>
      <c r="DB236" s="27">
        <v>1</v>
      </c>
      <c r="DC236" t="s">
        <v>242</v>
      </c>
      <c r="DD236" t="s">
        <v>242</v>
      </c>
      <c r="DF236" t="s">
        <v>242</v>
      </c>
      <c r="DG236">
        <v>3400000</v>
      </c>
      <c r="DH236">
        <v>2</v>
      </c>
      <c r="DJ236" s="27">
        <v>0</v>
      </c>
      <c r="DK236" t="s">
        <v>242</v>
      </c>
      <c r="DL236" t="s">
        <v>242</v>
      </c>
      <c r="DN236">
        <v>1</v>
      </c>
      <c r="DQ236" s="27">
        <v>1</v>
      </c>
      <c r="DR236" s="2" t="s">
        <v>4903</v>
      </c>
      <c r="DS236" s="27">
        <v>1</v>
      </c>
      <c r="DT236" s="2" t="s">
        <v>4904</v>
      </c>
      <c r="DU236" s="27">
        <v>0</v>
      </c>
      <c r="DW236" s="27">
        <v>1</v>
      </c>
      <c r="DX236" t="s">
        <v>4905</v>
      </c>
      <c r="DY236" s="27">
        <v>0</v>
      </c>
      <c r="EA236" s="27">
        <v>1</v>
      </c>
      <c r="EB236" t="s">
        <v>4906</v>
      </c>
      <c r="EC236" s="27">
        <v>1</v>
      </c>
      <c r="ED236" t="s">
        <v>4906</v>
      </c>
      <c r="EE236" s="27">
        <v>0</v>
      </c>
      <c r="EG236" s="27">
        <v>1</v>
      </c>
      <c r="EH236" t="s">
        <v>4907</v>
      </c>
      <c r="EI236" s="27">
        <v>1</v>
      </c>
      <c r="EK236">
        <v>1</v>
      </c>
      <c r="EN236" s="27">
        <v>0</v>
      </c>
      <c r="EO236" t="s">
        <v>242</v>
      </c>
      <c r="EP236" t="s">
        <v>242</v>
      </c>
      <c r="ER236" t="s">
        <v>4908</v>
      </c>
      <c r="ES236" t="s">
        <v>242</v>
      </c>
      <c r="ET236" t="s">
        <v>242</v>
      </c>
      <c r="EV236" s="27">
        <v>0</v>
      </c>
      <c r="EW236" t="s">
        <v>242</v>
      </c>
      <c r="EY236" s="27">
        <v>0</v>
      </c>
      <c r="EZ236" t="s">
        <v>242</v>
      </c>
      <c r="FB236" s="27">
        <v>0.5</v>
      </c>
      <c r="FC236" t="s">
        <v>242</v>
      </c>
      <c r="FE236" s="27">
        <v>1</v>
      </c>
      <c r="FF236">
        <v>8.5</v>
      </c>
      <c r="FG236" t="s">
        <v>4909</v>
      </c>
    </row>
    <row r="237" spans="1:163" ht="15" customHeight="1" x14ac:dyDescent="0.2">
      <c r="A237">
        <v>236</v>
      </c>
      <c r="B237">
        <v>260</v>
      </c>
      <c r="C237" s="1">
        <v>44795.604861111111</v>
      </c>
      <c r="D237" s="1">
        <v>44795.604861111111</v>
      </c>
      <c r="E237">
        <v>4</v>
      </c>
      <c r="G237" t="s">
        <v>242</v>
      </c>
      <c r="H237" t="s">
        <v>242</v>
      </c>
      <c r="I237">
        <v>1</v>
      </c>
      <c r="J237" s="1">
        <v>44795.604861111111</v>
      </c>
      <c r="K237" t="s">
        <v>4914</v>
      </c>
      <c r="L237" t="s">
        <v>242</v>
      </c>
      <c r="M237" t="s">
        <v>242</v>
      </c>
      <c r="P237" t="s">
        <v>242</v>
      </c>
      <c r="Q237" t="s">
        <v>242</v>
      </c>
      <c r="T237" t="s">
        <v>4915</v>
      </c>
      <c r="U237" t="s">
        <v>4916</v>
      </c>
      <c r="V237">
        <v>693718108</v>
      </c>
      <c r="W237">
        <v>3711</v>
      </c>
      <c r="X237" t="s">
        <v>476</v>
      </c>
      <c r="Y237" t="s">
        <v>1568</v>
      </c>
      <c r="Z237">
        <v>2021</v>
      </c>
      <c r="AA237">
        <v>0</v>
      </c>
      <c r="AD237">
        <v>11</v>
      </c>
      <c r="AE237" t="s">
        <v>242</v>
      </c>
      <c r="AH237" s="27">
        <v>0</v>
      </c>
      <c r="AI237">
        <v>0</v>
      </c>
      <c r="AJ237" s="27">
        <v>0</v>
      </c>
      <c r="AK237">
        <v>0</v>
      </c>
      <c r="AL237" s="27">
        <v>0</v>
      </c>
      <c r="AM237">
        <v>0</v>
      </c>
      <c r="AO237" t="s">
        <v>242</v>
      </c>
      <c r="AR237" s="27">
        <v>1</v>
      </c>
      <c r="AS237">
        <v>2</v>
      </c>
      <c r="AT237" s="21">
        <f t="shared" si="12"/>
        <v>18.181818181818183</v>
      </c>
      <c r="AU237">
        <v>2</v>
      </c>
      <c r="AX237" s="27">
        <v>1</v>
      </c>
      <c r="AY237">
        <v>2</v>
      </c>
      <c r="AZ237" s="21">
        <f t="shared" si="13"/>
        <v>18.181818181818183</v>
      </c>
      <c r="BA237" t="s">
        <v>242</v>
      </c>
      <c r="BD237" s="27">
        <v>1</v>
      </c>
      <c r="BG237">
        <v>2</v>
      </c>
      <c r="BJ237" s="27">
        <v>1</v>
      </c>
      <c r="BK237">
        <v>2</v>
      </c>
      <c r="BN237" s="27">
        <v>1</v>
      </c>
      <c r="BO237">
        <v>2</v>
      </c>
      <c r="BP237" s="21">
        <f t="shared" si="14"/>
        <v>18.181818181818183</v>
      </c>
      <c r="BQ237" t="s">
        <v>4736</v>
      </c>
      <c r="BR237">
        <v>1</v>
      </c>
      <c r="BU237" s="27">
        <v>1</v>
      </c>
      <c r="BV237">
        <v>2</v>
      </c>
      <c r="BW237" s="21">
        <f t="shared" si="15"/>
        <v>18.181818181818183</v>
      </c>
      <c r="BX237">
        <v>1</v>
      </c>
      <c r="BY237">
        <v>1</v>
      </c>
      <c r="CB237" s="27">
        <v>0</v>
      </c>
      <c r="CD237" t="s">
        <v>242</v>
      </c>
      <c r="CE237" t="s">
        <v>242</v>
      </c>
      <c r="CG237" s="27">
        <v>0</v>
      </c>
      <c r="CI237" t="s">
        <v>242</v>
      </c>
      <c r="CL237" s="27">
        <v>0</v>
      </c>
      <c r="CM237" s="27">
        <v>0</v>
      </c>
      <c r="CN237" t="s">
        <v>242</v>
      </c>
      <c r="CO237" t="s">
        <v>242</v>
      </c>
      <c r="CP237" t="s">
        <v>242</v>
      </c>
      <c r="CS237" s="27">
        <v>0.5</v>
      </c>
      <c r="CT237" t="s">
        <v>4917</v>
      </c>
      <c r="CU237">
        <v>1</v>
      </c>
      <c r="CX237" s="27">
        <v>1</v>
      </c>
      <c r="CY237">
        <v>120209</v>
      </c>
      <c r="CZ237">
        <v>2</v>
      </c>
      <c r="DB237" s="27">
        <v>1</v>
      </c>
      <c r="DC237">
        <v>130169</v>
      </c>
      <c r="DD237">
        <v>2</v>
      </c>
      <c r="DE237">
        <v>165289</v>
      </c>
      <c r="DF237">
        <v>2</v>
      </c>
      <c r="DG237" t="s">
        <v>242</v>
      </c>
      <c r="DH237" t="s">
        <v>242</v>
      </c>
      <c r="DJ237" s="27">
        <v>1</v>
      </c>
      <c r="DK237">
        <v>1623520</v>
      </c>
      <c r="DL237">
        <v>2</v>
      </c>
      <c r="DN237">
        <v>4</v>
      </c>
      <c r="DQ237" s="27">
        <v>1</v>
      </c>
      <c r="DR237" t="s">
        <v>4918</v>
      </c>
      <c r="DS237" s="27">
        <v>1</v>
      </c>
      <c r="DT237" t="s">
        <v>4919</v>
      </c>
      <c r="DU237" s="27">
        <v>1</v>
      </c>
      <c r="DV237" s="2" t="s">
        <v>4920</v>
      </c>
      <c r="DW237" s="27">
        <v>1</v>
      </c>
      <c r="DX237" s="2" t="s">
        <v>4921</v>
      </c>
      <c r="DY237" s="27">
        <v>1</v>
      </c>
      <c r="EA237" s="27">
        <v>1</v>
      </c>
      <c r="EB237" t="s">
        <v>4922</v>
      </c>
      <c r="EC237" s="27">
        <v>1</v>
      </c>
      <c r="ED237" s="2" t="s">
        <v>4923</v>
      </c>
      <c r="EE237" s="27">
        <v>1</v>
      </c>
      <c r="EF237" t="s">
        <v>4924</v>
      </c>
      <c r="EG237" s="27">
        <v>1</v>
      </c>
      <c r="EH237" t="s">
        <v>4925</v>
      </c>
      <c r="EI237" s="27">
        <v>1</v>
      </c>
      <c r="EJ237" s="2" t="s">
        <v>4926</v>
      </c>
      <c r="EK237">
        <v>4</v>
      </c>
      <c r="EN237" s="27">
        <v>0</v>
      </c>
      <c r="EO237" t="s">
        <v>242</v>
      </c>
      <c r="EP237" t="s">
        <v>242</v>
      </c>
      <c r="ES237" t="s">
        <v>242</v>
      </c>
      <c r="ET237" t="s">
        <v>242</v>
      </c>
      <c r="EV237" s="27">
        <v>0</v>
      </c>
      <c r="EW237" t="s">
        <v>242</v>
      </c>
      <c r="EY237" s="27">
        <v>0</v>
      </c>
      <c r="EZ237" t="s">
        <v>242</v>
      </c>
      <c r="FB237" s="27">
        <v>0</v>
      </c>
      <c r="FC237" t="s">
        <v>242</v>
      </c>
      <c r="FE237" s="27">
        <v>0</v>
      </c>
      <c r="FF237" t="s">
        <v>242</v>
      </c>
    </row>
    <row r="238" spans="1:163" ht="15" customHeight="1" x14ac:dyDescent="0.2">
      <c r="A238">
        <v>237</v>
      </c>
      <c r="B238">
        <v>261</v>
      </c>
      <c r="C238" s="1">
        <v>44795.604861111111</v>
      </c>
      <c r="D238" s="1">
        <v>44795.604861111111</v>
      </c>
      <c r="E238">
        <v>4</v>
      </c>
      <c r="G238" t="s">
        <v>242</v>
      </c>
      <c r="H238" t="s">
        <v>242</v>
      </c>
      <c r="I238">
        <v>1</v>
      </c>
      <c r="J238" s="1">
        <v>44795.604861111111</v>
      </c>
      <c r="K238" t="s">
        <v>4928</v>
      </c>
      <c r="L238" t="s">
        <v>242</v>
      </c>
      <c r="M238" t="s">
        <v>242</v>
      </c>
      <c r="P238" t="s">
        <v>242</v>
      </c>
      <c r="Q238" t="s">
        <v>242</v>
      </c>
      <c r="T238" t="s">
        <v>4929</v>
      </c>
      <c r="U238" t="s">
        <v>4930</v>
      </c>
      <c r="V238" t="s">
        <v>4931</v>
      </c>
      <c r="W238">
        <v>8731</v>
      </c>
      <c r="X238" t="s">
        <v>350</v>
      </c>
      <c r="Y238" t="s">
        <v>1032</v>
      </c>
      <c r="Z238">
        <v>2020</v>
      </c>
      <c r="AA238">
        <v>0</v>
      </c>
      <c r="AD238">
        <v>9</v>
      </c>
      <c r="AE238" t="s">
        <v>242</v>
      </c>
      <c r="AH238" s="27">
        <v>1</v>
      </c>
      <c r="AI238">
        <v>7</v>
      </c>
      <c r="AJ238" s="27">
        <v>0</v>
      </c>
      <c r="AK238">
        <v>0</v>
      </c>
      <c r="AL238" s="27">
        <v>0</v>
      </c>
      <c r="AM238">
        <v>0</v>
      </c>
      <c r="AO238">
        <v>3</v>
      </c>
      <c r="AR238" s="27">
        <v>1</v>
      </c>
      <c r="AS238">
        <v>1</v>
      </c>
      <c r="AT238" s="21">
        <f t="shared" si="12"/>
        <v>11.111111111111111</v>
      </c>
      <c r="AU238">
        <v>2</v>
      </c>
      <c r="AX238" s="27">
        <v>1</v>
      </c>
      <c r="AY238">
        <v>3</v>
      </c>
      <c r="AZ238" s="21">
        <f t="shared" si="13"/>
        <v>33.333333333333329</v>
      </c>
      <c r="BA238" t="s">
        <v>242</v>
      </c>
      <c r="BD238" s="27">
        <v>1</v>
      </c>
      <c r="BG238">
        <v>2</v>
      </c>
      <c r="BJ238" s="27">
        <v>1</v>
      </c>
      <c r="BK238">
        <v>2</v>
      </c>
      <c r="BN238" s="27">
        <v>1</v>
      </c>
      <c r="BO238">
        <v>2</v>
      </c>
      <c r="BP238" s="21">
        <f t="shared" si="14"/>
        <v>22.222222222222221</v>
      </c>
      <c r="BQ238" t="s">
        <v>3930</v>
      </c>
      <c r="BR238">
        <v>3</v>
      </c>
      <c r="BU238" s="27">
        <v>0</v>
      </c>
      <c r="BV238" s="24" t="s">
        <v>242</v>
      </c>
      <c r="BW238" s="21" t="s">
        <v>242</v>
      </c>
      <c r="BX238" t="s">
        <v>242</v>
      </c>
      <c r="BY238" t="s">
        <v>242</v>
      </c>
      <c r="CB238" s="27">
        <v>0</v>
      </c>
      <c r="CD238" t="s">
        <v>242</v>
      </c>
      <c r="CE238" t="s">
        <v>242</v>
      </c>
      <c r="CG238" s="27">
        <v>0</v>
      </c>
      <c r="CI238" t="s">
        <v>242</v>
      </c>
      <c r="CL238" s="27">
        <v>0</v>
      </c>
      <c r="CM238" s="27">
        <v>0.5</v>
      </c>
      <c r="CN238" t="s">
        <v>242</v>
      </c>
      <c r="CO238">
        <v>100</v>
      </c>
      <c r="CP238" t="s">
        <v>242</v>
      </c>
      <c r="CQ238" t="s">
        <v>4932</v>
      </c>
      <c r="CS238" s="27">
        <v>1</v>
      </c>
      <c r="CT238" t="s">
        <v>4933</v>
      </c>
      <c r="CU238">
        <v>1</v>
      </c>
      <c r="CX238" s="27">
        <v>0.5</v>
      </c>
      <c r="CY238">
        <v>40000</v>
      </c>
      <c r="CZ238">
        <v>2</v>
      </c>
      <c r="DA238" t="s">
        <v>4112</v>
      </c>
      <c r="DB238" s="27">
        <v>0.5</v>
      </c>
      <c r="DC238" t="s">
        <v>242</v>
      </c>
      <c r="DD238" t="s">
        <v>242</v>
      </c>
      <c r="DF238" t="s">
        <v>242</v>
      </c>
      <c r="DG238">
        <v>50000</v>
      </c>
      <c r="DH238">
        <v>2</v>
      </c>
      <c r="DI238" t="s">
        <v>4112</v>
      </c>
      <c r="DJ238" s="27">
        <v>0.5</v>
      </c>
      <c r="DK238">
        <v>80000</v>
      </c>
      <c r="DL238">
        <v>2</v>
      </c>
      <c r="DM238" t="s">
        <v>4112</v>
      </c>
      <c r="DN238">
        <v>1</v>
      </c>
      <c r="DQ238" s="27">
        <v>1</v>
      </c>
      <c r="DR238" t="s">
        <v>4934</v>
      </c>
      <c r="DS238" s="27">
        <v>1</v>
      </c>
      <c r="DT238" t="s">
        <v>4935</v>
      </c>
      <c r="DU238" s="27">
        <v>0</v>
      </c>
      <c r="DW238" s="27">
        <v>1</v>
      </c>
      <c r="DX238" s="2" t="s">
        <v>4936</v>
      </c>
      <c r="DY238" s="27">
        <v>0</v>
      </c>
      <c r="EA238" s="27">
        <v>0</v>
      </c>
      <c r="EC238" s="27">
        <v>1</v>
      </c>
      <c r="ED238" t="s">
        <v>4937</v>
      </c>
      <c r="EE238" s="27">
        <v>0</v>
      </c>
      <c r="EG238" s="27">
        <v>1</v>
      </c>
      <c r="EH238" t="s">
        <v>614</v>
      </c>
      <c r="EI238" s="27">
        <v>1</v>
      </c>
      <c r="EK238">
        <v>1</v>
      </c>
      <c r="EN238" s="27">
        <v>0</v>
      </c>
      <c r="EO238" t="s">
        <v>242</v>
      </c>
      <c r="EP238" t="s">
        <v>242</v>
      </c>
      <c r="ES238" t="s">
        <v>242</v>
      </c>
      <c r="ET238" t="s">
        <v>242</v>
      </c>
      <c r="EV238" s="27">
        <v>0</v>
      </c>
      <c r="EW238" t="s">
        <v>242</v>
      </c>
      <c r="EY238" s="27">
        <v>0</v>
      </c>
      <c r="EZ238" t="s">
        <v>242</v>
      </c>
      <c r="FB238" s="27">
        <v>0</v>
      </c>
      <c r="FC238" t="s">
        <v>242</v>
      </c>
      <c r="FE238" s="27">
        <v>0</v>
      </c>
      <c r="FF238" t="s">
        <v>242</v>
      </c>
    </row>
    <row r="239" spans="1:163" ht="15" hidden="1" customHeight="1" x14ac:dyDescent="0.2">
      <c r="A239">
        <v>238</v>
      </c>
      <c r="B239">
        <v>262</v>
      </c>
      <c r="C239" s="1">
        <v>44795.604861111111</v>
      </c>
      <c r="D239" s="1">
        <v>44795.604861111111</v>
      </c>
      <c r="E239">
        <v>4</v>
      </c>
      <c r="G239" t="s">
        <v>242</v>
      </c>
      <c r="H239" t="s">
        <v>242</v>
      </c>
      <c r="I239">
        <v>1</v>
      </c>
      <c r="J239" s="1">
        <v>44795.604861111111</v>
      </c>
      <c r="K239" t="s">
        <v>4941</v>
      </c>
      <c r="L239" t="s">
        <v>242</v>
      </c>
      <c r="M239" t="s">
        <v>242</v>
      </c>
      <c r="P239" t="s">
        <v>242</v>
      </c>
      <c r="Q239" t="s">
        <v>242</v>
      </c>
      <c r="T239" t="s">
        <v>4942</v>
      </c>
      <c r="U239" t="s">
        <v>4943</v>
      </c>
      <c r="V239">
        <v>743315103</v>
      </c>
      <c r="W239">
        <v>6331</v>
      </c>
      <c r="X239" t="s">
        <v>319</v>
      </c>
      <c r="Y239" t="s">
        <v>890</v>
      </c>
      <c r="Z239">
        <v>2019</v>
      </c>
      <c r="AA239">
        <v>0</v>
      </c>
      <c r="AD239">
        <v>13</v>
      </c>
      <c r="AE239" t="s">
        <v>242</v>
      </c>
      <c r="AH239" s="27">
        <v>0</v>
      </c>
      <c r="AI239">
        <v>0</v>
      </c>
      <c r="AJ239" s="27">
        <v>0</v>
      </c>
      <c r="AK239">
        <v>0</v>
      </c>
      <c r="AL239" s="27">
        <v>0</v>
      </c>
      <c r="AM239">
        <v>0</v>
      </c>
      <c r="AO239" t="s">
        <v>242</v>
      </c>
      <c r="AR239" s="27">
        <v>1</v>
      </c>
      <c r="AS239">
        <v>1</v>
      </c>
      <c r="AT239" s="21">
        <f t="shared" si="12"/>
        <v>7.6923076923076925</v>
      </c>
      <c r="AU239">
        <v>2</v>
      </c>
      <c r="AX239" s="27">
        <v>1</v>
      </c>
      <c r="AY239">
        <v>2</v>
      </c>
      <c r="AZ239" s="21">
        <f t="shared" si="13"/>
        <v>15.384615384615385</v>
      </c>
      <c r="BA239" t="s">
        <v>242</v>
      </c>
      <c r="BD239" s="27">
        <v>1</v>
      </c>
      <c r="BG239">
        <v>2</v>
      </c>
      <c r="BJ239" s="27">
        <v>1</v>
      </c>
      <c r="BK239">
        <v>2</v>
      </c>
      <c r="BN239" s="27">
        <v>1</v>
      </c>
      <c r="BO239">
        <v>6</v>
      </c>
      <c r="BP239" s="21">
        <f t="shared" si="14"/>
        <v>46.153846153846153</v>
      </c>
      <c r="BR239">
        <v>1</v>
      </c>
      <c r="BU239" s="27">
        <v>0</v>
      </c>
      <c r="BV239" s="24" t="s">
        <v>242</v>
      </c>
      <c r="BW239" s="21" t="s">
        <v>242</v>
      </c>
      <c r="BX239" t="s">
        <v>242</v>
      </c>
      <c r="BY239" t="s">
        <v>242</v>
      </c>
      <c r="CB239" s="27">
        <v>0</v>
      </c>
      <c r="CD239" t="s">
        <v>242</v>
      </c>
      <c r="CE239" t="s">
        <v>242</v>
      </c>
      <c r="CG239" s="27">
        <v>0</v>
      </c>
      <c r="CI239" t="s">
        <v>242</v>
      </c>
      <c r="CL239" s="27">
        <v>0</v>
      </c>
      <c r="CM239" s="27">
        <v>0</v>
      </c>
      <c r="CN239" t="s">
        <v>242</v>
      </c>
      <c r="CO239" t="s">
        <v>242</v>
      </c>
      <c r="CP239" t="s">
        <v>242</v>
      </c>
      <c r="CS239" s="27">
        <v>0</v>
      </c>
      <c r="CU239" t="s">
        <v>242</v>
      </c>
      <c r="CX239" s="27">
        <v>0</v>
      </c>
      <c r="CY239" t="s">
        <v>242</v>
      </c>
      <c r="CZ239" t="s">
        <v>242</v>
      </c>
      <c r="DA239" t="s">
        <v>4944</v>
      </c>
      <c r="DB239" s="27">
        <v>0</v>
      </c>
      <c r="DC239" t="s">
        <v>242</v>
      </c>
      <c r="DD239" t="s">
        <v>242</v>
      </c>
      <c r="DF239" t="s">
        <v>242</v>
      </c>
      <c r="DG239" t="s">
        <v>242</v>
      </c>
      <c r="DH239" t="s">
        <v>242</v>
      </c>
      <c r="DJ239" s="27">
        <v>0</v>
      </c>
      <c r="DK239" t="s">
        <v>242</v>
      </c>
      <c r="DL239" t="s">
        <v>242</v>
      </c>
      <c r="DM239" t="s">
        <v>4944</v>
      </c>
      <c r="DN239" t="s">
        <v>242</v>
      </c>
      <c r="DQ239" s="27">
        <v>1</v>
      </c>
      <c r="DR239" s="2" t="s">
        <v>4945</v>
      </c>
      <c r="DS239" s="27">
        <v>0.5</v>
      </c>
      <c r="DT239" s="2" t="s">
        <v>4946</v>
      </c>
      <c r="DU239" s="27">
        <v>0.5</v>
      </c>
      <c r="DV239" s="2" t="s">
        <v>4947</v>
      </c>
      <c r="DW239" s="27">
        <v>0</v>
      </c>
      <c r="DY239" s="27">
        <v>0</v>
      </c>
      <c r="EA239" s="27">
        <v>0.5</v>
      </c>
      <c r="EB239" s="2" t="s">
        <v>4948</v>
      </c>
      <c r="EC239" s="27">
        <v>0.5</v>
      </c>
      <c r="ED239" s="2" t="s">
        <v>4949</v>
      </c>
      <c r="EE239" s="27">
        <v>0</v>
      </c>
      <c r="EG239" s="27">
        <v>0</v>
      </c>
      <c r="EI239" s="27">
        <v>1</v>
      </c>
      <c r="EJ239" t="s">
        <v>4950</v>
      </c>
      <c r="EK239">
        <v>1</v>
      </c>
      <c r="EN239" s="27">
        <v>0</v>
      </c>
      <c r="EO239" t="s">
        <v>242</v>
      </c>
      <c r="EP239" t="s">
        <v>242</v>
      </c>
      <c r="ES239" t="s">
        <v>242</v>
      </c>
      <c r="ET239" t="s">
        <v>242</v>
      </c>
      <c r="EV239" s="27">
        <v>0</v>
      </c>
      <c r="EW239" t="s">
        <v>242</v>
      </c>
      <c r="EY239" s="27">
        <v>0</v>
      </c>
      <c r="EZ239" t="s">
        <v>242</v>
      </c>
      <c r="FB239" s="27">
        <v>0</v>
      </c>
      <c r="FC239" t="s">
        <v>242</v>
      </c>
      <c r="FE239" s="27">
        <v>0</v>
      </c>
      <c r="FF239" t="s">
        <v>242</v>
      </c>
    </row>
    <row r="240" spans="1:163" ht="15" hidden="1" customHeight="1" x14ac:dyDescent="0.2">
      <c r="A240">
        <v>239</v>
      </c>
      <c r="B240">
        <v>263</v>
      </c>
      <c r="C240" s="1">
        <v>44795.604861111111</v>
      </c>
      <c r="D240" s="1">
        <v>44795.604861111111</v>
      </c>
      <c r="E240">
        <v>4</v>
      </c>
      <c r="G240" t="s">
        <v>242</v>
      </c>
      <c r="H240" t="s">
        <v>242</v>
      </c>
      <c r="I240">
        <v>1</v>
      </c>
      <c r="J240" s="1">
        <v>44795.604861111111</v>
      </c>
      <c r="K240" t="s">
        <v>4953</v>
      </c>
      <c r="L240" t="s">
        <v>242</v>
      </c>
      <c r="M240" t="s">
        <v>242</v>
      </c>
      <c r="P240" t="s">
        <v>242</v>
      </c>
      <c r="Q240" t="s">
        <v>242</v>
      </c>
      <c r="T240" t="s">
        <v>4954</v>
      </c>
      <c r="U240" t="s">
        <v>4955</v>
      </c>
      <c r="V240">
        <v>666807102</v>
      </c>
      <c r="W240">
        <v>3812</v>
      </c>
      <c r="X240" t="s">
        <v>476</v>
      </c>
      <c r="Y240" t="s">
        <v>2504</v>
      </c>
      <c r="Z240">
        <v>2019</v>
      </c>
      <c r="AA240">
        <v>0.5</v>
      </c>
      <c r="AB240">
        <v>11</v>
      </c>
      <c r="AD240">
        <v>12</v>
      </c>
      <c r="AE240" t="s">
        <v>242</v>
      </c>
      <c r="AH240" s="27">
        <v>0</v>
      </c>
      <c r="AI240">
        <v>0</v>
      </c>
      <c r="AJ240" s="27">
        <v>0</v>
      </c>
      <c r="AK240">
        <v>0</v>
      </c>
      <c r="AL240" s="27">
        <v>0</v>
      </c>
      <c r="AM240">
        <v>0</v>
      </c>
      <c r="AO240" t="s">
        <v>242</v>
      </c>
      <c r="AR240" s="27">
        <v>0</v>
      </c>
      <c r="AS240">
        <v>0</v>
      </c>
      <c r="AT240" s="21">
        <f t="shared" si="12"/>
        <v>0</v>
      </c>
      <c r="AU240" t="s">
        <v>242</v>
      </c>
      <c r="AX240" s="27">
        <v>1</v>
      </c>
      <c r="AY240">
        <v>2</v>
      </c>
      <c r="AZ240" s="21">
        <f t="shared" si="13"/>
        <v>16.666666666666664</v>
      </c>
      <c r="BA240" t="s">
        <v>242</v>
      </c>
      <c r="BD240" s="27">
        <v>1</v>
      </c>
      <c r="BE240">
        <v>7.3</v>
      </c>
      <c r="BG240">
        <v>2</v>
      </c>
      <c r="BJ240" s="27">
        <v>1</v>
      </c>
      <c r="BK240">
        <v>2</v>
      </c>
      <c r="BN240" s="27">
        <v>1</v>
      </c>
      <c r="BO240">
        <v>4</v>
      </c>
      <c r="BP240" s="21">
        <f t="shared" si="14"/>
        <v>33.333333333333329</v>
      </c>
      <c r="BQ240" t="s">
        <v>4956</v>
      </c>
      <c r="BR240">
        <v>1</v>
      </c>
      <c r="BU240" s="27">
        <v>1</v>
      </c>
      <c r="BV240">
        <v>3</v>
      </c>
      <c r="BW240" s="21">
        <f t="shared" si="15"/>
        <v>25</v>
      </c>
      <c r="BX240" t="s">
        <v>242</v>
      </c>
      <c r="BY240">
        <v>1</v>
      </c>
      <c r="CB240" s="27">
        <v>0</v>
      </c>
      <c r="CD240" t="s">
        <v>242</v>
      </c>
      <c r="CE240" t="s">
        <v>242</v>
      </c>
      <c r="CG240" s="27">
        <v>1</v>
      </c>
      <c r="CH240" t="s">
        <v>4957</v>
      </c>
      <c r="CI240">
        <v>1</v>
      </c>
      <c r="CL240" s="27">
        <v>0</v>
      </c>
      <c r="CM240" s="27">
        <v>0</v>
      </c>
      <c r="CN240" t="s">
        <v>242</v>
      </c>
      <c r="CO240" t="s">
        <v>242</v>
      </c>
      <c r="CP240" t="s">
        <v>242</v>
      </c>
      <c r="CR240" t="s">
        <v>4958</v>
      </c>
      <c r="CS240" s="27">
        <v>1</v>
      </c>
      <c r="CT240" s="2" t="s">
        <v>4959</v>
      </c>
      <c r="CU240">
        <v>1</v>
      </c>
      <c r="CX240" s="27">
        <v>1</v>
      </c>
      <c r="CY240">
        <v>145169</v>
      </c>
      <c r="CZ240">
        <v>1</v>
      </c>
      <c r="DA240" t="s">
        <v>4960</v>
      </c>
      <c r="DB240" s="27">
        <v>0.5</v>
      </c>
      <c r="DC240" t="s">
        <v>242</v>
      </c>
      <c r="DD240" t="s">
        <v>242</v>
      </c>
      <c r="DE240">
        <v>339790</v>
      </c>
      <c r="DF240">
        <v>2</v>
      </c>
      <c r="DG240" t="s">
        <v>242</v>
      </c>
      <c r="DH240" t="s">
        <v>242</v>
      </c>
      <c r="DI240" t="s">
        <v>4961</v>
      </c>
      <c r="DJ240" s="27">
        <v>1</v>
      </c>
      <c r="DK240">
        <v>1367412</v>
      </c>
      <c r="DL240">
        <v>2</v>
      </c>
      <c r="DM240" t="s">
        <v>4962</v>
      </c>
      <c r="DN240">
        <v>1</v>
      </c>
      <c r="DQ240" s="27">
        <v>1</v>
      </c>
      <c r="DR240" t="s">
        <v>4963</v>
      </c>
      <c r="DS240" s="27">
        <v>0</v>
      </c>
      <c r="DU240" s="27">
        <v>0</v>
      </c>
      <c r="DW240" s="27">
        <v>0.5</v>
      </c>
      <c r="DX240" t="s">
        <v>4964</v>
      </c>
      <c r="DY240" s="27">
        <v>0</v>
      </c>
      <c r="EA240" s="27">
        <v>1</v>
      </c>
      <c r="EB240" t="s">
        <v>4965</v>
      </c>
      <c r="EC240" s="27">
        <v>1</v>
      </c>
      <c r="ED240" t="s">
        <v>4966</v>
      </c>
      <c r="EE240" s="27">
        <v>0.5</v>
      </c>
      <c r="EF240" s="2" t="s">
        <v>4967</v>
      </c>
      <c r="EG240" s="27">
        <v>1</v>
      </c>
      <c r="EH240" s="2" t="s">
        <v>4968</v>
      </c>
      <c r="EI240" s="27">
        <v>1</v>
      </c>
      <c r="EJ240" t="s">
        <v>4969</v>
      </c>
      <c r="EK240">
        <v>1</v>
      </c>
      <c r="EN240" s="27">
        <v>0</v>
      </c>
      <c r="EO240" t="s">
        <v>242</v>
      </c>
      <c r="EP240" t="s">
        <v>242</v>
      </c>
      <c r="ES240" t="s">
        <v>242</v>
      </c>
      <c r="ET240" t="s">
        <v>242</v>
      </c>
      <c r="EV240" s="27">
        <v>1</v>
      </c>
      <c r="EW240">
        <v>3926.6</v>
      </c>
      <c r="EX240" t="s">
        <v>3418</v>
      </c>
      <c r="EY240" s="27">
        <v>0</v>
      </c>
      <c r="EZ240" t="s">
        <v>242</v>
      </c>
      <c r="FB240" s="27">
        <v>0</v>
      </c>
      <c r="FC240" t="s">
        <v>242</v>
      </c>
      <c r="FE240" s="27">
        <v>0</v>
      </c>
      <c r="FF240" t="s">
        <v>242</v>
      </c>
    </row>
    <row r="241" spans="1:163" ht="15" customHeight="1" x14ac:dyDescent="0.2">
      <c r="A241">
        <v>240</v>
      </c>
      <c r="B241">
        <v>264</v>
      </c>
      <c r="C241" s="1">
        <v>44795.604861111111</v>
      </c>
      <c r="D241" s="1">
        <v>44795.604861111111</v>
      </c>
      <c r="E241">
        <v>4</v>
      </c>
      <c r="G241" t="s">
        <v>242</v>
      </c>
      <c r="H241" t="s">
        <v>242</v>
      </c>
      <c r="I241">
        <v>1</v>
      </c>
      <c r="J241" s="1">
        <v>44795.604861111111</v>
      </c>
      <c r="K241" t="s">
        <v>4973</v>
      </c>
      <c r="L241" t="s">
        <v>242</v>
      </c>
      <c r="M241" t="s">
        <v>242</v>
      </c>
      <c r="P241" t="s">
        <v>242</v>
      </c>
      <c r="Q241" t="s">
        <v>242</v>
      </c>
      <c r="T241" t="s">
        <v>4974</v>
      </c>
      <c r="U241" t="s">
        <v>4975</v>
      </c>
      <c r="V241" t="s">
        <v>4976</v>
      </c>
      <c r="W241">
        <v>5122</v>
      </c>
      <c r="X241" t="s">
        <v>350</v>
      </c>
      <c r="Y241" t="s">
        <v>351</v>
      </c>
      <c r="Z241">
        <v>2020</v>
      </c>
      <c r="AA241">
        <v>0.5</v>
      </c>
      <c r="AB241">
        <v>4</v>
      </c>
      <c r="AD241">
        <v>13</v>
      </c>
      <c r="AE241" t="s">
        <v>242</v>
      </c>
      <c r="AH241" s="27">
        <v>1</v>
      </c>
      <c r="AI241">
        <v>9</v>
      </c>
      <c r="AJ241" s="27">
        <v>0</v>
      </c>
      <c r="AK241">
        <v>0</v>
      </c>
      <c r="AL241" s="27">
        <v>0</v>
      </c>
      <c r="AM241">
        <v>0</v>
      </c>
      <c r="AO241">
        <v>3</v>
      </c>
      <c r="AR241" s="27">
        <v>1</v>
      </c>
      <c r="AS241">
        <v>1</v>
      </c>
      <c r="AT241" s="21">
        <f t="shared" si="12"/>
        <v>7.6923076923076925</v>
      </c>
      <c r="AU241">
        <v>2</v>
      </c>
      <c r="AX241" s="27">
        <v>1</v>
      </c>
      <c r="AY241">
        <v>3</v>
      </c>
      <c r="AZ241" s="21">
        <f t="shared" si="13"/>
        <v>23.076923076923077</v>
      </c>
      <c r="BA241" t="s">
        <v>242</v>
      </c>
      <c r="BD241" s="27">
        <v>1</v>
      </c>
      <c r="BE241">
        <v>6</v>
      </c>
      <c r="BG241">
        <v>2</v>
      </c>
      <c r="BJ241" s="27">
        <v>1</v>
      </c>
      <c r="BK241">
        <v>2</v>
      </c>
      <c r="BN241" s="27">
        <v>1</v>
      </c>
      <c r="BO241">
        <v>4</v>
      </c>
      <c r="BP241" s="21">
        <f t="shared" si="14"/>
        <v>30.76923076923077</v>
      </c>
      <c r="BQ241" t="s">
        <v>4977</v>
      </c>
      <c r="BR241">
        <v>3</v>
      </c>
      <c r="BU241" s="27">
        <v>1</v>
      </c>
      <c r="BV241">
        <v>3</v>
      </c>
      <c r="BW241" s="21">
        <f t="shared" si="15"/>
        <v>23.076923076923077</v>
      </c>
      <c r="BX241">
        <v>2</v>
      </c>
      <c r="BY241">
        <v>1</v>
      </c>
      <c r="CB241" s="27">
        <v>0</v>
      </c>
      <c r="CD241" t="s">
        <v>242</v>
      </c>
      <c r="CE241" t="s">
        <v>242</v>
      </c>
      <c r="CG241" s="27">
        <v>1</v>
      </c>
      <c r="CH241" t="s">
        <v>4978</v>
      </c>
      <c r="CI241">
        <v>1</v>
      </c>
      <c r="CL241" s="27">
        <v>0</v>
      </c>
      <c r="CM241" s="27">
        <v>0</v>
      </c>
      <c r="CN241" t="s">
        <v>242</v>
      </c>
      <c r="CO241" t="s">
        <v>242</v>
      </c>
      <c r="CP241" t="s">
        <v>242</v>
      </c>
      <c r="CR241" t="s">
        <v>4979</v>
      </c>
      <c r="CS241" s="27">
        <v>1</v>
      </c>
      <c r="CT241" t="s">
        <v>4980</v>
      </c>
      <c r="CU241">
        <v>1</v>
      </c>
      <c r="CX241" s="27">
        <v>1</v>
      </c>
      <c r="CY241">
        <v>153000</v>
      </c>
      <c r="CZ241">
        <v>2</v>
      </c>
      <c r="DA241" t="s">
        <v>4981</v>
      </c>
      <c r="DB241" s="27">
        <v>1</v>
      </c>
      <c r="DC241" t="s">
        <v>242</v>
      </c>
      <c r="DD241" t="s">
        <v>242</v>
      </c>
      <c r="DE241">
        <v>290000</v>
      </c>
      <c r="DF241">
        <v>2</v>
      </c>
      <c r="DG241" t="s">
        <v>242</v>
      </c>
      <c r="DH241" t="s">
        <v>242</v>
      </c>
      <c r="DI241" t="s">
        <v>4982</v>
      </c>
      <c r="DJ241" s="27">
        <v>1</v>
      </c>
      <c r="DK241">
        <v>11000</v>
      </c>
      <c r="DL241">
        <v>2</v>
      </c>
      <c r="DM241" t="s">
        <v>4983</v>
      </c>
      <c r="DN241">
        <v>4</v>
      </c>
      <c r="DQ241" s="27">
        <v>1</v>
      </c>
      <c r="DR241" s="2" t="s">
        <v>4984</v>
      </c>
      <c r="DS241" s="27">
        <v>1</v>
      </c>
      <c r="DT241" t="s">
        <v>4985</v>
      </c>
      <c r="DU241" s="27">
        <v>1</v>
      </c>
      <c r="DV241" t="s">
        <v>4986</v>
      </c>
      <c r="DW241" s="27">
        <v>1</v>
      </c>
      <c r="DX241" t="s">
        <v>4987</v>
      </c>
      <c r="DY241" s="27">
        <v>0</v>
      </c>
      <c r="EA241" s="27">
        <v>1</v>
      </c>
      <c r="EB241" t="s">
        <v>4988</v>
      </c>
      <c r="EC241" s="27">
        <v>1</v>
      </c>
      <c r="ED241" t="s">
        <v>4989</v>
      </c>
      <c r="EE241" s="27">
        <v>1</v>
      </c>
      <c r="EF241" t="s">
        <v>4037</v>
      </c>
      <c r="EG241" s="27">
        <v>1</v>
      </c>
      <c r="EH241" t="s">
        <v>4990</v>
      </c>
      <c r="EI241" s="27">
        <v>1</v>
      </c>
      <c r="EJ241" t="s">
        <v>4991</v>
      </c>
      <c r="EK241">
        <v>4</v>
      </c>
      <c r="EN241" s="27">
        <v>0</v>
      </c>
      <c r="EO241" t="s">
        <v>242</v>
      </c>
      <c r="EP241" t="s">
        <v>242</v>
      </c>
      <c r="ES241" t="s">
        <v>242</v>
      </c>
      <c r="ET241" t="s">
        <v>242</v>
      </c>
      <c r="EV241" s="27">
        <v>0</v>
      </c>
      <c r="EW241" t="s">
        <v>242</v>
      </c>
      <c r="EY241" s="27">
        <v>0</v>
      </c>
      <c r="EZ241" t="s">
        <v>242</v>
      </c>
      <c r="FA241" t="s">
        <v>4992</v>
      </c>
      <c r="FB241" s="27">
        <v>1</v>
      </c>
      <c r="FC241">
        <v>4600</v>
      </c>
      <c r="FE241" s="27">
        <v>0</v>
      </c>
      <c r="FF241" t="s">
        <v>242</v>
      </c>
    </row>
    <row r="242" spans="1:163" ht="15" customHeight="1" x14ac:dyDescent="0.2">
      <c r="A242">
        <v>241</v>
      </c>
      <c r="B242">
        <v>265</v>
      </c>
      <c r="C242" s="1">
        <v>44795.604861111111</v>
      </c>
      <c r="D242" s="1">
        <v>44795.604861111111</v>
      </c>
      <c r="E242">
        <v>4</v>
      </c>
      <c r="G242" t="s">
        <v>242</v>
      </c>
      <c r="H242" t="s">
        <v>242</v>
      </c>
      <c r="I242">
        <v>1</v>
      </c>
      <c r="J242" s="1">
        <v>44795.604861111111</v>
      </c>
      <c r="K242" t="s">
        <v>4998</v>
      </c>
      <c r="L242" t="s">
        <v>242</v>
      </c>
      <c r="M242" t="s">
        <v>242</v>
      </c>
      <c r="P242" t="s">
        <v>242</v>
      </c>
      <c r="Q242" t="s">
        <v>242</v>
      </c>
      <c r="T242" t="s">
        <v>4999</v>
      </c>
      <c r="U242" t="s">
        <v>5000</v>
      </c>
      <c r="V242">
        <v>844741108</v>
      </c>
      <c r="W242">
        <v>4512</v>
      </c>
      <c r="X242" t="s">
        <v>476</v>
      </c>
      <c r="Y242" t="s">
        <v>4555</v>
      </c>
      <c r="Z242">
        <v>2019</v>
      </c>
      <c r="AA242">
        <v>0.5</v>
      </c>
      <c r="AB242">
        <v>15</v>
      </c>
      <c r="AD242">
        <v>11</v>
      </c>
      <c r="AE242" t="s">
        <v>242</v>
      </c>
      <c r="AH242" s="27">
        <v>0</v>
      </c>
      <c r="AI242">
        <v>0</v>
      </c>
      <c r="AJ242" s="27">
        <v>0</v>
      </c>
      <c r="AK242">
        <v>0</v>
      </c>
      <c r="AL242" s="27">
        <v>0</v>
      </c>
      <c r="AM242">
        <v>0</v>
      </c>
      <c r="AO242" t="s">
        <v>242</v>
      </c>
      <c r="AR242" s="27">
        <v>1</v>
      </c>
      <c r="AS242">
        <v>1</v>
      </c>
      <c r="AT242" s="21">
        <f t="shared" si="12"/>
        <v>9.0909090909090917</v>
      </c>
      <c r="AU242">
        <v>2</v>
      </c>
      <c r="AX242" s="27">
        <v>0</v>
      </c>
      <c r="AY242">
        <v>0</v>
      </c>
      <c r="AZ242" s="21">
        <f t="shared" si="13"/>
        <v>0</v>
      </c>
      <c r="BA242" t="s">
        <v>242</v>
      </c>
      <c r="BD242" s="27">
        <v>0</v>
      </c>
      <c r="BG242" t="s">
        <v>242</v>
      </c>
      <c r="BJ242" s="27">
        <v>0.5</v>
      </c>
      <c r="BK242">
        <v>2</v>
      </c>
      <c r="BN242" s="27">
        <v>0</v>
      </c>
      <c r="BO242">
        <v>0</v>
      </c>
      <c r="BP242" s="21">
        <f t="shared" si="14"/>
        <v>0</v>
      </c>
      <c r="BR242" t="s">
        <v>242</v>
      </c>
      <c r="BU242" s="27">
        <v>0</v>
      </c>
      <c r="BV242" s="24" t="s">
        <v>242</v>
      </c>
      <c r="BW242" s="21" t="s">
        <v>242</v>
      </c>
      <c r="BX242" t="s">
        <v>242</v>
      </c>
      <c r="BY242" t="s">
        <v>242</v>
      </c>
      <c r="CB242" s="27">
        <v>0.5</v>
      </c>
      <c r="CC242" s="2" t="s">
        <v>5001</v>
      </c>
      <c r="CD242">
        <v>1</v>
      </c>
      <c r="CE242" t="s">
        <v>242</v>
      </c>
      <c r="CG242" s="27">
        <v>0</v>
      </c>
      <c r="CI242" t="s">
        <v>242</v>
      </c>
      <c r="CL242" s="27">
        <v>0</v>
      </c>
      <c r="CM242" s="27">
        <v>0.5</v>
      </c>
      <c r="CN242" t="s">
        <v>242</v>
      </c>
      <c r="CO242" t="s">
        <v>242</v>
      </c>
      <c r="CP242" t="s">
        <v>242</v>
      </c>
      <c r="CQ242" s="2" t="s">
        <v>5002</v>
      </c>
      <c r="CS242" s="27">
        <v>1</v>
      </c>
      <c r="CT242" s="2" t="s">
        <v>5003</v>
      </c>
      <c r="CU242">
        <v>1</v>
      </c>
      <c r="CX242" s="27">
        <v>1</v>
      </c>
      <c r="CY242">
        <v>20532323</v>
      </c>
      <c r="CZ242">
        <v>2</v>
      </c>
      <c r="DB242" s="27">
        <v>1</v>
      </c>
      <c r="DC242" t="s">
        <v>242</v>
      </c>
      <c r="DD242" t="s">
        <v>242</v>
      </c>
      <c r="DF242" t="s">
        <v>242</v>
      </c>
      <c r="DG242">
        <v>44783</v>
      </c>
      <c r="DH242">
        <v>2</v>
      </c>
      <c r="DJ242" s="27">
        <v>1</v>
      </c>
      <c r="DK242">
        <v>158300</v>
      </c>
      <c r="DL242">
        <v>2</v>
      </c>
      <c r="DN242">
        <v>1</v>
      </c>
      <c r="DQ242" s="27">
        <v>0</v>
      </c>
      <c r="DS242" s="27">
        <v>1</v>
      </c>
      <c r="DT242" s="2" t="s">
        <v>5004</v>
      </c>
      <c r="DU242" s="27">
        <v>0</v>
      </c>
      <c r="DW242" s="27">
        <v>0</v>
      </c>
      <c r="DY242" s="27">
        <v>0</v>
      </c>
      <c r="EA242" s="27">
        <v>0</v>
      </c>
      <c r="EC242" s="27">
        <v>0</v>
      </c>
      <c r="EE242" s="27">
        <v>0</v>
      </c>
      <c r="EG242" s="27">
        <v>1</v>
      </c>
      <c r="EH242" t="s">
        <v>5005</v>
      </c>
      <c r="EI242" s="27">
        <v>1</v>
      </c>
      <c r="EJ242" t="s">
        <v>5006</v>
      </c>
      <c r="EK242">
        <v>1</v>
      </c>
      <c r="EN242" s="27">
        <v>0</v>
      </c>
      <c r="EO242" t="s">
        <v>242</v>
      </c>
      <c r="EP242" t="s">
        <v>242</v>
      </c>
      <c r="ES242" t="s">
        <v>242</v>
      </c>
      <c r="ET242" t="s">
        <v>242</v>
      </c>
      <c r="EV242" s="27">
        <v>0</v>
      </c>
      <c r="EW242" t="s">
        <v>242</v>
      </c>
      <c r="EY242" s="27">
        <v>0</v>
      </c>
      <c r="EZ242" t="s">
        <v>242</v>
      </c>
      <c r="FB242" s="27">
        <v>1</v>
      </c>
      <c r="FC242">
        <v>431.88</v>
      </c>
      <c r="FE242" s="27">
        <v>0</v>
      </c>
      <c r="FF242" t="s">
        <v>242</v>
      </c>
    </row>
    <row r="243" spans="1:163" ht="15" customHeight="1" x14ac:dyDescent="0.2">
      <c r="A243">
        <v>242</v>
      </c>
      <c r="B243">
        <v>266</v>
      </c>
      <c r="C243" s="1">
        <v>44795.604861111111</v>
      </c>
      <c r="D243" s="1">
        <v>44795.604861111111</v>
      </c>
      <c r="E243">
        <v>4</v>
      </c>
      <c r="G243" t="s">
        <v>242</v>
      </c>
      <c r="H243" t="s">
        <v>242</v>
      </c>
      <c r="I243">
        <v>1</v>
      </c>
      <c r="J243" s="1">
        <v>44795.604861111111</v>
      </c>
      <c r="K243" t="s">
        <v>5010</v>
      </c>
      <c r="L243" t="s">
        <v>242</v>
      </c>
      <c r="M243" t="s">
        <v>242</v>
      </c>
      <c r="P243" t="s">
        <v>242</v>
      </c>
      <c r="Q243" t="s">
        <v>242</v>
      </c>
      <c r="T243" t="s">
        <v>5011</v>
      </c>
      <c r="U243" t="s">
        <v>5012</v>
      </c>
      <c r="V243">
        <v>681919106</v>
      </c>
      <c r="W243">
        <v>7311</v>
      </c>
      <c r="X243" t="s">
        <v>1487</v>
      </c>
      <c r="Y243" t="s">
        <v>1488</v>
      </c>
      <c r="Z243">
        <v>2020</v>
      </c>
      <c r="AA243">
        <v>0.5</v>
      </c>
      <c r="AB243">
        <v>9</v>
      </c>
      <c r="AD243">
        <v>9</v>
      </c>
      <c r="AE243" t="s">
        <v>242</v>
      </c>
      <c r="AH243" s="27">
        <v>0</v>
      </c>
      <c r="AI243">
        <v>0</v>
      </c>
      <c r="AJ243" s="27">
        <v>0</v>
      </c>
      <c r="AK243">
        <v>0</v>
      </c>
      <c r="AL243" s="27">
        <v>0</v>
      </c>
      <c r="AM243">
        <v>0</v>
      </c>
      <c r="AO243" t="s">
        <v>242</v>
      </c>
      <c r="AR243" s="27">
        <v>1</v>
      </c>
      <c r="AS243">
        <v>1</v>
      </c>
      <c r="AT243" s="21">
        <f t="shared" si="12"/>
        <v>11.111111111111111</v>
      </c>
      <c r="AU243">
        <v>2</v>
      </c>
      <c r="AX243" s="27">
        <v>1</v>
      </c>
      <c r="AY243">
        <v>3</v>
      </c>
      <c r="AZ243" s="21">
        <f t="shared" si="13"/>
        <v>33.333333333333329</v>
      </c>
      <c r="BA243" t="s">
        <v>242</v>
      </c>
      <c r="BD243" s="27">
        <v>1</v>
      </c>
      <c r="BG243">
        <v>2</v>
      </c>
      <c r="BJ243" s="27">
        <v>1</v>
      </c>
      <c r="BK243">
        <v>2</v>
      </c>
      <c r="BN243" s="27">
        <v>1</v>
      </c>
      <c r="BO243">
        <v>6</v>
      </c>
      <c r="BP243" s="21">
        <f t="shared" si="14"/>
        <v>66.666666666666657</v>
      </c>
      <c r="BQ243" t="s">
        <v>3799</v>
      </c>
      <c r="BR243">
        <v>1</v>
      </c>
      <c r="BU243" s="27">
        <v>0</v>
      </c>
      <c r="BV243" s="24" t="s">
        <v>242</v>
      </c>
      <c r="BW243" s="21" t="s">
        <v>242</v>
      </c>
      <c r="BX243" t="s">
        <v>242</v>
      </c>
      <c r="BY243" t="s">
        <v>242</v>
      </c>
      <c r="CB243" s="27">
        <v>0</v>
      </c>
      <c r="CD243" t="s">
        <v>242</v>
      </c>
      <c r="CE243" t="s">
        <v>242</v>
      </c>
      <c r="CG243" s="27">
        <v>1</v>
      </c>
      <c r="CH243" t="s">
        <v>5013</v>
      </c>
      <c r="CI243">
        <v>1</v>
      </c>
      <c r="CL243" s="27">
        <v>0</v>
      </c>
      <c r="CM243" s="27">
        <v>0.5</v>
      </c>
      <c r="CN243" t="s">
        <v>242</v>
      </c>
      <c r="CO243">
        <v>100</v>
      </c>
      <c r="CP243" t="s">
        <v>242</v>
      </c>
      <c r="CQ243" t="s">
        <v>5014</v>
      </c>
      <c r="CS243" s="27">
        <v>1</v>
      </c>
      <c r="CT243" s="2" t="s">
        <v>5015</v>
      </c>
      <c r="CU243">
        <v>1</v>
      </c>
      <c r="CX243" s="27">
        <v>1</v>
      </c>
      <c r="CY243">
        <v>7609</v>
      </c>
      <c r="CZ243">
        <v>2</v>
      </c>
      <c r="DB243" s="27">
        <v>1</v>
      </c>
      <c r="DC243" t="s">
        <v>242</v>
      </c>
      <c r="DD243" t="s">
        <v>242</v>
      </c>
      <c r="DF243" t="s">
        <v>242</v>
      </c>
      <c r="DG243">
        <v>37352</v>
      </c>
      <c r="DH243">
        <v>2</v>
      </c>
      <c r="DJ243" s="27">
        <v>1</v>
      </c>
      <c r="DK243">
        <v>28771</v>
      </c>
      <c r="DL243">
        <v>2</v>
      </c>
      <c r="DN243">
        <v>1</v>
      </c>
      <c r="DQ243" s="27">
        <v>0</v>
      </c>
      <c r="DS243" s="27">
        <v>0</v>
      </c>
      <c r="DU243" s="27">
        <v>0</v>
      </c>
      <c r="DW243" s="27">
        <v>0</v>
      </c>
      <c r="DY243" s="27">
        <v>0</v>
      </c>
      <c r="EA243" s="27">
        <v>0</v>
      </c>
      <c r="EC243" s="27">
        <v>0</v>
      </c>
      <c r="EE243" s="27">
        <v>0</v>
      </c>
      <c r="EG243" s="27">
        <v>1</v>
      </c>
      <c r="EH243" t="s">
        <v>5016</v>
      </c>
      <c r="EI243" s="27">
        <v>1</v>
      </c>
      <c r="EJ243" t="s">
        <v>5017</v>
      </c>
      <c r="EK243">
        <v>1</v>
      </c>
      <c r="EN243" s="27">
        <v>0</v>
      </c>
      <c r="EO243" t="s">
        <v>242</v>
      </c>
      <c r="EP243" t="s">
        <v>242</v>
      </c>
      <c r="ES243" t="s">
        <v>242</v>
      </c>
      <c r="ET243" t="s">
        <v>242</v>
      </c>
      <c r="EV243" s="27">
        <v>0</v>
      </c>
      <c r="EW243" t="s">
        <v>242</v>
      </c>
      <c r="EY243" s="27">
        <v>0</v>
      </c>
      <c r="EZ243" t="s">
        <v>242</v>
      </c>
      <c r="FB243" s="27">
        <v>0</v>
      </c>
      <c r="FC243" t="s">
        <v>242</v>
      </c>
      <c r="FE243" s="27">
        <v>0</v>
      </c>
      <c r="FF243" t="s">
        <v>242</v>
      </c>
    </row>
    <row r="244" spans="1:163" ht="15" customHeight="1" x14ac:dyDescent="0.2">
      <c r="A244" s="10">
        <v>243</v>
      </c>
      <c r="B244">
        <v>267</v>
      </c>
      <c r="C244" s="1">
        <v>44795.604861111111</v>
      </c>
      <c r="D244" s="1">
        <v>44795.604861111111</v>
      </c>
      <c r="E244">
        <v>4</v>
      </c>
      <c r="G244" t="s">
        <v>242</v>
      </c>
      <c r="H244" t="s">
        <v>242</v>
      </c>
      <c r="I244">
        <v>1</v>
      </c>
      <c r="J244" s="1">
        <v>44795.604861111111</v>
      </c>
      <c r="K244" t="s">
        <v>5020</v>
      </c>
      <c r="L244" t="s">
        <v>242</v>
      </c>
      <c r="M244" t="s">
        <v>242</v>
      </c>
      <c r="P244" t="s">
        <v>242</v>
      </c>
      <c r="Q244" t="s">
        <v>242</v>
      </c>
      <c r="T244" s="10" t="s">
        <v>5021</v>
      </c>
      <c r="U244" t="s">
        <v>5022</v>
      </c>
      <c r="V244">
        <v>548661107</v>
      </c>
      <c r="W244">
        <v>5211</v>
      </c>
      <c r="X244" s="10" t="s">
        <v>271</v>
      </c>
      <c r="Y244" s="10" t="s">
        <v>272</v>
      </c>
      <c r="Z244" s="10">
        <v>2019</v>
      </c>
      <c r="AA244" s="10">
        <v>0.5</v>
      </c>
      <c r="AB244">
        <v>4</v>
      </c>
      <c r="AD244" s="10">
        <v>12</v>
      </c>
      <c r="AE244" t="s">
        <v>242</v>
      </c>
      <c r="AH244" s="22">
        <v>1</v>
      </c>
      <c r="AI244" s="10">
        <v>10</v>
      </c>
      <c r="AJ244" s="22">
        <v>0</v>
      </c>
      <c r="AK244" s="10">
        <v>0</v>
      </c>
      <c r="AL244" s="22">
        <v>0</v>
      </c>
      <c r="AM244" s="10">
        <v>0</v>
      </c>
      <c r="AN244" t="s">
        <v>5023</v>
      </c>
      <c r="AO244">
        <v>3</v>
      </c>
      <c r="AR244" s="22">
        <v>1</v>
      </c>
      <c r="AS244" s="10">
        <v>1</v>
      </c>
      <c r="AT244" s="21">
        <f t="shared" si="12"/>
        <v>8.3333333333333321</v>
      </c>
      <c r="AU244">
        <v>2</v>
      </c>
      <c r="AX244" s="22">
        <v>1</v>
      </c>
      <c r="AY244" s="10">
        <v>3</v>
      </c>
      <c r="AZ244" s="21">
        <f t="shared" si="13"/>
        <v>25</v>
      </c>
      <c r="BA244" t="s">
        <v>242</v>
      </c>
      <c r="BD244" s="22">
        <v>1</v>
      </c>
      <c r="BE244" s="10">
        <v>5.5</v>
      </c>
      <c r="BF244" s="10"/>
      <c r="BG244">
        <v>2</v>
      </c>
      <c r="BJ244" s="22">
        <v>1</v>
      </c>
      <c r="BK244">
        <v>2</v>
      </c>
      <c r="BN244" s="22">
        <v>1</v>
      </c>
      <c r="BO244" s="10">
        <v>4</v>
      </c>
      <c r="BP244" s="21">
        <f t="shared" si="14"/>
        <v>33.333333333333329</v>
      </c>
      <c r="BQ244" s="10"/>
      <c r="BR244" s="10">
        <v>3</v>
      </c>
      <c r="BS244" s="10"/>
      <c r="BT244" s="10"/>
      <c r="BU244" s="22">
        <v>1</v>
      </c>
      <c r="BV244" s="10">
        <v>4</v>
      </c>
      <c r="BW244" s="21">
        <f t="shared" si="15"/>
        <v>33.333333333333329</v>
      </c>
      <c r="BX244" s="10">
        <v>2</v>
      </c>
      <c r="BY244" s="10">
        <v>1</v>
      </c>
      <c r="BZ244" s="10"/>
      <c r="CA244" s="10"/>
      <c r="CB244" s="22">
        <v>0</v>
      </c>
      <c r="CC244" s="10"/>
      <c r="CD244" s="10" t="s">
        <v>242</v>
      </c>
      <c r="CE244" s="10" t="s">
        <v>242</v>
      </c>
      <c r="CF244" s="10"/>
      <c r="CG244" s="22">
        <v>1</v>
      </c>
      <c r="CH244" s="10" t="s">
        <v>5024</v>
      </c>
      <c r="CI244" s="10">
        <v>1</v>
      </c>
      <c r="CJ244" s="10"/>
      <c r="CK244" s="10"/>
      <c r="CL244" s="22">
        <v>0</v>
      </c>
      <c r="CM244" s="22">
        <v>0</v>
      </c>
      <c r="CN244" s="10" t="s">
        <v>242</v>
      </c>
      <c r="CO244" s="10" t="s">
        <v>242</v>
      </c>
      <c r="CP244" s="10" t="s">
        <v>242</v>
      </c>
      <c r="CQ244" s="10"/>
      <c r="CR244" s="11" t="s">
        <v>5025</v>
      </c>
      <c r="CS244" s="22">
        <v>1</v>
      </c>
      <c r="CT244" s="10" t="s">
        <v>5026</v>
      </c>
      <c r="CU244" s="10">
        <v>1</v>
      </c>
      <c r="CV244" s="10"/>
      <c r="CW244" s="10"/>
      <c r="CX244" s="22">
        <v>1</v>
      </c>
      <c r="CY244" s="10">
        <v>485000</v>
      </c>
      <c r="CZ244" s="10">
        <v>2</v>
      </c>
      <c r="DA244" s="10"/>
      <c r="DB244" s="22">
        <v>1</v>
      </c>
      <c r="DC244" s="10" t="s">
        <v>242</v>
      </c>
      <c r="DD244" s="10" t="s">
        <v>242</v>
      </c>
      <c r="DE244" s="10">
        <v>1624000</v>
      </c>
      <c r="DF244" s="10">
        <v>2</v>
      </c>
      <c r="DG244" s="10" t="s">
        <v>242</v>
      </c>
      <c r="DH244" s="10" t="s">
        <v>242</v>
      </c>
      <c r="DI244" s="10"/>
      <c r="DJ244" s="22">
        <v>1</v>
      </c>
      <c r="DK244" s="10">
        <v>342642973</v>
      </c>
      <c r="DL244" s="10">
        <v>2</v>
      </c>
      <c r="DM244" s="10"/>
      <c r="DN244" s="10">
        <v>4</v>
      </c>
      <c r="DO244" s="10"/>
      <c r="DP244" s="10"/>
      <c r="DQ244" s="27">
        <v>1</v>
      </c>
      <c r="DR244" s="2" t="s">
        <v>5027</v>
      </c>
      <c r="DS244" s="27">
        <v>1</v>
      </c>
      <c r="DT244" s="2" t="s">
        <v>5028</v>
      </c>
      <c r="DU244" s="27">
        <v>1</v>
      </c>
      <c r="DV244" t="s">
        <v>5029</v>
      </c>
      <c r="DW244" s="27">
        <v>1</v>
      </c>
      <c r="DX244" t="s">
        <v>5030</v>
      </c>
      <c r="DY244" s="27">
        <v>1</v>
      </c>
      <c r="DZ244" t="s">
        <v>5031</v>
      </c>
      <c r="EA244" s="27">
        <v>0</v>
      </c>
      <c r="EB244" t="s">
        <v>5032</v>
      </c>
      <c r="EC244" s="27">
        <v>1</v>
      </c>
      <c r="ED244" s="2" t="s">
        <v>5033</v>
      </c>
      <c r="EE244" s="27">
        <v>1</v>
      </c>
      <c r="EF244" t="s">
        <v>4274</v>
      </c>
      <c r="EG244" s="27">
        <v>1</v>
      </c>
      <c r="EH244" t="s">
        <v>2437</v>
      </c>
      <c r="EI244" s="27">
        <v>1</v>
      </c>
      <c r="EJ244" s="2" t="s">
        <v>5034</v>
      </c>
      <c r="EK244">
        <v>4</v>
      </c>
      <c r="EN244" s="22">
        <v>0</v>
      </c>
      <c r="EO244" s="10" t="s">
        <v>242</v>
      </c>
      <c r="EP244" s="10" t="s">
        <v>242</v>
      </c>
      <c r="EQ244" s="10"/>
      <c r="ER244" s="10"/>
      <c r="ES244" s="10" t="s">
        <v>242</v>
      </c>
      <c r="ET244" s="10" t="s">
        <v>242</v>
      </c>
      <c r="EU244" s="10"/>
      <c r="EV244" s="22">
        <v>0</v>
      </c>
      <c r="EW244" s="10" t="s">
        <v>242</v>
      </c>
      <c r="EX244" s="10"/>
      <c r="EY244" s="22">
        <v>0</v>
      </c>
      <c r="EZ244" s="10" t="s">
        <v>242</v>
      </c>
      <c r="FA244" s="10"/>
      <c r="FB244" s="22">
        <v>1</v>
      </c>
      <c r="FC244" s="10">
        <v>10592.39</v>
      </c>
      <c r="FD244" s="10"/>
      <c r="FE244" s="22">
        <v>0</v>
      </c>
      <c r="FF244" s="10" t="s">
        <v>242</v>
      </c>
      <c r="FG244" s="10"/>
    </row>
    <row r="245" spans="1:163" ht="15" hidden="1" customHeight="1" x14ac:dyDescent="0.2">
      <c r="A245">
        <v>244</v>
      </c>
      <c r="B245">
        <v>268</v>
      </c>
      <c r="C245" s="1">
        <v>44795.604861111111</v>
      </c>
      <c r="D245" s="1">
        <v>44795.604861111111</v>
      </c>
      <c r="E245">
        <v>4</v>
      </c>
      <c r="G245" t="s">
        <v>242</v>
      </c>
      <c r="H245" t="s">
        <v>242</v>
      </c>
      <c r="I245">
        <v>1</v>
      </c>
      <c r="J245" s="1">
        <v>44795.604861111111</v>
      </c>
      <c r="K245" t="s">
        <v>5039</v>
      </c>
      <c r="L245" t="s">
        <v>242</v>
      </c>
      <c r="M245" t="s">
        <v>242</v>
      </c>
      <c r="P245" t="s">
        <v>242</v>
      </c>
      <c r="Q245" t="s">
        <v>242</v>
      </c>
      <c r="T245" t="s">
        <v>5040</v>
      </c>
      <c r="U245" t="s">
        <v>5041</v>
      </c>
      <c r="V245" t="s">
        <v>5042</v>
      </c>
      <c r="W245">
        <v>6324</v>
      </c>
      <c r="X245" t="s">
        <v>350</v>
      </c>
      <c r="Y245" t="s">
        <v>351</v>
      </c>
      <c r="Z245">
        <v>2020</v>
      </c>
      <c r="AA245">
        <v>0</v>
      </c>
      <c r="AD245">
        <v>12</v>
      </c>
      <c r="AE245" t="s">
        <v>242</v>
      </c>
      <c r="AH245" s="27">
        <v>0</v>
      </c>
      <c r="AI245">
        <v>0</v>
      </c>
      <c r="AJ245" s="27">
        <v>0</v>
      </c>
      <c r="AK245">
        <v>0</v>
      </c>
      <c r="AL245" s="27">
        <v>0</v>
      </c>
      <c r="AM245">
        <v>0</v>
      </c>
      <c r="AO245" t="s">
        <v>242</v>
      </c>
      <c r="AR245" s="27">
        <v>1</v>
      </c>
      <c r="AS245">
        <v>1</v>
      </c>
      <c r="AT245" s="21">
        <f t="shared" si="12"/>
        <v>8.3333333333333321</v>
      </c>
      <c r="AU245">
        <v>2</v>
      </c>
      <c r="AX245" s="27">
        <v>1</v>
      </c>
      <c r="AY245">
        <v>2</v>
      </c>
      <c r="AZ245" s="21">
        <f t="shared" si="13"/>
        <v>16.666666666666664</v>
      </c>
      <c r="BA245" t="s">
        <v>242</v>
      </c>
      <c r="BD245" s="27">
        <v>0</v>
      </c>
      <c r="BG245" t="s">
        <v>242</v>
      </c>
      <c r="BJ245" s="27">
        <v>1</v>
      </c>
      <c r="BK245">
        <v>2</v>
      </c>
      <c r="BN245" s="27">
        <v>1</v>
      </c>
      <c r="BO245">
        <v>2</v>
      </c>
      <c r="BP245" s="21">
        <f t="shared" si="14"/>
        <v>16.666666666666664</v>
      </c>
      <c r="BQ245" t="s">
        <v>5043</v>
      </c>
      <c r="BR245">
        <v>1</v>
      </c>
      <c r="BU245" s="27">
        <v>1</v>
      </c>
      <c r="BV245">
        <v>5</v>
      </c>
      <c r="BW245" s="21">
        <f t="shared" si="15"/>
        <v>41.666666666666671</v>
      </c>
      <c r="BX245">
        <v>2</v>
      </c>
      <c r="BY245">
        <v>1</v>
      </c>
      <c r="CB245" s="27">
        <v>0</v>
      </c>
      <c r="CD245" t="s">
        <v>242</v>
      </c>
      <c r="CE245" t="s">
        <v>242</v>
      </c>
      <c r="CG245" s="27">
        <v>1</v>
      </c>
      <c r="CH245" t="s">
        <v>5044</v>
      </c>
      <c r="CI245" t="s">
        <v>242</v>
      </c>
      <c r="CL245" s="27">
        <v>0</v>
      </c>
      <c r="CM245" s="27">
        <v>0</v>
      </c>
      <c r="CN245" t="s">
        <v>242</v>
      </c>
      <c r="CO245" t="s">
        <v>242</v>
      </c>
      <c r="CP245" t="s">
        <v>242</v>
      </c>
      <c r="CR245" s="2" t="s">
        <v>5045</v>
      </c>
      <c r="CS245" s="27">
        <v>1</v>
      </c>
      <c r="CT245" t="s">
        <v>5046</v>
      </c>
      <c r="CU245">
        <v>1</v>
      </c>
      <c r="CX245" s="27">
        <v>0</v>
      </c>
      <c r="CY245" t="s">
        <v>242</v>
      </c>
      <c r="CZ245" t="s">
        <v>242</v>
      </c>
      <c r="DB245" s="27">
        <v>0</v>
      </c>
      <c r="DC245" t="s">
        <v>242</v>
      </c>
      <c r="DD245" t="s">
        <v>242</v>
      </c>
      <c r="DF245" t="s">
        <v>242</v>
      </c>
      <c r="DG245" t="s">
        <v>242</v>
      </c>
      <c r="DH245" t="s">
        <v>242</v>
      </c>
      <c r="DJ245" s="27">
        <v>0</v>
      </c>
      <c r="DK245" t="s">
        <v>242</v>
      </c>
      <c r="DL245" t="s">
        <v>242</v>
      </c>
      <c r="DN245" t="s">
        <v>242</v>
      </c>
      <c r="DQ245" s="27">
        <v>1</v>
      </c>
      <c r="DR245" t="s">
        <v>5047</v>
      </c>
      <c r="DS245" s="27">
        <v>1</v>
      </c>
      <c r="DT245" s="2" t="s">
        <v>5048</v>
      </c>
      <c r="DU245" s="27">
        <v>0</v>
      </c>
      <c r="DW245" s="27">
        <v>0</v>
      </c>
      <c r="DY245" s="27">
        <v>0</v>
      </c>
      <c r="EA245" s="27">
        <v>0</v>
      </c>
      <c r="EC245" s="27">
        <v>0</v>
      </c>
      <c r="EE245" s="27">
        <v>0</v>
      </c>
      <c r="EG245" s="27">
        <v>0</v>
      </c>
      <c r="EI245" s="27">
        <v>0</v>
      </c>
      <c r="EK245">
        <v>1</v>
      </c>
      <c r="EN245" s="27">
        <v>0</v>
      </c>
      <c r="EO245" t="s">
        <v>242</v>
      </c>
      <c r="EP245" t="s">
        <v>242</v>
      </c>
      <c r="ES245" t="s">
        <v>242</v>
      </c>
      <c r="ET245" t="s">
        <v>242</v>
      </c>
      <c r="EV245" s="27">
        <v>0</v>
      </c>
      <c r="EW245" t="s">
        <v>242</v>
      </c>
      <c r="EY245" s="27">
        <v>0</v>
      </c>
      <c r="EZ245" t="s">
        <v>242</v>
      </c>
      <c r="FB245" s="27">
        <v>0</v>
      </c>
      <c r="FC245" t="s">
        <v>242</v>
      </c>
      <c r="FE245" s="27">
        <v>0</v>
      </c>
      <c r="FF245" t="s">
        <v>242</v>
      </c>
    </row>
    <row r="246" spans="1:163" ht="15" customHeight="1" x14ac:dyDescent="0.2">
      <c r="A246">
        <v>245</v>
      </c>
      <c r="B246">
        <v>269</v>
      </c>
      <c r="C246" s="1">
        <v>44795.604861111111</v>
      </c>
      <c r="D246" s="1">
        <v>44795.604861111111</v>
      </c>
      <c r="E246">
        <v>4</v>
      </c>
      <c r="G246" t="s">
        <v>242</v>
      </c>
      <c r="H246" t="s">
        <v>242</v>
      </c>
      <c r="I246">
        <v>1</v>
      </c>
      <c r="J246" s="1">
        <v>44795.604861111111</v>
      </c>
      <c r="K246" t="s">
        <v>5054</v>
      </c>
      <c r="L246" t="s">
        <v>242</v>
      </c>
      <c r="M246" t="s">
        <v>242</v>
      </c>
      <c r="P246" t="s">
        <v>242</v>
      </c>
      <c r="Q246" t="s">
        <v>242</v>
      </c>
      <c r="T246" t="s">
        <v>5055</v>
      </c>
      <c r="U246" t="s">
        <v>5056</v>
      </c>
      <c r="V246">
        <v>532457108</v>
      </c>
      <c r="W246">
        <v>2834</v>
      </c>
      <c r="X246" t="s">
        <v>350</v>
      </c>
      <c r="Y246" t="s">
        <v>974</v>
      </c>
      <c r="Z246">
        <v>2020</v>
      </c>
      <c r="AA246">
        <v>0.5</v>
      </c>
      <c r="AB246">
        <v>9</v>
      </c>
      <c r="AD246">
        <v>15</v>
      </c>
      <c r="AE246" t="s">
        <v>242</v>
      </c>
      <c r="AH246" s="27">
        <v>1</v>
      </c>
      <c r="AI246">
        <v>9</v>
      </c>
      <c r="AJ246" s="27">
        <v>0</v>
      </c>
      <c r="AK246">
        <v>0</v>
      </c>
      <c r="AL246" s="27">
        <v>0</v>
      </c>
      <c r="AM246">
        <v>0</v>
      </c>
      <c r="AN246" t="s">
        <v>5057</v>
      </c>
      <c r="AO246">
        <v>2</v>
      </c>
      <c r="AR246" s="27">
        <v>1</v>
      </c>
      <c r="AS246">
        <v>1</v>
      </c>
      <c r="AT246" s="21">
        <f t="shared" si="12"/>
        <v>6.666666666666667</v>
      </c>
      <c r="AU246">
        <v>2</v>
      </c>
      <c r="AX246" s="27">
        <v>0</v>
      </c>
      <c r="AY246">
        <v>0</v>
      </c>
      <c r="AZ246" s="21">
        <f t="shared" si="13"/>
        <v>0</v>
      </c>
      <c r="BA246" t="s">
        <v>242</v>
      </c>
      <c r="BD246" s="27">
        <v>1</v>
      </c>
      <c r="BG246">
        <v>2</v>
      </c>
      <c r="BJ246" s="27">
        <v>1</v>
      </c>
      <c r="BK246">
        <v>2</v>
      </c>
      <c r="BN246" s="27">
        <v>1</v>
      </c>
      <c r="BO246">
        <v>6</v>
      </c>
      <c r="BP246" s="21">
        <f t="shared" si="14"/>
        <v>40</v>
      </c>
      <c r="BR246">
        <v>1</v>
      </c>
      <c r="BU246" s="27">
        <v>1</v>
      </c>
      <c r="BV246">
        <v>7</v>
      </c>
      <c r="BW246" s="21">
        <f t="shared" si="15"/>
        <v>46.666666666666664</v>
      </c>
      <c r="BX246">
        <v>1</v>
      </c>
      <c r="BY246">
        <v>1</v>
      </c>
      <c r="CB246" s="27">
        <v>0</v>
      </c>
      <c r="CD246" t="s">
        <v>242</v>
      </c>
      <c r="CE246" t="s">
        <v>242</v>
      </c>
      <c r="CG246" s="27">
        <v>1</v>
      </c>
      <c r="CH246" t="s">
        <v>5058</v>
      </c>
      <c r="CI246">
        <v>1</v>
      </c>
      <c r="CL246" s="27">
        <v>0</v>
      </c>
      <c r="CM246" s="27">
        <v>0.5</v>
      </c>
      <c r="CN246" t="s">
        <v>242</v>
      </c>
      <c r="CO246">
        <v>99</v>
      </c>
      <c r="CP246" t="s">
        <v>242</v>
      </c>
      <c r="CS246" s="27">
        <v>1</v>
      </c>
      <c r="CT246" t="s">
        <v>5059</v>
      </c>
      <c r="CU246">
        <v>1</v>
      </c>
      <c r="CX246" s="27">
        <v>1</v>
      </c>
      <c r="CY246">
        <v>192075</v>
      </c>
      <c r="CZ246">
        <v>2</v>
      </c>
      <c r="DA246" t="s">
        <v>5060</v>
      </c>
      <c r="DB246" s="27">
        <v>1</v>
      </c>
      <c r="DC246">
        <v>556855</v>
      </c>
      <c r="DD246">
        <v>2</v>
      </c>
      <c r="DE246">
        <v>616431</v>
      </c>
      <c r="DF246">
        <v>2</v>
      </c>
      <c r="DG246" t="s">
        <v>242</v>
      </c>
      <c r="DH246" t="s">
        <v>242</v>
      </c>
      <c r="DJ246" s="27">
        <v>1</v>
      </c>
      <c r="DK246">
        <v>176000</v>
      </c>
      <c r="DL246">
        <v>2</v>
      </c>
      <c r="DN246">
        <v>4</v>
      </c>
      <c r="DQ246" s="27">
        <v>1</v>
      </c>
      <c r="DR246" s="2" t="s">
        <v>5061</v>
      </c>
      <c r="DS246" s="27">
        <v>1</v>
      </c>
      <c r="DT246" s="2" t="s">
        <v>5062</v>
      </c>
      <c r="DU246" s="27">
        <v>1</v>
      </c>
      <c r="DV246" t="s">
        <v>5063</v>
      </c>
      <c r="DW246" s="27">
        <v>1</v>
      </c>
      <c r="DX246" s="2" t="s">
        <v>5064</v>
      </c>
      <c r="DY246" s="27">
        <v>0.5</v>
      </c>
      <c r="EA246" s="27">
        <v>1</v>
      </c>
      <c r="EB246" s="2" t="s">
        <v>5065</v>
      </c>
      <c r="EC246" s="27">
        <v>1</v>
      </c>
      <c r="ED246" s="2" t="s">
        <v>5065</v>
      </c>
      <c r="EE246" s="27">
        <v>1</v>
      </c>
      <c r="EF246" t="s">
        <v>5066</v>
      </c>
      <c r="EG246" s="27">
        <v>1</v>
      </c>
      <c r="EH246" t="s">
        <v>5067</v>
      </c>
      <c r="EI246" s="27">
        <v>1</v>
      </c>
      <c r="EK246">
        <v>4</v>
      </c>
      <c r="EN246" s="27">
        <v>0</v>
      </c>
      <c r="EO246" t="s">
        <v>242</v>
      </c>
      <c r="EP246" t="s">
        <v>242</v>
      </c>
      <c r="ES246" t="s">
        <v>242</v>
      </c>
      <c r="ET246" t="s">
        <v>242</v>
      </c>
      <c r="EV246" s="27">
        <v>1</v>
      </c>
      <c r="EW246">
        <v>6265.3</v>
      </c>
      <c r="EX246" t="s">
        <v>3418</v>
      </c>
      <c r="EY246" s="27">
        <v>1</v>
      </c>
      <c r="EZ246" t="s">
        <v>242</v>
      </c>
      <c r="FA246" t="s">
        <v>5068</v>
      </c>
      <c r="FB246" s="27">
        <v>1</v>
      </c>
      <c r="FC246">
        <v>2043.8</v>
      </c>
      <c r="FE246" s="27">
        <v>0</v>
      </c>
      <c r="FF246" t="s">
        <v>242</v>
      </c>
    </row>
    <row r="247" spans="1:163" ht="15" customHeight="1" x14ac:dyDescent="0.2">
      <c r="A247">
        <v>246</v>
      </c>
      <c r="B247">
        <v>270</v>
      </c>
      <c r="C247" s="1">
        <v>44795.604861111111</v>
      </c>
      <c r="D247" s="1">
        <v>44795.604861111111</v>
      </c>
      <c r="E247">
        <v>4</v>
      </c>
      <c r="G247" t="s">
        <v>242</v>
      </c>
      <c r="H247" t="s">
        <v>242</v>
      </c>
      <c r="I247">
        <v>1</v>
      </c>
      <c r="J247" s="1">
        <v>44795.604861111111</v>
      </c>
      <c r="K247" t="s">
        <v>5073</v>
      </c>
      <c r="L247" t="s">
        <v>242</v>
      </c>
      <c r="M247" t="s">
        <v>242</v>
      </c>
      <c r="P247" t="s">
        <v>242</v>
      </c>
      <c r="Q247" t="s">
        <v>242</v>
      </c>
      <c r="T247" t="s">
        <v>5074</v>
      </c>
      <c r="U247" t="s">
        <v>5075</v>
      </c>
      <c r="V247" t="s">
        <v>5076</v>
      </c>
      <c r="W247">
        <v>7380</v>
      </c>
      <c r="X247" t="s">
        <v>476</v>
      </c>
      <c r="Y247" t="s">
        <v>477</v>
      </c>
      <c r="Z247">
        <v>2021</v>
      </c>
      <c r="AA247">
        <v>0.5</v>
      </c>
      <c r="AB247">
        <v>4</v>
      </c>
      <c r="AD247">
        <v>12</v>
      </c>
      <c r="AE247" t="s">
        <v>242</v>
      </c>
      <c r="AH247" s="27">
        <v>1</v>
      </c>
      <c r="AI247">
        <v>10</v>
      </c>
      <c r="AJ247" s="27">
        <v>1</v>
      </c>
      <c r="AK247">
        <v>6</v>
      </c>
      <c r="AL247" s="27">
        <v>0</v>
      </c>
      <c r="AM247">
        <v>0</v>
      </c>
      <c r="AO247">
        <v>3</v>
      </c>
      <c r="AR247" s="27">
        <v>1</v>
      </c>
      <c r="AS247">
        <v>1</v>
      </c>
      <c r="AT247" s="21">
        <f t="shared" si="12"/>
        <v>8.3333333333333321</v>
      </c>
      <c r="AU247">
        <v>2</v>
      </c>
      <c r="AX247" s="27">
        <v>1</v>
      </c>
      <c r="AY247">
        <v>2</v>
      </c>
      <c r="AZ247" s="21">
        <f t="shared" si="13"/>
        <v>16.666666666666664</v>
      </c>
      <c r="BA247" t="s">
        <v>242</v>
      </c>
      <c r="BD247" s="27">
        <v>1</v>
      </c>
      <c r="BE247">
        <v>5.4</v>
      </c>
      <c r="BG247">
        <v>3</v>
      </c>
      <c r="BJ247" s="27">
        <v>1</v>
      </c>
      <c r="BK247">
        <v>2</v>
      </c>
      <c r="BN247" s="27">
        <v>1</v>
      </c>
      <c r="BO247">
        <v>3</v>
      </c>
      <c r="BP247" s="21">
        <f t="shared" si="14"/>
        <v>25</v>
      </c>
      <c r="BQ247" t="s">
        <v>3455</v>
      </c>
      <c r="BR247">
        <v>3</v>
      </c>
      <c r="BU247" s="27">
        <v>1</v>
      </c>
      <c r="BV247">
        <v>2</v>
      </c>
      <c r="BW247" s="21">
        <f t="shared" si="15"/>
        <v>16.666666666666664</v>
      </c>
      <c r="BX247">
        <v>2</v>
      </c>
      <c r="BY247">
        <v>1</v>
      </c>
      <c r="CB247" s="27">
        <v>0</v>
      </c>
      <c r="CD247" t="s">
        <v>242</v>
      </c>
      <c r="CE247" t="s">
        <v>242</v>
      </c>
      <c r="CG247" s="27">
        <v>1</v>
      </c>
      <c r="CH247" t="s">
        <v>5077</v>
      </c>
      <c r="CI247">
        <v>1</v>
      </c>
      <c r="CL247" s="27">
        <v>0</v>
      </c>
      <c r="CM247" s="27">
        <v>0.5</v>
      </c>
      <c r="CN247">
        <v>100</v>
      </c>
      <c r="CO247">
        <v>96</v>
      </c>
      <c r="CP247" t="s">
        <v>242</v>
      </c>
      <c r="CQ247" t="s">
        <v>5078</v>
      </c>
      <c r="CS247" s="27">
        <v>1</v>
      </c>
      <c r="CT247" s="2" t="s">
        <v>5079</v>
      </c>
      <c r="CU247">
        <v>1</v>
      </c>
      <c r="CX247" s="27">
        <v>1</v>
      </c>
      <c r="CY247">
        <v>549358</v>
      </c>
      <c r="CZ247">
        <v>2</v>
      </c>
      <c r="DB247" s="27">
        <v>1</v>
      </c>
      <c r="DC247">
        <v>229809</v>
      </c>
      <c r="DD247">
        <v>2</v>
      </c>
      <c r="DE247">
        <v>331236</v>
      </c>
      <c r="DF247">
        <v>2</v>
      </c>
      <c r="DG247" t="s">
        <v>242</v>
      </c>
      <c r="DH247" t="s">
        <v>242</v>
      </c>
      <c r="DJ247" s="27">
        <v>1</v>
      </c>
      <c r="DK247">
        <v>121906000</v>
      </c>
      <c r="DL247">
        <v>2</v>
      </c>
      <c r="DN247">
        <v>4</v>
      </c>
      <c r="DQ247" s="27">
        <v>1</v>
      </c>
      <c r="DR247" t="s">
        <v>5080</v>
      </c>
      <c r="DS247" s="27">
        <v>1</v>
      </c>
      <c r="DT247" t="s">
        <v>5081</v>
      </c>
      <c r="DU247" s="27">
        <v>1</v>
      </c>
      <c r="DV247" t="s">
        <v>5082</v>
      </c>
      <c r="DW247" s="27">
        <v>1</v>
      </c>
      <c r="DX247" s="2" t="s">
        <v>5083</v>
      </c>
      <c r="DY247" s="27">
        <v>1</v>
      </c>
      <c r="DZ247" s="2" t="s">
        <v>5084</v>
      </c>
      <c r="EA247" s="27">
        <v>1</v>
      </c>
      <c r="EB247" t="s">
        <v>5085</v>
      </c>
      <c r="EC247" s="27">
        <v>1</v>
      </c>
      <c r="ED247" t="s">
        <v>5085</v>
      </c>
      <c r="EE247" s="27">
        <v>1</v>
      </c>
      <c r="EF247" t="s">
        <v>5086</v>
      </c>
      <c r="EG247" s="27">
        <v>1</v>
      </c>
      <c r="EH247" t="s">
        <v>5087</v>
      </c>
      <c r="EI247" s="27">
        <v>1</v>
      </c>
      <c r="EK247">
        <v>4</v>
      </c>
      <c r="EN247" s="27">
        <v>0</v>
      </c>
      <c r="EO247" t="s">
        <v>242</v>
      </c>
      <c r="EP247" t="s">
        <v>242</v>
      </c>
      <c r="ES247" t="s">
        <v>242</v>
      </c>
      <c r="ET247" t="s">
        <v>242</v>
      </c>
      <c r="EV247" s="27">
        <v>1</v>
      </c>
      <c r="EW247">
        <v>3482</v>
      </c>
      <c r="EX247" t="s">
        <v>3418</v>
      </c>
      <c r="EY247" s="27">
        <v>0</v>
      </c>
      <c r="EZ247" t="s">
        <v>242</v>
      </c>
      <c r="FB247" s="27">
        <v>0</v>
      </c>
      <c r="FC247" t="s">
        <v>242</v>
      </c>
      <c r="FE247" s="27">
        <v>0</v>
      </c>
      <c r="FF247" t="s">
        <v>242</v>
      </c>
    </row>
    <row r="248" spans="1:163" ht="15" customHeight="1" x14ac:dyDescent="0.2">
      <c r="A248">
        <v>247</v>
      </c>
      <c r="B248">
        <v>271</v>
      </c>
      <c r="C248" s="1">
        <v>44795.604861111111</v>
      </c>
      <c r="D248" s="1">
        <v>44795.604861111111</v>
      </c>
      <c r="E248">
        <v>4</v>
      </c>
      <c r="G248" t="s">
        <v>242</v>
      </c>
      <c r="H248" t="s">
        <v>242</v>
      </c>
      <c r="I248">
        <v>1</v>
      </c>
      <c r="J248" s="1">
        <v>44795.604861111111</v>
      </c>
      <c r="K248" t="s">
        <v>5092</v>
      </c>
      <c r="L248" t="s">
        <v>242</v>
      </c>
      <c r="M248" t="s">
        <v>242</v>
      </c>
      <c r="P248" t="s">
        <v>242</v>
      </c>
      <c r="Q248" t="s">
        <v>242</v>
      </c>
      <c r="T248" t="s">
        <v>5093</v>
      </c>
      <c r="U248" t="s">
        <v>5094</v>
      </c>
      <c r="V248">
        <v>828806109</v>
      </c>
      <c r="W248">
        <v>6798</v>
      </c>
      <c r="X248" t="s">
        <v>659</v>
      </c>
      <c r="Y248" t="s">
        <v>660</v>
      </c>
      <c r="Z248">
        <v>2020</v>
      </c>
      <c r="AA248">
        <v>0.5</v>
      </c>
      <c r="AB248">
        <v>15</v>
      </c>
      <c r="AD248">
        <v>13</v>
      </c>
      <c r="AE248" t="s">
        <v>242</v>
      </c>
      <c r="AH248" s="27">
        <v>1</v>
      </c>
      <c r="AI248">
        <v>11</v>
      </c>
      <c r="AJ248" s="27">
        <v>0</v>
      </c>
      <c r="AK248">
        <v>0</v>
      </c>
      <c r="AL248" s="27">
        <v>0</v>
      </c>
      <c r="AM248">
        <v>0</v>
      </c>
      <c r="AN248" t="s">
        <v>5095</v>
      </c>
      <c r="AO248">
        <v>3</v>
      </c>
      <c r="AR248" s="27">
        <v>1</v>
      </c>
      <c r="AS248">
        <v>1</v>
      </c>
      <c r="AT248" s="21">
        <f t="shared" si="12"/>
        <v>7.6923076923076925</v>
      </c>
      <c r="AU248">
        <v>2</v>
      </c>
      <c r="AX248" s="27">
        <v>1</v>
      </c>
      <c r="AY248">
        <v>2</v>
      </c>
      <c r="AZ248" s="21">
        <f t="shared" si="13"/>
        <v>15.384615384615385</v>
      </c>
      <c r="BA248" t="s">
        <v>242</v>
      </c>
      <c r="BD248" s="27">
        <v>1</v>
      </c>
      <c r="BG248">
        <v>3</v>
      </c>
      <c r="BJ248" s="27">
        <v>1</v>
      </c>
      <c r="BK248">
        <v>2</v>
      </c>
      <c r="BN248" s="27">
        <v>0.5</v>
      </c>
      <c r="BO248">
        <v>4</v>
      </c>
      <c r="BP248" s="21">
        <f t="shared" si="14"/>
        <v>30.76923076923077</v>
      </c>
      <c r="BQ248" t="s">
        <v>5096</v>
      </c>
      <c r="BR248">
        <v>3</v>
      </c>
      <c r="BU248" s="27">
        <v>0</v>
      </c>
      <c r="BV248" s="24" t="s">
        <v>242</v>
      </c>
      <c r="BW248" s="21" t="s">
        <v>242</v>
      </c>
      <c r="BX248" t="s">
        <v>242</v>
      </c>
      <c r="BY248" t="s">
        <v>242</v>
      </c>
      <c r="CB248" s="27">
        <v>0</v>
      </c>
      <c r="CD248" t="s">
        <v>242</v>
      </c>
      <c r="CE248" t="s">
        <v>242</v>
      </c>
      <c r="CG248" s="27">
        <v>1</v>
      </c>
      <c r="CH248" t="s">
        <v>5097</v>
      </c>
      <c r="CI248">
        <v>1</v>
      </c>
      <c r="CL248" s="27">
        <v>1</v>
      </c>
      <c r="CM248" s="27">
        <v>0.5</v>
      </c>
      <c r="CN248" t="s">
        <v>242</v>
      </c>
      <c r="CO248">
        <v>100</v>
      </c>
      <c r="CP248" t="s">
        <v>242</v>
      </c>
      <c r="CS248" s="27">
        <v>1</v>
      </c>
      <c r="CT248" s="2" t="s">
        <v>5098</v>
      </c>
      <c r="CU248">
        <v>1</v>
      </c>
      <c r="CX248" s="27">
        <v>1</v>
      </c>
      <c r="CY248">
        <v>8951</v>
      </c>
      <c r="CZ248">
        <v>2</v>
      </c>
      <c r="DB248" s="27">
        <v>1</v>
      </c>
      <c r="DC248">
        <v>175920</v>
      </c>
      <c r="DD248">
        <v>2</v>
      </c>
      <c r="DF248" t="s">
        <v>242</v>
      </c>
      <c r="DG248" t="s">
        <v>242</v>
      </c>
      <c r="DH248" t="s">
        <v>242</v>
      </c>
      <c r="DJ248" s="27">
        <v>1</v>
      </c>
      <c r="DK248">
        <v>852163</v>
      </c>
      <c r="DL248">
        <v>2</v>
      </c>
      <c r="DN248">
        <v>1</v>
      </c>
      <c r="DQ248" s="27">
        <v>1</v>
      </c>
      <c r="DR248" s="2" t="s">
        <v>5099</v>
      </c>
      <c r="DS248" s="27">
        <v>1</v>
      </c>
      <c r="DT248" s="2" t="s">
        <v>5100</v>
      </c>
      <c r="DU248" s="27">
        <v>1</v>
      </c>
      <c r="DV248" s="2" t="s">
        <v>5101</v>
      </c>
      <c r="DW248" s="27">
        <v>1</v>
      </c>
      <c r="DX248" t="s">
        <v>5102</v>
      </c>
      <c r="DY248" s="27">
        <v>1</v>
      </c>
      <c r="EA248" s="27">
        <v>1</v>
      </c>
      <c r="EB248" s="2" t="s">
        <v>5103</v>
      </c>
      <c r="EC248" s="27">
        <v>1</v>
      </c>
      <c r="ED248" s="2" t="s">
        <v>5104</v>
      </c>
      <c r="EE248" s="27">
        <v>1</v>
      </c>
      <c r="EF248" t="s">
        <v>5105</v>
      </c>
      <c r="EG248" s="27">
        <v>1</v>
      </c>
      <c r="EH248" t="s">
        <v>5106</v>
      </c>
      <c r="EI248" s="27">
        <v>1</v>
      </c>
      <c r="EJ248" s="2" t="s">
        <v>5107</v>
      </c>
      <c r="EK248">
        <v>1</v>
      </c>
      <c r="EN248" s="27">
        <v>0</v>
      </c>
      <c r="EO248" t="s">
        <v>242</v>
      </c>
      <c r="EP248" t="s">
        <v>242</v>
      </c>
      <c r="ES248" t="s">
        <v>242</v>
      </c>
      <c r="ET248" t="s">
        <v>242</v>
      </c>
      <c r="EV248" s="27">
        <v>1</v>
      </c>
      <c r="EW248">
        <v>35888.629999999997</v>
      </c>
      <c r="EX248" t="s">
        <v>3434</v>
      </c>
      <c r="EY248" s="27">
        <v>0</v>
      </c>
      <c r="EZ248" t="s">
        <v>242</v>
      </c>
      <c r="FB248" s="27">
        <v>0</v>
      </c>
      <c r="FC248" t="s">
        <v>242</v>
      </c>
      <c r="FE248" s="27">
        <v>0</v>
      </c>
      <c r="FF248" t="s">
        <v>242</v>
      </c>
    </row>
    <row r="249" spans="1:163" ht="15" customHeight="1" x14ac:dyDescent="0.2">
      <c r="A249">
        <v>248</v>
      </c>
      <c r="B249">
        <v>272</v>
      </c>
      <c r="C249" s="1">
        <v>44795.604861111111</v>
      </c>
      <c r="D249" s="1">
        <v>44795.604861111111</v>
      </c>
      <c r="E249">
        <v>4</v>
      </c>
      <c r="G249" t="s">
        <v>242</v>
      </c>
      <c r="H249" t="s">
        <v>242</v>
      </c>
      <c r="I249">
        <v>1</v>
      </c>
      <c r="J249" s="1">
        <v>44795.604861111111</v>
      </c>
      <c r="K249" t="s">
        <v>5110</v>
      </c>
      <c r="L249" t="s">
        <v>242</v>
      </c>
      <c r="M249" t="s">
        <v>242</v>
      </c>
      <c r="P249" t="s">
        <v>242</v>
      </c>
      <c r="Q249" t="s">
        <v>242</v>
      </c>
      <c r="T249" t="s">
        <v>5111</v>
      </c>
      <c r="U249" t="s">
        <v>5112</v>
      </c>
      <c r="V249" t="s">
        <v>5113</v>
      </c>
      <c r="W249">
        <v>6798</v>
      </c>
      <c r="X249" t="s">
        <v>659</v>
      </c>
      <c r="Y249" t="s">
        <v>660</v>
      </c>
      <c r="Z249">
        <v>2020</v>
      </c>
      <c r="AA249">
        <v>0.5</v>
      </c>
      <c r="AD249">
        <v>10</v>
      </c>
      <c r="AE249" t="s">
        <v>242</v>
      </c>
      <c r="AH249" s="27">
        <v>0</v>
      </c>
      <c r="AI249">
        <v>0</v>
      </c>
      <c r="AJ249" s="27">
        <v>0</v>
      </c>
      <c r="AK249">
        <v>0</v>
      </c>
      <c r="AL249" s="27">
        <v>0</v>
      </c>
      <c r="AM249">
        <v>0</v>
      </c>
      <c r="AO249" t="s">
        <v>242</v>
      </c>
      <c r="AR249" s="27">
        <v>1</v>
      </c>
      <c r="AS249">
        <v>3</v>
      </c>
      <c r="AT249" s="21">
        <f t="shared" si="12"/>
        <v>30</v>
      </c>
      <c r="AU249">
        <v>3</v>
      </c>
      <c r="AX249" s="27">
        <v>1</v>
      </c>
      <c r="AY249">
        <v>2</v>
      </c>
      <c r="AZ249" s="21">
        <f t="shared" si="13"/>
        <v>20</v>
      </c>
      <c r="BA249" t="s">
        <v>242</v>
      </c>
      <c r="BD249" s="27">
        <v>1</v>
      </c>
      <c r="BG249">
        <v>2</v>
      </c>
      <c r="BJ249" s="27">
        <v>1</v>
      </c>
      <c r="BK249">
        <v>2</v>
      </c>
      <c r="BN249" s="27">
        <v>1</v>
      </c>
      <c r="BO249">
        <v>3</v>
      </c>
      <c r="BP249" s="21">
        <f t="shared" si="14"/>
        <v>30</v>
      </c>
      <c r="BR249">
        <v>1</v>
      </c>
      <c r="BU249" s="27">
        <v>0</v>
      </c>
      <c r="BV249" s="24" t="s">
        <v>242</v>
      </c>
      <c r="BW249" s="21" t="s">
        <v>242</v>
      </c>
      <c r="BX249" t="s">
        <v>242</v>
      </c>
      <c r="BY249" t="s">
        <v>242</v>
      </c>
      <c r="CB249" s="27">
        <v>0</v>
      </c>
      <c r="CD249" t="s">
        <v>242</v>
      </c>
      <c r="CE249" t="s">
        <v>242</v>
      </c>
      <c r="CG249" s="27">
        <v>0</v>
      </c>
      <c r="CI249" t="s">
        <v>242</v>
      </c>
      <c r="CL249" s="27">
        <v>0</v>
      </c>
      <c r="CM249" s="27">
        <v>0.5</v>
      </c>
      <c r="CN249" t="s">
        <v>242</v>
      </c>
      <c r="CO249">
        <v>100</v>
      </c>
      <c r="CP249" t="s">
        <v>242</v>
      </c>
      <c r="CS249" s="27">
        <v>1</v>
      </c>
      <c r="CT249" t="s">
        <v>5114</v>
      </c>
      <c r="CU249">
        <v>1</v>
      </c>
      <c r="CX249" s="27">
        <v>1</v>
      </c>
      <c r="CY249">
        <v>55100</v>
      </c>
      <c r="CZ249">
        <v>2</v>
      </c>
      <c r="DB249" s="27">
        <v>1</v>
      </c>
      <c r="DC249">
        <v>327700</v>
      </c>
      <c r="DD249">
        <v>2</v>
      </c>
      <c r="DE249">
        <v>2280200</v>
      </c>
      <c r="DF249">
        <v>2</v>
      </c>
      <c r="DG249" t="s">
        <v>242</v>
      </c>
      <c r="DH249" t="s">
        <v>242</v>
      </c>
      <c r="DJ249" s="27">
        <v>1</v>
      </c>
      <c r="DK249">
        <v>95041</v>
      </c>
      <c r="DL249">
        <v>2</v>
      </c>
      <c r="DN249">
        <v>1</v>
      </c>
      <c r="DQ249" s="27">
        <v>1</v>
      </c>
      <c r="DR249" t="s">
        <v>5115</v>
      </c>
      <c r="DS249" s="27">
        <v>1</v>
      </c>
      <c r="DT249" t="s">
        <v>5116</v>
      </c>
      <c r="DU249" s="27">
        <v>1</v>
      </c>
      <c r="DV249" t="s">
        <v>5117</v>
      </c>
      <c r="DW249" s="27">
        <v>1</v>
      </c>
      <c r="DX249" t="s">
        <v>5118</v>
      </c>
      <c r="DY249" s="27">
        <v>0</v>
      </c>
      <c r="DZ249" t="s">
        <v>5119</v>
      </c>
      <c r="EA249" s="27">
        <v>1</v>
      </c>
      <c r="EB249" t="s">
        <v>5120</v>
      </c>
      <c r="EC249" s="27">
        <v>1</v>
      </c>
      <c r="ED249" t="s">
        <v>5121</v>
      </c>
      <c r="EE249" s="27">
        <v>1</v>
      </c>
      <c r="EF249" t="s">
        <v>4078</v>
      </c>
      <c r="EG249" s="27">
        <v>1</v>
      </c>
      <c r="EH249" t="s">
        <v>5122</v>
      </c>
      <c r="EI249" s="27">
        <v>1</v>
      </c>
      <c r="EK249">
        <v>4</v>
      </c>
      <c r="EN249" s="27">
        <v>0</v>
      </c>
      <c r="EO249" t="s">
        <v>242</v>
      </c>
      <c r="EP249" t="s">
        <v>242</v>
      </c>
      <c r="ES249" t="s">
        <v>242</v>
      </c>
      <c r="ET249" t="s">
        <v>242</v>
      </c>
      <c r="EV249" s="27">
        <v>0</v>
      </c>
      <c r="EW249" t="s">
        <v>242</v>
      </c>
      <c r="EY249" s="27">
        <v>0</v>
      </c>
      <c r="EZ249" t="s">
        <v>242</v>
      </c>
      <c r="FB249" s="27">
        <v>0</v>
      </c>
      <c r="FC249" t="s">
        <v>242</v>
      </c>
      <c r="FE249" s="27">
        <v>0</v>
      </c>
      <c r="FF249" t="s">
        <v>242</v>
      </c>
    </row>
    <row r="250" spans="1:163" ht="15" customHeight="1" x14ac:dyDescent="0.2">
      <c r="A250">
        <v>249</v>
      </c>
      <c r="B250">
        <v>273</v>
      </c>
      <c r="C250" s="1">
        <v>44795.604861111111</v>
      </c>
      <c r="D250" s="1">
        <v>44795.604861111111</v>
      </c>
      <c r="E250">
        <v>4</v>
      </c>
      <c r="G250" t="s">
        <v>242</v>
      </c>
      <c r="H250" t="s">
        <v>242</v>
      </c>
      <c r="I250">
        <v>1</v>
      </c>
      <c r="J250" s="1">
        <v>44795.604861111111</v>
      </c>
      <c r="K250" t="s">
        <v>5124</v>
      </c>
      <c r="L250" t="s">
        <v>242</v>
      </c>
      <c r="M250" t="s">
        <v>242</v>
      </c>
      <c r="P250" t="s">
        <v>242</v>
      </c>
      <c r="Q250" t="s">
        <v>242</v>
      </c>
      <c r="T250" t="s">
        <v>5125</v>
      </c>
      <c r="U250" t="s">
        <v>5126</v>
      </c>
      <c r="V250">
        <v>126408103</v>
      </c>
      <c r="W250">
        <v>4011</v>
      </c>
      <c r="X250" t="s">
        <v>476</v>
      </c>
      <c r="Y250" t="s">
        <v>4369</v>
      </c>
      <c r="Z250">
        <v>2020</v>
      </c>
      <c r="AA250">
        <v>0.5</v>
      </c>
      <c r="AB250">
        <v>15</v>
      </c>
      <c r="AD250">
        <v>11</v>
      </c>
      <c r="AE250" t="s">
        <v>242</v>
      </c>
      <c r="AH250" s="27">
        <v>1</v>
      </c>
      <c r="AI250">
        <v>9</v>
      </c>
      <c r="AJ250" s="27">
        <v>0</v>
      </c>
      <c r="AK250">
        <v>0</v>
      </c>
      <c r="AL250" s="27">
        <v>0</v>
      </c>
      <c r="AM250">
        <v>0</v>
      </c>
      <c r="AO250">
        <v>2</v>
      </c>
      <c r="AR250" s="27">
        <v>1</v>
      </c>
      <c r="AS250">
        <v>1</v>
      </c>
      <c r="AT250" s="21">
        <f t="shared" si="12"/>
        <v>9.0909090909090917</v>
      </c>
      <c r="AU250">
        <v>2</v>
      </c>
      <c r="AX250" s="27">
        <v>1</v>
      </c>
      <c r="AY250">
        <v>2</v>
      </c>
      <c r="AZ250" s="21">
        <f t="shared" si="13"/>
        <v>18.181818181818183</v>
      </c>
      <c r="BA250" t="s">
        <v>242</v>
      </c>
      <c r="BD250" s="27">
        <v>1</v>
      </c>
      <c r="BE250">
        <v>5.8</v>
      </c>
      <c r="BG250">
        <v>3</v>
      </c>
      <c r="BJ250" s="27">
        <v>1</v>
      </c>
      <c r="BK250">
        <v>2</v>
      </c>
      <c r="BN250" s="27">
        <v>1</v>
      </c>
      <c r="BO250">
        <v>3</v>
      </c>
      <c r="BP250" s="21">
        <f t="shared" si="14"/>
        <v>27.27272727272727</v>
      </c>
      <c r="BR250">
        <v>3</v>
      </c>
      <c r="BU250" s="27">
        <v>1</v>
      </c>
      <c r="BV250">
        <v>2</v>
      </c>
      <c r="BW250" s="21">
        <f t="shared" si="15"/>
        <v>18.181818181818183</v>
      </c>
      <c r="BX250">
        <v>2</v>
      </c>
      <c r="BY250">
        <v>3</v>
      </c>
      <c r="CB250" s="27">
        <v>0</v>
      </c>
      <c r="CD250" t="s">
        <v>242</v>
      </c>
      <c r="CE250" t="s">
        <v>242</v>
      </c>
      <c r="CG250" s="27">
        <v>1</v>
      </c>
      <c r="CH250" t="s">
        <v>5127</v>
      </c>
      <c r="CI250">
        <v>1</v>
      </c>
      <c r="CL250" s="27">
        <v>1</v>
      </c>
      <c r="CM250" s="27">
        <v>0.5</v>
      </c>
      <c r="CN250" t="s">
        <v>242</v>
      </c>
      <c r="CO250">
        <v>100</v>
      </c>
      <c r="CP250" t="s">
        <v>242</v>
      </c>
      <c r="CQ250" t="s">
        <v>5128</v>
      </c>
      <c r="CS250" s="27">
        <v>1</v>
      </c>
      <c r="CT250" t="s">
        <v>5129</v>
      </c>
      <c r="CU250">
        <v>1</v>
      </c>
      <c r="CX250" s="27">
        <v>1</v>
      </c>
      <c r="CY250">
        <v>3815113</v>
      </c>
      <c r="CZ250">
        <v>2</v>
      </c>
      <c r="DB250" s="27">
        <v>1</v>
      </c>
      <c r="DC250">
        <v>201916</v>
      </c>
      <c r="DD250">
        <v>2</v>
      </c>
      <c r="DE250">
        <v>195606</v>
      </c>
      <c r="DF250">
        <v>2</v>
      </c>
      <c r="DG250" t="s">
        <v>242</v>
      </c>
      <c r="DH250" t="s">
        <v>242</v>
      </c>
      <c r="DJ250" s="27">
        <v>1</v>
      </c>
      <c r="DK250">
        <v>179446</v>
      </c>
      <c r="DL250">
        <v>2</v>
      </c>
      <c r="DN250">
        <v>4</v>
      </c>
      <c r="DQ250" s="27">
        <v>1</v>
      </c>
      <c r="DR250" t="s">
        <v>5130</v>
      </c>
      <c r="DS250" s="27">
        <v>1</v>
      </c>
      <c r="DT250" t="s">
        <v>5131</v>
      </c>
      <c r="DU250" s="27">
        <v>1</v>
      </c>
      <c r="DV250" t="s">
        <v>5132</v>
      </c>
      <c r="DW250" s="27">
        <v>1</v>
      </c>
      <c r="DX250" t="s">
        <v>5133</v>
      </c>
      <c r="DY250" s="27">
        <v>1</v>
      </c>
      <c r="EA250" s="27">
        <v>1</v>
      </c>
      <c r="EB250" t="s">
        <v>5134</v>
      </c>
      <c r="EC250" s="27">
        <v>1</v>
      </c>
      <c r="ED250" s="2" t="s">
        <v>5135</v>
      </c>
      <c r="EE250" s="27">
        <v>1</v>
      </c>
      <c r="EF250" t="s">
        <v>5136</v>
      </c>
      <c r="EG250" s="27">
        <v>1</v>
      </c>
      <c r="EH250" t="s">
        <v>5137</v>
      </c>
      <c r="EI250" s="27">
        <v>1</v>
      </c>
      <c r="EK250">
        <v>4</v>
      </c>
      <c r="EN250" s="27">
        <v>0</v>
      </c>
      <c r="EO250" t="s">
        <v>242</v>
      </c>
      <c r="EP250" t="s">
        <v>242</v>
      </c>
      <c r="ES250" t="s">
        <v>242</v>
      </c>
      <c r="ET250" t="s">
        <v>242</v>
      </c>
      <c r="EV250" s="27">
        <v>1</v>
      </c>
      <c r="EW250">
        <v>2436.6999999999998</v>
      </c>
      <c r="EX250" t="s">
        <v>3418</v>
      </c>
      <c r="EY250" s="27">
        <v>0</v>
      </c>
      <c r="EZ250" t="s">
        <v>242</v>
      </c>
      <c r="FB250" s="27">
        <v>1</v>
      </c>
      <c r="FC250">
        <v>2436.6999999999998</v>
      </c>
      <c r="FE250" s="27">
        <v>0</v>
      </c>
      <c r="FF250" t="s">
        <v>242</v>
      </c>
    </row>
    <row r="251" spans="1:163" ht="15" customHeight="1" x14ac:dyDescent="0.2">
      <c r="A251" s="10">
        <v>250</v>
      </c>
      <c r="B251">
        <v>274</v>
      </c>
      <c r="C251" s="1">
        <v>44795.604861111111</v>
      </c>
      <c r="D251" s="1">
        <v>44795.604861111111</v>
      </c>
      <c r="E251">
        <v>4</v>
      </c>
      <c r="G251" t="s">
        <v>242</v>
      </c>
      <c r="H251" t="s">
        <v>242</v>
      </c>
      <c r="I251">
        <v>1</v>
      </c>
      <c r="J251" s="1">
        <v>44795.604861111111</v>
      </c>
      <c r="K251" t="s">
        <v>5141</v>
      </c>
      <c r="L251" t="s">
        <v>242</v>
      </c>
      <c r="M251" t="s">
        <v>242</v>
      </c>
      <c r="P251" t="s">
        <v>242</v>
      </c>
      <c r="Q251" t="s">
        <v>242</v>
      </c>
      <c r="T251" s="10" t="s">
        <v>5142</v>
      </c>
      <c r="U251" t="s">
        <v>5143</v>
      </c>
      <c r="V251">
        <v>571903202</v>
      </c>
      <c r="W251">
        <v>7011</v>
      </c>
      <c r="X251" s="10" t="s">
        <v>271</v>
      </c>
      <c r="Y251" s="10" t="s">
        <v>1304</v>
      </c>
      <c r="Z251" s="10">
        <v>2020</v>
      </c>
      <c r="AA251" s="10">
        <v>0.5</v>
      </c>
      <c r="AB251">
        <v>11</v>
      </c>
      <c r="AD251" s="10">
        <v>13</v>
      </c>
      <c r="AE251" t="s">
        <v>242</v>
      </c>
      <c r="AH251" s="22">
        <v>1</v>
      </c>
      <c r="AI251" s="10">
        <v>6</v>
      </c>
      <c r="AJ251" s="22">
        <v>0</v>
      </c>
      <c r="AK251" s="10">
        <v>0</v>
      </c>
      <c r="AL251" s="22">
        <v>0</v>
      </c>
      <c r="AM251" s="10">
        <v>0</v>
      </c>
      <c r="AO251">
        <v>3</v>
      </c>
      <c r="AR251" s="22">
        <v>1</v>
      </c>
      <c r="AS251" s="10">
        <v>6</v>
      </c>
      <c r="AT251" s="21">
        <f t="shared" si="12"/>
        <v>46.153846153846153</v>
      </c>
      <c r="AU251">
        <v>3</v>
      </c>
      <c r="AX251" s="22">
        <v>1</v>
      </c>
      <c r="AY251" s="10">
        <v>3</v>
      </c>
      <c r="AZ251" s="21">
        <f t="shared" si="13"/>
        <v>23.076923076923077</v>
      </c>
      <c r="BA251" t="s">
        <v>242</v>
      </c>
      <c r="BD251" s="22">
        <v>1</v>
      </c>
      <c r="BE251" s="10"/>
      <c r="BF251" s="10"/>
      <c r="BG251">
        <v>2</v>
      </c>
      <c r="BJ251" s="22">
        <v>1</v>
      </c>
      <c r="BK251">
        <v>2</v>
      </c>
      <c r="BN251" s="22">
        <v>1</v>
      </c>
      <c r="BO251" s="10">
        <v>4</v>
      </c>
      <c r="BP251" s="21">
        <f t="shared" si="14"/>
        <v>30.76923076923077</v>
      </c>
      <c r="BQ251" s="10"/>
      <c r="BR251" s="10">
        <v>3</v>
      </c>
      <c r="BS251" s="10"/>
      <c r="BT251" s="10"/>
      <c r="BU251" s="22">
        <v>1</v>
      </c>
      <c r="BV251" s="10">
        <v>4</v>
      </c>
      <c r="BW251" s="21">
        <f t="shared" si="15"/>
        <v>30.76923076923077</v>
      </c>
      <c r="BX251" s="10">
        <v>2</v>
      </c>
      <c r="BY251" s="10">
        <v>3</v>
      </c>
      <c r="BZ251" s="10"/>
      <c r="CA251" s="10"/>
      <c r="CB251" s="22">
        <v>0</v>
      </c>
      <c r="CC251" s="10"/>
      <c r="CD251" s="10" t="s">
        <v>242</v>
      </c>
      <c r="CE251" s="10" t="s">
        <v>242</v>
      </c>
      <c r="CF251" s="10"/>
      <c r="CG251" s="22">
        <v>1</v>
      </c>
      <c r="CH251" s="11" t="s">
        <v>5144</v>
      </c>
      <c r="CI251" s="10">
        <v>1</v>
      </c>
      <c r="CJ251" s="10"/>
      <c r="CK251" s="10"/>
      <c r="CL251" s="22">
        <v>0</v>
      </c>
      <c r="CM251" s="22">
        <v>0.5</v>
      </c>
      <c r="CN251" s="10" t="s">
        <v>242</v>
      </c>
      <c r="CO251" s="10">
        <v>100</v>
      </c>
      <c r="CP251" s="10" t="s">
        <v>242</v>
      </c>
      <c r="CQ251" s="11" t="s">
        <v>5145</v>
      </c>
      <c r="CR251" s="10"/>
      <c r="CS251" s="22">
        <v>1</v>
      </c>
      <c r="CT251" s="11" t="s">
        <v>5146</v>
      </c>
      <c r="CU251" s="10">
        <v>1</v>
      </c>
      <c r="CV251" s="10"/>
      <c r="CW251" s="10"/>
      <c r="CX251" s="22">
        <v>1</v>
      </c>
      <c r="CY251" s="10">
        <v>1320000</v>
      </c>
      <c r="CZ251" s="10">
        <v>2</v>
      </c>
      <c r="DA251" s="10"/>
      <c r="DB251" s="22">
        <v>1</v>
      </c>
      <c r="DC251" s="10">
        <v>5482582</v>
      </c>
      <c r="DD251" s="10">
        <v>2</v>
      </c>
      <c r="DE251" s="10">
        <v>5479818</v>
      </c>
      <c r="DF251" s="10">
        <v>2</v>
      </c>
      <c r="DG251" s="10" t="s">
        <v>242</v>
      </c>
      <c r="DH251" s="10" t="s">
        <v>242</v>
      </c>
      <c r="DI251" s="10"/>
      <c r="DJ251" s="22">
        <v>1</v>
      </c>
      <c r="DK251" s="10">
        <v>4870000</v>
      </c>
      <c r="DL251" s="10">
        <v>2</v>
      </c>
      <c r="DM251" s="10"/>
      <c r="DN251" s="10">
        <v>4</v>
      </c>
      <c r="DO251" s="10"/>
      <c r="DP251" s="10"/>
      <c r="DQ251" s="27">
        <v>1</v>
      </c>
      <c r="DR251" s="2" t="s">
        <v>5147</v>
      </c>
      <c r="DS251" s="27">
        <v>1</v>
      </c>
      <c r="DT251" s="2" t="s">
        <v>5148</v>
      </c>
      <c r="DU251" s="27">
        <v>1</v>
      </c>
      <c r="DV251" t="s">
        <v>5149</v>
      </c>
      <c r="DW251" s="27">
        <v>1</v>
      </c>
      <c r="DX251" s="2" t="s">
        <v>5150</v>
      </c>
      <c r="DY251" s="27">
        <v>1</v>
      </c>
      <c r="DZ251" s="2" t="s">
        <v>5151</v>
      </c>
      <c r="EA251" s="27">
        <v>1</v>
      </c>
      <c r="EB251" s="2" t="s">
        <v>5152</v>
      </c>
      <c r="EC251" s="27">
        <v>1</v>
      </c>
      <c r="ED251" t="s">
        <v>5153</v>
      </c>
      <c r="EE251" s="27">
        <v>1</v>
      </c>
      <c r="EF251" t="s">
        <v>4037</v>
      </c>
      <c r="EG251" s="27">
        <v>1</v>
      </c>
      <c r="EH251" t="s">
        <v>5154</v>
      </c>
      <c r="EI251" s="27">
        <v>1</v>
      </c>
      <c r="EJ251" t="s">
        <v>5155</v>
      </c>
      <c r="EK251">
        <v>4</v>
      </c>
      <c r="EN251" s="22">
        <v>0</v>
      </c>
      <c r="EO251" s="10" t="s">
        <v>242</v>
      </c>
      <c r="EP251" s="10" t="s">
        <v>242</v>
      </c>
      <c r="EQ251" s="10"/>
      <c r="ER251" s="10"/>
      <c r="ES251" s="10" t="s">
        <v>242</v>
      </c>
      <c r="ET251" s="10" t="s">
        <v>242</v>
      </c>
      <c r="EU251" s="10"/>
      <c r="EV251" s="22">
        <v>1</v>
      </c>
      <c r="EW251" s="10">
        <v>133183</v>
      </c>
      <c r="EX251" s="10" t="s">
        <v>3418</v>
      </c>
      <c r="EY251" s="22">
        <v>1</v>
      </c>
      <c r="EZ251" s="10">
        <v>37.630000000000003</v>
      </c>
      <c r="FA251" s="10"/>
      <c r="FB251" s="22">
        <v>1</v>
      </c>
      <c r="FC251" s="10">
        <v>46614</v>
      </c>
      <c r="FD251" s="10"/>
      <c r="FE251" s="22">
        <v>0</v>
      </c>
      <c r="FF251" s="10" t="s">
        <v>242</v>
      </c>
      <c r="FG251" s="10"/>
    </row>
    <row r="252" spans="1:163" ht="15" customHeight="1" x14ac:dyDescent="0.2">
      <c r="A252">
        <v>251</v>
      </c>
      <c r="B252">
        <v>275</v>
      </c>
      <c r="C252" s="1">
        <v>44795.604861111111</v>
      </c>
      <c r="D252" s="1">
        <v>44795.604861111111</v>
      </c>
      <c r="E252">
        <v>4</v>
      </c>
      <c r="G252" t="s">
        <v>242</v>
      </c>
      <c r="H252" t="s">
        <v>242</v>
      </c>
      <c r="I252">
        <v>1</v>
      </c>
      <c r="J252" s="1">
        <v>44795.604861111111</v>
      </c>
      <c r="K252" t="s">
        <v>5160</v>
      </c>
      <c r="L252" t="s">
        <v>242</v>
      </c>
      <c r="M252" t="s">
        <v>242</v>
      </c>
      <c r="P252" t="s">
        <v>242</v>
      </c>
      <c r="Q252" t="s">
        <v>242</v>
      </c>
      <c r="T252" t="s">
        <v>5161</v>
      </c>
      <c r="U252" t="s">
        <v>5162</v>
      </c>
      <c r="V252" t="s">
        <v>5163</v>
      </c>
      <c r="W252">
        <v>3590</v>
      </c>
      <c r="X252" t="s">
        <v>476</v>
      </c>
      <c r="Y252" t="s">
        <v>2329</v>
      </c>
      <c r="Z252">
        <v>2020</v>
      </c>
      <c r="AA252">
        <v>0.5</v>
      </c>
      <c r="AB252">
        <v>15</v>
      </c>
      <c r="AD252">
        <v>12</v>
      </c>
      <c r="AE252" t="s">
        <v>242</v>
      </c>
      <c r="AH252" s="27">
        <v>0</v>
      </c>
      <c r="AI252">
        <v>0</v>
      </c>
      <c r="AJ252" s="27">
        <v>0</v>
      </c>
      <c r="AK252">
        <v>0</v>
      </c>
      <c r="AL252" s="27">
        <v>0</v>
      </c>
      <c r="AM252">
        <v>0</v>
      </c>
      <c r="AO252" t="s">
        <v>242</v>
      </c>
      <c r="AR252" s="27">
        <v>1</v>
      </c>
      <c r="AS252">
        <v>2</v>
      </c>
      <c r="AT252" s="21">
        <f t="shared" si="12"/>
        <v>16.666666666666664</v>
      </c>
      <c r="AU252">
        <v>2</v>
      </c>
      <c r="AX252" s="27">
        <v>1</v>
      </c>
      <c r="AY252">
        <v>3</v>
      </c>
      <c r="AZ252" s="21">
        <f t="shared" si="13"/>
        <v>25</v>
      </c>
      <c r="BA252" t="s">
        <v>242</v>
      </c>
      <c r="BD252" s="27">
        <v>1</v>
      </c>
      <c r="BE252">
        <v>8.08</v>
      </c>
      <c r="BG252">
        <v>2</v>
      </c>
      <c r="BJ252" s="27">
        <v>1</v>
      </c>
      <c r="BK252">
        <v>2</v>
      </c>
      <c r="BN252" s="27">
        <v>1</v>
      </c>
      <c r="BO252">
        <v>4</v>
      </c>
      <c r="BP252" s="21">
        <f t="shared" si="14"/>
        <v>33.333333333333329</v>
      </c>
      <c r="BR252">
        <v>1</v>
      </c>
      <c r="BU252" s="27">
        <v>1</v>
      </c>
      <c r="BV252">
        <v>2</v>
      </c>
      <c r="BW252" s="21">
        <f t="shared" si="15"/>
        <v>16.666666666666664</v>
      </c>
      <c r="BX252">
        <v>2</v>
      </c>
      <c r="BY252">
        <v>1</v>
      </c>
      <c r="CB252" s="27">
        <v>0</v>
      </c>
      <c r="CD252" t="s">
        <v>242</v>
      </c>
      <c r="CE252" t="s">
        <v>242</v>
      </c>
      <c r="CG252" s="27">
        <v>1</v>
      </c>
      <c r="CH252" t="s">
        <v>5164</v>
      </c>
      <c r="CI252">
        <v>1</v>
      </c>
      <c r="CL252" s="27">
        <v>1</v>
      </c>
      <c r="CM252" s="27">
        <v>0.5</v>
      </c>
      <c r="CN252" t="s">
        <v>242</v>
      </c>
      <c r="CO252">
        <v>98</v>
      </c>
      <c r="CP252" t="s">
        <v>242</v>
      </c>
      <c r="CQ252" t="s">
        <v>5165</v>
      </c>
      <c r="CS252" s="27">
        <v>1</v>
      </c>
      <c r="CT252" t="s">
        <v>5166</v>
      </c>
      <c r="CU252">
        <v>1</v>
      </c>
      <c r="CX252" s="27">
        <v>1</v>
      </c>
      <c r="CY252">
        <v>282952</v>
      </c>
      <c r="CZ252">
        <v>2</v>
      </c>
      <c r="DB252" s="27">
        <v>1</v>
      </c>
      <c r="DC252" t="s">
        <v>242</v>
      </c>
      <c r="DD252" t="s">
        <v>242</v>
      </c>
      <c r="DF252" t="s">
        <v>242</v>
      </c>
      <c r="DG252">
        <v>617605</v>
      </c>
      <c r="DH252">
        <v>2</v>
      </c>
      <c r="DJ252" s="27">
        <v>1</v>
      </c>
      <c r="DK252">
        <v>23827227</v>
      </c>
      <c r="DL252">
        <v>2</v>
      </c>
      <c r="DN252">
        <v>1</v>
      </c>
      <c r="DQ252" s="27">
        <v>1</v>
      </c>
      <c r="DR252" s="2" t="s">
        <v>5167</v>
      </c>
      <c r="DS252" s="27">
        <v>1</v>
      </c>
      <c r="DT252" t="s">
        <v>5168</v>
      </c>
      <c r="DU252" s="27">
        <v>1</v>
      </c>
      <c r="DV252" t="s">
        <v>5169</v>
      </c>
      <c r="DW252" s="27">
        <v>1</v>
      </c>
      <c r="DX252" t="s">
        <v>5170</v>
      </c>
      <c r="DY252" s="27">
        <v>1</v>
      </c>
      <c r="EA252" s="27">
        <v>1</v>
      </c>
      <c r="EB252" t="s">
        <v>5171</v>
      </c>
      <c r="EC252" s="27">
        <v>1</v>
      </c>
      <c r="ED252" t="s">
        <v>5172</v>
      </c>
      <c r="EE252" s="27">
        <v>1</v>
      </c>
      <c r="EF252" t="s">
        <v>5173</v>
      </c>
      <c r="EG252" s="27">
        <v>1</v>
      </c>
      <c r="EH252" t="s">
        <v>5174</v>
      </c>
      <c r="EI252" s="27">
        <v>1</v>
      </c>
      <c r="EK252">
        <v>1</v>
      </c>
      <c r="EN252" s="27">
        <v>0</v>
      </c>
      <c r="EO252" t="s">
        <v>242</v>
      </c>
      <c r="EP252" t="s">
        <v>242</v>
      </c>
      <c r="ES252" t="s">
        <v>242</v>
      </c>
      <c r="ET252" t="s">
        <v>242</v>
      </c>
      <c r="EV252" s="27">
        <v>1</v>
      </c>
      <c r="EW252">
        <v>3672</v>
      </c>
      <c r="EX252" t="s">
        <v>3418</v>
      </c>
      <c r="EY252" s="27">
        <v>0</v>
      </c>
      <c r="EZ252" t="s">
        <v>242</v>
      </c>
      <c r="FB252" s="27">
        <v>0</v>
      </c>
      <c r="FC252" t="s">
        <v>242</v>
      </c>
      <c r="FE252" s="27">
        <v>0</v>
      </c>
      <c r="FF252" t="s">
        <v>242</v>
      </c>
    </row>
    <row r="253" spans="1:163" ht="15" customHeight="1" x14ac:dyDescent="0.2">
      <c r="A253" s="10">
        <v>252</v>
      </c>
      <c r="B253">
        <v>276</v>
      </c>
      <c r="C253" s="1">
        <v>44795.604861111111</v>
      </c>
      <c r="D253" s="1">
        <v>44795.604861111111</v>
      </c>
      <c r="E253">
        <v>4</v>
      </c>
      <c r="G253" t="s">
        <v>242</v>
      </c>
      <c r="H253" t="s">
        <v>242</v>
      </c>
      <c r="I253">
        <v>1</v>
      </c>
      <c r="J253" s="1">
        <v>44795.604861111111</v>
      </c>
      <c r="K253" t="s">
        <v>5178</v>
      </c>
      <c r="L253" t="s">
        <v>242</v>
      </c>
      <c r="M253" t="s">
        <v>242</v>
      </c>
      <c r="P253" t="s">
        <v>242</v>
      </c>
      <c r="Q253" t="s">
        <v>242</v>
      </c>
      <c r="T253" s="10" t="s">
        <v>5179</v>
      </c>
      <c r="U253" t="s">
        <v>5180</v>
      </c>
      <c r="V253" s="3">
        <v>8.7599999999999998E+110</v>
      </c>
      <c r="W253">
        <v>5331</v>
      </c>
      <c r="X253" s="10" t="s">
        <v>271</v>
      </c>
      <c r="Y253" s="10" t="s">
        <v>3849</v>
      </c>
      <c r="Z253" s="10">
        <v>2020</v>
      </c>
      <c r="AA253" s="10">
        <v>0</v>
      </c>
      <c r="AD253" s="10">
        <v>13</v>
      </c>
      <c r="AE253" t="s">
        <v>242</v>
      </c>
      <c r="AH253" s="22">
        <v>0</v>
      </c>
      <c r="AI253" s="10">
        <v>0</v>
      </c>
      <c r="AJ253" s="22">
        <v>0</v>
      </c>
      <c r="AK253" s="10">
        <v>0</v>
      </c>
      <c r="AL253" s="22">
        <v>0</v>
      </c>
      <c r="AM253" s="10">
        <v>0</v>
      </c>
      <c r="AO253" t="s">
        <v>242</v>
      </c>
      <c r="AR253" s="22">
        <v>1</v>
      </c>
      <c r="AS253" s="10">
        <v>1</v>
      </c>
      <c r="AT253" s="21">
        <f t="shared" si="12"/>
        <v>7.6923076923076925</v>
      </c>
      <c r="AU253">
        <v>2</v>
      </c>
      <c r="AX253" s="22">
        <v>1</v>
      </c>
      <c r="AY253" s="10">
        <v>3</v>
      </c>
      <c r="AZ253" s="21">
        <f t="shared" si="13"/>
        <v>23.076923076923077</v>
      </c>
      <c r="BA253" t="s">
        <v>242</v>
      </c>
      <c r="BD253" s="22">
        <v>1</v>
      </c>
      <c r="BE253" s="10">
        <v>7.1</v>
      </c>
      <c r="BF253" s="10"/>
      <c r="BG253">
        <v>3</v>
      </c>
      <c r="BJ253" s="22">
        <v>1</v>
      </c>
      <c r="BK253">
        <v>2</v>
      </c>
      <c r="BN253" s="22">
        <v>1</v>
      </c>
      <c r="BO253" s="10">
        <v>4</v>
      </c>
      <c r="BP253" s="21">
        <f t="shared" si="14"/>
        <v>30.76923076923077</v>
      </c>
      <c r="BQ253" s="10" t="s">
        <v>5181</v>
      </c>
      <c r="BR253" s="10">
        <v>3</v>
      </c>
      <c r="BS253" s="10"/>
      <c r="BT253" s="10"/>
      <c r="BU253" s="22">
        <v>1</v>
      </c>
      <c r="BV253" s="10">
        <v>6</v>
      </c>
      <c r="BW253" s="21">
        <f t="shared" si="15"/>
        <v>46.153846153846153</v>
      </c>
      <c r="BX253" s="10">
        <v>1</v>
      </c>
      <c r="BY253" s="10">
        <v>3</v>
      </c>
      <c r="BZ253" s="10"/>
      <c r="CA253" s="10"/>
      <c r="CB253" s="22">
        <v>0</v>
      </c>
      <c r="CC253" s="10"/>
      <c r="CD253" s="10" t="s">
        <v>242</v>
      </c>
      <c r="CE253" s="10" t="s">
        <v>242</v>
      </c>
      <c r="CF253" s="10"/>
      <c r="CG253" s="22">
        <v>1</v>
      </c>
      <c r="CH253" s="10" t="s">
        <v>5182</v>
      </c>
      <c r="CI253" s="10">
        <v>1</v>
      </c>
      <c r="CJ253" s="10"/>
      <c r="CK253" s="10"/>
      <c r="CL253" s="22">
        <v>1</v>
      </c>
      <c r="CM253" s="22">
        <v>0.5</v>
      </c>
      <c r="CN253" s="10" t="s">
        <v>242</v>
      </c>
      <c r="CO253" s="10">
        <v>100</v>
      </c>
      <c r="CP253" s="10" t="s">
        <v>242</v>
      </c>
      <c r="CQ253" s="11" t="s">
        <v>5183</v>
      </c>
      <c r="CR253" s="10" t="s">
        <v>5184</v>
      </c>
      <c r="CS253" s="22">
        <v>1</v>
      </c>
      <c r="CT253" s="10" t="s">
        <v>5185</v>
      </c>
      <c r="CU253" s="10">
        <v>1</v>
      </c>
      <c r="CV253" s="10"/>
      <c r="CW253" s="10"/>
      <c r="CX253" s="22">
        <v>1</v>
      </c>
      <c r="CY253" s="10">
        <v>752552</v>
      </c>
      <c r="CZ253" s="10">
        <v>2</v>
      </c>
      <c r="DA253" s="10"/>
      <c r="DB253" s="22">
        <v>1</v>
      </c>
      <c r="DC253" s="10">
        <v>1545898</v>
      </c>
      <c r="DD253" s="10">
        <v>2</v>
      </c>
      <c r="DE253" s="10">
        <v>1680682</v>
      </c>
      <c r="DF253" s="10">
        <v>2</v>
      </c>
      <c r="DG253" s="10" t="s">
        <v>242</v>
      </c>
      <c r="DH253" s="10" t="s">
        <v>242</v>
      </c>
      <c r="DI253" s="10" t="s">
        <v>5186</v>
      </c>
      <c r="DJ253" s="22">
        <v>1</v>
      </c>
      <c r="DK253" s="10">
        <v>52049000</v>
      </c>
      <c r="DL253" s="10">
        <v>2</v>
      </c>
      <c r="DM253" s="10" t="s">
        <v>5187</v>
      </c>
      <c r="DN253" s="10">
        <v>4</v>
      </c>
      <c r="DO253" s="10"/>
      <c r="DP253" s="10"/>
      <c r="DQ253" s="27">
        <v>1</v>
      </c>
      <c r="DR253" t="s">
        <v>5188</v>
      </c>
      <c r="DS253" s="27">
        <v>1</v>
      </c>
      <c r="DT253" t="s">
        <v>5189</v>
      </c>
      <c r="DU253" s="27">
        <v>1</v>
      </c>
      <c r="DW253" s="27">
        <v>1</v>
      </c>
      <c r="DX253" t="s">
        <v>5190</v>
      </c>
      <c r="DY253" s="27">
        <v>1</v>
      </c>
      <c r="EA253" s="27">
        <v>1</v>
      </c>
      <c r="EB253" t="s">
        <v>5191</v>
      </c>
      <c r="EC253" s="27">
        <v>1</v>
      </c>
      <c r="ED253" t="s">
        <v>5192</v>
      </c>
      <c r="EE253" s="27">
        <v>1</v>
      </c>
      <c r="EF253" t="s">
        <v>5193</v>
      </c>
      <c r="EG253" s="27">
        <v>1</v>
      </c>
      <c r="EH253" t="s">
        <v>5194</v>
      </c>
      <c r="EI253" s="27">
        <v>1</v>
      </c>
      <c r="EJ253" t="s">
        <v>5195</v>
      </c>
      <c r="EK253">
        <v>4</v>
      </c>
      <c r="EN253" s="22">
        <v>0</v>
      </c>
      <c r="EO253" s="10" t="s">
        <v>242</v>
      </c>
      <c r="EP253" s="10" t="s">
        <v>242</v>
      </c>
      <c r="EQ253" s="10"/>
      <c r="ER253" s="10"/>
      <c r="ES253" s="10" t="s">
        <v>242</v>
      </c>
      <c r="ET253" s="10" t="s">
        <v>242</v>
      </c>
      <c r="EU253" s="10"/>
      <c r="EV253" s="22">
        <v>1</v>
      </c>
      <c r="EW253" s="10">
        <v>10986</v>
      </c>
      <c r="EX253" s="10" t="s">
        <v>3418</v>
      </c>
      <c r="EY253" s="22">
        <v>1</v>
      </c>
      <c r="EZ253" s="10">
        <v>50</v>
      </c>
      <c r="FA253" s="13">
        <v>0.5</v>
      </c>
      <c r="FB253" s="22">
        <v>0</v>
      </c>
      <c r="FC253" s="10" t="s">
        <v>242</v>
      </c>
      <c r="FD253" s="10"/>
      <c r="FE253" s="22">
        <v>0</v>
      </c>
      <c r="FF253" s="10" t="s">
        <v>242</v>
      </c>
      <c r="FG253" s="10"/>
    </row>
    <row r="254" spans="1:163" ht="15" customHeight="1" x14ac:dyDescent="0.2">
      <c r="A254">
        <v>253</v>
      </c>
      <c r="B254">
        <v>277</v>
      </c>
      <c r="C254" s="1">
        <v>44795.604861111111</v>
      </c>
      <c r="D254" s="1">
        <v>44795.604861111111</v>
      </c>
      <c r="E254">
        <v>4</v>
      </c>
      <c r="G254" t="s">
        <v>242</v>
      </c>
      <c r="H254" t="s">
        <v>242</v>
      </c>
      <c r="I254">
        <v>1</v>
      </c>
      <c r="J254" s="1">
        <v>44795.604861111111</v>
      </c>
      <c r="K254" t="s">
        <v>5201</v>
      </c>
      <c r="L254" t="s">
        <v>242</v>
      </c>
      <c r="M254" t="s">
        <v>242</v>
      </c>
      <c r="P254" t="s">
        <v>242</v>
      </c>
      <c r="Q254" t="s">
        <v>242</v>
      </c>
      <c r="T254" t="s">
        <v>5202</v>
      </c>
      <c r="U254" t="s">
        <v>5203</v>
      </c>
      <c r="V254">
        <v>53015103</v>
      </c>
      <c r="W254">
        <v>7374</v>
      </c>
      <c r="X254" t="s">
        <v>297</v>
      </c>
      <c r="Y254" t="s">
        <v>765</v>
      </c>
      <c r="Z254">
        <v>2020</v>
      </c>
      <c r="AA254">
        <v>0</v>
      </c>
      <c r="AD254">
        <v>11</v>
      </c>
      <c r="AE254" t="s">
        <v>242</v>
      </c>
      <c r="AH254" s="27">
        <v>1</v>
      </c>
      <c r="AI254">
        <v>6</v>
      </c>
      <c r="AJ254" s="27">
        <v>0</v>
      </c>
      <c r="AK254">
        <v>0</v>
      </c>
      <c r="AL254" s="27">
        <v>0</v>
      </c>
      <c r="AM254">
        <v>0</v>
      </c>
      <c r="AO254">
        <v>2</v>
      </c>
      <c r="AR254" s="27">
        <v>1</v>
      </c>
      <c r="AS254">
        <v>1</v>
      </c>
      <c r="AT254" s="21">
        <f t="shared" si="12"/>
        <v>9.0909090909090917</v>
      </c>
      <c r="AU254">
        <v>2</v>
      </c>
      <c r="AX254" s="27">
        <v>1</v>
      </c>
      <c r="AY254">
        <v>2</v>
      </c>
      <c r="AZ254" s="21">
        <f t="shared" si="13"/>
        <v>18.181818181818183</v>
      </c>
      <c r="BA254" t="s">
        <v>242</v>
      </c>
      <c r="BD254" s="27">
        <v>1</v>
      </c>
      <c r="BE254">
        <v>4.7</v>
      </c>
      <c r="BG254">
        <v>2</v>
      </c>
      <c r="BJ254" s="27">
        <v>1</v>
      </c>
      <c r="BK254">
        <v>2</v>
      </c>
      <c r="BN254" s="27">
        <v>1</v>
      </c>
      <c r="BO254">
        <v>4</v>
      </c>
      <c r="BP254" s="21">
        <f t="shared" si="14"/>
        <v>36.363636363636367</v>
      </c>
      <c r="BQ254" t="s">
        <v>3471</v>
      </c>
      <c r="BR254">
        <v>3</v>
      </c>
      <c r="BU254" s="27">
        <v>0</v>
      </c>
      <c r="BV254" s="24" t="s">
        <v>242</v>
      </c>
      <c r="BW254" s="21" t="s">
        <v>242</v>
      </c>
      <c r="BX254" t="s">
        <v>242</v>
      </c>
      <c r="BY254" t="s">
        <v>242</v>
      </c>
      <c r="CB254" s="27">
        <v>0</v>
      </c>
      <c r="CD254" t="s">
        <v>242</v>
      </c>
      <c r="CE254" t="s">
        <v>242</v>
      </c>
      <c r="CG254" s="27">
        <v>0</v>
      </c>
      <c r="CI254" t="s">
        <v>242</v>
      </c>
      <c r="CL254" s="27">
        <v>0</v>
      </c>
      <c r="CM254" s="27">
        <v>0.5</v>
      </c>
      <c r="CN254" t="s">
        <v>242</v>
      </c>
      <c r="CO254">
        <v>100</v>
      </c>
      <c r="CP254" t="s">
        <v>242</v>
      </c>
      <c r="CS254" s="27">
        <v>1</v>
      </c>
      <c r="CT254" t="s">
        <v>5204</v>
      </c>
      <c r="CU254">
        <v>1</v>
      </c>
      <c r="CX254" s="27">
        <v>1</v>
      </c>
      <c r="CY254">
        <v>20267</v>
      </c>
      <c r="CZ254">
        <v>2</v>
      </c>
      <c r="DB254" s="27">
        <v>1</v>
      </c>
      <c r="DC254">
        <v>107010</v>
      </c>
      <c r="DD254">
        <v>2</v>
      </c>
      <c r="DE254">
        <v>101311</v>
      </c>
      <c r="DF254">
        <v>2</v>
      </c>
      <c r="DG254" t="s">
        <v>242</v>
      </c>
      <c r="DH254" t="s">
        <v>242</v>
      </c>
      <c r="DJ254" s="27">
        <v>1</v>
      </c>
      <c r="DK254">
        <v>116530</v>
      </c>
      <c r="DL254">
        <v>2</v>
      </c>
      <c r="DN254">
        <v>1</v>
      </c>
      <c r="DQ254" s="27">
        <v>1</v>
      </c>
      <c r="DR254" s="2" t="s">
        <v>5205</v>
      </c>
      <c r="DS254" s="27">
        <v>1</v>
      </c>
      <c r="DT254" t="s">
        <v>5206</v>
      </c>
      <c r="DU254" s="27">
        <v>1</v>
      </c>
      <c r="DV254" s="2" t="s">
        <v>5207</v>
      </c>
      <c r="DW254" s="27">
        <v>1</v>
      </c>
      <c r="DX254" t="s">
        <v>5208</v>
      </c>
      <c r="DY254" s="27">
        <v>0</v>
      </c>
      <c r="EA254" s="27">
        <v>0</v>
      </c>
      <c r="EC254" s="27">
        <v>0</v>
      </c>
      <c r="EE254" s="27">
        <v>0</v>
      </c>
      <c r="EG254" s="27">
        <v>0</v>
      </c>
      <c r="EI254" s="27">
        <v>1</v>
      </c>
      <c r="EK254">
        <v>1</v>
      </c>
      <c r="EN254" s="27">
        <v>0</v>
      </c>
      <c r="EO254" t="s">
        <v>242</v>
      </c>
      <c r="EP254" t="s">
        <v>242</v>
      </c>
      <c r="ES254" t="s">
        <v>242</v>
      </c>
      <c r="ET254" t="s">
        <v>242</v>
      </c>
      <c r="EV254" s="27">
        <v>0</v>
      </c>
      <c r="EW254" t="s">
        <v>242</v>
      </c>
      <c r="EY254" s="27">
        <v>0</v>
      </c>
      <c r="EZ254" t="s">
        <v>242</v>
      </c>
      <c r="FB254" s="27">
        <v>0</v>
      </c>
      <c r="FC254" t="s">
        <v>242</v>
      </c>
      <c r="FE254" s="27">
        <v>0</v>
      </c>
      <c r="FF254" t="s">
        <v>242</v>
      </c>
    </row>
    <row r="255" spans="1:163" ht="15" customHeight="1" x14ac:dyDescent="0.2">
      <c r="A255">
        <v>254</v>
      </c>
      <c r="B255">
        <v>278</v>
      </c>
      <c r="C255" s="1">
        <v>44795.604861111111</v>
      </c>
      <c r="D255" s="1">
        <v>44795.604861111111</v>
      </c>
      <c r="E255">
        <v>4</v>
      </c>
      <c r="G255" t="s">
        <v>242</v>
      </c>
      <c r="H255" t="s">
        <v>242</v>
      </c>
      <c r="I255">
        <v>1</v>
      </c>
      <c r="J255" s="1">
        <v>44795.604861111111</v>
      </c>
      <c r="K255" t="s">
        <v>5212</v>
      </c>
      <c r="L255" t="s">
        <v>242</v>
      </c>
      <c r="M255" t="s">
        <v>242</v>
      </c>
      <c r="P255" t="s">
        <v>242</v>
      </c>
      <c r="Q255" t="s">
        <v>242</v>
      </c>
      <c r="T255" t="s">
        <v>5213</v>
      </c>
      <c r="U255" t="s">
        <v>5214</v>
      </c>
      <c r="V255">
        <v>416515104</v>
      </c>
      <c r="W255">
        <v>6331</v>
      </c>
      <c r="X255" t="s">
        <v>319</v>
      </c>
      <c r="Y255" t="s">
        <v>890</v>
      </c>
      <c r="Z255">
        <v>2020</v>
      </c>
      <c r="AA255">
        <v>0.5</v>
      </c>
      <c r="AB255">
        <v>4</v>
      </c>
      <c r="AD255">
        <v>12</v>
      </c>
      <c r="AE255" t="s">
        <v>242</v>
      </c>
      <c r="AH255" s="27">
        <v>0</v>
      </c>
      <c r="AI255">
        <v>0</v>
      </c>
      <c r="AJ255" s="27">
        <v>0</v>
      </c>
      <c r="AK255">
        <v>0</v>
      </c>
      <c r="AL255" s="27">
        <v>0</v>
      </c>
      <c r="AM255">
        <v>0</v>
      </c>
      <c r="AO255" t="s">
        <v>242</v>
      </c>
      <c r="AR255" s="27">
        <v>1</v>
      </c>
      <c r="AS255">
        <v>1</v>
      </c>
      <c r="AT255" s="21">
        <f t="shared" si="12"/>
        <v>8.3333333333333321</v>
      </c>
      <c r="AU255">
        <v>2</v>
      </c>
      <c r="AX255" s="27">
        <v>1</v>
      </c>
      <c r="AY255">
        <v>3</v>
      </c>
      <c r="AZ255" s="21">
        <f t="shared" si="13"/>
        <v>25</v>
      </c>
      <c r="BA255" t="s">
        <v>242</v>
      </c>
      <c r="BD255" s="27">
        <v>1</v>
      </c>
      <c r="BE255">
        <v>7</v>
      </c>
      <c r="BG255">
        <v>2</v>
      </c>
      <c r="BJ255" s="27">
        <v>1</v>
      </c>
      <c r="BK255">
        <v>2</v>
      </c>
      <c r="BN255" s="27">
        <v>1</v>
      </c>
      <c r="BO255">
        <v>4</v>
      </c>
      <c r="BP255" s="21">
        <f t="shared" si="14"/>
        <v>33.333333333333329</v>
      </c>
      <c r="BR255">
        <v>1</v>
      </c>
      <c r="BU255" s="27">
        <v>1</v>
      </c>
      <c r="BV255">
        <v>3</v>
      </c>
      <c r="BW255" s="21">
        <f t="shared" si="15"/>
        <v>25</v>
      </c>
      <c r="BX255">
        <v>2</v>
      </c>
      <c r="BY255">
        <v>1</v>
      </c>
      <c r="CB255" s="27">
        <v>0</v>
      </c>
      <c r="CD255" t="s">
        <v>242</v>
      </c>
      <c r="CE255" t="s">
        <v>242</v>
      </c>
      <c r="CG255" s="27">
        <v>1</v>
      </c>
      <c r="CH255" t="s">
        <v>5215</v>
      </c>
      <c r="CI255">
        <v>1</v>
      </c>
      <c r="CL255" s="27">
        <v>0</v>
      </c>
      <c r="CM255" s="27">
        <v>0</v>
      </c>
      <c r="CN255" t="s">
        <v>242</v>
      </c>
      <c r="CO255" t="s">
        <v>242</v>
      </c>
      <c r="CP255" t="s">
        <v>242</v>
      </c>
      <c r="CS255" s="27">
        <v>1</v>
      </c>
      <c r="CT255" s="2" t="s">
        <v>5216</v>
      </c>
      <c r="CU255">
        <v>1</v>
      </c>
      <c r="CX255" s="27">
        <v>1</v>
      </c>
      <c r="CY255">
        <v>13251</v>
      </c>
      <c r="CZ255">
        <v>2</v>
      </c>
      <c r="DA255" t="s">
        <v>5217</v>
      </c>
      <c r="DB255" s="27">
        <v>1</v>
      </c>
      <c r="DC255">
        <v>134</v>
      </c>
      <c r="DD255">
        <v>2</v>
      </c>
      <c r="DE255">
        <v>18964</v>
      </c>
      <c r="DF255">
        <v>2</v>
      </c>
      <c r="DG255" t="s">
        <v>242</v>
      </c>
      <c r="DH255" t="s">
        <v>242</v>
      </c>
      <c r="DJ255" s="27">
        <v>1</v>
      </c>
      <c r="DK255">
        <v>47303</v>
      </c>
      <c r="DL255">
        <v>2</v>
      </c>
      <c r="DN255">
        <v>4</v>
      </c>
      <c r="DQ255" s="27">
        <v>1</v>
      </c>
      <c r="DR255" s="2" t="s">
        <v>5218</v>
      </c>
      <c r="DS255" s="27">
        <v>1</v>
      </c>
      <c r="DT255" t="s">
        <v>5219</v>
      </c>
      <c r="DU255" s="27">
        <v>1</v>
      </c>
      <c r="DV255" s="2" t="s">
        <v>5220</v>
      </c>
      <c r="DW255" s="27">
        <v>1</v>
      </c>
      <c r="DX255" t="s">
        <v>5221</v>
      </c>
      <c r="DY255" s="27">
        <v>1</v>
      </c>
      <c r="DZ255" t="s">
        <v>5222</v>
      </c>
      <c r="EA255" s="27">
        <v>1</v>
      </c>
      <c r="EB255" t="s">
        <v>5223</v>
      </c>
      <c r="EC255" s="27">
        <v>1</v>
      </c>
      <c r="ED255" s="2" t="s">
        <v>5224</v>
      </c>
      <c r="EE255" s="27">
        <v>1</v>
      </c>
      <c r="EF255" t="s">
        <v>5225</v>
      </c>
      <c r="EG255" s="27">
        <v>1</v>
      </c>
      <c r="EH255" t="s">
        <v>5226</v>
      </c>
      <c r="EI255" s="27">
        <v>1</v>
      </c>
      <c r="EK255">
        <v>1</v>
      </c>
      <c r="EN255" s="27">
        <v>1</v>
      </c>
      <c r="EO255" t="s">
        <v>242</v>
      </c>
      <c r="EP255" t="s">
        <v>242</v>
      </c>
      <c r="ES255">
        <v>1</v>
      </c>
      <c r="ET255" t="s">
        <v>242</v>
      </c>
      <c r="EV255" s="27">
        <v>0</v>
      </c>
      <c r="EW255" t="s">
        <v>242</v>
      </c>
      <c r="EY255" s="27">
        <v>0</v>
      </c>
      <c r="EZ255" t="s">
        <v>242</v>
      </c>
      <c r="FB255" s="27">
        <v>0</v>
      </c>
      <c r="FC255" t="s">
        <v>242</v>
      </c>
      <c r="FE255" s="27">
        <v>0</v>
      </c>
      <c r="FF255" t="s">
        <v>242</v>
      </c>
    </row>
    <row r="256" spans="1:163" ht="15" customHeight="1" x14ac:dyDescent="0.2">
      <c r="A256">
        <v>255</v>
      </c>
      <c r="B256">
        <v>279</v>
      </c>
      <c r="C256" s="1">
        <v>44795.604861111111</v>
      </c>
      <c r="D256" s="1">
        <v>44795.604861111111</v>
      </c>
      <c r="E256">
        <v>4</v>
      </c>
      <c r="G256" t="s">
        <v>242</v>
      </c>
      <c r="H256" t="s">
        <v>242</v>
      </c>
      <c r="I256">
        <v>1</v>
      </c>
      <c r="J256" s="1">
        <v>44795.604861111111</v>
      </c>
      <c r="K256" t="s">
        <v>5230</v>
      </c>
      <c r="L256" t="s">
        <v>242</v>
      </c>
      <c r="M256" t="s">
        <v>242</v>
      </c>
      <c r="P256" t="s">
        <v>242</v>
      </c>
      <c r="Q256" t="s">
        <v>242</v>
      </c>
      <c r="T256" t="s">
        <v>5231</v>
      </c>
      <c r="U256" t="s">
        <v>5232</v>
      </c>
      <c r="V256">
        <v>253868103</v>
      </c>
      <c r="W256">
        <v>6798</v>
      </c>
      <c r="X256" t="s">
        <v>659</v>
      </c>
      <c r="Y256" t="s">
        <v>660</v>
      </c>
      <c r="Z256">
        <v>2020</v>
      </c>
      <c r="AA256">
        <v>1</v>
      </c>
      <c r="AB256">
        <v>15</v>
      </c>
      <c r="AD256">
        <v>11</v>
      </c>
      <c r="AE256" t="s">
        <v>242</v>
      </c>
      <c r="AH256" s="27">
        <v>0</v>
      </c>
      <c r="AI256">
        <v>0</v>
      </c>
      <c r="AJ256" s="27">
        <v>0</v>
      </c>
      <c r="AK256">
        <v>0</v>
      </c>
      <c r="AL256" s="27">
        <v>0</v>
      </c>
      <c r="AM256">
        <v>0</v>
      </c>
      <c r="AO256" t="s">
        <v>242</v>
      </c>
      <c r="AR256" s="27">
        <v>1</v>
      </c>
      <c r="AS256">
        <v>1</v>
      </c>
      <c r="AT256" s="21">
        <f t="shared" si="12"/>
        <v>9.0909090909090917</v>
      </c>
      <c r="AU256">
        <v>2</v>
      </c>
      <c r="AX256" s="27">
        <v>1</v>
      </c>
      <c r="AY256">
        <v>2</v>
      </c>
      <c r="AZ256" s="21">
        <f t="shared" si="13"/>
        <v>18.181818181818183</v>
      </c>
      <c r="BA256" t="s">
        <v>242</v>
      </c>
      <c r="BD256" s="27">
        <v>1</v>
      </c>
      <c r="BE256">
        <v>6.5</v>
      </c>
      <c r="BG256">
        <v>2</v>
      </c>
      <c r="BJ256" s="27">
        <v>1</v>
      </c>
      <c r="BK256">
        <v>2</v>
      </c>
      <c r="BN256" s="27">
        <v>1</v>
      </c>
      <c r="BO256">
        <v>3</v>
      </c>
      <c r="BP256" s="21">
        <f t="shared" si="14"/>
        <v>27.27272727272727</v>
      </c>
      <c r="BR256">
        <v>1</v>
      </c>
      <c r="BU256" s="27">
        <v>1</v>
      </c>
      <c r="BV256">
        <v>1</v>
      </c>
      <c r="BW256" s="21">
        <f t="shared" si="15"/>
        <v>9.0909090909090917</v>
      </c>
      <c r="BX256">
        <v>2</v>
      </c>
      <c r="BY256">
        <v>1</v>
      </c>
      <c r="CB256" s="27">
        <v>0</v>
      </c>
      <c r="CD256" t="s">
        <v>242</v>
      </c>
      <c r="CE256" t="s">
        <v>242</v>
      </c>
      <c r="CG256" s="27">
        <v>1</v>
      </c>
      <c r="CH256" t="s">
        <v>5233</v>
      </c>
      <c r="CI256">
        <v>1</v>
      </c>
      <c r="CL256" s="27">
        <v>1</v>
      </c>
      <c r="CM256" s="27">
        <v>0.5</v>
      </c>
      <c r="CN256">
        <v>100</v>
      </c>
      <c r="CO256">
        <v>100</v>
      </c>
      <c r="CP256" t="s">
        <v>242</v>
      </c>
      <c r="CQ256" t="s">
        <v>5234</v>
      </c>
      <c r="CS256" s="27">
        <v>1</v>
      </c>
      <c r="CT256" t="s">
        <v>5235</v>
      </c>
      <c r="CU256">
        <v>1</v>
      </c>
      <c r="CX256" s="27">
        <v>1</v>
      </c>
      <c r="CY256">
        <v>32798</v>
      </c>
      <c r="CZ256">
        <v>2</v>
      </c>
      <c r="DB256" s="27">
        <v>1</v>
      </c>
      <c r="DC256">
        <v>1833390</v>
      </c>
      <c r="DD256">
        <v>2</v>
      </c>
      <c r="DE256">
        <v>2964619</v>
      </c>
      <c r="DF256">
        <v>2</v>
      </c>
      <c r="DG256" t="s">
        <v>242</v>
      </c>
      <c r="DH256" t="s">
        <v>242</v>
      </c>
      <c r="DJ256" s="27">
        <v>1</v>
      </c>
      <c r="DK256">
        <v>2521356</v>
      </c>
      <c r="DL256">
        <v>2</v>
      </c>
      <c r="DN256">
        <v>1</v>
      </c>
      <c r="DQ256" s="27">
        <v>1</v>
      </c>
      <c r="DR256" s="2" t="s">
        <v>5236</v>
      </c>
      <c r="DS256" s="27">
        <v>1</v>
      </c>
      <c r="DT256" s="2" t="s">
        <v>5237</v>
      </c>
      <c r="DU256" s="27">
        <v>1</v>
      </c>
      <c r="DV256" t="s">
        <v>5238</v>
      </c>
      <c r="DW256" s="27">
        <v>1</v>
      </c>
      <c r="DX256" s="2" t="s">
        <v>5239</v>
      </c>
      <c r="DY256" s="27">
        <v>1</v>
      </c>
      <c r="EA256" s="27">
        <v>1</v>
      </c>
      <c r="EB256" s="2" t="s">
        <v>5240</v>
      </c>
      <c r="EC256" s="27">
        <v>1</v>
      </c>
      <c r="ED256" t="s">
        <v>5241</v>
      </c>
      <c r="EE256" s="27">
        <v>1</v>
      </c>
      <c r="EF256" t="s">
        <v>5241</v>
      </c>
      <c r="EG256" s="27">
        <v>1</v>
      </c>
      <c r="EH256" t="s">
        <v>5242</v>
      </c>
      <c r="EI256" s="27">
        <v>1</v>
      </c>
      <c r="EK256">
        <v>1</v>
      </c>
      <c r="EN256" s="27">
        <v>0</v>
      </c>
      <c r="EO256" t="s">
        <v>242</v>
      </c>
      <c r="EP256" t="s">
        <v>242</v>
      </c>
      <c r="ES256" t="s">
        <v>242</v>
      </c>
      <c r="ET256" t="s">
        <v>242</v>
      </c>
      <c r="EV256" s="27">
        <v>0</v>
      </c>
      <c r="EW256" t="s">
        <v>242</v>
      </c>
      <c r="EY256" s="27">
        <v>0</v>
      </c>
      <c r="EZ256" t="s">
        <v>242</v>
      </c>
      <c r="FB256" s="27">
        <v>1</v>
      </c>
      <c r="FC256">
        <v>6444.94</v>
      </c>
      <c r="FE256" s="27">
        <v>0</v>
      </c>
      <c r="FF256" t="s">
        <v>242</v>
      </c>
    </row>
    <row r="257" spans="1:163" ht="15" customHeight="1" x14ac:dyDescent="0.2">
      <c r="A257">
        <v>256</v>
      </c>
      <c r="B257">
        <v>280</v>
      </c>
      <c r="C257" s="1">
        <v>44795.604861111111</v>
      </c>
      <c r="D257" s="1">
        <v>44795.604861111111</v>
      </c>
      <c r="E257">
        <v>4</v>
      </c>
      <c r="G257" t="s">
        <v>242</v>
      </c>
      <c r="H257" t="s">
        <v>242</v>
      </c>
      <c r="I257">
        <v>1</v>
      </c>
      <c r="J257" s="1">
        <v>44795.604861111111</v>
      </c>
      <c r="K257" t="s">
        <v>5245</v>
      </c>
      <c r="L257" t="s">
        <v>242</v>
      </c>
      <c r="M257" t="s">
        <v>242</v>
      </c>
      <c r="P257" t="s">
        <v>242</v>
      </c>
      <c r="Q257" t="s">
        <v>242</v>
      </c>
      <c r="T257" t="s">
        <v>5246</v>
      </c>
      <c r="U257" t="s">
        <v>5247</v>
      </c>
      <c r="V257">
        <v>444859102</v>
      </c>
      <c r="W257">
        <v>6324</v>
      </c>
      <c r="X257" t="s">
        <v>350</v>
      </c>
      <c r="Y257" t="s">
        <v>351</v>
      </c>
      <c r="Z257">
        <v>2019</v>
      </c>
      <c r="AA257">
        <v>0.5</v>
      </c>
      <c r="AB257">
        <v>4</v>
      </c>
      <c r="AD257">
        <v>14</v>
      </c>
      <c r="AE257" t="s">
        <v>242</v>
      </c>
      <c r="AH257" s="27">
        <v>1</v>
      </c>
      <c r="AI257">
        <v>3</v>
      </c>
      <c r="AJ257" s="27">
        <v>0</v>
      </c>
      <c r="AK257">
        <v>0</v>
      </c>
      <c r="AL257" s="27">
        <v>0</v>
      </c>
      <c r="AM257">
        <v>0</v>
      </c>
      <c r="AN257" t="s">
        <v>5248</v>
      </c>
      <c r="AO257">
        <v>2</v>
      </c>
      <c r="AR257" s="27">
        <v>1</v>
      </c>
      <c r="AS257">
        <v>1</v>
      </c>
      <c r="AT257" s="21">
        <f t="shared" si="12"/>
        <v>7.1428571428571423</v>
      </c>
      <c r="AU257">
        <v>2</v>
      </c>
      <c r="AX257" s="27">
        <v>1</v>
      </c>
      <c r="AY257">
        <v>2</v>
      </c>
      <c r="AZ257" s="21">
        <f t="shared" si="13"/>
        <v>14.285714285714285</v>
      </c>
      <c r="BA257" t="s">
        <v>242</v>
      </c>
      <c r="BD257" s="27">
        <v>1</v>
      </c>
      <c r="BG257">
        <v>2</v>
      </c>
      <c r="BJ257" s="27">
        <v>1</v>
      </c>
      <c r="BK257">
        <v>2</v>
      </c>
      <c r="BN257" s="27">
        <v>1</v>
      </c>
      <c r="BO257">
        <v>2</v>
      </c>
      <c r="BP257" s="21">
        <f t="shared" si="14"/>
        <v>14.285714285714285</v>
      </c>
      <c r="BR257">
        <v>1</v>
      </c>
      <c r="BU257" s="27">
        <v>1</v>
      </c>
      <c r="BV257">
        <v>2</v>
      </c>
      <c r="BW257" s="21">
        <f t="shared" si="15"/>
        <v>14.285714285714285</v>
      </c>
      <c r="BX257">
        <v>1</v>
      </c>
      <c r="BY257">
        <v>1</v>
      </c>
      <c r="CB257" s="27">
        <v>0</v>
      </c>
      <c r="CD257" t="s">
        <v>242</v>
      </c>
      <c r="CE257" t="s">
        <v>242</v>
      </c>
      <c r="CG257" s="27">
        <v>1</v>
      </c>
      <c r="CH257" t="s">
        <v>5249</v>
      </c>
      <c r="CI257">
        <v>1</v>
      </c>
      <c r="CL257" s="27">
        <v>1</v>
      </c>
      <c r="CM257" s="27">
        <v>0.5</v>
      </c>
      <c r="CN257">
        <v>100</v>
      </c>
      <c r="CO257" t="s">
        <v>242</v>
      </c>
      <c r="CP257" t="s">
        <v>242</v>
      </c>
      <c r="CQ257" t="s">
        <v>5250</v>
      </c>
      <c r="CS257" s="27">
        <v>1</v>
      </c>
      <c r="CT257" t="s">
        <v>5251</v>
      </c>
      <c r="CU257">
        <v>1</v>
      </c>
      <c r="CX257" s="27">
        <v>1</v>
      </c>
      <c r="CY257">
        <v>14981</v>
      </c>
      <c r="CZ257">
        <v>2</v>
      </c>
      <c r="DB257" s="27">
        <v>1</v>
      </c>
      <c r="DC257" t="s">
        <v>242</v>
      </c>
      <c r="DD257" t="s">
        <v>242</v>
      </c>
      <c r="DE257">
        <v>70078</v>
      </c>
      <c r="DF257">
        <v>2</v>
      </c>
      <c r="DG257" t="s">
        <v>242</v>
      </c>
      <c r="DH257" t="s">
        <v>242</v>
      </c>
      <c r="DJ257" s="27">
        <v>0</v>
      </c>
      <c r="DK257" t="s">
        <v>242</v>
      </c>
      <c r="DL257" t="s">
        <v>242</v>
      </c>
      <c r="DN257">
        <v>1</v>
      </c>
      <c r="DQ257" s="27">
        <v>0</v>
      </c>
      <c r="DS257" s="27">
        <v>1</v>
      </c>
      <c r="DT257" t="s">
        <v>5252</v>
      </c>
      <c r="DU257" s="27">
        <v>1</v>
      </c>
      <c r="DV257" t="s">
        <v>5253</v>
      </c>
      <c r="DW257" s="27">
        <v>1</v>
      </c>
      <c r="DX257" t="s">
        <v>5254</v>
      </c>
      <c r="DY257" s="27">
        <v>0</v>
      </c>
      <c r="EA257" s="27">
        <v>0</v>
      </c>
      <c r="EC257" s="27">
        <v>0</v>
      </c>
      <c r="EE257" s="27">
        <v>0</v>
      </c>
      <c r="EG257" s="27">
        <v>1</v>
      </c>
      <c r="EH257" t="s">
        <v>5255</v>
      </c>
      <c r="EI257" s="27">
        <v>1</v>
      </c>
      <c r="EK257">
        <v>1</v>
      </c>
      <c r="EN257" s="27">
        <v>0</v>
      </c>
      <c r="EO257" t="s">
        <v>242</v>
      </c>
      <c r="EP257" t="s">
        <v>242</v>
      </c>
      <c r="ES257" t="s">
        <v>242</v>
      </c>
      <c r="ET257" t="s">
        <v>242</v>
      </c>
      <c r="EV257" s="27">
        <v>0</v>
      </c>
      <c r="EW257" t="s">
        <v>242</v>
      </c>
      <c r="EY257" s="27">
        <v>0</v>
      </c>
      <c r="EZ257" t="s">
        <v>242</v>
      </c>
      <c r="FB257" s="27">
        <v>0</v>
      </c>
      <c r="FC257" t="s">
        <v>242</v>
      </c>
      <c r="FE257" s="27">
        <v>0</v>
      </c>
      <c r="FF257" t="s">
        <v>242</v>
      </c>
    </row>
    <row r="258" spans="1:163" ht="15" customHeight="1" x14ac:dyDescent="0.2">
      <c r="A258">
        <v>257</v>
      </c>
      <c r="B258">
        <v>281</v>
      </c>
      <c r="C258" s="1">
        <v>44795.604861111111</v>
      </c>
      <c r="D258" s="1">
        <v>44795.604861111111</v>
      </c>
      <c r="E258">
        <v>4</v>
      </c>
      <c r="G258" t="s">
        <v>242</v>
      </c>
      <c r="H258" t="s">
        <v>242</v>
      </c>
      <c r="I258">
        <v>1</v>
      </c>
      <c r="J258" s="1">
        <v>44795.604861111111</v>
      </c>
      <c r="K258" t="s">
        <v>5259</v>
      </c>
      <c r="L258" t="s">
        <v>242</v>
      </c>
      <c r="M258" t="s">
        <v>242</v>
      </c>
      <c r="P258" t="s">
        <v>242</v>
      </c>
      <c r="Q258" t="s">
        <v>242</v>
      </c>
      <c r="T258" t="s">
        <v>5260</v>
      </c>
      <c r="U258" t="s">
        <v>5261</v>
      </c>
      <c r="V258">
        <v>718172109</v>
      </c>
      <c r="W258">
        <v>2111</v>
      </c>
      <c r="X258" t="s">
        <v>326</v>
      </c>
      <c r="Y258" t="s">
        <v>4696</v>
      </c>
      <c r="Z258">
        <v>2019</v>
      </c>
      <c r="AA258">
        <v>0.5</v>
      </c>
      <c r="AB258">
        <v>15</v>
      </c>
      <c r="AD258">
        <v>12</v>
      </c>
      <c r="AE258" t="s">
        <v>242</v>
      </c>
      <c r="AH258" s="27">
        <v>1</v>
      </c>
      <c r="AI258">
        <v>5</v>
      </c>
      <c r="AJ258" s="27">
        <v>1</v>
      </c>
      <c r="AK258">
        <v>7</v>
      </c>
      <c r="AL258" s="27">
        <v>1</v>
      </c>
      <c r="AM258">
        <v>7</v>
      </c>
      <c r="AN258" t="s">
        <v>5262</v>
      </c>
      <c r="AO258">
        <v>2</v>
      </c>
      <c r="AR258" s="27">
        <v>1</v>
      </c>
      <c r="AS258">
        <v>1</v>
      </c>
      <c r="AT258" s="21">
        <f t="shared" si="12"/>
        <v>8.3333333333333321</v>
      </c>
      <c r="AU258">
        <v>2</v>
      </c>
      <c r="AX258" s="27">
        <v>1</v>
      </c>
      <c r="AY258">
        <v>2</v>
      </c>
      <c r="AZ258" s="21">
        <f t="shared" si="13"/>
        <v>16.666666666666664</v>
      </c>
      <c r="BA258" t="s">
        <v>242</v>
      </c>
      <c r="BD258" s="27">
        <v>1</v>
      </c>
      <c r="BG258">
        <v>2</v>
      </c>
      <c r="BJ258" s="27">
        <v>1</v>
      </c>
      <c r="BK258">
        <v>2</v>
      </c>
      <c r="BN258" s="27">
        <v>1</v>
      </c>
      <c r="BO258">
        <v>3</v>
      </c>
      <c r="BP258" s="21">
        <f t="shared" si="14"/>
        <v>25</v>
      </c>
      <c r="BQ258" t="s">
        <v>5263</v>
      </c>
      <c r="BR258">
        <v>3</v>
      </c>
      <c r="BU258" s="27">
        <v>0</v>
      </c>
      <c r="BV258" s="24" t="s">
        <v>242</v>
      </c>
      <c r="BW258" s="21" t="s">
        <v>242</v>
      </c>
      <c r="BX258" t="s">
        <v>242</v>
      </c>
      <c r="BY258" t="s">
        <v>242</v>
      </c>
      <c r="CB258" s="27">
        <v>0</v>
      </c>
      <c r="CD258" t="s">
        <v>242</v>
      </c>
      <c r="CE258" t="s">
        <v>242</v>
      </c>
      <c r="CG258" s="27">
        <v>1</v>
      </c>
      <c r="CH258" t="s">
        <v>5264</v>
      </c>
      <c r="CI258">
        <v>1</v>
      </c>
      <c r="CL258" s="27">
        <v>1</v>
      </c>
      <c r="CM258" s="27">
        <v>0.5</v>
      </c>
      <c r="CN258" t="s">
        <v>242</v>
      </c>
      <c r="CO258">
        <v>86.6</v>
      </c>
      <c r="CP258" t="s">
        <v>242</v>
      </c>
      <c r="CQ258" t="s">
        <v>5265</v>
      </c>
      <c r="CS258" s="27">
        <v>1</v>
      </c>
      <c r="CT258" s="2" t="s">
        <v>5266</v>
      </c>
      <c r="CU258">
        <v>1</v>
      </c>
      <c r="CX258" s="27">
        <v>1</v>
      </c>
      <c r="CY258">
        <v>397210</v>
      </c>
      <c r="CZ258">
        <v>2</v>
      </c>
      <c r="DB258" s="27">
        <v>1</v>
      </c>
      <c r="DC258" t="s">
        <v>242</v>
      </c>
      <c r="DD258" t="s">
        <v>242</v>
      </c>
      <c r="DF258" t="s">
        <v>242</v>
      </c>
      <c r="DG258">
        <v>158672</v>
      </c>
      <c r="DH258">
        <v>2</v>
      </c>
      <c r="DJ258" s="27">
        <v>1</v>
      </c>
      <c r="DK258">
        <v>4127000</v>
      </c>
      <c r="DL258">
        <v>2</v>
      </c>
      <c r="DN258">
        <v>1</v>
      </c>
      <c r="DQ258" s="27">
        <v>1</v>
      </c>
      <c r="DR258" t="s">
        <v>5267</v>
      </c>
      <c r="DS258" s="27">
        <v>1</v>
      </c>
      <c r="DT258" t="s">
        <v>5268</v>
      </c>
      <c r="DU258" s="27">
        <v>1</v>
      </c>
      <c r="DV258" s="2" t="s">
        <v>5269</v>
      </c>
      <c r="DW258" s="27">
        <v>1</v>
      </c>
      <c r="DX258" t="s">
        <v>5270</v>
      </c>
      <c r="DY258" s="27">
        <v>1</v>
      </c>
      <c r="EA258" s="27">
        <v>1</v>
      </c>
      <c r="EB258" t="s">
        <v>5271</v>
      </c>
      <c r="EC258" s="27">
        <v>1</v>
      </c>
      <c r="ED258" t="s">
        <v>5272</v>
      </c>
      <c r="EE258" s="27">
        <v>1</v>
      </c>
      <c r="EF258" t="s">
        <v>5273</v>
      </c>
      <c r="EG258" s="27">
        <v>1</v>
      </c>
      <c r="EH258" t="s">
        <v>5274</v>
      </c>
      <c r="EI258" s="27">
        <v>1</v>
      </c>
      <c r="EJ258" t="s">
        <v>5275</v>
      </c>
      <c r="EK258">
        <v>1</v>
      </c>
      <c r="EN258" s="27">
        <v>0</v>
      </c>
      <c r="EO258" t="s">
        <v>242</v>
      </c>
      <c r="EP258" t="s">
        <v>242</v>
      </c>
      <c r="ES258" t="s">
        <v>242</v>
      </c>
      <c r="ET258" t="s">
        <v>242</v>
      </c>
      <c r="EV258" s="27">
        <v>1</v>
      </c>
      <c r="EW258">
        <v>4008</v>
      </c>
      <c r="EX258" t="s">
        <v>3434</v>
      </c>
      <c r="EY258" s="27">
        <v>0</v>
      </c>
      <c r="EZ258" t="s">
        <v>242</v>
      </c>
      <c r="FB258" s="27">
        <v>1</v>
      </c>
      <c r="FC258">
        <v>1883</v>
      </c>
      <c r="FE258" s="27">
        <v>0</v>
      </c>
      <c r="FF258" t="s">
        <v>242</v>
      </c>
    </row>
    <row r="259" spans="1:163" ht="15" customHeight="1" x14ac:dyDescent="0.2">
      <c r="A259" s="10">
        <v>258</v>
      </c>
      <c r="B259">
        <v>282</v>
      </c>
      <c r="C259" s="1">
        <v>44795.604861111111</v>
      </c>
      <c r="D259" s="1">
        <v>44795.604861111111</v>
      </c>
      <c r="E259">
        <v>4</v>
      </c>
      <c r="G259" t="s">
        <v>242</v>
      </c>
      <c r="H259" t="s">
        <v>242</v>
      </c>
      <c r="I259">
        <v>1</v>
      </c>
      <c r="J259" s="1">
        <v>44795.604861111111</v>
      </c>
      <c r="K259" t="s">
        <v>5278</v>
      </c>
      <c r="L259" t="s">
        <v>242</v>
      </c>
      <c r="M259" t="s">
        <v>242</v>
      </c>
      <c r="P259" t="s">
        <v>242</v>
      </c>
      <c r="Q259" t="s">
        <v>242</v>
      </c>
      <c r="T259" s="10" t="s">
        <v>5279</v>
      </c>
      <c r="U259" t="s">
        <v>5280</v>
      </c>
      <c r="V259">
        <v>654106103</v>
      </c>
      <c r="W259">
        <v>3021</v>
      </c>
      <c r="X259" s="10" t="s">
        <v>271</v>
      </c>
      <c r="Y259" s="10" t="s">
        <v>1130</v>
      </c>
      <c r="Z259" s="10">
        <v>2020</v>
      </c>
      <c r="AA259" s="10">
        <v>0.5</v>
      </c>
      <c r="AB259">
        <v>13</v>
      </c>
      <c r="AD259" s="10">
        <v>12</v>
      </c>
      <c r="AE259" t="s">
        <v>242</v>
      </c>
      <c r="AH259" s="22">
        <v>0</v>
      </c>
      <c r="AI259" s="10">
        <v>0</v>
      </c>
      <c r="AJ259" s="22">
        <v>0</v>
      </c>
      <c r="AK259" s="10">
        <v>0</v>
      </c>
      <c r="AL259" s="22">
        <v>0</v>
      </c>
      <c r="AM259" s="10">
        <v>0</v>
      </c>
      <c r="AO259" t="s">
        <v>242</v>
      </c>
      <c r="AR259" s="22">
        <v>1</v>
      </c>
      <c r="AS259" s="10">
        <v>1</v>
      </c>
      <c r="AT259" s="21">
        <f t="shared" ref="AT259:AT322" si="16">AS259/AD259*100</f>
        <v>8.3333333333333321</v>
      </c>
      <c r="AU259">
        <v>2</v>
      </c>
      <c r="AX259" s="22">
        <v>1</v>
      </c>
      <c r="AY259" s="10">
        <v>2</v>
      </c>
      <c r="AZ259" s="21">
        <f t="shared" ref="AZ259:AZ322" si="17">AY259/AD259*100</f>
        <v>16.666666666666664</v>
      </c>
      <c r="BA259" t="s">
        <v>242</v>
      </c>
      <c r="BD259" s="22">
        <v>1</v>
      </c>
      <c r="BE259" s="10"/>
      <c r="BF259" s="10"/>
      <c r="BG259">
        <v>2</v>
      </c>
      <c r="BJ259" s="22">
        <v>1</v>
      </c>
      <c r="BK259">
        <v>2</v>
      </c>
      <c r="BN259" s="22">
        <v>1</v>
      </c>
      <c r="BO259" s="10">
        <v>4</v>
      </c>
      <c r="BP259" s="21">
        <f t="shared" ref="BP259:BP322" si="18">BO259/AD259*100</f>
        <v>33.333333333333329</v>
      </c>
      <c r="BQ259" s="10" t="s">
        <v>5281</v>
      </c>
      <c r="BR259" s="10">
        <v>1</v>
      </c>
      <c r="BS259" s="10"/>
      <c r="BT259" s="10"/>
      <c r="BU259" s="22">
        <v>1</v>
      </c>
      <c r="BV259" s="10">
        <v>3</v>
      </c>
      <c r="BW259" s="21">
        <f t="shared" ref="BW259:BW321" si="19">BV259/AD259*100</f>
        <v>25</v>
      </c>
      <c r="BX259" s="10">
        <v>2</v>
      </c>
      <c r="BY259" s="10">
        <v>1</v>
      </c>
      <c r="BZ259" s="10"/>
      <c r="CA259" s="10"/>
      <c r="CB259" s="22">
        <v>0.5</v>
      </c>
      <c r="CC259" s="11" t="s">
        <v>5282</v>
      </c>
      <c r="CD259" s="10">
        <v>1</v>
      </c>
      <c r="CE259" s="10" t="s">
        <v>242</v>
      </c>
      <c r="CF259" s="10"/>
      <c r="CG259" s="22">
        <v>1</v>
      </c>
      <c r="CH259" s="10" t="s">
        <v>5283</v>
      </c>
      <c r="CI259" s="10">
        <v>1</v>
      </c>
      <c r="CJ259" s="10"/>
      <c r="CK259" s="10"/>
      <c r="CL259" s="22">
        <v>1</v>
      </c>
      <c r="CM259" s="22">
        <v>0</v>
      </c>
      <c r="CN259" s="10" t="s">
        <v>242</v>
      </c>
      <c r="CO259" s="10" t="s">
        <v>242</v>
      </c>
      <c r="CP259" s="10" t="s">
        <v>242</v>
      </c>
      <c r="CQ259" s="10"/>
      <c r="CR259" s="10"/>
      <c r="CS259" s="22">
        <v>0</v>
      </c>
      <c r="CT259" s="10"/>
      <c r="CU259" s="10" t="s">
        <v>242</v>
      </c>
      <c r="CV259" s="10"/>
      <c r="CW259" s="10"/>
      <c r="CX259" s="22">
        <v>1</v>
      </c>
      <c r="CY259" s="10">
        <v>47398</v>
      </c>
      <c r="CZ259" s="10">
        <v>2</v>
      </c>
      <c r="DA259" s="10"/>
      <c r="DB259" s="22">
        <v>1</v>
      </c>
      <c r="DC259" s="10">
        <v>159266</v>
      </c>
      <c r="DD259" s="10">
        <v>2</v>
      </c>
      <c r="DE259" s="10"/>
      <c r="DF259" s="10" t="s">
        <v>242</v>
      </c>
      <c r="DG259" s="10" t="s">
        <v>242</v>
      </c>
      <c r="DH259" s="10" t="s">
        <v>242</v>
      </c>
      <c r="DI259" s="10"/>
      <c r="DJ259" s="22">
        <v>1</v>
      </c>
      <c r="DK259" s="10">
        <v>11500000</v>
      </c>
      <c r="DL259" s="10">
        <v>2</v>
      </c>
      <c r="DM259" s="10"/>
      <c r="DN259" s="10">
        <v>1</v>
      </c>
      <c r="DO259" s="10"/>
      <c r="DP259" s="10"/>
      <c r="DQ259" s="27">
        <v>1</v>
      </c>
      <c r="DR259" s="2" t="s">
        <v>5284</v>
      </c>
      <c r="DS259" s="27">
        <v>1</v>
      </c>
      <c r="DT259" s="2" t="s">
        <v>5285</v>
      </c>
      <c r="DU259" s="27">
        <v>0.5</v>
      </c>
      <c r="DV259" t="s">
        <v>5286</v>
      </c>
      <c r="DW259" s="27">
        <v>0.5</v>
      </c>
      <c r="DX259" t="s">
        <v>5287</v>
      </c>
      <c r="DY259" s="27">
        <v>0</v>
      </c>
      <c r="EA259" s="27">
        <v>0.5</v>
      </c>
      <c r="EB259" s="2" t="s">
        <v>5288</v>
      </c>
      <c r="EC259" s="27">
        <v>0.5</v>
      </c>
      <c r="ED259" s="2" t="s">
        <v>5288</v>
      </c>
      <c r="EE259" s="27">
        <v>0.5</v>
      </c>
      <c r="EF259" s="2" t="s">
        <v>5289</v>
      </c>
      <c r="EG259" s="27">
        <v>1</v>
      </c>
      <c r="EH259" t="s">
        <v>5290</v>
      </c>
      <c r="EI259" s="27">
        <v>1</v>
      </c>
      <c r="EJ259" s="2" t="s">
        <v>5291</v>
      </c>
      <c r="EK259">
        <v>1</v>
      </c>
      <c r="EN259" s="22">
        <v>0</v>
      </c>
      <c r="EO259" s="10" t="s">
        <v>242</v>
      </c>
      <c r="EP259" s="10" t="s">
        <v>242</v>
      </c>
      <c r="EQ259" s="10"/>
      <c r="ER259" s="10" t="s">
        <v>5292</v>
      </c>
      <c r="ES259" s="10" t="s">
        <v>242</v>
      </c>
      <c r="ET259" s="10" t="s">
        <v>242</v>
      </c>
      <c r="EU259" s="10"/>
      <c r="EV259" s="22">
        <v>0</v>
      </c>
      <c r="EW259" s="10" t="s">
        <v>242</v>
      </c>
      <c r="EX259" s="10"/>
      <c r="EY259" s="22">
        <v>0</v>
      </c>
      <c r="EZ259" s="10" t="s">
        <v>242</v>
      </c>
      <c r="FA259" s="11" t="s">
        <v>5293</v>
      </c>
      <c r="FB259" s="22">
        <v>1</v>
      </c>
      <c r="FC259" s="10">
        <v>796</v>
      </c>
      <c r="FD259" s="10"/>
      <c r="FE259" s="22">
        <v>0</v>
      </c>
      <c r="FF259" s="10" t="s">
        <v>242</v>
      </c>
      <c r="FG259" s="10"/>
    </row>
    <row r="260" spans="1:163" ht="15" customHeight="1" x14ac:dyDescent="0.2">
      <c r="A260">
        <v>259</v>
      </c>
      <c r="B260">
        <v>283</v>
      </c>
      <c r="C260" s="1">
        <v>44795.604861111111</v>
      </c>
      <c r="D260" s="1">
        <v>44795.604861111111</v>
      </c>
      <c r="E260">
        <v>4</v>
      </c>
      <c r="G260" t="s">
        <v>242</v>
      </c>
      <c r="H260" t="s">
        <v>242</v>
      </c>
      <c r="I260">
        <v>1</v>
      </c>
      <c r="J260" s="1">
        <v>44795.604861111111</v>
      </c>
      <c r="K260" t="s">
        <v>5297</v>
      </c>
      <c r="L260" t="s">
        <v>242</v>
      </c>
      <c r="M260" t="s">
        <v>242</v>
      </c>
      <c r="P260" t="s">
        <v>242</v>
      </c>
      <c r="Q260" t="s">
        <v>242</v>
      </c>
      <c r="T260" t="s">
        <v>5298</v>
      </c>
      <c r="U260" t="s">
        <v>5299</v>
      </c>
      <c r="V260">
        <v>375558103</v>
      </c>
      <c r="W260">
        <v>2836</v>
      </c>
      <c r="X260" t="s">
        <v>350</v>
      </c>
      <c r="Y260" t="s">
        <v>2570</v>
      </c>
      <c r="Z260">
        <v>2020</v>
      </c>
      <c r="AA260">
        <v>0.5</v>
      </c>
      <c r="AD260">
        <v>11</v>
      </c>
      <c r="AE260" t="s">
        <v>242</v>
      </c>
      <c r="AH260" s="27">
        <v>0</v>
      </c>
      <c r="AI260">
        <v>0</v>
      </c>
      <c r="AJ260" s="27">
        <v>0</v>
      </c>
      <c r="AK260">
        <v>0</v>
      </c>
      <c r="AL260" s="27">
        <v>0</v>
      </c>
      <c r="AM260">
        <v>0</v>
      </c>
      <c r="AO260" t="s">
        <v>242</v>
      </c>
      <c r="AR260" s="27">
        <v>1</v>
      </c>
      <c r="AS260">
        <v>1</v>
      </c>
      <c r="AT260" s="21">
        <f t="shared" si="16"/>
        <v>9.0909090909090917</v>
      </c>
      <c r="AU260">
        <v>2</v>
      </c>
      <c r="AX260" s="27">
        <v>1</v>
      </c>
      <c r="AY260">
        <v>2</v>
      </c>
      <c r="AZ260" s="21">
        <f t="shared" si="17"/>
        <v>18.181818181818183</v>
      </c>
      <c r="BA260" t="s">
        <v>242</v>
      </c>
      <c r="BD260" s="27">
        <v>1</v>
      </c>
      <c r="BG260">
        <v>2</v>
      </c>
      <c r="BJ260" s="27">
        <v>1</v>
      </c>
      <c r="BK260">
        <v>2</v>
      </c>
      <c r="BN260" s="27">
        <v>0</v>
      </c>
      <c r="BO260">
        <v>0</v>
      </c>
      <c r="BP260" s="21">
        <f t="shared" si="18"/>
        <v>0</v>
      </c>
      <c r="BR260" t="s">
        <v>242</v>
      </c>
      <c r="BU260" s="27">
        <v>0</v>
      </c>
      <c r="BV260" s="24" t="s">
        <v>242</v>
      </c>
      <c r="BW260" s="21" t="s">
        <v>242</v>
      </c>
      <c r="BX260" t="s">
        <v>242</v>
      </c>
      <c r="BY260" t="s">
        <v>242</v>
      </c>
      <c r="CB260" s="27">
        <v>0</v>
      </c>
      <c r="CD260" t="s">
        <v>242</v>
      </c>
      <c r="CE260" t="s">
        <v>242</v>
      </c>
      <c r="CG260" s="27">
        <v>1</v>
      </c>
      <c r="CH260" t="s">
        <v>5300</v>
      </c>
      <c r="CI260">
        <v>1</v>
      </c>
      <c r="CL260" s="27">
        <v>1</v>
      </c>
      <c r="CM260" s="27">
        <v>0</v>
      </c>
      <c r="CN260" t="s">
        <v>242</v>
      </c>
      <c r="CO260" t="s">
        <v>242</v>
      </c>
      <c r="CP260" t="s">
        <v>242</v>
      </c>
      <c r="CS260" s="27">
        <v>1</v>
      </c>
      <c r="CT260" t="s">
        <v>5301</v>
      </c>
      <c r="CU260">
        <v>1</v>
      </c>
      <c r="CX260" s="27">
        <v>1</v>
      </c>
      <c r="CY260">
        <v>52019</v>
      </c>
      <c r="CZ260">
        <v>2</v>
      </c>
      <c r="DB260" s="27">
        <v>1</v>
      </c>
      <c r="DC260">
        <v>20760</v>
      </c>
      <c r="DD260">
        <v>2</v>
      </c>
      <c r="DE260">
        <v>42546</v>
      </c>
      <c r="DF260">
        <v>2</v>
      </c>
      <c r="DG260" t="s">
        <v>242</v>
      </c>
      <c r="DH260" t="s">
        <v>242</v>
      </c>
      <c r="DJ260" s="27">
        <v>0</v>
      </c>
      <c r="DK260" t="s">
        <v>242</v>
      </c>
      <c r="DL260" t="s">
        <v>242</v>
      </c>
      <c r="DN260">
        <v>1</v>
      </c>
      <c r="DQ260" s="27">
        <v>1</v>
      </c>
      <c r="DR260" t="s">
        <v>5302</v>
      </c>
      <c r="DS260" s="27">
        <v>1</v>
      </c>
      <c r="DT260" t="s">
        <v>5303</v>
      </c>
      <c r="DU260" s="27">
        <v>1</v>
      </c>
      <c r="DV260" t="s">
        <v>5304</v>
      </c>
      <c r="DW260" s="27">
        <v>1</v>
      </c>
      <c r="DX260" t="s">
        <v>5305</v>
      </c>
      <c r="DY260" s="27">
        <v>1</v>
      </c>
      <c r="DZ260" s="2" t="s">
        <v>5306</v>
      </c>
      <c r="EA260" s="27">
        <v>1</v>
      </c>
      <c r="EB260" t="s">
        <v>5307</v>
      </c>
      <c r="EC260" s="27">
        <v>1</v>
      </c>
      <c r="ED260" t="s">
        <v>5308</v>
      </c>
      <c r="EE260" s="27">
        <v>0</v>
      </c>
      <c r="EG260" s="27">
        <v>1</v>
      </c>
      <c r="EH260" t="s">
        <v>1146</v>
      </c>
      <c r="EI260" s="27">
        <v>1</v>
      </c>
      <c r="EK260">
        <v>1</v>
      </c>
      <c r="EN260" s="27">
        <v>0</v>
      </c>
      <c r="EO260" t="s">
        <v>242</v>
      </c>
      <c r="EP260" t="s">
        <v>242</v>
      </c>
      <c r="ES260" t="s">
        <v>242</v>
      </c>
      <c r="ET260" t="s">
        <v>242</v>
      </c>
      <c r="EV260" s="27">
        <v>0</v>
      </c>
      <c r="EW260" t="s">
        <v>242</v>
      </c>
      <c r="EY260" s="27">
        <v>0</v>
      </c>
      <c r="EZ260" t="s">
        <v>242</v>
      </c>
      <c r="FB260" s="27">
        <v>1</v>
      </c>
      <c r="FC260">
        <v>613.29999999999995</v>
      </c>
      <c r="FE260" s="27">
        <v>0</v>
      </c>
      <c r="FF260" t="s">
        <v>242</v>
      </c>
    </row>
    <row r="261" spans="1:163" ht="15" customHeight="1" x14ac:dyDescent="0.2">
      <c r="A261">
        <v>260</v>
      </c>
      <c r="B261">
        <v>284</v>
      </c>
      <c r="C261" s="1">
        <v>44795.604861111111</v>
      </c>
      <c r="D261" s="1">
        <v>44795.604861111111</v>
      </c>
      <c r="E261">
        <v>4</v>
      </c>
      <c r="G261" t="s">
        <v>242</v>
      </c>
      <c r="H261" t="s">
        <v>242</v>
      </c>
      <c r="I261">
        <v>1</v>
      </c>
      <c r="J261" s="1">
        <v>44795.604861111111</v>
      </c>
      <c r="K261" t="s">
        <v>5312</v>
      </c>
      <c r="L261" t="s">
        <v>242</v>
      </c>
      <c r="M261" t="s">
        <v>242</v>
      </c>
      <c r="P261" t="s">
        <v>242</v>
      </c>
      <c r="Q261" t="s">
        <v>242</v>
      </c>
      <c r="T261" t="s">
        <v>5313</v>
      </c>
      <c r="U261" t="s">
        <v>5314</v>
      </c>
      <c r="V261">
        <v>260557103</v>
      </c>
      <c r="W261">
        <v>2821</v>
      </c>
      <c r="X261" t="s">
        <v>418</v>
      </c>
      <c r="Y261" t="s">
        <v>1838</v>
      </c>
      <c r="Z261">
        <v>2019</v>
      </c>
      <c r="AA261">
        <v>1</v>
      </c>
      <c r="AB261">
        <v>9</v>
      </c>
      <c r="AD261">
        <v>11</v>
      </c>
      <c r="AE261" t="s">
        <v>242</v>
      </c>
      <c r="AH261" s="27">
        <v>1</v>
      </c>
      <c r="AI261">
        <v>8</v>
      </c>
      <c r="AJ261" s="27">
        <v>0</v>
      </c>
      <c r="AK261">
        <v>0</v>
      </c>
      <c r="AL261" s="27">
        <v>0</v>
      </c>
      <c r="AM261">
        <v>0</v>
      </c>
      <c r="AO261">
        <v>3</v>
      </c>
      <c r="AR261" s="27">
        <v>1</v>
      </c>
      <c r="AS261">
        <v>1</v>
      </c>
      <c r="AT261" s="21">
        <f t="shared" si="16"/>
        <v>9.0909090909090917</v>
      </c>
      <c r="AU261">
        <v>3</v>
      </c>
      <c r="AX261" s="27">
        <v>1</v>
      </c>
      <c r="AY261">
        <v>3</v>
      </c>
      <c r="AZ261" s="21">
        <f t="shared" si="17"/>
        <v>27.27272727272727</v>
      </c>
      <c r="BA261" t="s">
        <v>242</v>
      </c>
      <c r="BD261" s="27">
        <v>1</v>
      </c>
      <c r="BE261">
        <v>7</v>
      </c>
      <c r="BG261">
        <v>2</v>
      </c>
      <c r="BJ261" s="27">
        <v>1</v>
      </c>
      <c r="BK261">
        <v>2</v>
      </c>
      <c r="BN261" s="27">
        <v>1</v>
      </c>
      <c r="BO261">
        <v>3</v>
      </c>
      <c r="BP261" s="21">
        <f t="shared" si="18"/>
        <v>27.27272727272727</v>
      </c>
      <c r="BR261">
        <v>1</v>
      </c>
      <c r="BU261" s="27">
        <v>1</v>
      </c>
      <c r="BV261">
        <v>3</v>
      </c>
      <c r="BW261" s="21">
        <f t="shared" si="19"/>
        <v>27.27272727272727</v>
      </c>
      <c r="BX261">
        <v>1</v>
      </c>
      <c r="BY261">
        <v>1</v>
      </c>
      <c r="CB261" s="27">
        <v>0</v>
      </c>
      <c r="CD261" t="s">
        <v>242</v>
      </c>
      <c r="CE261" t="s">
        <v>242</v>
      </c>
      <c r="CG261" s="27">
        <v>1</v>
      </c>
      <c r="CH261" t="s">
        <v>5315</v>
      </c>
      <c r="CI261">
        <v>1</v>
      </c>
      <c r="CL261" s="27">
        <v>0</v>
      </c>
      <c r="CM261" s="27">
        <v>0</v>
      </c>
      <c r="CN261" t="s">
        <v>242</v>
      </c>
      <c r="CO261" t="s">
        <v>242</v>
      </c>
      <c r="CP261" t="s">
        <v>242</v>
      </c>
      <c r="CR261" t="s">
        <v>5316</v>
      </c>
      <c r="CS261" s="27">
        <v>1</v>
      </c>
      <c r="CT261" t="s">
        <v>5317</v>
      </c>
      <c r="CU261">
        <v>1</v>
      </c>
      <c r="CX261" s="27">
        <v>1</v>
      </c>
      <c r="CY261">
        <v>27600000</v>
      </c>
      <c r="CZ261">
        <v>2</v>
      </c>
      <c r="DB261" s="27">
        <v>1</v>
      </c>
      <c r="DC261" t="s">
        <v>242</v>
      </c>
      <c r="DD261" t="s">
        <v>242</v>
      </c>
      <c r="DF261" t="s">
        <v>242</v>
      </c>
      <c r="DG261">
        <v>6050000</v>
      </c>
      <c r="DH261">
        <v>2</v>
      </c>
      <c r="DJ261" s="27">
        <v>1</v>
      </c>
      <c r="DK261">
        <v>91400000</v>
      </c>
      <c r="DL261">
        <v>2</v>
      </c>
      <c r="DN261">
        <v>1</v>
      </c>
      <c r="DQ261" s="27">
        <v>1</v>
      </c>
      <c r="DR261" t="s">
        <v>5318</v>
      </c>
      <c r="DS261" s="27">
        <v>1</v>
      </c>
      <c r="DT261" t="s">
        <v>5319</v>
      </c>
      <c r="DU261" s="27">
        <v>1</v>
      </c>
      <c r="DV261" t="s">
        <v>5320</v>
      </c>
      <c r="DW261" s="27">
        <v>1</v>
      </c>
      <c r="DX261" t="s">
        <v>5321</v>
      </c>
      <c r="DY261" s="27">
        <v>0.5</v>
      </c>
      <c r="EA261" s="27">
        <v>1</v>
      </c>
      <c r="EB261" t="s">
        <v>5322</v>
      </c>
      <c r="EC261" s="27">
        <v>1</v>
      </c>
      <c r="ED261" t="s">
        <v>5323</v>
      </c>
      <c r="EE261" s="27">
        <v>1</v>
      </c>
      <c r="EF261" t="s">
        <v>5324</v>
      </c>
      <c r="EG261" s="27">
        <v>1</v>
      </c>
      <c r="EH261" t="s">
        <v>5325</v>
      </c>
      <c r="EI261" s="27">
        <v>1</v>
      </c>
      <c r="EK261">
        <v>1</v>
      </c>
      <c r="EN261" s="27">
        <v>0</v>
      </c>
      <c r="EO261" t="s">
        <v>242</v>
      </c>
      <c r="EP261" t="s">
        <v>242</v>
      </c>
      <c r="ES261" t="s">
        <v>242</v>
      </c>
      <c r="ET261" t="s">
        <v>242</v>
      </c>
      <c r="EV261" s="27">
        <v>1</v>
      </c>
      <c r="EW261">
        <v>3189000</v>
      </c>
      <c r="EX261" t="s">
        <v>3434</v>
      </c>
      <c r="EY261" s="27">
        <v>1</v>
      </c>
      <c r="EZ261">
        <v>11.67</v>
      </c>
      <c r="FA261" t="s">
        <v>5326</v>
      </c>
      <c r="FB261" s="27">
        <v>0</v>
      </c>
      <c r="FC261" t="s">
        <v>242</v>
      </c>
      <c r="FE261" s="27">
        <v>0</v>
      </c>
      <c r="FF261" t="s">
        <v>242</v>
      </c>
      <c r="FG261" t="s">
        <v>5327</v>
      </c>
    </row>
    <row r="262" spans="1:163" ht="15" hidden="1" customHeight="1" x14ac:dyDescent="0.2">
      <c r="A262">
        <v>261</v>
      </c>
      <c r="B262">
        <v>285</v>
      </c>
      <c r="C262" s="1">
        <v>44795.604861111111</v>
      </c>
      <c r="D262" s="1">
        <v>44795.604861111111</v>
      </c>
      <c r="E262">
        <v>4</v>
      </c>
      <c r="G262" t="s">
        <v>242</v>
      </c>
      <c r="H262" t="s">
        <v>242</v>
      </c>
      <c r="I262">
        <v>1</v>
      </c>
      <c r="J262" s="1">
        <v>44795.604861111111</v>
      </c>
      <c r="K262" t="s">
        <v>5331</v>
      </c>
      <c r="L262" t="s">
        <v>242</v>
      </c>
      <c r="M262" t="s">
        <v>242</v>
      </c>
      <c r="P262" t="s">
        <v>242</v>
      </c>
      <c r="Q262" t="s">
        <v>242</v>
      </c>
      <c r="T262" t="s">
        <v>5332</v>
      </c>
      <c r="U262" t="s">
        <v>5333</v>
      </c>
      <c r="V262">
        <v>337738108</v>
      </c>
      <c r="W262">
        <v>7374</v>
      </c>
      <c r="X262" t="s">
        <v>319</v>
      </c>
      <c r="Y262" t="s">
        <v>765</v>
      </c>
      <c r="Z262">
        <v>2020</v>
      </c>
      <c r="AA262">
        <v>0</v>
      </c>
      <c r="AD262">
        <v>10</v>
      </c>
      <c r="AE262" t="s">
        <v>242</v>
      </c>
      <c r="AH262" s="27">
        <v>0</v>
      </c>
      <c r="AI262">
        <v>0</v>
      </c>
      <c r="AJ262" s="27">
        <v>0</v>
      </c>
      <c r="AK262">
        <v>0</v>
      </c>
      <c r="AL262" s="27">
        <v>0</v>
      </c>
      <c r="AM262">
        <v>0</v>
      </c>
      <c r="AO262" t="s">
        <v>242</v>
      </c>
      <c r="AR262" s="27">
        <v>1</v>
      </c>
      <c r="AS262">
        <v>3</v>
      </c>
      <c r="AT262" s="21">
        <f t="shared" si="16"/>
        <v>30</v>
      </c>
      <c r="AU262">
        <v>3</v>
      </c>
      <c r="AX262" s="27">
        <v>1</v>
      </c>
      <c r="AY262">
        <v>3</v>
      </c>
      <c r="AZ262" s="21">
        <f t="shared" si="17"/>
        <v>30</v>
      </c>
      <c r="BA262" t="s">
        <v>242</v>
      </c>
      <c r="BD262" s="27">
        <v>1</v>
      </c>
      <c r="BG262">
        <v>2</v>
      </c>
      <c r="BJ262" s="27">
        <v>1</v>
      </c>
      <c r="BK262">
        <v>2</v>
      </c>
      <c r="BN262" s="27">
        <v>1</v>
      </c>
      <c r="BO262">
        <v>2</v>
      </c>
      <c r="BP262" s="21">
        <f t="shared" si="18"/>
        <v>20</v>
      </c>
      <c r="BR262">
        <v>3</v>
      </c>
      <c r="BU262" s="27">
        <v>0</v>
      </c>
      <c r="BV262" s="24" t="s">
        <v>242</v>
      </c>
      <c r="BW262" s="21" t="s">
        <v>242</v>
      </c>
      <c r="BX262" t="s">
        <v>242</v>
      </c>
      <c r="BY262" t="s">
        <v>242</v>
      </c>
      <c r="CB262" s="27">
        <v>0</v>
      </c>
      <c r="CD262" t="s">
        <v>242</v>
      </c>
      <c r="CE262" t="s">
        <v>242</v>
      </c>
      <c r="CG262" s="27">
        <v>0</v>
      </c>
      <c r="CI262" t="s">
        <v>242</v>
      </c>
      <c r="CL262" s="27">
        <v>0</v>
      </c>
      <c r="CM262" s="27">
        <v>0.5</v>
      </c>
      <c r="CN262" t="s">
        <v>242</v>
      </c>
      <c r="CO262">
        <v>100</v>
      </c>
      <c r="CP262" t="s">
        <v>242</v>
      </c>
      <c r="CQ262" t="s">
        <v>5334</v>
      </c>
      <c r="CS262" s="27">
        <v>1</v>
      </c>
      <c r="CT262" t="s">
        <v>5335</v>
      </c>
      <c r="CU262">
        <v>1</v>
      </c>
      <c r="CX262" s="27">
        <v>0</v>
      </c>
      <c r="CY262" t="s">
        <v>242</v>
      </c>
      <c r="CZ262" t="s">
        <v>242</v>
      </c>
      <c r="DB262" s="27">
        <v>0</v>
      </c>
      <c r="DC262" t="s">
        <v>242</v>
      </c>
      <c r="DD262" t="s">
        <v>242</v>
      </c>
      <c r="DF262" t="s">
        <v>242</v>
      </c>
      <c r="DG262" t="s">
        <v>242</v>
      </c>
      <c r="DH262" t="s">
        <v>242</v>
      </c>
      <c r="DJ262" s="27">
        <v>0</v>
      </c>
      <c r="DK262" t="s">
        <v>242</v>
      </c>
      <c r="DL262" t="s">
        <v>242</v>
      </c>
      <c r="DN262" t="s">
        <v>242</v>
      </c>
      <c r="DQ262" s="27">
        <v>1</v>
      </c>
      <c r="DR262" t="s">
        <v>5336</v>
      </c>
      <c r="DS262" s="27">
        <v>0</v>
      </c>
      <c r="DU262" s="27">
        <v>0</v>
      </c>
      <c r="DW262" s="27">
        <v>0</v>
      </c>
      <c r="DY262" s="27">
        <v>0</v>
      </c>
      <c r="EA262" s="27">
        <v>0</v>
      </c>
      <c r="EC262" s="27">
        <v>0</v>
      </c>
      <c r="EE262" s="27">
        <v>0</v>
      </c>
      <c r="EG262" s="27">
        <v>0</v>
      </c>
      <c r="EI262" s="27">
        <v>0</v>
      </c>
      <c r="EK262">
        <v>1</v>
      </c>
      <c r="EN262" s="27">
        <v>0</v>
      </c>
      <c r="EO262" t="s">
        <v>242</v>
      </c>
      <c r="EP262" t="s">
        <v>242</v>
      </c>
      <c r="ES262" t="s">
        <v>242</v>
      </c>
      <c r="ET262" t="s">
        <v>242</v>
      </c>
      <c r="EV262" s="27">
        <v>0</v>
      </c>
      <c r="EW262" t="s">
        <v>242</v>
      </c>
      <c r="EY262" s="27">
        <v>0</v>
      </c>
      <c r="EZ262" t="s">
        <v>242</v>
      </c>
      <c r="FB262" s="27">
        <v>0</v>
      </c>
      <c r="FC262" t="s">
        <v>242</v>
      </c>
      <c r="FE262" s="27">
        <v>0</v>
      </c>
      <c r="FF262" t="s">
        <v>242</v>
      </c>
    </row>
    <row r="263" spans="1:163" ht="15" customHeight="1" x14ac:dyDescent="0.2">
      <c r="A263">
        <v>262</v>
      </c>
      <c r="B263">
        <v>286</v>
      </c>
      <c r="C263" s="1">
        <v>44795.604861111111</v>
      </c>
      <c r="D263" s="1">
        <v>44795.604861111111</v>
      </c>
      <c r="E263">
        <v>4</v>
      </c>
      <c r="G263" t="s">
        <v>242</v>
      </c>
      <c r="H263" t="s">
        <v>242</v>
      </c>
      <c r="I263">
        <v>1</v>
      </c>
      <c r="J263" s="1">
        <v>44795.604861111111</v>
      </c>
      <c r="K263" t="s">
        <v>5339</v>
      </c>
      <c r="L263" t="s">
        <v>242</v>
      </c>
      <c r="M263" t="s">
        <v>242</v>
      </c>
      <c r="P263" t="s">
        <v>242</v>
      </c>
      <c r="Q263" t="s">
        <v>242</v>
      </c>
      <c r="T263" t="s">
        <v>5340</v>
      </c>
      <c r="U263" t="s">
        <v>5341</v>
      </c>
      <c r="V263" t="s">
        <v>5342</v>
      </c>
      <c r="W263">
        <v>3571</v>
      </c>
      <c r="X263" t="s">
        <v>297</v>
      </c>
      <c r="Y263" t="s">
        <v>4620</v>
      </c>
      <c r="Z263">
        <v>2019</v>
      </c>
      <c r="AA263">
        <v>0.5</v>
      </c>
      <c r="AB263">
        <v>15</v>
      </c>
      <c r="AD263">
        <v>13</v>
      </c>
      <c r="AE263" t="s">
        <v>242</v>
      </c>
      <c r="AH263" s="27">
        <v>0</v>
      </c>
      <c r="AI263">
        <v>0</v>
      </c>
      <c r="AJ263" s="27">
        <v>0</v>
      </c>
      <c r="AK263">
        <v>0</v>
      </c>
      <c r="AL263" s="27">
        <v>0</v>
      </c>
      <c r="AM263">
        <v>0</v>
      </c>
      <c r="AO263" t="s">
        <v>242</v>
      </c>
      <c r="AR263" s="27">
        <v>1</v>
      </c>
      <c r="AS263">
        <v>1</v>
      </c>
      <c r="AT263" s="21">
        <f t="shared" si="16"/>
        <v>7.6923076923076925</v>
      </c>
      <c r="AU263">
        <v>2</v>
      </c>
      <c r="AX263" s="27">
        <v>1</v>
      </c>
      <c r="AY263">
        <v>2</v>
      </c>
      <c r="AZ263" s="21">
        <f t="shared" si="17"/>
        <v>15.384615384615385</v>
      </c>
      <c r="BA263" t="s">
        <v>242</v>
      </c>
      <c r="BD263" s="27">
        <v>1</v>
      </c>
      <c r="BG263">
        <v>2</v>
      </c>
      <c r="BJ263" s="27">
        <v>1</v>
      </c>
      <c r="BK263">
        <v>2</v>
      </c>
      <c r="BN263" s="27">
        <v>1</v>
      </c>
      <c r="BO263">
        <v>5</v>
      </c>
      <c r="BP263" s="21">
        <f t="shared" si="18"/>
        <v>38.461538461538467</v>
      </c>
      <c r="BR263">
        <v>1</v>
      </c>
      <c r="BU263" s="27">
        <v>1</v>
      </c>
      <c r="BV263">
        <v>3</v>
      </c>
      <c r="BW263" s="21">
        <f t="shared" si="19"/>
        <v>23.076923076923077</v>
      </c>
      <c r="BX263">
        <v>2</v>
      </c>
      <c r="BY263">
        <v>1</v>
      </c>
      <c r="CB263" s="27">
        <v>0.5</v>
      </c>
      <c r="CC263" t="s">
        <v>5343</v>
      </c>
      <c r="CD263">
        <v>1</v>
      </c>
      <c r="CE263" t="s">
        <v>242</v>
      </c>
      <c r="CG263" s="27">
        <v>1</v>
      </c>
      <c r="CH263" t="s">
        <v>5344</v>
      </c>
      <c r="CI263">
        <v>1</v>
      </c>
      <c r="CL263" s="27">
        <v>1</v>
      </c>
      <c r="CM263" s="27">
        <v>0</v>
      </c>
      <c r="CN263" t="s">
        <v>242</v>
      </c>
      <c r="CO263" t="s">
        <v>242</v>
      </c>
      <c r="CP263" t="s">
        <v>242</v>
      </c>
      <c r="CR263" s="2" t="s">
        <v>5345</v>
      </c>
      <c r="CS263" s="27">
        <v>0.5</v>
      </c>
      <c r="CT263" t="s">
        <v>5346</v>
      </c>
      <c r="CU263">
        <v>1</v>
      </c>
      <c r="CX263" s="27">
        <v>1</v>
      </c>
      <c r="CY263">
        <v>57509</v>
      </c>
      <c r="CZ263">
        <v>2</v>
      </c>
      <c r="DB263" s="27">
        <v>1</v>
      </c>
      <c r="DC263">
        <v>177018</v>
      </c>
      <c r="DD263">
        <v>2</v>
      </c>
      <c r="DE263">
        <v>313002</v>
      </c>
      <c r="DF263">
        <v>2</v>
      </c>
      <c r="DG263" t="s">
        <v>242</v>
      </c>
      <c r="DH263" t="s">
        <v>242</v>
      </c>
      <c r="DJ263" s="27">
        <v>1</v>
      </c>
      <c r="DK263">
        <v>8059797</v>
      </c>
      <c r="DL263">
        <v>2</v>
      </c>
      <c r="DN263">
        <v>1</v>
      </c>
      <c r="DQ263" s="27">
        <v>1</v>
      </c>
      <c r="DR263" t="s">
        <v>5347</v>
      </c>
      <c r="DS263" s="27">
        <v>1</v>
      </c>
      <c r="DT263" t="s">
        <v>5348</v>
      </c>
      <c r="DU263" s="27">
        <v>1</v>
      </c>
      <c r="DV263" t="s">
        <v>5349</v>
      </c>
      <c r="DW263" s="27">
        <v>1</v>
      </c>
      <c r="DX263" t="s">
        <v>5350</v>
      </c>
      <c r="DY263" s="27">
        <v>1</v>
      </c>
      <c r="DZ263" s="2" t="s">
        <v>5351</v>
      </c>
      <c r="EA263" s="27">
        <v>1</v>
      </c>
      <c r="EB263" t="s">
        <v>5352</v>
      </c>
      <c r="EC263" s="27">
        <v>1</v>
      </c>
      <c r="ED263" t="s">
        <v>5353</v>
      </c>
      <c r="EE263" s="27">
        <v>1</v>
      </c>
      <c r="EF263" s="2" t="s">
        <v>5354</v>
      </c>
      <c r="EG263" s="27">
        <v>1</v>
      </c>
      <c r="EH263" t="s">
        <v>5355</v>
      </c>
      <c r="EI263" s="27">
        <v>1</v>
      </c>
      <c r="EK263">
        <v>4</v>
      </c>
      <c r="EN263" s="27">
        <v>0</v>
      </c>
      <c r="EO263" t="s">
        <v>242</v>
      </c>
      <c r="EP263" t="s">
        <v>242</v>
      </c>
      <c r="ES263" t="s">
        <v>242</v>
      </c>
      <c r="ET263" t="s">
        <v>242</v>
      </c>
      <c r="EV263" s="27">
        <v>1</v>
      </c>
      <c r="EW263">
        <v>691551.37</v>
      </c>
      <c r="EX263" t="s">
        <v>3434</v>
      </c>
      <c r="EY263" s="27">
        <v>1</v>
      </c>
      <c r="EZ263">
        <v>20</v>
      </c>
      <c r="FB263" s="27">
        <v>1</v>
      </c>
      <c r="FC263">
        <v>2246.4</v>
      </c>
      <c r="FE263" s="27">
        <v>0</v>
      </c>
      <c r="FF263" t="s">
        <v>242</v>
      </c>
    </row>
    <row r="264" spans="1:163" ht="15" customHeight="1" x14ac:dyDescent="0.2">
      <c r="A264">
        <v>263</v>
      </c>
      <c r="B264">
        <v>287</v>
      </c>
      <c r="C264" s="1">
        <v>44795.604861111111</v>
      </c>
      <c r="D264" s="1">
        <v>44795.604861111111</v>
      </c>
      <c r="E264">
        <v>4</v>
      </c>
      <c r="G264" t="s">
        <v>242</v>
      </c>
      <c r="H264" t="s">
        <v>242</v>
      </c>
      <c r="I264">
        <v>1</v>
      </c>
      <c r="J264" s="1">
        <v>44795.604861111111</v>
      </c>
      <c r="K264" t="s">
        <v>5360</v>
      </c>
      <c r="L264" t="s">
        <v>242</v>
      </c>
      <c r="M264" t="s">
        <v>242</v>
      </c>
      <c r="P264" t="s">
        <v>242</v>
      </c>
      <c r="Q264" t="s">
        <v>242</v>
      </c>
      <c r="T264" t="s">
        <v>5361</v>
      </c>
      <c r="U264" t="s">
        <v>5362</v>
      </c>
      <c r="V264" t="s">
        <v>5363</v>
      </c>
      <c r="W264">
        <v>1389</v>
      </c>
      <c r="X264" t="s">
        <v>248</v>
      </c>
      <c r="Y264" t="s">
        <v>4218</v>
      </c>
      <c r="Z264">
        <v>2019</v>
      </c>
      <c r="AA264">
        <v>0.5</v>
      </c>
      <c r="AB264">
        <v>15</v>
      </c>
      <c r="AD264">
        <v>9</v>
      </c>
      <c r="AE264" t="s">
        <v>242</v>
      </c>
      <c r="AH264" s="27">
        <v>1</v>
      </c>
      <c r="AI264">
        <v>9</v>
      </c>
      <c r="AJ264" s="27">
        <v>0</v>
      </c>
      <c r="AK264">
        <v>0</v>
      </c>
      <c r="AL264" s="27">
        <v>0</v>
      </c>
      <c r="AM264">
        <v>0</v>
      </c>
      <c r="AO264">
        <v>2</v>
      </c>
      <c r="AR264" s="27">
        <v>1</v>
      </c>
      <c r="AS264">
        <v>1</v>
      </c>
      <c r="AT264" s="21">
        <f t="shared" si="16"/>
        <v>11.111111111111111</v>
      </c>
      <c r="AU264">
        <v>2</v>
      </c>
      <c r="AX264" s="27">
        <v>1</v>
      </c>
      <c r="AY264">
        <v>2</v>
      </c>
      <c r="AZ264" s="21">
        <f t="shared" si="17"/>
        <v>22.222222222222221</v>
      </c>
      <c r="BA264" t="s">
        <v>242</v>
      </c>
      <c r="BD264" s="27">
        <v>0</v>
      </c>
      <c r="BG264" t="s">
        <v>242</v>
      </c>
      <c r="BJ264" s="27">
        <v>1</v>
      </c>
      <c r="BK264">
        <v>2</v>
      </c>
      <c r="BN264" s="27">
        <v>1</v>
      </c>
      <c r="BO264">
        <v>3</v>
      </c>
      <c r="BP264" s="21">
        <f t="shared" si="18"/>
        <v>33.333333333333329</v>
      </c>
      <c r="BQ264" t="s">
        <v>5364</v>
      </c>
      <c r="BR264">
        <v>1</v>
      </c>
      <c r="BU264" s="27">
        <v>0</v>
      </c>
      <c r="BV264" s="24" t="s">
        <v>242</v>
      </c>
      <c r="BW264" s="21" t="s">
        <v>242</v>
      </c>
      <c r="BX264" t="s">
        <v>242</v>
      </c>
      <c r="BY264" t="s">
        <v>242</v>
      </c>
      <c r="CB264" s="27">
        <v>0.5</v>
      </c>
      <c r="CC264" s="2" t="s">
        <v>5365</v>
      </c>
      <c r="CD264">
        <v>1</v>
      </c>
      <c r="CE264" t="s">
        <v>242</v>
      </c>
      <c r="CG264" s="27">
        <v>1</v>
      </c>
      <c r="CH264" t="s">
        <v>5366</v>
      </c>
      <c r="CI264">
        <v>1</v>
      </c>
      <c r="CL264" s="27">
        <v>1</v>
      </c>
      <c r="CM264" s="27">
        <v>0.5</v>
      </c>
      <c r="CN264" t="s">
        <v>242</v>
      </c>
      <c r="CO264">
        <v>94.2</v>
      </c>
      <c r="CP264" t="s">
        <v>242</v>
      </c>
      <c r="CS264" s="27">
        <v>0</v>
      </c>
      <c r="CU264" t="s">
        <v>242</v>
      </c>
      <c r="CX264" s="27">
        <v>1</v>
      </c>
      <c r="CY264">
        <v>383104</v>
      </c>
      <c r="CZ264">
        <v>2</v>
      </c>
      <c r="DB264" s="27">
        <v>1</v>
      </c>
      <c r="DC264" t="s">
        <v>242</v>
      </c>
      <c r="DD264" t="s">
        <v>242</v>
      </c>
      <c r="DF264" t="s">
        <v>242</v>
      </c>
      <c r="DG264">
        <v>280077</v>
      </c>
      <c r="DH264">
        <v>2</v>
      </c>
      <c r="DJ264" s="27">
        <v>0</v>
      </c>
      <c r="DK264" t="s">
        <v>242</v>
      </c>
      <c r="DL264" t="s">
        <v>242</v>
      </c>
      <c r="DN264">
        <v>1</v>
      </c>
      <c r="DQ264" s="27">
        <v>1</v>
      </c>
      <c r="DR264" s="2" t="s">
        <v>5367</v>
      </c>
      <c r="DS264" s="27">
        <v>1</v>
      </c>
      <c r="DT264" s="2" t="s">
        <v>5368</v>
      </c>
      <c r="DU264" s="27">
        <v>0</v>
      </c>
      <c r="DW264" s="27">
        <v>0</v>
      </c>
      <c r="DY264" s="27">
        <v>0.5</v>
      </c>
      <c r="DZ264" s="2" t="s">
        <v>5369</v>
      </c>
      <c r="EA264" s="27">
        <v>1</v>
      </c>
      <c r="EB264" s="2" t="s">
        <v>5370</v>
      </c>
      <c r="EC264" s="27">
        <v>0.5</v>
      </c>
      <c r="ED264" s="2" t="s">
        <v>5371</v>
      </c>
      <c r="EE264" s="27">
        <v>1</v>
      </c>
      <c r="EF264" s="2" t="s">
        <v>5372</v>
      </c>
      <c r="EG264" s="27">
        <v>1</v>
      </c>
      <c r="EH264" t="s">
        <v>5373</v>
      </c>
      <c r="EI264" s="27">
        <v>1</v>
      </c>
      <c r="EK264">
        <v>1</v>
      </c>
      <c r="EN264" s="27">
        <v>0</v>
      </c>
      <c r="EO264" t="s">
        <v>242</v>
      </c>
      <c r="EP264" t="s">
        <v>242</v>
      </c>
      <c r="ER264" t="s">
        <v>5374</v>
      </c>
      <c r="ES264" t="s">
        <v>242</v>
      </c>
      <c r="ET264" t="s">
        <v>242</v>
      </c>
      <c r="EV264" s="27">
        <v>1</v>
      </c>
      <c r="EW264">
        <v>1205094</v>
      </c>
      <c r="EX264" t="s">
        <v>3418</v>
      </c>
      <c r="EY264" s="27">
        <v>0</v>
      </c>
      <c r="EZ264" t="s">
        <v>242</v>
      </c>
      <c r="FB264" s="27">
        <v>1</v>
      </c>
      <c r="FC264">
        <v>16</v>
      </c>
      <c r="FE264" s="27">
        <v>0</v>
      </c>
      <c r="FF264" t="s">
        <v>242</v>
      </c>
    </row>
    <row r="265" spans="1:163" ht="15" customHeight="1" x14ac:dyDescent="0.2">
      <c r="A265">
        <v>264</v>
      </c>
      <c r="B265">
        <v>288</v>
      </c>
      <c r="C265" s="1">
        <v>44795.604861111111</v>
      </c>
      <c r="D265" s="1">
        <v>44795.604861111111</v>
      </c>
      <c r="E265">
        <v>4</v>
      </c>
      <c r="G265" t="s">
        <v>242</v>
      </c>
      <c r="H265" t="s">
        <v>242</v>
      </c>
      <c r="I265">
        <v>1</v>
      </c>
      <c r="J265" s="1">
        <v>44795.604861111111</v>
      </c>
      <c r="K265" t="s">
        <v>5379</v>
      </c>
      <c r="L265" t="s">
        <v>242</v>
      </c>
      <c r="M265" t="s">
        <v>242</v>
      </c>
      <c r="P265" t="s">
        <v>242</v>
      </c>
      <c r="Q265" t="s">
        <v>242</v>
      </c>
      <c r="T265" t="s">
        <v>5380</v>
      </c>
      <c r="U265" t="s">
        <v>5381</v>
      </c>
      <c r="V265" t="s">
        <v>5382</v>
      </c>
      <c r="W265">
        <v>7370</v>
      </c>
      <c r="X265" t="s">
        <v>297</v>
      </c>
      <c r="Y265" t="s">
        <v>765</v>
      </c>
      <c r="Z265">
        <v>2019</v>
      </c>
      <c r="AA265">
        <v>0.5</v>
      </c>
      <c r="AB265">
        <v>11</v>
      </c>
      <c r="AD265">
        <v>11</v>
      </c>
      <c r="AE265" t="s">
        <v>242</v>
      </c>
      <c r="AH265" s="27">
        <v>0</v>
      </c>
      <c r="AI265">
        <v>0</v>
      </c>
      <c r="AJ265" s="27">
        <v>0</v>
      </c>
      <c r="AK265">
        <v>0</v>
      </c>
      <c r="AL265" s="27">
        <v>0</v>
      </c>
      <c r="AM265">
        <v>0</v>
      </c>
      <c r="AO265" t="s">
        <v>242</v>
      </c>
      <c r="AR265" s="27">
        <v>1</v>
      </c>
      <c r="AS265">
        <v>1</v>
      </c>
      <c r="AT265" s="21">
        <f t="shared" si="16"/>
        <v>9.0909090909090917</v>
      </c>
      <c r="AU265">
        <v>2</v>
      </c>
      <c r="AX265" s="27">
        <v>1</v>
      </c>
      <c r="AY265">
        <v>2</v>
      </c>
      <c r="AZ265" s="21">
        <f t="shared" si="17"/>
        <v>18.181818181818183</v>
      </c>
      <c r="BA265" t="s">
        <v>242</v>
      </c>
      <c r="BD265" s="27">
        <v>0</v>
      </c>
      <c r="BG265" t="s">
        <v>242</v>
      </c>
      <c r="BJ265" s="27">
        <v>1</v>
      </c>
      <c r="BK265">
        <v>2</v>
      </c>
      <c r="BN265" s="27">
        <v>0</v>
      </c>
      <c r="BO265">
        <v>0</v>
      </c>
      <c r="BP265" s="21">
        <f t="shared" si="18"/>
        <v>0</v>
      </c>
      <c r="BR265" t="s">
        <v>242</v>
      </c>
      <c r="BU265" s="27">
        <v>0</v>
      </c>
      <c r="BV265" s="24" t="s">
        <v>242</v>
      </c>
      <c r="BW265" s="21" t="s">
        <v>242</v>
      </c>
      <c r="BX265" t="s">
        <v>242</v>
      </c>
      <c r="BY265" t="s">
        <v>242</v>
      </c>
      <c r="CB265" s="27">
        <v>0</v>
      </c>
      <c r="CD265" t="s">
        <v>242</v>
      </c>
      <c r="CE265" t="s">
        <v>242</v>
      </c>
      <c r="CG265" s="27">
        <v>1</v>
      </c>
      <c r="CH265" t="s">
        <v>5383</v>
      </c>
      <c r="CI265">
        <v>1</v>
      </c>
      <c r="CL265" s="27">
        <v>0</v>
      </c>
      <c r="CM265" s="27">
        <v>1</v>
      </c>
      <c r="CN265">
        <v>100</v>
      </c>
      <c r="CO265">
        <v>100</v>
      </c>
      <c r="CP265">
        <v>100</v>
      </c>
      <c r="CQ265" t="s">
        <v>5384</v>
      </c>
      <c r="CS265" s="27">
        <v>1</v>
      </c>
      <c r="CT265" t="s">
        <v>5385</v>
      </c>
      <c r="CU265">
        <v>1</v>
      </c>
      <c r="CX265" s="27">
        <v>1</v>
      </c>
      <c r="CY265">
        <v>52187</v>
      </c>
      <c r="CZ265">
        <v>2</v>
      </c>
      <c r="DB265" s="27">
        <v>1</v>
      </c>
      <c r="DC265">
        <v>730856</v>
      </c>
      <c r="DD265">
        <v>2</v>
      </c>
      <c r="DE265">
        <v>743452</v>
      </c>
      <c r="DF265">
        <v>2</v>
      </c>
      <c r="DG265" t="s">
        <v>242</v>
      </c>
      <c r="DH265" t="s">
        <v>242</v>
      </c>
      <c r="DJ265" s="27">
        <v>1</v>
      </c>
      <c r="DK265">
        <v>92170</v>
      </c>
      <c r="DL265">
        <v>2</v>
      </c>
      <c r="DN265">
        <v>1</v>
      </c>
      <c r="DQ265" s="27">
        <v>0</v>
      </c>
      <c r="DS265" s="27">
        <v>1</v>
      </c>
      <c r="DT265" t="s">
        <v>5386</v>
      </c>
      <c r="DU265" s="27">
        <v>1</v>
      </c>
      <c r="DV265" s="2" t="s">
        <v>5387</v>
      </c>
      <c r="DW265" s="27">
        <v>1</v>
      </c>
      <c r="DX265" t="s">
        <v>5388</v>
      </c>
      <c r="DY265" s="27">
        <v>1</v>
      </c>
      <c r="EA265" s="27">
        <v>1</v>
      </c>
      <c r="EB265" t="s">
        <v>5389</v>
      </c>
      <c r="EC265" s="27">
        <v>1</v>
      </c>
      <c r="ED265" t="s">
        <v>5390</v>
      </c>
      <c r="EE265" s="27">
        <v>1</v>
      </c>
      <c r="EF265" t="s">
        <v>5391</v>
      </c>
      <c r="EG265" s="27">
        <v>1</v>
      </c>
      <c r="EH265" t="s">
        <v>5392</v>
      </c>
      <c r="EI265" s="27">
        <v>1</v>
      </c>
      <c r="EK265">
        <v>1</v>
      </c>
      <c r="EN265" s="27">
        <v>0</v>
      </c>
      <c r="EO265" t="s">
        <v>242</v>
      </c>
      <c r="EP265" t="s">
        <v>242</v>
      </c>
      <c r="ES265" t="s">
        <v>242</v>
      </c>
      <c r="ET265" t="s">
        <v>242</v>
      </c>
      <c r="EV265" s="27">
        <v>1</v>
      </c>
      <c r="EW265">
        <v>2613</v>
      </c>
      <c r="EX265" t="s">
        <v>3418</v>
      </c>
      <c r="EY265" s="27">
        <v>0</v>
      </c>
      <c r="EZ265" t="s">
        <v>242</v>
      </c>
      <c r="FB265" s="27">
        <v>1</v>
      </c>
      <c r="FC265">
        <v>2613</v>
      </c>
      <c r="FE265" s="27">
        <v>0</v>
      </c>
      <c r="FF265" t="s">
        <v>242</v>
      </c>
    </row>
    <row r="266" spans="1:163" ht="15" customHeight="1" x14ac:dyDescent="0.2">
      <c r="A266">
        <v>265</v>
      </c>
      <c r="B266">
        <v>290</v>
      </c>
      <c r="C266" s="1">
        <v>44795.604861111111</v>
      </c>
      <c r="D266" s="1">
        <v>44795.604861111111</v>
      </c>
      <c r="E266">
        <v>4</v>
      </c>
      <c r="G266" t="s">
        <v>242</v>
      </c>
      <c r="H266" t="s">
        <v>242</v>
      </c>
      <c r="I266">
        <v>1</v>
      </c>
      <c r="J266" s="1">
        <v>44795.604861111111</v>
      </c>
      <c r="K266" t="s">
        <v>5397</v>
      </c>
      <c r="L266" t="s">
        <v>242</v>
      </c>
      <c r="M266" t="s">
        <v>242</v>
      </c>
      <c r="P266" t="s">
        <v>242</v>
      </c>
      <c r="Q266" t="s">
        <v>242</v>
      </c>
      <c r="T266" t="s">
        <v>5398</v>
      </c>
      <c r="U266" t="s">
        <v>5399</v>
      </c>
      <c r="V266">
        <v>438516106</v>
      </c>
      <c r="W266">
        <v>9997</v>
      </c>
      <c r="X266" t="s">
        <v>476</v>
      </c>
      <c r="Y266" t="s">
        <v>3667</v>
      </c>
      <c r="Z266">
        <v>2020</v>
      </c>
      <c r="AA266">
        <v>0.5</v>
      </c>
      <c r="AD266">
        <v>11</v>
      </c>
      <c r="AE266" t="s">
        <v>242</v>
      </c>
      <c r="AH266" s="27">
        <v>0</v>
      </c>
      <c r="AI266">
        <v>0</v>
      </c>
      <c r="AJ266" s="27">
        <v>0</v>
      </c>
      <c r="AK266">
        <v>0</v>
      </c>
      <c r="AL266" s="27">
        <v>0</v>
      </c>
      <c r="AM266">
        <v>0</v>
      </c>
      <c r="AO266" t="s">
        <v>242</v>
      </c>
      <c r="AR266" s="27">
        <v>0</v>
      </c>
      <c r="AS266">
        <v>0</v>
      </c>
      <c r="AT266" s="21">
        <f t="shared" si="16"/>
        <v>0</v>
      </c>
      <c r="AU266" t="s">
        <v>242</v>
      </c>
      <c r="AX266" s="27">
        <v>0</v>
      </c>
      <c r="AY266">
        <v>0</v>
      </c>
      <c r="AZ266" s="21">
        <f t="shared" si="17"/>
        <v>0</v>
      </c>
      <c r="BA266" t="s">
        <v>242</v>
      </c>
      <c r="BD266" s="27">
        <v>0</v>
      </c>
      <c r="BG266" t="s">
        <v>242</v>
      </c>
      <c r="BJ266" s="27">
        <v>0</v>
      </c>
      <c r="BK266" t="s">
        <v>242</v>
      </c>
      <c r="BN266" s="27">
        <v>0</v>
      </c>
      <c r="BO266">
        <v>0</v>
      </c>
      <c r="BP266" s="21">
        <f t="shared" si="18"/>
        <v>0</v>
      </c>
      <c r="BR266" t="s">
        <v>242</v>
      </c>
      <c r="BU266" s="27">
        <v>0</v>
      </c>
      <c r="BV266" s="24" t="s">
        <v>242</v>
      </c>
      <c r="BW266" s="21" t="s">
        <v>242</v>
      </c>
      <c r="BX266" t="s">
        <v>242</v>
      </c>
      <c r="BY266" t="s">
        <v>242</v>
      </c>
      <c r="CB266" s="27">
        <v>0</v>
      </c>
      <c r="CD266" t="s">
        <v>242</v>
      </c>
      <c r="CE266" t="s">
        <v>242</v>
      </c>
      <c r="CG266" s="27">
        <v>0</v>
      </c>
      <c r="CI266" t="s">
        <v>242</v>
      </c>
      <c r="CL266" s="27">
        <v>0</v>
      </c>
      <c r="CM266" s="27">
        <v>0</v>
      </c>
      <c r="CN266" t="s">
        <v>242</v>
      </c>
      <c r="CO266" t="s">
        <v>242</v>
      </c>
      <c r="CP266" t="s">
        <v>242</v>
      </c>
      <c r="CS266" s="27">
        <v>1</v>
      </c>
      <c r="CT266" s="2" t="s">
        <v>5400</v>
      </c>
      <c r="CU266">
        <v>1</v>
      </c>
      <c r="CX266" s="27">
        <v>1</v>
      </c>
      <c r="CY266">
        <v>1090649</v>
      </c>
      <c r="CZ266">
        <v>2</v>
      </c>
      <c r="DB266" s="27">
        <v>1</v>
      </c>
      <c r="DC266" t="s">
        <v>242</v>
      </c>
      <c r="DD266" t="s">
        <v>242</v>
      </c>
      <c r="DF266" t="s">
        <v>242</v>
      </c>
      <c r="DG266">
        <v>951982</v>
      </c>
      <c r="DH266">
        <v>2</v>
      </c>
      <c r="DJ266" s="27">
        <v>0</v>
      </c>
      <c r="DK266" t="s">
        <v>242</v>
      </c>
      <c r="DL266" t="s">
        <v>242</v>
      </c>
      <c r="DN266" t="s">
        <v>242</v>
      </c>
      <c r="DQ266" s="27">
        <v>1</v>
      </c>
      <c r="DR266" s="2" t="s">
        <v>5401</v>
      </c>
      <c r="DS266" s="27">
        <v>1</v>
      </c>
      <c r="DT266" s="2" t="s">
        <v>5402</v>
      </c>
      <c r="DU266" s="27">
        <v>1</v>
      </c>
      <c r="DV266" t="s">
        <v>5403</v>
      </c>
      <c r="DW266" s="27">
        <v>1</v>
      </c>
      <c r="DX266" t="s">
        <v>4476</v>
      </c>
      <c r="DY266" s="27">
        <v>1</v>
      </c>
      <c r="DZ266" t="s">
        <v>5404</v>
      </c>
      <c r="EA266" s="27">
        <v>1</v>
      </c>
      <c r="EB266" t="s">
        <v>5405</v>
      </c>
      <c r="EC266" s="27">
        <v>1</v>
      </c>
      <c r="ED266" t="s">
        <v>5406</v>
      </c>
      <c r="EE266" s="27">
        <v>1</v>
      </c>
      <c r="EF266" s="2" t="s">
        <v>5407</v>
      </c>
      <c r="EG266" s="27">
        <v>1</v>
      </c>
      <c r="EH266" t="s">
        <v>5408</v>
      </c>
      <c r="EI266" s="27">
        <v>1</v>
      </c>
      <c r="EK266">
        <v>4</v>
      </c>
      <c r="EN266" s="27">
        <v>0</v>
      </c>
      <c r="EO266" t="s">
        <v>242</v>
      </c>
      <c r="EP266" t="s">
        <v>242</v>
      </c>
      <c r="ES266" t="s">
        <v>242</v>
      </c>
      <c r="ET266" t="s">
        <v>242</v>
      </c>
      <c r="EV266" s="27">
        <v>0</v>
      </c>
      <c r="EW266" t="s">
        <v>242</v>
      </c>
      <c r="EY266" s="27">
        <v>0</v>
      </c>
      <c r="EZ266" t="s">
        <v>242</v>
      </c>
      <c r="FB266" s="27">
        <v>0</v>
      </c>
      <c r="FC266" t="s">
        <v>242</v>
      </c>
      <c r="FE266" s="27">
        <v>0</v>
      </c>
      <c r="FF266" t="s">
        <v>242</v>
      </c>
    </row>
    <row r="267" spans="1:163" ht="15" customHeight="1" x14ac:dyDescent="0.2">
      <c r="A267">
        <v>266</v>
      </c>
      <c r="B267">
        <v>291</v>
      </c>
      <c r="C267" s="1">
        <v>44795.604861111111</v>
      </c>
      <c r="D267" s="1">
        <v>44795.604861111111</v>
      </c>
      <c r="E267">
        <v>4</v>
      </c>
      <c r="G267" t="s">
        <v>242</v>
      </c>
      <c r="H267" t="s">
        <v>242</v>
      </c>
      <c r="I267">
        <v>1</v>
      </c>
      <c r="J267" s="1">
        <v>44795.604861111111</v>
      </c>
      <c r="K267" t="s">
        <v>5410</v>
      </c>
      <c r="L267" t="s">
        <v>242</v>
      </c>
      <c r="M267" t="s">
        <v>242</v>
      </c>
      <c r="P267" t="s">
        <v>242</v>
      </c>
      <c r="Q267" t="s">
        <v>242</v>
      </c>
      <c r="T267" t="s">
        <v>5411</v>
      </c>
      <c r="U267" t="s">
        <v>5412</v>
      </c>
      <c r="V267" t="s">
        <v>5413</v>
      </c>
      <c r="W267">
        <v>2860</v>
      </c>
      <c r="X267" t="s">
        <v>418</v>
      </c>
      <c r="Y267" t="s">
        <v>1838</v>
      </c>
      <c r="Z267">
        <v>2020</v>
      </c>
      <c r="AA267">
        <v>0.5</v>
      </c>
      <c r="AB267">
        <v>14</v>
      </c>
      <c r="AD267">
        <v>12</v>
      </c>
      <c r="AE267" t="s">
        <v>242</v>
      </c>
      <c r="AH267" s="27">
        <v>0</v>
      </c>
      <c r="AI267">
        <v>0</v>
      </c>
      <c r="AJ267" s="27">
        <v>0</v>
      </c>
      <c r="AK267">
        <v>0</v>
      </c>
      <c r="AL267" s="27">
        <v>0</v>
      </c>
      <c r="AM267">
        <v>0</v>
      </c>
      <c r="AO267" t="s">
        <v>242</v>
      </c>
      <c r="AR267" s="27">
        <v>1</v>
      </c>
      <c r="AS267">
        <v>1</v>
      </c>
      <c r="AT267" s="21">
        <f t="shared" si="16"/>
        <v>8.3333333333333321</v>
      </c>
      <c r="AU267">
        <v>2</v>
      </c>
      <c r="AX267" s="27">
        <v>1</v>
      </c>
      <c r="AY267">
        <v>3</v>
      </c>
      <c r="AZ267" s="21">
        <f t="shared" si="17"/>
        <v>25</v>
      </c>
      <c r="BA267" t="s">
        <v>242</v>
      </c>
      <c r="BD267" s="27">
        <v>1</v>
      </c>
      <c r="BG267">
        <v>3</v>
      </c>
      <c r="BJ267" s="27">
        <v>1</v>
      </c>
      <c r="BK267">
        <v>3</v>
      </c>
      <c r="BN267" s="27">
        <v>1</v>
      </c>
      <c r="BO267">
        <v>2</v>
      </c>
      <c r="BP267" s="21">
        <f t="shared" si="18"/>
        <v>16.666666666666664</v>
      </c>
      <c r="BR267">
        <v>1</v>
      </c>
      <c r="BU267" s="27">
        <v>1</v>
      </c>
      <c r="BV267">
        <v>4</v>
      </c>
      <c r="BW267" s="21">
        <f t="shared" si="19"/>
        <v>33.333333333333329</v>
      </c>
      <c r="BX267">
        <v>2</v>
      </c>
      <c r="BY267">
        <v>1</v>
      </c>
      <c r="CB267" s="27">
        <v>0</v>
      </c>
      <c r="CD267" t="s">
        <v>242</v>
      </c>
      <c r="CE267" t="s">
        <v>242</v>
      </c>
      <c r="CG267" s="27">
        <v>1</v>
      </c>
      <c r="CH267" t="s">
        <v>5414</v>
      </c>
      <c r="CI267">
        <v>1</v>
      </c>
      <c r="CL267" s="27">
        <v>0</v>
      </c>
      <c r="CM267" s="27">
        <v>0.5</v>
      </c>
      <c r="CN267" t="s">
        <v>242</v>
      </c>
      <c r="CO267">
        <v>100</v>
      </c>
      <c r="CP267" t="s">
        <v>242</v>
      </c>
      <c r="CQ267" t="s">
        <v>5415</v>
      </c>
      <c r="CS267" s="27">
        <v>1</v>
      </c>
      <c r="CT267" t="s">
        <v>5416</v>
      </c>
      <c r="CU267">
        <v>1</v>
      </c>
      <c r="CX267" s="27">
        <v>1</v>
      </c>
      <c r="CY267">
        <v>3057437</v>
      </c>
      <c r="CZ267">
        <v>2</v>
      </c>
      <c r="DB267" s="27">
        <v>1</v>
      </c>
      <c r="DC267">
        <v>2532756</v>
      </c>
      <c r="DD267">
        <v>2</v>
      </c>
      <c r="DE267">
        <v>2322922</v>
      </c>
      <c r="DF267">
        <v>2</v>
      </c>
      <c r="DG267" t="s">
        <v>242</v>
      </c>
      <c r="DH267" t="s">
        <v>242</v>
      </c>
      <c r="DJ267" s="27">
        <v>0</v>
      </c>
      <c r="DK267" t="s">
        <v>242</v>
      </c>
      <c r="DL267" t="s">
        <v>242</v>
      </c>
      <c r="DN267">
        <v>4</v>
      </c>
      <c r="DQ267" s="27">
        <v>1</v>
      </c>
      <c r="DR267" t="s">
        <v>5417</v>
      </c>
      <c r="DS267" s="27">
        <v>1</v>
      </c>
      <c r="DT267" t="s">
        <v>5418</v>
      </c>
      <c r="DU267" s="27">
        <v>1</v>
      </c>
      <c r="DV267" t="s">
        <v>5419</v>
      </c>
      <c r="DW267" s="27">
        <v>1</v>
      </c>
      <c r="DX267" t="s">
        <v>5420</v>
      </c>
      <c r="DY267" s="27">
        <v>1</v>
      </c>
      <c r="EA267" s="27">
        <v>1</v>
      </c>
      <c r="EB267" s="2" t="s">
        <v>5421</v>
      </c>
      <c r="EC267" s="27">
        <v>1</v>
      </c>
      <c r="ED267" t="s">
        <v>5422</v>
      </c>
      <c r="EE267" s="27">
        <v>1</v>
      </c>
      <c r="EF267" t="s">
        <v>4037</v>
      </c>
      <c r="EG267" s="27">
        <v>1</v>
      </c>
      <c r="EH267" t="s">
        <v>5423</v>
      </c>
      <c r="EI267" s="27">
        <v>1</v>
      </c>
      <c r="EK267">
        <v>4</v>
      </c>
      <c r="EN267" s="27">
        <v>0</v>
      </c>
      <c r="EO267" t="s">
        <v>242</v>
      </c>
      <c r="EP267" t="s">
        <v>242</v>
      </c>
      <c r="ES267" t="s">
        <v>242</v>
      </c>
      <c r="ET267" t="s">
        <v>242</v>
      </c>
      <c r="EV267" s="27">
        <v>1</v>
      </c>
      <c r="EW267">
        <v>179350</v>
      </c>
      <c r="EX267" t="s">
        <v>3418</v>
      </c>
      <c r="EY267" s="27">
        <v>1</v>
      </c>
      <c r="EZ267">
        <v>3.2</v>
      </c>
      <c r="FB267" s="27">
        <v>1</v>
      </c>
      <c r="FC267">
        <v>57783</v>
      </c>
      <c r="FE267" s="27">
        <v>0</v>
      </c>
      <c r="FF267" t="s">
        <v>242</v>
      </c>
    </row>
    <row r="268" spans="1:163" ht="15" customHeight="1" x14ac:dyDescent="0.2">
      <c r="A268">
        <v>267</v>
      </c>
      <c r="B268">
        <v>292</v>
      </c>
      <c r="C268" s="1">
        <v>44795.604861111111</v>
      </c>
      <c r="D268" s="1">
        <v>44795.604861111111</v>
      </c>
      <c r="E268">
        <v>4</v>
      </c>
      <c r="G268" t="s">
        <v>242</v>
      </c>
      <c r="H268" t="s">
        <v>242</v>
      </c>
      <c r="I268">
        <v>1</v>
      </c>
      <c r="J268" s="1">
        <v>44795.604861111111</v>
      </c>
      <c r="K268" t="s">
        <v>5426</v>
      </c>
      <c r="L268" t="s">
        <v>242</v>
      </c>
      <c r="M268" t="s">
        <v>242</v>
      </c>
      <c r="P268" t="s">
        <v>242</v>
      </c>
      <c r="Q268" t="s">
        <v>242</v>
      </c>
      <c r="T268" t="s">
        <v>5427</v>
      </c>
      <c r="U268" t="s">
        <v>5428</v>
      </c>
      <c r="V268" t="s">
        <v>5429</v>
      </c>
      <c r="W268">
        <v>6798</v>
      </c>
      <c r="X268" t="s">
        <v>659</v>
      </c>
      <c r="Y268" t="s">
        <v>660</v>
      </c>
      <c r="Z268">
        <v>2020</v>
      </c>
      <c r="AA268">
        <v>0</v>
      </c>
      <c r="AD268">
        <v>12</v>
      </c>
      <c r="AE268" t="s">
        <v>242</v>
      </c>
      <c r="AH268" s="27">
        <v>1</v>
      </c>
      <c r="AI268">
        <v>12</v>
      </c>
      <c r="AJ268" s="27">
        <v>0</v>
      </c>
      <c r="AK268">
        <v>0</v>
      </c>
      <c r="AL268" s="27">
        <v>0</v>
      </c>
      <c r="AM268">
        <v>0</v>
      </c>
      <c r="AN268" t="s">
        <v>5430</v>
      </c>
      <c r="AO268">
        <v>3</v>
      </c>
      <c r="AR268" s="27">
        <v>1</v>
      </c>
      <c r="AS268">
        <v>1</v>
      </c>
      <c r="AT268" s="21">
        <f t="shared" si="16"/>
        <v>8.3333333333333321</v>
      </c>
      <c r="AU268">
        <v>2</v>
      </c>
      <c r="AX268" s="27">
        <v>1</v>
      </c>
      <c r="AY268">
        <v>3</v>
      </c>
      <c r="AZ268" s="21">
        <f t="shared" si="17"/>
        <v>25</v>
      </c>
      <c r="BA268" t="s">
        <v>242</v>
      </c>
      <c r="BD268" s="27">
        <v>1</v>
      </c>
      <c r="BG268">
        <v>2</v>
      </c>
      <c r="BJ268" s="27">
        <v>1</v>
      </c>
      <c r="BK268">
        <v>2</v>
      </c>
      <c r="BN268" s="27">
        <v>1</v>
      </c>
      <c r="BO268">
        <v>3</v>
      </c>
      <c r="BP268" s="21">
        <f t="shared" si="18"/>
        <v>25</v>
      </c>
      <c r="BQ268" t="s">
        <v>3455</v>
      </c>
      <c r="BR268">
        <v>3</v>
      </c>
      <c r="BU268" s="27">
        <v>1</v>
      </c>
      <c r="BV268">
        <v>3</v>
      </c>
      <c r="BW268" s="21">
        <f t="shared" si="19"/>
        <v>25</v>
      </c>
      <c r="BX268">
        <v>2</v>
      </c>
      <c r="BY268">
        <v>3</v>
      </c>
      <c r="CB268" s="27">
        <v>0</v>
      </c>
      <c r="CD268" t="s">
        <v>242</v>
      </c>
      <c r="CE268" t="s">
        <v>242</v>
      </c>
      <c r="CG268" s="27">
        <v>1</v>
      </c>
      <c r="CH268" t="s">
        <v>5431</v>
      </c>
      <c r="CI268">
        <v>1</v>
      </c>
      <c r="CL268" s="27">
        <v>0</v>
      </c>
      <c r="CM268" s="27">
        <v>0</v>
      </c>
      <c r="CN268" t="s">
        <v>242</v>
      </c>
      <c r="CO268" t="s">
        <v>242</v>
      </c>
      <c r="CP268" t="s">
        <v>242</v>
      </c>
      <c r="CR268" t="s">
        <v>5432</v>
      </c>
      <c r="CS268" s="27">
        <v>1</v>
      </c>
      <c r="CT268" s="2" t="s">
        <v>5433</v>
      </c>
      <c r="CU268">
        <v>1</v>
      </c>
      <c r="CX268" s="27">
        <v>1</v>
      </c>
      <c r="CY268">
        <v>596969</v>
      </c>
      <c r="CZ268">
        <v>2</v>
      </c>
      <c r="DB268" s="27">
        <v>1</v>
      </c>
      <c r="DC268" t="s">
        <v>242</v>
      </c>
      <c r="DD268" t="s">
        <v>242</v>
      </c>
      <c r="DF268" t="s">
        <v>242</v>
      </c>
      <c r="DG268">
        <v>30736</v>
      </c>
      <c r="DH268">
        <v>2</v>
      </c>
      <c r="DJ268" s="27">
        <v>1</v>
      </c>
      <c r="DK268">
        <v>3581967</v>
      </c>
      <c r="DL268">
        <v>2</v>
      </c>
      <c r="DN268">
        <v>1</v>
      </c>
      <c r="DQ268" s="27">
        <v>1</v>
      </c>
      <c r="DR268" s="2" t="s">
        <v>5434</v>
      </c>
      <c r="DS268" s="27">
        <v>1</v>
      </c>
      <c r="DT268" s="2" t="s">
        <v>5435</v>
      </c>
      <c r="DU268" s="27">
        <v>0.5</v>
      </c>
      <c r="DV268" s="2" t="s">
        <v>5436</v>
      </c>
      <c r="DW268" s="27">
        <v>1</v>
      </c>
      <c r="DX268" s="2" t="s">
        <v>5437</v>
      </c>
      <c r="DY268" s="27">
        <v>1</v>
      </c>
      <c r="DZ268" s="2" t="s">
        <v>5438</v>
      </c>
      <c r="EA268" s="27">
        <v>1</v>
      </c>
      <c r="EB268" s="2" t="s">
        <v>5439</v>
      </c>
      <c r="EC268" s="27">
        <v>1</v>
      </c>
      <c r="ED268" s="2" t="s">
        <v>5440</v>
      </c>
      <c r="EE268" s="27">
        <v>1</v>
      </c>
      <c r="EF268" s="2" t="s">
        <v>5441</v>
      </c>
      <c r="EG268" s="27">
        <v>1</v>
      </c>
      <c r="EH268" s="2" t="s">
        <v>5442</v>
      </c>
      <c r="EI268" s="27">
        <v>1</v>
      </c>
      <c r="EK268">
        <v>1</v>
      </c>
      <c r="EN268" s="27">
        <v>0</v>
      </c>
      <c r="EO268" t="s">
        <v>242</v>
      </c>
      <c r="EP268" t="s">
        <v>242</v>
      </c>
      <c r="ER268" t="s">
        <v>5443</v>
      </c>
      <c r="ES268" t="s">
        <v>242</v>
      </c>
      <c r="ET268" t="s">
        <v>242</v>
      </c>
      <c r="EV268" s="27">
        <v>1</v>
      </c>
      <c r="EW268">
        <v>45</v>
      </c>
      <c r="EX268" t="s">
        <v>3434</v>
      </c>
      <c r="EY268" s="27">
        <v>0</v>
      </c>
      <c r="EZ268" t="s">
        <v>242</v>
      </c>
      <c r="FB268" s="27">
        <v>0</v>
      </c>
      <c r="FC268" t="s">
        <v>242</v>
      </c>
      <c r="FE268" s="27">
        <v>0</v>
      </c>
      <c r="FF268" t="s">
        <v>242</v>
      </c>
    </row>
    <row r="269" spans="1:163" ht="15" customHeight="1" x14ac:dyDescent="0.2">
      <c r="A269">
        <v>268</v>
      </c>
      <c r="B269">
        <v>293</v>
      </c>
      <c r="C269" s="1">
        <v>44795.604861111111</v>
      </c>
      <c r="D269" s="1">
        <v>44795.604861111111</v>
      </c>
      <c r="E269">
        <v>4</v>
      </c>
      <c r="G269" t="s">
        <v>242</v>
      </c>
      <c r="H269" t="s">
        <v>242</v>
      </c>
      <c r="I269">
        <v>1</v>
      </c>
      <c r="J269" s="1">
        <v>44795.604861111111</v>
      </c>
      <c r="K269" t="s">
        <v>5448</v>
      </c>
      <c r="L269" t="s">
        <v>242</v>
      </c>
      <c r="M269" t="s">
        <v>242</v>
      </c>
      <c r="P269" t="s">
        <v>242</v>
      </c>
      <c r="Q269" t="s">
        <v>242</v>
      </c>
      <c r="T269" t="s">
        <v>5449</v>
      </c>
      <c r="U269" t="s">
        <v>5450</v>
      </c>
      <c r="V269">
        <v>910047109</v>
      </c>
      <c r="W269">
        <v>4512</v>
      </c>
      <c r="X269" t="s">
        <v>476</v>
      </c>
      <c r="Y269" t="s">
        <v>4555</v>
      </c>
      <c r="Z269">
        <v>2019</v>
      </c>
      <c r="AA269">
        <v>0</v>
      </c>
      <c r="AD269">
        <v>13</v>
      </c>
      <c r="AE269" t="s">
        <v>242</v>
      </c>
      <c r="AH269" s="27">
        <v>1</v>
      </c>
      <c r="AI269">
        <v>5</v>
      </c>
      <c r="AJ269" s="27">
        <v>0</v>
      </c>
      <c r="AK269">
        <v>0</v>
      </c>
      <c r="AL269" s="27">
        <v>0</v>
      </c>
      <c r="AM269">
        <v>0</v>
      </c>
      <c r="AO269">
        <v>2</v>
      </c>
      <c r="AR269" s="27">
        <v>0</v>
      </c>
      <c r="AS269">
        <v>0</v>
      </c>
      <c r="AT269" s="21">
        <f t="shared" si="16"/>
        <v>0</v>
      </c>
      <c r="AU269" t="s">
        <v>242</v>
      </c>
      <c r="AX269" s="27">
        <v>1</v>
      </c>
      <c r="AY269">
        <v>2</v>
      </c>
      <c r="AZ269" s="21">
        <f t="shared" si="17"/>
        <v>15.384615384615385</v>
      </c>
      <c r="BA269" t="s">
        <v>242</v>
      </c>
      <c r="BD269" s="27">
        <v>1</v>
      </c>
      <c r="BE269">
        <v>6</v>
      </c>
      <c r="BG269">
        <v>2</v>
      </c>
      <c r="BJ269" s="27">
        <v>1</v>
      </c>
      <c r="BK269">
        <v>2</v>
      </c>
      <c r="BN269" s="27">
        <v>0</v>
      </c>
      <c r="BO269">
        <v>0</v>
      </c>
      <c r="BP269" s="21">
        <f t="shared" si="18"/>
        <v>0</v>
      </c>
      <c r="BR269" t="s">
        <v>242</v>
      </c>
      <c r="BU269" s="27">
        <v>1</v>
      </c>
      <c r="BV269">
        <v>4</v>
      </c>
      <c r="BW269" s="21">
        <f t="shared" si="19"/>
        <v>30.76923076923077</v>
      </c>
      <c r="BX269">
        <v>2</v>
      </c>
      <c r="BY269">
        <v>1</v>
      </c>
      <c r="CB269" s="27">
        <v>0</v>
      </c>
      <c r="CD269" t="s">
        <v>242</v>
      </c>
      <c r="CE269" t="s">
        <v>242</v>
      </c>
      <c r="CG269" s="27">
        <v>1</v>
      </c>
      <c r="CH269" t="s">
        <v>5451</v>
      </c>
      <c r="CI269">
        <v>1</v>
      </c>
      <c r="CL269" s="27">
        <v>0</v>
      </c>
      <c r="CM269" s="27">
        <v>0</v>
      </c>
      <c r="CN269" t="s">
        <v>242</v>
      </c>
      <c r="CO269" t="s">
        <v>242</v>
      </c>
      <c r="CP269" t="s">
        <v>242</v>
      </c>
      <c r="CS269" s="27">
        <v>1</v>
      </c>
      <c r="CT269" t="s">
        <v>5452</v>
      </c>
      <c r="CU269">
        <v>1</v>
      </c>
      <c r="CX269" s="27">
        <v>1</v>
      </c>
      <c r="CY269">
        <v>33273067</v>
      </c>
      <c r="CZ269">
        <v>2</v>
      </c>
      <c r="DB269" s="27">
        <v>1</v>
      </c>
      <c r="DC269">
        <v>171731</v>
      </c>
      <c r="DD269">
        <v>2</v>
      </c>
      <c r="DE269">
        <v>193476</v>
      </c>
      <c r="DF269">
        <v>2</v>
      </c>
      <c r="DG269" t="s">
        <v>242</v>
      </c>
      <c r="DH269" t="s">
        <v>242</v>
      </c>
      <c r="DJ269" s="27">
        <v>1</v>
      </c>
      <c r="DK269">
        <v>6867174</v>
      </c>
      <c r="DL269">
        <v>2</v>
      </c>
      <c r="DN269">
        <v>1</v>
      </c>
      <c r="DQ269" s="27">
        <v>1</v>
      </c>
      <c r="DR269" t="s">
        <v>5453</v>
      </c>
      <c r="DS269" s="27">
        <v>1</v>
      </c>
      <c r="DT269" t="s">
        <v>5454</v>
      </c>
      <c r="DU269" s="27">
        <v>1</v>
      </c>
      <c r="DV269" t="s">
        <v>4475</v>
      </c>
      <c r="DW269" s="27">
        <v>1</v>
      </c>
      <c r="DX269" t="s">
        <v>3805</v>
      </c>
      <c r="DY269" s="27">
        <v>1</v>
      </c>
      <c r="EA269" s="27">
        <v>1</v>
      </c>
      <c r="EB269" t="s">
        <v>5455</v>
      </c>
      <c r="EC269" s="27">
        <v>1</v>
      </c>
      <c r="ED269" t="s">
        <v>5456</v>
      </c>
      <c r="EE269" s="27">
        <v>1</v>
      </c>
      <c r="EF269" t="s">
        <v>5457</v>
      </c>
      <c r="EG269" s="27">
        <v>1</v>
      </c>
      <c r="EH269" t="s">
        <v>5458</v>
      </c>
      <c r="EI269" s="27">
        <v>1</v>
      </c>
      <c r="EJ269" t="s">
        <v>5459</v>
      </c>
      <c r="EK269">
        <v>4</v>
      </c>
      <c r="EN269" s="27">
        <v>0</v>
      </c>
      <c r="EO269" t="s">
        <v>242</v>
      </c>
      <c r="EP269" t="s">
        <v>242</v>
      </c>
      <c r="ES269" t="s">
        <v>242</v>
      </c>
      <c r="ET269" t="s">
        <v>242</v>
      </c>
      <c r="EV269" s="27">
        <v>0</v>
      </c>
      <c r="EW269" t="s">
        <v>242</v>
      </c>
      <c r="EY269" s="27">
        <v>0</v>
      </c>
      <c r="EZ269" t="s">
        <v>242</v>
      </c>
      <c r="FB269" s="27">
        <v>1</v>
      </c>
      <c r="FC269">
        <v>2418.52</v>
      </c>
      <c r="FE269" s="27">
        <v>0</v>
      </c>
      <c r="FF269" t="s">
        <v>242</v>
      </c>
    </row>
    <row r="270" spans="1:163" ht="15" customHeight="1" x14ac:dyDescent="0.2">
      <c r="A270">
        <v>269</v>
      </c>
      <c r="B270">
        <v>294</v>
      </c>
      <c r="C270" s="1">
        <v>44795.604861111111</v>
      </c>
      <c r="D270" s="1">
        <v>44795.604861111111</v>
      </c>
      <c r="E270">
        <v>4</v>
      </c>
      <c r="G270" t="s">
        <v>242</v>
      </c>
      <c r="H270" t="s">
        <v>242</v>
      </c>
      <c r="I270">
        <v>1</v>
      </c>
      <c r="J270" s="1">
        <v>44795.604861111111</v>
      </c>
      <c r="K270" t="s">
        <v>5462</v>
      </c>
      <c r="L270" t="s">
        <v>242</v>
      </c>
      <c r="M270" t="s">
        <v>242</v>
      </c>
      <c r="P270" t="s">
        <v>242</v>
      </c>
      <c r="Q270" t="s">
        <v>242</v>
      </c>
      <c r="T270" t="s">
        <v>5463</v>
      </c>
      <c r="U270" t="s">
        <v>5464</v>
      </c>
      <c r="V270" t="s">
        <v>5465</v>
      </c>
      <c r="W270">
        <v>7841</v>
      </c>
      <c r="X270" t="s">
        <v>1487</v>
      </c>
      <c r="Y270" t="s">
        <v>5466</v>
      </c>
      <c r="Z270">
        <v>2020</v>
      </c>
      <c r="AA270">
        <v>0.5</v>
      </c>
      <c r="AB270">
        <v>10</v>
      </c>
      <c r="AD270">
        <v>12</v>
      </c>
      <c r="AE270" t="s">
        <v>242</v>
      </c>
      <c r="AH270" s="27">
        <v>1</v>
      </c>
      <c r="AI270">
        <v>9</v>
      </c>
      <c r="AJ270" s="27">
        <v>0</v>
      </c>
      <c r="AK270">
        <v>0</v>
      </c>
      <c r="AL270" s="27">
        <v>0</v>
      </c>
      <c r="AM270">
        <v>0</v>
      </c>
      <c r="AO270">
        <v>3</v>
      </c>
      <c r="AR270" s="27">
        <v>1</v>
      </c>
      <c r="AS270">
        <v>2</v>
      </c>
      <c r="AT270" s="21">
        <f t="shared" si="16"/>
        <v>16.666666666666664</v>
      </c>
      <c r="AU270">
        <v>2</v>
      </c>
      <c r="AX270" s="27">
        <v>1</v>
      </c>
      <c r="AY270">
        <v>3</v>
      </c>
      <c r="AZ270" s="21">
        <f t="shared" si="17"/>
        <v>25</v>
      </c>
      <c r="BA270" t="s">
        <v>242</v>
      </c>
      <c r="BD270" s="27">
        <v>1</v>
      </c>
      <c r="BG270">
        <v>2</v>
      </c>
      <c r="BJ270" s="27">
        <v>1</v>
      </c>
      <c r="BK270">
        <v>2</v>
      </c>
      <c r="BN270" s="27">
        <v>1</v>
      </c>
      <c r="BO270">
        <v>3</v>
      </c>
      <c r="BP270" s="21">
        <f t="shared" si="18"/>
        <v>25</v>
      </c>
      <c r="BR270">
        <v>3</v>
      </c>
      <c r="BU270" s="27">
        <v>0</v>
      </c>
      <c r="BV270" s="24" t="s">
        <v>242</v>
      </c>
      <c r="BW270" s="21" t="s">
        <v>242</v>
      </c>
      <c r="BX270" t="s">
        <v>242</v>
      </c>
      <c r="BY270" t="s">
        <v>242</v>
      </c>
      <c r="CB270" s="27">
        <v>0</v>
      </c>
      <c r="CD270" t="s">
        <v>242</v>
      </c>
      <c r="CE270" t="s">
        <v>242</v>
      </c>
      <c r="CG270" s="27">
        <v>0</v>
      </c>
      <c r="CI270" t="s">
        <v>242</v>
      </c>
      <c r="CL270" s="27">
        <v>0</v>
      </c>
      <c r="CM270" s="27">
        <v>0</v>
      </c>
      <c r="CN270" t="s">
        <v>242</v>
      </c>
      <c r="CO270" t="s">
        <v>242</v>
      </c>
      <c r="CP270" t="s">
        <v>242</v>
      </c>
      <c r="CS270" s="27">
        <v>1</v>
      </c>
      <c r="CT270" s="2" t="s">
        <v>5467</v>
      </c>
      <c r="CU270">
        <v>1</v>
      </c>
      <c r="CX270" s="27">
        <v>1</v>
      </c>
      <c r="CY270">
        <v>30883</v>
      </c>
      <c r="CZ270">
        <v>2</v>
      </c>
      <c r="DB270" s="27">
        <v>1</v>
      </c>
      <c r="DC270">
        <v>141</v>
      </c>
      <c r="DD270">
        <v>2</v>
      </c>
      <c r="DE270">
        <v>28585</v>
      </c>
      <c r="DF270">
        <v>2</v>
      </c>
      <c r="DG270" t="s">
        <v>242</v>
      </c>
      <c r="DH270" t="s">
        <v>242</v>
      </c>
      <c r="DJ270" s="27">
        <v>1</v>
      </c>
      <c r="DK270">
        <v>1067778</v>
      </c>
      <c r="DL270">
        <v>2</v>
      </c>
      <c r="DN270">
        <v>1</v>
      </c>
      <c r="DQ270" s="27">
        <v>0</v>
      </c>
      <c r="DS270" s="27">
        <v>0</v>
      </c>
      <c r="DU270" s="27">
        <v>0</v>
      </c>
      <c r="DW270" s="27">
        <v>1</v>
      </c>
      <c r="DX270" t="s">
        <v>5468</v>
      </c>
      <c r="DY270" s="27">
        <v>1</v>
      </c>
      <c r="DZ270" t="s">
        <v>5469</v>
      </c>
      <c r="EA270" s="27">
        <v>0</v>
      </c>
      <c r="EC270" s="27">
        <v>0</v>
      </c>
      <c r="EE270" s="27">
        <v>1</v>
      </c>
      <c r="EF270" t="s">
        <v>5470</v>
      </c>
      <c r="EG270" s="27">
        <v>1</v>
      </c>
      <c r="EH270" t="s">
        <v>5471</v>
      </c>
      <c r="EI270" s="27">
        <v>1</v>
      </c>
      <c r="EJ270" t="s">
        <v>5472</v>
      </c>
      <c r="EK270">
        <v>1</v>
      </c>
      <c r="EN270" s="27">
        <v>0</v>
      </c>
      <c r="EO270" t="s">
        <v>242</v>
      </c>
      <c r="EP270" t="s">
        <v>242</v>
      </c>
      <c r="ES270" t="s">
        <v>242</v>
      </c>
      <c r="ET270" t="s">
        <v>242</v>
      </c>
      <c r="EV270" s="27">
        <v>0</v>
      </c>
      <c r="EW270" t="s">
        <v>242</v>
      </c>
      <c r="EY270" s="27">
        <v>0</v>
      </c>
      <c r="EZ270" t="s">
        <v>242</v>
      </c>
      <c r="FB270" s="27">
        <v>0</v>
      </c>
      <c r="FC270" t="s">
        <v>242</v>
      </c>
      <c r="FE270" s="27">
        <v>0</v>
      </c>
      <c r="FF270" t="s">
        <v>242</v>
      </c>
    </row>
    <row r="271" spans="1:163" ht="15" customHeight="1" x14ac:dyDescent="0.2">
      <c r="A271">
        <v>270</v>
      </c>
      <c r="B271">
        <v>295</v>
      </c>
      <c r="C271" s="1">
        <v>44795.604861111111</v>
      </c>
      <c r="D271" s="1">
        <v>44795.604861111111</v>
      </c>
      <c r="E271">
        <v>4</v>
      </c>
      <c r="G271" t="s">
        <v>242</v>
      </c>
      <c r="H271" t="s">
        <v>242</v>
      </c>
      <c r="I271">
        <v>1</v>
      </c>
      <c r="J271" s="1">
        <v>44795.604861111111</v>
      </c>
      <c r="K271" t="s">
        <v>5474</v>
      </c>
      <c r="L271" t="s">
        <v>242</v>
      </c>
      <c r="M271" t="s">
        <v>242</v>
      </c>
      <c r="P271" t="s">
        <v>242</v>
      </c>
      <c r="Q271" t="s">
        <v>242</v>
      </c>
      <c r="T271" t="s">
        <v>5475</v>
      </c>
      <c r="U271" t="s">
        <v>5476</v>
      </c>
      <c r="V271">
        <v>816851109</v>
      </c>
      <c r="W271">
        <v>4932</v>
      </c>
      <c r="X271" t="s">
        <v>490</v>
      </c>
      <c r="Y271" t="s">
        <v>1010</v>
      </c>
      <c r="Z271">
        <v>2020</v>
      </c>
      <c r="AA271">
        <v>0.5</v>
      </c>
      <c r="AB271">
        <v>11</v>
      </c>
      <c r="AD271">
        <v>12</v>
      </c>
      <c r="AE271" t="s">
        <v>242</v>
      </c>
      <c r="AH271" s="27">
        <v>1</v>
      </c>
      <c r="AI271">
        <v>11</v>
      </c>
      <c r="AJ271" s="27">
        <v>1</v>
      </c>
      <c r="AK271">
        <v>10</v>
      </c>
      <c r="AL271" s="27">
        <v>1</v>
      </c>
      <c r="AM271">
        <v>6</v>
      </c>
      <c r="AO271">
        <v>2</v>
      </c>
      <c r="AR271" s="27">
        <v>1</v>
      </c>
      <c r="AS271">
        <v>1</v>
      </c>
      <c r="AT271" s="21">
        <f t="shared" si="16"/>
        <v>8.3333333333333321</v>
      </c>
      <c r="AU271">
        <v>2</v>
      </c>
      <c r="AX271" s="27">
        <v>1</v>
      </c>
      <c r="AY271">
        <v>2</v>
      </c>
      <c r="AZ271" s="21">
        <f t="shared" si="17"/>
        <v>16.666666666666664</v>
      </c>
      <c r="BA271" t="s">
        <v>242</v>
      </c>
      <c r="BD271" s="27">
        <v>0.5</v>
      </c>
      <c r="BG271">
        <v>2</v>
      </c>
      <c r="BJ271" s="27">
        <v>1</v>
      </c>
      <c r="BK271">
        <v>2</v>
      </c>
      <c r="BN271" s="27">
        <v>1</v>
      </c>
      <c r="BO271">
        <v>4</v>
      </c>
      <c r="BP271" s="21">
        <f t="shared" si="18"/>
        <v>33.333333333333329</v>
      </c>
      <c r="BQ271" t="s">
        <v>5477</v>
      </c>
      <c r="BR271">
        <v>1</v>
      </c>
      <c r="BU271" s="27">
        <v>1</v>
      </c>
      <c r="BV271">
        <v>4</v>
      </c>
      <c r="BW271" s="21">
        <f t="shared" si="19"/>
        <v>33.333333333333329</v>
      </c>
      <c r="BX271">
        <v>2</v>
      </c>
      <c r="BY271">
        <v>1</v>
      </c>
      <c r="CB271" s="27">
        <v>0</v>
      </c>
      <c r="CD271" t="s">
        <v>242</v>
      </c>
      <c r="CE271" t="s">
        <v>242</v>
      </c>
      <c r="CG271" s="27">
        <v>1</v>
      </c>
      <c r="CH271" t="s">
        <v>5478</v>
      </c>
      <c r="CI271">
        <v>1</v>
      </c>
      <c r="CL271" s="27">
        <v>0</v>
      </c>
      <c r="CM271" s="27">
        <v>0</v>
      </c>
      <c r="CN271" t="s">
        <v>242</v>
      </c>
      <c r="CO271" t="s">
        <v>242</v>
      </c>
      <c r="CP271" t="s">
        <v>242</v>
      </c>
      <c r="CR271" s="2" t="s">
        <v>5479</v>
      </c>
      <c r="CS271" s="27">
        <v>1</v>
      </c>
      <c r="CT271" s="2" t="s">
        <v>5480</v>
      </c>
      <c r="CU271">
        <v>1</v>
      </c>
      <c r="CX271" s="27">
        <v>1</v>
      </c>
      <c r="CY271">
        <v>6700000</v>
      </c>
      <c r="CZ271">
        <v>2</v>
      </c>
      <c r="DB271" s="27">
        <v>1</v>
      </c>
      <c r="DC271" t="s">
        <v>242</v>
      </c>
      <c r="DD271" t="s">
        <v>242</v>
      </c>
      <c r="DF271" t="s">
        <v>242</v>
      </c>
      <c r="DG271">
        <v>151000</v>
      </c>
      <c r="DH271">
        <v>2</v>
      </c>
      <c r="DJ271" s="27">
        <v>1</v>
      </c>
      <c r="DK271">
        <v>66100000</v>
      </c>
      <c r="DL271">
        <v>2</v>
      </c>
      <c r="DN271">
        <v>1</v>
      </c>
      <c r="DQ271" s="27">
        <v>1</v>
      </c>
      <c r="DR271" s="2" t="s">
        <v>5481</v>
      </c>
      <c r="DS271" s="27">
        <v>1</v>
      </c>
      <c r="DT271" s="2" t="s">
        <v>5482</v>
      </c>
      <c r="DU271" s="27">
        <v>1</v>
      </c>
      <c r="DV271" t="s">
        <v>5483</v>
      </c>
      <c r="DW271" s="27">
        <v>1</v>
      </c>
      <c r="DX271" s="2" t="s">
        <v>5484</v>
      </c>
      <c r="DY271" s="27">
        <v>1</v>
      </c>
      <c r="EA271" s="27">
        <v>1</v>
      </c>
      <c r="EB271" s="2" t="s">
        <v>5485</v>
      </c>
      <c r="EC271" s="27">
        <v>1</v>
      </c>
      <c r="ED271" s="2" t="s">
        <v>5486</v>
      </c>
      <c r="EE271" s="27">
        <v>1</v>
      </c>
      <c r="EF271" s="2" t="s">
        <v>5487</v>
      </c>
      <c r="EG271" s="27">
        <v>1</v>
      </c>
      <c r="EH271" s="2" t="s">
        <v>5488</v>
      </c>
      <c r="EI271" s="27">
        <v>1</v>
      </c>
      <c r="EJ271" s="2" t="s">
        <v>5489</v>
      </c>
      <c r="EK271">
        <v>4</v>
      </c>
      <c r="EN271" s="27">
        <v>0</v>
      </c>
      <c r="EO271" t="s">
        <v>242</v>
      </c>
      <c r="EP271" t="s">
        <v>242</v>
      </c>
      <c r="EQ271" t="s">
        <v>5490</v>
      </c>
      <c r="ES271" t="s">
        <v>242</v>
      </c>
      <c r="ET271" t="s">
        <v>242</v>
      </c>
      <c r="EV271" s="27">
        <v>1</v>
      </c>
      <c r="EW271">
        <v>127745.13</v>
      </c>
      <c r="EX271" t="s">
        <v>3418</v>
      </c>
      <c r="EY271" s="27">
        <v>1</v>
      </c>
      <c r="EZ271" t="s">
        <v>242</v>
      </c>
      <c r="FA271" t="s">
        <v>5068</v>
      </c>
      <c r="FB271" s="27">
        <v>1</v>
      </c>
      <c r="FC271">
        <v>9546.7900000000009</v>
      </c>
      <c r="FE271" s="27">
        <v>0</v>
      </c>
      <c r="FF271" t="s">
        <v>242</v>
      </c>
    </row>
    <row r="272" spans="1:163" ht="15" customHeight="1" x14ac:dyDescent="0.2">
      <c r="A272">
        <v>271</v>
      </c>
      <c r="B272">
        <v>296</v>
      </c>
      <c r="C272" s="1">
        <v>44795.604861111111</v>
      </c>
      <c r="D272" s="1">
        <v>44795.604861111111</v>
      </c>
      <c r="E272">
        <v>4</v>
      </c>
      <c r="G272" t="s">
        <v>242</v>
      </c>
      <c r="H272" t="s">
        <v>242</v>
      </c>
      <c r="I272">
        <v>1</v>
      </c>
      <c r="J272" s="1">
        <v>44795.604861111111</v>
      </c>
      <c r="K272" t="s">
        <v>5492</v>
      </c>
      <c r="L272" t="s">
        <v>242</v>
      </c>
      <c r="M272" t="s">
        <v>242</v>
      </c>
      <c r="P272" t="s">
        <v>242</v>
      </c>
      <c r="Q272" t="s">
        <v>242</v>
      </c>
      <c r="T272" t="s">
        <v>5493</v>
      </c>
      <c r="U272" t="s">
        <v>5494</v>
      </c>
      <c r="V272" t="s">
        <v>5495</v>
      </c>
      <c r="W272">
        <v>7374</v>
      </c>
      <c r="X272" t="s">
        <v>297</v>
      </c>
      <c r="Y272" t="s">
        <v>765</v>
      </c>
      <c r="Z272">
        <v>2020</v>
      </c>
      <c r="AA272">
        <v>0.5</v>
      </c>
      <c r="AB272">
        <v>5</v>
      </c>
      <c r="AD272">
        <v>11</v>
      </c>
      <c r="AE272" t="s">
        <v>242</v>
      </c>
      <c r="AH272" s="27">
        <v>1</v>
      </c>
      <c r="AI272">
        <v>11</v>
      </c>
      <c r="AJ272" s="27">
        <v>0</v>
      </c>
      <c r="AK272">
        <v>0</v>
      </c>
      <c r="AL272" s="27">
        <v>0</v>
      </c>
      <c r="AM272">
        <v>0</v>
      </c>
      <c r="AO272">
        <v>2</v>
      </c>
      <c r="AR272" s="27">
        <v>1</v>
      </c>
      <c r="AS272">
        <v>1</v>
      </c>
      <c r="AT272" s="21">
        <f t="shared" si="16"/>
        <v>9.0909090909090917</v>
      </c>
      <c r="AU272">
        <v>2</v>
      </c>
      <c r="AX272" s="27">
        <v>1</v>
      </c>
      <c r="AY272">
        <v>3</v>
      </c>
      <c r="AZ272" s="21">
        <f t="shared" si="17"/>
        <v>27.27272727272727</v>
      </c>
      <c r="BA272" t="s">
        <v>242</v>
      </c>
      <c r="BD272" s="27">
        <v>1</v>
      </c>
      <c r="BG272">
        <v>2</v>
      </c>
      <c r="BJ272" s="27">
        <v>1</v>
      </c>
      <c r="BK272">
        <v>2</v>
      </c>
      <c r="BN272" s="27">
        <v>1</v>
      </c>
      <c r="BO272">
        <v>4</v>
      </c>
      <c r="BP272" s="21">
        <f t="shared" si="18"/>
        <v>36.363636363636367</v>
      </c>
      <c r="BQ272">
        <v>4</v>
      </c>
      <c r="BR272">
        <v>3</v>
      </c>
      <c r="BU272" s="27">
        <v>1</v>
      </c>
      <c r="BV272">
        <v>1</v>
      </c>
      <c r="BW272" s="21">
        <f t="shared" si="19"/>
        <v>9.0909090909090917</v>
      </c>
      <c r="BX272">
        <v>1</v>
      </c>
      <c r="BY272">
        <v>3</v>
      </c>
      <c r="CB272" s="27">
        <v>0</v>
      </c>
      <c r="CD272" t="s">
        <v>242</v>
      </c>
      <c r="CE272" t="s">
        <v>242</v>
      </c>
      <c r="CG272" s="27">
        <v>1</v>
      </c>
      <c r="CH272" t="s">
        <v>5496</v>
      </c>
      <c r="CI272">
        <v>1</v>
      </c>
      <c r="CL272" s="27">
        <v>1</v>
      </c>
      <c r="CM272" s="27">
        <v>0.5</v>
      </c>
      <c r="CN272" t="s">
        <v>242</v>
      </c>
      <c r="CO272">
        <v>100</v>
      </c>
      <c r="CP272" t="s">
        <v>242</v>
      </c>
      <c r="CQ272" t="s">
        <v>5497</v>
      </c>
      <c r="CS272" s="27">
        <v>1</v>
      </c>
      <c r="CT272" s="2" t="s">
        <v>5498</v>
      </c>
      <c r="CU272">
        <v>1</v>
      </c>
      <c r="CX272" s="27">
        <v>1</v>
      </c>
      <c r="CY272">
        <v>3000</v>
      </c>
      <c r="CZ272">
        <v>2</v>
      </c>
      <c r="DB272" s="27">
        <v>1</v>
      </c>
      <c r="DC272">
        <v>22100</v>
      </c>
      <c r="DD272">
        <v>2</v>
      </c>
      <c r="DF272" t="s">
        <v>242</v>
      </c>
      <c r="DG272" t="s">
        <v>242</v>
      </c>
      <c r="DH272" t="s">
        <v>242</v>
      </c>
      <c r="DJ272" s="27">
        <v>1</v>
      </c>
      <c r="DK272">
        <v>13600</v>
      </c>
      <c r="DL272">
        <v>2</v>
      </c>
      <c r="DN272">
        <v>1</v>
      </c>
      <c r="DQ272" s="27">
        <v>1</v>
      </c>
      <c r="DR272" t="s">
        <v>5499</v>
      </c>
      <c r="DS272" s="27">
        <v>1</v>
      </c>
      <c r="DT272" t="s">
        <v>5500</v>
      </c>
      <c r="DU272" s="27">
        <v>1</v>
      </c>
      <c r="DV272" t="s">
        <v>5501</v>
      </c>
      <c r="DW272" s="27">
        <v>1</v>
      </c>
      <c r="DX272" t="s">
        <v>5502</v>
      </c>
      <c r="DY272" s="27">
        <v>1</v>
      </c>
      <c r="EA272" s="27">
        <v>1</v>
      </c>
      <c r="EB272" t="s">
        <v>5503</v>
      </c>
      <c r="EC272" s="27">
        <v>1</v>
      </c>
      <c r="ED272" t="s">
        <v>5503</v>
      </c>
      <c r="EE272" s="27">
        <v>1</v>
      </c>
      <c r="EF272" s="2" t="s">
        <v>5504</v>
      </c>
      <c r="EG272" s="27">
        <v>1</v>
      </c>
      <c r="EH272" t="s">
        <v>5505</v>
      </c>
      <c r="EI272" s="27">
        <v>1</v>
      </c>
      <c r="EJ272" s="2" t="s">
        <v>5506</v>
      </c>
      <c r="EK272">
        <v>4</v>
      </c>
      <c r="EN272" s="27">
        <v>0</v>
      </c>
      <c r="EO272" t="s">
        <v>242</v>
      </c>
      <c r="EP272" t="s">
        <v>242</v>
      </c>
      <c r="ES272" t="s">
        <v>242</v>
      </c>
      <c r="ET272" t="s">
        <v>242</v>
      </c>
      <c r="EV272" s="27">
        <v>0</v>
      </c>
      <c r="EW272" t="s">
        <v>242</v>
      </c>
      <c r="EY272" s="27">
        <v>0</v>
      </c>
      <c r="EZ272" t="s">
        <v>242</v>
      </c>
      <c r="FB272" s="27">
        <v>0</v>
      </c>
      <c r="FC272" t="s">
        <v>242</v>
      </c>
      <c r="FE272" s="27">
        <v>0</v>
      </c>
      <c r="FF272" t="s">
        <v>242</v>
      </c>
    </row>
    <row r="273" spans="1:163" ht="15" customHeight="1" x14ac:dyDescent="0.2">
      <c r="A273">
        <v>272</v>
      </c>
      <c r="B273">
        <v>297</v>
      </c>
      <c r="C273" s="1">
        <v>44795.604861111111</v>
      </c>
      <c r="D273" s="1">
        <v>44795.604861111111</v>
      </c>
      <c r="E273">
        <v>4</v>
      </c>
      <c r="G273" t="s">
        <v>242</v>
      </c>
      <c r="H273" t="s">
        <v>242</v>
      </c>
      <c r="I273">
        <v>1</v>
      </c>
      <c r="J273" s="1">
        <v>44795.604861111111</v>
      </c>
      <c r="K273" t="s">
        <v>5508</v>
      </c>
      <c r="L273" t="s">
        <v>242</v>
      </c>
      <c r="M273" t="s">
        <v>242</v>
      </c>
      <c r="P273" t="s">
        <v>242</v>
      </c>
      <c r="Q273" t="s">
        <v>242</v>
      </c>
      <c r="T273" t="s">
        <v>5509</v>
      </c>
      <c r="U273" t="s">
        <v>5510</v>
      </c>
      <c r="V273" t="s">
        <v>5511</v>
      </c>
      <c r="W273">
        <v>2810</v>
      </c>
      <c r="X273" t="s">
        <v>418</v>
      </c>
      <c r="Y273" t="s">
        <v>1838</v>
      </c>
      <c r="Z273">
        <v>2020</v>
      </c>
      <c r="AA273">
        <v>1</v>
      </c>
      <c r="AB273">
        <v>15</v>
      </c>
      <c r="AD273">
        <v>12</v>
      </c>
      <c r="AE273" t="s">
        <v>242</v>
      </c>
      <c r="AH273" s="27">
        <v>0</v>
      </c>
      <c r="AI273">
        <v>0</v>
      </c>
      <c r="AJ273" s="27">
        <v>0</v>
      </c>
      <c r="AK273">
        <v>0</v>
      </c>
      <c r="AL273" s="27">
        <v>0</v>
      </c>
      <c r="AM273">
        <v>0</v>
      </c>
      <c r="AO273" t="s">
        <v>242</v>
      </c>
      <c r="AR273" s="27">
        <v>1</v>
      </c>
      <c r="AS273">
        <v>2</v>
      </c>
      <c r="AT273" s="21">
        <f t="shared" si="16"/>
        <v>16.666666666666664</v>
      </c>
      <c r="AU273">
        <v>2</v>
      </c>
      <c r="AX273" s="27">
        <v>1</v>
      </c>
      <c r="AY273">
        <v>2</v>
      </c>
      <c r="AZ273" s="21">
        <f t="shared" si="17"/>
        <v>16.666666666666664</v>
      </c>
      <c r="BA273" t="s">
        <v>242</v>
      </c>
      <c r="BD273" s="27">
        <v>1</v>
      </c>
      <c r="BG273">
        <v>2</v>
      </c>
      <c r="BJ273" s="27">
        <v>1</v>
      </c>
      <c r="BK273">
        <v>2</v>
      </c>
      <c r="BN273" s="27">
        <v>1</v>
      </c>
      <c r="BO273">
        <v>3</v>
      </c>
      <c r="BP273" s="21">
        <f t="shared" si="18"/>
        <v>25</v>
      </c>
      <c r="BQ273" t="s">
        <v>3547</v>
      </c>
      <c r="BR273">
        <v>3</v>
      </c>
      <c r="BU273" s="27">
        <v>1</v>
      </c>
      <c r="BV273">
        <v>1</v>
      </c>
      <c r="BW273" s="21">
        <f t="shared" si="19"/>
        <v>8.3333333333333321</v>
      </c>
      <c r="BX273">
        <v>2</v>
      </c>
      <c r="BY273">
        <v>3</v>
      </c>
      <c r="CB273" s="27">
        <v>0</v>
      </c>
      <c r="CD273" t="s">
        <v>242</v>
      </c>
      <c r="CE273" t="s">
        <v>242</v>
      </c>
      <c r="CG273" s="27">
        <v>1</v>
      </c>
      <c r="CH273" t="s">
        <v>5512</v>
      </c>
      <c r="CI273">
        <v>1</v>
      </c>
      <c r="CL273" s="27">
        <v>1</v>
      </c>
      <c r="CM273" s="27">
        <v>0</v>
      </c>
      <c r="CN273" t="s">
        <v>242</v>
      </c>
      <c r="CO273" t="s">
        <v>242</v>
      </c>
      <c r="CP273" t="s">
        <v>242</v>
      </c>
      <c r="CS273" s="27">
        <v>1</v>
      </c>
      <c r="CT273" t="s">
        <v>5513</v>
      </c>
      <c r="CU273">
        <v>1</v>
      </c>
      <c r="CX273" s="27">
        <v>1</v>
      </c>
      <c r="CY273">
        <v>51213</v>
      </c>
      <c r="CZ273">
        <v>2</v>
      </c>
      <c r="DB273" s="27">
        <v>1</v>
      </c>
      <c r="DC273" t="s">
        <v>242</v>
      </c>
      <c r="DD273" t="s">
        <v>242</v>
      </c>
      <c r="DF273" t="s">
        <v>242</v>
      </c>
      <c r="DG273">
        <v>21364</v>
      </c>
      <c r="DH273">
        <v>2</v>
      </c>
      <c r="DJ273" s="27">
        <v>1</v>
      </c>
      <c r="DK273">
        <v>11464</v>
      </c>
      <c r="DL273">
        <v>2</v>
      </c>
      <c r="DN273">
        <v>1</v>
      </c>
      <c r="DQ273" s="27">
        <v>1</v>
      </c>
      <c r="DR273" t="s">
        <v>5514</v>
      </c>
      <c r="DS273" s="27">
        <v>1</v>
      </c>
      <c r="DT273" t="s">
        <v>5515</v>
      </c>
      <c r="DU273" s="27">
        <v>1</v>
      </c>
      <c r="DV273" t="s">
        <v>5516</v>
      </c>
      <c r="DW273" s="27">
        <v>1</v>
      </c>
      <c r="DX273" t="s">
        <v>5517</v>
      </c>
      <c r="DY273" s="27">
        <v>1</v>
      </c>
      <c r="DZ273" t="s">
        <v>5518</v>
      </c>
      <c r="EA273" s="27">
        <v>1</v>
      </c>
      <c r="EB273" t="s">
        <v>5519</v>
      </c>
      <c r="EC273" s="27">
        <v>1</v>
      </c>
      <c r="ED273" t="s">
        <v>5520</v>
      </c>
      <c r="EE273" s="27">
        <v>1</v>
      </c>
      <c r="EF273" t="s">
        <v>4103</v>
      </c>
      <c r="EG273" s="27">
        <v>1</v>
      </c>
      <c r="EH273" t="s">
        <v>5521</v>
      </c>
      <c r="EI273" s="27">
        <v>1</v>
      </c>
      <c r="EJ273" t="s">
        <v>5522</v>
      </c>
      <c r="EK273">
        <v>4</v>
      </c>
      <c r="EN273" s="27">
        <v>0</v>
      </c>
      <c r="EO273" t="s">
        <v>242</v>
      </c>
      <c r="EP273" t="s">
        <v>242</v>
      </c>
      <c r="ES273" t="s">
        <v>242</v>
      </c>
      <c r="ET273" t="s">
        <v>242</v>
      </c>
      <c r="EV273" s="27">
        <v>1</v>
      </c>
      <c r="EW273">
        <v>105.3</v>
      </c>
      <c r="EX273" t="s">
        <v>3418</v>
      </c>
      <c r="EY273" s="27">
        <v>0</v>
      </c>
      <c r="EZ273" t="s">
        <v>242</v>
      </c>
      <c r="FB273" s="27">
        <v>1</v>
      </c>
      <c r="FC273">
        <v>105</v>
      </c>
      <c r="FE273" s="27">
        <v>0</v>
      </c>
      <c r="FF273" t="s">
        <v>242</v>
      </c>
    </row>
    <row r="274" spans="1:163" ht="15" customHeight="1" x14ac:dyDescent="0.2">
      <c r="A274">
        <v>273</v>
      </c>
      <c r="B274">
        <v>298</v>
      </c>
      <c r="C274" s="1">
        <v>44795.604861111111</v>
      </c>
      <c r="D274" s="1">
        <v>44795.604861111111</v>
      </c>
      <c r="E274">
        <v>4</v>
      </c>
      <c r="G274" t="s">
        <v>242</v>
      </c>
      <c r="H274" t="s">
        <v>242</v>
      </c>
      <c r="I274">
        <v>1</v>
      </c>
      <c r="J274" s="1">
        <v>44795.604861111111</v>
      </c>
      <c r="K274" t="s">
        <v>5526</v>
      </c>
      <c r="L274" t="s">
        <v>242</v>
      </c>
      <c r="M274" t="s">
        <v>242</v>
      </c>
      <c r="P274" t="s">
        <v>242</v>
      </c>
      <c r="Q274" t="s">
        <v>242</v>
      </c>
      <c r="T274" t="s">
        <v>5527</v>
      </c>
      <c r="U274" t="s">
        <v>5528</v>
      </c>
      <c r="V274" t="s">
        <v>5529</v>
      </c>
      <c r="W274">
        <v>3576</v>
      </c>
      <c r="X274" t="s">
        <v>297</v>
      </c>
      <c r="Y274" t="s">
        <v>621</v>
      </c>
      <c r="Z274">
        <v>2020</v>
      </c>
      <c r="AA274">
        <v>0</v>
      </c>
      <c r="AD274">
        <v>9</v>
      </c>
      <c r="AE274" t="s">
        <v>242</v>
      </c>
      <c r="AH274" s="27">
        <v>1</v>
      </c>
      <c r="AI274">
        <v>6</v>
      </c>
      <c r="AJ274" s="27">
        <v>0</v>
      </c>
      <c r="AK274">
        <v>0</v>
      </c>
      <c r="AL274" s="27">
        <v>0</v>
      </c>
      <c r="AM274">
        <v>0</v>
      </c>
      <c r="AN274" t="s">
        <v>5530</v>
      </c>
      <c r="AO274">
        <v>2</v>
      </c>
      <c r="AR274" s="27">
        <v>1</v>
      </c>
      <c r="AS274">
        <v>1</v>
      </c>
      <c r="AT274" s="21">
        <f t="shared" si="16"/>
        <v>11.111111111111111</v>
      </c>
      <c r="AU274">
        <v>2</v>
      </c>
      <c r="AX274" s="27">
        <v>1</v>
      </c>
      <c r="AY274">
        <v>2</v>
      </c>
      <c r="AZ274" s="21">
        <f t="shared" si="17"/>
        <v>22.222222222222221</v>
      </c>
      <c r="BA274" t="s">
        <v>242</v>
      </c>
      <c r="BD274" s="27">
        <v>1</v>
      </c>
      <c r="BG274">
        <v>2</v>
      </c>
      <c r="BJ274" s="27">
        <v>1</v>
      </c>
      <c r="BK274">
        <v>2</v>
      </c>
      <c r="BN274" s="27">
        <v>1</v>
      </c>
      <c r="BO274">
        <v>3</v>
      </c>
      <c r="BP274" s="21">
        <f t="shared" si="18"/>
        <v>33.333333333333329</v>
      </c>
      <c r="BR274">
        <v>1</v>
      </c>
      <c r="BU274" s="27">
        <v>1</v>
      </c>
      <c r="BV274">
        <v>2</v>
      </c>
      <c r="BW274" s="21">
        <f t="shared" si="19"/>
        <v>22.222222222222221</v>
      </c>
      <c r="BX274">
        <v>1</v>
      </c>
      <c r="BY274">
        <v>1</v>
      </c>
      <c r="CB274" s="27">
        <v>0</v>
      </c>
      <c r="CD274" t="s">
        <v>242</v>
      </c>
      <c r="CE274" t="s">
        <v>242</v>
      </c>
      <c r="CG274" s="27">
        <v>1</v>
      </c>
      <c r="CH274" t="s">
        <v>5531</v>
      </c>
      <c r="CI274">
        <v>1</v>
      </c>
      <c r="CL274" s="27">
        <v>1</v>
      </c>
      <c r="CM274" s="27">
        <v>0</v>
      </c>
      <c r="CN274" t="s">
        <v>242</v>
      </c>
      <c r="CO274" t="s">
        <v>242</v>
      </c>
      <c r="CP274" t="s">
        <v>242</v>
      </c>
      <c r="CR274" t="s">
        <v>5532</v>
      </c>
      <c r="CS274" s="27">
        <v>1</v>
      </c>
      <c r="CT274" s="2" t="s">
        <v>5533</v>
      </c>
      <c r="CU274">
        <v>1</v>
      </c>
      <c r="CX274" s="27">
        <v>1</v>
      </c>
      <c r="CY274">
        <v>34777</v>
      </c>
      <c r="CZ274">
        <v>2</v>
      </c>
      <c r="DB274" s="27">
        <v>1</v>
      </c>
      <c r="DC274">
        <v>167381</v>
      </c>
      <c r="DD274">
        <v>2</v>
      </c>
      <c r="DE274">
        <v>613211</v>
      </c>
      <c r="DF274">
        <v>2</v>
      </c>
      <c r="DG274" t="s">
        <v>242</v>
      </c>
      <c r="DH274" t="s">
        <v>242</v>
      </c>
      <c r="DJ274" s="27">
        <v>1</v>
      </c>
      <c r="DK274">
        <v>24905700</v>
      </c>
      <c r="DL274">
        <v>2</v>
      </c>
      <c r="DM274" t="s">
        <v>5534</v>
      </c>
      <c r="DN274">
        <v>1</v>
      </c>
      <c r="DQ274" s="27">
        <v>1</v>
      </c>
      <c r="DR274" t="s">
        <v>5535</v>
      </c>
      <c r="DS274" s="27">
        <v>1</v>
      </c>
      <c r="DT274" s="2" t="s">
        <v>5536</v>
      </c>
      <c r="DU274" s="27">
        <v>1</v>
      </c>
      <c r="DV274" s="2" t="s">
        <v>5537</v>
      </c>
      <c r="DW274" s="27">
        <v>1</v>
      </c>
      <c r="DX274" s="2" t="s">
        <v>5538</v>
      </c>
      <c r="DY274" s="27">
        <v>1</v>
      </c>
      <c r="EA274" s="27">
        <v>1</v>
      </c>
      <c r="EB274" t="s">
        <v>5539</v>
      </c>
      <c r="EC274" s="27">
        <v>1</v>
      </c>
      <c r="ED274" t="s">
        <v>5540</v>
      </c>
      <c r="EE274" s="27">
        <v>1</v>
      </c>
      <c r="EF274" t="s">
        <v>5539</v>
      </c>
      <c r="EG274" s="27">
        <v>1</v>
      </c>
      <c r="EH274" s="2" t="s">
        <v>5541</v>
      </c>
      <c r="EI274" s="27">
        <v>1</v>
      </c>
      <c r="EK274">
        <v>4</v>
      </c>
      <c r="EN274" s="27">
        <v>0.5</v>
      </c>
      <c r="EO274" t="s">
        <v>242</v>
      </c>
      <c r="EP274" t="s">
        <v>242</v>
      </c>
      <c r="EQ274" t="s">
        <v>5542</v>
      </c>
      <c r="ES274">
        <v>1</v>
      </c>
      <c r="ET274" t="s">
        <v>242</v>
      </c>
      <c r="EV274" s="27">
        <v>1</v>
      </c>
      <c r="EW274">
        <v>3018</v>
      </c>
      <c r="EX274" t="s">
        <v>3434</v>
      </c>
      <c r="EY274" s="27">
        <v>0</v>
      </c>
      <c r="EZ274" t="s">
        <v>242</v>
      </c>
      <c r="FB274" s="27">
        <v>1</v>
      </c>
      <c r="FC274">
        <v>358</v>
      </c>
      <c r="FE274" s="27">
        <v>0</v>
      </c>
      <c r="FF274" t="s">
        <v>242</v>
      </c>
    </row>
    <row r="275" spans="1:163" ht="15" customHeight="1" x14ac:dyDescent="0.2">
      <c r="A275">
        <v>274</v>
      </c>
      <c r="B275">
        <v>299</v>
      </c>
      <c r="C275" s="1">
        <v>44795.604861111111</v>
      </c>
      <c r="D275" s="1">
        <v>44795.604861111111</v>
      </c>
      <c r="E275">
        <v>4</v>
      </c>
      <c r="G275" t="s">
        <v>242</v>
      </c>
      <c r="H275" t="s">
        <v>242</v>
      </c>
      <c r="I275">
        <v>1</v>
      </c>
      <c r="J275" s="1">
        <v>44795.604861111111</v>
      </c>
      <c r="K275" t="s">
        <v>5546</v>
      </c>
      <c r="L275" t="s">
        <v>242</v>
      </c>
      <c r="M275" t="s">
        <v>242</v>
      </c>
      <c r="P275" t="s">
        <v>242</v>
      </c>
      <c r="Q275" t="s">
        <v>242</v>
      </c>
      <c r="T275" t="s">
        <v>5547</v>
      </c>
      <c r="U275" t="s">
        <v>5548</v>
      </c>
      <c r="V275" t="s">
        <v>5549</v>
      </c>
      <c r="W275">
        <v>3674</v>
      </c>
      <c r="X275" t="s">
        <v>297</v>
      </c>
      <c r="Y275" t="s">
        <v>1864</v>
      </c>
      <c r="Z275">
        <v>2021</v>
      </c>
      <c r="AA275">
        <v>0.5</v>
      </c>
      <c r="AB275">
        <v>15</v>
      </c>
      <c r="AD275">
        <v>13</v>
      </c>
      <c r="AE275" t="s">
        <v>242</v>
      </c>
      <c r="AH275" s="27">
        <v>1</v>
      </c>
      <c r="AI275">
        <v>9</v>
      </c>
      <c r="AJ275" s="27">
        <v>0</v>
      </c>
      <c r="AK275">
        <v>0</v>
      </c>
      <c r="AL275" s="27">
        <v>0</v>
      </c>
      <c r="AM275">
        <v>0</v>
      </c>
      <c r="AO275">
        <v>3</v>
      </c>
      <c r="AR275" s="27">
        <v>1</v>
      </c>
      <c r="AS275">
        <v>1</v>
      </c>
      <c r="AT275" s="21">
        <f t="shared" si="16"/>
        <v>7.6923076923076925</v>
      </c>
      <c r="AU275">
        <v>2</v>
      </c>
      <c r="AX275" s="27">
        <v>1</v>
      </c>
      <c r="AY275">
        <v>2</v>
      </c>
      <c r="AZ275" s="21">
        <f t="shared" si="17"/>
        <v>15.384615384615385</v>
      </c>
      <c r="BA275" t="s">
        <v>242</v>
      </c>
      <c r="BD275" s="27">
        <v>1</v>
      </c>
      <c r="BG275">
        <v>2</v>
      </c>
      <c r="BJ275" s="27">
        <v>1</v>
      </c>
      <c r="BK275">
        <v>2</v>
      </c>
      <c r="BN275" s="27">
        <v>1</v>
      </c>
      <c r="BO275">
        <v>3</v>
      </c>
      <c r="BP275" s="21">
        <f t="shared" si="18"/>
        <v>23.076923076923077</v>
      </c>
      <c r="BR275">
        <v>1</v>
      </c>
      <c r="BU275" s="27">
        <v>1</v>
      </c>
      <c r="BV275">
        <v>3</v>
      </c>
      <c r="BW275" s="21">
        <f t="shared" si="19"/>
        <v>23.076923076923077</v>
      </c>
      <c r="BX275">
        <v>2</v>
      </c>
      <c r="BY275">
        <v>3</v>
      </c>
      <c r="CB275" s="27">
        <v>0</v>
      </c>
      <c r="CD275" t="s">
        <v>242</v>
      </c>
      <c r="CE275" t="s">
        <v>242</v>
      </c>
      <c r="CG275" s="27">
        <v>1</v>
      </c>
      <c r="CH275" t="s">
        <v>5550</v>
      </c>
      <c r="CI275">
        <v>1</v>
      </c>
      <c r="CL275" s="27">
        <v>1</v>
      </c>
      <c r="CM275" s="27">
        <v>0.5</v>
      </c>
      <c r="CN275" t="s">
        <v>242</v>
      </c>
      <c r="CO275">
        <v>100</v>
      </c>
      <c r="CP275" t="s">
        <v>242</v>
      </c>
      <c r="CS275" s="27">
        <v>1</v>
      </c>
      <c r="CT275" t="s">
        <v>5551</v>
      </c>
      <c r="CU275">
        <v>1</v>
      </c>
      <c r="CX275" s="27">
        <v>1</v>
      </c>
      <c r="CY275">
        <v>2817</v>
      </c>
      <c r="CZ275">
        <v>2</v>
      </c>
      <c r="DB275" s="27">
        <v>1</v>
      </c>
      <c r="DC275">
        <v>65936</v>
      </c>
      <c r="DD275">
        <v>2</v>
      </c>
      <c r="DE275">
        <v>74692</v>
      </c>
      <c r="DF275">
        <v>2</v>
      </c>
      <c r="DG275" t="s">
        <v>242</v>
      </c>
      <c r="DH275" t="s">
        <v>242</v>
      </c>
      <c r="DJ275" s="27">
        <v>1</v>
      </c>
      <c r="DK275">
        <v>415193</v>
      </c>
      <c r="DL275">
        <v>2</v>
      </c>
      <c r="DN275">
        <v>4</v>
      </c>
      <c r="DQ275" s="27">
        <v>1</v>
      </c>
      <c r="DR275" s="2" t="s">
        <v>5552</v>
      </c>
      <c r="DS275" s="27">
        <v>1</v>
      </c>
      <c r="DT275" t="s">
        <v>5553</v>
      </c>
      <c r="DU275" s="27">
        <v>1</v>
      </c>
      <c r="DV275" t="s">
        <v>5554</v>
      </c>
      <c r="DW275" s="27">
        <v>1</v>
      </c>
      <c r="DX275" t="s">
        <v>5555</v>
      </c>
      <c r="DY275" s="27">
        <v>1</v>
      </c>
      <c r="DZ275" t="s">
        <v>5556</v>
      </c>
      <c r="EA275" s="27">
        <v>1</v>
      </c>
      <c r="EB275" s="2" t="s">
        <v>5557</v>
      </c>
      <c r="EC275" s="27">
        <v>1</v>
      </c>
      <c r="ED275" s="2" t="s">
        <v>5558</v>
      </c>
      <c r="EE275" s="27">
        <v>1</v>
      </c>
      <c r="EF275" t="s">
        <v>4078</v>
      </c>
      <c r="EG275" s="27">
        <v>1</v>
      </c>
      <c r="EH275" t="s">
        <v>5559</v>
      </c>
      <c r="EI275" s="27">
        <v>1</v>
      </c>
      <c r="EJ275" t="s">
        <v>5560</v>
      </c>
      <c r="EK275">
        <v>4</v>
      </c>
      <c r="EN275" s="27">
        <v>0</v>
      </c>
      <c r="EO275" t="s">
        <v>242</v>
      </c>
      <c r="EP275" t="s">
        <v>242</v>
      </c>
      <c r="ES275" t="s">
        <v>242</v>
      </c>
      <c r="ET275" t="s">
        <v>242</v>
      </c>
      <c r="EV275" s="27">
        <v>1</v>
      </c>
      <c r="EW275">
        <v>359.9</v>
      </c>
      <c r="EX275" t="s">
        <v>3434</v>
      </c>
      <c r="EY275" s="27">
        <v>0</v>
      </c>
      <c r="EZ275" t="s">
        <v>242</v>
      </c>
      <c r="FB275" s="27">
        <v>1</v>
      </c>
      <c r="FC275">
        <v>97.26</v>
      </c>
      <c r="FE275" s="27">
        <v>0</v>
      </c>
      <c r="FF275" t="s">
        <v>242</v>
      </c>
    </row>
    <row r="276" spans="1:163" ht="15" customHeight="1" x14ac:dyDescent="0.2">
      <c r="A276">
        <v>275</v>
      </c>
      <c r="B276">
        <v>300</v>
      </c>
      <c r="C276" s="1">
        <v>44795.604861111111</v>
      </c>
      <c r="D276" s="1">
        <v>44795.604861111111</v>
      </c>
      <c r="E276">
        <v>4</v>
      </c>
      <c r="G276" t="s">
        <v>242</v>
      </c>
      <c r="H276" t="s">
        <v>242</v>
      </c>
      <c r="I276">
        <v>1</v>
      </c>
      <c r="J276" s="1">
        <v>44795.604861111111</v>
      </c>
      <c r="K276" t="s">
        <v>5561</v>
      </c>
      <c r="L276" t="s">
        <v>242</v>
      </c>
      <c r="M276" t="s">
        <v>242</v>
      </c>
      <c r="P276" t="s">
        <v>242</v>
      </c>
      <c r="Q276" t="s">
        <v>242</v>
      </c>
      <c r="T276" t="s">
        <v>5562</v>
      </c>
      <c r="U276" t="s">
        <v>5563</v>
      </c>
      <c r="V276">
        <v>717081103</v>
      </c>
      <c r="W276">
        <v>2834</v>
      </c>
      <c r="X276" t="s">
        <v>350</v>
      </c>
      <c r="Y276" t="s">
        <v>974</v>
      </c>
      <c r="Z276">
        <v>2019</v>
      </c>
      <c r="AA276">
        <v>0.5</v>
      </c>
      <c r="AB276">
        <v>9</v>
      </c>
      <c r="AD276">
        <v>11</v>
      </c>
      <c r="AE276" t="s">
        <v>242</v>
      </c>
      <c r="AH276" s="27">
        <v>1</v>
      </c>
      <c r="AI276">
        <v>7</v>
      </c>
      <c r="AJ276" s="27">
        <v>0</v>
      </c>
      <c r="AK276">
        <v>0</v>
      </c>
      <c r="AL276" s="27">
        <v>0</v>
      </c>
      <c r="AM276">
        <v>0</v>
      </c>
      <c r="AN276" t="s">
        <v>5564</v>
      </c>
      <c r="AO276">
        <v>2</v>
      </c>
      <c r="AR276" s="27">
        <v>1</v>
      </c>
      <c r="AS276">
        <v>2</v>
      </c>
      <c r="AT276" s="21">
        <f t="shared" si="16"/>
        <v>18.181818181818183</v>
      </c>
      <c r="AU276">
        <v>2</v>
      </c>
      <c r="AX276" s="27">
        <v>1</v>
      </c>
      <c r="AY276">
        <v>3</v>
      </c>
      <c r="AZ276" s="21">
        <f t="shared" si="17"/>
        <v>27.27272727272727</v>
      </c>
      <c r="BA276" t="s">
        <v>242</v>
      </c>
      <c r="BD276" s="27">
        <v>1</v>
      </c>
      <c r="BE276">
        <v>7</v>
      </c>
      <c r="BG276">
        <v>2</v>
      </c>
      <c r="BJ276" s="27">
        <v>1</v>
      </c>
      <c r="BK276">
        <v>2</v>
      </c>
      <c r="BN276" s="27">
        <v>1</v>
      </c>
      <c r="BO276">
        <v>2</v>
      </c>
      <c r="BP276" s="21">
        <f t="shared" si="18"/>
        <v>18.181818181818183</v>
      </c>
      <c r="BQ276" t="s">
        <v>5565</v>
      </c>
      <c r="BR276">
        <v>3</v>
      </c>
      <c r="BU276" s="27">
        <v>0</v>
      </c>
      <c r="BV276" s="24" t="s">
        <v>242</v>
      </c>
      <c r="BW276" s="21" t="s">
        <v>242</v>
      </c>
      <c r="BX276" t="s">
        <v>242</v>
      </c>
      <c r="BY276">
        <v>3</v>
      </c>
      <c r="CB276" s="27">
        <v>0</v>
      </c>
      <c r="CD276" t="s">
        <v>242</v>
      </c>
      <c r="CE276" t="s">
        <v>242</v>
      </c>
      <c r="CG276" s="27">
        <v>1</v>
      </c>
      <c r="CH276" t="s">
        <v>5566</v>
      </c>
      <c r="CI276">
        <v>1</v>
      </c>
      <c r="CL276" s="27">
        <v>0</v>
      </c>
      <c r="CM276" s="27">
        <v>0.5</v>
      </c>
      <c r="CN276">
        <v>100</v>
      </c>
      <c r="CO276">
        <v>100</v>
      </c>
      <c r="CP276" t="s">
        <v>242</v>
      </c>
      <c r="CQ276" t="s">
        <v>5567</v>
      </c>
      <c r="CS276" s="27">
        <v>1</v>
      </c>
      <c r="CT276" t="s">
        <v>5568</v>
      </c>
      <c r="CU276">
        <v>1</v>
      </c>
      <c r="CX276" s="27">
        <v>1</v>
      </c>
      <c r="CY276">
        <v>756964</v>
      </c>
      <c r="CZ276">
        <v>2</v>
      </c>
      <c r="DB276" s="27">
        <v>1</v>
      </c>
      <c r="DC276">
        <v>905002</v>
      </c>
      <c r="DD276">
        <v>2</v>
      </c>
      <c r="DE276">
        <v>919786</v>
      </c>
      <c r="DF276">
        <v>2</v>
      </c>
      <c r="DG276" t="s">
        <v>242</v>
      </c>
      <c r="DH276" t="s">
        <v>242</v>
      </c>
      <c r="DJ276" s="27">
        <v>1</v>
      </c>
      <c r="DK276">
        <v>3680555</v>
      </c>
      <c r="DL276">
        <v>2</v>
      </c>
      <c r="DM276" t="s">
        <v>5569</v>
      </c>
      <c r="DN276">
        <v>4</v>
      </c>
      <c r="DQ276" s="27">
        <v>1</v>
      </c>
      <c r="DR276" t="s">
        <v>5570</v>
      </c>
      <c r="DS276" s="27">
        <v>1</v>
      </c>
      <c r="DT276" t="s">
        <v>5571</v>
      </c>
      <c r="DU276" s="27">
        <v>1</v>
      </c>
      <c r="DV276" s="2" t="s">
        <v>5572</v>
      </c>
      <c r="DW276" s="27">
        <v>1</v>
      </c>
      <c r="DX276" t="s">
        <v>5573</v>
      </c>
      <c r="DY276" s="27">
        <v>1</v>
      </c>
      <c r="EA276" s="27">
        <v>1</v>
      </c>
      <c r="EB276" s="2" t="s">
        <v>5574</v>
      </c>
      <c r="EC276" s="27">
        <v>1</v>
      </c>
      <c r="ED276" s="2" t="s">
        <v>5575</v>
      </c>
      <c r="EE276" s="27">
        <v>1</v>
      </c>
      <c r="EF276" t="s">
        <v>4274</v>
      </c>
      <c r="EG276" s="27">
        <v>1</v>
      </c>
      <c r="EH276" t="s">
        <v>5576</v>
      </c>
      <c r="EI276" s="27">
        <v>1</v>
      </c>
      <c r="EJ276" s="2" t="s">
        <v>5577</v>
      </c>
      <c r="EK276">
        <v>4</v>
      </c>
      <c r="EN276" s="27">
        <v>0</v>
      </c>
      <c r="EO276" t="s">
        <v>242</v>
      </c>
      <c r="EP276" t="s">
        <v>242</v>
      </c>
      <c r="ES276" t="s">
        <v>242</v>
      </c>
      <c r="ET276" t="s">
        <v>242</v>
      </c>
      <c r="EV276" s="27">
        <v>1</v>
      </c>
      <c r="EW276">
        <v>16337</v>
      </c>
      <c r="EX276" t="s">
        <v>3434</v>
      </c>
      <c r="EY276" s="27">
        <v>0</v>
      </c>
      <c r="EZ276" t="s">
        <v>242</v>
      </c>
      <c r="FA276" t="s">
        <v>5578</v>
      </c>
      <c r="FB276" s="27">
        <v>0</v>
      </c>
      <c r="FC276" t="s">
        <v>242</v>
      </c>
      <c r="FE276" s="27">
        <v>0</v>
      </c>
      <c r="FF276" t="s">
        <v>242</v>
      </c>
    </row>
    <row r="277" spans="1:163" ht="15" customHeight="1" x14ac:dyDescent="0.2">
      <c r="A277">
        <v>276</v>
      </c>
      <c r="B277">
        <v>301</v>
      </c>
      <c r="C277" s="1">
        <v>44795.604861111111</v>
      </c>
      <c r="D277" s="1">
        <v>44795.604861111111</v>
      </c>
      <c r="E277">
        <v>4</v>
      </c>
      <c r="G277" t="s">
        <v>242</v>
      </c>
      <c r="H277" t="s">
        <v>242</v>
      </c>
      <c r="I277">
        <v>1</v>
      </c>
      <c r="J277" s="1">
        <v>44795.604861111111</v>
      </c>
      <c r="K277" t="s">
        <v>5584</v>
      </c>
      <c r="L277" t="s">
        <v>242</v>
      </c>
      <c r="M277" t="s">
        <v>242</v>
      </c>
      <c r="P277" t="s">
        <v>242</v>
      </c>
      <c r="Q277" t="s">
        <v>242</v>
      </c>
      <c r="T277" t="s">
        <v>5585</v>
      </c>
      <c r="U277" t="s">
        <v>5586</v>
      </c>
      <c r="V277">
        <v>244199105</v>
      </c>
      <c r="W277">
        <v>3523</v>
      </c>
      <c r="X277" t="s">
        <v>476</v>
      </c>
      <c r="Y277" t="s">
        <v>1568</v>
      </c>
      <c r="Z277">
        <v>2020</v>
      </c>
      <c r="AA277">
        <v>0.5</v>
      </c>
      <c r="AB277">
        <v>4</v>
      </c>
      <c r="AD277">
        <v>11</v>
      </c>
      <c r="AE277" t="s">
        <v>242</v>
      </c>
      <c r="AH277" s="27">
        <v>0</v>
      </c>
      <c r="AI277">
        <v>0</v>
      </c>
      <c r="AJ277" s="27">
        <v>0</v>
      </c>
      <c r="AK277">
        <v>0</v>
      </c>
      <c r="AL277" s="27">
        <v>0</v>
      </c>
      <c r="AM277">
        <v>0</v>
      </c>
      <c r="AO277" t="s">
        <v>242</v>
      </c>
      <c r="AR277" s="27">
        <v>0</v>
      </c>
      <c r="AS277">
        <v>0</v>
      </c>
      <c r="AT277" s="21">
        <f t="shared" si="16"/>
        <v>0</v>
      </c>
      <c r="AU277" t="s">
        <v>242</v>
      </c>
      <c r="AX277" s="27">
        <v>1</v>
      </c>
      <c r="AY277">
        <v>3</v>
      </c>
      <c r="AZ277" s="21">
        <f t="shared" si="17"/>
        <v>27.27272727272727</v>
      </c>
      <c r="BA277" t="s">
        <v>242</v>
      </c>
      <c r="BD277" s="27">
        <v>0</v>
      </c>
      <c r="BG277" t="s">
        <v>242</v>
      </c>
      <c r="BJ277" s="27">
        <v>1</v>
      </c>
      <c r="BK277">
        <v>2</v>
      </c>
      <c r="BN277" s="27">
        <v>1</v>
      </c>
      <c r="BO277">
        <v>3</v>
      </c>
      <c r="BP277" s="21">
        <f t="shared" si="18"/>
        <v>27.27272727272727</v>
      </c>
      <c r="BQ277" t="s">
        <v>5587</v>
      </c>
      <c r="BR277">
        <v>1</v>
      </c>
      <c r="BU277" s="27">
        <v>1</v>
      </c>
      <c r="BV277">
        <v>3</v>
      </c>
      <c r="BW277" s="21">
        <f t="shared" si="19"/>
        <v>27.27272727272727</v>
      </c>
      <c r="BX277">
        <v>2</v>
      </c>
      <c r="BY277" t="s">
        <v>242</v>
      </c>
      <c r="CB277" s="27">
        <v>0.5</v>
      </c>
      <c r="CC277" s="2" t="s">
        <v>5588</v>
      </c>
      <c r="CD277">
        <v>1</v>
      </c>
      <c r="CE277" t="s">
        <v>242</v>
      </c>
      <c r="CG277" s="27">
        <v>1</v>
      </c>
      <c r="CH277" t="s">
        <v>5589</v>
      </c>
      <c r="CI277">
        <v>1</v>
      </c>
      <c r="CL277" s="27">
        <v>0</v>
      </c>
      <c r="CM277" s="27">
        <v>0.5</v>
      </c>
      <c r="CN277">
        <v>100</v>
      </c>
      <c r="CO277">
        <v>100</v>
      </c>
      <c r="CP277" t="s">
        <v>242</v>
      </c>
      <c r="CQ277" t="s">
        <v>5590</v>
      </c>
      <c r="CS277" s="27">
        <v>1</v>
      </c>
      <c r="CT277" t="s">
        <v>5591</v>
      </c>
      <c r="CU277">
        <v>1</v>
      </c>
      <c r="CX277" s="27">
        <v>1</v>
      </c>
      <c r="CY277">
        <v>333000</v>
      </c>
      <c r="CZ277">
        <v>2</v>
      </c>
      <c r="DB277" s="27">
        <v>1</v>
      </c>
      <c r="DC277">
        <v>433000</v>
      </c>
      <c r="DD277">
        <v>2</v>
      </c>
      <c r="DF277" t="s">
        <v>242</v>
      </c>
      <c r="DG277" t="s">
        <v>242</v>
      </c>
      <c r="DH277" t="s">
        <v>242</v>
      </c>
      <c r="DJ277" s="27">
        <v>0</v>
      </c>
      <c r="DK277" t="s">
        <v>242</v>
      </c>
      <c r="DL277" t="s">
        <v>242</v>
      </c>
      <c r="DM277" t="s">
        <v>5592</v>
      </c>
      <c r="DN277">
        <v>1</v>
      </c>
      <c r="DQ277" s="27">
        <v>1</v>
      </c>
      <c r="DR277" s="2" t="s">
        <v>5593</v>
      </c>
      <c r="DS277" s="27">
        <v>0</v>
      </c>
      <c r="DU277" s="27">
        <v>1</v>
      </c>
      <c r="DV277" t="s">
        <v>5403</v>
      </c>
      <c r="DW277" s="27">
        <v>1</v>
      </c>
      <c r="DX277" t="s">
        <v>4476</v>
      </c>
      <c r="DY277" s="27">
        <v>0</v>
      </c>
      <c r="DZ277" t="s">
        <v>5594</v>
      </c>
      <c r="EA277" s="27">
        <v>1</v>
      </c>
      <c r="EB277" t="s">
        <v>5595</v>
      </c>
      <c r="EC277" s="27">
        <v>1</v>
      </c>
      <c r="ED277" t="s">
        <v>5596</v>
      </c>
      <c r="EE277" s="27">
        <v>1</v>
      </c>
      <c r="EF277" t="s">
        <v>5597</v>
      </c>
      <c r="EG277" s="27">
        <v>1</v>
      </c>
      <c r="EH277" t="s">
        <v>5598</v>
      </c>
      <c r="EI277" s="27">
        <v>1</v>
      </c>
      <c r="EK277">
        <v>4</v>
      </c>
      <c r="EN277" s="27">
        <v>0</v>
      </c>
      <c r="EO277" t="s">
        <v>242</v>
      </c>
      <c r="EP277" t="s">
        <v>242</v>
      </c>
      <c r="ES277" t="s">
        <v>242</v>
      </c>
      <c r="ET277" t="s">
        <v>242</v>
      </c>
      <c r="EV277" s="27">
        <v>0</v>
      </c>
      <c r="EW277" t="s">
        <v>242</v>
      </c>
      <c r="EY277" s="27">
        <v>0</v>
      </c>
      <c r="EZ277" t="s">
        <v>242</v>
      </c>
      <c r="FA277" s="2" t="s">
        <v>5599</v>
      </c>
      <c r="FB277" s="27">
        <v>1</v>
      </c>
      <c r="FC277">
        <v>20246</v>
      </c>
      <c r="FE277" s="27">
        <v>0</v>
      </c>
      <c r="FF277" t="s">
        <v>242</v>
      </c>
    </row>
    <row r="278" spans="1:163" ht="15" customHeight="1" x14ac:dyDescent="0.2">
      <c r="A278">
        <v>277</v>
      </c>
      <c r="B278">
        <v>302</v>
      </c>
      <c r="C278" s="1">
        <v>44795.604861111111</v>
      </c>
      <c r="D278" s="1">
        <v>44795.604861111111</v>
      </c>
      <c r="E278">
        <v>4</v>
      </c>
      <c r="G278" t="s">
        <v>242</v>
      </c>
      <c r="H278" t="s">
        <v>242</v>
      </c>
      <c r="I278">
        <v>1</v>
      </c>
      <c r="J278" s="1">
        <v>44795.604861111111</v>
      </c>
      <c r="K278" t="s">
        <v>5603</v>
      </c>
      <c r="L278" t="s">
        <v>242</v>
      </c>
      <c r="M278" t="s">
        <v>242</v>
      </c>
      <c r="P278" t="s">
        <v>242</v>
      </c>
      <c r="Q278" t="s">
        <v>242</v>
      </c>
      <c r="T278" t="s">
        <v>5604</v>
      </c>
      <c r="U278" t="s">
        <v>5605</v>
      </c>
      <c r="V278">
        <v>500754106</v>
      </c>
      <c r="W278">
        <v>2030</v>
      </c>
      <c r="X278" t="s">
        <v>326</v>
      </c>
      <c r="Y278" t="s">
        <v>942</v>
      </c>
      <c r="Z278">
        <v>2020</v>
      </c>
      <c r="AA278">
        <v>0.5</v>
      </c>
      <c r="AB278">
        <v>5</v>
      </c>
      <c r="AD278">
        <v>11</v>
      </c>
      <c r="AE278" t="s">
        <v>242</v>
      </c>
      <c r="AH278" s="27">
        <v>1</v>
      </c>
      <c r="AI278">
        <v>6</v>
      </c>
      <c r="AJ278" s="27">
        <v>0</v>
      </c>
      <c r="AK278">
        <v>0</v>
      </c>
      <c r="AL278" s="27">
        <v>0</v>
      </c>
      <c r="AM278">
        <v>0</v>
      </c>
      <c r="AO278">
        <v>2</v>
      </c>
      <c r="AR278" s="27">
        <v>1</v>
      </c>
      <c r="AS278">
        <v>1</v>
      </c>
      <c r="AT278" s="21">
        <f t="shared" si="16"/>
        <v>9.0909090909090917</v>
      </c>
      <c r="AU278">
        <v>2</v>
      </c>
      <c r="AX278" s="27">
        <v>1</v>
      </c>
      <c r="AY278">
        <v>3</v>
      </c>
      <c r="AZ278" s="21">
        <f t="shared" si="17"/>
        <v>27.27272727272727</v>
      </c>
      <c r="BA278" t="s">
        <v>242</v>
      </c>
      <c r="BD278" s="27">
        <v>1</v>
      </c>
      <c r="BE278">
        <v>2.7</v>
      </c>
      <c r="BG278">
        <v>2</v>
      </c>
      <c r="BJ278" s="27">
        <v>1</v>
      </c>
      <c r="BK278">
        <v>2</v>
      </c>
      <c r="BN278" s="27">
        <v>1</v>
      </c>
      <c r="BO278">
        <v>2</v>
      </c>
      <c r="BP278" s="21">
        <f t="shared" si="18"/>
        <v>18.181818181818183</v>
      </c>
      <c r="BQ278" t="s">
        <v>5606</v>
      </c>
      <c r="BR278">
        <v>3</v>
      </c>
      <c r="BU278" s="27">
        <v>1</v>
      </c>
      <c r="BV278">
        <v>4</v>
      </c>
      <c r="BW278" s="21">
        <f t="shared" si="19"/>
        <v>36.363636363636367</v>
      </c>
      <c r="BX278">
        <v>2</v>
      </c>
      <c r="BY278">
        <v>3</v>
      </c>
      <c r="CB278" s="27">
        <v>0</v>
      </c>
      <c r="CD278" t="s">
        <v>242</v>
      </c>
      <c r="CE278" t="s">
        <v>242</v>
      </c>
      <c r="CG278" s="27">
        <v>1</v>
      </c>
      <c r="CH278" t="s">
        <v>5607</v>
      </c>
      <c r="CI278">
        <v>1</v>
      </c>
      <c r="CL278" s="27">
        <v>1</v>
      </c>
      <c r="CM278" s="27">
        <v>0</v>
      </c>
      <c r="CN278" t="s">
        <v>242</v>
      </c>
      <c r="CO278" t="s">
        <v>242</v>
      </c>
      <c r="CP278" t="s">
        <v>242</v>
      </c>
      <c r="CR278" s="2" t="s">
        <v>5608</v>
      </c>
      <c r="CS278" s="27">
        <v>1</v>
      </c>
      <c r="CT278" s="2" t="s">
        <v>5609</v>
      </c>
      <c r="CU278">
        <v>1</v>
      </c>
      <c r="CX278" s="27">
        <v>1</v>
      </c>
      <c r="CY278">
        <v>649256</v>
      </c>
      <c r="CZ278">
        <v>2</v>
      </c>
      <c r="DA278" t="s">
        <v>5610</v>
      </c>
      <c r="DB278" s="27">
        <v>1</v>
      </c>
      <c r="DC278" t="s">
        <v>242</v>
      </c>
      <c r="DD278" t="s">
        <v>242</v>
      </c>
      <c r="DE278">
        <v>773066</v>
      </c>
      <c r="DF278">
        <v>2</v>
      </c>
      <c r="DG278" t="s">
        <v>242</v>
      </c>
      <c r="DH278" t="s">
        <v>242</v>
      </c>
      <c r="DI278" t="s">
        <v>5610</v>
      </c>
      <c r="DJ278" s="27">
        <v>1</v>
      </c>
      <c r="DK278">
        <v>23277533</v>
      </c>
      <c r="DL278">
        <v>2</v>
      </c>
      <c r="DM278" t="s">
        <v>5611</v>
      </c>
      <c r="DN278">
        <v>4</v>
      </c>
      <c r="DQ278" s="27">
        <v>1</v>
      </c>
      <c r="DR278" s="2" t="s">
        <v>5612</v>
      </c>
      <c r="DS278" s="27">
        <v>1</v>
      </c>
      <c r="DT278" s="2" t="s">
        <v>5613</v>
      </c>
      <c r="DU278" s="27">
        <v>0.5</v>
      </c>
      <c r="DV278" t="s">
        <v>5614</v>
      </c>
      <c r="DW278" s="27">
        <v>1</v>
      </c>
      <c r="DX278" t="s">
        <v>3414</v>
      </c>
      <c r="DY278" s="27">
        <v>1</v>
      </c>
      <c r="DZ278" t="s">
        <v>5615</v>
      </c>
      <c r="EA278" s="27">
        <v>1</v>
      </c>
      <c r="EB278" t="s">
        <v>5616</v>
      </c>
      <c r="EC278" s="27">
        <v>1</v>
      </c>
      <c r="ED278" t="s">
        <v>5617</v>
      </c>
      <c r="EE278" s="27">
        <v>0.5</v>
      </c>
      <c r="EF278" s="2" t="s">
        <v>5618</v>
      </c>
      <c r="EG278" s="27">
        <v>0</v>
      </c>
      <c r="EI278" s="27">
        <v>1</v>
      </c>
      <c r="EJ278" t="s">
        <v>5619</v>
      </c>
      <c r="EK278">
        <v>4</v>
      </c>
      <c r="EN278" s="27">
        <v>0</v>
      </c>
      <c r="EO278" t="s">
        <v>242</v>
      </c>
      <c r="EP278" t="s">
        <v>242</v>
      </c>
      <c r="ER278" t="s">
        <v>5620</v>
      </c>
      <c r="ES278" t="s">
        <v>242</v>
      </c>
      <c r="ET278" t="s">
        <v>242</v>
      </c>
      <c r="EV278" s="27">
        <v>1</v>
      </c>
      <c r="EW278">
        <v>41190.54</v>
      </c>
      <c r="EX278" t="s">
        <v>3418</v>
      </c>
      <c r="EY278" s="27">
        <v>0</v>
      </c>
      <c r="EZ278" t="s">
        <v>242</v>
      </c>
      <c r="FA278" s="2" t="s">
        <v>5621</v>
      </c>
      <c r="FB278" s="27">
        <v>1</v>
      </c>
      <c r="FC278">
        <v>14960.38</v>
      </c>
      <c r="FE278" s="27">
        <v>0</v>
      </c>
      <c r="FF278" t="s">
        <v>242</v>
      </c>
      <c r="FG278" s="2" t="s">
        <v>5621</v>
      </c>
    </row>
    <row r="279" spans="1:163" ht="15" customHeight="1" x14ac:dyDescent="0.2">
      <c r="A279">
        <v>278</v>
      </c>
      <c r="B279">
        <v>304</v>
      </c>
      <c r="C279" s="1">
        <v>44795.604861111111</v>
      </c>
      <c r="D279" s="1">
        <v>44795.604861111111</v>
      </c>
      <c r="E279">
        <v>4</v>
      </c>
      <c r="G279" t="s">
        <v>242</v>
      </c>
      <c r="H279" t="s">
        <v>242</v>
      </c>
      <c r="I279">
        <v>1</v>
      </c>
      <c r="J279" s="1">
        <v>44795.604861111111</v>
      </c>
      <c r="K279" t="s">
        <v>5625</v>
      </c>
      <c r="L279" t="s">
        <v>242</v>
      </c>
      <c r="M279" t="s">
        <v>242</v>
      </c>
      <c r="P279" t="s">
        <v>242</v>
      </c>
      <c r="Q279" t="s">
        <v>242</v>
      </c>
      <c r="T279" t="s">
        <v>5626</v>
      </c>
      <c r="U279" t="s">
        <v>5627</v>
      </c>
      <c r="V279">
        <v>23608102</v>
      </c>
      <c r="W279">
        <v>4931</v>
      </c>
      <c r="X279" t="s">
        <v>490</v>
      </c>
      <c r="Y279" t="s">
        <v>1010</v>
      </c>
      <c r="Z279">
        <v>2021</v>
      </c>
      <c r="AA279">
        <v>0</v>
      </c>
      <c r="AD279">
        <v>13</v>
      </c>
      <c r="AE279" t="s">
        <v>242</v>
      </c>
      <c r="AH279" s="27">
        <v>1</v>
      </c>
      <c r="AI279">
        <v>10</v>
      </c>
      <c r="AJ279" s="27">
        <v>1</v>
      </c>
      <c r="AK279">
        <v>10</v>
      </c>
      <c r="AL279" s="27">
        <v>1</v>
      </c>
      <c r="AM279">
        <v>8</v>
      </c>
      <c r="AO279">
        <v>2</v>
      </c>
      <c r="AR279" s="27">
        <v>1</v>
      </c>
      <c r="AS279">
        <v>1</v>
      </c>
      <c r="AT279" s="21">
        <f t="shared" si="16"/>
        <v>7.6923076923076925</v>
      </c>
      <c r="AU279">
        <v>2</v>
      </c>
      <c r="AX279" s="27">
        <v>1</v>
      </c>
      <c r="AY279">
        <v>2</v>
      </c>
      <c r="AZ279" s="21">
        <f t="shared" si="17"/>
        <v>15.384615384615385</v>
      </c>
      <c r="BA279" t="s">
        <v>242</v>
      </c>
      <c r="BD279" s="27">
        <v>1</v>
      </c>
      <c r="BE279">
        <v>6.77</v>
      </c>
      <c r="BG279">
        <v>2</v>
      </c>
      <c r="BJ279" s="27">
        <v>1</v>
      </c>
      <c r="BK279">
        <v>3</v>
      </c>
      <c r="BN279" s="27">
        <v>1</v>
      </c>
      <c r="BO279">
        <v>4</v>
      </c>
      <c r="BP279" s="21">
        <f t="shared" si="18"/>
        <v>30.76923076923077</v>
      </c>
      <c r="BQ279" t="s">
        <v>5477</v>
      </c>
      <c r="BR279">
        <v>1</v>
      </c>
      <c r="BU279" s="27">
        <v>1</v>
      </c>
      <c r="BV279">
        <v>4</v>
      </c>
      <c r="BW279" s="21">
        <f t="shared" si="19"/>
        <v>30.76923076923077</v>
      </c>
      <c r="BX279">
        <v>2</v>
      </c>
      <c r="BY279">
        <v>1</v>
      </c>
      <c r="CB279" s="27">
        <v>0</v>
      </c>
      <c r="CD279" t="s">
        <v>242</v>
      </c>
      <c r="CE279" t="s">
        <v>242</v>
      </c>
      <c r="CG279" s="27">
        <v>0</v>
      </c>
      <c r="CI279" t="s">
        <v>242</v>
      </c>
      <c r="CL279" s="27">
        <v>0</v>
      </c>
      <c r="CM279" s="27">
        <v>0</v>
      </c>
      <c r="CN279" t="s">
        <v>242</v>
      </c>
      <c r="CO279" t="s">
        <v>242</v>
      </c>
      <c r="CP279" t="s">
        <v>242</v>
      </c>
      <c r="CS279" s="27">
        <v>0</v>
      </c>
      <c r="CU279" t="s">
        <v>242</v>
      </c>
      <c r="CX279" s="27">
        <v>1</v>
      </c>
      <c r="CY279">
        <v>25967235</v>
      </c>
      <c r="CZ279">
        <v>2</v>
      </c>
      <c r="DB279" s="27">
        <v>1</v>
      </c>
      <c r="DC279">
        <v>58106</v>
      </c>
      <c r="DD279">
        <v>2</v>
      </c>
      <c r="DE279">
        <v>58106</v>
      </c>
      <c r="DF279">
        <v>2</v>
      </c>
      <c r="DG279" t="s">
        <v>242</v>
      </c>
      <c r="DH279" t="s">
        <v>242</v>
      </c>
      <c r="DJ279" s="27">
        <v>1</v>
      </c>
      <c r="DK279">
        <v>13769662</v>
      </c>
      <c r="DL279">
        <v>2</v>
      </c>
      <c r="DN279">
        <v>4</v>
      </c>
      <c r="DQ279" s="27">
        <v>1</v>
      </c>
      <c r="DR279" s="2" t="s">
        <v>5628</v>
      </c>
      <c r="DS279" s="27">
        <v>1</v>
      </c>
      <c r="DT279" s="2" t="s">
        <v>5629</v>
      </c>
      <c r="DU279" s="27">
        <v>1</v>
      </c>
      <c r="DV279" t="s">
        <v>5630</v>
      </c>
      <c r="DW279" s="27">
        <v>1</v>
      </c>
      <c r="DX279" t="s">
        <v>5631</v>
      </c>
      <c r="DY279" s="27">
        <v>1</v>
      </c>
      <c r="DZ279" s="2" t="s">
        <v>5632</v>
      </c>
      <c r="EA279" s="27">
        <v>1</v>
      </c>
      <c r="EB279" s="2" t="s">
        <v>5633</v>
      </c>
      <c r="EC279" s="27">
        <v>1</v>
      </c>
      <c r="ED279" s="2" t="s">
        <v>5634</v>
      </c>
      <c r="EE279" s="27">
        <v>1</v>
      </c>
      <c r="EF279" s="2" t="s">
        <v>5635</v>
      </c>
      <c r="EG279" s="27">
        <v>1</v>
      </c>
      <c r="EH279" t="s">
        <v>5636</v>
      </c>
      <c r="EI279" s="27">
        <v>1</v>
      </c>
      <c r="EK279">
        <v>4</v>
      </c>
      <c r="EN279" s="27">
        <v>1</v>
      </c>
      <c r="EO279" t="s">
        <v>242</v>
      </c>
      <c r="EP279" t="s">
        <v>242</v>
      </c>
      <c r="ER279" t="s">
        <v>5637</v>
      </c>
      <c r="ES279">
        <v>1</v>
      </c>
      <c r="ET279" t="s">
        <v>242</v>
      </c>
      <c r="EV279" s="27">
        <v>1</v>
      </c>
      <c r="EW279">
        <v>71178516</v>
      </c>
      <c r="EX279" t="s">
        <v>3418</v>
      </c>
      <c r="EY279" s="27">
        <v>0</v>
      </c>
      <c r="EZ279">
        <v>0</v>
      </c>
      <c r="FA279" s="2" t="s">
        <v>5638</v>
      </c>
      <c r="FB279" s="27">
        <v>1</v>
      </c>
      <c r="FC279">
        <v>23597</v>
      </c>
      <c r="FE279" s="27">
        <v>1</v>
      </c>
      <c r="FF279">
        <v>0</v>
      </c>
    </row>
    <row r="280" spans="1:163" ht="15" customHeight="1" x14ac:dyDescent="0.2">
      <c r="A280">
        <v>279</v>
      </c>
      <c r="B280">
        <v>305</v>
      </c>
      <c r="C280" s="1">
        <v>44795.604861111111</v>
      </c>
      <c r="D280" s="1">
        <v>44795.604861111111</v>
      </c>
      <c r="E280">
        <v>4</v>
      </c>
      <c r="G280" t="s">
        <v>242</v>
      </c>
      <c r="H280" t="s">
        <v>242</v>
      </c>
      <c r="I280">
        <v>1</v>
      </c>
      <c r="J280" s="1">
        <v>44795.604861111111</v>
      </c>
      <c r="K280" t="s">
        <v>5643</v>
      </c>
      <c r="L280" t="s">
        <v>242</v>
      </c>
      <c r="M280" t="s">
        <v>242</v>
      </c>
      <c r="P280" t="s">
        <v>242</v>
      </c>
      <c r="Q280" t="s">
        <v>242</v>
      </c>
      <c r="T280" t="s">
        <v>5644</v>
      </c>
      <c r="U280" t="s">
        <v>5645</v>
      </c>
      <c r="V280" t="s">
        <v>5646</v>
      </c>
      <c r="W280">
        <v>4911</v>
      </c>
      <c r="X280" t="s">
        <v>490</v>
      </c>
      <c r="Y280" t="s">
        <v>491</v>
      </c>
      <c r="Z280">
        <v>2019</v>
      </c>
      <c r="AA280">
        <v>0.5</v>
      </c>
      <c r="AB280">
        <v>11</v>
      </c>
      <c r="AD280">
        <v>14</v>
      </c>
      <c r="AE280" t="s">
        <v>242</v>
      </c>
      <c r="AH280" s="27">
        <v>0</v>
      </c>
      <c r="AI280">
        <v>0</v>
      </c>
      <c r="AJ280" s="27">
        <v>0</v>
      </c>
      <c r="AK280">
        <v>0</v>
      </c>
      <c r="AL280" s="27">
        <v>0</v>
      </c>
      <c r="AM280">
        <v>0</v>
      </c>
      <c r="AO280" t="s">
        <v>242</v>
      </c>
      <c r="AR280" s="27">
        <v>1</v>
      </c>
      <c r="AS280">
        <v>1</v>
      </c>
      <c r="AT280" s="21">
        <f t="shared" si="16"/>
        <v>7.1428571428571423</v>
      </c>
      <c r="AU280">
        <v>2</v>
      </c>
      <c r="AX280" s="27">
        <v>1</v>
      </c>
      <c r="AY280">
        <v>2</v>
      </c>
      <c r="AZ280" s="21">
        <f t="shared" si="17"/>
        <v>14.285714285714285</v>
      </c>
      <c r="BA280" t="s">
        <v>242</v>
      </c>
      <c r="BD280" s="27">
        <v>1</v>
      </c>
      <c r="BE280">
        <v>7.3</v>
      </c>
      <c r="BG280">
        <v>2</v>
      </c>
      <c r="BJ280" s="27">
        <v>1</v>
      </c>
      <c r="BK280">
        <v>2</v>
      </c>
      <c r="BN280" s="27">
        <v>1</v>
      </c>
      <c r="BO280">
        <v>4</v>
      </c>
      <c r="BP280" s="21">
        <f t="shared" si="18"/>
        <v>28.571428571428569</v>
      </c>
      <c r="BQ280" t="s">
        <v>5647</v>
      </c>
      <c r="BR280">
        <v>1</v>
      </c>
      <c r="BU280" s="27">
        <v>1</v>
      </c>
      <c r="BV280">
        <v>1</v>
      </c>
      <c r="BW280" s="21">
        <f t="shared" si="19"/>
        <v>7.1428571428571423</v>
      </c>
      <c r="BX280">
        <v>2</v>
      </c>
      <c r="BY280">
        <v>1</v>
      </c>
      <c r="CB280" s="27">
        <v>0</v>
      </c>
      <c r="CD280" t="s">
        <v>242</v>
      </c>
      <c r="CE280" t="s">
        <v>242</v>
      </c>
      <c r="CG280" s="27">
        <v>1</v>
      </c>
      <c r="CH280" t="s">
        <v>5648</v>
      </c>
      <c r="CI280">
        <v>1</v>
      </c>
      <c r="CL280" s="27">
        <v>0</v>
      </c>
      <c r="CM280" s="27">
        <v>0</v>
      </c>
      <c r="CN280" t="s">
        <v>242</v>
      </c>
      <c r="CO280" t="s">
        <v>242</v>
      </c>
      <c r="CP280" t="s">
        <v>242</v>
      </c>
      <c r="CR280" s="2" t="s">
        <v>5649</v>
      </c>
      <c r="CS280" s="27">
        <v>1</v>
      </c>
      <c r="CT280" s="2" t="s">
        <v>5650</v>
      </c>
      <c r="CU280">
        <v>1</v>
      </c>
      <c r="CX280" s="27">
        <v>1</v>
      </c>
      <c r="CY280">
        <v>9395</v>
      </c>
      <c r="CZ280">
        <v>2</v>
      </c>
      <c r="DB280" s="27">
        <v>1</v>
      </c>
      <c r="DC280">
        <v>5746</v>
      </c>
      <c r="DD280">
        <v>2</v>
      </c>
      <c r="DE280">
        <v>6103</v>
      </c>
      <c r="DF280">
        <v>2</v>
      </c>
      <c r="DG280" t="s">
        <v>242</v>
      </c>
      <c r="DH280" t="s">
        <v>242</v>
      </c>
      <c r="DJ280" s="27">
        <v>1</v>
      </c>
      <c r="DK280">
        <v>180732</v>
      </c>
      <c r="DL280">
        <v>2</v>
      </c>
      <c r="DN280">
        <v>1</v>
      </c>
      <c r="DQ280" s="27">
        <v>1</v>
      </c>
      <c r="DR280" t="s">
        <v>5651</v>
      </c>
      <c r="DS280" s="27">
        <v>1</v>
      </c>
      <c r="DT280" t="s">
        <v>5652</v>
      </c>
      <c r="DU280" s="27">
        <v>1</v>
      </c>
      <c r="DV280" t="s">
        <v>5653</v>
      </c>
      <c r="DW280" s="27">
        <v>1</v>
      </c>
      <c r="DX280" t="s">
        <v>5654</v>
      </c>
      <c r="DY280" s="27">
        <v>1</v>
      </c>
      <c r="DZ280" t="s">
        <v>5655</v>
      </c>
      <c r="EA280" s="27">
        <v>1</v>
      </c>
      <c r="EB280" t="s">
        <v>5656</v>
      </c>
      <c r="EC280" s="27">
        <v>1</v>
      </c>
      <c r="ED280" t="s">
        <v>5657</v>
      </c>
      <c r="EE280" s="27">
        <v>1</v>
      </c>
      <c r="EF280" t="s">
        <v>5658</v>
      </c>
      <c r="EG280" s="27">
        <v>1</v>
      </c>
      <c r="EH280" t="s">
        <v>5659</v>
      </c>
      <c r="EI280" s="27">
        <v>1</v>
      </c>
      <c r="EK280">
        <v>4</v>
      </c>
      <c r="EN280" s="27">
        <v>0.5</v>
      </c>
      <c r="EO280" t="s">
        <v>242</v>
      </c>
      <c r="EP280" t="s">
        <v>242</v>
      </c>
      <c r="EQ280" t="s">
        <v>5660</v>
      </c>
      <c r="ES280">
        <v>1</v>
      </c>
      <c r="ET280" t="s">
        <v>242</v>
      </c>
      <c r="EV280" s="27">
        <v>1</v>
      </c>
      <c r="EW280">
        <v>60021510</v>
      </c>
      <c r="EX280" t="s">
        <v>3418</v>
      </c>
      <c r="EY280" s="27">
        <v>1</v>
      </c>
      <c r="EZ280" t="s">
        <v>242</v>
      </c>
      <c r="FA280" s="2" t="s">
        <v>5661</v>
      </c>
      <c r="FB280" s="27">
        <v>1</v>
      </c>
      <c r="FC280">
        <v>940354</v>
      </c>
      <c r="FE280" s="27">
        <v>0.5</v>
      </c>
      <c r="FF280" t="s">
        <v>242</v>
      </c>
      <c r="FG280" s="2" t="s">
        <v>5662</v>
      </c>
    </row>
    <row r="281" spans="1:163" ht="15" customHeight="1" x14ac:dyDescent="0.2">
      <c r="A281">
        <v>280</v>
      </c>
      <c r="B281">
        <v>306</v>
      </c>
      <c r="C281" s="1">
        <v>44795.604861111111</v>
      </c>
      <c r="D281" s="1">
        <v>44795.604861111111</v>
      </c>
      <c r="E281">
        <v>4</v>
      </c>
      <c r="G281" t="s">
        <v>242</v>
      </c>
      <c r="H281" t="s">
        <v>242</v>
      </c>
      <c r="I281">
        <v>1</v>
      </c>
      <c r="J281" s="1">
        <v>44795.604861111111</v>
      </c>
      <c r="K281" t="s">
        <v>5667</v>
      </c>
      <c r="L281" t="s">
        <v>242</v>
      </c>
      <c r="M281" t="s">
        <v>242</v>
      </c>
      <c r="P281" t="s">
        <v>242</v>
      </c>
      <c r="Q281" t="s">
        <v>242</v>
      </c>
      <c r="T281" t="s">
        <v>5668</v>
      </c>
      <c r="U281" t="s">
        <v>5669</v>
      </c>
      <c r="V281" t="s">
        <v>5670</v>
      </c>
      <c r="W281">
        <v>6141</v>
      </c>
      <c r="X281" t="s">
        <v>319</v>
      </c>
      <c r="Y281" t="s">
        <v>5671</v>
      </c>
      <c r="Z281">
        <v>2020</v>
      </c>
      <c r="AA281">
        <v>0</v>
      </c>
      <c r="AD281">
        <v>12</v>
      </c>
      <c r="AE281" t="s">
        <v>242</v>
      </c>
      <c r="AH281" s="27">
        <v>0</v>
      </c>
      <c r="AI281">
        <v>0</v>
      </c>
      <c r="AJ281" s="27">
        <v>0</v>
      </c>
      <c r="AK281">
        <v>0</v>
      </c>
      <c r="AL281" s="27">
        <v>0</v>
      </c>
      <c r="AM281">
        <v>0</v>
      </c>
      <c r="AO281" t="s">
        <v>242</v>
      </c>
      <c r="AR281" s="27">
        <v>1</v>
      </c>
      <c r="AS281">
        <v>1</v>
      </c>
      <c r="AT281" s="21">
        <f t="shared" si="16"/>
        <v>8.3333333333333321</v>
      </c>
      <c r="AU281">
        <v>2</v>
      </c>
      <c r="AX281" s="27">
        <v>1</v>
      </c>
      <c r="AY281">
        <v>2</v>
      </c>
      <c r="AZ281" s="21">
        <f t="shared" si="17"/>
        <v>16.666666666666664</v>
      </c>
      <c r="BA281" t="s">
        <v>242</v>
      </c>
      <c r="BD281" s="27">
        <v>0</v>
      </c>
      <c r="BG281" t="s">
        <v>242</v>
      </c>
      <c r="BJ281" s="27">
        <v>1</v>
      </c>
      <c r="BK281">
        <v>2</v>
      </c>
      <c r="BN281" s="27">
        <v>1</v>
      </c>
      <c r="BO281">
        <v>4</v>
      </c>
      <c r="BP281" s="21">
        <f t="shared" si="18"/>
        <v>33.333333333333329</v>
      </c>
      <c r="BQ281" t="s">
        <v>3471</v>
      </c>
      <c r="BR281">
        <v>1</v>
      </c>
      <c r="BU281" s="27">
        <v>1</v>
      </c>
      <c r="BV281">
        <v>4</v>
      </c>
      <c r="BW281" s="21">
        <f t="shared" si="19"/>
        <v>33.333333333333329</v>
      </c>
      <c r="BX281">
        <v>2</v>
      </c>
      <c r="BY281">
        <v>1</v>
      </c>
      <c r="CB281" s="27">
        <v>0</v>
      </c>
      <c r="CD281" t="s">
        <v>242</v>
      </c>
      <c r="CE281" t="s">
        <v>242</v>
      </c>
      <c r="CG281" s="27">
        <v>1</v>
      </c>
      <c r="CH281" t="s">
        <v>5672</v>
      </c>
      <c r="CI281">
        <v>1</v>
      </c>
      <c r="CL281" s="27">
        <v>0</v>
      </c>
      <c r="CM281" s="27">
        <v>0.5</v>
      </c>
      <c r="CN281" t="s">
        <v>242</v>
      </c>
      <c r="CO281">
        <v>100</v>
      </c>
      <c r="CP281" t="s">
        <v>242</v>
      </c>
      <c r="CQ281" t="s">
        <v>5673</v>
      </c>
      <c r="CS281" s="27">
        <v>1</v>
      </c>
      <c r="CT281" t="s">
        <v>5674</v>
      </c>
      <c r="CU281">
        <v>1</v>
      </c>
      <c r="CX281" s="27">
        <v>1</v>
      </c>
      <c r="CY281">
        <v>1167</v>
      </c>
      <c r="CZ281">
        <v>2</v>
      </c>
      <c r="DB281" s="27">
        <v>1</v>
      </c>
      <c r="DC281" t="s">
        <v>242</v>
      </c>
      <c r="DD281" t="s">
        <v>242</v>
      </c>
      <c r="DF281" t="s">
        <v>242</v>
      </c>
      <c r="DG281">
        <v>16218</v>
      </c>
      <c r="DH281">
        <v>2</v>
      </c>
      <c r="DJ281" s="27">
        <v>1</v>
      </c>
      <c r="DK281">
        <v>3582</v>
      </c>
      <c r="DL281">
        <v>2</v>
      </c>
      <c r="DN281">
        <v>1</v>
      </c>
      <c r="DQ281" s="27">
        <v>0</v>
      </c>
      <c r="DS281" s="27">
        <v>0</v>
      </c>
      <c r="DU281" s="27">
        <v>1</v>
      </c>
      <c r="DW281" s="27">
        <v>1</v>
      </c>
      <c r="DX281" t="s">
        <v>5675</v>
      </c>
      <c r="DY281" s="27">
        <v>0</v>
      </c>
      <c r="EA281" s="27">
        <v>0</v>
      </c>
      <c r="EC281" s="27">
        <v>0</v>
      </c>
      <c r="EE281" s="27">
        <v>0</v>
      </c>
      <c r="EG281" s="27">
        <v>1</v>
      </c>
      <c r="EH281" t="s">
        <v>5676</v>
      </c>
      <c r="EI281" s="27">
        <v>1</v>
      </c>
      <c r="EK281">
        <v>1</v>
      </c>
      <c r="EN281" s="27">
        <v>0</v>
      </c>
      <c r="EO281" t="s">
        <v>242</v>
      </c>
      <c r="EP281" t="s">
        <v>242</v>
      </c>
      <c r="ES281" t="s">
        <v>242</v>
      </c>
      <c r="ET281" t="s">
        <v>242</v>
      </c>
      <c r="EV281" s="27">
        <v>0</v>
      </c>
      <c r="EW281" t="s">
        <v>242</v>
      </c>
      <c r="EY281" s="27">
        <v>0</v>
      </c>
      <c r="EZ281" t="s">
        <v>242</v>
      </c>
      <c r="FB281" s="27">
        <v>0</v>
      </c>
      <c r="FC281" t="s">
        <v>242</v>
      </c>
      <c r="FE281" s="27">
        <v>0</v>
      </c>
      <c r="FF281" t="s">
        <v>242</v>
      </c>
    </row>
    <row r="282" spans="1:163" ht="15" customHeight="1" x14ac:dyDescent="0.2">
      <c r="A282">
        <v>281</v>
      </c>
      <c r="B282">
        <v>307</v>
      </c>
      <c r="C282" s="1">
        <v>44795.604861111111</v>
      </c>
      <c r="D282" s="1">
        <v>44795.604861111111</v>
      </c>
      <c r="E282">
        <v>4</v>
      </c>
      <c r="G282" t="s">
        <v>242</v>
      </c>
      <c r="H282" t="s">
        <v>242</v>
      </c>
      <c r="I282">
        <v>1</v>
      </c>
      <c r="J282" s="1">
        <v>44795.604861111111</v>
      </c>
      <c r="K282" t="s">
        <v>5680</v>
      </c>
      <c r="L282" t="s">
        <v>242</v>
      </c>
      <c r="M282" t="s">
        <v>242</v>
      </c>
      <c r="P282" t="s">
        <v>242</v>
      </c>
      <c r="Q282" t="s">
        <v>242</v>
      </c>
      <c r="T282" t="s">
        <v>5681</v>
      </c>
      <c r="U282" t="s">
        <v>5682</v>
      </c>
      <c r="V282" t="s">
        <v>5683</v>
      </c>
      <c r="W282">
        <v>6021</v>
      </c>
      <c r="X282" t="s">
        <v>319</v>
      </c>
      <c r="Y282" t="s">
        <v>913</v>
      </c>
      <c r="Z282">
        <v>2020</v>
      </c>
      <c r="AA282">
        <v>0.5</v>
      </c>
      <c r="AB282">
        <v>15</v>
      </c>
      <c r="AD282">
        <v>22</v>
      </c>
      <c r="AE282" t="s">
        <v>242</v>
      </c>
      <c r="AH282" s="27">
        <v>1</v>
      </c>
      <c r="AI282">
        <v>19</v>
      </c>
      <c r="AJ282" s="27">
        <v>0</v>
      </c>
      <c r="AK282">
        <v>0</v>
      </c>
      <c r="AL282" s="27">
        <v>0</v>
      </c>
      <c r="AM282">
        <v>0</v>
      </c>
      <c r="AN282" t="s">
        <v>5684</v>
      </c>
      <c r="AO282">
        <v>3</v>
      </c>
      <c r="AR282" s="27">
        <v>1</v>
      </c>
      <c r="AS282">
        <v>2</v>
      </c>
      <c r="AT282" s="21">
        <f t="shared" si="16"/>
        <v>9.0909090909090917</v>
      </c>
      <c r="AU282">
        <v>3</v>
      </c>
      <c r="AX282" s="27">
        <v>1</v>
      </c>
      <c r="AY282">
        <v>3</v>
      </c>
      <c r="AZ282" s="21">
        <f t="shared" si="17"/>
        <v>13.636363636363635</v>
      </c>
      <c r="BA282" t="s">
        <v>242</v>
      </c>
      <c r="BD282" s="27">
        <v>1</v>
      </c>
      <c r="BG282">
        <v>3</v>
      </c>
      <c r="BJ282" s="27">
        <v>1</v>
      </c>
      <c r="BK282">
        <v>2</v>
      </c>
      <c r="BN282" s="27">
        <v>0.5</v>
      </c>
      <c r="BO282">
        <v>0</v>
      </c>
      <c r="BP282" s="21">
        <f t="shared" si="18"/>
        <v>0</v>
      </c>
      <c r="BQ282" t="s">
        <v>5685</v>
      </c>
      <c r="BR282">
        <v>3</v>
      </c>
      <c r="BU282" s="27">
        <v>1</v>
      </c>
      <c r="BV282">
        <v>10</v>
      </c>
      <c r="BW282" s="21">
        <f t="shared" si="19"/>
        <v>45.454545454545453</v>
      </c>
      <c r="BX282">
        <v>2</v>
      </c>
      <c r="BY282">
        <v>3</v>
      </c>
      <c r="CB282" s="27">
        <v>0</v>
      </c>
      <c r="CD282" t="s">
        <v>242</v>
      </c>
      <c r="CE282" t="s">
        <v>242</v>
      </c>
      <c r="CG282" s="27">
        <v>1</v>
      </c>
      <c r="CH282" t="s">
        <v>5686</v>
      </c>
      <c r="CI282">
        <v>1</v>
      </c>
      <c r="CL282" s="27">
        <v>1</v>
      </c>
      <c r="CM282" s="27">
        <v>0</v>
      </c>
      <c r="CN282" t="s">
        <v>242</v>
      </c>
      <c r="CO282" t="s">
        <v>242</v>
      </c>
      <c r="CP282" t="s">
        <v>242</v>
      </c>
      <c r="CS282" s="27">
        <v>1</v>
      </c>
      <c r="CT282" t="s">
        <v>5687</v>
      </c>
      <c r="CU282">
        <v>1</v>
      </c>
      <c r="CX282" s="27">
        <v>1</v>
      </c>
      <c r="CY282">
        <v>26027.13</v>
      </c>
      <c r="CZ282">
        <v>2</v>
      </c>
      <c r="DB282" s="27">
        <v>1</v>
      </c>
      <c r="DC282" t="s">
        <v>242</v>
      </c>
      <c r="DD282" t="s">
        <v>242</v>
      </c>
      <c r="DF282" t="s">
        <v>242</v>
      </c>
      <c r="DG282" t="s">
        <v>242</v>
      </c>
      <c r="DH282" t="s">
        <v>242</v>
      </c>
      <c r="DI282" t="s">
        <v>5688</v>
      </c>
      <c r="DJ282" s="27">
        <v>1</v>
      </c>
      <c r="DK282">
        <v>146675.01</v>
      </c>
      <c r="DL282">
        <v>2</v>
      </c>
      <c r="DN282">
        <v>1</v>
      </c>
      <c r="DQ282" s="27">
        <v>1</v>
      </c>
      <c r="DR282" t="s">
        <v>5689</v>
      </c>
      <c r="DS282" s="27">
        <v>1</v>
      </c>
      <c r="DT282" t="s">
        <v>5690</v>
      </c>
      <c r="DU282" s="27">
        <v>1</v>
      </c>
      <c r="DV282" t="s">
        <v>5691</v>
      </c>
      <c r="DW282" s="27">
        <v>1</v>
      </c>
      <c r="DX282" t="s">
        <v>5692</v>
      </c>
      <c r="DY282" s="27">
        <v>1</v>
      </c>
      <c r="EA282" s="27">
        <v>1</v>
      </c>
      <c r="EB282" t="s">
        <v>5693</v>
      </c>
      <c r="EC282" s="27">
        <v>1</v>
      </c>
      <c r="ED282" t="s">
        <v>5694</v>
      </c>
      <c r="EE282" s="27">
        <v>1</v>
      </c>
      <c r="EF282" s="2" t="s">
        <v>5695</v>
      </c>
      <c r="EG282" s="27">
        <v>1</v>
      </c>
      <c r="EH282" t="s">
        <v>3791</v>
      </c>
      <c r="EI282" s="27">
        <v>1</v>
      </c>
      <c r="EJ282" t="s">
        <v>5696</v>
      </c>
      <c r="EK282">
        <v>1</v>
      </c>
      <c r="EN282" s="27">
        <v>0</v>
      </c>
      <c r="EO282" t="s">
        <v>242</v>
      </c>
      <c r="EP282" t="s">
        <v>242</v>
      </c>
      <c r="ES282" t="s">
        <v>242</v>
      </c>
      <c r="ET282" t="s">
        <v>242</v>
      </c>
      <c r="EV282" s="27">
        <v>0</v>
      </c>
      <c r="EW282" t="s">
        <v>242</v>
      </c>
      <c r="EY282" s="27">
        <v>0</v>
      </c>
      <c r="EZ282" t="s">
        <v>242</v>
      </c>
      <c r="FB282" s="27">
        <v>1</v>
      </c>
      <c r="FC282">
        <v>905.98</v>
      </c>
      <c r="FE282" s="27">
        <v>0</v>
      </c>
      <c r="FF282" t="s">
        <v>242</v>
      </c>
    </row>
    <row r="283" spans="1:163" ht="15" customHeight="1" x14ac:dyDescent="0.2">
      <c r="A283">
        <v>282</v>
      </c>
      <c r="B283">
        <v>308</v>
      </c>
      <c r="C283" s="1">
        <v>44795.604861111111</v>
      </c>
      <c r="D283" s="1">
        <v>44795.604861111111</v>
      </c>
      <c r="E283">
        <v>4</v>
      </c>
      <c r="G283" t="s">
        <v>242</v>
      </c>
      <c r="H283" t="s">
        <v>242</v>
      </c>
      <c r="I283">
        <v>1</v>
      </c>
      <c r="J283" s="1">
        <v>44795.604861111111</v>
      </c>
      <c r="K283" t="s">
        <v>5698</v>
      </c>
      <c r="L283" t="s">
        <v>242</v>
      </c>
      <c r="M283" t="s">
        <v>242</v>
      </c>
      <c r="P283" t="s">
        <v>242</v>
      </c>
      <c r="Q283" t="s">
        <v>242</v>
      </c>
      <c r="T283" t="s">
        <v>5699</v>
      </c>
      <c r="U283" t="s">
        <v>5700</v>
      </c>
      <c r="V283">
        <v>125523100</v>
      </c>
      <c r="W283">
        <v>6324</v>
      </c>
      <c r="X283" t="s">
        <v>350</v>
      </c>
      <c r="Y283" t="s">
        <v>351</v>
      </c>
      <c r="Z283">
        <v>2019</v>
      </c>
      <c r="AA283">
        <v>0.5</v>
      </c>
      <c r="AB283">
        <v>15</v>
      </c>
      <c r="AD283">
        <v>13</v>
      </c>
      <c r="AE283" t="s">
        <v>242</v>
      </c>
      <c r="AH283" s="27">
        <v>1</v>
      </c>
      <c r="AI283">
        <v>10</v>
      </c>
      <c r="AJ283" s="27">
        <v>0</v>
      </c>
      <c r="AK283">
        <v>0</v>
      </c>
      <c r="AL283" s="27">
        <v>0</v>
      </c>
      <c r="AM283">
        <v>0</v>
      </c>
      <c r="AN283" t="s">
        <v>5701</v>
      </c>
      <c r="AO283">
        <v>3</v>
      </c>
      <c r="AR283" s="27">
        <v>1</v>
      </c>
      <c r="AS283">
        <v>1</v>
      </c>
      <c r="AT283" s="21">
        <f t="shared" si="16"/>
        <v>7.6923076923076925</v>
      </c>
      <c r="AU283">
        <v>2</v>
      </c>
      <c r="AX283" s="27">
        <v>1</v>
      </c>
      <c r="AY283">
        <v>2</v>
      </c>
      <c r="AZ283" s="21">
        <f t="shared" si="17"/>
        <v>15.384615384615385</v>
      </c>
      <c r="BA283" t="s">
        <v>242</v>
      </c>
      <c r="BD283" s="27">
        <v>1</v>
      </c>
      <c r="BG283">
        <v>2</v>
      </c>
      <c r="BJ283" s="27">
        <v>1</v>
      </c>
      <c r="BK283">
        <v>2</v>
      </c>
      <c r="BN283" s="27">
        <v>1</v>
      </c>
      <c r="BO283">
        <v>3</v>
      </c>
      <c r="BP283" s="21">
        <f t="shared" si="18"/>
        <v>23.076923076923077</v>
      </c>
      <c r="BQ283" t="s">
        <v>4440</v>
      </c>
      <c r="BR283">
        <v>3</v>
      </c>
      <c r="BU283" s="27">
        <v>1</v>
      </c>
      <c r="BV283">
        <v>6</v>
      </c>
      <c r="BW283" s="21">
        <f t="shared" si="19"/>
        <v>46.153846153846153</v>
      </c>
      <c r="BX283">
        <v>2</v>
      </c>
      <c r="BY283">
        <v>3</v>
      </c>
      <c r="CB283" s="27">
        <v>0</v>
      </c>
      <c r="CD283" t="s">
        <v>242</v>
      </c>
      <c r="CE283" t="s">
        <v>242</v>
      </c>
      <c r="CG283" s="27">
        <v>1</v>
      </c>
      <c r="CH283" t="s">
        <v>5702</v>
      </c>
      <c r="CI283">
        <v>1</v>
      </c>
      <c r="CL283" s="27">
        <v>0</v>
      </c>
      <c r="CM283" s="27">
        <v>0.5</v>
      </c>
      <c r="CN283">
        <v>100</v>
      </c>
      <c r="CO283">
        <v>100</v>
      </c>
      <c r="CP283" t="s">
        <v>242</v>
      </c>
      <c r="CQ283" s="2" t="s">
        <v>5703</v>
      </c>
      <c r="CS283" s="27">
        <v>1</v>
      </c>
      <c r="CT283" t="s">
        <v>5704</v>
      </c>
      <c r="CU283">
        <v>1</v>
      </c>
      <c r="CX283" s="27">
        <v>1</v>
      </c>
      <c r="CY283">
        <v>16894</v>
      </c>
      <c r="CZ283">
        <v>2</v>
      </c>
      <c r="DA283" t="s">
        <v>5705</v>
      </c>
      <c r="DB283" s="27">
        <v>1</v>
      </c>
      <c r="DC283" t="s">
        <v>242</v>
      </c>
      <c r="DD283" t="s">
        <v>242</v>
      </c>
      <c r="DF283" t="s">
        <v>242</v>
      </c>
      <c r="DG283">
        <v>119427</v>
      </c>
      <c r="DH283">
        <v>2</v>
      </c>
      <c r="DI283" t="s">
        <v>5706</v>
      </c>
      <c r="DJ283" s="27">
        <v>1</v>
      </c>
      <c r="DK283">
        <v>23693</v>
      </c>
      <c r="DL283">
        <v>2</v>
      </c>
      <c r="DM283" t="s">
        <v>5707</v>
      </c>
      <c r="DN283">
        <v>1</v>
      </c>
      <c r="DQ283" s="27">
        <v>1</v>
      </c>
      <c r="DR283" t="s">
        <v>5708</v>
      </c>
      <c r="DS283" s="27">
        <v>1</v>
      </c>
      <c r="DT283" s="2" t="s">
        <v>5709</v>
      </c>
      <c r="DU283" s="27">
        <v>0.5</v>
      </c>
      <c r="DV283" t="s">
        <v>5710</v>
      </c>
      <c r="DW283" s="27">
        <v>0.5</v>
      </c>
      <c r="DX283" s="2" t="s">
        <v>5711</v>
      </c>
      <c r="DY283" s="27">
        <v>0</v>
      </c>
      <c r="EA283" s="27">
        <v>1</v>
      </c>
      <c r="EB283" t="s">
        <v>5712</v>
      </c>
      <c r="EC283" s="27">
        <v>1</v>
      </c>
      <c r="ED283" t="s">
        <v>5713</v>
      </c>
      <c r="EE283" s="27">
        <v>1</v>
      </c>
      <c r="EF283" t="s">
        <v>5714</v>
      </c>
      <c r="EG283" s="27">
        <v>0</v>
      </c>
      <c r="EI283" s="27">
        <v>1</v>
      </c>
      <c r="EK283">
        <v>1</v>
      </c>
      <c r="EN283" s="27">
        <v>0</v>
      </c>
      <c r="EO283" t="s">
        <v>242</v>
      </c>
      <c r="EP283" t="s">
        <v>242</v>
      </c>
      <c r="ES283" t="s">
        <v>242</v>
      </c>
      <c r="ET283" t="s">
        <v>242</v>
      </c>
      <c r="EV283" s="27">
        <v>1</v>
      </c>
      <c r="EW283">
        <v>2041.64</v>
      </c>
      <c r="EX283" t="s">
        <v>3418</v>
      </c>
      <c r="EY283" s="27">
        <v>0</v>
      </c>
      <c r="EZ283" t="s">
        <v>242</v>
      </c>
      <c r="FA283" s="2" t="s">
        <v>5715</v>
      </c>
      <c r="FB283" s="27">
        <v>0</v>
      </c>
      <c r="FC283" t="s">
        <v>242</v>
      </c>
      <c r="FE283" s="27">
        <v>0</v>
      </c>
      <c r="FF283" t="s">
        <v>242</v>
      </c>
      <c r="FG283" s="2" t="s">
        <v>5715</v>
      </c>
    </row>
    <row r="284" spans="1:163" ht="15" customHeight="1" x14ac:dyDescent="0.2">
      <c r="A284">
        <v>283</v>
      </c>
      <c r="B284">
        <v>309</v>
      </c>
      <c r="C284" s="1">
        <v>44795.604861111111</v>
      </c>
      <c r="D284" s="1">
        <v>44795.604861111111</v>
      </c>
      <c r="E284">
        <v>4</v>
      </c>
      <c r="G284" t="s">
        <v>242</v>
      </c>
      <c r="H284" t="s">
        <v>242</v>
      </c>
      <c r="I284">
        <v>1</v>
      </c>
      <c r="J284" s="1">
        <v>44795.604861111111</v>
      </c>
      <c r="K284" t="s">
        <v>5724</v>
      </c>
      <c r="L284" t="s">
        <v>242</v>
      </c>
      <c r="M284" t="s">
        <v>242</v>
      </c>
      <c r="P284" t="s">
        <v>242</v>
      </c>
      <c r="Q284" t="s">
        <v>242</v>
      </c>
      <c r="T284" t="s">
        <v>5725</v>
      </c>
      <c r="U284" t="s">
        <v>5726</v>
      </c>
      <c r="V284" t="s">
        <v>5727</v>
      </c>
      <c r="W284">
        <v>7389</v>
      </c>
      <c r="X284" t="s">
        <v>297</v>
      </c>
      <c r="Y284" t="s">
        <v>765</v>
      </c>
      <c r="Z284">
        <v>2021</v>
      </c>
      <c r="AA284">
        <v>0</v>
      </c>
      <c r="AD284">
        <v>12</v>
      </c>
      <c r="AE284" t="s">
        <v>242</v>
      </c>
      <c r="AH284" s="27">
        <v>1</v>
      </c>
      <c r="AI284">
        <v>9</v>
      </c>
      <c r="AJ284" s="27">
        <v>0</v>
      </c>
      <c r="AK284">
        <v>0</v>
      </c>
      <c r="AL284" s="27">
        <v>0</v>
      </c>
      <c r="AM284">
        <v>0</v>
      </c>
      <c r="AO284">
        <v>2</v>
      </c>
      <c r="AR284" s="27">
        <v>1</v>
      </c>
      <c r="AS284">
        <v>1</v>
      </c>
      <c r="AT284" s="21">
        <f t="shared" si="16"/>
        <v>8.3333333333333321</v>
      </c>
      <c r="AU284">
        <v>2</v>
      </c>
      <c r="AX284" s="27">
        <v>1</v>
      </c>
      <c r="AY284">
        <v>3</v>
      </c>
      <c r="AZ284" s="21">
        <f t="shared" si="17"/>
        <v>25</v>
      </c>
      <c r="BA284" t="s">
        <v>242</v>
      </c>
      <c r="BD284" s="27">
        <v>1</v>
      </c>
      <c r="BE284">
        <v>5</v>
      </c>
      <c r="BG284">
        <v>2</v>
      </c>
      <c r="BJ284" s="27">
        <v>1</v>
      </c>
      <c r="BK284">
        <v>2</v>
      </c>
      <c r="BN284" s="27">
        <v>1</v>
      </c>
      <c r="BO284">
        <v>3</v>
      </c>
      <c r="BP284" s="21">
        <f t="shared" si="18"/>
        <v>25</v>
      </c>
      <c r="BR284">
        <v>1</v>
      </c>
      <c r="BU284" s="27">
        <v>1</v>
      </c>
      <c r="BV284">
        <v>3</v>
      </c>
      <c r="BW284" s="21">
        <f t="shared" si="19"/>
        <v>25</v>
      </c>
      <c r="BX284">
        <v>2</v>
      </c>
      <c r="BY284">
        <v>1</v>
      </c>
      <c r="CB284" s="27">
        <v>0</v>
      </c>
      <c r="CD284" t="s">
        <v>242</v>
      </c>
      <c r="CE284" t="s">
        <v>242</v>
      </c>
      <c r="CG284" s="27">
        <v>0</v>
      </c>
      <c r="CI284" t="s">
        <v>242</v>
      </c>
      <c r="CL284" s="27">
        <v>0</v>
      </c>
      <c r="CM284" s="27">
        <v>0.5</v>
      </c>
      <c r="CN284" t="s">
        <v>242</v>
      </c>
      <c r="CO284">
        <v>100</v>
      </c>
      <c r="CP284" t="s">
        <v>242</v>
      </c>
      <c r="CQ284" s="2" t="s">
        <v>5728</v>
      </c>
      <c r="CS284" s="27">
        <v>1</v>
      </c>
      <c r="CT284" t="s">
        <v>5729</v>
      </c>
      <c r="CU284">
        <v>1</v>
      </c>
      <c r="CX284" s="27">
        <v>1</v>
      </c>
      <c r="CY284">
        <v>2721</v>
      </c>
      <c r="CZ284">
        <v>2</v>
      </c>
      <c r="DB284" s="27">
        <v>1</v>
      </c>
      <c r="DC284" t="s">
        <v>242</v>
      </c>
      <c r="DD284" t="s">
        <v>242</v>
      </c>
      <c r="DF284" t="s">
        <v>242</v>
      </c>
      <c r="DG284">
        <v>43111</v>
      </c>
      <c r="DH284">
        <v>2</v>
      </c>
      <c r="DJ284" s="27">
        <v>0</v>
      </c>
      <c r="DK284" t="s">
        <v>242</v>
      </c>
      <c r="DL284" t="s">
        <v>242</v>
      </c>
      <c r="DN284">
        <v>1</v>
      </c>
      <c r="DQ284" s="27">
        <v>1</v>
      </c>
      <c r="DR284" t="s">
        <v>5730</v>
      </c>
      <c r="DS284" s="27">
        <v>1</v>
      </c>
      <c r="DT284" t="s">
        <v>5731</v>
      </c>
      <c r="DU284" s="27">
        <v>0</v>
      </c>
      <c r="DW284" s="27">
        <v>1</v>
      </c>
      <c r="DX284" t="s">
        <v>5732</v>
      </c>
      <c r="DY284" s="27">
        <v>0</v>
      </c>
      <c r="EA284" s="27">
        <v>1</v>
      </c>
      <c r="EB284" t="s">
        <v>5733</v>
      </c>
      <c r="EC284" s="27">
        <v>1</v>
      </c>
      <c r="ED284" s="2" t="s">
        <v>5734</v>
      </c>
      <c r="EE284" s="27">
        <v>0</v>
      </c>
      <c r="EG284" s="27">
        <v>1</v>
      </c>
      <c r="EH284" t="s">
        <v>5735</v>
      </c>
      <c r="EI284" s="27">
        <v>1</v>
      </c>
      <c r="EK284">
        <v>1</v>
      </c>
      <c r="EN284" s="27">
        <v>0</v>
      </c>
      <c r="EO284" t="s">
        <v>242</v>
      </c>
      <c r="EP284" t="s">
        <v>242</v>
      </c>
      <c r="ES284" t="s">
        <v>242</v>
      </c>
      <c r="ET284" t="s">
        <v>242</v>
      </c>
      <c r="EV284" s="27">
        <v>0</v>
      </c>
      <c r="EW284" t="s">
        <v>242</v>
      </c>
      <c r="EY284" s="27">
        <v>0</v>
      </c>
      <c r="EZ284" t="s">
        <v>242</v>
      </c>
      <c r="FB284" s="27">
        <v>0</v>
      </c>
      <c r="FC284" t="s">
        <v>242</v>
      </c>
      <c r="FE284" s="27">
        <v>0</v>
      </c>
      <c r="FF284" t="s">
        <v>242</v>
      </c>
    </row>
    <row r="285" spans="1:163" ht="15" hidden="1" customHeight="1" x14ac:dyDescent="0.2">
      <c r="A285">
        <v>284</v>
      </c>
      <c r="B285">
        <v>310</v>
      </c>
      <c r="C285" s="1">
        <v>44795.604861111111</v>
      </c>
      <c r="D285" s="1">
        <v>44795.604861111111</v>
      </c>
      <c r="E285">
        <v>4</v>
      </c>
      <c r="G285" t="s">
        <v>242</v>
      </c>
      <c r="H285" t="s">
        <v>242</v>
      </c>
      <c r="I285">
        <v>1</v>
      </c>
      <c r="J285" s="1">
        <v>44795.604861111111</v>
      </c>
      <c r="K285" t="s">
        <v>5737</v>
      </c>
      <c r="L285" t="s">
        <v>242</v>
      </c>
      <c r="M285" t="s">
        <v>242</v>
      </c>
      <c r="P285" t="s">
        <v>242</v>
      </c>
      <c r="Q285" t="s">
        <v>242</v>
      </c>
      <c r="T285" t="s">
        <v>5738</v>
      </c>
      <c r="U285" t="s">
        <v>5739</v>
      </c>
      <c r="V285" t="s">
        <v>5740</v>
      </c>
      <c r="W285">
        <v>4931</v>
      </c>
      <c r="X285" t="s">
        <v>490</v>
      </c>
      <c r="Y285" t="s">
        <v>491</v>
      </c>
      <c r="Z285">
        <v>2020</v>
      </c>
      <c r="AA285">
        <v>0</v>
      </c>
      <c r="AD285">
        <v>13</v>
      </c>
      <c r="AE285" t="s">
        <v>242</v>
      </c>
      <c r="AH285" s="27">
        <v>0</v>
      </c>
      <c r="AI285">
        <v>0</v>
      </c>
      <c r="AJ285" s="27">
        <v>0</v>
      </c>
      <c r="AK285">
        <v>0</v>
      </c>
      <c r="AL285" s="27">
        <v>0</v>
      </c>
      <c r="AM285">
        <v>0</v>
      </c>
      <c r="AO285" t="s">
        <v>242</v>
      </c>
      <c r="AR285" s="27">
        <v>1</v>
      </c>
      <c r="AS285">
        <v>1</v>
      </c>
      <c r="AT285" s="21">
        <f t="shared" si="16"/>
        <v>7.6923076923076925</v>
      </c>
      <c r="AU285">
        <v>2</v>
      </c>
      <c r="AX285" s="27">
        <v>1</v>
      </c>
      <c r="AY285">
        <v>2</v>
      </c>
      <c r="AZ285" s="21">
        <f t="shared" si="17"/>
        <v>15.384615384615385</v>
      </c>
      <c r="BA285" t="s">
        <v>242</v>
      </c>
      <c r="BD285" s="27">
        <v>1</v>
      </c>
      <c r="BE285">
        <v>4.7</v>
      </c>
      <c r="BG285">
        <v>2</v>
      </c>
      <c r="BJ285" s="27">
        <v>1</v>
      </c>
      <c r="BK285">
        <v>2</v>
      </c>
      <c r="BN285" s="27">
        <v>1</v>
      </c>
      <c r="BO285">
        <v>4</v>
      </c>
      <c r="BP285" s="21">
        <f t="shared" si="18"/>
        <v>30.76923076923077</v>
      </c>
      <c r="BQ285" t="s">
        <v>4977</v>
      </c>
      <c r="BR285">
        <v>1</v>
      </c>
      <c r="BU285" s="27">
        <v>1</v>
      </c>
      <c r="BV285">
        <v>1</v>
      </c>
      <c r="BW285" s="21">
        <f t="shared" si="19"/>
        <v>7.6923076923076925</v>
      </c>
      <c r="BX285">
        <v>1</v>
      </c>
      <c r="BY285">
        <v>1</v>
      </c>
      <c r="CB285" s="27">
        <v>0.5</v>
      </c>
      <c r="CC285" s="2" t="s">
        <v>5741</v>
      </c>
      <c r="CD285">
        <v>1</v>
      </c>
      <c r="CE285" t="s">
        <v>242</v>
      </c>
      <c r="CG285" s="27">
        <v>1</v>
      </c>
      <c r="CH285" t="s">
        <v>5742</v>
      </c>
      <c r="CI285">
        <v>1</v>
      </c>
      <c r="CL285" s="27">
        <v>1</v>
      </c>
      <c r="CM285" s="27">
        <v>0</v>
      </c>
      <c r="CN285" t="s">
        <v>242</v>
      </c>
      <c r="CO285" t="s">
        <v>242</v>
      </c>
      <c r="CP285" t="s">
        <v>242</v>
      </c>
      <c r="CR285" s="2" t="s">
        <v>5743</v>
      </c>
      <c r="CS285" s="27">
        <v>0.5</v>
      </c>
      <c r="CT285" t="s">
        <v>5744</v>
      </c>
      <c r="CU285">
        <v>1</v>
      </c>
      <c r="CX285" s="27">
        <v>1</v>
      </c>
      <c r="CY285">
        <v>93000</v>
      </c>
      <c r="CZ285">
        <v>1</v>
      </c>
      <c r="DB285" s="27">
        <v>1</v>
      </c>
      <c r="DC285" t="s">
        <v>242</v>
      </c>
      <c r="DD285" t="s">
        <v>242</v>
      </c>
      <c r="DF285" t="s">
        <v>242</v>
      </c>
      <c r="DG285">
        <v>3719.46</v>
      </c>
      <c r="DH285">
        <v>1</v>
      </c>
      <c r="DJ285" s="27">
        <v>1</v>
      </c>
      <c r="DK285">
        <v>29851276.739999998</v>
      </c>
      <c r="DL285">
        <v>1</v>
      </c>
      <c r="DN285">
        <v>1</v>
      </c>
      <c r="DQ285" s="27">
        <v>1</v>
      </c>
      <c r="DR285" s="2" t="s">
        <v>5745</v>
      </c>
      <c r="DS285" s="27">
        <v>1</v>
      </c>
      <c r="DT285" s="2" t="s">
        <v>5746</v>
      </c>
      <c r="DU285" s="27">
        <v>1</v>
      </c>
      <c r="DV285" t="s">
        <v>5747</v>
      </c>
      <c r="DW285" s="27">
        <v>1</v>
      </c>
      <c r="DX285" t="s">
        <v>5748</v>
      </c>
      <c r="DY285" s="27">
        <v>1</v>
      </c>
      <c r="EA285" s="27">
        <v>1</v>
      </c>
      <c r="EB285" s="2" t="s">
        <v>5749</v>
      </c>
      <c r="EC285" s="27">
        <v>1</v>
      </c>
      <c r="ED285" s="2" t="s">
        <v>5750</v>
      </c>
      <c r="EE285" s="27">
        <v>1</v>
      </c>
      <c r="EF285" s="2" t="s">
        <v>5751</v>
      </c>
      <c r="EG285" s="27">
        <v>1</v>
      </c>
      <c r="EH285" t="s">
        <v>5752</v>
      </c>
      <c r="EI285" s="27">
        <v>1</v>
      </c>
      <c r="EK285">
        <v>1</v>
      </c>
      <c r="EN285" s="27">
        <v>0</v>
      </c>
      <c r="EO285" t="s">
        <v>242</v>
      </c>
      <c r="EP285" t="s">
        <v>242</v>
      </c>
      <c r="ES285" t="s">
        <v>242</v>
      </c>
      <c r="ET285" t="s">
        <v>242</v>
      </c>
      <c r="EV285" s="27">
        <v>1</v>
      </c>
      <c r="EW285">
        <v>22271294.91</v>
      </c>
      <c r="EX285" t="s">
        <v>3418</v>
      </c>
      <c r="EY285" s="27">
        <v>0</v>
      </c>
      <c r="EZ285" t="s">
        <v>242</v>
      </c>
      <c r="FB285" s="27">
        <v>1</v>
      </c>
      <c r="FC285">
        <v>309134.12</v>
      </c>
      <c r="FE285" s="27">
        <v>0</v>
      </c>
      <c r="FF285" t="s">
        <v>242</v>
      </c>
    </row>
    <row r="286" spans="1:163" ht="15" customHeight="1" x14ac:dyDescent="0.2">
      <c r="A286">
        <v>285</v>
      </c>
      <c r="B286">
        <v>311</v>
      </c>
      <c r="C286" s="1">
        <v>44795.604861111111</v>
      </c>
      <c r="D286" s="1">
        <v>44795.604861111111</v>
      </c>
      <c r="E286">
        <v>4</v>
      </c>
      <c r="G286" t="s">
        <v>242</v>
      </c>
      <c r="H286" t="s">
        <v>242</v>
      </c>
      <c r="I286">
        <v>1</v>
      </c>
      <c r="J286" s="1">
        <v>44795.604861111111</v>
      </c>
      <c r="K286" t="s">
        <v>5757</v>
      </c>
      <c r="L286" t="s">
        <v>242</v>
      </c>
      <c r="M286" t="s">
        <v>242</v>
      </c>
      <c r="P286" t="s">
        <v>242</v>
      </c>
      <c r="Q286" t="s">
        <v>242</v>
      </c>
      <c r="T286" t="s">
        <v>5758</v>
      </c>
      <c r="U286" t="s">
        <v>5759</v>
      </c>
      <c r="V286">
        <v>594918104</v>
      </c>
      <c r="W286">
        <v>7372</v>
      </c>
      <c r="X286" t="s">
        <v>297</v>
      </c>
      <c r="Y286" t="s">
        <v>1077</v>
      </c>
      <c r="Z286">
        <v>2020</v>
      </c>
      <c r="AA286">
        <v>0.5</v>
      </c>
      <c r="AB286">
        <v>4</v>
      </c>
      <c r="AD286">
        <v>12</v>
      </c>
      <c r="AE286" t="s">
        <v>242</v>
      </c>
      <c r="AH286" s="27">
        <v>1</v>
      </c>
      <c r="AI286">
        <v>6</v>
      </c>
      <c r="AJ286" s="27">
        <v>0</v>
      </c>
      <c r="AK286">
        <v>0</v>
      </c>
      <c r="AL286" s="27">
        <v>0</v>
      </c>
      <c r="AM286">
        <v>0</v>
      </c>
      <c r="AN286" t="s">
        <v>5760</v>
      </c>
      <c r="AO286">
        <v>3</v>
      </c>
      <c r="AR286" s="27">
        <v>1</v>
      </c>
      <c r="AS286">
        <v>1</v>
      </c>
      <c r="AT286" s="21">
        <f t="shared" si="16"/>
        <v>8.3333333333333321</v>
      </c>
      <c r="AU286">
        <v>3</v>
      </c>
      <c r="AX286" s="27">
        <v>1</v>
      </c>
      <c r="AY286">
        <v>3</v>
      </c>
      <c r="AZ286" s="21">
        <f t="shared" si="17"/>
        <v>25</v>
      </c>
      <c r="BA286" t="s">
        <v>242</v>
      </c>
      <c r="BD286" s="27">
        <v>0.5</v>
      </c>
      <c r="BG286">
        <v>3</v>
      </c>
      <c r="BJ286" s="27">
        <v>1</v>
      </c>
      <c r="BK286">
        <v>2</v>
      </c>
      <c r="BN286" s="27">
        <v>1</v>
      </c>
      <c r="BO286">
        <v>5</v>
      </c>
      <c r="BP286" s="21">
        <f t="shared" si="18"/>
        <v>41.666666666666671</v>
      </c>
      <c r="BQ286" t="s">
        <v>5761</v>
      </c>
      <c r="BR286">
        <v>3</v>
      </c>
      <c r="BU286" s="27">
        <v>1</v>
      </c>
      <c r="BV286">
        <v>7</v>
      </c>
      <c r="BW286" s="21">
        <f t="shared" si="19"/>
        <v>58.333333333333336</v>
      </c>
      <c r="BX286">
        <v>1</v>
      </c>
      <c r="BY286">
        <v>3</v>
      </c>
      <c r="CB286" s="27">
        <v>0</v>
      </c>
      <c r="CD286" t="s">
        <v>242</v>
      </c>
      <c r="CE286" t="s">
        <v>242</v>
      </c>
      <c r="CG286" s="27">
        <v>1</v>
      </c>
      <c r="CH286" t="s">
        <v>5762</v>
      </c>
      <c r="CI286">
        <v>1</v>
      </c>
      <c r="CL286" s="27">
        <v>1</v>
      </c>
      <c r="CM286" s="27">
        <v>0</v>
      </c>
      <c r="CN286" t="s">
        <v>242</v>
      </c>
      <c r="CO286" t="s">
        <v>242</v>
      </c>
      <c r="CP286" t="s">
        <v>242</v>
      </c>
      <c r="CR286" t="s">
        <v>5763</v>
      </c>
      <c r="CS286" s="27">
        <v>1</v>
      </c>
      <c r="CT286" t="s">
        <v>5764</v>
      </c>
      <c r="CU286">
        <v>1</v>
      </c>
      <c r="CX286" s="27">
        <v>1</v>
      </c>
      <c r="CY286">
        <v>118100</v>
      </c>
      <c r="CZ286">
        <v>2</v>
      </c>
      <c r="DA286" t="s">
        <v>5765</v>
      </c>
      <c r="DB286" s="27">
        <v>1</v>
      </c>
      <c r="DC286">
        <v>228194</v>
      </c>
      <c r="DD286">
        <v>2</v>
      </c>
      <c r="DE286">
        <v>4102445</v>
      </c>
      <c r="DF286">
        <v>2</v>
      </c>
      <c r="DG286" t="s">
        <v>242</v>
      </c>
      <c r="DH286" t="s">
        <v>242</v>
      </c>
      <c r="DI286" t="s">
        <v>5766</v>
      </c>
      <c r="DJ286" s="27">
        <v>1</v>
      </c>
      <c r="DK286">
        <v>10817706</v>
      </c>
      <c r="DL286">
        <v>2</v>
      </c>
      <c r="DM286" t="s">
        <v>5767</v>
      </c>
      <c r="DN286">
        <v>1</v>
      </c>
      <c r="DQ286" s="27">
        <v>1</v>
      </c>
      <c r="DR286" t="s">
        <v>5768</v>
      </c>
      <c r="DS286" s="27">
        <v>1</v>
      </c>
      <c r="DT286" s="2" t="s">
        <v>5769</v>
      </c>
      <c r="DU286" s="27">
        <v>1</v>
      </c>
      <c r="DV286" s="2" t="s">
        <v>5770</v>
      </c>
      <c r="DW286" s="27">
        <v>1</v>
      </c>
      <c r="DX286" t="s">
        <v>5771</v>
      </c>
      <c r="DY286" s="27">
        <v>1</v>
      </c>
      <c r="DZ286" t="s">
        <v>5772</v>
      </c>
      <c r="EA286" s="27">
        <v>1</v>
      </c>
      <c r="EB286" t="s">
        <v>5773</v>
      </c>
      <c r="EC286" s="27">
        <v>1</v>
      </c>
      <c r="ED286" t="s">
        <v>5774</v>
      </c>
      <c r="EE286" s="27">
        <v>1</v>
      </c>
      <c r="EF286" t="s">
        <v>5775</v>
      </c>
      <c r="EG286" s="27">
        <v>1</v>
      </c>
      <c r="EH286" t="s">
        <v>5776</v>
      </c>
      <c r="EI286" s="27">
        <v>1</v>
      </c>
      <c r="EJ286" t="s">
        <v>5777</v>
      </c>
      <c r="EK286">
        <v>4</v>
      </c>
      <c r="EN286" s="27">
        <v>0</v>
      </c>
      <c r="EO286" t="s">
        <v>242</v>
      </c>
      <c r="EP286" t="s">
        <v>242</v>
      </c>
      <c r="ER286" t="s">
        <v>5778</v>
      </c>
      <c r="ES286" t="s">
        <v>242</v>
      </c>
      <c r="ET286" t="s">
        <v>242</v>
      </c>
      <c r="EV286" s="27">
        <v>1</v>
      </c>
      <c r="EW286">
        <v>7618.09</v>
      </c>
      <c r="EX286" t="s">
        <v>3434</v>
      </c>
      <c r="EY286" s="27">
        <v>0</v>
      </c>
      <c r="EZ286" t="s">
        <v>242</v>
      </c>
      <c r="FA286" t="s">
        <v>5779</v>
      </c>
      <c r="FB286" s="27">
        <v>1</v>
      </c>
      <c r="FC286">
        <v>3966.64</v>
      </c>
      <c r="FE286" s="27">
        <v>0</v>
      </c>
      <c r="FF286" t="s">
        <v>242</v>
      </c>
      <c r="FG286" t="s">
        <v>5780</v>
      </c>
    </row>
    <row r="287" spans="1:163" ht="15" customHeight="1" x14ac:dyDescent="0.2">
      <c r="A287">
        <v>286</v>
      </c>
      <c r="B287">
        <v>312</v>
      </c>
      <c r="C287" s="1">
        <v>44795.604861111111</v>
      </c>
      <c r="D287" s="1">
        <v>44795.604861111111</v>
      </c>
      <c r="E287">
        <v>4</v>
      </c>
      <c r="G287" t="s">
        <v>242</v>
      </c>
      <c r="H287" t="s">
        <v>242</v>
      </c>
      <c r="I287">
        <v>1</v>
      </c>
      <c r="J287" s="1">
        <v>44795.604861111111</v>
      </c>
      <c r="K287" t="s">
        <v>5788</v>
      </c>
      <c r="L287" t="s">
        <v>242</v>
      </c>
      <c r="M287" t="s">
        <v>242</v>
      </c>
      <c r="P287" t="s">
        <v>242</v>
      </c>
      <c r="Q287" t="s">
        <v>242</v>
      </c>
      <c r="T287" t="s">
        <v>5789</v>
      </c>
      <c r="U287" t="s">
        <v>5790</v>
      </c>
      <c r="V287">
        <v>655844108</v>
      </c>
      <c r="W287">
        <v>4011</v>
      </c>
      <c r="X287" t="s">
        <v>476</v>
      </c>
      <c r="Y287" t="s">
        <v>4369</v>
      </c>
      <c r="Z287">
        <v>2021</v>
      </c>
      <c r="AA287">
        <v>0.5</v>
      </c>
      <c r="AD287">
        <v>13</v>
      </c>
      <c r="AE287" t="s">
        <v>242</v>
      </c>
      <c r="AH287" s="27">
        <v>1</v>
      </c>
      <c r="AI287">
        <v>10</v>
      </c>
      <c r="AJ287" s="27">
        <v>1</v>
      </c>
      <c r="AK287">
        <v>5</v>
      </c>
      <c r="AL287" s="27">
        <v>0</v>
      </c>
      <c r="AM287">
        <v>0</v>
      </c>
      <c r="AN287" t="s">
        <v>5791</v>
      </c>
      <c r="AO287">
        <v>2</v>
      </c>
      <c r="AR287" s="27">
        <v>1</v>
      </c>
      <c r="AS287">
        <v>1</v>
      </c>
      <c r="AT287" s="21">
        <f t="shared" si="16"/>
        <v>7.6923076923076925</v>
      </c>
      <c r="AU287">
        <v>2</v>
      </c>
      <c r="AX287" s="27">
        <v>1</v>
      </c>
      <c r="AY287">
        <v>2</v>
      </c>
      <c r="AZ287" s="21">
        <f t="shared" si="17"/>
        <v>15.384615384615385</v>
      </c>
      <c r="BA287" t="s">
        <v>242</v>
      </c>
      <c r="BD287" s="27">
        <v>1</v>
      </c>
      <c r="BE287">
        <v>6.6</v>
      </c>
      <c r="BG287">
        <v>2</v>
      </c>
      <c r="BJ287" s="27">
        <v>1</v>
      </c>
      <c r="BK287">
        <v>2</v>
      </c>
      <c r="BN287" s="27">
        <v>1</v>
      </c>
      <c r="BO287">
        <v>3</v>
      </c>
      <c r="BP287" s="21">
        <f t="shared" si="18"/>
        <v>23.076923076923077</v>
      </c>
      <c r="BQ287" t="s">
        <v>3455</v>
      </c>
      <c r="BR287">
        <v>3</v>
      </c>
      <c r="BU287" s="27">
        <v>1</v>
      </c>
      <c r="BV287">
        <v>3</v>
      </c>
      <c r="BW287" s="21">
        <f t="shared" si="19"/>
        <v>23.076923076923077</v>
      </c>
      <c r="BX287">
        <v>2</v>
      </c>
      <c r="BY287">
        <v>1</v>
      </c>
      <c r="CB287" s="27">
        <v>0</v>
      </c>
      <c r="CD287" t="s">
        <v>242</v>
      </c>
      <c r="CE287" t="s">
        <v>242</v>
      </c>
      <c r="CG287" s="27">
        <v>0</v>
      </c>
      <c r="CI287" t="s">
        <v>242</v>
      </c>
      <c r="CL287" s="27">
        <v>0</v>
      </c>
      <c r="CM287" s="27">
        <v>0</v>
      </c>
      <c r="CN287" t="s">
        <v>242</v>
      </c>
      <c r="CO287" t="s">
        <v>242</v>
      </c>
      <c r="CP287" t="s">
        <v>242</v>
      </c>
      <c r="CS287" s="27">
        <v>1</v>
      </c>
      <c r="CT287" t="s">
        <v>5792</v>
      </c>
      <c r="CU287">
        <v>1</v>
      </c>
      <c r="CX287" s="27">
        <v>1</v>
      </c>
      <c r="CY287">
        <v>3786837</v>
      </c>
      <c r="CZ287">
        <v>2</v>
      </c>
      <c r="DB287" s="27">
        <v>1</v>
      </c>
      <c r="DC287" t="s">
        <v>242</v>
      </c>
      <c r="DD287" t="s">
        <v>242</v>
      </c>
      <c r="DF287" t="s">
        <v>242</v>
      </c>
      <c r="DG287">
        <v>193097</v>
      </c>
      <c r="DH287">
        <v>2</v>
      </c>
      <c r="DJ287" s="27">
        <v>1</v>
      </c>
      <c r="DK287">
        <v>163826</v>
      </c>
      <c r="DL287">
        <v>2</v>
      </c>
      <c r="DN287">
        <v>4</v>
      </c>
      <c r="DQ287" s="27">
        <v>1</v>
      </c>
      <c r="DR287" t="s">
        <v>5793</v>
      </c>
      <c r="DS287" s="27">
        <v>1</v>
      </c>
      <c r="DT287" t="s">
        <v>5794</v>
      </c>
      <c r="DU287" s="27">
        <v>1</v>
      </c>
      <c r="DV287" t="s">
        <v>5795</v>
      </c>
      <c r="DW287" s="27">
        <v>1</v>
      </c>
      <c r="DX287" t="s">
        <v>5796</v>
      </c>
      <c r="DY287" s="27">
        <v>1</v>
      </c>
      <c r="DZ287" s="2" t="s">
        <v>5797</v>
      </c>
      <c r="EA287" s="27">
        <v>1</v>
      </c>
      <c r="EB287" s="2" t="s">
        <v>5798</v>
      </c>
      <c r="EC287" s="27">
        <v>1</v>
      </c>
      <c r="ED287" t="s">
        <v>5799</v>
      </c>
      <c r="EE287" s="27">
        <v>1</v>
      </c>
      <c r="EF287" t="s">
        <v>5800</v>
      </c>
      <c r="EG287" s="27">
        <v>1</v>
      </c>
      <c r="EH287" t="s">
        <v>5801</v>
      </c>
      <c r="EI287" s="27">
        <v>1</v>
      </c>
      <c r="EJ287" t="s">
        <v>5802</v>
      </c>
      <c r="EK287">
        <v>4</v>
      </c>
      <c r="EN287" s="27">
        <v>0</v>
      </c>
      <c r="EO287" t="s">
        <v>242</v>
      </c>
      <c r="EP287" t="s">
        <v>242</v>
      </c>
      <c r="ES287" t="s">
        <v>242</v>
      </c>
      <c r="ET287" t="s">
        <v>242</v>
      </c>
      <c r="EV287" s="27">
        <v>0</v>
      </c>
      <c r="EW287" t="s">
        <v>242</v>
      </c>
      <c r="EY287" s="27">
        <v>0</v>
      </c>
      <c r="EZ287" t="s">
        <v>242</v>
      </c>
      <c r="FB287" s="27">
        <v>0</v>
      </c>
      <c r="FC287" t="s">
        <v>242</v>
      </c>
      <c r="FE287" s="27">
        <v>0</v>
      </c>
      <c r="FF287" t="s">
        <v>242</v>
      </c>
    </row>
    <row r="288" spans="1:163" ht="15" hidden="1" customHeight="1" x14ac:dyDescent="0.2">
      <c r="A288">
        <v>287</v>
      </c>
      <c r="B288">
        <v>313</v>
      </c>
      <c r="C288" s="1">
        <v>44795.604861111111</v>
      </c>
      <c r="D288" s="1">
        <v>44795.604861111111</v>
      </c>
      <c r="E288">
        <v>4</v>
      </c>
      <c r="G288" t="s">
        <v>242</v>
      </c>
      <c r="H288" t="s">
        <v>242</v>
      </c>
      <c r="I288">
        <v>1</v>
      </c>
      <c r="J288" s="1">
        <v>44795.604861111111</v>
      </c>
      <c r="K288" t="s">
        <v>5804</v>
      </c>
      <c r="L288" t="s">
        <v>242</v>
      </c>
      <c r="M288" t="s">
        <v>242</v>
      </c>
      <c r="P288" t="s">
        <v>242</v>
      </c>
      <c r="Q288" t="s">
        <v>242</v>
      </c>
      <c r="T288" t="s">
        <v>5805</v>
      </c>
      <c r="U288" t="s">
        <v>5806</v>
      </c>
      <c r="V288" s="3">
        <v>3.5000000000000001E+113</v>
      </c>
      <c r="W288">
        <v>3577</v>
      </c>
      <c r="X288" t="s">
        <v>297</v>
      </c>
      <c r="Y288" t="s">
        <v>1077</v>
      </c>
      <c r="Z288">
        <v>2021</v>
      </c>
      <c r="AA288">
        <v>0</v>
      </c>
      <c r="AD288">
        <v>8</v>
      </c>
      <c r="AE288" t="s">
        <v>242</v>
      </c>
      <c r="AH288" s="27">
        <v>1</v>
      </c>
      <c r="AI288">
        <v>1</v>
      </c>
      <c r="AJ288" s="27">
        <v>0</v>
      </c>
      <c r="AK288">
        <v>0</v>
      </c>
      <c r="AL288" s="27">
        <v>0</v>
      </c>
      <c r="AM288">
        <v>0</v>
      </c>
      <c r="AO288">
        <v>2</v>
      </c>
      <c r="AR288" s="27">
        <v>1</v>
      </c>
      <c r="AS288">
        <v>3</v>
      </c>
      <c r="AT288" s="21">
        <f t="shared" si="16"/>
        <v>37.5</v>
      </c>
      <c r="AU288">
        <v>2</v>
      </c>
      <c r="AX288" s="27">
        <v>1</v>
      </c>
      <c r="AY288">
        <v>3</v>
      </c>
      <c r="AZ288" s="21">
        <f t="shared" si="17"/>
        <v>37.5</v>
      </c>
      <c r="BA288" t="s">
        <v>242</v>
      </c>
      <c r="BD288" s="27">
        <v>1</v>
      </c>
      <c r="BG288">
        <v>2</v>
      </c>
      <c r="BJ288" s="27">
        <v>1</v>
      </c>
      <c r="BK288">
        <v>2</v>
      </c>
      <c r="BN288" s="27">
        <v>1</v>
      </c>
      <c r="BO288">
        <v>3</v>
      </c>
      <c r="BP288" s="21">
        <f t="shared" si="18"/>
        <v>37.5</v>
      </c>
      <c r="BQ288" t="s">
        <v>3547</v>
      </c>
      <c r="BR288">
        <v>3</v>
      </c>
      <c r="BU288" s="27">
        <v>0</v>
      </c>
      <c r="BV288" s="24" t="s">
        <v>242</v>
      </c>
      <c r="BW288" s="21" t="s">
        <v>242</v>
      </c>
      <c r="BX288" t="s">
        <v>242</v>
      </c>
      <c r="BY288" t="s">
        <v>242</v>
      </c>
      <c r="CB288" s="27">
        <v>0</v>
      </c>
      <c r="CD288" t="s">
        <v>242</v>
      </c>
      <c r="CE288" t="s">
        <v>242</v>
      </c>
      <c r="CG288" s="27">
        <v>0</v>
      </c>
      <c r="CI288" t="s">
        <v>242</v>
      </c>
      <c r="CL288" s="27">
        <v>0</v>
      </c>
      <c r="CM288" s="27">
        <v>0</v>
      </c>
      <c r="CN288" t="s">
        <v>242</v>
      </c>
      <c r="CO288" t="s">
        <v>242</v>
      </c>
      <c r="CP288" t="s">
        <v>242</v>
      </c>
      <c r="CS288" s="27">
        <v>0</v>
      </c>
      <c r="CU288" t="s">
        <v>242</v>
      </c>
      <c r="CX288" s="27">
        <v>0</v>
      </c>
      <c r="CY288" t="s">
        <v>242</v>
      </c>
      <c r="CZ288" t="s">
        <v>242</v>
      </c>
      <c r="DB288" s="27">
        <v>0</v>
      </c>
      <c r="DC288" t="s">
        <v>242</v>
      </c>
      <c r="DD288" t="s">
        <v>242</v>
      </c>
      <c r="DF288" t="s">
        <v>242</v>
      </c>
      <c r="DG288" t="s">
        <v>242</v>
      </c>
      <c r="DH288" t="s">
        <v>242</v>
      </c>
      <c r="DJ288" s="27">
        <v>0</v>
      </c>
      <c r="DK288" t="s">
        <v>242</v>
      </c>
      <c r="DL288" t="s">
        <v>242</v>
      </c>
      <c r="DN288" t="s">
        <v>242</v>
      </c>
      <c r="DQ288" s="27">
        <v>1</v>
      </c>
      <c r="DR288" t="s">
        <v>5807</v>
      </c>
      <c r="DS288" s="27">
        <v>0</v>
      </c>
      <c r="DU288" s="27">
        <v>0</v>
      </c>
      <c r="DW288" s="27">
        <v>1</v>
      </c>
      <c r="DX288" t="s">
        <v>5808</v>
      </c>
      <c r="DY288" s="27">
        <v>0</v>
      </c>
      <c r="EA288" s="27">
        <v>0</v>
      </c>
      <c r="EC288" s="27">
        <v>0</v>
      </c>
      <c r="EE288" s="27">
        <v>0</v>
      </c>
      <c r="EG288" s="27">
        <v>0</v>
      </c>
      <c r="EI288" s="27">
        <v>0</v>
      </c>
      <c r="EK288">
        <v>1</v>
      </c>
      <c r="EN288" s="27">
        <v>0</v>
      </c>
      <c r="EO288" t="s">
        <v>242</v>
      </c>
      <c r="EP288" t="s">
        <v>242</v>
      </c>
      <c r="ES288" t="s">
        <v>242</v>
      </c>
      <c r="ET288" t="s">
        <v>242</v>
      </c>
      <c r="EV288" s="27">
        <v>0</v>
      </c>
      <c r="EW288" t="s">
        <v>242</v>
      </c>
      <c r="EY288" s="27">
        <v>0</v>
      </c>
      <c r="EZ288" t="s">
        <v>242</v>
      </c>
      <c r="FB288" s="27">
        <v>0</v>
      </c>
      <c r="FC288" t="s">
        <v>242</v>
      </c>
      <c r="FE288" s="27">
        <v>0</v>
      </c>
      <c r="FF288" t="s">
        <v>242</v>
      </c>
    </row>
    <row r="289" spans="1:163" ht="15" hidden="1" customHeight="1" x14ac:dyDescent="0.2">
      <c r="A289">
        <v>288</v>
      </c>
      <c r="B289">
        <v>314</v>
      </c>
      <c r="C289" s="1">
        <v>44795.604861111111</v>
      </c>
      <c r="D289" s="1">
        <v>44795.604861111111</v>
      </c>
      <c r="E289">
        <v>4</v>
      </c>
      <c r="G289" t="s">
        <v>242</v>
      </c>
      <c r="H289" t="s">
        <v>242</v>
      </c>
      <c r="I289">
        <v>1</v>
      </c>
      <c r="J289" s="1">
        <v>44795.604861111111</v>
      </c>
      <c r="K289" t="s">
        <v>5810</v>
      </c>
      <c r="L289" t="s">
        <v>242</v>
      </c>
      <c r="M289" t="s">
        <v>242</v>
      </c>
      <c r="P289" t="s">
        <v>242</v>
      </c>
      <c r="Q289" t="s">
        <v>242</v>
      </c>
      <c r="T289" t="s">
        <v>5811</v>
      </c>
      <c r="U289" t="s">
        <v>5812</v>
      </c>
      <c r="V289">
        <v>540424108</v>
      </c>
      <c r="W289">
        <v>6331</v>
      </c>
      <c r="X289" t="s">
        <v>319</v>
      </c>
      <c r="Y289" t="s">
        <v>890</v>
      </c>
      <c r="Z289">
        <v>2019</v>
      </c>
      <c r="AA289">
        <v>0</v>
      </c>
      <c r="AD289">
        <v>12</v>
      </c>
      <c r="AE289" t="s">
        <v>242</v>
      </c>
      <c r="AH289" s="27">
        <v>1</v>
      </c>
      <c r="AI289">
        <v>3</v>
      </c>
      <c r="AJ289" s="27">
        <v>0</v>
      </c>
      <c r="AK289">
        <v>0</v>
      </c>
      <c r="AL289" s="27">
        <v>0</v>
      </c>
      <c r="AM289">
        <v>0</v>
      </c>
      <c r="AO289">
        <v>3</v>
      </c>
      <c r="AR289" s="27">
        <v>1</v>
      </c>
      <c r="AS289">
        <v>4</v>
      </c>
      <c r="AT289" s="21">
        <f t="shared" si="16"/>
        <v>33.333333333333329</v>
      </c>
      <c r="AU289">
        <v>3</v>
      </c>
      <c r="AX289" s="27">
        <v>1</v>
      </c>
      <c r="AY289">
        <v>3</v>
      </c>
      <c r="AZ289" s="21">
        <f t="shared" si="17"/>
        <v>25</v>
      </c>
      <c r="BA289" t="s">
        <v>242</v>
      </c>
      <c r="BD289" s="27">
        <v>1</v>
      </c>
      <c r="BG289">
        <v>3</v>
      </c>
      <c r="BJ289" s="27">
        <v>1</v>
      </c>
      <c r="BK289">
        <v>3</v>
      </c>
      <c r="BN289" s="27">
        <v>0</v>
      </c>
      <c r="BO289">
        <v>0</v>
      </c>
      <c r="BP289" s="21">
        <f t="shared" si="18"/>
        <v>0</v>
      </c>
      <c r="BR289" t="s">
        <v>242</v>
      </c>
      <c r="BU289" s="27">
        <v>0</v>
      </c>
      <c r="BV289" s="24" t="s">
        <v>242</v>
      </c>
      <c r="BW289" s="21" t="s">
        <v>242</v>
      </c>
      <c r="BX289" t="s">
        <v>242</v>
      </c>
      <c r="BY289" t="s">
        <v>242</v>
      </c>
      <c r="CB289" s="27">
        <v>0</v>
      </c>
      <c r="CD289" t="s">
        <v>242</v>
      </c>
      <c r="CE289" t="s">
        <v>242</v>
      </c>
      <c r="CG289" s="27">
        <v>1</v>
      </c>
      <c r="CH289" s="2" t="s">
        <v>5813</v>
      </c>
      <c r="CI289">
        <v>1</v>
      </c>
      <c r="CL289" s="27">
        <v>0</v>
      </c>
      <c r="CM289" s="27">
        <v>0</v>
      </c>
      <c r="CN289" t="s">
        <v>242</v>
      </c>
      <c r="CO289" t="s">
        <v>242</v>
      </c>
      <c r="CP289" t="s">
        <v>242</v>
      </c>
      <c r="CS289" s="27">
        <v>1</v>
      </c>
      <c r="CT289" t="s">
        <v>5814</v>
      </c>
      <c r="CU289">
        <v>1</v>
      </c>
      <c r="CX289" s="27">
        <v>0</v>
      </c>
      <c r="CY289" t="s">
        <v>242</v>
      </c>
      <c r="CZ289" t="s">
        <v>242</v>
      </c>
      <c r="DB289" s="27">
        <v>0</v>
      </c>
      <c r="DC289" t="s">
        <v>242</v>
      </c>
      <c r="DD289" t="s">
        <v>242</v>
      </c>
      <c r="DF289" t="s">
        <v>242</v>
      </c>
      <c r="DG289" t="s">
        <v>242</v>
      </c>
      <c r="DH289" t="s">
        <v>242</v>
      </c>
      <c r="DJ289" s="27">
        <v>0</v>
      </c>
      <c r="DK289" t="s">
        <v>242</v>
      </c>
      <c r="DL289" t="s">
        <v>242</v>
      </c>
      <c r="DN289" t="s">
        <v>242</v>
      </c>
      <c r="DQ289" s="27">
        <v>0</v>
      </c>
      <c r="DS289" s="27">
        <v>0</v>
      </c>
      <c r="DU289" s="27">
        <v>0</v>
      </c>
      <c r="DW289" s="27">
        <v>1</v>
      </c>
      <c r="DX289" s="2" t="s">
        <v>5815</v>
      </c>
      <c r="DY289" s="27">
        <v>0</v>
      </c>
      <c r="EA289" s="27">
        <v>0</v>
      </c>
      <c r="EC289" s="27">
        <v>0</v>
      </c>
      <c r="EE289" s="27">
        <v>0</v>
      </c>
      <c r="EG289" s="27">
        <v>0</v>
      </c>
      <c r="EI289" s="27">
        <v>1</v>
      </c>
      <c r="EJ289" t="s">
        <v>5816</v>
      </c>
      <c r="EK289">
        <v>1</v>
      </c>
      <c r="EN289" s="27">
        <v>0</v>
      </c>
      <c r="EO289" t="s">
        <v>242</v>
      </c>
      <c r="EP289" t="s">
        <v>242</v>
      </c>
      <c r="ES289" t="s">
        <v>242</v>
      </c>
      <c r="ET289" t="s">
        <v>242</v>
      </c>
      <c r="EV289" s="27">
        <v>0</v>
      </c>
      <c r="EW289" t="s">
        <v>242</v>
      </c>
      <c r="EY289" s="27">
        <v>0</v>
      </c>
      <c r="EZ289" t="s">
        <v>242</v>
      </c>
      <c r="FB289" s="27">
        <v>0</v>
      </c>
      <c r="FC289" t="s">
        <v>242</v>
      </c>
      <c r="FE289" s="27">
        <v>0</v>
      </c>
      <c r="FF289" t="s">
        <v>242</v>
      </c>
    </row>
    <row r="290" spans="1:163" ht="15" customHeight="1" x14ac:dyDescent="0.2">
      <c r="A290">
        <v>289</v>
      </c>
      <c r="B290">
        <v>316</v>
      </c>
      <c r="C290" s="1">
        <v>44795.604861111111</v>
      </c>
      <c r="D290" s="1">
        <v>44795.604861111111</v>
      </c>
      <c r="E290">
        <v>4</v>
      </c>
      <c r="G290" t="s">
        <v>242</v>
      </c>
      <c r="H290" t="s">
        <v>242</v>
      </c>
      <c r="I290">
        <v>1</v>
      </c>
      <c r="J290" s="1">
        <v>44795.604861111111</v>
      </c>
      <c r="K290" t="s">
        <v>5818</v>
      </c>
      <c r="L290" t="s">
        <v>242</v>
      </c>
      <c r="M290" t="s">
        <v>242</v>
      </c>
      <c r="P290" t="s">
        <v>242</v>
      </c>
      <c r="Q290" t="s">
        <v>242</v>
      </c>
      <c r="T290" t="s">
        <v>5819</v>
      </c>
      <c r="U290" t="s">
        <v>5820</v>
      </c>
      <c r="V290" t="s">
        <v>5821</v>
      </c>
      <c r="W290">
        <v>6141</v>
      </c>
      <c r="X290" t="s">
        <v>319</v>
      </c>
      <c r="Y290" t="s">
        <v>5671</v>
      </c>
      <c r="Z290">
        <v>2019</v>
      </c>
      <c r="AA290">
        <v>0.5</v>
      </c>
      <c r="AB290">
        <v>5</v>
      </c>
      <c r="AD290">
        <v>13</v>
      </c>
      <c r="AE290" t="s">
        <v>242</v>
      </c>
      <c r="AH290" s="27">
        <v>0</v>
      </c>
      <c r="AI290">
        <v>0</v>
      </c>
      <c r="AJ290" s="27">
        <v>0</v>
      </c>
      <c r="AK290">
        <v>0</v>
      </c>
      <c r="AL290" s="27">
        <v>0</v>
      </c>
      <c r="AM290">
        <v>0</v>
      </c>
      <c r="AO290" t="s">
        <v>242</v>
      </c>
      <c r="AR290" s="27">
        <v>1</v>
      </c>
      <c r="AS290">
        <v>1</v>
      </c>
      <c r="AT290" s="21">
        <f t="shared" si="16"/>
        <v>7.6923076923076925</v>
      </c>
      <c r="AU290">
        <v>2</v>
      </c>
      <c r="AX290" s="27">
        <v>1</v>
      </c>
      <c r="AY290">
        <v>2</v>
      </c>
      <c r="AZ290" s="21">
        <f t="shared" si="17"/>
        <v>15.384615384615385</v>
      </c>
      <c r="BA290" t="s">
        <v>242</v>
      </c>
      <c r="BD290" s="27">
        <v>0</v>
      </c>
      <c r="BG290" t="s">
        <v>242</v>
      </c>
      <c r="BJ290" s="27">
        <v>1</v>
      </c>
      <c r="BK290">
        <v>2</v>
      </c>
      <c r="BN290" s="27">
        <v>1</v>
      </c>
      <c r="BO290">
        <v>3</v>
      </c>
      <c r="BP290" s="21">
        <f t="shared" si="18"/>
        <v>23.076923076923077</v>
      </c>
      <c r="BQ290" t="s">
        <v>5822</v>
      </c>
      <c r="BR290">
        <v>1</v>
      </c>
      <c r="BU290" s="27">
        <v>0</v>
      </c>
      <c r="BV290" s="24" t="s">
        <v>242</v>
      </c>
      <c r="BW290" s="21" t="s">
        <v>242</v>
      </c>
      <c r="BX290" t="s">
        <v>242</v>
      </c>
      <c r="BY290" t="s">
        <v>242</v>
      </c>
      <c r="CB290" s="27">
        <v>0</v>
      </c>
      <c r="CD290" t="s">
        <v>242</v>
      </c>
      <c r="CE290" t="s">
        <v>242</v>
      </c>
      <c r="CG290" s="27">
        <v>1</v>
      </c>
      <c r="CH290" t="s">
        <v>5823</v>
      </c>
      <c r="CI290">
        <v>1</v>
      </c>
      <c r="CL290" s="27">
        <v>0</v>
      </c>
      <c r="CM290" s="27">
        <v>0</v>
      </c>
      <c r="CN290" t="s">
        <v>242</v>
      </c>
      <c r="CO290" t="s">
        <v>242</v>
      </c>
      <c r="CP290" t="s">
        <v>242</v>
      </c>
      <c r="CS290" s="27">
        <v>0</v>
      </c>
      <c r="CU290" t="s">
        <v>242</v>
      </c>
      <c r="CX290" s="27">
        <v>1</v>
      </c>
      <c r="CY290">
        <v>9495</v>
      </c>
      <c r="CZ290">
        <v>2</v>
      </c>
      <c r="DA290" t="s">
        <v>5824</v>
      </c>
      <c r="DB290" s="27">
        <v>1</v>
      </c>
      <c r="DC290">
        <v>135</v>
      </c>
      <c r="DD290">
        <v>2</v>
      </c>
      <c r="DE290">
        <v>146671</v>
      </c>
      <c r="DF290">
        <v>2</v>
      </c>
      <c r="DG290" t="s">
        <v>242</v>
      </c>
      <c r="DH290" t="s">
        <v>242</v>
      </c>
      <c r="DJ290" s="27">
        <v>1</v>
      </c>
      <c r="DK290">
        <v>390975.51</v>
      </c>
      <c r="DL290">
        <v>2</v>
      </c>
      <c r="DM290" t="s">
        <v>5824</v>
      </c>
      <c r="DN290">
        <v>4</v>
      </c>
      <c r="DQ290" s="27">
        <v>1</v>
      </c>
      <c r="DR290" t="s">
        <v>5825</v>
      </c>
      <c r="DS290" s="27">
        <v>1</v>
      </c>
      <c r="DT290" t="s">
        <v>5826</v>
      </c>
      <c r="DU290" s="27">
        <v>1</v>
      </c>
      <c r="DV290" t="s">
        <v>5827</v>
      </c>
      <c r="DW290" s="27">
        <v>1</v>
      </c>
      <c r="DX290" t="s">
        <v>5828</v>
      </c>
      <c r="DY290" s="27">
        <v>0</v>
      </c>
      <c r="EA290" s="27">
        <v>1</v>
      </c>
      <c r="EB290" t="s">
        <v>5829</v>
      </c>
      <c r="EC290" s="27">
        <v>1</v>
      </c>
      <c r="ED290" t="s">
        <v>5830</v>
      </c>
      <c r="EE290" s="27">
        <v>1</v>
      </c>
      <c r="EF290" t="s">
        <v>5831</v>
      </c>
      <c r="EG290" s="27">
        <v>1</v>
      </c>
      <c r="EH290" t="s">
        <v>5832</v>
      </c>
      <c r="EI290" s="27">
        <v>1</v>
      </c>
      <c r="EK290">
        <v>4</v>
      </c>
      <c r="EN290" s="27">
        <v>0</v>
      </c>
      <c r="EO290" t="s">
        <v>242</v>
      </c>
      <c r="EP290" t="s">
        <v>242</v>
      </c>
      <c r="ES290" t="s">
        <v>242</v>
      </c>
      <c r="ET290" t="s">
        <v>242</v>
      </c>
      <c r="EV290" s="27">
        <v>0</v>
      </c>
      <c r="EW290" t="s">
        <v>242</v>
      </c>
      <c r="EY290" s="27">
        <v>0</v>
      </c>
      <c r="EZ290" t="s">
        <v>242</v>
      </c>
      <c r="FB290" s="27">
        <v>1</v>
      </c>
      <c r="FC290">
        <v>1749.56</v>
      </c>
      <c r="FE290" s="27">
        <v>0</v>
      </c>
      <c r="FF290" t="s">
        <v>242</v>
      </c>
    </row>
    <row r="291" spans="1:163" ht="15" customHeight="1" x14ac:dyDescent="0.2">
      <c r="A291">
        <v>290</v>
      </c>
      <c r="B291">
        <v>317</v>
      </c>
      <c r="C291" s="1">
        <v>44795.604861111111</v>
      </c>
      <c r="D291" s="1">
        <v>44795.604861111111</v>
      </c>
      <c r="E291">
        <v>4</v>
      </c>
      <c r="G291" t="s">
        <v>242</v>
      </c>
      <c r="H291" t="s">
        <v>242</v>
      </c>
      <c r="I291">
        <v>1</v>
      </c>
      <c r="J291" s="1">
        <v>44795.604861111111</v>
      </c>
      <c r="K291" t="s">
        <v>5835</v>
      </c>
      <c r="L291" t="s">
        <v>242</v>
      </c>
      <c r="M291" t="s">
        <v>242</v>
      </c>
      <c r="P291" t="s">
        <v>242</v>
      </c>
      <c r="Q291" t="s">
        <v>242</v>
      </c>
      <c r="T291" t="s">
        <v>5836</v>
      </c>
      <c r="U291" t="s">
        <v>5837</v>
      </c>
      <c r="V291" t="s">
        <v>5838</v>
      </c>
      <c r="W291">
        <v>6211</v>
      </c>
      <c r="X291" t="s">
        <v>319</v>
      </c>
      <c r="Y291" t="s">
        <v>1051</v>
      </c>
      <c r="Z291">
        <v>2019</v>
      </c>
      <c r="AA291">
        <v>0</v>
      </c>
      <c r="AD291">
        <v>11</v>
      </c>
      <c r="AE291" t="s">
        <v>242</v>
      </c>
      <c r="AH291" s="27">
        <v>0</v>
      </c>
      <c r="AI291">
        <v>0</v>
      </c>
      <c r="AJ291" s="27">
        <v>0</v>
      </c>
      <c r="AK291">
        <v>0</v>
      </c>
      <c r="AL291" s="27">
        <v>0</v>
      </c>
      <c r="AM291">
        <v>0</v>
      </c>
      <c r="AO291" t="s">
        <v>242</v>
      </c>
      <c r="AR291" s="27">
        <v>0</v>
      </c>
      <c r="AS291">
        <v>0</v>
      </c>
      <c r="AT291" s="21">
        <f t="shared" si="16"/>
        <v>0</v>
      </c>
      <c r="AU291" t="s">
        <v>242</v>
      </c>
      <c r="AX291" s="27">
        <v>1</v>
      </c>
      <c r="AY291">
        <v>2</v>
      </c>
      <c r="AZ291" s="21">
        <f t="shared" si="17"/>
        <v>18.181818181818183</v>
      </c>
      <c r="BA291" t="s">
        <v>242</v>
      </c>
      <c r="BD291" s="27">
        <v>1</v>
      </c>
      <c r="BE291">
        <v>5.3</v>
      </c>
      <c r="BG291">
        <v>2</v>
      </c>
      <c r="BJ291" s="27">
        <v>1</v>
      </c>
      <c r="BK291">
        <v>2</v>
      </c>
      <c r="BN291" s="27">
        <v>1</v>
      </c>
      <c r="BO291">
        <v>4</v>
      </c>
      <c r="BP291" s="21">
        <f t="shared" si="18"/>
        <v>36.363636363636367</v>
      </c>
      <c r="BQ291" t="s">
        <v>5839</v>
      </c>
      <c r="BR291">
        <v>1</v>
      </c>
      <c r="BU291" s="27">
        <v>1</v>
      </c>
      <c r="BV291">
        <v>2</v>
      </c>
      <c r="BW291" s="21">
        <f t="shared" si="19"/>
        <v>18.181818181818183</v>
      </c>
      <c r="BX291" t="s">
        <v>242</v>
      </c>
      <c r="BY291">
        <v>1</v>
      </c>
      <c r="CB291" s="27">
        <v>0.5</v>
      </c>
      <c r="CC291" t="s">
        <v>5840</v>
      </c>
      <c r="CD291">
        <v>1</v>
      </c>
      <c r="CE291" t="s">
        <v>242</v>
      </c>
      <c r="CG291" s="27">
        <v>1</v>
      </c>
      <c r="CH291" t="s">
        <v>5841</v>
      </c>
      <c r="CI291">
        <v>1</v>
      </c>
      <c r="CL291" s="27">
        <v>0</v>
      </c>
      <c r="CM291" s="27">
        <v>0</v>
      </c>
      <c r="CN291" t="s">
        <v>242</v>
      </c>
      <c r="CO291" t="s">
        <v>242</v>
      </c>
      <c r="CP291" t="s">
        <v>242</v>
      </c>
      <c r="CS291" s="27">
        <v>1</v>
      </c>
      <c r="CT291" t="s">
        <v>5842</v>
      </c>
      <c r="CU291">
        <v>1</v>
      </c>
      <c r="CX291" s="27">
        <v>1</v>
      </c>
      <c r="CY291">
        <v>12673</v>
      </c>
      <c r="CZ291">
        <v>2</v>
      </c>
      <c r="DA291" t="s">
        <v>5843</v>
      </c>
      <c r="DB291" s="27">
        <v>1</v>
      </c>
      <c r="DC291">
        <v>9109</v>
      </c>
      <c r="DD291">
        <v>2</v>
      </c>
      <c r="DE291">
        <v>166249</v>
      </c>
      <c r="DF291">
        <v>2</v>
      </c>
      <c r="DG291" t="s">
        <v>242</v>
      </c>
      <c r="DH291" t="s">
        <v>242</v>
      </c>
      <c r="DI291" s="2" t="s">
        <v>5844</v>
      </c>
      <c r="DJ291" s="27">
        <v>1</v>
      </c>
      <c r="DK291">
        <v>135473</v>
      </c>
      <c r="DL291">
        <v>2</v>
      </c>
      <c r="DM291" t="s">
        <v>5845</v>
      </c>
      <c r="DN291">
        <v>1</v>
      </c>
      <c r="DQ291" s="27">
        <v>1</v>
      </c>
      <c r="DR291" s="2" t="s">
        <v>5846</v>
      </c>
      <c r="DS291" s="27">
        <v>0.5</v>
      </c>
      <c r="DT291" t="s">
        <v>5847</v>
      </c>
      <c r="DU291" s="27">
        <v>0</v>
      </c>
      <c r="DV291" s="2" t="s">
        <v>5848</v>
      </c>
      <c r="DW291" s="27">
        <v>0.5</v>
      </c>
      <c r="DX291" t="s">
        <v>5849</v>
      </c>
      <c r="DY291" s="27">
        <v>0.5</v>
      </c>
      <c r="DZ291" s="2" t="s">
        <v>5850</v>
      </c>
      <c r="EA291" s="27">
        <v>1</v>
      </c>
      <c r="EB291" t="s">
        <v>5851</v>
      </c>
      <c r="EC291" s="27">
        <v>1</v>
      </c>
      <c r="ED291" t="s">
        <v>5852</v>
      </c>
      <c r="EE291" s="27">
        <v>1</v>
      </c>
      <c r="EF291" t="s">
        <v>5853</v>
      </c>
      <c r="EG291" s="27">
        <v>1</v>
      </c>
      <c r="EH291" t="s">
        <v>5854</v>
      </c>
      <c r="EI291" s="27">
        <v>1</v>
      </c>
      <c r="EK291">
        <v>1</v>
      </c>
      <c r="EN291" s="27">
        <v>0</v>
      </c>
      <c r="EO291" t="s">
        <v>242</v>
      </c>
      <c r="EP291" t="s">
        <v>242</v>
      </c>
      <c r="ES291" t="s">
        <v>242</v>
      </c>
      <c r="ET291" t="s">
        <v>242</v>
      </c>
      <c r="EV291" s="27">
        <v>1</v>
      </c>
      <c r="EW291">
        <v>1093979</v>
      </c>
      <c r="EX291" t="s">
        <v>3418</v>
      </c>
      <c r="EY291" s="27">
        <v>0</v>
      </c>
      <c r="EZ291" t="s">
        <v>242</v>
      </c>
      <c r="FA291" s="2" t="s">
        <v>5855</v>
      </c>
      <c r="FB291" s="27">
        <v>0</v>
      </c>
      <c r="FC291" t="s">
        <v>242</v>
      </c>
      <c r="FE291" s="27">
        <v>0</v>
      </c>
      <c r="FF291" t="s">
        <v>242</v>
      </c>
    </row>
    <row r="292" spans="1:163" ht="15" customHeight="1" x14ac:dyDescent="0.2">
      <c r="A292">
        <v>291</v>
      </c>
      <c r="B292">
        <v>318</v>
      </c>
      <c r="C292" s="1">
        <v>44795.604861111111</v>
      </c>
      <c r="D292" s="1">
        <v>44795.604861111111</v>
      </c>
      <c r="E292">
        <v>4</v>
      </c>
      <c r="G292" t="s">
        <v>242</v>
      </c>
      <c r="H292" t="s">
        <v>242</v>
      </c>
      <c r="I292">
        <v>1</v>
      </c>
      <c r="J292" s="1">
        <v>44795.604861111111</v>
      </c>
      <c r="K292" t="s">
        <v>5861</v>
      </c>
      <c r="L292" t="s">
        <v>242</v>
      </c>
      <c r="M292" t="s">
        <v>242</v>
      </c>
      <c r="P292" t="s">
        <v>242</v>
      </c>
      <c r="Q292" t="s">
        <v>242</v>
      </c>
      <c r="T292" t="s">
        <v>5862</v>
      </c>
      <c r="U292" t="s">
        <v>5863</v>
      </c>
      <c r="V292">
        <v>64058100</v>
      </c>
      <c r="W292">
        <v>6020</v>
      </c>
      <c r="X292" t="s">
        <v>319</v>
      </c>
      <c r="Y292" t="s">
        <v>1051</v>
      </c>
      <c r="Z292">
        <v>2019</v>
      </c>
      <c r="AA292">
        <v>0</v>
      </c>
      <c r="AD292">
        <v>12</v>
      </c>
      <c r="AE292" t="s">
        <v>242</v>
      </c>
      <c r="AH292" s="27">
        <v>1</v>
      </c>
      <c r="AI292">
        <v>12</v>
      </c>
      <c r="AJ292" s="27">
        <v>0</v>
      </c>
      <c r="AK292">
        <v>0</v>
      </c>
      <c r="AL292" s="27">
        <v>0</v>
      </c>
      <c r="AM292">
        <v>0</v>
      </c>
      <c r="AO292">
        <v>3</v>
      </c>
      <c r="AR292" s="27">
        <v>1</v>
      </c>
      <c r="AS292">
        <v>1</v>
      </c>
      <c r="AT292" s="21">
        <f t="shared" si="16"/>
        <v>8.3333333333333321</v>
      </c>
      <c r="AU292">
        <v>2</v>
      </c>
      <c r="AX292" s="27">
        <v>1</v>
      </c>
      <c r="AY292">
        <v>2</v>
      </c>
      <c r="AZ292" s="21">
        <f t="shared" si="17"/>
        <v>16.666666666666664</v>
      </c>
      <c r="BA292" t="s">
        <v>242</v>
      </c>
      <c r="BD292" s="27">
        <v>1</v>
      </c>
      <c r="BE292">
        <v>5.6</v>
      </c>
      <c r="BG292">
        <v>3</v>
      </c>
      <c r="BJ292" s="27">
        <v>1</v>
      </c>
      <c r="BK292">
        <v>2</v>
      </c>
      <c r="BN292" s="27">
        <v>1</v>
      </c>
      <c r="BO292">
        <v>4</v>
      </c>
      <c r="BP292" s="21">
        <f t="shared" si="18"/>
        <v>33.333333333333329</v>
      </c>
      <c r="BR292">
        <v>1</v>
      </c>
      <c r="BU292" s="27">
        <v>1</v>
      </c>
      <c r="BV292">
        <v>4</v>
      </c>
      <c r="BW292" s="21">
        <f t="shared" si="19"/>
        <v>33.333333333333329</v>
      </c>
      <c r="BX292">
        <v>2</v>
      </c>
      <c r="BY292">
        <v>1</v>
      </c>
      <c r="CB292" s="27">
        <v>0</v>
      </c>
      <c r="CD292" t="s">
        <v>242</v>
      </c>
      <c r="CE292" t="s">
        <v>242</v>
      </c>
      <c r="CG292" s="27">
        <v>1</v>
      </c>
      <c r="CH292" t="s">
        <v>5864</v>
      </c>
      <c r="CI292">
        <v>1</v>
      </c>
      <c r="CL292" s="27">
        <v>0</v>
      </c>
      <c r="CM292" s="27">
        <v>0.5</v>
      </c>
      <c r="CN292" t="s">
        <v>242</v>
      </c>
      <c r="CO292">
        <v>100</v>
      </c>
      <c r="CP292" t="s">
        <v>242</v>
      </c>
      <c r="CQ292" s="2" t="s">
        <v>5865</v>
      </c>
      <c r="CS292" s="27">
        <v>1</v>
      </c>
      <c r="CT292" t="s">
        <v>5866</v>
      </c>
      <c r="CU292">
        <v>1</v>
      </c>
      <c r="CX292" s="27">
        <v>1</v>
      </c>
      <c r="CY292">
        <v>8102</v>
      </c>
      <c r="CZ292">
        <v>2</v>
      </c>
      <c r="DB292" s="27">
        <v>1</v>
      </c>
      <c r="DC292">
        <v>3397</v>
      </c>
      <c r="DD292">
        <v>2</v>
      </c>
      <c r="DE292">
        <v>130205</v>
      </c>
      <c r="DF292">
        <v>2</v>
      </c>
      <c r="DG292" t="s">
        <v>242</v>
      </c>
      <c r="DH292" t="s">
        <v>242</v>
      </c>
      <c r="DJ292" s="27">
        <v>1</v>
      </c>
      <c r="DK292">
        <v>14605</v>
      </c>
      <c r="DL292">
        <v>2</v>
      </c>
      <c r="DN292">
        <v>1</v>
      </c>
      <c r="DQ292" s="27">
        <v>1</v>
      </c>
      <c r="DR292" t="s">
        <v>5867</v>
      </c>
      <c r="DS292" s="27">
        <v>1</v>
      </c>
      <c r="DT292" s="2" t="s">
        <v>5868</v>
      </c>
      <c r="DU292" s="27">
        <v>0</v>
      </c>
      <c r="DW292" s="27">
        <v>1</v>
      </c>
      <c r="DX292" s="2" t="s">
        <v>5869</v>
      </c>
      <c r="DY292" s="27">
        <v>1</v>
      </c>
      <c r="DZ292" s="2" t="s">
        <v>5870</v>
      </c>
      <c r="EA292" s="27">
        <v>1</v>
      </c>
      <c r="EB292" s="2" t="s">
        <v>5871</v>
      </c>
      <c r="EC292" s="27">
        <v>1</v>
      </c>
      <c r="ED292" t="s">
        <v>5872</v>
      </c>
      <c r="EE292" s="27">
        <v>1</v>
      </c>
      <c r="EF292" t="s">
        <v>5873</v>
      </c>
      <c r="EG292" s="27">
        <v>1</v>
      </c>
      <c r="EH292" t="s">
        <v>5874</v>
      </c>
      <c r="EI292" s="27">
        <v>1</v>
      </c>
      <c r="EK292">
        <v>1</v>
      </c>
      <c r="EN292" s="27">
        <v>0</v>
      </c>
      <c r="EO292" t="s">
        <v>242</v>
      </c>
      <c r="EP292" t="s">
        <v>242</v>
      </c>
      <c r="ES292" t="s">
        <v>242</v>
      </c>
      <c r="ET292" t="s">
        <v>242</v>
      </c>
      <c r="EV292" s="27">
        <v>0</v>
      </c>
      <c r="EW292" t="s">
        <v>242</v>
      </c>
      <c r="EY292" s="27">
        <v>0</v>
      </c>
      <c r="EZ292" t="s">
        <v>242</v>
      </c>
      <c r="FB292" s="27">
        <v>0</v>
      </c>
      <c r="FC292" t="s">
        <v>242</v>
      </c>
      <c r="FE292" s="27">
        <v>0</v>
      </c>
      <c r="FF292" t="s">
        <v>242</v>
      </c>
    </row>
    <row r="293" spans="1:163" ht="15" customHeight="1" x14ac:dyDescent="0.2">
      <c r="A293">
        <v>292</v>
      </c>
      <c r="B293">
        <v>319</v>
      </c>
      <c r="C293" s="1">
        <v>44795.604861111111</v>
      </c>
      <c r="D293" s="1">
        <v>44795.604861111111</v>
      </c>
      <c r="E293">
        <v>4</v>
      </c>
      <c r="G293" t="s">
        <v>242</v>
      </c>
      <c r="H293" t="s">
        <v>242</v>
      </c>
      <c r="I293">
        <v>1</v>
      </c>
      <c r="J293" s="1">
        <v>44795.604861111111</v>
      </c>
      <c r="K293" t="s">
        <v>5880</v>
      </c>
      <c r="L293" t="s">
        <v>242</v>
      </c>
      <c r="M293" t="s">
        <v>242</v>
      </c>
      <c r="P293" t="s">
        <v>242</v>
      </c>
      <c r="Q293" t="s">
        <v>242</v>
      </c>
      <c r="T293" t="s">
        <v>5881</v>
      </c>
      <c r="U293" t="s">
        <v>5882</v>
      </c>
      <c r="V293">
        <v>172967424</v>
      </c>
      <c r="W293">
        <v>6199</v>
      </c>
      <c r="X293" t="s">
        <v>319</v>
      </c>
      <c r="Y293" t="s">
        <v>913</v>
      </c>
      <c r="Z293">
        <v>2019</v>
      </c>
      <c r="AA293">
        <v>1</v>
      </c>
      <c r="AB293">
        <v>15</v>
      </c>
      <c r="AD293">
        <v>16</v>
      </c>
      <c r="AE293" t="s">
        <v>242</v>
      </c>
      <c r="AH293" s="27">
        <v>0</v>
      </c>
      <c r="AI293">
        <v>0</v>
      </c>
      <c r="AJ293" s="27">
        <v>0</v>
      </c>
      <c r="AK293">
        <v>0</v>
      </c>
      <c r="AL293" s="27">
        <v>0</v>
      </c>
      <c r="AM293">
        <v>0</v>
      </c>
      <c r="AO293" t="s">
        <v>242</v>
      </c>
      <c r="AR293" s="27">
        <v>1</v>
      </c>
      <c r="AS293">
        <v>1</v>
      </c>
      <c r="AT293" s="21">
        <f t="shared" si="16"/>
        <v>6.25</v>
      </c>
      <c r="AU293">
        <v>3</v>
      </c>
      <c r="AX293" s="27">
        <v>1</v>
      </c>
      <c r="AY293">
        <v>3</v>
      </c>
      <c r="AZ293" s="21">
        <f t="shared" si="17"/>
        <v>18.75</v>
      </c>
      <c r="BA293" t="s">
        <v>242</v>
      </c>
      <c r="BD293" s="27">
        <v>1</v>
      </c>
      <c r="BE293">
        <v>5</v>
      </c>
      <c r="BG293">
        <v>3</v>
      </c>
      <c r="BJ293" s="27">
        <v>1</v>
      </c>
      <c r="BK293">
        <v>2</v>
      </c>
      <c r="BN293" s="27">
        <v>1</v>
      </c>
      <c r="BO293">
        <v>7</v>
      </c>
      <c r="BP293" s="21">
        <f t="shared" si="18"/>
        <v>43.75</v>
      </c>
      <c r="BQ293" t="s">
        <v>5883</v>
      </c>
      <c r="BR293">
        <v>3</v>
      </c>
      <c r="BU293" s="27">
        <v>1</v>
      </c>
      <c r="BV293">
        <v>3</v>
      </c>
      <c r="BW293" s="21">
        <f t="shared" si="19"/>
        <v>18.75</v>
      </c>
      <c r="BX293">
        <v>1</v>
      </c>
      <c r="BY293">
        <v>3</v>
      </c>
      <c r="CB293" s="27">
        <v>0</v>
      </c>
      <c r="CD293" t="s">
        <v>242</v>
      </c>
      <c r="CE293" t="s">
        <v>242</v>
      </c>
      <c r="CG293" s="27">
        <v>1</v>
      </c>
      <c r="CH293" t="s">
        <v>5884</v>
      </c>
      <c r="CI293">
        <v>1</v>
      </c>
      <c r="CL293" s="27">
        <v>1</v>
      </c>
      <c r="CM293" s="27">
        <v>0.5</v>
      </c>
      <c r="CN293" t="s">
        <v>242</v>
      </c>
      <c r="CO293">
        <v>94.5</v>
      </c>
      <c r="CP293" t="s">
        <v>242</v>
      </c>
      <c r="CQ293" t="s">
        <v>5885</v>
      </c>
      <c r="CS293" s="27">
        <v>1</v>
      </c>
      <c r="CT293" t="s">
        <v>5886</v>
      </c>
      <c r="CU293">
        <v>1</v>
      </c>
      <c r="CX293" s="27">
        <v>1</v>
      </c>
      <c r="CY293">
        <v>23290</v>
      </c>
      <c r="CZ293">
        <v>2</v>
      </c>
      <c r="DA293" t="s">
        <v>5887</v>
      </c>
      <c r="DB293" s="27">
        <v>1</v>
      </c>
      <c r="DC293">
        <v>359748</v>
      </c>
      <c r="DD293">
        <v>2</v>
      </c>
      <c r="DE293">
        <v>593611</v>
      </c>
      <c r="DF293">
        <v>2</v>
      </c>
      <c r="DG293" t="s">
        <v>242</v>
      </c>
      <c r="DH293" t="s">
        <v>242</v>
      </c>
      <c r="DI293" t="s">
        <v>5888</v>
      </c>
      <c r="DJ293" s="27">
        <v>1</v>
      </c>
      <c r="DK293">
        <v>126229</v>
      </c>
      <c r="DL293">
        <v>2</v>
      </c>
      <c r="DM293" t="s">
        <v>5889</v>
      </c>
      <c r="DN293">
        <v>1</v>
      </c>
      <c r="DQ293" s="27">
        <v>1</v>
      </c>
      <c r="DR293" t="s">
        <v>5890</v>
      </c>
      <c r="DS293" s="27">
        <v>1</v>
      </c>
      <c r="DT293" t="s">
        <v>5891</v>
      </c>
      <c r="DU293" s="27">
        <v>1</v>
      </c>
      <c r="DV293" t="s">
        <v>5892</v>
      </c>
      <c r="DW293" s="27">
        <v>1</v>
      </c>
      <c r="DX293" t="s">
        <v>5893</v>
      </c>
      <c r="DY293" s="27">
        <v>1</v>
      </c>
      <c r="EA293" s="27">
        <v>1</v>
      </c>
      <c r="EB293" t="s">
        <v>5894</v>
      </c>
      <c r="EC293" s="27">
        <v>1</v>
      </c>
      <c r="ED293" t="s">
        <v>5895</v>
      </c>
      <c r="EE293" s="27">
        <v>1</v>
      </c>
      <c r="EF293" t="s">
        <v>5896</v>
      </c>
      <c r="EG293" s="27">
        <v>1</v>
      </c>
      <c r="EH293" t="s">
        <v>5897</v>
      </c>
      <c r="EI293" s="27">
        <v>1</v>
      </c>
      <c r="EK293">
        <v>1</v>
      </c>
      <c r="EN293" s="27">
        <v>0</v>
      </c>
      <c r="EO293" t="s">
        <v>242</v>
      </c>
      <c r="EP293" t="s">
        <v>242</v>
      </c>
      <c r="ER293" t="s">
        <v>5898</v>
      </c>
      <c r="ES293" t="s">
        <v>242</v>
      </c>
      <c r="ET293" t="s">
        <v>242</v>
      </c>
      <c r="EV293" s="27">
        <v>0</v>
      </c>
      <c r="EW293" t="s">
        <v>242</v>
      </c>
      <c r="EY293" s="27">
        <v>0</v>
      </c>
      <c r="EZ293" t="s">
        <v>242</v>
      </c>
      <c r="FB293" s="27">
        <v>1</v>
      </c>
      <c r="FC293">
        <v>4336.08</v>
      </c>
      <c r="FE293" s="27">
        <v>0</v>
      </c>
      <c r="FF293" t="s">
        <v>242</v>
      </c>
    </row>
    <row r="294" spans="1:163" ht="15" customHeight="1" x14ac:dyDescent="0.2">
      <c r="A294">
        <v>293</v>
      </c>
      <c r="B294">
        <v>320</v>
      </c>
      <c r="C294" s="1">
        <v>44795.604861111111</v>
      </c>
      <c r="D294" s="1">
        <v>44795.604861111111</v>
      </c>
      <c r="E294">
        <v>4</v>
      </c>
      <c r="G294" t="s">
        <v>242</v>
      </c>
      <c r="H294" t="s">
        <v>242</v>
      </c>
      <c r="I294">
        <v>1</v>
      </c>
      <c r="J294" s="1">
        <v>44795.604861111111</v>
      </c>
      <c r="K294" t="s">
        <v>5903</v>
      </c>
      <c r="L294" t="s">
        <v>242</v>
      </c>
      <c r="M294" t="s">
        <v>242</v>
      </c>
      <c r="P294" t="s">
        <v>242</v>
      </c>
      <c r="Q294" t="s">
        <v>242</v>
      </c>
      <c r="T294" t="s">
        <v>5904</v>
      </c>
      <c r="U294" t="s">
        <v>5905</v>
      </c>
      <c r="V294">
        <v>713448108</v>
      </c>
      <c r="W294">
        <v>2080</v>
      </c>
      <c r="X294" t="s">
        <v>326</v>
      </c>
      <c r="Y294" t="s">
        <v>1332</v>
      </c>
      <c r="Z294">
        <v>2019</v>
      </c>
      <c r="AA294">
        <v>0.5</v>
      </c>
      <c r="AB294">
        <v>4</v>
      </c>
      <c r="AD294">
        <v>14</v>
      </c>
      <c r="AE294" t="s">
        <v>242</v>
      </c>
      <c r="AH294" s="27">
        <v>0</v>
      </c>
      <c r="AI294">
        <v>0</v>
      </c>
      <c r="AJ294" s="27">
        <v>0</v>
      </c>
      <c r="AK294">
        <v>0</v>
      </c>
      <c r="AL294" s="27">
        <v>0</v>
      </c>
      <c r="AM294">
        <v>0</v>
      </c>
      <c r="AO294" t="s">
        <v>242</v>
      </c>
      <c r="AR294" s="27">
        <v>1</v>
      </c>
      <c r="AS294">
        <v>1</v>
      </c>
      <c r="AT294" s="21">
        <f t="shared" si="16"/>
        <v>7.1428571428571423</v>
      </c>
      <c r="AU294">
        <v>2</v>
      </c>
      <c r="AX294" s="27">
        <v>1</v>
      </c>
      <c r="AY294">
        <v>3</v>
      </c>
      <c r="AZ294" s="21">
        <f t="shared" si="17"/>
        <v>21.428571428571427</v>
      </c>
      <c r="BA294" t="s">
        <v>242</v>
      </c>
      <c r="BD294" s="27">
        <v>1</v>
      </c>
      <c r="BE294">
        <v>7.3</v>
      </c>
      <c r="BG294">
        <v>2</v>
      </c>
      <c r="BJ294" s="27">
        <v>1</v>
      </c>
      <c r="BK294">
        <v>2</v>
      </c>
      <c r="BN294" s="27">
        <v>1</v>
      </c>
      <c r="BO294">
        <v>4</v>
      </c>
      <c r="BP294" s="21">
        <f t="shared" si="18"/>
        <v>28.571428571428569</v>
      </c>
      <c r="BQ294" t="s">
        <v>3547</v>
      </c>
      <c r="BR294">
        <v>3</v>
      </c>
      <c r="BU294" s="27">
        <v>1</v>
      </c>
      <c r="BV294">
        <v>5</v>
      </c>
      <c r="BW294" s="21">
        <f t="shared" si="19"/>
        <v>35.714285714285715</v>
      </c>
      <c r="BX294">
        <v>2</v>
      </c>
      <c r="BY294">
        <v>3</v>
      </c>
      <c r="CB294" s="27">
        <v>0</v>
      </c>
      <c r="CD294" t="s">
        <v>242</v>
      </c>
      <c r="CE294" t="s">
        <v>242</v>
      </c>
      <c r="CG294" s="27">
        <v>0</v>
      </c>
      <c r="CI294" t="s">
        <v>242</v>
      </c>
      <c r="CL294" s="27">
        <v>0</v>
      </c>
      <c r="CM294" s="27">
        <v>0.5</v>
      </c>
      <c r="CN294" t="s">
        <v>242</v>
      </c>
      <c r="CO294" t="s">
        <v>242</v>
      </c>
      <c r="CP294" t="s">
        <v>242</v>
      </c>
      <c r="CQ294" t="s">
        <v>5906</v>
      </c>
      <c r="CS294" s="27">
        <v>1</v>
      </c>
      <c r="CT294" t="s">
        <v>5907</v>
      </c>
      <c r="CU294">
        <v>1</v>
      </c>
      <c r="CX294" s="27">
        <v>1</v>
      </c>
      <c r="CY294">
        <v>3552415</v>
      </c>
      <c r="CZ294">
        <v>2</v>
      </c>
      <c r="DB294" s="27">
        <v>1</v>
      </c>
      <c r="DC294">
        <v>1425255</v>
      </c>
      <c r="DD294">
        <v>2</v>
      </c>
      <c r="DE294">
        <v>1556523</v>
      </c>
      <c r="DF294">
        <v>2</v>
      </c>
      <c r="DG294" t="s">
        <v>242</v>
      </c>
      <c r="DH294" t="s">
        <v>242</v>
      </c>
      <c r="DJ294" s="27">
        <v>1</v>
      </c>
      <c r="DK294">
        <v>50465066</v>
      </c>
      <c r="DL294">
        <v>2</v>
      </c>
      <c r="DN294">
        <v>4</v>
      </c>
      <c r="DQ294" s="27">
        <v>1</v>
      </c>
      <c r="DR294" t="s">
        <v>5908</v>
      </c>
      <c r="DS294" s="27">
        <v>1</v>
      </c>
      <c r="DT294" s="2" t="s">
        <v>5909</v>
      </c>
      <c r="DU294" s="27">
        <v>1</v>
      </c>
      <c r="DV294" t="s">
        <v>5910</v>
      </c>
      <c r="DW294" s="27">
        <v>1</v>
      </c>
      <c r="DX294" s="2" t="s">
        <v>5911</v>
      </c>
      <c r="DY294" s="27">
        <v>1</v>
      </c>
      <c r="EA294" s="27">
        <v>1</v>
      </c>
      <c r="EB294" t="s">
        <v>5912</v>
      </c>
      <c r="EC294" s="27">
        <v>1</v>
      </c>
      <c r="ED294" t="s">
        <v>5913</v>
      </c>
      <c r="EE294" s="27">
        <v>1</v>
      </c>
      <c r="EF294" t="s">
        <v>5914</v>
      </c>
      <c r="EG294" s="27">
        <v>0</v>
      </c>
      <c r="EI294" s="27">
        <v>1</v>
      </c>
      <c r="EJ294" s="2" t="s">
        <v>5915</v>
      </c>
      <c r="EK294">
        <v>4</v>
      </c>
      <c r="EN294" s="27">
        <v>0</v>
      </c>
      <c r="EO294" t="s">
        <v>242</v>
      </c>
      <c r="EP294" t="s">
        <v>242</v>
      </c>
      <c r="ES294" t="s">
        <v>242</v>
      </c>
      <c r="ET294" t="s">
        <v>242</v>
      </c>
      <c r="EV294" s="27">
        <v>1</v>
      </c>
      <c r="EW294">
        <v>82596</v>
      </c>
      <c r="EX294" t="s">
        <v>3418</v>
      </c>
      <c r="EY294" s="27">
        <v>0.5</v>
      </c>
      <c r="EZ294">
        <v>44525</v>
      </c>
      <c r="FB294" s="27">
        <v>1</v>
      </c>
      <c r="FC294">
        <v>27399</v>
      </c>
      <c r="FE294" s="27">
        <v>0</v>
      </c>
      <c r="FF294" t="s">
        <v>242</v>
      </c>
    </row>
    <row r="295" spans="1:163" ht="15" customHeight="1" x14ac:dyDescent="0.2">
      <c r="A295">
        <v>294</v>
      </c>
      <c r="B295">
        <v>321</v>
      </c>
      <c r="C295" s="1">
        <v>44795.604861111111</v>
      </c>
      <c r="D295" s="1">
        <v>44795.604861111111</v>
      </c>
      <c r="E295">
        <v>4</v>
      </c>
      <c r="G295" t="s">
        <v>242</v>
      </c>
      <c r="H295" t="s">
        <v>242</v>
      </c>
      <c r="I295">
        <v>1</v>
      </c>
      <c r="J295" s="1">
        <v>44795.604861111111</v>
      </c>
      <c r="K295" t="s">
        <v>5920</v>
      </c>
      <c r="L295" t="s">
        <v>242</v>
      </c>
      <c r="M295" t="s">
        <v>242</v>
      </c>
      <c r="P295" t="s">
        <v>242</v>
      </c>
      <c r="Q295" t="s">
        <v>242</v>
      </c>
      <c r="T295" t="s">
        <v>5921</v>
      </c>
      <c r="U295" t="s">
        <v>5922</v>
      </c>
      <c r="V295">
        <v>369604301</v>
      </c>
      <c r="W295">
        <v>9997</v>
      </c>
      <c r="X295" t="s">
        <v>297</v>
      </c>
      <c r="Y295" t="s">
        <v>3667</v>
      </c>
      <c r="Z295">
        <v>2019</v>
      </c>
      <c r="AA295">
        <v>0</v>
      </c>
      <c r="AD295">
        <v>11</v>
      </c>
      <c r="AE295" t="s">
        <v>242</v>
      </c>
      <c r="AH295" s="27">
        <v>1</v>
      </c>
      <c r="AI295">
        <v>9</v>
      </c>
      <c r="AJ295" s="27">
        <v>0</v>
      </c>
      <c r="AK295">
        <v>0</v>
      </c>
      <c r="AL295" s="27">
        <v>0</v>
      </c>
      <c r="AM295">
        <v>0</v>
      </c>
      <c r="AN295" t="s">
        <v>5923</v>
      </c>
      <c r="AO295">
        <v>2</v>
      </c>
      <c r="AR295" s="27">
        <v>1</v>
      </c>
      <c r="AS295">
        <v>1</v>
      </c>
      <c r="AT295" s="21">
        <f t="shared" si="16"/>
        <v>9.0909090909090917</v>
      </c>
      <c r="AU295">
        <v>2</v>
      </c>
      <c r="AX295" s="27">
        <v>1</v>
      </c>
      <c r="AY295">
        <v>2</v>
      </c>
      <c r="AZ295" s="21">
        <f t="shared" si="17"/>
        <v>18.181818181818183</v>
      </c>
      <c r="BA295" t="s">
        <v>242</v>
      </c>
      <c r="BD295" s="27">
        <v>1</v>
      </c>
      <c r="BE295">
        <v>3.2</v>
      </c>
      <c r="BG295">
        <v>2</v>
      </c>
      <c r="BJ295" s="27">
        <v>1</v>
      </c>
      <c r="BK295">
        <v>2</v>
      </c>
      <c r="BN295" s="27">
        <v>1</v>
      </c>
      <c r="BO295">
        <v>4</v>
      </c>
      <c r="BP295" s="21">
        <f t="shared" si="18"/>
        <v>36.363636363636367</v>
      </c>
      <c r="BQ295" t="s">
        <v>5924</v>
      </c>
      <c r="BR295">
        <v>3</v>
      </c>
      <c r="BU295" s="27">
        <v>1</v>
      </c>
      <c r="BV295">
        <v>2</v>
      </c>
      <c r="BW295" s="21">
        <f t="shared" si="19"/>
        <v>18.181818181818183</v>
      </c>
      <c r="BX295">
        <v>2</v>
      </c>
      <c r="BY295">
        <v>1</v>
      </c>
      <c r="CB295" s="27">
        <v>0</v>
      </c>
      <c r="CD295" t="s">
        <v>242</v>
      </c>
      <c r="CE295" t="s">
        <v>242</v>
      </c>
      <c r="CG295" s="27">
        <v>1</v>
      </c>
      <c r="CH295" t="s">
        <v>5925</v>
      </c>
      <c r="CI295">
        <v>1</v>
      </c>
      <c r="CL295" s="27">
        <v>0</v>
      </c>
      <c r="CM295" s="27">
        <v>0</v>
      </c>
      <c r="CN295" t="s">
        <v>242</v>
      </c>
      <c r="CO295" t="s">
        <v>242</v>
      </c>
      <c r="CP295" t="s">
        <v>242</v>
      </c>
      <c r="CR295" t="s">
        <v>5926</v>
      </c>
      <c r="CS295" s="27">
        <v>1</v>
      </c>
      <c r="CT295" s="2" t="s">
        <v>5927</v>
      </c>
      <c r="CU295">
        <v>1</v>
      </c>
      <c r="CX295" s="27">
        <v>1</v>
      </c>
      <c r="CY295">
        <v>997409.52</v>
      </c>
      <c r="CZ295">
        <v>2</v>
      </c>
      <c r="DB295" s="27">
        <v>1</v>
      </c>
      <c r="DC295">
        <v>1387615.02</v>
      </c>
      <c r="DD295">
        <v>2</v>
      </c>
      <c r="DE295">
        <v>1416578.88</v>
      </c>
      <c r="DF295">
        <v>2</v>
      </c>
      <c r="DG295" t="s">
        <v>242</v>
      </c>
      <c r="DH295" t="s">
        <v>242</v>
      </c>
      <c r="DJ295" s="27">
        <v>0.5</v>
      </c>
      <c r="DK295">
        <v>865714.08</v>
      </c>
      <c r="DL295">
        <v>2</v>
      </c>
      <c r="DM295" t="s">
        <v>5928</v>
      </c>
      <c r="DN295">
        <v>4</v>
      </c>
      <c r="DQ295" s="27">
        <v>1</v>
      </c>
      <c r="DR295" t="s">
        <v>5929</v>
      </c>
      <c r="DS295" s="27">
        <v>1</v>
      </c>
      <c r="DT295" t="s">
        <v>5930</v>
      </c>
      <c r="DU295" s="27">
        <v>0.5</v>
      </c>
      <c r="DV295" t="s">
        <v>5931</v>
      </c>
      <c r="DW295" s="27">
        <v>0.5</v>
      </c>
      <c r="DX295" t="s">
        <v>5932</v>
      </c>
      <c r="DY295" s="27">
        <v>0.5</v>
      </c>
      <c r="DZ295" t="s">
        <v>5933</v>
      </c>
      <c r="EA295" s="27">
        <v>1</v>
      </c>
      <c r="EB295" s="2" t="s">
        <v>5934</v>
      </c>
      <c r="EC295" s="27">
        <v>1</v>
      </c>
      <c r="ED295" s="2" t="s">
        <v>5935</v>
      </c>
      <c r="EE295" s="27">
        <v>1</v>
      </c>
      <c r="EF295" t="s">
        <v>5936</v>
      </c>
      <c r="EG295" s="27">
        <v>1</v>
      </c>
      <c r="EH295" t="s">
        <v>5937</v>
      </c>
      <c r="EI295" s="27">
        <v>1</v>
      </c>
      <c r="EK295">
        <v>4</v>
      </c>
      <c r="EN295" s="27">
        <v>0</v>
      </c>
      <c r="EO295" t="s">
        <v>242</v>
      </c>
      <c r="EP295" t="s">
        <v>242</v>
      </c>
      <c r="ES295" t="s">
        <v>242</v>
      </c>
      <c r="ET295" t="s">
        <v>242</v>
      </c>
      <c r="EV295" s="27">
        <v>0</v>
      </c>
      <c r="EW295" t="s">
        <v>242</v>
      </c>
      <c r="EY295" s="27">
        <v>0</v>
      </c>
      <c r="EZ295" t="s">
        <v>242</v>
      </c>
      <c r="FB295" s="27">
        <v>1</v>
      </c>
      <c r="FC295">
        <v>22412.22</v>
      </c>
      <c r="FE295" s="27">
        <v>0</v>
      </c>
      <c r="FF295" t="s">
        <v>242</v>
      </c>
    </row>
    <row r="296" spans="1:163" ht="15" customHeight="1" x14ac:dyDescent="0.2">
      <c r="A296">
        <v>295</v>
      </c>
      <c r="B296">
        <v>322</v>
      </c>
      <c r="C296" s="1">
        <v>44795.604861111111</v>
      </c>
      <c r="D296" s="1">
        <v>44795.604861111111</v>
      </c>
      <c r="E296">
        <v>4</v>
      </c>
      <c r="G296" t="s">
        <v>242</v>
      </c>
      <c r="H296" t="s">
        <v>242</v>
      </c>
      <c r="I296">
        <v>1</v>
      </c>
      <c r="J296" s="1">
        <v>44795.604861111111</v>
      </c>
      <c r="K296" t="s">
        <v>5941</v>
      </c>
      <c r="L296" t="s">
        <v>242</v>
      </c>
      <c r="M296" t="s">
        <v>242</v>
      </c>
      <c r="P296" t="s">
        <v>242</v>
      </c>
      <c r="Q296" t="s">
        <v>242</v>
      </c>
      <c r="T296" t="s">
        <v>5942</v>
      </c>
      <c r="U296" t="s">
        <v>5943</v>
      </c>
      <c r="V296">
        <v>478160104</v>
      </c>
      <c r="W296">
        <v>2834</v>
      </c>
      <c r="X296" t="s">
        <v>350</v>
      </c>
      <c r="Y296" t="s">
        <v>974</v>
      </c>
      <c r="Z296">
        <v>2019</v>
      </c>
      <c r="AA296">
        <v>0.5</v>
      </c>
      <c r="AB296">
        <v>9</v>
      </c>
      <c r="AD296">
        <v>14</v>
      </c>
      <c r="AE296" t="s">
        <v>242</v>
      </c>
      <c r="AH296" s="27">
        <v>1</v>
      </c>
      <c r="AI296">
        <v>6</v>
      </c>
      <c r="AJ296" s="27">
        <v>0</v>
      </c>
      <c r="AK296">
        <v>0</v>
      </c>
      <c r="AL296" s="27">
        <v>0</v>
      </c>
      <c r="AM296">
        <v>0</v>
      </c>
      <c r="AN296" t="s">
        <v>5530</v>
      </c>
      <c r="AO296">
        <v>2</v>
      </c>
      <c r="AR296" s="27">
        <v>1</v>
      </c>
      <c r="AS296">
        <v>1</v>
      </c>
      <c r="AT296" s="21">
        <f t="shared" si="16"/>
        <v>7.1428571428571423</v>
      </c>
      <c r="AU296">
        <v>2</v>
      </c>
      <c r="AX296" s="27">
        <v>1</v>
      </c>
      <c r="AY296">
        <v>2</v>
      </c>
      <c r="AZ296" s="21">
        <f t="shared" si="17"/>
        <v>14.285714285714285</v>
      </c>
      <c r="BA296" t="s">
        <v>242</v>
      </c>
      <c r="BD296" s="27">
        <v>1</v>
      </c>
      <c r="BG296">
        <v>2</v>
      </c>
      <c r="BJ296" s="27">
        <v>1</v>
      </c>
      <c r="BK296">
        <v>2</v>
      </c>
      <c r="BN296" s="27">
        <v>1</v>
      </c>
      <c r="BO296">
        <v>4</v>
      </c>
      <c r="BP296" s="21">
        <f t="shared" si="18"/>
        <v>28.571428571428569</v>
      </c>
      <c r="BQ296" t="s">
        <v>5944</v>
      </c>
      <c r="BR296">
        <v>1</v>
      </c>
      <c r="BU296" s="27">
        <v>1</v>
      </c>
      <c r="BV296">
        <v>3</v>
      </c>
      <c r="BW296" s="21">
        <f t="shared" si="19"/>
        <v>21.428571428571427</v>
      </c>
      <c r="BX296">
        <v>2</v>
      </c>
      <c r="BY296">
        <v>1</v>
      </c>
      <c r="CB296" s="27">
        <v>0</v>
      </c>
      <c r="CD296" t="s">
        <v>242</v>
      </c>
      <c r="CE296" t="s">
        <v>242</v>
      </c>
      <c r="CG296" s="27">
        <v>1</v>
      </c>
      <c r="CH296" t="s">
        <v>5945</v>
      </c>
      <c r="CI296">
        <v>1</v>
      </c>
      <c r="CL296" s="27">
        <v>1</v>
      </c>
      <c r="CM296" s="27">
        <v>0.5</v>
      </c>
      <c r="CN296">
        <v>100</v>
      </c>
      <c r="CO296">
        <v>97</v>
      </c>
      <c r="CP296" t="s">
        <v>242</v>
      </c>
      <c r="CQ296" t="s">
        <v>5946</v>
      </c>
      <c r="CS296" s="27">
        <v>1</v>
      </c>
      <c r="CT296" t="s">
        <v>5947</v>
      </c>
      <c r="CU296">
        <v>1</v>
      </c>
      <c r="CX296" s="27">
        <v>1</v>
      </c>
      <c r="CY296">
        <v>415094</v>
      </c>
      <c r="CZ296">
        <v>2</v>
      </c>
      <c r="DA296" t="s">
        <v>5948</v>
      </c>
      <c r="DB296" s="27">
        <v>1</v>
      </c>
      <c r="DC296">
        <v>518542</v>
      </c>
      <c r="DD296">
        <v>2</v>
      </c>
      <c r="DE296">
        <v>648598</v>
      </c>
      <c r="DF296">
        <v>2</v>
      </c>
      <c r="DG296" t="s">
        <v>242</v>
      </c>
      <c r="DH296" t="s">
        <v>242</v>
      </c>
      <c r="DI296" t="s">
        <v>5949</v>
      </c>
      <c r="DJ296" s="27">
        <v>1</v>
      </c>
      <c r="DK296">
        <v>20300054</v>
      </c>
      <c r="DL296">
        <v>2</v>
      </c>
      <c r="DM296" t="s">
        <v>5950</v>
      </c>
      <c r="DN296">
        <v>1</v>
      </c>
      <c r="DQ296" s="27">
        <v>1</v>
      </c>
      <c r="DR296" t="s">
        <v>5951</v>
      </c>
      <c r="DS296" s="27">
        <v>1</v>
      </c>
      <c r="DT296" t="s">
        <v>5952</v>
      </c>
      <c r="DU296" s="27">
        <v>0.5</v>
      </c>
      <c r="DV296" t="s">
        <v>5953</v>
      </c>
      <c r="DW296" s="27">
        <v>1</v>
      </c>
      <c r="DX296" t="s">
        <v>5954</v>
      </c>
      <c r="DY296" s="27">
        <v>0</v>
      </c>
      <c r="EA296" s="27">
        <v>1</v>
      </c>
      <c r="EB296" t="s">
        <v>5955</v>
      </c>
      <c r="EC296" s="27">
        <v>1</v>
      </c>
      <c r="ED296" t="s">
        <v>5955</v>
      </c>
      <c r="EE296" s="27">
        <v>1</v>
      </c>
      <c r="EF296" t="s">
        <v>5956</v>
      </c>
      <c r="EG296" s="27">
        <v>1</v>
      </c>
      <c r="EH296" t="s">
        <v>5957</v>
      </c>
      <c r="EI296" s="27">
        <v>1</v>
      </c>
      <c r="EK296">
        <v>1</v>
      </c>
      <c r="EN296" s="27">
        <v>0</v>
      </c>
      <c r="EO296" t="s">
        <v>242</v>
      </c>
      <c r="EP296" t="s">
        <v>242</v>
      </c>
      <c r="ES296" t="s">
        <v>242</v>
      </c>
      <c r="ET296" t="s">
        <v>242</v>
      </c>
      <c r="EV296" s="27">
        <v>1</v>
      </c>
      <c r="EW296">
        <v>1171</v>
      </c>
      <c r="EX296" t="s">
        <v>3434</v>
      </c>
      <c r="EY296" s="27">
        <v>1</v>
      </c>
      <c r="EZ296">
        <v>39</v>
      </c>
      <c r="FA296" s="4">
        <v>0.39</v>
      </c>
      <c r="FB296" s="27">
        <v>1</v>
      </c>
      <c r="FC296">
        <v>4570</v>
      </c>
      <c r="FE296" s="27">
        <v>1</v>
      </c>
      <c r="FF296">
        <v>48</v>
      </c>
      <c r="FG296" s="4">
        <v>0.48</v>
      </c>
    </row>
    <row r="297" spans="1:163" ht="15" customHeight="1" x14ac:dyDescent="0.2">
      <c r="A297">
        <v>296</v>
      </c>
      <c r="B297">
        <v>323</v>
      </c>
      <c r="C297" s="1">
        <v>44795.604861111111</v>
      </c>
      <c r="D297" s="1">
        <v>44795.604861111111</v>
      </c>
      <c r="E297">
        <v>4</v>
      </c>
      <c r="G297" t="s">
        <v>242</v>
      </c>
      <c r="H297" t="s">
        <v>242</v>
      </c>
      <c r="I297">
        <v>1</v>
      </c>
      <c r="J297" s="1">
        <v>44795.604861111111</v>
      </c>
      <c r="K297" t="s">
        <v>5964</v>
      </c>
      <c r="L297" t="s">
        <v>242</v>
      </c>
      <c r="M297" t="s">
        <v>242</v>
      </c>
      <c r="P297" t="s">
        <v>242</v>
      </c>
      <c r="Q297" t="s">
        <v>242</v>
      </c>
      <c r="T297" t="s">
        <v>5965</v>
      </c>
      <c r="U297" t="s">
        <v>5966</v>
      </c>
      <c r="V297" t="s">
        <v>5967</v>
      </c>
      <c r="W297">
        <v>3585</v>
      </c>
      <c r="X297" t="s">
        <v>476</v>
      </c>
      <c r="Y297" t="s">
        <v>477</v>
      </c>
      <c r="Z297">
        <v>2021</v>
      </c>
      <c r="AA297">
        <v>0</v>
      </c>
      <c r="AD297">
        <v>9</v>
      </c>
      <c r="AE297" t="s">
        <v>242</v>
      </c>
      <c r="AH297" s="27">
        <v>1</v>
      </c>
      <c r="AI297">
        <v>6</v>
      </c>
      <c r="AJ297" s="27">
        <v>0</v>
      </c>
      <c r="AK297">
        <v>0</v>
      </c>
      <c r="AL297" s="27">
        <v>0</v>
      </c>
      <c r="AM297">
        <v>0</v>
      </c>
      <c r="AN297" t="s">
        <v>5968</v>
      </c>
      <c r="AO297">
        <v>3</v>
      </c>
      <c r="AR297" s="27">
        <v>1</v>
      </c>
      <c r="AS297">
        <v>1</v>
      </c>
      <c r="AT297" s="21">
        <f t="shared" si="16"/>
        <v>11.111111111111111</v>
      </c>
      <c r="AU297">
        <v>2</v>
      </c>
      <c r="AX297" s="27">
        <v>1</v>
      </c>
      <c r="AY297">
        <v>2</v>
      </c>
      <c r="AZ297" s="21">
        <f t="shared" si="17"/>
        <v>22.222222222222221</v>
      </c>
      <c r="BA297" t="s">
        <v>242</v>
      </c>
      <c r="BD297" s="27">
        <v>0</v>
      </c>
      <c r="BG297" t="s">
        <v>242</v>
      </c>
      <c r="BJ297" s="27">
        <v>1</v>
      </c>
      <c r="BK297">
        <v>2</v>
      </c>
      <c r="BN297" s="27">
        <v>1</v>
      </c>
      <c r="BO297">
        <v>2</v>
      </c>
      <c r="BP297" s="21">
        <f t="shared" si="18"/>
        <v>22.222222222222221</v>
      </c>
      <c r="BQ297" t="s">
        <v>3930</v>
      </c>
      <c r="BR297">
        <v>3</v>
      </c>
      <c r="BU297" s="27">
        <v>1</v>
      </c>
      <c r="BV297">
        <v>3</v>
      </c>
      <c r="BW297" s="21">
        <f t="shared" si="19"/>
        <v>33.333333333333329</v>
      </c>
      <c r="BX297">
        <v>1</v>
      </c>
      <c r="BY297">
        <v>1</v>
      </c>
      <c r="CB297" s="27">
        <v>0</v>
      </c>
      <c r="CD297" t="s">
        <v>242</v>
      </c>
      <c r="CE297" t="s">
        <v>242</v>
      </c>
      <c r="CG297" s="27">
        <v>1</v>
      </c>
      <c r="CH297" t="s">
        <v>5969</v>
      </c>
      <c r="CI297">
        <v>1</v>
      </c>
      <c r="CL297" s="27">
        <v>0</v>
      </c>
      <c r="CM297" s="27">
        <v>0</v>
      </c>
      <c r="CN297" t="s">
        <v>242</v>
      </c>
      <c r="CO297" t="s">
        <v>242</v>
      </c>
      <c r="CP297" t="s">
        <v>242</v>
      </c>
      <c r="CR297" s="2" t="s">
        <v>5970</v>
      </c>
      <c r="CS297" s="27">
        <v>1</v>
      </c>
      <c r="CT297" s="2" t="s">
        <v>5971</v>
      </c>
      <c r="CU297">
        <v>1</v>
      </c>
      <c r="CX297" s="27">
        <v>1</v>
      </c>
      <c r="CY297">
        <v>193774</v>
      </c>
      <c r="CZ297">
        <v>2</v>
      </c>
      <c r="DB297" s="27">
        <v>1</v>
      </c>
      <c r="DC297" t="s">
        <v>242</v>
      </c>
      <c r="DD297" t="s">
        <v>242</v>
      </c>
      <c r="DF297" t="s">
        <v>242</v>
      </c>
      <c r="DG297">
        <v>197976</v>
      </c>
      <c r="DH297">
        <v>2</v>
      </c>
      <c r="DJ297" s="27">
        <v>0</v>
      </c>
      <c r="DK297" t="s">
        <v>242</v>
      </c>
      <c r="DL297" t="s">
        <v>242</v>
      </c>
      <c r="DN297">
        <v>1</v>
      </c>
      <c r="DQ297" s="27">
        <v>1</v>
      </c>
      <c r="DR297" t="s">
        <v>5972</v>
      </c>
      <c r="DS297" s="27">
        <v>1</v>
      </c>
      <c r="DT297" s="2" t="s">
        <v>5973</v>
      </c>
      <c r="DU297" s="27">
        <v>1</v>
      </c>
      <c r="DV297" s="2" t="s">
        <v>5974</v>
      </c>
      <c r="DW297" s="27">
        <v>1</v>
      </c>
      <c r="DX297" s="2" t="s">
        <v>5975</v>
      </c>
      <c r="DY297" s="27">
        <v>1</v>
      </c>
      <c r="EA297" s="27">
        <v>1</v>
      </c>
      <c r="EB297" s="2" t="s">
        <v>5976</v>
      </c>
      <c r="EC297" s="27">
        <v>1</v>
      </c>
      <c r="ED297" s="2" t="s">
        <v>5977</v>
      </c>
      <c r="EE297" s="27">
        <v>1</v>
      </c>
      <c r="EF297" s="2" t="s">
        <v>5978</v>
      </c>
      <c r="EG297" s="27">
        <v>1</v>
      </c>
      <c r="EH297" t="s">
        <v>5979</v>
      </c>
      <c r="EI297" s="27">
        <v>1</v>
      </c>
      <c r="EK297">
        <v>1</v>
      </c>
      <c r="EN297" s="27">
        <v>0</v>
      </c>
      <c r="EO297" t="s">
        <v>242</v>
      </c>
      <c r="EP297" t="s">
        <v>242</v>
      </c>
      <c r="ES297" t="s">
        <v>242</v>
      </c>
      <c r="ET297" t="s">
        <v>242</v>
      </c>
      <c r="EV297" s="27">
        <v>1</v>
      </c>
      <c r="EW297">
        <v>965</v>
      </c>
      <c r="EX297" t="s">
        <v>3434</v>
      </c>
      <c r="EY297" s="27">
        <v>0</v>
      </c>
      <c r="EZ297" t="s">
        <v>242</v>
      </c>
      <c r="FB297" s="27">
        <v>1</v>
      </c>
      <c r="FC297">
        <v>163</v>
      </c>
      <c r="FE297" s="27">
        <v>0</v>
      </c>
      <c r="FF297" t="s">
        <v>242</v>
      </c>
    </row>
    <row r="298" spans="1:163" ht="15" customHeight="1" x14ac:dyDescent="0.2">
      <c r="A298">
        <v>297</v>
      </c>
      <c r="B298">
        <v>324</v>
      </c>
      <c r="C298" s="1">
        <v>44795.604861111111</v>
      </c>
      <c r="D298" s="1">
        <v>44795.604861111111</v>
      </c>
      <c r="E298">
        <v>4</v>
      </c>
      <c r="G298" t="s">
        <v>242</v>
      </c>
      <c r="H298" t="s">
        <v>242</v>
      </c>
      <c r="I298">
        <v>1</v>
      </c>
      <c r="J298" s="1">
        <v>44795.604861111111</v>
      </c>
      <c r="K298" t="s">
        <v>5984</v>
      </c>
      <c r="L298" t="s">
        <v>242</v>
      </c>
      <c r="M298" t="s">
        <v>242</v>
      </c>
      <c r="P298" t="s">
        <v>242</v>
      </c>
      <c r="Q298" t="s">
        <v>242</v>
      </c>
      <c r="T298" t="s">
        <v>5985</v>
      </c>
      <c r="U298" t="s">
        <v>5986</v>
      </c>
      <c r="V298" t="s">
        <v>5987</v>
      </c>
      <c r="W298">
        <v>6311</v>
      </c>
      <c r="X298" t="s">
        <v>319</v>
      </c>
      <c r="Y298" t="s">
        <v>890</v>
      </c>
      <c r="Z298">
        <v>2019</v>
      </c>
      <c r="AA298">
        <v>0.5</v>
      </c>
      <c r="AD298">
        <v>12</v>
      </c>
      <c r="AE298" t="s">
        <v>242</v>
      </c>
      <c r="AH298" s="27">
        <v>0</v>
      </c>
      <c r="AI298">
        <v>0</v>
      </c>
      <c r="AJ298" s="27">
        <v>0</v>
      </c>
      <c r="AK298">
        <v>0</v>
      </c>
      <c r="AL298" s="27">
        <v>0</v>
      </c>
      <c r="AM298">
        <v>0</v>
      </c>
      <c r="AO298" t="s">
        <v>242</v>
      </c>
      <c r="AR298" s="27">
        <v>1</v>
      </c>
      <c r="AS298">
        <v>1</v>
      </c>
      <c r="AT298" s="21">
        <f t="shared" si="16"/>
        <v>8.3333333333333321</v>
      </c>
      <c r="AU298">
        <v>2</v>
      </c>
      <c r="AX298" s="27">
        <v>1</v>
      </c>
      <c r="AY298">
        <v>3</v>
      </c>
      <c r="AZ298" s="21">
        <f t="shared" si="17"/>
        <v>25</v>
      </c>
      <c r="BA298" t="s">
        <v>242</v>
      </c>
      <c r="BD298" s="27">
        <v>1</v>
      </c>
      <c r="BE298">
        <v>6.2</v>
      </c>
      <c r="BG298">
        <v>2</v>
      </c>
      <c r="BJ298" s="27">
        <v>1</v>
      </c>
      <c r="BK298">
        <v>2</v>
      </c>
      <c r="BN298" s="27">
        <v>1</v>
      </c>
      <c r="BO298">
        <v>4</v>
      </c>
      <c r="BP298" s="21">
        <f t="shared" si="18"/>
        <v>33.333333333333329</v>
      </c>
      <c r="BQ298" t="s">
        <v>4261</v>
      </c>
      <c r="BR298">
        <v>1</v>
      </c>
      <c r="BU298" s="27">
        <v>1</v>
      </c>
      <c r="BV298">
        <v>2</v>
      </c>
      <c r="BW298" s="21">
        <f t="shared" si="19"/>
        <v>16.666666666666664</v>
      </c>
      <c r="BX298">
        <v>2</v>
      </c>
      <c r="BY298">
        <v>1</v>
      </c>
      <c r="CB298" s="27">
        <v>0</v>
      </c>
      <c r="CD298" t="s">
        <v>242</v>
      </c>
      <c r="CE298" t="s">
        <v>242</v>
      </c>
      <c r="CG298" s="27">
        <v>1</v>
      </c>
      <c r="CH298" s="2" t="s">
        <v>5988</v>
      </c>
      <c r="CI298">
        <v>1</v>
      </c>
      <c r="CL298" s="27">
        <v>0</v>
      </c>
      <c r="CM298" s="27">
        <v>0</v>
      </c>
      <c r="CN298" t="s">
        <v>242</v>
      </c>
      <c r="CO298" t="s">
        <v>242</v>
      </c>
      <c r="CP298" t="s">
        <v>242</v>
      </c>
      <c r="CS298" s="27">
        <v>1</v>
      </c>
      <c r="CT298" t="s">
        <v>5989</v>
      </c>
      <c r="CU298">
        <v>1</v>
      </c>
      <c r="CX298" s="27">
        <v>1</v>
      </c>
      <c r="CY298">
        <v>13613</v>
      </c>
      <c r="CZ298">
        <v>2</v>
      </c>
      <c r="DA298" t="s">
        <v>5990</v>
      </c>
      <c r="DB298" s="27">
        <v>0.5</v>
      </c>
      <c r="DC298" t="s">
        <v>242</v>
      </c>
      <c r="DD298" t="s">
        <v>242</v>
      </c>
      <c r="DE298">
        <v>90280</v>
      </c>
      <c r="DF298">
        <v>2</v>
      </c>
      <c r="DG298" t="s">
        <v>242</v>
      </c>
      <c r="DH298" t="s">
        <v>242</v>
      </c>
      <c r="DI298" t="s">
        <v>5991</v>
      </c>
      <c r="DJ298" s="27">
        <v>1</v>
      </c>
      <c r="DK298">
        <v>25959</v>
      </c>
      <c r="DL298">
        <v>2</v>
      </c>
      <c r="DM298" t="s">
        <v>5992</v>
      </c>
      <c r="DN298">
        <v>1</v>
      </c>
      <c r="DQ298" s="27">
        <v>1</v>
      </c>
      <c r="DR298" t="s">
        <v>5993</v>
      </c>
      <c r="DS298" s="27">
        <v>1</v>
      </c>
      <c r="DT298" t="s">
        <v>5994</v>
      </c>
      <c r="DU298" s="27">
        <v>0.5</v>
      </c>
      <c r="DV298" t="s">
        <v>5995</v>
      </c>
      <c r="DW298" s="27">
        <v>1</v>
      </c>
      <c r="DX298" t="s">
        <v>5996</v>
      </c>
      <c r="DY298" s="27">
        <v>1</v>
      </c>
      <c r="DZ298" t="s">
        <v>5997</v>
      </c>
      <c r="EA298" s="27">
        <v>1</v>
      </c>
      <c r="EB298" t="s">
        <v>5998</v>
      </c>
      <c r="EC298" s="27">
        <v>1</v>
      </c>
      <c r="ED298" s="2" t="s">
        <v>5999</v>
      </c>
      <c r="EE298" s="27">
        <v>1</v>
      </c>
      <c r="EF298" t="s">
        <v>6000</v>
      </c>
      <c r="EG298" s="27">
        <v>1</v>
      </c>
      <c r="EH298" t="s">
        <v>6001</v>
      </c>
      <c r="EI298" s="27">
        <v>1</v>
      </c>
      <c r="EJ298" t="s">
        <v>6002</v>
      </c>
      <c r="EK298">
        <v>1</v>
      </c>
      <c r="EN298" s="27">
        <v>0</v>
      </c>
      <c r="EO298" t="s">
        <v>242</v>
      </c>
      <c r="EP298" t="s">
        <v>242</v>
      </c>
      <c r="ES298" t="s">
        <v>242</v>
      </c>
      <c r="ET298" t="s">
        <v>242</v>
      </c>
      <c r="EV298" s="27">
        <v>0</v>
      </c>
      <c r="EW298" t="s">
        <v>242</v>
      </c>
      <c r="EY298" s="27">
        <v>0</v>
      </c>
      <c r="EZ298" t="s">
        <v>242</v>
      </c>
      <c r="FB298" s="27">
        <v>1</v>
      </c>
      <c r="FC298">
        <v>265.52999999999997</v>
      </c>
      <c r="FE298" s="27">
        <v>0</v>
      </c>
      <c r="FF298" t="s">
        <v>242</v>
      </c>
    </row>
    <row r="299" spans="1:163" ht="15" customHeight="1" x14ac:dyDescent="0.2">
      <c r="A299" s="10">
        <v>298</v>
      </c>
      <c r="B299">
        <v>325</v>
      </c>
      <c r="C299" s="1">
        <v>44795.604861111111</v>
      </c>
      <c r="D299" s="1">
        <v>44795.604861111111</v>
      </c>
      <c r="E299">
        <v>4</v>
      </c>
      <c r="G299" t="s">
        <v>242</v>
      </c>
      <c r="H299" t="s">
        <v>242</v>
      </c>
      <c r="I299">
        <v>1</v>
      </c>
      <c r="J299" s="1">
        <v>44795.604861111111</v>
      </c>
      <c r="K299" t="s">
        <v>6009</v>
      </c>
      <c r="L299" t="s">
        <v>242</v>
      </c>
      <c r="M299" t="s">
        <v>242</v>
      </c>
      <c r="P299" t="s">
        <v>242</v>
      </c>
      <c r="Q299" t="s">
        <v>242</v>
      </c>
      <c r="T299" s="10" t="s">
        <v>6010</v>
      </c>
      <c r="U299" t="s">
        <v>6011</v>
      </c>
      <c r="V299" t="s">
        <v>6012</v>
      </c>
      <c r="W299">
        <v>3711</v>
      </c>
      <c r="X299" s="10" t="s">
        <v>271</v>
      </c>
      <c r="Y299" s="10" t="s">
        <v>4286</v>
      </c>
      <c r="Z299" s="10">
        <v>2019</v>
      </c>
      <c r="AA299" s="10">
        <v>0.5</v>
      </c>
      <c r="AB299">
        <v>15</v>
      </c>
      <c r="AD299" s="10">
        <v>11</v>
      </c>
      <c r="AE299" t="s">
        <v>242</v>
      </c>
      <c r="AH299" s="22">
        <v>1</v>
      </c>
      <c r="AI299" s="10">
        <v>10</v>
      </c>
      <c r="AJ299" s="22">
        <v>0</v>
      </c>
      <c r="AK299" s="10">
        <v>0</v>
      </c>
      <c r="AL299" s="22">
        <v>0</v>
      </c>
      <c r="AM299" s="10">
        <v>0</v>
      </c>
      <c r="AO299">
        <v>3</v>
      </c>
      <c r="AR299" s="22">
        <v>1</v>
      </c>
      <c r="AS299" s="10">
        <v>1</v>
      </c>
      <c r="AT299" s="21">
        <f t="shared" si="16"/>
        <v>9.0909090909090917</v>
      </c>
      <c r="AU299">
        <v>2</v>
      </c>
      <c r="AX299" s="22">
        <v>1</v>
      </c>
      <c r="AY299" s="10">
        <v>2</v>
      </c>
      <c r="AZ299" s="21">
        <f t="shared" si="17"/>
        <v>18.181818181818183</v>
      </c>
      <c r="BA299" t="s">
        <v>242</v>
      </c>
      <c r="BD299" s="22">
        <v>1</v>
      </c>
      <c r="BE299" s="10">
        <v>4.8</v>
      </c>
      <c r="BF299" s="10"/>
      <c r="BG299">
        <v>2</v>
      </c>
      <c r="BJ299" s="22">
        <v>1</v>
      </c>
      <c r="BK299">
        <v>2</v>
      </c>
      <c r="BN299" s="22">
        <v>1</v>
      </c>
      <c r="BO299" s="10">
        <v>6</v>
      </c>
      <c r="BP299" s="21">
        <f t="shared" si="18"/>
        <v>54.54545454545454</v>
      </c>
      <c r="BQ299" s="10" t="s">
        <v>6013</v>
      </c>
      <c r="BR299" s="10">
        <v>1</v>
      </c>
      <c r="BS299" s="10"/>
      <c r="BT299" s="10"/>
      <c r="BU299" s="22">
        <v>1</v>
      </c>
      <c r="BV299" s="10">
        <v>1</v>
      </c>
      <c r="BW299" s="21">
        <f t="shared" si="19"/>
        <v>9.0909090909090917</v>
      </c>
      <c r="BX299" s="10">
        <v>2</v>
      </c>
      <c r="BY299" s="10">
        <v>1</v>
      </c>
      <c r="BZ299" s="10"/>
      <c r="CA299" s="10"/>
      <c r="CB299" s="22">
        <v>0</v>
      </c>
      <c r="CC299" s="10"/>
      <c r="CD299" s="10" t="s">
        <v>242</v>
      </c>
      <c r="CE299" s="10" t="s">
        <v>242</v>
      </c>
      <c r="CF299" s="10"/>
      <c r="CG299" s="22">
        <v>1</v>
      </c>
      <c r="CH299" s="10" t="s">
        <v>6014</v>
      </c>
      <c r="CI299" s="10">
        <v>1</v>
      </c>
      <c r="CJ299" s="10"/>
      <c r="CK299" s="10"/>
      <c r="CL299" s="22">
        <v>1</v>
      </c>
      <c r="CM299" s="22">
        <v>0.5</v>
      </c>
      <c r="CN299" s="10" t="s">
        <v>242</v>
      </c>
      <c r="CO299" s="10">
        <v>100</v>
      </c>
      <c r="CP299" s="10">
        <v>100</v>
      </c>
      <c r="CQ299" s="11" t="s">
        <v>6015</v>
      </c>
      <c r="CR299" s="11" t="s">
        <v>6016</v>
      </c>
      <c r="CS299" s="22">
        <v>1</v>
      </c>
      <c r="CT299" s="10" t="s">
        <v>6017</v>
      </c>
      <c r="CU299" s="10">
        <v>1</v>
      </c>
      <c r="CV299" s="10"/>
      <c r="CW299" s="10"/>
      <c r="CX299" s="22">
        <v>1</v>
      </c>
      <c r="CY299" s="10">
        <v>1589700</v>
      </c>
      <c r="CZ299" s="10">
        <v>2</v>
      </c>
      <c r="DA299" s="10" t="s">
        <v>6018</v>
      </c>
      <c r="DB299" s="22">
        <v>1</v>
      </c>
      <c r="DC299" s="10">
        <v>4381970</v>
      </c>
      <c r="DD299" s="10">
        <v>2</v>
      </c>
      <c r="DE299" s="10">
        <v>3721875</v>
      </c>
      <c r="DF299" s="10">
        <v>2</v>
      </c>
      <c r="DG299" s="10" t="s">
        <v>242</v>
      </c>
      <c r="DH299" s="10" t="s">
        <v>242</v>
      </c>
      <c r="DI299" s="11" t="s">
        <v>6019</v>
      </c>
      <c r="DJ299" s="22">
        <v>1</v>
      </c>
      <c r="DK299" s="10">
        <v>249384317</v>
      </c>
      <c r="DL299" s="10">
        <v>2</v>
      </c>
      <c r="DM299" s="10" t="s">
        <v>6020</v>
      </c>
      <c r="DN299" s="10">
        <v>1</v>
      </c>
      <c r="DO299" s="10"/>
      <c r="DP299" s="10"/>
      <c r="DQ299" s="27">
        <v>1</v>
      </c>
      <c r="DR299" t="s">
        <v>6021</v>
      </c>
      <c r="DS299" s="27">
        <v>1</v>
      </c>
      <c r="DT299" t="s">
        <v>6022</v>
      </c>
      <c r="DU299" s="27">
        <v>1</v>
      </c>
      <c r="DV299" t="s">
        <v>6023</v>
      </c>
      <c r="DW299" s="27">
        <v>1</v>
      </c>
      <c r="DX299" t="s">
        <v>6024</v>
      </c>
      <c r="DY299" s="27">
        <v>1</v>
      </c>
      <c r="DZ299" t="s">
        <v>6025</v>
      </c>
      <c r="EA299" s="27">
        <v>1</v>
      </c>
      <c r="EB299" t="s">
        <v>6026</v>
      </c>
      <c r="EC299" s="27">
        <v>1</v>
      </c>
      <c r="ED299" t="s">
        <v>6027</v>
      </c>
      <c r="EE299" s="27">
        <v>1</v>
      </c>
      <c r="EF299" t="s">
        <v>6028</v>
      </c>
      <c r="EG299" s="27">
        <v>1</v>
      </c>
      <c r="EH299" t="s">
        <v>6029</v>
      </c>
      <c r="EI299" s="27">
        <v>1</v>
      </c>
      <c r="EK299">
        <v>4</v>
      </c>
      <c r="EN299" s="22">
        <v>0</v>
      </c>
      <c r="EO299" s="10" t="s">
        <v>242</v>
      </c>
      <c r="EP299" s="10" t="s">
        <v>242</v>
      </c>
      <c r="EQ299" s="10"/>
      <c r="ER299" s="10" t="s">
        <v>6030</v>
      </c>
      <c r="ES299" s="10" t="s">
        <v>242</v>
      </c>
      <c r="ET299" s="10" t="s">
        <v>242</v>
      </c>
      <c r="EU299" s="10"/>
      <c r="EV299" s="22">
        <v>1</v>
      </c>
      <c r="EW299" s="10">
        <v>35792</v>
      </c>
      <c r="EX299" s="10" t="s">
        <v>3418</v>
      </c>
      <c r="EY299" s="22">
        <v>1</v>
      </c>
      <c r="EZ299" s="10">
        <v>14</v>
      </c>
      <c r="FA299" s="10"/>
      <c r="FB299" s="22">
        <v>1</v>
      </c>
      <c r="FC299" s="10">
        <v>10737.8</v>
      </c>
      <c r="FD299" s="10"/>
      <c r="FE299" s="22">
        <v>0</v>
      </c>
      <c r="FF299" s="10" t="s">
        <v>242</v>
      </c>
      <c r="FG299" s="10" t="s">
        <v>6031</v>
      </c>
    </row>
    <row r="300" spans="1:163" ht="15" customHeight="1" x14ac:dyDescent="0.2">
      <c r="A300">
        <v>299</v>
      </c>
      <c r="B300">
        <v>326</v>
      </c>
      <c r="C300" s="1">
        <v>44795.604861111111</v>
      </c>
      <c r="D300" s="1">
        <v>44795.604861111111</v>
      </c>
      <c r="E300">
        <v>4</v>
      </c>
      <c r="G300" t="s">
        <v>242</v>
      </c>
      <c r="H300" t="s">
        <v>242</v>
      </c>
      <c r="I300">
        <v>1</v>
      </c>
      <c r="J300" s="1">
        <v>44795.604861111111</v>
      </c>
      <c r="K300" t="s">
        <v>6038</v>
      </c>
      <c r="L300" t="s">
        <v>242</v>
      </c>
      <c r="M300" t="s">
        <v>242</v>
      </c>
      <c r="P300" t="s">
        <v>242</v>
      </c>
      <c r="Q300" t="s">
        <v>242</v>
      </c>
      <c r="T300" t="s">
        <v>6039</v>
      </c>
      <c r="U300" t="s">
        <v>6040</v>
      </c>
      <c r="V300">
        <v>452327109</v>
      </c>
      <c r="W300">
        <v>3826</v>
      </c>
      <c r="X300" t="s">
        <v>350</v>
      </c>
      <c r="Y300" t="s">
        <v>1032</v>
      </c>
      <c r="Z300">
        <v>2021</v>
      </c>
      <c r="AA300">
        <v>0.5</v>
      </c>
      <c r="AB300">
        <v>15</v>
      </c>
      <c r="AD300">
        <v>10</v>
      </c>
      <c r="AE300" t="s">
        <v>242</v>
      </c>
      <c r="AH300" s="27">
        <v>0</v>
      </c>
      <c r="AI300">
        <v>0</v>
      </c>
      <c r="AJ300" s="27">
        <v>0</v>
      </c>
      <c r="AK300">
        <v>0</v>
      </c>
      <c r="AL300" s="27">
        <v>0</v>
      </c>
      <c r="AM300">
        <v>0</v>
      </c>
      <c r="AO300" t="s">
        <v>242</v>
      </c>
      <c r="AR300" s="27">
        <v>1</v>
      </c>
      <c r="AS300">
        <v>3</v>
      </c>
      <c r="AT300" s="21">
        <f t="shared" si="16"/>
        <v>30</v>
      </c>
      <c r="AU300">
        <v>2</v>
      </c>
      <c r="AX300" s="27">
        <v>1</v>
      </c>
      <c r="AY300">
        <v>2</v>
      </c>
      <c r="AZ300" s="21">
        <f t="shared" si="17"/>
        <v>20</v>
      </c>
      <c r="BA300" t="s">
        <v>242</v>
      </c>
      <c r="BD300" s="27">
        <v>1</v>
      </c>
      <c r="BG300">
        <v>2</v>
      </c>
      <c r="BJ300" s="27">
        <v>1</v>
      </c>
      <c r="BK300">
        <v>2</v>
      </c>
      <c r="BN300" s="27">
        <v>1</v>
      </c>
      <c r="BO300">
        <v>3</v>
      </c>
      <c r="BP300" s="21">
        <f t="shared" si="18"/>
        <v>30</v>
      </c>
      <c r="BR300">
        <v>1</v>
      </c>
      <c r="BU300" s="27">
        <v>0</v>
      </c>
      <c r="BV300" s="24" t="s">
        <v>242</v>
      </c>
      <c r="BW300" s="21" t="s">
        <v>242</v>
      </c>
      <c r="BX300" t="s">
        <v>242</v>
      </c>
      <c r="BY300" t="s">
        <v>242</v>
      </c>
      <c r="CB300" s="27">
        <v>0</v>
      </c>
      <c r="CD300" t="s">
        <v>242</v>
      </c>
      <c r="CE300" t="s">
        <v>242</v>
      </c>
      <c r="CG300" s="27">
        <v>1</v>
      </c>
      <c r="CH300" t="s">
        <v>6041</v>
      </c>
      <c r="CI300">
        <v>1</v>
      </c>
      <c r="CL300" s="27">
        <v>1</v>
      </c>
      <c r="CM300" s="27">
        <v>0</v>
      </c>
      <c r="CN300" t="s">
        <v>242</v>
      </c>
      <c r="CO300" t="s">
        <v>242</v>
      </c>
      <c r="CP300" t="s">
        <v>242</v>
      </c>
      <c r="CS300" s="27">
        <v>1</v>
      </c>
      <c r="CT300" t="s">
        <v>6042</v>
      </c>
      <c r="CU300">
        <v>1</v>
      </c>
      <c r="CX300" s="27">
        <v>1</v>
      </c>
      <c r="CY300">
        <v>19701</v>
      </c>
      <c r="CZ300">
        <v>2</v>
      </c>
      <c r="DB300" s="27">
        <v>1</v>
      </c>
      <c r="DC300">
        <v>16872</v>
      </c>
      <c r="DD300">
        <v>2</v>
      </c>
      <c r="DE300">
        <v>16872</v>
      </c>
      <c r="DF300">
        <v>2</v>
      </c>
      <c r="DG300" t="s">
        <v>242</v>
      </c>
      <c r="DH300" t="s">
        <v>242</v>
      </c>
      <c r="DJ300" s="27">
        <v>0</v>
      </c>
      <c r="DK300" t="s">
        <v>242</v>
      </c>
      <c r="DL300" t="s">
        <v>242</v>
      </c>
      <c r="DN300">
        <v>1</v>
      </c>
      <c r="DQ300" s="27">
        <v>1</v>
      </c>
      <c r="DR300" s="2" t="s">
        <v>6043</v>
      </c>
      <c r="DS300" s="27">
        <v>1</v>
      </c>
      <c r="DT300" s="2" t="s">
        <v>6044</v>
      </c>
      <c r="DU300" s="27">
        <v>1</v>
      </c>
      <c r="DV300" t="s">
        <v>6045</v>
      </c>
      <c r="DW300" s="27">
        <v>1</v>
      </c>
      <c r="DX300" t="s">
        <v>6046</v>
      </c>
      <c r="DY300" s="27">
        <v>1</v>
      </c>
      <c r="DZ300" s="2" t="s">
        <v>6047</v>
      </c>
      <c r="EA300" s="27">
        <v>1</v>
      </c>
      <c r="EB300" t="s">
        <v>6048</v>
      </c>
      <c r="EC300" s="27">
        <v>1</v>
      </c>
      <c r="ED300" t="s">
        <v>6048</v>
      </c>
      <c r="EE300" s="27">
        <v>1</v>
      </c>
      <c r="EF300" t="s">
        <v>6049</v>
      </c>
      <c r="EG300" s="27">
        <v>1</v>
      </c>
      <c r="EH300" t="s">
        <v>6050</v>
      </c>
      <c r="EI300" s="27">
        <v>1</v>
      </c>
      <c r="EK300">
        <v>1</v>
      </c>
      <c r="EN300" s="27">
        <v>0</v>
      </c>
      <c r="EO300" t="s">
        <v>242</v>
      </c>
      <c r="EP300" t="s">
        <v>242</v>
      </c>
      <c r="ES300" t="s">
        <v>242</v>
      </c>
      <c r="ET300" t="s">
        <v>242</v>
      </c>
      <c r="EV300" s="27">
        <v>1</v>
      </c>
      <c r="EW300">
        <v>315</v>
      </c>
      <c r="EX300" t="s">
        <v>3418</v>
      </c>
      <c r="EY300" s="27">
        <v>0</v>
      </c>
      <c r="EZ300" t="s">
        <v>242</v>
      </c>
      <c r="FB300" s="27">
        <v>0</v>
      </c>
      <c r="FC300" t="s">
        <v>242</v>
      </c>
      <c r="FE300" s="27">
        <v>0</v>
      </c>
      <c r="FF300" t="s">
        <v>242</v>
      </c>
    </row>
    <row r="301" spans="1:163" ht="15" customHeight="1" x14ac:dyDescent="0.2">
      <c r="A301">
        <v>300</v>
      </c>
      <c r="B301">
        <v>327</v>
      </c>
      <c r="C301" s="1">
        <v>44795.604861111111</v>
      </c>
      <c r="D301" s="1">
        <v>44795.604861111111</v>
      </c>
      <c r="E301">
        <v>4</v>
      </c>
      <c r="G301" t="s">
        <v>242</v>
      </c>
      <c r="H301" t="s">
        <v>242</v>
      </c>
      <c r="I301">
        <v>1</v>
      </c>
      <c r="J301" s="1">
        <v>44795.604861111111</v>
      </c>
      <c r="K301" t="s">
        <v>6053</v>
      </c>
      <c r="L301" t="s">
        <v>242</v>
      </c>
      <c r="M301" t="s">
        <v>242</v>
      </c>
      <c r="P301" t="s">
        <v>242</v>
      </c>
      <c r="Q301" t="s">
        <v>242</v>
      </c>
      <c r="T301" t="s">
        <v>6054</v>
      </c>
      <c r="U301" t="s">
        <v>6055</v>
      </c>
      <c r="V301" t="s">
        <v>6056</v>
      </c>
      <c r="W301">
        <v>7389</v>
      </c>
      <c r="X301" t="s">
        <v>297</v>
      </c>
      <c r="Y301" t="s">
        <v>765</v>
      </c>
      <c r="Z301">
        <v>2020</v>
      </c>
      <c r="AA301">
        <v>0</v>
      </c>
      <c r="AD301">
        <v>10</v>
      </c>
      <c r="AE301" t="s">
        <v>242</v>
      </c>
      <c r="AH301" s="27">
        <v>1</v>
      </c>
      <c r="AI301">
        <v>9</v>
      </c>
      <c r="AJ301" s="27">
        <v>0</v>
      </c>
      <c r="AK301">
        <v>0</v>
      </c>
      <c r="AL301" s="27">
        <v>0</v>
      </c>
      <c r="AM301">
        <v>0</v>
      </c>
      <c r="AO301">
        <v>3</v>
      </c>
      <c r="AR301" s="27">
        <v>1</v>
      </c>
      <c r="AS301">
        <v>1</v>
      </c>
      <c r="AT301" s="21">
        <f t="shared" si="16"/>
        <v>10</v>
      </c>
      <c r="AU301">
        <v>3</v>
      </c>
      <c r="AX301" s="27">
        <v>1</v>
      </c>
      <c r="AY301">
        <v>3</v>
      </c>
      <c r="AZ301" s="21">
        <f t="shared" si="17"/>
        <v>30</v>
      </c>
      <c r="BA301" t="s">
        <v>242</v>
      </c>
      <c r="BD301" s="27">
        <v>1</v>
      </c>
      <c r="BG301">
        <v>3</v>
      </c>
      <c r="BJ301" s="27">
        <v>1</v>
      </c>
      <c r="BK301">
        <v>3</v>
      </c>
      <c r="BN301" s="27">
        <v>1</v>
      </c>
      <c r="BO301">
        <v>3</v>
      </c>
      <c r="BP301" s="21">
        <f t="shared" si="18"/>
        <v>30</v>
      </c>
      <c r="BQ301" t="s">
        <v>3547</v>
      </c>
      <c r="BR301">
        <v>3</v>
      </c>
      <c r="BU301" s="27">
        <v>1</v>
      </c>
      <c r="BV301">
        <v>1</v>
      </c>
      <c r="BW301" s="21">
        <f t="shared" si="19"/>
        <v>10</v>
      </c>
      <c r="BX301">
        <v>2</v>
      </c>
      <c r="BY301">
        <v>3</v>
      </c>
      <c r="CB301" s="27">
        <v>0</v>
      </c>
      <c r="CD301" t="s">
        <v>242</v>
      </c>
      <c r="CE301" t="s">
        <v>242</v>
      </c>
      <c r="CG301" s="27">
        <v>1</v>
      </c>
      <c r="CH301" t="s">
        <v>6057</v>
      </c>
      <c r="CI301">
        <v>1</v>
      </c>
      <c r="CL301" s="27">
        <v>1</v>
      </c>
      <c r="CM301" s="27">
        <v>1</v>
      </c>
      <c r="CN301">
        <v>100</v>
      </c>
      <c r="CO301">
        <v>100</v>
      </c>
      <c r="CP301">
        <v>100</v>
      </c>
      <c r="CQ301" t="s">
        <v>6058</v>
      </c>
      <c r="CS301" s="27">
        <v>1</v>
      </c>
      <c r="CT301" t="s">
        <v>6059</v>
      </c>
      <c r="CU301">
        <v>1</v>
      </c>
      <c r="CX301" s="27">
        <v>1</v>
      </c>
      <c r="CY301">
        <v>15049.32</v>
      </c>
      <c r="CZ301">
        <v>2</v>
      </c>
      <c r="DB301" s="27">
        <v>1</v>
      </c>
      <c r="DC301" t="s">
        <v>242</v>
      </c>
      <c r="DD301" t="s">
        <v>242</v>
      </c>
      <c r="DF301" t="s">
        <v>242</v>
      </c>
      <c r="DG301">
        <v>74379.38</v>
      </c>
      <c r="DH301">
        <v>2</v>
      </c>
      <c r="DJ301" s="27">
        <v>1</v>
      </c>
      <c r="DK301">
        <v>540134.82999999996</v>
      </c>
      <c r="DL301">
        <v>2</v>
      </c>
      <c r="DN301">
        <v>1</v>
      </c>
      <c r="DQ301" s="27">
        <v>1</v>
      </c>
      <c r="DR301" t="s">
        <v>6060</v>
      </c>
      <c r="DS301" s="27">
        <v>1</v>
      </c>
      <c r="DT301" s="2" t="s">
        <v>6061</v>
      </c>
      <c r="DU301" s="27">
        <v>1</v>
      </c>
      <c r="DV301" t="s">
        <v>6062</v>
      </c>
      <c r="DW301" s="27">
        <v>1</v>
      </c>
      <c r="DX301" s="2" t="s">
        <v>6063</v>
      </c>
      <c r="DY301" s="27">
        <v>0</v>
      </c>
      <c r="EA301" s="27">
        <v>1</v>
      </c>
      <c r="EB301" s="2" t="s">
        <v>6064</v>
      </c>
      <c r="EC301" s="27">
        <v>1</v>
      </c>
      <c r="ED301" s="2" t="s">
        <v>6065</v>
      </c>
      <c r="EE301" s="27">
        <v>1</v>
      </c>
      <c r="EF301" t="s">
        <v>6066</v>
      </c>
      <c r="EG301" s="27">
        <v>1</v>
      </c>
      <c r="EH301" t="s">
        <v>6067</v>
      </c>
      <c r="EI301" s="27">
        <v>1</v>
      </c>
      <c r="EK301">
        <v>1</v>
      </c>
      <c r="EN301" s="27">
        <v>0</v>
      </c>
      <c r="EO301" t="s">
        <v>242</v>
      </c>
      <c r="EP301" t="s">
        <v>242</v>
      </c>
      <c r="ES301" t="s">
        <v>242</v>
      </c>
      <c r="ET301" t="s">
        <v>242</v>
      </c>
      <c r="EV301" s="27">
        <v>1</v>
      </c>
      <c r="EW301">
        <v>271</v>
      </c>
      <c r="EX301" t="s">
        <v>3434</v>
      </c>
      <c r="EY301" s="27">
        <v>1</v>
      </c>
      <c r="EZ301">
        <v>43.75</v>
      </c>
      <c r="FB301" s="27">
        <v>0</v>
      </c>
      <c r="FC301" t="s">
        <v>242</v>
      </c>
      <c r="FE301" s="27">
        <v>0</v>
      </c>
      <c r="FF301" t="s">
        <v>242</v>
      </c>
    </row>
    <row r="302" spans="1:163" ht="15" customHeight="1" x14ac:dyDescent="0.2">
      <c r="A302">
        <v>301</v>
      </c>
      <c r="B302">
        <v>328</v>
      </c>
      <c r="C302" s="1">
        <v>44795.604861111111</v>
      </c>
      <c r="D302" s="1">
        <v>44795.604861111111</v>
      </c>
      <c r="E302">
        <v>4</v>
      </c>
      <c r="G302" t="s">
        <v>242</v>
      </c>
      <c r="H302" t="s">
        <v>242</v>
      </c>
      <c r="I302">
        <v>1</v>
      </c>
      <c r="J302" s="1">
        <v>44795.604861111111</v>
      </c>
      <c r="K302" t="s">
        <v>6071</v>
      </c>
      <c r="L302" t="s">
        <v>242</v>
      </c>
      <c r="M302" t="s">
        <v>242</v>
      </c>
      <c r="P302" t="s">
        <v>242</v>
      </c>
      <c r="Q302" t="s">
        <v>242</v>
      </c>
      <c r="T302" t="s">
        <v>6072</v>
      </c>
      <c r="U302" t="s">
        <v>6073</v>
      </c>
      <c r="V302">
        <v>149123101</v>
      </c>
      <c r="W302">
        <v>3531</v>
      </c>
      <c r="X302" t="s">
        <v>476</v>
      </c>
      <c r="Y302" t="s">
        <v>1568</v>
      </c>
      <c r="Z302">
        <v>2019</v>
      </c>
      <c r="AA302">
        <v>0.5</v>
      </c>
      <c r="AB302">
        <v>9</v>
      </c>
      <c r="AD302">
        <v>11</v>
      </c>
      <c r="AE302" t="s">
        <v>242</v>
      </c>
      <c r="AH302" s="27">
        <v>0</v>
      </c>
      <c r="AI302">
        <v>0</v>
      </c>
      <c r="AJ302" s="27">
        <v>0</v>
      </c>
      <c r="AK302">
        <v>0</v>
      </c>
      <c r="AL302" s="27">
        <v>0</v>
      </c>
      <c r="AM302">
        <v>0</v>
      </c>
      <c r="AO302" t="s">
        <v>242</v>
      </c>
      <c r="AR302" s="27">
        <v>1</v>
      </c>
      <c r="AS302">
        <v>1</v>
      </c>
      <c r="AT302" s="21">
        <f t="shared" si="16"/>
        <v>9.0909090909090917</v>
      </c>
      <c r="AU302">
        <v>2</v>
      </c>
      <c r="AX302" s="27">
        <v>1</v>
      </c>
      <c r="AY302">
        <v>2</v>
      </c>
      <c r="AZ302" s="21">
        <f t="shared" si="17"/>
        <v>18.181818181818183</v>
      </c>
      <c r="BA302" t="s">
        <v>242</v>
      </c>
      <c r="BD302" s="27">
        <v>1</v>
      </c>
      <c r="BE302">
        <v>11</v>
      </c>
      <c r="BG302">
        <v>2</v>
      </c>
      <c r="BJ302" s="27">
        <v>1</v>
      </c>
      <c r="BK302">
        <v>2</v>
      </c>
      <c r="BN302" s="27">
        <v>1</v>
      </c>
      <c r="BO302">
        <v>3</v>
      </c>
      <c r="BP302" s="21">
        <f t="shared" si="18"/>
        <v>27.27272727272727</v>
      </c>
      <c r="BQ302" s="8">
        <v>44996</v>
      </c>
      <c r="BR302">
        <v>1</v>
      </c>
      <c r="BU302" s="27">
        <v>1</v>
      </c>
      <c r="BV302">
        <v>5</v>
      </c>
      <c r="BW302" s="21">
        <f t="shared" si="19"/>
        <v>45.454545454545453</v>
      </c>
      <c r="BX302">
        <v>2</v>
      </c>
      <c r="BY302">
        <v>1</v>
      </c>
      <c r="CB302" s="27">
        <v>0</v>
      </c>
      <c r="CD302" t="s">
        <v>242</v>
      </c>
      <c r="CE302" t="s">
        <v>242</v>
      </c>
      <c r="CG302" s="27">
        <v>0</v>
      </c>
      <c r="CI302" t="s">
        <v>242</v>
      </c>
      <c r="CL302" s="27">
        <v>0</v>
      </c>
      <c r="CM302" s="27">
        <v>0</v>
      </c>
      <c r="CN302" t="s">
        <v>242</v>
      </c>
      <c r="CO302" t="s">
        <v>242</v>
      </c>
      <c r="CP302" t="s">
        <v>242</v>
      </c>
      <c r="CR302" t="s">
        <v>6074</v>
      </c>
      <c r="CS302" s="27">
        <v>0.5</v>
      </c>
      <c r="CT302" t="s">
        <v>6075</v>
      </c>
      <c r="CU302">
        <v>1</v>
      </c>
      <c r="CX302" s="27">
        <v>1</v>
      </c>
      <c r="CY302">
        <v>905000</v>
      </c>
      <c r="CZ302">
        <v>2</v>
      </c>
      <c r="DB302" s="27">
        <v>1</v>
      </c>
      <c r="DC302">
        <v>869000</v>
      </c>
      <c r="DD302">
        <v>2</v>
      </c>
      <c r="DE302">
        <v>926000</v>
      </c>
      <c r="DF302">
        <v>2</v>
      </c>
      <c r="DG302" t="s">
        <v>242</v>
      </c>
      <c r="DH302" t="s">
        <v>242</v>
      </c>
      <c r="DJ302" s="27">
        <v>0</v>
      </c>
      <c r="DK302" t="s">
        <v>242</v>
      </c>
      <c r="DL302" t="s">
        <v>242</v>
      </c>
      <c r="DN302">
        <v>1</v>
      </c>
      <c r="DQ302" s="27">
        <v>1</v>
      </c>
      <c r="DR302" t="s">
        <v>6076</v>
      </c>
      <c r="DS302" s="27">
        <v>1</v>
      </c>
      <c r="DT302" t="s">
        <v>6077</v>
      </c>
      <c r="DU302" s="27">
        <v>1</v>
      </c>
      <c r="DV302" t="s">
        <v>6078</v>
      </c>
      <c r="DW302" s="27">
        <v>1</v>
      </c>
      <c r="DX302" t="s">
        <v>6079</v>
      </c>
      <c r="DY302" s="27">
        <v>0</v>
      </c>
      <c r="EA302" s="27">
        <v>1</v>
      </c>
      <c r="EB302" t="s">
        <v>6080</v>
      </c>
      <c r="EC302" s="27">
        <v>1</v>
      </c>
      <c r="ED302" t="s">
        <v>6076</v>
      </c>
      <c r="EE302" s="27">
        <v>0</v>
      </c>
      <c r="EF302" t="s">
        <v>6081</v>
      </c>
      <c r="EG302" s="27">
        <v>1</v>
      </c>
      <c r="EH302" t="s">
        <v>6082</v>
      </c>
      <c r="EI302" s="27">
        <v>1</v>
      </c>
      <c r="EK302">
        <v>1</v>
      </c>
      <c r="EN302" s="27">
        <v>0</v>
      </c>
      <c r="EO302" t="s">
        <v>242</v>
      </c>
      <c r="EP302" t="s">
        <v>242</v>
      </c>
      <c r="ES302" t="s">
        <v>242</v>
      </c>
      <c r="ET302" t="s">
        <v>242</v>
      </c>
      <c r="EV302" s="27">
        <v>0</v>
      </c>
      <c r="EW302" t="s">
        <v>242</v>
      </c>
      <c r="EY302" s="27">
        <v>0</v>
      </c>
      <c r="EZ302" t="s">
        <v>242</v>
      </c>
      <c r="FB302" s="27">
        <v>1</v>
      </c>
      <c r="FC302">
        <v>17002.38</v>
      </c>
      <c r="FE302" s="27">
        <v>0</v>
      </c>
      <c r="FF302" t="s">
        <v>242</v>
      </c>
    </row>
    <row r="303" spans="1:163" ht="15" customHeight="1" x14ac:dyDescent="0.2">
      <c r="A303">
        <v>302</v>
      </c>
      <c r="B303">
        <v>329</v>
      </c>
      <c r="C303" s="1">
        <v>44795.604861111111</v>
      </c>
      <c r="D303" s="1">
        <v>44795.604861111111</v>
      </c>
      <c r="E303">
        <v>4</v>
      </c>
      <c r="G303" t="s">
        <v>242</v>
      </c>
      <c r="H303" t="s">
        <v>242</v>
      </c>
      <c r="I303">
        <v>1</v>
      </c>
      <c r="J303" s="1">
        <v>44795.604861111111</v>
      </c>
      <c r="K303" t="s">
        <v>6085</v>
      </c>
      <c r="L303" t="s">
        <v>242</v>
      </c>
      <c r="M303" t="s">
        <v>242</v>
      </c>
      <c r="P303" t="s">
        <v>242</v>
      </c>
      <c r="Q303" t="s">
        <v>242</v>
      </c>
      <c r="T303" t="s">
        <v>6086</v>
      </c>
      <c r="U303" t="s">
        <v>6087</v>
      </c>
      <c r="V303">
        <v>166764100</v>
      </c>
      <c r="W303">
        <v>2911</v>
      </c>
      <c r="X303" t="s">
        <v>248</v>
      </c>
      <c r="Y303" t="s">
        <v>249</v>
      </c>
      <c r="Z303">
        <v>2019</v>
      </c>
      <c r="AA303">
        <v>0.5</v>
      </c>
      <c r="AB303">
        <v>11</v>
      </c>
      <c r="AD303">
        <v>12</v>
      </c>
      <c r="AE303" t="s">
        <v>242</v>
      </c>
      <c r="AH303" s="27">
        <v>1</v>
      </c>
      <c r="AI303">
        <v>12</v>
      </c>
      <c r="AJ303" s="27">
        <v>1</v>
      </c>
      <c r="AK303">
        <v>9</v>
      </c>
      <c r="AL303" s="27">
        <v>1</v>
      </c>
      <c r="AM303">
        <v>10</v>
      </c>
      <c r="AN303" t="s">
        <v>6088</v>
      </c>
      <c r="AO303">
        <v>2</v>
      </c>
      <c r="AR303" s="27">
        <v>1</v>
      </c>
      <c r="AS303">
        <v>1</v>
      </c>
      <c r="AT303" s="21">
        <f t="shared" si="16"/>
        <v>8.3333333333333321</v>
      </c>
      <c r="AU303">
        <v>2</v>
      </c>
      <c r="AX303" s="27">
        <v>0</v>
      </c>
      <c r="AY303">
        <v>0</v>
      </c>
      <c r="AZ303" s="21">
        <f t="shared" si="17"/>
        <v>0</v>
      </c>
      <c r="BA303" t="s">
        <v>242</v>
      </c>
      <c r="BD303" s="27">
        <v>1</v>
      </c>
      <c r="BG303">
        <v>2</v>
      </c>
      <c r="BJ303" s="27">
        <v>1</v>
      </c>
      <c r="BK303">
        <v>2</v>
      </c>
      <c r="BN303" s="27">
        <v>1</v>
      </c>
      <c r="BO303">
        <v>5</v>
      </c>
      <c r="BP303" s="21">
        <f t="shared" si="18"/>
        <v>41.666666666666671</v>
      </c>
      <c r="BQ303" t="s">
        <v>6089</v>
      </c>
      <c r="BR303">
        <v>1</v>
      </c>
      <c r="BU303" s="27">
        <v>0</v>
      </c>
      <c r="BV303" s="24" t="s">
        <v>242</v>
      </c>
      <c r="BW303" s="21" t="s">
        <v>242</v>
      </c>
      <c r="BX303" t="s">
        <v>242</v>
      </c>
      <c r="BY303" t="s">
        <v>242</v>
      </c>
      <c r="CB303" s="27">
        <v>0</v>
      </c>
      <c r="CD303" t="s">
        <v>242</v>
      </c>
      <c r="CE303" t="s">
        <v>242</v>
      </c>
      <c r="CG303" s="27">
        <v>0</v>
      </c>
      <c r="CI303" t="s">
        <v>242</v>
      </c>
      <c r="CL303" s="27">
        <v>0</v>
      </c>
      <c r="CM303" s="27">
        <v>0.5</v>
      </c>
      <c r="CN303" t="s">
        <v>242</v>
      </c>
      <c r="CO303">
        <v>100</v>
      </c>
      <c r="CP303" t="s">
        <v>242</v>
      </c>
      <c r="CQ303" t="s">
        <v>6090</v>
      </c>
      <c r="CS303" s="27">
        <v>1</v>
      </c>
      <c r="CT303" t="s">
        <v>6091</v>
      </c>
      <c r="CU303">
        <v>1</v>
      </c>
      <c r="CX303" s="27">
        <v>1</v>
      </c>
      <c r="CY303" s="3">
        <v>55000000</v>
      </c>
      <c r="CZ303">
        <v>2</v>
      </c>
      <c r="DA303" t="s">
        <v>6092</v>
      </c>
      <c r="DB303" s="27">
        <v>1</v>
      </c>
      <c r="DC303" t="s">
        <v>242</v>
      </c>
      <c r="DD303">
        <v>2</v>
      </c>
      <c r="DF303">
        <v>2</v>
      </c>
      <c r="DG303" t="s">
        <v>242</v>
      </c>
      <c r="DH303" t="s">
        <v>242</v>
      </c>
      <c r="DI303" t="s">
        <v>6093</v>
      </c>
      <c r="DJ303" s="27">
        <v>1</v>
      </c>
      <c r="DK303" s="3">
        <v>1440000000</v>
      </c>
      <c r="DL303">
        <v>2</v>
      </c>
      <c r="DM303" t="s">
        <v>6094</v>
      </c>
      <c r="DN303">
        <v>1</v>
      </c>
      <c r="DQ303" s="27">
        <v>1</v>
      </c>
      <c r="DR303" t="s">
        <v>6095</v>
      </c>
      <c r="DS303" s="27">
        <v>1</v>
      </c>
      <c r="DT303" s="2" t="s">
        <v>6096</v>
      </c>
      <c r="DU303" s="27">
        <v>1</v>
      </c>
      <c r="DV303" t="s">
        <v>6097</v>
      </c>
      <c r="DW303" s="27">
        <v>1</v>
      </c>
      <c r="DX303" s="2" t="s">
        <v>6098</v>
      </c>
      <c r="DY303" s="27">
        <v>1</v>
      </c>
      <c r="EA303" s="27">
        <v>1</v>
      </c>
      <c r="EB303" s="2" t="s">
        <v>6099</v>
      </c>
      <c r="EC303" s="27">
        <v>1</v>
      </c>
      <c r="ED303" t="s">
        <v>6100</v>
      </c>
      <c r="EE303" s="27">
        <v>1</v>
      </c>
      <c r="EF303" s="2" t="s">
        <v>6101</v>
      </c>
      <c r="EG303" s="27">
        <v>1</v>
      </c>
      <c r="EH303" t="s">
        <v>6102</v>
      </c>
      <c r="EI303" s="27">
        <v>1</v>
      </c>
      <c r="EK303">
        <v>1</v>
      </c>
      <c r="EN303" s="27">
        <v>0</v>
      </c>
      <c r="EO303" t="s">
        <v>242</v>
      </c>
      <c r="EP303" t="s">
        <v>242</v>
      </c>
      <c r="ES303" t="s">
        <v>242</v>
      </c>
      <c r="ET303" t="s">
        <v>242</v>
      </c>
      <c r="EV303" s="27">
        <v>1</v>
      </c>
      <c r="EW303">
        <v>116000</v>
      </c>
      <c r="EX303" t="s">
        <v>3434</v>
      </c>
      <c r="EY303" s="27">
        <v>0</v>
      </c>
      <c r="EZ303" t="s">
        <v>242</v>
      </c>
      <c r="FB303" s="27">
        <v>1</v>
      </c>
      <c r="FC303">
        <v>70000</v>
      </c>
      <c r="FE303" s="27">
        <v>0</v>
      </c>
      <c r="FF303" t="s">
        <v>242</v>
      </c>
    </row>
    <row r="304" spans="1:163" ht="15" customHeight="1" x14ac:dyDescent="0.2">
      <c r="A304">
        <v>303</v>
      </c>
      <c r="B304">
        <v>330</v>
      </c>
      <c r="C304" s="1">
        <v>44795.604861111111</v>
      </c>
      <c r="D304" s="1">
        <v>44795.604861111111</v>
      </c>
      <c r="E304">
        <v>4</v>
      </c>
      <c r="G304" t="s">
        <v>242</v>
      </c>
      <c r="H304" t="s">
        <v>242</v>
      </c>
      <c r="I304">
        <v>1</v>
      </c>
      <c r="J304" s="1">
        <v>44795.604861111111</v>
      </c>
      <c r="K304" t="s">
        <v>6109</v>
      </c>
      <c r="L304" t="s">
        <v>242</v>
      </c>
      <c r="M304" t="s">
        <v>242</v>
      </c>
      <c r="P304" t="s">
        <v>242</v>
      </c>
      <c r="Q304" t="s">
        <v>242</v>
      </c>
      <c r="T304" t="s">
        <v>6110</v>
      </c>
      <c r="U304" t="s">
        <v>6111</v>
      </c>
      <c r="V304">
        <v>842587107</v>
      </c>
      <c r="W304">
        <v>4911</v>
      </c>
      <c r="X304" t="s">
        <v>490</v>
      </c>
      <c r="Y304" t="s">
        <v>491</v>
      </c>
      <c r="Z304">
        <v>2020</v>
      </c>
      <c r="AA304">
        <v>0</v>
      </c>
      <c r="AD304">
        <v>15</v>
      </c>
      <c r="AE304" t="s">
        <v>242</v>
      </c>
      <c r="AH304" s="27">
        <v>0</v>
      </c>
      <c r="AI304">
        <v>0</v>
      </c>
      <c r="AJ304" s="27">
        <v>0</v>
      </c>
      <c r="AK304">
        <v>0</v>
      </c>
      <c r="AL304" s="27">
        <v>0</v>
      </c>
      <c r="AM304">
        <v>0</v>
      </c>
      <c r="AO304" t="s">
        <v>242</v>
      </c>
      <c r="AR304" s="27">
        <v>1</v>
      </c>
      <c r="AS304">
        <v>1</v>
      </c>
      <c r="AT304" s="21">
        <f t="shared" si="16"/>
        <v>6.666666666666667</v>
      </c>
      <c r="AU304">
        <v>2</v>
      </c>
      <c r="AX304" s="27">
        <v>1</v>
      </c>
      <c r="AY304">
        <v>2</v>
      </c>
      <c r="AZ304" s="21">
        <f t="shared" si="17"/>
        <v>13.333333333333334</v>
      </c>
      <c r="BA304" t="s">
        <v>242</v>
      </c>
      <c r="BD304" s="27">
        <v>1</v>
      </c>
      <c r="BG304">
        <v>2</v>
      </c>
      <c r="BJ304" s="27">
        <v>1</v>
      </c>
      <c r="BK304">
        <v>2</v>
      </c>
      <c r="BN304" s="27">
        <v>1</v>
      </c>
      <c r="BO304">
        <v>2</v>
      </c>
      <c r="BP304" s="21">
        <f t="shared" si="18"/>
        <v>13.333333333333334</v>
      </c>
      <c r="BQ304" t="s">
        <v>6112</v>
      </c>
      <c r="BR304">
        <v>1</v>
      </c>
      <c r="BU304" s="27">
        <v>1</v>
      </c>
      <c r="BV304">
        <v>4</v>
      </c>
      <c r="BW304" s="21">
        <f t="shared" si="19"/>
        <v>26.666666666666668</v>
      </c>
      <c r="BX304">
        <v>2</v>
      </c>
      <c r="BY304">
        <v>1</v>
      </c>
      <c r="CB304" s="27">
        <v>0.5</v>
      </c>
      <c r="CC304" s="2" t="s">
        <v>6113</v>
      </c>
      <c r="CD304">
        <v>1</v>
      </c>
      <c r="CE304" t="s">
        <v>242</v>
      </c>
      <c r="CG304" s="27">
        <v>0</v>
      </c>
      <c r="CI304" t="s">
        <v>242</v>
      </c>
      <c r="CL304" s="27">
        <v>0</v>
      </c>
      <c r="CM304" s="27">
        <v>0</v>
      </c>
      <c r="CN304" t="s">
        <v>242</v>
      </c>
      <c r="CO304" t="s">
        <v>242</v>
      </c>
      <c r="CP304" t="s">
        <v>242</v>
      </c>
      <c r="CS304" s="27">
        <v>1</v>
      </c>
      <c r="CU304" t="s">
        <v>242</v>
      </c>
      <c r="CX304" s="27">
        <v>1</v>
      </c>
      <c r="CY304">
        <v>88213565</v>
      </c>
      <c r="CZ304">
        <v>2</v>
      </c>
      <c r="DB304" s="27">
        <v>1</v>
      </c>
      <c r="DC304">
        <v>35568</v>
      </c>
      <c r="DD304">
        <v>2</v>
      </c>
      <c r="DE304">
        <v>36845</v>
      </c>
      <c r="DF304">
        <v>2</v>
      </c>
      <c r="DG304" t="s">
        <v>242</v>
      </c>
      <c r="DH304" t="s">
        <v>242</v>
      </c>
      <c r="DJ304" s="27">
        <v>1</v>
      </c>
      <c r="DK304">
        <v>38800000</v>
      </c>
      <c r="DL304">
        <v>2</v>
      </c>
      <c r="DN304">
        <v>4</v>
      </c>
      <c r="DQ304" s="27">
        <v>1</v>
      </c>
      <c r="DR304" s="2" t="s">
        <v>6114</v>
      </c>
      <c r="DS304" s="27">
        <v>1</v>
      </c>
      <c r="DT304" s="2" t="s">
        <v>6115</v>
      </c>
      <c r="DU304" s="27">
        <v>1</v>
      </c>
      <c r="DV304" t="s">
        <v>6116</v>
      </c>
      <c r="DW304" s="27">
        <v>1</v>
      </c>
      <c r="DX304" t="s">
        <v>6117</v>
      </c>
      <c r="DY304" s="27">
        <v>1</v>
      </c>
      <c r="EA304" s="27">
        <v>1</v>
      </c>
      <c r="EB304" s="2" t="s">
        <v>6118</v>
      </c>
      <c r="EC304" s="27">
        <v>1</v>
      </c>
      <c r="ED304" s="2" t="s">
        <v>6118</v>
      </c>
      <c r="EE304" s="27">
        <v>1</v>
      </c>
      <c r="EF304" t="s">
        <v>6119</v>
      </c>
      <c r="EG304" s="27">
        <v>1</v>
      </c>
      <c r="EH304" t="s">
        <v>6120</v>
      </c>
      <c r="EI304" s="27">
        <v>1</v>
      </c>
      <c r="EJ304" t="s">
        <v>6121</v>
      </c>
      <c r="EK304">
        <v>4</v>
      </c>
      <c r="EN304" s="27">
        <v>0</v>
      </c>
      <c r="EO304" t="s">
        <v>242</v>
      </c>
      <c r="EP304" t="s">
        <v>242</v>
      </c>
      <c r="ES304" t="s">
        <v>242</v>
      </c>
      <c r="ET304" t="s">
        <v>242</v>
      </c>
      <c r="EV304" s="27">
        <v>1</v>
      </c>
      <c r="EW304">
        <v>3957485</v>
      </c>
      <c r="EX304" t="s">
        <v>3418</v>
      </c>
      <c r="EY304" s="27">
        <v>1</v>
      </c>
      <c r="EZ304">
        <v>0</v>
      </c>
      <c r="FB304" s="27">
        <v>1</v>
      </c>
      <c r="FC304">
        <v>345139.15</v>
      </c>
      <c r="FE304" s="27">
        <v>1</v>
      </c>
      <c r="FF304">
        <v>0</v>
      </c>
    </row>
    <row r="305" spans="1:163" ht="15" customHeight="1" x14ac:dyDescent="0.2">
      <c r="A305">
        <v>304</v>
      </c>
      <c r="B305">
        <v>331</v>
      </c>
      <c r="C305" s="1">
        <v>44795.604861111111</v>
      </c>
      <c r="D305" s="1">
        <v>44795.604861111111</v>
      </c>
      <c r="E305">
        <v>4</v>
      </c>
      <c r="G305" t="s">
        <v>242</v>
      </c>
      <c r="H305" t="s">
        <v>242</v>
      </c>
      <c r="I305">
        <v>1</v>
      </c>
      <c r="J305" s="1">
        <v>44795.604861111111</v>
      </c>
      <c r="K305" t="s">
        <v>6124</v>
      </c>
      <c r="L305" t="s">
        <v>242</v>
      </c>
      <c r="M305" t="s">
        <v>242</v>
      </c>
      <c r="P305" t="s">
        <v>242</v>
      </c>
      <c r="Q305" t="s">
        <v>242</v>
      </c>
      <c r="T305" t="s">
        <v>6125</v>
      </c>
      <c r="U305" t="s">
        <v>6126</v>
      </c>
      <c r="V305">
        <v>534187109</v>
      </c>
      <c r="W305">
        <v>6311</v>
      </c>
      <c r="X305" t="s">
        <v>319</v>
      </c>
      <c r="Y305" t="s">
        <v>890</v>
      </c>
      <c r="Z305">
        <v>2019</v>
      </c>
      <c r="AA305">
        <v>0.5</v>
      </c>
      <c r="AB305">
        <v>15</v>
      </c>
      <c r="AD305">
        <v>11</v>
      </c>
      <c r="AE305" t="s">
        <v>242</v>
      </c>
      <c r="AH305" s="27">
        <v>1</v>
      </c>
      <c r="AI305">
        <v>9</v>
      </c>
      <c r="AJ305" s="27">
        <v>0</v>
      </c>
      <c r="AK305">
        <v>0</v>
      </c>
      <c r="AL305" s="27">
        <v>0</v>
      </c>
      <c r="AM305">
        <v>0</v>
      </c>
      <c r="AN305" t="s">
        <v>6127</v>
      </c>
      <c r="AO305">
        <v>2</v>
      </c>
      <c r="AR305" s="27">
        <v>1</v>
      </c>
      <c r="AS305">
        <v>1</v>
      </c>
      <c r="AT305" s="21">
        <f t="shared" si="16"/>
        <v>9.0909090909090917</v>
      </c>
      <c r="AU305">
        <v>2</v>
      </c>
      <c r="AX305" s="27">
        <v>1</v>
      </c>
      <c r="AY305">
        <v>2</v>
      </c>
      <c r="AZ305" s="21">
        <f t="shared" si="17"/>
        <v>18.181818181818183</v>
      </c>
      <c r="BA305" t="s">
        <v>242</v>
      </c>
      <c r="BD305" s="27">
        <v>1</v>
      </c>
      <c r="BG305">
        <v>2</v>
      </c>
      <c r="BJ305" s="27">
        <v>1</v>
      </c>
      <c r="BK305">
        <v>2</v>
      </c>
      <c r="BN305" s="27">
        <v>1</v>
      </c>
      <c r="BO305">
        <v>3</v>
      </c>
      <c r="BP305" s="21">
        <f t="shared" si="18"/>
        <v>27.27272727272727</v>
      </c>
      <c r="BR305">
        <v>1</v>
      </c>
      <c r="BU305" s="27">
        <v>0</v>
      </c>
      <c r="BV305" s="24" t="s">
        <v>242</v>
      </c>
      <c r="BW305" s="21" t="s">
        <v>242</v>
      </c>
      <c r="BX305" t="s">
        <v>242</v>
      </c>
      <c r="BY305" t="s">
        <v>242</v>
      </c>
      <c r="CB305" s="27">
        <v>0</v>
      </c>
      <c r="CD305" t="s">
        <v>242</v>
      </c>
      <c r="CE305" t="s">
        <v>242</v>
      </c>
      <c r="CG305" s="27">
        <v>0</v>
      </c>
      <c r="CI305" t="s">
        <v>242</v>
      </c>
      <c r="CL305" s="27">
        <v>0</v>
      </c>
      <c r="CM305" s="27">
        <v>0.5</v>
      </c>
      <c r="CN305" t="s">
        <v>242</v>
      </c>
      <c r="CO305">
        <v>100</v>
      </c>
      <c r="CP305" t="s">
        <v>242</v>
      </c>
      <c r="CS305" s="27">
        <v>1</v>
      </c>
      <c r="CT305" t="s">
        <v>6128</v>
      </c>
      <c r="CU305">
        <v>1</v>
      </c>
      <c r="CX305" s="27">
        <v>1</v>
      </c>
      <c r="CY305">
        <v>3173</v>
      </c>
      <c r="CZ305">
        <v>2</v>
      </c>
      <c r="DB305" s="27">
        <v>1</v>
      </c>
      <c r="DC305">
        <v>8919.25</v>
      </c>
      <c r="DD305">
        <v>2</v>
      </c>
      <c r="DE305">
        <v>9013.1200000000008</v>
      </c>
      <c r="DF305">
        <v>2</v>
      </c>
      <c r="DG305" t="s">
        <v>242</v>
      </c>
      <c r="DH305" t="s">
        <v>242</v>
      </c>
      <c r="DJ305" s="27">
        <v>1</v>
      </c>
      <c r="DK305">
        <v>28089</v>
      </c>
      <c r="DL305">
        <v>2</v>
      </c>
      <c r="DN305">
        <v>4</v>
      </c>
      <c r="DQ305" s="27">
        <v>1</v>
      </c>
      <c r="DR305" t="s">
        <v>6129</v>
      </c>
      <c r="DS305" s="27">
        <v>1</v>
      </c>
      <c r="DT305" t="s">
        <v>6130</v>
      </c>
      <c r="DU305" s="27">
        <v>1</v>
      </c>
      <c r="DV305" t="s">
        <v>6131</v>
      </c>
      <c r="DW305" s="27">
        <v>1</v>
      </c>
      <c r="DX305" t="s">
        <v>6132</v>
      </c>
      <c r="DY305" s="27">
        <v>0.5</v>
      </c>
      <c r="DZ305" t="s">
        <v>6133</v>
      </c>
      <c r="EA305" s="27">
        <v>1</v>
      </c>
      <c r="EB305" t="s">
        <v>6134</v>
      </c>
      <c r="EC305" s="27">
        <v>1</v>
      </c>
      <c r="ED305" t="s">
        <v>6135</v>
      </c>
      <c r="EE305" s="27">
        <v>1</v>
      </c>
      <c r="EF305" s="2" t="s">
        <v>6136</v>
      </c>
      <c r="EG305" s="27">
        <v>1</v>
      </c>
      <c r="EH305" t="s">
        <v>6137</v>
      </c>
      <c r="EI305" s="27">
        <v>1</v>
      </c>
      <c r="EJ305" t="s">
        <v>6138</v>
      </c>
      <c r="EK305">
        <v>4</v>
      </c>
      <c r="EN305" s="27">
        <v>0</v>
      </c>
      <c r="EO305" t="s">
        <v>242</v>
      </c>
      <c r="EP305" t="s">
        <v>242</v>
      </c>
      <c r="ES305" t="s">
        <v>242</v>
      </c>
      <c r="ET305" t="s">
        <v>242</v>
      </c>
      <c r="EV305" s="27">
        <v>0</v>
      </c>
      <c r="EW305" t="s">
        <v>242</v>
      </c>
      <c r="EY305" s="27">
        <v>0</v>
      </c>
      <c r="EZ305" t="s">
        <v>242</v>
      </c>
      <c r="FB305" s="27">
        <v>1</v>
      </c>
      <c r="FC305">
        <v>237.59</v>
      </c>
      <c r="FE305" s="27">
        <v>0</v>
      </c>
      <c r="FF305" t="s">
        <v>242</v>
      </c>
    </row>
    <row r="306" spans="1:163" ht="15" customHeight="1" x14ac:dyDescent="0.2">
      <c r="A306">
        <v>305</v>
      </c>
      <c r="B306">
        <v>332</v>
      </c>
      <c r="C306" s="1">
        <v>44795.604861111111</v>
      </c>
      <c r="D306" s="1">
        <v>44795.604861111111</v>
      </c>
      <c r="E306">
        <v>4</v>
      </c>
      <c r="G306" t="s">
        <v>242</v>
      </c>
      <c r="H306" t="s">
        <v>242</v>
      </c>
      <c r="I306">
        <v>1</v>
      </c>
      <c r="J306" s="1">
        <v>44795.604861111111</v>
      </c>
      <c r="K306" t="s">
        <v>6142</v>
      </c>
      <c r="L306" t="s">
        <v>242</v>
      </c>
      <c r="M306" t="s">
        <v>242</v>
      </c>
      <c r="P306" t="s">
        <v>242</v>
      </c>
      <c r="Q306" t="s">
        <v>242</v>
      </c>
      <c r="T306" t="s">
        <v>6143</v>
      </c>
      <c r="U306" t="s">
        <v>6144</v>
      </c>
      <c r="V306" t="s">
        <v>6145</v>
      </c>
      <c r="W306">
        <v>2834</v>
      </c>
      <c r="X306" t="s">
        <v>350</v>
      </c>
      <c r="Y306" t="s">
        <v>974</v>
      </c>
      <c r="Z306">
        <v>2019</v>
      </c>
      <c r="AA306">
        <v>0.5</v>
      </c>
      <c r="AB306">
        <v>14</v>
      </c>
      <c r="AD306">
        <v>13</v>
      </c>
      <c r="AE306" t="s">
        <v>242</v>
      </c>
      <c r="AH306" s="27">
        <v>1</v>
      </c>
      <c r="AI306">
        <v>7</v>
      </c>
      <c r="AJ306" s="27">
        <v>0</v>
      </c>
      <c r="AK306">
        <v>0</v>
      </c>
      <c r="AL306" s="27">
        <v>0</v>
      </c>
      <c r="AM306">
        <v>0</v>
      </c>
      <c r="AO306">
        <v>3</v>
      </c>
      <c r="AR306" s="27">
        <v>1</v>
      </c>
      <c r="AS306">
        <v>1</v>
      </c>
      <c r="AT306" s="21">
        <f t="shared" si="16"/>
        <v>7.6923076923076925</v>
      </c>
      <c r="AU306">
        <v>2</v>
      </c>
      <c r="AX306" s="27">
        <v>1</v>
      </c>
      <c r="AY306">
        <v>2</v>
      </c>
      <c r="AZ306" s="21">
        <f t="shared" si="17"/>
        <v>15.384615384615385</v>
      </c>
      <c r="BA306" t="s">
        <v>242</v>
      </c>
      <c r="BD306" s="27">
        <v>1</v>
      </c>
      <c r="BE306">
        <v>8</v>
      </c>
      <c r="BG306">
        <v>2</v>
      </c>
      <c r="BJ306" s="27">
        <v>1</v>
      </c>
      <c r="BK306">
        <v>2</v>
      </c>
      <c r="BN306" s="27">
        <v>1</v>
      </c>
      <c r="BO306">
        <v>6</v>
      </c>
      <c r="BP306" s="21">
        <f t="shared" si="18"/>
        <v>46.153846153846153</v>
      </c>
      <c r="BQ306" t="s">
        <v>6146</v>
      </c>
      <c r="BR306">
        <v>3</v>
      </c>
      <c r="BU306" s="27">
        <v>1</v>
      </c>
      <c r="BV306">
        <v>2</v>
      </c>
      <c r="BW306" s="21">
        <f t="shared" si="19"/>
        <v>15.384615384615385</v>
      </c>
      <c r="BX306">
        <v>1</v>
      </c>
      <c r="BY306">
        <v>1</v>
      </c>
      <c r="CB306" s="27">
        <v>0</v>
      </c>
      <c r="CD306" t="s">
        <v>242</v>
      </c>
      <c r="CE306" t="s">
        <v>242</v>
      </c>
      <c r="CG306" s="27">
        <v>1</v>
      </c>
      <c r="CH306" t="s">
        <v>6147</v>
      </c>
      <c r="CI306">
        <v>1</v>
      </c>
      <c r="CL306" s="27">
        <v>1</v>
      </c>
      <c r="CM306" s="27">
        <v>0.5</v>
      </c>
      <c r="CN306" t="s">
        <v>242</v>
      </c>
      <c r="CO306">
        <v>99</v>
      </c>
      <c r="CP306" t="s">
        <v>242</v>
      </c>
      <c r="CQ306" t="s">
        <v>6148</v>
      </c>
      <c r="CR306" t="s">
        <v>6149</v>
      </c>
      <c r="CS306" s="27">
        <v>1</v>
      </c>
      <c r="CT306" s="2" t="s">
        <v>6150</v>
      </c>
      <c r="CU306">
        <v>1</v>
      </c>
      <c r="CX306" s="27">
        <v>1</v>
      </c>
      <c r="CY306">
        <v>755340</v>
      </c>
      <c r="CZ306">
        <v>2</v>
      </c>
      <c r="DA306" t="s">
        <v>6151</v>
      </c>
      <c r="DB306" s="27">
        <v>1</v>
      </c>
      <c r="DC306" t="s">
        <v>242</v>
      </c>
      <c r="DD306" t="s">
        <v>242</v>
      </c>
      <c r="DF306" t="s">
        <v>242</v>
      </c>
      <c r="DG306" t="s">
        <v>242</v>
      </c>
      <c r="DH306" t="s">
        <v>242</v>
      </c>
      <c r="DI306" t="s">
        <v>6152</v>
      </c>
      <c r="DJ306" s="27">
        <v>1</v>
      </c>
      <c r="DK306">
        <v>6965600</v>
      </c>
      <c r="DL306">
        <v>2</v>
      </c>
      <c r="DM306" t="s">
        <v>6153</v>
      </c>
      <c r="DN306">
        <v>1</v>
      </c>
      <c r="DQ306" s="27">
        <v>1</v>
      </c>
      <c r="DR306" t="s">
        <v>6154</v>
      </c>
      <c r="DS306" s="27">
        <v>1</v>
      </c>
      <c r="DT306" t="s">
        <v>6155</v>
      </c>
      <c r="DU306" s="27">
        <v>1</v>
      </c>
      <c r="DV306" t="s">
        <v>6156</v>
      </c>
      <c r="DW306" s="27">
        <v>1</v>
      </c>
      <c r="DX306" s="2" t="s">
        <v>6157</v>
      </c>
      <c r="DY306" s="27">
        <v>0</v>
      </c>
      <c r="DZ306" s="2" t="s">
        <v>6158</v>
      </c>
      <c r="EA306" s="27">
        <v>0.5</v>
      </c>
      <c r="EB306" t="s">
        <v>6159</v>
      </c>
      <c r="EC306" s="27">
        <v>1</v>
      </c>
      <c r="ED306" t="s">
        <v>6160</v>
      </c>
      <c r="EE306" s="27">
        <v>1</v>
      </c>
      <c r="EF306" t="s">
        <v>6161</v>
      </c>
      <c r="EG306" s="27">
        <v>1</v>
      </c>
      <c r="EH306" t="s">
        <v>6162</v>
      </c>
      <c r="EI306" s="27">
        <v>1</v>
      </c>
      <c r="EJ306" s="2" t="s">
        <v>6163</v>
      </c>
      <c r="EK306">
        <v>1</v>
      </c>
      <c r="EN306" s="27">
        <v>0</v>
      </c>
      <c r="EO306" t="s">
        <v>242</v>
      </c>
      <c r="EP306" t="s">
        <v>242</v>
      </c>
      <c r="ES306" t="s">
        <v>242</v>
      </c>
      <c r="ET306" t="s">
        <v>242</v>
      </c>
      <c r="EV306" s="27">
        <v>0</v>
      </c>
      <c r="EW306" t="s">
        <v>242</v>
      </c>
      <c r="EY306" s="27">
        <v>0</v>
      </c>
      <c r="EZ306" t="s">
        <v>242</v>
      </c>
      <c r="FB306" s="27">
        <v>1</v>
      </c>
      <c r="FC306">
        <v>20300</v>
      </c>
      <c r="FE306" s="27">
        <v>1</v>
      </c>
      <c r="FF306">
        <v>19</v>
      </c>
      <c r="FG306" t="s">
        <v>6164</v>
      </c>
    </row>
    <row r="307" spans="1:163" ht="15" customHeight="1" x14ac:dyDescent="0.2">
      <c r="A307">
        <v>306</v>
      </c>
      <c r="B307">
        <v>333</v>
      </c>
      <c r="C307" s="1">
        <v>44795.604861111111</v>
      </c>
      <c r="D307" s="1">
        <v>44795.604861111111</v>
      </c>
      <c r="E307">
        <v>4</v>
      </c>
      <c r="G307" t="s">
        <v>242</v>
      </c>
      <c r="H307" t="s">
        <v>242</v>
      </c>
      <c r="I307">
        <v>1</v>
      </c>
      <c r="J307" s="1">
        <v>44795.604861111111</v>
      </c>
      <c r="K307" t="s">
        <v>6173</v>
      </c>
      <c r="L307" t="s">
        <v>242</v>
      </c>
      <c r="M307" t="s">
        <v>242</v>
      </c>
      <c r="P307" t="s">
        <v>242</v>
      </c>
      <c r="Q307" t="s">
        <v>242</v>
      </c>
      <c r="T307" t="s">
        <v>6174</v>
      </c>
      <c r="U307" t="s">
        <v>6175</v>
      </c>
      <c r="V307">
        <v>744320102</v>
      </c>
      <c r="W307">
        <v>6311</v>
      </c>
      <c r="X307" t="s">
        <v>319</v>
      </c>
      <c r="Y307" t="s">
        <v>890</v>
      </c>
      <c r="Z307">
        <v>2019</v>
      </c>
      <c r="AA307">
        <v>0.5</v>
      </c>
      <c r="AD307">
        <v>13</v>
      </c>
      <c r="AE307" t="s">
        <v>242</v>
      </c>
      <c r="AH307" s="27">
        <v>1</v>
      </c>
      <c r="AI307">
        <v>13</v>
      </c>
      <c r="AJ307" s="27">
        <v>1</v>
      </c>
      <c r="AK307">
        <v>4</v>
      </c>
      <c r="AL307" s="27">
        <v>0</v>
      </c>
      <c r="AM307">
        <v>0</v>
      </c>
      <c r="AN307" t="s">
        <v>6176</v>
      </c>
      <c r="AO307">
        <v>2</v>
      </c>
      <c r="AR307" s="27">
        <v>1</v>
      </c>
      <c r="AS307">
        <v>2</v>
      </c>
      <c r="AT307" s="21">
        <f t="shared" si="16"/>
        <v>15.384615384615385</v>
      </c>
      <c r="AU307">
        <v>2</v>
      </c>
      <c r="AX307" s="27">
        <v>1</v>
      </c>
      <c r="AY307">
        <v>2</v>
      </c>
      <c r="AZ307" s="21">
        <f t="shared" si="17"/>
        <v>15.384615384615385</v>
      </c>
      <c r="BA307" t="s">
        <v>242</v>
      </c>
      <c r="BD307" s="27">
        <v>1</v>
      </c>
      <c r="BE307">
        <v>7.7</v>
      </c>
      <c r="BG307">
        <v>2</v>
      </c>
      <c r="BJ307" s="27">
        <v>1</v>
      </c>
      <c r="BK307">
        <v>2</v>
      </c>
      <c r="BN307" s="27">
        <v>1</v>
      </c>
      <c r="BO307">
        <v>4</v>
      </c>
      <c r="BP307" s="21">
        <f t="shared" si="18"/>
        <v>30.76923076923077</v>
      </c>
      <c r="BQ307" t="s">
        <v>3471</v>
      </c>
      <c r="BR307">
        <v>1</v>
      </c>
      <c r="BU307" s="27">
        <v>1</v>
      </c>
      <c r="BV307">
        <v>5</v>
      </c>
      <c r="BW307" s="21">
        <f t="shared" si="19"/>
        <v>38.461538461538467</v>
      </c>
      <c r="BX307">
        <v>1</v>
      </c>
      <c r="BY307">
        <v>1</v>
      </c>
      <c r="CB307" s="27">
        <v>0</v>
      </c>
      <c r="CD307" t="s">
        <v>242</v>
      </c>
      <c r="CE307" t="s">
        <v>242</v>
      </c>
      <c r="CG307" s="27">
        <v>1</v>
      </c>
      <c r="CH307" t="s">
        <v>6177</v>
      </c>
      <c r="CI307">
        <v>1</v>
      </c>
      <c r="CL307" s="27">
        <v>1</v>
      </c>
      <c r="CM307" s="27">
        <v>0</v>
      </c>
      <c r="CN307" t="s">
        <v>242</v>
      </c>
      <c r="CO307" t="s">
        <v>242</v>
      </c>
      <c r="CP307" t="s">
        <v>242</v>
      </c>
      <c r="CR307" t="s">
        <v>6178</v>
      </c>
      <c r="CS307" s="27">
        <v>0</v>
      </c>
      <c r="CT307" t="s">
        <v>6179</v>
      </c>
      <c r="CU307" t="s">
        <v>242</v>
      </c>
      <c r="CX307" s="27">
        <v>1</v>
      </c>
      <c r="CY307">
        <v>17247</v>
      </c>
      <c r="CZ307">
        <v>2</v>
      </c>
      <c r="DB307" s="27">
        <v>1</v>
      </c>
      <c r="DC307">
        <v>57120</v>
      </c>
      <c r="DD307">
        <v>2</v>
      </c>
      <c r="DE307">
        <v>54652</v>
      </c>
      <c r="DF307">
        <v>2</v>
      </c>
      <c r="DG307" t="s">
        <v>242</v>
      </c>
      <c r="DH307" t="s">
        <v>242</v>
      </c>
      <c r="DJ307" s="27">
        <v>1</v>
      </c>
      <c r="DK307">
        <v>25598</v>
      </c>
      <c r="DL307">
        <v>2</v>
      </c>
      <c r="DN307">
        <v>1</v>
      </c>
      <c r="DQ307" s="27">
        <v>1</v>
      </c>
      <c r="DR307" t="s">
        <v>6180</v>
      </c>
      <c r="DS307" s="27">
        <v>1</v>
      </c>
      <c r="DT307" t="s">
        <v>6181</v>
      </c>
      <c r="DU307" s="27">
        <v>1</v>
      </c>
      <c r="DV307" t="s">
        <v>6182</v>
      </c>
      <c r="DW307" s="27">
        <v>1</v>
      </c>
      <c r="DX307" t="s">
        <v>6183</v>
      </c>
      <c r="DY307" s="27">
        <v>1</v>
      </c>
      <c r="EA307" s="27">
        <v>1</v>
      </c>
      <c r="EB307" s="2" t="s">
        <v>6184</v>
      </c>
      <c r="EC307" s="27">
        <v>1</v>
      </c>
      <c r="ED307" t="s">
        <v>6185</v>
      </c>
      <c r="EE307" s="27">
        <v>1</v>
      </c>
      <c r="EF307" t="s">
        <v>6186</v>
      </c>
      <c r="EG307" s="27">
        <v>1</v>
      </c>
      <c r="EH307" t="s">
        <v>6187</v>
      </c>
      <c r="EI307" s="27">
        <v>1</v>
      </c>
      <c r="EJ307" t="s">
        <v>6188</v>
      </c>
      <c r="EK307">
        <v>4</v>
      </c>
      <c r="EN307" s="27">
        <v>0</v>
      </c>
      <c r="EO307" t="s">
        <v>242</v>
      </c>
      <c r="EP307" t="s">
        <v>242</v>
      </c>
      <c r="ER307" t="s">
        <v>6189</v>
      </c>
      <c r="ES307" t="s">
        <v>242</v>
      </c>
      <c r="ET307" t="s">
        <v>242</v>
      </c>
      <c r="EV307" s="27">
        <v>0</v>
      </c>
      <c r="EW307" t="s">
        <v>242</v>
      </c>
      <c r="EY307" s="27">
        <v>0</v>
      </c>
      <c r="EZ307" t="s">
        <v>242</v>
      </c>
      <c r="FB307" s="27">
        <v>1</v>
      </c>
      <c r="FC307">
        <v>484.59</v>
      </c>
      <c r="FE307" s="27">
        <v>0</v>
      </c>
      <c r="FF307" t="s">
        <v>242</v>
      </c>
    </row>
    <row r="308" spans="1:163" ht="15" customHeight="1" x14ac:dyDescent="0.2">
      <c r="A308">
        <v>307</v>
      </c>
      <c r="B308">
        <v>334</v>
      </c>
      <c r="C308" s="1">
        <v>44795.604861111111</v>
      </c>
      <c r="D308" s="1">
        <v>44795.604861111111</v>
      </c>
      <c r="E308">
        <v>4</v>
      </c>
      <c r="G308" t="s">
        <v>242</v>
      </c>
      <c r="H308" t="s">
        <v>242</v>
      </c>
      <c r="I308">
        <v>1</v>
      </c>
      <c r="J308" s="1">
        <v>44795.604861111111</v>
      </c>
      <c r="K308" t="s">
        <v>6193</v>
      </c>
      <c r="L308" t="s">
        <v>242</v>
      </c>
      <c r="M308" t="s">
        <v>242</v>
      </c>
      <c r="P308" t="s">
        <v>242</v>
      </c>
      <c r="Q308" t="s">
        <v>242</v>
      </c>
      <c r="T308" t="s">
        <v>6194</v>
      </c>
      <c r="U308" t="s">
        <v>6195</v>
      </c>
      <c r="V308" t="s">
        <v>6196</v>
      </c>
      <c r="W308">
        <v>6200</v>
      </c>
      <c r="X308" t="s">
        <v>319</v>
      </c>
      <c r="Y308" t="s">
        <v>1051</v>
      </c>
      <c r="Z308">
        <v>2020</v>
      </c>
      <c r="AA308">
        <v>0</v>
      </c>
      <c r="AD308">
        <v>12</v>
      </c>
      <c r="AE308" t="s">
        <v>242</v>
      </c>
      <c r="AH308" s="27">
        <v>1</v>
      </c>
      <c r="AI308">
        <v>6</v>
      </c>
      <c r="AJ308" s="27">
        <v>0</v>
      </c>
      <c r="AK308">
        <v>0</v>
      </c>
      <c r="AL308" s="27">
        <v>0</v>
      </c>
      <c r="AM308">
        <v>0</v>
      </c>
      <c r="AO308">
        <v>3</v>
      </c>
      <c r="AR308" s="27">
        <v>1</v>
      </c>
      <c r="AS308">
        <v>1</v>
      </c>
      <c r="AT308" s="21">
        <f t="shared" si="16"/>
        <v>8.3333333333333321</v>
      </c>
      <c r="AU308">
        <v>2</v>
      </c>
      <c r="AX308" s="27">
        <v>1</v>
      </c>
      <c r="AY308">
        <v>2</v>
      </c>
      <c r="AZ308" s="21">
        <f t="shared" si="17"/>
        <v>16.666666666666664</v>
      </c>
      <c r="BA308" t="s">
        <v>242</v>
      </c>
      <c r="BD308" s="27">
        <v>1</v>
      </c>
      <c r="BE308">
        <v>6</v>
      </c>
      <c r="BG308">
        <v>2</v>
      </c>
      <c r="BJ308" s="27">
        <v>1</v>
      </c>
      <c r="BK308">
        <v>2</v>
      </c>
      <c r="BN308" s="27">
        <v>1</v>
      </c>
      <c r="BO308">
        <v>5</v>
      </c>
      <c r="BP308" s="21">
        <f t="shared" si="18"/>
        <v>41.666666666666671</v>
      </c>
      <c r="BQ308" t="s">
        <v>6197</v>
      </c>
      <c r="BR308">
        <v>3</v>
      </c>
      <c r="BU308" s="27">
        <v>1</v>
      </c>
      <c r="BV308">
        <v>3</v>
      </c>
      <c r="BW308" s="21">
        <f t="shared" si="19"/>
        <v>25</v>
      </c>
      <c r="BX308">
        <v>2</v>
      </c>
      <c r="BY308">
        <v>1</v>
      </c>
      <c r="CB308" s="27">
        <v>0</v>
      </c>
      <c r="CD308" t="s">
        <v>242</v>
      </c>
      <c r="CE308" t="s">
        <v>242</v>
      </c>
      <c r="CG308" s="27">
        <v>1</v>
      </c>
      <c r="CH308" s="2" t="s">
        <v>6198</v>
      </c>
      <c r="CI308">
        <v>1</v>
      </c>
      <c r="CL308" s="27">
        <v>0</v>
      </c>
      <c r="CM308" s="27">
        <v>0</v>
      </c>
      <c r="CN308" t="s">
        <v>242</v>
      </c>
      <c r="CO308" t="s">
        <v>242</v>
      </c>
      <c r="CP308" t="s">
        <v>242</v>
      </c>
      <c r="CS308" s="27">
        <v>1</v>
      </c>
      <c r="CT308" s="2" t="s">
        <v>6199</v>
      </c>
      <c r="CU308">
        <v>1</v>
      </c>
      <c r="CX308" s="27">
        <v>1</v>
      </c>
      <c r="CY308">
        <v>4568</v>
      </c>
      <c r="CZ308">
        <v>2</v>
      </c>
      <c r="DB308" s="27">
        <v>1</v>
      </c>
      <c r="DC308">
        <v>42954</v>
      </c>
      <c r="DD308">
        <v>2</v>
      </c>
      <c r="DE308">
        <v>50452</v>
      </c>
      <c r="DF308">
        <v>2</v>
      </c>
      <c r="DG308" t="s">
        <v>242</v>
      </c>
      <c r="DH308" t="s">
        <v>242</v>
      </c>
      <c r="DJ308" s="27">
        <v>1</v>
      </c>
      <c r="DK308">
        <v>19061</v>
      </c>
      <c r="DL308">
        <v>2</v>
      </c>
      <c r="DN308">
        <v>1</v>
      </c>
      <c r="DQ308" s="27">
        <v>1</v>
      </c>
      <c r="DR308" s="2" t="s">
        <v>6200</v>
      </c>
      <c r="DS308" s="27">
        <v>1</v>
      </c>
      <c r="DT308" s="2" t="s">
        <v>6201</v>
      </c>
      <c r="DU308" s="27">
        <v>1</v>
      </c>
      <c r="DV308" t="s">
        <v>6202</v>
      </c>
      <c r="DW308" s="27">
        <v>0</v>
      </c>
      <c r="DY308" s="27">
        <v>1</v>
      </c>
      <c r="DZ308" t="s">
        <v>6203</v>
      </c>
      <c r="EA308" s="27">
        <v>1</v>
      </c>
      <c r="EB308" s="2" t="s">
        <v>6204</v>
      </c>
      <c r="EC308" s="27">
        <v>1</v>
      </c>
      <c r="ED308" s="2" t="s">
        <v>6205</v>
      </c>
      <c r="EE308" s="27">
        <v>1</v>
      </c>
      <c r="EF308" s="2" t="s">
        <v>6206</v>
      </c>
      <c r="EG308" s="27">
        <v>1</v>
      </c>
      <c r="EH308" t="s">
        <v>6207</v>
      </c>
      <c r="EI308" s="27">
        <v>1</v>
      </c>
      <c r="EJ308" t="s">
        <v>6208</v>
      </c>
      <c r="EK308">
        <v>1</v>
      </c>
      <c r="EN308" s="27">
        <v>0</v>
      </c>
      <c r="EO308" t="s">
        <v>242</v>
      </c>
      <c r="EP308" t="s">
        <v>242</v>
      </c>
      <c r="ES308" t="s">
        <v>242</v>
      </c>
      <c r="ET308" t="s">
        <v>242</v>
      </c>
      <c r="EV308" s="27">
        <v>0</v>
      </c>
      <c r="EW308" t="s">
        <v>242</v>
      </c>
      <c r="EY308" s="27">
        <v>0</v>
      </c>
      <c r="EZ308" t="s">
        <v>242</v>
      </c>
      <c r="FB308" s="27">
        <v>0</v>
      </c>
      <c r="FC308" t="s">
        <v>242</v>
      </c>
      <c r="FE308" s="27">
        <v>0</v>
      </c>
      <c r="FF308" t="s">
        <v>242</v>
      </c>
    </row>
    <row r="309" spans="1:163" ht="15" customHeight="1" x14ac:dyDescent="0.2">
      <c r="A309">
        <v>308</v>
      </c>
      <c r="B309">
        <v>335</v>
      </c>
      <c r="C309" s="1">
        <v>44795.604861111111</v>
      </c>
      <c r="D309" s="1">
        <v>44795.604861111111</v>
      </c>
      <c r="E309">
        <v>4</v>
      </c>
      <c r="G309" t="s">
        <v>242</v>
      </c>
      <c r="H309" t="s">
        <v>242</v>
      </c>
      <c r="I309">
        <v>1</v>
      </c>
      <c r="J309" s="1">
        <v>44795.604861111111</v>
      </c>
      <c r="K309" t="s">
        <v>6211</v>
      </c>
      <c r="L309" t="s">
        <v>242</v>
      </c>
      <c r="M309" t="s">
        <v>242</v>
      </c>
      <c r="P309" t="s">
        <v>242</v>
      </c>
      <c r="Q309" t="s">
        <v>242</v>
      </c>
      <c r="T309" t="s">
        <v>6212</v>
      </c>
      <c r="U309" t="s">
        <v>6213</v>
      </c>
      <c r="V309" t="s">
        <v>6214</v>
      </c>
      <c r="W309">
        <v>7372</v>
      </c>
      <c r="X309" t="s">
        <v>297</v>
      </c>
      <c r="Y309" t="s">
        <v>1077</v>
      </c>
      <c r="Z309">
        <v>2021</v>
      </c>
      <c r="AA309">
        <v>0</v>
      </c>
      <c r="AD309">
        <v>10</v>
      </c>
      <c r="AE309" t="s">
        <v>242</v>
      </c>
      <c r="AH309" s="27">
        <v>1</v>
      </c>
      <c r="AI309">
        <v>6</v>
      </c>
      <c r="AJ309" s="27">
        <v>0</v>
      </c>
      <c r="AK309">
        <v>0</v>
      </c>
      <c r="AL309" s="27">
        <v>0</v>
      </c>
      <c r="AM309">
        <v>0</v>
      </c>
      <c r="AN309" t="s">
        <v>6215</v>
      </c>
      <c r="AO309">
        <v>3</v>
      </c>
      <c r="AR309" s="27">
        <v>1</v>
      </c>
      <c r="AS309">
        <v>1</v>
      </c>
      <c r="AT309" s="21">
        <f t="shared" si="16"/>
        <v>10</v>
      </c>
      <c r="AU309">
        <v>2</v>
      </c>
      <c r="AX309" s="27">
        <v>1</v>
      </c>
      <c r="AY309">
        <v>3</v>
      </c>
      <c r="AZ309" s="21">
        <f t="shared" si="17"/>
        <v>30</v>
      </c>
      <c r="BA309" t="s">
        <v>242</v>
      </c>
      <c r="BD309" s="27">
        <v>1</v>
      </c>
      <c r="BE309">
        <v>6</v>
      </c>
      <c r="BG309">
        <v>2</v>
      </c>
      <c r="BJ309" s="27">
        <v>1</v>
      </c>
      <c r="BK309">
        <v>2</v>
      </c>
      <c r="BN309" s="27">
        <v>1</v>
      </c>
      <c r="BO309">
        <v>3</v>
      </c>
      <c r="BP309" s="21">
        <f t="shared" si="18"/>
        <v>30</v>
      </c>
      <c r="BR309">
        <v>3</v>
      </c>
      <c r="BU309" s="27">
        <v>1</v>
      </c>
      <c r="BV309">
        <v>1</v>
      </c>
      <c r="BW309" s="21">
        <f t="shared" si="19"/>
        <v>10</v>
      </c>
      <c r="BX309">
        <v>2</v>
      </c>
      <c r="BY309">
        <v>3</v>
      </c>
      <c r="CB309" s="27">
        <v>0</v>
      </c>
      <c r="CD309" t="s">
        <v>242</v>
      </c>
      <c r="CE309" t="s">
        <v>242</v>
      </c>
      <c r="CG309" s="27">
        <v>1</v>
      </c>
      <c r="CH309" t="s">
        <v>6216</v>
      </c>
      <c r="CI309">
        <v>1</v>
      </c>
      <c r="CL309" s="27">
        <v>1</v>
      </c>
      <c r="CM309" s="27">
        <v>0</v>
      </c>
      <c r="CN309" t="s">
        <v>242</v>
      </c>
      <c r="CO309" t="s">
        <v>242</v>
      </c>
      <c r="CP309" t="s">
        <v>242</v>
      </c>
      <c r="CR309" s="2" t="s">
        <v>6217</v>
      </c>
      <c r="CS309" s="27">
        <v>1</v>
      </c>
      <c r="CT309" s="2" t="s">
        <v>6218</v>
      </c>
      <c r="CU309">
        <v>1</v>
      </c>
      <c r="CX309" s="27">
        <v>1</v>
      </c>
      <c r="CY309">
        <v>1018.23</v>
      </c>
      <c r="CZ309">
        <v>2</v>
      </c>
      <c r="DB309" s="27">
        <v>1</v>
      </c>
      <c r="DC309">
        <v>19391.509999999998</v>
      </c>
      <c r="DD309">
        <v>2</v>
      </c>
      <c r="DE309">
        <v>26457.85</v>
      </c>
      <c r="DF309">
        <v>2</v>
      </c>
      <c r="DG309" t="s">
        <v>242</v>
      </c>
      <c r="DH309" t="s">
        <v>242</v>
      </c>
      <c r="DJ309" s="27">
        <v>1</v>
      </c>
      <c r="DK309">
        <v>3928</v>
      </c>
      <c r="DL309">
        <v>2</v>
      </c>
      <c r="DN309">
        <v>1</v>
      </c>
      <c r="DQ309" s="27">
        <v>0</v>
      </c>
      <c r="DS309" s="27">
        <v>0</v>
      </c>
      <c r="DU309" s="27">
        <v>0</v>
      </c>
      <c r="DW309" s="27">
        <v>0.5</v>
      </c>
      <c r="DX309" t="s">
        <v>6219</v>
      </c>
      <c r="DY309" s="27">
        <v>0</v>
      </c>
      <c r="EA309" s="27">
        <v>0</v>
      </c>
      <c r="EC309" s="27">
        <v>0</v>
      </c>
      <c r="EE309" s="27">
        <v>0</v>
      </c>
      <c r="EG309" s="27">
        <v>1</v>
      </c>
      <c r="EH309" t="s">
        <v>6220</v>
      </c>
      <c r="EI309" s="27">
        <v>1</v>
      </c>
      <c r="EJ309" s="2" t="s">
        <v>6221</v>
      </c>
      <c r="EK309">
        <v>1</v>
      </c>
      <c r="EN309" s="27">
        <v>0</v>
      </c>
      <c r="EO309" t="s">
        <v>242</v>
      </c>
      <c r="EP309" t="s">
        <v>242</v>
      </c>
      <c r="ES309" t="s">
        <v>242</v>
      </c>
      <c r="ET309" t="s">
        <v>242</v>
      </c>
      <c r="EV309" s="27">
        <v>0</v>
      </c>
      <c r="EW309" t="s">
        <v>242</v>
      </c>
      <c r="EY309" s="27">
        <v>0</v>
      </c>
      <c r="EZ309" t="s">
        <v>242</v>
      </c>
      <c r="FB309" s="27">
        <v>0</v>
      </c>
      <c r="FC309" t="s">
        <v>242</v>
      </c>
      <c r="FE309" s="27">
        <v>0</v>
      </c>
      <c r="FF309" t="s">
        <v>242</v>
      </c>
    </row>
    <row r="310" spans="1:163" ht="15" customHeight="1" x14ac:dyDescent="0.2">
      <c r="A310">
        <v>309</v>
      </c>
      <c r="B310">
        <v>337</v>
      </c>
      <c r="C310" s="1">
        <v>44795.604861111111</v>
      </c>
      <c r="D310" s="1">
        <v>44795.604861111111</v>
      </c>
      <c r="E310">
        <v>4</v>
      </c>
      <c r="G310" t="s">
        <v>242</v>
      </c>
      <c r="H310" t="s">
        <v>242</v>
      </c>
      <c r="I310">
        <v>1</v>
      </c>
      <c r="J310" s="1">
        <v>44795.604861111111</v>
      </c>
      <c r="K310" t="s">
        <v>6224</v>
      </c>
      <c r="L310" t="s">
        <v>242</v>
      </c>
      <c r="M310" t="s">
        <v>242</v>
      </c>
      <c r="P310" t="s">
        <v>242</v>
      </c>
      <c r="Q310" t="s">
        <v>242</v>
      </c>
      <c r="T310" t="s">
        <v>6225</v>
      </c>
      <c r="U310" t="s">
        <v>6226</v>
      </c>
      <c r="V310" t="s">
        <v>6227</v>
      </c>
      <c r="W310">
        <v>6798</v>
      </c>
      <c r="X310" t="s">
        <v>659</v>
      </c>
      <c r="Y310" t="s">
        <v>660</v>
      </c>
      <c r="Z310">
        <v>2021</v>
      </c>
      <c r="AA310">
        <v>0</v>
      </c>
      <c r="AD310">
        <v>12</v>
      </c>
      <c r="AE310" t="s">
        <v>242</v>
      </c>
      <c r="AH310" s="27">
        <v>1</v>
      </c>
      <c r="AI310">
        <v>8</v>
      </c>
      <c r="AJ310" s="27">
        <v>0</v>
      </c>
      <c r="AK310">
        <v>0</v>
      </c>
      <c r="AL310" s="27">
        <v>0</v>
      </c>
      <c r="AM310">
        <v>0</v>
      </c>
      <c r="AO310">
        <v>3</v>
      </c>
      <c r="AR310" s="27">
        <v>1</v>
      </c>
      <c r="AS310">
        <v>4</v>
      </c>
      <c r="AT310" s="21">
        <f t="shared" si="16"/>
        <v>33.333333333333329</v>
      </c>
      <c r="AU310">
        <v>2</v>
      </c>
      <c r="AX310" s="27">
        <v>1</v>
      </c>
      <c r="AY310">
        <v>3</v>
      </c>
      <c r="AZ310" s="21">
        <f t="shared" si="17"/>
        <v>25</v>
      </c>
      <c r="BA310" t="s">
        <v>242</v>
      </c>
      <c r="BD310" s="27">
        <v>1</v>
      </c>
      <c r="BG310">
        <v>3</v>
      </c>
      <c r="BJ310" s="27">
        <v>1</v>
      </c>
      <c r="BK310">
        <v>2</v>
      </c>
      <c r="BN310" s="27">
        <v>1</v>
      </c>
      <c r="BO310">
        <v>2</v>
      </c>
      <c r="BP310" s="21">
        <f t="shared" si="18"/>
        <v>16.666666666666664</v>
      </c>
      <c r="BR310">
        <v>3</v>
      </c>
      <c r="BU310" s="27">
        <v>0</v>
      </c>
      <c r="BV310" s="24" t="s">
        <v>242</v>
      </c>
      <c r="BW310" s="21" t="s">
        <v>242</v>
      </c>
      <c r="BX310" t="s">
        <v>242</v>
      </c>
      <c r="BY310" t="s">
        <v>242</v>
      </c>
      <c r="CB310" s="27">
        <v>0</v>
      </c>
      <c r="CD310" t="s">
        <v>242</v>
      </c>
      <c r="CE310" t="s">
        <v>242</v>
      </c>
      <c r="CG310" s="27">
        <v>0</v>
      </c>
      <c r="CI310" t="s">
        <v>242</v>
      </c>
      <c r="CL310" s="27">
        <v>0</v>
      </c>
      <c r="CM310" s="27">
        <v>0</v>
      </c>
      <c r="CN310" t="s">
        <v>242</v>
      </c>
      <c r="CO310" t="s">
        <v>242</v>
      </c>
      <c r="CP310" t="s">
        <v>242</v>
      </c>
      <c r="CS310" s="27">
        <v>0</v>
      </c>
      <c r="CU310" t="s">
        <v>242</v>
      </c>
      <c r="CX310" s="27">
        <v>1</v>
      </c>
      <c r="CY310">
        <v>12297</v>
      </c>
      <c r="CZ310">
        <v>2</v>
      </c>
      <c r="DB310" s="27">
        <v>1</v>
      </c>
      <c r="DC310">
        <v>86160</v>
      </c>
      <c r="DD310">
        <v>2</v>
      </c>
      <c r="DF310" t="s">
        <v>242</v>
      </c>
      <c r="DG310" t="s">
        <v>242</v>
      </c>
      <c r="DH310" t="s">
        <v>242</v>
      </c>
      <c r="DJ310" s="27">
        <v>0</v>
      </c>
      <c r="DK310" t="s">
        <v>242</v>
      </c>
      <c r="DL310" t="s">
        <v>242</v>
      </c>
      <c r="DN310">
        <v>1</v>
      </c>
      <c r="DQ310" s="27">
        <v>1</v>
      </c>
      <c r="DR310" t="s">
        <v>6228</v>
      </c>
      <c r="DS310" s="27">
        <v>1</v>
      </c>
      <c r="DT310" s="2" t="s">
        <v>6229</v>
      </c>
      <c r="DU310" s="27">
        <v>0</v>
      </c>
      <c r="DW310" s="27">
        <v>1</v>
      </c>
      <c r="DX310" s="2" t="s">
        <v>6230</v>
      </c>
      <c r="DY310" s="27">
        <v>0</v>
      </c>
      <c r="EA310" s="27">
        <v>1</v>
      </c>
      <c r="EB310" t="s">
        <v>6231</v>
      </c>
      <c r="EC310" s="27">
        <v>1</v>
      </c>
      <c r="ED310" t="s">
        <v>6232</v>
      </c>
      <c r="EE310" s="27">
        <v>1</v>
      </c>
      <c r="EF310" t="s">
        <v>6233</v>
      </c>
      <c r="EG310" s="27">
        <v>1</v>
      </c>
      <c r="EH310" t="s">
        <v>6234</v>
      </c>
      <c r="EI310" s="27">
        <v>1</v>
      </c>
      <c r="EJ310" t="s">
        <v>6235</v>
      </c>
      <c r="EK310">
        <v>1</v>
      </c>
      <c r="EN310" s="27">
        <v>0</v>
      </c>
      <c r="EO310" t="s">
        <v>242</v>
      </c>
      <c r="EP310" t="s">
        <v>242</v>
      </c>
      <c r="ES310" t="s">
        <v>242</v>
      </c>
      <c r="ET310" t="s">
        <v>242</v>
      </c>
      <c r="EV310" s="27">
        <v>0</v>
      </c>
      <c r="EW310" t="s">
        <v>242</v>
      </c>
      <c r="EY310" s="27">
        <v>0</v>
      </c>
      <c r="EZ310" t="s">
        <v>242</v>
      </c>
      <c r="FB310" s="27">
        <v>1</v>
      </c>
      <c r="FC310">
        <v>1306.05</v>
      </c>
      <c r="FE310" s="27">
        <v>0</v>
      </c>
      <c r="FF310" t="s">
        <v>242</v>
      </c>
    </row>
    <row r="311" spans="1:163" ht="15" customHeight="1" x14ac:dyDescent="0.2">
      <c r="A311">
        <v>310</v>
      </c>
      <c r="B311">
        <v>338</v>
      </c>
      <c r="C311" s="1">
        <v>44795.604861111111</v>
      </c>
      <c r="D311" s="1">
        <v>44795.604861111111</v>
      </c>
      <c r="E311">
        <v>4</v>
      </c>
      <c r="G311" t="s">
        <v>242</v>
      </c>
      <c r="H311" t="s">
        <v>242</v>
      </c>
      <c r="I311">
        <v>1</v>
      </c>
      <c r="J311" s="1">
        <v>44795.604861111111</v>
      </c>
      <c r="K311" t="s">
        <v>6237</v>
      </c>
      <c r="L311" t="s">
        <v>242</v>
      </c>
      <c r="M311" t="s">
        <v>242</v>
      </c>
      <c r="P311" t="s">
        <v>242</v>
      </c>
      <c r="Q311" t="s">
        <v>242</v>
      </c>
      <c r="T311" t="s">
        <v>6238</v>
      </c>
      <c r="U311" t="s">
        <v>6239</v>
      </c>
      <c r="V311">
        <v>191216100</v>
      </c>
      <c r="W311">
        <v>2086</v>
      </c>
      <c r="X311" t="s">
        <v>326</v>
      </c>
      <c r="Y311" t="s">
        <v>1332</v>
      </c>
      <c r="Z311">
        <v>2019</v>
      </c>
      <c r="AA311">
        <v>1</v>
      </c>
      <c r="AB311">
        <v>10</v>
      </c>
      <c r="AD311">
        <v>12</v>
      </c>
      <c r="AE311" t="s">
        <v>242</v>
      </c>
      <c r="AH311" s="27">
        <v>0</v>
      </c>
      <c r="AI311">
        <v>0</v>
      </c>
      <c r="AJ311" s="27">
        <v>0</v>
      </c>
      <c r="AK311">
        <v>0</v>
      </c>
      <c r="AL311" s="27">
        <v>0</v>
      </c>
      <c r="AM311">
        <v>0</v>
      </c>
      <c r="AO311" t="s">
        <v>242</v>
      </c>
      <c r="AR311" s="27">
        <v>1</v>
      </c>
      <c r="AS311">
        <v>1</v>
      </c>
      <c r="AT311" s="21">
        <f t="shared" si="16"/>
        <v>8.3333333333333321</v>
      </c>
      <c r="AU311">
        <v>3</v>
      </c>
      <c r="AX311" s="27">
        <v>1</v>
      </c>
      <c r="AY311">
        <v>3</v>
      </c>
      <c r="AZ311" s="21">
        <f t="shared" si="17"/>
        <v>25</v>
      </c>
      <c r="BA311" t="s">
        <v>242</v>
      </c>
      <c r="BD311" s="27">
        <v>1</v>
      </c>
      <c r="BE311">
        <v>10.8</v>
      </c>
      <c r="BG311">
        <v>2</v>
      </c>
      <c r="BJ311" s="27">
        <v>1</v>
      </c>
      <c r="BK311">
        <v>2</v>
      </c>
      <c r="BN311" s="27">
        <v>1</v>
      </c>
      <c r="BO311">
        <v>5</v>
      </c>
      <c r="BP311" s="21">
        <f t="shared" si="18"/>
        <v>41.666666666666671</v>
      </c>
      <c r="BQ311" t="s">
        <v>6240</v>
      </c>
      <c r="BR311">
        <v>1</v>
      </c>
      <c r="BU311" s="27">
        <v>1</v>
      </c>
      <c r="BV311">
        <v>4</v>
      </c>
      <c r="BW311" s="21">
        <f t="shared" si="19"/>
        <v>33.333333333333329</v>
      </c>
      <c r="BX311">
        <v>1</v>
      </c>
      <c r="BY311">
        <v>3</v>
      </c>
      <c r="CB311" s="27">
        <v>0</v>
      </c>
      <c r="CD311" t="s">
        <v>242</v>
      </c>
      <c r="CE311" t="s">
        <v>242</v>
      </c>
      <c r="CG311" s="27">
        <v>1</v>
      </c>
      <c r="CH311" t="s">
        <v>6241</v>
      </c>
      <c r="CI311">
        <v>1</v>
      </c>
      <c r="CL311" s="27">
        <v>1</v>
      </c>
      <c r="CM311" s="27">
        <v>0</v>
      </c>
      <c r="CN311" t="s">
        <v>242</v>
      </c>
      <c r="CO311" t="s">
        <v>242</v>
      </c>
      <c r="CP311" t="s">
        <v>242</v>
      </c>
      <c r="CR311" t="s">
        <v>6242</v>
      </c>
      <c r="CS311" s="27">
        <v>1</v>
      </c>
      <c r="CT311" t="s">
        <v>6243</v>
      </c>
      <c r="CU311">
        <v>1</v>
      </c>
      <c r="CX311" s="27">
        <v>1</v>
      </c>
      <c r="CY311">
        <v>707152</v>
      </c>
      <c r="CZ311">
        <v>2</v>
      </c>
      <c r="DA311" t="s">
        <v>6244</v>
      </c>
      <c r="DB311" s="27">
        <v>1</v>
      </c>
      <c r="DC311">
        <v>765603</v>
      </c>
      <c r="DD311">
        <v>2</v>
      </c>
      <c r="DE311">
        <v>800918</v>
      </c>
      <c r="DF311">
        <v>2</v>
      </c>
      <c r="DG311" t="s">
        <v>242</v>
      </c>
      <c r="DH311" t="s">
        <v>242</v>
      </c>
      <c r="DI311" t="s">
        <v>6245</v>
      </c>
      <c r="DJ311" s="27">
        <v>1</v>
      </c>
      <c r="DK311">
        <v>24580947</v>
      </c>
      <c r="DL311">
        <v>2</v>
      </c>
      <c r="DM311" t="s">
        <v>6246</v>
      </c>
      <c r="DN311">
        <v>4</v>
      </c>
      <c r="DQ311" s="27">
        <v>1</v>
      </c>
      <c r="DR311" s="2" t="s">
        <v>6247</v>
      </c>
      <c r="DS311" s="27">
        <v>1</v>
      </c>
      <c r="DT311" t="s">
        <v>6248</v>
      </c>
      <c r="DU311" s="27">
        <v>1</v>
      </c>
      <c r="DV311" t="s">
        <v>6249</v>
      </c>
      <c r="DW311" s="27">
        <v>1</v>
      </c>
      <c r="DX311" t="s">
        <v>6250</v>
      </c>
      <c r="DY311" s="27">
        <v>1</v>
      </c>
      <c r="EA311" s="27">
        <v>1</v>
      </c>
      <c r="EB311" t="s">
        <v>6251</v>
      </c>
      <c r="EC311" s="27">
        <v>1</v>
      </c>
      <c r="ED311" t="s">
        <v>6252</v>
      </c>
      <c r="EE311" s="27">
        <v>1</v>
      </c>
      <c r="EF311" s="2" t="s">
        <v>6253</v>
      </c>
      <c r="EG311" s="27">
        <v>1</v>
      </c>
      <c r="EH311" t="s">
        <v>6254</v>
      </c>
      <c r="EI311" s="27">
        <v>1</v>
      </c>
      <c r="EK311">
        <v>4</v>
      </c>
      <c r="EN311" s="27">
        <v>0</v>
      </c>
      <c r="EO311" t="s">
        <v>242</v>
      </c>
      <c r="EP311" t="s">
        <v>242</v>
      </c>
      <c r="ES311" t="s">
        <v>242</v>
      </c>
      <c r="ET311" t="s">
        <v>242</v>
      </c>
      <c r="EV311" s="27">
        <v>1</v>
      </c>
      <c r="EW311">
        <v>295014</v>
      </c>
      <c r="EX311" t="s">
        <v>3418</v>
      </c>
      <c r="EY311" s="27">
        <v>1</v>
      </c>
      <c r="EZ311">
        <v>2.6</v>
      </c>
      <c r="FA311" t="s">
        <v>6255</v>
      </c>
      <c r="FB311" s="27">
        <v>0.5</v>
      </c>
      <c r="FC311" t="s">
        <v>242</v>
      </c>
      <c r="FE311" s="27">
        <v>0.5</v>
      </c>
      <c r="FF311" t="s">
        <v>242</v>
      </c>
      <c r="FG311" t="s">
        <v>6256</v>
      </c>
    </row>
    <row r="312" spans="1:163" ht="15" customHeight="1" x14ac:dyDescent="0.2">
      <c r="A312">
        <v>311</v>
      </c>
      <c r="B312">
        <v>339</v>
      </c>
      <c r="C312" s="1">
        <v>44795.604861111111</v>
      </c>
      <c r="D312" s="1">
        <v>44795.604861111111</v>
      </c>
      <c r="E312">
        <v>4</v>
      </c>
      <c r="G312" t="s">
        <v>242</v>
      </c>
      <c r="H312" t="s">
        <v>242</v>
      </c>
      <c r="I312">
        <v>1</v>
      </c>
      <c r="J312" s="1">
        <v>44795.604861111111</v>
      </c>
      <c r="K312" t="s">
        <v>6262</v>
      </c>
      <c r="L312" t="s">
        <v>242</v>
      </c>
      <c r="M312" t="s">
        <v>242</v>
      </c>
      <c r="P312" t="s">
        <v>242</v>
      </c>
      <c r="Q312" t="s">
        <v>242</v>
      </c>
      <c r="T312" t="s">
        <v>6263</v>
      </c>
      <c r="U312" t="s">
        <v>6264</v>
      </c>
      <c r="V312" t="s">
        <v>6265</v>
      </c>
      <c r="W312">
        <v>3845</v>
      </c>
      <c r="X312" t="s">
        <v>350</v>
      </c>
      <c r="Y312" t="s">
        <v>992</v>
      </c>
      <c r="Z312">
        <v>2020</v>
      </c>
      <c r="AA312">
        <v>0.5</v>
      </c>
      <c r="AB312">
        <v>9</v>
      </c>
      <c r="AD312">
        <v>12</v>
      </c>
      <c r="AE312" t="s">
        <v>242</v>
      </c>
      <c r="AH312" s="27">
        <v>0</v>
      </c>
      <c r="AI312">
        <v>0</v>
      </c>
      <c r="AJ312" s="27">
        <v>0</v>
      </c>
      <c r="AK312">
        <v>0</v>
      </c>
      <c r="AL312" s="27">
        <v>0</v>
      </c>
      <c r="AM312">
        <v>0</v>
      </c>
      <c r="AO312" t="s">
        <v>242</v>
      </c>
      <c r="AR312" s="27">
        <v>1</v>
      </c>
      <c r="AS312">
        <v>1</v>
      </c>
      <c r="AT312" s="21">
        <f t="shared" si="16"/>
        <v>8.3333333333333321</v>
      </c>
      <c r="AU312">
        <v>3</v>
      </c>
      <c r="AX312" s="27">
        <v>1</v>
      </c>
      <c r="AY312">
        <v>3</v>
      </c>
      <c r="AZ312" s="21">
        <f t="shared" si="17"/>
        <v>25</v>
      </c>
      <c r="BA312" t="s">
        <v>242</v>
      </c>
      <c r="BD312" s="27">
        <v>1</v>
      </c>
      <c r="BE312">
        <v>8.1999999999999993</v>
      </c>
      <c r="BG312">
        <v>2</v>
      </c>
      <c r="BJ312" s="27">
        <v>1</v>
      </c>
      <c r="BK312">
        <v>2</v>
      </c>
      <c r="BN312" s="27">
        <v>1</v>
      </c>
      <c r="BO312">
        <v>3</v>
      </c>
      <c r="BP312" s="21">
        <f t="shared" si="18"/>
        <v>25</v>
      </c>
      <c r="BR312">
        <v>1</v>
      </c>
      <c r="BU312" s="27">
        <v>1</v>
      </c>
      <c r="BV312">
        <v>2</v>
      </c>
      <c r="BW312" s="21">
        <f t="shared" si="19"/>
        <v>16.666666666666664</v>
      </c>
      <c r="BX312">
        <v>2</v>
      </c>
      <c r="BY312">
        <v>1</v>
      </c>
      <c r="CB312" s="27">
        <v>0</v>
      </c>
      <c r="CD312" t="s">
        <v>242</v>
      </c>
      <c r="CE312" t="s">
        <v>242</v>
      </c>
      <c r="CG312" s="27">
        <v>1</v>
      </c>
      <c r="CH312" t="s">
        <v>6266</v>
      </c>
      <c r="CI312">
        <v>1</v>
      </c>
      <c r="CL312" s="27">
        <v>0</v>
      </c>
      <c r="CM312" s="27">
        <v>0.5</v>
      </c>
      <c r="CN312" t="s">
        <v>242</v>
      </c>
      <c r="CO312">
        <v>90</v>
      </c>
      <c r="CP312" t="s">
        <v>242</v>
      </c>
      <c r="CS312" s="27">
        <v>1</v>
      </c>
      <c r="CT312" t="s">
        <v>6267</v>
      </c>
      <c r="CU312">
        <v>1</v>
      </c>
      <c r="CX312" s="27">
        <v>1</v>
      </c>
      <c r="CY312">
        <v>61800</v>
      </c>
      <c r="CZ312">
        <v>2</v>
      </c>
      <c r="DB312" s="27">
        <v>1</v>
      </c>
      <c r="DC312" t="s">
        <v>242</v>
      </c>
      <c r="DD312" t="s">
        <v>242</v>
      </c>
      <c r="DF312" t="s">
        <v>242</v>
      </c>
      <c r="DG312">
        <v>218700</v>
      </c>
      <c r="DH312">
        <v>2</v>
      </c>
      <c r="DJ312" s="27">
        <v>0</v>
      </c>
      <c r="DK312" t="s">
        <v>242</v>
      </c>
      <c r="DL312" t="s">
        <v>242</v>
      </c>
      <c r="DN312">
        <v>1</v>
      </c>
      <c r="DQ312" s="27">
        <v>1</v>
      </c>
      <c r="DR312" t="s">
        <v>6268</v>
      </c>
      <c r="DS312" s="27">
        <v>1</v>
      </c>
      <c r="DT312" t="s">
        <v>6269</v>
      </c>
      <c r="DU312" s="27">
        <v>1</v>
      </c>
      <c r="DV312" t="s">
        <v>6270</v>
      </c>
      <c r="DW312" s="27">
        <v>1</v>
      </c>
      <c r="DX312" t="s">
        <v>6271</v>
      </c>
      <c r="DY312" s="27">
        <v>1</v>
      </c>
      <c r="DZ312" t="s">
        <v>6272</v>
      </c>
      <c r="EA312" s="27">
        <v>1</v>
      </c>
      <c r="EB312" t="s">
        <v>6273</v>
      </c>
      <c r="EC312" s="27">
        <v>0</v>
      </c>
      <c r="EE312" s="27">
        <v>1</v>
      </c>
      <c r="EF312" t="s">
        <v>6274</v>
      </c>
      <c r="EG312" s="27">
        <v>1</v>
      </c>
      <c r="EH312" t="s">
        <v>6275</v>
      </c>
      <c r="EI312" s="27">
        <v>1</v>
      </c>
      <c r="EJ312" t="s">
        <v>6276</v>
      </c>
      <c r="EK312">
        <v>1</v>
      </c>
      <c r="EN312" s="27">
        <v>0</v>
      </c>
      <c r="EO312" t="s">
        <v>242</v>
      </c>
      <c r="EP312" t="s">
        <v>242</v>
      </c>
      <c r="ES312" t="s">
        <v>242</v>
      </c>
      <c r="ET312" t="s">
        <v>242</v>
      </c>
      <c r="EV312" s="27">
        <v>0</v>
      </c>
      <c r="EW312" t="s">
        <v>242</v>
      </c>
      <c r="EY312" s="27">
        <v>0</v>
      </c>
      <c r="EZ312" t="s">
        <v>242</v>
      </c>
      <c r="FB312" s="27">
        <v>0</v>
      </c>
      <c r="FC312" t="s">
        <v>242</v>
      </c>
      <c r="FE312" s="27">
        <v>0</v>
      </c>
      <c r="FF312" t="s">
        <v>242</v>
      </c>
    </row>
    <row r="313" spans="1:163" ht="15" customHeight="1" x14ac:dyDescent="0.2">
      <c r="A313">
        <v>312</v>
      </c>
      <c r="B313">
        <v>340</v>
      </c>
      <c r="C313" s="1">
        <v>44795.604861111111</v>
      </c>
      <c r="D313" s="1">
        <v>44795.604861111111</v>
      </c>
      <c r="E313">
        <v>4</v>
      </c>
      <c r="G313" t="s">
        <v>242</v>
      </c>
      <c r="H313" t="s">
        <v>242</v>
      </c>
      <c r="I313">
        <v>1</v>
      </c>
      <c r="J313" s="1">
        <v>44795.604861111111</v>
      </c>
      <c r="K313" t="s">
        <v>6280</v>
      </c>
      <c r="L313" t="s">
        <v>242</v>
      </c>
      <c r="M313" t="s">
        <v>242</v>
      </c>
      <c r="P313" t="s">
        <v>242</v>
      </c>
      <c r="Q313" t="s">
        <v>242</v>
      </c>
      <c r="T313" t="s">
        <v>6281</v>
      </c>
      <c r="U313" t="s">
        <v>6282</v>
      </c>
      <c r="V313">
        <v>52769106</v>
      </c>
      <c r="W313">
        <v>7372</v>
      </c>
      <c r="X313" t="s">
        <v>297</v>
      </c>
      <c r="Y313" t="s">
        <v>1077</v>
      </c>
      <c r="Z313">
        <v>2021</v>
      </c>
      <c r="AA313">
        <v>0</v>
      </c>
      <c r="AD313">
        <v>10</v>
      </c>
      <c r="AE313" t="s">
        <v>242</v>
      </c>
      <c r="AH313" s="27">
        <v>1</v>
      </c>
      <c r="AI313">
        <v>10</v>
      </c>
      <c r="AJ313" s="27">
        <v>0</v>
      </c>
      <c r="AK313">
        <v>0</v>
      </c>
      <c r="AL313" s="27">
        <v>0</v>
      </c>
      <c r="AM313">
        <v>0</v>
      </c>
      <c r="AO313">
        <v>3</v>
      </c>
      <c r="AR313" s="27">
        <v>1</v>
      </c>
      <c r="AS313">
        <v>1</v>
      </c>
      <c r="AT313" s="21">
        <f t="shared" si="16"/>
        <v>10</v>
      </c>
      <c r="AU313">
        <v>2</v>
      </c>
      <c r="AX313" s="27">
        <v>1</v>
      </c>
      <c r="AY313">
        <v>2</v>
      </c>
      <c r="AZ313" s="21">
        <f t="shared" si="17"/>
        <v>20</v>
      </c>
      <c r="BA313" t="s">
        <v>242</v>
      </c>
      <c r="BD313" s="27">
        <v>1</v>
      </c>
      <c r="BE313">
        <v>5.4</v>
      </c>
      <c r="BG313">
        <v>2</v>
      </c>
      <c r="BJ313" s="27">
        <v>1</v>
      </c>
      <c r="BK313">
        <v>2</v>
      </c>
      <c r="BN313" s="27">
        <v>1</v>
      </c>
      <c r="BO313">
        <v>5</v>
      </c>
      <c r="BP313" s="21">
        <f t="shared" si="18"/>
        <v>50</v>
      </c>
      <c r="BQ313" t="s">
        <v>6197</v>
      </c>
      <c r="BR313">
        <v>3</v>
      </c>
      <c r="BU313" s="27">
        <v>1</v>
      </c>
      <c r="BV313">
        <v>2</v>
      </c>
      <c r="BW313" s="21">
        <f t="shared" si="19"/>
        <v>20</v>
      </c>
      <c r="BX313">
        <v>1</v>
      </c>
      <c r="BY313">
        <v>3</v>
      </c>
      <c r="CB313" s="27">
        <v>0</v>
      </c>
      <c r="CD313" t="s">
        <v>242</v>
      </c>
      <c r="CE313" t="s">
        <v>242</v>
      </c>
      <c r="CG313" s="27">
        <v>1</v>
      </c>
      <c r="CH313" t="s">
        <v>6283</v>
      </c>
      <c r="CI313">
        <v>1</v>
      </c>
      <c r="CL313" s="27">
        <v>0</v>
      </c>
      <c r="CM313" s="27">
        <v>0.5</v>
      </c>
      <c r="CN313" t="s">
        <v>242</v>
      </c>
      <c r="CO313">
        <v>100</v>
      </c>
      <c r="CP313" t="s">
        <v>242</v>
      </c>
      <c r="CQ313" t="s">
        <v>6284</v>
      </c>
      <c r="CS313" s="27">
        <v>1</v>
      </c>
      <c r="CT313" t="s">
        <v>6285</v>
      </c>
      <c r="CU313">
        <v>1</v>
      </c>
      <c r="CX313" s="27">
        <v>1</v>
      </c>
      <c r="CY313">
        <v>867</v>
      </c>
      <c r="CZ313">
        <v>2</v>
      </c>
      <c r="DB313" s="27">
        <v>1</v>
      </c>
      <c r="DC313">
        <v>102</v>
      </c>
      <c r="DD313">
        <v>2</v>
      </c>
      <c r="DE313">
        <v>10200</v>
      </c>
      <c r="DF313">
        <v>2</v>
      </c>
      <c r="DG313" t="s">
        <v>242</v>
      </c>
      <c r="DH313" t="s">
        <v>242</v>
      </c>
      <c r="DJ313" s="27">
        <v>1</v>
      </c>
      <c r="DK313">
        <v>125002</v>
      </c>
      <c r="DL313">
        <v>2</v>
      </c>
      <c r="DM313" t="s">
        <v>6286</v>
      </c>
      <c r="DN313">
        <v>1</v>
      </c>
      <c r="DQ313" s="27">
        <v>1</v>
      </c>
      <c r="DR313" t="s">
        <v>6287</v>
      </c>
      <c r="DS313" s="27">
        <v>1</v>
      </c>
      <c r="DT313" t="s">
        <v>6288</v>
      </c>
      <c r="DU313" s="27">
        <v>0</v>
      </c>
      <c r="DW313" s="27">
        <v>1</v>
      </c>
      <c r="DX313" t="s">
        <v>6289</v>
      </c>
      <c r="DY313" s="27">
        <v>0</v>
      </c>
      <c r="EA313" s="27">
        <v>0</v>
      </c>
      <c r="EC313" s="27">
        <v>0</v>
      </c>
      <c r="EE313" s="27">
        <v>0</v>
      </c>
      <c r="EG313" s="27">
        <v>1</v>
      </c>
      <c r="EH313" t="s">
        <v>6290</v>
      </c>
      <c r="EI313" s="27">
        <v>1</v>
      </c>
      <c r="EK313">
        <v>1</v>
      </c>
      <c r="EN313" s="27">
        <v>0</v>
      </c>
      <c r="EO313" t="s">
        <v>242</v>
      </c>
      <c r="EP313" t="s">
        <v>242</v>
      </c>
      <c r="ES313" t="s">
        <v>242</v>
      </c>
      <c r="ET313" t="s">
        <v>242</v>
      </c>
      <c r="EV313" s="27">
        <v>0</v>
      </c>
      <c r="EW313" t="s">
        <v>242</v>
      </c>
      <c r="EY313" s="27">
        <v>0</v>
      </c>
      <c r="EZ313" t="s">
        <v>242</v>
      </c>
      <c r="FB313" s="27">
        <v>0</v>
      </c>
      <c r="FC313" t="s">
        <v>242</v>
      </c>
      <c r="FE313" s="27">
        <v>0</v>
      </c>
      <c r="FF313" t="s">
        <v>242</v>
      </c>
    </row>
    <row r="314" spans="1:163" ht="15" customHeight="1" x14ac:dyDescent="0.2">
      <c r="A314">
        <v>313</v>
      </c>
      <c r="B314">
        <v>341</v>
      </c>
      <c r="C314" s="1">
        <v>44795.604861111111</v>
      </c>
      <c r="D314" s="1">
        <v>44795.604861111111</v>
      </c>
      <c r="E314">
        <v>4</v>
      </c>
      <c r="G314" t="s">
        <v>242</v>
      </c>
      <c r="H314" t="s">
        <v>242</v>
      </c>
      <c r="I314">
        <v>1</v>
      </c>
      <c r="J314" s="1">
        <v>44795.604861111111</v>
      </c>
      <c r="K314" t="s">
        <v>6294</v>
      </c>
      <c r="L314" t="s">
        <v>242</v>
      </c>
      <c r="M314" t="s">
        <v>242</v>
      </c>
      <c r="P314" t="s">
        <v>242</v>
      </c>
      <c r="Q314" t="s">
        <v>242</v>
      </c>
      <c r="T314" t="s">
        <v>6295</v>
      </c>
      <c r="U314" t="s">
        <v>6296</v>
      </c>
      <c r="V314">
        <v>235851102</v>
      </c>
      <c r="W314">
        <v>3826</v>
      </c>
      <c r="X314" t="s">
        <v>350</v>
      </c>
      <c r="Y314" t="s">
        <v>992</v>
      </c>
      <c r="Z314">
        <v>2020</v>
      </c>
      <c r="AA314">
        <v>0</v>
      </c>
      <c r="AD314">
        <v>12</v>
      </c>
      <c r="AE314" t="s">
        <v>242</v>
      </c>
      <c r="AH314" s="27">
        <v>1</v>
      </c>
      <c r="AI314">
        <v>3</v>
      </c>
      <c r="AJ314" s="27">
        <v>0</v>
      </c>
      <c r="AK314">
        <v>0</v>
      </c>
      <c r="AL314" s="27">
        <v>0</v>
      </c>
      <c r="AM314">
        <v>0</v>
      </c>
      <c r="AO314">
        <v>3</v>
      </c>
      <c r="AR314" s="27">
        <v>1</v>
      </c>
      <c r="AS314">
        <v>0</v>
      </c>
      <c r="AT314" s="21">
        <f t="shared" si="16"/>
        <v>0</v>
      </c>
      <c r="AU314">
        <v>3</v>
      </c>
      <c r="AX314" s="27">
        <v>1</v>
      </c>
      <c r="AY314">
        <v>3</v>
      </c>
      <c r="AZ314" s="21">
        <f t="shared" si="17"/>
        <v>25</v>
      </c>
      <c r="BA314" t="s">
        <v>242</v>
      </c>
      <c r="BD314" s="27">
        <v>1</v>
      </c>
      <c r="BG314">
        <v>3</v>
      </c>
      <c r="BJ314" s="27">
        <v>1</v>
      </c>
      <c r="BK314">
        <v>2</v>
      </c>
      <c r="BN314" s="27">
        <v>1</v>
      </c>
      <c r="BO314">
        <v>4</v>
      </c>
      <c r="BP314" s="21">
        <f t="shared" si="18"/>
        <v>33.333333333333329</v>
      </c>
      <c r="BR314">
        <v>3</v>
      </c>
      <c r="BU314" s="27">
        <v>1</v>
      </c>
      <c r="BV314">
        <v>0</v>
      </c>
      <c r="BW314" s="21">
        <f t="shared" si="19"/>
        <v>0</v>
      </c>
      <c r="BX314">
        <v>1</v>
      </c>
      <c r="BY314">
        <v>3</v>
      </c>
      <c r="CB314" s="27">
        <v>0</v>
      </c>
      <c r="CD314" t="s">
        <v>242</v>
      </c>
      <c r="CE314" t="s">
        <v>242</v>
      </c>
      <c r="CG314" s="27">
        <v>0</v>
      </c>
      <c r="CI314" t="s">
        <v>242</v>
      </c>
      <c r="CL314" s="27">
        <v>0</v>
      </c>
      <c r="CM314" s="27">
        <v>0.5</v>
      </c>
      <c r="CN314" t="s">
        <v>242</v>
      </c>
      <c r="CO314">
        <v>98</v>
      </c>
      <c r="CP314" t="s">
        <v>242</v>
      </c>
      <c r="CQ314" s="2" t="s">
        <v>6297</v>
      </c>
      <c r="CS314" s="27">
        <v>1</v>
      </c>
      <c r="CT314" s="2" t="s">
        <v>6298</v>
      </c>
      <c r="CU314">
        <v>1</v>
      </c>
      <c r="CX314" s="27">
        <v>1</v>
      </c>
      <c r="CY314">
        <v>6110000</v>
      </c>
      <c r="CZ314">
        <v>2</v>
      </c>
      <c r="DB314" s="27">
        <v>0.5</v>
      </c>
      <c r="DC314" t="s">
        <v>242</v>
      </c>
      <c r="DD314" t="s">
        <v>242</v>
      </c>
      <c r="DF314" t="s">
        <v>242</v>
      </c>
      <c r="DG314">
        <v>22820000</v>
      </c>
      <c r="DH314">
        <v>2</v>
      </c>
      <c r="DJ314" s="27">
        <v>0</v>
      </c>
      <c r="DK314" t="s">
        <v>242</v>
      </c>
      <c r="DL314" t="s">
        <v>242</v>
      </c>
      <c r="DN314">
        <v>1</v>
      </c>
      <c r="DQ314" s="27">
        <v>1</v>
      </c>
      <c r="DR314" s="2" t="s">
        <v>6299</v>
      </c>
      <c r="DS314" s="27">
        <v>1</v>
      </c>
      <c r="DT314" s="2" t="s">
        <v>6300</v>
      </c>
      <c r="DU314" s="27">
        <v>1</v>
      </c>
      <c r="DV314" s="2" t="s">
        <v>6301</v>
      </c>
      <c r="DW314" s="27">
        <v>1</v>
      </c>
      <c r="DX314" s="2" t="s">
        <v>6302</v>
      </c>
      <c r="DY314" s="27">
        <v>0</v>
      </c>
      <c r="EA314" s="27">
        <v>1</v>
      </c>
      <c r="EB314" t="s">
        <v>6303</v>
      </c>
      <c r="EC314" s="27">
        <v>1</v>
      </c>
      <c r="ED314" t="s">
        <v>6304</v>
      </c>
      <c r="EE314" s="27">
        <v>1</v>
      </c>
      <c r="EF314" t="s">
        <v>6305</v>
      </c>
      <c r="EG314" s="27">
        <v>1</v>
      </c>
      <c r="EH314" t="s">
        <v>6306</v>
      </c>
      <c r="EI314" s="27">
        <v>1</v>
      </c>
      <c r="EK314">
        <v>1</v>
      </c>
      <c r="EN314" s="27">
        <v>0</v>
      </c>
      <c r="EO314" t="s">
        <v>242</v>
      </c>
      <c r="EP314" t="s">
        <v>242</v>
      </c>
      <c r="ES314" t="s">
        <v>242</v>
      </c>
      <c r="ET314" t="s">
        <v>242</v>
      </c>
      <c r="EV314" s="27">
        <v>0</v>
      </c>
      <c r="EW314" t="s">
        <v>242</v>
      </c>
      <c r="EY314" s="27">
        <v>0</v>
      </c>
      <c r="EZ314" t="s">
        <v>242</v>
      </c>
      <c r="FB314" s="27">
        <v>0</v>
      </c>
      <c r="FC314" t="s">
        <v>242</v>
      </c>
      <c r="FE314" s="27">
        <v>0</v>
      </c>
      <c r="FF314" t="s">
        <v>242</v>
      </c>
    </row>
    <row r="315" spans="1:163" ht="15" customHeight="1" x14ac:dyDescent="0.2">
      <c r="A315">
        <v>314</v>
      </c>
      <c r="B315">
        <v>342</v>
      </c>
      <c r="C315" s="1">
        <v>44795.604861111111</v>
      </c>
      <c r="D315" s="1">
        <v>44795.604861111111</v>
      </c>
      <c r="E315">
        <v>4</v>
      </c>
      <c r="G315" t="s">
        <v>242</v>
      </c>
      <c r="H315" t="s">
        <v>242</v>
      </c>
      <c r="I315">
        <v>1</v>
      </c>
      <c r="J315" s="1">
        <v>44795.604861111111</v>
      </c>
      <c r="K315" t="s">
        <v>6309</v>
      </c>
      <c r="L315" t="s">
        <v>242</v>
      </c>
      <c r="M315" t="s">
        <v>242</v>
      </c>
      <c r="P315" t="s">
        <v>242</v>
      </c>
      <c r="Q315" t="s">
        <v>242</v>
      </c>
      <c r="T315" t="s">
        <v>6310</v>
      </c>
      <c r="U315" t="s">
        <v>6311</v>
      </c>
      <c r="V315">
        <v>25816109</v>
      </c>
      <c r="W315">
        <v>6141</v>
      </c>
      <c r="X315" t="s">
        <v>319</v>
      </c>
      <c r="Y315" t="s">
        <v>5671</v>
      </c>
      <c r="Z315">
        <v>2019</v>
      </c>
      <c r="AA315">
        <v>0.5</v>
      </c>
      <c r="AB315">
        <v>4</v>
      </c>
      <c r="AD315">
        <v>15</v>
      </c>
      <c r="AE315" t="s">
        <v>242</v>
      </c>
      <c r="AH315" s="27">
        <v>0</v>
      </c>
      <c r="AI315">
        <v>0</v>
      </c>
      <c r="AJ315" s="27">
        <v>0</v>
      </c>
      <c r="AK315">
        <v>0</v>
      </c>
      <c r="AL315" s="27">
        <v>0</v>
      </c>
      <c r="AM315">
        <v>0</v>
      </c>
      <c r="AO315" t="s">
        <v>242</v>
      </c>
      <c r="AR315" s="27">
        <v>1</v>
      </c>
      <c r="AS315">
        <v>1</v>
      </c>
      <c r="AT315" s="21">
        <f t="shared" si="16"/>
        <v>6.666666666666667</v>
      </c>
      <c r="AU315">
        <v>2</v>
      </c>
      <c r="AX315" s="27">
        <v>1</v>
      </c>
      <c r="AY315">
        <v>2</v>
      </c>
      <c r="AZ315" s="21">
        <f t="shared" si="17"/>
        <v>13.333333333333334</v>
      </c>
      <c r="BA315" t="s">
        <v>242</v>
      </c>
      <c r="BD315" s="27">
        <v>1</v>
      </c>
      <c r="BE315">
        <v>6.3</v>
      </c>
      <c r="BG315">
        <v>2</v>
      </c>
      <c r="BJ315" s="27">
        <v>1</v>
      </c>
      <c r="BK315">
        <v>2</v>
      </c>
      <c r="BN315" s="27">
        <v>1</v>
      </c>
      <c r="BO315">
        <v>5</v>
      </c>
      <c r="BP315" s="21">
        <f t="shared" si="18"/>
        <v>33.333333333333329</v>
      </c>
      <c r="BR315">
        <v>1</v>
      </c>
      <c r="BU315" s="27">
        <v>1</v>
      </c>
      <c r="BV315">
        <v>3</v>
      </c>
      <c r="BW315" s="21">
        <f t="shared" si="19"/>
        <v>20</v>
      </c>
      <c r="BX315">
        <v>2</v>
      </c>
      <c r="BY315">
        <v>1</v>
      </c>
      <c r="CB315" s="27">
        <v>0</v>
      </c>
      <c r="CD315" t="s">
        <v>242</v>
      </c>
      <c r="CE315" t="s">
        <v>242</v>
      </c>
      <c r="CG315" s="27">
        <v>1</v>
      </c>
      <c r="CH315" t="s">
        <v>6312</v>
      </c>
      <c r="CI315">
        <v>1</v>
      </c>
      <c r="CL315" s="27">
        <v>1</v>
      </c>
      <c r="CM315" s="27">
        <v>0</v>
      </c>
      <c r="CN315" t="s">
        <v>242</v>
      </c>
      <c r="CO315" t="s">
        <v>242</v>
      </c>
      <c r="CP315" t="s">
        <v>242</v>
      </c>
      <c r="CS315" s="27">
        <v>1</v>
      </c>
      <c r="CT315" t="s">
        <v>6313</v>
      </c>
      <c r="CU315">
        <v>1</v>
      </c>
      <c r="CX315" s="27">
        <v>1</v>
      </c>
      <c r="CY315">
        <v>24363</v>
      </c>
      <c r="CZ315">
        <v>2</v>
      </c>
      <c r="DB315" s="27">
        <v>1</v>
      </c>
      <c r="DC315">
        <v>3153</v>
      </c>
      <c r="DD315">
        <v>2</v>
      </c>
      <c r="DE315">
        <v>113964</v>
      </c>
      <c r="DF315">
        <v>2</v>
      </c>
      <c r="DG315" t="s">
        <v>242</v>
      </c>
      <c r="DH315" t="s">
        <v>242</v>
      </c>
      <c r="DJ315" s="27">
        <v>1</v>
      </c>
      <c r="DK315">
        <v>51679</v>
      </c>
      <c r="DL315">
        <v>2</v>
      </c>
      <c r="DN315">
        <v>1</v>
      </c>
      <c r="DQ315" s="27">
        <v>1</v>
      </c>
      <c r="DR315" t="s">
        <v>6314</v>
      </c>
      <c r="DS315" s="27">
        <v>1</v>
      </c>
      <c r="DT315" t="s">
        <v>6315</v>
      </c>
      <c r="DU315" s="27">
        <v>0.5</v>
      </c>
      <c r="DV315" s="2" t="s">
        <v>6316</v>
      </c>
      <c r="DW315" s="27">
        <v>1</v>
      </c>
      <c r="DX315" t="s">
        <v>6317</v>
      </c>
      <c r="DY315" s="27">
        <v>0.5</v>
      </c>
      <c r="DZ315" t="s">
        <v>6318</v>
      </c>
      <c r="EA315" s="27">
        <v>1</v>
      </c>
      <c r="EB315" s="2" t="s">
        <v>6319</v>
      </c>
      <c r="EC315" s="27">
        <v>1</v>
      </c>
      <c r="ED315" s="2" t="s">
        <v>6320</v>
      </c>
      <c r="EE315" s="27">
        <v>1</v>
      </c>
      <c r="EF315" s="2" t="s">
        <v>6321</v>
      </c>
      <c r="EG315" s="27">
        <v>1</v>
      </c>
      <c r="EH315" t="s">
        <v>6322</v>
      </c>
      <c r="EI315" s="27">
        <v>1</v>
      </c>
      <c r="EK315">
        <v>1</v>
      </c>
      <c r="EN315" s="27">
        <v>0</v>
      </c>
      <c r="EO315" t="s">
        <v>242</v>
      </c>
      <c r="EP315" t="s">
        <v>242</v>
      </c>
      <c r="ES315" t="s">
        <v>242</v>
      </c>
      <c r="ET315" t="s">
        <v>242</v>
      </c>
      <c r="EV315" s="27">
        <v>0</v>
      </c>
      <c r="EW315" t="s">
        <v>242</v>
      </c>
      <c r="EY315" s="27">
        <v>0</v>
      </c>
      <c r="EZ315" t="s">
        <v>242</v>
      </c>
      <c r="FB315" s="27">
        <v>1</v>
      </c>
      <c r="FC315">
        <v>591.22</v>
      </c>
      <c r="FE315" s="27">
        <v>0</v>
      </c>
      <c r="FF315" t="s">
        <v>242</v>
      </c>
    </row>
    <row r="316" spans="1:163" ht="15" hidden="1" customHeight="1" x14ac:dyDescent="0.2">
      <c r="A316">
        <v>315</v>
      </c>
      <c r="B316">
        <v>343</v>
      </c>
      <c r="C316" s="1">
        <v>44795.604861111111</v>
      </c>
      <c r="D316" s="1">
        <v>44795.604861111111</v>
      </c>
      <c r="E316">
        <v>4</v>
      </c>
      <c r="G316" t="s">
        <v>242</v>
      </c>
      <c r="H316" t="s">
        <v>242</v>
      </c>
      <c r="I316">
        <v>1</v>
      </c>
      <c r="J316" s="1">
        <v>44795.604861111111</v>
      </c>
      <c r="K316" t="s">
        <v>6327</v>
      </c>
      <c r="L316" t="s">
        <v>242</v>
      </c>
      <c r="M316" t="s">
        <v>242</v>
      </c>
      <c r="P316" t="s">
        <v>242</v>
      </c>
      <c r="Q316" t="s">
        <v>242</v>
      </c>
      <c r="T316" t="s">
        <v>6328</v>
      </c>
      <c r="U316" t="s">
        <v>6329</v>
      </c>
      <c r="V316" t="s">
        <v>6330</v>
      </c>
      <c r="W316">
        <v>4841</v>
      </c>
      <c r="X316" t="s">
        <v>1487</v>
      </c>
      <c r="Y316" t="s">
        <v>1488</v>
      </c>
      <c r="Z316">
        <v>2019</v>
      </c>
      <c r="AA316">
        <v>0</v>
      </c>
      <c r="AD316">
        <v>13</v>
      </c>
      <c r="AE316" t="s">
        <v>242</v>
      </c>
      <c r="AH316" s="27">
        <v>1</v>
      </c>
      <c r="AI316">
        <v>0</v>
      </c>
      <c r="AJ316" s="27">
        <v>1</v>
      </c>
      <c r="AK316">
        <v>0</v>
      </c>
      <c r="AL316" s="27">
        <v>1</v>
      </c>
      <c r="AM316">
        <v>0</v>
      </c>
      <c r="AN316" t="s">
        <v>6331</v>
      </c>
      <c r="AO316">
        <v>3</v>
      </c>
      <c r="AR316" s="27">
        <v>1</v>
      </c>
      <c r="AS316">
        <v>1</v>
      </c>
      <c r="AT316" s="21">
        <f t="shared" si="16"/>
        <v>7.6923076923076925</v>
      </c>
      <c r="AU316">
        <v>2</v>
      </c>
      <c r="AX316" s="27">
        <v>1</v>
      </c>
      <c r="AY316">
        <v>2</v>
      </c>
      <c r="AZ316" s="21">
        <f t="shared" si="17"/>
        <v>15.384615384615385</v>
      </c>
      <c r="BA316" t="s">
        <v>242</v>
      </c>
      <c r="BD316" s="27">
        <v>1</v>
      </c>
      <c r="BG316">
        <v>2</v>
      </c>
      <c r="BJ316" s="27">
        <v>1</v>
      </c>
      <c r="BK316">
        <v>2</v>
      </c>
      <c r="BN316" s="27">
        <v>1</v>
      </c>
      <c r="BO316">
        <v>1</v>
      </c>
      <c r="BP316" s="21">
        <f t="shared" si="18"/>
        <v>7.6923076923076925</v>
      </c>
      <c r="BQ316" t="s">
        <v>6332</v>
      </c>
      <c r="BR316">
        <v>3</v>
      </c>
      <c r="BU316" s="27">
        <v>1</v>
      </c>
      <c r="BV316">
        <v>3</v>
      </c>
      <c r="BW316" s="21">
        <f t="shared" si="19"/>
        <v>23.076923076923077</v>
      </c>
      <c r="BX316">
        <v>2</v>
      </c>
      <c r="BY316">
        <v>3</v>
      </c>
      <c r="CB316" s="27">
        <v>0</v>
      </c>
      <c r="CD316" t="s">
        <v>242</v>
      </c>
      <c r="CE316" t="s">
        <v>242</v>
      </c>
      <c r="CG316" s="27">
        <v>0</v>
      </c>
      <c r="CI316" t="s">
        <v>242</v>
      </c>
      <c r="CL316" s="27">
        <v>0</v>
      </c>
      <c r="CM316" s="27">
        <v>0</v>
      </c>
      <c r="CN316" t="s">
        <v>242</v>
      </c>
      <c r="CO316" t="s">
        <v>242</v>
      </c>
      <c r="CP316" t="s">
        <v>242</v>
      </c>
      <c r="CS316" s="27">
        <v>0.5</v>
      </c>
      <c r="CT316" s="2" t="s">
        <v>6333</v>
      </c>
      <c r="CU316">
        <v>1</v>
      </c>
      <c r="CX316" s="27">
        <v>0</v>
      </c>
      <c r="CY316" t="s">
        <v>242</v>
      </c>
      <c r="CZ316" t="s">
        <v>242</v>
      </c>
      <c r="DB316" s="27">
        <v>0</v>
      </c>
      <c r="DC316" t="s">
        <v>242</v>
      </c>
      <c r="DD316" t="s">
        <v>242</v>
      </c>
      <c r="DF316" t="s">
        <v>242</v>
      </c>
      <c r="DG316" t="s">
        <v>242</v>
      </c>
      <c r="DH316" t="s">
        <v>242</v>
      </c>
      <c r="DJ316" s="27">
        <v>0</v>
      </c>
      <c r="DK316" t="s">
        <v>242</v>
      </c>
      <c r="DL316" t="s">
        <v>242</v>
      </c>
      <c r="DN316" t="s">
        <v>242</v>
      </c>
      <c r="DQ316" s="27">
        <v>0</v>
      </c>
      <c r="DS316" s="27">
        <v>0</v>
      </c>
      <c r="DU316" s="27">
        <v>0</v>
      </c>
      <c r="DW316" s="27">
        <v>0</v>
      </c>
      <c r="DY316" s="27">
        <v>0</v>
      </c>
      <c r="EA316" s="27">
        <v>0</v>
      </c>
      <c r="EC316" s="27">
        <v>0</v>
      </c>
      <c r="EE316" s="27">
        <v>0</v>
      </c>
      <c r="EG316" s="27">
        <v>0</v>
      </c>
      <c r="EI316" s="27">
        <v>0</v>
      </c>
      <c r="EK316" t="s">
        <v>242</v>
      </c>
      <c r="EN316" s="27">
        <v>0</v>
      </c>
      <c r="EO316" t="s">
        <v>242</v>
      </c>
      <c r="EP316" t="s">
        <v>242</v>
      </c>
      <c r="ES316" t="s">
        <v>242</v>
      </c>
      <c r="ET316" t="s">
        <v>242</v>
      </c>
      <c r="EV316" s="27">
        <v>0</v>
      </c>
      <c r="EW316" t="s">
        <v>242</v>
      </c>
      <c r="EY316" s="27">
        <v>0</v>
      </c>
      <c r="EZ316" t="s">
        <v>242</v>
      </c>
      <c r="FB316" s="27">
        <v>0</v>
      </c>
      <c r="FC316" t="s">
        <v>242</v>
      </c>
      <c r="FE316" s="27">
        <v>0</v>
      </c>
      <c r="FF316" t="s">
        <v>242</v>
      </c>
    </row>
    <row r="317" spans="1:163" ht="15" customHeight="1" x14ac:dyDescent="0.2">
      <c r="A317">
        <v>316</v>
      </c>
      <c r="B317">
        <v>344</v>
      </c>
      <c r="C317" s="1">
        <v>44795.604861111111</v>
      </c>
      <c r="D317" s="1">
        <v>44795.604861111111</v>
      </c>
      <c r="E317">
        <v>4</v>
      </c>
      <c r="G317" t="s">
        <v>242</v>
      </c>
      <c r="H317" t="s">
        <v>242</v>
      </c>
      <c r="I317">
        <v>1</v>
      </c>
      <c r="J317" s="1">
        <v>44795.604861111111</v>
      </c>
      <c r="K317" t="s">
        <v>6337</v>
      </c>
      <c r="L317" t="s">
        <v>242</v>
      </c>
      <c r="M317" t="s">
        <v>242</v>
      </c>
      <c r="P317" t="s">
        <v>242</v>
      </c>
      <c r="Q317" t="s">
        <v>242</v>
      </c>
      <c r="T317" t="s">
        <v>6338</v>
      </c>
      <c r="U317" t="s">
        <v>6339</v>
      </c>
      <c r="V317" t="s">
        <v>6340</v>
      </c>
      <c r="W317">
        <v>6200</v>
      </c>
      <c r="X317" t="s">
        <v>319</v>
      </c>
      <c r="Y317" t="s">
        <v>1051</v>
      </c>
      <c r="Z317">
        <v>2020</v>
      </c>
      <c r="AA317">
        <v>0</v>
      </c>
      <c r="AD317">
        <v>25</v>
      </c>
      <c r="AE317" t="s">
        <v>242</v>
      </c>
      <c r="AH317" s="27">
        <v>1</v>
      </c>
      <c r="AI317">
        <v>6</v>
      </c>
      <c r="AJ317" s="27">
        <v>0</v>
      </c>
      <c r="AK317">
        <v>0</v>
      </c>
      <c r="AL317" s="27">
        <v>0</v>
      </c>
      <c r="AM317">
        <v>0</v>
      </c>
      <c r="AO317">
        <v>3</v>
      </c>
      <c r="AR317" s="27">
        <v>1</v>
      </c>
      <c r="AS317">
        <v>1</v>
      </c>
      <c r="AT317" s="21">
        <f t="shared" si="16"/>
        <v>4</v>
      </c>
      <c r="AU317">
        <v>2</v>
      </c>
      <c r="AX317" s="27">
        <v>1</v>
      </c>
      <c r="AY317">
        <v>3</v>
      </c>
      <c r="AZ317" s="21">
        <f t="shared" si="17"/>
        <v>12</v>
      </c>
      <c r="BA317" t="s">
        <v>242</v>
      </c>
      <c r="BD317" s="27">
        <v>1</v>
      </c>
      <c r="BE317">
        <v>9</v>
      </c>
      <c r="BG317">
        <v>2</v>
      </c>
      <c r="BJ317" s="27">
        <v>1</v>
      </c>
      <c r="BK317">
        <v>2</v>
      </c>
      <c r="BN317" s="27">
        <v>1</v>
      </c>
      <c r="BO317">
        <v>7</v>
      </c>
      <c r="BP317" s="21">
        <f t="shared" si="18"/>
        <v>28.000000000000004</v>
      </c>
      <c r="BR317">
        <v>3</v>
      </c>
      <c r="BU317" s="27">
        <v>1</v>
      </c>
      <c r="BV317">
        <v>3</v>
      </c>
      <c r="BW317" s="21">
        <f t="shared" si="19"/>
        <v>12</v>
      </c>
      <c r="BX317">
        <v>2</v>
      </c>
      <c r="BY317">
        <v>1</v>
      </c>
      <c r="CB317" s="27">
        <v>0</v>
      </c>
      <c r="CD317" t="s">
        <v>242</v>
      </c>
      <c r="CE317" t="s">
        <v>242</v>
      </c>
      <c r="CG317" s="27">
        <v>0</v>
      </c>
      <c r="CI317" t="s">
        <v>242</v>
      </c>
      <c r="CL317" s="27">
        <v>0</v>
      </c>
      <c r="CM317" s="27">
        <v>0</v>
      </c>
      <c r="CN317" t="s">
        <v>242</v>
      </c>
      <c r="CO317" t="s">
        <v>242</v>
      </c>
      <c r="CP317" t="s">
        <v>242</v>
      </c>
      <c r="CS317" s="27">
        <v>1</v>
      </c>
      <c r="CT317" t="s">
        <v>6341</v>
      </c>
      <c r="CU317">
        <v>1</v>
      </c>
      <c r="CX317" s="27">
        <v>1</v>
      </c>
      <c r="CY317">
        <v>635.69000000000005</v>
      </c>
      <c r="CZ317">
        <v>2</v>
      </c>
      <c r="DA317" t="s">
        <v>6342</v>
      </c>
      <c r="DB317" s="27">
        <v>1</v>
      </c>
      <c r="DC317" t="s">
        <v>242</v>
      </c>
      <c r="DD317" t="s">
        <v>242</v>
      </c>
      <c r="DF317" t="s">
        <v>242</v>
      </c>
      <c r="DG317">
        <v>34327.26</v>
      </c>
      <c r="DH317">
        <v>2</v>
      </c>
      <c r="DI317" t="s">
        <v>6343</v>
      </c>
      <c r="DJ317" s="27">
        <v>1</v>
      </c>
      <c r="DK317">
        <v>12078.11</v>
      </c>
      <c r="DL317">
        <v>2</v>
      </c>
      <c r="DM317" t="s">
        <v>6344</v>
      </c>
      <c r="DN317">
        <v>1</v>
      </c>
      <c r="DQ317" s="27">
        <v>1</v>
      </c>
      <c r="DR317" t="s">
        <v>6345</v>
      </c>
      <c r="DS317" s="27">
        <v>0</v>
      </c>
      <c r="DU317" s="27">
        <v>0</v>
      </c>
      <c r="DW317" s="27">
        <v>0</v>
      </c>
      <c r="DY317" s="27">
        <v>0</v>
      </c>
      <c r="EA317" s="27">
        <v>0</v>
      </c>
      <c r="EC317" s="27">
        <v>0</v>
      </c>
      <c r="EE317" s="27">
        <v>1</v>
      </c>
      <c r="EF317" t="s">
        <v>6346</v>
      </c>
      <c r="EG317" s="27">
        <v>1</v>
      </c>
      <c r="EH317" t="s">
        <v>950</v>
      </c>
      <c r="EI317" s="27">
        <v>1</v>
      </c>
      <c r="EK317">
        <v>1</v>
      </c>
      <c r="EN317" s="27">
        <v>0</v>
      </c>
      <c r="EO317" t="s">
        <v>242</v>
      </c>
      <c r="EP317" t="s">
        <v>242</v>
      </c>
      <c r="ES317" t="s">
        <v>242</v>
      </c>
      <c r="ET317" t="s">
        <v>242</v>
      </c>
      <c r="EV317" s="27">
        <v>0</v>
      </c>
      <c r="EW317" t="s">
        <v>242</v>
      </c>
      <c r="EY317" s="27">
        <v>0</v>
      </c>
      <c r="EZ317" t="s">
        <v>242</v>
      </c>
      <c r="FB317" s="27">
        <v>0</v>
      </c>
      <c r="FC317" t="s">
        <v>242</v>
      </c>
      <c r="FE317" s="27">
        <v>0</v>
      </c>
      <c r="FF317" t="s">
        <v>242</v>
      </c>
    </row>
    <row r="318" spans="1:163" ht="15" hidden="1" customHeight="1" x14ac:dyDescent="0.2">
      <c r="A318">
        <v>317</v>
      </c>
      <c r="B318">
        <v>345</v>
      </c>
      <c r="C318" s="1">
        <v>44795.604861111111</v>
      </c>
      <c r="D318" s="1">
        <v>44795.604861111111</v>
      </c>
      <c r="E318">
        <v>4</v>
      </c>
      <c r="G318" t="s">
        <v>242</v>
      </c>
      <c r="H318" t="s">
        <v>242</v>
      </c>
      <c r="I318">
        <v>1</v>
      </c>
      <c r="J318" s="1">
        <v>44795.604861111111</v>
      </c>
      <c r="K318" t="s">
        <v>6349</v>
      </c>
      <c r="L318" t="s">
        <v>242</v>
      </c>
      <c r="M318" t="s">
        <v>242</v>
      </c>
      <c r="P318" t="s">
        <v>242</v>
      </c>
      <c r="Q318" t="s">
        <v>242</v>
      </c>
      <c r="T318" t="s">
        <v>6350</v>
      </c>
      <c r="U318" t="s">
        <v>6351</v>
      </c>
      <c r="V318">
        <v>808513105</v>
      </c>
      <c r="W318">
        <v>6211</v>
      </c>
      <c r="X318" t="s">
        <v>319</v>
      </c>
      <c r="Y318" t="s">
        <v>1051</v>
      </c>
      <c r="Z318">
        <v>2021</v>
      </c>
      <c r="AA318">
        <v>0</v>
      </c>
      <c r="AD318">
        <v>17</v>
      </c>
      <c r="AE318" t="s">
        <v>242</v>
      </c>
      <c r="AH318" s="27">
        <v>1</v>
      </c>
      <c r="AI318">
        <v>12</v>
      </c>
      <c r="AJ318" s="27">
        <v>1</v>
      </c>
      <c r="AK318">
        <v>12</v>
      </c>
      <c r="AL318" s="27">
        <v>1</v>
      </c>
      <c r="AM318">
        <v>12</v>
      </c>
      <c r="AO318">
        <v>3</v>
      </c>
      <c r="AR318" s="27">
        <v>1</v>
      </c>
      <c r="AS318">
        <v>1</v>
      </c>
      <c r="AT318" s="21">
        <f t="shared" si="16"/>
        <v>5.8823529411764701</v>
      </c>
      <c r="AU318">
        <v>2</v>
      </c>
      <c r="AX318" s="27">
        <v>1</v>
      </c>
      <c r="AY318">
        <v>3</v>
      </c>
      <c r="AZ318" s="21">
        <f t="shared" si="17"/>
        <v>17.647058823529413</v>
      </c>
      <c r="BA318" t="s">
        <v>242</v>
      </c>
      <c r="BD318" s="27">
        <v>1</v>
      </c>
      <c r="BG318">
        <v>2</v>
      </c>
      <c r="BJ318" s="27">
        <v>1</v>
      </c>
      <c r="BK318">
        <v>2</v>
      </c>
      <c r="BN318" s="27">
        <v>1</v>
      </c>
      <c r="BO318">
        <v>4</v>
      </c>
      <c r="BP318" s="21">
        <f t="shared" si="18"/>
        <v>23.52941176470588</v>
      </c>
      <c r="BQ318" t="s">
        <v>3471</v>
      </c>
      <c r="BR318">
        <v>1</v>
      </c>
      <c r="BU318" s="27">
        <v>0</v>
      </c>
      <c r="BV318" s="24" t="s">
        <v>242</v>
      </c>
      <c r="BW318" s="21" t="s">
        <v>242</v>
      </c>
      <c r="BX318" t="s">
        <v>242</v>
      </c>
      <c r="BY318" t="s">
        <v>242</v>
      </c>
      <c r="CB318" s="27">
        <v>0</v>
      </c>
      <c r="CD318" t="s">
        <v>242</v>
      </c>
      <c r="CE318" t="s">
        <v>242</v>
      </c>
      <c r="CG318" s="27">
        <v>1</v>
      </c>
      <c r="CH318" t="s">
        <v>6352</v>
      </c>
      <c r="CI318">
        <v>1</v>
      </c>
      <c r="CL318" s="27">
        <v>0</v>
      </c>
      <c r="CM318" s="27">
        <v>0</v>
      </c>
      <c r="CN318" t="s">
        <v>242</v>
      </c>
      <c r="CO318" t="s">
        <v>242</v>
      </c>
      <c r="CP318" t="s">
        <v>242</v>
      </c>
      <c r="CS318" s="27">
        <v>0.5</v>
      </c>
      <c r="CT318" s="2" t="s">
        <v>6353</v>
      </c>
      <c r="CU318">
        <v>1</v>
      </c>
      <c r="CX318" s="27">
        <v>0</v>
      </c>
      <c r="CY318" t="s">
        <v>242</v>
      </c>
      <c r="CZ318" t="s">
        <v>242</v>
      </c>
      <c r="DA318" t="s">
        <v>6354</v>
      </c>
      <c r="DB318" s="27">
        <v>0</v>
      </c>
      <c r="DC318" t="s">
        <v>242</v>
      </c>
      <c r="DD318" t="s">
        <v>242</v>
      </c>
      <c r="DF318" t="s">
        <v>242</v>
      </c>
      <c r="DG318" t="s">
        <v>242</v>
      </c>
      <c r="DH318" t="s">
        <v>242</v>
      </c>
      <c r="DJ318" s="27">
        <v>0</v>
      </c>
      <c r="DK318" t="s">
        <v>242</v>
      </c>
      <c r="DL318" t="s">
        <v>242</v>
      </c>
      <c r="DN318" t="s">
        <v>242</v>
      </c>
      <c r="DQ318" s="27">
        <v>0</v>
      </c>
      <c r="DS318" s="27">
        <v>0</v>
      </c>
      <c r="DU318" s="27">
        <v>0</v>
      </c>
      <c r="DW318" s="27">
        <v>0</v>
      </c>
      <c r="DY318" s="27">
        <v>0</v>
      </c>
      <c r="EA318" s="27">
        <v>0</v>
      </c>
      <c r="EC318" s="27">
        <v>0</v>
      </c>
      <c r="EE318" s="27">
        <v>0</v>
      </c>
      <c r="EG318" s="27">
        <v>0</v>
      </c>
      <c r="EI318" s="27">
        <v>0</v>
      </c>
      <c r="EK318" t="s">
        <v>242</v>
      </c>
      <c r="EN318" s="27">
        <v>0</v>
      </c>
      <c r="EO318" t="s">
        <v>242</v>
      </c>
      <c r="EP318" t="s">
        <v>242</v>
      </c>
      <c r="ES318" t="s">
        <v>242</v>
      </c>
      <c r="ET318" t="s">
        <v>242</v>
      </c>
      <c r="EV318" s="27">
        <v>0</v>
      </c>
      <c r="EW318" t="s">
        <v>242</v>
      </c>
      <c r="EY318" s="27">
        <v>0</v>
      </c>
      <c r="EZ318" t="s">
        <v>242</v>
      </c>
      <c r="FB318" s="27">
        <v>0</v>
      </c>
      <c r="FC318" t="s">
        <v>242</v>
      </c>
      <c r="FE318" s="27">
        <v>0</v>
      </c>
      <c r="FF318" t="s">
        <v>242</v>
      </c>
    </row>
    <row r="319" spans="1:163" ht="15" customHeight="1" x14ac:dyDescent="0.2">
      <c r="A319">
        <v>318</v>
      </c>
      <c r="B319">
        <v>346</v>
      </c>
      <c r="C319" s="1">
        <v>44795.604861111111</v>
      </c>
      <c r="D319" s="1">
        <v>44795.604861111111</v>
      </c>
      <c r="E319">
        <v>4</v>
      </c>
      <c r="G319" t="s">
        <v>242</v>
      </c>
      <c r="H319" t="s">
        <v>242</v>
      </c>
      <c r="I319">
        <v>1</v>
      </c>
      <c r="J319" s="1">
        <v>44795.604861111111</v>
      </c>
      <c r="K319" t="s">
        <v>6359</v>
      </c>
      <c r="L319" t="s">
        <v>242</v>
      </c>
      <c r="M319" t="s">
        <v>242</v>
      </c>
      <c r="P319" t="s">
        <v>242</v>
      </c>
      <c r="Q319" t="s">
        <v>242</v>
      </c>
      <c r="T319" t="s">
        <v>6360</v>
      </c>
      <c r="U319" t="s">
        <v>6361</v>
      </c>
      <c r="V319">
        <v>674599105</v>
      </c>
      <c r="W319">
        <v>1311</v>
      </c>
      <c r="X319" t="s">
        <v>248</v>
      </c>
      <c r="Y319" t="s">
        <v>249</v>
      </c>
      <c r="Z319">
        <v>2020</v>
      </c>
      <c r="AA319">
        <v>0</v>
      </c>
      <c r="AD319">
        <v>11</v>
      </c>
      <c r="AE319" t="s">
        <v>242</v>
      </c>
      <c r="AH319" s="27">
        <v>1</v>
      </c>
      <c r="AI319">
        <v>10</v>
      </c>
      <c r="AJ319" s="27">
        <v>1</v>
      </c>
      <c r="AK319">
        <v>5</v>
      </c>
      <c r="AL319" s="27">
        <v>0</v>
      </c>
      <c r="AM319">
        <v>0</v>
      </c>
      <c r="AO319">
        <v>3</v>
      </c>
      <c r="AR319" s="27">
        <v>1</v>
      </c>
      <c r="AS319">
        <v>1</v>
      </c>
      <c r="AT319" s="21">
        <f t="shared" si="16"/>
        <v>9.0909090909090917</v>
      </c>
      <c r="AU319">
        <v>2</v>
      </c>
      <c r="AX319" s="27">
        <v>1</v>
      </c>
      <c r="AY319">
        <v>3</v>
      </c>
      <c r="AZ319" s="21">
        <f t="shared" si="17"/>
        <v>27.27272727272727</v>
      </c>
      <c r="BA319" t="s">
        <v>242</v>
      </c>
      <c r="BD319" s="27">
        <v>1</v>
      </c>
      <c r="BE319">
        <v>5</v>
      </c>
      <c r="BG319">
        <v>3</v>
      </c>
      <c r="BJ319" s="27">
        <v>1</v>
      </c>
      <c r="BK319">
        <v>2</v>
      </c>
      <c r="BN319" s="27">
        <v>1</v>
      </c>
      <c r="BO319">
        <v>2</v>
      </c>
      <c r="BP319" s="21">
        <f t="shared" si="18"/>
        <v>18.181818181818183</v>
      </c>
      <c r="BQ319" t="s">
        <v>6362</v>
      </c>
      <c r="BR319">
        <v>3</v>
      </c>
      <c r="BU319" s="27">
        <v>1</v>
      </c>
      <c r="BV319">
        <v>3</v>
      </c>
      <c r="BW319" s="21">
        <f t="shared" si="19"/>
        <v>27.27272727272727</v>
      </c>
      <c r="BX319">
        <v>1</v>
      </c>
      <c r="BY319">
        <v>3</v>
      </c>
      <c r="CB319" s="27">
        <v>0</v>
      </c>
      <c r="CD319" t="s">
        <v>242</v>
      </c>
      <c r="CE319" t="s">
        <v>242</v>
      </c>
      <c r="CG319" s="27">
        <v>0</v>
      </c>
      <c r="CI319" t="s">
        <v>242</v>
      </c>
      <c r="CL319" s="27">
        <v>0</v>
      </c>
      <c r="CM319" s="27">
        <v>0</v>
      </c>
      <c r="CN319" t="s">
        <v>242</v>
      </c>
      <c r="CO319" t="s">
        <v>242</v>
      </c>
      <c r="CP319" t="s">
        <v>242</v>
      </c>
      <c r="CS319" s="27">
        <v>0</v>
      </c>
      <c r="CU319" t="s">
        <v>242</v>
      </c>
      <c r="CX319" s="27">
        <v>1</v>
      </c>
      <c r="CY319">
        <v>16980000</v>
      </c>
      <c r="CZ319">
        <v>2</v>
      </c>
      <c r="DB319" s="27">
        <v>0.5</v>
      </c>
      <c r="DC319" t="s">
        <v>242</v>
      </c>
      <c r="DD319" t="s">
        <v>242</v>
      </c>
      <c r="DF319" t="s">
        <v>242</v>
      </c>
      <c r="DG319">
        <v>6040000</v>
      </c>
      <c r="DH319">
        <v>2</v>
      </c>
      <c r="DJ319" s="27">
        <v>0</v>
      </c>
      <c r="DK319" t="s">
        <v>242</v>
      </c>
      <c r="DL319" t="s">
        <v>242</v>
      </c>
      <c r="DN319">
        <v>1</v>
      </c>
      <c r="DQ319" s="27">
        <v>1</v>
      </c>
      <c r="DR319" s="2" t="s">
        <v>6363</v>
      </c>
      <c r="DS319" s="27">
        <v>1</v>
      </c>
      <c r="DT319" t="s">
        <v>6364</v>
      </c>
      <c r="DU319" s="27">
        <v>1</v>
      </c>
      <c r="DV319" t="s">
        <v>6365</v>
      </c>
      <c r="DW319" s="27">
        <v>1</v>
      </c>
      <c r="DX319" s="2" t="s">
        <v>6366</v>
      </c>
      <c r="DY319" s="27">
        <v>1</v>
      </c>
      <c r="DZ319" s="2" t="s">
        <v>6367</v>
      </c>
      <c r="EA319" s="27">
        <v>1</v>
      </c>
      <c r="EB319" s="2" t="s">
        <v>6368</v>
      </c>
      <c r="EC319" s="27">
        <v>1</v>
      </c>
      <c r="ED319" t="s">
        <v>6369</v>
      </c>
      <c r="EE319" s="27">
        <v>1</v>
      </c>
      <c r="EF319" t="s">
        <v>4037</v>
      </c>
      <c r="EG319" s="27">
        <v>1</v>
      </c>
      <c r="EH319" t="s">
        <v>6370</v>
      </c>
      <c r="EI319" s="27">
        <v>1</v>
      </c>
      <c r="EJ319" t="s">
        <v>6371</v>
      </c>
      <c r="EK319">
        <v>4</v>
      </c>
      <c r="EN319" s="27">
        <v>0</v>
      </c>
      <c r="EO319" t="s">
        <v>242</v>
      </c>
      <c r="EP319" t="s">
        <v>242</v>
      </c>
      <c r="ER319" t="s">
        <v>6372</v>
      </c>
      <c r="ES319" t="s">
        <v>242</v>
      </c>
      <c r="ET319" t="s">
        <v>242</v>
      </c>
      <c r="EV319" s="27">
        <v>1</v>
      </c>
      <c r="EW319">
        <v>610579</v>
      </c>
      <c r="EX319" t="s">
        <v>3418</v>
      </c>
      <c r="EY319" s="27">
        <v>0.5</v>
      </c>
      <c r="EZ319" t="s">
        <v>242</v>
      </c>
      <c r="FA319" t="s">
        <v>6373</v>
      </c>
      <c r="FB319" s="27">
        <v>1</v>
      </c>
      <c r="FC319">
        <v>309753</v>
      </c>
      <c r="FE319" s="27">
        <v>0</v>
      </c>
      <c r="FF319" t="s">
        <v>242</v>
      </c>
    </row>
    <row r="320" spans="1:163" ht="15" hidden="1" customHeight="1" x14ac:dyDescent="0.2">
      <c r="A320">
        <v>319</v>
      </c>
      <c r="B320">
        <v>347</v>
      </c>
      <c r="C320" s="1">
        <v>44795.604861111111</v>
      </c>
      <c r="D320" s="1">
        <v>44795.604861111111</v>
      </c>
      <c r="E320">
        <v>4</v>
      </c>
      <c r="G320" t="s">
        <v>242</v>
      </c>
      <c r="H320" t="s">
        <v>242</v>
      </c>
      <c r="I320">
        <v>1</v>
      </c>
      <c r="J320" s="1">
        <v>44795.604861111111</v>
      </c>
      <c r="K320" t="s">
        <v>6375</v>
      </c>
      <c r="L320" t="s">
        <v>242</v>
      </c>
      <c r="M320" t="s">
        <v>242</v>
      </c>
      <c r="P320" t="s">
        <v>242</v>
      </c>
      <c r="Q320" t="s">
        <v>242</v>
      </c>
      <c r="T320" t="s">
        <v>6376</v>
      </c>
      <c r="U320" t="s">
        <v>6377</v>
      </c>
      <c r="V320">
        <v>252131107</v>
      </c>
      <c r="W320">
        <v>3841</v>
      </c>
      <c r="X320" t="s">
        <v>350</v>
      </c>
      <c r="Y320" t="s">
        <v>992</v>
      </c>
      <c r="Z320">
        <v>2021</v>
      </c>
      <c r="AA320">
        <v>0</v>
      </c>
      <c r="AD320">
        <v>11</v>
      </c>
      <c r="AE320" t="s">
        <v>242</v>
      </c>
      <c r="AH320" s="27">
        <v>0</v>
      </c>
      <c r="AI320">
        <v>0</v>
      </c>
      <c r="AJ320" s="27">
        <v>0</v>
      </c>
      <c r="AK320">
        <v>0</v>
      </c>
      <c r="AL320" s="27">
        <v>0</v>
      </c>
      <c r="AM320">
        <v>0</v>
      </c>
      <c r="AO320" t="s">
        <v>242</v>
      </c>
      <c r="AR320" s="27">
        <v>1</v>
      </c>
      <c r="AS320">
        <v>1</v>
      </c>
      <c r="AT320" s="21">
        <f t="shared" si="16"/>
        <v>9.0909090909090917</v>
      </c>
      <c r="AU320">
        <v>2</v>
      </c>
      <c r="AX320" s="27">
        <v>1</v>
      </c>
      <c r="AY320">
        <v>2</v>
      </c>
      <c r="AZ320" s="21">
        <f t="shared" si="17"/>
        <v>18.181818181818183</v>
      </c>
      <c r="BA320" t="s">
        <v>242</v>
      </c>
      <c r="BD320" s="27">
        <v>1</v>
      </c>
      <c r="BG320">
        <v>2</v>
      </c>
      <c r="BJ320" s="27">
        <v>1</v>
      </c>
      <c r="BK320">
        <v>2</v>
      </c>
      <c r="BN320" s="27">
        <v>1</v>
      </c>
      <c r="BO320">
        <v>3</v>
      </c>
      <c r="BP320" s="21">
        <f t="shared" si="18"/>
        <v>27.27272727272727</v>
      </c>
      <c r="BR320">
        <v>1</v>
      </c>
      <c r="BU320" s="27">
        <v>1</v>
      </c>
      <c r="BV320">
        <v>2</v>
      </c>
      <c r="BW320" s="21">
        <f t="shared" si="19"/>
        <v>18.181818181818183</v>
      </c>
      <c r="BX320">
        <v>1</v>
      </c>
      <c r="BY320">
        <v>1</v>
      </c>
      <c r="CB320" s="27">
        <v>0</v>
      </c>
      <c r="CD320" t="s">
        <v>242</v>
      </c>
      <c r="CE320" t="s">
        <v>242</v>
      </c>
      <c r="CG320" s="27">
        <v>0</v>
      </c>
      <c r="CI320" t="s">
        <v>242</v>
      </c>
      <c r="CL320" s="27">
        <v>0</v>
      </c>
      <c r="CM320" s="27">
        <v>0.5</v>
      </c>
      <c r="CN320" t="s">
        <v>242</v>
      </c>
      <c r="CO320">
        <v>100</v>
      </c>
      <c r="CP320" t="s">
        <v>242</v>
      </c>
      <c r="CQ320" s="2" t="s">
        <v>6378</v>
      </c>
      <c r="CS320" s="27">
        <v>1</v>
      </c>
      <c r="CT320" t="s">
        <v>6379</v>
      </c>
      <c r="CU320">
        <v>1</v>
      </c>
      <c r="CX320" s="27">
        <v>0</v>
      </c>
      <c r="CY320" t="s">
        <v>242</v>
      </c>
      <c r="CZ320" t="s">
        <v>242</v>
      </c>
      <c r="DB320" s="27">
        <v>0</v>
      </c>
      <c r="DC320" t="s">
        <v>242</v>
      </c>
      <c r="DD320" t="s">
        <v>242</v>
      </c>
      <c r="DF320" t="s">
        <v>242</v>
      </c>
      <c r="DG320" t="s">
        <v>242</v>
      </c>
      <c r="DH320" t="s">
        <v>242</v>
      </c>
      <c r="DJ320" s="27">
        <v>0</v>
      </c>
      <c r="DK320" t="s">
        <v>242</v>
      </c>
      <c r="DL320" t="s">
        <v>242</v>
      </c>
      <c r="DN320" t="s">
        <v>242</v>
      </c>
      <c r="DQ320" s="27">
        <v>1</v>
      </c>
      <c r="DR320" t="s">
        <v>6380</v>
      </c>
      <c r="DS320" s="27">
        <v>0</v>
      </c>
      <c r="DU320" s="27">
        <v>0</v>
      </c>
      <c r="DW320" s="27">
        <v>1</v>
      </c>
      <c r="DX320" t="s">
        <v>6381</v>
      </c>
      <c r="DY320" s="27">
        <v>0</v>
      </c>
      <c r="EA320" s="27">
        <v>0</v>
      </c>
      <c r="EC320" s="27">
        <v>0</v>
      </c>
      <c r="EE320" s="27">
        <v>0</v>
      </c>
      <c r="EG320" s="27">
        <v>0</v>
      </c>
      <c r="EI320" s="27">
        <v>0</v>
      </c>
      <c r="EK320">
        <v>1</v>
      </c>
      <c r="EN320" s="27">
        <v>0</v>
      </c>
      <c r="EO320" t="s">
        <v>242</v>
      </c>
      <c r="EP320" t="s">
        <v>242</v>
      </c>
      <c r="ES320" t="s">
        <v>242</v>
      </c>
      <c r="ET320" t="s">
        <v>242</v>
      </c>
      <c r="EV320" s="27">
        <v>0</v>
      </c>
      <c r="EW320" t="s">
        <v>242</v>
      </c>
      <c r="EY320" s="27">
        <v>0</v>
      </c>
      <c r="EZ320" t="s">
        <v>242</v>
      </c>
      <c r="FB320" s="27">
        <v>0</v>
      </c>
      <c r="FC320" t="s">
        <v>242</v>
      </c>
      <c r="FE320" s="27">
        <v>0</v>
      </c>
      <c r="FF320" t="s">
        <v>242</v>
      </c>
    </row>
    <row r="321" spans="1:163" ht="15" customHeight="1" x14ac:dyDescent="0.2">
      <c r="A321">
        <v>320</v>
      </c>
      <c r="B321">
        <v>348</v>
      </c>
      <c r="C321" s="1">
        <v>44795.604861111111</v>
      </c>
      <c r="D321" s="1">
        <v>44795.604861111111</v>
      </c>
      <c r="E321">
        <v>4</v>
      </c>
      <c r="G321" t="s">
        <v>242</v>
      </c>
      <c r="H321" t="s">
        <v>242</v>
      </c>
      <c r="I321">
        <v>1</v>
      </c>
      <c r="J321" s="1">
        <v>44795.604861111111</v>
      </c>
      <c r="K321" t="s">
        <v>6384</v>
      </c>
      <c r="L321" t="s">
        <v>242</v>
      </c>
      <c r="M321" t="s">
        <v>242</v>
      </c>
      <c r="P321" t="s">
        <v>242</v>
      </c>
      <c r="Q321" t="s">
        <v>242</v>
      </c>
      <c r="T321" t="s">
        <v>6385</v>
      </c>
      <c r="U321" t="s">
        <v>6386</v>
      </c>
      <c r="V321">
        <v>110122108</v>
      </c>
      <c r="W321">
        <v>2834</v>
      </c>
      <c r="X321" t="s">
        <v>350</v>
      </c>
      <c r="Y321" t="s">
        <v>974</v>
      </c>
      <c r="Z321">
        <v>2020</v>
      </c>
      <c r="AA321">
        <v>1</v>
      </c>
      <c r="AB321">
        <v>4</v>
      </c>
      <c r="AD321">
        <v>14</v>
      </c>
      <c r="AE321" t="s">
        <v>242</v>
      </c>
      <c r="AH321" s="27">
        <v>0</v>
      </c>
      <c r="AI321">
        <v>0</v>
      </c>
      <c r="AJ321" s="27">
        <v>0</v>
      </c>
      <c r="AK321">
        <v>0</v>
      </c>
      <c r="AL321" s="27">
        <v>0</v>
      </c>
      <c r="AM321">
        <v>0</v>
      </c>
      <c r="AO321" t="s">
        <v>242</v>
      </c>
      <c r="AR321" s="27">
        <v>1</v>
      </c>
      <c r="AS321">
        <v>1</v>
      </c>
      <c r="AT321" s="21">
        <f t="shared" si="16"/>
        <v>7.1428571428571423</v>
      </c>
      <c r="AU321">
        <v>2</v>
      </c>
      <c r="AX321" s="27">
        <v>1</v>
      </c>
      <c r="AY321">
        <v>2</v>
      </c>
      <c r="AZ321" s="21">
        <f t="shared" si="17"/>
        <v>14.285714285714285</v>
      </c>
      <c r="BA321" t="s">
        <v>242</v>
      </c>
      <c r="BD321" s="27">
        <v>0</v>
      </c>
      <c r="BG321" t="s">
        <v>242</v>
      </c>
      <c r="BJ321" s="27">
        <v>1</v>
      </c>
      <c r="BK321">
        <v>2</v>
      </c>
      <c r="BN321" s="27">
        <v>1</v>
      </c>
      <c r="BO321">
        <v>5</v>
      </c>
      <c r="BP321" s="21">
        <f t="shared" si="18"/>
        <v>35.714285714285715</v>
      </c>
      <c r="BR321">
        <v>1</v>
      </c>
      <c r="BU321" s="27">
        <v>1</v>
      </c>
      <c r="BV321">
        <v>4</v>
      </c>
      <c r="BW321" s="21">
        <f t="shared" si="19"/>
        <v>28.571428571428569</v>
      </c>
      <c r="BX321">
        <v>1</v>
      </c>
      <c r="BY321">
        <v>1</v>
      </c>
      <c r="CB321" s="27">
        <v>0</v>
      </c>
      <c r="CD321" t="s">
        <v>242</v>
      </c>
      <c r="CE321" t="s">
        <v>242</v>
      </c>
      <c r="CG321" s="27">
        <v>0.5</v>
      </c>
      <c r="CH321" t="s">
        <v>6387</v>
      </c>
      <c r="CI321">
        <v>1</v>
      </c>
      <c r="CL321" s="27">
        <v>1</v>
      </c>
      <c r="CM321" s="27">
        <v>0</v>
      </c>
      <c r="CN321" t="s">
        <v>242</v>
      </c>
      <c r="CO321" t="s">
        <v>242</v>
      </c>
      <c r="CP321" t="s">
        <v>242</v>
      </c>
      <c r="CS321" s="27">
        <v>0</v>
      </c>
      <c r="CU321" t="s">
        <v>242</v>
      </c>
      <c r="CX321" s="27">
        <v>1</v>
      </c>
      <c r="CY321">
        <v>173000</v>
      </c>
      <c r="CZ321">
        <v>2</v>
      </c>
      <c r="DB321" s="27">
        <v>1</v>
      </c>
      <c r="DC321" t="s">
        <v>242</v>
      </c>
      <c r="DD321" t="s">
        <v>242</v>
      </c>
      <c r="DF321" t="s">
        <v>242</v>
      </c>
      <c r="DG321">
        <v>111000</v>
      </c>
      <c r="DH321">
        <v>2</v>
      </c>
      <c r="DJ321" s="27">
        <v>1</v>
      </c>
      <c r="DK321">
        <v>55800</v>
      </c>
      <c r="DL321">
        <v>2</v>
      </c>
      <c r="DN321">
        <v>1</v>
      </c>
      <c r="DQ321" s="27">
        <v>0</v>
      </c>
      <c r="DS321" s="27">
        <v>0</v>
      </c>
      <c r="DU321" s="27">
        <v>1</v>
      </c>
      <c r="DV321" t="s">
        <v>6388</v>
      </c>
      <c r="DW321" s="27">
        <v>1</v>
      </c>
      <c r="DX321" s="2" t="s">
        <v>6389</v>
      </c>
      <c r="DY321" s="27">
        <v>0</v>
      </c>
      <c r="EA321" s="27">
        <v>0</v>
      </c>
      <c r="EC321" s="27">
        <v>0</v>
      </c>
      <c r="EE321" s="27">
        <v>0.5</v>
      </c>
      <c r="EF321" t="s">
        <v>6390</v>
      </c>
      <c r="EG321" s="27">
        <v>1</v>
      </c>
      <c r="EH321" t="s">
        <v>6391</v>
      </c>
      <c r="EI321" s="27">
        <v>1</v>
      </c>
      <c r="EK321">
        <v>1</v>
      </c>
      <c r="EN321" s="27">
        <v>0</v>
      </c>
      <c r="EO321" t="s">
        <v>242</v>
      </c>
      <c r="EP321" t="s">
        <v>242</v>
      </c>
      <c r="ER321" t="s">
        <v>6392</v>
      </c>
      <c r="ES321" t="s">
        <v>242</v>
      </c>
      <c r="ET321" t="s">
        <v>242</v>
      </c>
      <c r="EV321" s="27">
        <v>0</v>
      </c>
      <c r="EW321" t="s">
        <v>242</v>
      </c>
      <c r="EY321" s="27">
        <v>0</v>
      </c>
      <c r="EZ321" t="s">
        <v>242</v>
      </c>
      <c r="FB321" s="27">
        <v>1</v>
      </c>
      <c r="FC321">
        <v>2592</v>
      </c>
      <c r="FE321" s="27">
        <v>0</v>
      </c>
      <c r="FF321" t="s">
        <v>242</v>
      </c>
    </row>
    <row r="322" spans="1:163" ht="15" customHeight="1" x14ac:dyDescent="0.2">
      <c r="A322">
        <v>321</v>
      </c>
      <c r="B322">
        <v>349</v>
      </c>
      <c r="C322" s="1">
        <v>44795.604861111111</v>
      </c>
      <c r="D322" s="1">
        <v>44795.604861111111</v>
      </c>
      <c r="E322">
        <v>4</v>
      </c>
      <c r="G322" t="s">
        <v>242</v>
      </c>
      <c r="H322" t="s">
        <v>242</v>
      </c>
      <c r="I322">
        <v>1</v>
      </c>
      <c r="J322" s="1">
        <v>44795.604861111111</v>
      </c>
      <c r="K322" t="s">
        <v>6399</v>
      </c>
      <c r="L322" t="s">
        <v>242</v>
      </c>
      <c r="M322" t="s">
        <v>242</v>
      </c>
      <c r="P322" t="s">
        <v>242</v>
      </c>
      <c r="Q322" t="s">
        <v>242</v>
      </c>
      <c r="T322" t="s">
        <v>6400</v>
      </c>
      <c r="U322" t="s">
        <v>6401</v>
      </c>
      <c r="V322" s="3">
        <v>8.9400000000000006E+113</v>
      </c>
      <c r="W322">
        <v>6331</v>
      </c>
      <c r="X322" t="s">
        <v>319</v>
      </c>
      <c r="Y322" t="s">
        <v>890</v>
      </c>
      <c r="Z322">
        <v>2019</v>
      </c>
      <c r="AA322">
        <v>0.5</v>
      </c>
      <c r="AB322">
        <v>11</v>
      </c>
      <c r="AD322">
        <v>11</v>
      </c>
      <c r="AE322" t="s">
        <v>242</v>
      </c>
      <c r="AH322" s="27">
        <v>0</v>
      </c>
      <c r="AI322">
        <v>0</v>
      </c>
      <c r="AJ322" s="27">
        <v>0</v>
      </c>
      <c r="AK322">
        <v>0</v>
      </c>
      <c r="AL322" s="27">
        <v>0</v>
      </c>
      <c r="AM322">
        <v>0</v>
      </c>
      <c r="AO322" t="s">
        <v>242</v>
      </c>
      <c r="AR322" s="27">
        <v>1</v>
      </c>
      <c r="AS322">
        <v>1</v>
      </c>
      <c r="AT322" s="21">
        <f t="shared" si="16"/>
        <v>9.0909090909090917</v>
      </c>
      <c r="AU322">
        <v>2</v>
      </c>
      <c r="AX322" s="27">
        <v>1</v>
      </c>
      <c r="AY322">
        <v>2</v>
      </c>
      <c r="AZ322" s="21">
        <f t="shared" si="17"/>
        <v>18.181818181818183</v>
      </c>
      <c r="BA322" t="s">
        <v>242</v>
      </c>
      <c r="BD322" s="27">
        <v>1</v>
      </c>
      <c r="BE322">
        <v>9</v>
      </c>
      <c r="BG322">
        <v>2</v>
      </c>
      <c r="BJ322" s="27">
        <v>1</v>
      </c>
      <c r="BK322">
        <v>2</v>
      </c>
      <c r="BN322" s="27">
        <v>1</v>
      </c>
      <c r="BO322">
        <v>4</v>
      </c>
      <c r="BP322" s="21">
        <f t="shared" si="18"/>
        <v>36.363636363636367</v>
      </c>
      <c r="BR322">
        <v>1</v>
      </c>
      <c r="BU322" s="27">
        <v>0</v>
      </c>
      <c r="BV322" s="24" t="s">
        <v>242</v>
      </c>
      <c r="BW322" s="21" t="s">
        <v>242</v>
      </c>
      <c r="BX322" t="s">
        <v>242</v>
      </c>
      <c r="BY322" t="s">
        <v>242</v>
      </c>
      <c r="CB322" s="27">
        <v>0</v>
      </c>
      <c r="CD322" t="s">
        <v>242</v>
      </c>
      <c r="CE322" t="s">
        <v>242</v>
      </c>
      <c r="CG322" s="27">
        <v>1</v>
      </c>
      <c r="CH322" t="s">
        <v>6402</v>
      </c>
      <c r="CI322">
        <v>1</v>
      </c>
      <c r="CL322" s="27">
        <v>0</v>
      </c>
      <c r="CM322" s="27">
        <v>0</v>
      </c>
      <c r="CN322" t="s">
        <v>242</v>
      </c>
      <c r="CO322" t="s">
        <v>242</v>
      </c>
      <c r="CP322" t="s">
        <v>242</v>
      </c>
      <c r="CR322" t="s">
        <v>6403</v>
      </c>
      <c r="CS322" s="27">
        <v>1</v>
      </c>
      <c r="CT322" t="s">
        <v>6404</v>
      </c>
      <c r="CU322">
        <v>1</v>
      </c>
      <c r="CX322" s="27">
        <v>1</v>
      </c>
      <c r="CY322">
        <v>23746</v>
      </c>
      <c r="CZ322">
        <v>2</v>
      </c>
      <c r="DB322" s="27">
        <v>1</v>
      </c>
      <c r="DC322" t="s">
        <v>242</v>
      </c>
      <c r="DD322" t="s">
        <v>242</v>
      </c>
      <c r="DF322" t="s">
        <v>242</v>
      </c>
      <c r="DG322">
        <v>27970</v>
      </c>
      <c r="DH322">
        <v>2</v>
      </c>
      <c r="DJ322" s="27">
        <v>1</v>
      </c>
      <c r="DK322">
        <v>17819</v>
      </c>
      <c r="DL322">
        <v>2</v>
      </c>
      <c r="DM322" t="s">
        <v>6405</v>
      </c>
      <c r="DN322">
        <v>1</v>
      </c>
      <c r="DQ322" s="27">
        <v>1</v>
      </c>
      <c r="DR322" s="2" t="s">
        <v>6406</v>
      </c>
      <c r="DS322" s="27">
        <v>1</v>
      </c>
      <c r="DT322" t="s">
        <v>6407</v>
      </c>
      <c r="DU322" s="27">
        <v>1</v>
      </c>
      <c r="DV322" s="2" t="s">
        <v>6408</v>
      </c>
      <c r="DW322" s="27">
        <v>1</v>
      </c>
      <c r="DX322" t="s">
        <v>6409</v>
      </c>
      <c r="DY322" s="27">
        <v>0</v>
      </c>
      <c r="EA322" s="27">
        <v>1</v>
      </c>
      <c r="EB322" t="s">
        <v>6410</v>
      </c>
      <c r="EC322" s="27">
        <v>1</v>
      </c>
      <c r="ED322" t="s">
        <v>6411</v>
      </c>
      <c r="EE322" s="27">
        <v>1</v>
      </c>
      <c r="EF322" t="s">
        <v>6412</v>
      </c>
      <c r="EG322" s="27">
        <v>1</v>
      </c>
      <c r="EH322" t="s">
        <v>6413</v>
      </c>
      <c r="EI322" s="27">
        <v>1</v>
      </c>
      <c r="EJ322" t="s">
        <v>6414</v>
      </c>
      <c r="EK322">
        <v>1</v>
      </c>
      <c r="EN322" s="27">
        <v>0</v>
      </c>
      <c r="EO322" t="s">
        <v>242</v>
      </c>
      <c r="EP322" t="s">
        <v>242</v>
      </c>
      <c r="ES322" t="s">
        <v>242</v>
      </c>
      <c r="ET322" t="s">
        <v>242</v>
      </c>
      <c r="EV322" s="27">
        <v>0</v>
      </c>
      <c r="EW322" t="s">
        <v>242</v>
      </c>
      <c r="EY322" s="27">
        <v>0</v>
      </c>
      <c r="EZ322" t="s">
        <v>242</v>
      </c>
      <c r="FB322" s="27">
        <v>0</v>
      </c>
      <c r="FC322" t="s">
        <v>242</v>
      </c>
      <c r="FE322" s="27">
        <v>0</v>
      </c>
      <c r="FF322" t="s">
        <v>242</v>
      </c>
    </row>
    <row r="323" spans="1:163" ht="15" customHeight="1" x14ac:dyDescent="0.2">
      <c r="A323">
        <v>322</v>
      </c>
      <c r="B323">
        <v>350</v>
      </c>
      <c r="C323" s="1">
        <v>44795.604861111111</v>
      </c>
      <c r="D323" s="1">
        <v>44795.604861111111</v>
      </c>
      <c r="E323">
        <v>4</v>
      </c>
      <c r="G323" t="s">
        <v>242</v>
      </c>
      <c r="H323" t="s">
        <v>242</v>
      </c>
      <c r="I323">
        <v>1</v>
      </c>
      <c r="J323" s="1">
        <v>44795.604861111111</v>
      </c>
      <c r="K323" t="s">
        <v>6418</v>
      </c>
      <c r="L323" t="s">
        <v>242</v>
      </c>
      <c r="M323" t="s">
        <v>242</v>
      </c>
      <c r="P323" t="s">
        <v>242</v>
      </c>
      <c r="Q323" t="s">
        <v>242</v>
      </c>
      <c r="T323" t="s">
        <v>6419</v>
      </c>
      <c r="U323" t="s">
        <v>6420</v>
      </c>
      <c r="V323">
        <v>742718109</v>
      </c>
      <c r="W323">
        <v>2840</v>
      </c>
      <c r="X323" t="s">
        <v>326</v>
      </c>
      <c r="Y323" t="s">
        <v>865</v>
      </c>
      <c r="Z323">
        <v>2020</v>
      </c>
      <c r="AA323">
        <v>0.5</v>
      </c>
      <c r="AD323">
        <v>13</v>
      </c>
      <c r="AE323" t="s">
        <v>242</v>
      </c>
      <c r="AH323" s="27">
        <v>0</v>
      </c>
      <c r="AI323">
        <v>0</v>
      </c>
      <c r="AJ323" s="27">
        <v>0</v>
      </c>
      <c r="AK323">
        <v>0</v>
      </c>
      <c r="AL323" s="27">
        <v>0</v>
      </c>
      <c r="AM323">
        <v>0</v>
      </c>
      <c r="AO323" t="s">
        <v>242</v>
      </c>
      <c r="AR323" s="27">
        <v>1</v>
      </c>
      <c r="AS323">
        <v>1</v>
      </c>
      <c r="AT323" s="21">
        <f t="shared" ref="AT323:AT386" si="20">AS323/AD323*100</f>
        <v>7.6923076923076925</v>
      </c>
      <c r="AU323">
        <v>2</v>
      </c>
      <c r="AX323" s="27">
        <v>1</v>
      </c>
      <c r="AY323">
        <v>3</v>
      </c>
      <c r="AZ323" s="21">
        <f t="shared" ref="AZ323:AZ386" si="21">AY323/AD323*100</f>
        <v>23.076923076923077</v>
      </c>
      <c r="BA323" t="s">
        <v>242</v>
      </c>
      <c r="BD323" s="27">
        <v>1</v>
      </c>
      <c r="BG323">
        <v>2</v>
      </c>
      <c r="BJ323" s="27">
        <v>1</v>
      </c>
      <c r="BK323">
        <v>2</v>
      </c>
      <c r="BN323" s="27">
        <v>1</v>
      </c>
      <c r="BO323">
        <v>7</v>
      </c>
      <c r="BP323" s="21">
        <f t="shared" ref="BP323:BP386" si="22">BO323/AD323*100</f>
        <v>53.846153846153847</v>
      </c>
      <c r="BR323">
        <v>1</v>
      </c>
      <c r="BU323" s="27">
        <v>1</v>
      </c>
      <c r="BV323">
        <v>3</v>
      </c>
      <c r="BW323" s="21">
        <f t="shared" ref="BW323:BW386" si="23">BV323/AD323*100</f>
        <v>23.076923076923077</v>
      </c>
      <c r="BX323">
        <v>2</v>
      </c>
      <c r="BY323">
        <v>1</v>
      </c>
      <c r="CB323" s="27">
        <v>0</v>
      </c>
      <c r="CD323" t="s">
        <v>242</v>
      </c>
      <c r="CE323" t="s">
        <v>242</v>
      </c>
      <c r="CG323" s="27">
        <v>0</v>
      </c>
      <c r="CI323" t="s">
        <v>242</v>
      </c>
      <c r="CL323" s="27">
        <v>0</v>
      </c>
      <c r="CM323" s="27">
        <v>0.5</v>
      </c>
      <c r="CN323" t="s">
        <v>242</v>
      </c>
      <c r="CO323">
        <v>100</v>
      </c>
      <c r="CP323" t="s">
        <v>242</v>
      </c>
      <c r="CQ323" s="2" t="s">
        <v>6421</v>
      </c>
      <c r="CS323" s="27">
        <v>1</v>
      </c>
      <c r="CT323" t="s">
        <v>6422</v>
      </c>
      <c r="CU323">
        <v>1</v>
      </c>
      <c r="CX323" s="27">
        <v>1</v>
      </c>
      <c r="CY323">
        <v>2218000</v>
      </c>
      <c r="CZ323">
        <v>2</v>
      </c>
      <c r="DB323" s="27">
        <v>1</v>
      </c>
      <c r="DC323">
        <v>402000</v>
      </c>
      <c r="DD323">
        <v>2</v>
      </c>
      <c r="DE323">
        <v>2566617</v>
      </c>
      <c r="DF323">
        <v>2</v>
      </c>
      <c r="DG323" t="s">
        <v>242</v>
      </c>
      <c r="DH323" t="s">
        <v>242</v>
      </c>
      <c r="DJ323" s="27">
        <v>0</v>
      </c>
      <c r="DK323" t="s">
        <v>242</v>
      </c>
      <c r="DL323" t="s">
        <v>242</v>
      </c>
      <c r="DM323" s="2" t="s">
        <v>6423</v>
      </c>
      <c r="DN323">
        <v>1</v>
      </c>
      <c r="DQ323" s="27">
        <v>1</v>
      </c>
      <c r="DR323" t="s">
        <v>6424</v>
      </c>
      <c r="DS323" s="27">
        <v>1</v>
      </c>
      <c r="DT323" t="s">
        <v>6425</v>
      </c>
      <c r="DU323" s="27">
        <v>1</v>
      </c>
      <c r="DV323" s="2" t="s">
        <v>6426</v>
      </c>
      <c r="DW323" s="27">
        <v>0</v>
      </c>
      <c r="DY323" s="27">
        <v>1</v>
      </c>
      <c r="EA323" s="27">
        <v>1</v>
      </c>
      <c r="EB323" s="2" t="s">
        <v>6427</v>
      </c>
      <c r="EC323" s="27">
        <v>1</v>
      </c>
      <c r="ED323" s="2" t="s">
        <v>6428</v>
      </c>
      <c r="EE323" s="27">
        <v>1</v>
      </c>
      <c r="EF323" t="s">
        <v>6429</v>
      </c>
      <c r="EG323" s="27">
        <v>1</v>
      </c>
      <c r="EH323" t="s">
        <v>6430</v>
      </c>
      <c r="EI323" s="27">
        <v>1</v>
      </c>
      <c r="EJ323" s="2" t="s">
        <v>6431</v>
      </c>
      <c r="EK323">
        <v>4</v>
      </c>
      <c r="EN323" s="27">
        <v>0</v>
      </c>
      <c r="EO323" t="s">
        <v>242</v>
      </c>
      <c r="EP323" t="s">
        <v>242</v>
      </c>
      <c r="ES323" t="s">
        <v>242</v>
      </c>
      <c r="ET323" t="s">
        <v>242</v>
      </c>
      <c r="EV323" s="27">
        <v>0</v>
      </c>
      <c r="EW323" t="s">
        <v>242</v>
      </c>
      <c r="EY323" s="27">
        <v>0</v>
      </c>
      <c r="EZ323" t="s">
        <v>242</v>
      </c>
      <c r="FB323" s="27">
        <v>1</v>
      </c>
      <c r="FC323">
        <v>67000</v>
      </c>
      <c r="FE323" s="27">
        <v>0</v>
      </c>
      <c r="FF323" t="s">
        <v>242</v>
      </c>
    </row>
    <row r="324" spans="1:163" ht="15" customHeight="1" x14ac:dyDescent="0.2">
      <c r="A324">
        <v>323</v>
      </c>
      <c r="B324">
        <v>351</v>
      </c>
      <c r="C324" s="1">
        <v>44795.604861111111</v>
      </c>
      <c r="D324" s="1">
        <v>44795.604861111111</v>
      </c>
      <c r="E324">
        <v>4</v>
      </c>
      <c r="G324" t="s">
        <v>242</v>
      </c>
      <c r="H324" t="s">
        <v>242</v>
      </c>
      <c r="I324">
        <v>1</v>
      </c>
      <c r="J324" s="1">
        <v>44795.604861111111</v>
      </c>
      <c r="K324" t="s">
        <v>6435</v>
      </c>
      <c r="L324" t="s">
        <v>242</v>
      </c>
      <c r="M324" t="s">
        <v>242</v>
      </c>
      <c r="P324" t="s">
        <v>242</v>
      </c>
      <c r="Q324" t="s">
        <v>242</v>
      </c>
      <c r="T324" t="s">
        <v>6436</v>
      </c>
      <c r="U324" t="s">
        <v>6437</v>
      </c>
      <c r="V324">
        <v>36752103</v>
      </c>
      <c r="W324">
        <v>6324</v>
      </c>
      <c r="X324" t="s">
        <v>350</v>
      </c>
      <c r="Y324" t="s">
        <v>351</v>
      </c>
      <c r="Z324">
        <v>2019</v>
      </c>
      <c r="AA324">
        <v>0</v>
      </c>
      <c r="AD324">
        <v>10</v>
      </c>
      <c r="AE324" t="s">
        <v>242</v>
      </c>
      <c r="AH324" s="27">
        <v>1</v>
      </c>
      <c r="AI324">
        <v>9</v>
      </c>
      <c r="AJ324" s="27">
        <v>1</v>
      </c>
      <c r="AK324">
        <v>5</v>
      </c>
      <c r="AL324" s="27">
        <v>1</v>
      </c>
      <c r="AM324">
        <v>5</v>
      </c>
      <c r="AN324" t="s">
        <v>6438</v>
      </c>
      <c r="AO324">
        <v>2</v>
      </c>
      <c r="AR324" s="27">
        <v>1</v>
      </c>
      <c r="AS324">
        <v>1</v>
      </c>
      <c r="AT324" s="21">
        <f t="shared" si="20"/>
        <v>10</v>
      </c>
      <c r="AU324">
        <v>2</v>
      </c>
      <c r="AX324" s="27">
        <v>1</v>
      </c>
      <c r="AY324">
        <v>2</v>
      </c>
      <c r="AZ324" s="21">
        <f t="shared" si="21"/>
        <v>20</v>
      </c>
      <c r="BA324" t="s">
        <v>242</v>
      </c>
      <c r="BD324" s="27">
        <v>1</v>
      </c>
      <c r="BE324">
        <v>7</v>
      </c>
      <c r="BG324">
        <v>2</v>
      </c>
      <c r="BJ324" s="27">
        <v>1</v>
      </c>
      <c r="BK324">
        <v>2</v>
      </c>
      <c r="BN324" s="27">
        <v>1</v>
      </c>
      <c r="BO324">
        <v>4</v>
      </c>
      <c r="BP324" s="21">
        <f t="shared" si="22"/>
        <v>40</v>
      </c>
      <c r="BQ324" t="s">
        <v>6439</v>
      </c>
      <c r="BR324">
        <v>3</v>
      </c>
      <c r="BU324" s="27">
        <v>1</v>
      </c>
      <c r="BV324">
        <v>4</v>
      </c>
      <c r="BW324" s="21">
        <f t="shared" si="23"/>
        <v>40</v>
      </c>
      <c r="BX324">
        <v>2</v>
      </c>
      <c r="BY324">
        <v>1</v>
      </c>
      <c r="CB324" s="27">
        <v>0</v>
      </c>
      <c r="CD324" t="s">
        <v>242</v>
      </c>
      <c r="CE324" t="s">
        <v>242</v>
      </c>
      <c r="CG324" s="27">
        <v>0</v>
      </c>
      <c r="CI324" t="s">
        <v>242</v>
      </c>
      <c r="CL324" s="27">
        <v>0</v>
      </c>
      <c r="CM324" s="27">
        <v>0.5</v>
      </c>
      <c r="CN324" t="s">
        <v>242</v>
      </c>
      <c r="CO324">
        <v>100</v>
      </c>
      <c r="CP324" t="s">
        <v>242</v>
      </c>
      <c r="CQ324" t="s">
        <v>6440</v>
      </c>
      <c r="CS324" s="27">
        <v>1</v>
      </c>
      <c r="CT324" t="s">
        <v>6441</v>
      </c>
      <c r="CU324">
        <v>1</v>
      </c>
      <c r="CX324" s="27">
        <v>1</v>
      </c>
      <c r="CY324">
        <v>16952</v>
      </c>
      <c r="CZ324">
        <v>2</v>
      </c>
      <c r="DA324" t="s">
        <v>6442</v>
      </c>
      <c r="DB324" s="27">
        <v>1</v>
      </c>
      <c r="DC324">
        <v>99169</v>
      </c>
      <c r="DD324">
        <v>2</v>
      </c>
      <c r="DE324">
        <v>99169</v>
      </c>
      <c r="DF324">
        <v>2</v>
      </c>
      <c r="DG324" t="s">
        <v>242</v>
      </c>
      <c r="DH324" t="s">
        <v>242</v>
      </c>
      <c r="DI324" t="s">
        <v>6443</v>
      </c>
      <c r="DJ324" s="27">
        <v>1</v>
      </c>
      <c r="DK324">
        <v>1191207</v>
      </c>
      <c r="DL324">
        <v>2</v>
      </c>
      <c r="DM324" t="s">
        <v>6444</v>
      </c>
      <c r="DN324">
        <v>4</v>
      </c>
      <c r="DQ324" s="27">
        <v>1</v>
      </c>
      <c r="DR324" t="s">
        <v>6445</v>
      </c>
      <c r="DS324" s="27">
        <v>1</v>
      </c>
      <c r="DT324" t="s">
        <v>6446</v>
      </c>
      <c r="DU324" s="27">
        <v>1</v>
      </c>
      <c r="DV324" t="s">
        <v>6447</v>
      </c>
      <c r="DW324" s="27">
        <v>1</v>
      </c>
      <c r="DX324" t="s">
        <v>6448</v>
      </c>
      <c r="DY324" s="27">
        <v>0</v>
      </c>
      <c r="DZ324" t="s">
        <v>6449</v>
      </c>
      <c r="EA324" s="27">
        <v>1</v>
      </c>
      <c r="EB324" t="s">
        <v>6450</v>
      </c>
      <c r="EC324" s="27">
        <v>1</v>
      </c>
      <c r="ED324" t="s">
        <v>6451</v>
      </c>
      <c r="EE324" s="27">
        <v>1</v>
      </c>
      <c r="EF324" t="s">
        <v>6452</v>
      </c>
      <c r="EG324" s="27">
        <v>1</v>
      </c>
      <c r="EH324" t="s">
        <v>6453</v>
      </c>
      <c r="EI324" s="27">
        <v>1</v>
      </c>
      <c r="EK324">
        <v>4</v>
      </c>
      <c r="EN324" s="27">
        <v>0</v>
      </c>
      <c r="EO324" t="s">
        <v>242</v>
      </c>
      <c r="EP324" t="s">
        <v>242</v>
      </c>
      <c r="ES324" t="s">
        <v>242</v>
      </c>
      <c r="ET324" t="s">
        <v>242</v>
      </c>
      <c r="EV324" s="27">
        <v>0</v>
      </c>
      <c r="EW324" t="s">
        <v>242</v>
      </c>
      <c r="EY324" s="27">
        <v>0</v>
      </c>
      <c r="EZ324" t="s">
        <v>242</v>
      </c>
      <c r="FB324" s="27">
        <v>1</v>
      </c>
      <c r="FC324">
        <v>659.18</v>
      </c>
      <c r="FE324" s="27">
        <v>0</v>
      </c>
      <c r="FF324" t="s">
        <v>242</v>
      </c>
      <c r="FG324" t="s">
        <v>6454</v>
      </c>
    </row>
    <row r="325" spans="1:163" ht="15" customHeight="1" x14ac:dyDescent="0.2">
      <c r="A325">
        <v>324</v>
      </c>
      <c r="B325">
        <v>352</v>
      </c>
      <c r="C325" s="1">
        <v>44795.604861111111</v>
      </c>
      <c r="D325" s="1">
        <v>44795.604861111111</v>
      </c>
      <c r="E325">
        <v>4</v>
      </c>
      <c r="G325" t="s">
        <v>242</v>
      </c>
      <c r="H325" t="s">
        <v>242</v>
      </c>
      <c r="I325">
        <v>1</v>
      </c>
      <c r="J325" s="1">
        <v>44795.604861111111</v>
      </c>
      <c r="K325" t="s">
        <v>6462</v>
      </c>
      <c r="L325" t="s">
        <v>242</v>
      </c>
      <c r="M325" t="s">
        <v>242</v>
      </c>
      <c r="P325" t="s">
        <v>242</v>
      </c>
      <c r="Q325" t="s">
        <v>242</v>
      </c>
      <c r="T325" t="s">
        <v>6463</v>
      </c>
      <c r="U325" t="s">
        <v>6464</v>
      </c>
      <c r="V325">
        <v>595017104</v>
      </c>
      <c r="W325">
        <v>3674</v>
      </c>
      <c r="X325" t="s">
        <v>297</v>
      </c>
      <c r="Y325" t="s">
        <v>1864</v>
      </c>
      <c r="Z325">
        <v>2021</v>
      </c>
      <c r="AA325">
        <v>1</v>
      </c>
      <c r="AB325">
        <v>15</v>
      </c>
      <c r="AD325">
        <v>7</v>
      </c>
      <c r="AE325" t="s">
        <v>242</v>
      </c>
      <c r="AH325" s="27">
        <v>0</v>
      </c>
      <c r="AI325">
        <v>0</v>
      </c>
      <c r="AJ325" s="27">
        <v>1</v>
      </c>
      <c r="AK325">
        <v>1</v>
      </c>
      <c r="AL325" s="27">
        <v>0</v>
      </c>
      <c r="AM325">
        <v>0</v>
      </c>
      <c r="AO325">
        <v>2</v>
      </c>
      <c r="AR325" s="27">
        <v>1</v>
      </c>
      <c r="AS325">
        <v>3</v>
      </c>
      <c r="AT325" s="21">
        <f t="shared" si="20"/>
        <v>42.857142857142854</v>
      </c>
      <c r="AU325">
        <v>2</v>
      </c>
      <c r="AX325" s="27">
        <v>1</v>
      </c>
      <c r="AY325">
        <v>2</v>
      </c>
      <c r="AZ325" s="21">
        <f t="shared" si="21"/>
        <v>28.571428571428569</v>
      </c>
      <c r="BA325" t="s">
        <v>242</v>
      </c>
      <c r="BD325" s="27">
        <v>1</v>
      </c>
      <c r="BG325">
        <v>2</v>
      </c>
      <c r="BJ325" s="27">
        <v>1</v>
      </c>
      <c r="BK325">
        <v>2</v>
      </c>
      <c r="BN325" s="27">
        <v>1</v>
      </c>
      <c r="BO325">
        <v>2</v>
      </c>
      <c r="BP325" s="21">
        <f t="shared" si="22"/>
        <v>28.571428571428569</v>
      </c>
      <c r="BQ325" t="s">
        <v>3930</v>
      </c>
      <c r="BR325">
        <v>3</v>
      </c>
      <c r="BU325" s="27">
        <v>1</v>
      </c>
      <c r="BV325">
        <v>3</v>
      </c>
      <c r="BW325" s="21">
        <f t="shared" si="23"/>
        <v>42.857142857142854</v>
      </c>
      <c r="BX325">
        <v>2</v>
      </c>
      <c r="BY325">
        <v>1</v>
      </c>
      <c r="CB325" s="27">
        <v>0</v>
      </c>
      <c r="CD325" t="s">
        <v>242</v>
      </c>
      <c r="CE325" t="s">
        <v>242</v>
      </c>
      <c r="CG325" s="27">
        <v>1</v>
      </c>
      <c r="CH325" t="s">
        <v>6465</v>
      </c>
      <c r="CI325">
        <v>1</v>
      </c>
      <c r="CL325" s="27">
        <v>0</v>
      </c>
      <c r="CM325" s="27">
        <v>0</v>
      </c>
      <c r="CN325" t="s">
        <v>242</v>
      </c>
      <c r="CO325" t="s">
        <v>242</v>
      </c>
      <c r="CP325" t="s">
        <v>242</v>
      </c>
      <c r="CS325" s="27">
        <v>1</v>
      </c>
      <c r="CT325" t="s">
        <v>6466</v>
      </c>
      <c r="CU325">
        <v>1</v>
      </c>
      <c r="CX325" s="27">
        <v>1</v>
      </c>
      <c r="CY325">
        <v>425973</v>
      </c>
      <c r="CZ325">
        <v>2</v>
      </c>
      <c r="DB325" s="27">
        <v>0.5</v>
      </c>
      <c r="DC325" t="s">
        <v>242</v>
      </c>
      <c r="DD325" t="s">
        <v>242</v>
      </c>
      <c r="DF325" t="s">
        <v>242</v>
      </c>
      <c r="DG325">
        <v>311490</v>
      </c>
      <c r="DH325">
        <v>2</v>
      </c>
      <c r="DJ325" s="27">
        <v>0</v>
      </c>
      <c r="DK325" t="s">
        <v>242</v>
      </c>
      <c r="DL325" t="s">
        <v>242</v>
      </c>
      <c r="DN325">
        <v>1</v>
      </c>
      <c r="DQ325" s="27">
        <v>1</v>
      </c>
      <c r="DR325" t="s">
        <v>6467</v>
      </c>
      <c r="DS325" s="27">
        <v>1</v>
      </c>
      <c r="DT325" t="s">
        <v>6468</v>
      </c>
      <c r="DU325" s="27">
        <v>1</v>
      </c>
      <c r="DV325" t="s">
        <v>6469</v>
      </c>
      <c r="DW325" s="27">
        <v>1</v>
      </c>
      <c r="DX325" t="s">
        <v>6469</v>
      </c>
      <c r="DY325" s="27">
        <v>0</v>
      </c>
      <c r="EA325" s="27">
        <v>1</v>
      </c>
      <c r="EB325" s="2" t="s">
        <v>6470</v>
      </c>
      <c r="EC325" s="27">
        <v>1</v>
      </c>
      <c r="ED325" s="2" t="s">
        <v>6470</v>
      </c>
      <c r="EE325" s="27">
        <v>1</v>
      </c>
      <c r="EF325" t="s">
        <v>6471</v>
      </c>
      <c r="EG325" s="27">
        <v>1</v>
      </c>
      <c r="EH325" t="s">
        <v>614</v>
      </c>
      <c r="EI325" s="27">
        <v>1</v>
      </c>
      <c r="EJ325" t="s">
        <v>6472</v>
      </c>
      <c r="EK325">
        <v>1</v>
      </c>
      <c r="EN325" s="27">
        <v>0</v>
      </c>
      <c r="EO325" t="s">
        <v>242</v>
      </c>
      <c r="EP325" t="s">
        <v>242</v>
      </c>
      <c r="ES325" t="s">
        <v>242</v>
      </c>
      <c r="ET325" t="s">
        <v>242</v>
      </c>
      <c r="EV325" s="27">
        <v>0</v>
      </c>
      <c r="EW325" t="s">
        <v>242</v>
      </c>
      <c r="EY325" s="27">
        <v>0</v>
      </c>
      <c r="EZ325" t="s">
        <v>242</v>
      </c>
      <c r="FB325" s="27">
        <v>1</v>
      </c>
      <c r="FC325">
        <v>6585.78</v>
      </c>
      <c r="FE325" s="27">
        <v>0</v>
      </c>
      <c r="FF325" t="s">
        <v>242</v>
      </c>
    </row>
    <row r="326" spans="1:163" ht="15" customHeight="1" x14ac:dyDescent="0.2">
      <c r="A326">
        <v>325</v>
      </c>
      <c r="B326">
        <v>353</v>
      </c>
      <c r="C326" s="1">
        <v>44795.604861111111</v>
      </c>
      <c r="D326" s="1">
        <v>44795.604861111111</v>
      </c>
      <c r="E326">
        <v>4</v>
      </c>
      <c r="G326" t="s">
        <v>242</v>
      </c>
      <c r="H326" t="s">
        <v>242</v>
      </c>
      <c r="I326">
        <v>1</v>
      </c>
      <c r="J326" s="1">
        <v>44795.604861111111</v>
      </c>
      <c r="K326" t="s">
        <v>6476</v>
      </c>
      <c r="L326" t="s">
        <v>242</v>
      </c>
      <c r="M326" t="s">
        <v>242</v>
      </c>
      <c r="P326" t="s">
        <v>242</v>
      </c>
      <c r="Q326" t="s">
        <v>242</v>
      </c>
      <c r="T326" t="s">
        <v>6477</v>
      </c>
      <c r="U326" t="s">
        <v>6478</v>
      </c>
      <c r="V326" t="s">
        <v>6479</v>
      </c>
      <c r="W326">
        <v>7370</v>
      </c>
      <c r="X326" t="s">
        <v>297</v>
      </c>
      <c r="Y326" t="s">
        <v>1077</v>
      </c>
      <c r="Z326">
        <v>2019</v>
      </c>
      <c r="AA326">
        <v>0</v>
      </c>
      <c r="AD326">
        <v>14</v>
      </c>
      <c r="AE326" t="s">
        <v>242</v>
      </c>
      <c r="AH326" s="27">
        <v>0</v>
      </c>
      <c r="AI326">
        <v>0</v>
      </c>
      <c r="AJ326" s="27">
        <v>0</v>
      </c>
      <c r="AK326">
        <v>0</v>
      </c>
      <c r="AL326" s="27">
        <v>0</v>
      </c>
      <c r="AM326">
        <v>0</v>
      </c>
      <c r="AO326" t="s">
        <v>242</v>
      </c>
      <c r="AR326" s="27">
        <v>0</v>
      </c>
      <c r="AS326">
        <v>0</v>
      </c>
      <c r="AT326" s="21">
        <f t="shared" si="20"/>
        <v>0</v>
      </c>
      <c r="AU326" t="s">
        <v>242</v>
      </c>
      <c r="AX326" s="27">
        <v>1</v>
      </c>
      <c r="AY326">
        <v>2</v>
      </c>
      <c r="AZ326" s="21">
        <f t="shared" si="21"/>
        <v>14.285714285714285</v>
      </c>
      <c r="BA326" t="s">
        <v>242</v>
      </c>
      <c r="BD326" s="27">
        <v>0</v>
      </c>
      <c r="BG326" t="s">
        <v>242</v>
      </c>
      <c r="BJ326" s="27">
        <v>1</v>
      </c>
      <c r="BK326">
        <v>2</v>
      </c>
      <c r="BN326" s="27">
        <v>0.5</v>
      </c>
      <c r="BO326">
        <v>0</v>
      </c>
      <c r="BP326" s="21">
        <f t="shared" si="22"/>
        <v>0</v>
      </c>
      <c r="BQ326" s="2" t="s">
        <v>6480</v>
      </c>
      <c r="BR326">
        <v>1</v>
      </c>
      <c r="BU326" s="27">
        <v>1</v>
      </c>
      <c r="BV326">
        <v>5</v>
      </c>
      <c r="BW326" s="21">
        <f t="shared" si="23"/>
        <v>35.714285714285715</v>
      </c>
      <c r="BX326">
        <v>1</v>
      </c>
      <c r="BY326">
        <v>1</v>
      </c>
      <c r="CB326" s="27">
        <v>0</v>
      </c>
      <c r="CD326" t="s">
        <v>242</v>
      </c>
      <c r="CE326" t="s">
        <v>242</v>
      </c>
      <c r="CG326" s="27">
        <v>1</v>
      </c>
      <c r="CH326" t="s">
        <v>6481</v>
      </c>
      <c r="CI326">
        <v>1</v>
      </c>
      <c r="CL326" s="27">
        <v>0</v>
      </c>
      <c r="CM326" s="27">
        <v>0</v>
      </c>
      <c r="CN326" t="s">
        <v>242</v>
      </c>
      <c r="CO326" t="s">
        <v>242</v>
      </c>
      <c r="CP326" t="s">
        <v>242</v>
      </c>
      <c r="CS326" s="27">
        <v>0.5</v>
      </c>
      <c r="CT326" s="2" t="s">
        <v>6482</v>
      </c>
      <c r="CU326">
        <v>1</v>
      </c>
      <c r="CX326" s="27">
        <v>1</v>
      </c>
      <c r="CY326">
        <v>17084</v>
      </c>
      <c r="CZ326">
        <v>2</v>
      </c>
      <c r="DA326" s="2" t="s">
        <v>6483</v>
      </c>
      <c r="DB326" s="27">
        <v>1</v>
      </c>
      <c r="DC326">
        <v>362448</v>
      </c>
      <c r="DD326">
        <v>2</v>
      </c>
      <c r="DE326">
        <v>489917</v>
      </c>
      <c r="DF326">
        <v>2</v>
      </c>
      <c r="DG326" t="s">
        <v>242</v>
      </c>
      <c r="DH326" t="s">
        <v>242</v>
      </c>
      <c r="DJ326" s="27">
        <v>1</v>
      </c>
      <c r="DK326">
        <v>1355224</v>
      </c>
      <c r="DL326">
        <v>2</v>
      </c>
      <c r="DN326">
        <v>4</v>
      </c>
      <c r="DQ326" s="27">
        <v>1</v>
      </c>
      <c r="DR326" s="2" t="s">
        <v>6484</v>
      </c>
      <c r="DS326" s="27">
        <v>1</v>
      </c>
      <c r="DT326" t="s">
        <v>6485</v>
      </c>
      <c r="DU326" s="27">
        <v>1</v>
      </c>
      <c r="DV326" t="s">
        <v>4475</v>
      </c>
      <c r="DW326" s="27">
        <v>1</v>
      </c>
      <c r="DX326" t="s">
        <v>4476</v>
      </c>
      <c r="DY326" s="27">
        <v>0</v>
      </c>
      <c r="DZ326" s="2" t="s">
        <v>6486</v>
      </c>
      <c r="EA326" s="27">
        <v>1</v>
      </c>
      <c r="EB326" s="2" t="s">
        <v>6487</v>
      </c>
      <c r="EC326" s="27">
        <v>1</v>
      </c>
      <c r="ED326" s="2" t="s">
        <v>6488</v>
      </c>
      <c r="EE326" s="27">
        <v>1</v>
      </c>
      <c r="EF326" t="s">
        <v>5658</v>
      </c>
      <c r="EG326" s="27">
        <v>1</v>
      </c>
      <c r="EH326" s="2" t="s">
        <v>6489</v>
      </c>
      <c r="EI326" s="27">
        <v>1</v>
      </c>
      <c r="EK326">
        <v>4</v>
      </c>
      <c r="EN326" s="27">
        <v>0</v>
      </c>
      <c r="EO326" t="s">
        <v>242</v>
      </c>
      <c r="EP326" t="s">
        <v>242</v>
      </c>
      <c r="ES326" t="s">
        <v>242</v>
      </c>
      <c r="ET326" t="s">
        <v>242</v>
      </c>
      <c r="EV326" s="27">
        <v>0</v>
      </c>
      <c r="EW326" t="s">
        <v>242</v>
      </c>
      <c r="EY326" s="27">
        <v>0</v>
      </c>
      <c r="EZ326" t="s">
        <v>242</v>
      </c>
      <c r="FB326" s="27">
        <v>0.5</v>
      </c>
      <c r="FC326">
        <v>1154.45</v>
      </c>
      <c r="FE326" s="27">
        <v>0</v>
      </c>
      <c r="FF326" t="s">
        <v>242</v>
      </c>
    </row>
    <row r="327" spans="1:163" ht="15" customHeight="1" x14ac:dyDescent="0.2">
      <c r="A327">
        <v>326</v>
      </c>
      <c r="B327">
        <v>354</v>
      </c>
      <c r="C327" s="1">
        <v>44795.604861111111</v>
      </c>
      <c r="D327" s="1">
        <v>44795.604861111111</v>
      </c>
      <c r="E327">
        <v>4</v>
      </c>
      <c r="G327" t="s">
        <v>242</v>
      </c>
      <c r="H327" t="s">
        <v>242</v>
      </c>
      <c r="I327">
        <v>1</v>
      </c>
      <c r="J327" s="1">
        <v>44795.604861111111</v>
      </c>
      <c r="K327" t="s">
        <v>6493</v>
      </c>
      <c r="L327" t="s">
        <v>242</v>
      </c>
      <c r="M327" t="s">
        <v>242</v>
      </c>
      <c r="P327" t="s">
        <v>242</v>
      </c>
      <c r="Q327" t="s">
        <v>242</v>
      </c>
      <c r="T327" t="s">
        <v>6494</v>
      </c>
      <c r="U327" t="s">
        <v>6495</v>
      </c>
      <c r="V327">
        <v>617446448</v>
      </c>
      <c r="W327">
        <v>6211</v>
      </c>
      <c r="X327" t="s">
        <v>319</v>
      </c>
      <c r="Y327" t="s">
        <v>1051</v>
      </c>
      <c r="Z327">
        <v>2019</v>
      </c>
      <c r="AA327">
        <v>0</v>
      </c>
      <c r="AD327">
        <v>14</v>
      </c>
      <c r="AE327" t="s">
        <v>242</v>
      </c>
      <c r="AH327" s="27">
        <v>1</v>
      </c>
      <c r="AI327">
        <v>11</v>
      </c>
      <c r="AJ327" s="27">
        <v>1</v>
      </c>
      <c r="AK327">
        <v>6</v>
      </c>
      <c r="AL327" s="27">
        <v>0</v>
      </c>
      <c r="AM327">
        <v>0</v>
      </c>
      <c r="AO327">
        <v>3</v>
      </c>
      <c r="AR327" s="27">
        <v>1</v>
      </c>
      <c r="AS327">
        <v>1</v>
      </c>
      <c r="AT327" s="21">
        <f t="shared" si="20"/>
        <v>7.1428571428571423</v>
      </c>
      <c r="AU327">
        <v>2</v>
      </c>
      <c r="AX327" s="27">
        <v>1</v>
      </c>
      <c r="AY327">
        <v>2</v>
      </c>
      <c r="AZ327" s="21">
        <f t="shared" si="21"/>
        <v>14.285714285714285</v>
      </c>
      <c r="BA327" t="s">
        <v>242</v>
      </c>
      <c r="BD327" s="27">
        <v>1</v>
      </c>
      <c r="BE327">
        <v>5.4</v>
      </c>
      <c r="BG327">
        <v>2</v>
      </c>
      <c r="BJ327" s="27">
        <v>1</v>
      </c>
      <c r="BK327">
        <v>2</v>
      </c>
      <c r="BN327" s="27">
        <v>1</v>
      </c>
      <c r="BO327">
        <v>4</v>
      </c>
      <c r="BP327" s="21">
        <f t="shared" si="22"/>
        <v>28.571428571428569</v>
      </c>
      <c r="BQ327" s="8">
        <v>45030</v>
      </c>
      <c r="BR327">
        <v>3</v>
      </c>
      <c r="BU327" s="27">
        <v>0</v>
      </c>
      <c r="BV327" s="24" t="s">
        <v>242</v>
      </c>
      <c r="BW327" s="21" t="s">
        <v>242</v>
      </c>
      <c r="BX327" t="s">
        <v>242</v>
      </c>
      <c r="BY327" t="s">
        <v>242</v>
      </c>
      <c r="CB327" s="27">
        <v>0</v>
      </c>
      <c r="CD327" t="s">
        <v>242</v>
      </c>
      <c r="CE327" t="s">
        <v>242</v>
      </c>
      <c r="CG327" s="27">
        <v>0</v>
      </c>
      <c r="CI327" t="s">
        <v>242</v>
      </c>
      <c r="CL327" s="27">
        <v>0</v>
      </c>
      <c r="CM327" s="27">
        <v>0.5</v>
      </c>
      <c r="CN327" t="s">
        <v>242</v>
      </c>
      <c r="CO327">
        <v>100</v>
      </c>
      <c r="CP327" t="s">
        <v>242</v>
      </c>
      <c r="CS327" s="27">
        <v>1</v>
      </c>
      <c r="CT327" t="s">
        <v>6496</v>
      </c>
      <c r="CU327">
        <v>1</v>
      </c>
      <c r="CX327" s="27">
        <v>1</v>
      </c>
      <c r="CY327">
        <v>29800</v>
      </c>
      <c r="CZ327">
        <v>2</v>
      </c>
      <c r="DB327" s="27">
        <v>1</v>
      </c>
      <c r="DC327">
        <v>183900</v>
      </c>
      <c r="DD327">
        <v>2</v>
      </c>
      <c r="DE327">
        <v>209300</v>
      </c>
      <c r="DF327">
        <v>2</v>
      </c>
      <c r="DG327" t="s">
        <v>242</v>
      </c>
      <c r="DH327" t="s">
        <v>242</v>
      </c>
      <c r="DJ327" s="27">
        <v>1</v>
      </c>
      <c r="DK327">
        <v>1790720</v>
      </c>
      <c r="DL327">
        <v>2</v>
      </c>
      <c r="DN327">
        <v>4</v>
      </c>
      <c r="DQ327" s="27">
        <v>1</v>
      </c>
      <c r="DR327" t="s">
        <v>6497</v>
      </c>
      <c r="DS327" s="27">
        <v>1</v>
      </c>
      <c r="DT327" t="s">
        <v>6498</v>
      </c>
      <c r="DU327" s="27">
        <v>0.5</v>
      </c>
      <c r="DV327" t="s">
        <v>6499</v>
      </c>
      <c r="DW327" s="27">
        <v>1</v>
      </c>
      <c r="DX327" t="s">
        <v>6500</v>
      </c>
      <c r="DY327" s="27">
        <v>1</v>
      </c>
      <c r="DZ327" t="s">
        <v>6501</v>
      </c>
      <c r="EA327" s="27">
        <v>1</v>
      </c>
      <c r="EB327" t="s">
        <v>6502</v>
      </c>
      <c r="EC327" s="27">
        <v>1</v>
      </c>
      <c r="ED327" t="s">
        <v>6503</v>
      </c>
      <c r="EE327" s="27">
        <v>1</v>
      </c>
      <c r="EF327" t="s">
        <v>6504</v>
      </c>
      <c r="EG327" s="27">
        <v>1</v>
      </c>
      <c r="EH327" t="s">
        <v>6505</v>
      </c>
      <c r="EI327" s="27">
        <v>1</v>
      </c>
      <c r="EJ327" t="s">
        <v>6506</v>
      </c>
      <c r="EK327">
        <v>4</v>
      </c>
      <c r="EN327" s="27">
        <v>0</v>
      </c>
      <c r="EO327" t="s">
        <v>242</v>
      </c>
      <c r="EP327" t="s">
        <v>242</v>
      </c>
      <c r="ES327" t="s">
        <v>242</v>
      </c>
      <c r="ET327" t="s">
        <v>242</v>
      </c>
      <c r="EV327" s="27">
        <v>0</v>
      </c>
      <c r="EW327" t="s">
        <v>242</v>
      </c>
      <c r="EY327" s="27">
        <v>0</v>
      </c>
      <c r="EZ327" t="s">
        <v>242</v>
      </c>
      <c r="FB327" s="27">
        <v>0</v>
      </c>
      <c r="FC327" t="s">
        <v>242</v>
      </c>
      <c r="FE327" s="27">
        <v>0</v>
      </c>
      <c r="FF327" t="s">
        <v>242</v>
      </c>
    </row>
    <row r="328" spans="1:163" ht="15" customHeight="1" x14ac:dyDescent="0.2">
      <c r="A328">
        <v>327</v>
      </c>
      <c r="B328">
        <v>355</v>
      </c>
      <c r="C328" s="1">
        <v>44795.604861111111</v>
      </c>
      <c r="D328" s="1">
        <v>44795.604861111111</v>
      </c>
      <c r="E328">
        <v>4</v>
      </c>
      <c r="G328" t="s">
        <v>242</v>
      </c>
      <c r="H328" t="s">
        <v>242</v>
      </c>
      <c r="I328">
        <v>1</v>
      </c>
      <c r="J328" s="1">
        <v>44795.604861111111</v>
      </c>
      <c r="K328" t="s">
        <v>6509</v>
      </c>
      <c r="L328" t="s">
        <v>242</v>
      </c>
      <c r="M328" t="s">
        <v>242</v>
      </c>
      <c r="P328" t="s">
        <v>242</v>
      </c>
      <c r="Q328" t="s">
        <v>242</v>
      </c>
      <c r="T328" t="s">
        <v>6510</v>
      </c>
      <c r="U328" t="s">
        <v>6511</v>
      </c>
      <c r="V328" t="s">
        <v>6512</v>
      </c>
      <c r="W328">
        <v>4911</v>
      </c>
      <c r="X328" t="s">
        <v>490</v>
      </c>
      <c r="Y328" t="s">
        <v>491</v>
      </c>
      <c r="Z328">
        <v>2020</v>
      </c>
      <c r="AA328">
        <v>0</v>
      </c>
      <c r="AD328">
        <v>13</v>
      </c>
      <c r="AE328" t="s">
        <v>242</v>
      </c>
      <c r="AH328" s="27">
        <v>1</v>
      </c>
      <c r="AI328">
        <v>6</v>
      </c>
      <c r="AJ328" s="27">
        <v>0</v>
      </c>
      <c r="AK328">
        <v>0</v>
      </c>
      <c r="AL328" s="27">
        <v>0</v>
      </c>
      <c r="AM328">
        <v>0</v>
      </c>
      <c r="AN328" t="s">
        <v>3672</v>
      </c>
      <c r="AO328">
        <v>2</v>
      </c>
      <c r="AR328" s="27">
        <v>1</v>
      </c>
      <c r="AS328">
        <v>1</v>
      </c>
      <c r="AT328" s="21">
        <f t="shared" si="20"/>
        <v>7.6923076923076925</v>
      </c>
      <c r="AU328">
        <v>2</v>
      </c>
      <c r="AX328" s="27">
        <v>1</v>
      </c>
      <c r="AY328">
        <v>2</v>
      </c>
      <c r="AZ328" s="21">
        <f t="shared" si="21"/>
        <v>15.384615384615385</v>
      </c>
      <c r="BA328" t="s">
        <v>242</v>
      </c>
      <c r="BD328" s="27">
        <v>1</v>
      </c>
      <c r="BG328">
        <v>2</v>
      </c>
      <c r="BJ328" s="27">
        <v>1</v>
      </c>
      <c r="BK328">
        <v>2</v>
      </c>
      <c r="BN328" s="27">
        <v>1</v>
      </c>
      <c r="BO328">
        <v>3</v>
      </c>
      <c r="BP328" s="21">
        <f t="shared" si="22"/>
        <v>23.076923076923077</v>
      </c>
      <c r="BR328">
        <v>1</v>
      </c>
      <c r="BU328" s="27">
        <v>1</v>
      </c>
      <c r="BV328">
        <v>3</v>
      </c>
      <c r="BW328" s="21">
        <f t="shared" si="23"/>
        <v>23.076923076923077</v>
      </c>
      <c r="BX328">
        <v>1</v>
      </c>
      <c r="BY328">
        <v>1</v>
      </c>
      <c r="CB328" s="27">
        <v>0</v>
      </c>
      <c r="CD328" t="s">
        <v>242</v>
      </c>
      <c r="CE328" t="s">
        <v>242</v>
      </c>
      <c r="CG328" s="27">
        <v>1</v>
      </c>
      <c r="CH328" t="s">
        <v>6513</v>
      </c>
      <c r="CI328">
        <v>1</v>
      </c>
      <c r="CL328" s="27">
        <v>0</v>
      </c>
      <c r="CM328" s="27">
        <v>0.5</v>
      </c>
      <c r="CN328" t="s">
        <v>242</v>
      </c>
      <c r="CO328">
        <v>100</v>
      </c>
      <c r="CP328" t="s">
        <v>242</v>
      </c>
      <c r="CQ328" s="2" t="s">
        <v>6514</v>
      </c>
      <c r="CS328" s="27">
        <v>0.5</v>
      </c>
      <c r="CT328" t="s">
        <v>6515</v>
      </c>
      <c r="CU328">
        <v>1</v>
      </c>
      <c r="CX328" s="27">
        <v>1</v>
      </c>
      <c r="CY328">
        <v>45645691</v>
      </c>
      <c r="CZ328">
        <v>2</v>
      </c>
      <c r="DB328" s="27">
        <v>0</v>
      </c>
      <c r="DC328" t="s">
        <v>242</v>
      </c>
      <c r="DD328" t="s">
        <v>242</v>
      </c>
      <c r="DF328" t="s">
        <v>242</v>
      </c>
      <c r="DG328" t="s">
        <v>242</v>
      </c>
      <c r="DH328" t="s">
        <v>242</v>
      </c>
      <c r="DJ328" s="27">
        <v>0</v>
      </c>
      <c r="DK328" t="s">
        <v>242</v>
      </c>
      <c r="DL328" t="s">
        <v>242</v>
      </c>
      <c r="DN328">
        <v>1</v>
      </c>
      <c r="DQ328" s="27">
        <v>1</v>
      </c>
      <c r="DR328" s="2" t="s">
        <v>6516</v>
      </c>
      <c r="DS328" s="27">
        <v>1</v>
      </c>
      <c r="DT328" t="s">
        <v>6517</v>
      </c>
      <c r="DU328" s="27">
        <v>1</v>
      </c>
      <c r="DV328" t="s">
        <v>6518</v>
      </c>
      <c r="DW328" s="27">
        <v>1</v>
      </c>
      <c r="DX328" t="s">
        <v>6519</v>
      </c>
      <c r="DY328" s="27">
        <v>1</v>
      </c>
      <c r="DZ328" t="s">
        <v>6520</v>
      </c>
      <c r="EA328" s="27">
        <v>1</v>
      </c>
      <c r="EB328" t="s">
        <v>6521</v>
      </c>
      <c r="EC328" s="27">
        <v>1</v>
      </c>
      <c r="ED328" t="s">
        <v>6522</v>
      </c>
      <c r="EE328" s="27">
        <v>1</v>
      </c>
      <c r="EF328" t="s">
        <v>6523</v>
      </c>
      <c r="EG328" s="27">
        <v>1</v>
      </c>
      <c r="EH328" t="s">
        <v>6524</v>
      </c>
      <c r="EI328" s="27">
        <v>1</v>
      </c>
      <c r="EJ328" t="s">
        <v>6525</v>
      </c>
      <c r="EK328">
        <v>1</v>
      </c>
      <c r="EN328" s="27">
        <v>0</v>
      </c>
      <c r="EO328" t="s">
        <v>242</v>
      </c>
      <c r="EP328" t="s">
        <v>242</v>
      </c>
      <c r="ES328" t="s">
        <v>242</v>
      </c>
      <c r="ET328" t="s">
        <v>242</v>
      </c>
      <c r="EV328" s="27">
        <v>1</v>
      </c>
      <c r="EW328">
        <v>7757443</v>
      </c>
      <c r="EX328" t="s">
        <v>3434</v>
      </c>
      <c r="EY328" s="27">
        <v>1</v>
      </c>
      <c r="EZ328">
        <v>0.01</v>
      </c>
      <c r="FB328" s="27">
        <v>1</v>
      </c>
      <c r="FC328">
        <v>140857</v>
      </c>
      <c r="FE328" s="27">
        <v>1</v>
      </c>
      <c r="FF328">
        <v>0.28000000000000003</v>
      </c>
    </row>
    <row r="329" spans="1:163" ht="15" customHeight="1" x14ac:dyDescent="0.2">
      <c r="A329">
        <v>328</v>
      </c>
      <c r="B329">
        <v>356</v>
      </c>
      <c r="C329" s="1">
        <v>44795.604861111111</v>
      </c>
      <c r="D329" s="1">
        <v>44795.604861111111</v>
      </c>
      <c r="E329">
        <v>4</v>
      </c>
      <c r="G329" t="s">
        <v>242</v>
      </c>
      <c r="H329" t="s">
        <v>242</v>
      </c>
      <c r="I329">
        <v>1</v>
      </c>
      <c r="J329" s="1">
        <v>44795.604861111111</v>
      </c>
      <c r="K329" t="s">
        <v>6529</v>
      </c>
      <c r="L329" t="s">
        <v>242</v>
      </c>
      <c r="M329" t="s">
        <v>242</v>
      </c>
      <c r="P329" t="s">
        <v>242</v>
      </c>
      <c r="Q329" t="s">
        <v>242</v>
      </c>
      <c r="T329" t="s">
        <v>6530</v>
      </c>
      <c r="U329" t="s">
        <v>6531</v>
      </c>
      <c r="V329" t="s">
        <v>6532</v>
      </c>
      <c r="W329">
        <v>6282</v>
      </c>
      <c r="X329" t="s">
        <v>319</v>
      </c>
      <c r="Y329" t="s">
        <v>890</v>
      </c>
      <c r="Z329">
        <v>2020</v>
      </c>
      <c r="AA329">
        <v>0</v>
      </c>
      <c r="AD329">
        <v>12</v>
      </c>
      <c r="AE329" t="s">
        <v>242</v>
      </c>
      <c r="AH329" s="27">
        <v>0</v>
      </c>
      <c r="AI329">
        <v>0</v>
      </c>
      <c r="AJ329" s="27">
        <v>0</v>
      </c>
      <c r="AK329">
        <v>0</v>
      </c>
      <c r="AL329" s="27">
        <v>0</v>
      </c>
      <c r="AM329">
        <v>0</v>
      </c>
      <c r="AO329" t="s">
        <v>242</v>
      </c>
      <c r="AR329" s="27">
        <v>1</v>
      </c>
      <c r="AS329">
        <v>1</v>
      </c>
      <c r="AT329" s="21">
        <f t="shared" si="20"/>
        <v>8.3333333333333321</v>
      </c>
      <c r="AU329">
        <v>2</v>
      </c>
      <c r="AX329" s="27">
        <v>1</v>
      </c>
      <c r="AY329">
        <v>2</v>
      </c>
      <c r="AZ329" s="21">
        <f t="shared" si="21"/>
        <v>16.666666666666664</v>
      </c>
      <c r="BA329" t="s">
        <v>242</v>
      </c>
      <c r="BD329" s="27">
        <v>1</v>
      </c>
      <c r="BE329">
        <v>7.27</v>
      </c>
      <c r="BG329">
        <v>3</v>
      </c>
      <c r="BJ329" s="27">
        <v>1</v>
      </c>
      <c r="BK329">
        <v>2</v>
      </c>
      <c r="BN329" s="27">
        <v>1</v>
      </c>
      <c r="BO329">
        <v>5</v>
      </c>
      <c r="BP329" s="21">
        <f t="shared" si="22"/>
        <v>41.666666666666671</v>
      </c>
      <c r="BQ329" t="s">
        <v>6533</v>
      </c>
      <c r="BR329">
        <v>1</v>
      </c>
      <c r="BU329" s="27">
        <v>1</v>
      </c>
      <c r="BV329">
        <v>2</v>
      </c>
      <c r="BW329" s="21">
        <f t="shared" si="23"/>
        <v>16.666666666666664</v>
      </c>
      <c r="BX329">
        <v>2</v>
      </c>
      <c r="BY329">
        <v>1</v>
      </c>
      <c r="CB329" s="27">
        <v>0</v>
      </c>
      <c r="CD329" t="s">
        <v>242</v>
      </c>
      <c r="CE329" t="s">
        <v>242</v>
      </c>
      <c r="CG329" s="27">
        <v>1</v>
      </c>
      <c r="CH329" t="s">
        <v>6534</v>
      </c>
      <c r="CI329">
        <v>1</v>
      </c>
      <c r="CL329" s="27">
        <v>1</v>
      </c>
      <c r="CM329" s="27">
        <v>0</v>
      </c>
      <c r="CN329" t="s">
        <v>242</v>
      </c>
      <c r="CO329" t="s">
        <v>242</v>
      </c>
      <c r="CP329" t="s">
        <v>242</v>
      </c>
      <c r="CS329" s="27">
        <v>1</v>
      </c>
      <c r="CT329" s="2" t="s">
        <v>6535</v>
      </c>
      <c r="CU329">
        <v>1</v>
      </c>
      <c r="CX329" s="27">
        <v>1</v>
      </c>
      <c r="CY329">
        <v>4402</v>
      </c>
      <c r="CZ329">
        <v>2</v>
      </c>
      <c r="DB329" s="27">
        <v>1</v>
      </c>
      <c r="DC329" t="s">
        <v>242</v>
      </c>
      <c r="DD329" t="s">
        <v>242</v>
      </c>
      <c r="DE329">
        <v>30860</v>
      </c>
      <c r="DF329">
        <v>2</v>
      </c>
      <c r="DG329" t="s">
        <v>242</v>
      </c>
      <c r="DH329" t="s">
        <v>242</v>
      </c>
      <c r="DJ329" s="27">
        <v>0</v>
      </c>
      <c r="DK329" t="s">
        <v>242</v>
      </c>
      <c r="DL329" t="s">
        <v>242</v>
      </c>
      <c r="DM329" t="s">
        <v>6536</v>
      </c>
      <c r="DN329">
        <v>1</v>
      </c>
      <c r="DQ329" s="27">
        <v>1</v>
      </c>
      <c r="DR329" s="2" t="s">
        <v>6537</v>
      </c>
      <c r="DS329" s="27">
        <v>1</v>
      </c>
      <c r="DT329" s="2" t="s">
        <v>6538</v>
      </c>
      <c r="DU329" s="27">
        <v>1</v>
      </c>
      <c r="DV329" t="s">
        <v>6539</v>
      </c>
      <c r="DW329" s="27">
        <v>1</v>
      </c>
      <c r="DX329" t="s">
        <v>6540</v>
      </c>
      <c r="DY329" s="27">
        <v>1</v>
      </c>
      <c r="EA329" s="27">
        <v>1</v>
      </c>
      <c r="EB329" s="2" t="s">
        <v>6541</v>
      </c>
      <c r="EC329" s="27">
        <v>1</v>
      </c>
      <c r="ED329" s="2" t="s">
        <v>6542</v>
      </c>
      <c r="EE329" s="27">
        <v>1</v>
      </c>
      <c r="EF329" t="s">
        <v>6543</v>
      </c>
      <c r="EG329" s="27">
        <v>1</v>
      </c>
      <c r="EH329" t="s">
        <v>6544</v>
      </c>
      <c r="EI329" s="27">
        <v>1</v>
      </c>
      <c r="EJ329" t="s">
        <v>6545</v>
      </c>
      <c r="EK329">
        <v>4</v>
      </c>
      <c r="EN329" s="27">
        <v>0</v>
      </c>
      <c r="EO329" t="s">
        <v>242</v>
      </c>
      <c r="EP329" t="s">
        <v>242</v>
      </c>
      <c r="ES329" t="s">
        <v>242</v>
      </c>
      <c r="ET329" t="s">
        <v>242</v>
      </c>
      <c r="EV329" s="27">
        <v>0</v>
      </c>
      <c r="EW329" t="s">
        <v>242</v>
      </c>
      <c r="EY329" s="27">
        <v>0</v>
      </c>
      <c r="EZ329" t="s">
        <v>242</v>
      </c>
      <c r="FB329" s="27">
        <v>0</v>
      </c>
      <c r="FC329" t="s">
        <v>242</v>
      </c>
      <c r="FE329" s="27">
        <v>0</v>
      </c>
      <c r="FF329" t="s">
        <v>242</v>
      </c>
    </row>
    <row r="330" spans="1:163" ht="15" customHeight="1" x14ac:dyDescent="0.2">
      <c r="A330">
        <v>329</v>
      </c>
      <c r="B330">
        <v>357</v>
      </c>
      <c r="C330" s="1">
        <v>44795.604861111111</v>
      </c>
      <c r="D330" s="1">
        <v>44795.604861111111</v>
      </c>
      <c r="E330">
        <v>4</v>
      </c>
      <c r="G330" t="s">
        <v>242</v>
      </c>
      <c r="H330" t="s">
        <v>242</v>
      </c>
      <c r="I330">
        <v>1</v>
      </c>
      <c r="J330" s="1">
        <v>44795.604861111111</v>
      </c>
      <c r="K330" t="s">
        <v>6549</v>
      </c>
      <c r="L330" t="s">
        <v>242</v>
      </c>
      <c r="M330" t="s">
        <v>242</v>
      </c>
      <c r="P330" t="s">
        <v>242</v>
      </c>
      <c r="Q330" t="s">
        <v>242</v>
      </c>
      <c r="T330" t="s">
        <v>6550</v>
      </c>
      <c r="U330" t="s">
        <v>6551</v>
      </c>
      <c r="V330">
        <v>902973304</v>
      </c>
      <c r="W330">
        <v>6020</v>
      </c>
      <c r="X330" t="s">
        <v>319</v>
      </c>
      <c r="Y330" t="s">
        <v>913</v>
      </c>
      <c r="Z330">
        <v>2020</v>
      </c>
      <c r="AA330">
        <v>0</v>
      </c>
      <c r="AD330">
        <v>14</v>
      </c>
      <c r="AE330" t="s">
        <v>242</v>
      </c>
      <c r="AH330" s="27">
        <v>1</v>
      </c>
      <c r="AI330">
        <v>4</v>
      </c>
      <c r="AJ330" s="27">
        <v>0</v>
      </c>
      <c r="AK330">
        <v>0</v>
      </c>
      <c r="AL330" s="27">
        <v>0</v>
      </c>
      <c r="AM330">
        <v>0</v>
      </c>
      <c r="AO330">
        <v>2</v>
      </c>
      <c r="AR330" s="27">
        <v>1</v>
      </c>
      <c r="AS330">
        <v>1</v>
      </c>
      <c r="AT330" s="21">
        <f t="shared" si="20"/>
        <v>7.1428571428571423</v>
      </c>
      <c r="AU330">
        <v>2</v>
      </c>
      <c r="AX330" s="27">
        <v>1</v>
      </c>
      <c r="AY330">
        <v>2</v>
      </c>
      <c r="AZ330" s="21">
        <f t="shared" si="21"/>
        <v>14.285714285714285</v>
      </c>
      <c r="BA330" t="s">
        <v>242</v>
      </c>
      <c r="BD330" s="27">
        <v>1</v>
      </c>
      <c r="BG330">
        <v>2</v>
      </c>
      <c r="BJ330" s="27">
        <v>1</v>
      </c>
      <c r="BK330">
        <v>2</v>
      </c>
      <c r="BN330" s="27">
        <v>1</v>
      </c>
      <c r="BO330">
        <v>6</v>
      </c>
      <c r="BP330" s="21">
        <f t="shared" si="22"/>
        <v>42.857142857142854</v>
      </c>
      <c r="BQ330" t="s">
        <v>3799</v>
      </c>
      <c r="BR330">
        <v>1</v>
      </c>
      <c r="BU330" s="27">
        <v>0</v>
      </c>
      <c r="BV330" s="24" t="s">
        <v>242</v>
      </c>
      <c r="BW330" s="21" t="s">
        <v>242</v>
      </c>
      <c r="BX330" t="s">
        <v>242</v>
      </c>
      <c r="BY330" t="s">
        <v>242</v>
      </c>
      <c r="CB330" s="27">
        <v>0</v>
      </c>
      <c r="CD330" t="s">
        <v>242</v>
      </c>
      <c r="CE330" t="s">
        <v>242</v>
      </c>
      <c r="CG330" s="27">
        <v>1</v>
      </c>
      <c r="CH330" t="s">
        <v>6552</v>
      </c>
      <c r="CI330">
        <v>1</v>
      </c>
      <c r="CL330" s="27">
        <v>0</v>
      </c>
      <c r="CM330" s="27">
        <v>0.5</v>
      </c>
      <c r="CN330" t="s">
        <v>242</v>
      </c>
      <c r="CO330">
        <v>100</v>
      </c>
      <c r="CP330" t="s">
        <v>242</v>
      </c>
      <c r="CR330" s="2" t="s">
        <v>6553</v>
      </c>
      <c r="CS330" s="27">
        <v>1</v>
      </c>
      <c r="CT330" s="2" t="s">
        <v>6554</v>
      </c>
      <c r="CU330">
        <v>1</v>
      </c>
      <c r="CX330" s="27">
        <v>1</v>
      </c>
      <c r="CY330">
        <v>56482</v>
      </c>
      <c r="CZ330">
        <v>2</v>
      </c>
      <c r="DA330" t="s">
        <v>6555</v>
      </c>
      <c r="DB330" s="27">
        <v>1</v>
      </c>
      <c r="DC330">
        <v>176447</v>
      </c>
      <c r="DD330">
        <v>2</v>
      </c>
      <c r="DE330">
        <v>255929</v>
      </c>
      <c r="DF330">
        <v>2</v>
      </c>
      <c r="DG330" t="s">
        <v>242</v>
      </c>
      <c r="DH330" t="s">
        <v>242</v>
      </c>
      <c r="DJ330" s="27">
        <v>1</v>
      </c>
      <c r="DK330">
        <v>170573</v>
      </c>
      <c r="DL330">
        <v>2</v>
      </c>
      <c r="DN330">
        <v>4</v>
      </c>
      <c r="DQ330" s="27">
        <v>1</v>
      </c>
      <c r="DR330" s="2" t="s">
        <v>6556</v>
      </c>
      <c r="DS330" s="27">
        <v>1</v>
      </c>
      <c r="DT330" s="2" t="s">
        <v>6557</v>
      </c>
      <c r="DU330" s="27">
        <v>1</v>
      </c>
      <c r="DV330" t="s">
        <v>6558</v>
      </c>
      <c r="DW330" s="27">
        <v>1</v>
      </c>
      <c r="DX330" s="2" t="s">
        <v>6559</v>
      </c>
      <c r="DY330" s="27">
        <v>1</v>
      </c>
      <c r="EA330" s="27">
        <v>1</v>
      </c>
      <c r="EB330" s="2" t="s">
        <v>6560</v>
      </c>
      <c r="EC330" s="27">
        <v>1</v>
      </c>
      <c r="ED330" s="2" t="s">
        <v>6561</v>
      </c>
      <c r="EE330" s="27">
        <v>1</v>
      </c>
      <c r="EF330" s="2" t="s">
        <v>6562</v>
      </c>
      <c r="EG330" s="27">
        <v>0.5</v>
      </c>
      <c r="EH330" t="s">
        <v>6563</v>
      </c>
      <c r="EI330" s="27">
        <v>1</v>
      </c>
      <c r="EJ330" t="s">
        <v>6564</v>
      </c>
      <c r="EK330">
        <v>4</v>
      </c>
      <c r="EN330" s="27">
        <v>0</v>
      </c>
      <c r="EO330" t="s">
        <v>242</v>
      </c>
      <c r="EP330" t="s">
        <v>242</v>
      </c>
      <c r="ES330" t="s">
        <v>242</v>
      </c>
      <c r="ET330" t="s">
        <v>242</v>
      </c>
      <c r="EV330" s="27">
        <v>0</v>
      </c>
      <c r="EW330" t="s">
        <v>242</v>
      </c>
      <c r="EY330" s="27">
        <v>0</v>
      </c>
      <c r="EZ330" t="s">
        <v>242</v>
      </c>
      <c r="FB330" s="27">
        <v>0</v>
      </c>
      <c r="FC330" t="s">
        <v>242</v>
      </c>
      <c r="FE330" s="27">
        <v>0</v>
      </c>
      <c r="FF330" t="s">
        <v>242</v>
      </c>
    </row>
    <row r="331" spans="1:163" ht="15" customHeight="1" x14ac:dyDescent="0.2">
      <c r="A331">
        <v>330</v>
      </c>
      <c r="B331">
        <v>358</v>
      </c>
      <c r="C331" s="1">
        <v>44795.604861111111</v>
      </c>
      <c r="D331" s="1">
        <v>44795.604861111111</v>
      </c>
      <c r="E331">
        <v>4</v>
      </c>
      <c r="G331" t="s">
        <v>242</v>
      </c>
      <c r="H331" t="s">
        <v>242</v>
      </c>
      <c r="I331">
        <v>1</v>
      </c>
      <c r="J331" s="1">
        <v>44795.604861111111</v>
      </c>
      <c r="K331" t="s">
        <v>6569</v>
      </c>
      <c r="L331" t="s">
        <v>242</v>
      </c>
      <c r="M331" t="s">
        <v>242</v>
      </c>
      <c r="P331" t="s">
        <v>242</v>
      </c>
      <c r="Q331" t="s">
        <v>242</v>
      </c>
      <c r="T331" t="s">
        <v>6570</v>
      </c>
      <c r="U331" t="s">
        <v>6571</v>
      </c>
      <c r="V331" t="s">
        <v>6572</v>
      </c>
      <c r="W331">
        <v>6211</v>
      </c>
      <c r="X331" t="s">
        <v>319</v>
      </c>
      <c r="Y331" t="s">
        <v>1051</v>
      </c>
      <c r="Z331">
        <v>2020</v>
      </c>
      <c r="AA331">
        <v>0.5</v>
      </c>
      <c r="AB331">
        <v>7</v>
      </c>
      <c r="AD331">
        <v>17</v>
      </c>
      <c r="AE331" t="s">
        <v>242</v>
      </c>
      <c r="AH331" s="27">
        <v>1</v>
      </c>
      <c r="AI331">
        <v>12</v>
      </c>
      <c r="AJ331" s="27">
        <v>0</v>
      </c>
      <c r="AK331">
        <v>0</v>
      </c>
      <c r="AL331" s="27">
        <v>0</v>
      </c>
      <c r="AM331">
        <v>0</v>
      </c>
      <c r="AO331">
        <v>3</v>
      </c>
      <c r="AR331" s="27">
        <v>1</v>
      </c>
      <c r="AS331">
        <v>4</v>
      </c>
      <c r="AT331" s="21">
        <f t="shared" si="20"/>
        <v>23.52941176470588</v>
      </c>
      <c r="AU331">
        <v>3</v>
      </c>
      <c r="AX331" s="27">
        <v>1</v>
      </c>
      <c r="AY331">
        <v>3</v>
      </c>
      <c r="AZ331" s="21">
        <f t="shared" si="21"/>
        <v>17.647058823529413</v>
      </c>
      <c r="BA331" t="s">
        <v>242</v>
      </c>
      <c r="BD331" s="27">
        <v>1</v>
      </c>
      <c r="BE331">
        <v>8</v>
      </c>
      <c r="BG331">
        <v>2</v>
      </c>
      <c r="BJ331" s="27">
        <v>1</v>
      </c>
      <c r="BK331">
        <v>3</v>
      </c>
      <c r="BN331" s="27">
        <v>1</v>
      </c>
      <c r="BO331">
        <v>5</v>
      </c>
      <c r="BP331" s="21">
        <f t="shared" si="22"/>
        <v>29.411764705882355</v>
      </c>
      <c r="BQ331" t="s">
        <v>3711</v>
      </c>
      <c r="BR331">
        <v>3</v>
      </c>
      <c r="BU331" s="27">
        <v>0</v>
      </c>
      <c r="BV331" s="24" t="s">
        <v>242</v>
      </c>
      <c r="BW331" s="21" t="s">
        <v>242</v>
      </c>
      <c r="BX331" t="s">
        <v>242</v>
      </c>
      <c r="BY331" t="s">
        <v>242</v>
      </c>
      <c r="CB331" s="27">
        <v>0</v>
      </c>
      <c r="CD331" t="s">
        <v>242</v>
      </c>
      <c r="CE331" t="s">
        <v>242</v>
      </c>
      <c r="CG331" s="27">
        <v>0</v>
      </c>
      <c r="CI331" t="s">
        <v>242</v>
      </c>
      <c r="CL331" s="27">
        <v>0</v>
      </c>
      <c r="CM331" s="27">
        <v>0.5</v>
      </c>
      <c r="CN331" t="s">
        <v>242</v>
      </c>
      <c r="CO331">
        <v>100</v>
      </c>
      <c r="CP331" t="s">
        <v>242</v>
      </c>
      <c r="CQ331" s="2" t="s">
        <v>6573</v>
      </c>
      <c r="CS331" s="27">
        <v>1</v>
      </c>
      <c r="CT331" t="s">
        <v>6574</v>
      </c>
      <c r="CU331">
        <v>1</v>
      </c>
      <c r="CX331" s="27">
        <v>1</v>
      </c>
      <c r="CY331">
        <v>5589</v>
      </c>
      <c r="CZ331">
        <v>2</v>
      </c>
      <c r="DB331" s="27">
        <v>1</v>
      </c>
      <c r="DC331">
        <v>0</v>
      </c>
      <c r="DD331">
        <v>2</v>
      </c>
      <c r="DE331">
        <v>20369</v>
      </c>
      <c r="DF331">
        <v>2</v>
      </c>
      <c r="DG331" t="s">
        <v>242</v>
      </c>
      <c r="DH331" t="s">
        <v>242</v>
      </c>
      <c r="DJ331" s="27">
        <v>0</v>
      </c>
      <c r="DK331" t="s">
        <v>242</v>
      </c>
      <c r="DL331" t="s">
        <v>242</v>
      </c>
      <c r="DN331">
        <v>1</v>
      </c>
      <c r="DQ331" s="27">
        <v>1</v>
      </c>
      <c r="DR331" t="s">
        <v>6575</v>
      </c>
      <c r="DS331" s="27">
        <v>1</v>
      </c>
      <c r="DT331" t="s">
        <v>6576</v>
      </c>
      <c r="DU331" s="27">
        <v>1</v>
      </c>
      <c r="DV331" t="s">
        <v>6577</v>
      </c>
      <c r="DW331" s="27">
        <v>1</v>
      </c>
      <c r="DX331" t="s">
        <v>6578</v>
      </c>
      <c r="DY331" s="27">
        <v>1</v>
      </c>
      <c r="DZ331" s="2" t="s">
        <v>6579</v>
      </c>
      <c r="EA331" s="27">
        <v>1</v>
      </c>
      <c r="EB331" s="2" t="s">
        <v>6580</v>
      </c>
      <c r="EC331" s="27">
        <v>1</v>
      </c>
      <c r="ED331" s="2" t="s">
        <v>6581</v>
      </c>
      <c r="EE331" s="27">
        <v>1</v>
      </c>
      <c r="EF331" s="2" t="s">
        <v>6582</v>
      </c>
      <c r="EG331" s="27">
        <v>1</v>
      </c>
      <c r="EH331" t="s">
        <v>6583</v>
      </c>
      <c r="EI331" s="27">
        <v>1</v>
      </c>
      <c r="EK331">
        <v>1</v>
      </c>
      <c r="EN331" s="27">
        <v>0</v>
      </c>
      <c r="EO331" t="s">
        <v>242</v>
      </c>
      <c r="EP331" t="s">
        <v>242</v>
      </c>
      <c r="ES331" t="s">
        <v>242</v>
      </c>
      <c r="ET331" t="s">
        <v>242</v>
      </c>
      <c r="EV331" s="27">
        <v>0</v>
      </c>
      <c r="EW331" t="s">
        <v>242</v>
      </c>
      <c r="EY331" s="27">
        <v>0</v>
      </c>
      <c r="EZ331" t="s">
        <v>242</v>
      </c>
      <c r="FB331" s="27">
        <v>0</v>
      </c>
      <c r="FC331" t="s">
        <v>242</v>
      </c>
      <c r="FE331" s="27">
        <v>0</v>
      </c>
      <c r="FF331" t="s">
        <v>242</v>
      </c>
    </row>
    <row r="332" spans="1:163" ht="15" customHeight="1" x14ac:dyDescent="0.2">
      <c r="A332">
        <v>331</v>
      </c>
      <c r="B332">
        <v>359</v>
      </c>
      <c r="C332" s="1">
        <v>44795.604861111111</v>
      </c>
      <c r="D332" s="1">
        <v>44795.604861111111</v>
      </c>
      <c r="E332">
        <v>4</v>
      </c>
      <c r="G332" t="s">
        <v>242</v>
      </c>
      <c r="H332" t="s">
        <v>242</v>
      </c>
      <c r="I332">
        <v>1</v>
      </c>
      <c r="J332" s="1">
        <v>44795.604861111111</v>
      </c>
      <c r="K332" t="s">
        <v>6586</v>
      </c>
      <c r="L332" t="s">
        <v>242</v>
      </c>
      <c r="M332" t="s">
        <v>242</v>
      </c>
      <c r="P332" t="s">
        <v>242</v>
      </c>
      <c r="Q332" t="s">
        <v>242</v>
      </c>
      <c r="T332" t="s">
        <v>6587</v>
      </c>
      <c r="U332" t="s">
        <v>6588</v>
      </c>
      <c r="V332" t="s">
        <v>6589</v>
      </c>
      <c r="W332">
        <v>3674</v>
      </c>
      <c r="X332" t="s">
        <v>297</v>
      </c>
      <c r="Y332" t="s">
        <v>1864</v>
      </c>
      <c r="Z332">
        <v>2020</v>
      </c>
      <c r="AA332">
        <v>0</v>
      </c>
      <c r="AD332">
        <v>9</v>
      </c>
      <c r="AE332" t="s">
        <v>242</v>
      </c>
      <c r="AH332" s="27">
        <v>0</v>
      </c>
      <c r="AI332">
        <v>0</v>
      </c>
      <c r="AJ332" s="27">
        <v>0</v>
      </c>
      <c r="AK332">
        <v>0</v>
      </c>
      <c r="AL332" s="27">
        <v>0</v>
      </c>
      <c r="AM332">
        <v>0</v>
      </c>
      <c r="AO332" t="s">
        <v>242</v>
      </c>
      <c r="AR332" s="27">
        <v>1</v>
      </c>
      <c r="AS332">
        <v>1</v>
      </c>
      <c r="AT332" s="21">
        <f t="shared" si="20"/>
        <v>11.111111111111111</v>
      </c>
      <c r="AU332">
        <v>2</v>
      </c>
      <c r="AX332" s="27">
        <v>1</v>
      </c>
      <c r="AY332">
        <v>2</v>
      </c>
      <c r="AZ332" s="21">
        <f t="shared" si="21"/>
        <v>22.222222222222221</v>
      </c>
      <c r="BA332" t="s">
        <v>242</v>
      </c>
      <c r="BD332" s="27">
        <v>0</v>
      </c>
      <c r="BG332" t="s">
        <v>242</v>
      </c>
      <c r="BJ332" s="27">
        <v>1</v>
      </c>
      <c r="BK332">
        <v>2</v>
      </c>
      <c r="BN332" s="27">
        <v>1</v>
      </c>
      <c r="BO332">
        <v>3</v>
      </c>
      <c r="BP332" s="21">
        <f t="shared" si="22"/>
        <v>33.333333333333329</v>
      </c>
      <c r="BQ332" t="s">
        <v>3455</v>
      </c>
      <c r="BR332">
        <v>1</v>
      </c>
      <c r="BU332" s="27">
        <v>1</v>
      </c>
      <c r="BV332">
        <v>4</v>
      </c>
      <c r="BW332" s="21">
        <f t="shared" si="23"/>
        <v>44.444444444444443</v>
      </c>
      <c r="BX332">
        <v>1</v>
      </c>
      <c r="BY332">
        <v>1</v>
      </c>
      <c r="CB332" s="27">
        <v>0</v>
      </c>
      <c r="CD332" t="s">
        <v>242</v>
      </c>
      <c r="CE332" t="s">
        <v>242</v>
      </c>
      <c r="CG332" s="27">
        <v>1</v>
      </c>
      <c r="CH332" t="s">
        <v>6590</v>
      </c>
      <c r="CI332">
        <v>1</v>
      </c>
      <c r="CL332" s="27">
        <v>1</v>
      </c>
      <c r="CM332" s="27">
        <v>0.5</v>
      </c>
      <c r="CN332">
        <v>100</v>
      </c>
      <c r="CO332">
        <v>99</v>
      </c>
      <c r="CP332" t="s">
        <v>242</v>
      </c>
      <c r="CQ332" t="s">
        <v>6591</v>
      </c>
      <c r="CS332" s="27">
        <v>1</v>
      </c>
      <c r="CT332" s="2" t="s">
        <v>6592</v>
      </c>
      <c r="CU332">
        <v>1</v>
      </c>
      <c r="CX332" s="27">
        <v>1</v>
      </c>
      <c r="CY332">
        <v>112646</v>
      </c>
      <c r="CZ332">
        <v>2</v>
      </c>
      <c r="DB332" s="27">
        <v>1</v>
      </c>
      <c r="DC332" t="s">
        <v>242</v>
      </c>
      <c r="DD332" t="s">
        <v>242</v>
      </c>
      <c r="DE332">
        <v>128076</v>
      </c>
      <c r="DF332">
        <v>2</v>
      </c>
      <c r="DG332" t="s">
        <v>242</v>
      </c>
      <c r="DH332" t="s">
        <v>242</v>
      </c>
      <c r="DJ332" s="27">
        <v>0</v>
      </c>
      <c r="DK332" t="s">
        <v>242</v>
      </c>
      <c r="DL332" t="s">
        <v>242</v>
      </c>
      <c r="DN332">
        <v>1</v>
      </c>
      <c r="DQ332" s="27">
        <v>1</v>
      </c>
      <c r="DR332" s="2" t="s">
        <v>6593</v>
      </c>
      <c r="DS332" s="27">
        <v>0.5</v>
      </c>
      <c r="DT332" s="2" t="s">
        <v>6594</v>
      </c>
      <c r="DU332" s="27">
        <v>0</v>
      </c>
      <c r="DW332" s="27">
        <v>0</v>
      </c>
      <c r="DY332" s="27">
        <v>0</v>
      </c>
      <c r="DZ332" s="2" t="s">
        <v>6595</v>
      </c>
      <c r="EA332" s="27">
        <v>0</v>
      </c>
      <c r="EC332" s="27">
        <v>0</v>
      </c>
      <c r="EE332" s="27">
        <v>0.5</v>
      </c>
      <c r="EF332" s="2" t="s">
        <v>6596</v>
      </c>
      <c r="EG332" s="27">
        <v>1</v>
      </c>
      <c r="EH332" t="s">
        <v>6597</v>
      </c>
      <c r="EI332" s="27">
        <v>0</v>
      </c>
      <c r="EK332">
        <v>1</v>
      </c>
      <c r="EN332" s="27">
        <v>0</v>
      </c>
      <c r="EO332" t="s">
        <v>242</v>
      </c>
      <c r="EP332" t="s">
        <v>242</v>
      </c>
      <c r="ES332" t="s">
        <v>242</v>
      </c>
      <c r="ET332" t="s">
        <v>242</v>
      </c>
      <c r="EV332" s="27">
        <v>1</v>
      </c>
      <c r="EW332">
        <v>2347.4699999999998</v>
      </c>
      <c r="EX332" t="s">
        <v>3418</v>
      </c>
      <c r="EY332" s="27">
        <v>0</v>
      </c>
      <c r="EZ332" t="s">
        <v>242</v>
      </c>
      <c r="FB332" s="27">
        <v>0</v>
      </c>
      <c r="FC332" t="s">
        <v>242</v>
      </c>
      <c r="FE332" s="27">
        <v>0</v>
      </c>
      <c r="FF332" t="s">
        <v>242</v>
      </c>
    </row>
    <row r="333" spans="1:163" ht="15" customHeight="1" x14ac:dyDescent="0.2">
      <c r="A333">
        <v>332</v>
      </c>
      <c r="B333">
        <v>360</v>
      </c>
      <c r="C333" s="1">
        <v>44795.604861111111</v>
      </c>
      <c r="D333" s="1">
        <v>44795.604861111111</v>
      </c>
      <c r="E333">
        <v>4</v>
      </c>
      <c r="G333" t="s">
        <v>242</v>
      </c>
      <c r="H333" t="s">
        <v>242</v>
      </c>
      <c r="I333">
        <v>1</v>
      </c>
      <c r="J333" s="1">
        <v>44795.604861111111</v>
      </c>
      <c r="K333" t="s">
        <v>6602</v>
      </c>
      <c r="L333" t="s">
        <v>242</v>
      </c>
      <c r="M333" t="s">
        <v>242</v>
      </c>
      <c r="P333" t="s">
        <v>242</v>
      </c>
      <c r="Q333" t="s">
        <v>242</v>
      </c>
      <c r="T333" t="s">
        <v>6603</v>
      </c>
      <c r="U333" t="s">
        <v>6604</v>
      </c>
      <c r="V333" t="s">
        <v>6605</v>
      </c>
      <c r="W333">
        <v>4911</v>
      </c>
      <c r="X333" t="s">
        <v>490</v>
      </c>
      <c r="Y333" t="s">
        <v>1010</v>
      </c>
      <c r="Z333">
        <v>2019</v>
      </c>
      <c r="AA333">
        <v>0.5</v>
      </c>
      <c r="AD333">
        <v>13</v>
      </c>
      <c r="AE333" t="s">
        <v>242</v>
      </c>
      <c r="AH333" s="27">
        <v>1</v>
      </c>
      <c r="AI333">
        <v>13</v>
      </c>
      <c r="AJ333" s="27">
        <v>1</v>
      </c>
      <c r="AK333">
        <v>8</v>
      </c>
      <c r="AL333" s="27">
        <v>0</v>
      </c>
      <c r="AM333">
        <v>0</v>
      </c>
      <c r="AN333" t="s">
        <v>6606</v>
      </c>
      <c r="AO333">
        <v>2</v>
      </c>
      <c r="AR333" s="27">
        <v>1</v>
      </c>
      <c r="AS333">
        <v>1</v>
      </c>
      <c r="AT333" s="21">
        <f t="shared" si="20"/>
        <v>7.6923076923076925</v>
      </c>
      <c r="AU333">
        <v>2</v>
      </c>
      <c r="AX333" s="27">
        <v>1</v>
      </c>
      <c r="AY333">
        <v>2</v>
      </c>
      <c r="AZ333" s="21">
        <f t="shared" si="21"/>
        <v>15.384615384615385</v>
      </c>
      <c r="BA333" t="s">
        <v>242</v>
      </c>
      <c r="BD333" s="27">
        <v>1</v>
      </c>
      <c r="BE333">
        <v>7.9</v>
      </c>
      <c r="BG333">
        <v>2</v>
      </c>
      <c r="BJ333" s="27">
        <v>1</v>
      </c>
      <c r="BK333">
        <v>2</v>
      </c>
      <c r="BN333" s="27">
        <v>1</v>
      </c>
      <c r="BO333">
        <v>3</v>
      </c>
      <c r="BP333" s="21">
        <f t="shared" si="22"/>
        <v>23.076923076923077</v>
      </c>
      <c r="BQ333" t="s">
        <v>4440</v>
      </c>
      <c r="BR333">
        <v>3</v>
      </c>
      <c r="BU333" s="27">
        <v>1</v>
      </c>
      <c r="BV333">
        <v>2</v>
      </c>
      <c r="BW333" s="21">
        <f t="shared" si="23"/>
        <v>15.384615384615385</v>
      </c>
      <c r="BX333">
        <v>2</v>
      </c>
      <c r="BY333">
        <v>1</v>
      </c>
      <c r="CB333" s="27">
        <v>0</v>
      </c>
      <c r="CD333" t="s">
        <v>242</v>
      </c>
      <c r="CE333" t="s">
        <v>242</v>
      </c>
      <c r="CG333" s="27">
        <v>1</v>
      </c>
      <c r="CH333" t="s">
        <v>6607</v>
      </c>
      <c r="CI333">
        <v>1</v>
      </c>
      <c r="CL333" s="27">
        <v>1</v>
      </c>
      <c r="CM333" s="27">
        <v>0.5</v>
      </c>
      <c r="CN333">
        <v>100</v>
      </c>
      <c r="CO333">
        <v>100</v>
      </c>
      <c r="CP333" t="s">
        <v>242</v>
      </c>
      <c r="CQ333" s="2" t="s">
        <v>6608</v>
      </c>
      <c r="CS333" s="27">
        <v>1</v>
      </c>
      <c r="CT333" s="2" t="s">
        <v>6609</v>
      </c>
      <c r="CU333">
        <v>1</v>
      </c>
      <c r="CX333" s="27">
        <v>1</v>
      </c>
      <c r="CY333">
        <v>27816676</v>
      </c>
      <c r="CZ333">
        <v>2</v>
      </c>
      <c r="DB333" s="27">
        <v>1</v>
      </c>
      <c r="DC333">
        <v>53898</v>
      </c>
      <c r="DD333">
        <v>2</v>
      </c>
      <c r="DE333">
        <v>53898</v>
      </c>
      <c r="DF333">
        <v>2</v>
      </c>
      <c r="DG333" t="s">
        <v>242</v>
      </c>
      <c r="DH333" t="s">
        <v>242</v>
      </c>
      <c r="DJ333" s="27">
        <v>0</v>
      </c>
      <c r="DK333" t="s">
        <v>242</v>
      </c>
      <c r="DL333" t="s">
        <v>242</v>
      </c>
      <c r="DN333">
        <v>4</v>
      </c>
      <c r="DQ333" s="27">
        <v>1</v>
      </c>
      <c r="DR333" t="s">
        <v>6610</v>
      </c>
      <c r="DS333" s="27">
        <v>1</v>
      </c>
      <c r="DT333" t="s">
        <v>6611</v>
      </c>
      <c r="DU333" s="27">
        <v>1</v>
      </c>
      <c r="DV333" t="s">
        <v>6612</v>
      </c>
      <c r="DW333" s="27">
        <v>1</v>
      </c>
      <c r="DX333" t="s">
        <v>6613</v>
      </c>
      <c r="DY333" s="27">
        <v>1</v>
      </c>
      <c r="EA333" s="27">
        <v>1</v>
      </c>
      <c r="EB333" t="s">
        <v>6614</v>
      </c>
      <c r="EC333" s="27">
        <v>1</v>
      </c>
      <c r="ED333" t="s">
        <v>6615</v>
      </c>
      <c r="EE333" s="27">
        <v>1</v>
      </c>
      <c r="EF333" t="s">
        <v>6616</v>
      </c>
      <c r="EG333" s="27">
        <v>1</v>
      </c>
      <c r="EH333" t="s">
        <v>6617</v>
      </c>
      <c r="EI333" s="27">
        <v>1</v>
      </c>
      <c r="EK333">
        <v>4</v>
      </c>
      <c r="EN333" s="27">
        <v>0</v>
      </c>
      <c r="EO333" t="s">
        <v>242</v>
      </c>
      <c r="EP333" t="s">
        <v>242</v>
      </c>
      <c r="ES333" t="s">
        <v>242</v>
      </c>
      <c r="ET333" t="s">
        <v>242</v>
      </c>
      <c r="EV333" s="27">
        <v>1</v>
      </c>
      <c r="EW333">
        <v>10172595</v>
      </c>
      <c r="EX333" t="s">
        <v>3418</v>
      </c>
      <c r="EY333" s="27">
        <v>1</v>
      </c>
      <c r="EZ333">
        <v>0.1</v>
      </c>
      <c r="FB333" s="27">
        <v>1</v>
      </c>
      <c r="FC333">
        <v>11421</v>
      </c>
      <c r="FE333" s="27">
        <v>0</v>
      </c>
      <c r="FF333" t="s">
        <v>242</v>
      </c>
    </row>
    <row r="334" spans="1:163" ht="15" customHeight="1" x14ac:dyDescent="0.2">
      <c r="A334">
        <v>333</v>
      </c>
      <c r="B334">
        <v>361</v>
      </c>
      <c r="C334" s="1">
        <v>44795.604861111111</v>
      </c>
      <c r="D334" s="1">
        <v>44795.604861111111</v>
      </c>
      <c r="E334">
        <v>4</v>
      </c>
      <c r="G334" t="s">
        <v>242</v>
      </c>
      <c r="H334" t="s">
        <v>242</v>
      </c>
      <c r="I334">
        <v>1</v>
      </c>
      <c r="J334" s="1">
        <v>44795.604861111111</v>
      </c>
      <c r="K334" t="s">
        <v>6622</v>
      </c>
      <c r="L334" t="s">
        <v>242</v>
      </c>
      <c r="M334" t="s">
        <v>242</v>
      </c>
      <c r="P334" t="s">
        <v>242</v>
      </c>
      <c r="Q334" t="s">
        <v>242</v>
      </c>
      <c r="T334" t="s">
        <v>6623</v>
      </c>
      <c r="U334" t="s">
        <v>6624</v>
      </c>
      <c r="V334" t="s">
        <v>6625</v>
      </c>
      <c r="W334">
        <v>7370</v>
      </c>
      <c r="X334" t="s">
        <v>1487</v>
      </c>
      <c r="Y334" t="s">
        <v>4153</v>
      </c>
      <c r="Z334">
        <v>2019</v>
      </c>
      <c r="AA334">
        <v>0.5</v>
      </c>
      <c r="AD334">
        <v>9</v>
      </c>
      <c r="AE334" t="s">
        <v>242</v>
      </c>
      <c r="AH334" s="27">
        <v>0</v>
      </c>
      <c r="AI334">
        <v>0</v>
      </c>
      <c r="AJ334" s="27">
        <v>0</v>
      </c>
      <c r="AK334">
        <v>0</v>
      </c>
      <c r="AL334" s="27">
        <v>0</v>
      </c>
      <c r="AM334">
        <v>0</v>
      </c>
      <c r="AO334" t="s">
        <v>242</v>
      </c>
      <c r="AR334" s="27">
        <v>1</v>
      </c>
      <c r="AS334">
        <v>3</v>
      </c>
      <c r="AT334" s="21">
        <f t="shared" si="20"/>
        <v>33.333333333333329</v>
      </c>
      <c r="AU334">
        <v>2</v>
      </c>
      <c r="AX334" s="27">
        <v>1</v>
      </c>
      <c r="AY334">
        <v>2</v>
      </c>
      <c r="AZ334" s="21">
        <f t="shared" si="21"/>
        <v>22.222222222222221</v>
      </c>
      <c r="BA334" t="s">
        <v>242</v>
      </c>
      <c r="BD334" s="27">
        <v>1</v>
      </c>
      <c r="BG334">
        <v>2</v>
      </c>
      <c r="BJ334" s="27">
        <v>1</v>
      </c>
      <c r="BK334">
        <v>2</v>
      </c>
      <c r="BN334" s="27">
        <v>1</v>
      </c>
      <c r="BO334">
        <v>4</v>
      </c>
      <c r="BP334" s="21">
        <f t="shared" si="22"/>
        <v>44.444444444444443</v>
      </c>
      <c r="BQ334" t="s">
        <v>6626</v>
      </c>
      <c r="BR334">
        <v>1</v>
      </c>
      <c r="BU334" s="27">
        <v>0</v>
      </c>
      <c r="BV334" s="24" t="s">
        <v>242</v>
      </c>
      <c r="BW334" s="21" t="s">
        <v>242</v>
      </c>
      <c r="BX334" t="s">
        <v>242</v>
      </c>
      <c r="BY334" t="s">
        <v>242</v>
      </c>
      <c r="CB334" s="27">
        <v>0</v>
      </c>
      <c r="CD334" t="s">
        <v>242</v>
      </c>
      <c r="CE334" t="s">
        <v>242</v>
      </c>
      <c r="CG334" s="27">
        <v>0</v>
      </c>
      <c r="CI334" t="s">
        <v>242</v>
      </c>
      <c r="CL334" s="27">
        <v>0</v>
      </c>
      <c r="CM334" s="27">
        <v>0</v>
      </c>
      <c r="CN334" t="s">
        <v>242</v>
      </c>
      <c r="CO334" t="s">
        <v>242</v>
      </c>
      <c r="CP334" t="s">
        <v>242</v>
      </c>
      <c r="CR334" t="s">
        <v>6627</v>
      </c>
      <c r="CS334" s="27">
        <v>0.5</v>
      </c>
      <c r="CT334" t="s">
        <v>6627</v>
      </c>
      <c r="CU334">
        <v>1</v>
      </c>
      <c r="CX334" s="27">
        <v>1</v>
      </c>
      <c r="CY334">
        <v>44000</v>
      </c>
      <c r="CZ334">
        <v>2</v>
      </c>
      <c r="DB334" s="27">
        <v>1</v>
      </c>
      <c r="DC334">
        <v>208000</v>
      </c>
      <c r="DD334">
        <v>2</v>
      </c>
      <c r="DF334" t="s">
        <v>242</v>
      </c>
      <c r="DG334" t="s">
        <v>242</v>
      </c>
      <c r="DH334" t="s">
        <v>242</v>
      </c>
      <c r="DJ334" s="27">
        <v>1</v>
      </c>
      <c r="DK334">
        <v>5702000</v>
      </c>
      <c r="DL334">
        <v>2</v>
      </c>
      <c r="DN334">
        <v>1</v>
      </c>
      <c r="DQ334" s="27">
        <v>1</v>
      </c>
      <c r="DR334" t="s">
        <v>6628</v>
      </c>
      <c r="DS334" s="27">
        <v>1</v>
      </c>
      <c r="DT334" t="s">
        <v>6629</v>
      </c>
      <c r="DU334" s="27">
        <v>1</v>
      </c>
      <c r="DV334" t="s">
        <v>6630</v>
      </c>
      <c r="DW334" s="27">
        <v>1</v>
      </c>
      <c r="DX334" t="s">
        <v>6631</v>
      </c>
      <c r="DY334" s="27">
        <v>1</v>
      </c>
      <c r="DZ334" t="s">
        <v>6632</v>
      </c>
      <c r="EA334" s="27">
        <v>1</v>
      </c>
      <c r="EB334" t="s">
        <v>6633</v>
      </c>
      <c r="EC334" s="27">
        <v>1</v>
      </c>
      <c r="ED334" t="s">
        <v>6634</v>
      </c>
      <c r="EE334" s="27">
        <v>0</v>
      </c>
      <c r="EG334" s="27">
        <v>1</v>
      </c>
      <c r="EH334" t="s">
        <v>6635</v>
      </c>
      <c r="EI334" s="27">
        <v>1</v>
      </c>
      <c r="EK334">
        <v>1</v>
      </c>
      <c r="EN334" s="27">
        <v>0</v>
      </c>
      <c r="EO334" t="s">
        <v>242</v>
      </c>
      <c r="EP334" t="s">
        <v>242</v>
      </c>
      <c r="ES334" t="s">
        <v>242</v>
      </c>
      <c r="ET334" t="s">
        <v>242</v>
      </c>
      <c r="EV334" s="27">
        <v>1</v>
      </c>
      <c r="EW334">
        <v>3430</v>
      </c>
      <c r="EX334" t="s">
        <v>3434</v>
      </c>
      <c r="EY334" s="27">
        <v>0</v>
      </c>
      <c r="EZ334" t="s">
        <v>242</v>
      </c>
      <c r="FB334" s="27">
        <v>1</v>
      </c>
      <c r="FC334">
        <v>1971</v>
      </c>
      <c r="FE334" s="27">
        <v>0</v>
      </c>
      <c r="FF334" t="s">
        <v>242</v>
      </c>
    </row>
    <row r="335" spans="1:163" ht="15" customHeight="1" x14ac:dyDescent="0.2">
      <c r="A335" s="10">
        <v>334</v>
      </c>
      <c r="B335">
        <v>362</v>
      </c>
      <c r="C335" s="1">
        <v>44795.604861111111</v>
      </c>
      <c r="D335" s="1">
        <v>44795.604861111111</v>
      </c>
      <c r="E335">
        <v>4</v>
      </c>
      <c r="G335" t="s">
        <v>242</v>
      </c>
      <c r="H335" t="s">
        <v>242</v>
      </c>
      <c r="I335">
        <v>1</v>
      </c>
      <c r="J335" s="1">
        <v>44795.604861111111</v>
      </c>
      <c r="K335" t="s">
        <v>6641</v>
      </c>
      <c r="L335" t="s">
        <v>242</v>
      </c>
      <c r="M335" t="s">
        <v>242</v>
      </c>
      <c r="P335" t="s">
        <v>242</v>
      </c>
      <c r="Q335" t="s">
        <v>242</v>
      </c>
      <c r="T335" s="10" t="s">
        <v>6642</v>
      </c>
      <c r="U335" t="s">
        <v>6643</v>
      </c>
      <c r="V335" t="s">
        <v>6644</v>
      </c>
      <c r="W335">
        <v>3714</v>
      </c>
      <c r="X335" s="10" t="s">
        <v>271</v>
      </c>
      <c r="Y335" s="10" t="s">
        <v>808</v>
      </c>
      <c r="Z335" s="10">
        <v>2021</v>
      </c>
      <c r="AA335" s="10">
        <v>0</v>
      </c>
      <c r="AD335" s="10">
        <v>12</v>
      </c>
      <c r="AE335" t="s">
        <v>242</v>
      </c>
      <c r="AH335" s="22">
        <v>1</v>
      </c>
      <c r="AI335" s="10">
        <v>8</v>
      </c>
      <c r="AJ335" s="22">
        <v>0</v>
      </c>
      <c r="AK335" s="10">
        <v>0</v>
      </c>
      <c r="AL335" s="22">
        <v>0</v>
      </c>
      <c r="AM335" s="10">
        <v>0</v>
      </c>
      <c r="AO335">
        <v>3</v>
      </c>
      <c r="AR335" s="22">
        <v>1</v>
      </c>
      <c r="AS335" s="10">
        <v>1</v>
      </c>
      <c r="AT335" s="21">
        <f t="shared" si="20"/>
        <v>8.3333333333333321</v>
      </c>
      <c r="AU335">
        <v>2</v>
      </c>
      <c r="AX335" s="22">
        <v>1</v>
      </c>
      <c r="AY335" s="10">
        <v>2</v>
      </c>
      <c r="AZ335" s="21">
        <f t="shared" si="21"/>
        <v>16.666666666666664</v>
      </c>
      <c r="BA335" t="s">
        <v>242</v>
      </c>
      <c r="BD335" s="22">
        <v>1</v>
      </c>
      <c r="BE335" s="10"/>
      <c r="BF335" s="10"/>
      <c r="BG335">
        <v>2</v>
      </c>
      <c r="BJ335" s="22">
        <v>1</v>
      </c>
      <c r="BK335">
        <v>2</v>
      </c>
      <c r="BN335" s="22">
        <v>1</v>
      </c>
      <c r="BO335" s="10">
        <v>3</v>
      </c>
      <c r="BP335" s="21">
        <f t="shared" si="22"/>
        <v>25</v>
      </c>
      <c r="BQ335" s="10"/>
      <c r="BR335" s="10">
        <v>3</v>
      </c>
      <c r="BS335" s="10"/>
      <c r="BT335" s="10"/>
      <c r="BU335" s="22">
        <v>1</v>
      </c>
      <c r="BV335" s="10">
        <v>5</v>
      </c>
      <c r="BW335" s="21">
        <f t="shared" si="23"/>
        <v>41.666666666666671</v>
      </c>
      <c r="BX335" s="10">
        <v>2</v>
      </c>
      <c r="BY335" s="10">
        <v>1</v>
      </c>
      <c r="BZ335" s="10"/>
      <c r="CA335" s="10"/>
      <c r="CB335" s="22">
        <v>0</v>
      </c>
      <c r="CC335" s="10"/>
      <c r="CD335" s="10" t="s">
        <v>242</v>
      </c>
      <c r="CE335" s="10" t="s">
        <v>242</v>
      </c>
      <c r="CF335" s="10"/>
      <c r="CG335" s="22">
        <v>1</v>
      </c>
      <c r="CH335" s="11" t="s">
        <v>6645</v>
      </c>
      <c r="CI335" s="10">
        <v>1</v>
      </c>
      <c r="CJ335" s="10"/>
      <c r="CK335" s="10"/>
      <c r="CL335" s="22">
        <v>1</v>
      </c>
      <c r="CM335" s="22">
        <v>0</v>
      </c>
      <c r="CN335" s="10" t="s">
        <v>242</v>
      </c>
      <c r="CO335" s="10" t="s">
        <v>242</v>
      </c>
      <c r="CP335" s="10" t="s">
        <v>242</v>
      </c>
      <c r="CQ335" s="10"/>
      <c r="CR335" s="10" t="s">
        <v>6646</v>
      </c>
      <c r="CS335" s="22">
        <v>0.5</v>
      </c>
      <c r="CT335" s="10" t="s">
        <v>6646</v>
      </c>
      <c r="CU335" s="10">
        <v>1</v>
      </c>
      <c r="CV335" s="10"/>
      <c r="CW335" s="10"/>
      <c r="CX335" s="22">
        <v>0.5</v>
      </c>
      <c r="CY335" s="10" t="s">
        <v>242</v>
      </c>
      <c r="CZ335" s="10">
        <v>2</v>
      </c>
      <c r="DA335" s="10" t="s">
        <v>6647</v>
      </c>
      <c r="DB335" s="22">
        <v>0.5</v>
      </c>
      <c r="DC335" s="10" t="s">
        <v>242</v>
      </c>
      <c r="DD335" s="10" t="s">
        <v>242</v>
      </c>
      <c r="DE335" s="10"/>
      <c r="DF335" s="10" t="s">
        <v>242</v>
      </c>
      <c r="DG335" s="10" t="s">
        <v>242</v>
      </c>
      <c r="DH335" s="10" t="s">
        <v>242</v>
      </c>
      <c r="DI335" s="10" t="s">
        <v>6647</v>
      </c>
      <c r="DJ335" s="22">
        <v>1</v>
      </c>
      <c r="DK335" s="10">
        <v>7300000</v>
      </c>
      <c r="DL335" s="10">
        <v>2</v>
      </c>
      <c r="DM335" s="10"/>
      <c r="DN335" s="10">
        <v>1</v>
      </c>
      <c r="DO335" s="10"/>
      <c r="DP335" s="10"/>
      <c r="DQ335" s="27">
        <v>1</v>
      </c>
      <c r="DR335" t="s">
        <v>6648</v>
      </c>
      <c r="DS335" s="27">
        <v>1</v>
      </c>
      <c r="DT335" s="2" t="s">
        <v>6649</v>
      </c>
      <c r="DU335" s="27">
        <v>0</v>
      </c>
      <c r="DW335" s="27">
        <v>0</v>
      </c>
      <c r="DY335" s="27">
        <v>1</v>
      </c>
      <c r="DZ335" t="s">
        <v>6650</v>
      </c>
      <c r="EA335" s="27">
        <v>0</v>
      </c>
      <c r="EC335" s="27">
        <v>0</v>
      </c>
      <c r="EE335" s="27">
        <v>0</v>
      </c>
      <c r="EG335" s="27">
        <v>1</v>
      </c>
      <c r="EH335" t="s">
        <v>6651</v>
      </c>
      <c r="EI335" s="27">
        <v>1</v>
      </c>
      <c r="EK335">
        <v>1</v>
      </c>
      <c r="EN335" s="22">
        <v>0</v>
      </c>
      <c r="EO335" s="10" t="s">
        <v>242</v>
      </c>
      <c r="EP335" s="10" t="s">
        <v>242</v>
      </c>
      <c r="EQ335" s="10"/>
      <c r="ER335" s="10"/>
      <c r="ES335" s="10" t="s">
        <v>242</v>
      </c>
      <c r="ET335" s="10" t="s">
        <v>242</v>
      </c>
      <c r="EU335" s="10"/>
      <c r="EV335" s="22">
        <v>0</v>
      </c>
      <c r="EW335" s="10" t="s">
        <v>242</v>
      </c>
      <c r="EX335" s="10"/>
      <c r="EY335" s="22">
        <v>0</v>
      </c>
      <c r="EZ335" s="10" t="s">
        <v>242</v>
      </c>
      <c r="FA335" s="10"/>
      <c r="FB335" s="22">
        <v>1</v>
      </c>
      <c r="FC335" s="10">
        <v>1900</v>
      </c>
      <c r="FD335" s="10"/>
      <c r="FE335" s="22">
        <v>1</v>
      </c>
      <c r="FF335" s="10">
        <v>55.5</v>
      </c>
      <c r="FG335" s="10" t="s">
        <v>6652</v>
      </c>
    </row>
    <row r="336" spans="1:163" ht="15" customHeight="1" x14ac:dyDescent="0.2">
      <c r="A336">
        <v>335</v>
      </c>
      <c r="B336">
        <v>363</v>
      </c>
      <c r="C336" s="1">
        <v>44795.604861111111</v>
      </c>
      <c r="D336" s="1">
        <v>44795.604861111111</v>
      </c>
      <c r="E336">
        <v>4</v>
      </c>
      <c r="G336" t="s">
        <v>242</v>
      </c>
      <c r="H336" t="s">
        <v>242</v>
      </c>
      <c r="I336">
        <v>1</v>
      </c>
      <c r="J336" s="1">
        <v>44795.604861111111</v>
      </c>
      <c r="K336" t="s">
        <v>6656</v>
      </c>
      <c r="L336" t="s">
        <v>242</v>
      </c>
      <c r="M336" t="s">
        <v>242</v>
      </c>
      <c r="P336" t="s">
        <v>242</v>
      </c>
      <c r="Q336" t="s">
        <v>242</v>
      </c>
      <c r="T336" t="s">
        <v>6657</v>
      </c>
      <c r="U336" t="s">
        <v>6658</v>
      </c>
      <c r="V336" t="s">
        <v>6659</v>
      </c>
      <c r="W336">
        <v>6331</v>
      </c>
      <c r="X336" t="s">
        <v>319</v>
      </c>
      <c r="Y336" t="s">
        <v>890</v>
      </c>
      <c r="Z336">
        <v>2021</v>
      </c>
      <c r="AA336">
        <v>0.5</v>
      </c>
      <c r="AD336">
        <v>13</v>
      </c>
      <c r="AE336" t="s">
        <v>242</v>
      </c>
      <c r="AH336" s="27">
        <v>1</v>
      </c>
      <c r="AI336">
        <v>8</v>
      </c>
      <c r="AJ336" s="27">
        <v>0</v>
      </c>
      <c r="AK336">
        <v>0</v>
      </c>
      <c r="AL336" s="27">
        <v>0</v>
      </c>
      <c r="AM336">
        <v>0</v>
      </c>
      <c r="AO336">
        <v>2</v>
      </c>
      <c r="AR336" s="27">
        <v>1</v>
      </c>
      <c r="AS336">
        <v>1</v>
      </c>
      <c r="AT336" s="21">
        <f t="shared" si="20"/>
        <v>7.6923076923076925</v>
      </c>
      <c r="AU336">
        <v>3</v>
      </c>
      <c r="AX336" s="27">
        <v>1</v>
      </c>
      <c r="AY336">
        <v>3</v>
      </c>
      <c r="AZ336" s="21">
        <f t="shared" si="21"/>
        <v>23.076923076923077</v>
      </c>
      <c r="BA336" t="s">
        <v>242</v>
      </c>
      <c r="BD336" s="27">
        <v>1</v>
      </c>
      <c r="BG336">
        <v>3</v>
      </c>
      <c r="BJ336" s="27">
        <v>1</v>
      </c>
      <c r="BK336">
        <v>2</v>
      </c>
      <c r="BN336" s="27">
        <v>1</v>
      </c>
      <c r="BO336">
        <v>3</v>
      </c>
      <c r="BP336" s="21">
        <f t="shared" si="22"/>
        <v>23.076923076923077</v>
      </c>
      <c r="BQ336" t="s">
        <v>3455</v>
      </c>
      <c r="BR336">
        <v>3</v>
      </c>
      <c r="BU336" s="27">
        <v>1</v>
      </c>
      <c r="BV336">
        <v>1</v>
      </c>
      <c r="BW336" s="21">
        <f t="shared" si="23"/>
        <v>7.6923076923076925</v>
      </c>
      <c r="BX336">
        <v>2</v>
      </c>
      <c r="BY336">
        <v>3</v>
      </c>
      <c r="CB336" s="27">
        <v>0</v>
      </c>
      <c r="CD336" t="s">
        <v>242</v>
      </c>
      <c r="CE336" t="s">
        <v>242</v>
      </c>
      <c r="CG336" s="27">
        <v>0</v>
      </c>
      <c r="CI336" t="s">
        <v>242</v>
      </c>
      <c r="CL336" s="27">
        <v>0</v>
      </c>
      <c r="CM336" s="27">
        <v>0</v>
      </c>
      <c r="CN336" t="s">
        <v>242</v>
      </c>
      <c r="CO336" t="s">
        <v>242</v>
      </c>
      <c r="CP336" t="s">
        <v>242</v>
      </c>
      <c r="CR336" t="s">
        <v>6660</v>
      </c>
      <c r="CS336" s="27">
        <v>1</v>
      </c>
      <c r="CT336" t="s">
        <v>6661</v>
      </c>
      <c r="CU336">
        <v>1</v>
      </c>
      <c r="CX336" s="27">
        <v>1</v>
      </c>
      <c r="CY336">
        <v>16313</v>
      </c>
      <c r="CZ336">
        <v>2</v>
      </c>
      <c r="DB336" s="27">
        <v>1</v>
      </c>
      <c r="DC336">
        <v>35388</v>
      </c>
      <c r="DD336">
        <v>2</v>
      </c>
      <c r="DF336" t="s">
        <v>242</v>
      </c>
      <c r="DG336" t="s">
        <v>242</v>
      </c>
      <c r="DH336" t="s">
        <v>242</v>
      </c>
      <c r="DJ336" s="27">
        <v>0</v>
      </c>
      <c r="DK336" t="s">
        <v>242</v>
      </c>
      <c r="DL336" t="s">
        <v>242</v>
      </c>
      <c r="DN336">
        <v>1</v>
      </c>
      <c r="DQ336" s="27">
        <v>1</v>
      </c>
      <c r="DR336" t="s">
        <v>6662</v>
      </c>
      <c r="DS336" s="27">
        <v>1</v>
      </c>
      <c r="DT336" t="s">
        <v>6663</v>
      </c>
      <c r="DU336" s="27">
        <v>1</v>
      </c>
      <c r="DV336" s="2" t="s">
        <v>6664</v>
      </c>
      <c r="DW336" s="27">
        <v>1</v>
      </c>
      <c r="DX336" t="s">
        <v>6665</v>
      </c>
      <c r="DY336" s="27">
        <v>1</v>
      </c>
      <c r="EA336" s="27">
        <v>1</v>
      </c>
      <c r="EB336" t="s">
        <v>6666</v>
      </c>
      <c r="EC336" s="27">
        <v>1</v>
      </c>
      <c r="ED336" t="s">
        <v>6667</v>
      </c>
      <c r="EE336" s="27">
        <v>1</v>
      </c>
      <c r="EF336" t="s">
        <v>6668</v>
      </c>
      <c r="EG336" s="27">
        <v>1</v>
      </c>
      <c r="EH336" t="s">
        <v>6669</v>
      </c>
      <c r="EI336" s="27">
        <v>1</v>
      </c>
      <c r="EK336">
        <v>1</v>
      </c>
      <c r="EN336" s="27">
        <v>0</v>
      </c>
      <c r="EO336" t="s">
        <v>242</v>
      </c>
      <c r="EP336" t="s">
        <v>242</v>
      </c>
      <c r="ES336" t="s">
        <v>242</v>
      </c>
      <c r="ET336" t="s">
        <v>242</v>
      </c>
      <c r="EV336" s="27">
        <v>0</v>
      </c>
      <c r="EW336" t="s">
        <v>242</v>
      </c>
      <c r="EY336" s="27">
        <v>0</v>
      </c>
      <c r="EZ336" t="s">
        <v>242</v>
      </c>
      <c r="FB336" s="27">
        <v>1</v>
      </c>
      <c r="FC336">
        <v>88</v>
      </c>
      <c r="FE336" s="27">
        <v>0</v>
      </c>
      <c r="FF336" t="s">
        <v>242</v>
      </c>
    </row>
    <row r="337" spans="1:163" ht="15" customHeight="1" x14ac:dyDescent="0.2">
      <c r="A337">
        <v>336</v>
      </c>
      <c r="B337">
        <v>364</v>
      </c>
      <c r="C337" s="1">
        <v>44795.604861111111</v>
      </c>
      <c r="D337" s="1">
        <v>44795.604861111111</v>
      </c>
      <c r="E337">
        <v>4</v>
      </c>
      <c r="G337" t="s">
        <v>242</v>
      </c>
      <c r="H337" t="s">
        <v>242</v>
      </c>
      <c r="I337">
        <v>1</v>
      </c>
      <c r="J337" s="1">
        <v>44795.604861111111</v>
      </c>
      <c r="K337" t="s">
        <v>6670</v>
      </c>
      <c r="L337" t="s">
        <v>242</v>
      </c>
      <c r="M337" t="s">
        <v>242</v>
      </c>
      <c r="P337" t="s">
        <v>242</v>
      </c>
      <c r="Q337" t="s">
        <v>242</v>
      </c>
      <c r="T337" t="s">
        <v>6671</v>
      </c>
      <c r="U337" t="s">
        <v>6672</v>
      </c>
      <c r="V337">
        <v>97023105</v>
      </c>
      <c r="W337">
        <v>3721</v>
      </c>
      <c r="X337" t="s">
        <v>476</v>
      </c>
      <c r="Y337" t="s">
        <v>2504</v>
      </c>
      <c r="Z337">
        <v>2020</v>
      </c>
      <c r="AA337">
        <v>0</v>
      </c>
      <c r="AD337">
        <v>10</v>
      </c>
      <c r="AE337" t="s">
        <v>242</v>
      </c>
      <c r="AH337" s="27">
        <v>0</v>
      </c>
      <c r="AI337">
        <v>0</v>
      </c>
      <c r="AJ337" s="27">
        <v>0</v>
      </c>
      <c r="AK337">
        <v>0</v>
      </c>
      <c r="AL337" s="27">
        <v>0</v>
      </c>
      <c r="AM337">
        <v>0</v>
      </c>
      <c r="AO337" t="s">
        <v>242</v>
      </c>
      <c r="AR337" s="27">
        <v>1</v>
      </c>
      <c r="AS337">
        <v>10</v>
      </c>
      <c r="AT337" s="21">
        <f t="shared" si="20"/>
        <v>100</v>
      </c>
      <c r="AU337">
        <v>2</v>
      </c>
      <c r="AX337" s="27">
        <v>1</v>
      </c>
      <c r="AY337">
        <v>2</v>
      </c>
      <c r="AZ337" s="21">
        <f t="shared" si="21"/>
        <v>20</v>
      </c>
      <c r="BA337" t="s">
        <v>242</v>
      </c>
      <c r="BD337" s="27">
        <v>1</v>
      </c>
      <c r="BE337">
        <v>5</v>
      </c>
      <c r="BG337">
        <v>2</v>
      </c>
      <c r="BJ337" s="27">
        <v>1</v>
      </c>
      <c r="BK337">
        <v>2</v>
      </c>
      <c r="BN337" s="27">
        <v>1</v>
      </c>
      <c r="BO337">
        <v>3</v>
      </c>
      <c r="BP337" s="21">
        <f t="shared" si="22"/>
        <v>30</v>
      </c>
      <c r="BQ337" t="s">
        <v>6673</v>
      </c>
      <c r="BR337">
        <v>1</v>
      </c>
      <c r="BU337" s="27">
        <v>1</v>
      </c>
      <c r="BV337">
        <v>3</v>
      </c>
      <c r="BW337" s="21">
        <f t="shared" si="23"/>
        <v>30</v>
      </c>
      <c r="BX337">
        <v>2</v>
      </c>
      <c r="BY337">
        <v>1</v>
      </c>
      <c r="CB337" s="27">
        <v>0</v>
      </c>
      <c r="CD337" t="s">
        <v>242</v>
      </c>
      <c r="CE337" t="s">
        <v>242</v>
      </c>
      <c r="CG337" s="27">
        <v>1</v>
      </c>
      <c r="CH337" t="s">
        <v>6674</v>
      </c>
      <c r="CI337" t="s">
        <v>242</v>
      </c>
      <c r="CL337" s="27">
        <v>0</v>
      </c>
      <c r="CM337" s="27">
        <v>0</v>
      </c>
      <c r="CN337" t="s">
        <v>242</v>
      </c>
      <c r="CO337" t="s">
        <v>242</v>
      </c>
      <c r="CP337" t="s">
        <v>242</v>
      </c>
      <c r="CS337" s="27">
        <v>1</v>
      </c>
      <c r="CT337" t="s">
        <v>6675</v>
      </c>
      <c r="CU337">
        <v>1</v>
      </c>
      <c r="CX337" s="27">
        <v>1</v>
      </c>
      <c r="CY337">
        <v>613256.88</v>
      </c>
      <c r="CZ337">
        <v>2</v>
      </c>
      <c r="DA337" t="s">
        <v>6676</v>
      </c>
      <c r="DB337" s="27">
        <v>1</v>
      </c>
      <c r="DC337">
        <v>733005.27</v>
      </c>
      <c r="DD337">
        <v>2</v>
      </c>
      <c r="DE337">
        <v>870897.35</v>
      </c>
      <c r="DF337">
        <v>2</v>
      </c>
      <c r="DG337" t="s">
        <v>242</v>
      </c>
      <c r="DH337" t="s">
        <v>242</v>
      </c>
      <c r="DI337" s="2" t="s">
        <v>6677</v>
      </c>
      <c r="DJ337" s="27">
        <v>1</v>
      </c>
      <c r="DK337">
        <v>290299.12</v>
      </c>
      <c r="DL337">
        <v>2</v>
      </c>
      <c r="DM337" t="s">
        <v>6678</v>
      </c>
      <c r="DN337">
        <v>1</v>
      </c>
      <c r="DQ337" s="27">
        <v>1</v>
      </c>
      <c r="DR337" t="s">
        <v>6679</v>
      </c>
      <c r="DS337" s="27">
        <v>1</v>
      </c>
      <c r="DT337" t="s">
        <v>6680</v>
      </c>
      <c r="DU337" s="27">
        <v>0</v>
      </c>
      <c r="DW337" s="27">
        <v>0.5</v>
      </c>
      <c r="DX337" t="s">
        <v>6681</v>
      </c>
      <c r="DY337" s="27">
        <v>0</v>
      </c>
      <c r="EA337" s="27">
        <v>1</v>
      </c>
      <c r="EB337" t="s">
        <v>6682</v>
      </c>
      <c r="EC337" s="27">
        <v>1</v>
      </c>
      <c r="ED337" t="s">
        <v>6683</v>
      </c>
      <c r="EE337" s="27">
        <v>1</v>
      </c>
      <c r="EF337" t="s">
        <v>6684</v>
      </c>
      <c r="EG337" s="27">
        <v>1</v>
      </c>
      <c r="EH337" s="2" t="s">
        <v>6685</v>
      </c>
      <c r="EI337" s="27">
        <v>1</v>
      </c>
      <c r="EK337">
        <v>1</v>
      </c>
      <c r="EN337" s="27">
        <v>0</v>
      </c>
      <c r="EO337" t="s">
        <v>242</v>
      </c>
      <c r="EP337" t="s">
        <v>242</v>
      </c>
      <c r="ES337" t="s">
        <v>242</v>
      </c>
      <c r="ET337" t="s">
        <v>242</v>
      </c>
      <c r="EV337" s="27">
        <v>0</v>
      </c>
      <c r="EW337" t="s">
        <v>242</v>
      </c>
      <c r="EY337" s="27">
        <v>0</v>
      </c>
      <c r="EZ337" t="s">
        <v>242</v>
      </c>
      <c r="FB337" s="27">
        <v>0</v>
      </c>
      <c r="FC337" t="s">
        <v>242</v>
      </c>
      <c r="FE337" s="27">
        <v>0</v>
      </c>
      <c r="FF337" t="s">
        <v>242</v>
      </c>
    </row>
    <row r="338" spans="1:163" ht="15" customHeight="1" x14ac:dyDescent="0.2">
      <c r="A338">
        <v>337</v>
      </c>
      <c r="B338">
        <v>365</v>
      </c>
      <c r="C338" s="1">
        <v>44795.604861111111</v>
      </c>
      <c r="D338" s="1">
        <v>44795.604861111111</v>
      </c>
      <c r="E338">
        <v>4</v>
      </c>
      <c r="G338" t="s">
        <v>242</v>
      </c>
      <c r="H338" t="s">
        <v>242</v>
      </c>
      <c r="I338">
        <v>1</v>
      </c>
      <c r="J338" s="1">
        <v>44795.604861111111</v>
      </c>
      <c r="K338" t="s">
        <v>6689</v>
      </c>
      <c r="L338" t="s">
        <v>242</v>
      </c>
      <c r="M338" t="s">
        <v>242</v>
      </c>
      <c r="P338" t="s">
        <v>242</v>
      </c>
      <c r="Q338" t="s">
        <v>242</v>
      </c>
      <c r="T338" t="s">
        <v>6690</v>
      </c>
      <c r="U338" t="s">
        <v>6691</v>
      </c>
      <c r="V338">
        <v>872590104</v>
      </c>
      <c r="W338">
        <v>4812</v>
      </c>
      <c r="X338" t="s">
        <v>1487</v>
      </c>
      <c r="Y338" t="s">
        <v>6692</v>
      </c>
      <c r="Z338">
        <v>2020</v>
      </c>
      <c r="AA338">
        <v>0</v>
      </c>
      <c r="AD338">
        <v>14</v>
      </c>
      <c r="AE338" t="s">
        <v>242</v>
      </c>
      <c r="AH338" s="27">
        <v>1</v>
      </c>
      <c r="AI338">
        <v>6</v>
      </c>
      <c r="AJ338" s="27">
        <v>0</v>
      </c>
      <c r="AK338">
        <v>0</v>
      </c>
      <c r="AL338" s="27">
        <v>0</v>
      </c>
      <c r="AM338">
        <v>0</v>
      </c>
      <c r="AO338">
        <v>3</v>
      </c>
      <c r="AR338" s="27">
        <v>1</v>
      </c>
      <c r="AS338">
        <v>1</v>
      </c>
      <c r="AT338" s="21">
        <f t="shared" si="20"/>
        <v>7.1428571428571423</v>
      </c>
      <c r="AU338">
        <v>2</v>
      </c>
      <c r="AX338" s="27">
        <v>1</v>
      </c>
      <c r="AY338">
        <v>3</v>
      </c>
      <c r="AZ338" s="21">
        <f t="shared" si="21"/>
        <v>21.428571428571427</v>
      </c>
      <c r="BA338" t="s">
        <v>242</v>
      </c>
      <c r="BD338" s="27">
        <v>1</v>
      </c>
      <c r="BG338">
        <v>2</v>
      </c>
      <c r="BJ338" s="27">
        <v>1</v>
      </c>
      <c r="BK338">
        <v>2</v>
      </c>
      <c r="BN338" s="27">
        <v>1</v>
      </c>
      <c r="BO338">
        <v>3</v>
      </c>
      <c r="BP338" s="21">
        <f t="shared" si="22"/>
        <v>21.428571428571427</v>
      </c>
      <c r="BQ338" t="s">
        <v>3547</v>
      </c>
      <c r="BR338">
        <v>3</v>
      </c>
      <c r="BU338" s="27">
        <v>1</v>
      </c>
      <c r="BV338">
        <v>4</v>
      </c>
      <c r="BW338" s="21">
        <f t="shared" si="23"/>
        <v>28.571428571428569</v>
      </c>
      <c r="BX338">
        <v>2</v>
      </c>
      <c r="BY338">
        <v>1</v>
      </c>
      <c r="CB338" s="27">
        <v>0</v>
      </c>
      <c r="CD338" t="s">
        <v>242</v>
      </c>
      <c r="CE338" t="s">
        <v>242</v>
      </c>
      <c r="CG338" s="27">
        <v>1</v>
      </c>
      <c r="CH338" s="2" t="s">
        <v>6693</v>
      </c>
      <c r="CI338">
        <v>1</v>
      </c>
      <c r="CL338" s="27">
        <v>1</v>
      </c>
      <c r="CM338" s="27">
        <v>0.5</v>
      </c>
      <c r="CN338" t="s">
        <v>242</v>
      </c>
      <c r="CO338">
        <v>100</v>
      </c>
      <c r="CP338" t="s">
        <v>242</v>
      </c>
      <c r="CQ338" s="2" t="s">
        <v>6694</v>
      </c>
      <c r="CS338" s="27">
        <v>1</v>
      </c>
      <c r="CT338" t="s">
        <v>6695</v>
      </c>
      <c r="CU338">
        <v>1</v>
      </c>
      <c r="CX338" s="27">
        <v>1</v>
      </c>
      <c r="CY338">
        <v>53180</v>
      </c>
      <c r="CZ338">
        <v>2</v>
      </c>
      <c r="DB338" s="27">
        <v>1</v>
      </c>
      <c r="DC338">
        <v>1858206</v>
      </c>
      <c r="DD338">
        <v>2</v>
      </c>
      <c r="DE338">
        <v>2755796</v>
      </c>
      <c r="DF338">
        <v>2</v>
      </c>
      <c r="DG338" t="s">
        <v>242</v>
      </c>
      <c r="DH338" t="s">
        <v>242</v>
      </c>
      <c r="DJ338" s="27">
        <v>1</v>
      </c>
      <c r="DK338">
        <v>7033821</v>
      </c>
      <c r="DL338">
        <v>2</v>
      </c>
      <c r="DN338">
        <v>1</v>
      </c>
      <c r="DQ338" s="27">
        <v>1</v>
      </c>
      <c r="DR338" t="s">
        <v>6696</v>
      </c>
      <c r="DS338" s="27">
        <v>1</v>
      </c>
      <c r="DT338" t="s">
        <v>6697</v>
      </c>
      <c r="DU338" s="27">
        <v>1</v>
      </c>
      <c r="DV338" t="s">
        <v>6698</v>
      </c>
      <c r="DW338" s="27">
        <v>1</v>
      </c>
      <c r="DX338" t="s">
        <v>6699</v>
      </c>
      <c r="DY338" s="27">
        <v>1</v>
      </c>
      <c r="EA338" s="27">
        <v>1</v>
      </c>
      <c r="EB338" s="2" t="s">
        <v>6700</v>
      </c>
      <c r="EC338" s="27">
        <v>1</v>
      </c>
      <c r="ED338" t="s">
        <v>6701</v>
      </c>
      <c r="EE338" s="27">
        <v>1</v>
      </c>
      <c r="EF338" t="s">
        <v>6066</v>
      </c>
      <c r="EG338" s="27">
        <v>1</v>
      </c>
      <c r="EH338" t="s">
        <v>6702</v>
      </c>
      <c r="EI338" s="27">
        <v>1</v>
      </c>
      <c r="EJ338" t="s">
        <v>6703</v>
      </c>
      <c r="EK338">
        <v>4</v>
      </c>
      <c r="EN338" s="27">
        <v>0</v>
      </c>
      <c r="EO338" t="s">
        <v>242</v>
      </c>
      <c r="EP338" t="s">
        <v>242</v>
      </c>
      <c r="ES338" t="s">
        <v>242</v>
      </c>
      <c r="ET338" t="s">
        <v>242</v>
      </c>
      <c r="EV338" s="27">
        <v>0</v>
      </c>
      <c r="EW338" t="s">
        <v>242</v>
      </c>
      <c r="EY338" s="27">
        <v>0</v>
      </c>
      <c r="EZ338" t="s">
        <v>242</v>
      </c>
      <c r="FB338" s="27">
        <v>0</v>
      </c>
      <c r="FC338" t="s">
        <v>242</v>
      </c>
      <c r="FE338" s="27">
        <v>0</v>
      </c>
      <c r="FF338" t="s">
        <v>242</v>
      </c>
    </row>
    <row r="339" spans="1:163" ht="15" customHeight="1" x14ac:dyDescent="0.2">
      <c r="A339">
        <v>338</v>
      </c>
      <c r="B339">
        <v>367</v>
      </c>
      <c r="C339" s="1">
        <v>44795.604861111111</v>
      </c>
      <c r="D339" s="1">
        <v>44795.604861111111</v>
      </c>
      <c r="E339">
        <v>4</v>
      </c>
      <c r="G339" t="s">
        <v>242</v>
      </c>
      <c r="H339" t="s">
        <v>242</v>
      </c>
      <c r="I339">
        <v>1</v>
      </c>
      <c r="J339" s="1">
        <v>44795.604861111111</v>
      </c>
      <c r="K339" t="s">
        <v>6708</v>
      </c>
      <c r="L339" t="s">
        <v>242</v>
      </c>
      <c r="M339" t="s">
        <v>242</v>
      </c>
      <c r="P339" t="s">
        <v>242</v>
      </c>
      <c r="Q339" t="s">
        <v>242</v>
      </c>
      <c r="T339" t="s">
        <v>6709</v>
      </c>
      <c r="U339" t="s">
        <v>6710</v>
      </c>
      <c r="V339" t="s">
        <v>6711</v>
      </c>
      <c r="W339">
        <v>7389</v>
      </c>
      <c r="X339" t="s">
        <v>319</v>
      </c>
      <c r="Y339" t="s">
        <v>1051</v>
      </c>
      <c r="Z339">
        <v>2021</v>
      </c>
      <c r="AA339">
        <v>0</v>
      </c>
      <c r="AD339">
        <v>9</v>
      </c>
      <c r="AE339" t="s">
        <v>242</v>
      </c>
      <c r="AH339" s="27">
        <v>1</v>
      </c>
      <c r="AI339">
        <v>9</v>
      </c>
      <c r="AJ339" s="27">
        <v>0</v>
      </c>
      <c r="AK339">
        <v>0</v>
      </c>
      <c r="AL339" s="27">
        <v>0</v>
      </c>
      <c r="AM339">
        <v>0</v>
      </c>
      <c r="AO339">
        <v>3</v>
      </c>
      <c r="AR339" s="27">
        <v>1</v>
      </c>
      <c r="AS339">
        <v>1</v>
      </c>
      <c r="AT339" s="21">
        <f t="shared" si="20"/>
        <v>11.111111111111111</v>
      </c>
      <c r="AU339">
        <v>2</v>
      </c>
      <c r="AX339" s="27">
        <v>1</v>
      </c>
      <c r="AY339">
        <v>2</v>
      </c>
      <c r="AZ339" s="21">
        <f t="shared" si="21"/>
        <v>22.222222222222221</v>
      </c>
      <c r="BA339" t="s">
        <v>242</v>
      </c>
      <c r="BD339" s="27">
        <v>1</v>
      </c>
      <c r="BG339">
        <v>2</v>
      </c>
      <c r="BJ339" s="27">
        <v>1</v>
      </c>
      <c r="BK339">
        <v>2</v>
      </c>
      <c r="BN339" s="27">
        <v>1</v>
      </c>
      <c r="BO339">
        <v>3</v>
      </c>
      <c r="BP339" s="21">
        <f t="shared" si="22"/>
        <v>33.333333333333329</v>
      </c>
      <c r="BQ339" t="s">
        <v>3455</v>
      </c>
      <c r="BR339">
        <v>3</v>
      </c>
      <c r="BU339" s="27">
        <v>1</v>
      </c>
      <c r="BV339">
        <v>2</v>
      </c>
      <c r="BW339" s="21">
        <f t="shared" si="23"/>
        <v>22.222222222222221</v>
      </c>
      <c r="BX339">
        <v>2</v>
      </c>
      <c r="BY339">
        <v>3</v>
      </c>
      <c r="CB339" s="27">
        <v>0</v>
      </c>
      <c r="CD339" t="s">
        <v>242</v>
      </c>
      <c r="CE339" t="s">
        <v>242</v>
      </c>
      <c r="CG339" s="27">
        <v>0</v>
      </c>
      <c r="CI339" t="s">
        <v>242</v>
      </c>
      <c r="CL339" s="27">
        <v>0</v>
      </c>
      <c r="CM339" s="27">
        <v>0</v>
      </c>
      <c r="CN339" t="s">
        <v>242</v>
      </c>
      <c r="CO339" t="s">
        <v>242</v>
      </c>
      <c r="CP339" t="s">
        <v>242</v>
      </c>
      <c r="CS339" s="27">
        <v>1</v>
      </c>
      <c r="CT339" t="s">
        <v>6712</v>
      </c>
      <c r="CU339">
        <v>1</v>
      </c>
      <c r="CX339" s="27">
        <v>1</v>
      </c>
      <c r="CY339">
        <v>230.24</v>
      </c>
      <c r="CZ339">
        <v>2</v>
      </c>
      <c r="DB339" s="27">
        <v>1</v>
      </c>
      <c r="DC339">
        <v>3394.34</v>
      </c>
      <c r="DD339">
        <v>2</v>
      </c>
      <c r="DE339">
        <v>7244.05</v>
      </c>
      <c r="DF339">
        <v>2</v>
      </c>
      <c r="DG339" t="s">
        <v>242</v>
      </c>
      <c r="DH339" t="s">
        <v>242</v>
      </c>
      <c r="DJ339" s="27">
        <v>1</v>
      </c>
      <c r="DK339">
        <v>35235.120000000003</v>
      </c>
      <c r="DL339">
        <v>2</v>
      </c>
      <c r="DN339">
        <v>4</v>
      </c>
      <c r="DQ339" s="27">
        <v>1</v>
      </c>
      <c r="DR339" t="s">
        <v>6713</v>
      </c>
      <c r="DS339" s="27">
        <v>1</v>
      </c>
      <c r="DT339" t="s">
        <v>6714</v>
      </c>
      <c r="DU339" s="27">
        <v>1</v>
      </c>
      <c r="DV339" t="s">
        <v>6715</v>
      </c>
      <c r="DW339" s="27">
        <v>1</v>
      </c>
      <c r="DX339" t="s">
        <v>6716</v>
      </c>
      <c r="DY339" s="27">
        <v>1</v>
      </c>
      <c r="DZ339" t="s">
        <v>6717</v>
      </c>
      <c r="EA339" s="27">
        <v>1</v>
      </c>
      <c r="EB339" t="s">
        <v>6718</v>
      </c>
      <c r="EC339" s="27">
        <v>1</v>
      </c>
      <c r="ED339" t="s">
        <v>6719</v>
      </c>
      <c r="EE339" s="27">
        <v>1</v>
      </c>
      <c r="EF339" t="s">
        <v>6720</v>
      </c>
      <c r="EG339" s="27">
        <v>1</v>
      </c>
      <c r="EH339" t="s">
        <v>4310</v>
      </c>
      <c r="EI339" s="27">
        <v>1</v>
      </c>
      <c r="EJ339" t="s">
        <v>6721</v>
      </c>
      <c r="EK339">
        <v>4</v>
      </c>
      <c r="EN339" s="27">
        <v>0</v>
      </c>
      <c r="EO339" t="s">
        <v>242</v>
      </c>
      <c r="EP339" t="s">
        <v>242</v>
      </c>
      <c r="ES339" t="s">
        <v>242</v>
      </c>
      <c r="ET339" t="s">
        <v>242</v>
      </c>
      <c r="EV339" s="27">
        <v>0</v>
      </c>
      <c r="EW339" t="s">
        <v>242</v>
      </c>
      <c r="EY339" s="27">
        <v>0</v>
      </c>
      <c r="EZ339" t="s">
        <v>242</v>
      </c>
      <c r="FB339" s="27">
        <v>0</v>
      </c>
      <c r="FC339" t="s">
        <v>242</v>
      </c>
      <c r="FE339" s="27">
        <v>0</v>
      </c>
      <c r="FF339" t="s">
        <v>242</v>
      </c>
    </row>
    <row r="340" spans="1:163" ht="15" hidden="1" customHeight="1" x14ac:dyDescent="0.2">
      <c r="A340">
        <v>339</v>
      </c>
      <c r="B340">
        <v>368</v>
      </c>
      <c r="C340" s="1">
        <v>44795.604861111111</v>
      </c>
      <c r="D340" s="1">
        <v>44795.604861111111</v>
      </c>
      <c r="E340">
        <v>4</v>
      </c>
      <c r="G340" t="s">
        <v>242</v>
      </c>
      <c r="H340" t="s">
        <v>242</v>
      </c>
      <c r="I340">
        <v>1</v>
      </c>
      <c r="J340" s="1">
        <v>44795.604861111111</v>
      </c>
      <c r="K340" t="s">
        <v>6726</v>
      </c>
      <c r="L340" t="s">
        <v>242</v>
      </c>
      <c r="M340" t="s">
        <v>242</v>
      </c>
      <c r="P340" t="s">
        <v>242</v>
      </c>
      <c r="Q340" t="s">
        <v>242</v>
      </c>
      <c r="T340" t="s">
        <v>6727</v>
      </c>
      <c r="U340" t="s">
        <v>6728</v>
      </c>
      <c r="V340" t="s">
        <v>6729</v>
      </c>
      <c r="W340">
        <v>4841</v>
      </c>
      <c r="X340" t="s">
        <v>1487</v>
      </c>
      <c r="Y340" t="s">
        <v>1488</v>
      </c>
      <c r="Z340">
        <v>2020</v>
      </c>
      <c r="AA340">
        <v>0</v>
      </c>
      <c r="AD340">
        <v>10</v>
      </c>
      <c r="AE340" t="s">
        <v>242</v>
      </c>
      <c r="AH340" s="27">
        <v>1</v>
      </c>
      <c r="AI340">
        <v>5</v>
      </c>
      <c r="AJ340" s="27">
        <v>0</v>
      </c>
      <c r="AK340">
        <v>0</v>
      </c>
      <c r="AL340" s="27">
        <v>0</v>
      </c>
      <c r="AM340">
        <v>0</v>
      </c>
      <c r="AO340">
        <v>3</v>
      </c>
      <c r="AR340" s="27">
        <v>1</v>
      </c>
      <c r="AS340">
        <v>1</v>
      </c>
      <c r="AT340" s="21">
        <f t="shared" si="20"/>
        <v>10</v>
      </c>
      <c r="AU340">
        <v>2</v>
      </c>
      <c r="AX340" s="27">
        <v>1</v>
      </c>
      <c r="AY340">
        <v>2</v>
      </c>
      <c r="AZ340" s="21">
        <f t="shared" si="21"/>
        <v>20</v>
      </c>
      <c r="BA340" t="s">
        <v>242</v>
      </c>
      <c r="BD340" s="27">
        <v>1</v>
      </c>
      <c r="BE340">
        <v>7</v>
      </c>
      <c r="BG340">
        <v>2</v>
      </c>
      <c r="BJ340" s="27">
        <v>1</v>
      </c>
      <c r="BK340">
        <v>2</v>
      </c>
      <c r="BN340" s="27">
        <v>1</v>
      </c>
      <c r="BO340">
        <v>3</v>
      </c>
      <c r="BP340" s="21">
        <f t="shared" si="22"/>
        <v>30</v>
      </c>
      <c r="BQ340" t="s">
        <v>6730</v>
      </c>
      <c r="BR340">
        <v>3</v>
      </c>
      <c r="BU340" s="27">
        <v>1</v>
      </c>
      <c r="BV340">
        <v>5</v>
      </c>
      <c r="BW340" s="21">
        <f t="shared" si="23"/>
        <v>50</v>
      </c>
      <c r="BX340">
        <v>1</v>
      </c>
      <c r="BY340">
        <v>1</v>
      </c>
      <c r="CB340" s="27">
        <v>0</v>
      </c>
      <c r="CD340" t="s">
        <v>242</v>
      </c>
      <c r="CE340" t="s">
        <v>242</v>
      </c>
      <c r="CG340" s="27">
        <v>0</v>
      </c>
      <c r="CI340" t="s">
        <v>242</v>
      </c>
      <c r="CL340" s="27">
        <v>0</v>
      </c>
      <c r="CM340" s="27">
        <v>0.5</v>
      </c>
      <c r="CN340" t="s">
        <v>242</v>
      </c>
      <c r="CO340">
        <v>100</v>
      </c>
      <c r="CP340" t="s">
        <v>242</v>
      </c>
      <c r="CQ340" t="s">
        <v>6731</v>
      </c>
      <c r="CS340" s="27">
        <v>1</v>
      </c>
      <c r="CT340" s="2" t="s">
        <v>6732</v>
      </c>
      <c r="CU340">
        <v>1</v>
      </c>
      <c r="CX340" s="27">
        <v>0</v>
      </c>
      <c r="CY340" t="s">
        <v>242</v>
      </c>
      <c r="CZ340" t="s">
        <v>242</v>
      </c>
      <c r="DB340" s="27">
        <v>0</v>
      </c>
      <c r="DC340" t="s">
        <v>242</v>
      </c>
      <c r="DD340" t="s">
        <v>242</v>
      </c>
      <c r="DF340" t="s">
        <v>242</v>
      </c>
      <c r="DG340" t="s">
        <v>242</v>
      </c>
      <c r="DH340" t="s">
        <v>242</v>
      </c>
      <c r="DJ340" s="27">
        <v>0</v>
      </c>
      <c r="DK340" t="s">
        <v>242</v>
      </c>
      <c r="DL340" t="s">
        <v>242</v>
      </c>
      <c r="DN340" t="s">
        <v>242</v>
      </c>
      <c r="DQ340" s="27">
        <v>0</v>
      </c>
      <c r="DS340" s="27">
        <v>0</v>
      </c>
      <c r="DU340" s="27">
        <v>0</v>
      </c>
      <c r="DW340" s="27">
        <v>0</v>
      </c>
      <c r="DY340" s="27">
        <v>0</v>
      </c>
      <c r="DZ340" t="s">
        <v>6733</v>
      </c>
      <c r="EA340" s="27">
        <v>0</v>
      </c>
      <c r="EC340" s="27">
        <v>0</v>
      </c>
      <c r="EE340" s="27">
        <v>0</v>
      </c>
      <c r="EG340" s="27">
        <v>0</v>
      </c>
      <c r="EI340" s="27">
        <v>0</v>
      </c>
      <c r="EJ340" t="s">
        <v>6734</v>
      </c>
      <c r="EK340" t="s">
        <v>242</v>
      </c>
      <c r="EN340" s="27">
        <v>0</v>
      </c>
      <c r="EO340" t="s">
        <v>242</v>
      </c>
      <c r="EP340" t="s">
        <v>242</v>
      </c>
      <c r="ES340" t="s">
        <v>242</v>
      </c>
      <c r="ET340" t="s">
        <v>242</v>
      </c>
      <c r="EV340" s="27">
        <v>0</v>
      </c>
      <c r="EW340" t="s">
        <v>242</v>
      </c>
      <c r="EY340" s="27">
        <v>0</v>
      </c>
      <c r="EZ340" t="s">
        <v>242</v>
      </c>
      <c r="FB340" s="27">
        <v>0</v>
      </c>
      <c r="FC340" t="s">
        <v>242</v>
      </c>
      <c r="FE340" s="27">
        <v>0</v>
      </c>
      <c r="FF340" t="s">
        <v>242</v>
      </c>
    </row>
    <row r="341" spans="1:163" ht="15" customHeight="1" x14ac:dyDescent="0.2">
      <c r="A341">
        <v>340</v>
      </c>
      <c r="B341">
        <v>369</v>
      </c>
      <c r="C341" s="1">
        <v>44795.604861111111</v>
      </c>
      <c r="D341" s="1">
        <v>44795.604861111111</v>
      </c>
      <c r="E341">
        <v>4</v>
      </c>
      <c r="G341" t="s">
        <v>242</v>
      </c>
      <c r="H341" t="s">
        <v>242</v>
      </c>
      <c r="I341">
        <v>1</v>
      </c>
      <c r="J341" s="1">
        <v>44795.604861111111</v>
      </c>
      <c r="K341" t="s">
        <v>6739</v>
      </c>
      <c r="L341" t="s">
        <v>242</v>
      </c>
      <c r="M341" t="s">
        <v>242</v>
      </c>
      <c r="P341" t="s">
        <v>242</v>
      </c>
      <c r="Q341" t="s">
        <v>242</v>
      </c>
      <c r="T341" t="s">
        <v>6740</v>
      </c>
      <c r="U341" t="s">
        <v>6741</v>
      </c>
      <c r="V341">
        <v>693475105</v>
      </c>
      <c r="W341">
        <v>6020</v>
      </c>
      <c r="X341" t="s">
        <v>319</v>
      </c>
      <c r="Y341" t="s">
        <v>913</v>
      </c>
      <c r="Z341">
        <v>2019</v>
      </c>
      <c r="AA341">
        <v>0</v>
      </c>
      <c r="AD341">
        <v>13</v>
      </c>
      <c r="AE341" t="s">
        <v>242</v>
      </c>
      <c r="AH341" s="27">
        <v>1</v>
      </c>
      <c r="AI341">
        <v>7</v>
      </c>
      <c r="AJ341" s="27">
        <v>0</v>
      </c>
      <c r="AK341">
        <v>0</v>
      </c>
      <c r="AL341" s="27">
        <v>0</v>
      </c>
      <c r="AM341">
        <v>0</v>
      </c>
      <c r="AO341">
        <v>3</v>
      </c>
      <c r="AR341" s="27">
        <v>1</v>
      </c>
      <c r="AS341">
        <v>1</v>
      </c>
      <c r="AT341" s="21">
        <f t="shared" si="20"/>
        <v>7.6923076923076925</v>
      </c>
      <c r="AU341">
        <v>2</v>
      </c>
      <c r="AX341" s="27">
        <v>1</v>
      </c>
      <c r="AY341">
        <v>2</v>
      </c>
      <c r="AZ341" s="21">
        <f t="shared" si="21"/>
        <v>15.384615384615385</v>
      </c>
      <c r="BA341" t="s">
        <v>242</v>
      </c>
      <c r="BD341" s="27">
        <v>1</v>
      </c>
      <c r="BE341">
        <v>5</v>
      </c>
      <c r="BG341">
        <v>3</v>
      </c>
      <c r="BJ341" s="27">
        <v>1</v>
      </c>
      <c r="BK341">
        <v>2</v>
      </c>
      <c r="BN341" s="27">
        <v>1</v>
      </c>
      <c r="BO341">
        <v>4</v>
      </c>
      <c r="BP341" s="21">
        <f t="shared" si="22"/>
        <v>30.76923076923077</v>
      </c>
      <c r="BQ341" t="s">
        <v>6742</v>
      </c>
      <c r="BR341">
        <v>1</v>
      </c>
      <c r="BU341" s="27">
        <v>1</v>
      </c>
      <c r="BV341">
        <v>3</v>
      </c>
      <c r="BW341" s="21">
        <f t="shared" si="23"/>
        <v>23.076923076923077</v>
      </c>
      <c r="BX341">
        <v>2</v>
      </c>
      <c r="BY341">
        <v>1</v>
      </c>
      <c r="CB341" s="27">
        <v>0</v>
      </c>
      <c r="CD341" t="s">
        <v>242</v>
      </c>
      <c r="CE341" t="s">
        <v>242</v>
      </c>
      <c r="CG341" s="27">
        <v>1</v>
      </c>
      <c r="CH341" t="s">
        <v>6743</v>
      </c>
      <c r="CI341">
        <v>1</v>
      </c>
      <c r="CL341" s="27">
        <v>0</v>
      </c>
      <c r="CM341" s="27">
        <v>0.5</v>
      </c>
      <c r="CN341" t="s">
        <v>242</v>
      </c>
      <c r="CO341">
        <v>100</v>
      </c>
      <c r="CP341" t="s">
        <v>242</v>
      </c>
      <c r="CS341" s="27">
        <v>0</v>
      </c>
      <c r="CU341" t="s">
        <v>242</v>
      </c>
      <c r="CX341" s="27">
        <v>1</v>
      </c>
      <c r="CY341">
        <v>35299</v>
      </c>
      <c r="CZ341">
        <v>2</v>
      </c>
      <c r="DB341" s="27">
        <v>1</v>
      </c>
      <c r="DC341">
        <v>211209</v>
      </c>
      <c r="DD341">
        <v>2</v>
      </c>
      <c r="DE341">
        <v>214097</v>
      </c>
      <c r="DF341">
        <v>2</v>
      </c>
      <c r="DG341" t="s">
        <v>242</v>
      </c>
      <c r="DH341" t="s">
        <v>242</v>
      </c>
      <c r="DJ341" s="27">
        <v>1</v>
      </c>
      <c r="DK341">
        <v>3361</v>
      </c>
      <c r="DL341">
        <v>2</v>
      </c>
      <c r="DN341">
        <v>4</v>
      </c>
      <c r="DQ341" s="27">
        <v>1</v>
      </c>
      <c r="DR341" s="2" t="s">
        <v>6744</v>
      </c>
      <c r="DS341" s="27">
        <v>1</v>
      </c>
      <c r="DT341" s="2" t="s">
        <v>6745</v>
      </c>
      <c r="DU341" s="27">
        <v>1</v>
      </c>
      <c r="DV341" t="s">
        <v>6746</v>
      </c>
      <c r="DW341" s="27">
        <v>1</v>
      </c>
      <c r="DX341" t="s">
        <v>6747</v>
      </c>
      <c r="DY341" s="27">
        <v>1</v>
      </c>
      <c r="EA341" s="27">
        <v>1</v>
      </c>
      <c r="EB341" s="2" t="s">
        <v>6748</v>
      </c>
      <c r="EC341" s="27">
        <v>1</v>
      </c>
      <c r="ED341" s="2" t="s">
        <v>6749</v>
      </c>
      <c r="EE341" s="27">
        <v>1</v>
      </c>
      <c r="EF341" t="s">
        <v>4274</v>
      </c>
      <c r="EG341" s="27">
        <v>1</v>
      </c>
      <c r="EH341" t="s">
        <v>6750</v>
      </c>
      <c r="EI341" s="27">
        <v>1</v>
      </c>
      <c r="EJ341" t="s">
        <v>6751</v>
      </c>
      <c r="EK341">
        <v>4</v>
      </c>
      <c r="EN341" s="27">
        <v>0</v>
      </c>
      <c r="EO341" t="s">
        <v>242</v>
      </c>
      <c r="EP341" t="s">
        <v>242</v>
      </c>
      <c r="ES341" t="s">
        <v>242</v>
      </c>
      <c r="ET341" t="s">
        <v>242</v>
      </c>
      <c r="EV341" s="27">
        <v>0</v>
      </c>
      <c r="EW341" t="s">
        <v>242</v>
      </c>
      <c r="EY341" s="27">
        <v>0</v>
      </c>
      <c r="EZ341" t="s">
        <v>242</v>
      </c>
      <c r="FB341" s="27">
        <v>0</v>
      </c>
      <c r="FC341" t="s">
        <v>242</v>
      </c>
      <c r="FE341" s="27">
        <v>0</v>
      </c>
      <c r="FF341" t="s">
        <v>242</v>
      </c>
    </row>
    <row r="342" spans="1:163" ht="15" customHeight="1" x14ac:dyDescent="0.2">
      <c r="A342">
        <v>341</v>
      </c>
      <c r="B342">
        <v>370</v>
      </c>
      <c r="C342" s="1">
        <v>44795.604861111111</v>
      </c>
      <c r="D342" s="1">
        <v>44795.604861111111</v>
      </c>
      <c r="E342">
        <v>4</v>
      </c>
      <c r="G342" t="s">
        <v>242</v>
      </c>
      <c r="H342" t="s">
        <v>242</v>
      </c>
      <c r="I342">
        <v>1</v>
      </c>
      <c r="J342" s="1">
        <v>44795.604861111111</v>
      </c>
      <c r="K342" t="s">
        <v>6754</v>
      </c>
      <c r="L342" t="s">
        <v>242</v>
      </c>
      <c r="M342" t="s">
        <v>242</v>
      </c>
      <c r="P342" t="s">
        <v>242</v>
      </c>
      <c r="Q342" t="s">
        <v>242</v>
      </c>
      <c r="T342" t="s">
        <v>6755</v>
      </c>
      <c r="U342" t="s">
        <v>6756</v>
      </c>
      <c r="V342" t="s">
        <v>6757</v>
      </c>
      <c r="W342">
        <v>6020</v>
      </c>
      <c r="X342" t="s">
        <v>319</v>
      </c>
      <c r="Y342" t="s">
        <v>913</v>
      </c>
      <c r="Z342">
        <v>2019</v>
      </c>
      <c r="AA342">
        <v>0</v>
      </c>
      <c r="AD342">
        <v>10</v>
      </c>
      <c r="AE342" t="s">
        <v>242</v>
      </c>
      <c r="AH342" s="27">
        <v>1</v>
      </c>
      <c r="AI342">
        <v>10</v>
      </c>
      <c r="AJ342" s="27">
        <v>0</v>
      </c>
      <c r="AK342">
        <v>0</v>
      </c>
      <c r="AL342" s="27">
        <v>0</v>
      </c>
      <c r="AM342">
        <v>0</v>
      </c>
      <c r="AN342" t="s">
        <v>6758</v>
      </c>
      <c r="AO342">
        <v>3</v>
      </c>
      <c r="AR342" s="27">
        <v>1</v>
      </c>
      <c r="AS342">
        <v>3</v>
      </c>
      <c r="AT342" s="21">
        <f t="shared" si="20"/>
        <v>30</v>
      </c>
      <c r="AU342">
        <v>3</v>
      </c>
      <c r="AX342" s="27">
        <v>1</v>
      </c>
      <c r="AY342">
        <v>3</v>
      </c>
      <c r="AZ342" s="21">
        <f t="shared" si="21"/>
        <v>30</v>
      </c>
      <c r="BA342" t="s">
        <v>242</v>
      </c>
      <c r="BD342" s="27">
        <v>1</v>
      </c>
      <c r="BE342">
        <v>9.5</v>
      </c>
      <c r="BG342">
        <v>3</v>
      </c>
      <c r="BJ342" s="27">
        <v>1</v>
      </c>
      <c r="BK342">
        <v>2</v>
      </c>
      <c r="BN342" s="27">
        <v>1</v>
      </c>
      <c r="BO342">
        <v>3</v>
      </c>
      <c r="BP342" s="21">
        <f t="shared" si="22"/>
        <v>30</v>
      </c>
      <c r="BQ342" t="s">
        <v>6730</v>
      </c>
      <c r="BR342">
        <v>3</v>
      </c>
      <c r="BU342" s="27">
        <v>1</v>
      </c>
      <c r="BV342">
        <v>1</v>
      </c>
      <c r="BW342" s="21">
        <f t="shared" si="23"/>
        <v>10</v>
      </c>
      <c r="BX342">
        <v>2</v>
      </c>
      <c r="BY342">
        <v>1</v>
      </c>
      <c r="CB342" s="27">
        <v>0</v>
      </c>
      <c r="CD342" t="s">
        <v>242</v>
      </c>
      <c r="CE342" t="s">
        <v>242</v>
      </c>
      <c r="CG342" s="27">
        <v>1</v>
      </c>
      <c r="CH342" t="s">
        <v>6759</v>
      </c>
      <c r="CI342">
        <v>1</v>
      </c>
      <c r="CL342" s="27">
        <v>0</v>
      </c>
      <c r="CM342" s="27">
        <v>0</v>
      </c>
      <c r="CN342" t="s">
        <v>242</v>
      </c>
      <c r="CO342" t="s">
        <v>242</v>
      </c>
      <c r="CP342" t="s">
        <v>242</v>
      </c>
      <c r="CR342" t="s">
        <v>6760</v>
      </c>
      <c r="CS342" s="27">
        <v>1</v>
      </c>
      <c r="CT342" t="s">
        <v>6761</v>
      </c>
      <c r="CU342">
        <v>1</v>
      </c>
      <c r="CX342" s="27">
        <v>1</v>
      </c>
      <c r="CY342">
        <v>81655</v>
      </c>
      <c r="CZ342">
        <v>2</v>
      </c>
      <c r="DA342" t="s">
        <v>6762</v>
      </c>
      <c r="DB342" s="27">
        <v>1</v>
      </c>
      <c r="DC342">
        <v>556142</v>
      </c>
      <c r="DD342">
        <v>2</v>
      </c>
      <c r="DE342">
        <v>692299</v>
      </c>
      <c r="DF342">
        <v>2</v>
      </c>
      <c r="DG342" t="s">
        <v>242</v>
      </c>
      <c r="DH342" t="s">
        <v>242</v>
      </c>
      <c r="DI342" t="s">
        <v>6763</v>
      </c>
      <c r="DJ342" s="27">
        <v>1</v>
      </c>
      <c r="DK342">
        <v>181004</v>
      </c>
      <c r="DL342">
        <v>2</v>
      </c>
      <c r="DM342" t="s">
        <v>6764</v>
      </c>
      <c r="DN342">
        <v>1</v>
      </c>
      <c r="DQ342" s="27">
        <v>1</v>
      </c>
      <c r="DR342" t="s">
        <v>6765</v>
      </c>
      <c r="DS342" s="27">
        <v>1</v>
      </c>
      <c r="DT342" t="s">
        <v>6766</v>
      </c>
      <c r="DU342" s="27">
        <v>1</v>
      </c>
      <c r="DV342" t="s">
        <v>6767</v>
      </c>
      <c r="DW342" s="27">
        <v>1</v>
      </c>
      <c r="DX342" t="s">
        <v>6768</v>
      </c>
      <c r="DY342" s="27">
        <v>1</v>
      </c>
      <c r="DZ342" t="s">
        <v>6769</v>
      </c>
      <c r="EA342" s="27">
        <v>1</v>
      </c>
      <c r="EB342" t="s">
        <v>6770</v>
      </c>
      <c r="EC342" s="27">
        <v>1</v>
      </c>
      <c r="ED342" t="s">
        <v>6771</v>
      </c>
      <c r="EE342" s="27">
        <v>1</v>
      </c>
      <c r="EF342" t="s">
        <v>6772</v>
      </c>
      <c r="EG342" s="27">
        <v>1</v>
      </c>
      <c r="EH342" t="s">
        <v>6773</v>
      </c>
      <c r="EI342" s="27">
        <v>1</v>
      </c>
      <c r="EK342">
        <v>1</v>
      </c>
      <c r="EN342" s="27">
        <v>0</v>
      </c>
      <c r="EO342" t="s">
        <v>242</v>
      </c>
      <c r="EP342" t="s">
        <v>242</v>
      </c>
      <c r="ER342" t="s">
        <v>6774</v>
      </c>
      <c r="ES342" t="s">
        <v>242</v>
      </c>
      <c r="ET342" t="s">
        <v>242</v>
      </c>
      <c r="EV342" s="27">
        <v>0</v>
      </c>
      <c r="EW342" t="s">
        <v>242</v>
      </c>
      <c r="EY342" s="27">
        <v>0</v>
      </c>
      <c r="EZ342" t="s">
        <v>242</v>
      </c>
      <c r="FB342" s="27">
        <v>1</v>
      </c>
      <c r="FC342">
        <v>5091.87</v>
      </c>
      <c r="FE342" s="27">
        <v>0</v>
      </c>
      <c r="FF342" t="s">
        <v>242</v>
      </c>
    </row>
    <row r="343" spans="1:163" ht="15" customHeight="1" x14ac:dyDescent="0.2">
      <c r="A343">
        <v>342</v>
      </c>
      <c r="B343">
        <v>371</v>
      </c>
      <c r="C343" s="1">
        <v>44795.604861111111</v>
      </c>
      <c r="D343" s="1">
        <v>44795.604861111111</v>
      </c>
      <c r="E343">
        <v>4</v>
      </c>
      <c r="G343" t="s">
        <v>242</v>
      </c>
      <c r="H343" t="s">
        <v>242</v>
      </c>
      <c r="I343">
        <v>1</v>
      </c>
      <c r="J343" s="1">
        <v>44795.604861111111</v>
      </c>
      <c r="K343" t="s">
        <v>6781</v>
      </c>
      <c r="L343" t="s">
        <v>242</v>
      </c>
      <c r="M343" t="s">
        <v>242</v>
      </c>
      <c r="P343" t="s">
        <v>242</v>
      </c>
      <c r="Q343" t="s">
        <v>242</v>
      </c>
      <c r="T343" t="s">
        <v>6782</v>
      </c>
      <c r="U343" t="s">
        <v>6783</v>
      </c>
      <c r="V343">
        <v>25537101</v>
      </c>
      <c r="W343">
        <v>4911</v>
      </c>
      <c r="X343" t="s">
        <v>490</v>
      </c>
      <c r="Y343" t="s">
        <v>491</v>
      </c>
      <c r="Z343">
        <v>2021</v>
      </c>
      <c r="AA343">
        <v>0</v>
      </c>
      <c r="AD343">
        <v>12</v>
      </c>
      <c r="AE343" t="s">
        <v>242</v>
      </c>
      <c r="AH343" s="27">
        <v>0</v>
      </c>
      <c r="AI343">
        <v>0</v>
      </c>
      <c r="AJ343" s="27">
        <v>0</v>
      </c>
      <c r="AK343">
        <v>0</v>
      </c>
      <c r="AL343" s="27">
        <v>0</v>
      </c>
      <c r="AM343">
        <v>0</v>
      </c>
      <c r="AO343" t="s">
        <v>242</v>
      </c>
      <c r="AR343" s="27">
        <v>1</v>
      </c>
      <c r="AS343">
        <v>1</v>
      </c>
      <c r="AT343" s="21">
        <f t="shared" si="20"/>
        <v>8.3333333333333321</v>
      </c>
      <c r="AU343">
        <v>2</v>
      </c>
      <c r="AX343" s="27">
        <v>1</v>
      </c>
      <c r="AY343">
        <v>3</v>
      </c>
      <c r="AZ343" s="21">
        <f t="shared" si="21"/>
        <v>25</v>
      </c>
      <c r="BA343" t="s">
        <v>242</v>
      </c>
      <c r="BD343" s="27">
        <v>1</v>
      </c>
      <c r="BE343">
        <v>8</v>
      </c>
      <c r="BG343">
        <v>3</v>
      </c>
      <c r="BJ343" s="27">
        <v>1</v>
      </c>
      <c r="BK343">
        <v>2</v>
      </c>
      <c r="BN343" s="27">
        <v>1</v>
      </c>
      <c r="BO343">
        <v>4</v>
      </c>
      <c r="BP343" s="21">
        <f t="shared" si="22"/>
        <v>33.333333333333329</v>
      </c>
      <c r="BQ343" s="8">
        <v>45028</v>
      </c>
      <c r="BR343">
        <v>3</v>
      </c>
      <c r="BU343" s="27">
        <v>1</v>
      </c>
      <c r="BV343">
        <v>3</v>
      </c>
      <c r="BW343" s="21">
        <f t="shared" si="23"/>
        <v>25</v>
      </c>
      <c r="BX343">
        <v>2</v>
      </c>
      <c r="BY343">
        <v>3</v>
      </c>
      <c r="CB343" s="27">
        <v>0</v>
      </c>
      <c r="CD343" t="s">
        <v>242</v>
      </c>
      <c r="CE343" t="s">
        <v>242</v>
      </c>
      <c r="CG343" s="27">
        <v>1</v>
      </c>
      <c r="CH343" t="s">
        <v>6784</v>
      </c>
      <c r="CI343">
        <v>1</v>
      </c>
      <c r="CL343" s="27">
        <v>0</v>
      </c>
      <c r="CM343" s="27">
        <v>0.5</v>
      </c>
      <c r="CN343">
        <v>100</v>
      </c>
      <c r="CO343" t="s">
        <v>242</v>
      </c>
      <c r="CP343" t="s">
        <v>242</v>
      </c>
      <c r="CS343" s="27">
        <v>1</v>
      </c>
      <c r="CT343" t="s">
        <v>6785</v>
      </c>
      <c r="CU343">
        <v>1</v>
      </c>
      <c r="CX343" s="27">
        <v>1</v>
      </c>
      <c r="CY343">
        <v>49271372</v>
      </c>
      <c r="CZ343">
        <v>2</v>
      </c>
      <c r="DB343" s="27">
        <v>1</v>
      </c>
      <c r="DC343">
        <v>441928</v>
      </c>
      <c r="DD343">
        <v>2</v>
      </c>
      <c r="DE343">
        <v>409225</v>
      </c>
      <c r="DF343">
        <v>2</v>
      </c>
      <c r="DG343" t="s">
        <v>242</v>
      </c>
      <c r="DH343" t="s">
        <v>242</v>
      </c>
      <c r="DJ343" s="27">
        <v>1</v>
      </c>
      <c r="DK343">
        <v>438812</v>
      </c>
      <c r="DL343">
        <v>2</v>
      </c>
      <c r="DN343">
        <v>4</v>
      </c>
      <c r="DQ343" s="27">
        <v>1</v>
      </c>
      <c r="DR343" s="2" t="s">
        <v>6786</v>
      </c>
      <c r="DS343" s="27">
        <v>1</v>
      </c>
      <c r="DT343" t="s">
        <v>6787</v>
      </c>
      <c r="DU343" s="27">
        <v>1</v>
      </c>
      <c r="DV343" t="s">
        <v>6788</v>
      </c>
      <c r="DW343" s="27">
        <v>1</v>
      </c>
      <c r="DX343" t="s">
        <v>6789</v>
      </c>
      <c r="DY343" s="27">
        <v>1</v>
      </c>
      <c r="DZ343" s="2" t="s">
        <v>6790</v>
      </c>
      <c r="EA343" s="27">
        <v>1</v>
      </c>
      <c r="EB343" s="2" t="s">
        <v>6791</v>
      </c>
      <c r="EC343" s="27">
        <v>1</v>
      </c>
      <c r="ED343" s="2" t="s">
        <v>6792</v>
      </c>
      <c r="EE343" s="27">
        <v>1</v>
      </c>
      <c r="EF343" t="s">
        <v>6793</v>
      </c>
      <c r="EG343" s="27">
        <v>1</v>
      </c>
      <c r="EH343" t="s">
        <v>6794</v>
      </c>
      <c r="EI343" s="27">
        <v>1</v>
      </c>
      <c r="EK343">
        <v>4</v>
      </c>
      <c r="EN343" s="27">
        <v>0</v>
      </c>
      <c r="EO343" t="s">
        <v>242</v>
      </c>
      <c r="EP343" t="s">
        <v>242</v>
      </c>
      <c r="ES343" t="s">
        <v>242</v>
      </c>
      <c r="ET343" t="s">
        <v>242</v>
      </c>
      <c r="EV343" s="27">
        <v>1</v>
      </c>
      <c r="EW343">
        <v>6688216.7000000002</v>
      </c>
      <c r="EX343" t="s">
        <v>3418</v>
      </c>
      <c r="EY343" s="27">
        <v>0.5</v>
      </c>
      <c r="EZ343" t="s">
        <v>242</v>
      </c>
      <c r="FA343" t="s">
        <v>6795</v>
      </c>
      <c r="FB343" s="27">
        <v>1</v>
      </c>
      <c r="FC343">
        <v>233691.76</v>
      </c>
      <c r="FE343" s="27">
        <v>0</v>
      </c>
      <c r="FF343" t="s">
        <v>242</v>
      </c>
    </row>
    <row r="344" spans="1:163" ht="15" customHeight="1" x14ac:dyDescent="0.2">
      <c r="A344">
        <v>343</v>
      </c>
      <c r="B344">
        <v>372</v>
      </c>
      <c r="C344" s="1">
        <v>44795.604861111111</v>
      </c>
      <c r="D344" s="1">
        <v>44795.604861111111</v>
      </c>
      <c r="E344">
        <v>4</v>
      </c>
      <c r="G344" t="s">
        <v>242</v>
      </c>
      <c r="H344" t="s">
        <v>242</v>
      </c>
      <c r="I344">
        <v>1</v>
      </c>
      <c r="J344" s="1">
        <v>44795.604861111111</v>
      </c>
      <c r="K344" t="s">
        <v>6798</v>
      </c>
      <c r="L344" t="s">
        <v>242</v>
      </c>
      <c r="M344" t="s">
        <v>242</v>
      </c>
      <c r="P344" t="s">
        <v>242</v>
      </c>
      <c r="Q344" t="s">
        <v>242</v>
      </c>
      <c r="T344" t="s">
        <v>6799</v>
      </c>
      <c r="U344" t="s">
        <v>6800</v>
      </c>
      <c r="V344">
        <v>458140100</v>
      </c>
      <c r="W344">
        <v>3674</v>
      </c>
      <c r="X344" t="s">
        <v>297</v>
      </c>
      <c r="Y344" t="s">
        <v>1864</v>
      </c>
      <c r="Z344">
        <v>2019</v>
      </c>
      <c r="AA344">
        <v>0.5</v>
      </c>
      <c r="AB344">
        <v>4</v>
      </c>
      <c r="AD344">
        <v>10</v>
      </c>
      <c r="AE344" t="s">
        <v>242</v>
      </c>
      <c r="AH344" s="27">
        <v>0</v>
      </c>
      <c r="AI344">
        <v>0</v>
      </c>
      <c r="AJ344" s="27">
        <v>0</v>
      </c>
      <c r="AK344">
        <v>0</v>
      </c>
      <c r="AL344" s="27">
        <v>0</v>
      </c>
      <c r="AM344">
        <v>0</v>
      </c>
      <c r="AO344" t="s">
        <v>242</v>
      </c>
      <c r="AR344" s="27">
        <v>1</v>
      </c>
      <c r="AS344">
        <v>1</v>
      </c>
      <c r="AT344" s="21">
        <f t="shared" si="20"/>
        <v>10</v>
      </c>
      <c r="AU344">
        <v>2</v>
      </c>
      <c r="AX344" s="27">
        <v>1</v>
      </c>
      <c r="AY344">
        <v>2</v>
      </c>
      <c r="AZ344" s="21">
        <f t="shared" si="21"/>
        <v>20</v>
      </c>
      <c r="BA344" t="s">
        <v>242</v>
      </c>
      <c r="BD344" s="27">
        <v>1</v>
      </c>
      <c r="BE344">
        <v>3</v>
      </c>
      <c r="BG344">
        <v>2</v>
      </c>
      <c r="BJ344" s="27">
        <v>1</v>
      </c>
      <c r="BK344">
        <v>2</v>
      </c>
      <c r="BN344" s="27">
        <v>1</v>
      </c>
      <c r="BO344">
        <v>2</v>
      </c>
      <c r="BP344" s="21">
        <f t="shared" si="22"/>
        <v>20</v>
      </c>
      <c r="BQ344" t="s">
        <v>6801</v>
      </c>
      <c r="BR344">
        <v>3</v>
      </c>
      <c r="BU344" s="27">
        <v>1</v>
      </c>
      <c r="BV344">
        <v>3</v>
      </c>
      <c r="BW344" s="21">
        <f t="shared" si="23"/>
        <v>30</v>
      </c>
      <c r="BX344">
        <v>2</v>
      </c>
      <c r="BY344">
        <v>3</v>
      </c>
      <c r="CB344" s="27">
        <v>0</v>
      </c>
      <c r="CD344" t="s">
        <v>242</v>
      </c>
      <c r="CE344" t="s">
        <v>242</v>
      </c>
      <c r="CG344" s="27">
        <v>1</v>
      </c>
      <c r="CH344" t="s">
        <v>6802</v>
      </c>
      <c r="CI344">
        <v>1</v>
      </c>
      <c r="CL344" s="27">
        <v>1</v>
      </c>
      <c r="CM344" s="27">
        <v>0.5</v>
      </c>
      <c r="CN344" t="s">
        <v>242</v>
      </c>
      <c r="CO344">
        <v>97</v>
      </c>
      <c r="CP344" t="s">
        <v>242</v>
      </c>
      <c r="CQ344" t="s">
        <v>6803</v>
      </c>
      <c r="CS344" s="27">
        <v>1</v>
      </c>
      <c r="CT344" t="s">
        <v>6804</v>
      </c>
      <c r="CU344">
        <v>1</v>
      </c>
      <c r="CX344" s="27">
        <v>1</v>
      </c>
      <c r="CY344">
        <v>1489000</v>
      </c>
      <c r="CZ344">
        <v>2</v>
      </c>
      <c r="DA344" t="s">
        <v>6805</v>
      </c>
      <c r="DB344" s="27">
        <v>1</v>
      </c>
      <c r="DC344">
        <v>1299000</v>
      </c>
      <c r="DD344">
        <v>2</v>
      </c>
      <c r="DE344">
        <v>3345000</v>
      </c>
      <c r="DF344">
        <v>2</v>
      </c>
      <c r="DG344" t="s">
        <v>242</v>
      </c>
      <c r="DH344" t="s">
        <v>242</v>
      </c>
      <c r="DI344" t="s">
        <v>6806</v>
      </c>
      <c r="DJ344" s="27">
        <v>1</v>
      </c>
      <c r="DK344">
        <v>20342000</v>
      </c>
      <c r="DL344">
        <v>2</v>
      </c>
      <c r="DM344" t="s">
        <v>6807</v>
      </c>
      <c r="DN344">
        <v>1</v>
      </c>
      <c r="DQ344" s="27">
        <v>1</v>
      </c>
      <c r="DR344" t="s">
        <v>6808</v>
      </c>
      <c r="DS344" s="27">
        <v>1</v>
      </c>
      <c r="DT344" t="s">
        <v>6809</v>
      </c>
      <c r="DU344" s="27">
        <v>1</v>
      </c>
      <c r="DV344" t="s">
        <v>6810</v>
      </c>
      <c r="DW344" s="27">
        <v>1</v>
      </c>
      <c r="DX344" s="2" t="s">
        <v>6811</v>
      </c>
      <c r="DY344" s="27">
        <v>1</v>
      </c>
      <c r="DZ344" t="s">
        <v>6812</v>
      </c>
      <c r="EA344" s="27">
        <v>1</v>
      </c>
      <c r="EB344" t="s">
        <v>6813</v>
      </c>
      <c r="EC344" s="27">
        <v>1</v>
      </c>
      <c r="ED344" t="s">
        <v>6814</v>
      </c>
      <c r="EE344" s="27">
        <v>1</v>
      </c>
      <c r="EF344" t="s">
        <v>6815</v>
      </c>
      <c r="EG344" s="27">
        <v>1</v>
      </c>
      <c r="EH344" t="s">
        <v>6816</v>
      </c>
      <c r="EI344" s="27">
        <v>1</v>
      </c>
      <c r="EK344">
        <v>4</v>
      </c>
      <c r="EN344" s="27">
        <v>0</v>
      </c>
      <c r="EO344" t="s">
        <v>242</v>
      </c>
      <c r="EP344" t="s">
        <v>242</v>
      </c>
      <c r="ES344" t="s">
        <v>242</v>
      </c>
      <c r="ET344" t="s">
        <v>242</v>
      </c>
      <c r="EV344" s="27">
        <v>1</v>
      </c>
      <c r="EW344">
        <v>54651</v>
      </c>
      <c r="EX344" t="s">
        <v>3418</v>
      </c>
      <c r="EY344" s="27">
        <v>1</v>
      </c>
      <c r="EZ344">
        <v>42</v>
      </c>
      <c r="FA344" t="s">
        <v>6817</v>
      </c>
      <c r="FB344" s="27">
        <v>1</v>
      </c>
      <c r="FC344">
        <v>11028</v>
      </c>
      <c r="FE344" s="27">
        <v>1</v>
      </c>
      <c r="FF344">
        <v>47</v>
      </c>
      <c r="FG344" t="s">
        <v>6818</v>
      </c>
    </row>
    <row r="345" spans="1:163" ht="15" customHeight="1" x14ac:dyDescent="0.2">
      <c r="A345">
        <v>344</v>
      </c>
      <c r="B345">
        <v>373</v>
      </c>
      <c r="C345" s="1">
        <v>44752.802777777775</v>
      </c>
      <c r="D345" s="1">
        <v>44796.692361111112</v>
      </c>
      <c r="E345">
        <v>0</v>
      </c>
      <c r="F345" t="s">
        <v>6824</v>
      </c>
      <c r="G345">
        <v>100</v>
      </c>
      <c r="H345">
        <v>3792099</v>
      </c>
      <c r="I345">
        <v>1</v>
      </c>
      <c r="J345" s="1">
        <v>44796.693055555559</v>
      </c>
      <c r="K345" t="s">
        <v>6825</v>
      </c>
      <c r="L345" t="s">
        <v>242</v>
      </c>
      <c r="M345" t="s">
        <v>242</v>
      </c>
      <c r="N345" t="s">
        <v>6826</v>
      </c>
      <c r="O345" t="s">
        <v>6827</v>
      </c>
      <c r="P345">
        <v>34.064799999999998</v>
      </c>
      <c r="Q345">
        <v>-118.4414</v>
      </c>
      <c r="R345" t="s">
        <v>245</v>
      </c>
      <c r="S345" t="s">
        <v>246</v>
      </c>
      <c r="T345" t="s">
        <v>6828</v>
      </c>
      <c r="U345" t="s">
        <v>6829</v>
      </c>
      <c r="V345" t="s">
        <v>6830</v>
      </c>
      <c r="W345">
        <v>6798</v>
      </c>
      <c r="X345" t="s">
        <v>659</v>
      </c>
      <c r="Y345" t="s">
        <v>6831</v>
      </c>
      <c r="Z345">
        <v>2020</v>
      </c>
      <c r="AA345">
        <v>0</v>
      </c>
      <c r="AD345">
        <v>12</v>
      </c>
      <c r="AE345">
        <v>3</v>
      </c>
      <c r="AG345" t="s">
        <v>6832</v>
      </c>
      <c r="AH345" s="27">
        <v>1</v>
      </c>
      <c r="AI345">
        <v>9</v>
      </c>
      <c r="AJ345" s="27">
        <v>0</v>
      </c>
      <c r="AK345" t="s">
        <v>242</v>
      </c>
      <c r="AL345" s="27">
        <v>0</v>
      </c>
      <c r="AM345" t="s">
        <v>242</v>
      </c>
      <c r="AN345" s="2" t="s">
        <v>6833</v>
      </c>
      <c r="AO345">
        <v>3</v>
      </c>
      <c r="AQ345" t="s">
        <v>6832</v>
      </c>
      <c r="AR345" s="27">
        <v>1</v>
      </c>
      <c r="AS345">
        <v>10</v>
      </c>
      <c r="AT345" s="21">
        <f t="shared" si="20"/>
        <v>83.333333333333343</v>
      </c>
      <c r="AU345">
        <v>3</v>
      </c>
      <c r="AW345" t="s">
        <v>6832</v>
      </c>
      <c r="AX345" s="27">
        <v>1</v>
      </c>
      <c r="AY345">
        <v>10</v>
      </c>
      <c r="AZ345" s="21">
        <f t="shared" si="21"/>
        <v>83.333333333333343</v>
      </c>
      <c r="BA345">
        <v>3</v>
      </c>
      <c r="BC345" t="s">
        <v>6832</v>
      </c>
      <c r="BD345" s="27">
        <v>1</v>
      </c>
      <c r="BE345">
        <v>9</v>
      </c>
      <c r="BG345">
        <v>3</v>
      </c>
      <c r="BI345" t="s">
        <v>6832</v>
      </c>
      <c r="BJ345" s="27">
        <v>1</v>
      </c>
      <c r="BK345">
        <v>3</v>
      </c>
      <c r="BM345" t="s">
        <v>6832</v>
      </c>
      <c r="BN345" s="27">
        <v>1</v>
      </c>
      <c r="BO345">
        <v>2</v>
      </c>
      <c r="BP345" s="21">
        <f t="shared" si="22"/>
        <v>16.666666666666664</v>
      </c>
      <c r="BR345">
        <v>3</v>
      </c>
      <c r="BT345" t="s">
        <v>6832</v>
      </c>
      <c r="BU345" s="27">
        <v>0</v>
      </c>
      <c r="BV345" s="24" t="s">
        <v>242</v>
      </c>
      <c r="BW345" s="21" t="s">
        <v>242</v>
      </c>
      <c r="BX345" t="s">
        <v>242</v>
      </c>
      <c r="BY345" t="s">
        <v>242</v>
      </c>
      <c r="CB345" s="27">
        <v>0</v>
      </c>
      <c r="CD345" t="s">
        <v>242</v>
      </c>
      <c r="CE345" t="s">
        <v>242</v>
      </c>
      <c r="CG345" s="27">
        <v>1</v>
      </c>
      <c r="CH345" t="s">
        <v>6834</v>
      </c>
      <c r="CI345">
        <v>1</v>
      </c>
      <c r="CK345" t="s">
        <v>6835</v>
      </c>
      <c r="CL345" s="27">
        <v>1</v>
      </c>
      <c r="CM345" s="27">
        <v>0</v>
      </c>
      <c r="CN345" t="s">
        <v>242</v>
      </c>
      <c r="CO345" t="s">
        <v>242</v>
      </c>
      <c r="CP345" t="s">
        <v>242</v>
      </c>
      <c r="CS345" s="27">
        <v>1</v>
      </c>
      <c r="CT345" t="s">
        <v>6836</v>
      </c>
      <c r="CU345">
        <v>1</v>
      </c>
      <c r="CX345" s="27">
        <v>1</v>
      </c>
      <c r="CY345">
        <v>6988</v>
      </c>
      <c r="CZ345">
        <v>2</v>
      </c>
      <c r="DB345" s="27">
        <v>1</v>
      </c>
      <c r="DC345" t="s">
        <v>242</v>
      </c>
      <c r="DD345" t="s">
        <v>242</v>
      </c>
      <c r="DE345" s="5">
        <v>102013</v>
      </c>
      <c r="DF345">
        <v>2</v>
      </c>
      <c r="DG345" t="s">
        <v>242</v>
      </c>
      <c r="DH345" t="s">
        <v>242</v>
      </c>
      <c r="DJ345" s="27">
        <v>0</v>
      </c>
      <c r="DK345" t="s">
        <v>242</v>
      </c>
      <c r="DL345" t="s">
        <v>242</v>
      </c>
      <c r="DN345">
        <v>1</v>
      </c>
      <c r="DP345" t="s">
        <v>6835</v>
      </c>
      <c r="DQ345" s="27">
        <v>1</v>
      </c>
      <c r="DR345" t="s">
        <v>6837</v>
      </c>
      <c r="DS345" s="27">
        <v>1</v>
      </c>
      <c r="DT345" s="2" t="s">
        <v>6838</v>
      </c>
      <c r="DU345" s="27">
        <v>1</v>
      </c>
      <c r="DV345" s="2" t="s">
        <v>6839</v>
      </c>
      <c r="DW345" s="27">
        <v>1</v>
      </c>
      <c r="DX345" s="2" t="s">
        <v>6840</v>
      </c>
      <c r="DY345" s="27">
        <v>1</v>
      </c>
      <c r="DZ345" s="2" t="s">
        <v>6841</v>
      </c>
      <c r="EA345" s="27">
        <v>1</v>
      </c>
      <c r="EB345" s="2" t="s">
        <v>6842</v>
      </c>
      <c r="EC345" s="27">
        <v>1</v>
      </c>
      <c r="ED345" s="2" t="s">
        <v>6843</v>
      </c>
      <c r="EE345" s="27">
        <v>1</v>
      </c>
      <c r="EF345" s="2" t="s">
        <v>6843</v>
      </c>
      <c r="EG345" s="27">
        <v>1</v>
      </c>
      <c r="EH345" s="2" t="s">
        <v>6844</v>
      </c>
      <c r="EI345" s="27">
        <v>1</v>
      </c>
      <c r="EJ345" s="2" t="s">
        <v>6845</v>
      </c>
      <c r="EK345">
        <v>1</v>
      </c>
      <c r="EM345" t="s">
        <v>6835</v>
      </c>
      <c r="EN345" s="27">
        <v>0</v>
      </c>
      <c r="EO345" t="s">
        <v>242</v>
      </c>
      <c r="EP345" t="s">
        <v>242</v>
      </c>
      <c r="ES345" t="s">
        <v>242</v>
      </c>
      <c r="ET345" t="s">
        <v>242</v>
      </c>
      <c r="EV345" s="27">
        <v>0</v>
      </c>
      <c r="EW345" t="s">
        <v>242</v>
      </c>
      <c r="EY345" s="27">
        <v>0</v>
      </c>
      <c r="EZ345" t="s">
        <v>242</v>
      </c>
      <c r="FB345" s="27">
        <v>1</v>
      </c>
      <c r="FC345">
        <v>17551.559000000001</v>
      </c>
      <c r="FD345" t="s">
        <v>6846</v>
      </c>
      <c r="FE345" s="27">
        <v>0</v>
      </c>
      <c r="FF345" t="s">
        <v>242</v>
      </c>
    </row>
    <row r="346" spans="1:163" ht="15" customHeight="1" x14ac:dyDescent="0.2">
      <c r="A346">
        <v>345</v>
      </c>
      <c r="B346">
        <v>374</v>
      </c>
      <c r="C346" s="1">
        <v>44774.661111111112</v>
      </c>
      <c r="D346" s="1">
        <v>44797.424305555556</v>
      </c>
      <c r="E346">
        <v>0</v>
      </c>
      <c r="F346" t="s">
        <v>6824</v>
      </c>
      <c r="G346">
        <v>100</v>
      </c>
      <c r="H346">
        <v>1966790</v>
      </c>
      <c r="I346">
        <v>1</v>
      </c>
      <c r="J346" s="1">
        <v>44797.424305555556</v>
      </c>
      <c r="K346" t="s">
        <v>6854</v>
      </c>
      <c r="L346" t="s">
        <v>242</v>
      </c>
      <c r="M346" t="s">
        <v>242</v>
      </c>
      <c r="N346" t="s">
        <v>6855</v>
      </c>
      <c r="O346" t="s">
        <v>6856</v>
      </c>
      <c r="P346">
        <v>34.064799999999998</v>
      </c>
      <c r="Q346">
        <v>-118.4414</v>
      </c>
      <c r="R346" t="s">
        <v>245</v>
      </c>
      <c r="S346" t="s">
        <v>246</v>
      </c>
      <c r="T346" t="s">
        <v>6857</v>
      </c>
      <c r="U346" t="s">
        <v>6858</v>
      </c>
      <c r="V346">
        <v>631103108</v>
      </c>
      <c r="W346">
        <v>6200</v>
      </c>
      <c r="X346" t="s">
        <v>319</v>
      </c>
      <c r="Y346" t="s">
        <v>1051</v>
      </c>
      <c r="Z346">
        <v>2021</v>
      </c>
      <c r="AA346">
        <v>0.5</v>
      </c>
      <c r="AB346">
        <v>15</v>
      </c>
      <c r="AD346">
        <v>11</v>
      </c>
      <c r="AE346">
        <v>3</v>
      </c>
      <c r="AG346" t="s">
        <v>6859</v>
      </c>
      <c r="AH346" s="27">
        <v>1</v>
      </c>
      <c r="AI346">
        <v>7</v>
      </c>
      <c r="AJ346" s="27">
        <v>1</v>
      </c>
      <c r="AK346">
        <v>4</v>
      </c>
      <c r="AL346" s="27">
        <v>1</v>
      </c>
      <c r="AM346">
        <v>4</v>
      </c>
      <c r="AN346" t="s">
        <v>6860</v>
      </c>
      <c r="AO346">
        <v>3</v>
      </c>
      <c r="AQ346" t="s">
        <v>6859</v>
      </c>
      <c r="AR346" s="27">
        <v>1</v>
      </c>
      <c r="AS346">
        <v>10</v>
      </c>
      <c r="AT346" s="21">
        <f t="shared" si="20"/>
        <v>90.909090909090907</v>
      </c>
      <c r="AU346">
        <v>3</v>
      </c>
      <c r="AW346" t="s">
        <v>6859</v>
      </c>
      <c r="AX346" s="27">
        <v>1</v>
      </c>
      <c r="AY346">
        <v>10</v>
      </c>
      <c r="AZ346" s="21">
        <f t="shared" si="21"/>
        <v>90.909090909090907</v>
      </c>
      <c r="BA346">
        <v>3</v>
      </c>
      <c r="BC346" t="s">
        <v>6859</v>
      </c>
      <c r="BD346" s="27">
        <v>1</v>
      </c>
      <c r="BE346">
        <v>7</v>
      </c>
      <c r="BG346">
        <v>3</v>
      </c>
      <c r="BI346" t="s">
        <v>6859</v>
      </c>
      <c r="BJ346" s="27">
        <v>1</v>
      </c>
      <c r="BK346">
        <v>3</v>
      </c>
      <c r="BM346" t="s">
        <v>6859</v>
      </c>
      <c r="BN346" s="27">
        <v>1</v>
      </c>
      <c r="BO346">
        <v>4</v>
      </c>
      <c r="BP346" s="21">
        <f t="shared" si="22"/>
        <v>36.363636363636367</v>
      </c>
      <c r="BR346">
        <v>3</v>
      </c>
      <c r="BT346" t="s">
        <v>6859</v>
      </c>
      <c r="BU346" s="27">
        <v>1</v>
      </c>
      <c r="BV346">
        <v>3</v>
      </c>
      <c r="BW346" s="21">
        <f t="shared" si="23"/>
        <v>27.27272727272727</v>
      </c>
      <c r="BX346">
        <v>2</v>
      </c>
      <c r="BY346">
        <v>3</v>
      </c>
      <c r="CA346" t="s">
        <v>6859</v>
      </c>
      <c r="CB346" s="27">
        <v>0</v>
      </c>
      <c r="CD346" t="s">
        <v>242</v>
      </c>
      <c r="CE346" t="s">
        <v>242</v>
      </c>
      <c r="CG346" s="27">
        <v>1</v>
      </c>
      <c r="CH346" s="2" t="s">
        <v>6861</v>
      </c>
      <c r="CI346">
        <v>1</v>
      </c>
      <c r="CK346" t="s">
        <v>6862</v>
      </c>
      <c r="CL346" s="27">
        <v>1</v>
      </c>
      <c r="CM346" s="27">
        <v>1</v>
      </c>
      <c r="CN346">
        <v>0</v>
      </c>
      <c r="CO346">
        <v>100</v>
      </c>
      <c r="CP346" t="s">
        <v>242</v>
      </c>
      <c r="CQ346" s="2" t="s">
        <v>6863</v>
      </c>
      <c r="CR346" t="s">
        <v>6864</v>
      </c>
      <c r="CS346" s="27">
        <v>1</v>
      </c>
      <c r="CT346" s="2" t="s">
        <v>6865</v>
      </c>
      <c r="CU346">
        <v>1</v>
      </c>
      <c r="CW346" t="s">
        <v>6862</v>
      </c>
      <c r="CX346" s="27">
        <v>1</v>
      </c>
      <c r="CY346">
        <v>0.5</v>
      </c>
      <c r="CZ346">
        <v>2</v>
      </c>
      <c r="DB346" s="27">
        <v>1</v>
      </c>
      <c r="DC346" t="s">
        <v>242</v>
      </c>
      <c r="DD346" t="s">
        <v>242</v>
      </c>
      <c r="DE346" s="5">
        <v>25292</v>
      </c>
      <c r="DF346">
        <v>2</v>
      </c>
      <c r="DG346" t="s">
        <v>242</v>
      </c>
      <c r="DH346" t="s">
        <v>242</v>
      </c>
      <c r="DJ346" s="27">
        <v>1</v>
      </c>
      <c r="DK346">
        <v>76678</v>
      </c>
      <c r="DL346">
        <v>2</v>
      </c>
      <c r="DN346">
        <v>1</v>
      </c>
      <c r="DP346" t="s">
        <v>6862</v>
      </c>
      <c r="DQ346" s="27">
        <v>1</v>
      </c>
      <c r="DR346" t="s">
        <v>6866</v>
      </c>
      <c r="DS346" s="27">
        <v>1</v>
      </c>
      <c r="DT346" s="2" t="s">
        <v>6867</v>
      </c>
      <c r="DU346" s="27">
        <v>1</v>
      </c>
      <c r="DV346" s="2" t="s">
        <v>6868</v>
      </c>
      <c r="DW346" s="27">
        <v>1</v>
      </c>
      <c r="DX346" s="2" t="s">
        <v>6869</v>
      </c>
      <c r="DY346" s="27">
        <v>1</v>
      </c>
      <c r="DZ346" s="2" t="s">
        <v>6870</v>
      </c>
      <c r="EA346" s="27">
        <v>1</v>
      </c>
      <c r="EB346" s="2" t="s">
        <v>6871</v>
      </c>
      <c r="EC346" s="27">
        <v>1</v>
      </c>
      <c r="ED346" s="2" t="s">
        <v>6872</v>
      </c>
      <c r="EE346" s="27">
        <v>0.5</v>
      </c>
      <c r="EF346" t="s">
        <v>6873</v>
      </c>
      <c r="EG346" s="27">
        <v>1</v>
      </c>
      <c r="EH346" s="2" t="s">
        <v>6874</v>
      </c>
      <c r="EI346" s="27">
        <v>0.5</v>
      </c>
      <c r="EJ346" t="s">
        <v>6875</v>
      </c>
      <c r="EK346">
        <v>5</v>
      </c>
      <c r="EL346" t="s">
        <v>6876</v>
      </c>
      <c r="EM346" t="s">
        <v>6877</v>
      </c>
      <c r="EN346" s="27">
        <v>0</v>
      </c>
      <c r="EO346" t="s">
        <v>242</v>
      </c>
      <c r="EP346" t="s">
        <v>242</v>
      </c>
      <c r="ES346" t="s">
        <v>242</v>
      </c>
      <c r="ET346" t="s">
        <v>242</v>
      </c>
      <c r="EV346" s="27">
        <v>0</v>
      </c>
      <c r="EW346" t="s">
        <v>242</v>
      </c>
      <c r="EY346" s="27">
        <v>0</v>
      </c>
      <c r="EZ346" t="s">
        <v>242</v>
      </c>
      <c r="FB346" s="27">
        <v>1</v>
      </c>
      <c r="FC346">
        <v>51.74</v>
      </c>
      <c r="FE346" s="27">
        <v>0</v>
      </c>
      <c r="FF346" t="s">
        <v>242</v>
      </c>
    </row>
    <row r="347" spans="1:163" ht="15" customHeight="1" x14ac:dyDescent="0.2">
      <c r="A347">
        <v>346</v>
      </c>
      <c r="B347">
        <v>375</v>
      </c>
      <c r="C347" s="1">
        <v>44797.425000000003</v>
      </c>
      <c r="D347" s="1">
        <v>44798.870138888888</v>
      </c>
      <c r="E347">
        <v>0</v>
      </c>
      <c r="F347" t="s">
        <v>6889</v>
      </c>
      <c r="G347">
        <v>100</v>
      </c>
      <c r="H347">
        <v>124862</v>
      </c>
      <c r="I347">
        <v>1</v>
      </c>
      <c r="J347" s="1">
        <v>44798.870138888888</v>
      </c>
      <c r="K347" t="s">
        <v>6890</v>
      </c>
      <c r="L347" t="s">
        <v>242</v>
      </c>
      <c r="M347" t="s">
        <v>242</v>
      </c>
      <c r="N347" t="s">
        <v>6891</v>
      </c>
      <c r="O347" t="s">
        <v>6892</v>
      </c>
      <c r="P347">
        <v>34.064799999999998</v>
      </c>
      <c r="Q347">
        <v>-118.4414</v>
      </c>
      <c r="R347" t="s">
        <v>245</v>
      </c>
      <c r="S347" t="s">
        <v>246</v>
      </c>
      <c r="T347" t="s">
        <v>6893</v>
      </c>
      <c r="U347" t="s">
        <v>6894</v>
      </c>
      <c r="V347">
        <v>629377508</v>
      </c>
      <c r="W347">
        <v>4911</v>
      </c>
      <c r="X347" t="s">
        <v>490</v>
      </c>
      <c r="Y347" t="s">
        <v>491</v>
      </c>
      <c r="Z347">
        <v>2021</v>
      </c>
      <c r="AA347">
        <v>0</v>
      </c>
      <c r="AD347">
        <v>11</v>
      </c>
      <c r="AE347">
        <v>1</v>
      </c>
      <c r="AG347" t="s">
        <v>6895</v>
      </c>
      <c r="AH347" s="27">
        <v>1</v>
      </c>
      <c r="AI347">
        <v>5</v>
      </c>
      <c r="AJ347" s="27">
        <v>0</v>
      </c>
      <c r="AK347" t="s">
        <v>242</v>
      </c>
      <c r="AL347" s="27">
        <v>1</v>
      </c>
      <c r="AM347">
        <v>1</v>
      </c>
      <c r="AO347">
        <v>3</v>
      </c>
      <c r="AQ347" t="s">
        <v>6896</v>
      </c>
      <c r="AR347" s="27">
        <v>1</v>
      </c>
      <c r="AS347">
        <v>10</v>
      </c>
      <c r="AT347" s="21">
        <f t="shared" si="20"/>
        <v>90.909090909090907</v>
      </c>
      <c r="AU347">
        <v>1</v>
      </c>
      <c r="AW347" t="s">
        <v>6895</v>
      </c>
      <c r="AX347" s="27">
        <v>1</v>
      </c>
      <c r="AY347">
        <v>10</v>
      </c>
      <c r="AZ347" s="21">
        <f t="shared" si="21"/>
        <v>90.909090909090907</v>
      </c>
      <c r="BA347">
        <v>1</v>
      </c>
      <c r="BC347" t="s">
        <v>6895</v>
      </c>
      <c r="BD347" s="27">
        <v>1</v>
      </c>
      <c r="BE347">
        <v>7.1</v>
      </c>
      <c r="BG347">
        <v>3</v>
      </c>
      <c r="BI347" t="s">
        <v>6896</v>
      </c>
      <c r="BJ347" s="27">
        <v>0.5</v>
      </c>
      <c r="BK347">
        <v>3</v>
      </c>
      <c r="BM347" t="s">
        <v>6896</v>
      </c>
      <c r="BN347" s="27">
        <v>1</v>
      </c>
      <c r="BO347">
        <v>4</v>
      </c>
      <c r="BP347" s="21">
        <f t="shared" si="22"/>
        <v>36.363636363636367</v>
      </c>
      <c r="BR347">
        <v>3</v>
      </c>
      <c r="BT347" t="s">
        <v>6896</v>
      </c>
      <c r="BU347" s="27">
        <v>1</v>
      </c>
      <c r="BV347">
        <v>3</v>
      </c>
      <c r="BW347" s="21">
        <f t="shared" si="23"/>
        <v>27.27272727272727</v>
      </c>
      <c r="BX347">
        <v>2</v>
      </c>
      <c r="BY347">
        <v>1</v>
      </c>
      <c r="CA347" t="s">
        <v>6895</v>
      </c>
      <c r="CB347" s="27">
        <v>0</v>
      </c>
      <c r="CD347" t="s">
        <v>242</v>
      </c>
      <c r="CE347" t="s">
        <v>242</v>
      </c>
      <c r="CG347" s="27">
        <v>0</v>
      </c>
      <c r="CI347" t="s">
        <v>242</v>
      </c>
      <c r="CL347" s="27">
        <v>0</v>
      </c>
      <c r="CM347" s="27">
        <v>0</v>
      </c>
      <c r="CN347" t="s">
        <v>242</v>
      </c>
      <c r="CO347" t="s">
        <v>242</v>
      </c>
      <c r="CP347" t="s">
        <v>242</v>
      </c>
      <c r="CS347" s="27">
        <v>1</v>
      </c>
      <c r="CT347" s="2" t="s">
        <v>6897</v>
      </c>
      <c r="CU347">
        <v>5</v>
      </c>
      <c r="CV347" t="s">
        <v>6898</v>
      </c>
      <c r="CW347" t="s">
        <v>6899</v>
      </c>
      <c r="CX347" s="27">
        <v>1</v>
      </c>
      <c r="CY347">
        <v>36557416</v>
      </c>
      <c r="CZ347">
        <v>2</v>
      </c>
      <c r="DB347" s="27">
        <v>0</v>
      </c>
      <c r="DC347" t="s">
        <v>242</v>
      </c>
      <c r="DD347" t="s">
        <v>242</v>
      </c>
      <c r="DF347" t="s">
        <v>242</v>
      </c>
      <c r="DG347" t="s">
        <v>242</v>
      </c>
      <c r="DH347" t="s">
        <v>242</v>
      </c>
      <c r="DJ347" s="27">
        <v>0</v>
      </c>
      <c r="DK347" t="s">
        <v>242</v>
      </c>
      <c r="DL347" t="s">
        <v>242</v>
      </c>
      <c r="DN347">
        <v>1</v>
      </c>
      <c r="DP347" t="s">
        <v>6895</v>
      </c>
      <c r="DQ347" s="27">
        <v>1</v>
      </c>
      <c r="DR347" t="s">
        <v>6900</v>
      </c>
      <c r="DS347" s="27">
        <v>1</v>
      </c>
      <c r="DT347" s="2" t="s">
        <v>6901</v>
      </c>
      <c r="DU347" s="27">
        <v>1</v>
      </c>
      <c r="DV347" s="2" t="s">
        <v>6902</v>
      </c>
      <c r="DW347" s="27">
        <v>1</v>
      </c>
      <c r="DX347" s="2" t="s">
        <v>6903</v>
      </c>
      <c r="DY347" s="27">
        <v>1</v>
      </c>
      <c r="DZ347" s="2" t="s">
        <v>6904</v>
      </c>
      <c r="EA347" s="27">
        <v>1</v>
      </c>
      <c r="EB347" s="2" t="s">
        <v>6905</v>
      </c>
      <c r="EC347" s="27">
        <v>1</v>
      </c>
      <c r="ED347" t="s">
        <v>6906</v>
      </c>
      <c r="EE347" s="27">
        <v>0</v>
      </c>
      <c r="EG347" s="27">
        <v>1</v>
      </c>
      <c r="EH347" s="2" t="s">
        <v>6907</v>
      </c>
      <c r="EI347" s="27">
        <v>1</v>
      </c>
      <c r="EJ347" s="2" t="s">
        <v>6908</v>
      </c>
      <c r="EK347">
        <v>5</v>
      </c>
      <c r="EL347" t="s">
        <v>6876</v>
      </c>
      <c r="EM347" t="s">
        <v>6909</v>
      </c>
      <c r="EN347" s="27">
        <v>0</v>
      </c>
      <c r="EO347" t="s">
        <v>242</v>
      </c>
      <c r="EP347" t="s">
        <v>242</v>
      </c>
      <c r="ES347" t="s">
        <v>242</v>
      </c>
      <c r="ET347" t="s">
        <v>242</v>
      </c>
      <c r="EV347" s="27">
        <v>1</v>
      </c>
      <c r="EW347">
        <v>2937669</v>
      </c>
      <c r="EX347" t="s">
        <v>6910</v>
      </c>
      <c r="EY347" s="27">
        <v>1</v>
      </c>
      <c r="EZ347">
        <v>2</v>
      </c>
      <c r="FB347" s="27">
        <v>1</v>
      </c>
      <c r="FC347">
        <v>151647</v>
      </c>
      <c r="FD347" t="s">
        <v>6911</v>
      </c>
      <c r="FE347" s="27">
        <v>1</v>
      </c>
      <c r="FF347">
        <v>36</v>
      </c>
    </row>
    <row r="348" spans="1:163" ht="15" customHeight="1" x14ac:dyDescent="0.2">
      <c r="A348">
        <v>347</v>
      </c>
      <c r="B348">
        <v>376</v>
      </c>
      <c r="C348" s="1">
        <v>44781.490972222222</v>
      </c>
      <c r="D348" s="1">
        <v>44801.405555555553</v>
      </c>
      <c r="E348">
        <v>0</v>
      </c>
      <c r="F348" t="s">
        <v>2300</v>
      </c>
      <c r="G348">
        <v>100</v>
      </c>
      <c r="H348">
        <v>1720619</v>
      </c>
      <c r="I348">
        <v>1</v>
      </c>
      <c r="J348" s="1">
        <v>44801.405555555553</v>
      </c>
      <c r="K348" t="s">
        <v>6914</v>
      </c>
      <c r="L348" t="s">
        <v>242</v>
      </c>
      <c r="M348" t="s">
        <v>242</v>
      </c>
      <c r="N348" t="s">
        <v>6915</v>
      </c>
      <c r="O348" s="8">
        <v>45251</v>
      </c>
      <c r="P348">
        <v>39.994700000000002</v>
      </c>
      <c r="Q348">
        <v>-105.2366</v>
      </c>
      <c r="R348" t="s">
        <v>245</v>
      </c>
      <c r="S348" t="s">
        <v>246</v>
      </c>
      <c r="T348" t="s">
        <v>6916</v>
      </c>
      <c r="U348" t="s">
        <v>6917</v>
      </c>
      <c r="V348" t="s">
        <v>6918</v>
      </c>
      <c r="W348">
        <v>3533</v>
      </c>
      <c r="X348" t="s">
        <v>248</v>
      </c>
      <c r="Y348" t="s">
        <v>4218</v>
      </c>
      <c r="Z348">
        <v>2021</v>
      </c>
      <c r="AA348">
        <v>0</v>
      </c>
      <c r="AD348">
        <v>10</v>
      </c>
      <c r="AE348">
        <v>3</v>
      </c>
      <c r="AG348" t="s">
        <v>6919</v>
      </c>
      <c r="AH348" s="27">
        <v>1</v>
      </c>
      <c r="AI348">
        <v>10</v>
      </c>
      <c r="AJ348" s="27">
        <v>0</v>
      </c>
      <c r="AK348" t="s">
        <v>242</v>
      </c>
      <c r="AL348" s="27">
        <v>0</v>
      </c>
      <c r="AM348" t="s">
        <v>242</v>
      </c>
      <c r="AN348" t="s">
        <v>6920</v>
      </c>
      <c r="AO348">
        <v>3</v>
      </c>
      <c r="AQ348" t="s">
        <v>6919</v>
      </c>
      <c r="AR348" s="27">
        <v>1</v>
      </c>
      <c r="AS348">
        <v>9</v>
      </c>
      <c r="AT348" s="21">
        <f t="shared" si="20"/>
        <v>90</v>
      </c>
      <c r="AU348">
        <v>3</v>
      </c>
      <c r="AW348" t="s">
        <v>6919</v>
      </c>
      <c r="AX348" s="27">
        <v>1</v>
      </c>
      <c r="AY348">
        <v>9</v>
      </c>
      <c r="AZ348" s="21">
        <f t="shared" si="21"/>
        <v>90</v>
      </c>
      <c r="BA348">
        <v>3</v>
      </c>
      <c r="BC348" t="s">
        <v>6919</v>
      </c>
      <c r="BD348" s="27">
        <v>1</v>
      </c>
      <c r="BE348">
        <v>11.2</v>
      </c>
      <c r="BG348">
        <v>3</v>
      </c>
      <c r="BI348" t="s">
        <v>6919</v>
      </c>
      <c r="BJ348" s="27">
        <v>1</v>
      </c>
      <c r="BK348">
        <v>3</v>
      </c>
      <c r="BM348" t="s">
        <v>6919</v>
      </c>
      <c r="BN348" s="27">
        <v>1</v>
      </c>
      <c r="BO348">
        <v>2</v>
      </c>
      <c r="BP348" s="21">
        <f t="shared" si="22"/>
        <v>20</v>
      </c>
      <c r="BR348">
        <v>3</v>
      </c>
      <c r="BT348" t="s">
        <v>6919</v>
      </c>
      <c r="BU348" s="27">
        <v>1</v>
      </c>
      <c r="BV348">
        <v>2</v>
      </c>
      <c r="BW348" s="21">
        <f t="shared" si="23"/>
        <v>20</v>
      </c>
      <c r="BX348">
        <v>2</v>
      </c>
      <c r="BY348">
        <v>3</v>
      </c>
      <c r="CA348" t="s">
        <v>6919</v>
      </c>
      <c r="CB348" s="27">
        <v>0</v>
      </c>
      <c r="CD348" t="s">
        <v>242</v>
      </c>
      <c r="CE348" t="s">
        <v>242</v>
      </c>
      <c r="CG348" s="27">
        <v>1</v>
      </c>
      <c r="CH348" s="2" t="s">
        <v>6921</v>
      </c>
      <c r="CI348">
        <v>1</v>
      </c>
      <c r="CL348" s="27">
        <v>0</v>
      </c>
      <c r="CM348" s="27">
        <v>0.5</v>
      </c>
      <c r="CN348" t="s">
        <v>242</v>
      </c>
      <c r="CO348">
        <v>92</v>
      </c>
      <c r="CP348" t="s">
        <v>242</v>
      </c>
      <c r="CQ348" s="2" t="s">
        <v>6922</v>
      </c>
      <c r="CS348" s="27">
        <v>1</v>
      </c>
      <c r="CT348" s="2" t="s">
        <v>6923</v>
      </c>
      <c r="CU348">
        <v>1</v>
      </c>
      <c r="CW348" t="s">
        <v>6924</v>
      </c>
      <c r="CX348" s="27">
        <v>1</v>
      </c>
      <c r="CY348">
        <v>177336</v>
      </c>
      <c r="CZ348">
        <v>2</v>
      </c>
      <c r="DB348" s="27">
        <v>1</v>
      </c>
      <c r="DC348">
        <v>200112</v>
      </c>
      <c r="DD348">
        <v>2</v>
      </c>
      <c r="DE348">
        <v>206878</v>
      </c>
      <c r="DF348">
        <v>2</v>
      </c>
      <c r="DG348" t="s">
        <v>242</v>
      </c>
      <c r="DH348" t="s">
        <v>242</v>
      </c>
      <c r="DJ348" s="27">
        <v>0</v>
      </c>
      <c r="DK348" t="s">
        <v>242</v>
      </c>
      <c r="DL348" t="s">
        <v>242</v>
      </c>
      <c r="DN348">
        <v>1</v>
      </c>
      <c r="DP348" t="s">
        <v>6924</v>
      </c>
      <c r="DQ348" s="27">
        <v>0</v>
      </c>
      <c r="DS348" s="27">
        <v>0</v>
      </c>
      <c r="DU348" s="27">
        <v>0</v>
      </c>
      <c r="DW348" s="27">
        <v>1</v>
      </c>
      <c r="DX348" s="2" t="s">
        <v>6925</v>
      </c>
      <c r="DY348" s="27">
        <v>0</v>
      </c>
      <c r="EA348" s="27">
        <v>0</v>
      </c>
      <c r="EC348" s="27">
        <v>0</v>
      </c>
      <c r="EE348" s="27">
        <v>0</v>
      </c>
      <c r="EG348" s="27">
        <v>1</v>
      </c>
      <c r="EH348" t="s">
        <v>6926</v>
      </c>
      <c r="EI348" s="27">
        <v>0</v>
      </c>
      <c r="EK348">
        <v>1</v>
      </c>
      <c r="EM348" t="s">
        <v>6924</v>
      </c>
      <c r="EN348" s="27">
        <v>0</v>
      </c>
      <c r="EO348" t="s">
        <v>242</v>
      </c>
      <c r="EP348" t="s">
        <v>242</v>
      </c>
      <c r="ES348" t="s">
        <v>242</v>
      </c>
      <c r="ET348" t="s">
        <v>242</v>
      </c>
      <c r="EV348" s="27">
        <v>0</v>
      </c>
      <c r="EW348" t="s">
        <v>242</v>
      </c>
      <c r="EY348" s="27">
        <v>0</v>
      </c>
      <c r="EZ348" t="s">
        <v>242</v>
      </c>
      <c r="FB348" s="27">
        <v>1</v>
      </c>
      <c r="FC348">
        <v>1282</v>
      </c>
      <c r="FD348" t="s">
        <v>6927</v>
      </c>
      <c r="FE348" s="27">
        <v>0</v>
      </c>
      <c r="FF348" t="s">
        <v>242</v>
      </c>
    </row>
    <row r="349" spans="1:163" ht="15" customHeight="1" x14ac:dyDescent="0.2">
      <c r="A349">
        <v>348</v>
      </c>
      <c r="B349">
        <v>377</v>
      </c>
      <c r="C349" s="1">
        <v>44801.407638888886</v>
      </c>
      <c r="D349" s="1">
        <v>44801.450694444444</v>
      </c>
      <c r="E349">
        <v>0</v>
      </c>
      <c r="F349" t="s">
        <v>2300</v>
      </c>
      <c r="G349">
        <v>100</v>
      </c>
      <c r="H349">
        <v>3769</v>
      </c>
      <c r="I349">
        <v>1</v>
      </c>
      <c r="J349" s="1">
        <v>44801.450694444444</v>
      </c>
      <c r="K349" t="s">
        <v>6931</v>
      </c>
      <c r="L349" t="s">
        <v>242</v>
      </c>
      <c r="M349" t="s">
        <v>242</v>
      </c>
      <c r="N349" t="s">
        <v>6932</v>
      </c>
      <c r="O349" t="s">
        <v>6933</v>
      </c>
      <c r="P349">
        <v>39.994700000000002</v>
      </c>
      <c r="Q349">
        <v>-105.2366</v>
      </c>
      <c r="R349" t="s">
        <v>245</v>
      </c>
      <c r="S349" t="s">
        <v>246</v>
      </c>
      <c r="T349" t="s">
        <v>6934</v>
      </c>
      <c r="U349" t="s">
        <v>6935</v>
      </c>
      <c r="V349" t="s">
        <v>6936</v>
      </c>
      <c r="W349">
        <v>3572</v>
      </c>
      <c r="X349" t="s">
        <v>297</v>
      </c>
      <c r="Y349" t="s">
        <v>298</v>
      </c>
      <c r="Z349">
        <v>2021</v>
      </c>
      <c r="AA349">
        <v>0</v>
      </c>
      <c r="AD349">
        <v>9</v>
      </c>
      <c r="AE349">
        <v>3</v>
      </c>
      <c r="AG349" t="s">
        <v>6937</v>
      </c>
      <c r="AH349" s="27">
        <v>1</v>
      </c>
      <c r="AI349">
        <v>7</v>
      </c>
      <c r="AJ349" s="27">
        <v>0</v>
      </c>
      <c r="AK349" t="s">
        <v>242</v>
      </c>
      <c r="AL349" s="27">
        <v>0</v>
      </c>
      <c r="AM349" t="s">
        <v>242</v>
      </c>
      <c r="AN349" t="s">
        <v>6938</v>
      </c>
      <c r="AO349">
        <v>3</v>
      </c>
      <c r="AQ349" t="s">
        <v>6937</v>
      </c>
      <c r="AR349" s="27">
        <v>1</v>
      </c>
      <c r="AS349">
        <v>8</v>
      </c>
      <c r="AT349" s="21">
        <f t="shared" si="20"/>
        <v>88.888888888888886</v>
      </c>
      <c r="AU349">
        <v>3</v>
      </c>
      <c r="AW349" t="s">
        <v>6937</v>
      </c>
      <c r="AX349" s="27">
        <v>1</v>
      </c>
      <c r="AY349">
        <v>8</v>
      </c>
      <c r="AZ349" s="21">
        <f t="shared" si="21"/>
        <v>88.888888888888886</v>
      </c>
      <c r="BA349">
        <v>3</v>
      </c>
      <c r="BC349" t="s">
        <v>6937</v>
      </c>
      <c r="BD349" s="27">
        <v>1</v>
      </c>
      <c r="BE349">
        <v>6.7</v>
      </c>
      <c r="BG349">
        <v>3</v>
      </c>
      <c r="BI349" t="s">
        <v>6937</v>
      </c>
      <c r="BJ349" s="27">
        <v>1</v>
      </c>
      <c r="BK349">
        <v>3</v>
      </c>
      <c r="BM349" t="s">
        <v>6937</v>
      </c>
      <c r="BN349" s="27">
        <v>1</v>
      </c>
      <c r="BO349">
        <v>3</v>
      </c>
      <c r="BP349" s="21">
        <f t="shared" si="22"/>
        <v>33.333333333333329</v>
      </c>
      <c r="BR349">
        <v>3</v>
      </c>
      <c r="BT349" t="s">
        <v>6937</v>
      </c>
      <c r="BU349" s="27">
        <v>1</v>
      </c>
      <c r="BV349">
        <v>2</v>
      </c>
      <c r="BW349" s="21">
        <f t="shared" si="23"/>
        <v>22.222222222222221</v>
      </c>
      <c r="BX349">
        <v>2</v>
      </c>
      <c r="BY349">
        <v>3</v>
      </c>
      <c r="CA349" t="s">
        <v>6937</v>
      </c>
      <c r="CB349" s="27">
        <v>0</v>
      </c>
      <c r="CD349" t="s">
        <v>242</v>
      </c>
      <c r="CE349" t="s">
        <v>242</v>
      </c>
      <c r="CG349" s="27">
        <v>0</v>
      </c>
      <c r="CI349" t="s">
        <v>242</v>
      </c>
      <c r="CL349" s="27">
        <v>0</v>
      </c>
      <c r="CM349" s="27">
        <v>0</v>
      </c>
      <c r="CN349" t="s">
        <v>242</v>
      </c>
      <c r="CO349" t="s">
        <v>242</v>
      </c>
      <c r="CP349" t="s">
        <v>242</v>
      </c>
      <c r="CS349" s="27">
        <v>1</v>
      </c>
      <c r="CT349" s="2" t="s">
        <v>6939</v>
      </c>
      <c r="CU349">
        <v>1</v>
      </c>
      <c r="CW349" t="s">
        <v>6940</v>
      </c>
      <c r="CX349" s="27">
        <v>1</v>
      </c>
      <c r="CY349">
        <v>2358.9</v>
      </c>
      <c r="CZ349">
        <v>2</v>
      </c>
      <c r="DB349" s="27">
        <v>1</v>
      </c>
      <c r="DC349" t="s">
        <v>242</v>
      </c>
      <c r="DD349" t="s">
        <v>242</v>
      </c>
      <c r="DF349" t="s">
        <v>242</v>
      </c>
      <c r="DG349">
        <v>61145.8</v>
      </c>
      <c r="DH349">
        <v>2</v>
      </c>
      <c r="DJ349" s="27">
        <v>1</v>
      </c>
      <c r="DK349">
        <v>60780.3</v>
      </c>
      <c r="DL349">
        <v>2</v>
      </c>
      <c r="DN349">
        <v>1</v>
      </c>
      <c r="DP349" t="s">
        <v>6940</v>
      </c>
      <c r="DQ349" s="27">
        <v>1</v>
      </c>
      <c r="DR349" s="2" t="s">
        <v>6941</v>
      </c>
      <c r="DS349" s="27">
        <v>1</v>
      </c>
      <c r="DT349" s="2" t="s">
        <v>6942</v>
      </c>
      <c r="DU349" s="27">
        <v>1</v>
      </c>
      <c r="DV349" s="2" t="s">
        <v>6943</v>
      </c>
      <c r="DW349" s="27">
        <v>1</v>
      </c>
      <c r="DX349" s="2" t="s">
        <v>6944</v>
      </c>
      <c r="DY349" s="27">
        <v>1</v>
      </c>
      <c r="DZ349" s="2" t="s">
        <v>6945</v>
      </c>
      <c r="EA349" s="27">
        <v>1</v>
      </c>
      <c r="EB349" s="2" t="s">
        <v>6946</v>
      </c>
      <c r="EC349" s="27">
        <v>1</v>
      </c>
      <c r="ED349" s="2" t="s">
        <v>6947</v>
      </c>
      <c r="EE349" s="27">
        <v>1</v>
      </c>
      <c r="EF349" s="2" t="s">
        <v>6948</v>
      </c>
      <c r="EG349" s="27">
        <v>1</v>
      </c>
      <c r="EH349" s="2" t="s">
        <v>6949</v>
      </c>
      <c r="EI349" s="27">
        <v>1</v>
      </c>
      <c r="EJ349" s="2" t="s">
        <v>6950</v>
      </c>
      <c r="EK349">
        <v>1</v>
      </c>
      <c r="EM349" t="s">
        <v>6940</v>
      </c>
      <c r="EN349" s="27">
        <v>0</v>
      </c>
      <c r="EO349" t="s">
        <v>242</v>
      </c>
      <c r="EP349" t="s">
        <v>242</v>
      </c>
      <c r="ES349" t="s">
        <v>242</v>
      </c>
      <c r="ET349" t="s">
        <v>242</v>
      </c>
      <c r="EV349" s="27">
        <v>1</v>
      </c>
      <c r="EW349">
        <v>194</v>
      </c>
      <c r="EY349" s="27">
        <v>0</v>
      </c>
      <c r="EZ349" t="s">
        <v>242</v>
      </c>
      <c r="FB349" s="27">
        <v>1</v>
      </c>
      <c r="FC349">
        <v>30</v>
      </c>
      <c r="FE349" s="27">
        <v>0</v>
      </c>
      <c r="FF349" t="s">
        <v>242</v>
      </c>
    </row>
    <row r="350" spans="1:163" ht="15" customHeight="1" x14ac:dyDescent="0.2">
      <c r="A350">
        <v>349</v>
      </c>
      <c r="B350">
        <v>378</v>
      </c>
      <c r="C350" s="1">
        <v>44801.604861111111</v>
      </c>
      <c r="D350" s="1">
        <v>44801.60833333333</v>
      </c>
      <c r="E350">
        <v>0</v>
      </c>
      <c r="F350" t="s">
        <v>240</v>
      </c>
      <c r="G350">
        <v>100</v>
      </c>
      <c r="H350">
        <v>329</v>
      </c>
      <c r="I350">
        <v>1</v>
      </c>
      <c r="J350" s="1">
        <v>44801.60833333333</v>
      </c>
      <c r="K350" t="s">
        <v>6955</v>
      </c>
      <c r="L350" t="s">
        <v>242</v>
      </c>
      <c r="M350" t="s">
        <v>242</v>
      </c>
      <c r="N350" t="s">
        <v>6956</v>
      </c>
      <c r="O350" t="s">
        <v>6957</v>
      </c>
      <c r="P350">
        <v>34.029000000000003</v>
      </c>
      <c r="Q350">
        <v>-118.40049999999999</v>
      </c>
      <c r="R350" t="s">
        <v>245</v>
      </c>
      <c r="S350" t="s">
        <v>246</v>
      </c>
      <c r="T350" t="s">
        <v>6958</v>
      </c>
      <c r="U350" t="s">
        <v>6959</v>
      </c>
      <c r="V350" t="s">
        <v>6960</v>
      </c>
      <c r="W350">
        <v>2670</v>
      </c>
      <c r="X350" t="s">
        <v>476</v>
      </c>
      <c r="Y350" t="s">
        <v>3667</v>
      </c>
      <c r="Z350">
        <v>2020</v>
      </c>
      <c r="AA350">
        <v>1</v>
      </c>
      <c r="AB350">
        <v>4</v>
      </c>
      <c r="AD350">
        <v>12</v>
      </c>
      <c r="AE350" t="s">
        <v>242</v>
      </c>
      <c r="AH350" s="27">
        <v>0</v>
      </c>
      <c r="AI350" t="s">
        <v>242</v>
      </c>
      <c r="AJ350" s="27">
        <v>0</v>
      </c>
      <c r="AK350" t="s">
        <v>242</v>
      </c>
      <c r="AL350" s="27">
        <v>0</v>
      </c>
      <c r="AM350" t="s">
        <v>242</v>
      </c>
      <c r="AO350" t="s">
        <v>242</v>
      </c>
      <c r="AR350" s="27">
        <v>1</v>
      </c>
      <c r="AS350">
        <v>1</v>
      </c>
      <c r="AT350" s="21">
        <f t="shared" si="20"/>
        <v>8.3333333333333321</v>
      </c>
      <c r="AU350">
        <v>2</v>
      </c>
      <c r="AX350" s="27">
        <v>1</v>
      </c>
      <c r="AY350">
        <v>2</v>
      </c>
      <c r="AZ350" s="21">
        <f t="shared" si="21"/>
        <v>16.666666666666664</v>
      </c>
      <c r="BA350" t="s">
        <v>242</v>
      </c>
      <c r="BD350" s="27">
        <v>1</v>
      </c>
      <c r="BE350">
        <v>7</v>
      </c>
      <c r="BG350">
        <v>2</v>
      </c>
      <c r="BJ350" s="27">
        <v>1</v>
      </c>
      <c r="BK350">
        <v>2</v>
      </c>
      <c r="BN350" s="27">
        <v>1</v>
      </c>
      <c r="BO350">
        <v>4</v>
      </c>
      <c r="BP350" s="21">
        <f t="shared" si="22"/>
        <v>33.333333333333329</v>
      </c>
      <c r="BR350">
        <v>1</v>
      </c>
      <c r="BU350" s="27">
        <v>0</v>
      </c>
      <c r="BV350" s="24" t="s">
        <v>242</v>
      </c>
      <c r="BW350" s="21" t="s">
        <v>242</v>
      </c>
      <c r="BX350" t="s">
        <v>242</v>
      </c>
      <c r="BY350" t="s">
        <v>242</v>
      </c>
      <c r="CB350" s="27">
        <v>0.5</v>
      </c>
      <c r="CC350" s="2" t="s">
        <v>6961</v>
      </c>
      <c r="CD350">
        <v>1</v>
      </c>
      <c r="CE350" t="s">
        <v>242</v>
      </c>
      <c r="CG350" s="27">
        <v>1</v>
      </c>
      <c r="CH350" t="s">
        <v>6962</v>
      </c>
      <c r="CI350">
        <v>1</v>
      </c>
      <c r="CL350" s="27">
        <v>1</v>
      </c>
      <c r="CM350" s="27">
        <v>0.5</v>
      </c>
      <c r="CN350" t="s">
        <v>242</v>
      </c>
      <c r="CO350" t="s">
        <v>242</v>
      </c>
      <c r="CP350" t="s">
        <v>242</v>
      </c>
      <c r="CQ350" s="2" t="s">
        <v>6963</v>
      </c>
      <c r="CS350" s="27">
        <v>1</v>
      </c>
      <c r="CT350" s="2" t="s">
        <v>6964</v>
      </c>
      <c r="CU350">
        <v>1</v>
      </c>
      <c r="CX350" s="27">
        <v>1</v>
      </c>
      <c r="CY350">
        <v>4050000</v>
      </c>
      <c r="CZ350">
        <v>2</v>
      </c>
      <c r="DB350" s="27">
        <v>1</v>
      </c>
      <c r="DC350">
        <v>1320000</v>
      </c>
      <c r="DD350">
        <v>2</v>
      </c>
      <c r="DE350">
        <v>1780000</v>
      </c>
      <c r="DF350">
        <v>2</v>
      </c>
      <c r="DG350" t="s">
        <v>242</v>
      </c>
      <c r="DH350" t="s">
        <v>242</v>
      </c>
      <c r="DJ350" s="27">
        <v>1</v>
      </c>
      <c r="DK350">
        <v>8920000</v>
      </c>
      <c r="DL350">
        <v>2</v>
      </c>
      <c r="DN350">
        <v>1</v>
      </c>
      <c r="DQ350" s="27">
        <v>1</v>
      </c>
      <c r="DR350" s="2" t="s">
        <v>6965</v>
      </c>
      <c r="DS350" s="27">
        <v>1</v>
      </c>
      <c r="DT350" s="2" t="s">
        <v>6966</v>
      </c>
      <c r="DU350" s="27">
        <v>0.5</v>
      </c>
      <c r="DV350" t="s">
        <v>6967</v>
      </c>
      <c r="DW350" s="27">
        <v>1</v>
      </c>
      <c r="DX350" s="2" t="s">
        <v>6968</v>
      </c>
      <c r="DY350" s="27">
        <v>1</v>
      </c>
      <c r="DZ350" s="2" t="s">
        <v>6969</v>
      </c>
      <c r="EA350" s="27">
        <v>1</v>
      </c>
      <c r="EB350" s="2" t="s">
        <v>6970</v>
      </c>
      <c r="EC350" s="27">
        <v>1</v>
      </c>
      <c r="ED350" s="2" t="s">
        <v>6971</v>
      </c>
      <c r="EE350" s="27">
        <v>1</v>
      </c>
      <c r="EF350" s="2" t="s">
        <v>6972</v>
      </c>
      <c r="EG350" s="27">
        <v>1</v>
      </c>
      <c r="EH350" s="2" t="s">
        <v>6973</v>
      </c>
      <c r="EI350" s="27">
        <v>1</v>
      </c>
      <c r="EJ350" t="s">
        <v>6974</v>
      </c>
      <c r="EK350">
        <v>1</v>
      </c>
      <c r="EN350" s="27">
        <v>0.5</v>
      </c>
      <c r="EO350" t="s">
        <v>242</v>
      </c>
      <c r="EP350" t="s">
        <v>242</v>
      </c>
      <c r="EQ350" t="s">
        <v>6975</v>
      </c>
      <c r="ES350">
        <v>1</v>
      </c>
      <c r="ET350" t="s">
        <v>242</v>
      </c>
      <c r="EV350" s="27">
        <v>0</v>
      </c>
      <c r="EW350" t="s">
        <v>242</v>
      </c>
      <c r="EY350" s="27">
        <v>0</v>
      </c>
      <c r="EZ350" t="s">
        <v>242</v>
      </c>
      <c r="FB350" s="27">
        <v>1</v>
      </c>
      <c r="FC350">
        <v>41900</v>
      </c>
      <c r="FE350" s="27">
        <v>0.5</v>
      </c>
      <c r="FF350" t="s">
        <v>242</v>
      </c>
      <c r="FG350" t="s">
        <v>6976</v>
      </c>
    </row>
    <row r="351" spans="1:163" ht="15" customHeight="1" x14ac:dyDescent="0.2">
      <c r="A351">
        <v>350</v>
      </c>
      <c r="B351">
        <v>379</v>
      </c>
      <c r="C351" s="1">
        <v>44801.605555555558</v>
      </c>
      <c r="D351" s="1">
        <v>44801.609027777777</v>
      </c>
      <c r="E351">
        <v>0</v>
      </c>
      <c r="F351" t="s">
        <v>240</v>
      </c>
      <c r="G351">
        <v>100</v>
      </c>
      <c r="H351">
        <v>321</v>
      </c>
      <c r="I351">
        <v>1</v>
      </c>
      <c r="J351" s="1">
        <v>44801.609027777777</v>
      </c>
      <c r="K351" t="s">
        <v>6983</v>
      </c>
      <c r="L351" t="s">
        <v>242</v>
      </c>
      <c r="M351" t="s">
        <v>242</v>
      </c>
      <c r="N351" t="s">
        <v>6984</v>
      </c>
      <c r="O351" t="s">
        <v>6985</v>
      </c>
      <c r="P351">
        <v>34.029000000000003</v>
      </c>
      <c r="Q351">
        <v>-118.40049999999999</v>
      </c>
      <c r="R351" t="s">
        <v>245</v>
      </c>
      <c r="S351" t="s">
        <v>246</v>
      </c>
      <c r="T351" t="s">
        <v>6986</v>
      </c>
      <c r="U351" t="s">
        <v>6987</v>
      </c>
      <c r="V351">
        <v>831865209</v>
      </c>
      <c r="W351">
        <v>3630</v>
      </c>
      <c r="X351" t="s">
        <v>476</v>
      </c>
      <c r="Y351" t="s">
        <v>477</v>
      </c>
      <c r="Z351">
        <v>2020</v>
      </c>
      <c r="AA351">
        <v>0</v>
      </c>
      <c r="AD351">
        <v>10</v>
      </c>
      <c r="AE351" t="s">
        <v>242</v>
      </c>
      <c r="AH351" s="27">
        <v>1</v>
      </c>
      <c r="AI351">
        <v>3</v>
      </c>
      <c r="AJ351" s="27">
        <v>0</v>
      </c>
      <c r="AK351" t="s">
        <v>242</v>
      </c>
      <c r="AL351" s="27">
        <v>0</v>
      </c>
      <c r="AM351" t="s">
        <v>242</v>
      </c>
      <c r="AO351">
        <v>2</v>
      </c>
      <c r="AR351" s="27">
        <v>1</v>
      </c>
      <c r="AS351">
        <v>4</v>
      </c>
      <c r="AT351" s="21">
        <f t="shared" si="20"/>
        <v>40</v>
      </c>
      <c r="AU351">
        <v>2</v>
      </c>
      <c r="AX351" s="27">
        <v>1</v>
      </c>
      <c r="AY351">
        <v>3</v>
      </c>
      <c r="AZ351" s="21">
        <f t="shared" si="21"/>
        <v>30</v>
      </c>
      <c r="BA351" t="s">
        <v>242</v>
      </c>
      <c r="BD351" s="27">
        <v>1</v>
      </c>
      <c r="BG351">
        <v>2</v>
      </c>
      <c r="BJ351" s="27">
        <v>1</v>
      </c>
      <c r="BK351">
        <v>2</v>
      </c>
      <c r="BN351" s="27">
        <v>1</v>
      </c>
      <c r="BO351">
        <v>2</v>
      </c>
      <c r="BP351" s="21">
        <f t="shared" si="22"/>
        <v>20</v>
      </c>
      <c r="BQ351" t="s">
        <v>3930</v>
      </c>
      <c r="BR351">
        <v>3</v>
      </c>
      <c r="BU351" s="27">
        <v>0</v>
      </c>
      <c r="BV351" s="24" t="s">
        <v>242</v>
      </c>
      <c r="BW351" s="21" t="s">
        <v>242</v>
      </c>
      <c r="BX351" t="s">
        <v>242</v>
      </c>
      <c r="BY351" t="s">
        <v>242</v>
      </c>
      <c r="CB351" s="27">
        <v>0</v>
      </c>
      <c r="CD351" t="s">
        <v>242</v>
      </c>
      <c r="CE351" t="s">
        <v>242</v>
      </c>
      <c r="CG351" s="27">
        <v>0</v>
      </c>
      <c r="CI351" t="s">
        <v>242</v>
      </c>
      <c r="CL351" s="27">
        <v>0</v>
      </c>
      <c r="CM351" s="27">
        <v>0</v>
      </c>
      <c r="CN351" t="s">
        <v>242</v>
      </c>
      <c r="CO351" t="s">
        <v>242</v>
      </c>
      <c r="CP351" t="s">
        <v>242</v>
      </c>
      <c r="CS351" s="27">
        <v>1</v>
      </c>
      <c r="CT351" t="s">
        <v>6988</v>
      </c>
      <c r="CU351">
        <v>1</v>
      </c>
      <c r="CX351" s="27">
        <v>1</v>
      </c>
      <c r="CY351">
        <v>71824</v>
      </c>
      <c r="CZ351">
        <v>2</v>
      </c>
      <c r="DB351" s="27">
        <v>1</v>
      </c>
      <c r="DC351" t="s">
        <v>242</v>
      </c>
      <c r="DD351" t="s">
        <v>242</v>
      </c>
      <c r="DF351" t="s">
        <v>242</v>
      </c>
      <c r="DG351">
        <v>98326</v>
      </c>
      <c r="DH351">
        <v>2</v>
      </c>
      <c r="DJ351" s="27">
        <v>0</v>
      </c>
      <c r="DK351" t="s">
        <v>242</v>
      </c>
      <c r="DL351" t="s">
        <v>242</v>
      </c>
      <c r="DN351">
        <v>1</v>
      </c>
      <c r="DQ351" s="27">
        <v>0</v>
      </c>
      <c r="DS351" s="27">
        <v>0</v>
      </c>
      <c r="DU351" s="27">
        <v>0</v>
      </c>
      <c r="DW351" s="27">
        <v>1</v>
      </c>
      <c r="DX351" t="s">
        <v>6989</v>
      </c>
      <c r="DY351" s="27">
        <v>0</v>
      </c>
      <c r="EA351" s="27">
        <v>0</v>
      </c>
      <c r="EC351" s="27">
        <v>0</v>
      </c>
      <c r="EE351" s="27">
        <v>0</v>
      </c>
      <c r="EG351" s="27">
        <v>1</v>
      </c>
      <c r="EH351" t="s">
        <v>6990</v>
      </c>
      <c r="EI351" s="27">
        <v>1</v>
      </c>
      <c r="EJ351" t="s">
        <v>6991</v>
      </c>
      <c r="EK351">
        <v>1</v>
      </c>
      <c r="EN351" s="27">
        <v>0</v>
      </c>
      <c r="EO351" t="s">
        <v>242</v>
      </c>
      <c r="EP351" t="s">
        <v>242</v>
      </c>
      <c r="ES351" t="s">
        <v>242</v>
      </c>
      <c r="ET351" t="s">
        <v>242</v>
      </c>
      <c r="EV351" s="27">
        <v>0</v>
      </c>
      <c r="EW351" t="s">
        <v>242</v>
      </c>
      <c r="EY351" s="27">
        <v>0</v>
      </c>
      <c r="EZ351" t="s">
        <v>242</v>
      </c>
      <c r="FB351" s="27">
        <v>0</v>
      </c>
      <c r="FC351" t="s">
        <v>242</v>
      </c>
      <c r="FE351" s="27">
        <v>0</v>
      </c>
      <c r="FF351" t="s">
        <v>242</v>
      </c>
    </row>
    <row r="352" spans="1:163" ht="15" customHeight="1" x14ac:dyDescent="0.2">
      <c r="A352">
        <v>351</v>
      </c>
      <c r="B352">
        <v>380</v>
      </c>
      <c r="C352" s="1">
        <v>44801.605555555558</v>
      </c>
      <c r="D352" s="1">
        <v>44802.377083333333</v>
      </c>
      <c r="E352">
        <v>0</v>
      </c>
      <c r="F352" t="s">
        <v>240</v>
      </c>
      <c r="G352">
        <v>100</v>
      </c>
      <c r="H352">
        <v>66610</v>
      </c>
      <c r="I352">
        <v>1</v>
      </c>
      <c r="J352" s="1">
        <v>44802.377083333333</v>
      </c>
      <c r="K352" t="s">
        <v>6995</v>
      </c>
      <c r="L352" t="s">
        <v>242</v>
      </c>
      <c r="M352" t="s">
        <v>242</v>
      </c>
      <c r="N352" t="s">
        <v>6996</v>
      </c>
      <c r="O352" t="s">
        <v>6997</v>
      </c>
      <c r="P352">
        <v>34.029000000000003</v>
      </c>
      <c r="Q352">
        <v>-118.40049999999999</v>
      </c>
      <c r="R352" t="s">
        <v>245</v>
      </c>
      <c r="S352" t="s">
        <v>246</v>
      </c>
      <c r="T352" t="s">
        <v>6998</v>
      </c>
      <c r="U352" t="s">
        <v>6999</v>
      </c>
      <c r="V352" t="s">
        <v>7000</v>
      </c>
      <c r="W352">
        <v>7389</v>
      </c>
      <c r="X352" t="s">
        <v>297</v>
      </c>
      <c r="Y352" t="s">
        <v>765</v>
      </c>
      <c r="Z352">
        <v>2020</v>
      </c>
      <c r="AA352">
        <v>0</v>
      </c>
      <c r="AD352">
        <v>12</v>
      </c>
      <c r="AE352" t="s">
        <v>242</v>
      </c>
      <c r="AH352" s="27">
        <v>1</v>
      </c>
      <c r="AI352">
        <v>9</v>
      </c>
      <c r="AJ352" s="27">
        <v>0</v>
      </c>
      <c r="AK352" t="s">
        <v>242</v>
      </c>
      <c r="AL352" s="27">
        <v>0</v>
      </c>
      <c r="AM352" t="s">
        <v>242</v>
      </c>
      <c r="AN352" t="s">
        <v>6127</v>
      </c>
      <c r="AO352">
        <v>3</v>
      </c>
      <c r="AR352" s="27">
        <v>1</v>
      </c>
      <c r="AS352">
        <v>1</v>
      </c>
      <c r="AT352" s="21">
        <f t="shared" si="20"/>
        <v>8.3333333333333321</v>
      </c>
      <c r="AU352">
        <v>2</v>
      </c>
      <c r="AX352" s="27">
        <v>1</v>
      </c>
      <c r="AY352">
        <v>3</v>
      </c>
      <c r="AZ352" s="21">
        <f t="shared" si="21"/>
        <v>25</v>
      </c>
      <c r="BA352" t="s">
        <v>242</v>
      </c>
      <c r="BD352" s="27">
        <v>1</v>
      </c>
      <c r="BE352">
        <v>4.3</v>
      </c>
      <c r="BG352">
        <v>2</v>
      </c>
      <c r="BJ352" s="27">
        <v>1</v>
      </c>
      <c r="BK352">
        <v>2</v>
      </c>
      <c r="BN352" s="27">
        <v>1</v>
      </c>
      <c r="BO352">
        <v>5</v>
      </c>
      <c r="BP352" s="21">
        <f t="shared" si="22"/>
        <v>41.666666666666671</v>
      </c>
      <c r="BQ352" t="s">
        <v>6197</v>
      </c>
      <c r="BR352">
        <v>3</v>
      </c>
      <c r="BU352" s="27">
        <v>1</v>
      </c>
      <c r="BV352">
        <v>6</v>
      </c>
      <c r="BW352" s="21">
        <f t="shared" si="23"/>
        <v>50</v>
      </c>
      <c r="BX352">
        <v>2</v>
      </c>
      <c r="BY352">
        <v>1</v>
      </c>
      <c r="CB352" s="27">
        <v>0</v>
      </c>
      <c r="CD352" t="s">
        <v>242</v>
      </c>
      <c r="CE352" t="s">
        <v>242</v>
      </c>
      <c r="CG352" s="27">
        <v>1</v>
      </c>
      <c r="CH352" t="s">
        <v>7001</v>
      </c>
      <c r="CI352">
        <v>1</v>
      </c>
      <c r="CL352" s="27">
        <v>1</v>
      </c>
      <c r="CM352" s="27">
        <v>0.5</v>
      </c>
      <c r="CN352" t="s">
        <v>242</v>
      </c>
      <c r="CO352">
        <v>99</v>
      </c>
      <c r="CP352" t="s">
        <v>242</v>
      </c>
      <c r="CS352" s="27">
        <v>1</v>
      </c>
      <c r="CT352" t="s">
        <v>7002</v>
      </c>
      <c r="CU352">
        <v>1</v>
      </c>
      <c r="CX352" s="27">
        <v>1</v>
      </c>
      <c r="CY352">
        <v>13945</v>
      </c>
      <c r="CZ352">
        <v>2</v>
      </c>
      <c r="DB352" s="27">
        <v>1</v>
      </c>
      <c r="DC352">
        <v>162983</v>
      </c>
      <c r="DD352">
        <v>1</v>
      </c>
      <c r="DE352">
        <v>228373</v>
      </c>
      <c r="DF352">
        <v>1</v>
      </c>
      <c r="DG352" t="s">
        <v>242</v>
      </c>
      <c r="DH352" t="s">
        <v>242</v>
      </c>
      <c r="DJ352" s="27">
        <v>1</v>
      </c>
      <c r="DK352">
        <v>677994</v>
      </c>
      <c r="DL352">
        <v>1</v>
      </c>
      <c r="DN352">
        <v>1</v>
      </c>
      <c r="DQ352" s="27">
        <v>1</v>
      </c>
      <c r="DR352" t="s">
        <v>7003</v>
      </c>
      <c r="DS352" s="27">
        <v>1</v>
      </c>
      <c r="DT352" s="2" t="s">
        <v>7004</v>
      </c>
      <c r="DU352" s="27">
        <v>1</v>
      </c>
      <c r="DV352" t="s">
        <v>7005</v>
      </c>
      <c r="DW352" s="27">
        <v>1</v>
      </c>
      <c r="DX352" t="s">
        <v>7006</v>
      </c>
      <c r="DY352" s="27">
        <v>1</v>
      </c>
      <c r="DZ352" s="2" t="s">
        <v>7007</v>
      </c>
      <c r="EA352" s="27">
        <v>1</v>
      </c>
      <c r="EB352" t="s">
        <v>7008</v>
      </c>
      <c r="EC352" s="27">
        <v>1</v>
      </c>
      <c r="ED352" t="s">
        <v>7009</v>
      </c>
      <c r="EE352" s="27">
        <v>1</v>
      </c>
      <c r="EF352" t="s">
        <v>7010</v>
      </c>
      <c r="EG352" s="27">
        <v>1</v>
      </c>
      <c r="EH352" t="s">
        <v>7011</v>
      </c>
      <c r="EI352" s="27">
        <v>1</v>
      </c>
      <c r="EJ352" t="s">
        <v>7012</v>
      </c>
      <c r="EK352">
        <v>4</v>
      </c>
      <c r="EN352" s="27">
        <v>0</v>
      </c>
      <c r="EO352" t="s">
        <v>242</v>
      </c>
      <c r="EP352" t="s">
        <v>242</v>
      </c>
      <c r="ES352" t="s">
        <v>242</v>
      </c>
      <c r="ET352" t="s">
        <v>242</v>
      </c>
      <c r="EV352" s="27">
        <v>0</v>
      </c>
      <c r="EW352" t="s">
        <v>242</v>
      </c>
      <c r="EY352" s="27">
        <v>0</v>
      </c>
      <c r="EZ352" t="s">
        <v>242</v>
      </c>
      <c r="FB352" s="27">
        <v>1</v>
      </c>
      <c r="FC352">
        <v>1997.04</v>
      </c>
      <c r="FE352" s="27">
        <v>0</v>
      </c>
      <c r="FF352" t="s">
        <v>242</v>
      </c>
    </row>
    <row r="353" spans="1:163" ht="15" hidden="1" customHeight="1" x14ac:dyDescent="0.2">
      <c r="A353">
        <v>352</v>
      </c>
      <c r="B353">
        <v>381</v>
      </c>
      <c r="C353" s="1">
        <v>44802.377083333333</v>
      </c>
      <c r="D353" s="1">
        <v>44802.37777777778</v>
      </c>
      <c r="E353">
        <v>0</v>
      </c>
      <c r="F353" t="s">
        <v>240</v>
      </c>
      <c r="G353">
        <v>100</v>
      </c>
      <c r="H353">
        <v>65</v>
      </c>
      <c r="I353">
        <v>1</v>
      </c>
      <c r="J353" s="1">
        <v>44802.37777777778</v>
      </c>
      <c r="K353" t="s">
        <v>7016</v>
      </c>
      <c r="L353" t="s">
        <v>242</v>
      </c>
      <c r="M353" t="s">
        <v>242</v>
      </c>
      <c r="N353" t="s">
        <v>7017</v>
      </c>
      <c r="O353" t="s">
        <v>7018</v>
      </c>
      <c r="P353">
        <v>34.029000000000003</v>
      </c>
      <c r="Q353">
        <v>-118.40049999999999</v>
      </c>
      <c r="R353" t="s">
        <v>245</v>
      </c>
      <c r="S353" t="s">
        <v>246</v>
      </c>
      <c r="T353" t="s">
        <v>7019</v>
      </c>
      <c r="U353" t="s">
        <v>7020</v>
      </c>
      <c r="V353" t="s">
        <v>7021</v>
      </c>
      <c r="W353">
        <v>7372</v>
      </c>
      <c r="X353" t="s">
        <v>1487</v>
      </c>
      <c r="Y353" t="s">
        <v>4195</v>
      </c>
      <c r="Z353">
        <v>2020</v>
      </c>
      <c r="AA353">
        <v>0</v>
      </c>
      <c r="AD353">
        <v>10</v>
      </c>
      <c r="AE353" t="s">
        <v>242</v>
      </c>
      <c r="AH353" s="27">
        <v>0</v>
      </c>
      <c r="AI353" t="s">
        <v>242</v>
      </c>
      <c r="AJ353" s="27">
        <v>0</v>
      </c>
      <c r="AK353" t="s">
        <v>242</v>
      </c>
      <c r="AL353" s="27">
        <v>0</v>
      </c>
      <c r="AM353" t="s">
        <v>242</v>
      </c>
      <c r="AO353" t="s">
        <v>242</v>
      </c>
      <c r="AR353" s="27">
        <v>1</v>
      </c>
      <c r="AS353">
        <v>1</v>
      </c>
      <c r="AT353" s="21">
        <f t="shared" si="20"/>
        <v>10</v>
      </c>
      <c r="AU353">
        <v>2</v>
      </c>
      <c r="AX353" s="27">
        <v>1</v>
      </c>
      <c r="AY353">
        <v>2</v>
      </c>
      <c r="AZ353" s="21">
        <f t="shared" si="21"/>
        <v>20</v>
      </c>
      <c r="BA353" t="s">
        <v>242</v>
      </c>
      <c r="BD353" s="27">
        <v>1</v>
      </c>
      <c r="BG353">
        <v>2</v>
      </c>
      <c r="BJ353" s="27">
        <v>1</v>
      </c>
      <c r="BK353">
        <v>2</v>
      </c>
      <c r="BN353" s="27">
        <v>1</v>
      </c>
      <c r="BO353">
        <v>2</v>
      </c>
      <c r="BP353" s="21">
        <f t="shared" si="22"/>
        <v>20</v>
      </c>
      <c r="BQ353" t="s">
        <v>4736</v>
      </c>
      <c r="BR353">
        <v>3</v>
      </c>
      <c r="BU353" s="27">
        <v>1</v>
      </c>
      <c r="BV353">
        <v>2</v>
      </c>
      <c r="BW353" s="21">
        <f t="shared" si="23"/>
        <v>20</v>
      </c>
      <c r="BX353">
        <v>1</v>
      </c>
      <c r="BY353">
        <v>1</v>
      </c>
      <c r="CB353" s="27">
        <v>0</v>
      </c>
      <c r="CD353" t="s">
        <v>242</v>
      </c>
      <c r="CE353" t="s">
        <v>242</v>
      </c>
      <c r="CG353" s="27">
        <v>0</v>
      </c>
      <c r="CI353" t="s">
        <v>242</v>
      </c>
      <c r="CL353" s="27">
        <v>0</v>
      </c>
      <c r="CM353" s="27">
        <v>0</v>
      </c>
      <c r="CN353" t="s">
        <v>242</v>
      </c>
      <c r="CO353" t="s">
        <v>242</v>
      </c>
      <c r="CP353" t="s">
        <v>242</v>
      </c>
      <c r="CS353" s="27">
        <v>1</v>
      </c>
      <c r="CT353" s="2" t="s">
        <v>7022</v>
      </c>
      <c r="CU353">
        <v>1</v>
      </c>
      <c r="CX353" s="27">
        <v>0</v>
      </c>
      <c r="CY353" t="s">
        <v>242</v>
      </c>
      <c r="CZ353" t="s">
        <v>242</v>
      </c>
      <c r="DB353" s="27">
        <v>0</v>
      </c>
      <c r="DC353" t="s">
        <v>242</v>
      </c>
      <c r="DD353" t="s">
        <v>242</v>
      </c>
      <c r="DF353" t="s">
        <v>242</v>
      </c>
      <c r="DG353" t="s">
        <v>242</v>
      </c>
      <c r="DH353" t="s">
        <v>242</v>
      </c>
      <c r="DJ353" s="27">
        <v>0</v>
      </c>
      <c r="DK353" t="s">
        <v>242</v>
      </c>
      <c r="DL353" t="s">
        <v>242</v>
      </c>
      <c r="DN353" t="s">
        <v>242</v>
      </c>
      <c r="DQ353" s="27">
        <v>1</v>
      </c>
      <c r="DR353" t="s">
        <v>7023</v>
      </c>
      <c r="DS353" s="27">
        <v>1</v>
      </c>
      <c r="DT353" s="2" t="s">
        <v>7024</v>
      </c>
      <c r="DU353" s="27">
        <v>0</v>
      </c>
      <c r="DW353" s="27">
        <v>0.5</v>
      </c>
      <c r="DX353" s="2" t="s">
        <v>7025</v>
      </c>
      <c r="DY353" s="27">
        <v>0</v>
      </c>
      <c r="EA353" s="27">
        <v>1</v>
      </c>
      <c r="EB353" t="s">
        <v>7026</v>
      </c>
      <c r="EC353" s="27">
        <v>1</v>
      </c>
      <c r="ED353" t="s">
        <v>7027</v>
      </c>
      <c r="EE353" s="27">
        <v>0</v>
      </c>
      <c r="EG353" s="27">
        <v>0</v>
      </c>
      <c r="EI353" s="27">
        <v>1</v>
      </c>
      <c r="EJ353" t="s">
        <v>7028</v>
      </c>
      <c r="EK353">
        <v>1</v>
      </c>
      <c r="EN353" s="27">
        <v>0</v>
      </c>
      <c r="EO353" t="s">
        <v>242</v>
      </c>
      <c r="EP353" t="s">
        <v>242</v>
      </c>
      <c r="ES353" t="s">
        <v>242</v>
      </c>
      <c r="ET353" t="s">
        <v>242</v>
      </c>
      <c r="EV353" s="27">
        <v>0</v>
      </c>
      <c r="EW353" t="s">
        <v>242</v>
      </c>
      <c r="EY353" s="27">
        <v>0</v>
      </c>
      <c r="EZ353" t="s">
        <v>242</v>
      </c>
      <c r="FB353" s="27">
        <v>0</v>
      </c>
      <c r="FC353" t="s">
        <v>242</v>
      </c>
      <c r="FE353" s="27">
        <v>0</v>
      </c>
      <c r="FF353" t="s">
        <v>242</v>
      </c>
    </row>
    <row r="354" spans="1:163" ht="15" customHeight="1" x14ac:dyDescent="0.2">
      <c r="A354">
        <v>353</v>
      </c>
      <c r="B354">
        <v>382</v>
      </c>
      <c r="C354" s="1">
        <v>44802.378472222219</v>
      </c>
      <c r="D354" s="1">
        <v>44802.379861111112</v>
      </c>
      <c r="E354">
        <v>0</v>
      </c>
      <c r="F354" t="s">
        <v>240</v>
      </c>
      <c r="G354">
        <v>100</v>
      </c>
      <c r="H354">
        <v>108</v>
      </c>
      <c r="I354">
        <v>1</v>
      </c>
      <c r="J354" s="1">
        <v>44802.379861111112</v>
      </c>
      <c r="K354" t="s">
        <v>7032</v>
      </c>
      <c r="L354" t="s">
        <v>242</v>
      </c>
      <c r="M354" t="s">
        <v>242</v>
      </c>
      <c r="N354" t="s">
        <v>7033</v>
      </c>
      <c r="O354" t="s">
        <v>7034</v>
      </c>
      <c r="P354">
        <v>34.029000000000003</v>
      </c>
      <c r="Q354">
        <v>-118.40049999999999</v>
      </c>
      <c r="R354" t="s">
        <v>245</v>
      </c>
      <c r="S354" t="s">
        <v>246</v>
      </c>
      <c r="T354" t="s">
        <v>7035</v>
      </c>
      <c r="U354" t="s">
        <v>7036</v>
      </c>
      <c r="V354" t="s">
        <v>7037</v>
      </c>
      <c r="W354">
        <v>7372</v>
      </c>
      <c r="X354" t="s">
        <v>297</v>
      </c>
      <c r="Y354" t="s">
        <v>1077</v>
      </c>
      <c r="Z354">
        <v>2020</v>
      </c>
      <c r="AA354">
        <v>0.5</v>
      </c>
      <c r="AB354">
        <v>14</v>
      </c>
      <c r="AD354">
        <v>11</v>
      </c>
      <c r="AE354" t="s">
        <v>242</v>
      </c>
      <c r="AH354" s="27">
        <v>1</v>
      </c>
      <c r="AI354">
        <v>10</v>
      </c>
      <c r="AJ354" s="27">
        <v>0</v>
      </c>
      <c r="AK354" t="s">
        <v>242</v>
      </c>
      <c r="AL354" s="27">
        <v>0</v>
      </c>
      <c r="AM354" t="s">
        <v>242</v>
      </c>
      <c r="AN354" t="s">
        <v>7038</v>
      </c>
      <c r="AO354">
        <v>3</v>
      </c>
      <c r="AR354" s="27">
        <v>1</v>
      </c>
      <c r="AS354">
        <v>1</v>
      </c>
      <c r="AT354" s="21">
        <f t="shared" si="20"/>
        <v>9.0909090909090917</v>
      </c>
      <c r="AU354">
        <v>3</v>
      </c>
      <c r="AX354" s="27">
        <v>1</v>
      </c>
      <c r="AY354">
        <v>2</v>
      </c>
      <c r="AZ354" s="21">
        <f t="shared" si="21"/>
        <v>18.181818181818183</v>
      </c>
      <c r="BA354" t="s">
        <v>242</v>
      </c>
      <c r="BD354" s="27">
        <v>1</v>
      </c>
      <c r="BE354">
        <v>10.8</v>
      </c>
      <c r="BG354">
        <v>3</v>
      </c>
      <c r="BJ354" s="27">
        <v>1</v>
      </c>
      <c r="BK354">
        <v>2</v>
      </c>
      <c r="BN354" s="27">
        <v>1</v>
      </c>
      <c r="BO354">
        <v>4</v>
      </c>
      <c r="BP354" s="21">
        <f t="shared" si="22"/>
        <v>36.363636363636367</v>
      </c>
      <c r="BQ354" t="s">
        <v>5477</v>
      </c>
      <c r="BR354">
        <v>3</v>
      </c>
      <c r="BU354" s="27">
        <v>1</v>
      </c>
      <c r="BV354">
        <v>4</v>
      </c>
      <c r="BW354" s="21">
        <f t="shared" si="23"/>
        <v>36.363636363636367</v>
      </c>
      <c r="BX354">
        <v>1</v>
      </c>
      <c r="BY354">
        <v>3</v>
      </c>
      <c r="CB354" s="27">
        <v>0</v>
      </c>
      <c r="CD354" t="s">
        <v>242</v>
      </c>
      <c r="CE354" t="s">
        <v>242</v>
      </c>
      <c r="CG354" s="27">
        <v>1</v>
      </c>
      <c r="CH354" t="s">
        <v>7039</v>
      </c>
      <c r="CI354">
        <v>1</v>
      </c>
      <c r="CL354" s="27">
        <v>1</v>
      </c>
      <c r="CM354" s="27">
        <v>0</v>
      </c>
      <c r="CN354" t="s">
        <v>242</v>
      </c>
      <c r="CO354" t="s">
        <v>242</v>
      </c>
      <c r="CP354" t="s">
        <v>242</v>
      </c>
      <c r="CS354" s="27">
        <v>1</v>
      </c>
      <c r="CT354" t="s">
        <v>7040</v>
      </c>
      <c r="CU354">
        <v>1</v>
      </c>
      <c r="CX354" s="27">
        <v>1</v>
      </c>
      <c r="CY354">
        <v>9842</v>
      </c>
      <c r="CZ354">
        <v>2</v>
      </c>
      <c r="DB354" s="27">
        <v>1</v>
      </c>
      <c r="DC354">
        <v>34540</v>
      </c>
      <c r="DD354">
        <v>2</v>
      </c>
      <c r="DE354">
        <v>51176</v>
      </c>
      <c r="DF354">
        <v>2</v>
      </c>
      <c r="DG354" t="s">
        <v>242</v>
      </c>
      <c r="DH354" t="s">
        <v>242</v>
      </c>
      <c r="DJ354" s="27">
        <v>1</v>
      </c>
      <c r="DK354">
        <v>438210</v>
      </c>
      <c r="DL354">
        <v>2</v>
      </c>
      <c r="DN354">
        <v>4</v>
      </c>
      <c r="DQ354" s="27">
        <v>1</v>
      </c>
      <c r="DR354" s="2" t="s">
        <v>7041</v>
      </c>
      <c r="DS354" s="27">
        <v>1</v>
      </c>
      <c r="DT354" t="s">
        <v>7042</v>
      </c>
      <c r="DU354" s="27">
        <v>1</v>
      </c>
      <c r="DV354" s="2" t="s">
        <v>7043</v>
      </c>
      <c r="DW354" s="27">
        <v>1</v>
      </c>
      <c r="DX354" t="s">
        <v>7044</v>
      </c>
      <c r="DY354" s="27">
        <v>1</v>
      </c>
      <c r="DZ354" s="2" t="s">
        <v>7045</v>
      </c>
      <c r="EA354" s="27">
        <v>1</v>
      </c>
      <c r="EB354" s="2" t="s">
        <v>7046</v>
      </c>
      <c r="EC354" s="27">
        <v>1</v>
      </c>
      <c r="ED354" s="2" t="s">
        <v>7047</v>
      </c>
      <c r="EE354" s="27">
        <v>1</v>
      </c>
      <c r="EF354" t="s">
        <v>7048</v>
      </c>
      <c r="EG354" s="27">
        <v>1</v>
      </c>
      <c r="EH354" t="s">
        <v>7049</v>
      </c>
      <c r="EI354" s="27">
        <v>1</v>
      </c>
      <c r="EK354">
        <v>4</v>
      </c>
      <c r="EN354" s="27">
        <v>0</v>
      </c>
      <c r="EO354" t="s">
        <v>242</v>
      </c>
      <c r="EP354" t="s">
        <v>242</v>
      </c>
      <c r="ES354" t="s">
        <v>242</v>
      </c>
      <c r="ET354" t="s">
        <v>242</v>
      </c>
      <c r="EV354" s="27">
        <v>0</v>
      </c>
      <c r="EW354" t="s">
        <v>242</v>
      </c>
      <c r="EY354" s="27">
        <v>0</v>
      </c>
      <c r="EZ354" t="s">
        <v>242</v>
      </c>
      <c r="FB354" s="27">
        <v>1</v>
      </c>
      <c r="FC354">
        <v>260.14999999999998</v>
      </c>
      <c r="FE354" s="27">
        <v>1</v>
      </c>
      <c r="FF354">
        <v>17</v>
      </c>
    </row>
    <row r="355" spans="1:163" ht="15" customHeight="1" x14ac:dyDescent="0.2">
      <c r="A355" s="10">
        <v>354</v>
      </c>
      <c r="B355">
        <v>383</v>
      </c>
      <c r="C355" s="1">
        <v>44802.379861111112</v>
      </c>
      <c r="D355" s="1">
        <v>44802.380555555559</v>
      </c>
      <c r="E355">
        <v>0</v>
      </c>
      <c r="F355" t="s">
        <v>240</v>
      </c>
      <c r="G355">
        <v>100</v>
      </c>
      <c r="H355">
        <v>60</v>
      </c>
      <c r="I355">
        <v>1</v>
      </c>
      <c r="J355" s="1">
        <v>44802.380555555559</v>
      </c>
      <c r="K355" t="s">
        <v>7051</v>
      </c>
      <c r="L355" t="s">
        <v>242</v>
      </c>
      <c r="M355" t="s">
        <v>242</v>
      </c>
      <c r="N355" t="s">
        <v>7052</v>
      </c>
      <c r="O355" t="s">
        <v>7053</v>
      </c>
      <c r="P355">
        <v>34.029000000000003</v>
      </c>
      <c r="Q355">
        <v>-118.40049999999999</v>
      </c>
      <c r="R355" t="s">
        <v>245</v>
      </c>
      <c r="S355" t="s">
        <v>246</v>
      </c>
      <c r="T355" s="10" t="s">
        <v>7054</v>
      </c>
      <c r="U355" t="s">
        <v>7055</v>
      </c>
      <c r="V355" t="s">
        <v>7056</v>
      </c>
      <c r="W355">
        <v>5531</v>
      </c>
      <c r="X355" s="10" t="s">
        <v>271</v>
      </c>
      <c r="Y355" s="10" t="s">
        <v>7057</v>
      </c>
      <c r="Z355" s="10">
        <v>2020</v>
      </c>
      <c r="AA355" s="10">
        <v>0</v>
      </c>
      <c r="AD355" s="10">
        <v>9</v>
      </c>
      <c r="AE355" t="s">
        <v>242</v>
      </c>
      <c r="AH355" s="22">
        <v>1</v>
      </c>
      <c r="AI355" s="10">
        <v>5</v>
      </c>
      <c r="AJ355" s="22">
        <v>0</v>
      </c>
      <c r="AK355" s="10" t="s">
        <v>242</v>
      </c>
      <c r="AL355" s="22">
        <v>0</v>
      </c>
      <c r="AM355" s="10" t="s">
        <v>242</v>
      </c>
      <c r="AN355" t="s">
        <v>7058</v>
      </c>
      <c r="AO355">
        <v>3</v>
      </c>
      <c r="AR355" s="22">
        <v>1</v>
      </c>
      <c r="AS355" s="10">
        <v>1</v>
      </c>
      <c r="AT355" s="21">
        <f t="shared" si="20"/>
        <v>11.111111111111111</v>
      </c>
      <c r="AU355">
        <v>2</v>
      </c>
      <c r="AX355" s="22">
        <v>1</v>
      </c>
      <c r="AY355" s="10">
        <v>2</v>
      </c>
      <c r="AZ355" s="21">
        <f t="shared" si="21"/>
        <v>22.222222222222221</v>
      </c>
      <c r="BA355" t="s">
        <v>242</v>
      </c>
      <c r="BD355" s="22">
        <v>1</v>
      </c>
      <c r="BE355" s="10">
        <v>3.1</v>
      </c>
      <c r="BF355" s="10"/>
      <c r="BG355">
        <v>2</v>
      </c>
      <c r="BJ355" s="22">
        <v>1</v>
      </c>
      <c r="BK355">
        <v>2</v>
      </c>
      <c r="BN355" s="22">
        <v>1</v>
      </c>
      <c r="BO355" s="10">
        <v>2</v>
      </c>
      <c r="BP355" s="21">
        <f t="shared" si="22"/>
        <v>22.222222222222221</v>
      </c>
      <c r="BQ355" s="10" t="s">
        <v>4736</v>
      </c>
      <c r="BR355" s="10">
        <v>3</v>
      </c>
      <c r="BS355" s="10"/>
      <c r="BT355" s="10"/>
      <c r="BU355" s="22">
        <v>1</v>
      </c>
      <c r="BV355" s="10">
        <v>1</v>
      </c>
      <c r="BW355" s="21">
        <f t="shared" si="23"/>
        <v>11.111111111111111</v>
      </c>
      <c r="BX355" s="10">
        <v>2</v>
      </c>
      <c r="BY355" s="10">
        <v>3</v>
      </c>
      <c r="BZ355" s="10"/>
      <c r="CA355" s="10"/>
      <c r="CB355" s="22">
        <v>0</v>
      </c>
      <c r="CC355" s="10"/>
      <c r="CD355" s="10" t="s">
        <v>242</v>
      </c>
      <c r="CE355" s="10" t="s">
        <v>242</v>
      </c>
      <c r="CF355" s="10"/>
      <c r="CG355" s="22">
        <v>0</v>
      </c>
      <c r="CH355" s="10"/>
      <c r="CI355" s="10" t="s">
        <v>242</v>
      </c>
      <c r="CJ355" s="10"/>
      <c r="CK355" s="10"/>
      <c r="CL355" s="22">
        <v>0</v>
      </c>
      <c r="CM355" s="22">
        <v>0</v>
      </c>
      <c r="CN355" s="10" t="s">
        <v>242</v>
      </c>
      <c r="CO355" s="10" t="s">
        <v>242</v>
      </c>
      <c r="CP355" s="10" t="s">
        <v>242</v>
      </c>
      <c r="CQ355" s="10"/>
      <c r="CR355" s="10"/>
      <c r="CS355" s="22">
        <v>1</v>
      </c>
      <c r="CT355" s="11" t="s">
        <v>7059</v>
      </c>
      <c r="CU355" s="10">
        <v>1</v>
      </c>
      <c r="CV355" s="10"/>
      <c r="CW355" s="10"/>
      <c r="CX355" s="22">
        <v>1</v>
      </c>
      <c r="CY355" s="10">
        <v>78926</v>
      </c>
      <c r="CZ355" s="10">
        <v>2</v>
      </c>
      <c r="DA355" s="10"/>
      <c r="DB355" s="22">
        <v>0</v>
      </c>
      <c r="DC355" s="10" t="s">
        <v>242</v>
      </c>
      <c r="DD355" s="10" t="s">
        <v>242</v>
      </c>
      <c r="DE355" s="10"/>
      <c r="DF355" s="10" t="s">
        <v>242</v>
      </c>
      <c r="DG355" s="10" t="s">
        <v>242</v>
      </c>
      <c r="DH355" s="10" t="s">
        <v>242</v>
      </c>
      <c r="DI355" s="10"/>
      <c r="DJ355" s="22">
        <v>0</v>
      </c>
      <c r="DK355" s="10" t="s">
        <v>242</v>
      </c>
      <c r="DL355" s="10" t="s">
        <v>242</v>
      </c>
      <c r="DM355" s="10"/>
      <c r="DN355" s="10">
        <v>1</v>
      </c>
      <c r="DO355" s="10"/>
      <c r="DP355" s="10"/>
      <c r="DQ355" s="27">
        <v>1</v>
      </c>
      <c r="DR355" s="2" t="s">
        <v>7060</v>
      </c>
      <c r="DS355" s="27">
        <v>1</v>
      </c>
      <c r="DT355" s="2" t="s">
        <v>7061</v>
      </c>
      <c r="DU355" s="27">
        <v>0</v>
      </c>
      <c r="DW355" s="27">
        <v>0.5</v>
      </c>
      <c r="DX355" t="s">
        <v>7062</v>
      </c>
      <c r="DY355" s="27">
        <v>0</v>
      </c>
      <c r="EA355" s="27">
        <v>0</v>
      </c>
      <c r="EC355" s="27">
        <v>0</v>
      </c>
      <c r="EE355" s="27">
        <v>0</v>
      </c>
      <c r="EG355" s="27">
        <v>1</v>
      </c>
      <c r="EH355" t="s">
        <v>7063</v>
      </c>
      <c r="EI355" s="27">
        <v>0</v>
      </c>
      <c r="EK355">
        <v>1</v>
      </c>
      <c r="EN355" s="22">
        <v>0</v>
      </c>
      <c r="EO355" s="10" t="s">
        <v>242</v>
      </c>
      <c r="EP355" s="10" t="s">
        <v>242</v>
      </c>
      <c r="EQ355" s="10"/>
      <c r="ER355" s="10"/>
      <c r="ES355" s="10" t="s">
        <v>242</v>
      </c>
      <c r="ET355" s="10" t="s">
        <v>242</v>
      </c>
      <c r="EU355" s="10"/>
      <c r="EV355" s="22">
        <v>0</v>
      </c>
      <c r="EW355" s="10" t="s">
        <v>242</v>
      </c>
      <c r="EX355" s="10"/>
      <c r="EY355" s="22">
        <v>0</v>
      </c>
      <c r="EZ355" s="10" t="s">
        <v>242</v>
      </c>
      <c r="FA355" s="10"/>
      <c r="FB355" s="22">
        <v>0</v>
      </c>
      <c r="FC355" s="10" t="s">
        <v>242</v>
      </c>
      <c r="FD355" s="10"/>
      <c r="FE355" s="22">
        <v>0</v>
      </c>
      <c r="FF355" s="10" t="s">
        <v>242</v>
      </c>
      <c r="FG355" s="10"/>
    </row>
    <row r="356" spans="1:163" ht="15" customHeight="1" x14ac:dyDescent="0.2">
      <c r="A356">
        <v>355</v>
      </c>
      <c r="B356">
        <v>384</v>
      </c>
      <c r="C356" s="1">
        <v>44802.380555555559</v>
      </c>
      <c r="D356" s="1">
        <v>44802.381249999999</v>
      </c>
      <c r="E356">
        <v>0</v>
      </c>
      <c r="F356" t="s">
        <v>240</v>
      </c>
      <c r="G356">
        <v>100</v>
      </c>
      <c r="H356">
        <v>58</v>
      </c>
      <c r="I356">
        <v>1</v>
      </c>
      <c r="J356" s="1">
        <v>44802.381249999999</v>
      </c>
      <c r="K356" t="s">
        <v>7066</v>
      </c>
      <c r="L356" t="s">
        <v>242</v>
      </c>
      <c r="M356" t="s">
        <v>242</v>
      </c>
      <c r="N356" t="s">
        <v>7067</v>
      </c>
      <c r="O356" t="s">
        <v>7068</v>
      </c>
      <c r="P356">
        <v>34.029000000000003</v>
      </c>
      <c r="Q356">
        <v>-118.40049999999999</v>
      </c>
      <c r="R356" t="s">
        <v>245</v>
      </c>
      <c r="S356" t="s">
        <v>246</v>
      </c>
      <c r="T356" t="s">
        <v>7069</v>
      </c>
      <c r="U356" t="s">
        <v>7070</v>
      </c>
      <c r="V356">
        <v>7903107</v>
      </c>
      <c r="W356">
        <v>3674</v>
      </c>
      <c r="X356" t="s">
        <v>297</v>
      </c>
      <c r="Y356" t="s">
        <v>1864</v>
      </c>
      <c r="Z356">
        <v>2020</v>
      </c>
      <c r="AA356">
        <v>0.5</v>
      </c>
      <c r="AD356">
        <v>8</v>
      </c>
      <c r="AE356" t="s">
        <v>242</v>
      </c>
      <c r="AH356" s="27">
        <v>1</v>
      </c>
      <c r="AI356">
        <v>5</v>
      </c>
      <c r="AJ356" s="27">
        <v>0</v>
      </c>
      <c r="AK356" t="s">
        <v>242</v>
      </c>
      <c r="AL356" s="27">
        <v>0</v>
      </c>
      <c r="AM356" t="s">
        <v>242</v>
      </c>
      <c r="AN356" t="s">
        <v>7071</v>
      </c>
      <c r="AO356">
        <v>2</v>
      </c>
      <c r="AR356" s="27">
        <v>1</v>
      </c>
      <c r="AS356">
        <v>1</v>
      </c>
      <c r="AT356" s="21">
        <f t="shared" si="20"/>
        <v>12.5</v>
      </c>
      <c r="AU356">
        <v>3</v>
      </c>
      <c r="AX356" s="27">
        <v>1</v>
      </c>
      <c r="AY356">
        <v>3</v>
      </c>
      <c r="AZ356" s="21">
        <f t="shared" si="21"/>
        <v>37.5</v>
      </c>
      <c r="BA356" t="s">
        <v>242</v>
      </c>
      <c r="BD356" s="27">
        <v>1</v>
      </c>
      <c r="BG356">
        <v>3</v>
      </c>
      <c r="BJ356" s="27">
        <v>1</v>
      </c>
      <c r="BK356">
        <v>2</v>
      </c>
      <c r="BN356" s="27">
        <v>0</v>
      </c>
      <c r="BO356" t="s">
        <v>242</v>
      </c>
      <c r="BP356" s="21" t="s">
        <v>242</v>
      </c>
      <c r="BR356" t="s">
        <v>242</v>
      </c>
      <c r="BU356" s="27">
        <v>0</v>
      </c>
      <c r="BV356" s="24" t="s">
        <v>242</v>
      </c>
      <c r="BW356" s="21" t="s">
        <v>242</v>
      </c>
      <c r="BX356" t="s">
        <v>242</v>
      </c>
      <c r="BY356" t="s">
        <v>242</v>
      </c>
      <c r="CB356" s="27">
        <v>0</v>
      </c>
      <c r="CD356" t="s">
        <v>242</v>
      </c>
      <c r="CE356" t="s">
        <v>242</v>
      </c>
      <c r="CG356" s="27">
        <v>1</v>
      </c>
      <c r="CH356" t="s">
        <v>7072</v>
      </c>
      <c r="CI356">
        <v>1</v>
      </c>
      <c r="CL356" s="27">
        <v>1</v>
      </c>
      <c r="CM356" s="27">
        <v>0</v>
      </c>
      <c r="CN356" t="s">
        <v>242</v>
      </c>
      <c r="CO356" t="s">
        <v>242</v>
      </c>
      <c r="CP356" t="s">
        <v>242</v>
      </c>
      <c r="CS356" s="27">
        <v>1</v>
      </c>
      <c r="CT356" t="s">
        <v>7073</v>
      </c>
      <c r="CU356">
        <v>1</v>
      </c>
      <c r="CX356" s="27">
        <v>1</v>
      </c>
      <c r="CY356">
        <v>2335</v>
      </c>
      <c r="CZ356">
        <v>2</v>
      </c>
      <c r="DB356" s="27">
        <v>1</v>
      </c>
      <c r="DC356" t="s">
        <v>242</v>
      </c>
      <c r="DD356" t="s">
        <v>242</v>
      </c>
      <c r="DF356" t="s">
        <v>242</v>
      </c>
      <c r="DG356">
        <v>29916</v>
      </c>
      <c r="DH356">
        <v>2</v>
      </c>
      <c r="DJ356" s="27">
        <v>1</v>
      </c>
      <c r="DK356">
        <v>5554692</v>
      </c>
      <c r="DL356">
        <v>2</v>
      </c>
      <c r="DN356">
        <v>1</v>
      </c>
      <c r="DQ356" s="27">
        <v>1</v>
      </c>
      <c r="DR356" t="s">
        <v>7074</v>
      </c>
      <c r="DS356" s="27">
        <v>1</v>
      </c>
      <c r="DT356" t="s">
        <v>7075</v>
      </c>
      <c r="DU356" s="27">
        <v>1</v>
      </c>
      <c r="DV356" t="s">
        <v>7076</v>
      </c>
      <c r="DW356" s="27">
        <v>1</v>
      </c>
      <c r="DX356" t="s">
        <v>7077</v>
      </c>
      <c r="DY356" s="27">
        <v>1</v>
      </c>
      <c r="DZ356" s="2" t="s">
        <v>7078</v>
      </c>
      <c r="EA356" s="27">
        <v>1</v>
      </c>
      <c r="EB356" s="2" t="s">
        <v>7079</v>
      </c>
      <c r="EC356" s="27">
        <v>1</v>
      </c>
      <c r="ED356" s="2" t="s">
        <v>7080</v>
      </c>
      <c r="EE356" s="27">
        <v>1</v>
      </c>
      <c r="EF356" t="s">
        <v>7081</v>
      </c>
      <c r="EG356" s="27">
        <v>1</v>
      </c>
      <c r="EH356" t="s">
        <v>7082</v>
      </c>
      <c r="EI356" s="27">
        <v>1</v>
      </c>
      <c r="EK356">
        <v>4</v>
      </c>
      <c r="EN356" s="27">
        <v>0</v>
      </c>
      <c r="EO356" t="s">
        <v>242</v>
      </c>
      <c r="EP356" t="s">
        <v>242</v>
      </c>
      <c r="ES356" t="s">
        <v>242</v>
      </c>
      <c r="ET356" t="s">
        <v>242</v>
      </c>
      <c r="EV356" s="27">
        <v>1</v>
      </c>
      <c r="EW356">
        <v>151</v>
      </c>
      <c r="EX356" t="s">
        <v>3418</v>
      </c>
      <c r="EY356" s="27">
        <v>1</v>
      </c>
      <c r="EZ356" t="s">
        <v>242</v>
      </c>
      <c r="FA356" t="s">
        <v>6373</v>
      </c>
      <c r="FB356" s="27">
        <v>1</v>
      </c>
      <c r="FC356">
        <v>0</v>
      </c>
      <c r="FE356" s="27">
        <v>0</v>
      </c>
      <c r="FF356" t="s">
        <v>242</v>
      </c>
    </row>
    <row r="357" spans="1:163" ht="15" customHeight="1" x14ac:dyDescent="0.2">
      <c r="A357">
        <v>356</v>
      </c>
      <c r="B357">
        <v>386</v>
      </c>
      <c r="C357" s="1">
        <v>44802.382638888892</v>
      </c>
      <c r="D357" s="1">
        <v>44802.382638888892</v>
      </c>
      <c r="E357">
        <v>0</v>
      </c>
      <c r="F357" t="s">
        <v>240</v>
      </c>
      <c r="G357">
        <v>100</v>
      </c>
      <c r="H357">
        <v>49</v>
      </c>
      <c r="I357">
        <v>1</v>
      </c>
      <c r="J357" s="1">
        <v>44802.383333333331</v>
      </c>
      <c r="K357" t="s">
        <v>7086</v>
      </c>
      <c r="L357" t="s">
        <v>242</v>
      </c>
      <c r="M357" t="s">
        <v>242</v>
      </c>
      <c r="N357" t="s">
        <v>7087</v>
      </c>
      <c r="O357" t="s">
        <v>7088</v>
      </c>
      <c r="P357">
        <v>34.029000000000003</v>
      </c>
      <c r="Q357">
        <v>-118.40049999999999</v>
      </c>
      <c r="R357" t="s">
        <v>245</v>
      </c>
      <c r="S357" t="s">
        <v>246</v>
      </c>
      <c r="T357" t="s">
        <v>7089</v>
      </c>
      <c r="U357" t="s">
        <v>7090</v>
      </c>
      <c r="V357">
        <v>1055102</v>
      </c>
      <c r="W357">
        <v>6321</v>
      </c>
      <c r="X357" t="s">
        <v>319</v>
      </c>
      <c r="Y357" t="s">
        <v>890</v>
      </c>
      <c r="Z357">
        <v>2020</v>
      </c>
      <c r="AA357">
        <v>0</v>
      </c>
      <c r="AD357">
        <v>11</v>
      </c>
      <c r="AE357" t="s">
        <v>242</v>
      </c>
      <c r="AH357" s="27">
        <v>1</v>
      </c>
      <c r="AI357">
        <v>10</v>
      </c>
      <c r="AJ357" s="27">
        <v>0</v>
      </c>
      <c r="AK357" t="s">
        <v>242</v>
      </c>
      <c r="AL357" s="27">
        <v>0</v>
      </c>
      <c r="AM357" t="s">
        <v>242</v>
      </c>
      <c r="AN357" t="s">
        <v>7091</v>
      </c>
      <c r="AO357">
        <v>3</v>
      </c>
      <c r="AR357" s="27">
        <v>1</v>
      </c>
      <c r="AS357">
        <v>1</v>
      </c>
      <c r="AT357" s="21">
        <f t="shared" si="20"/>
        <v>9.0909090909090917</v>
      </c>
      <c r="AU357">
        <v>2</v>
      </c>
      <c r="AX357" s="27">
        <v>1</v>
      </c>
      <c r="AY357">
        <v>2</v>
      </c>
      <c r="AZ357" s="21">
        <f t="shared" si="21"/>
        <v>18.181818181818183</v>
      </c>
      <c r="BA357" t="s">
        <v>242</v>
      </c>
      <c r="BD357" s="27">
        <v>0.5</v>
      </c>
      <c r="BG357">
        <v>2</v>
      </c>
      <c r="BJ357" s="27">
        <v>1</v>
      </c>
      <c r="BK357">
        <v>2</v>
      </c>
      <c r="BN357" s="27">
        <v>1</v>
      </c>
      <c r="BO357">
        <v>4</v>
      </c>
      <c r="BP357" s="21">
        <f t="shared" si="22"/>
        <v>36.363636363636367</v>
      </c>
      <c r="BQ357" t="s">
        <v>7092</v>
      </c>
      <c r="BR357">
        <v>1</v>
      </c>
      <c r="BU357" s="27">
        <v>1</v>
      </c>
      <c r="BV357">
        <v>4</v>
      </c>
      <c r="BW357" s="21">
        <f t="shared" si="23"/>
        <v>36.363636363636367</v>
      </c>
      <c r="BX357">
        <v>2</v>
      </c>
      <c r="BY357">
        <v>1</v>
      </c>
      <c r="CB357" s="27">
        <v>0</v>
      </c>
      <c r="CD357" t="s">
        <v>242</v>
      </c>
      <c r="CE357" t="s">
        <v>242</v>
      </c>
      <c r="CG357" s="27">
        <v>0</v>
      </c>
      <c r="CI357" t="s">
        <v>242</v>
      </c>
      <c r="CL357" s="27">
        <v>0</v>
      </c>
      <c r="CM357" s="27">
        <v>0</v>
      </c>
      <c r="CN357" t="s">
        <v>242</v>
      </c>
      <c r="CO357" t="s">
        <v>242</v>
      </c>
      <c r="CP357" t="s">
        <v>242</v>
      </c>
      <c r="CS357" s="27">
        <v>0</v>
      </c>
      <c r="CU357" t="s">
        <v>242</v>
      </c>
      <c r="CX357" s="27">
        <v>1</v>
      </c>
      <c r="CY357">
        <v>4050</v>
      </c>
      <c r="CZ357">
        <v>2</v>
      </c>
      <c r="DB357" s="27">
        <v>1</v>
      </c>
      <c r="DC357">
        <v>12843</v>
      </c>
      <c r="DD357">
        <v>2</v>
      </c>
      <c r="DE357">
        <v>13009</v>
      </c>
      <c r="DF357">
        <v>2</v>
      </c>
      <c r="DG357" t="s">
        <v>242</v>
      </c>
      <c r="DH357" t="s">
        <v>242</v>
      </c>
      <c r="DJ357" s="27">
        <v>1</v>
      </c>
      <c r="DK357">
        <v>19767</v>
      </c>
      <c r="DL357">
        <v>2</v>
      </c>
      <c r="DN357">
        <v>4</v>
      </c>
      <c r="DQ357" s="27">
        <v>1</v>
      </c>
      <c r="DR357" s="2" t="s">
        <v>7093</v>
      </c>
      <c r="DS357" s="27">
        <v>1</v>
      </c>
      <c r="DT357" s="2" t="s">
        <v>7094</v>
      </c>
      <c r="DU357" s="27">
        <v>0.5</v>
      </c>
      <c r="DV357" t="s">
        <v>7095</v>
      </c>
      <c r="DW357" s="27">
        <v>0</v>
      </c>
      <c r="DY357" s="27">
        <v>0</v>
      </c>
      <c r="EA357" s="27">
        <v>1</v>
      </c>
      <c r="EB357" s="2" t="s">
        <v>7096</v>
      </c>
      <c r="EC357" s="27">
        <v>1</v>
      </c>
      <c r="ED357" s="2" t="s">
        <v>7097</v>
      </c>
      <c r="EE357" s="27">
        <v>1</v>
      </c>
      <c r="EF357" t="s">
        <v>7098</v>
      </c>
      <c r="EG357" s="27">
        <v>1</v>
      </c>
      <c r="EH357" t="s">
        <v>7099</v>
      </c>
      <c r="EI357" s="27">
        <v>1</v>
      </c>
      <c r="EK357">
        <v>4</v>
      </c>
      <c r="EN357" s="27">
        <v>0</v>
      </c>
      <c r="EO357" t="s">
        <v>242</v>
      </c>
      <c r="EP357" t="s">
        <v>242</v>
      </c>
      <c r="ES357" t="s">
        <v>242</v>
      </c>
      <c r="ET357" t="s">
        <v>242</v>
      </c>
      <c r="EV357" s="27">
        <v>0</v>
      </c>
      <c r="EW357" t="s">
        <v>242</v>
      </c>
      <c r="EY357" s="27">
        <v>0</v>
      </c>
      <c r="EZ357" t="s">
        <v>242</v>
      </c>
      <c r="FB357" s="27">
        <v>0</v>
      </c>
      <c r="FC357" t="s">
        <v>242</v>
      </c>
      <c r="FE357" s="27">
        <v>0</v>
      </c>
      <c r="FF357" t="s">
        <v>242</v>
      </c>
    </row>
    <row r="358" spans="1:163" ht="15" customHeight="1" x14ac:dyDescent="0.2">
      <c r="A358">
        <v>357</v>
      </c>
      <c r="B358">
        <v>387</v>
      </c>
      <c r="C358" s="1">
        <v>44802.383333333331</v>
      </c>
      <c r="D358" s="1">
        <v>44802.384027777778</v>
      </c>
      <c r="E358">
        <v>0</v>
      </c>
      <c r="F358" t="s">
        <v>240</v>
      </c>
      <c r="G358">
        <v>100</v>
      </c>
      <c r="H358">
        <v>59</v>
      </c>
      <c r="I358">
        <v>1</v>
      </c>
      <c r="J358" s="1">
        <v>44802.384027777778</v>
      </c>
      <c r="K358" t="s">
        <v>7101</v>
      </c>
      <c r="L358" t="s">
        <v>242</v>
      </c>
      <c r="M358" t="s">
        <v>242</v>
      </c>
      <c r="N358" t="s">
        <v>7102</v>
      </c>
      <c r="O358" t="s">
        <v>7103</v>
      </c>
      <c r="P358">
        <v>34.029000000000003</v>
      </c>
      <c r="Q358">
        <v>-118.40049999999999</v>
      </c>
      <c r="R358" t="s">
        <v>245</v>
      </c>
      <c r="S358" t="s">
        <v>246</v>
      </c>
      <c r="T358" t="s">
        <v>7104</v>
      </c>
      <c r="U358" t="s">
        <v>7105</v>
      </c>
      <c r="V358" t="s">
        <v>7106</v>
      </c>
      <c r="W358">
        <v>3826</v>
      </c>
      <c r="X358" t="s">
        <v>350</v>
      </c>
      <c r="Y358" t="s">
        <v>1032</v>
      </c>
      <c r="Z358">
        <v>2020</v>
      </c>
      <c r="AA358">
        <v>1</v>
      </c>
      <c r="AB358">
        <v>15</v>
      </c>
      <c r="AD358">
        <v>10</v>
      </c>
      <c r="AE358" t="s">
        <v>242</v>
      </c>
      <c r="AH358" s="27">
        <v>1</v>
      </c>
      <c r="AI358">
        <v>2</v>
      </c>
      <c r="AJ358" s="27">
        <v>0</v>
      </c>
      <c r="AK358" t="s">
        <v>242</v>
      </c>
      <c r="AL358" s="27">
        <v>0</v>
      </c>
      <c r="AM358" t="s">
        <v>242</v>
      </c>
      <c r="AN358" t="s">
        <v>7107</v>
      </c>
      <c r="AO358">
        <v>3</v>
      </c>
      <c r="AR358" s="27">
        <v>1</v>
      </c>
      <c r="AS358">
        <v>1</v>
      </c>
      <c r="AT358" s="21">
        <f t="shared" si="20"/>
        <v>10</v>
      </c>
      <c r="AU358">
        <v>2</v>
      </c>
      <c r="AX358" s="27">
        <v>1</v>
      </c>
      <c r="AY358">
        <v>2</v>
      </c>
      <c r="AZ358" s="21">
        <f t="shared" si="21"/>
        <v>20</v>
      </c>
      <c r="BA358" t="s">
        <v>242</v>
      </c>
      <c r="BD358" s="27">
        <v>1</v>
      </c>
      <c r="BG358">
        <v>2</v>
      </c>
      <c r="BJ358" s="27">
        <v>1</v>
      </c>
      <c r="BK358">
        <v>2</v>
      </c>
      <c r="BN358" s="27">
        <v>1</v>
      </c>
      <c r="BO358">
        <v>3</v>
      </c>
      <c r="BP358" s="21">
        <f t="shared" si="22"/>
        <v>30</v>
      </c>
      <c r="BQ358" t="s">
        <v>3455</v>
      </c>
      <c r="BR358">
        <v>3</v>
      </c>
      <c r="BU358" s="27">
        <v>0</v>
      </c>
      <c r="BV358" s="24" t="s">
        <v>242</v>
      </c>
      <c r="BW358" s="21" t="s">
        <v>242</v>
      </c>
      <c r="BX358" t="s">
        <v>242</v>
      </c>
      <c r="BY358" t="s">
        <v>242</v>
      </c>
      <c r="CB358" s="27">
        <v>0</v>
      </c>
      <c r="CD358" t="s">
        <v>242</v>
      </c>
      <c r="CE358" t="s">
        <v>242</v>
      </c>
      <c r="CG358" s="27">
        <v>1</v>
      </c>
      <c r="CH358" t="s">
        <v>7108</v>
      </c>
      <c r="CI358">
        <v>1</v>
      </c>
      <c r="CL358" s="27">
        <v>1</v>
      </c>
      <c r="CM358" s="27">
        <v>0.5</v>
      </c>
      <c r="CN358" t="s">
        <v>242</v>
      </c>
      <c r="CO358">
        <v>100</v>
      </c>
      <c r="CP358" t="s">
        <v>242</v>
      </c>
      <c r="CQ358" s="2" t="s">
        <v>7109</v>
      </c>
      <c r="CS358" s="27">
        <v>1</v>
      </c>
      <c r="CT358" t="s">
        <v>7110</v>
      </c>
      <c r="CU358">
        <v>1</v>
      </c>
      <c r="CX358" s="27">
        <v>1</v>
      </c>
      <c r="CY358">
        <v>10961</v>
      </c>
      <c r="CZ358">
        <v>2</v>
      </c>
      <c r="DB358" s="27">
        <v>1</v>
      </c>
      <c r="DC358" t="s">
        <v>242</v>
      </c>
      <c r="DD358" t="s">
        <v>242</v>
      </c>
      <c r="DF358" t="s">
        <v>242</v>
      </c>
      <c r="DG358">
        <v>41705</v>
      </c>
      <c r="DH358">
        <v>2</v>
      </c>
      <c r="DJ358" s="27">
        <v>1</v>
      </c>
      <c r="DK358">
        <v>115270</v>
      </c>
      <c r="DL358">
        <v>2</v>
      </c>
      <c r="DN358">
        <v>1</v>
      </c>
      <c r="DQ358" s="27">
        <v>0</v>
      </c>
      <c r="DS358" s="27">
        <v>1</v>
      </c>
      <c r="DT358" t="s">
        <v>7111</v>
      </c>
      <c r="DU358" s="27">
        <v>1</v>
      </c>
      <c r="DV358" t="s">
        <v>7112</v>
      </c>
      <c r="DW358" s="27">
        <v>1</v>
      </c>
      <c r="DX358" t="s">
        <v>7113</v>
      </c>
      <c r="DY358" s="27">
        <v>0</v>
      </c>
      <c r="EA358" s="27">
        <v>1</v>
      </c>
      <c r="EB358" t="s">
        <v>7114</v>
      </c>
      <c r="EC358" s="27">
        <v>1</v>
      </c>
      <c r="ED358" t="s">
        <v>7114</v>
      </c>
      <c r="EE358" s="27">
        <v>0</v>
      </c>
      <c r="EG358" s="27">
        <v>1</v>
      </c>
      <c r="EH358" t="s">
        <v>7115</v>
      </c>
      <c r="EI358" s="27">
        <v>1</v>
      </c>
      <c r="EK358">
        <v>1</v>
      </c>
      <c r="EN358" s="27">
        <v>0</v>
      </c>
      <c r="EO358" t="s">
        <v>242</v>
      </c>
      <c r="EP358" t="s">
        <v>242</v>
      </c>
      <c r="ES358" t="s">
        <v>242</v>
      </c>
      <c r="ET358" t="s">
        <v>242</v>
      </c>
      <c r="EV358" s="27">
        <v>0.5</v>
      </c>
      <c r="EW358">
        <v>426</v>
      </c>
      <c r="EX358" t="s">
        <v>3434</v>
      </c>
      <c r="EY358" s="27">
        <v>0</v>
      </c>
      <c r="EZ358" t="s">
        <v>242</v>
      </c>
      <c r="FB358" s="27">
        <v>0.5</v>
      </c>
      <c r="FC358">
        <v>426</v>
      </c>
      <c r="FE358" s="27">
        <v>0</v>
      </c>
      <c r="FF358" t="s">
        <v>242</v>
      </c>
    </row>
    <row r="359" spans="1:163" ht="15" customHeight="1" x14ac:dyDescent="0.2">
      <c r="A359">
        <v>358</v>
      </c>
      <c r="B359">
        <v>388</v>
      </c>
      <c r="C359" s="1">
        <v>44802.384722222225</v>
      </c>
      <c r="D359" s="1">
        <v>44802.385416666664</v>
      </c>
      <c r="E359">
        <v>0</v>
      </c>
      <c r="F359" t="s">
        <v>240</v>
      </c>
      <c r="G359">
        <v>100</v>
      </c>
      <c r="H359">
        <v>60</v>
      </c>
      <c r="I359">
        <v>1</v>
      </c>
      <c r="J359" s="1">
        <v>44802.385416666664</v>
      </c>
      <c r="K359" t="s">
        <v>7119</v>
      </c>
      <c r="L359" t="s">
        <v>242</v>
      </c>
      <c r="M359" t="s">
        <v>242</v>
      </c>
      <c r="N359" t="s">
        <v>7120</v>
      </c>
      <c r="O359" t="s">
        <v>7121</v>
      </c>
      <c r="P359">
        <v>34.029000000000003</v>
      </c>
      <c r="Q359">
        <v>-118.40049999999999</v>
      </c>
      <c r="R359" t="s">
        <v>245</v>
      </c>
      <c r="S359" t="s">
        <v>246</v>
      </c>
      <c r="T359" t="s">
        <v>7122</v>
      </c>
      <c r="U359" t="s">
        <v>7123</v>
      </c>
      <c r="V359">
        <v>9158106</v>
      </c>
      <c r="W359">
        <v>2810</v>
      </c>
      <c r="X359" t="s">
        <v>418</v>
      </c>
      <c r="Y359" t="s">
        <v>1838</v>
      </c>
      <c r="Z359">
        <v>2021</v>
      </c>
      <c r="AA359">
        <v>0.5</v>
      </c>
      <c r="AB359">
        <v>14</v>
      </c>
      <c r="AD359">
        <v>8</v>
      </c>
      <c r="AE359" t="s">
        <v>242</v>
      </c>
      <c r="AH359" s="27">
        <v>1</v>
      </c>
      <c r="AI359">
        <v>2</v>
      </c>
      <c r="AJ359" s="27">
        <v>0</v>
      </c>
      <c r="AK359" t="s">
        <v>242</v>
      </c>
      <c r="AL359" s="27">
        <v>0</v>
      </c>
      <c r="AM359" t="s">
        <v>242</v>
      </c>
      <c r="AO359">
        <v>3</v>
      </c>
      <c r="AR359" s="27">
        <v>1</v>
      </c>
      <c r="AS359">
        <v>1</v>
      </c>
      <c r="AT359" s="21">
        <f t="shared" si="20"/>
        <v>12.5</v>
      </c>
      <c r="AU359">
        <v>2</v>
      </c>
      <c r="AX359" s="27">
        <v>1</v>
      </c>
      <c r="AY359">
        <v>3</v>
      </c>
      <c r="AZ359" s="21">
        <f t="shared" si="21"/>
        <v>37.5</v>
      </c>
      <c r="BA359" t="s">
        <v>242</v>
      </c>
      <c r="BD359" s="27">
        <v>1</v>
      </c>
      <c r="BE359">
        <v>7.4</v>
      </c>
      <c r="BG359">
        <v>2</v>
      </c>
      <c r="BJ359" s="27">
        <v>1</v>
      </c>
      <c r="BK359">
        <v>2</v>
      </c>
      <c r="BN359" s="27">
        <v>1</v>
      </c>
      <c r="BO359">
        <v>2</v>
      </c>
      <c r="BP359" s="21">
        <f t="shared" si="22"/>
        <v>25</v>
      </c>
      <c r="BQ359" t="s">
        <v>4736</v>
      </c>
      <c r="BR359">
        <v>3</v>
      </c>
      <c r="BU359" s="27">
        <v>1</v>
      </c>
      <c r="BV359">
        <v>2</v>
      </c>
      <c r="BW359" s="21">
        <f t="shared" si="23"/>
        <v>25</v>
      </c>
      <c r="BX359">
        <v>2</v>
      </c>
      <c r="BY359">
        <v>3</v>
      </c>
      <c r="CB359" s="27">
        <v>0</v>
      </c>
      <c r="CD359" t="s">
        <v>242</v>
      </c>
      <c r="CE359" t="s">
        <v>242</v>
      </c>
      <c r="CG359" s="27">
        <v>1</v>
      </c>
      <c r="CH359" t="s">
        <v>7124</v>
      </c>
      <c r="CI359">
        <v>1</v>
      </c>
      <c r="CL359" s="27">
        <v>1</v>
      </c>
      <c r="CM359" s="27">
        <v>0.5</v>
      </c>
      <c r="CN359" t="s">
        <v>242</v>
      </c>
      <c r="CO359">
        <v>100</v>
      </c>
      <c r="CP359" t="s">
        <v>242</v>
      </c>
      <c r="CQ359" t="s">
        <v>7125</v>
      </c>
      <c r="CS359" s="27">
        <v>1</v>
      </c>
      <c r="CT359" s="2" t="s">
        <v>7126</v>
      </c>
      <c r="CU359">
        <v>1</v>
      </c>
      <c r="CX359" s="27">
        <v>1</v>
      </c>
      <c r="CY359">
        <v>15024643</v>
      </c>
      <c r="CZ359">
        <v>2</v>
      </c>
      <c r="DB359" s="27">
        <v>1</v>
      </c>
      <c r="DC359" t="s">
        <v>242</v>
      </c>
      <c r="DD359" t="s">
        <v>242</v>
      </c>
      <c r="DE359">
        <v>9159243</v>
      </c>
      <c r="DF359">
        <v>2</v>
      </c>
      <c r="DG359" t="s">
        <v>242</v>
      </c>
      <c r="DH359" t="s">
        <v>242</v>
      </c>
      <c r="DJ359" s="27">
        <v>1</v>
      </c>
      <c r="DK359">
        <v>8400000</v>
      </c>
      <c r="DL359">
        <v>2</v>
      </c>
      <c r="DN359">
        <v>4</v>
      </c>
      <c r="DQ359" s="27">
        <v>1</v>
      </c>
      <c r="DR359" t="s">
        <v>7127</v>
      </c>
      <c r="DS359" s="27">
        <v>1</v>
      </c>
      <c r="DT359" t="s">
        <v>7128</v>
      </c>
      <c r="DU359" s="27">
        <v>1</v>
      </c>
      <c r="DV359" t="s">
        <v>7129</v>
      </c>
      <c r="DW359" s="27">
        <v>1</v>
      </c>
      <c r="DX359" s="2" t="s">
        <v>7130</v>
      </c>
      <c r="DY359" s="27">
        <v>1</v>
      </c>
      <c r="DZ359" s="2" t="s">
        <v>7131</v>
      </c>
      <c r="EA359" s="27">
        <v>1</v>
      </c>
      <c r="EB359" t="s">
        <v>7132</v>
      </c>
      <c r="EC359" s="27">
        <v>1</v>
      </c>
      <c r="ED359" t="s">
        <v>7133</v>
      </c>
      <c r="EE359" s="27">
        <v>1</v>
      </c>
      <c r="EF359" t="s">
        <v>7134</v>
      </c>
      <c r="EG359" s="27">
        <v>1</v>
      </c>
      <c r="EH359" t="s">
        <v>7135</v>
      </c>
      <c r="EI359" s="27">
        <v>1</v>
      </c>
      <c r="EK359">
        <v>4</v>
      </c>
      <c r="EN359" s="27">
        <v>0</v>
      </c>
      <c r="EO359" t="s">
        <v>242</v>
      </c>
      <c r="EP359" t="s">
        <v>242</v>
      </c>
      <c r="ES359" t="s">
        <v>242</v>
      </c>
      <c r="ET359" t="s">
        <v>242</v>
      </c>
      <c r="EV359" s="27">
        <v>1</v>
      </c>
      <c r="EW359">
        <v>80920.399999999994</v>
      </c>
      <c r="EX359" t="s">
        <v>3434</v>
      </c>
      <c r="EY359" s="27">
        <v>0</v>
      </c>
      <c r="EZ359" t="s">
        <v>242</v>
      </c>
      <c r="FB359" s="27">
        <v>1</v>
      </c>
      <c r="FC359">
        <v>65463.7</v>
      </c>
      <c r="FE359" s="27">
        <v>0</v>
      </c>
      <c r="FF359" t="s">
        <v>242</v>
      </c>
    </row>
    <row r="360" spans="1:163" ht="15" customHeight="1" x14ac:dyDescent="0.2">
      <c r="A360">
        <v>359</v>
      </c>
      <c r="B360">
        <v>389</v>
      </c>
      <c r="C360" s="1">
        <v>44802.394444444442</v>
      </c>
      <c r="D360" s="1">
        <v>44802.395138888889</v>
      </c>
      <c r="E360">
        <v>0</v>
      </c>
      <c r="F360" t="s">
        <v>240</v>
      </c>
      <c r="G360">
        <v>100</v>
      </c>
      <c r="H360">
        <v>48</v>
      </c>
      <c r="I360">
        <v>1</v>
      </c>
      <c r="J360" s="1">
        <v>44802.395138888889</v>
      </c>
      <c r="K360" t="s">
        <v>7140</v>
      </c>
      <c r="L360" t="s">
        <v>242</v>
      </c>
      <c r="M360" t="s">
        <v>242</v>
      </c>
      <c r="N360" t="s">
        <v>7141</v>
      </c>
      <c r="O360" t="s">
        <v>7142</v>
      </c>
      <c r="P360">
        <v>34.029000000000003</v>
      </c>
      <c r="Q360">
        <v>-118.40049999999999</v>
      </c>
      <c r="R360" t="s">
        <v>245</v>
      </c>
      <c r="S360" t="s">
        <v>246</v>
      </c>
      <c r="T360" t="s">
        <v>7143</v>
      </c>
      <c r="U360" t="s">
        <v>7144</v>
      </c>
      <c r="V360" t="s">
        <v>7145</v>
      </c>
      <c r="W360">
        <v>4512</v>
      </c>
      <c r="X360" t="s">
        <v>476</v>
      </c>
      <c r="Y360" t="s">
        <v>4555</v>
      </c>
      <c r="Z360">
        <v>2019</v>
      </c>
      <c r="AA360">
        <v>0.5</v>
      </c>
      <c r="AB360">
        <v>15</v>
      </c>
      <c r="AD360">
        <v>10</v>
      </c>
      <c r="AE360" t="s">
        <v>242</v>
      </c>
      <c r="AH360" s="27">
        <v>0</v>
      </c>
      <c r="AI360" t="s">
        <v>242</v>
      </c>
      <c r="AJ360" s="27">
        <v>0</v>
      </c>
      <c r="AK360" t="s">
        <v>242</v>
      </c>
      <c r="AL360" s="27">
        <v>0</v>
      </c>
      <c r="AM360" t="s">
        <v>242</v>
      </c>
      <c r="AO360" t="s">
        <v>242</v>
      </c>
      <c r="AR360" s="27">
        <v>1</v>
      </c>
      <c r="AS360">
        <v>1</v>
      </c>
      <c r="AT360" s="21">
        <f t="shared" si="20"/>
        <v>10</v>
      </c>
      <c r="AU360">
        <v>2</v>
      </c>
      <c r="AX360" s="27">
        <v>1</v>
      </c>
      <c r="AY360">
        <v>2</v>
      </c>
      <c r="AZ360" s="21">
        <f t="shared" si="21"/>
        <v>20</v>
      </c>
      <c r="BA360" t="s">
        <v>242</v>
      </c>
      <c r="BD360" s="27">
        <v>0</v>
      </c>
      <c r="BG360" t="s">
        <v>242</v>
      </c>
      <c r="BJ360" s="27">
        <v>1</v>
      </c>
      <c r="BK360">
        <v>2</v>
      </c>
      <c r="BN360" s="27">
        <v>1</v>
      </c>
      <c r="BO360">
        <v>2</v>
      </c>
      <c r="BP360" s="21">
        <f t="shared" si="22"/>
        <v>20</v>
      </c>
      <c r="BR360">
        <v>1</v>
      </c>
      <c r="BU360" s="27">
        <v>1</v>
      </c>
      <c r="BV360">
        <v>2</v>
      </c>
      <c r="BW360" s="21">
        <f t="shared" si="23"/>
        <v>20</v>
      </c>
      <c r="BX360">
        <v>1</v>
      </c>
      <c r="BY360">
        <v>1</v>
      </c>
      <c r="CB360" s="27">
        <v>0</v>
      </c>
      <c r="CD360" t="s">
        <v>242</v>
      </c>
      <c r="CE360" t="s">
        <v>242</v>
      </c>
      <c r="CG360" s="27">
        <v>1</v>
      </c>
      <c r="CH360" t="s">
        <v>7146</v>
      </c>
      <c r="CI360">
        <v>1</v>
      </c>
      <c r="CL360" s="27">
        <v>0</v>
      </c>
      <c r="CM360" s="27">
        <v>0</v>
      </c>
      <c r="CN360" t="s">
        <v>242</v>
      </c>
      <c r="CO360" t="s">
        <v>242</v>
      </c>
      <c r="CP360" t="s">
        <v>242</v>
      </c>
      <c r="CS360" s="27">
        <v>0</v>
      </c>
      <c r="CU360" t="s">
        <v>242</v>
      </c>
      <c r="CX360" s="27">
        <v>1</v>
      </c>
      <c r="CY360">
        <v>41143000</v>
      </c>
      <c r="CZ360">
        <v>2</v>
      </c>
      <c r="DA360" t="s">
        <v>7147</v>
      </c>
      <c r="DB360" s="27">
        <v>1</v>
      </c>
      <c r="DC360">
        <v>274000</v>
      </c>
      <c r="DD360">
        <v>2</v>
      </c>
      <c r="DE360">
        <v>296000</v>
      </c>
      <c r="DF360">
        <v>2</v>
      </c>
      <c r="DG360" t="s">
        <v>242</v>
      </c>
      <c r="DH360" t="s">
        <v>242</v>
      </c>
      <c r="DI360" t="s">
        <v>7148</v>
      </c>
      <c r="DJ360" s="27">
        <v>1</v>
      </c>
      <c r="DK360">
        <v>22042000</v>
      </c>
      <c r="DL360">
        <v>2</v>
      </c>
      <c r="DM360" t="s">
        <v>7149</v>
      </c>
      <c r="DN360">
        <v>1</v>
      </c>
      <c r="DQ360" s="27">
        <v>1</v>
      </c>
      <c r="DR360" t="s">
        <v>7150</v>
      </c>
      <c r="DS360" s="27">
        <v>1</v>
      </c>
      <c r="DT360" t="s">
        <v>7151</v>
      </c>
      <c r="DU360" s="27">
        <v>1</v>
      </c>
      <c r="DV360" s="2" t="s">
        <v>7152</v>
      </c>
      <c r="DW360" s="27">
        <v>1</v>
      </c>
      <c r="DX360" t="s">
        <v>7153</v>
      </c>
      <c r="DY360" s="27">
        <v>1</v>
      </c>
      <c r="DZ360" t="s">
        <v>7154</v>
      </c>
      <c r="EA360" s="27">
        <v>1</v>
      </c>
      <c r="EB360" t="s">
        <v>7155</v>
      </c>
      <c r="EC360" s="27">
        <v>1</v>
      </c>
      <c r="ED360" s="2" t="s">
        <v>7156</v>
      </c>
      <c r="EE360" s="27">
        <v>1</v>
      </c>
      <c r="EF360" t="s">
        <v>7157</v>
      </c>
      <c r="EG360" s="27">
        <v>1</v>
      </c>
      <c r="EH360" t="s">
        <v>7158</v>
      </c>
      <c r="EI360" s="27">
        <v>1</v>
      </c>
      <c r="EK360">
        <v>1</v>
      </c>
      <c r="EN360" s="27">
        <v>0</v>
      </c>
      <c r="EO360" t="s">
        <v>242</v>
      </c>
      <c r="EP360" t="s">
        <v>242</v>
      </c>
      <c r="ES360" t="s">
        <v>242</v>
      </c>
      <c r="ET360" t="s">
        <v>242</v>
      </c>
      <c r="EV360" s="27">
        <v>0</v>
      </c>
      <c r="EW360" t="s">
        <v>242</v>
      </c>
      <c r="EY360" s="27">
        <v>0</v>
      </c>
      <c r="EZ360" t="s">
        <v>242</v>
      </c>
      <c r="FB360" s="27">
        <v>1</v>
      </c>
      <c r="FC360">
        <v>2250.31</v>
      </c>
      <c r="FE360" s="27">
        <v>0</v>
      </c>
      <c r="FF360" t="s">
        <v>242</v>
      </c>
    </row>
    <row r="361" spans="1:163" ht="15" hidden="1" customHeight="1" x14ac:dyDescent="0.2">
      <c r="A361">
        <v>360</v>
      </c>
      <c r="B361">
        <v>391</v>
      </c>
      <c r="C361" s="1">
        <v>44802.395833333336</v>
      </c>
      <c r="D361" s="1">
        <v>44802.396527777775</v>
      </c>
      <c r="E361">
        <v>0</v>
      </c>
      <c r="F361" t="s">
        <v>240</v>
      </c>
      <c r="G361">
        <v>100</v>
      </c>
      <c r="H361">
        <v>46</v>
      </c>
      <c r="I361">
        <v>1</v>
      </c>
      <c r="J361" s="1">
        <v>44802.396527777775</v>
      </c>
      <c r="K361" t="s">
        <v>7163</v>
      </c>
      <c r="L361" t="s">
        <v>242</v>
      </c>
      <c r="M361" t="s">
        <v>242</v>
      </c>
      <c r="N361" t="s">
        <v>7164</v>
      </c>
      <c r="O361" t="s">
        <v>7165</v>
      </c>
      <c r="P361">
        <v>34.029000000000003</v>
      </c>
      <c r="Q361">
        <v>-118.40049999999999</v>
      </c>
      <c r="R361" t="s">
        <v>245</v>
      </c>
      <c r="S361" t="s">
        <v>246</v>
      </c>
      <c r="T361" t="s">
        <v>7166</v>
      </c>
      <c r="U361" t="s">
        <v>7167</v>
      </c>
      <c r="V361">
        <v>16255101</v>
      </c>
      <c r="W361">
        <v>3842</v>
      </c>
      <c r="X361" t="s">
        <v>350</v>
      </c>
      <c r="Y361" t="s">
        <v>992</v>
      </c>
      <c r="Z361">
        <v>2020</v>
      </c>
      <c r="AA361">
        <v>0</v>
      </c>
      <c r="AD361">
        <v>10</v>
      </c>
      <c r="AE361" t="s">
        <v>242</v>
      </c>
      <c r="AH361" s="27">
        <v>1</v>
      </c>
      <c r="AI361">
        <v>4</v>
      </c>
      <c r="AJ361" s="27">
        <v>0</v>
      </c>
      <c r="AK361" t="s">
        <v>242</v>
      </c>
      <c r="AL361" s="27">
        <v>1</v>
      </c>
      <c r="AM361">
        <v>1</v>
      </c>
      <c r="AN361" t="s">
        <v>7168</v>
      </c>
      <c r="AO361">
        <v>3</v>
      </c>
      <c r="AR361" s="27">
        <v>1</v>
      </c>
      <c r="AS361">
        <v>1</v>
      </c>
      <c r="AT361" s="21">
        <f t="shared" si="20"/>
        <v>10</v>
      </c>
      <c r="AU361">
        <v>2</v>
      </c>
      <c r="AX361" s="27">
        <v>1</v>
      </c>
      <c r="AY361">
        <v>2</v>
      </c>
      <c r="AZ361" s="21">
        <f t="shared" si="21"/>
        <v>20</v>
      </c>
      <c r="BA361" t="s">
        <v>242</v>
      </c>
      <c r="BD361" s="27">
        <v>1</v>
      </c>
      <c r="BG361">
        <v>2</v>
      </c>
      <c r="BJ361" s="27">
        <v>1</v>
      </c>
      <c r="BK361">
        <v>2</v>
      </c>
      <c r="BN361" s="27">
        <v>1</v>
      </c>
      <c r="BO361">
        <v>3</v>
      </c>
      <c r="BP361" s="21">
        <f t="shared" si="22"/>
        <v>30</v>
      </c>
      <c r="BQ361" t="s">
        <v>3455</v>
      </c>
      <c r="BR361">
        <v>3</v>
      </c>
      <c r="BU361" s="27">
        <v>1</v>
      </c>
      <c r="BV361">
        <v>3</v>
      </c>
      <c r="BW361" s="21">
        <f t="shared" si="23"/>
        <v>30</v>
      </c>
      <c r="BX361">
        <v>2</v>
      </c>
      <c r="BY361">
        <v>3</v>
      </c>
      <c r="CB361" s="27">
        <v>0</v>
      </c>
      <c r="CD361" t="s">
        <v>242</v>
      </c>
      <c r="CE361" t="s">
        <v>242</v>
      </c>
      <c r="CG361" s="27">
        <v>0</v>
      </c>
      <c r="CI361" t="s">
        <v>242</v>
      </c>
      <c r="CL361" s="27">
        <v>0</v>
      </c>
      <c r="CM361" s="27">
        <v>0</v>
      </c>
      <c r="CN361" t="s">
        <v>242</v>
      </c>
      <c r="CO361" t="s">
        <v>242</v>
      </c>
      <c r="CP361" t="s">
        <v>242</v>
      </c>
      <c r="CS361" s="27">
        <v>0</v>
      </c>
      <c r="CU361" t="s">
        <v>242</v>
      </c>
      <c r="CX361" s="27">
        <v>0</v>
      </c>
      <c r="CY361" t="s">
        <v>242</v>
      </c>
      <c r="CZ361" t="s">
        <v>242</v>
      </c>
      <c r="DB361" s="27">
        <v>0</v>
      </c>
      <c r="DC361" t="s">
        <v>242</v>
      </c>
      <c r="DD361" t="s">
        <v>242</v>
      </c>
      <c r="DF361" t="s">
        <v>242</v>
      </c>
      <c r="DG361" t="s">
        <v>242</v>
      </c>
      <c r="DH361" t="s">
        <v>242</v>
      </c>
      <c r="DJ361" s="27">
        <v>0</v>
      </c>
      <c r="DK361" t="s">
        <v>242</v>
      </c>
      <c r="DL361" t="s">
        <v>242</v>
      </c>
      <c r="DN361" t="s">
        <v>242</v>
      </c>
      <c r="DQ361" s="27">
        <v>1</v>
      </c>
      <c r="DR361" t="s">
        <v>7169</v>
      </c>
      <c r="DS361" s="27">
        <v>0</v>
      </c>
      <c r="DU361" s="27">
        <v>0</v>
      </c>
      <c r="DW361" s="27">
        <v>1</v>
      </c>
      <c r="DX361" t="s">
        <v>7170</v>
      </c>
      <c r="DY361" s="27">
        <v>0</v>
      </c>
      <c r="EA361" s="27">
        <v>0</v>
      </c>
      <c r="EC361" s="27">
        <v>0</v>
      </c>
      <c r="EE361" s="27">
        <v>0</v>
      </c>
      <c r="EG361" s="27">
        <v>0</v>
      </c>
      <c r="EI361" s="27">
        <v>0</v>
      </c>
      <c r="EK361">
        <v>1</v>
      </c>
      <c r="EN361" s="27">
        <v>0</v>
      </c>
      <c r="EO361" t="s">
        <v>242</v>
      </c>
      <c r="EP361" t="s">
        <v>242</v>
      </c>
      <c r="ES361" t="s">
        <v>242</v>
      </c>
      <c r="ET361" t="s">
        <v>242</v>
      </c>
      <c r="EV361" s="27">
        <v>0</v>
      </c>
      <c r="EW361" t="s">
        <v>242</v>
      </c>
      <c r="EY361" s="27">
        <v>0</v>
      </c>
      <c r="EZ361" t="s">
        <v>242</v>
      </c>
      <c r="FB361" s="27">
        <v>0</v>
      </c>
      <c r="FC361" t="s">
        <v>242</v>
      </c>
      <c r="FE361" s="27">
        <v>0</v>
      </c>
      <c r="FF361" t="s">
        <v>242</v>
      </c>
    </row>
    <row r="362" spans="1:163" ht="15" customHeight="1" x14ac:dyDescent="0.2">
      <c r="A362">
        <v>361</v>
      </c>
      <c r="B362">
        <v>392</v>
      </c>
      <c r="C362" s="1">
        <v>44802.397916666669</v>
      </c>
      <c r="D362" s="1">
        <v>44802.398611111108</v>
      </c>
      <c r="E362">
        <v>0</v>
      </c>
      <c r="F362" t="s">
        <v>240</v>
      </c>
      <c r="G362">
        <v>100</v>
      </c>
      <c r="H362">
        <v>55</v>
      </c>
      <c r="I362">
        <v>1</v>
      </c>
      <c r="J362" s="1">
        <v>44802.398611111108</v>
      </c>
      <c r="K362" t="s">
        <v>7173</v>
      </c>
      <c r="L362" t="s">
        <v>242</v>
      </c>
      <c r="M362" t="s">
        <v>242</v>
      </c>
      <c r="N362" t="s">
        <v>7174</v>
      </c>
      <c r="O362" t="s">
        <v>7175</v>
      </c>
      <c r="P362">
        <v>34.029000000000003</v>
      </c>
      <c r="Q362">
        <v>-118.40049999999999</v>
      </c>
      <c r="R362" t="s">
        <v>245</v>
      </c>
      <c r="S362" t="s">
        <v>246</v>
      </c>
      <c r="T362" t="s">
        <v>7176</v>
      </c>
      <c r="U362" t="s">
        <v>7177</v>
      </c>
      <c r="V362" t="s">
        <v>7178</v>
      </c>
      <c r="W362">
        <v>2834</v>
      </c>
      <c r="X362" t="s">
        <v>350</v>
      </c>
      <c r="Y362" t="s">
        <v>974</v>
      </c>
      <c r="Z362">
        <v>2020</v>
      </c>
      <c r="AA362">
        <v>0</v>
      </c>
      <c r="AD362">
        <v>11</v>
      </c>
      <c r="AE362" t="s">
        <v>242</v>
      </c>
      <c r="AH362" s="27">
        <v>1</v>
      </c>
      <c r="AI362">
        <v>4</v>
      </c>
      <c r="AJ362" s="27">
        <v>0</v>
      </c>
      <c r="AK362" t="s">
        <v>242</v>
      </c>
      <c r="AL362" s="27">
        <v>0</v>
      </c>
      <c r="AM362" t="s">
        <v>242</v>
      </c>
      <c r="AO362">
        <v>3</v>
      </c>
      <c r="AR362" s="27">
        <v>1</v>
      </c>
      <c r="AS362">
        <v>1</v>
      </c>
      <c r="AT362" s="21">
        <f t="shared" si="20"/>
        <v>9.0909090909090917</v>
      </c>
      <c r="AU362">
        <v>3</v>
      </c>
      <c r="AX362" s="27">
        <v>1</v>
      </c>
      <c r="AY362">
        <v>3</v>
      </c>
      <c r="AZ362" s="21">
        <f t="shared" si="21"/>
        <v>27.27272727272727</v>
      </c>
      <c r="BA362" t="s">
        <v>242</v>
      </c>
      <c r="BD362" s="27">
        <v>1</v>
      </c>
      <c r="BG362">
        <v>2</v>
      </c>
      <c r="BJ362" s="27">
        <v>1</v>
      </c>
      <c r="BK362">
        <v>2</v>
      </c>
      <c r="BN362" s="27">
        <v>1</v>
      </c>
      <c r="BO362">
        <v>4</v>
      </c>
      <c r="BP362" s="21">
        <f t="shared" si="22"/>
        <v>36.363636363636367</v>
      </c>
      <c r="BQ362" t="s">
        <v>3471</v>
      </c>
      <c r="BR362">
        <v>3</v>
      </c>
      <c r="BU362" s="27">
        <v>1</v>
      </c>
      <c r="BV362">
        <v>3</v>
      </c>
      <c r="BW362" s="21">
        <f t="shared" si="23"/>
        <v>27.27272727272727</v>
      </c>
      <c r="BX362">
        <v>2</v>
      </c>
      <c r="BY362">
        <v>1</v>
      </c>
      <c r="CB362" s="27">
        <v>0</v>
      </c>
      <c r="CD362" t="s">
        <v>242</v>
      </c>
      <c r="CE362" t="s">
        <v>242</v>
      </c>
      <c r="CG362" s="27">
        <v>1</v>
      </c>
      <c r="CH362" s="2" t="s">
        <v>7179</v>
      </c>
      <c r="CI362">
        <v>1</v>
      </c>
      <c r="CL362" s="27">
        <v>1</v>
      </c>
      <c r="CM362" s="27">
        <v>0</v>
      </c>
      <c r="CN362" t="s">
        <v>242</v>
      </c>
      <c r="CO362" t="s">
        <v>242</v>
      </c>
      <c r="CP362" t="s">
        <v>242</v>
      </c>
      <c r="CS362" s="27">
        <v>1</v>
      </c>
      <c r="CT362" t="s">
        <v>7180</v>
      </c>
      <c r="CU362">
        <v>1</v>
      </c>
      <c r="CX362" s="27">
        <v>1</v>
      </c>
      <c r="CY362">
        <v>76134</v>
      </c>
      <c r="CZ362">
        <v>2</v>
      </c>
      <c r="DB362" s="27">
        <v>1</v>
      </c>
      <c r="DC362" t="s">
        <v>242</v>
      </c>
      <c r="DD362" t="s">
        <v>242</v>
      </c>
      <c r="DF362" t="s">
        <v>242</v>
      </c>
      <c r="DG362">
        <v>222072</v>
      </c>
      <c r="DH362">
        <v>2</v>
      </c>
      <c r="DJ362" s="27">
        <v>0</v>
      </c>
      <c r="DK362" t="s">
        <v>242</v>
      </c>
      <c r="DL362" t="s">
        <v>242</v>
      </c>
      <c r="DN362">
        <v>1</v>
      </c>
      <c r="DQ362" s="27">
        <v>1</v>
      </c>
      <c r="DR362" t="s">
        <v>7181</v>
      </c>
      <c r="DS362" s="27">
        <v>1</v>
      </c>
      <c r="DT362" s="2" t="s">
        <v>7182</v>
      </c>
      <c r="DU362" s="27">
        <v>1</v>
      </c>
      <c r="DV362" t="s">
        <v>7183</v>
      </c>
      <c r="DW362" s="27">
        <v>1</v>
      </c>
      <c r="DX362" t="s">
        <v>7184</v>
      </c>
      <c r="DY362" s="27">
        <v>1</v>
      </c>
      <c r="DZ362" s="2" t="s">
        <v>7185</v>
      </c>
      <c r="EA362" s="27">
        <v>1</v>
      </c>
      <c r="EB362" t="s">
        <v>7186</v>
      </c>
      <c r="EC362" s="27">
        <v>1</v>
      </c>
      <c r="ED362" t="s">
        <v>7186</v>
      </c>
      <c r="EE362" s="27">
        <v>1</v>
      </c>
      <c r="EF362" s="2" t="s">
        <v>7187</v>
      </c>
      <c r="EG362" s="27">
        <v>1</v>
      </c>
      <c r="EH362" t="s">
        <v>7188</v>
      </c>
      <c r="EI362" s="27">
        <v>1</v>
      </c>
      <c r="EJ362" t="s">
        <v>7189</v>
      </c>
      <c r="EK362">
        <v>1</v>
      </c>
      <c r="EN362" s="27">
        <v>0</v>
      </c>
      <c r="EO362" t="s">
        <v>242</v>
      </c>
      <c r="EP362" t="s">
        <v>242</v>
      </c>
      <c r="ES362" t="s">
        <v>242</v>
      </c>
      <c r="ET362" t="s">
        <v>242</v>
      </c>
      <c r="EV362" s="27">
        <v>1</v>
      </c>
      <c r="EW362">
        <v>2906.87</v>
      </c>
      <c r="EX362" t="s">
        <v>3434</v>
      </c>
      <c r="EY362" s="27">
        <v>0</v>
      </c>
      <c r="EZ362" t="s">
        <v>242</v>
      </c>
      <c r="FB362" s="27">
        <v>0</v>
      </c>
      <c r="FC362" t="s">
        <v>242</v>
      </c>
      <c r="FE362" s="27">
        <v>0</v>
      </c>
      <c r="FF362" t="s">
        <v>242</v>
      </c>
    </row>
    <row r="363" spans="1:163" ht="15" customHeight="1" x14ac:dyDescent="0.2">
      <c r="A363" s="10">
        <v>362</v>
      </c>
      <c r="B363">
        <v>395</v>
      </c>
      <c r="C363" s="1">
        <v>44802.400000000001</v>
      </c>
      <c r="D363" s="1">
        <v>44802.400694444441</v>
      </c>
      <c r="E363">
        <v>0</v>
      </c>
      <c r="F363" t="s">
        <v>240</v>
      </c>
      <c r="G363">
        <v>100</v>
      </c>
      <c r="H363">
        <v>64</v>
      </c>
      <c r="I363">
        <v>1</v>
      </c>
      <c r="J363" s="1">
        <v>44802.400694444441</v>
      </c>
      <c r="K363" t="s">
        <v>7193</v>
      </c>
      <c r="L363" t="s">
        <v>242</v>
      </c>
      <c r="M363" t="s">
        <v>242</v>
      </c>
      <c r="N363" t="s">
        <v>7194</v>
      </c>
      <c r="O363" t="s">
        <v>7195</v>
      </c>
      <c r="P363">
        <v>34.029000000000003</v>
      </c>
      <c r="Q363">
        <v>-118.40049999999999</v>
      </c>
      <c r="R363" t="s">
        <v>245</v>
      </c>
      <c r="S363" t="s">
        <v>246</v>
      </c>
      <c r="T363" s="10" t="s">
        <v>7196</v>
      </c>
      <c r="U363" t="s">
        <v>7197</v>
      </c>
      <c r="V363">
        <v>963320106</v>
      </c>
      <c r="W363">
        <v>3630</v>
      </c>
      <c r="X363" s="10" t="s">
        <v>271</v>
      </c>
      <c r="Y363" s="10" t="s">
        <v>2346</v>
      </c>
      <c r="Z363" s="10">
        <v>2020</v>
      </c>
      <c r="AA363" s="10">
        <v>0.5</v>
      </c>
      <c r="AB363">
        <v>10</v>
      </c>
      <c r="AD363" s="10">
        <v>13</v>
      </c>
      <c r="AE363" t="s">
        <v>242</v>
      </c>
      <c r="AH363" s="22">
        <v>1</v>
      </c>
      <c r="AI363" s="10">
        <v>9</v>
      </c>
      <c r="AJ363" s="22">
        <v>0</v>
      </c>
      <c r="AK363" s="10" t="s">
        <v>242</v>
      </c>
      <c r="AL363" s="22">
        <v>0</v>
      </c>
      <c r="AM363" s="10" t="s">
        <v>242</v>
      </c>
      <c r="AN363" t="s">
        <v>7198</v>
      </c>
      <c r="AO363">
        <v>2</v>
      </c>
      <c r="AR363" s="22">
        <v>1</v>
      </c>
      <c r="AS363" s="10">
        <v>1</v>
      </c>
      <c r="AT363" s="21">
        <f t="shared" si="20"/>
        <v>7.6923076923076925</v>
      </c>
      <c r="AU363">
        <v>2</v>
      </c>
      <c r="AX363" s="22">
        <v>1</v>
      </c>
      <c r="AY363" s="10">
        <v>2</v>
      </c>
      <c r="AZ363" s="21">
        <f t="shared" si="21"/>
        <v>15.384615384615385</v>
      </c>
      <c r="BA363" t="s">
        <v>242</v>
      </c>
      <c r="BD363" s="22">
        <v>0.5</v>
      </c>
      <c r="BE363" s="10"/>
      <c r="BF363" s="10"/>
      <c r="BG363">
        <v>2</v>
      </c>
      <c r="BJ363" s="22">
        <v>1</v>
      </c>
      <c r="BK363">
        <v>2</v>
      </c>
      <c r="BN363" s="22">
        <v>1</v>
      </c>
      <c r="BO363" s="10">
        <v>4</v>
      </c>
      <c r="BP363" s="21">
        <f t="shared" si="22"/>
        <v>30.76923076923077</v>
      </c>
      <c r="BQ363" s="10" t="s">
        <v>7199</v>
      </c>
      <c r="BR363" s="10">
        <v>1</v>
      </c>
      <c r="BS363" s="10"/>
      <c r="BT363" s="10"/>
      <c r="BU363" s="22">
        <v>1</v>
      </c>
      <c r="BV363" s="10">
        <v>3</v>
      </c>
      <c r="BW363" s="21">
        <f t="shared" si="23"/>
        <v>23.076923076923077</v>
      </c>
      <c r="BX363" s="10">
        <v>2</v>
      </c>
      <c r="BY363" s="10">
        <v>1</v>
      </c>
      <c r="BZ363" s="10"/>
      <c r="CA363" s="10"/>
      <c r="CB363" s="22">
        <v>0.5</v>
      </c>
      <c r="CC363" s="11" t="s">
        <v>7200</v>
      </c>
      <c r="CD363" s="10">
        <v>1</v>
      </c>
      <c r="CE363" s="10" t="s">
        <v>242</v>
      </c>
      <c r="CF363" s="10"/>
      <c r="CG363" s="22">
        <v>1</v>
      </c>
      <c r="CH363" s="10" t="s">
        <v>7201</v>
      </c>
      <c r="CI363" s="10">
        <v>1</v>
      </c>
      <c r="CJ363" s="10"/>
      <c r="CK363" s="10"/>
      <c r="CL363" s="22">
        <v>0</v>
      </c>
      <c r="CM363" s="22">
        <v>0.5</v>
      </c>
      <c r="CN363" s="10" t="s">
        <v>242</v>
      </c>
      <c r="CO363" s="10" t="s">
        <v>242</v>
      </c>
      <c r="CP363" s="10" t="s">
        <v>242</v>
      </c>
      <c r="CQ363" s="11" t="s">
        <v>7202</v>
      </c>
      <c r="CR363" s="10"/>
      <c r="CS363" s="22">
        <v>0</v>
      </c>
      <c r="CT363" s="10"/>
      <c r="CU363" s="10">
        <v>1</v>
      </c>
      <c r="CV363" s="10"/>
      <c r="CW363" s="10"/>
      <c r="CX363" s="22">
        <v>1</v>
      </c>
      <c r="CY363" s="10">
        <v>191234</v>
      </c>
      <c r="CZ363" s="10">
        <v>2</v>
      </c>
      <c r="DA363" s="10"/>
      <c r="DB363" s="22">
        <v>1</v>
      </c>
      <c r="DC363" s="10" t="s">
        <v>242</v>
      </c>
      <c r="DD363" s="10" t="s">
        <v>242</v>
      </c>
      <c r="DE363" s="10">
        <v>471938</v>
      </c>
      <c r="DF363" s="10">
        <v>2</v>
      </c>
      <c r="DG363" s="10" t="s">
        <v>242</v>
      </c>
      <c r="DH363" s="10" t="s">
        <v>242</v>
      </c>
      <c r="DI363" s="10"/>
      <c r="DJ363" s="22">
        <v>1</v>
      </c>
      <c r="DK363" s="10">
        <v>61400000</v>
      </c>
      <c r="DL363" s="10">
        <v>2</v>
      </c>
      <c r="DM363" s="10"/>
      <c r="DN363" s="10">
        <v>1</v>
      </c>
      <c r="DO363" s="10"/>
      <c r="DP363" s="10"/>
      <c r="DQ363" s="27">
        <v>1</v>
      </c>
      <c r="DR363" s="2" t="s">
        <v>7203</v>
      </c>
      <c r="DS363" s="27">
        <v>1</v>
      </c>
      <c r="DT363" s="2" t="s">
        <v>7204</v>
      </c>
      <c r="DU363" s="27">
        <v>1</v>
      </c>
      <c r="DV363" t="s">
        <v>7205</v>
      </c>
      <c r="DW363" s="27">
        <v>1</v>
      </c>
      <c r="DX363" t="s">
        <v>7206</v>
      </c>
      <c r="DY363" s="27">
        <v>1</v>
      </c>
      <c r="DZ363" s="2" t="s">
        <v>7207</v>
      </c>
      <c r="EA363" s="27">
        <v>1</v>
      </c>
      <c r="EB363" s="2" t="s">
        <v>7208</v>
      </c>
      <c r="EC363" s="27">
        <v>1</v>
      </c>
      <c r="ED363" s="2" t="s">
        <v>7209</v>
      </c>
      <c r="EE363" s="27">
        <v>1</v>
      </c>
      <c r="EF363" s="2" t="s">
        <v>7210</v>
      </c>
      <c r="EG363" s="27">
        <v>1</v>
      </c>
      <c r="EH363" t="s">
        <v>7211</v>
      </c>
      <c r="EI363" s="27">
        <v>1</v>
      </c>
      <c r="EJ363" s="2" t="s">
        <v>7212</v>
      </c>
      <c r="EK363">
        <v>1</v>
      </c>
      <c r="EN363" s="22">
        <v>0</v>
      </c>
      <c r="EO363" s="10" t="s">
        <v>242</v>
      </c>
      <c r="EP363" s="10" t="s">
        <v>242</v>
      </c>
      <c r="EQ363" s="10"/>
      <c r="ER363" s="10"/>
      <c r="ES363" s="10" t="s">
        <v>242</v>
      </c>
      <c r="ET363" s="10" t="s">
        <v>242</v>
      </c>
      <c r="EU363" s="10"/>
      <c r="EV363" s="22">
        <v>0</v>
      </c>
      <c r="EW363" s="10" t="s">
        <v>242</v>
      </c>
      <c r="EX363" s="10"/>
      <c r="EY363" s="22">
        <v>0</v>
      </c>
      <c r="EZ363" s="10" t="s">
        <v>242</v>
      </c>
      <c r="FA363" s="10"/>
      <c r="FB363" s="22">
        <v>1</v>
      </c>
      <c r="FC363" s="10">
        <v>4249.38</v>
      </c>
      <c r="FD363" s="10"/>
      <c r="FE363" s="22">
        <v>0</v>
      </c>
      <c r="FF363" s="10" t="s">
        <v>242</v>
      </c>
      <c r="FG363" s="10"/>
    </row>
    <row r="364" spans="1:163" ht="15" customHeight="1" x14ac:dyDescent="0.2">
      <c r="A364">
        <v>363</v>
      </c>
      <c r="B364">
        <v>396</v>
      </c>
      <c r="C364" s="1">
        <v>44802.401388888888</v>
      </c>
      <c r="D364" s="1">
        <v>44802.401388888888</v>
      </c>
      <c r="E364">
        <v>0</v>
      </c>
      <c r="F364" t="s">
        <v>240</v>
      </c>
      <c r="G364">
        <v>100</v>
      </c>
      <c r="H364">
        <v>51</v>
      </c>
      <c r="I364">
        <v>1</v>
      </c>
      <c r="J364" s="1">
        <v>44802.401388888888</v>
      </c>
      <c r="K364" t="s">
        <v>7219</v>
      </c>
      <c r="L364" t="s">
        <v>242</v>
      </c>
      <c r="M364" t="s">
        <v>242</v>
      </c>
      <c r="N364" t="s">
        <v>7220</v>
      </c>
      <c r="O364" t="s">
        <v>7221</v>
      </c>
      <c r="P364">
        <v>34.029000000000003</v>
      </c>
      <c r="Q364">
        <v>-118.40049999999999</v>
      </c>
      <c r="R364" t="s">
        <v>245</v>
      </c>
      <c r="S364" t="s">
        <v>246</v>
      </c>
      <c r="T364" t="s">
        <v>7222</v>
      </c>
      <c r="U364" t="s">
        <v>7223</v>
      </c>
      <c r="V364" t="s">
        <v>7224</v>
      </c>
      <c r="W364">
        <v>2650</v>
      </c>
      <c r="X364" t="s">
        <v>418</v>
      </c>
      <c r="Y364" t="s">
        <v>687</v>
      </c>
      <c r="Z364">
        <v>2019</v>
      </c>
      <c r="AA364">
        <v>0.5</v>
      </c>
      <c r="AB364">
        <v>10</v>
      </c>
      <c r="AD364">
        <v>13</v>
      </c>
      <c r="AE364" t="s">
        <v>242</v>
      </c>
      <c r="AH364" s="27">
        <v>1</v>
      </c>
      <c r="AI364">
        <v>11</v>
      </c>
      <c r="AJ364" s="27">
        <v>1</v>
      </c>
      <c r="AK364">
        <v>4</v>
      </c>
      <c r="AL364" s="27">
        <v>0</v>
      </c>
      <c r="AM364" t="s">
        <v>242</v>
      </c>
      <c r="AN364" t="s">
        <v>7225</v>
      </c>
      <c r="AO364">
        <v>2</v>
      </c>
      <c r="AR364" s="27">
        <v>1</v>
      </c>
      <c r="AS364">
        <v>1</v>
      </c>
      <c r="AT364" s="21">
        <f t="shared" si="20"/>
        <v>7.6923076923076925</v>
      </c>
      <c r="AU364">
        <v>2</v>
      </c>
      <c r="AX364" s="27">
        <v>1</v>
      </c>
      <c r="AY364">
        <v>2</v>
      </c>
      <c r="AZ364" s="21">
        <f t="shared" si="21"/>
        <v>15.384615384615385</v>
      </c>
      <c r="BA364" t="s">
        <v>242</v>
      </c>
      <c r="BD364" s="27">
        <v>1</v>
      </c>
      <c r="BG364">
        <v>2</v>
      </c>
      <c r="BJ364" s="27">
        <v>1</v>
      </c>
      <c r="BK364">
        <v>2</v>
      </c>
      <c r="BN364" s="27">
        <v>1</v>
      </c>
      <c r="BO364">
        <v>3</v>
      </c>
      <c r="BP364" s="21">
        <f t="shared" si="22"/>
        <v>23.076923076923077</v>
      </c>
      <c r="BR364">
        <v>1</v>
      </c>
      <c r="BU364" s="27">
        <v>0</v>
      </c>
      <c r="BV364" s="24" t="s">
        <v>242</v>
      </c>
      <c r="BW364" s="21" t="s">
        <v>242</v>
      </c>
      <c r="BX364" t="s">
        <v>242</v>
      </c>
      <c r="BY364" t="s">
        <v>242</v>
      </c>
      <c r="CB364" s="27">
        <v>0</v>
      </c>
      <c r="CD364" t="s">
        <v>242</v>
      </c>
      <c r="CE364" t="s">
        <v>242</v>
      </c>
      <c r="CG364" s="27">
        <v>1</v>
      </c>
      <c r="CH364" t="s">
        <v>7226</v>
      </c>
      <c r="CI364">
        <v>1</v>
      </c>
      <c r="CL364" s="27">
        <v>0</v>
      </c>
      <c r="CM364" s="27">
        <v>0.5</v>
      </c>
      <c r="CN364">
        <v>100</v>
      </c>
      <c r="CO364">
        <v>100</v>
      </c>
      <c r="CP364" t="s">
        <v>242</v>
      </c>
      <c r="CQ364" t="s">
        <v>7227</v>
      </c>
      <c r="CS364" s="27">
        <v>0.5</v>
      </c>
      <c r="CT364" t="s">
        <v>7228</v>
      </c>
      <c r="CU364">
        <v>1</v>
      </c>
      <c r="CX364" s="27">
        <v>1</v>
      </c>
      <c r="CY364">
        <v>6200598</v>
      </c>
      <c r="CZ364">
        <v>2</v>
      </c>
      <c r="DB364" s="27">
        <v>1</v>
      </c>
      <c r="DC364">
        <v>3166058</v>
      </c>
      <c r="DD364">
        <v>2</v>
      </c>
      <c r="DE364">
        <v>2319368</v>
      </c>
      <c r="DF364">
        <v>2</v>
      </c>
      <c r="DG364" t="s">
        <v>242</v>
      </c>
      <c r="DH364" t="s">
        <v>242</v>
      </c>
      <c r="DJ364" s="27">
        <v>0</v>
      </c>
      <c r="DK364" t="s">
        <v>242</v>
      </c>
      <c r="DL364" t="s">
        <v>242</v>
      </c>
      <c r="DN364">
        <v>1</v>
      </c>
      <c r="DQ364" s="27">
        <v>0</v>
      </c>
      <c r="DS364" s="27">
        <v>0</v>
      </c>
      <c r="DU364" s="27">
        <v>1</v>
      </c>
      <c r="DV364" t="s">
        <v>7229</v>
      </c>
      <c r="DW364" s="27">
        <v>0</v>
      </c>
      <c r="DY364" s="27">
        <v>0</v>
      </c>
      <c r="EA364" s="27">
        <v>0</v>
      </c>
      <c r="EC364" s="27">
        <v>0</v>
      </c>
      <c r="EE364" s="27">
        <v>0</v>
      </c>
      <c r="EG364" s="27">
        <v>0</v>
      </c>
      <c r="EI364" s="27">
        <v>0</v>
      </c>
      <c r="EK364">
        <v>1</v>
      </c>
      <c r="EN364" s="27">
        <v>0.5</v>
      </c>
      <c r="EO364" t="s">
        <v>242</v>
      </c>
      <c r="EP364">
        <v>54600</v>
      </c>
      <c r="ES364">
        <v>1</v>
      </c>
      <c r="ET364" t="s">
        <v>242</v>
      </c>
      <c r="EV364" s="27">
        <v>0</v>
      </c>
      <c r="EW364" t="s">
        <v>242</v>
      </c>
      <c r="EY364" s="27">
        <v>0</v>
      </c>
      <c r="EZ364" t="s">
        <v>242</v>
      </c>
      <c r="FB364" s="27">
        <v>0</v>
      </c>
      <c r="FC364" t="s">
        <v>242</v>
      </c>
      <c r="FE364" s="27">
        <v>0</v>
      </c>
      <c r="FF364" t="s">
        <v>242</v>
      </c>
    </row>
    <row r="365" spans="1:163" ht="15" customHeight="1" x14ac:dyDescent="0.2">
      <c r="A365">
        <v>364</v>
      </c>
      <c r="B365">
        <v>397</v>
      </c>
      <c r="C365" s="1">
        <v>44802.402083333334</v>
      </c>
      <c r="D365" s="1">
        <v>44802.402777777781</v>
      </c>
      <c r="E365">
        <v>0</v>
      </c>
      <c r="F365" t="s">
        <v>240</v>
      </c>
      <c r="G365">
        <v>100</v>
      </c>
      <c r="H365">
        <v>60</v>
      </c>
      <c r="I365">
        <v>1</v>
      </c>
      <c r="J365" s="1">
        <v>44802.402777777781</v>
      </c>
      <c r="K365" t="s">
        <v>7232</v>
      </c>
      <c r="L365" t="s">
        <v>242</v>
      </c>
      <c r="M365" t="s">
        <v>242</v>
      </c>
      <c r="N365" t="s">
        <v>7233</v>
      </c>
      <c r="O365" t="s">
        <v>7234</v>
      </c>
      <c r="P365">
        <v>34.029000000000003</v>
      </c>
      <c r="Q365">
        <v>-118.40049999999999</v>
      </c>
      <c r="R365" t="s">
        <v>245</v>
      </c>
      <c r="S365" t="s">
        <v>246</v>
      </c>
      <c r="T365" t="s">
        <v>7235</v>
      </c>
      <c r="U365" t="s">
        <v>7236</v>
      </c>
      <c r="V365">
        <v>958102105</v>
      </c>
      <c r="W365">
        <v>3572</v>
      </c>
      <c r="X365" t="s">
        <v>297</v>
      </c>
      <c r="Y365" t="s">
        <v>4620</v>
      </c>
      <c r="Z365">
        <v>2020</v>
      </c>
      <c r="AA365">
        <v>0.5</v>
      </c>
      <c r="AB365">
        <v>15</v>
      </c>
      <c r="AD365">
        <v>8</v>
      </c>
      <c r="AE365" t="s">
        <v>242</v>
      </c>
      <c r="AH365" s="27">
        <v>0</v>
      </c>
      <c r="AI365" t="s">
        <v>242</v>
      </c>
      <c r="AJ365" s="27">
        <v>0</v>
      </c>
      <c r="AK365" t="s">
        <v>242</v>
      </c>
      <c r="AL365" s="27">
        <v>0</v>
      </c>
      <c r="AM365" t="s">
        <v>242</v>
      </c>
      <c r="AO365" t="s">
        <v>242</v>
      </c>
      <c r="AR365" s="27">
        <v>1</v>
      </c>
      <c r="AS365">
        <v>1</v>
      </c>
      <c r="AT365" s="21">
        <f t="shared" si="20"/>
        <v>12.5</v>
      </c>
      <c r="AU365">
        <v>2</v>
      </c>
      <c r="AX365" s="27">
        <v>1</v>
      </c>
      <c r="AY365">
        <v>2</v>
      </c>
      <c r="AZ365" s="21">
        <f t="shared" si="21"/>
        <v>25</v>
      </c>
      <c r="BA365" t="s">
        <v>242</v>
      </c>
      <c r="BD365" s="27">
        <v>1</v>
      </c>
      <c r="BG365">
        <v>2</v>
      </c>
      <c r="BJ365" s="27">
        <v>1</v>
      </c>
      <c r="BK365">
        <v>2</v>
      </c>
      <c r="BN365" s="27">
        <v>1</v>
      </c>
      <c r="BO365">
        <v>4</v>
      </c>
      <c r="BP365" s="21">
        <f t="shared" si="22"/>
        <v>50</v>
      </c>
      <c r="BR365">
        <v>1</v>
      </c>
      <c r="BU365" s="27">
        <v>0</v>
      </c>
      <c r="BV365" s="24" t="s">
        <v>242</v>
      </c>
      <c r="BW365" s="21" t="s">
        <v>242</v>
      </c>
      <c r="BX365" t="s">
        <v>242</v>
      </c>
      <c r="BY365" t="s">
        <v>242</v>
      </c>
      <c r="CB365" s="27">
        <v>0</v>
      </c>
      <c r="CD365" t="s">
        <v>242</v>
      </c>
      <c r="CE365" t="s">
        <v>242</v>
      </c>
      <c r="CG365" s="27">
        <v>1</v>
      </c>
      <c r="CH365" t="s">
        <v>7237</v>
      </c>
      <c r="CI365">
        <v>1</v>
      </c>
      <c r="CL365" s="27">
        <v>0</v>
      </c>
      <c r="CM365" s="27">
        <v>0.5</v>
      </c>
      <c r="CN365" t="s">
        <v>242</v>
      </c>
      <c r="CO365" t="s">
        <v>242</v>
      </c>
      <c r="CP365" t="s">
        <v>242</v>
      </c>
      <c r="CQ365" s="2" t="s">
        <v>7238</v>
      </c>
      <c r="CS365" s="27">
        <v>1</v>
      </c>
      <c r="CT365" t="s">
        <v>7239</v>
      </c>
      <c r="CU365">
        <v>1</v>
      </c>
      <c r="CX365" s="27">
        <v>1</v>
      </c>
      <c r="CY365">
        <v>44643.4</v>
      </c>
      <c r="CZ365">
        <v>2</v>
      </c>
      <c r="DB365" s="27">
        <v>1</v>
      </c>
      <c r="DC365" t="s">
        <v>242</v>
      </c>
      <c r="DD365" t="s">
        <v>242</v>
      </c>
      <c r="DF365" t="s">
        <v>242</v>
      </c>
      <c r="DG365">
        <v>958051.6</v>
      </c>
      <c r="DH365">
        <v>2</v>
      </c>
      <c r="DJ365" s="27">
        <v>1</v>
      </c>
      <c r="DK365">
        <v>27680</v>
      </c>
      <c r="DL365">
        <v>2</v>
      </c>
      <c r="DN365">
        <v>1</v>
      </c>
      <c r="DQ365" s="27">
        <v>1</v>
      </c>
      <c r="DR365" t="s">
        <v>7240</v>
      </c>
      <c r="DS365" s="27">
        <v>1</v>
      </c>
      <c r="DT365" t="s">
        <v>7241</v>
      </c>
      <c r="DU365" s="27">
        <v>1</v>
      </c>
      <c r="DV365" t="s">
        <v>7242</v>
      </c>
      <c r="DW365" s="27">
        <v>1</v>
      </c>
      <c r="DX365" t="s">
        <v>7243</v>
      </c>
      <c r="DY365" s="27">
        <v>1</v>
      </c>
      <c r="DZ365" t="s">
        <v>7244</v>
      </c>
      <c r="EA365" s="27">
        <v>1</v>
      </c>
      <c r="EB365" t="s">
        <v>7245</v>
      </c>
      <c r="EC365" s="27">
        <v>1</v>
      </c>
      <c r="ED365" t="s">
        <v>7246</v>
      </c>
      <c r="EE365" s="27">
        <v>1</v>
      </c>
      <c r="EF365" s="2" t="s">
        <v>7247</v>
      </c>
      <c r="EG365" s="27">
        <v>1</v>
      </c>
      <c r="EH365" t="s">
        <v>7248</v>
      </c>
      <c r="EI365" s="27">
        <v>1</v>
      </c>
      <c r="EJ365" t="s">
        <v>7249</v>
      </c>
      <c r="EK365">
        <v>4</v>
      </c>
      <c r="EN365" s="27">
        <v>0</v>
      </c>
      <c r="EO365" t="s">
        <v>242</v>
      </c>
      <c r="EP365" t="s">
        <v>242</v>
      </c>
      <c r="ES365" t="s">
        <v>242</v>
      </c>
      <c r="ET365" t="s">
        <v>242</v>
      </c>
      <c r="EV365" s="27">
        <v>1</v>
      </c>
      <c r="EW365">
        <v>17131.55</v>
      </c>
      <c r="EX365" t="s">
        <v>3434</v>
      </c>
      <c r="EY365" s="27">
        <v>0</v>
      </c>
      <c r="EZ365" t="s">
        <v>242</v>
      </c>
      <c r="FB365" s="27">
        <v>0</v>
      </c>
      <c r="FC365" t="s">
        <v>242</v>
      </c>
      <c r="FE365" s="27">
        <v>0</v>
      </c>
      <c r="FF365" t="s">
        <v>242</v>
      </c>
    </row>
    <row r="366" spans="1:163" ht="15" customHeight="1" x14ac:dyDescent="0.2">
      <c r="A366">
        <v>365</v>
      </c>
      <c r="B366">
        <v>398</v>
      </c>
      <c r="C366" s="1">
        <v>44802.402777777781</v>
      </c>
      <c r="D366" s="1">
        <v>44802.40347222222</v>
      </c>
      <c r="E366">
        <v>0</v>
      </c>
      <c r="F366" t="s">
        <v>240</v>
      </c>
      <c r="G366">
        <v>100</v>
      </c>
      <c r="H366">
        <v>66</v>
      </c>
      <c r="I366">
        <v>1</v>
      </c>
      <c r="J366" s="1">
        <v>44802.40347222222</v>
      </c>
      <c r="K366" t="s">
        <v>7254</v>
      </c>
      <c r="L366" t="s">
        <v>242</v>
      </c>
      <c r="M366" t="s">
        <v>242</v>
      </c>
      <c r="N366" t="s">
        <v>7255</v>
      </c>
      <c r="O366" t="s">
        <v>7256</v>
      </c>
      <c r="P366">
        <v>34.029000000000003</v>
      </c>
      <c r="Q366">
        <v>-118.40049999999999</v>
      </c>
      <c r="R366" t="s">
        <v>245</v>
      </c>
      <c r="S366" t="s">
        <v>246</v>
      </c>
      <c r="T366" t="s">
        <v>7257</v>
      </c>
      <c r="U366" t="s">
        <v>7258</v>
      </c>
      <c r="V366" t="s">
        <v>7259</v>
      </c>
      <c r="W366">
        <v>6798</v>
      </c>
      <c r="X366" t="s">
        <v>659</v>
      </c>
      <c r="Y366" t="s">
        <v>660</v>
      </c>
      <c r="Z366">
        <v>2020</v>
      </c>
      <c r="AA366">
        <v>1</v>
      </c>
      <c r="AB366">
        <v>11</v>
      </c>
      <c r="AD366">
        <v>11</v>
      </c>
      <c r="AE366" t="s">
        <v>242</v>
      </c>
      <c r="AH366" s="27">
        <v>1</v>
      </c>
      <c r="AI366">
        <v>6</v>
      </c>
      <c r="AJ366" s="27">
        <v>0</v>
      </c>
      <c r="AK366" t="s">
        <v>242</v>
      </c>
      <c r="AL366" s="27">
        <v>0</v>
      </c>
      <c r="AM366" t="s">
        <v>242</v>
      </c>
      <c r="AN366" t="s">
        <v>7260</v>
      </c>
      <c r="AO366">
        <v>3</v>
      </c>
      <c r="AR366" s="27">
        <v>1</v>
      </c>
      <c r="AS366">
        <v>1</v>
      </c>
      <c r="AT366" s="21">
        <f t="shared" si="20"/>
        <v>9.0909090909090917</v>
      </c>
      <c r="AU366">
        <v>2</v>
      </c>
      <c r="AX366" s="27">
        <v>1</v>
      </c>
      <c r="AY366">
        <v>2</v>
      </c>
      <c r="AZ366" s="21">
        <f t="shared" si="21"/>
        <v>18.181818181818183</v>
      </c>
      <c r="BA366" t="s">
        <v>242</v>
      </c>
      <c r="BD366" s="27">
        <v>1</v>
      </c>
      <c r="BE366">
        <v>4.3</v>
      </c>
      <c r="BG366">
        <v>2</v>
      </c>
      <c r="BJ366" s="27">
        <v>1</v>
      </c>
      <c r="BK366">
        <v>2</v>
      </c>
      <c r="BN366" s="27">
        <v>1</v>
      </c>
      <c r="BO366">
        <v>4</v>
      </c>
      <c r="BP366" s="21">
        <f t="shared" si="22"/>
        <v>36.363636363636367</v>
      </c>
      <c r="BQ366" t="s">
        <v>3471</v>
      </c>
      <c r="BR366">
        <v>3</v>
      </c>
      <c r="BU366" s="27">
        <v>1</v>
      </c>
      <c r="BV366">
        <v>5</v>
      </c>
      <c r="BW366" s="21">
        <f t="shared" si="23"/>
        <v>45.454545454545453</v>
      </c>
      <c r="BX366">
        <v>2</v>
      </c>
      <c r="BY366">
        <v>1</v>
      </c>
      <c r="CB366" s="27">
        <v>0</v>
      </c>
      <c r="CD366" t="s">
        <v>242</v>
      </c>
      <c r="CE366" t="s">
        <v>242</v>
      </c>
      <c r="CG366" s="27">
        <v>1</v>
      </c>
      <c r="CH366" t="s">
        <v>7261</v>
      </c>
      <c r="CI366">
        <v>1</v>
      </c>
      <c r="CL366" s="27">
        <v>0</v>
      </c>
      <c r="CM366" s="27">
        <v>0</v>
      </c>
      <c r="CN366" t="s">
        <v>242</v>
      </c>
      <c r="CO366" t="s">
        <v>242</v>
      </c>
      <c r="CP366" t="s">
        <v>242</v>
      </c>
      <c r="CS366" s="27">
        <v>1</v>
      </c>
      <c r="CT366" s="2" t="s">
        <v>7262</v>
      </c>
      <c r="CU366">
        <v>1</v>
      </c>
      <c r="CX366" s="27">
        <v>1</v>
      </c>
      <c r="CY366">
        <v>126656</v>
      </c>
      <c r="CZ366">
        <v>2</v>
      </c>
      <c r="DB366" s="27">
        <v>1</v>
      </c>
      <c r="DC366">
        <v>342355</v>
      </c>
      <c r="DD366">
        <v>2</v>
      </c>
      <c r="DE366">
        <v>352188</v>
      </c>
      <c r="DF366">
        <v>2</v>
      </c>
      <c r="DG366" t="s">
        <v>242</v>
      </c>
      <c r="DH366" t="s">
        <v>242</v>
      </c>
      <c r="DJ366" s="27">
        <v>1</v>
      </c>
      <c r="DK366">
        <v>378061</v>
      </c>
      <c r="DL366">
        <v>2</v>
      </c>
      <c r="DN366">
        <v>1</v>
      </c>
      <c r="DQ366" s="27">
        <v>1</v>
      </c>
      <c r="DR366" s="2" t="s">
        <v>7263</v>
      </c>
      <c r="DS366" s="27">
        <v>1</v>
      </c>
      <c r="DT366" s="2" t="s">
        <v>7264</v>
      </c>
      <c r="DU366" s="27">
        <v>0.5</v>
      </c>
      <c r="DV366" s="2" t="s">
        <v>7265</v>
      </c>
      <c r="DW366" s="27">
        <v>1</v>
      </c>
      <c r="DX366" t="s">
        <v>7266</v>
      </c>
      <c r="DY366" s="27">
        <v>0</v>
      </c>
      <c r="EA366" s="27">
        <v>1</v>
      </c>
      <c r="EB366" t="s">
        <v>7267</v>
      </c>
      <c r="EC366" s="27">
        <v>1</v>
      </c>
      <c r="ED366" t="s">
        <v>7268</v>
      </c>
      <c r="EE366" s="27">
        <v>1</v>
      </c>
      <c r="EF366" t="s">
        <v>4687</v>
      </c>
      <c r="EG366" s="27">
        <v>1</v>
      </c>
      <c r="EH366" t="s">
        <v>7269</v>
      </c>
      <c r="EI366" s="27">
        <v>1</v>
      </c>
      <c r="EJ366" s="2" t="s">
        <v>7270</v>
      </c>
      <c r="EK366">
        <v>1</v>
      </c>
      <c r="EN366" s="27">
        <v>0</v>
      </c>
      <c r="EO366" t="s">
        <v>242</v>
      </c>
      <c r="EP366" t="s">
        <v>242</v>
      </c>
      <c r="ES366" t="s">
        <v>242</v>
      </c>
      <c r="ET366" t="s">
        <v>242</v>
      </c>
      <c r="EV366" s="27">
        <v>1</v>
      </c>
      <c r="EW366">
        <v>11804.71</v>
      </c>
      <c r="EX366" t="s">
        <v>3434</v>
      </c>
      <c r="EY366" s="27">
        <v>0</v>
      </c>
      <c r="EZ366" t="s">
        <v>242</v>
      </c>
      <c r="FB366" s="27">
        <v>0</v>
      </c>
      <c r="FC366" t="s">
        <v>242</v>
      </c>
      <c r="FE366" s="27">
        <v>0</v>
      </c>
      <c r="FF366" t="s">
        <v>242</v>
      </c>
    </row>
    <row r="367" spans="1:163" ht="15" customHeight="1" x14ac:dyDescent="0.2">
      <c r="A367">
        <v>366</v>
      </c>
      <c r="B367">
        <v>399</v>
      </c>
      <c r="C367" s="1">
        <v>44802.40347222222</v>
      </c>
      <c r="D367" s="1">
        <v>44802.404166666667</v>
      </c>
      <c r="E367">
        <v>0</v>
      </c>
      <c r="F367" t="s">
        <v>240</v>
      </c>
      <c r="G367">
        <v>100</v>
      </c>
      <c r="H367">
        <v>58</v>
      </c>
      <c r="I367">
        <v>1</v>
      </c>
      <c r="J367" s="1">
        <v>44802.404166666667</v>
      </c>
      <c r="K367" t="s">
        <v>7273</v>
      </c>
      <c r="L367" t="s">
        <v>242</v>
      </c>
      <c r="M367" t="s">
        <v>242</v>
      </c>
      <c r="N367" t="s">
        <v>7274</v>
      </c>
      <c r="O367" t="s">
        <v>7275</v>
      </c>
      <c r="P367">
        <v>34.029000000000003</v>
      </c>
      <c r="Q367">
        <v>-118.40049999999999</v>
      </c>
      <c r="R367" t="s">
        <v>245</v>
      </c>
      <c r="S367" t="s">
        <v>246</v>
      </c>
      <c r="T367" t="s">
        <v>7276</v>
      </c>
      <c r="U367" t="s">
        <v>7277</v>
      </c>
      <c r="V367">
        <v>949746101</v>
      </c>
      <c r="W367">
        <v>6020</v>
      </c>
      <c r="X367" t="s">
        <v>319</v>
      </c>
      <c r="Y367" t="s">
        <v>913</v>
      </c>
      <c r="Z367">
        <v>2020</v>
      </c>
      <c r="AA367">
        <v>0.5</v>
      </c>
      <c r="AB367">
        <v>4</v>
      </c>
      <c r="AD367">
        <v>12</v>
      </c>
      <c r="AE367" t="s">
        <v>242</v>
      </c>
      <c r="AH367" s="27">
        <v>1</v>
      </c>
      <c r="AI367">
        <v>5</v>
      </c>
      <c r="AJ367" s="27">
        <v>1</v>
      </c>
      <c r="AK367">
        <v>1</v>
      </c>
      <c r="AL367" s="27">
        <v>1</v>
      </c>
      <c r="AM367">
        <v>1</v>
      </c>
      <c r="AN367" t="s">
        <v>7278</v>
      </c>
      <c r="AO367" t="s">
        <v>242</v>
      </c>
      <c r="AR367" s="27">
        <v>1</v>
      </c>
      <c r="AS367">
        <v>1</v>
      </c>
      <c r="AT367" s="21">
        <f t="shared" si="20"/>
        <v>8.3333333333333321</v>
      </c>
      <c r="AU367">
        <v>2</v>
      </c>
      <c r="AX367" s="27">
        <v>1</v>
      </c>
      <c r="AY367">
        <v>3</v>
      </c>
      <c r="AZ367" s="21">
        <f t="shared" si="21"/>
        <v>25</v>
      </c>
      <c r="BA367" t="s">
        <v>242</v>
      </c>
      <c r="BD367" s="27">
        <v>1</v>
      </c>
      <c r="BE367">
        <v>2.6</v>
      </c>
      <c r="BG367">
        <v>2</v>
      </c>
      <c r="BJ367" s="27">
        <v>1</v>
      </c>
      <c r="BK367">
        <v>2</v>
      </c>
      <c r="BN367" s="27">
        <v>1</v>
      </c>
      <c r="BO367">
        <v>3</v>
      </c>
      <c r="BP367" s="21">
        <f t="shared" si="22"/>
        <v>25</v>
      </c>
      <c r="BQ367" t="s">
        <v>7279</v>
      </c>
      <c r="BR367">
        <v>1</v>
      </c>
      <c r="BU367" s="27">
        <v>1</v>
      </c>
      <c r="BV367">
        <v>3</v>
      </c>
      <c r="BW367" s="21">
        <f t="shared" si="23"/>
        <v>25</v>
      </c>
      <c r="BX367">
        <v>2</v>
      </c>
      <c r="BY367">
        <v>1</v>
      </c>
      <c r="CB367" s="27">
        <v>0</v>
      </c>
      <c r="CD367" t="s">
        <v>242</v>
      </c>
      <c r="CE367" t="s">
        <v>242</v>
      </c>
      <c r="CG367" s="27">
        <v>1</v>
      </c>
      <c r="CH367" t="s">
        <v>7280</v>
      </c>
      <c r="CI367">
        <v>1</v>
      </c>
      <c r="CL367" s="27">
        <v>0</v>
      </c>
      <c r="CM367" s="27">
        <v>0.5</v>
      </c>
      <c r="CN367" t="s">
        <v>242</v>
      </c>
      <c r="CO367">
        <v>99.8</v>
      </c>
      <c r="CP367" t="s">
        <v>242</v>
      </c>
      <c r="CQ367" t="s">
        <v>7281</v>
      </c>
      <c r="CS367" s="27">
        <v>0.5</v>
      </c>
      <c r="CT367" t="s">
        <v>7282</v>
      </c>
      <c r="CU367">
        <v>1</v>
      </c>
      <c r="CX367" s="27">
        <v>1</v>
      </c>
      <c r="CY367">
        <v>91933</v>
      </c>
      <c r="CZ367">
        <v>2</v>
      </c>
      <c r="DA367" t="s">
        <v>7283</v>
      </c>
      <c r="DB367" s="27">
        <v>1</v>
      </c>
      <c r="DC367">
        <v>4988</v>
      </c>
      <c r="DD367">
        <v>2</v>
      </c>
      <c r="DE367">
        <v>771327</v>
      </c>
      <c r="DF367">
        <v>2</v>
      </c>
      <c r="DG367" t="s">
        <v>242</v>
      </c>
      <c r="DH367" t="s">
        <v>242</v>
      </c>
      <c r="DI367" t="s">
        <v>7284</v>
      </c>
      <c r="DJ367" s="27">
        <v>1</v>
      </c>
      <c r="DK367">
        <v>3610451</v>
      </c>
      <c r="DL367">
        <v>2</v>
      </c>
      <c r="DM367" t="s">
        <v>7285</v>
      </c>
      <c r="DN367">
        <v>4</v>
      </c>
      <c r="DQ367" s="27">
        <v>1</v>
      </c>
      <c r="DR367" t="s">
        <v>7286</v>
      </c>
      <c r="DS367" s="27">
        <v>1</v>
      </c>
      <c r="DT367" t="s">
        <v>7287</v>
      </c>
      <c r="DU367" s="27">
        <v>1</v>
      </c>
      <c r="DV367" t="s">
        <v>7288</v>
      </c>
      <c r="DW367" s="27">
        <v>1</v>
      </c>
      <c r="DX367" t="s">
        <v>7289</v>
      </c>
      <c r="DY367" s="27">
        <v>1</v>
      </c>
      <c r="DZ367" s="2" t="s">
        <v>7290</v>
      </c>
      <c r="EA367" s="27">
        <v>1</v>
      </c>
      <c r="EB367" t="s">
        <v>7291</v>
      </c>
      <c r="EC367" s="27">
        <v>1</v>
      </c>
      <c r="ED367" t="s">
        <v>7292</v>
      </c>
      <c r="EE367" s="27">
        <v>1</v>
      </c>
      <c r="EF367" t="s">
        <v>7293</v>
      </c>
      <c r="EG367" s="27">
        <v>1</v>
      </c>
      <c r="EH367" t="s">
        <v>7294</v>
      </c>
      <c r="EI367" s="27">
        <v>1</v>
      </c>
      <c r="EJ367" t="s">
        <v>7295</v>
      </c>
      <c r="EK367">
        <v>4</v>
      </c>
      <c r="EN367" s="27">
        <v>0</v>
      </c>
      <c r="EO367" t="s">
        <v>242</v>
      </c>
      <c r="EP367" t="s">
        <v>242</v>
      </c>
      <c r="ES367" t="s">
        <v>242</v>
      </c>
      <c r="ET367" t="s">
        <v>242</v>
      </c>
      <c r="EV367" s="27">
        <v>0</v>
      </c>
      <c r="EW367" t="s">
        <v>242</v>
      </c>
      <c r="EY367" s="27">
        <v>0</v>
      </c>
      <c r="EZ367" t="s">
        <v>242</v>
      </c>
      <c r="FB367" s="27">
        <v>1</v>
      </c>
      <c r="FC367">
        <v>7729.75</v>
      </c>
      <c r="FE367" s="27">
        <v>0</v>
      </c>
      <c r="FF367" t="s">
        <v>242</v>
      </c>
    </row>
    <row r="368" spans="1:163" ht="15" customHeight="1" x14ac:dyDescent="0.2">
      <c r="A368">
        <v>367</v>
      </c>
      <c r="B368">
        <v>400</v>
      </c>
      <c r="C368" s="1">
        <v>44802.404166666667</v>
      </c>
      <c r="D368" s="1">
        <v>44802.404861111114</v>
      </c>
      <c r="E368">
        <v>0</v>
      </c>
      <c r="F368" t="s">
        <v>240</v>
      </c>
      <c r="G368">
        <v>100</v>
      </c>
      <c r="H368">
        <v>52</v>
      </c>
      <c r="I368">
        <v>1</v>
      </c>
      <c r="J368" s="1">
        <v>44802.404861111114</v>
      </c>
      <c r="K368" t="s">
        <v>7302</v>
      </c>
      <c r="L368" t="s">
        <v>242</v>
      </c>
      <c r="M368" t="s">
        <v>242</v>
      </c>
      <c r="N368" t="s">
        <v>7303</v>
      </c>
      <c r="O368" t="s">
        <v>7304</v>
      </c>
      <c r="P368">
        <v>34.029000000000003</v>
      </c>
      <c r="Q368">
        <v>-118.40049999999999</v>
      </c>
      <c r="R368" t="s">
        <v>245</v>
      </c>
      <c r="S368" t="s">
        <v>246</v>
      </c>
      <c r="T368" t="s">
        <v>7305</v>
      </c>
      <c r="U368" t="s">
        <v>7306</v>
      </c>
      <c r="V368">
        <v>254687106</v>
      </c>
      <c r="W368">
        <v>4888</v>
      </c>
      <c r="X368" t="s">
        <v>1487</v>
      </c>
      <c r="Y368" t="s">
        <v>5466</v>
      </c>
      <c r="Z368">
        <v>2020</v>
      </c>
      <c r="AA368">
        <v>0</v>
      </c>
      <c r="AD368">
        <v>10</v>
      </c>
      <c r="AE368" t="s">
        <v>242</v>
      </c>
      <c r="AH368" s="27">
        <v>0</v>
      </c>
      <c r="AI368" t="s">
        <v>242</v>
      </c>
      <c r="AJ368" s="27">
        <v>0</v>
      </c>
      <c r="AK368" t="s">
        <v>242</v>
      </c>
      <c r="AL368" s="27">
        <v>0</v>
      </c>
      <c r="AM368" t="s">
        <v>242</v>
      </c>
      <c r="AO368" t="s">
        <v>242</v>
      </c>
      <c r="AR368" s="27">
        <v>0</v>
      </c>
      <c r="AS368" t="s">
        <v>242</v>
      </c>
      <c r="AT368" s="21" t="s">
        <v>242</v>
      </c>
      <c r="AU368" t="s">
        <v>242</v>
      </c>
      <c r="AX368" s="27">
        <v>0</v>
      </c>
      <c r="AY368" t="s">
        <v>242</v>
      </c>
      <c r="AZ368" s="21" t="s">
        <v>242</v>
      </c>
      <c r="BA368" t="s">
        <v>242</v>
      </c>
      <c r="BD368" s="27">
        <v>0</v>
      </c>
      <c r="BG368" t="s">
        <v>242</v>
      </c>
      <c r="BJ368" s="27">
        <v>1</v>
      </c>
      <c r="BK368">
        <v>2</v>
      </c>
      <c r="BN368" s="27">
        <v>1</v>
      </c>
      <c r="BO368">
        <v>4</v>
      </c>
      <c r="BP368" s="21">
        <f t="shared" si="22"/>
        <v>40</v>
      </c>
      <c r="BQ368" t="s">
        <v>7307</v>
      </c>
      <c r="BR368">
        <v>1</v>
      </c>
      <c r="BU368" s="27">
        <v>1</v>
      </c>
      <c r="BV368">
        <v>3</v>
      </c>
      <c r="BW368" s="21">
        <f t="shared" si="23"/>
        <v>30</v>
      </c>
      <c r="BX368">
        <v>2</v>
      </c>
      <c r="BY368">
        <v>1</v>
      </c>
      <c r="CB368" s="27">
        <v>0</v>
      </c>
      <c r="CD368" t="s">
        <v>242</v>
      </c>
      <c r="CE368" t="s">
        <v>242</v>
      </c>
      <c r="CG368" s="27">
        <v>1</v>
      </c>
      <c r="CH368" t="s">
        <v>7308</v>
      </c>
      <c r="CI368">
        <v>1</v>
      </c>
      <c r="CL368" s="27">
        <v>0</v>
      </c>
      <c r="CM368" s="27">
        <v>0</v>
      </c>
      <c r="CN368" t="s">
        <v>242</v>
      </c>
      <c r="CO368" t="s">
        <v>242</v>
      </c>
      <c r="CP368" t="s">
        <v>242</v>
      </c>
      <c r="CS368" s="27">
        <v>1</v>
      </c>
      <c r="CT368" s="2" t="s">
        <v>7309</v>
      </c>
      <c r="CU368">
        <v>1</v>
      </c>
      <c r="CX368" s="27">
        <v>1</v>
      </c>
      <c r="CY368">
        <v>597067</v>
      </c>
      <c r="CZ368">
        <v>2</v>
      </c>
      <c r="DB368" s="27">
        <v>1</v>
      </c>
      <c r="DC368">
        <v>745582</v>
      </c>
      <c r="DD368">
        <v>2</v>
      </c>
      <c r="DE368">
        <v>851029</v>
      </c>
      <c r="DF368">
        <v>2</v>
      </c>
      <c r="DG368" t="s">
        <v>242</v>
      </c>
      <c r="DH368" t="s">
        <v>242</v>
      </c>
      <c r="DJ368" s="27">
        <v>0</v>
      </c>
      <c r="DK368" t="s">
        <v>242</v>
      </c>
      <c r="DL368" t="s">
        <v>242</v>
      </c>
      <c r="DN368">
        <v>1</v>
      </c>
      <c r="DQ368" s="27">
        <v>1</v>
      </c>
      <c r="DR368" t="s">
        <v>7310</v>
      </c>
      <c r="DS368" s="27">
        <v>1</v>
      </c>
      <c r="DT368" s="2" t="s">
        <v>7311</v>
      </c>
      <c r="DU368" s="27">
        <v>1</v>
      </c>
      <c r="DV368" t="s">
        <v>7312</v>
      </c>
      <c r="DW368" s="27">
        <v>1</v>
      </c>
      <c r="DX368" t="s">
        <v>4476</v>
      </c>
      <c r="DY368" s="27">
        <v>1</v>
      </c>
      <c r="DZ368" t="s">
        <v>7313</v>
      </c>
      <c r="EA368" s="27">
        <v>1</v>
      </c>
      <c r="EB368" t="s">
        <v>7314</v>
      </c>
      <c r="EC368" s="27">
        <v>1</v>
      </c>
      <c r="ED368" t="s">
        <v>7315</v>
      </c>
      <c r="EE368" s="27">
        <v>1</v>
      </c>
      <c r="EF368" t="s">
        <v>5658</v>
      </c>
      <c r="EG368" s="27">
        <v>1</v>
      </c>
      <c r="EH368" t="s">
        <v>7316</v>
      </c>
      <c r="EI368" s="27">
        <v>1</v>
      </c>
      <c r="EJ368" s="2" t="s">
        <v>7317</v>
      </c>
      <c r="EK368">
        <v>4</v>
      </c>
      <c r="EN368" s="27">
        <v>0</v>
      </c>
      <c r="EO368" t="s">
        <v>242</v>
      </c>
      <c r="EP368" t="s">
        <v>242</v>
      </c>
      <c r="ES368" t="s">
        <v>242</v>
      </c>
      <c r="ET368" t="s">
        <v>242</v>
      </c>
      <c r="EV368" s="27">
        <v>0</v>
      </c>
      <c r="EW368" t="s">
        <v>242</v>
      </c>
      <c r="EY368" s="27">
        <v>0</v>
      </c>
      <c r="EZ368" t="s">
        <v>242</v>
      </c>
      <c r="FB368" s="27">
        <v>1</v>
      </c>
      <c r="FC368">
        <v>222758.41</v>
      </c>
      <c r="FE368" s="27">
        <v>0</v>
      </c>
      <c r="FF368" t="s">
        <v>242</v>
      </c>
    </row>
    <row r="369" spans="1:163" ht="15" customHeight="1" x14ac:dyDescent="0.2">
      <c r="A369">
        <v>368</v>
      </c>
      <c r="B369">
        <v>401</v>
      </c>
      <c r="C369" s="1">
        <v>44802.404861111114</v>
      </c>
      <c r="D369" s="1">
        <v>44802.405555555553</v>
      </c>
      <c r="E369">
        <v>0</v>
      </c>
      <c r="F369" t="s">
        <v>240</v>
      </c>
      <c r="G369">
        <v>100</v>
      </c>
      <c r="H369">
        <v>55</v>
      </c>
      <c r="I369">
        <v>1</v>
      </c>
      <c r="J369" s="1">
        <v>44802.405555555553</v>
      </c>
      <c r="K369" t="s">
        <v>7323</v>
      </c>
      <c r="L369" t="s">
        <v>242</v>
      </c>
      <c r="M369" t="s">
        <v>242</v>
      </c>
      <c r="N369" t="s">
        <v>7324</v>
      </c>
      <c r="O369" t="s">
        <v>7325</v>
      </c>
      <c r="P369">
        <v>34.029000000000003</v>
      </c>
      <c r="Q369">
        <v>-118.40049999999999</v>
      </c>
      <c r="R369" t="s">
        <v>245</v>
      </c>
      <c r="S369" t="s">
        <v>246</v>
      </c>
      <c r="T369" t="s">
        <v>7326</v>
      </c>
      <c r="U369" t="s">
        <v>7327</v>
      </c>
      <c r="V369">
        <v>931427108</v>
      </c>
      <c r="W369">
        <v>5912</v>
      </c>
      <c r="X369" t="s">
        <v>326</v>
      </c>
      <c r="Y369" t="s">
        <v>327</v>
      </c>
      <c r="Z369">
        <v>2020</v>
      </c>
      <c r="AA369">
        <v>1</v>
      </c>
      <c r="AB369">
        <v>7</v>
      </c>
      <c r="AD369">
        <v>12</v>
      </c>
      <c r="AE369" t="s">
        <v>242</v>
      </c>
      <c r="AH369" s="27">
        <v>0</v>
      </c>
      <c r="AI369" t="s">
        <v>242</v>
      </c>
      <c r="AJ369" s="27">
        <v>0</v>
      </c>
      <c r="AK369" t="s">
        <v>242</v>
      </c>
      <c r="AL369" s="27">
        <v>0</v>
      </c>
      <c r="AM369" t="s">
        <v>242</v>
      </c>
      <c r="AO369" t="s">
        <v>242</v>
      </c>
      <c r="AR369" s="27">
        <v>1</v>
      </c>
      <c r="AS369">
        <v>1</v>
      </c>
      <c r="AT369" s="21">
        <f t="shared" si="20"/>
        <v>8.3333333333333321</v>
      </c>
      <c r="AU369">
        <v>2</v>
      </c>
      <c r="AX369" s="27">
        <v>1</v>
      </c>
      <c r="AY369">
        <v>2</v>
      </c>
      <c r="AZ369" s="21">
        <f t="shared" si="21"/>
        <v>16.666666666666664</v>
      </c>
      <c r="BA369" t="s">
        <v>242</v>
      </c>
      <c r="BD369" s="27">
        <v>1</v>
      </c>
      <c r="BE369">
        <v>9.9</v>
      </c>
      <c r="BG369">
        <v>2</v>
      </c>
      <c r="BJ369" s="27">
        <v>1</v>
      </c>
      <c r="BK369">
        <v>2</v>
      </c>
      <c r="BN369" s="27">
        <v>1</v>
      </c>
      <c r="BO369">
        <v>5</v>
      </c>
      <c r="BP369" s="21">
        <f t="shared" si="22"/>
        <v>41.666666666666671</v>
      </c>
      <c r="BQ369" t="s">
        <v>7328</v>
      </c>
      <c r="BR369">
        <v>3</v>
      </c>
      <c r="BU369" s="27">
        <v>1</v>
      </c>
      <c r="BV369">
        <v>4</v>
      </c>
      <c r="BW369" s="21">
        <f t="shared" si="23"/>
        <v>33.333333333333329</v>
      </c>
      <c r="BX369">
        <v>1</v>
      </c>
      <c r="BY369">
        <v>3</v>
      </c>
      <c r="CB369" s="27">
        <v>0</v>
      </c>
      <c r="CD369" t="s">
        <v>242</v>
      </c>
      <c r="CE369" t="s">
        <v>242</v>
      </c>
      <c r="CG369" s="27">
        <v>1</v>
      </c>
      <c r="CH369" t="s">
        <v>7329</v>
      </c>
      <c r="CI369">
        <v>1</v>
      </c>
      <c r="CL369" s="27">
        <v>1</v>
      </c>
      <c r="CM369" s="27">
        <v>0</v>
      </c>
      <c r="CN369" t="s">
        <v>242</v>
      </c>
      <c r="CO369" t="s">
        <v>242</v>
      </c>
      <c r="CP369" t="s">
        <v>242</v>
      </c>
      <c r="CS369" s="27">
        <v>1</v>
      </c>
      <c r="CT369" t="s">
        <v>7330</v>
      </c>
      <c r="CU369">
        <v>1</v>
      </c>
      <c r="CX369" s="27">
        <v>1</v>
      </c>
      <c r="CY369">
        <v>375000</v>
      </c>
      <c r="CZ369">
        <v>2</v>
      </c>
      <c r="DA369" t="s">
        <v>7331</v>
      </c>
      <c r="DB369" s="27">
        <v>1</v>
      </c>
      <c r="DC369" t="s">
        <v>242</v>
      </c>
      <c r="DD369" t="s">
        <v>242</v>
      </c>
      <c r="DF369" t="s">
        <v>242</v>
      </c>
      <c r="DG369" t="s">
        <v>242</v>
      </c>
      <c r="DH369" t="s">
        <v>242</v>
      </c>
      <c r="DI369" t="s">
        <v>7332</v>
      </c>
      <c r="DJ369" s="27">
        <v>1</v>
      </c>
      <c r="DK369">
        <v>89000</v>
      </c>
      <c r="DL369">
        <v>2</v>
      </c>
      <c r="DM369" t="s">
        <v>7333</v>
      </c>
      <c r="DN369">
        <v>1</v>
      </c>
      <c r="DQ369" s="27">
        <v>0.5</v>
      </c>
      <c r="DR369" s="2" t="s">
        <v>7334</v>
      </c>
      <c r="DS369" s="27">
        <v>1</v>
      </c>
      <c r="DT369" s="2" t="s">
        <v>7335</v>
      </c>
      <c r="DU369" s="27">
        <v>0</v>
      </c>
      <c r="DW369" s="27">
        <v>0.5</v>
      </c>
      <c r="DX369" t="s">
        <v>7336</v>
      </c>
      <c r="DY369" s="27">
        <v>0</v>
      </c>
      <c r="EA369" s="27">
        <v>0.5</v>
      </c>
      <c r="EB369" s="2" t="s">
        <v>7337</v>
      </c>
      <c r="EC369" s="27">
        <v>0.5</v>
      </c>
      <c r="ED369" t="s">
        <v>7338</v>
      </c>
      <c r="EE369" s="27">
        <v>1</v>
      </c>
      <c r="EF369" t="s">
        <v>7339</v>
      </c>
      <c r="EG369" s="27">
        <v>1</v>
      </c>
      <c r="EH369" t="s">
        <v>7340</v>
      </c>
      <c r="EI369" s="27">
        <v>1</v>
      </c>
      <c r="EJ369" t="s">
        <v>7341</v>
      </c>
      <c r="EK369">
        <v>1</v>
      </c>
      <c r="EN369" s="27">
        <v>0</v>
      </c>
      <c r="EO369" t="s">
        <v>242</v>
      </c>
      <c r="EP369" t="s">
        <v>242</v>
      </c>
      <c r="ES369" t="s">
        <v>242</v>
      </c>
      <c r="ET369" t="s">
        <v>242</v>
      </c>
      <c r="EV369" s="27">
        <v>0</v>
      </c>
      <c r="EW369" t="s">
        <v>242</v>
      </c>
      <c r="EY369" s="27">
        <v>0</v>
      </c>
      <c r="EZ369" t="s">
        <v>242</v>
      </c>
      <c r="FB369" s="27">
        <v>0</v>
      </c>
      <c r="FC369" t="s">
        <v>242</v>
      </c>
      <c r="FE369" s="27">
        <v>0</v>
      </c>
      <c r="FF369" t="s">
        <v>242</v>
      </c>
    </row>
    <row r="370" spans="1:163" ht="15" customHeight="1" x14ac:dyDescent="0.2">
      <c r="A370">
        <v>369</v>
      </c>
      <c r="B370">
        <v>402</v>
      </c>
      <c r="C370" s="1">
        <v>44802.40625</v>
      </c>
      <c r="D370" s="1">
        <v>44802.40625</v>
      </c>
      <c r="E370">
        <v>0</v>
      </c>
      <c r="F370" t="s">
        <v>240</v>
      </c>
      <c r="G370">
        <v>100</v>
      </c>
      <c r="H370">
        <v>52</v>
      </c>
      <c r="I370">
        <v>1</v>
      </c>
      <c r="J370" s="1">
        <v>44802.40625</v>
      </c>
      <c r="K370" t="s">
        <v>7349</v>
      </c>
      <c r="L370" t="s">
        <v>242</v>
      </c>
      <c r="M370" t="s">
        <v>242</v>
      </c>
      <c r="N370" t="s">
        <v>7350</v>
      </c>
      <c r="O370" t="s">
        <v>7351</v>
      </c>
      <c r="P370">
        <v>34.029000000000003</v>
      </c>
      <c r="Q370">
        <v>-118.40049999999999</v>
      </c>
      <c r="R370" t="s">
        <v>245</v>
      </c>
      <c r="S370" t="s">
        <v>246</v>
      </c>
      <c r="T370" t="s">
        <v>7352</v>
      </c>
      <c r="U370" t="s">
        <v>7353</v>
      </c>
      <c r="V370" t="s">
        <v>7354</v>
      </c>
      <c r="W370">
        <v>6099</v>
      </c>
      <c r="X370" t="s">
        <v>297</v>
      </c>
      <c r="Y370" t="s">
        <v>765</v>
      </c>
      <c r="Z370">
        <v>2020</v>
      </c>
      <c r="AA370">
        <v>0.5</v>
      </c>
      <c r="AD370">
        <v>12</v>
      </c>
      <c r="AE370" t="s">
        <v>242</v>
      </c>
      <c r="AH370" s="27">
        <v>0</v>
      </c>
      <c r="AI370" t="s">
        <v>242</v>
      </c>
      <c r="AJ370" s="27">
        <v>0</v>
      </c>
      <c r="AK370" t="s">
        <v>242</v>
      </c>
      <c r="AL370" s="27">
        <v>0</v>
      </c>
      <c r="AM370" t="s">
        <v>242</v>
      </c>
      <c r="AO370" t="s">
        <v>242</v>
      </c>
      <c r="AR370" s="27">
        <v>1</v>
      </c>
      <c r="AS370">
        <v>1</v>
      </c>
      <c r="AT370" s="21">
        <f t="shared" si="20"/>
        <v>8.3333333333333321</v>
      </c>
      <c r="AU370">
        <v>2</v>
      </c>
      <c r="AX370" s="27">
        <v>1</v>
      </c>
      <c r="AY370">
        <v>2</v>
      </c>
      <c r="AZ370" s="21">
        <f t="shared" si="21"/>
        <v>16.666666666666664</v>
      </c>
      <c r="BA370" t="s">
        <v>242</v>
      </c>
      <c r="BD370" s="27">
        <v>1</v>
      </c>
      <c r="BE370">
        <v>7.3</v>
      </c>
      <c r="BG370">
        <v>2</v>
      </c>
      <c r="BJ370" s="27">
        <v>1</v>
      </c>
      <c r="BK370">
        <v>2</v>
      </c>
      <c r="BN370" s="27">
        <v>1</v>
      </c>
      <c r="BO370">
        <v>4</v>
      </c>
      <c r="BP370" s="21">
        <f t="shared" si="22"/>
        <v>33.333333333333329</v>
      </c>
      <c r="BR370">
        <v>1</v>
      </c>
      <c r="BU370" s="27">
        <v>1</v>
      </c>
      <c r="BV370">
        <v>3</v>
      </c>
      <c r="BW370" s="21">
        <f t="shared" si="23"/>
        <v>25</v>
      </c>
      <c r="BX370">
        <v>2</v>
      </c>
      <c r="BY370">
        <v>1</v>
      </c>
      <c r="CB370" s="27">
        <v>0</v>
      </c>
      <c r="CD370" t="s">
        <v>242</v>
      </c>
      <c r="CE370" t="s">
        <v>242</v>
      </c>
      <c r="CG370" s="27">
        <v>1</v>
      </c>
      <c r="CH370" s="2" t="s">
        <v>7355</v>
      </c>
      <c r="CI370">
        <v>1</v>
      </c>
      <c r="CL370" s="27">
        <v>0</v>
      </c>
      <c r="CM370" s="27">
        <v>0.5</v>
      </c>
      <c r="CN370" t="s">
        <v>242</v>
      </c>
      <c r="CO370">
        <v>100</v>
      </c>
      <c r="CP370" t="s">
        <v>242</v>
      </c>
      <c r="CQ370" t="s">
        <v>7356</v>
      </c>
      <c r="CS370" s="27">
        <v>1</v>
      </c>
      <c r="CT370" s="2" t="s">
        <v>7357</v>
      </c>
      <c r="CU370">
        <v>1</v>
      </c>
      <c r="CX370" s="27">
        <v>0.5</v>
      </c>
      <c r="CY370">
        <v>10000</v>
      </c>
      <c r="CZ370">
        <v>2</v>
      </c>
      <c r="DA370" t="s">
        <v>7358</v>
      </c>
      <c r="DB370" s="27">
        <v>0.5</v>
      </c>
      <c r="DC370" t="s">
        <v>242</v>
      </c>
      <c r="DD370" t="s">
        <v>242</v>
      </c>
      <c r="DF370" t="s">
        <v>242</v>
      </c>
      <c r="DG370">
        <v>50000</v>
      </c>
      <c r="DH370">
        <v>2</v>
      </c>
      <c r="DI370" t="s">
        <v>7359</v>
      </c>
      <c r="DJ370" s="27">
        <v>0.5</v>
      </c>
      <c r="DK370">
        <v>520000</v>
      </c>
      <c r="DL370">
        <v>2</v>
      </c>
      <c r="DN370">
        <v>1</v>
      </c>
      <c r="DQ370" s="27">
        <v>1</v>
      </c>
      <c r="DR370" t="s">
        <v>7360</v>
      </c>
      <c r="DS370" s="27">
        <v>1</v>
      </c>
      <c r="DT370" t="s">
        <v>7361</v>
      </c>
      <c r="DU370" s="27">
        <v>0</v>
      </c>
      <c r="DW370" s="27">
        <v>1</v>
      </c>
      <c r="DX370" t="s">
        <v>7362</v>
      </c>
      <c r="DY370" s="27">
        <v>1</v>
      </c>
      <c r="DZ370" t="s">
        <v>7363</v>
      </c>
      <c r="EA370" s="27">
        <v>0</v>
      </c>
      <c r="EC370" s="27">
        <v>1</v>
      </c>
      <c r="ED370" s="2" t="s">
        <v>7364</v>
      </c>
      <c r="EE370" s="27">
        <v>0</v>
      </c>
      <c r="EG370" s="27">
        <v>1</v>
      </c>
      <c r="EH370" t="s">
        <v>7365</v>
      </c>
      <c r="EI370" s="27">
        <v>0</v>
      </c>
      <c r="EK370">
        <v>1</v>
      </c>
      <c r="EN370" s="27">
        <v>0</v>
      </c>
      <c r="EO370" t="s">
        <v>242</v>
      </c>
      <c r="EP370" t="s">
        <v>242</v>
      </c>
      <c r="ES370" t="s">
        <v>242</v>
      </c>
      <c r="ET370" t="s">
        <v>242</v>
      </c>
      <c r="EV370" s="27">
        <v>0</v>
      </c>
      <c r="EW370" t="s">
        <v>242</v>
      </c>
      <c r="EY370" s="27">
        <v>0</v>
      </c>
      <c r="EZ370" t="s">
        <v>242</v>
      </c>
      <c r="FB370" s="27">
        <v>0</v>
      </c>
      <c r="FC370" t="s">
        <v>242</v>
      </c>
      <c r="FE370" s="27">
        <v>0</v>
      </c>
      <c r="FF370" t="s">
        <v>242</v>
      </c>
    </row>
    <row r="371" spans="1:163" ht="15" customHeight="1" x14ac:dyDescent="0.2">
      <c r="A371">
        <v>370</v>
      </c>
      <c r="B371">
        <v>403</v>
      </c>
      <c r="C371" s="1">
        <v>44802.40902777778</v>
      </c>
      <c r="D371" s="1">
        <v>44802.409722222219</v>
      </c>
      <c r="E371">
        <v>0</v>
      </c>
      <c r="F371" t="s">
        <v>240</v>
      </c>
      <c r="G371">
        <v>100</v>
      </c>
      <c r="H371">
        <v>51</v>
      </c>
      <c r="I371">
        <v>1</v>
      </c>
      <c r="J371" s="1">
        <v>44802.409722222219</v>
      </c>
      <c r="K371" t="s">
        <v>7369</v>
      </c>
      <c r="L371" t="s">
        <v>242</v>
      </c>
      <c r="M371" t="s">
        <v>242</v>
      </c>
      <c r="N371" t="s">
        <v>7370</v>
      </c>
      <c r="O371" t="s">
        <v>7371</v>
      </c>
      <c r="P371">
        <v>34.029000000000003</v>
      </c>
      <c r="Q371">
        <v>-118.40049999999999</v>
      </c>
      <c r="R371" t="s">
        <v>245</v>
      </c>
      <c r="S371" t="s">
        <v>246</v>
      </c>
      <c r="T371" t="s">
        <v>7372</v>
      </c>
      <c r="U371" t="s">
        <v>7373</v>
      </c>
      <c r="V371" t="s">
        <v>7374</v>
      </c>
      <c r="W371">
        <v>4888</v>
      </c>
      <c r="X371" t="s">
        <v>1487</v>
      </c>
      <c r="Y371" t="s">
        <v>1488</v>
      </c>
      <c r="Z371">
        <v>2019</v>
      </c>
      <c r="AA371">
        <v>0</v>
      </c>
      <c r="AD371">
        <v>13</v>
      </c>
      <c r="AE371" t="s">
        <v>242</v>
      </c>
      <c r="AH371" s="27">
        <v>0</v>
      </c>
      <c r="AI371" t="s">
        <v>242</v>
      </c>
      <c r="AJ371" s="27">
        <v>0</v>
      </c>
      <c r="AK371" t="s">
        <v>242</v>
      </c>
      <c r="AL371" s="27">
        <v>0</v>
      </c>
      <c r="AM371" t="s">
        <v>242</v>
      </c>
      <c r="AO371" t="s">
        <v>242</v>
      </c>
      <c r="AR371" s="27">
        <v>1</v>
      </c>
      <c r="AS371">
        <v>1</v>
      </c>
      <c r="AT371" s="21">
        <f t="shared" si="20"/>
        <v>7.6923076923076925</v>
      </c>
      <c r="AU371">
        <v>2</v>
      </c>
      <c r="AX371" s="27">
        <v>1</v>
      </c>
      <c r="AY371">
        <v>2</v>
      </c>
      <c r="AZ371" s="21">
        <f t="shared" si="21"/>
        <v>15.384615384615385</v>
      </c>
      <c r="BA371" t="s">
        <v>242</v>
      </c>
      <c r="BD371" s="27">
        <v>1</v>
      </c>
      <c r="BG371">
        <v>2</v>
      </c>
      <c r="BJ371" s="27">
        <v>1</v>
      </c>
      <c r="BK371">
        <v>2</v>
      </c>
      <c r="BN371" s="27">
        <v>1</v>
      </c>
      <c r="BO371">
        <v>7</v>
      </c>
      <c r="BP371" s="21">
        <f t="shared" si="22"/>
        <v>53.846153846153847</v>
      </c>
      <c r="BR371">
        <v>1</v>
      </c>
      <c r="BU371" s="27">
        <v>0</v>
      </c>
      <c r="BV371" s="24" t="s">
        <v>242</v>
      </c>
      <c r="BW371" s="21" t="s">
        <v>242</v>
      </c>
      <c r="BX371" t="s">
        <v>242</v>
      </c>
      <c r="BY371" t="s">
        <v>242</v>
      </c>
      <c r="CB371" s="27">
        <v>0</v>
      </c>
      <c r="CD371" t="s">
        <v>242</v>
      </c>
      <c r="CE371" t="s">
        <v>242</v>
      </c>
      <c r="CG371" s="27">
        <v>1</v>
      </c>
      <c r="CH371" t="s">
        <v>7375</v>
      </c>
      <c r="CI371">
        <v>1</v>
      </c>
      <c r="CL371" s="27">
        <v>1</v>
      </c>
      <c r="CM371" s="27">
        <v>0</v>
      </c>
      <c r="CN371" t="s">
        <v>242</v>
      </c>
      <c r="CO371" t="s">
        <v>242</v>
      </c>
      <c r="CP371" t="s">
        <v>242</v>
      </c>
      <c r="CS371" s="27">
        <v>0</v>
      </c>
      <c r="CU371" t="s">
        <v>242</v>
      </c>
      <c r="CX371" s="27">
        <v>1</v>
      </c>
      <c r="CY371">
        <v>38240</v>
      </c>
      <c r="CZ371">
        <v>2</v>
      </c>
      <c r="DB371" s="27">
        <v>1</v>
      </c>
      <c r="DC371">
        <v>123106</v>
      </c>
      <c r="DD371">
        <v>2</v>
      </c>
      <c r="DE371">
        <v>144268</v>
      </c>
      <c r="DF371">
        <v>2</v>
      </c>
      <c r="DG371" t="s">
        <v>242</v>
      </c>
      <c r="DH371" t="s">
        <v>242</v>
      </c>
      <c r="DJ371" s="27">
        <v>1</v>
      </c>
      <c r="DK371">
        <v>819682</v>
      </c>
      <c r="DL371">
        <v>2</v>
      </c>
      <c r="DN371">
        <v>1</v>
      </c>
      <c r="DQ371" s="27">
        <v>1</v>
      </c>
      <c r="DR371" t="s">
        <v>7376</v>
      </c>
      <c r="DS371" s="27">
        <v>1</v>
      </c>
      <c r="DT371" s="2" t="s">
        <v>7377</v>
      </c>
      <c r="DU371" s="27">
        <v>1</v>
      </c>
      <c r="DV371" t="s">
        <v>7378</v>
      </c>
      <c r="DW371" s="27">
        <v>1</v>
      </c>
      <c r="DX371" t="s">
        <v>7379</v>
      </c>
      <c r="DY371" s="27">
        <v>0</v>
      </c>
      <c r="EA371" s="27">
        <v>1</v>
      </c>
      <c r="EB371" t="s">
        <v>7380</v>
      </c>
      <c r="EC371" s="27">
        <v>1</v>
      </c>
      <c r="ED371" t="s">
        <v>7381</v>
      </c>
      <c r="EE371" s="27">
        <v>1</v>
      </c>
      <c r="EF371" s="2" t="s">
        <v>7382</v>
      </c>
      <c r="EG371" s="27">
        <v>1</v>
      </c>
      <c r="EH371" t="s">
        <v>7383</v>
      </c>
      <c r="EI371" s="27">
        <v>1</v>
      </c>
      <c r="EK371">
        <v>4</v>
      </c>
      <c r="EN371" s="27">
        <v>0</v>
      </c>
      <c r="EO371" t="s">
        <v>242</v>
      </c>
      <c r="EP371" t="s">
        <v>242</v>
      </c>
      <c r="ES371" t="s">
        <v>242</v>
      </c>
      <c r="ET371" t="s">
        <v>242</v>
      </c>
      <c r="EV371" s="27">
        <v>0</v>
      </c>
      <c r="EW371" t="s">
        <v>242</v>
      </c>
      <c r="EY371" s="27">
        <v>0</v>
      </c>
      <c r="EZ371" t="s">
        <v>242</v>
      </c>
      <c r="FB371" s="27">
        <v>0</v>
      </c>
      <c r="FC371" t="s">
        <v>242</v>
      </c>
      <c r="FE371" s="27">
        <v>0</v>
      </c>
      <c r="FF371" t="s">
        <v>242</v>
      </c>
    </row>
    <row r="372" spans="1:163" ht="15" customHeight="1" x14ac:dyDescent="0.2">
      <c r="A372">
        <v>371</v>
      </c>
      <c r="B372">
        <v>404</v>
      </c>
      <c r="C372" s="1">
        <v>44802.409722222219</v>
      </c>
      <c r="D372" s="1">
        <v>44802.410416666666</v>
      </c>
      <c r="E372">
        <v>0</v>
      </c>
      <c r="F372" t="s">
        <v>240</v>
      </c>
      <c r="G372">
        <v>100</v>
      </c>
      <c r="H372">
        <v>58</v>
      </c>
      <c r="I372">
        <v>1</v>
      </c>
      <c r="J372" s="1">
        <v>44802.410416666666</v>
      </c>
      <c r="K372" t="s">
        <v>7389</v>
      </c>
      <c r="L372" t="s">
        <v>242</v>
      </c>
      <c r="M372" t="s">
        <v>242</v>
      </c>
      <c r="N372" t="s">
        <v>7390</v>
      </c>
      <c r="O372" t="s">
        <v>7391</v>
      </c>
      <c r="P372">
        <v>34.029000000000003</v>
      </c>
      <c r="Q372">
        <v>-118.40049999999999</v>
      </c>
      <c r="R372" t="s">
        <v>245</v>
      </c>
      <c r="S372" t="s">
        <v>246</v>
      </c>
      <c r="T372" t="s">
        <v>7392</v>
      </c>
      <c r="U372" t="s">
        <v>7393</v>
      </c>
      <c r="V372" t="s">
        <v>7394</v>
      </c>
      <c r="W372">
        <v>2834</v>
      </c>
      <c r="X372" t="s">
        <v>350</v>
      </c>
      <c r="Y372" t="s">
        <v>2570</v>
      </c>
      <c r="Z372">
        <v>2020</v>
      </c>
      <c r="AA372">
        <v>0.5</v>
      </c>
      <c r="AB372">
        <v>9</v>
      </c>
      <c r="AD372">
        <v>10</v>
      </c>
      <c r="AE372" t="s">
        <v>242</v>
      </c>
      <c r="AH372" s="27">
        <v>1</v>
      </c>
      <c r="AI372">
        <v>9</v>
      </c>
      <c r="AJ372" s="27">
        <v>0</v>
      </c>
      <c r="AK372" t="s">
        <v>242</v>
      </c>
      <c r="AL372" s="27">
        <v>0</v>
      </c>
      <c r="AM372" t="s">
        <v>242</v>
      </c>
      <c r="AO372">
        <v>3</v>
      </c>
      <c r="AR372" s="27">
        <v>1</v>
      </c>
      <c r="AS372">
        <v>1</v>
      </c>
      <c r="AT372" s="21">
        <f t="shared" si="20"/>
        <v>10</v>
      </c>
      <c r="AU372">
        <v>2</v>
      </c>
      <c r="AX372" s="27">
        <v>1</v>
      </c>
      <c r="AY372">
        <v>2</v>
      </c>
      <c r="AZ372" s="21">
        <f t="shared" si="21"/>
        <v>20</v>
      </c>
      <c r="BA372" t="s">
        <v>242</v>
      </c>
      <c r="BD372" s="27">
        <v>1</v>
      </c>
      <c r="BG372">
        <v>2</v>
      </c>
      <c r="BJ372" s="27">
        <v>1</v>
      </c>
      <c r="BK372">
        <v>2</v>
      </c>
      <c r="BN372" s="27">
        <v>1</v>
      </c>
      <c r="BO372">
        <v>4</v>
      </c>
      <c r="BP372" s="21">
        <f t="shared" si="22"/>
        <v>40</v>
      </c>
      <c r="BR372">
        <v>3</v>
      </c>
      <c r="BU372" s="27">
        <v>1</v>
      </c>
      <c r="BV372">
        <v>4</v>
      </c>
      <c r="BW372" s="21">
        <f t="shared" si="23"/>
        <v>40</v>
      </c>
      <c r="BX372">
        <v>2</v>
      </c>
      <c r="BY372">
        <v>1</v>
      </c>
      <c r="CB372" s="27">
        <v>0</v>
      </c>
      <c r="CD372" t="s">
        <v>242</v>
      </c>
      <c r="CE372" t="s">
        <v>242</v>
      </c>
      <c r="CG372" s="27">
        <v>0</v>
      </c>
      <c r="CI372" t="s">
        <v>242</v>
      </c>
      <c r="CL372" s="27">
        <v>0</v>
      </c>
      <c r="CM372" s="27">
        <v>0.5</v>
      </c>
      <c r="CN372" t="s">
        <v>242</v>
      </c>
      <c r="CO372">
        <v>100</v>
      </c>
      <c r="CP372" t="s">
        <v>242</v>
      </c>
      <c r="CS372" s="27">
        <v>0</v>
      </c>
      <c r="CU372" t="s">
        <v>242</v>
      </c>
      <c r="CX372" s="27">
        <v>1</v>
      </c>
      <c r="CY372">
        <v>5642</v>
      </c>
      <c r="CZ372">
        <v>2</v>
      </c>
      <c r="DB372" s="27">
        <v>1</v>
      </c>
      <c r="DC372">
        <v>7807</v>
      </c>
      <c r="DD372">
        <v>2</v>
      </c>
      <c r="DF372" t="s">
        <v>242</v>
      </c>
      <c r="DG372" t="s">
        <v>242</v>
      </c>
      <c r="DH372" t="s">
        <v>242</v>
      </c>
      <c r="DJ372" s="27">
        <v>0</v>
      </c>
      <c r="DK372" t="s">
        <v>242</v>
      </c>
      <c r="DL372" t="s">
        <v>242</v>
      </c>
      <c r="DN372">
        <v>1</v>
      </c>
      <c r="DQ372" s="27">
        <v>0</v>
      </c>
      <c r="DS372" s="27">
        <v>1</v>
      </c>
      <c r="DT372" t="s">
        <v>7395</v>
      </c>
      <c r="DU372" s="27">
        <v>0</v>
      </c>
      <c r="DW372" s="27">
        <v>0</v>
      </c>
      <c r="DY372" s="27">
        <v>0</v>
      </c>
      <c r="EA372" s="27">
        <v>0</v>
      </c>
      <c r="EC372" s="27">
        <v>0</v>
      </c>
      <c r="EE372" s="27">
        <v>0</v>
      </c>
      <c r="EG372" s="27">
        <v>0</v>
      </c>
      <c r="EI372" s="27">
        <v>0</v>
      </c>
      <c r="EK372">
        <v>1</v>
      </c>
      <c r="EN372" s="27">
        <v>0</v>
      </c>
      <c r="EO372" t="s">
        <v>242</v>
      </c>
      <c r="EP372" t="s">
        <v>242</v>
      </c>
      <c r="ES372" t="s">
        <v>242</v>
      </c>
      <c r="ET372" t="s">
        <v>242</v>
      </c>
      <c r="EV372" s="27">
        <v>0</v>
      </c>
      <c r="EW372" t="s">
        <v>242</v>
      </c>
      <c r="EY372" s="27">
        <v>0</v>
      </c>
      <c r="EZ372" t="s">
        <v>242</v>
      </c>
      <c r="FB372" s="27">
        <v>1</v>
      </c>
      <c r="FC372">
        <v>101.05</v>
      </c>
      <c r="FE372" s="27">
        <v>0</v>
      </c>
      <c r="FF372" t="s">
        <v>242</v>
      </c>
    </row>
    <row r="373" spans="1:163" ht="15" customHeight="1" x14ac:dyDescent="0.2">
      <c r="A373">
        <v>372</v>
      </c>
      <c r="B373">
        <v>405</v>
      </c>
      <c r="C373" s="1">
        <v>44802.410416666666</v>
      </c>
      <c r="D373" s="1">
        <v>44802.411111111112</v>
      </c>
      <c r="E373">
        <v>0</v>
      </c>
      <c r="F373" t="s">
        <v>240</v>
      </c>
      <c r="G373">
        <v>100</v>
      </c>
      <c r="H373">
        <v>58</v>
      </c>
      <c r="I373">
        <v>1</v>
      </c>
      <c r="J373" s="1">
        <v>44802.411111111112</v>
      </c>
      <c r="K373" t="s">
        <v>7398</v>
      </c>
      <c r="L373" t="s">
        <v>242</v>
      </c>
      <c r="M373" t="s">
        <v>242</v>
      </c>
      <c r="N373" t="s">
        <v>7399</v>
      </c>
      <c r="O373" t="s">
        <v>7400</v>
      </c>
      <c r="P373">
        <v>34.029000000000003</v>
      </c>
      <c r="Q373">
        <v>-118.40049999999999</v>
      </c>
      <c r="R373" t="s">
        <v>245</v>
      </c>
      <c r="S373" t="s">
        <v>246</v>
      </c>
      <c r="T373" t="s">
        <v>7401</v>
      </c>
      <c r="U373" t="s">
        <v>7402</v>
      </c>
      <c r="V373" t="s">
        <v>7403</v>
      </c>
      <c r="W373">
        <v>4812</v>
      </c>
      <c r="X373" t="s">
        <v>1487</v>
      </c>
      <c r="Y373" t="s">
        <v>4350</v>
      </c>
      <c r="Z373">
        <v>2019</v>
      </c>
      <c r="AA373">
        <v>0.5</v>
      </c>
      <c r="AB373">
        <v>10</v>
      </c>
      <c r="AD373">
        <v>9</v>
      </c>
      <c r="AE373" t="s">
        <v>242</v>
      </c>
      <c r="AH373" s="27">
        <v>1</v>
      </c>
      <c r="AI373">
        <v>2</v>
      </c>
      <c r="AJ373" s="27">
        <v>0</v>
      </c>
      <c r="AK373" t="s">
        <v>242</v>
      </c>
      <c r="AL373" s="27">
        <v>0</v>
      </c>
      <c r="AM373" t="s">
        <v>242</v>
      </c>
      <c r="AN373" t="s">
        <v>7404</v>
      </c>
      <c r="AO373">
        <v>2</v>
      </c>
      <c r="AR373" s="27">
        <v>1</v>
      </c>
      <c r="AS373">
        <v>1</v>
      </c>
      <c r="AT373" s="21">
        <f t="shared" si="20"/>
        <v>11.111111111111111</v>
      </c>
      <c r="AU373">
        <v>2</v>
      </c>
      <c r="AX373" s="27">
        <v>1</v>
      </c>
      <c r="AY373">
        <v>2</v>
      </c>
      <c r="AZ373" s="21">
        <f t="shared" si="21"/>
        <v>22.222222222222221</v>
      </c>
      <c r="BA373" t="s">
        <v>242</v>
      </c>
      <c r="BD373" s="27">
        <v>1</v>
      </c>
      <c r="BE373">
        <v>9</v>
      </c>
      <c r="BG373">
        <v>2</v>
      </c>
      <c r="BJ373" s="27">
        <v>1</v>
      </c>
      <c r="BK373">
        <v>2</v>
      </c>
      <c r="BN373" s="27">
        <v>1</v>
      </c>
      <c r="BO373">
        <v>3</v>
      </c>
      <c r="BP373" s="21">
        <f t="shared" si="22"/>
        <v>33.333333333333329</v>
      </c>
      <c r="BQ373" t="s">
        <v>7405</v>
      </c>
      <c r="BR373">
        <v>3</v>
      </c>
      <c r="BU373" s="27">
        <v>1</v>
      </c>
      <c r="BV373">
        <v>4</v>
      </c>
      <c r="BW373" s="21">
        <f t="shared" si="23"/>
        <v>44.444444444444443</v>
      </c>
      <c r="BX373">
        <v>2</v>
      </c>
      <c r="BY373">
        <v>3</v>
      </c>
      <c r="CB373" s="27">
        <v>0</v>
      </c>
      <c r="CD373" t="s">
        <v>242</v>
      </c>
      <c r="CE373" t="s">
        <v>242</v>
      </c>
      <c r="CG373" s="27">
        <v>1</v>
      </c>
      <c r="CH373" t="s">
        <v>7406</v>
      </c>
      <c r="CI373">
        <v>1</v>
      </c>
      <c r="CL373" s="27">
        <v>1</v>
      </c>
      <c r="CM373" s="27">
        <v>0</v>
      </c>
      <c r="CN373" t="s">
        <v>242</v>
      </c>
      <c r="CO373" t="s">
        <v>242</v>
      </c>
      <c r="CP373" t="s">
        <v>242</v>
      </c>
      <c r="CS373" s="27">
        <v>1</v>
      </c>
      <c r="CT373" t="s">
        <v>7407</v>
      </c>
      <c r="CU373">
        <v>1</v>
      </c>
      <c r="CX373" s="27">
        <v>1</v>
      </c>
      <c r="CY373">
        <v>385241</v>
      </c>
      <c r="CZ373">
        <v>2</v>
      </c>
      <c r="DA373" t="s">
        <v>7408</v>
      </c>
      <c r="DB373" s="27">
        <v>1</v>
      </c>
      <c r="DC373" t="s">
        <v>242</v>
      </c>
      <c r="DD373" t="s">
        <v>242</v>
      </c>
      <c r="DF373" t="s">
        <v>242</v>
      </c>
      <c r="DG373">
        <v>4033579</v>
      </c>
      <c r="DH373" t="s">
        <v>242</v>
      </c>
      <c r="DI373" t="s">
        <v>7409</v>
      </c>
      <c r="DJ373" s="27">
        <v>1</v>
      </c>
      <c r="DK373">
        <v>98188</v>
      </c>
      <c r="DL373">
        <v>2</v>
      </c>
      <c r="DM373" t="s">
        <v>7410</v>
      </c>
      <c r="DN373">
        <v>1</v>
      </c>
      <c r="DQ373" s="27">
        <v>1</v>
      </c>
      <c r="DR373" t="s">
        <v>7411</v>
      </c>
      <c r="DS373" s="27">
        <v>1</v>
      </c>
      <c r="DT373" t="s">
        <v>7412</v>
      </c>
      <c r="DU373" s="27">
        <v>1</v>
      </c>
      <c r="DV373" t="s">
        <v>7413</v>
      </c>
      <c r="DW373" s="27">
        <v>1</v>
      </c>
      <c r="DX373" t="s">
        <v>7414</v>
      </c>
      <c r="DY373" s="27">
        <v>1</v>
      </c>
      <c r="DZ373" t="s">
        <v>7415</v>
      </c>
      <c r="EA373" s="27">
        <v>1</v>
      </c>
      <c r="EB373" s="2" t="s">
        <v>7416</v>
      </c>
      <c r="EC373" s="27">
        <v>1</v>
      </c>
      <c r="ED373" s="2" t="s">
        <v>7417</v>
      </c>
      <c r="EE373" s="27">
        <v>1</v>
      </c>
      <c r="EF373" t="s">
        <v>7418</v>
      </c>
      <c r="EG373" s="27">
        <v>1</v>
      </c>
      <c r="EH373" t="s">
        <v>7419</v>
      </c>
      <c r="EI373" s="27">
        <v>1</v>
      </c>
      <c r="EJ373" t="s">
        <v>7420</v>
      </c>
      <c r="EK373">
        <v>1</v>
      </c>
      <c r="EN373" s="27">
        <v>0</v>
      </c>
      <c r="EO373" t="s">
        <v>242</v>
      </c>
      <c r="EP373" t="s">
        <v>242</v>
      </c>
      <c r="ES373" t="s">
        <v>242</v>
      </c>
      <c r="ET373" t="s">
        <v>242</v>
      </c>
      <c r="EV373" s="27">
        <v>1</v>
      </c>
      <c r="EW373">
        <v>10683.31</v>
      </c>
      <c r="EX373" t="s">
        <v>3418</v>
      </c>
      <c r="EY373" s="27">
        <v>0</v>
      </c>
      <c r="EZ373" t="s">
        <v>242</v>
      </c>
      <c r="FB373" s="27">
        <v>0</v>
      </c>
      <c r="FC373" t="s">
        <v>242</v>
      </c>
      <c r="FE373" s="27">
        <v>0</v>
      </c>
      <c r="FF373" t="s">
        <v>242</v>
      </c>
    </row>
    <row r="374" spans="1:163" ht="15" customHeight="1" x14ac:dyDescent="0.2">
      <c r="A374">
        <v>373</v>
      </c>
      <c r="B374">
        <v>406</v>
      </c>
      <c r="C374" s="1">
        <v>44802.412499999999</v>
      </c>
      <c r="D374" s="1">
        <v>44802.413194444445</v>
      </c>
      <c r="E374">
        <v>0</v>
      </c>
      <c r="F374" t="s">
        <v>240</v>
      </c>
      <c r="G374">
        <v>100</v>
      </c>
      <c r="H374">
        <v>58</v>
      </c>
      <c r="I374">
        <v>1</v>
      </c>
      <c r="J374" s="1">
        <v>44802.413194444445</v>
      </c>
      <c r="K374" t="s">
        <v>7426</v>
      </c>
      <c r="L374" t="s">
        <v>242</v>
      </c>
      <c r="M374" t="s">
        <v>242</v>
      </c>
      <c r="N374" t="s">
        <v>7427</v>
      </c>
      <c r="O374" t="s">
        <v>7428</v>
      </c>
      <c r="P374">
        <v>34.029000000000003</v>
      </c>
      <c r="Q374">
        <v>-118.40049999999999</v>
      </c>
      <c r="R374" t="s">
        <v>245</v>
      </c>
      <c r="S374" t="s">
        <v>246</v>
      </c>
      <c r="T374" t="s">
        <v>7429</v>
      </c>
      <c r="U374" t="s">
        <v>7430</v>
      </c>
      <c r="V374" t="s">
        <v>7431</v>
      </c>
      <c r="W374">
        <v>2911</v>
      </c>
      <c r="X374" t="s">
        <v>248</v>
      </c>
      <c r="Y374" t="s">
        <v>249</v>
      </c>
      <c r="Z374">
        <v>2020</v>
      </c>
      <c r="AA374">
        <v>0.5</v>
      </c>
      <c r="AD374">
        <v>11</v>
      </c>
      <c r="AE374" t="s">
        <v>242</v>
      </c>
      <c r="AH374" s="27">
        <v>0</v>
      </c>
      <c r="AI374" t="s">
        <v>242</v>
      </c>
      <c r="AJ374" s="27">
        <v>0</v>
      </c>
      <c r="AK374" t="s">
        <v>242</v>
      </c>
      <c r="AL374" s="27">
        <v>0</v>
      </c>
      <c r="AM374" t="s">
        <v>242</v>
      </c>
      <c r="AO374" t="s">
        <v>242</v>
      </c>
      <c r="AR374" s="27">
        <v>1</v>
      </c>
      <c r="AS374">
        <v>1</v>
      </c>
      <c r="AT374" s="21">
        <f t="shared" si="20"/>
        <v>9.0909090909090917</v>
      </c>
      <c r="AU374">
        <v>2</v>
      </c>
      <c r="AX374" s="27">
        <v>1</v>
      </c>
      <c r="AY374">
        <v>2</v>
      </c>
      <c r="AZ374" s="21">
        <f t="shared" si="21"/>
        <v>18.181818181818183</v>
      </c>
      <c r="BA374" t="s">
        <v>242</v>
      </c>
      <c r="BD374" s="27">
        <v>1</v>
      </c>
      <c r="BE374">
        <v>8</v>
      </c>
      <c r="BG374">
        <v>2</v>
      </c>
      <c r="BJ374" s="27">
        <v>1</v>
      </c>
      <c r="BK374">
        <v>2</v>
      </c>
      <c r="BN374" s="27">
        <v>1</v>
      </c>
      <c r="BO374">
        <v>3</v>
      </c>
      <c r="BP374" s="21">
        <f t="shared" si="22"/>
        <v>27.27272727272727</v>
      </c>
      <c r="BQ374" t="s">
        <v>7432</v>
      </c>
      <c r="BR374">
        <v>1</v>
      </c>
      <c r="BU374" s="27">
        <v>1</v>
      </c>
      <c r="BV374">
        <v>5</v>
      </c>
      <c r="BW374" s="21">
        <f t="shared" si="23"/>
        <v>45.454545454545453</v>
      </c>
      <c r="BX374">
        <v>1</v>
      </c>
      <c r="BY374">
        <v>1</v>
      </c>
      <c r="CB374" s="27">
        <v>0</v>
      </c>
      <c r="CD374" t="s">
        <v>242</v>
      </c>
      <c r="CE374" t="s">
        <v>242</v>
      </c>
      <c r="CG374" s="27">
        <v>0.5</v>
      </c>
      <c r="CH374" t="s">
        <v>7433</v>
      </c>
      <c r="CI374">
        <v>1</v>
      </c>
      <c r="CL374" s="27">
        <v>0</v>
      </c>
      <c r="CM374" s="27">
        <v>0</v>
      </c>
      <c r="CN374" t="s">
        <v>242</v>
      </c>
      <c r="CO374" t="s">
        <v>242</v>
      </c>
      <c r="CP374" t="s">
        <v>242</v>
      </c>
      <c r="CS374" s="27">
        <v>1</v>
      </c>
      <c r="CT374" t="s">
        <v>7434</v>
      </c>
      <c r="CU374">
        <v>1</v>
      </c>
      <c r="CX374" s="27">
        <v>1</v>
      </c>
      <c r="CY374">
        <v>24800000</v>
      </c>
      <c r="CZ374">
        <v>2</v>
      </c>
      <c r="DA374" t="s">
        <v>7435</v>
      </c>
      <c r="DB374" s="27">
        <v>1</v>
      </c>
      <c r="DC374" t="s">
        <v>242</v>
      </c>
      <c r="DD374" t="s">
        <v>242</v>
      </c>
      <c r="DF374" t="s">
        <v>242</v>
      </c>
      <c r="DG374">
        <v>6300000</v>
      </c>
      <c r="DH374">
        <v>2</v>
      </c>
      <c r="DI374" t="s">
        <v>7436</v>
      </c>
      <c r="DJ374" s="27">
        <v>0</v>
      </c>
      <c r="DK374" t="s">
        <v>242</v>
      </c>
      <c r="DL374" t="s">
        <v>242</v>
      </c>
      <c r="DN374">
        <v>1</v>
      </c>
      <c r="DQ374" s="27">
        <v>1</v>
      </c>
      <c r="DR374" t="s">
        <v>7437</v>
      </c>
      <c r="DS374" s="27">
        <v>1</v>
      </c>
      <c r="DT374" t="s">
        <v>7438</v>
      </c>
      <c r="DU374" s="27">
        <v>1</v>
      </c>
      <c r="DV374" t="s">
        <v>7439</v>
      </c>
      <c r="DW374" s="27">
        <v>1</v>
      </c>
      <c r="DX374" t="s">
        <v>7440</v>
      </c>
      <c r="DY374" s="27">
        <v>1</v>
      </c>
      <c r="DZ374" t="s">
        <v>7441</v>
      </c>
      <c r="EA374" s="27">
        <v>1</v>
      </c>
      <c r="EB374" t="s">
        <v>7442</v>
      </c>
      <c r="EC374" s="27">
        <v>1</v>
      </c>
      <c r="ED374" t="s">
        <v>7443</v>
      </c>
      <c r="EE374" s="27">
        <v>1</v>
      </c>
      <c r="EF374" t="s">
        <v>7444</v>
      </c>
      <c r="EG374" s="27">
        <v>1</v>
      </c>
      <c r="EH374" t="s">
        <v>7445</v>
      </c>
      <c r="EI374" s="27">
        <v>1</v>
      </c>
      <c r="EJ374" t="s">
        <v>7446</v>
      </c>
      <c r="EK374">
        <v>1</v>
      </c>
      <c r="EN374" s="27">
        <v>0</v>
      </c>
      <c r="EO374" t="s">
        <v>242</v>
      </c>
      <c r="EP374" t="s">
        <v>242</v>
      </c>
      <c r="ES374" t="s">
        <v>242</v>
      </c>
      <c r="ET374" t="s">
        <v>242</v>
      </c>
      <c r="EV374" s="27">
        <v>1</v>
      </c>
      <c r="EW374">
        <v>164100</v>
      </c>
      <c r="EX374" t="s">
        <v>3434</v>
      </c>
      <c r="EY374" s="27">
        <v>0</v>
      </c>
      <c r="EZ374" t="s">
        <v>242</v>
      </c>
      <c r="FB374" s="27">
        <v>0</v>
      </c>
      <c r="FC374" t="s">
        <v>242</v>
      </c>
      <c r="FE374" s="27">
        <v>0</v>
      </c>
      <c r="FF374" t="s">
        <v>242</v>
      </c>
    </row>
    <row r="375" spans="1:163" ht="15" customHeight="1" x14ac:dyDescent="0.2">
      <c r="A375">
        <v>374</v>
      </c>
      <c r="B375">
        <v>409</v>
      </c>
      <c r="C375" s="1">
        <v>44802.553472222222</v>
      </c>
      <c r="D375" s="1">
        <v>44802.554861111108</v>
      </c>
      <c r="E375">
        <v>0</v>
      </c>
      <c r="F375" t="s">
        <v>240</v>
      </c>
      <c r="G375">
        <v>100</v>
      </c>
      <c r="H375">
        <v>65</v>
      </c>
      <c r="I375">
        <v>1</v>
      </c>
      <c r="J375" s="1">
        <v>44802.554861111108</v>
      </c>
      <c r="K375" t="s">
        <v>7451</v>
      </c>
      <c r="L375" t="s">
        <v>242</v>
      </c>
      <c r="M375" t="s">
        <v>242</v>
      </c>
      <c r="N375" t="s">
        <v>7452</v>
      </c>
      <c r="O375" t="s">
        <v>7453</v>
      </c>
      <c r="P375">
        <v>34.029000000000003</v>
      </c>
      <c r="Q375">
        <v>-118.40049999999999</v>
      </c>
      <c r="R375" t="s">
        <v>245</v>
      </c>
      <c r="S375" t="s">
        <v>246</v>
      </c>
      <c r="T375" t="s">
        <v>7454</v>
      </c>
      <c r="U375" t="s">
        <v>7455</v>
      </c>
      <c r="V375">
        <v>115637209</v>
      </c>
      <c r="W375">
        <v>2080</v>
      </c>
      <c r="X375" t="s">
        <v>326</v>
      </c>
      <c r="Y375" t="s">
        <v>1332</v>
      </c>
      <c r="Z375">
        <v>2021</v>
      </c>
      <c r="AA375">
        <v>1</v>
      </c>
      <c r="AB375">
        <v>10</v>
      </c>
      <c r="AD375">
        <v>13</v>
      </c>
      <c r="AE375">
        <v>1</v>
      </c>
      <c r="AG375" t="s">
        <v>7456</v>
      </c>
      <c r="AH375" s="27">
        <v>0</v>
      </c>
      <c r="AI375" t="s">
        <v>242</v>
      </c>
      <c r="AJ375" s="27">
        <v>0</v>
      </c>
      <c r="AK375" t="s">
        <v>242</v>
      </c>
      <c r="AL375" s="27">
        <v>0</v>
      </c>
      <c r="AM375" t="s">
        <v>242</v>
      </c>
      <c r="AO375" t="s">
        <v>242</v>
      </c>
      <c r="AR375" s="27">
        <v>1</v>
      </c>
      <c r="AS375">
        <v>12</v>
      </c>
      <c r="AT375" s="21">
        <f t="shared" si="20"/>
        <v>92.307692307692307</v>
      </c>
      <c r="AU375">
        <v>3</v>
      </c>
      <c r="AW375" t="s">
        <v>7457</v>
      </c>
      <c r="AX375" s="27">
        <v>1</v>
      </c>
      <c r="AY375">
        <v>6</v>
      </c>
      <c r="AZ375" s="21">
        <f t="shared" si="21"/>
        <v>46.153846153846153</v>
      </c>
      <c r="BA375">
        <v>3</v>
      </c>
      <c r="BC375" t="s">
        <v>7457</v>
      </c>
      <c r="BD375" s="27">
        <v>1</v>
      </c>
      <c r="BE375">
        <v>7</v>
      </c>
      <c r="BG375">
        <v>3</v>
      </c>
      <c r="BI375" t="s">
        <v>7457</v>
      </c>
      <c r="BJ375" s="27">
        <v>1</v>
      </c>
      <c r="BK375">
        <v>3</v>
      </c>
      <c r="BM375" t="s">
        <v>7457</v>
      </c>
      <c r="BN375" s="27">
        <v>1</v>
      </c>
      <c r="BO375">
        <v>4</v>
      </c>
      <c r="BP375" s="21">
        <f t="shared" si="22"/>
        <v>30.76923076923077</v>
      </c>
      <c r="BR375">
        <v>1</v>
      </c>
      <c r="BT375" t="s">
        <v>7456</v>
      </c>
      <c r="BU375" s="27">
        <v>1</v>
      </c>
      <c r="BV375">
        <v>1</v>
      </c>
      <c r="BW375" s="21">
        <f t="shared" si="23"/>
        <v>7.6923076923076925</v>
      </c>
      <c r="BX375">
        <v>2</v>
      </c>
      <c r="BY375">
        <v>1</v>
      </c>
      <c r="CA375" t="s">
        <v>7456</v>
      </c>
      <c r="CB375" s="27">
        <v>0</v>
      </c>
      <c r="CD375" t="s">
        <v>242</v>
      </c>
      <c r="CE375" t="s">
        <v>242</v>
      </c>
      <c r="CG375" s="27">
        <v>0</v>
      </c>
      <c r="CI375" t="s">
        <v>242</v>
      </c>
      <c r="CL375" s="27">
        <v>0</v>
      </c>
      <c r="CM375" s="27">
        <v>0</v>
      </c>
      <c r="CN375" t="s">
        <v>242</v>
      </c>
      <c r="CO375" t="s">
        <v>242</v>
      </c>
      <c r="CP375" t="s">
        <v>242</v>
      </c>
      <c r="CS375" s="27">
        <v>0</v>
      </c>
      <c r="CU375" t="s">
        <v>242</v>
      </c>
      <c r="CX375" s="27">
        <v>1</v>
      </c>
      <c r="CY375">
        <v>115729</v>
      </c>
      <c r="CZ375">
        <v>2</v>
      </c>
      <c r="DB375" s="27">
        <v>1</v>
      </c>
      <c r="DC375">
        <v>39999</v>
      </c>
      <c r="DD375">
        <v>2</v>
      </c>
      <c r="DE375">
        <v>65284</v>
      </c>
      <c r="DF375">
        <v>2</v>
      </c>
      <c r="DG375" t="s">
        <v>242</v>
      </c>
      <c r="DH375" t="s">
        <v>242</v>
      </c>
      <c r="DJ375" s="27">
        <v>1</v>
      </c>
      <c r="DK375">
        <v>4014</v>
      </c>
      <c r="DL375">
        <v>2</v>
      </c>
      <c r="DN375">
        <v>5</v>
      </c>
      <c r="DO375" t="s">
        <v>7458</v>
      </c>
      <c r="DP375" t="s">
        <v>7459</v>
      </c>
      <c r="DQ375" s="27">
        <v>0</v>
      </c>
      <c r="DS375" s="27">
        <v>0</v>
      </c>
      <c r="DU375" s="27">
        <v>0</v>
      </c>
      <c r="DW375" s="27">
        <v>1</v>
      </c>
      <c r="DX375" s="2" t="s">
        <v>7460</v>
      </c>
      <c r="DY375" s="27">
        <v>0</v>
      </c>
      <c r="EA375" s="27">
        <v>0</v>
      </c>
      <c r="EC375" s="27">
        <v>0</v>
      </c>
      <c r="EE375" s="27">
        <v>0</v>
      </c>
      <c r="EG375" s="27">
        <v>1</v>
      </c>
      <c r="EH375" t="s">
        <v>7461</v>
      </c>
      <c r="EI375" s="27">
        <v>1</v>
      </c>
      <c r="EJ375" s="2" t="s">
        <v>7462</v>
      </c>
      <c r="EK375">
        <v>5</v>
      </c>
      <c r="EL375" t="s">
        <v>7463</v>
      </c>
      <c r="EM375" t="s">
        <v>7456</v>
      </c>
      <c r="EN375" s="27">
        <v>0</v>
      </c>
      <c r="EO375" t="s">
        <v>242</v>
      </c>
      <c r="EP375" t="s">
        <v>242</v>
      </c>
      <c r="ES375" t="s">
        <v>242</v>
      </c>
      <c r="ET375" t="s">
        <v>242</v>
      </c>
      <c r="EV375" s="27">
        <v>0</v>
      </c>
      <c r="EW375" t="s">
        <v>242</v>
      </c>
      <c r="EY375" s="27">
        <v>0</v>
      </c>
      <c r="EZ375" t="s">
        <v>242</v>
      </c>
      <c r="FB375" s="27">
        <v>1</v>
      </c>
      <c r="FC375" t="s">
        <v>242</v>
      </c>
      <c r="FD375" t="s">
        <v>7464</v>
      </c>
      <c r="FE375" s="27">
        <v>0</v>
      </c>
      <c r="FF375" t="s">
        <v>242</v>
      </c>
    </row>
    <row r="376" spans="1:163" ht="15" customHeight="1" x14ac:dyDescent="0.2">
      <c r="A376">
        <v>375</v>
      </c>
      <c r="B376">
        <v>410</v>
      </c>
      <c r="C376" s="1">
        <v>44801.606944444444</v>
      </c>
      <c r="D376" s="1">
        <v>44802.555555555555</v>
      </c>
      <c r="E376">
        <v>0</v>
      </c>
      <c r="F376" t="s">
        <v>240</v>
      </c>
      <c r="G376">
        <v>100</v>
      </c>
      <c r="H376">
        <v>81948</v>
      </c>
      <c r="I376">
        <v>1</v>
      </c>
      <c r="J376" s="1">
        <v>44802.555555555555</v>
      </c>
      <c r="K376" t="s">
        <v>7470</v>
      </c>
      <c r="L376" t="s">
        <v>242</v>
      </c>
      <c r="M376" t="s">
        <v>242</v>
      </c>
      <c r="N376" t="s">
        <v>7471</v>
      </c>
      <c r="O376" t="s">
        <v>7472</v>
      </c>
      <c r="P376">
        <v>34.029000000000003</v>
      </c>
      <c r="Q376">
        <v>-118.40049999999999</v>
      </c>
      <c r="R376" t="s">
        <v>245</v>
      </c>
      <c r="S376" t="s">
        <v>246</v>
      </c>
      <c r="T376" t="s">
        <v>7473</v>
      </c>
      <c r="U376" t="s">
        <v>7474</v>
      </c>
      <c r="V376" t="s">
        <v>7475</v>
      </c>
      <c r="W376">
        <v>7389</v>
      </c>
      <c r="X376" t="s">
        <v>319</v>
      </c>
      <c r="Y376" t="s">
        <v>7476</v>
      </c>
      <c r="Z376">
        <v>2021</v>
      </c>
      <c r="AA376">
        <v>0</v>
      </c>
      <c r="AD376">
        <v>9</v>
      </c>
      <c r="AE376">
        <v>1</v>
      </c>
      <c r="AG376" t="s">
        <v>7477</v>
      </c>
      <c r="AH376" s="27">
        <v>1</v>
      </c>
      <c r="AI376">
        <v>7</v>
      </c>
      <c r="AJ376" s="27">
        <v>0</v>
      </c>
      <c r="AK376" t="s">
        <v>242</v>
      </c>
      <c r="AL376" s="27">
        <v>0</v>
      </c>
      <c r="AM376" t="s">
        <v>242</v>
      </c>
      <c r="AN376" t="s">
        <v>7478</v>
      </c>
      <c r="AO376">
        <v>3</v>
      </c>
      <c r="AQ376" t="s">
        <v>7479</v>
      </c>
      <c r="AR376" s="27">
        <v>1</v>
      </c>
      <c r="AS376">
        <v>8</v>
      </c>
      <c r="AT376" s="21">
        <f t="shared" si="20"/>
        <v>88.888888888888886</v>
      </c>
      <c r="AU376">
        <v>3</v>
      </c>
      <c r="AX376" s="27">
        <v>1</v>
      </c>
      <c r="AY376">
        <v>8</v>
      </c>
      <c r="AZ376" s="21">
        <f t="shared" si="21"/>
        <v>88.888888888888886</v>
      </c>
      <c r="BA376">
        <v>1</v>
      </c>
      <c r="BC376" t="s">
        <v>7477</v>
      </c>
      <c r="BD376" s="27">
        <v>1</v>
      </c>
      <c r="BG376">
        <v>3</v>
      </c>
      <c r="BJ376" s="27">
        <v>1</v>
      </c>
      <c r="BK376">
        <v>3</v>
      </c>
      <c r="BN376" s="27">
        <v>1</v>
      </c>
      <c r="BO376">
        <v>2</v>
      </c>
      <c r="BP376" s="21">
        <f t="shared" si="22"/>
        <v>22.222222222222221</v>
      </c>
      <c r="BR376">
        <v>1</v>
      </c>
      <c r="BU376" s="27">
        <v>1</v>
      </c>
      <c r="BV376">
        <v>1</v>
      </c>
      <c r="BW376" s="21">
        <f t="shared" si="23"/>
        <v>11.111111111111111</v>
      </c>
      <c r="BX376">
        <v>2</v>
      </c>
      <c r="BY376">
        <v>1</v>
      </c>
      <c r="CB376" s="27">
        <v>0</v>
      </c>
      <c r="CD376" t="s">
        <v>242</v>
      </c>
      <c r="CE376" t="s">
        <v>242</v>
      </c>
      <c r="CG376" s="27">
        <v>0</v>
      </c>
      <c r="CI376" t="s">
        <v>242</v>
      </c>
      <c r="CL376" s="27">
        <v>0</v>
      </c>
      <c r="CM376" s="27">
        <v>1</v>
      </c>
      <c r="CN376" t="s">
        <v>242</v>
      </c>
      <c r="CO376">
        <v>100</v>
      </c>
      <c r="CP376">
        <v>100</v>
      </c>
      <c r="CQ376" s="2" t="s">
        <v>7480</v>
      </c>
      <c r="CS376" s="27">
        <v>0</v>
      </c>
      <c r="CU376">
        <v>1</v>
      </c>
      <c r="CX376" s="27">
        <v>1</v>
      </c>
      <c r="CY376">
        <v>2306</v>
      </c>
      <c r="CZ376">
        <v>2</v>
      </c>
      <c r="DB376" s="27">
        <v>1</v>
      </c>
      <c r="DC376">
        <v>10586</v>
      </c>
      <c r="DD376">
        <v>2</v>
      </c>
      <c r="DE376">
        <v>15812</v>
      </c>
      <c r="DF376">
        <v>2</v>
      </c>
      <c r="DG376" t="s">
        <v>242</v>
      </c>
      <c r="DH376" t="s">
        <v>242</v>
      </c>
      <c r="DJ376" s="27">
        <v>0</v>
      </c>
      <c r="DK376" t="s">
        <v>242</v>
      </c>
      <c r="DL376" t="s">
        <v>242</v>
      </c>
      <c r="DN376">
        <v>4</v>
      </c>
      <c r="DP376" t="s">
        <v>7481</v>
      </c>
      <c r="DQ376" s="27">
        <v>1</v>
      </c>
      <c r="DR376" t="s">
        <v>7482</v>
      </c>
      <c r="DS376" s="27">
        <v>1</v>
      </c>
      <c r="DT376" s="2" t="s">
        <v>7483</v>
      </c>
      <c r="DU376" s="27">
        <v>1</v>
      </c>
      <c r="DV376" s="2" t="s">
        <v>7484</v>
      </c>
      <c r="DW376" s="27">
        <v>1</v>
      </c>
      <c r="DX376" s="2" t="s">
        <v>7485</v>
      </c>
      <c r="DY376" s="27">
        <v>1</v>
      </c>
      <c r="DZ376" s="2" t="s">
        <v>7486</v>
      </c>
      <c r="EA376" s="27">
        <v>1</v>
      </c>
      <c r="EB376" s="2" t="s">
        <v>7487</v>
      </c>
      <c r="EC376" s="27">
        <v>1</v>
      </c>
      <c r="ED376" s="2" t="s">
        <v>7487</v>
      </c>
      <c r="EE376" s="27">
        <v>1</v>
      </c>
      <c r="EF376" t="s">
        <v>4037</v>
      </c>
      <c r="EG376" s="27">
        <v>1</v>
      </c>
      <c r="EH376" t="s">
        <v>614</v>
      </c>
      <c r="EI376" s="27">
        <v>0</v>
      </c>
      <c r="EK376">
        <v>4</v>
      </c>
      <c r="EN376" s="27">
        <v>0</v>
      </c>
      <c r="EO376" t="s">
        <v>242</v>
      </c>
      <c r="EP376" t="s">
        <v>242</v>
      </c>
      <c r="ES376" t="s">
        <v>242</v>
      </c>
      <c r="ET376" t="s">
        <v>242</v>
      </c>
      <c r="EV376" s="27">
        <v>0</v>
      </c>
      <c r="EW376" t="s">
        <v>242</v>
      </c>
      <c r="EY376" s="27">
        <v>0</v>
      </c>
      <c r="EZ376" t="s">
        <v>242</v>
      </c>
      <c r="FB376" s="27">
        <v>0</v>
      </c>
      <c r="FC376" t="s">
        <v>242</v>
      </c>
      <c r="FE376" s="27">
        <v>0</v>
      </c>
      <c r="FF376" t="s">
        <v>242</v>
      </c>
    </row>
    <row r="377" spans="1:163" ht="15" customHeight="1" x14ac:dyDescent="0.2">
      <c r="A377">
        <v>376</v>
      </c>
      <c r="B377">
        <v>411</v>
      </c>
      <c r="C377" s="1">
        <v>44802.556944444441</v>
      </c>
      <c r="D377" s="1">
        <v>44802.557638888888</v>
      </c>
      <c r="E377">
        <v>0</v>
      </c>
      <c r="F377" t="s">
        <v>240</v>
      </c>
      <c r="G377">
        <v>100</v>
      </c>
      <c r="H377">
        <v>72</v>
      </c>
      <c r="I377">
        <v>1</v>
      </c>
      <c r="J377" s="1">
        <v>44802.557638888888</v>
      </c>
      <c r="K377" t="s">
        <v>7491</v>
      </c>
      <c r="L377" t="s">
        <v>242</v>
      </c>
      <c r="M377" t="s">
        <v>242</v>
      </c>
      <c r="N377" t="s">
        <v>7492</v>
      </c>
      <c r="O377" t="s">
        <v>7493</v>
      </c>
      <c r="P377">
        <v>34.029000000000003</v>
      </c>
      <c r="Q377">
        <v>-118.40049999999999</v>
      </c>
      <c r="R377" t="s">
        <v>245</v>
      </c>
      <c r="S377" t="s">
        <v>246</v>
      </c>
      <c r="T377" t="s">
        <v>7494</v>
      </c>
      <c r="U377" t="s">
        <v>7495</v>
      </c>
      <c r="V377" t="s">
        <v>7496</v>
      </c>
      <c r="W377">
        <v>2836</v>
      </c>
      <c r="X377" t="s">
        <v>350</v>
      </c>
      <c r="Y377" t="s">
        <v>2570</v>
      </c>
      <c r="Z377">
        <v>2019</v>
      </c>
      <c r="AA377">
        <v>0</v>
      </c>
      <c r="AD377">
        <v>11</v>
      </c>
      <c r="AE377">
        <v>3</v>
      </c>
      <c r="AG377" t="s">
        <v>7497</v>
      </c>
      <c r="AH377" s="27">
        <v>0.5</v>
      </c>
      <c r="AI377" t="s">
        <v>242</v>
      </c>
      <c r="AJ377" s="27">
        <v>0.5</v>
      </c>
      <c r="AK377">
        <v>8</v>
      </c>
      <c r="AL377" s="27">
        <v>0</v>
      </c>
      <c r="AM377" t="s">
        <v>242</v>
      </c>
      <c r="AN377" t="s">
        <v>7498</v>
      </c>
      <c r="AO377">
        <v>3</v>
      </c>
      <c r="AQ377" t="s">
        <v>7497</v>
      </c>
      <c r="AR377" s="27">
        <v>1</v>
      </c>
      <c r="AS377">
        <v>10</v>
      </c>
      <c r="AT377" s="21">
        <f t="shared" si="20"/>
        <v>90.909090909090907</v>
      </c>
      <c r="AU377">
        <v>3</v>
      </c>
      <c r="AW377" t="s">
        <v>7497</v>
      </c>
      <c r="AX377" s="27">
        <v>1</v>
      </c>
      <c r="AY377">
        <v>10</v>
      </c>
      <c r="AZ377" s="21">
        <f t="shared" si="21"/>
        <v>90.909090909090907</v>
      </c>
      <c r="BA377">
        <v>3</v>
      </c>
      <c r="BC377" t="s">
        <v>7497</v>
      </c>
      <c r="BD377" s="27">
        <v>1</v>
      </c>
      <c r="BG377">
        <v>3</v>
      </c>
      <c r="BI377" t="s">
        <v>7497</v>
      </c>
      <c r="BJ377" s="27">
        <v>1</v>
      </c>
      <c r="BK377">
        <v>3</v>
      </c>
      <c r="BM377" t="s">
        <v>7497</v>
      </c>
      <c r="BN377" s="27">
        <v>1</v>
      </c>
      <c r="BO377">
        <v>3</v>
      </c>
      <c r="BP377" s="21">
        <f t="shared" si="22"/>
        <v>27.27272727272727</v>
      </c>
      <c r="BR377">
        <v>3</v>
      </c>
      <c r="BT377" t="s">
        <v>7497</v>
      </c>
      <c r="BU377" s="27">
        <v>1</v>
      </c>
      <c r="BV377" s="24" t="s">
        <v>242</v>
      </c>
      <c r="BW377" s="21" t="s">
        <v>242</v>
      </c>
      <c r="BX377">
        <v>1</v>
      </c>
      <c r="BY377">
        <v>1</v>
      </c>
      <c r="CA377" t="s">
        <v>7499</v>
      </c>
      <c r="CB377" s="27">
        <v>0</v>
      </c>
      <c r="CD377" t="s">
        <v>242</v>
      </c>
      <c r="CE377" t="s">
        <v>242</v>
      </c>
      <c r="CG377" s="27">
        <v>1</v>
      </c>
      <c r="CH377" s="2" t="s">
        <v>7500</v>
      </c>
      <c r="CI377">
        <v>1</v>
      </c>
      <c r="CK377" t="s">
        <v>7499</v>
      </c>
      <c r="CL377" s="27">
        <v>0</v>
      </c>
      <c r="CM377" s="27">
        <v>0.5</v>
      </c>
      <c r="CN377" t="s">
        <v>242</v>
      </c>
      <c r="CO377" t="s">
        <v>242</v>
      </c>
      <c r="CP377" t="s">
        <v>242</v>
      </c>
      <c r="CQ377" s="2" t="s">
        <v>7501</v>
      </c>
      <c r="CR377" t="s">
        <v>7502</v>
      </c>
      <c r="CS377" s="27">
        <v>1</v>
      </c>
      <c r="CT377" t="s">
        <v>7503</v>
      </c>
      <c r="CU377">
        <v>2</v>
      </c>
      <c r="CW377" t="s">
        <v>7504</v>
      </c>
      <c r="CX377" s="27">
        <v>1</v>
      </c>
      <c r="CY377">
        <v>311433</v>
      </c>
      <c r="CZ377">
        <v>2</v>
      </c>
      <c r="DB377" s="27">
        <v>1</v>
      </c>
      <c r="DC377">
        <v>250000</v>
      </c>
      <c r="DD377">
        <v>2</v>
      </c>
      <c r="DE377">
        <v>308000</v>
      </c>
      <c r="DF377">
        <v>2</v>
      </c>
      <c r="DG377" t="s">
        <v>242</v>
      </c>
      <c r="DH377" t="s">
        <v>242</v>
      </c>
      <c r="DJ377" s="27">
        <v>0</v>
      </c>
      <c r="DK377" t="s">
        <v>242</v>
      </c>
      <c r="DL377" t="s">
        <v>242</v>
      </c>
      <c r="DN377" t="s">
        <v>242</v>
      </c>
      <c r="DQ377" s="27">
        <v>1</v>
      </c>
      <c r="DR377" t="s">
        <v>7505</v>
      </c>
      <c r="DS377" s="27">
        <v>0</v>
      </c>
      <c r="DU377" s="27">
        <v>0</v>
      </c>
      <c r="DW377" s="27">
        <v>0</v>
      </c>
      <c r="DY377" s="27">
        <v>1</v>
      </c>
      <c r="DZ377" s="2" t="s">
        <v>7506</v>
      </c>
      <c r="EA377" s="27">
        <v>0</v>
      </c>
      <c r="EC377" s="27">
        <v>1</v>
      </c>
      <c r="ED377" t="s">
        <v>7507</v>
      </c>
      <c r="EE377" s="27">
        <v>0</v>
      </c>
      <c r="EG377" s="27">
        <v>1</v>
      </c>
      <c r="EH377" t="s">
        <v>7508</v>
      </c>
      <c r="EI377" s="27">
        <v>1</v>
      </c>
      <c r="EJ377" t="s">
        <v>7509</v>
      </c>
      <c r="EK377">
        <v>1</v>
      </c>
      <c r="EM377" t="s">
        <v>7499</v>
      </c>
      <c r="EN377" s="27">
        <v>0</v>
      </c>
      <c r="EO377" t="s">
        <v>242</v>
      </c>
      <c r="EP377" t="s">
        <v>242</v>
      </c>
      <c r="ES377" t="s">
        <v>242</v>
      </c>
      <c r="ET377" t="s">
        <v>242</v>
      </c>
      <c r="EV377" s="27">
        <v>1</v>
      </c>
      <c r="EW377">
        <v>31700</v>
      </c>
      <c r="EX377" t="s">
        <v>7510</v>
      </c>
      <c r="EY377" s="27">
        <v>0</v>
      </c>
      <c r="EZ377" t="s">
        <v>242</v>
      </c>
      <c r="FB377" s="27">
        <v>1</v>
      </c>
      <c r="FC377">
        <v>4330</v>
      </c>
      <c r="FD377" t="s">
        <v>7511</v>
      </c>
      <c r="FE377" s="27">
        <v>0</v>
      </c>
      <c r="FF377" t="s">
        <v>242</v>
      </c>
    </row>
    <row r="378" spans="1:163" ht="15" customHeight="1" x14ac:dyDescent="0.2">
      <c r="A378">
        <v>377</v>
      </c>
      <c r="B378">
        <v>412</v>
      </c>
      <c r="C378" s="1">
        <v>44802.557638888888</v>
      </c>
      <c r="D378" s="1">
        <v>44802.560416666667</v>
      </c>
      <c r="E378">
        <v>0</v>
      </c>
      <c r="F378" t="s">
        <v>240</v>
      </c>
      <c r="G378">
        <v>100</v>
      </c>
      <c r="H378">
        <v>229</v>
      </c>
      <c r="I378">
        <v>1</v>
      </c>
      <c r="J378" s="1">
        <v>44802.560416666667</v>
      </c>
      <c r="K378" t="s">
        <v>7519</v>
      </c>
      <c r="L378" t="s">
        <v>242</v>
      </c>
      <c r="M378" t="s">
        <v>242</v>
      </c>
      <c r="N378" t="s">
        <v>7520</v>
      </c>
      <c r="O378" t="s">
        <v>7521</v>
      </c>
      <c r="P378">
        <v>34.029000000000003</v>
      </c>
      <c r="Q378">
        <v>-118.40049999999999</v>
      </c>
      <c r="R378" t="s">
        <v>245</v>
      </c>
      <c r="S378" t="s">
        <v>246</v>
      </c>
      <c r="T378" t="s">
        <v>7522</v>
      </c>
      <c r="U378" t="s">
        <v>7523</v>
      </c>
      <c r="V378" t="s">
        <v>7524</v>
      </c>
      <c r="W378">
        <v>6021</v>
      </c>
      <c r="X378" t="s">
        <v>319</v>
      </c>
      <c r="Y378" t="s">
        <v>913</v>
      </c>
      <c r="Z378">
        <v>2020</v>
      </c>
      <c r="AA378">
        <v>0</v>
      </c>
      <c r="AD378">
        <v>13</v>
      </c>
      <c r="AE378">
        <v>1</v>
      </c>
      <c r="AG378" t="s">
        <v>7525</v>
      </c>
      <c r="AH378" s="27">
        <v>1</v>
      </c>
      <c r="AI378">
        <v>13</v>
      </c>
      <c r="AJ378" s="27">
        <v>1</v>
      </c>
      <c r="AK378">
        <v>2</v>
      </c>
      <c r="AL378" s="27">
        <v>0</v>
      </c>
      <c r="AM378" t="s">
        <v>242</v>
      </c>
      <c r="AO378">
        <v>4</v>
      </c>
      <c r="AQ378" t="s">
        <v>7526</v>
      </c>
      <c r="AR378" s="27">
        <v>1</v>
      </c>
      <c r="AS378">
        <v>12</v>
      </c>
      <c r="AT378" s="21">
        <f t="shared" si="20"/>
        <v>92.307692307692307</v>
      </c>
      <c r="AU378">
        <v>2</v>
      </c>
      <c r="AX378" s="27">
        <v>1</v>
      </c>
      <c r="AY378">
        <v>12</v>
      </c>
      <c r="AZ378" s="21">
        <f t="shared" si="21"/>
        <v>92.307692307692307</v>
      </c>
      <c r="BA378">
        <v>1</v>
      </c>
      <c r="BC378" t="s">
        <v>7525</v>
      </c>
      <c r="BD378" s="27">
        <v>1</v>
      </c>
      <c r="BE378">
        <v>7</v>
      </c>
      <c r="BG378">
        <v>1</v>
      </c>
      <c r="BI378" t="s">
        <v>7525</v>
      </c>
      <c r="BJ378" s="27">
        <v>1</v>
      </c>
      <c r="BK378">
        <v>1</v>
      </c>
      <c r="BM378" t="s">
        <v>7525</v>
      </c>
      <c r="BN378" s="27">
        <v>1</v>
      </c>
      <c r="BO378">
        <v>3</v>
      </c>
      <c r="BP378" s="21">
        <f t="shared" si="22"/>
        <v>23.076923076923077</v>
      </c>
      <c r="BR378">
        <v>1</v>
      </c>
      <c r="BT378" t="s">
        <v>7525</v>
      </c>
      <c r="BU378" s="27">
        <v>1</v>
      </c>
      <c r="BV378">
        <v>2</v>
      </c>
      <c r="BW378" s="21">
        <f t="shared" si="23"/>
        <v>15.384615384615385</v>
      </c>
      <c r="BX378">
        <v>2</v>
      </c>
      <c r="BY378">
        <v>1</v>
      </c>
      <c r="CA378" t="s">
        <v>7525</v>
      </c>
      <c r="CB378" s="27">
        <v>0</v>
      </c>
      <c r="CD378" t="s">
        <v>242</v>
      </c>
      <c r="CE378" t="s">
        <v>242</v>
      </c>
      <c r="CG378" s="27">
        <v>1</v>
      </c>
      <c r="CH378" s="2" t="s">
        <v>7527</v>
      </c>
      <c r="CI378">
        <v>1</v>
      </c>
      <c r="CK378" t="s">
        <v>7525</v>
      </c>
      <c r="CL378" s="27">
        <v>1</v>
      </c>
      <c r="CM378" s="27">
        <v>0</v>
      </c>
      <c r="CN378" t="s">
        <v>242</v>
      </c>
      <c r="CO378" t="s">
        <v>242</v>
      </c>
      <c r="CP378" t="s">
        <v>242</v>
      </c>
      <c r="CS378" s="27">
        <v>1</v>
      </c>
      <c r="CT378" s="2" t="s">
        <v>7528</v>
      </c>
      <c r="CU378">
        <v>1</v>
      </c>
      <c r="CW378" t="s">
        <v>7525</v>
      </c>
      <c r="CX378" s="27">
        <v>1</v>
      </c>
      <c r="CY378">
        <v>12293</v>
      </c>
      <c r="CZ378">
        <v>2</v>
      </c>
      <c r="DB378" s="27">
        <v>1</v>
      </c>
      <c r="DC378">
        <v>38307</v>
      </c>
      <c r="DD378">
        <v>2</v>
      </c>
      <c r="DE378" s="5">
        <v>37010</v>
      </c>
      <c r="DF378">
        <v>2</v>
      </c>
      <c r="DG378" t="s">
        <v>242</v>
      </c>
      <c r="DH378" t="s">
        <v>242</v>
      </c>
      <c r="DJ378" s="27">
        <v>1</v>
      </c>
      <c r="DK378">
        <v>81821</v>
      </c>
      <c r="DL378">
        <v>2</v>
      </c>
      <c r="DN378">
        <v>4</v>
      </c>
      <c r="DP378" t="s">
        <v>7529</v>
      </c>
      <c r="DQ378" s="27">
        <v>1</v>
      </c>
      <c r="DR378" s="2" t="s">
        <v>7530</v>
      </c>
      <c r="DS378" s="27">
        <v>1</v>
      </c>
      <c r="DT378" t="s">
        <v>7531</v>
      </c>
      <c r="DU378" s="27">
        <v>1</v>
      </c>
      <c r="DV378" s="2" t="s">
        <v>7532</v>
      </c>
      <c r="DW378" s="27">
        <v>1</v>
      </c>
      <c r="DX378" t="s">
        <v>7533</v>
      </c>
      <c r="DY378" s="27">
        <v>1</v>
      </c>
      <c r="DZ378" t="s">
        <v>7534</v>
      </c>
      <c r="EA378" s="27">
        <v>1</v>
      </c>
      <c r="EB378" s="2" t="s">
        <v>7535</v>
      </c>
      <c r="EC378" s="27">
        <v>1</v>
      </c>
      <c r="ED378" s="2" t="s">
        <v>7535</v>
      </c>
      <c r="EE378" s="27">
        <v>1</v>
      </c>
      <c r="EF378" s="2" t="s">
        <v>7535</v>
      </c>
      <c r="EG378" s="27">
        <v>1</v>
      </c>
      <c r="EH378" t="s">
        <v>7536</v>
      </c>
      <c r="EI378" s="27">
        <v>1</v>
      </c>
      <c r="EJ378" t="s">
        <v>7537</v>
      </c>
      <c r="EK378">
        <v>4</v>
      </c>
      <c r="EM378" t="s">
        <v>7529</v>
      </c>
      <c r="EN378" s="27">
        <v>0</v>
      </c>
      <c r="EO378" t="s">
        <v>242</v>
      </c>
      <c r="EP378" t="s">
        <v>242</v>
      </c>
      <c r="ES378" t="s">
        <v>242</v>
      </c>
      <c r="ET378" t="s">
        <v>242</v>
      </c>
      <c r="EV378" s="27">
        <v>0</v>
      </c>
      <c r="EW378" t="s">
        <v>242</v>
      </c>
      <c r="EY378" s="27">
        <v>0</v>
      </c>
      <c r="EZ378" t="s">
        <v>242</v>
      </c>
      <c r="FB378" s="27">
        <v>0</v>
      </c>
      <c r="FC378" t="s">
        <v>242</v>
      </c>
      <c r="FE378" s="27">
        <v>0</v>
      </c>
      <c r="FF378" t="s">
        <v>242</v>
      </c>
    </row>
    <row r="379" spans="1:163" ht="15" customHeight="1" x14ac:dyDescent="0.2">
      <c r="A379" s="10">
        <v>378</v>
      </c>
      <c r="B379">
        <v>413</v>
      </c>
      <c r="C379" s="1">
        <v>44802.561805555553</v>
      </c>
      <c r="D379" s="1">
        <v>44802.5625</v>
      </c>
      <c r="E379">
        <v>0</v>
      </c>
      <c r="F379" t="s">
        <v>240</v>
      </c>
      <c r="G379">
        <v>100</v>
      </c>
      <c r="H379">
        <v>79</v>
      </c>
      <c r="I379">
        <v>1</v>
      </c>
      <c r="J379" s="1">
        <v>44802.5625</v>
      </c>
      <c r="K379" t="s">
        <v>7545</v>
      </c>
      <c r="L379" t="s">
        <v>242</v>
      </c>
      <c r="M379" t="s">
        <v>242</v>
      </c>
      <c r="N379" t="s">
        <v>7546</v>
      </c>
      <c r="O379" t="s">
        <v>7547</v>
      </c>
      <c r="P379">
        <v>34.029000000000003</v>
      </c>
      <c r="Q379">
        <v>-118.40049999999999</v>
      </c>
      <c r="R379" t="s">
        <v>245</v>
      </c>
      <c r="S379" t="s">
        <v>246</v>
      </c>
      <c r="T379" s="10" t="s">
        <v>7548</v>
      </c>
      <c r="U379" t="s">
        <v>7549</v>
      </c>
      <c r="V379">
        <v>237194105</v>
      </c>
      <c r="W379">
        <v>5812</v>
      </c>
      <c r="X379" s="10" t="s">
        <v>271</v>
      </c>
      <c r="Y379" s="10" t="s">
        <v>1304</v>
      </c>
      <c r="Z379" s="10">
        <v>2021</v>
      </c>
      <c r="AA379" s="10">
        <v>0</v>
      </c>
      <c r="AD379" s="10">
        <v>8</v>
      </c>
      <c r="AE379">
        <v>3</v>
      </c>
      <c r="AG379" t="s">
        <v>7550</v>
      </c>
      <c r="AH379" s="22">
        <v>1</v>
      </c>
      <c r="AI379" s="10">
        <v>3</v>
      </c>
      <c r="AJ379" s="22">
        <v>0</v>
      </c>
      <c r="AK379" s="10" t="s">
        <v>242</v>
      </c>
      <c r="AL379" s="22">
        <v>0</v>
      </c>
      <c r="AM379" s="10" t="s">
        <v>242</v>
      </c>
      <c r="AO379">
        <v>3</v>
      </c>
      <c r="AQ379" t="s">
        <v>7550</v>
      </c>
      <c r="AR379" s="22">
        <v>1</v>
      </c>
      <c r="AS379" s="10">
        <v>7</v>
      </c>
      <c r="AT379" s="21">
        <f t="shared" si="20"/>
        <v>87.5</v>
      </c>
      <c r="AU379">
        <v>3</v>
      </c>
      <c r="AW379" t="s">
        <v>7550</v>
      </c>
      <c r="AX379" s="22">
        <v>1</v>
      </c>
      <c r="AY379" s="10">
        <v>7</v>
      </c>
      <c r="AZ379" s="21">
        <f t="shared" si="21"/>
        <v>87.5</v>
      </c>
      <c r="BA379">
        <v>3</v>
      </c>
      <c r="BC379" t="s">
        <v>7550</v>
      </c>
      <c r="BD379" s="22">
        <v>1</v>
      </c>
      <c r="BE379" s="10">
        <v>5</v>
      </c>
      <c r="BF379" s="10"/>
      <c r="BG379">
        <v>3</v>
      </c>
      <c r="BI379" t="s">
        <v>7550</v>
      </c>
      <c r="BJ379" s="22">
        <v>1</v>
      </c>
      <c r="BK379">
        <v>3</v>
      </c>
      <c r="BM379" t="s">
        <v>7550</v>
      </c>
      <c r="BN379" s="22">
        <v>1</v>
      </c>
      <c r="BO379" s="10">
        <v>2</v>
      </c>
      <c r="BP379" s="21">
        <f t="shared" si="22"/>
        <v>25</v>
      </c>
      <c r="BQ379" s="10"/>
      <c r="BR379" s="10">
        <v>3</v>
      </c>
      <c r="BS379" s="10"/>
      <c r="BT379" s="10" t="s">
        <v>7550</v>
      </c>
      <c r="BU379" s="22">
        <v>1</v>
      </c>
      <c r="BV379" s="10">
        <v>1</v>
      </c>
      <c r="BW379" s="21">
        <f t="shared" si="23"/>
        <v>12.5</v>
      </c>
      <c r="BX379" s="10">
        <v>2</v>
      </c>
      <c r="BY379" s="10">
        <v>3</v>
      </c>
      <c r="BZ379" s="10"/>
      <c r="CA379" s="10" t="s">
        <v>7550</v>
      </c>
      <c r="CB379" s="22">
        <v>0</v>
      </c>
      <c r="CC379" s="10"/>
      <c r="CD379" s="10" t="s">
        <v>242</v>
      </c>
      <c r="CE379" s="10" t="s">
        <v>242</v>
      </c>
      <c r="CF379" s="10"/>
      <c r="CG379" s="22">
        <v>0</v>
      </c>
      <c r="CH379" s="10"/>
      <c r="CI379" s="10" t="s">
        <v>242</v>
      </c>
      <c r="CJ379" s="10"/>
      <c r="CK379" s="10"/>
      <c r="CL379" s="22">
        <v>0</v>
      </c>
      <c r="CM379" s="22">
        <v>0</v>
      </c>
      <c r="CN379" s="10" t="s">
        <v>242</v>
      </c>
      <c r="CO379" s="10" t="s">
        <v>242</v>
      </c>
      <c r="CP379" s="10" t="s">
        <v>242</v>
      </c>
      <c r="CQ379" s="10"/>
      <c r="CR379" s="10"/>
      <c r="CS379" s="22">
        <v>0.5</v>
      </c>
      <c r="CT379" s="10" t="s">
        <v>7551</v>
      </c>
      <c r="CU379" s="10">
        <v>3</v>
      </c>
      <c r="CV379" s="10"/>
      <c r="CW379" s="10" t="s">
        <v>7550</v>
      </c>
      <c r="CX379" s="22">
        <v>0.5</v>
      </c>
      <c r="CY379" s="10" t="s">
        <v>242</v>
      </c>
      <c r="CZ379" s="10">
        <v>2</v>
      </c>
      <c r="DA379" s="10" t="s">
        <v>7552</v>
      </c>
      <c r="DB379" s="22">
        <v>0.5</v>
      </c>
      <c r="DC379" s="10" t="s">
        <v>242</v>
      </c>
      <c r="DD379" s="10" t="s">
        <v>242</v>
      </c>
      <c r="DE379" s="10"/>
      <c r="DF379" s="10" t="s">
        <v>242</v>
      </c>
      <c r="DG379" s="10" t="s">
        <v>242</v>
      </c>
      <c r="DH379" s="10" t="s">
        <v>242</v>
      </c>
      <c r="DI379" s="10" t="s">
        <v>7552</v>
      </c>
      <c r="DJ379" s="22">
        <v>0</v>
      </c>
      <c r="DK379" s="10" t="s">
        <v>242</v>
      </c>
      <c r="DL379" s="10" t="s">
        <v>242</v>
      </c>
      <c r="DM379" s="10"/>
      <c r="DN379" s="10">
        <v>2</v>
      </c>
      <c r="DO379" s="10"/>
      <c r="DP379" s="10" t="s">
        <v>7553</v>
      </c>
      <c r="DQ379" s="27">
        <v>0</v>
      </c>
      <c r="DS379" s="27">
        <v>0</v>
      </c>
      <c r="DU379" s="27">
        <v>1</v>
      </c>
      <c r="DV379" t="s">
        <v>7554</v>
      </c>
      <c r="DW379" s="27">
        <v>1</v>
      </c>
      <c r="DX379" s="2" t="s">
        <v>7555</v>
      </c>
      <c r="DY379" s="27">
        <v>0</v>
      </c>
      <c r="EA379" s="27">
        <v>0</v>
      </c>
      <c r="EC379" s="27">
        <v>0</v>
      </c>
      <c r="EE379" s="27">
        <v>0</v>
      </c>
      <c r="EG379" s="27">
        <v>1</v>
      </c>
      <c r="EH379" t="s">
        <v>7556</v>
      </c>
      <c r="EI379" s="27">
        <v>1</v>
      </c>
      <c r="EJ379" t="s">
        <v>7557</v>
      </c>
      <c r="EK379">
        <v>2</v>
      </c>
      <c r="EM379" t="s">
        <v>7553</v>
      </c>
      <c r="EN379" s="22">
        <v>0</v>
      </c>
      <c r="EO379" s="10" t="s">
        <v>242</v>
      </c>
      <c r="EP379" s="10" t="s">
        <v>242</v>
      </c>
      <c r="EQ379" s="10"/>
      <c r="ER379" s="10"/>
      <c r="ES379" s="10" t="s">
        <v>242</v>
      </c>
      <c r="ET379" s="10" t="s">
        <v>242</v>
      </c>
      <c r="EU379" s="10"/>
      <c r="EV379" s="22">
        <v>0</v>
      </c>
      <c r="EW379" s="10" t="s">
        <v>242</v>
      </c>
      <c r="EX379" s="10"/>
      <c r="EY379" s="22">
        <v>0</v>
      </c>
      <c r="EZ379" s="10" t="s">
        <v>242</v>
      </c>
      <c r="FA379" s="10"/>
      <c r="FB379" s="22">
        <v>0.5</v>
      </c>
      <c r="FC379" s="10" t="s">
        <v>242</v>
      </c>
      <c r="FD379" s="10" t="s">
        <v>7558</v>
      </c>
      <c r="FE379" s="22">
        <v>0</v>
      </c>
      <c r="FF379" s="10" t="s">
        <v>242</v>
      </c>
      <c r="FG379" s="10"/>
    </row>
    <row r="380" spans="1:163" ht="15" customHeight="1" x14ac:dyDescent="0.2">
      <c r="A380">
        <v>379</v>
      </c>
      <c r="B380">
        <v>414</v>
      </c>
      <c r="C380" s="1">
        <v>44802.5625</v>
      </c>
      <c r="D380" s="1">
        <v>44802.563194444447</v>
      </c>
      <c r="E380">
        <v>0</v>
      </c>
      <c r="F380" t="s">
        <v>240</v>
      </c>
      <c r="G380">
        <v>100</v>
      </c>
      <c r="H380">
        <v>55</v>
      </c>
      <c r="I380">
        <v>1</v>
      </c>
      <c r="J380" s="1">
        <v>44802.563194444447</v>
      </c>
      <c r="K380" t="s">
        <v>7565</v>
      </c>
      <c r="L380" t="s">
        <v>242</v>
      </c>
      <c r="M380" t="s">
        <v>242</v>
      </c>
      <c r="N380" t="s">
        <v>7566</v>
      </c>
      <c r="O380" t="s">
        <v>7567</v>
      </c>
      <c r="P380">
        <v>34.029000000000003</v>
      </c>
      <c r="Q380">
        <v>-118.40049999999999</v>
      </c>
      <c r="R380" t="s">
        <v>245</v>
      </c>
      <c r="S380" t="s">
        <v>246</v>
      </c>
      <c r="T380" t="s">
        <v>7568</v>
      </c>
      <c r="U380" t="s">
        <v>7569</v>
      </c>
      <c r="V380">
        <v>302130109</v>
      </c>
      <c r="W380">
        <v>4731</v>
      </c>
      <c r="X380" t="s">
        <v>476</v>
      </c>
      <c r="Y380" t="s">
        <v>3454</v>
      </c>
      <c r="Z380">
        <v>2020</v>
      </c>
      <c r="AA380">
        <v>0</v>
      </c>
      <c r="AD380">
        <v>8</v>
      </c>
      <c r="AE380">
        <v>3</v>
      </c>
      <c r="AG380" t="s">
        <v>7570</v>
      </c>
      <c r="AH380" s="27">
        <v>1</v>
      </c>
      <c r="AI380">
        <v>7</v>
      </c>
      <c r="AJ380" s="27">
        <v>0</v>
      </c>
      <c r="AK380" t="s">
        <v>242</v>
      </c>
      <c r="AL380" s="27">
        <v>0</v>
      </c>
      <c r="AM380" t="s">
        <v>242</v>
      </c>
      <c r="AO380">
        <v>3</v>
      </c>
      <c r="AQ380" t="s">
        <v>7570</v>
      </c>
      <c r="AR380" s="27">
        <v>1</v>
      </c>
      <c r="AS380">
        <v>7</v>
      </c>
      <c r="AT380" s="21">
        <f t="shared" si="20"/>
        <v>87.5</v>
      </c>
      <c r="AU380">
        <v>3</v>
      </c>
      <c r="AW380" t="s">
        <v>7570</v>
      </c>
      <c r="AX380" s="27">
        <v>1</v>
      </c>
      <c r="AY380">
        <v>6</v>
      </c>
      <c r="AZ380" s="21">
        <f t="shared" si="21"/>
        <v>75</v>
      </c>
      <c r="BA380">
        <v>3</v>
      </c>
      <c r="BC380" t="s">
        <v>7570</v>
      </c>
      <c r="BD380" s="27">
        <v>1</v>
      </c>
      <c r="BF380" t="s">
        <v>7570</v>
      </c>
      <c r="BG380">
        <v>3</v>
      </c>
      <c r="BJ380" s="27">
        <v>1</v>
      </c>
      <c r="BK380">
        <v>3</v>
      </c>
      <c r="BM380" t="s">
        <v>7570</v>
      </c>
      <c r="BN380" s="27">
        <v>1</v>
      </c>
      <c r="BO380">
        <v>2</v>
      </c>
      <c r="BP380" s="21">
        <f t="shared" si="22"/>
        <v>25</v>
      </c>
      <c r="BR380">
        <v>3</v>
      </c>
      <c r="BT380" t="s">
        <v>7570</v>
      </c>
      <c r="BU380" s="27">
        <v>0</v>
      </c>
      <c r="BV380" s="24" t="s">
        <v>242</v>
      </c>
      <c r="BW380" s="21" t="s">
        <v>242</v>
      </c>
      <c r="BX380" t="s">
        <v>242</v>
      </c>
      <c r="BY380" t="s">
        <v>242</v>
      </c>
      <c r="CB380" s="27">
        <v>0</v>
      </c>
      <c r="CD380" t="s">
        <v>242</v>
      </c>
      <c r="CE380" t="s">
        <v>242</v>
      </c>
      <c r="CG380" s="27">
        <v>0</v>
      </c>
      <c r="CI380" t="s">
        <v>242</v>
      </c>
      <c r="CL380" s="27">
        <v>0</v>
      </c>
      <c r="CM380" s="27">
        <v>0.5</v>
      </c>
      <c r="CN380" t="s">
        <v>242</v>
      </c>
      <c r="CO380">
        <v>100</v>
      </c>
      <c r="CP380" t="s">
        <v>242</v>
      </c>
      <c r="CS380" s="27">
        <v>1</v>
      </c>
      <c r="CT380" s="2" t="s">
        <v>7571</v>
      </c>
      <c r="CU380">
        <v>1</v>
      </c>
      <c r="CW380" t="s">
        <v>7572</v>
      </c>
      <c r="CX380" s="27">
        <v>1</v>
      </c>
      <c r="CY380">
        <v>7110.36</v>
      </c>
      <c r="CZ380">
        <v>2</v>
      </c>
      <c r="DB380" s="27">
        <v>1</v>
      </c>
      <c r="DC380" t="s">
        <v>242</v>
      </c>
      <c r="DD380" t="s">
        <v>242</v>
      </c>
      <c r="DF380" t="s">
        <v>242</v>
      </c>
      <c r="DG380">
        <v>47341.97</v>
      </c>
      <c r="DH380">
        <v>2</v>
      </c>
      <c r="DJ380" s="27">
        <v>1</v>
      </c>
      <c r="DK380">
        <v>1420.47</v>
      </c>
      <c r="DL380">
        <v>2</v>
      </c>
      <c r="DN380">
        <v>1</v>
      </c>
      <c r="DP380" t="s">
        <v>7572</v>
      </c>
      <c r="DQ380" s="27">
        <v>1</v>
      </c>
      <c r="DR380" s="2" t="s">
        <v>7573</v>
      </c>
      <c r="DS380" s="27">
        <v>1</v>
      </c>
      <c r="DT380" s="2" t="s">
        <v>7574</v>
      </c>
      <c r="DU380" s="27">
        <v>1</v>
      </c>
      <c r="DV380" s="2" t="s">
        <v>7575</v>
      </c>
      <c r="DW380" s="27">
        <v>1</v>
      </c>
      <c r="DX380" s="2" t="s">
        <v>7576</v>
      </c>
      <c r="DY380" s="27">
        <v>1</v>
      </c>
      <c r="DZ380" s="2" t="s">
        <v>7577</v>
      </c>
      <c r="EA380" s="27">
        <v>1</v>
      </c>
      <c r="EB380" s="2" t="s">
        <v>7578</v>
      </c>
      <c r="EC380" s="27">
        <v>1</v>
      </c>
      <c r="ED380" s="2" t="s">
        <v>7579</v>
      </c>
      <c r="EE380" s="27">
        <v>1</v>
      </c>
      <c r="EF380" s="2" t="s">
        <v>7579</v>
      </c>
      <c r="EG380" s="27">
        <v>1</v>
      </c>
      <c r="EH380" s="2" t="s">
        <v>7580</v>
      </c>
      <c r="EI380" s="27">
        <v>1</v>
      </c>
      <c r="EJ380" s="2" t="s">
        <v>7581</v>
      </c>
      <c r="EK380">
        <v>1</v>
      </c>
      <c r="EM380" t="s">
        <v>7572</v>
      </c>
      <c r="EN380" s="27">
        <v>0</v>
      </c>
      <c r="EO380" t="s">
        <v>242</v>
      </c>
      <c r="EP380" t="s">
        <v>242</v>
      </c>
      <c r="ES380" t="s">
        <v>242</v>
      </c>
      <c r="ET380" t="s">
        <v>242</v>
      </c>
      <c r="EV380" s="27">
        <v>0</v>
      </c>
      <c r="EW380" t="s">
        <v>242</v>
      </c>
      <c r="EY380" s="27">
        <v>0</v>
      </c>
      <c r="EZ380" t="s">
        <v>242</v>
      </c>
      <c r="FB380" s="27">
        <v>1</v>
      </c>
      <c r="FC380">
        <v>214.25</v>
      </c>
      <c r="FD380" t="s">
        <v>7582</v>
      </c>
      <c r="FE380" s="27">
        <v>0</v>
      </c>
      <c r="FF380" t="s">
        <v>242</v>
      </c>
    </row>
    <row r="381" spans="1:163" ht="15" customHeight="1" x14ac:dyDescent="0.2">
      <c r="A381" s="10">
        <v>380</v>
      </c>
      <c r="B381">
        <v>415</v>
      </c>
      <c r="C381" s="1">
        <v>44802.570138888892</v>
      </c>
      <c r="D381" s="1">
        <v>44802.579861111109</v>
      </c>
      <c r="E381">
        <v>0</v>
      </c>
      <c r="F381" t="s">
        <v>240</v>
      </c>
      <c r="G381">
        <v>100</v>
      </c>
      <c r="H381">
        <v>805</v>
      </c>
      <c r="I381">
        <v>1</v>
      </c>
      <c r="J381" s="1">
        <v>44802.579861111109</v>
      </c>
      <c r="K381" t="s">
        <v>7586</v>
      </c>
      <c r="L381" t="s">
        <v>242</v>
      </c>
      <c r="M381" t="s">
        <v>242</v>
      </c>
      <c r="N381" t="s">
        <v>7587</v>
      </c>
      <c r="O381" t="s">
        <v>7588</v>
      </c>
      <c r="P381">
        <v>34.029000000000003</v>
      </c>
      <c r="Q381">
        <v>-118.40049999999999</v>
      </c>
      <c r="R381" t="s">
        <v>245</v>
      </c>
      <c r="S381" t="s">
        <v>246</v>
      </c>
      <c r="T381" s="10" t="s">
        <v>7589</v>
      </c>
      <c r="U381" t="s">
        <v>7590</v>
      </c>
      <c r="V381">
        <v>345370860</v>
      </c>
      <c r="W381">
        <v>3711</v>
      </c>
      <c r="X381" s="10" t="s">
        <v>271</v>
      </c>
      <c r="Y381" s="10" t="s">
        <v>4286</v>
      </c>
      <c r="Z381" s="10">
        <v>2020</v>
      </c>
      <c r="AA381" s="10">
        <v>0</v>
      </c>
      <c r="AD381" s="10">
        <v>14</v>
      </c>
      <c r="AE381">
        <v>3</v>
      </c>
      <c r="AH381" s="22">
        <v>0</v>
      </c>
      <c r="AI381" s="10" t="s">
        <v>242</v>
      </c>
      <c r="AJ381" s="22">
        <v>0</v>
      </c>
      <c r="AK381" s="10" t="s">
        <v>242</v>
      </c>
      <c r="AL381" s="22">
        <v>0</v>
      </c>
      <c r="AM381" s="10" t="s">
        <v>242</v>
      </c>
      <c r="AO381" t="s">
        <v>242</v>
      </c>
      <c r="AR381" s="22">
        <v>1</v>
      </c>
      <c r="AS381" s="10">
        <v>12</v>
      </c>
      <c r="AT381" s="21">
        <f t="shared" si="20"/>
        <v>85.714285714285708</v>
      </c>
      <c r="AU381">
        <v>3</v>
      </c>
      <c r="AX381" s="22">
        <v>1</v>
      </c>
      <c r="AY381" s="10">
        <v>11</v>
      </c>
      <c r="AZ381" s="21">
        <f t="shared" si="21"/>
        <v>78.571428571428569</v>
      </c>
      <c r="BA381">
        <v>3</v>
      </c>
      <c r="BD381" s="22">
        <v>0.5</v>
      </c>
      <c r="BE381" s="10"/>
      <c r="BF381" s="10"/>
      <c r="BG381">
        <v>3</v>
      </c>
      <c r="BJ381" s="22">
        <v>1</v>
      </c>
      <c r="BK381">
        <v>3</v>
      </c>
      <c r="BN381" s="22">
        <v>1</v>
      </c>
      <c r="BO381" s="10">
        <v>3</v>
      </c>
      <c r="BP381" s="21">
        <f t="shared" si="22"/>
        <v>21.428571428571427</v>
      </c>
      <c r="BQ381" s="10"/>
      <c r="BR381" s="10">
        <v>3</v>
      </c>
      <c r="BS381" s="10"/>
      <c r="BT381" s="10"/>
      <c r="BU381" s="22">
        <v>1</v>
      </c>
      <c r="BV381" s="10">
        <v>14.29</v>
      </c>
      <c r="BW381" s="21">
        <f t="shared" si="23"/>
        <v>102.07142857142857</v>
      </c>
      <c r="BX381" s="10">
        <v>1</v>
      </c>
      <c r="BY381" s="10">
        <v>3</v>
      </c>
      <c r="BZ381" s="10"/>
      <c r="CA381" s="10"/>
      <c r="CB381" s="22">
        <v>0</v>
      </c>
      <c r="CC381" s="10"/>
      <c r="CD381" s="10" t="s">
        <v>242</v>
      </c>
      <c r="CE381" s="10" t="s">
        <v>242</v>
      </c>
      <c r="CF381" s="10"/>
      <c r="CG381" s="22">
        <v>1</v>
      </c>
      <c r="CH381" s="10" t="s">
        <v>7591</v>
      </c>
      <c r="CI381" s="10">
        <v>1</v>
      </c>
      <c r="CJ381" s="10"/>
      <c r="CK381" s="10"/>
      <c r="CL381" s="22">
        <v>1</v>
      </c>
      <c r="CM381" s="22">
        <v>0</v>
      </c>
      <c r="CN381" s="10" t="s">
        <v>242</v>
      </c>
      <c r="CO381" s="10" t="s">
        <v>242</v>
      </c>
      <c r="CP381" s="10" t="s">
        <v>242</v>
      </c>
      <c r="CQ381" s="10"/>
      <c r="CR381" s="10"/>
      <c r="CS381" s="22">
        <v>0.5</v>
      </c>
      <c r="CT381" s="10" t="s">
        <v>7592</v>
      </c>
      <c r="CU381" s="10">
        <v>1</v>
      </c>
      <c r="CV381" s="10"/>
      <c r="CW381" s="10" t="s">
        <v>7593</v>
      </c>
      <c r="CX381" s="22">
        <v>1</v>
      </c>
      <c r="CY381" s="10">
        <v>1451947</v>
      </c>
      <c r="CZ381" s="10">
        <v>2</v>
      </c>
      <c r="DA381" s="10"/>
      <c r="DB381" s="22">
        <v>1</v>
      </c>
      <c r="DC381" s="10">
        <v>3068182</v>
      </c>
      <c r="DD381" s="10">
        <v>2</v>
      </c>
      <c r="DE381" s="10">
        <v>3195704</v>
      </c>
      <c r="DF381" s="10">
        <v>2</v>
      </c>
      <c r="DG381" s="10" t="s">
        <v>242</v>
      </c>
      <c r="DH381" s="10" t="s">
        <v>242</v>
      </c>
      <c r="DI381" s="10"/>
      <c r="DJ381" s="22">
        <v>1</v>
      </c>
      <c r="DK381" s="10">
        <v>39676648</v>
      </c>
      <c r="DL381" s="10">
        <v>2</v>
      </c>
      <c r="DM381" s="10"/>
      <c r="DN381" s="10">
        <v>4</v>
      </c>
      <c r="DO381" s="10"/>
      <c r="DP381" s="10"/>
      <c r="DQ381" s="27">
        <v>1</v>
      </c>
      <c r="DR381" t="s">
        <v>7594</v>
      </c>
      <c r="DS381" s="27">
        <v>1</v>
      </c>
      <c r="DT381" t="s">
        <v>7595</v>
      </c>
      <c r="DU381" s="27">
        <v>1</v>
      </c>
      <c r="DV381" s="2" t="s">
        <v>7596</v>
      </c>
      <c r="DW381" s="27">
        <v>1</v>
      </c>
      <c r="DY381" s="27">
        <v>1</v>
      </c>
      <c r="DZ381" t="s">
        <v>7597</v>
      </c>
      <c r="EA381" s="27">
        <v>1</v>
      </c>
      <c r="EB381" t="s">
        <v>7598</v>
      </c>
      <c r="EC381" s="27">
        <v>1</v>
      </c>
      <c r="ED381" t="s">
        <v>7599</v>
      </c>
      <c r="EE381" s="27">
        <v>1</v>
      </c>
      <c r="EF381" t="s">
        <v>7600</v>
      </c>
      <c r="EG381" s="27">
        <v>1</v>
      </c>
      <c r="EH381" s="2" t="s">
        <v>7601</v>
      </c>
      <c r="EI381" s="27">
        <v>1</v>
      </c>
      <c r="EJ381" t="s">
        <v>7602</v>
      </c>
      <c r="EK381">
        <v>4</v>
      </c>
      <c r="EN381" s="22">
        <v>0</v>
      </c>
      <c r="EO381" s="10" t="s">
        <v>242</v>
      </c>
      <c r="EP381" s="10" t="s">
        <v>242</v>
      </c>
      <c r="EQ381" s="10"/>
      <c r="ER381" s="10"/>
      <c r="ES381" s="10" t="s">
        <v>242</v>
      </c>
      <c r="ET381" s="10" t="s">
        <v>242</v>
      </c>
      <c r="EU381" s="10"/>
      <c r="EV381" s="22">
        <v>0</v>
      </c>
      <c r="EW381" s="10" t="s">
        <v>242</v>
      </c>
      <c r="EX381" s="10"/>
      <c r="EY381" s="22">
        <v>0</v>
      </c>
      <c r="EZ381" s="10" t="s">
        <v>242</v>
      </c>
      <c r="FA381" s="10"/>
      <c r="FB381" s="22">
        <v>1</v>
      </c>
      <c r="FC381" s="10">
        <v>19400</v>
      </c>
      <c r="FD381" s="10" t="s">
        <v>7603</v>
      </c>
      <c r="FE381" s="22">
        <v>0</v>
      </c>
      <c r="FF381" s="10" t="s">
        <v>242</v>
      </c>
      <c r="FG381" s="10"/>
    </row>
    <row r="382" spans="1:163" ht="15" customHeight="1" x14ac:dyDescent="0.2">
      <c r="A382">
        <v>381</v>
      </c>
      <c r="B382">
        <v>416</v>
      </c>
      <c r="C382" s="1">
        <v>44802.579861111109</v>
      </c>
      <c r="D382" s="1">
        <v>44802.580555555556</v>
      </c>
      <c r="E382">
        <v>0</v>
      </c>
      <c r="F382" t="s">
        <v>240</v>
      </c>
      <c r="G382">
        <v>100</v>
      </c>
      <c r="H382">
        <v>97</v>
      </c>
      <c r="I382">
        <v>1</v>
      </c>
      <c r="J382" s="1">
        <v>44802.580555555556</v>
      </c>
      <c r="K382" t="s">
        <v>7608</v>
      </c>
      <c r="L382" t="s">
        <v>242</v>
      </c>
      <c r="M382" t="s">
        <v>242</v>
      </c>
      <c r="N382" t="s">
        <v>7609</v>
      </c>
      <c r="O382" t="s">
        <v>7610</v>
      </c>
      <c r="P382">
        <v>34.029000000000003</v>
      </c>
      <c r="Q382">
        <v>-118.40049999999999</v>
      </c>
      <c r="R382" t="s">
        <v>245</v>
      </c>
      <c r="S382" t="s">
        <v>246</v>
      </c>
      <c r="T382" t="s">
        <v>7611</v>
      </c>
      <c r="U382" t="s">
        <v>7612</v>
      </c>
      <c r="V382" t="s">
        <v>7613</v>
      </c>
      <c r="W382">
        <v>100</v>
      </c>
      <c r="X382" t="s">
        <v>418</v>
      </c>
      <c r="Y382" t="s">
        <v>1838</v>
      </c>
      <c r="Z382">
        <v>2020</v>
      </c>
      <c r="AA382">
        <v>0</v>
      </c>
      <c r="AD382">
        <v>13</v>
      </c>
      <c r="AE382">
        <v>3</v>
      </c>
      <c r="AG382" t="s">
        <v>7614</v>
      </c>
      <c r="AH382" s="27">
        <v>1</v>
      </c>
      <c r="AI382">
        <v>11</v>
      </c>
      <c r="AJ382" s="27">
        <v>1</v>
      </c>
      <c r="AK382">
        <v>10</v>
      </c>
      <c r="AL382" s="27">
        <v>0</v>
      </c>
      <c r="AM382" t="s">
        <v>242</v>
      </c>
      <c r="AO382">
        <v>3</v>
      </c>
      <c r="AQ382" t="s">
        <v>7614</v>
      </c>
      <c r="AR382" s="27">
        <v>1</v>
      </c>
      <c r="AS382">
        <v>12</v>
      </c>
      <c r="AT382" s="21">
        <f t="shared" si="20"/>
        <v>92.307692307692307</v>
      </c>
      <c r="AU382">
        <v>3</v>
      </c>
      <c r="AW382" t="s">
        <v>7614</v>
      </c>
      <c r="AX382" s="27">
        <v>1</v>
      </c>
      <c r="AY382">
        <v>12</v>
      </c>
      <c r="AZ382" s="21">
        <f t="shared" si="21"/>
        <v>92.307692307692307</v>
      </c>
      <c r="BA382">
        <v>3</v>
      </c>
      <c r="BC382" t="s">
        <v>7614</v>
      </c>
      <c r="BD382" s="27">
        <v>1</v>
      </c>
      <c r="BE382">
        <v>1.3</v>
      </c>
      <c r="BG382">
        <v>3</v>
      </c>
      <c r="BI382" t="s">
        <v>7614</v>
      </c>
      <c r="BJ382" s="27">
        <v>1</v>
      </c>
      <c r="BK382">
        <v>3</v>
      </c>
      <c r="BM382" t="s">
        <v>7614</v>
      </c>
      <c r="BN382" s="27">
        <v>1</v>
      </c>
      <c r="BO382">
        <v>4</v>
      </c>
      <c r="BP382" s="21">
        <f t="shared" si="22"/>
        <v>30.76923076923077</v>
      </c>
      <c r="BR382">
        <v>1</v>
      </c>
      <c r="BT382" t="s">
        <v>7615</v>
      </c>
      <c r="BU382" s="27">
        <v>1</v>
      </c>
      <c r="BV382">
        <v>2</v>
      </c>
      <c r="BW382" s="21">
        <f t="shared" si="23"/>
        <v>15.384615384615385</v>
      </c>
      <c r="BX382">
        <v>2</v>
      </c>
      <c r="BY382">
        <v>1</v>
      </c>
      <c r="CA382" t="s">
        <v>7615</v>
      </c>
      <c r="CB382" s="27">
        <v>0</v>
      </c>
      <c r="CD382" t="s">
        <v>242</v>
      </c>
      <c r="CE382" t="s">
        <v>242</v>
      </c>
      <c r="CG382" s="27">
        <v>1</v>
      </c>
      <c r="CH382" s="2" t="s">
        <v>7616</v>
      </c>
      <c r="CI382">
        <v>1</v>
      </c>
      <c r="CK382" t="s">
        <v>7617</v>
      </c>
      <c r="CL382" s="27">
        <v>1</v>
      </c>
      <c r="CM382" s="27">
        <v>0</v>
      </c>
      <c r="CN382" t="s">
        <v>242</v>
      </c>
      <c r="CO382" t="s">
        <v>242</v>
      </c>
      <c r="CP382" t="s">
        <v>242</v>
      </c>
      <c r="CS382" s="27">
        <v>0</v>
      </c>
      <c r="CU382" t="s">
        <v>242</v>
      </c>
      <c r="CX382" s="27">
        <v>1</v>
      </c>
      <c r="CY382">
        <v>460000</v>
      </c>
      <c r="CZ382">
        <v>2</v>
      </c>
      <c r="DB382" s="27">
        <v>1</v>
      </c>
      <c r="DC382" t="s">
        <v>242</v>
      </c>
      <c r="DD382" t="s">
        <v>242</v>
      </c>
      <c r="DF382" t="s">
        <v>242</v>
      </c>
      <c r="DG382">
        <v>520000</v>
      </c>
      <c r="DH382">
        <v>2</v>
      </c>
      <c r="DJ382" s="27">
        <v>1</v>
      </c>
      <c r="DK382">
        <v>6400000</v>
      </c>
      <c r="DL382">
        <v>2</v>
      </c>
      <c r="DN382">
        <v>1</v>
      </c>
      <c r="DP382" t="s">
        <v>7615</v>
      </c>
      <c r="DQ382" s="27">
        <v>1</v>
      </c>
      <c r="DR382" s="2" t="s">
        <v>7618</v>
      </c>
      <c r="DS382" s="27">
        <v>1</v>
      </c>
      <c r="DT382" s="2" t="s">
        <v>7619</v>
      </c>
      <c r="DU382" s="27">
        <v>1</v>
      </c>
      <c r="DV382" s="2" t="s">
        <v>7620</v>
      </c>
      <c r="DW382" s="27">
        <v>1</v>
      </c>
      <c r="DX382" t="s">
        <v>7621</v>
      </c>
      <c r="DY382" s="27">
        <v>0</v>
      </c>
      <c r="EA382" s="27">
        <v>1</v>
      </c>
      <c r="EB382" s="2" t="s">
        <v>7622</v>
      </c>
      <c r="EC382" s="27">
        <v>1</v>
      </c>
      <c r="ED382" s="2" t="s">
        <v>7622</v>
      </c>
      <c r="EE382" s="27">
        <v>1</v>
      </c>
      <c r="EF382" s="2" t="s">
        <v>7623</v>
      </c>
      <c r="EG382" s="27">
        <v>1</v>
      </c>
      <c r="EH382" s="2" t="s">
        <v>7624</v>
      </c>
      <c r="EI382" s="27">
        <v>1</v>
      </c>
      <c r="EJ382" t="s">
        <v>7621</v>
      </c>
      <c r="EK382">
        <v>1</v>
      </c>
      <c r="EM382" t="s">
        <v>7615</v>
      </c>
      <c r="EN382" s="27">
        <v>0</v>
      </c>
      <c r="EO382" t="s">
        <v>242</v>
      </c>
      <c r="EP382" t="s">
        <v>242</v>
      </c>
      <c r="ES382" t="s">
        <v>242</v>
      </c>
      <c r="ET382" t="s">
        <v>242</v>
      </c>
      <c r="EV382" s="27">
        <v>1</v>
      </c>
      <c r="EW382">
        <v>27568</v>
      </c>
      <c r="EX382" t="s">
        <v>7625</v>
      </c>
      <c r="EY382" s="27">
        <v>1</v>
      </c>
      <c r="EZ382">
        <v>0.78</v>
      </c>
      <c r="FB382" s="27">
        <v>1</v>
      </c>
      <c r="FC382">
        <v>22903</v>
      </c>
      <c r="FD382" t="s">
        <v>7626</v>
      </c>
      <c r="FE382" s="27">
        <v>1</v>
      </c>
      <c r="FF382">
        <v>0.82</v>
      </c>
    </row>
    <row r="383" spans="1:163" ht="15" customHeight="1" x14ac:dyDescent="0.2">
      <c r="A383">
        <v>382</v>
      </c>
      <c r="B383">
        <v>417</v>
      </c>
      <c r="C383" s="1">
        <v>44802.586111111108</v>
      </c>
      <c r="D383" s="1">
        <v>44802.586805555555</v>
      </c>
      <c r="E383">
        <v>0</v>
      </c>
      <c r="F383" t="s">
        <v>240</v>
      </c>
      <c r="G383">
        <v>100</v>
      </c>
      <c r="H383">
        <v>49</v>
      </c>
      <c r="I383">
        <v>1</v>
      </c>
      <c r="J383" s="1">
        <v>44802.586805555555</v>
      </c>
      <c r="K383" t="s">
        <v>7630</v>
      </c>
      <c r="L383" t="s">
        <v>242</v>
      </c>
      <c r="M383" t="s">
        <v>242</v>
      </c>
      <c r="N383" t="s">
        <v>7631</v>
      </c>
      <c r="O383" t="s">
        <v>7632</v>
      </c>
      <c r="P383">
        <v>34.029000000000003</v>
      </c>
      <c r="Q383">
        <v>-118.40049999999999</v>
      </c>
      <c r="R383" t="s">
        <v>245</v>
      </c>
      <c r="S383" t="s">
        <v>246</v>
      </c>
      <c r="T383" t="s">
        <v>7633</v>
      </c>
      <c r="U383" t="s">
        <v>7634</v>
      </c>
      <c r="V383" t="s">
        <v>7635</v>
      </c>
      <c r="W383">
        <v>2759</v>
      </c>
      <c r="X383" t="s">
        <v>1487</v>
      </c>
      <c r="Y383" t="s">
        <v>1488</v>
      </c>
      <c r="Z383">
        <v>2021</v>
      </c>
      <c r="AA383">
        <v>0</v>
      </c>
      <c r="AD383">
        <v>9</v>
      </c>
      <c r="AE383">
        <v>2</v>
      </c>
      <c r="AG383" t="s">
        <v>7636</v>
      </c>
      <c r="AH383" s="27">
        <v>1</v>
      </c>
      <c r="AI383">
        <v>4</v>
      </c>
      <c r="AJ383" s="27">
        <v>0</v>
      </c>
      <c r="AK383" t="s">
        <v>242</v>
      </c>
      <c r="AL383" s="27">
        <v>0</v>
      </c>
      <c r="AM383" t="s">
        <v>242</v>
      </c>
      <c r="AO383">
        <v>3</v>
      </c>
      <c r="AQ383" t="s">
        <v>7637</v>
      </c>
      <c r="AR383" s="27">
        <v>1</v>
      </c>
      <c r="AS383">
        <v>6</v>
      </c>
      <c r="AT383" s="21">
        <f t="shared" si="20"/>
        <v>66.666666666666657</v>
      </c>
      <c r="AU383">
        <v>3</v>
      </c>
      <c r="AW383" t="s">
        <v>7637</v>
      </c>
      <c r="AX383" s="27">
        <v>1</v>
      </c>
      <c r="AY383">
        <v>6</v>
      </c>
      <c r="AZ383" s="21">
        <f t="shared" si="21"/>
        <v>66.666666666666657</v>
      </c>
      <c r="BA383">
        <v>3</v>
      </c>
      <c r="BC383" t="s">
        <v>7637</v>
      </c>
      <c r="BD383" s="27">
        <v>1</v>
      </c>
      <c r="BG383">
        <v>3</v>
      </c>
      <c r="BI383" t="s">
        <v>7637</v>
      </c>
      <c r="BJ383" s="27">
        <v>1</v>
      </c>
      <c r="BK383">
        <v>2</v>
      </c>
      <c r="BM383" t="s">
        <v>7636</v>
      </c>
      <c r="BN383" s="27">
        <v>1</v>
      </c>
      <c r="BO383">
        <v>3</v>
      </c>
      <c r="BP383" s="21">
        <f t="shared" si="22"/>
        <v>33.333333333333329</v>
      </c>
      <c r="BR383">
        <v>2</v>
      </c>
      <c r="BT383" t="s">
        <v>7636</v>
      </c>
      <c r="BU383" s="27">
        <v>1</v>
      </c>
      <c r="BV383">
        <v>3</v>
      </c>
      <c r="BW383" s="21">
        <f t="shared" si="23"/>
        <v>33.333333333333329</v>
      </c>
      <c r="BX383">
        <v>2</v>
      </c>
      <c r="BY383">
        <v>3</v>
      </c>
      <c r="CA383" t="s">
        <v>7637</v>
      </c>
      <c r="CB383" s="27">
        <v>0</v>
      </c>
      <c r="CD383" t="s">
        <v>242</v>
      </c>
      <c r="CE383" t="s">
        <v>242</v>
      </c>
      <c r="CG383" s="27">
        <v>0</v>
      </c>
      <c r="CI383" t="s">
        <v>242</v>
      </c>
      <c r="CL383" s="27">
        <v>0</v>
      </c>
      <c r="CM383" s="27">
        <v>0</v>
      </c>
      <c r="CN383" t="s">
        <v>242</v>
      </c>
      <c r="CO383" t="s">
        <v>242</v>
      </c>
      <c r="CP383" t="s">
        <v>242</v>
      </c>
      <c r="CS383" s="27">
        <v>1</v>
      </c>
      <c r="CT383" s="2" t="s">
        <v>7638</v>
      </c>
      <c r="CU383">
        <v>2</v>
      </c>
      <c r="CW383" t="s">
        <v>7639</v>
      </c>
      <c r="CX383" s="27">
        <v>1</v>
      </c>
      <c r="CY383">
        <v>18640</v>
      </c>
      <c r="CZ383">
        <v>2</v>
      </c>
      <c r="DB383" s="27">
        <v>1</v>
      </c>
      <c r="DC383" t="s">
        <v>242</v>
      </c>
      <c r="DD383" t="s">
        <v>242</v>
      </c>
      <c r="DF383" t="s">
        <v>242</v>
      </c>
      <c r="DG383">
        <v>124702</v>
      </c>
      <c r="DH383">
        <v>2</v>
      </c>
      <c r="DJ383" s="27">
        <v>1</v>
      </c>
      <c r="DK383">
        <v>2484811</v>
      </c>
      <c r="DL383">
        <v>2</v>
      </c>
      <c r="DN383">
        <v>1</v>
      </c>
      <c r="DP383" t="s">
        <v>7640</v>
      </c>
      <c r="DQ383" s="27">
        <v>1</v>
      </c>
      <c r="DR383" t="s">
        <v>7641</v>
      </c>
      <c r="DS383" s="27">
        <v>1</v>
      </c>
      <c r="DT383" t="s">
        <v>7642</v>
      </c>
      <c r="DU383" s="27">
        <v>1</v>
      </c>
      <c r="DV383" s="2" t="s">
        <v>7643</v>
      </c>
      <c r="DW383" s="27">
        <v>1</v>
      </c>
      <c r="DX383" s="2" t="s">
        <v>7644</v>
      </c>
      <c r="DY383" s="27">
        <v>1</v>
      </c>
      <c r="DZ383" t="s">
        <v>7645</v>
      </c>
      <c r="EA383" s="27">
        <v>1</v>
      </c>
      <c r="EB383" t="s">
        <v>7646</v>
      </c>
      <c r="EC383" s="27">
        <v>1</v>
      </c>
      <c r="ED383" t="s">
        <v>7647</v>
      </c>
      <c r="EE383" s="27">
        <v>1</v>
      </c>
      <c r="EF383" s="2" t="s">
        <v>7648</v>
      </c>
      <c r="EG383" s="27">
        <v>1</v>
      </c>
      <c r="EH383" t="s">
        <v>7649</v>
      </c>
      <c r="EI383" s="27">
        <v>1</v>
      </c>
      <c r="EJ383" t="s">
        <v>7650</v>
      </c>
      <c r="EK383">
        <v>1</v>
      </c>
      <c r="EM383" t="s">
        <v>7651</v>
      </c>
      <c r="EN383" s="27">
        <v>0</v>
      </c>
      <c r="EO383" t="s">
        <v>242</v>
      </c>
      <c r="EP383" t="s">
        <v>242</v>
      </c>
      <c r="ES383" t="s">
        <v>242</v>
      </c>
      <c r="ET383" t="s">
        <v>242</v>
      </c>
      <c r="EV383" s="27">
        <v>0</v>
      </c>
      <c r="EW383" t="s">
        <v>242</v>
      </c>
      <c r="EY383" s="27">
        <v>0</v>
      </c>
      <c r="EZ383" t="s">
        <v>242</v>
      </c>
      <c r="FB383" s="27">
        <v>0</v>
      </c>
      <c r="FC383" t="s">
        <v>242</v>
      </c>
      <c r="FE383" s="27">
        <v>0</v>
      </c>
      <c r="FF383" t="s">
        <v>242</v>
      </c>
    </row>
    <row r="384" spans="1:163" ht="15" customHeight="1" x14ac:dyDescent="0.2">
      <c r="A384">
        <v>383</v>
      </c>
      <c r="B384">
        <v>419</v>
      </c>
      <c r="C384" s="1">
        <v>44802.587500000001</v>
      </c>
      <c r="D384" s="1">
        <v>44802.588888888888</v>
      </c>
      <c r="E384">
        <v>0</v>
      </c>
      <c r="F384" t="s">
        <v>240</v>
      </c>
      <c r="G384">
        <v>100</v>
      </c>
      <c r="H384">
        <v>117</v>
      </c>
      <c r="I384">
        <v>1</v>
      </c>
      <c r="J384" s="1">
        <v>44802.588888888888</v>
      </c>
      <c r="K384" t="s">
        <v>7661</v>
      </c>
      <c r="L384" t="s">
        <v>242</v>
      </c>
      <c r="M384" t="s">
        <v>242</v>
      </c>
      <c r="N384" t="s">
        <v>7662</v>
      </c>
      <c r="O384" t="s">
        <v>7663</v>
      </c>
      <c r="P384">
        <v>34.029000000000003</v>
      </c>
      <c r="Q384">
        <v>-118.40049999999999</v>
      </c>
      <c r="R384" t="s">
        <v>245</v>
      </c>
      <c r="S384" t="s">
        <v>246</v>
      </c>
      <c r="T384" t="s">
        <v>7664</v>
      </c>
      <c r="U384" t="s">
        <v>7665</v>
      </c>
      <c r="V384" t="s">
        <v>7666</v>
      </c>
      <c r="W384">
        <v>8071</v>
      </c>
      <c r="X384" t="s">
        <v>350</v>
      </c>
      <c r="Y384" t="s">
        <v>7667</v>
      </c>
      <c r="Z384">
        <v>2021</v>
      </c>
      <c r="AA384">
        <v>0</v>
      </c>
      <c r="AD384">
        <v>10</v>
      </c>
      <c r="AE384">
        <v>1</v>
      </c>
      <c r="AG384" t="s">
        <v>7668</v>
      </c>
      <c r="AH384" s="27">
        <v>1</v>
      </c>
      <c r="AI384">
        <v>9</v>
      </c>
      <c r="AJ384" s="27">
        <v>0</v>
      </c>
      <c r="AK384" t="s">
        <v>242</v>
      </c>
      <c r="AL384" s="27">
        <v>1</v>
      </c>
      <c r="AM384">
        <v>10</v>
      </c>
      <c r="AO384">
        <v>3</v>
      </c>
      <c r="AQ384" t="s">
        <v>7669</v>
      </c>
      <c r="AR384" s="27">
        <v>1</v>
      </c>
      <c r="AS384">
        <v>9</v>
      </c>
      <c r="AT384" s="21">
        <f t="shared" si="20"/>
        <v>90</v>
      </c>
      <c r="AU384">
        <v>1</v>
      </c>
      <c r="AW384" t="s">
        <v>7668</v>
      </c>
      <c r="AX384" s="27">
        <v>1</v>
      </c>
      <c r="AY384">
        <v>9</v>
      </c>
      <c r="AZ384" s="21">
        <f t="shared" si="21"/>
        <v>90</v>
      </c>
      <c r="BA384">
        <v>1</v>
      </c>
      <c r="BC384" t="s">
        <v>7668</v>
      </c>
      <c r="BD384" s="27">
        <v>1</v>
      </c>
      <c r="BE384">
        <v>8.1999999999999993</v>
      </c>
      <c r="BG384">
        <v>3</v>
      </c>
      <c r="BI384" t="s">
        <v>7669</v>
      </c>
      <c r="BJ384" s="27">
        <v>1</v>
      </c>
      <c r="BK384">
        <v>1</v>
      </c>
      <c r="BM384" t="s">
        <v>7668</v>
      </c>
      <c r="BN384" s="27">
        <v>1</v>
      </c>
      <c r="BO384">
        <v>3</v>
      </c>
      <c r="BP384" s="21">
        <f t="shared" si="22"/>
        <v>30</v>
      </c>
      <c r="BR384">
        <v>1</v>
      </c>
      <c r="BT384" t="s">
        <v>7668</v>
      </c>
      <c r="BU384" s="27">
        <v>1</v>
      </c>
      <c r="BV384">
        <v>3</v>
      </c>
      <c r="BW384" s="21">
        <f t="shared" si="23"/>
        <v>30</v>
      </c>
      <c r="BX384">
        <v>2</v>
      </c>
      <c r="BY384">
        <v>1</v>
      </c>
      <c r="CA384" t="s">
        <v>7668</v>
      </c>
      <c r="CB384" s="27">
        <v>0</v>
      </c>
      <c r="CD384" t="s">
        <v>242</v>
      </c>
      <c r="CE384" t="s">
        <v>242</v>
      </c>
      <c r="CG384" s="27">
        <v>1</v>
      </c>
      <c r="CH384" s="2" t="s">
        <v>7670</v>
      </c>
      <c r="CI384">
        <v>1</v>
      </c>
      <c r="CK384" t="s">
        <v>7668</v>
      </c>
      <c r="CL384" s="27">
        <v>0</v>
      </c>
      <c r="CM384" s="27">
        <v>0.5</v>
      </c>
      <c r="CN384" t="s">
        <v>242</v>
      </c>
      <c r="CO384">
        <v>90</v>
      </c>
      <c r="CP384" t="s">
        <v>242</v>
      </c>
      <c r="CQ384" s="2" t="s">
        <v>7671</v>
      </c>
      <c r="CS384" s="27">
        <v>1</v>
      </c>
      <c r="CT384" s="2" t="s">
        <v>7672</v>
      </c>
      <c r="CU384">
        <v>1</v>
      </c>
      <c r="CW384" t="s">
        <v>7668</v>
      </c>
      <c r="CX384" s="27">
        <v>1</v>
      </c>
      <c r="CY384">
        <v>160740</v>
      </c>
      <c r="CZ384">
        <v>2</v>
      </c>
      <c r="DB384" s="27">
        <v>1</v>
      </c>
      <c r="DC384">
        <v>171338</v>
      </c>
      <c r="DD384">
        <v>2</v>
      </c>
      <c r="DE384" s="5">
        <v>171338</v>
      </c>
      <c r="DF384">
        <v>2</v>
      </c>
      <c r="DG384" t="s">
        <v>242</v>
      </c>
      <c r="DH384" t="s">
        <v>242</v>
      </c>
      <c r="DJ384" s="27">
        <v>1</v>
      </c>
      <c r="DK384">
        <v>22443</v>
      </c>
      <c r="DL384">
        <v>2</v>
      </c>
      <c r="DN384">
        <v>1</v>
      </c>
      <c r="DP384" t="s">
        <v>7668</v>
      </c>
      <c r="DQ384" s="27">
        <v>1</v>
      </c>
      <c r="DR384" t="s">
        <v>7673</v>
      </c>
      <c r="DS384" s="27">
        <v>1</v>
      </c>
      <c r="DT384" s="2" t="s">
        <v>7674</v>
      </c>
      <c r="DU384" s="27">
        <v>1</v>
      </c>
      <c r="DV384" s="2" t="s">
        <v>7675</v>
      </c>
      <c r="DW384" s="27">
        <v>0</v>
      </c>
      <c r="DY384" s="27">
        <v>1</v>
      </c>
      <c r="DZ384" s="2" t="s">
        <v>7676</v>
      </c>
      <c r="EA384" s="27">
        <v>1</v>
      </c>
      <c r="EB384" s="2" t="s">
        <v>7677</v>
      </c>
      <c r="EC384" s="27">
        <v>1</v>
      </c>
      <c r="ED384" s="2" t="s">
        <v>7678</v>
      </c>
      <c r="EE384" s="27">
        <v>1</v>
      </c>
      <c r="EF384" s="2" t="s">
        <v>7679</v>
      </c>
      <c r="EG384" s="27">
        <v>1</v>
      </c>
      <c r="EH384" t="s">
        <v>7680</v>
      </c>
      <c r="EI384" s="27">
        <v>1</v>
      </c>
      <c r="EJ384" s="2" t="s">
        <v>7681</v>
      </c>
      <c r="EK384">
        <v>1</v>
      </c>
      <c r="EM384" t="s">
        <v>7668</v>
      </c>
      <c r="EN384" s="27">
        <v>0</v>
      </c>
      <c r="EO384" t="s">
        <v>242</v>
      </c>
      <c r="EP384" t="s">
        <v>242</v>
      </c>
      <c r="ES384" t="s">
        <v>242</v>
      </c>
      <c r="ET384" t="s">
        <v>242</v>
      </c>
      <c r="EV384" s="27">
        <v>1</v>
      </c>
      <c r="EW384">
        <v>1.615</v>
      </c>
      <c r="EX384" t="s">
        <v>7682</v>
      </c>
      <c r="EY384" s="27">
        <v>1</v>
      </c>
      <c r="EZ384">
        <v>29</v>
      </c>
      <c r="FB384" s="27">
        <v>0</v>
      </c>
      <c r="FC384" t="s">
        <v>242</v>
      </c>
      <c r="FE384" s="27">
        <v>0</v>
      </c>
      <c r="FF384" t="s">
        <v>242</v>
      </c>
    </row>
    <row r="385" spans="1:163" ht="15" customHeight="1" x14ac:dyDescent="0.2">
      <c r="A385">
        <v>384</v>
      </c>
      <c r="B385">
        <v>420</v>
      </c>
      <c r="C385" s="1">
        <v>44802.588888888888</v>
      </c>
      <c r="D385" s="1">
        <v>44802.590277777781</v>
      </c>
      <c r="E385">
        <v>0</v>
      </c>
      <c r="F385" t="s">
        <v>240</v>
      </c>
      <c r="G385">
        <v>100</v>
      </c>
      <c r="H385">
        <v>98</v>
      </c>
      <c r="I385">
        <v>1</v>
      </c>
      <c r="J385" s="1">
        <v>44802.590277777781</v>
      </c>
      <c r="K385" t="s">
        <v>7686</v>
      </c>
      <c r="L385" t="s">
        <v>242</v>
      </c>
      <c r="M385" t="s">
        <v>242</v>
      </c>
      <c r="N385" t="s">
        <v>7687</v>
      </c>
      <c r="O385" t="s">
        <v>7688</v>
      </c>
      <c r="P385">
        <v>34.029000000000003</v>
      </c>
      <c r="Q385">
        <v>-118.40049999999999</v>
      </c>
      <c r="R385" t="s">
        <v>245</v>
      </c>
      <c r="S385" t="s">
        <v>246</v>
      </c>
      <c r="T385" t="s">
        <v>7689</v>
      </c>
      <c r="U385" t="s">
        <v>7690</v>
      </c>
      <c r="V385">
        <v>366651107</v>
      </c>
      <c r="W385">
        <v>8741</v>
      </c>
      <c r="X385" t="s">
        <v>297</v>
      </c>
      <c r="Y385" t="s">
        <v>7691</v>
      </c>
      <c r="Z385">
        <v>2020</v>
      </c>
      <c r="AA385">
        <v>0</v>
      </c>
      <c r="AD385">
        <v>10</v>
      </c>
      <c r="AE385">
        <v>1</v>
      </c>
      <c r="AG385" t="s">
        <v>7692</v>
      </c>
      <c r="AH385" s="27">
        <v>1</v>
      </c>
      <c r="AI385">
        <v>5</v>
      </c>
      <c r="AJ385" s="27">
        <v>0</v>
      </c>
      <c r="AK385" t="s">
        <v>242</v>
      </c>
      <c r="AL385" s="27">
        <v>0</v>
      </c>
      <c r="AM385" t="s">
        <v>242</v>
      </c>
      <c r="AO385">
        <v>3</v>
      </c>
      <c r="AQ385" t="s">
        <v>7693</v>
      </c>
      <c r="AR385" s="27">
        <v>1</v>
      </c>
      <c r="AS385">
        <v>9</v>
      </c>
      <c r="AT385" s="21">
        <f t="shared" si="20"/>
        <v>90</v>
      </c>
      <c r="AU385">
        <v>1</v>
      </c>
      <c r="AW385" t="s">
        <v>7692</v>
      </c>
      <c r="AX385" s="27">
        <v>1</v>
      </c>
      <c r="AY385">
        <v>9</v>
      </c>
      <c r="AZ385" s="21">
        <f t="shared" si="21"/>
        <v>90</v>
      </c>
      <c r="BA385">
        <v>1</v>
      </c>
      <c r="BC385" t="s">
        <v>7692</v>
      </c>
      <c r="BD385" s="27">
        <v>1</v>
      </c>
      <c r="BG385">
        <v>3</v>
      </c>
      <c r="BI385" t="s">
        <v>7693</v>
      </c>
      <c r="BJ385" s="27">
        <v>1</v>
      </c>
      <c r="BK385">
        <v>3</v>
      </c>
      <c r="BM385" t="s">
        <v>7693</v>
      </c>
      <c r="BN385" s="27">
        <v>1</v>
      </c>
      <c r="BO385">
        <v>3</v>
      </c>
      <c r="BP385" s="21">
        <f t="shared" si="22"/>
        <v>30</v>
      </c>
      <c r="BR385">
        <v>1</v>
      </c>
      <c r="BT385" t="s">
        <v>7692</v>
      </c>
      <c r="BU385" s="27">
        <v>1</v>
      </c>
      <c r="BV385">
        <v>1</v>
      </c>
      <c r="BW385" s="21">
        <f t="shared" si="23"/>
        <v>10</v>
      </c>
      <c r="BX385">
        <v>1</v>
      </c>
      <c r="BY385">
        <v>1</v>
      </c>
      <c r="CA385" t="s">
        <v>7692</v>
      </c>
      <c r="CB385" s="27">
        <v>0</v>
      </c>
      <c r="CD385" t="s">
        <v>242</v>
      </c>
      <c r="CE385" t="s">
        <v>242</v>
      </c>
      <c r="CG385" s="27">
        <v>1</v>
      </c>
      <c r="CH385" s="2" t="s">
        <v>7694</v>
      </c>
      <c r="CI385">
        <v>1</v>
      </c>
      <c r="CK385" t="s">
        <v>7692</v>
      </c>
      <c r="CL385" s="27">
        <v>0</v>
      </c>
      <c r="CM385" s="27">
        <v>0.5</v>
      </c>
      <c r="CN385" t="s">
        <v>242</v>
      </c>
      <c r="CO385">
        <v>98.6</v>
      </c>
      <c r="CP385" t="s">
        <v>242</v>
      </c>
      <c r="CQ385" s="2" t="s">
        <v>7695</v>
      </c>
      <c r="CS385" s="27">
        <v>1</v>
      </c>
      <c r="CT385" s="2" t="s">
        <v>7696</v>
      </c>
      <c r="CU385">
        <v>1</v>
      </c>
      <c r="CX385" s="27">
        <v>1</v>
      </c>
      <c r="CY385">
        <v>516</v>
      </c>
      <c r="CZ385">
        <v>2</v>
      </c>
      <c r="DB385" s="27">
        <v>1</v>
      </c>
      <c r="DC385" t="s">
        <v>242</v>
      </c>
      <c r="DD385" t="s">
        <v>242</v>
      </c>
      <c r="DE385" s="5">
        <v>3433</v>
      </c>
      <c r="DF385">
        <v>2</v>
      </c>
      <c r="DG385" t="s">
        <v>242</v>
      </c>
      <c r="DH385" t="s">
        <v>242</v>
      </c>
      <c r="DJ385" s="27">
        <v>1</v>
      </c>
      <c r="DK385">
        <v>6830</v>
      </c>
      <c r="DL385">
        <v>2</v>
      </c>
      <c r="DN385">
        <v>1</v>
      </c>
      <c r="DP385" t="s">
        <v>7692</v>
      </c>
      <c r="DQ385" s="27">
        <v>0</v>
      </c>
      <c r="DS385" s="27">
        <v>0</v>
      </c>
      <c r="DU385" s="27">
        <v>0</v>
      </c>
      <c r="DW385" s="27">
        <v>1</v>
      </c>
      <c r="DX385" s="2" t="s">
        <v>7697</v>
      </c>
      <c r="DY385" s="27">
        <v>0</v>
      </c>
      <c r="EA385" s="27">
        <v>0</v>
      </c>
      <c r="EC385" s="27">
        <v>0</v>
      </c>
      <c r="EE385" s="27">
        <v>0</v>
      </c>
      <c r="EG385" s="27">
        <v>1</v>
      </c>
      <c r="EH385" t="s">
        <v>1146</v>
      </c>
      <c r="EI385" s="27">
        <v>0</v>
      </c>
      <c r="EK385">
        <v>1</v>
      </c>
      <c r="EM385" t="s">
        <v>7692</v>
      </c>
      <c r="EN385" s="27">
        <v>0</v>
      </c>
      <c r="EO385" t="s">
        <v>242</v>
      </c>
      <c r="EP385" t="s">
        <v>242</v>
      </c>
      <c r="ES385" t="s">
        <v>242</v>
      </c>
      <c r="ET385" t="s">
        <v>242</v>
      </c>
      <c r="EV385" s="27">
        <v>0</v>
      </c>
      <c r="EW385" t="s">
        <v>242</v>
      </c>
      <c r="EY385" s="27">
        <v>0</v>
      </c>
      <c r="EZ385" t="s">
        <v>242</v>
      </c>
      <c r="FB385" s="27">
        <v>0</v>
      </c>
      <c r="FC385" t="s">
        <v>242</v>
      </c>
      <c r="FE385" s="27">
        <v>0</v>
      </c>
      <c r="FF385" t="s">
        <v>242</v>
      </c>
    </row>
    <row r="386" spans="1:163" ht="15" customHeight="1" x14ac:dyDescent="0.2">
      <c r="A386">
        <v>385</v>
      </c>
      <c r="B386">
        <v>421</v>
      </c>
      <c r="C386" s="1">
        <v>44802.590277777781</v>
      </c>
      <c r="D386" s="1">
        <v>44802.591666666667</v>
      </c>
      <c r="E386">
        <v>0</v>
      </c>
      <c r="F386" t="s">
        <v>240</v>
      </c>
      <c r="G386">
        <v>100</v>
      </c>
      <c r="H386">
        <v>98</v>
      </c>
      <c r="I386">
        <v>1</v>
      </c>
      <c r="J386" s="1">
        <v>44802.591666666667</v>
      </c>
      <c r="K386" t="s">
        <v>7701</v>
      </c>
      <c r="L386" t="s">
        <v>242</v>
      </c>
      <c r="M386" t="s">
        <v>242</v>
      </c>
      <c r="N386" t="s">
        <v>7702</v>
      </c>
      <c r="O386" t="s">
        <v>7703</v>
      </c>
      <c r="P386">
        <v>34.029000000000003</v>
      </c>
      <c r="Q386">
        <v>-118.40049999999999</v>
      </c>
      <c r="R386" t="s">
        <v>245</v>
      </c>
      <c r="S386" t="s">
        <v>246</v>
      </c>
      <c r="T386" t="s">
        <v>7704</v>
      </c>
      <c r="U386" t="s">
        <v>7705</v>
      </c>
      <c r="V386">
        <v>315616102</v>
      </c>
      <c r="W386">
        <v>3576</v>
      </c>
      <c r="X386" t="s">
        <v>297</v>
      </c>
      <c r="Y386" t="s">
        <v>621</v>
      </c>
      <c r="Z386">
        <v>2020</v>
      </c>
      <c r="AA386">
        <v>0</v>
      </c>
      <c r="AD386">
        <v>10</v>
      </c>
      <c r="AE386">
        <v>1</v>
      </c>
      <c r="AG386" t="s">
        <v>7706</v>
      </c>
      <c r="AH386" s="27">
        <v>1</v>
      </c>
      <c r="AI386">
        <v>2</v>
      </c>
      <c r="AJ386" s="27">
        <v>0</v>
      </c>
      <c r="AK386" t="s">
        <v>242</v>
      </c>
      <c r="AL386" s="27">
        <v>0</v>
      </c>
      <c r="AM386" t="s">
        <v>242</v>
      </c>
      <c r="AO386">
        <v>3</v>
      </c>
      <c r="AQ386" t="s">
        <v>7707</v>
      </c>
      <c r="AR386" s="27">
        <v>1</v>
      </c>
      <c r="AS386">
        <v>9</v>
      </c>
      <c r="AT386" s="21">
        <f t="shared" si="20"/>
        <v>90</v>
      </c>
      <c r="AU386">
        <v>1</v>
      </c>
      <c r="AW386" t="s">
        <v>7706</v>
      </c>
      <c r="AX386" s="27">
        <v>1</v>
      </c>
      <c r="AY386">
        <v>9</v>
      </c>
      <c r="AZ386" s="21">
        <f t="shared" si="21"/>
        <v>90</v>
      </c>
      <c r="BA386">
        <v>1</v>
      </c>
      <c r="BC386" t="s">
        <v>7706</v>
      </c>
      <c r="BD386" s="27">
        <v>1</v>
      </c>
      <c r="BG386">
        <v>3</v>
      </c>
      <c r="BI386" t="s">
        <v>7706</v>
      </c>
      <c r="BJ386" s="27">
        <v>1</v>
      </c>
      <c r="BK386">
        <v>3</v>
      </c>
      <c r="BM386" t="s">
        <v>7706</v>
      </c>
      <c r="BN386" s="27">
        <v>1</v>
      </c>
      <c r="BO386">
        <v>3</v>
      </c>
      <c r="BP386" s="21">
        <f t="shared" si="22"/>
        <v>30</v>
      </c>
      <c r="BR386">
        <v>1</v>
      </c>
      <c r="BT386" t="s">
        <v>7706</v>
      </c>
      <c r="BU386" s="27">
        <v>1</v>
      </c>
      <c r="BV386">
        <v>6</v>
      </c>
      <c r="BW386" s="21">
        <f t="shared" si="23"/>
        <v>60</v>
      </c>
      <c r="BX386">
        <v>2</v>
      </c>
      <c r="BY386">
        <v>1</v>
      </c>
      <c r="CA386" t="s">
        <v>7706</v>
      </c>
      <c r="CB386" s="27">
        <v>0</v>
      </c>
      <c r="CD386" t="s">
        <v>242</v>
      </c>
      <c r="CE386" t="s">
        <v>242</v>
      </c>
      <c r="CG386" s="27">
        <v>1</v>
      </c>
      <c r="CH386" s="2" t="s">
        <v>7708</v>
      </c>
      <c r="CI386">
        <v>1</v>
      </c>
      <c r="CK386" t="s">
        <v>7706</v>
      </c>
      <c r="CL386" s="27">
        <v>0</v>
      </c>
      <c r="CM386" s="27">
        <v>0</v>
      </c>
      <c r="CN386" t="s">
        <v>242</v>
      </c>
      <c r="CO386" t="s">
        <v>242</v>
      </c>
      <c r="CP386" t="s">
        <v>242</v>
      </c>
      <c r="CS386" s="27">
        <v>0</v>
      </c>
      <c r="CU386" t="s">
        <v>242</v>
      </c>
      <c r="CX386" s="27">
        <v>1</v>
      </c>
      <c r="CY386">
        <v>355</v>
      </c>
      <c r="CZ386">
        <v>2</v>
      </c>
      <c r="DB386" s="27">
        <v>1</v>
      </c>
      <c r="DC386" t="s">
        <v>242</v>
      </c>
      <c r="DD386" t="s">
        <v>242</v>
      </c>
      <c r="DF386" t="s">
        <v>242</v>
      </c>
      <c r="DG386">
        <v>14287</v>
      </c>
      <c r="DH386">
        <v>2</v>
      </c>
      <c r="DJ386" s="27">
        <v>0</v>
      </c>
      <c r="DK386" t="s">
        <v>242</v>
      </c>
      <c r="DL386" t="s">
        <v>242</v>
      </c>
      <c r="DN386">
        <v>1</v>
      </c>
      <c r="DP386" t="s">
        <v>7706</v>
      </c>
      <c r="DQ386" s="27">
        <v>0</v>
      </c>
      <c r="DS386" s="27">
        <v>0</v>
      </c>
      <c r="DU386" s="27">
        <v>0</v>
      </c>
      <c r="DW386" s="27">
        <v>0</v>
      </c>
      <c r="DY386" s="27">
        <v>0</v>
      </c>
      <c r="EA386" s="27">
        <v>0</v>
      </c>
      <c r="EC386" s="27">
        <v>0</v>
      </c>
      <c r="EE386" s="27">
        <v>0</v>
      </c>
      <c r="EG386" s="27">
        <v>0</v>
      </c>
      <c r="EI386" s="27">
        <v>0</v>
      </c>
      <c r="EK386">
        <v>1</v>
      </c>
      <c r="EM386" t="s">
        <v>7706</v>
      </c>
      <c r="EN386" s="27">
        <v>0</v>
      </c>
      <c r="EO386" t="s">
        <v>242</v>
      </c>
      <c r="EP386" t="s">
        <v>242</v>
      </c>
      <c r="ES386" t="s">
        <v>242</v>
      </c>
      <c r="ET386" t="s">
        <v>242</v>
      </c>
      <c r="EV386" s="27">
        <v>0</v>
      </c>
      <c r="EW386" t="s">
        <v>242</v>
      </c>
      <c r="EY386" s="27">
        <v>0</v>
      </c>
      <c r="EZ386" t="s">
        <v>242</v>
      </c>
      <c r="FB386" s="27">
        <v>0</v>
      </c>
      <c r="FC386" t="s">
        <v>242</v>
      </c>
      <c r="FE386" s="27">
        <v>0</v>
      </c>
      <c r="FF386" t="s">
        <v>242</v>
      </c>
    </row>
    <row r="387" spans="1:163" ht="15" customHeight="1" x14ac:dyDescent="0.2">
      <c r="A387">
        <v>386</v>
      </c>
      <c r="B387">
        <v>422</v>
      </c>
      <c r="C387" s="1">
        <v>44802.595833333333</v>
      </c>
      <c r="D387" s="1">
        <v>44802.597916666666</v>
      </c>
      <c r="E387">
        <v>0</v>
      </c>
      <c r="F387" t="s">
        <v>240</v>
      </c>
      <c r="G387">
        <v>100</v>
      </c>
      <c r="H387">
        <v>155</v>
      </c>
      <c r="I387">
        <v>1</v>
      </c>
      <c r="J387" s="1">
        <v>44802.597916666666</v>
      </c>
      <c r="K387" t="s">
        <v>7715</v>
      </c>
      <c r="L387" t="s">
        <v>242</v>
      </c>
      <c r="M387" t="s">
        <v>242</v>
      </c>
      <c r="N387" t="s">
        <v>7716</v>
      </c>
      <c r="O387" t="s">
        <v>7717</v>
      </c>
      <c r="P387">
        <v>34.029000000000003</v>
      </c>
      <c r="Q387">
        <v>-118.40049999999999</v>
      </c>
      <c r="R387" t="s">
        <v>245</v>
      </c>
      <c r="S387" t="s">
        <v>246</v>
      </c>
      <c r="T387" t="s">
        <v>7718</v>
      </c>
      <c r="U387" t="s">
        <v>7719</v>
      </c>
      <c r="V387" t="s">
        <v>7720</v>
      </c>
      <c r="W387">
        <v>6411</v>
      </c>
      <c r="X387" t="s">
        <v>319</v>
      </c>
      <c r="Y387" t="s">
        <v>7721</v>
      </c>
      <c r="Z387">
        <v>2021</v>
      </c>
      <c r="AA387">
        <v>0</v>
      </c>
      <c r="AD387">
        <v>12</v>
      </c>
      <c r="AE387">
        <v>1</v>
      </c>
      <c r="AG387" t="s">
        <v>7722</v>
      </c>
      <c r="AH387" s="27">
        <v>1</v>
      </c>
      <c r="AI387">
        <v>10</v>
      </c>
      <c r="AJ387" s="27">
        <v>0</v>
      </c>
      <c r="AK387" t="s">
        <v>242</v>
      </c>
      <c r="AL387" s="27">
        <v>0</v>
      </c>
      <c r="AM387" t="s">
        <v>242</v>
      </c>
      <c r="AN387" t="s">
        <v>7723</v>
      </c>
      <c r="AO387">
        <v>3</v>
      </c>
      <c r="AR387" s="27">
        <v>1</v>
      </c>
      <c r="AS387">
        <v>11</v>
      </c>
      <c r="AT387" s="21">
        <f t="shared" ref="AT387:AT448" si="24">AS387/AD387*100</f>
        <v>91.666666666666657</v>
      </c>
      <c r="AU387">
        <v>2</v>
      </c>
      <c r="AW387" t="s">
        <v>7724</v>
      </c>
      <c r="AX387" s="27">
        <v>1</v>
      </c>
      <c r="AY387">
        <v>11</v>
      </c>
      <c r="AZ387" s="21">
        <f t="shared" ref="AZ387:AZ450" si="25">AY387/AD387*100</f>
        <v>91.666666666666657</v>
      </c>
      <c r="BA387">
        <v>1</v>
      </c>
      <c r="BC387" t="s">
        <v>7722</v>
      </c>
      <c r="BD387" s="27">
        <v>1</v>
      </c>
      <c r="BE387">
        <v>7</v>
      </c>
      <c r="BG387">
        <v>3</v>
      </c>
      <c r="BJ387" s="27">
        <v>1</v>
      </c>
      <c r="BK387">
        <v>2</v>
      </c>
      <c r="BN387" s="27">
        <v>1</v>
      </c>
      <c r="BO387">
        <v>3</v>
      </c>
      <c r="BP387" s="21">
        <f t="shared" ref="BP387:BP450" si="26">BO387/AD387*100</f>
        <v>25</v>
      </c>
      <c r="BR387">
        <v>1</v>
      </c>
      <c r="BU387" s="27">
        <v>1</v>
      </c>
      <c r="BV387">
        <v>3</v>
      </c>
      <c r="BW387" s="21">
        <f t="shared" ref="BW387:BW450" si="27">BV387/AD387*100</f>
        <v>25</v>
      </c>
      <c r="BX387">
        <v>2</v>
      </c>
      <c r="BY387">
        <v>1</v>
      </c>
      <c r="CB387" s="27">
        <v>0</v>
      </c>
      <c r="CD387" t="s">
        <v>242</v>
      </c>
      <c r="CE387" t="s">
        <v>242</v>
      </c>
      <c r="CG387" s="27">
        <v>0</v>
      </c>
      <c r="CI387" t="s">
        <v>242</v>
      </c>
      <c r="CL387" s="27">
        <v>0</v>
      </c>
      <c r="CM387" s="27">
        <v>0</v>
      </c>
      <c r="CN387" t="s">
        <v>242</v>
      </c>
      <c r="CO387" t="s">
        <v>242</v>
      </c>
      <c r="CP387" t="s">
        <v>242</v>
      </c>
      <c r="CS387" s="27">
        <v>1</v>
      </c>
      <c r="CT387" t="s">
        <v>7725</v>
      </c>
      <c r="CU387">
        <v>1</v>
      </c>
      <c r="CX387" s="27">
        <v>1</v>
      </c>
      <c r="CY387">
        <v>1019</v>
      </c>
      <c r="CZ387">
        <v>2</v>
      </c>
      <c r="DB387" s="27">
        <v>1</v>
      </c>
      <c r="DC387">
        <v>23288</v>
      </c>
      <c r="DD387">
        <v>2</v>
      </c>
      <c r="DE387">
        <v>22913</v>
      </c>
      <c r="DF387">
        <v>2</v>
      </c>
      <c r="DG387" t="s">
        <v>242</v>
      </c>
      <c r="DH387" t="s">
        <v>242</v>
      </c>
      <c r="DJ387" s="27">
        <v>0</v>
      </c>
      <c r="DK387" t="s">
        <v>242</v>
      </c>
      <c r="DL387" t="s">
        <v>242</v>
      </c>
      <c r="DN387">
        <v>4</v>
      </c>
      <c r="DP387" t="s">
        <v>7726</v>
      </c>
      <c r="DQ387" s="27">
        <v>1</v>
      </c>
      <c r="DR387" t="s">
        <v>7727</v>
      </c>
      <c r="DS387" s="27">
        <v>1</v>
      </c>
      <c r="DT387" t="s">
        <v>7728</v>
      </c>
      <c r="DU387" s="27">
        <v>1</v>
      </c>
      <c r="DV387" t="s">
        <v>7729</v>
      </c>
      <c r="DW387" s="27">
        <v>1</v>
      </c>
      <c r="DX387" s="2" t="s">
        <v>7730</v>
      </c>
      <c r="DY387" s="27">
        <v>1</v>
      </c>
      <c r="DZ387" t="s">
        <v>7731</v>
      </c>
      <c r="EA387" s="27">
        <v>1</v>
      </c>
      <c r="EB387" s="2" t="s">
        <v>7732</v>
      </c>
      <c r="EC387" s="27">
        <v>1</v>
      </c>
      <c r="ED387" t="s">
        <v>7733</v>
      </c>
      <c r="EE387" s="27">
        <v>1</v>
      </c>
      <c r="EF387" t="s">
        <v>7734</v>
      </c>
      <c r="EG387" s="27">
        <v>1</v>
      </c>
      <c r="EH387" t="s">
        <v>7735</v>
      </c>
      <c r="EI387" s="27">
        <v>1</v>
      </c>
      <c r="EJ387" s="2" t="s">
        <v>7736</v>
      </c>
      <c r="EK387">
        <v>1</v>
      </c>
      <c r="EN387" s="27">
        <v>0</v>
      </c>
      <c r="EO387" t="s">
        <v>242</v>
      </c>
      <c r="EP387" t="s">
        <v>242</v>
      </c>
      <c r="ES387" t="s">
        <v>242</v>
      </c>
      <c r="ET387" t="s">
        <v>242</v>
      </c>
      <c r="EV387" s="27">
        <v>0</v>
      </c>
      <c r="EW387" t="s">
        <v>242</v>
      </c>
      <c r="EY387" s="27">
        <v>0</v>
      </c>
      <c r="EZ387" t="s">
        <v>242</v>
      </c>
      <c r="FB387" s="27">
        <v>0</v>
      </c>
      <c r="FC387" t="s">
        <v>242</v>
      </c>
      <c r="FE387" s="27">
        <v>0</v>
      </c>
      <c r="FF387" t="s">
        <v>242</v>
      </c>
    </row>
    <row r="388" spans="1:163" ht="15" customHeight="1" x14ac:dyDescent="0.2">
      <c r="A388">
        <v>387</v>
      </c>
      <c r="B388">
        <v>423</v>
      </c>
      <c r="C388" s="1">
        <v>44802.607638888891</v>
      </c>
      <c r="D388" s="1">
        <v>44802.61041666667</v>
      </c>
      <c r="E388">
        <v>0</v>
      </c>
      <c r="F388" t="s">
        <v>240</v>
      </c>
      <c r="G388">
        <v>100</v>
      </c>
      <c r="H388">
        <v>266</v>
      </c>
      <c r="I388">
        <v>1</v>
      </c>
      <c r="J388" s="1">
        <v>44802.61041666667</v>
      </c>
      <c r="K388" t="s">
        <v>7740</v>
      </c>
      <c r="L388" t="s">
        <v>242</v>
      </c>
      <c r="M388" t="s">
        <v>242</v>
      </c>
      <c r="N388" t="s">
        <v>7741</v>
      </c>
      <c r="O388" t="s">
        <v>7742</v>
      </c>
      <c r="P388">
        <v>34.029000000000003</v>
      </c>
      <c r="Q388">
        <v>-118.40049999999999</v>
      </c>
      <c r="R388" t="s">
        <v>245</v>
      </c>
      <c r="S388" t="s">
        <v>246</v>
      </c>
      <c r="T388" t="s">
        <v>7743</v>
      </c>
      <c r="U388" t="s">
        <v>7744</v>
      </c>
      <c r="V388">
        <v>11659109</v>
      </c>
      <c r="W388">
        <v>4512</v>
      </c>
      <c r="X388" t="s">
        <v>476</v>
      </c>
      <c r="Y388" t="s">
        <v>4555</v>
      </c>
      <c r="Z388">
        <v>2020</v>
      </c>
      <c r="AA388">
        <v>0</v>
      </c>
      <c r="AD388">
        <v>13</v>
      </c>
      <c r="AE388">
        <v>3</v>
      </c>
      <c r="AG388" t="s">
        <v>7745</v>
      </c>
      <c r="AH388" s="27">
        <v>1</v>
      </c>
      <c r="AI388">
        <v>8</v>
      </c>
      <c r="AJ388" s="27">
        <v>1</v>
      </c>
      <c r="AK388">
        <v>3</v>
      </c>
      <c r="AL388" s="27">
        <v>1</v>
      </c>
      <c r="AM388">
        <v>6</v>
      </c>
      <c r="AO388">
        <v>2</v>
      </c>
      <c r="AQ388" t="s">
        <v>7746</v>
      </c>
      <c r="AR388" s="27">
        <v>1</v>
      </c>
      <c r="AS388">
        <v>11</v>
      </c>
      <c r="AT388" s="21">
        <f t="shared" si="24"/>
        <v>84.615384615384613</v>
      </c>
      <c r="AU388">
        <v>3</v>
      </c>
      <c r="AW388" t="s">
        <v>7745</v>
      </c>
      <c r="AX388" s="27">
        <v>1</v>
      </c>
      <c r="AY388">
        <v>11</v>
      </c>
      <c r="AZ388" s="21">
        <f t="shared" si="25"/>
        <v>84.615384615384613</v>
      </c>
      <c r="BA388">
        <v>3</v>
      </c>
      <c r="BC388" t="s">
        <v>7745</v>
      </c>
      <c r="BD388" s="27">
        <v>1</v>
      </c>
      <c r="BE388">
        <v>7</v>
      </c>
      <c r="BG388">
        <v>3</v>
      </c>
      <c r="BI388" t="s">
        <v>7745</v>
      </c>
      <c r="BJ388" s="27">
        <v>1</v>
      </c>
      <c r="BK388">
        <v>3</v>
      </c>
      <c r="BM388" t="s">
        <v>7745</v>
      </c>
      <c r="BN388" s="27">
        <v>1</v>
      </c>
      <c r="BO388">
        <v>4</v>
      </c>
      <c r="BP388" s="21">
        <f t="shared" si="26"/>
        <v>30.76923076923077</v>
      </c>
      <c r="BR388">
        <v>3</v>
      </c>
      <c r="BT388" t="s">
        <v>7745</v>
      </c>
      <c r="BU388" s="27">
        <v>0.5</v>
      </c>
      <c r="BV388">
        <v>5</v>
      </c>
      <c r="BW388" s="21">
        <f t="shared" si="27"/>
        <v>38.461538461538467</v>
      </c>
      <c r="BX388">
        <v>1</v>
      </c>
      <c r="BY388">
        <v>3</v>
      </c>
      <c r="CA388" t="s">
        <v>7745</v>
      </c>
      <c r="CB388" s="27">
        <v>0.5</v>
      </c>
      <c r="CC388" s="2" t="s">
        <v>7747</v>
      </c>
      <c r="CD388">
        <v>3</v>
      </c>
      <c r="CE388" t="s">
        <v>242</v>
      </c>
      <c r="CF388" t="s">
        <v>7745</v>
      </c>
      <c r="CG388" s="27">
        <v>0.5</v>
      </c>
      <c r="CH388" s="2" t="s">
        <v>7748</v>
      </c>
      <c r="CI388">
        <v>1</v>
      </c>
      <c r="CK388" t="s">
        <v>7749</v>
      </c>
      <c r="CL388" s="27">
        <v>0</v>
      </c>
      <c r="CM388" s="27">
        <v>0</v>
      </c>
      <c r="CN388" t="s">
        <v>242</v>
      </c>
      <c r="CO388" t="s">
        <v>242</v>
      </c>
      <c r="CP388" t="s">
        <v>242</v>
      </c>
      <c r="CS388" s="27">
        <v>0.5</v>
      </c>
      <c r="CT388" s="2" t="s">
        <v>7750</v>
      </c>
      <c r="CU388">
        <v>5</v>
      </c>
      <c r="CV388" t="s">
        <v>7751</v>
      </c>
      <c r="CW388" t="s">
        <v>7752</v>
      </c>
      <c r="CX388" s="27">
        <v>1</v>
      </c>
      <c r="CY388">
        <v>4143572</v>
      </c>
      <c r="CZ388">
        <v>2</v>
      </c>
      <c r="DB388" s="27">
        <v>1</v>
      </c>
      <c r="DC388" t="s">
        <v>242</v>
      </c>
      <c r="DD388" t="s">
        <v>242</v>
      </c>
      <c r="DF388" t="s">
        <v>242</v>
      </c>
      <c r="DG388">
        <v>10431</v>
      </c>
      <c r="DH388">
        <v>2</v>
      </c>
      <c r="DJ388" s="27">
        <v>0</v>
      </c>
      <c r="DK388" t="s">
        <v>242</v>
      </c>
      <c r="DL388" t="s">
        <v>242</v>
      </c>
      <c r="DN388">
        <v>1</v>
      </c>
      <c r="DP388" t="s">
        <v>7749</v>
      </c>
      <c r="DQ388" s="27">
        <v>1</v>
      </c>
      <c r="DR388" s="2" t="s">
        <v>7753</v>
      </c>
      <c r="DS388" s="27">
        <v>1</v>
      </c>
      <c r="DT388" s="2" t="s">
        <v>7754</v>
      </c>
      <c r="DU388" s="27">
        <v>0.5</v>
      </c>
      <c r="DV388" s="2" t="s">
        <v>7755</v>
      </c>
      <c r="DW388" s="27">
        <v>0.5</v>
      </c>
      <c r="DX388" t="s">
        <v>7756</v>
      </c>
      <c r="DY388" s="27">
        <v>0</v>
      </c>
      <c r="EA388" s="27">
        <v>1</v>
      </c>
      <c r="EB388" s="2" t="s">
        <v>7757</v>
      </c>
      <c r="EC388" s="27">
        <v>1</v>
      </c>
      <c r="ED388" s="2" t="s">
        <v>7758</v>
      </c>
      <c r="EE388" s="27">
        <v>0.5</v>
      </c>
      <c r="EF388" t="s">
        <v>7759</v>
      </c>
      <c r="EG388" s="27">
        <v>0.5</v>
      </c>
      <c r="EH388" s="2" t="s">
        <v>7760</v>
      </c>
      <c r="EI388" s="27">
        <v>1</v>
      </c>
      <c r="EJ388" s="2" t="s">
        <v>7761</v>
      </c>
      <c r="EK388">
        <v>1</v>
      </c>
      <c r="EM388" t="s">
        <v>7749</v>
      </c>
      <c r="EN388" s="27">
        <v>0</v>
      </c>
      <c r="EO388" t="s">
        <v>242</v>
      </c>
      <c r="EP388" t="s">
        <v>242</v>
      </c>
      <c r="ES388" t="s">
        <v>242</v>
      </c>
      <c r="ET388" t="s">
        <v>242</v>
      </c>
      <c r="EV388" s="27">
        <v>0</v>
      </c>
      <c r="EW388" t="s">
        <v>242</v>
      </c>
      <c r="EY388" s="27">
        <v>0</v>
      </c>
      <c r="EZ388" t="s">
        <v>242</v>
      </c>
      <c r="FB388" s="27">
        <v>1</v>
      </c>
      <c r="FC388">
        <v>37.5</v>
      </c>
      <c r="FD388" t="s">
        <v>7762</v>
      </c>
      <c r="FE388" s="27">
        <v>0</v>
      </c>
      <c r="FF388" t="s">
        <v>242</v>
      </c>
    </row>
    <row r="389" spans="1:163" ht="15" customHeight="1" x14ac:dyDescent="0.2">
      <c r="A389">
        <v>388</v>
      </c>
      <c r="B389">
        <v>424</v>
      </c>
      <c r="C389" s="1">
        <v>44802.611111111109</v>
      </c>
      <c r="D389" s="1">
        <v>44802.612500000003</v>
      </c>
      <c r="E389">
        <v>0</v>
      </c>
      <c r="F389" t="s">
        <v>240</v>
      </c>
      <c r="G389">
        <v>100</v>
      </c>
      <c r="H389">
        <v>131</v>
      </c>
      <c r="I389">
        <v>1</v>
      </c>
      <c r="J389" s="1">
        <v>44802.612500000003</v>
      </c>
      <c r="K389" t="s">
        <v>7769</v>
      </c>
      <c r="L389" t="s">
        <v>242</v>
      </c>
      <c r="M389" t="s">
        <v>242</v>
      </c>
      <c r="N389" t="s">
        <v>7770</v>
      </c>
      <c r="O389" t="s">
        <v>7771</v>
      </c>
      <c r="P389">
        <v>34.029000000000003</v>
      </c>
      <c r="Q389">
        <v>-118.40049999999999</v>
      </c>
      <c r="R389" t="s">
        <v>245</v>
      </c>
      <c r="S389" t="s">
        <v>246</v>
      </c>
      <c r="T389" t="s">
        <v>7772</v>
      </c>
      <c r="U389" t="s">
        <v>7773</v>
      </c>
      <c r="V389" t="s">
        <v>7774</v>
      </c>
      <c r="W389">
        <v>4922</v>
      </c>
      <c r="X389" t="s">
        <v>248</v>
      </c>
      <c r="Y389" t="s">
        <v>7775</v>
      </c>
      <c r="Z389">
        <v>2020</v>
      </c>
      <c r="AA389">
        <v>0.5</v>
      </c>
      <c r="AB389">
        <v>13</v>
      </c>
      <c r="AD389">
        <v>15</v>
      </c>
      <c r="AE389">
        <v>3</v>
      </c>
      <c r="AG389" t="s">
        <v>7776</v>
      </c>
      <c r="AH389" s="27">
        <v>1</v>
      </c>
      <c r="AI389">
        <v>9</v>
      </c>
      <c r="AJ389" s="27">
        <v>0</v>
      </c>
      <c r="AK389" t="s">
        <v>242</v>
      </c>
      <c r="AL389" s="27">
        <v>0</v>
      </c>
      <c r="AM389" t="s">
        <v>242</v>
      </c>
      <c r="AO389">
        <v>3</v>
      </c>
      <c r="AQ389" t="s">
        <v>7776</v>
      </c>
      <c r="AR389" s="27">
        <v>1</v>
      </c>
      <c r="AS389">
        <v>12</v>
      </c>
      <c r="AT389" s="21">
        <f t="shared" si="24"/>
        <v>80</v>
      </c>
      <c r="AU389">
        <v>3</v>
      </c>
      <c r="AW389" t="s">
        <v>7776</v>
      </c>
      <c r="AX389" s="27">
        <v>1</v>
      </c>
      <c r="AY389">
        <v>12</v>
      </c>
      <c r="AZ389" s="21">
        <f t="shared" si="25"/>
        <v>80</v>
      </c>
      <c r="BA389">
        <v>3</v>
      </c>
      <c r="BC389" t="s">
        <v>7776</v>
      </c>
      <c r="BD389" s="27">
        <v>1</v>
      </c>
      <c r="BG389">
        <v>3</v>
      </c>
      <c r="BI389" t="s">
        <v>7776</v>
      </c>
      <c r="BJ389" s="27">
        <v>1</v>
      </c>
      <c r="BK389">
        <v>3</v>
      </c>
      <c r="BM389" t="s">
        <v>7776</v>
      </c>
      <c r="BN389" s="27">
        <v>1</v>
      </c>
      <c r="BO389">
        <v>2</v>
      </c>
      <c r="BP389" s="21">
        <f t="shared" si="26"/>
        <v>13.333333333333334</v>
      </c>
      <c r="BR389">
        <v>1</v>
      </c>
      <c r="BT389" t="s">
        <v>7777</v>
      </c>
      <c r="BU389" s="27">
        <v>1</v>
      </c>
      <c r="BV389">
        <v>1</v>
      </c>
      <c r="BW389" s="21">
        <f t="shared" si="27"/>
        <v>6.666666666666667</v>
      </c>
      <c r="BX389">
        <v>1</v>
      </c>
      <c r="BY389">
        <v>1</v>
      </c>
      <c r="CA389" t="s">
        <v>7777</v>
      </c>
      <c r="CB389" s="27">
        <v>0</v>
      </c>
      <c r="CD389" t="s">
        <v>242</v>
      </c>
      <c r="CE389" t="s">
        <v>242</v>
      </c>
      <c r="CG389" s="27">
        <v>0</v>
      </c>
      <c r="CI389" t="s">
        <v>242</v>
      </c>
      <c r="CL389" s="27">
        <v>0</v>
      </c>
      <c r="CM389" s="27">
        <v>0</v>
      </c>
      <c r="CN389" t="s">
        <v>242</v>
      </c>
      <c r="CO389" t="s">
        <v>242</v>
      </c>
      <c r="CP389" t="s">
        <v>242</v>
      </c>
      <c r="CS389" s="27">
        <v>1</v>
      </c>
      <c r="CT389" s="2" t="s">
        <v>7778</v>
      </c>
      <c r="CU389">
        <v>1</v>
      </c>
      <c r="CW389" t="s">
        <v>7777</v>
      </c>
      <c r="CX389" s="27">
        <v>1</v>
      </c>
      <c r="CY389">
        <v>15600000</v>
      </c>
      <c r="CZ389">
        <v>2</v>
      </c>
      <c r="DB389" s="27">
        <v>1</v>
      </c>
      <c r="DC389">
        <v>3100000</v>
      </c>
      <c r="DD389">
        <v>2</v>
      </c>
      <c r="DE389">
        <v>2900000</v>
      </c>
      <c r="DF389">
        <v>2</v>
      </c>
      <c r="DG389" t="s">
        <v>242</v>
      </c>
      <c r="DH389" t="s">
        <v>242</v>
      </c>
      <c r="DJ389" s="27">
        <v>0</v>
      </c>
      <c r="DK389" t="s">
        <v>242</v>
      </c>
      <c r="DL389" t="s">
        <v>242</v>
      </c>
      <c r="DN389">
        <v>1</v>
      </c>
      <c r="DP389" t="s">
        <v>7777</v>
      </c>
      <c r="DQ389" s="27">
        <v>1</v>
      </c>
      <c r="DR389" s="2" t="s">
        <v>7779</v>
      </c>
      <c r="DS389" s="27">
        <v>1</v>
      </c>
      <c r="DT389" s="2" t="s">
        <v>7780</v>
      </c>
      <c r="DU389" s="27">
        <v>1</v>
      </c>
      <c r="DV389" s="2" t="s">
        <v>7781</v>
      </c>
      <c r="DW389" s="27">
        <v>1</v>
      </c>
      <c r="DX389" s="2" t="s">
        <v>7782</v>
      </c>
      <c r="DY389" s="27">
        <v>1</v>
      </c>
      <c r="DZ389" s="2" t="s">
        <v>7783</v>
      </c>
      <c r="EA389" s="27">
        <v>1</v>
      </c>
      <c r="EB389" s="2" t="s">
        <v>7784</v>
      </c>
      <c r="EC389" s="27">
        <v>1</v>
      </c>
      <c r="ED389" s="2" t="s">
        <v>7784</v>
      </c>
      <c r="EE389" s="27">
        <v>1</v>
      </c>
      <c r="EF389" s="2" t="s">
        <v>7784</v>
      </c>
      <c r="EG389" s="27">
        <v>1</v>
      </c>
      <c r="EH389" t="s">
        <v>7785</v>
      </c>
      <c r="EI389" s="27">
        <v>1</v>
      </c>
      <c r="EJ389" s="2" t="s">
        <v>7786</v>
      </c>
      <c r="EK389">
        <v>1</v>
      </c>
      <c r="EM389" t="s">
        <v>7777</v>
      </c>
      <c r="EN389" s="27">
        <v>0.5</v>
      </c>
      <c r="EO389" t="s">
        <v>242</v>
      </c>
      <c r="EP389" t="s">
        <v>242</v>
      </c>
      <c r="EQ389" t="s">
        <v>7787</v>
      </c>
      <c r="ES389">
        <v>1</v>
      </c>
      <c r="ET389" t="s">
        <v>242</v>
      </c>
      <c r="EU389" t="s">
        <v>7777</v>
      </c>
      <c r="EV389" s="27">
        <v>1</v>
      </c>
      <c r="EW389">
        <v>1208</v>
      </c>
      <c r="EX389" t="s">
        <v>7788</v>
      </c>
      <c r="EY389" s="27">
        <v>0</v>
      </c>
      <c r="EZ389" t="s">
        <v>242</v>
      </c>
      <c r="FB389" s="27">
        <v>1</v>
      </c>
      <c r="FC389">
        <v>1208</v>
      </c>
      <c r="FD389" t="s">
        <v>7788</v>
      </c>
      <c r="FE389" s="27">
        <v>0</v>
      </c>
      <c r="FF389" t="s">
        <v>242</v>
      </c>
    </row>
    <row r="390" spans="1:163" ht="15" customHeight="1" x14ac:dyDescent="0.2">
      <c r="A390">
        <v>389</v>
      </c>
      <c r="B390">
        <v>425</v>
      </c>
      <c r="C390" s="1">
        <v>44802.628472222219</v>
      </c>
      <c r="D390" s="1">
        <v>44802.629166666666</v>
      </c>
      <c r="E390">
        <v>0</v>
      </c>
      <c r="F390" t="s">
        <v>240</v>
      </c>
      <c r="G390">
        <v>100</v>
      </c>
      <c r="H390">
        <v>60</v>
      </c>
      <c r="I390">
        <v>1</v>
      </c>
      <c r="J390" s="1">
        <v>44802.629166666666</v>
      </c>
      <c r="K390" t="s">
        <v>7793</v>
      </c>
      <c r="L390" t="s">
        <v>242</v>
      </c>
      <c r="M390" t="s">
        <v>242</v>
      </c>
      <c r="N390" t="s">
        <v>7794</v>
      </c>
      <c r="O390" t="s">
        <v>7795</v>
      </c>
      <c r="P390">
        <v>34.029000000000003</v>
      </c>
      <c r="Q390">
        <v>-118.40049999999999</v>
      </c>
      <c r="R390" t="s">
        <v>245</v>
      </c>
      <c r="S390" t="s">
        <v>246</v>
      </c>
      <c r="T390" t="s">
        <v>7796</v>
      </c>
      <c r="U390" t="s">
        <v>7797</v>
      </c>
      <c r="V390" t="s">
        <v>7798</v>
      </c>
      <c r="W390">
        <v>4911</v>
      </c>
      <c r="X390" t="s">
        <v>490</v>
      </c>
      <c r="Y390" t="s">
        <v>491</v>
      </c>
      <c r="Z390">
        <v>2020</v>
      </c>
      <c r="AA390">
        <v>0</v>
      </c>
      <c r="AD390">
        <v>11</v>
      </c>
      <c r="AE390">
        <v>3</v>
      </c>
      <c r="AG390" t="s">
        <v>7799</v>
      </c>
      <c r="AH390" s="27">
        <v>1</v>
      </c>
      <c r="AI390">
        <v>10</v>
      </c>
      <c r="AJ390" s="27">
        <v>1</v>
      </c>
      <c r="AK390">
        <v>10</v>
      </c>
      <c r="AL390" s="27">
        <v>1</v>
      </c>
      <c r="AM390">
        <v>10</v>
      </c>
      <c r="AN390" t="s">
        <v>7800</v>
      </c>
      <c r="AO390">
        <v>3</v>
      </c>
      <c r="AQ390" t="s">
        <v>7799</v>
      </c>
      <c r="AR390" s="27">
        <v>1</v>
      </c>
      <c r="AS390">
        <v>10</v>
      </c>
      <c r="AT390" s="21">
        <f t="shared" si="24"/>
        <v>90.909090909090907</v>
      </c>
      <c r="AU390">
        <v>3</v>
      </c>
      <c r="AW390" t="s">
        <v>7799</v>
      </c>
      <c r="AX390" s="27">
        <v>1</v>
      </c>
      <c r="AY390">
        <v>10</v>
      </c>
      <c r="AZ390" s="21">
        <f t="shared" si="25"/>
        <v>90.909090909090907</v>
      </c>
      <c r="BA390">
        <v>3</v>
      </c>
      <c r="BC390" t="s">
        <v>7799</v>
      </c>
      <c r="BD390" s="27">
        <v>1</v>
      </c>
      <c r="BE390">
        <v>8.5500000000000007</v>
      </c>
      <c r="BG390">
        <v>3</v>
      </c>
      <c r="BI390" t="s">
        <v>7799</v>
      </c>
      <c r="BJ390" s="27">
        <v>1</v>
      </c>
      <c r="BK390">
        <v>3</v>
      </c>
      <c r="BM390" t="s">
        <v>7799</v>
      </c>
      <c r="BN390" s="27">
        <v>1</v>
      </c>
      <c r="BO390">
        <v>3</v>
      </c>
      <c r="BP390" s="21">
        <f t="shared" si="26"/>
        <v>27.27272727272727</v>
      </c>
      <c r="BR390">
        <v>3</v>
      </c>
      <c r="BT390" t="s">
        <v>7799</v>
      </c>
      <c r="BU390" s="27">
        <v>1</v>
      </c>
      <c r="BV390">
        <v>4</v>
      </c>
      <c r="BW390" s="21">
        <f t="shared" si="27"/>
        <v>36.363636363636367</v>
      </c>
      <c r="BX390">
        <v>2</v>
      </c>
      <c r="BY390">
        <v>3</v>
      </c>
      <c r="CA390" t="s">
        <v>7799</v>
      </c>
      <c r="CB390" s="27">
        <v>0</v>
      </c>
      <c r="CD390" t="s">
        <v>242</v>
      </c>
      <c r="CE390" t="s">
        <v>242</v>
      </c>
      <c r="CG390" s="27">
        <v>1</v>
      </c>
      <c r="CH390" s="2" t="s">
        <v>7801</v>
      </c>
      <c r="CI390">
        <v>1</v>
      </c>
      <c r="CK390" t="s">
        <v>7802</v>
      </c>
      <c r="CL390" s="27">
        <v>0</v>
      </c>
      <c r="CM390" s="27">
        <v>0.5</v>
      </c>
      <c r="CN390" t="s">
        <v>242</v>
      </c>
      <c r="CO390">
        <v>100</v>
      </c>
      <c r="CP390" t="s">
        <v>242</v>
      </c>
      <c r="CS390" s="27">
        <v>1</v>
      </c>
      <c r="CT390" s="2" t="s">
        <v>7803</v>
      </c>
      <c r="CU390">
        <v>1</v>
      </c>
      <c r="CW390" t="s">
        <v>7802</v>
      </c>
      <c r="CX390" s="27">
        <v>1</v>
      </c>
      <c r="CY390">
        <v>173693</v>
      </c>
      <c r="CZ390">
        <v>2</v>
      </c>
      <c r="DB390" s="27">
        <v>1</v>
      </c>
      <c r="DC390" t="s">
        <v>242</v>
      </c>
      <c r="DD390" t="s">
        <v>242</v>
      </c>
      <c r="DF390" t="s">
        <v>242</v>
      </c>
      <c r="DG390">
        <v>511638</v>
      </c>
      <c r="DH390">
        <v>2</v>
      </c>
      <c r="DJ390" s="27">
        <v>0</v>
      </c>
      <c r="DK390" t="s">
        <v>242</v>
      </c>
      <c r="DL390" t="s">
        <v>242</v>
      </c>
      <c r="DN390">
        <v>1</v>
      </c>
      <c r="DP390" t="s">
        <v>7802</v>
      </c>
      <c r="DQ390" s="27">
        <v>0</v>
      </c>
      <c r="DS390" s="27">
        <v>0</v>
      </c>
      <c r="DU390" s="27">
        <v>1</v>
      </c>
      <c r="DV390" s="2" t="s">
        <v>7804</v>
      </c>
      <c r="DW390" s="27">
        <v>0</v>
      </c>
      <c r="DY390" s="27">
        <v>0.5</v>
      </c>
      <c r="DZ390" s="2" t="s">
        <v>7805</v>
      </c>
      <c r="EA390" s="27">
        <v>1</v>
      </c>
      <c r="EB390" s="2" t="s">
        <v>7806</v>
      </c>
      <c r="EC390" s="27">
        <v>1</v>
      </c>
      <c r="ED390" s="2" t="s">
        <v>7806</v>
      </c>
      <c r="EE390" s="27">
        <v>0.5</v>
      </c>
      <c r="EF390" s="2" t="s">
        <v>7807</v>
      </c>
      <c r="EG390" s="27">
        <v>1</v>
      </c>
      <c r="EH390" t="s">
        <v>7808</v>
      </c>
      <c r="EI390" s="27">
        <v>1</v>
      </c>
      <c r="EJ390" s="2" t="s">
        <v>7809</v>
      </c>
      <c r="EK390">
        <v>1</v>
      </c>
      <c r="EM390" t="s">
        <v>7802</v>
      </c>
      <c r="EN390" s="27">
        <v>0.5</v>
      </c>
      <c r="EO390" t="s">
        <v>242</v>
      </c>
      <c r="EP390" t="s">
        <v>242</v>
      </c>
      <c r="ES390">
        <v>2</v>
      </c>
      <c r="ET390" t="s">
        <v>242</v>
      </c>
      <c r="EU390" t="s">
        <v>7810</v>
      </c>
      <c r="EV390" s="27">
        <v>1</v>
      </c>
      <c r="EW390">
        <v>121076.6</v>
      </c>
      <c r="EX390" t="s">
        <v>7811</v>
      </c>
      <c r="EY390" s="27">
        <v>1</v>
      </c>
      <c r="EZ390">
        <v>0</v>
      </c>
      <c r="FB390" s="27">
        <v>1</v>
      </c>
      <c r="FC390">
        <v>88.7</v>
      </c>
      <c r="FD390" t="s">
        <v>7812</v>
      </c>
      <c r="FE390" s="27">
        <v>1</v>
      </c>
      <c r="FF390">
        <v>0</v>
      </c>
    </row>
    <row r="391" spans="1:163" ht="15" hidden="1" customHeight="1" x14ac:dyDescent="0.2">
      <c r="A391" s="10">
        <v>390</v>
      </c>
      <c r="B391">
        <v>426</v>
      </c>
      <c r="C391" s="1">
        <v>44804.925694444442</v>
      </c>
      <c r="D391" s="1">
        <v>44806.9375</v>
      </c>
      <c r="E391">
        <v>0</v>
      </c>
      <c r="F391" t="s">
        <v>7817</v>
      </c>
      <c r="G391">
        <v>100</v>
      </c>
      <c r="H391">
        <v>173808</v>
      </c>
      <c r="I391">
        <v>1</v>
      </c>
      <c r="J391" s="1">
        <v>44806.9375</v>
      </c>
      <c r="K391" t="s">
        <v>7818</v>
      </c>
      <c r="L391" t="s">
        <v>242</v>
      </c>
      <c r="M391" t="s">
        <v>242</v>
      </c>
      <c r="N391" t="s">
        <v>7819</v>
      </c>
      <c r="O391" t="s">
        <v>7820</v>
      </c>
      <c r="P391">
        <v>34.064799999999998</v>
      </c>
      <c r="Q391">
        <v>-118.4414</v>
      </c>
      <c r="R391" t="s">
        <v>245</v>
      </c>
      <c r="S391" t="s">
        <v>246</v>
      </c>
      <c r="T391" s="22" t="s">
        <v>7821</v>
      </c>
      <c r="U391" t="s">
        <v>7822</v>
      </c>
      <c r="V391" t="s">
        <v>7823</v>
      </c>
      <c r="W391">
        <v>1531</v>
      </c>
      <c r="X391" s="10" t="s">
        <v>271</v>
      </c>
      <c r="Y391" s="10" t="s">
        <v>2346</v>
      </c>
      <c r="Z391" s="10">
        <v>2021</v>
      </c>
      <c r="AA391" s="10">
        <v>0</v>
      </c>
      <c r="AD391" s="10">
        <v>12</v>
      </c>
      <c r="AE391">
        <v>3</v>
      </c>
      <c r="AG391" t="s">
        <v>7824</v>
      </c>
      <c r="AH391" s="22">
        <v>1</v>
      </c>
      <c r="AI391" s="10">
        <v>8</v>
      </c>
      <c r="AJ391" s="22">
        <v>0</v>
      </c>
      <c r="AK391" s="10" t="s">
        <v>242</v>
      </c>
      <c r="AL391" s="22">
        <v>0</v>
      </c>
      <c r="AM391" s="10" t="s">
        <v>242</v>
      </c>
      <c r="AN391" s="2" t="s">
        <v>7825</v>
      </c>
      <c r="AO391">
        <v>3</v>
      </c>
      <c r="AQ391" t="s">
        <v>7824</v>
      </c>
      <c r="AR391" s="22">
        <v>1</v>
      </c>
      <c r="AS391" s="10">
        <v>10</v>
      </c>
      <c r="AT391" s="21">
        <f t="shared" si="24"/>
        <v>83.333333333333343</v>
      </c>
      <c r="AU391">
        <v>3</v>
      </c>
      <c r="AW391" t="s">
        <v>7824</v>
      </c>
      <c r="AX391" s="22">
        <v>1</v>
      </c>
      <c r="AY391" s="10">
        <v>10</v>
      </c>
      <c r="AZ391" s="21">
        <f t="shared" si="25"/>
        <v>83.333333333333343</v>
      </c>
      <c r="BA391">
        <v>3</v>
      </c>
      <c r="BC391" t="s">
        <v>7824</v>
      </c>
      <c r="BD391" s="22">
        <v>1</v>
      </c>
      <c r="BE391" s="10">
        <v>15.75</v>
      </c>
      <c r="BF391" s="10"/>
      <c r="BG391">
        <v>3</v>
      </c>
      <c r="BI391" t="s">
        <v>7824</v>
      </c>
      <c r="BJ391" s="22">
        <v>1</v>
      </c>
      <c r="BK391">
        <v>3</v>
      </c>
      <c r="BM391" t="s">
        <v>7824</v>
      </c>
      <c r="BN391" s="22">
        <v>1</v>
      </c>
      <c r="BO391" s="10">
        <v>3</v>
      </c>
      <c r="BP391" s="21">
        <f t="shared" si="26"/>
        <v>25</v>
      </c>
      <c r="BQ391" s="10"/>
      <c r="BR391" s="10">
        <v>3</v>
      </c>
      <c r="BS391" s="10"/>
      <c r="BT391" s="10" t="s">
        <v>7824</v>
      </c>
      <c r="BU391" s="22">
        <v>0</v>
      </c>
      <c r="BV391" s="19">
        <v>0</v>
      </c>
      <c r="BW391" s="21">
        <f t="shared" si="27"/>
        <v>0</v>
      </c>
      <c r="BX391" s="10" t="s">
        <v>242</v>
      </c>
      <c r="BY391" s="10" t="s">
        <v>242</v>
      </c>
      <c r="BZ391" s="10"/>
      <c r="CA391" s="10"/>
      <c r="CB391" s="22">
        <v>0</v>
      </c>
      <c r="CC391" s="10"/>
      <c r="CD391" s="10" t="s">
        <v>242</v>
      </c>
      <c r="CE391" s="10" t="s">
        <v>242</v>
      </c>
      <c r="CF391" s="10"/>
      <c r="CG391" s="22">
        <v>0</v>
      </c>
      <c r="CH391" s="10"/>
      <c r="CI391" s="10" t="s">
        <v>242</v>
      </c>
      <c r="CJ391" s="10"/>
      <c r="CK391" s="10"/>
      <c r="CL391" s="22">
        <v>0</v>
      </c>
      <c r="CM391" s="22">
        <v>0</v>
      </c>
      <c r="CN391" s="10" t="s">
        <v>242</v>
      </c>
      <c r="CO391" s="10" t="s">
        <v>242</v>
      </c>
      <c r="CP391" s="10" t="s">
        <v>242</v>
      </c>
      <c r="CQ391" s="10"/>
      <c r="CR391" s="10"/>
      <c r="CS391" s="22">
        <v>1</v>
      </c>
      <c r="CT391" s="10" t="s">
        <v>7826</v>
      </c>
      <c r="CU391" s="10">
        <v>5</v>
      </c>
      <c r="CV391" s="10" t="s">
        <v>7827</v>
      </c>
      <c r="CW391" s="10" t="s">
        <v>7828</v>
      </c>
      <c r="CX391" s="22">
        <v>0</v>
      </c>
      <c r="CY391" s="10" t="s">
        <v>242</v>
      </c>
      <c r="CZ391" s="10" t="s">
        <v>242</v>
      </c>
      <c r="DA391" s="10"/>
      <c r="DB391" s="22">
        <v>0</v>
      </c>
      <c r="DC391" s="10" t="s">
        <v>242</v>
      </c>
      <c r="DD391" s="10" t="s">
        <v>242</v>
      </c>
      <c r="DE391" s="10"/>
      <c r="DF391" s="10" t="s">
        <v>242</v>
      </c>
      <c r="DG391" s="10" t="s">
        <v>242</v>
      </c>
      <c r="DH391" s="10" t="s">
        <v>242</v>
      </c>
      <c r="DI391" s="10"/>
      <c r="DJ391" s="22">
        <v>0</v>
      </c>
      <c r="DK391" s="10" t="s">
        <v>242</v>
      </c>
      <c r="DL391" s="10" t="s">
        <v>242</v>
      </c>
      <c r="DM391" s="10"/>
      <c r="DN391" s="10" t="s">
        <v>242</v>
      </c>
      <c r="DO391" s="10"/>
      <c r="DP391" s="10"/>
      <c r="DQ391" s="27">
        <v>1</v>
      </c>
      <c r="DR391" s="2" t="s">
        <v>7829</v>
      </c>
      <c r="DS391" s="27">
        <v>0</v>
      </c>
      <c r="DU391" s="27">
        <v>0</v>
      </c>
      <c r="DW391" s="27">
        <v>0</v>
      </c>
      <c r="DY391" s="27">
        <v>0</v>
      </c>
      <c r="EA391" s="27">
        <v>0</v>
      </c>
      <c r="EC391" s="27">
        <v>0</v>
      </c>
      <c r="EE391" s="27">
        <v>0</v>
      </c>
      <c r="EG391" s="27">
        <v>0</v>
      </c>
      <c r="EI391" s="27">
        <v>0</v>
      </c>
      <c r="EK391">
        <v>5</v>
      </c>
      <c r="EL391" t="s">
        <v>7830</v>
      </c>
      <c r="EM391" t="s">
        <v>7831</v>
      </c>
      <c r="EN391" s="22">
        <v>0</v>
      </c>
      <c r="EO391" s="10" t="s">
        <v>242</v>
      </c>
      <c r="EP391" s="10" t="s">
        <v>242</v>
      </c>
      <c r="EQ391" s="10"/>
      <c r="ER391" s="10"/>
      <c r="ES391" s="10" t="s">
        <v>242</v>
      </c>
      <c r="ET391" s="10" t="s">
        <v>242</v>
      </c>
      <c r="EU391" s="10"/>
      <c r="EV391" s="22">
        <v>0</v>
      </c>
      <c r="EW391" s="10" t="s">
        <v>242</v>
      </c>
      <c r="EX391" s="10"/>
      <c r="EY391" s="22">
        <v>0</v>
      </c>
      <c r="EZ391" s="10" t="s">
        <v>242</v>
      </c>
      <c r="FA391" s="10"/>
      <c r="FB391" s="22">
        <v>0</v>
      </c>
      <c r="FC391" s="10" t="s">
        <v>242</v>
      </c>
      <c r="FD391" s="10"/>
      <c r="FE391" s="22">
        <v>0</v>
      </c>
      <c r="FF391" s="10" t="s">
        <v>242</v>
      </c>
      <c r="FG391" s="10"/>
    </row>
    <row r="392" spans="1:163" ht="15" customHeight="1" x14ac:dyDescent="0.2">
      <c r="A392" s="10">
        <v>391</v>
      </c>
      <c r="B392">
        <v>427</v>
      </c>
      <c r="C392" s="1">
        <v>44805.018055555556</v>
      </c>
      <c r="D392" s="1">
        <v>44806.981944444444</v>
      </c>
      <c r="E392">
        <v>0</v>
      </c>
      <c r="F392" t="s">
        <v>7817</v>
      </c>
      <c r="G392">
        <v>100</v>
      </c>
      <c r="H392">
        <v>169627</v>
      </c>
      <c r="I392">
        <v>1</v>
      </c>
      <c r="J392" s="1">
        <v>44806.981944444444</v>
      </c>
      <c r="K392" t="s">
        <v>7834</v>
      </c>
      <c r="L392" t="s">
        <v>242</v>
      </c>
      <c r="M392" t="s">
        <v>242</v>
      </c>
      <c r="N392" t="s">
        <v>7835</v>
      </c>
      <c r="O392" t="s">
        <v>7836</v>
      </c>
      <c r="P392">
        <v>34.064799999999998</v>
      </c>
      <c r="Q392">
        <v>-118.4414</v>
      </c>
      <c r="R392" t="s">
        <v>245</v>
      </c>
      <c r="S392" t="s">
        <v>246</v>
      </c>
      <c r="T392" s="10" t="s">
        <v>7837</v>
      </c>
      <c r="U392" t="s">
        <v>7838</v>
      </c>
      <c r="V392">
        <v>651229106</v>
      </c>
      <c r="W392">
        <v>3089</v>
      </c>
      <c r="X392" s="10" t="s">
        <v>271</v>
      </c>
      <c r="Y392" s="10" t="s">
        <v>2346</v>
      </c>
      <c r="Z392" s="10">
        <v>2021</v>
      </c>
      <c r="AA392" s="10">
        <v>0</v>
      </c>
      <c r="AD392" s="10">
        <v>10</v>
      </c>
      <c r="AE392">
        <v>3</v>
      </c>
      <c r="AG392" t="s">
        <v>7839</v>
      </c>
      <c r="AH392" s="22">
        <v>1</v>
      </c>
      <c r="AI392" s="10">
        <v>3</v>
      </c>
      <c r="AJ392" s="22">
        <v>0</v>
      </c>
      <c r="AK392" s="10" t="s">
        <v>242</v>
      </c>
      <c r="AL392" s="22">
        <v>1</v>
      </c>
      <c r="AM392" s="10">
        <v>1</v>
      </c>
      <c r="AO392">
        <v>3</v>
      </c>
      <c r="AQ392" t="s">
        <v>7840</v>
      </c>
      <c r="AR392" s="22">
        <v>1</v>
      </c>
      <c r="AS392" s="10">
        <v>9</v>
      </c>
      <c r="AT392" s="21">
        <f t="shared" si="24"/>
        <v>90</v>
      </c>
      <c r="AU392">
        <v>1</v>
      </c>
      <c r="AW392" t="s">
        <v>7841</v>
      </c>
      <c r="AX392" s="22">
        <v>1</v>
      </c>
      <c r="AY392" s="10">
        <v>9</v>
      </c>
      <c r="AZ392" s="21">
        <f t="shared" si="25"/>
        <v>90</v>
      </c>
      <c r="BA392">
        <v>1</v>
      </c>
      <c r="BC392" t="s">
        <v>7841</v>
      </c>
      <c r="BD392" s="22">
        <v>1</v>
      </c>
      <c r="BE392" s="10">
        <v>3.5</v>
      </c>
      <c r="BF392" s="10"/>
      <c r="BG392">
        <v>1</v>
      </c>
      <c r="BI392" t="s">
        <v>7841</v>
      </c>
      <c r="BJ392" s="22">
        <v>1</v>
      </c>
      <c r="BK392">
        <v>3</v>
      </c>
      <c r="BM392" t="s">
        <v>7840</v>
      </c>
      <c r="BN392" s="22">
        <v>1</v>
      </c>
      <c r="BO392" s="10">
        <v>2</v>
      </c>
      <c r="BP392" s="21">
        <f t="shared" si="26"/>
        <v>20</v>
      </c>
      <c r="BQ392" s="10"/>
      <c r="BR392" s="10">
        <v>1</v>
      </c>
      <c r="BS392" s="10"/>
      <c r="BT392" s="10" t="s">
        <v>7841</v>
      </c>
      <c r="BU392" s="22">
        <v>1</v>
      </c>
      <c r="BV392" s="10">
        <v>3</v>
      </c>
      <c r="BW392" s="21">
        <f t="shared" si="27"/>
        <v>30</v>
      </c>
      <c r="BX392" s="10">
        <v>2</v>
      </c>
      <c r="BY392" s="10">
        <v>1</v>
      </c>
      <c r="BZ392" s="10"/>
      <c r="CA392" s="10" t="s">
        <v>7841</v>
      </c>
      <c r="CB392" s="22">
        <v>0</v>
      </c>
      <c r="CC392" s="10"/>
      <c r="CD392" s="10" t="s">
        <v>242</v>
      </c>
      <c r="CE392" s="10" t="s">
        <v>242</v>
      </c>
      <c r="CF392" s="10"/>
      <c r="CG392" s="22">
        <v>1</v>
      </c>
      <c r="CH392" s="11" t="s">
        <v>7842</v>
      </c>
      <c r="CI392" s="10">
        <v>1</v>
      </c>
      <c r="CJ392" s="10"/>
      <c r="CK392" s="10" t="s">
        <v>7841</v>
      </c>
      <c r="CL392" s="22">
        <v>0</v>
      </c>
      <c r="CM392" s="22">
        <v>1</v>
      </c>
      <c r="CN392" s="10" t="s">
        <v>242</v>
      </c>
      <c r="CO392" s="10">
        <v>99</v>
      </c>
      <c r="CP392" s="10" t="s">
        <v>242</v>
      </c>
      <c r="CQ392" s="10" t="s">
        <v>7843</v>
      </c>
      <c r="CR392" s="11" t="s">
        <v>7844</v>
      </c>
      <c r="CS392" s="22">
        <v>1</v>
      </c>
      <c r="CT392" s="11" t="s">
        <v>7845</v>
      </c>
      <c r="CU392" s="10">
        <v>1</v>
      </c>
      <c r="CV392" s="10"/>
      <c r="CW392" s="10" t="s">
        <v>7841</v>
      </c>
      <c r="CX392" s="22">
        <v>0.5</v>
      </c>
      <c r="CY392" s="10" t="s">
        <v>242</v>
      </c>
      <c r="CZ392" s="10">
        <v>2</v>
      </c>
      <c r="DA392" s="10" t="s">
        <v>7846</v>
      </c>
      <c r="DB392" s="22">
        <v>0.5</v>
      </c>
      <c r="DC392" s="10" t="s">
        <v>242</v>
      </c>
      <c r="DD392" s="10" t="s">
        <v>242</v>
      </c>
      <c r="DE392" s="10"/>
      <c r="DF392" s="10" t="s">
        <v>242</v>
      </c>
      <c r="DG392" s="10" t="s">
        <v>242</v>
      </c>
      <c r="DH392" s="10" t="s">
        <v>242</v>
      </c>
      <c r="DI392" s="10" t="s">
        <v>7846</v>
      </c>
      <c r="DJ392" s="22">
        <v>0</v>
      </c>
      <c r="DK392" s="10" t="s">
        <v>242</v>
      </c>
      <c r="DL392" s="10" t="s">
        <v>242</v>
      </c>
      <c r="DM392" s="10"/>
      <c r="DN392" s="10">
        <v>1</v>
      </c>
      <c r="DO392" s="10"/>
      <c r="DP392" s="10" t="s">
        <v>7841</v>
      </c>
      <c r="DQ392" s="27">
        <v>1</v>
      </c>
      <c r="DR392" t="s">
        <v>7847</v>
      </c>
      <c r="DS392" s="27">
        <v>1</v>
      </c>
      <c r="DT392" s="2" t="s">
        <v>7848</v>
      </c>
      <c r="DU392" s="27">
        <v>1</v>
      </c>
      <c r="DV392" s="2" t="s">
        <v>7849</v>
      </c>
      <c r="DW392" s="27">
        <v>1</v>
      </c>
      <c r="DX392" s="2" t="s">
        <v>7850</v>
      </c>
      <c r="DY392" s="27">
        <v>0</v>
      </c>
      <c r="EA392" s="27">
        <v>1</v>
      </c>
      <c r="EB392" t="s">
        <v>7851</v>
      </c>
      <c r="EC392" s="27">
        <v>0</v>
      </c>
      <c r="EE392" s="27">
        <v>0</v>
      </c>
      <c r="EG392" s="27">
        <v>1</v>
      </c>
      <c r="EH392" t="s">
        <v>7852</v>
      </c>
      <c r="EI392" s="27">
        <v>1</v>
      </c>
      <c r="EJ392" s="2" t="s">
        <v>7853</v>
      </c>
      <c r="EK392">
        <v>5</v>
      </c>
      <c r="EL392" t="s">
        <v>7854</v>
      </c>
      <c r="EM392" t="s">
        <v>7855</v>
      </c>
      <c r="EN392" s="22">
        <v>0</v>
      </c>
      <c r="EO392" s="10" t="s">
        <v>242</v>
      </c>
      <c r="EP392" s="10" t="s">
        <v>242</v>
      </c>
      <c r="EQ392" s="10"/>
      <c r="ER392" s="10"/>
      <c r="ES392" s="10" t="s">
        <v>242</v>
      </c>
      <c r="ET392" s="10" t="s">
        <v>242</v>
      </c>
      <c r="EU392" s="10"/>
      <c r="EV392" s="22">
        <v>0</v>
      </c>
      <c r="EW392" s="10" t="s">
        <v>242</v>
      </c>
      <c r="EX392" s="10"/>
      <c r="EY392" s="22">
        <v>0</v>
      </c>
      <c r="EZ392" s="10" t="s">
        <v>242</v>
      </c>
      <c r="FA392" s="10"/>
      <c r="FB392" s="22">
        <v>1</v>
      </c>
      <c r="FC392" s="10">
        <v>460</v>
      </c>
      <c r="FD392" s="10" t="s">
        <v>7856</v>
      </c>
      <c r="FE392" s="22">
        <v>0</v>
      </c>
      <c r="FF392" s="10" t="s">
        <v>242</v>
      </c>
      <c r="FG392" s="10"/>
    </row>
    <row r="393" spans="1:163" ht="15" customHeight="1" x14ac:dyDescent="0.2">
      <c r="A393">
        <v>392</v>
      </c>
      <c r="B393">
        <v>430</v>
      </c>
      <c r="C393" s="1">
        <v>44802.597916666666</v>
      </c>
      <c r="D393" s="1">
        <v>44812.473611111112</v>
      </c>
      <c r="E393">
        <v>0</v>
      </c>
      <c r="F393" t="s">
        <v>2300</v>
      </c>
      <c r="G393">
        <v>100</v>
      </c>
      <c r="H393">
        <v>853283</v>
      </c>
      <c r="I393">
        <v>1</v>
      </c>
      <c r="J393" s="1">
        <v>44812.473611111112</v>
      </c>
      <c r="K393" t="s">
        <v>7860</v>
      </c>
      <c r="L393" t="s">
        <v>242</v>
      </c>
      <c r="M393" t="s">
        <v>242</v>
      </c>
      <c r="N393" t="s">
        <v>7861</v>
      </c>
      <c r="O393" t="s">
        <v>7862</v>
      </c>
      <c r="P393">
        <v>39.994700000000002</v>
      </c>
      <c r="Q393">
        <v>-105.2366</v>
      </c>
      <c r="R393" t="s">
        <v>245</v>
      </c>
      <c r="S393" t="s">
        <v>246</v>
      </c>
      <c r="T393" t="s">
        <v>7863</v>
      </c>
      <c r="U393" t="s">
        <v>7864</v>
      </c>
      <c r="V393">
        <v>665859104</v>
      </c>
      <c r="W393">
        <v>6022</v>
      </c>
      <c r="X393" t="s">
        <v>319</v>
      </c>
      <c r="Y393" t="s">
        <v>1051</v>
      </c>
      <c r="Z393">
        <v>2021</v>
      </c>
      <c r="AA393">
        <v>0</v>
      </c>
      <c r="AD393">
        <v>12</v>
      </c>
      <c r="AE393">
        <v>3</v>
      </c>
      <c r="AG393" t="s">
        <v>7865</v>
      </c>
      <c r="AH393" s="27">
        <v>1</v>
      </c>
      <c r="AI393">
        <v>10</v>
      </c>
      <c r="AJ393" s="27">
        <v>0</v>
      </c>
      <c r="AK393" t="s">
        <v>242</v>
      </c>
      <c r="AL393" s="27">
        <v>0</v>
      </c>
      <c r="AM393" t="s">
        <v>242</v>
      </c>
      <c r="AN393" t="s">
        <v>7866</v>
      </c>
      <c r="AO393">
        <v>3</v>
      </c>
      <c r="AQ393" t="s">
        <v>7865</v>
      </c>
      <c r="AR393" s="27">
        <v>1</v>
      </c>
      <c r="AS393">
        <v>11</v>
      </c>
      <c r="AT393" s="21">
        <f t="shared" si="24"/>
        <v>91.666666666666657</v>
      </c>
      <c r="AU393">
        <v>3</v>
      </c>
      <c r="AW393" t="s">
        <v>7865</v>
      </c>
      <c r="AX393" s="27">
        <v>1</v>
      </c>
      <c r="AY393">
        <v>11</v>
      </c>
      <c r="AZ393" s="21">
        <f t="shared" si="25"/>
        <v>91.666666666666657</v>
      </c>
      <c r="BA393">
        <v>3</v>
      </c>
      <c r="BC393" t="s">
        <v>7865</v>
      </c>
      <c r="BD393" s="27">
        <v>1</v>
      </c>
      <c r="BE393">
        <v>9.6</v>
      </c>
      <c r="BG393">
        <v>3</v>
      </c>
      <c r="BI393" t="s">
        <v>7865</v>
      </c>
      <c r="BJ393" s="27">
        <v>1</v>
      </c>
      <c r="BK393">
        <v>3</v>
      </c>
      <c r="BM393" t="s">
        <v>7865</v>
      </c>
      <c r="BN393" s="27">
        <v>1</v>
      </c>
      <c r="BO393">
        <v>3</v>
      </c>
      <c r="BP393" s="21">
        <f t="shared" si="26"/>
        <v>25</v>
      </c>
      <c r="BR393">
        <v>3</v>
      </c>
      <c r="BT393" t="s">
        <v>7865</v>
      </c>
      <c r="BU393" s="27">
        <v>1</v>
      </c>
      <c r="BV393">
        <v>5</v>
      </c>
      <c r="BW393" s="21">
        <f t="shared" si="27"/>
        <v>41.666666666666671</v>
      </c>
      <c r="BX393">
        <v>2</v>
      </c>
      <c r="BY393">
        <v>3</v>
      </c>
      <c r="CA393" t="s">
        <v>7865</v>
      </c>
      <c r="CB393" s="27">
        <v>0</v>
      </c>
      <c r="CD393" t="s">
        <v>242</v>
      </c>
      <c r="CE393" t="s">
        <v>242</v>
      </c>
      <c r="CG393" s="27">
        <v>0</v>
      </c>
      <c r="CI393" t="s">
        <v>242</v>
      </c>
      <c r="CL393" s="27">
        <v>0</v>
      </c>
      <c r="CM393" s="27">
        <v>0.5</v>
      </c>
      <c r="CN393" t="s">
        <v>242</v>
      </c>
      <c r="CO393">
        <v>99</v>
      </c>
      <c r="CP393" t="s">
        <v>242</v>
      </c>
      <c r="CS393" s="27">
        <v>1</v>
      </c>
      <c r="CT393" s="2" t="s">
        <v>7867</v>
      </c>
      <c r="CU393">
        <v>1</v>
      </c>
      <c r="CW393" t="s">
        <v>7868</v>
      </c>
      <c r="CX393" s="27">
        <v>1</v>
      </c>
      <c r="CY393">
        <v>1797</v>
      </c>
      <c r="CZ393">
        <v>2</v>
      </c>
      <c r="DB393" s="27">
        <v>1</v>
      </c>
      <c r="DC393">
        <v>23622</v>
      </c>
      <c r="DD393">
        <v>2</v>
      </c>
      <c r="DE393">
        <v>20304</v>
      </c>
      <c r="DF393">
        <v>2</v>
      </c>
      <c r="DG393" t="s">
        <v>242</v>
      </c>
      <c r="DH393" t="s">
        <v>242</v>
      </c>
      <c r="DJ393" s="27">
        <v>1</v>
      </c>
      <c r="DK393">
        <v>3200</v>
      </c>
      <c r="DL393">
        <v>2</v>
      </c>
      <c r="DN393">
        <v>1</v>
      </c>
      <c r="DP393" t="s">
        <v>7869</v>
      </c>
      <c r="DQ393" s="27">
        <v>0</v>
      </c>
      <c r="DS393" s="27">
        <v>0</v>
      </c>
      <c r="DU393" s="27">
        <v>1</v>
      </c>
      <c r="DV393" s="2" t="s">
        <v>7870</v>
      </c>
      <c r="DW393" s="27">
        <v>0</v>
      </c>
      <c r="DY393" s="27">
        <v>0</v>
      </c>
      <c r="EA393" s="27">
        <v>0</v>
      </c>
      <c r="EC393" s="27">
        <v>0</v>
      </c>
      <c r="EE393" s="27">
        <v>1</v>
      </c>
      <c r="EF393" s="2" t="s">
        <v>7871</v>
      </c>
      <c r="EG393" s="27">
        <v>0.5</v>
      </c>
      <c r="EH393" t="s">
        <v>7872</v>
      </c>
      <c r="EI393" s="27">
        <v>1</v>
      </c>
      <c r="EJ393" s="2" t="s">
        <v>7873</v>
      </c>
      <c r="EK393">
        <v>1</v>
      </c>
      <c r="EM393" t="s">
        <v>7868</v>
      </c>
      <c r="EN393" s="27">
        <v>0</v>
      </c>
      <c r="EO393" t="s">
        <v>242</v>
      </c>
      <c r="EP393" t="s">
        <v>242</v>
      </c>
      <c r="ES393" t="s">
        <v>242</v>
      </c>
      <c r="ET393" t="s">
        <v>242</v>
      </c>
      <c r="EV393" s="27">
        <v>0</v>
      </c>
      <c r="EW393" t="s">
        <v>242</v>
      </c>
      <c r="EY393" s="27">
        <v>0</v>
      </c>
      <c r="EZ393" t="s">
        <v>242</v>
      </c>
      <c r="FB393" s="27">
        <v>0</v>
      </c>
      <c r="FC393" t="s">
        <v>242</v>
      </c>
      <c r="FE393" s="27">
        <v>0</v>
      </c>
      <c r="FF393" t="s">
        <v>242</v>
      </c>
    </row>
    <row r="394" spans="1:163" ht="15" customHeight="1" x14ac:dyDescent="0.2">
      <c r="A394">
        <v>393</v>
      </c>
      <c r="B394">
        <v>431</v>
      </c>
      <c r="C394" s="1">
        <v>44812.474999999999</v>
      </c>
      <c r="D394" s="1">
        <v>44813.640277777777</v>
      </c>
      <c r="E394">
        <v>0</v>
      </c>
      <c r="F394" t="s">
        <v>2300</v>
      </c>
      <c r="G394">
        <v>100</v>
      </c>
      <c r="H394">
        <v>100720</v>
      </c>
      <c r="I394">
        <v>1</v>
      </c>
      <c r="J394" s="1">
        <v>44813.640277777777</v>
      </c>
      <c r="K394" t="s">
        <v>7877</v>
      </c>
      <c r="L394" t="s">
        <v>242</v>
      </c>
      <c r="M394" t="s">
        <v>242</v>
      </c>
      <c r="N394" t="s">
        <v>7878</v>
      </c>
      <c r="O394" t="s">
        <v>7879</v>
      </c>
      <c r="P394">
        <v>39.994700000000002</v>
      </c>
      <c r="Q394">
        <v>-105.2366</v>
      </c>
      <c r="R394" t="s">
        <v>245</v>
      </c>
      <c r="S394" t="s">
        <v>246</v>
      </c>
      <c r="T394" t="s">
        <v>7880</v>
      </c>
      <c r="U394" t="s">
        <v>7881</v>
      </c>
      <c r="V394">
        <v>756109104</v>
      </c>
      <c r="W394">
        <v>6798</v>
      </c>
      <c r="X394" t="s">
        <v>659</v>
      </c>
      <c r="Y394" t="s">
        <v>660</v>
      </c>
      <c r="Z394">
        <v>2021</v>
      </c>
      <c r="AA394">
        <v>0</v>
      </c>
      <c r="AD394">
        <v>11</v>
      </c>
      <c r="AE394">
        <v>3</v>
      </c>
      <c r="AG394" t="s">
        <v>7882</v>
      </c>
      <c r="AH394" s="27">
        <v>1</v>
      </c>
      <c r="AI394">
        <v>8</v>
      </c>
      <c r="AJ394" s="27">
        <v>1</v>
      </c>
      <c r="AK394">
        <v>9</v>
      </c>
      <c r="AL394" s="27">
        <v>1</v>
      </c>
      <c r="AM394">
        <v>9</v>
      </c>
      <c r="AN394" t="s">
        <v>7883</v>
      </c>
      <c r="AO394">
        <v>3</v>
      </c>
      <c r="AQ394" t="s">
        <v>7882</v>
      </c>
      <c r="AR394" s="27">
        <v>1</v>
      </c>
      <c r="AS394">
        <v>10</v>
      </c>
      <c r="AT394" s="21">
        <f t="shared" si="24"/>
        <v>90.909090909090907</v>
      </c>
      <c r="AU394">
        <v>3</v>
      </c>
      <c r="AW394" t="s">
        <v>7882</v>
      </c>
      <c r="AX394" s="27">
        <v>1</v>
      </c>
      <c r="AY394">
        <v>10</v>
      </c>
      <c r="AZ394" s="21">
        <f t="shared" si="25"/>
        <v>90.909090909090907</v>
      </c>
      <c r="BA394">
        <v>3</v>
      </c>
      <c r="BC394" t="s">
        <v>7882</v>
      </c>
      <c r="BD394" s="27">
        <v>1</v>
      </c>
      <c r="BE394">
        <v>9</v>
      </c>
      <c r="BG394">
        <v>3</v>
      </c>
      <c r="BI394" t="s">
        <v>7882</v>
      </c>
      <c r="BJ394" s="27">
        <v>1</v>
      </c>
      <c r="BK394">
        <v>3</v>
      </c>
      <c r="BM394" t="s">
        <v>7882</v>
      </c>
      <c r="BN394" s="27">
        <v>1</v>
      </c>
      <c r="BO394">
        <v>4</v>
      </c>
      <c r="BP394" s="21">
        <f t="shared" si="26"/>
        <v>36.363636363636367</v>
      </c>
      <c r="BR394">
        <v>3</v>
      </c>
      <c r="BT394" t="s">
        <v>7882</v>
      </c>
      <c r="BU394" s="27">
        <v>1</v>
      </c>
      <c r="BV394">
        <v>6</v>
      </c>
      <c r="BW394" s="21">
        <f t="shared" si="27"/>
        <v>54.54545454545454</v>
      </c>
      <c r="BX394">
        <v>1</v>
      </c>
      <c r="BY394">
        <v>3</v>
      </c>
      <c r="CA394" t="s">
        <v>7882</v>
      </c>
      <c r="CB394" s="27">
        <v>0</v>
      </c>
      <c r="CD394" t="s">
        <v>242</v>
      </c>
      <c r="CE394" t="s">
        <v>242</v>
      </c>
      <c r="CG394" s="27">
        <v>1</v>
      </c>
      <c r="CH394" t="s">
        <v>7884</v>
      </c>
      <c r="CI394">
        <v>1</v>
      </c>
      <c r="CK394" t="s">
        <v>7885</v>
      </c>
      <c r="CL394" s="27">
        <v>0</v>
      </c>
      <c r="CM394" s="27">
        <v>0</v>
      </c>
      <c r="CN394" t="s">
        <v>242</v>
      </c>
      <c r="CO394" t="s">
        <v>242</v>
      </c>
      <c r="CP394" t="s">
        <v>242</v>
      </c>
      <c r="CS394" s="27">
        <v>1</v>
      </c>
      <c r="CT394" s="2" t="s">
        <v>7886</v>
      </c>
      <c r="CU394">
        <v>1</v>
      </c>
      <c r="CW394" t="s">
        <v>7885</v>
      </c>
      <c r="CX394" s="27">
        <v>1</v>
      </c>
      <c r="CY394">
        <v>14</v>
      </c>
      <c r="CZ394">
        <v>2</v>
      </c>
      <c r="DB394" s="27">
        <v>1</v>
      </c>
      <c r="DC394" t="s">
        <v>242</v>
      </c>
      <c r="DD394" t="s">
        <v>242</v>
      </c>
      <c r="DE394">
        <v>256</v>
      </c>
      <c r="DF394">
        <v>2</v>
      </c>
      <c r="DG394" t="s">
        <v>242</v>
      </c>
      <c r="DH394" t="s">
        <v>242</v>
      </c>
      <c r="DJ394" s="27">
        <v>1</v>
      </c>
      <c r="DK394">
        <v>2052948</v>
      </c>
      <c r="DL394">
        <v>2</v>
      </c>
      <c r="DN394">
        <v>1</v>
      </c>
      <c r="DP394" t="s">
        <v>7885</v>
      </c>
      <c r="DQ394" s="27">
        <v>1</v>
      </c>
      <c r="DR394" s="2" t="s">
        <v>7887</v>
      </c>
      <c r="DS394" s="27">
        <v>1</v>
      </c>
      <c r="DT394" s="2" t="s">
        <v>7888</v>
      </c>
      <c r="DU394" s="27">
        <v>1</v>
      </c>
      <c r="DV394" s="2" t="s">
        <v>7889</v>
      </c>
      <c r="DW394" s="27">
        <v>1</v>
      </c>
      <c r="DX394" s="2" t="s">
        <v>7890</v>
      </c>
      <c r="DY394" s="27">
        <v>1</v>
      </c>
      <c r="DZ394" s="2" t="s">
        <v>7890</v>
      </c>
      <c r="EA394" s="27">
        <v>1</v>
      </c>
      <c r="EB394" s="2" t="s">
        <v>7890</v>
      </c>
      <c r="EC394" s="27">
        <v>1</v>
      </c>
      <c r="ED394" s="2" t="s">
        <v>7890</v>
      </c>
      <c r="EE394" s="27">
        <v>1</v>
      </c>
      <c r="EF394" s="2" t="s">
        <v>7890</v>
      </c>
      <c r="EG394" s="27">
        <v>1</v>
      </c>
      <c r="EH394" s="2" t="s">
        <v>7891</v>
      </c>
      <c r="EI394" s="27">
        <v>1</v>
      </c>
      <c r="EJ394" s="2" t="s">
        <v>7892</v>
      </c>
      <c r="EK394">
        <v>1</v>
      </c>
      <c r="EM394" t="s">
        <v>7885</v>
      </c>
      <c r="EN394" s="27">
        <v>0</v>
      </c>
      <c r="EO394" t="s">
        <v>242</v>
      </c>
      <c r="EP394" t="s">
        <v>242</v>
      </c>
      <c r="ES394" t="s">
        <v>242</v>
      </c>
      <c r="ET394" t="s">
        <v>242</v>
      </c>
      <c r="EV394" s="27">
        <v>1</v>
      </c>
      <c r="EW394">
        <v>3413.81</v>
      </c>
      <c r="EX394" t="s">
        <v>7893</v>
      </c>
      <c r="EY394" s="27">
        <v>1</v>
      </c>
      <c r="EZ394">
        <v>61</v>
      </c>
      <c r="FB394" s="27">
        <v>0</v>
      </c>
      <c r="FC394" t="s">
        <v>242</v>
      </c>
      <c r="FE394" s="27">
        <v>0</v>
      </c>
      <c r="FF394" t="s">
        <v>242</v>
      </c>
    </row>
    <row r="395" spans="1:163" ht="15" customHeight="1" x14ac:dyDescent="0.2">
      <c r="A395">
        <v>394</v>
      </c>
      <c r="B395">
        <v>432</v>
      </c>
      <c r="C395" s="1">
        <v>44812.163888888892</v>
      </c>
      <c r="D395" s="1">
        <v>44813.665972222225</v>
      </c>
      <c r="E395">
        <v>0</v>
      </c>
      <c r="F395" t="s">
        <v>7898</v>
      </c>
      <c r="G395">
        <v>100</v>
      </c>
      <c r="H395">
        <v>129783</v>
      </c>
      <c r="I395">
        <v>1</v>
      </c>
      <c r="J395" s="1">
        <v>44813.665972222225</v>
      </c>
      <c r="K395" t="s">
        <v>7899</v>
      </c>
      <c r="L395" t="s">
        <v>242</v>
      </c>
      <c r="M395" t="s">
        <v>242</v>
      </c>
      <c r="N395" t="s">
        <v>7900</v>
      </c>
      <c r="O395" t="s">
        <v>7901</v>
      </c>
      <c r="P395">
        <v>34.266599999999997</v>
      </c>
      <c r="Q395">
        <v>-118.76430000000001</v>
      </c>
      <c r="R395" t="s">
        <v>245</v>
      </c>
      <c r="S395" t="s">
        <v>246</v>
      </c>
      <c r="T395" t="s">
        <v>7902</v>
      </c>
      <c r="U395" t="s">
        <v>7903</v>
      </c>
      <c r="V395">
        <v>679580100</v>
      </c>
      <c r="W395">
        <v>4213</v>
      </c>
      <c r="X395" t="s">
        <v>476</v>
      </c>
      <c r="Y395" t="s">
        <v>4369</v>
      </c>
      <c r="Z395">
        <v>2021</v>
      </c>
      <c r="AA395">
        <v>0</v>
      </c>
      <c r="AD395">
        <v>11</v>
      </c>
      <c r="AE395">
        <v>3</v>
      </c>
      <c r="AG395" t="s">
        <v>7904</v>
      </c>
      <c r="AH395" s="27">
        <v>1</v>
      </c>
      <c r="AI395">
        <v>3</v>
      </c>
      <c r="AJ395" s="27">
        <v>0</v>
      </c>
      <c r="AK395" t="s">
        <v>242</v>
      </c>
      <c r="AL395" s="27">
        <v>1</v>
      </c>
      <c r="AM395">
        <v>2</v>
      </c>
      <c r="AN395" s="2" t="s">
        <v>7905</v>
      </c>
      <c r="AO395">
        <v>3</v>
      </c>
      <c r="AQ395" t="s">
        <v>7904</v>
      </c>
      <c r="AR395" s="27">
        <v>1</v>
      </c>
      <c r="AS395">
        <v>8</v>
      </c>
      <c r="AT395" s="21">
        <f t="shared" si="24"/>
        <v>72.727272727272734</v>
      </c>
      <c r="AU395">
        <v>3</v>
      </c>
      <c r="AW395" t="s">
        <v>7904</v>
      </c>
      <c r="AX395" s="27">
        <v>1</v>
      </c>
      <c r="AY395">
        <v>8</v>
      </c>
      <c r="AZ395" s="21">
        <f t="shared" si="25"/>
        <v>72.727272727272734</v>
      </c>
      <c r="BA395">
        <v>3</v>
      </c>
      <c r="BC395" t="s">
        <v>7904</v>
      </c>
      <c r="BD395" s="27">
        <v>1</v>
      </c>
      <c r="BE395">
        <v>9</v>
      </c>
      <c r="BG395">
        <v>1</v>
      </c>
      <c r="BI395" t="s">
        <v>7906</v>
      </c>
      <c r="BJ395" s="27">
        <v>1</v>
      </c>
      <c r="BK395">
        <v>3</v>
      </c>
      <c r="BM395" t="s">
        <v>7904</v>
      </c>
      <c r="BN395" s="27">
        <v>1</v>
      </c>
      <c r="BO395">
        <v>2</v>
      </c>
      <c r="BP395" s="21">
        <f t="shared" si="26"/>
        <v>18.181818181818183</v>
      </c>
      <c r="BR395">
        <v>3</v>
      </c>
      <c r="BT395" t="s">
        <v>7904</v>
      </c>
      <c r="BU395" s="27">
        <v>1</v>
      </c>
      <c r="BV395">
        <v>3</v>
      </c>
      <c r="BW395" s="21">
        <f t="shared" si="27"/>
        <v>27.27272727272727</v>
      </c>
      <c r="BX395">
        <v>2</v>
      </c>
      <c r="BY395">
        <v>3</v>
      </c>
      <c r="CA395" t="s">
        <v>7904</v>
      </c>
      <c r="CB395" s="27">
        <v>0</v>
      </c>
      <c r="CD395" t="s">
        <v>242</v>
      </c>
      <c r="CE395" t="s">
        <v>242</v>
      </c>
      <c r="CG395" s="27">
        <v>0</v>
      </c>
      <c r="CI395" t="s">
        <v>242</v>
      </c>
      <c r="CL395" s="27">
        <v>0</v>
      </c>
      <c r="CM395" s="27">
        <v>0</v>
      </c>
      <c r="CN395" t="s">
        <v>242</v>
      </c>
      <c r="CO395" t="s">
        <v>242</v>
      </c>
      <c r="CP395" t="s">
        <v>242</v>
      </c>
      <c r="CS395" s="27">
        <v>0</v>
      </c>
      <c r="CU395" t="s">
        <v>242</v>
      </c>
      <c r="CX395" s="27">
        <v>1</v>
      </c>
      <c r="CY395">
        <v>1268254</v>
      </c>
      <c r="CZ395">
        <v>2</v>
      </c>
      <c r="DB395" s="27">
        <v>1</v>
      </c>
      <c r="DC395" t="s">
        <v>242</v>
      </c>
      <c r="DD395" t="s">
        <v>242</v>
      </c>
      <c r="DF395" t="s">
        <v>242</v>
      </c>
      <c r="DG395">
        <v>27965</v>
      </c>
      <c r="DH395">
        <v>2</v>
      </c>
      <c r="DJ395" s="27">
        <v>1</v>
      </c>
      <c r="DK395">
        <v>334585</v>
      </c>
      <c r="DL395">
        <v>2</v>
      </c>
      <c r="DN395">
        <v>1</v>
      </c>
      <c r="DP395" t="s">
        <v>7907</v>
      </c>
      <c r="DQ395" s="27">
        <v>0</v>
      </c>
      <c r="DS395" s="27">
        <v>0</v>
      </c>
      <c r="DU395" s="27">
        <v>0</v>
      </c>
      <c r="DW395" s="27">
        <v>0</v>
      </c>
      <c r="DY395" s="27">
        <v>0</v>
      </c>
      <c r="EA395" s="27">
        <v>0</v>
      </c>
      <c r="EC395" s="27">
        <v>0</v>
      </c>
      <c r="EE395" s="27">
        <v>0</v>
      </c>
      <c r="EG395" s="27">
        <v>0</v>
      </c>
      <c r="EI395" s="27">
        <v>0</v>
      </c>
      <c r="EK395">
        <v>1</v>
      </c>
      <c r="EM395" t="s">
        <v>7907</v>
      </c>
      <c r="EN395" s="27">
        <v>0</v>
      </c>
      <c r="EO395" t="s">
        <v>242</v>
      </c>
      <c r="EP395" t="s">
        <v>242</v>
      </c>
      <c r="ES395" t="s">
        <v>242</v>
      </c>
      <c r="ET395" t="s">
        <v>242</v>
      </c>
      <c r="EV395" s="27">
        <v>0</v>
      </c>
      <c r="EW395" t="s">
        <v>242</v>
      </c>
      <c r="EY395" s="27">
        <v>0</v>
      </c>
      <c r="EZ395" t="s">
        <v>242</v>
      </c>
      <c r="FB395" s="27">
        <v>0</v>
      </c>
      <c r="FC395" t="s">
        <v>242</v>
      </c>
      <c r="FE395" s="27">
        <v>0</v>
      </c>
      <c r="FF395" t="s">
        <v>242</v>
      </c>
    </row>
    <row r="396" spans="1:163" ht="15" customHeight="1" x14ac:dyDescent="0.2">
      <c r="A396">
        <v>395</v>
      </c>
      <c r="B396">
        <v>433</v>
      </c>
      <c r="C396" s="1">
        <v>44813.672222222223</v>
      </c>
      <c r="D396" s="1">
        <v>44816.520833333336</v>
      </c>
      <c r="E396">
        <v>0</v>
      </c>
      <c r="F396" t="s">
        <v>2300</v>
      </c>
      <c r="G396">
        <v>100</v>
      </c>
      <c r="H396">
        <v>246119</v>
      </c>
      <c r="I396">
        <v>1</v>
      </c>
      <c r="J396" s="1">
        <v>44816.520833333336</v>
      </c>
      <c r="K396" t="s">
        <v>7911</v>
      </c>
      <c r="L396" t="s">
        <v>242</v>
      </c>
      <c r="M396" t="s">
        <v>242</v>
      </c>
      <c r="N396" t="s">
        <v>7912</v>
      </c>
      <c r="O396" t="s">
        <v>7913</v>
      </c>
      <c r="P396">
        <v>39.994700000000002</v>
      </c>
      <c r="Q396">
        <v>-105.2366</v>
      </c>
      <c r="R396" t="s">
        <v>245</v>
      </c>
      <c r="S396" t="s">
        <v>246</v>
      </c>
      <c r="T396" t="s">
        <v>7914</v>
      </c>
      <c r="U396" t="s">
        <v>7915</v>
      </c>
      <c r="V396" t="s">
        <v>7916</v>
      </c>
      <c r="W396">
        <v>2834</v>
      </c>
      <c r="X396" t="s">
        <v>350</v>
      </c>
      <c r="Y396" t="s">
        <v>974</v>
      </c>
      <c r="Z396">
        <v>2021</v>
      </c>
      <c r="AA396">
        <v>0</v>
      </c>
      <c r="AD396">
        <v>13</v>
      </c>
      <c r="AE396">
        <v>3</v>
      </c>
      <c r="AG396" t="s">
        <v>7917</v>
      </c>
      <c r="AH396" s="27">
        <v>1</v>
      </c>
      <c r="AI396">
        <v>12</v>
      </c>
      <c r="AJ396" s="27">
        <v>0</v>
      </c>
      <c r="AK396" t="s">
        <v>242</v>
      </c>
      <c r="AL396" s="27">
        <v>0</v>
      </c>
      <c r="AM396" t="s">
        <v>242</v>
      </c>
      <c r="AN396" t="s">
        <v>7918</v>
      </c>
      <c r="AO396">
        <v>3</v>
      </c>
      <c r="AQ396" t="s">
        <v>7917</v>
      </c>
      <c r="AR396" s="27">
        <v>1</v>
      </c>
      <c r="AS396">
        <v>12</v>
      </c>
      <c r="AT396" s="21">
        <f t="shared" si="24"/>
        <v>92.307692307692307</v>
      </c>
      <c r="AU396">
        <v>3</v>
      </c>
      <c r="AW396" t="s">
        <v>7917</v>
      </c>
      <c r="AX396" s="27">
        <v>1</v>
      </c>
      <c r="AY396">
        <v>12</v>
      </c>
      <c r="AZ396" s="21">
        <f t="shared" si="25"/>
        <v>92.307692307692307</v>
      </c>
      <c r="BA396">
        <v>3</v>
      </c>
      <c r="BC396" t="s">
        <v>7917</v>
      </c>
      <c r="BD396" s="27">
        <v>1</v>
      </c>
      <c r="BE396">
        <v>1</v>
      </c>
      <c r="BG396">
        <v>3</v>
      </c>
      <c r="BI396" t="s">
        <v>7917</v>
      </c>
      <c r="BJ396" s="27">
        <v>1</v>
      </c>
      <c r="BK396">
        <v>3</v>
      </c>
      <c r="BM396" t="s">
        <v>7917</v>
      </c>
      <c r="BN396" s="27">
        <v>1</v>
      </c>
      <c r="BO396">
        <v>9</v>
      </c>
      <c r="BP396" s="21">
        <f t="shared" si="26"/>
        <v>69.230769230769226</v>
      </c>
      <c r="BR396">
        <v>3</v>
      </c>
      <c r="BT396" t="s">
        <v>7917</v>
      </c>
      <c r="BU396" s="27">
        <v>1</v>
      </c>
      <c r="BV396">
        <v>6</v>
      </c>
      <c r="BW396" s="21">
        <f t="shared" si="27"/>
        <v>46.153846153846153</v>
      </c>
      <c r="BX396">
        <v>2</v>
      </c>
      <c r="BY396">
        <v>3</v>
      </c>
      <c r="CA396" t="s">
        <v>7917</v>
      </c>
      <c r="CB396" s="27">
        <v>0</v>
      </c>
      <c r="CD396" t="s">
        <v>242</v>
      </c>
      <c r="CE396" t="s">
        <v>242</v>
      </c>
      <c r="CG396" s="27">
        <v>1</v>
      </c>
      <c r="CH396" t="s">
        <v>7919</v>
      </c>
      <c r="CI396">
        <v>1</v>
      </c>
      <c r="CK396" t="s">
        <v>7920</v>
      </c>
      <c r="CL396" s="27">
        <v>1</v>
      </c>
      <c r="CM396" s="27">
        <v>0</v>
      </c>
      <c r="CN396" t="s">
        <v>242</v>
      </c>
      <c r="CO396" t="s">
        <v>242</v>
      </c>
      <c r="CP396" t="s">
        <v>242</v>
      </c>
      <c r="CS396" s="27">
        <v>1</v>
      </c>
      <c r="CT396" s="2" t="s">
        <v>7921</v>
      </c>
      <c r="CU396">
        <v>1</v>
      </c>
      <c r="CW396" t="s">
        <v>7920</v>
      </c>
      <c r="CX396" s="27">
        <v>1</v>
      </c>
      <c r="CY396">
        <v>24981</v>
      </c>
      <c r="CZ396">
        <v>2</v>
      </c>
      <c r="DB396" s="27">
        <v>1</v>
      </c>
      <c r="DC396">
        <v>32918</v>
      </c>
      <c r="DD396">
        <v>2</v>
      </c>
      <c r="DF396" t="s">
        <v>242</v>
      </c>
      <c r="DG396" t="s">
        <v>242</v>
      </c>
      <c r="DH396" t="s">
        <v>242</v>
      </c>
      <c r="DJ396" s="27">
        <v>0</v>
      </c>
      <c r="DK396" t="s">
        <v>242</v>
      </c>
      <c r="DL396" t="s">
        <v>242</v>
      </c>
      <c r="DN396">
        <v>1</v>
      </c>
      <c r="DP396" t="s">
        <v>7920</v>
      </c>
      <c r="DQ396" s="27">
        <v>0</v>
      </c>
      <c r="DS396" s="27">
        <v>1</v>
      </c>
      <c r="DT396" s="2" t="s">
        <v>7922</v>
      </c>
      <c r="DU396" s="27">
        <v>0</v>
      </c>
      <c r="DW396" s="27">
        <v>0</v>
      </c>
      <c r="DY396" s="27">
        <v>0</v>
      </c>
      <c r="EA396" s="27">
        <v>0</v>
      </c>
      <c r="EC396" s="27">
        <v>0</v>
      </c>
      <c r="EE396" s="27">
        <v>0</v>
      </c>
      <c r="EG396" s="27">
        <v>1</v>
      </c>
      <c r="EH396" t="s">
        <v>7923</v>
      </c>
      <c r="EI396" s="27">
        <v>1</v>
      </c>
      <c r="EJ396" s="2" t="s">
        <v>7924</v>
      </c>
      <c r="EK396">
        <v>1</v>
      </c>
      <c r="EM396" t="s">
        <v>7920</v>
      </c>
      <c r="EN396" s="27">
        <v>0</v>
      </c>
      <c r="EO396" t="s">
        <v>242</v>
      </c>
      <c r="EP396" t="s">
        <v>242</v>
      </c>
      <c r="ES396" t="s">
        <v>242</v>
      </c>
      <c r="ET396" t="s">
        <v>242</v>
      </c>
      <c r="EV396" s="27">
        <v>1</v>
      </c>
      <c r="EW396">
        <v>397.85300000000001</v>
      </c>
      <c r="EY396" s="27">
        <v>0</v>
      </c>
      <c r="EZ396" t="s">
        <v>242</v>
      </c>
      <c r="FB396" s="27">
        <v>0</v>
      </c>
      <c r="FC396" t="s">
        <v>242</v>
      </c>
      <c r="FE396" s="27">
        <v>0</v>
      </c>
      <c r="FF396" t="s">
        <v>242</v>
      </c>
    </row>
    <row r="397" spans="1:163" ht="15" customHeight="1" x14ac:dyDescent="0.2">
      <c r="A397">
        <v>396</v>
      </c>
      <c r="B397">
        <v>434</v>
      </c>
      <c r="C397" s="1">
        <v>44816.525000000001</v>
      </c>
      <c r="D397" s="1">
        <v>44817.609722222223</v>
      </c>
      <c r="E397">
        <v>0</v>
      </c>
      <c r="F397" t="s">
        <v>2300</v>
      </c>
      <c r="G397">
        <v>100</v>
      </c>
      <c r="H397">
        <v>93738</v>
      </c>
      <c r="I397">
        <v>1</v>
      </c>
      <c r="J397" s="1">
        <v>44817.609722222223</v>
      </c>
      <c r="K397" t="s">
        <v>7927</v>
      </c>
      <c r="L397" t="s">
        <v>242</v>
      </c>
      <c r="M397" t="s">
        <v>242</v>
      </c>
      <c r="N397" t="s">
        <v>7928</v>
      </c>
      <c r="O397" t="s">
        <v>7929</v>
      </c>
      <c r="P397">
        <v>39.994700000000002</v>
      </c>
      <c r="Q397">
        <v>-105.2366</v>
      </c>
      <c r="R397" t="s">
        <v>245</v>
      </c>
      <c r="S397" t="s">
        <v>246</v>
      </c>
      <c r="T397" t="s">
        <v>7930</v>
      </c>
      <c r="U397" t="s">
        <v>7931</v>
      </c>
      <c r="V397">
        <v>682680103</v>
      </c>
      <c r="W397">
        <v>4923</v>
      </c>
      <c r="X397" t="s">
        <v>248</v>
      </c>
      <c r="Y397" t="s">
        <v>249</v>
      </c>
      <c r="Z397">
        <v>2020</v>
      </c>
      <c r="AA397">
        <v>0.5</v>
      </c>
      <c r="AB397">
        <v>15</v>
      </c>
      <c r="AD397">
        <v>11</v>
      </c>
      <c r="AE397">
        <v>3</v>
      </c>
      <c r="AG397" t="s">
        <v>7932</v>
      </c>
      <c r="AH397" s="27">
        <v>1</v>
      </c>
      <c r="AI397">
        <v>11</v>
      </c>
      <c r="AJ397" s="27">
        <v>0</v>
      </c>
      <c r="AK397" t="s">
        <v>242</v>
      </c>
      <c r="AL397" s="27">
        <v>0</v>
      </c>
      <c r="AM397" t="s">
        <v>242</v>
      </c>
      <c r="AN397" t="s">
        <v>7933</v>
      </c>
      <c r="AO397">
        <v>3</v>
      </c>
      <c r="AQ397" t="s">
        <v>7932</v>
      </c>
      <c r="AR397" s="27">
        <v>1</v>
      </c>
      <c r="AS397">
        <v>10</v>
      </c>
      <c r="AT397" s="21">
        <f t="shared" si="24"/>
        <v>90.909090909090907</v>
      </c>
      <c r="AU397">
        <v>3</v>
      </c>
      <c r="AW397" t="s">
        <v>7932</v>
      </c>
      <c r="AX397" s="27">
        <v>1</v>
      </c>
      <c r="AY397">
        <v>9</v>
      </c>
      <c r="AZ397" s="21">
        <f t="shared" si="25"/>
        <v>81.818181818181827</v>
      </c>
      <c r="BA397">
        <v>3</v>
      </c>
      <c r="BC397" t="s">
        <v>7932</v>
      </c>
      <c r="BD397" s="27">
        <v>1</v>
      </c>
      <c r="BE397">
        <v>9.6</v>
      </c>
      <c r="BG397">
        <v>3</v>
      </c>
      <c r="BI397" t="s">
        <v>7932</v>
      </c>
      <c r="BJ397" s="27">
        <v>1</v>
      </c>
      <c r="BK397">
        <v>3</v>
      </c>
      <c r="BM397" t="s">
        <v>7932</v>
      </c>
      <c r="BN397" s="27">
        <v>1</v>
      </c>
      <c r="BO397">
        <v>2</v>
      </c>
      <c r="BP397" s="21">
        <f t="shared" si="26"/>
        <v>18.181818181818183</v>
      </c>
      <c r="BR397">
        <v>3</v>
      </c>
      <c r="BT397" t="s">
        <v>7932</v>
      </c>
      <c r="BU397" s="27">
        <v>1</v>
      </c>
      <c r="BV397">
        <v>2</v>
      </c>
      <c r="BW397" s="21">
        <f t="shared" si="27"/>
        <v>18.181818181818183</v>
      </c>
      <c r="BX397">
        <v>2</v>
      </c>
      <c r="BY397">
        <v>3</v>
      </c>
      <c r="CA397" t="s">
        <v>7932</v>
      </c>
      <c r="CB397" s="27">
        <v>0</v>
      </c>
      <c r="CD397" t="s">
        <v>242</v>
      </c>
      <c r="CE397" t="s">
        <v>242</v>
      </c>
      <c r="CG397" s="27">
        <v>1</v>
      </c>
      <c r="CH397" s="2" t="s">
        <v>7934</v>
      </c>
      <c r="CI397">
        <v>1</v>
      </c>
      <c r="CK397" t="s">
        <v>7935</v>
      </c>
      <c r="CL397" s="27">
        <v>0</v>
      </c>
      <c r="CM397" s="27">
        <v>0.5</v>
      </c>
      <c r="CN397">
        <v>100</v>
      </c>
      <c r="CO397">
        <v>100</v>
      </c>
      <c r="CP397" t="s">
        <v>242</v>
      </c>
      <c r="CQ397" s="2" t="s">
        <v>7936</v>
      </c>
      <c r="CS397" s="27">
        <v>1</v>
      </c>
      <c r="CT397" s="2" t="s">
        <v>7937</v>
      </c>
      <c r="CU397">
        <v>1</v>
      </c>
      <c r="CW397" t="s">
        <v>7935</v>
      </c>
      <c r="CX397" s="27">
        <v>1</v>
      </c>
      <c r="CY397">
        <v>3800000</v>
      </c>
      <c r="CZ397">
        <v>2</v>
      </c>
      <c r="DB397" s="27">
        <v>1</v>
      </c>
      <c r="DC397" t="s">
        <v>242</v>
      </c>
      <c r="DD397" t="s">
        <v>242</v>
      </c>
      <c r="DF397" t="s">
        <v>242</v>
      </c>
      <c r="DG397">
        <v>2500000</v>
      </c>
      <c r="DH397">
        <v>2</v>
      </c>
      <c r="DJ397" s="27">
        <v>1</v>
      </c>
      <c r="DK397">
        <v>60400000</v>
      </c>
      <c r="DL397">
        <v>2</v>
      </c>
      <c r="DN397">
        <v>1</v>
      </c>
      <c r="DP397" t="s">
        <v>7935</v>
      </c>
      <c r="DQ397" s="27">
        <v>1</v>
      </c>
      <c r="DR397" s="2" t="s">
        <v>7938</v>
      </c>
      <c r="DS397" s="27">
        <v>1</v>
      </c>
      <c r="DT397" s="2" t="s">
        <v>7939</v>
      </c>
      <c r="DU397" s="27">
        <v>0</v>
      </c>
      <c r="DW397" s="27">
        <v>0</v>
      </c>
      <c r="DY397" s="27">
        <v>0</v>
      </c>
      <c r="EA397" s="27">
        <v>0</v>
      </c>
      <c r="EC397" s="27">
        <v>1</v>
      </c>
      <c r="ED397" s="2" t="s">
        <v>7940</v>
      </c>
      <c r="EE397" s="27">
        <v>1</v>
      </c>
      <c r="EF397" s="2" t="s">
        <v>7941</v>
      </c>
      <c r="EG397" s="27">
        <v>1</v>
      </c>
      <c r="EH397" t="s">
        <v>7942</v>
      </c>
      <c r="EI397" s="27">
        <v>1</v>
      </c>
      <c r="EJ397" s="2" t="s">
        <v>7943</v>
      </c>
      <c r="EK397">
        <v>1</v>
      </c>
      <c r="EM397" t="s">
        <v>7935</v>
      </c>
      <c r="EN397" s="27">
        <v>0</v>
      </c>
      <c r="EO397" t="s">
        <v>242</v>
      </c>
      <c r="EP397" t="s">
        <v>242</v>
      </c>
      <c r="ES397" t="s">
        <v>242</v>
      </c>
      <c r="ET397" t="s">
        <v>242</v>
      </c>
      <c r="EV397" s="27">
        <v>0</v>
      </c>
      <c r="EW397" t="s">
        <v>242</v>
      </c>
      <c r="EY397" s="27">
        <v>0</v>
      </c>
      <c r="EZ397" t="s">
        <v>242</v>
      </c>
      <c r="FB397" s="27">
        <v>0</v>
      </c>
      <c r="FC397" t="s">
        <v>242</v>
      </c>
      <c r="FE397" s="27">
        <v>0</v>
      </c>
      <c r="FF397" t="s">
        <v>242</v>
      </c>
    </row>
    <row r="398" spans="1:163" ht="15" customHeight="1" x14ac:dyDescent="0.2">
      <c r="A398">
        <v>397</v>
      </c>
      <c r="B398">
        <v>435</v>
      </c>
      <c r="C398" s="1">
        <v>44817.630555555559</v>
      </c>
      <c r="D398" s="1">
        <v>44818.615277777775</v>
      </c>
      <c r="E398">
        <v>0</v>
      </c>
      <c r="F398" t="s">
        <v>2300</v>
      </c>
      <c r="G398">
        <v>100</v>
      </c>
      <c r="H398">
        <v>85089</v>
      </c>
      <c r="I398">
        <v>1</v>
      </c>
      <c r="J398" s="1">
        <v>44818.615277777775</v>
      </c>
      <c r="K398" t="s">
        <v>7950</v>
      </c>
      <c r="L398" t="s">
        <v>242</v>
      </c>
      <c r="M398" t="s">
        <v>242</v>
      </c>
      <c r="N398" t="s">
        <v>7951</v>
      </c>
      <c r="O398" t="s">
        <v>7952</v>
      </c>
      <c r="P398">
        <v>39.994700000000002</v>
      </c>
      <c r="Q398">
        <v>-105.2366</v>
      </c>
      <c r="R398" t="s">
        <v>245</v>
      </c>
      <c r="S398" t="s">
        <v>246</v>
      </c>
      <c r="T398" t="s">
        <v>7953</v>
      </c>
      <c r="U398" t="s">
        <v>7954</v>
      </c>
      <c r="V398" t="s">
        <v>7955</v>
      </c>
      <c r="W398">
        <v>3600</v>
      </c>
      <c r="X398" t="s">
        <v>476</v>
      </c>
      <c r="Y398" t="s">
        <v>1568</v>
      </c>
      <c r="Z398">
        <v>2021</v>
      </c>
      <c r="AA398">
        <v>0.5</v>
      </c>
      <c r="AB398">
        <v>4</v>
      </c>
      <c r="AD398">
        <v>9</v>
      </c>
      <c r="AE398">
        <v>3</v>
      </c>
      <c r="AG398" t="s">
        <v>7956</v>
      </c>
      <c r="AH398" s="27">
        <v>1</v>
      </c>
      <c r="AI398">
        <v>8</v>
      </c>
      <c r="AJ398" s="27">
        <v>0.5</v>
      </c>
      <c r="AK398">
        <v>9</v>
      </c>
      <c r="AL398" s="27">
        <v>0.5</v>
      </c>
      <c r="AM398">
        <v>9</v>
      </c>
      <c r="AN398" s="2" t="s">
        <v>7957</v>
      </c>
      <c r="AO398">
        <v>3</v>
      </c>
      <c r="AQ398" t="s">
        <v>7956</v>
      </c>
      <c r="AR398" s="27">
        <v>1</v>
      </c>
      <c r="AS398">
        <v>8</v>
      </c>
      <c r="AT398" s="21">
        <f t="shared" si="24"/>
        <v>88.888888888888886</v>
      </c>
      <c r="AU398">
        <v>3</v>
      </c>
      <c r="AW398" t="s">
        <v>7956</v>
      </c>
      <c r="AX398" s="27">
        <v>1</v>
      </c>
      <c r="AY398">
        <v>7</v>
      </c>
      <c r="AZ398" s="21">
        <f t="shared" si="25"/>
        <v>77.777777777777786</v>
      </c>
      <c r="BA398">
        <v>3</v>
      </c>
      <c r="BC398" t="s">
        <v>7956</v>
      </c>
      <c r="BD398" s="27">
        <v>0</v>
      </c>
      <c r="BG398" t="s">
        <v>242</v>
      </c>
      <c r="BJ398" s="27">
        <v>1</v>
      </c>
      <c r="BK398">
        <v>3</v>
      </c>
      <c r="BM398" t="s">
        <v>7956</v>
      </c>
      <c r="BN398" s="27">
        <v>1</v>
      </c>
      <c r="BO398">
        <v>3</v>
      </c>
      <c r="BP398" s="21">
        <f t="shared" si="26"/>
        <v>33.333333333333329</v>
      </c>
      <c r="BR398">
        <v>3</v>
      </c>
      <c r="BT398" t="s">
        <v>7956</v>
      </c>
      <c r="BU398" s="27">
        <v>1</v>
      </c>
      <c r="BV398">
        <v>3</v>
      </c>
      <c r="BW398" s="21">
        <f t="shared" si="27"/>
        <v>33.333333333333329</v>
      </c>
      <c r="BX398" t="s">
        <v>242</v>
      </c>
      <c r="BY398">
        <v>3</v>
      </c>
      <c r="CA398" t="s">
        <v>7956</v>
      </c>
      <c r="CB398" s="27">
        <v>0</v>
      </c>
      <c r="CD398" t="s">
        <v>242</v>
      </c>
      <c r="CE398" t="s">
        <v>242</v>
      </c>
      <c r="CG398" s="27">
        <v>1</v>
      </c>
      <c r="CH398" s="2" t="s">
        <v>7958</v>
      </c>
      <c r="CI398">
        <v>1</v>
      </c>
      <c r="CK398" t="s">
        <v>7959</v>
      </c>
      <c r="CL398" s="27">
        <v>1</v>
      </c>
      <c r="CM398" s="27">
        <v>0.5</v>
      </c>
      <c r="CN398" t="s">
        <v>242</v>
      </c>
      <c r="CO398">
        <v>99</v>
      </c>
      <c r="CP398" t="s">
        <v>242</v>
      </c>
      <c r="CQ398" s="2" t="s">
        <v>7960</v>
      </c>
      <c r="CS398" s="27">
        <v>1</v>
      </c>
      <c r="CT398" s="2" t="s">
        <v>7961</v>
      </c>
      <c r="CU398">
        <v>1</v>
      </c>
      <c r="CW398" t="s">
        <v>7959</v>
      </c>
      <c r="CX398" s="27">
        <v>1</v>
      </c>
      <c r="CY398">
        <v>136300</v>
      </c>
      <c r="CZ398">
        <v>2</v>
      </c>
      <c r="DB398" s="27">
        <v>1</v>
      </c>
      <c r="DC398" t="s">
        <v>242</v>
      </c>
      <c r="DD398" t="s">
        <v>242</v>
      </c>
      <c r="DF398" t="s">
        <v>242</v>
      </c>
      <c r="DG398">
        <v>76900</v>
      </c>
      <c r="DH398">
        <v>2</v>
      </c>
      <c r="DJ398" s="27">
        <v>0</v>
      </c>
      <c r="DK398" t="s">
        <v>242</v>
      </c>
      <c r="DL398" t="s">
        <v>242</v>
      </c>
      <c r="DN398">
        <v>1</v>
      </c>
      <c r="DP398" t="s">
        <v>7959</v>
      </c>
      <c r="DQ398" s="27">
        <v>1</v>
      </c>
      <c r="DR398" s="2" t="s">
        <v>7962</v>
      </c>
      <c r="DS398" s="27">
        <v>1</v>
      </c>
      <c r="DT398" s="2" t="s">
        <v>7963</v>
      </c>
      <c r="DU398" s="27">
        <v>1</v>
      </c>
      <c r="DV398" s="2" t="s">
        <v>7964</v>
      </c>
      <c r="DW398" s="27">
        <v>1</v>
      </c>
      <c r="DX398" t="s">
        <v>7965</v>
      </c>
      <c r="DY398" s="27">
        <v>0</v>
      </c>
      <c r="EA398" s="27">
        <v>1</v>
      </c>
      <c r="EB398" s="2" t="s">
        <v>7966</v>
      </c>
      <c r="EC398" s="27">
        <v>1</v>
      </c>
      <c r="ED398" s="2" t="s">
        <v>7966</v>
      </c>
      <c r="EE398" s="27">
        <v>1</v>
      </c>
      <c r="EF398" s="2" t="s">
        <v>7966</v>
      </c>
      <c r="EG398" s="27">
        <v>1</v>
      </c>
      <c r="EH398" s="2" t="s">
        <v>7967</v>
      </c>
      <c r="EI398" s="27">
        <v>1</v>
      </c>
      <c r="EJ398" s="2" t="s">
        <v>7968</v>
      </c>
      <c r="EK398">
        <v>1</v>
      </c>
      <c r="EM398" t="s">
        <v>7959</v>
      </c>
      <c r="EN398" s="27">
        <v>0</v>
      </c>
      <c r="EO398" t="s">
        <v>242</v>
      </c>
      <c r="EP398" t="s">
        <v>242</v>
      </c>
      <c r="ES398" t="s">
        <v>242</v>
      </c>
      <c r="ET398" t="s">
        <v>242</v>
      </c>
      <c r="EV398" s="27">
        <v>0</v>
      </c>
      <c r="EW398" t="s">
        <v>242</v>
      </c>
      <c r="EY398" s="27">
        <v>0</v>
      </c>
      <c r="EZ398" t="s">
        <v>242</v>
      </c>
      <c r="FB398" s="27">
        <v>1</v>
      </c>
      <c r="FC398">
        <v>160.88</v>
      </c>
      <c r="FD398" t="s">
        <v>7969</v>
      </c>
      <c r="FE398" s="27">
        <v>0.5</v>
      </c>
      <c r="FF398" t="s">
        <v>242</v>
      </c>
      <c r="FG398" t="s">
        <v>7970</v>
      </c>
    </row>
    <row r="399" spans="1:163" ht="15" customHeight="1" x14ac:dyDescent="0.2">
      <c r="A399">
        <v>398</v>
      </c>
      <c r="B399">
        <v>436</v>
      </c>
      <c r="C399" s="1">
        <v>44818.657638888886</v>
      </c>
      <c r="D399" s="1">
        <v>44820.444444444445</v>
      </c>
      <c r="E399">
        <v>0</v>
      </c>
      <c r="F399" t="s">
        <v>2300</v>
      </c>
      <c r="G399">
        <v>100</v>
      </c>
      <c r="H399">
        <v>154407</v>
      </c>
      <c r="I399">
        <v>1</v>
      </c>
      <c r="J399" s="1">
        <v>44820.444444444445</v>
      </c>
      <c r="K399" t="s">
        <v>7973</v>
      </c>
      <c r="L399" t="s">
        <v>242</v>
      </c>
      <c r="M399" t="s">
        <v>242</v>
      </c>
      <c r="N399" t="s">
        <v>7974</v>
      </c>
      <c r="O399" t="s">
        <v>7975</v>
      </c>
      <c r="P399">
        <v>39.994700000000002</v>
      </c>
      <c r="Q399">
        <v>-105.2366</v>
      </c>
      <c r="R399" t="s">
        <v>245</v>
      </c>
      <c r="S399" t="s">
        <v>246</v>
      </c>
      <c r="T399" t="s">
        <v>7976</v>
      </c>
      <c r="U399" t="s">
        <v>7977</v>
      </c>
      <c r="V399">
        <v>704326107</v>
      </c>
      <c r="W399">
        <v>8700</v>
      </c>
      <c r="X399" t="s">
        <v>297</v>
      </c>
      <c r="Y399" t="s">
        <v>765</v>
      </c>
      <c r="Z399">
        <v>2021</v>
      </c>
      <c r="AA399">
        <v>0</v>
      </c>
      <c r="AD399">
        <v>10</v>
      </c>
      <c r="AE399">
        <v>3</v>
      </c>
      <c r="AG399" t="s">
        <v>7978</v>
      </c>
      <c r="AH399" s="27">
        <v>1</v>
      </c>
      <c r="AI399">
        <v>8</v>
      </c>
      <c r="AJ399" s="27">
        <v>0</v>
      </c>
      <c r="AK399" t="s">
        <v>242</v>
      </c>
      <c r="AL399" s="27">
        <v>0</v>
      </c>
      <c r="AM399" t="s">
        <v>242</v>
      </c>
      <c r="AN399" t="s">
        <v>7979</v>
      </c>
      <c r="AO399">
        <v>3</v>
      </c>
      <c r="AQ399" t="s">
        <v>7978</v>
      </c>
      <c r="AR399" s="27">
        <v>1</v>
      </c>
      <c r="AS399">
        <v>9</v>
      </c>
      <c r="AT399" s="21">
        <f t="shared" si="24"/>
        <v>90</v>
      </c>
      <c r="AU399">
        <v>3</v>
      </c>
      <c r="AW399" t="s">
        <v>7978</v>
      </c>
      <c r="AX399" s="27">
        <v>1</v>
      </c>
      <c r="AY399">
        <v>8</v>
      </c>
      <c r="AZ399" s="21">
        <f t="shared" si="25"/>
        <v>80</v>
      </c>
      <c r="BA399">
        <v>3</v>
      </c>
      <c r="BC399" t="s">
        <v>7978</v>
      </c>
      <c r="BD399" s="27">
        <v>1</v>
      </c>
      <c r="BE399">
        <v>14.2</v>
      </c>
      <c r="BG399">
        <v>3</v>
      </c>
      <c r="BI399" t="s">
        <v>7978</v>
      </c>
      <c r="BJ399" s="27">
        <v>1</v>
      </c>
      <c r="BK399">
        <v>3</v>
      </c>
      <c r="BM399" t="s">
        <v>7978</v>
      </c>
      <c r="BN399" s="27">
        <v>1</v>
      </c>
      <c r="BO399">
        <v>2</v>
      </c>
      <c r="BP399" s="21">
        <f t="shared" si="26"/>
        <v>20</v>
      </c>
      <c r="BR399">
        <v>3</v>
      </c>
      <c r="BT399" t="s">
        <v>7978</v>
      </c>
      <c r="BU399" s="27">
        <v>1</v>
      </c>
      <c r="BV399">
        <v>1</v>
      </c>
      <c r="BW399" s="21">
        <f t="shared" si="27"/>
        <v>10</v>
      </c>
      <c r="BX399">
        <v>2</v>
      </c>
      <c r="BY399">
        <v>3</v>
      </c>
      <c r="CA399" t="s">
        <v>7978</v>
      </c>
      <c r="CB399" s="27">
        <v>0</v>
      </c>
      <c r="CD399" t="s">
        <v>242</v>
      </c>
      <c r="CE399" t="s">
        <v>242</v>
      </c>
      <c r="CG399" s="27">
        <v>0</v>
      </c>
      <c r="CI399" t="s">
        <v>242</v>
      </c>
      <c r="CL399" s="27">
        <v>0</v>
      </c>
      <c r="CM399" s="27">
        <v>0.5</v>
      </c>
      <c r="CN399" t="s">
        <v>242</v>
      </c>
      <c r="CO399">
        <v>99.5</v>
      </c>
      <c r="CP399" t="s">
        <v>242</v>
      </c>
      <c r="CS399" s="27">
        <v>1</v>
      </c>
      <c r="CT399" s="2" t="s">
        <v>7980</v>
      </c>
      <c r="CU399">
        <v>1</v>
      </c>
      <c r="CW399" t="s">
        <v>7981</v>
      </c>
      <c r="CX399" s="27">
        <v>1</v>
      </c>
      <c r="CY399">
        <v>2750.5349999999999</v>
      </c>
      <c r="CZ399">
        <v>2</v>
      </c>
      <c r="DB399" s="27">
        <v>1</v>
      </c>
      <c r="DC399">
        <v>3841.3420000000001</v>
      </c>
      <c r="DD399">
        <v>2</v>
      </c>
      <c r="DE399">
        <v>3821.2719999999999</v>
      </c>
      <c r="DF399">
        <v>2</v>
      </c>
      <c r="DG399" t="s">
        <v>242</v>
      </c>
      <c r="DH399" t="s">
        <v>242</v>
      </c>
      <c r="DJ399" s="27">
        <v>1</v>
      </c>
      <c r="DK399">
        <v>29136.973999999998</v>
      </c>
      <c r="DL399">
        <v>2</v>
      </c>
      <c r="DN399">
        <v>4</v>
      </c>
      <c r="DP399" t="s">
        <v>7982</v>
      </c>
      <c r="DQ399" s="27">
        <v>1</v>
      </c>
      <c r="DR399" s="2" t="s">
        <v>7983</v>
      </c>
      <c r="DS399" s="27">
        <v>1</v>
      </c>
      <c r="DT399" s="2" t="s">
        <v>7984</v>
      </c>
      <c r="DU399" s="27">
        <v>1</v>
      </c>
      <c r="DV399" s="2" t="s">
        <v>7985</v>
      </c>
      <c r="DW399" s="27">
        <v>0.5</v>
      </c>
      <c r="DX399" t="s">
        <v>7986</v>
      </c>
      <c r="DY399" s="27">
        <v>1</v>
      </c>
      <c r="DZ399" s="2" t="s">
        <v>7987</v>
      </c>
      <c r="EA399" s="27">
        <v>1</v>
      </c>
      <c r="EB399" s="2" t="s">
        <v>7988</v>
      </c>
      <c r="EC399" s="27">
        <v>1</v>
      </c>
      <c r="ED399" s="2" t="s">
        <v>7988</v>
      </c>
      <c r="EE399" s="27">
        <v>1</v>
      </c>
      <c r="EF399" t="s">
        <v>7989</v>
      </c>
      <c r="EG399" s="27">
        <v>1</v>
      </c>
      <c r="EH399" t="s">
        <v>7990</v>
      </c>
      <c r="EI399" s="27">
        <v>1</v>
      </c>
      <c r="EJ399" s="2" t="s">
        <v>7991</v>
      </c>
      <c r="EK399">
        <v>4</v>
      </c>
      <c r="EM399" t="s">
        <v>7982</v>
      </c>
      <c r="EN399" s="27">
        <v>0</v>
      </c>
      <c r="EO399" t="s">
        <v>242</v>
      </c>
      <c r="EP399" t="s">
        <v>242</v>
      </c>
      <c r="ES399" t="s">
        <v>242</v>
      </c>
      <c r="ET399" t="s">
        <v>242</v>
      </c>
      <c r="EV399" s="27">
        <v>0</v>
      </c>
      <c r="EW399" t="s">
        <v>242</v>
      </c>
      <c r="EY399" s="27">
        <v>0</v>
      </c>
      <c r="EZ399" t="s">
        <v>242</v>
      </c>
      <c r="FB399" s="27">
        <v>0</v>
      </c>
      <c r="FC399" t="s">
        <v>242</v>
      </c>
      <c r="FE399" s="27">
        <v>0</v>
      </c>
      <c r="FF399" t="s">
        <v>242</v>
      </c>
    </row>
    <row r="400" spans="1:163" ht="15" customHeight="1" x14ac:dyDescent="0.2">
      <c r="A400">
        <v>399</v>
      </c>
      <c r="B400">
        <v>437</v>
      </c>
      <c r="C400" s="1">
        <v>44820.451388888891</v>
      </c>
      <c r="D400" s="1">
        <v>44820.582638888889</v>
      </c>
      <c r="E400">
        <v>0</v>
      </c>
      <c r="F400" t="s">
        <v>2300</v>
      </c>
      <c r="G400">
        <v>100</v>
      </c>
      <c r="H400">
        <v>11312</v>
      </c>
      <c r="I400">
        <v>1</v>
      </c>
      <c r="J400" s="1">
        <v>44820.582638888889</v>
      </c>
      <c r="K400" t="s">
        <v>7996</v>
      </c>
      <c r="L400" t="s">
        <v>242</v>
      </c>
      <c r="M400" t="s">
        <v>242</v>
      </c>
      <c r="N400" t="s">
        <v>7997</v>
      </c>
      <c r="O400" t="s">
        <v>7998</v>
      </c>
      <c r="P400">
        <v>39.994700000000002</v>
      </c>
      <c r="Q400">
        <v>-105.2366</v>
      </c>
      <c r="R400" t="s">
        <v>245</v>
      </c>
      <c r="S400" t="s">
        <v>246</v>
      </c>
      <c r="T400" t="s">
        <v>7999</v>
      </c>
      <c r="U400" t="s">
        <v>8000</v>
      </c>
      <c r="V400" t="s">
        <v>8001</v>
      </c>
      <c r="W400">
        <v>6798</v>
      </c>
      <c r="X400" t="s">
        <v>659</v>
      </c>
      <c r="Y400" t="s">
        <v>660</v>
      </c>
      <c r="Z400">
        <v>2021</v>
      </c>
      <c r="AA400">
        <v>0.5</v>
      </c>
      <c r="AB400">
        <v>6</v>
      </c>
      <c r="AD400">
        <v>8</v>
      </c>
      <c r="AE400">
        <v>3</v>
      </c>
      <c r="AG400" t="s">
        <v>8002</v>
      </c>
      <c r="AH400" s="27">
        <v>1</v>
      </c>
      <c r="AI400">
        <v>8</v>
      </c>
      <c r="AJ400" s="27">
        <v>0.5</v>
      </c>
      <c r="AK400">
        <v>7</v>
      </c>
      <c r="AL400" s="27">
        <v>0.5</v>
      </c>
      <c r="AM400">
        <v>7</v>
      </c>
      <c r="AN400" s="2" t="s">
        <v>8003</v>
      </c>
      <c r="AO400">
        <v>3</v>
      </c>
      <c r="AQ400" t="s">
        <v>8002</v>
      </c>
      <c r="AR400" s="27">
        <v>1</v>
      </c>
      <c r="AS400">
        <v>7</v>
      </c>
      <c r="AT400" s="21">
        <f t="shared" si="24"/>
        <v>87.5</v>
      </c>
      <c r="AU400">
        <v>3</v>
      </c>
      <c r="AW400" t="s">
        <v>8002</v>
      </c>
      <c r="AX400" s="27">
        <v>1</v>
      </c>
      <c r="AY400">
        <v>7</v>
      </c>
      <c r="AZ400" s="21">
        <f t="shared" si="25"/>
        <v>87.5</v>
      </c>
      <c r="BA400">
        <v>3</v>
      </c>
      <c r="BC400" t="s">
        <v>8002</v>
      </c>
      <c r="BD400" s="27">
        <v>1</v>
      </c>
      <c r="BE400">
        <v>7.75</v>
      </c>
      <c r="BG400">
        <v>3</v>
      </c>
      <c r="BI400" t="s">
        <v>8002</v>
      </c>
      <c r="BJ400" s="27">
        <v>1</v>
      </c>
      <c r="BK400">
        <v>3</v>
      </c>
      <c r="BM400" t="s">
        <v>8002</v>
      </c>
      <c r="BN400" s="27">
        <v>1</v>
      </c>
      <c r="BO400">
        <v>4</v>
      </c>
      <c r="BP400" s="21">
        <f t="shared" si="26"/>
        <v>50</v>
      </c>
      <c r="BR400">
        <v>3</v>
      </c>
      <c r="BT400" t="s">
        <v>8002</v>
      </c>
      <c r="BU400" s="27">
        <v>1</v>
      </c>
      <c r="BV400">
        <v>2</v>
      </c>
      <c r="BW400" s="21">
        <f t="shared" si="27"/>
        <v>25</v>
      </c>
      <c r="BX400">
        <v>2</v>
      </c>
      <c r="BY400">
        <v>3</v>
      </c>
      <c r="CA400" t="s">
        <v>8002</v>
      </c>
      <c r="CB400" s="27">
        <v>0</v>
      </c>
      <c r="CD400" t="s">
        <v>242</v>
      </c>
      <c r="CE400" t="s">
        <v>242</v>
      </c>
      <c r="CG400" s="27">
        <v>1</v>
      </c>
      <c r="CH400" s="2" t="s">
        <v>8004</v>
      </c>
      <c r="CI400">
        <v>1</v>
      </c>
      <c r="CK400" t="s">
        <v>8005</v>
      </c>
      <c r="CL400" s="27">
        <v>0</v>
      </c>
      <c r="CM400" s="27">
        <v>0.5</v>
      </c>
      <c r="CN400" t="s">
        <v>242</v>
      </c>
      <c r="CO400">
        <v>100</v>
      </c>
      <c r="CP400" t="s">
        <v>242</v>
      </c>
      <c r="CS400" s="27">
        <v>1</v>
      </c>
      <c r="CT400" s="2" t="s">
        <v>8006</v>
      </c>
      <c r="CU400">
        <v>1</v>
      </c>
      <c r="CW400" t="s">
        <v>8005</v>
      </c>
      <c r="CX400" s="27">
        <v>1</v>
      </c>
      <c r="CY400">
        <v>53785</v>
      </c>
      <c r="CZ400">
        <v>2</v>
      </c>
      <c r="DB400" s="27">
        <v>1</v>
      </c>
      <c r="DC400">
        <v>182115</v>
      </c>
      <c r="DD400">
        <v>2</v>
      </c>
      <c r="DE400">
        <v>209280</v>
      </c>
      <c r="DF400">
        <v>2</v>
      </c>
      <c r="DG400" t="s">
        <v>242</v>
      </c>
      <c r="DH400" t="s">
        <v>242</v>
      </c>
      <c r="DJ400" s="27">
        <v>1</v>
      </c>
      <c r="DK400">
        <v>19233.262999999999</v>
      </c>
      <c r="DL400">
        <v>2</v>
      </c>
      <c r="DN400">
        <v>4</v>
      </c>
      <c r="DP400" t="s">
        <v>8007</v>
      </c>
      <c r="DQ400" s="27">
        <v>1</v>
      </c>
      <c r="DR400" s="2" t="s">
        <v>8008</v>
      </c>
      <c r="DS400" s="27">
        <v>1</v>
      </c>
      <c r="DT400" s="2" t="s">
        <v>8009</v>
      </c>
      <c r="DU400" s="27">
        <v>1</v>
      </c>
      <c r="DV400" s="2" t="s">
        <v>8010</v>
      </c>
      <c r="DW400" s="27">
        <v>1</v>
      </c>
      <c r="DX400" s="2" t="s">
        <v>8011</v>
      </c>
      <c r="DY400" s="27">
        <v>1</v>
      </c>
      <c r="DZ400" s="2" t="s">
        <v>8012</v>
      </c>
      <c r="EA400" s="27">
        <v>1</v>
      </c>
      <c r="EB400" s="2" t="s">
        <v>8013</v>
      </c>
      <c r="EC400" s="27">
        <v>1</v>
      </c>
      <c r="ED400" s="2" t="s">
        <v>8013</v>
      </c>
      <c r="EE400" s="27">
        <v>1</v>
      </c>
      <c r="EF400" t="s">
        <v>8014</v>
      </c>
      <c r="EG400" s="27">
        <v>1</v>
      </c>
      <c r="EH400" t="s">
        <v>8015</v>
      </c>
      <c r="EI400" s="27">
        <v>1</v>
      </c>
      <c r="EJ400" s="2" t="s">
        <v>8016</v>
      </c>
      <c r="EK400">
        <v>4</v>
      </c>
      <c r="EM400" t="s">
        <v>8007</v>
      </c>
      <c r="EN400" s="27">
        <v>0</v>
      </c>
      <c r="EO400" t="s">
        <v>242</v>
      </c>
      <c r="EP400" t="s">
        <v>242</v>
      </c>
      <c r="ES400" t="s">
        <v>242</v>
      </c>
      <c r="ET400" t="s">
        <v>242</v>
      </c>
      <c r="EV400" s="27">
        <v>1</v>
      </c>
      <c r="EW400">
        <v>4183.8999999999996</v>
      </c>
      <c r="EX400" t="s">
        <v>8017</v>
      </c>
      <c r="EY400" s="27">
        <v>0</v>
      </c>
      <c r="EZ400" t="s">
        <v>242</v>
      </c>
      <c r="FB400" s="27">
        <v>0</v>
      </c>
      <c r="FC400" t="s">
        <v>242</v>
      </c>
      <c r="FE400" s="27">
        <v>0</v>
      </c>
      <c r="FF400" t="s">
        <v>242</v>
      </c>
    </row>
    <row r="401" spans="1:163" ht="15" customHeight="1" x14ac:dyDescent="0.2">
      <c r="A401">
        <v>400</v>
      </c>
      <c r="B401">
        <v>438</v>
      </c>
      <c r="C401" s="1">
        <v>44820.668749999997</v>
      </c>
      <c r="D401" s="1">
        <v>44820.962500000001</v>
      </c>
      <c r="E401">
        <v>0</v>
      </c>
      <c r="F401" t="s">
        <v>6889</v>
      </c>
      <c r="G401">
        <v>100</v>
      </c>
      <c r="H401">
        <v>25419</v>
      </c>
      <c r="I401">
        <v>1</v>
      </c>
      <c r="J401" s="1">
        <v>44820.963194444441</v>
      </c>
      <c r="K401" t="s">
        <v>8022</v>
      </c>
      <c r="L401" t="s">
        <v>242</v>
      </c>
      <c r="M401" t="s">
        <v>242</v>
      </c>
      <c r="N401" t="s">
        <v>8023</v>
      </c>
      <c r="O401" t="s">
        <v>8024</v>
      </c>
      <c r="P401">
        <v>34.064799999999998</v>
      </c>
      <c r="Q401">
        <v>-118.4414</v>
      </c>
      <c r="R401" t="s">
        <v>245</v>
      </c>
      <c r="S401" t="s">
        <v>246</v>
      </c>
      <c r="T401" t="s">
        <v>8025</v>
      </c>
      <c r="U401" t="s">
        <v>8026</v>
      </c>
      <c r="V401" t="s">
        <v>8027</v>
      </c>
      <c r="W401">
        <v>7372</v>
      </c>
      <c r="X401" t="s">
        <v>297</v>
      </c>
      <c r="Y401" t="s">
        <v>566</v>
      </c>
      <c r="Z401">
        <v>2021</v>
      </c>
      <c r="AA401">
        <v>0</v>
      </c>
      <c r="AD401">
        <v>7</v>
      </c>
      <c r="AE401">
        <v>3</v>
      </c>
      <c r="AG401" t="s">
        <v>8028</v>
      </c>
      <c r="AH401" s="27">
        <v>1</v>
      </c>
      <c r="AI401">
        <v>7</v>
      </c>
      <c r="AJ401" s="27">
        <v>0</v>
      </c>
      <c r="AK401" t="s">
        <v>242</v>
      </c>
      <c r="AL401" s="27">
        <v>0</v>
      </c>
      <c r="AM401" t="s">
        <v>242</v>
      </c>
      <c r="AN401" s="2" t="s">
        <v>8029</v>
      </c>
      <c r="AO401">
        <v>3</v>
      </c>
      <c r="AQ401" t="s">
        <v>8028</v>
      </c>
      <c r="AR401" s="27">
        <v>1</v>
      </c>
      <c r="AS401">
        <v>6</v>
      </c>
      <c r="AT401" s="21">
        <f t="shared" si="24"/>
        <v>85.714285714285708</v>
      </c>
      <c r="AU401">
        <v>3</v>
      </c>
      <c r="AW401" t="s">
        <v>8028</v>
      </c>
      <c r="AX401" s="27">
        <v>1</v>
      </c>
      <c r="AY401">
        <v>6</v>
      </c>
      <c r="AZ401" s="21">
        <f t="shared" si="25"/>
        <v>85.714285714285708</v>
      </c>
      <c r="BA401">
        <v>3</v>
      </c>
      <c r="BC401" t="s">
        <v>8028</v>
      </c>
      <c r="BD401" s="27">
        <v>1</v>
      </c>
      <c r="BE401">
        <v>8.6999999999999993</v>
      </c>
      <c r="BG401">
        <v>3</v>
      </c>
      <c r="BI401" t="s">
        <v>8028</v>
      </c>
      <c r="BJ401" s="27">
        <v>1</v>
      </c>
      <c r="BK401">
        <v>3</v>
      </c>
      <c r="BM401" t="s">
        <v>8028</v>
      </c>
      <c r="BN401" s="27">
        <v>1</v>
      </c>
      <c r="BO401">
        <v>1</v>
      </c>
      <c r="BP401" s="21">
        <f t="shared" si="26"/>
        <v>14.285714285714285</v>
      </c>
      <c r="BR401">
        <v>3</v>
      </c>
      <c r="BT401" t="s">
        <v>8028</v>
      </c>
      <c r="BU401" s="27">
        <v>1</v>
      </c>
      <c r="BV401">
        <v>1</v>
      </c>
      <c r="BW401" s="21">
        <f t="shared" si="27"/>
        <v>14.285714285714285</v>
      </c>
      <c r="BX401">
        <v>2</v>
      </c>
      <c r="BY401">
        <v>3</v>
      </c>
      <c r="CA401" t="s">
        <v>8028</v>
      </c>
      <c r="CB401" s="27">
        <v>0</v>
      </c>
      <c r="CD401" t="s">
        <v>242</v>
      </c>
      <c r="CE401" t="s">
        <v>242</v>
      </c>
      <c r="CG401" s="27">
        <v>0</v>
      </c>
      <c r="CI401" t="s">
        <v>242</v>
      </c>
      <c r="CL401" s="27">
        <v>0</v>
      </c>
      <c r="CM401" s="27">
        <v>0</v>
      </c>
      <c r="CN401" t="s">
        <v>242</v>
      </c>
      <c r="CO401" t="s">
        <v>242</v>
      </c>
      <c r="CP401" t="s">
        <v>242</v>
      </c>
      <c r="CS401" s="27">
        <v>0</v>
      </c>
      <c r="CU401" t="s">
        <v>242</v>
      </c>
      <c r="CX401" s="27">
        <v>1</v>
      </c>
      <c r="CY401">
        <v>327</v>
      </c>
      <c r="CZ401">
        <v>2</v>
      </c>
      <c r="DB401" s="27">
        <v>1</v>
      </c>
      <c r="DC401" t="s">
        <v>242</v>
      </c>
      <c r="DD401" t="s">
        <v>242</v>
      </c>
      <c r="DF401" t="s">
        <v>242</v>
      </c>
      <c r="DG401">
        <v>3909</v>
      </c>
      <c r="DH401">
        <v>2</v>
      </c>
      <c r="DJ401" s="27">
        <v>0</v>
      </c>
      <c r="DK401" t="s">
        <v>242</v>
      </c>
      <c r="DL401" t="s">
        <v>242</v>
      </c>
      <c r="DN401">
        <v>1</v>
      </c>
      <c r="DP401" t="s">
        <v>8030</v>
      </c>
      <c r="DQ401" s="27">
        <v>0</v>
      </c>
      <c r="DS401" s="27">
        <v>0</v>
      </c>
      <c r="DU401" s="27">
        <v>0</v>
      </c>
      <c r="DW401" s="27">
        <v>0</v>
      </c>
      <c r="DY401" s="27">
        <v>0</v>
      </c>
      <c r="EA401" s="27">
        <v>0</v>
      </c>
      <c r="EC401" s="27">
        <v>0</v>
      </c>
      <c r="EE401" s="27">
        <v>0</v>
      </c>
      <c r="EG401" s="27">
        <v>0</v>
      </c>
      <c r="EI401" s="27">
        <v>0</v>
      </c>
      <c r="EK401">
        <v>1</v>
      </c>
      <c r="EN401" s="27">
        <v>0</v>
      </c>
      <c r="EO401" t="s">
        <v>242</v>
      </c>
      <c r="EP401" t="s">
        <v>242</v>
      </c>
      <c r="ES401" t="s">
        <v>242</v>
      </c>
      <c r="ET401" t="s">
        <v>242</v>
      </c>
      <c r="EV401" s="27">
        <v>0</v>
      </c>
      <c r="EW401" t="s">
        <v>242</v>
      </c>
      <c r="EY401" s="27">
        <v>0</v>
      </c>
      <c r="EZ401" t="s">
        <v>242</v>
      </c>
      <c r="FB401" s="27">
        <v>0</v>
      </c>
      <c r="FC401" t="s">
        <v>242</v>
      </c>
      <c r="FE401" s="27">
        <v>0</v>
      </c>
      <c r="FF401" t="s">
        <v>242</v>
      </c>
    </row>
    <row r="402" spans="1:163" ht="15" customHeight="1" x14ac:dyDescent="0.2">
      <c r="A402">
        <v>401</v>
      </c>
      <c r="B402">
        <v>439</v>
      </c>
      <c r="C402" s="1">
        <v>44821.565972222219</v>
      </c>
      <c r="D402" s="1">
        <v>44821.625694444447</v>
      </c>
      <c r="E402">
        <v>0</v>
      </c>
      <c r="F402" t="s">
        <v>2300</v>
      </c>
      <c r="G402">
        <v>100</v>
      </c>
      <c r="H402">
        <v>5199</v>
      </c>
      <c r="I402">
        <v>1</v>
      </c>
      <c r="J402" s="1">
        <v>44821.625694444447</v>
      </c>
      <c r="K402" t="s">
        <v>8032</v>
      </c>
      <c r="L402" t="s">
        <v>242</v>
      </c>
      <c r="M402" t="s">
        <v>242</v>
      </c>
      <c r="N402" t="s">
        <v>8033</v>
      </c>
      <c r="O402" t="s">
        <v>8034</v>
      </c>
      <c r="P402">
        <v>39.994700000000002</v>
      </c>
      <c r="Q402">
        <v>-105.2366</v>
      </c>
      <c r="R402" t="s">
        <v>245</v>
      </c>
      <c r="S402" t="s">
        <v>246</v>
      </c>
      <c r="T402" t="s">
        <v>8035</v>
      </c>
      <c r="U402" t="s">
        <v>8036</v>
      </c>
      <c r="V402">
        <v>744573106</v>
      </c>
      <c r="W402">
        <v>4931</v>
      </c>
      <c r="X402" t="s">
        <v>490</v>
      </c>
      <c r="Y402" t="s">
        <v>1010</v>
      </c>
      <c r="Z402">
        <v>2021</v>
      </c>
      <c r="AA402">
        <v>0</v>
      </c>
      <c r="AD402">
        <v>10</v>
      </c>
      <c r="AE402">
        <v>3</v>
      </c>
      <c r="AG402" t="s">
        <v>8037</v>
      </c>
      <c r="AH402" s="27">
        <v>1</v>
      </c>
      <c r="AI402">
        <v>10</v>
      </c>
      <c r="AJ402" s="27">
        <v>1</v>
      </c>
      <c r="AK402">
        <v>6</v>
      </c>
      <c r="AL402" s="27">
        <v>1</v>
      </c>
      <c r="AM402">
        <v>10</v>
      </c>
      <c r="AN402" s="2" t="s">
        <v>8038</v>
      </c>
      <c r="AO402">
        <v>3</v>
      </c>
      <c r="AQ402" t="s">
        <v>8037</v>
      </c>
      <c r="AR402" s="27">
        <v>1</v>
      </c>
      <c r="AS402">
        <v>9</v>
      </c>
      <c r="AT402" s="21">
        <f t="shared" si="24"/>
        <v>90</v>
      </c>
      <c r="AU402">
        <v>3</v>
      </c>
      <c r="AW402" t="s">
        <v>8037</v>
      </c>
      <c r="AX402" s="27">
        <v>1</v>
      </c>
      <c r="AY402">
        <v>9</v>
      </c>
      <c r="AZ402" s="21">
        <f t="shared" si="25"/>
        <v>90</v>
      </c>
      <c r="BA402">
        <v>3</v>
      </c>
      <c r="BC402" t="s">
        <v>8037</v>
      </c>
      <c r="BD402" s="27">
        <v>1</v>
      </c>
      <c r="BE402">
        <v>7.8</v>
      </c>
      <c r="BG402">
        <v>3</v>
      </c>
      <c r="BI402" t="s">
        <v>8037</v>
      </c>
      <c r="BJ402" s="27">
        <v>1</v>
      </c>
      <c r="BK402">
        <v>3</v>
      </c>
      <c r="BM402" t="s">
        <v>8037</v>
      </c>
      <c r="BN402" s="27">
        <v>1</v>
      </c>
      <c r="BO402">
        <v>3</v>
      </c>
      <c r="BP402" s="21">
        <f t="shared" si="26"/>
        <v>30</v>
      </c>
      <c r="BR402">
        <v>3</v>
      </c>
      <c r="BT402" t="s">
        <v>8037</v>
      </c>
      <c r="BU402" s="27">
        <v>1</v>
      </c>
      <c r="BV402">
        <v>3</v>
      </c>
      <c r="BW402" s="21">
        <f t="shared" si="27"/>
        <v>30</v>
      </c>
      <c r="BX402">
        <v>2</v>
      </c>
      <c r="BY402">
        <v>3</v>
      </c>
      <c r="CA402" t="s">
        <v>8037</v>
      </c>
      <c r="CB402" s="27">
        <v>0</v>
      </c>
      <c r="CD402" t="s">
        <v>242</v>
      </c>
      <c r="CE402" t="s">
        <v>242</v>
      </c>
      <c r="CG402" s="27">
        <v>1</v>
      </c>
      <c r="CH402" s="2" t="s">
        <v>8039</v>
      </c>
      <c r="CI402">
        <v>1</v>
      </c>
      <c r="CK402" t="s">
        <v>8040</v>
      </c>
      <c r="CL402" s="27">
        <v>1</v>
      </c>
      <c r="CM402" s="27">
        <v>0</v>
      </c>
      <c r="CN402" t="s">
        <v>242</v>
      </c>
      <c r="CO402" t="s">
        <v>242</v>
      </c>
      <c r="CP402" t="s">
        <v>242</v>
      </c>
      <c r="CS402" s="27">
        <v>1</v>
      </c>
      <c r="CT402" s="2" t="s">
        <v>8041</v>
      </c>
      <c r="CU402">
        <v>1</v>
      </c>
      <c r="CW402" t="s">
        <v>8040</v>
      </c>
      <c r="CX402" s="27">
        <v>1</v>
      </c>
      <c r="CY402">
        <v>9624555</v>
      </c>
      <c r="CZ402">
        <v>2</v>
      </c>
      <c r="DB402" s="27">
        <v>1</v>
      </c>
      <c r="DC402" t="s">
        <v>242</v>
      </c>
      <c r="DD402" t="s">
        <v>242</v>
      </c>
      <c r="DE402">
        <v>752245</v>
      </c>
      <c r="DF402">
        <v>2</v>
      </c>
      <c r="DG402" t="s">
        <v>242</v>
      </c>
      <c r="DH402" t="s">
        <v>242</v>
      </c>
      <c r="DJ402" s="27">
        <v>1</v>
      </c>
      <c r="DK402">
        <v>12235817</v>
      </c>
      <c r="DL402">
        <v>2</v>
      </c>
      <c r="DN402">
        <v>4</v>
      </c>
      <c r="DP402" t="s">
        <v>8042</v>
      </c>
      <c r="DQ402" s="27">
        <v>1</v>
      </c>
      <c r="DR402" s="2" t="s">
        <v>8043</v>
      </c>
      <c r="DS402" s="27">
        <v>1</v>
      </c>
      <c r="DT402" s="2" t="s">
        <v>8044</v>
      </c>
      <c r="DU402" s="27">
        <v>1</v>
      </c>
      <c r="DV402" s="2" t="s">
        <v>8045</v>
      </c>
      <c r="DW402" s="27">
        <v>1</v>
      </c>
      <c r="DX402" t="s">
        <v>8046</v>
      </c>
      <c r="DY402" s="27">
        <v>1</v>
      </c>
      <c r="DZ402" s="2" t="s">
        <v>8047</v>
      </c>
      <c r="EA402" s="27">
        <v>1</v>
      </c>
      <c r="EB402" s="2" t="s">
        <v>8048</v>
      </c>
      <c r="EC402" s="27">
        <v>1</v>
      </c>
      <c r="ED402" s="2" t="s">
        <v>8048</v>
      </c>
      <c r="EE402" s="27">
        <v>1</v>
      </c>
      <c r="EF402" t="s">
        <v>8049</v>
      </c>
      <c r="EG402" s="27">
        <v>1</v>
      </c>
      <c r="EH402" t="s">
        <v>8050</v>
      </c>
      <c r="EI402" s="27">
        <v>1</v>
      </c>
      <c r="EJ402" s="2" t="s">
        <v>8051</v>
      </c>
      <c r="EK402">
        <v>4</v>
      </c>
      <c r="EM402" t="s">
        <v>8042</v>
      </c>
      <c r="EN402" s="27">
        <v>0</v>
      </c>
      <c r="EO402" t="s">
        <v>242</v>
      </c>
      <c r="EP402" t="s">
        <v>242</v>
      </c>
      <c r="ES402" t="s">
        <v>242</v>
      </c>
      <c r="ET402" t="s">
        <v>242</v>
      </c>
      <c r="EV402" s="27">
        <v>1</v>
      </c>
      <c r="EW402">
        <v>8500</v>
      </c>
      <c r="EX402" t="s">
        <v>8052</v>
      </c>
      <c r="EY402" s="27">
        <v>0</v>
      </c>
      <c r="EZ402" t="s">
        <v>242</v>
      </c>
      <c r="FB402" s="27">
        <v>1</v>
      </c>
      <c r="FC402">
        <v>7100</v>
      </c>
      <c r="FD402">
        <v>7100000</v>
      </c>
      <c r="FE402" s="27">
        <v>0</v>
      </c>
      <c r="FF402" t="s">
        <v>242</v>
      </c>
    </row>
    <row r="403" spans="1:163" ht="15" hidden="1" customHeight="1" x14ac:dyDescent="0.2">
      <c r="A403" s="10">
        <v>402</v>
      </c>
      <c r="B403">
        <v>440</v>
      </c>
      <c r="C403" s="1">
        <v>44821.636111111111</v>
      </c>
      <c r="D403" s="1">
        <v>44823.590277777781</v>
      </c>
      <c r="E403">
        <v>0</v>
      </c>
      <c r="F403" t="s">
        <v>2300</v>
      </c>
      <c r="G403">
        <v>100</v>
      </c>
      <c r="H403">
        <v>168823</v>
      </c>
      <c r="I403">
        <v>1</v>
      </c>
      <c r="J403" s="1">
        <v>44823.590277777781</v>
      </c>
      <c r="K403" t="s">
        <v>8056</v>
      </c>
      <c r="L403" t="s">
        <v>242</v>
      </c>
      <c r="M403" t="s">
        <v>242</v>
      </c>
      <c r="N403" t="s">
        <v>8057</v>
      </c>
      <c r="O403" t="s">
        <v>8058</v>
      </c>
      <c r="P403">
        <v>39.994700000000002</v>
      </c>
      <c r="Q403">
        <v>-105.2366</v>
      </c>
      <c r="R403" t="s">
        <v>245</v>
      </c>
      <c r="S403" t="s">
        <v>246</v>
      </c>
      <c r="T403" s="10" t="s">
        <v>8059</v>
      </c>
      <c r="U403" t="s">
        <v>8060</v>
      </c>
      <c r="V403">
        <v>707569109</v>
      </c>
      <c r="W403">
        <v>7011</v>
      </c>
      <c r="X403" s="10" t="s">
        <v>271</v>
      </c>
      <c r="Y403" s="10" t="s">
        <v>1304</v>
      </c>
      <c r="Z403" s="10">
        <v>2021</v>
      </c>
      <c r="AA403" s="10">
        <v>0</v>
      </c>
      <c r="AD403" s="10">
        <v>9</v>
      </c>
      <c r="AE403">
        <v>3</v>
      </c>
      <c r="AG403" t="s">
        <v>8061</v>
      </c>
      <c r="AH403" s="22">
        <v>1</v>
      </c>
      <c r="AI403" s="10">
        <v>7</v>
      </c>
      <c r="AJ403" s="22">
        <v>0</v>
      </c>
      <c r="AK403" s="10" t="s">
        <v>242</v>
      </c>
      <c r="AL403" s="22">
        <v>1</v>
      </c>
      <c r="AM403" s="10">
        <v>6</v>
      </c>
      <c r="AN403" t="s">
        <v>8062</v>
      </c>
      <c r="AO403">
        <v>3</v>
      </c>
      <c r="AQ403" t="s">
        <v>8061</v>
      </c>
      <c r="AR403" s="22">
        <v>1</v>
      </c>
      <c r="AS403" s="10">
        <v>8</v>
      </c>
      <c r="AT403" s="21">
        <f t="shared" si="24"/>
        <v>88.888888888888886</v>
      </c>
      <c r="AU403">
        <v>3</v>
      </c>
      <c r="AW403" t="s">
        <v>8061</v>
      </c>
      <c r="AX403" s="22">
        <v>1</v>
      </c>
      <c r="AY403" s="10">
        <v>8</v>
      </c>
      <c r="AZ403" s="21">
        <f t="shared" si="25"/>
        <v>88.888888888888886</v>
      </c>
      <c r="BA403">
        <v>3</v>
      </c>
      <c r="BC403" t="s">
        <v>8061</v>
      </c>
      <c r="BD403" s="22">
        <v>1</v>
      </c>
      <c r="BE403" s="10">
        <v>11</v>
      </c>
      <c r="BF403" s="10"/>
      <c r="BG403">
        <v>3</v>
      </c>
      <c r="BI403" t="s">
        <v>8061</v>
      </c>
      <c r="BJ403" s="22">
        <v>1</v>
      </c>
      <c r="BK403">
        <v>2</v>
      </c>
      <c r="BM403" t="s">
        <v>8063</v>
      </c>
      <c r="BN403" s="22">
        <v>1</v>
      </c>
      <c r="BO403" s="10">
        <v>4</v>
      </c>
      <c r="BP403" s="21">
        <f t="shared" si="26"/>
        <v>44.444444444444443</v>
      </c>
      <c r="BQ403" s="10"/>
      <c r="BR403" s="10">
        <v>3</v>
      </c>
      <c r="BS403" s="10"/>
      <c r="BT403" s="10" t="s">
        <v>8061</v>
      </c>
      <c r="BU403" s="22">
        <v>1</v>
      </c>
      <c r="BV403" s="10">
        <v>2</v>
      </c>
      <c r="BW403" s="21">
        <f t="shared" si="27"/>
        <v>22.222222222222221</v>
      </c>
      <c r="BX403" s="10">
        <v>2</v>
      </c>
      <c r="BY403" s="10">
        <v>3</v>
      </c>
      <c r="BZ403" s="10"/>
      <c r="CA403" s="10" t="s">
        <v>8061</v>
      </c>
      <c r="CB403" s="22">
        <v>0</v>
      </c>
      <c r="CC403" s="10"/>
      <c r="CD403" s="10" t="s">
        <v>242</v>
      </c>
      <c r="CE403" s="10" t="s">
        <v>242</v>
      </c>
      <c r="CF403" s="10"/>
      <c r="CG403" s="22">
        <v>0</v>
      </c>
      <c r="CH403" s="10"/>
      <c r="CI403" s="10" t="s">
        <v>242</v>
      </c>
      <c r="CJ403" s="10"/>
      <c r="CK403" s="10"/>
      <c r="CL403" s="22">
        <v>0</v>
      </c>
      <c r="CM403" s="22">
        <v>0</v>
      </c>
      <c r="CN403" s="10" t="s">
        <v>242</v>
      </c>
      <c r="CO403" s="10" t="s">
        <v>242</v>
      </c>
      <c r="CP403" s="10" t="s">
        <v>242</v>
      </c>
      <c r="CQ403" s="10"/>
      <c r="CR403" s="10"/>
      <c r="CS403" s="22">
        <v>1</v>
      </c>
      <c r="CT403" s="11" t="s">
        <v>8064</v>
      </c>
      <c r="CU403" s="10">
        <v>1</v>
      </c>
      <c r="CV403" s="10"/>
      <c r="CW403" s="10" t="s">
        <v>8065</v>
      </c>
      <c r="CX403" s="22">
        <v>0</v>
      </c>
      <c r="CY403" s="10" t="s">
        <v>242</v>
      </c>
      <c r="CZ403" s="10" t="s">
        <v>242</v>
      </c>
      <c r="DA403" s="10"/>
      <c r="DB403" s="22">
        <v>0</v>
      </c>
      <c r="DC403" s="10" t="s">
        <v>242</v>
      </c>
      <c r="DD403" s="10" t="s">
        <v>242</v>
      </c>
      <c r="DE403" s="10"/>
      <c r="DF403" s="10" t="s">
        <v>242</v>
      </c>
      <c r="DG403" s="10" t="s">
        <v>242</v>
      </c>
      <c r="DH403" s="10" t="s">
        <v>242</v>
      </c>
      <c r="DI403" s="10"/>
      <c r="DJ403" s="22">
        <v>0</v>
      </c>
      <c r="DK403" s="10" t="s">
        <v>242</v>
      </c>
      <c r="DL403" s="10" t="s">
        <v>242</v>
      </c>
      <c r="DM403" s="10"/>
      <c r="DN403" s="10" t="s">
        <v>242</v>
      </c>
      <c r="DO403" s="10"/>
      <c r="DP403" s="10"/>
      <c r="DQ403" s="27">
        <v>1</v>
      </c>
      <c r="DR403" s="2" t="s">
        <v>8066</v>
      </c>
      <c r="DS403" s="27">
        <v>0</v>
      </c>
      <c r="DU403" s="27">
        <v>0</v>
      </c>
      <c r="DW403" s="27">
        <v>0</v>
      </c>
      <c r="DY403" s="27">
        <v>0</v>
      </c>
      <c r="EA403" s="27">
        <v>0</v>
      </c>
      <c r="EC403" s="27">
        <v>0</v>
      </c>
      <c r="EE403" s="27">
        <v>0</v>
      </c>
      <c r="EG403" s="27">
        <v>1</v>
      </c>
      <c r="EH403" t="s">
        <v>8067</v>
      </c>
      <c r="EI403" s="27">
        <v>0</v>
      </c>
      <c r="EK403">
        <v>1</v>
      </c>
      <c r="EM403" t="s">
        <v>8065</v>
      </c>
      <c r="EN403" s="22">
        <v>0</v>
      </c>
      <c r="EO403" s="10" t="s">
        <v>242</v>
      </c>
      <c r="EP403" s="10" t="s">
        <v>242</v>
      </c>
      <c r="EQ403" s="10"/>
      <c r="ER403" s="10"/>
      <c r="ES403" s="10" t="s">
        <v>242</v>
      </c>
      <c r="ET403" s="10" t="s">
        <v>242</v>
      </c>
      <c r="EU403" s="10"/>
      <c r="EV403" s="22">
        <v>0</v>
      </c>
      <c r="EW403" s="10" t="s">
        <v>242</v>
      </c>
      <c r="EX403" s="10"/>
      <c r="EY403" s="22">
        <v>0</v>
      </c>
      <c r="EZ403" s="10" t="s">
        <v>242</v>
      </c>
      <c r="FA403" s="10"/>
      <c r="FB403" s="22">
        <v>0</v>
      </c>
      <c r="FC403" s="10" t="s">
        <v>242</v>
      </c>
      <c r="FD403" s="10"/>
      <c r="FE403" s="22">
        <v>0</v>
      </c>
      <c r="FF403" s="10" t="s">
        <v>242</v>
      </c>
      <c r="FG403" s="10"/>
    </row>
    <row r="404" spans="1:163" ht="15" customHeight="1" x14ac:dyDescent="0.2">
      <c r="A404" s="10">
        <v>403</v>
      </c>
      <c r="B404">
        <v>442</v>
      </c>
      <c r="C404" s="1">
        <v>44827.466666666667</v>
      </c>
      <c r="D404" s="1">
        <v>44829.459722222222</v>
      </c>
      <c r="E404">
        <v>0</v>
      </c>
      <c r="F404" t="s">
        <v>8072</v>
      </c>
      <c r="G404">
        <v>100</v>
      </c>
      <c r="H404">
        <v>172188</v>
      </c>
      <c r="I404">
        <v>1</v>
      </c>
      <c r="J404" s="1">
        <v>44829.459722222222</v>
      </c>
      <c r="K404" t="s">
        <v>8073</v>
      </c>
      <c r="L404" t="s">
        <v>242</v>
      </c>
      <c r="M404" t="s">
        <v>242</v>
      </c>
      <c r="N404" t="s">
        <v>8074</v>
      </c>
      <c r="O404" t="s">
        <v>8075</v>
      </c>
      <c r="P404">
        <v>34.013800000000003</v>
      </c>
      <c r="Q404">
        <v>-118.4405</v>
      </c>
      <c r="R404" t="s">
        <v>245</v>
      </c>
      <c r="S404" t="s">
        <v>246</v>
      </c>
      <c r="T404" s="22" t="s">
        <v>8076</v>
      </c>
      <c r="U404" t="s">
        <v>8077</v>
      </c>
      <c r="V404">
        <v>745867101</v>
      </c>
      <c r="W404">
        <v>1531</v>
      </c>
      <c r="X404" s="10" t="s">
        <v>271</v>
      </c>
      <c r="Y404" s="10" t="s">
        <v>2346</v>
      </c>
      <c r="Z404" s="10">
        <v>2021</v>
      </c>
      <c r="AA404" s="10">
        <v>0</v>
      </c>
      <c r="AD404" s="10">
        <v>10</v>
      </c>
      <c r="AE404">
        <v>3</v>
      </c>
      <c r="AG404" t="s">
        <v>8078</v>
      </c>
      <c r="AH404" s="22">
        <v>1</v>
      </c>
      <c r="AI404" s="10">
        <v>4</v>
      </c>
      <c r="AJ404" s="22">
        <v>0</v>
      </c>
      <c r="AK404" s="10" t="s">
        <v>242</v>
      </c>
      <c r="AL404" s="22">
        <v>1</v>
      </c>
      <c r="AM404" s="10">
        <v>7</v>
      </c>
      <c r="AN404" t="s">
        <v>8079</v>
      </c>
      <c r="AO404">
        <v>3</v>
      </c>
      <c r="AQ404" t="s">
        <v>8078</v>
      </c>
      <c r="AR404" s="22">
        <v>1</v>
      </c>
      <c r="AS404" s="10">
        <v>9</v>
      </c>
      <c r="AT404" s="21">
        <f t="shared" si="24"/>
        <v>90</v>
      </c>
      <c r="AU404">
        <v>3</v>
      </c>
      <c r="AW404" t="s">
        <v>8078</v>
      </c>
      <c r="AX404" s="22">
        <v>1</v>
      </c>
      <c r="AY404" s="10">
        <v>9</v>
      </c>
      <c r="AZ404" s="21">
        <f t="shared" si="25"/>
        <v>90</v>
      </c>
      <c r="BA404">
        <v>3</v>
      </c>
      <c r="BC404" t="s">
        <v>8078</v>
      </c>
      <c r="BD404" s="22">
        <v>1</v>
      </c>
      <c r="BE404" s="10">
        <v>8.5</v>
      </c>
      <c r="BF404" s="10"/>
      <c r="BG404">
        <v>3</v>
      </c>
      <c r="BI404" t="s">
        <v>8078</v>
      </c>
      <c r="BJ404" s="22">
        <v>1</v>
      </c>
      <c r="BK404">
        <v>3</v>
      </c>
      <c r="BM404" t="s">
        <v>8078</v>
      </c>
      <c r="BN404" s="22">
        <v>1</v>
      </c>
      <c r="BO404" s="10">
        <v>2</v>
      </c>
      <c r="BP404" s="21">
        <f t="shared" si="26"/>
        <v>20</v>
      </c>
      <c r="BQ404" s="10"/>
      <c r="BR404" s="10">
        <v>3</v>
      </c>
      <c r="BS404" s="10"/>
      <c r="BT404" s="10" t="s">
        <v>8078</v>
      </c>
      <c r="BU404" s="22">
        <v>1</v>
      </c>
      <c r="BV404" s="10">
        <v>2</v>
      </c>
      <c r="BW404" s="21">
        <f t="shared" si="27"/>
        <v>20</v>
      </c>
      <c r="BX404" s="10">
        <v>2</v>
      </c>
      <c r="BY404" s="10">
        <v>3</v>
      </c>
      <c r="BZ404" s="10"/>
      <c r="CA404" s="10" t="s">
        <v>8078</v>
      </c>
      <c r="CB404" s="22">
        <v>0</v>
      </c>
      <c r="CC404" s="10"/>
      <c r="CD404" s="10" t="s">
        <v>242</v>
      </c>
      <c r="CE404" s="10" t="s">
        <v>242</v>
      </c>
      <c r="CF404" s="10"/>
      <c r="CG404" s="22">
        <v>0</v>
      </c>
      <c r="CH404" s="10"/>
      <c r="CI404" s="10" t="s">
        <v>242</v>
      </c>
      <c r="CJ404" s="10"/>
      <c r="CK404" s="10"/>
      <c r="CL404" s="22">
        <v>0</v>
      </c>
      <c r="CM404" s="22">
        <v>0</v>
      </c>
      <c r="CN404" s="10" t="s">
        <v>242</v>
      </c>
      <c r="CO404" s="10" t="s">
        <v>242</v>
      </c>
      <c r="CP404" s="10" t="s">
        <v>242</v>
      </c>
      <c r="CQ404" s="10"/>
      <c r="CR404" s="10"/>
      <c r="CS404" s="22">
        <v>1</v>
      </c>
      <c r="CT404" s="11" t="s">
        <v>8080</v>
      </c>
      <c r="CU404" s="10">
        <v>1</v>
      </c>
      <c r="CV404" s="10"/>
      <c r="CW404" s="10" t="s">
        <v>8081</v>
      </c>
      <c r="CX404" s="22">
        <v>1</v>
      </c>
      <c r="CY404" s="10">
        <v>3475</v>
      </c>
      <c r="CZ404" s="10">
        <v>2</v>
      </c>
      <c r="DA404" s="10"/>
      <c r="DB404" s="22">
        <v>1</v>
      </c>
      <c r="DC404" s="10" t="s">
        <v>242</v>
      </c>
      <c r="DD404" s="10" t="s">
        <v>242</v>
      </c>
      <c r="DE404" s="10"/>
      <c r="DF404" s="10" t="s">
        <v>242</v>
      </c>
      <c r="DG404" s="10">
        <v>97053</v>
      </c>
      <c r="DH404" s="10">
        <v>2</v>
      </c>
      <c r="DI404" s="10"/>
      <c r="DJ404" s="22">
        <v>1</v>
      </c>
      <c r="DK404" s="10">
        <v>9121068</v>
      </c>
      <c r="DL404" s="10">
        <v>2</v>
      </c>
      <c r="DM404" s="10"/>
      <c r="DN404" s="10">
        <v>1</v>
      </c>
      <c r="DO404" s="10"/>
      <c r="DP404" s="10" t="s">
        <v>8081</v>
      </c>
      <c r="DQ404" s="27">
        <v>0</v>
      </c>
      <c r="DS404" s="27">
        <v>0</v>
      </c>
      <c r="DU404" s="27">
        <v>0</v>
      </c>
      <c r="DW404" s="27">
        <v>0</v>
      </c>
      <c r="DY404" s="27">
        <v>0</v>
      </c>
      <c r="EA404" s="27">
        <v>0</v>
      </c>
      <c r="EC404" s="27">
        <v>0</v>
      </c>
      <c r="EE404" s="27">
        <v>0</v>
      </c>
      <c r="EG404" s="27">
        <v>1</v>
      </c>
      <c r="EH404" t="s">
        <v>8082</v>
      </c>
      <c r="EI404" s="27">
        <v>0</v>
      </c>
      <c r="EK404">
        <v>1</v>
      </c>
      <c r="EM404" t="s">
        <v>8081</v>
      </c>
      <c r="EN404" s="22">
        <v>0</v>
      </c>
      <c r="EO404" s="10" t="s">
        <v>242</v>
      </c>
      <c r="EP404" s="10" t="s">
        <v>242</v>
      </c>
      <c r="EQ404" s="10"/>
      <c r="ER404" s="10"/>
      <c r="ES404" s="10" t="s">
        <v>242</v>
      </c>
      <c r="ET404" s="10" t="s">
        <v>242</v>
      </c>
      <c r="EU404" s="10"/>
      <c r="EV404" s="22">
        <v>0</v>
      </c>
      <c r="EW404" s="10" t="s">
        <v>242</v>
      </c>
      <c r="EX404" s="10"/>
      <c r="EY404" s="22">
        <v>0</v>
      </c>
      <c r="EZ404" s="10" t="s">
        <v>242</v>
      </c>
      <c r="FA404" s="10"/>
      <c r="FB404" s="22">
        <v>0</v>
      </c>
      <c r="FC404" s="10" t="s">
        <v>242</v>
      </c>
      <c r="FD404" s="10"/>
      <c r="FE404" s="22">
        <v>0</v>
      </c>
      <c r="FF404" s="10" t="s">
        <v>242</v>
      </c>
      <c r="FG404" s="10"/>
    </row>
    <row r="405" spans="1:163" ht="15" customHeight="1" x14ac:dyDescent="0.2">
      <c r="A405">
        <v>404</v>
      </c>
      <c r="B405">
        <v>443</v>
      </c>
      <c r="C405" s="1">
        <v>44829.463194444441</v>
      </c>
      <c r="D405" s="1">
        <v>44829.78402777778</v>
      </c>
      <c r="E405">
        <v>0</v>
      </c>
      <c r="F405" t="s">
        <v>8072</v>
      </c>
      <c r="G405">
        <v>100</v>
      </c>
      <c r="H405">
        <v>27673</v>
      </c>
      <c r="I405">
        <v>1</v>
      </c>
      <c r="J405" s="1">
        <v>44829.78402777778</v>
      </c>
      <c r="K405" t="s">
        <v>8084</v>
      </c>
      <c r="L405" t="s">
        <v>242</v>
      </c>
      <c r="M405" t="s">
        <v>242</v>
      </c>
      <c r="N405" t="s">
        <v>8085</v>
      </c>
      <c r="O405" t="s">
        <v>8086</v>
      </c>
      <c r="P405">
        <v>34.013800000000003</v>
      </c>
      <c r="Q405">
        <v>-118.4405</v>
      </c>
      <c r="R405" t="s">
        <v>245</v>
      </c>
      <c r="S405" t="s">
        <v>246</v>
      </c>
      <c r="T405" t="s">
        <v>8087</v>
      </c>
      <c r="U405" t="s">
        <v>8088</v>
      </c>
      <c r="V405">
        <v>695156109</v>
      </c>
      <c r="W405">
        <v>2650</v>
      </c>
      <c r="X405" t="s">
        <v>418</v>
      </c>
      <c r="Y405" t="s">
        <v>687</v>
      </c>
      <c r="Z405">
        <v>2021</v>
      </c>
      <c r="AA405">
        <v>0</v>
      </c>
      <c r="AD405">
        <v>11</v>
      </c>
      <c r="AE405">
        <v>3</v>
      </c>
      <c r="AG405" t="s">
        <v>8089</v>
      </c>
      <c r="AH405" s="27">
        <v>0</v>
      </c>
      <c r="AI405" t="s">
        <v>242</v>
      </c>
      <c r="AJ405" s="27">
        <v>0</v>
      </c>
      <c r="AK405" t="s">
        <v>242</v>
      </c>
      <c r="AL405" s="27">
        <v>0</v>
      </c>
      <c r="AM405" t="s">
        <v>242</v>
      </c>
      <c r="AO405" t="s">
        <v>242</v>
      </c>
      <c r="AR405" s="27">
        <v>1</v>
      </c>
      <c r="AS405">
        <v>10</v>
      </c>
      <c r="AT405" s="21">
        <f t="shared" si="24"/>
        <v>90.909090909090907</v>
      </c>
      <c r="AU405">
        <v>3</v>
      </c>
      <c r="AW405" t="s">
        <v>8089</v>
      </c>
      <c r="AX405" s="27">
        <v>1</v>
      </c>
      <c r="AY405">
        <v>9</v>
      </c>
      <c r="AZ405" s="21">
        <f t="shared" si="25"/>
        <v>81.818181818181827</v>
      </c>
      <c r="BA405">
        <v>3</v>
      </c>
      <c r="BC405" t="s">
        <v>8089</v>
      </c>
      <c r="BD405" s="27">
        <v>1</v>
      </c>
      <c r="BE405">
        <v>13</v>
      </c>
      <c r="BG405">
        <v>3</v>
      </c>
      <c r="BI405" t="s">
        <v>8089</v>
      </c>
      <c r="BJ405" s="27">
        <v>1</v>
      </c>
      <c r="BK405">
        <v>3</v>
      </c>
      <c r="BM405" t="s">
        <v>8089</v>
      </c>
      <c r="BN405" s="27">
        <v>1</v>
      </c>
      <c r="BO405">
        <v>2</v>
      </c>
      <c r="BP405" s="21">
        <f t="shared" si="26"/>
        <v>18.181818181818183</v>
      </c>
      <c r="BR405">
        <v>3</v>
      </c>
      <c r="BT405" t="s">
        <v>8089</v>
      </c>
      <c r="BU405" s="27">
        <v>1</v>
      </c>
      <c r="BV405">
        <v>1</v>
      </c>
      <c r="BW405" s="21">
        <f t="shared" si="27"/>
        <v>9.0909090909090917</v>
      </c>
      <c r="BX405">
        <v>2</v>
      </c>
      <c r="BY405">
        <v>3</v>
      </c>
      <c r="CA405" t="s">
        <v>8089</v>
      </c>
      <c r="CB405" s="27">
        <v>0</v>
      </c>
      <c r="CD405" t="s">
        <v>242</v>
      </c>
      <c r="CE405" t="s">
        <v>242</v>
      </c>
      <c r="CG405" s="27">
        <v>1</v>
      </c>
      <c r="CH405" s="2" t="s">
        <v>8090</v>
      </c>
      <c r="CI405">
        <v>1</v>
      </c>
      <c r="CK405" t="s">
        <v>8091</v>
      </c>
      <c r="CL405" s="27">
        <v>1</v>
      </c>
      <c r="CM405" s="27">
        <v>0</v>
      </c>
      <c r="CN405" t="s">
        <v>242</v>
      </c>
      <c r="CO405" t="s">
        <v>242</v>
      </c>
      <c r="CP405" t="s">
        <v>242</v>
      </c>
      <c r="CS405" s="27">
        <v>1</v>
      </c>
      <c r="CT405" s="2" t="s">
        <v>8092</v>
      </c>
      <c r="CU405">
        <v>1</v>
      </c>
      <c r="CW405" t="s">
        <v>8091</v>
      </c>
      <c r="CX405" s="27">
        <v>1</v>
      </c>
      <c r="CY405">
        <v>1950000</v>
      </c>
      <c r="CZ405">
        <v>2</v>
      </c>
      <c r="DB405" s="27">
        <v>1</v>
      </c>
      <c r="DC405">
        <v>1620000</v>
      </c>
      <c r="DD405">
        <v>2</v>
      </c>
      <c r="DE405">
        <v>1060000</v>
      </c>
      <c r="DF405">
        <v>2</v>
      </c>
      <c r="DG405" t="s">
        <v>242</v>
      </c>
      <c r="DH405" t="s">
        <v>242</v>
      </c>
      <c r="DJ405" s="27">
        <v>1</v>
      </c>
      <c r="DK405">
        <v>2480000</v>
      </c>
      <c r="DL405">
        <v>2</v>
      </c>
      <c r="DN405">
        <v>1</v>
      </c>
      <c r="DP405" t="s">
        <v>8091</v>
      </c>
      <c r="DQ405" s="27">
        <v>0</v>
      </c>
      <c r="DS405" s="27">
        <v>1</v>
      </c>
      <c r="DT405" s="2" t="s">
        <v>8093</v>
      </c>
      <c r="DU405" s="27">
        <v>0</v>
      </c>
      <c r="DW405" s="27">
        <v>0</v>
      </c>
      <c r="DY405" s="27">
        <v>0</v>
      </c>
      <c r="EA405" s="27">
        <v>0</v>
      </c>
      <c r="EC405" s="27">
        <v>0</v>
      </c>
      <c r="EE405" s="27">
        <v>0</v>
      </c>
      <c r="EG405" s="27">
        <v>1</v>
      </c>
      <c r="EH405" t="s">
        <v>8094</v>
      </c>
      <c r="EI405" s="27">
        <v>1</v>
      </c>
      <c r="EJ405" s="2" t="s">
        <v>8095</v>
      </c>
      <c r="EK405">
        <v>1</v>
      </c>
      <c r="EM405" t="s">
        <v>8091</v>
      </c>
      <c r="EN405" s="27">
        <v>0</v>
      </c>
      <c r="EO405" t="s">
        <v>242</v>
      </c>
      <c r="EP405" t="s">
        <v>242</v>
      </c>
      <c r="ES405" t="s">
        <v>242</v>
      </c>
      <c r="ET405" t="s">
        <v>242</v>
      </c>
      <c r="EV405" s="27">
        <v>1</v>
      </c>
      <c r="EW405">
        <v>274900</v>
      </c>
      <c r="EX405" t="s">
        <v>8096</v>
      </c>
      <c r="EY405" s="27">
        <v>0</v>
      </c>
      <c r="EZ405" t="s">
        <v>242</v>
      </c>
      <c r="FB405" s="27">
        <v>0.5</v>
      </c>
      <c r="FC405" t="s">
        <v>242</v>
      </c>
      <c r="FD405" t="s">
        <v>8097</v>
      </c>
      <c r="FE405" s="27">
        <v>0</v>
      </c>
      <c r="FF405" t="s">
        <v>242</v>
      </c>
    </row>
    <row r="406" spans="1:163" ht="15" customHeight="1" x14ac:dyDescent="0.2">
      <c r="A406">
        <v>405</v>
      </c>
      <c r="B406">
        <v>444</v>
      </c>
      <c r="C406" s="1">
        <v>44829.785416666666</v>
      </c>
      <c r="D406" s="1">
        <v>44830.563194444447</v>
      </c>
      <c r="E406">
        <v>0</v>
      </c>
      <c r="F406" t="s">
        <v>8072</v>
      </c>
      <c r="G406">
        <v>100</v>
      </c>
      <c r="H406">
        <v>67192</v>
      </c>
      <c r="I406">
        <v>1</v>
      </c>
      <c r="J406" s="1">
        <v>44830.563194444447</v>
      </c>
      <c r="K406" t="s">
        <v>8101</v>
      </c>
      <c r="L406" t="s">
        <v>242</v>
      </c>
      <c r="M406" t="s">
        <v>242</v>
      </c>
      <c r="N406" t="s">
        <v>8102</v>
      </c>
      <c r="O406" t="s">
        <v>8103</v>
      </c>
      <c r="P406">
        <v>34.013800000000003</v>
      </c>
      <c r="Q406">
        <v>-118.4405</v>
      </c>
      <c r="R406" t="s">
        <v>245</v>
      </c>
      <c r="S406" t="s">
        <v>246</v>
      </c>
      <c r="T406" t="s">
        <v>8104</v>
      </c>
      <c r="U406" t="s">
        <v>8105</v>
      </c>
      <c r="V406">
        <v>714046109</v>
      </c>
      <c r="W406">
        <v>3826</v>
      </c>
      <c r="X406" t="s">
        <v>350</v>
      </c>
      <c r="Y406" t="s">
        <v>1032</v>
      </c>
      <c r="Z406">
        <v>2021</v>
      </c>
      <c r="AA406">
        <v>0</v>
      </c>
      <c r="AD406">
        <v>8</v>
      </c>
      <c r="AE406">
        <v>3</v>
      </c>
      <c r="AG406" t="s">
        <v>8106</v>
      </c>
      <c r="AH406" s="27">
        <v>1</v>
      </c>
      <c r="AI406">
        <v>4</v>
      </c>
      <c r="AJ406" s="27">
        <v>0</v>
      </c>
      <c r="AK406" t="s">
        <v>242</v>
      </c>
      <c r="AL406" s="27">
        <v>0</v>
      </c>
      <c r="AM406" t="s">
        <v>242</v>
      </c>
      <c r="AN406" s="2" t="s">
        <v>8107</v>
      </c>
      <c r="AO406">
        <v>3</v>
      </c>
      <c r="AQ406" t="s">
        <v>8106</v>
      </c>
      <c r="AR406" s="27">
        <v>1</v>
      </c>
      <c r="AS406">
        <v>7</v>
      </c>
      <c r="AT406" s="21">
        <f t="shared" si="24"/>
        <v>87.5</v>
      </c>
      <c r="AU406">
        <v>3</v>
      </c>
      <c r="AW406" t="s">
        <v>8106</v>
      </c>
      <c r="AX406" s="27">
        <v>1</v>
      </c>
      <c r="AY406">
        <v>7</v>
      </c>
      <c r="AZ406" s="21">
        <f t="shared" si="25"/>
        <v>87.5</v>
      </c>
      <c r="BA406">
        <v>3</v>
      </c>
      <c r="BC406" t="s">
        <v>8106</v>
      </c>
      <c r="BD406" s="27">
        <v>1</v>
      </c>
      <c r="BE406">
        <v>6.5</v>
      </c>
      <c r="BG406">
        <v>3</v>
      </c>
      <c r="BI406" t="s">
        <v>8106</v>
      </c>
      <c r="BJ406" s="27">
        <v>1</v>
      </c>
      <c r="BK406">
        <v>3</v>
      </c>
      <c r="BM406" t="s">
        <v>8106</v>
      </c>
      <c r="BN406" s="27">
        <v>1</v>
      </c>
      <c r="BO406">
        <v>2</v>
      </c>
      <c r="BP406" s="21">
        <f t="shared" si="26"/>
        <v>25</v>
      </c>
      <c r="BR406">
        <v>3</v>
      </c>
      <c r="BT406" t="s">
        <v>8106</v>
      </c>
      <c r="BU406" s="27">
        <v>1</v>
      </c>
      <c r="BV406">
        <v>1</v>
      </c>
      <c r="BW406" s="21">
        <f t="shared" si="27"/>
        <v>12.5</v>
      </c>
      <c r="BX406">
        <v>2</v>
      </c>
      <c r="BY406">
        <v>3</v>
      </c>
      <c r="CA406" t="s">
        <v>8106</v>
      </c>
      <c r="CB406" s="27">
        <v>0</v>
      </c>
      <c r="CD406" t="s">
        <v>242</v>
      </c>
      <c r="CE406" t="s">
        <v>242</v>
      </c>
      <c r="CG406" s="27">
        <v>0</v>
      </c>
      <c r="CI406" t="s">
        <v>242</v>
      </c>
      <c r="CL406" s="27">
        <v>0</v>
      </c>
      <c r="CM406" s="27">
        <v>0</v>
      </c>
      <c r="CN406" t="s">
        <v>242</v>
      </c>
      <c r="CO406" t="s">
        <v>242</v>
      </c>
      <c r="CP406" t="s">
        <v>242</v>
      </c>
      <c r="CS406" s="27">
        <v>1</v>
      </c>
      <c r="CT406" s="2" t="s">
        <v>8108</v>
      </c>
      <c r="CU406">
        <v>1</v>
      </c>
      <c r="CW406" t="s">
        <v>8109</v>
      </c>
      <c r="CX406" s="27">
        <v>0.5</v>
      </c>
      <c r="CY406" t="s">
        <v>242</v>
      </c>
      <c r="CZ406">
        <v>2</v>
      </c>
      <c r="DA406" t="s">
        <v>8110</v>
      </c>
      <c r="DB406" s="27">
        <v>0.5</v>
      </c>
      <c r="DC406" t="s">
        <v>242</v>
      </c>
      <c r="DD406" t="s">
        <v>242</v>
      </c>
      <c r="DF406" t="s">
        <v>242</v>
      </c>
      <c r="DG406" t="s">
        <v>242</v>
      </c>
      <c r="DH406" t="s">
        <v>242</v>
      </c>
      <c r="DI406" t="s">
        <v>8110</v>
      </c>
      <c r="DJ406" s="27">
        <v>0</v>
      </c>
      <c r="DK406" t="s">
        <v>242</v>
      </c>
      <c r="DL406" t="s">
        <v>242</v>
      </c>
      <c r="DN406">
        <v>1</v>
      </c>
      <c r="DP406" t="s">
        <v>8109</v>
      </c>
      <c r="DQ406" s="27">
        <v>1</v>
      </c>
      <c r="DR406" s="2" t="s">
        <v>8111</v>
      </c>
      <c r="DS406" s="27">
        <v>1</v>
      </c>
      <c r="DT406" s="2" t="s">
        <v>8112</v>
      </c>
      <c r="DU406" s="27">
        <v>1</v>
      </c>
      <c r="DV406" s="2" t="s">
        <v>8113</v>
      </c>
      <c r="DW406" s="27">
        <v>1</v>
      </c>
      <c r="DX406" s="2" t="s">
        <v>8113</v>
      </c>
      <c r="DY406" s="27">
        <v>0</v>
      </c>
      <c r="EA406" s="27">
        <v>1</v>
      </c>
      <c r="EB406" s="2" t="s">
        <v>8114</v>
      </c>
      <c r="EC406" s="27">
        <v>1</v>
      </c>
      <c r="ED406" s="2" t="s">
        <v>8115</v>
      </c>
      <c r="EE406" s="27">
        <v>1</v>
      </c>
      <c r="EF406" t="s">
        <v>8116</v>
      </c>
      <c r="EG406" s="27">
        <v>1</v>
      </c>
      <c r="EH406" t="s">
        <v>8117</v>
      </c>
      <c r="EI406" s="27">
        <v>1</v>
      </c>
      <c r="EJ406" s="2" t="s">
        <v>8118</v>
      </c>
      <c r="EK406">
        <v>1</v>
      </c>
      <c r="EM406" t="s">
        <v>8109</v>
      </c>
      <c r="EN406" s="27">
        <v>0</v>
      </c>
      <c r="EO406" t="s">
        <v>242</v>
      </c>
      <c r="EP406" t="s">
        <v>242</v>
      </c>
      <c r="ES406" t="s">
        <v>242</v>
      </c>
      <c r="ET406" t="s">
        <v>242</v>
      </c>
      <c r="EV406" s="27">
        <v>0</v>
      </c>
      <c r="EW406" t="s">
        <v>242</v>
      </c>
      <c r="EY406" s="27">
        <v>1</v>
      </c>
      <c r="EZ406" t="s">
        <v>242</v>
      </c>
      <c r="FA406" t="s">
        <v>8119</v>
      </c>
      <c r="FB406" s="27">
        <v>0</v>
      </c>
      <c r="FC406" t="s">
        <v>242</v>
      </c>
      <c r="FE406" s="27">
        <v>0</v>
      </c>
      <c r="FF406" t="s">
        <v>242</v>
      </c>
    </row>
    <row r="407" spans="1:163" ht="15" customHeight="1" x14ac:dyDescent="0.2">
      <c r="A407">
        <v>406</v>
      </c>
      <c r="B407">
        <v>445</v>
      </c>
      <c r="C407" s="1">
        <v>44830.587500000001</v>
      </c>
      <c r="D407" s="1">
        <v>44832.880555555559</v>
      </c>
      <c r="E407">
        <v>0</v>
      </c>
      <c r="F407" t="s">
        <v>2300</v>
      </c>
      <c r="G407">
        <v>100</v>
      </c>
      <c r="H407">
        <v>198133</v>
      </c>
      <c r="I407">
        <v>1</v>
      </c>
      <c r="J407" s="1">
        <v>44832.880555555559</v>
      </c>
      <c r="K407" t="s">
        <v>8122</v>
      </c>
      <c r="L407" t="s">
        <v>242</v>
      </c>
      <c r="M407" t="s">
        <v>242</v>
      </c>
      <c r="N407" t="s">
        <v>8123</v>
      </c>
      <c r="O407" t="s">
        <v>8124</v>
      </c>
      <c r="P407">
        <v>39.9816</v>
      </c>
      <c r="Q407">
        <v>-105.2559</v>
      </c>
      <c r="R407" t="s">
        <v>245</v>
      </c>
      <c r="S407" t="s">
        <v>246</v>
      </c>
      <c r="T407" t="s">
        <v>8125</v>
      </c>
      <c r="U407" t="s">
        <v>8126</v>
      </c>
      <c r="V407" t="s">
        <v>8127</v>
      </c>
      <c r="W407">
        <v>3550</v>
      </c>
      <c r="X407" t="s">
        <v>476</v>
      </c>
      <c r="Y407" t="s">
        <v>1568</v>
      </c>
      <c r="Z407">
        <v>2021</v>
      </c>
      <c r="AA407">
        <v>0.5</v>
      </c>
      <c r="AB407">
        <v>15</v>
      </c>
      <c r="AD407">
        <v>10</v>
      </c>
      <c r="AE407">
        <v>3</v>
      </c>
      <c r="AG407" t="s">
        <v>8128</v>
      </c>
      <c r="AH407" s="27">
        <v>1</v>
      </c>
      <c r="AI407">
        <v>6</v>
      </c>
      <c r="AJ407" s="27">
        <v>0</v>
      </c>
      <c r="AK407" t="s">
        <v>242</v>
      </c>
      <c r="AL407" s="27">
        <v>0</v>
      </c>
      <c r="AM407" t="s">
        <v>242</v>
      </c>
      <c r="AO407">
        <v>3</v>
      </c>
      <c r="AQ407" t="s">
        <v>8128</v>
      </c>
      <c r="AR407" s="27">
        <v>1</v>
      </c>
      <c r="AS407">
        <v>9</v>
      </c>
      <c r="AT407" s="21">
        <f t="shared" si="24"/>
        <v>90</v>
      </c>
      <c r="AU407">
        <v>3</v>
      </c>
      <c r="AW407" t="s">
        <v>8128</v>
      </c>
      <c r="AX407" s="27">
        <v>1</v>
      </c>
      <c r="AY407">
        <v>9</v>
      </c>
      <c r="AZ407" s="21">
        <f t="shared" si="25"/>
        <v>90</v>
      </c>
      <c r="BA407">
        <v>3</v>
      </c>
      <c r="BC407" t="s">
        <v>8128</v>
      </c>
      <c r="BD407" s="27">
        <v>1</v>
      </c>
      <c r="BE407">
        <v>7.8</v>
      </c>
      <c r="BG407">
        <v>3</v>
      </c>
      <c r="BI407" t="s">
        <v>8128</v>
      </c>
      <c r="BJ407" s="27">
        <v>1</v>
      </c>
      <c r="BK407">
        <v>3</v>
      </c>
      <c r="BM407" t="s">
        <v>8128</v>
      </c>
      <c r="BN407" s="27">
        <v>1</v>
      </c>
      <c r="BO407">
        <v>4</v>
      </c>
      <c r="BP407" s="21">
        <f t="shared" si="26"/>
        <v>40</v>
      </c>
      <c r="BR407">
        <v>3</v>
      </c>
      <c r="BT407" t="s">
        <v>8128</v>
      </c>
      <c r="BU407" s="27">
        <v>1</v>
      </c>
      <c r="BV407">
        <v>4</v>
      </c>
      <c r="BW407" s="21">
        <f t="shared" si="27"/>
        <v>40</v>
      </c>
      <c r="BX407">
        <v>2</v>
      </c>
      <c r="BY407">
        <v>1</v>
      </c>
      <c r="CA407" t="s">
        <v>8129</v>
      </c>
      <c r="CB407" s="27">
        <v>0</v>
      </c>
      <c r="CD407" t="s">
        <v>242</v>
      </c>
      <c r="CE407" t="s">
        <v>242</v>
      </c>
      <c r="CG407" s="27">
        <v>1</v>
      </c>
      <c r="CH407" s="2" t="s">
        <v>8130</v>
      </c>
      <c r="CI407">
        <v>1</v>
      </c>
      <c r="CK407" t="s">
        <v>8129</v>
      </c>
      <c r="CL407" s="27">
        <v>0</v>
      </c>
      <c r="CM407" s="27">
        <v>0.5</v>
      </c>
      <c r="CN407" t="s">
        <v>242</v>
      </c>
      <c r="CO407">
        <v>100</v>
      </c>
      <c r="CP407" t="s">
        <v>242</v>
      </c>
      <c r="CS407" s="27">
        <v>1</v>
      </c>
      <c r="CT407" s="2" t="s">
        <v>8131</v>
      </c>
      <c r="CU407">
        <v>1</v>
      </c>
      <c r="CW407" t="s">
        <v>8129</v>
      </c>
      <c r="CX407" s="27">
        <v>1</v>
      </c>
      <c r="CY407">
        <v>45610</v>
      </c>
      <c r="CZ407">
        <v>2</v>
      </c>
      <c r="DB407" s="27">
        <v>1</v>
      </c>
      <c r="DC407">
        <v>60645</v>
      </c>
      <c r="DD407">
        <v>2</v>
      </c>
      <c r="DF407" t="s">
        <v>242</v>
      </c>
      <c r="DG407" t="s">
        <v>242</v>
      </c>
      <c r="DH407" t="s">
        <v>242</v>
      </c>
      <c r="DJ407" s="27">
        <v>0</v>
      </c>
      <c r="DK407" t="s">
        <v>242</v>
      </c>
      <c r="DL407" t="s">
        <v>242</v>
      </c>
      <c r="DN407">
        <v>1</v>
      </c>
      <c r="DP407" t="s">
        <v>8129</v>
      </c>
      <c r="DQ407" s="27">
        <v>1</v>
      </c>
      <c r="DR407" s="2" t="s">
        <v>8132</v>
      </c>
      <c r="DS407" s="27">
        <v>1</v>
      </c>
      <c r="DT407" s="2" t="s">
        <v>8133</v>
      </c>
      <c r="DU407" s="27">
        <v>0.5</v>
      </c>
      <c r="DV407" t="s">
        <v>8134</v>
      </c>
      <c r="DW407" s="27">
        <v>0</v>
      </c>
      <c r="DY407" s="27">
        <v>1</v>
      </c>
      <c r="DZ407" s="2" t="s">
        <v>8135</v>
      </c>
      <c r="EA407" s="27">
        <v>0.5</v>
      </c>
      <c r="EB407" s="2" t="s">
        <v>8136</v>
      </c>
      <c r="EC407" s="27">
        <v>0.5</v>
      </c>
      <c r="ED407" t="s">
        <v>8137</v>
      </c>
      <c r="EE407" s="27">
        <v>0.5</v>
      </c>
      <c r="EF407" t="s">
        <v>8138</v>
      </c>
      <c r="EG407" s="27">
        <v>1</v>
      </c>
      <c r="EH407" s="2" t="s">
        <v>8139</v>
      </c>
      <c r="EI407" s="27">
        <v>1</v>
      </c>
      <c r="EJ407" s="2" t="s">
        <v>8140</v>
      </c>
      <c r="EK407">
        <v>1</v>
      </c>
      <c r="EM407" t="s">
        <v>8129</v>
      </c>
      <c r="EN407" s="27">
        <v>0</v>
      </c>
      <c r="EO407" t="s">
        <v>242</v>
      </c>
      <c r="EP407" t="s">
        <v>242</v>
      </c>
      <c r="ES407" t="s">
        <v>242</v>
      </c>
      <c r="ET407" t="s">
        <v>242</v>
      </c>
      <c r="EV407" s="27">
        <v>1</v>
      </c>
      <c r="EW407">
        <v>661.3</v>
      </c>
      <c r="EX407" t="s">
        <v>8141</v>
      </c>
      <c r="EY407" s="27">
        <v>0</v>
      </c>
      <c r="EZ407" t="s">
        <v>242</v>
      </c>
      <c r="FB407" s="27">
        <v>0</v>
      </c>
      <c r="FC407" t="s">
        <v>242</v>
      </c>
      <c r="FE407" s="27">
        <v>0</v>
      </c>
      <c r="FF407" t="s">
        <v>242</v>
      </c>
    </row>
    <row r="408" spans="1:163" ht="15" customHeight="1" x14ac:dyDescent="0.2">
      <c r="A408" s="10">
        <v>407</v>
      </c>
      <c r="B408">
        <v>446</v>
      </c>
      <c r="C408" s="1">
        <v>44832.881249999999</v>
      </c>
      <c r="D408" s="1">
        <v>44832.911805555559</v>
      </c>
      <c r="E408">
        <v>0</v>
      </c>
      <c r="F408" t="s">
        <v>2300</v>
      </c>
      <c r="G408">
        <v>100</v>
      </c>
      <c r="H408">
        <v>2609</v>
      </c>
      <c r="I408">
        <v>1</v>
      </c>
      <c r="J408" s="1">
        <v>44832.911805555559</v>
      </c>
      <c r="K408" t="s">
        <v>8147</v>
      </c>
      <c r="L408" t="s">
        <v>242</v>
      </c>
      <c r="M408" t="s">
        <v>242</v>
      </c>
      <c r="N408" t="s">
        <v>8148</v>
      </c>
      <c r="O408" t="s">
        <v>8149</v>
      </c>
      <c r="P408">
        <v>39.9816</v>
      </c>
      <c r="Q408">
        <v>-105.2559</v>
      </c>
      <c r="R408" t="s">
        <v>245</v>
      </c>
      <c r="S408" t="s">
        <v>246</v>
      </c>
      <c r="T408" s="10" t="s">
        <v>8150</v>
      </c>
      <c r="U408" t="s">
        <v>8151</v>
      </c>
      <c r="V408" t="s">
        <v>8152</v>
      </c>
      <c r="W408">
        <v>5090</v>
      </c>
      <c r="X408" s="10" t="s">
        <v>271</v>
      </c>
      <c r="Y408" s="10" t="s">
        <v>2932</v>
      </c>
      <c r="Z408" s="10">
        <v>2021</v>
      </c>
      <c r="AA408" s="10">
        <v>0</v>
      </c>
      <c r="AD408" s="10">
        <v>9</v>
      </c>
      <c r="AE408">
        <v>3</v>
      </c>
      <c r="AG408" t="s">
        <v>8153</v>
      </c>
      <c r="AH408" s="22">
        <v>1</v>
      </c>
      <c r="AI408" s="10">
        <v>7</v>
      </c>
      <c r="AJ408" s="22">
        <v>0</v>
      </c>
      <c r="AK408" s="10" t="s">
        <v>242</v>
      </c>
      <c r="AL408" s="22">
        <v>1</v>
      </c>
      <c r="AM408" s="10">
        <v>7</v>
      </c>
      <c r="AN408" s="2" t="s">
        <v>8154</v>
      </c>
      <c r="AO408">
        <v>3</v>
      </c>
      <c r="AQ408" t="s">
        <v>8153</v>
      </c>
      <c r="AR408" s="22">
        <v>1</v>
      </c>
      <c r="AS408" s="10">
        <v>8</v>
      </c>
      <c r="AT408" s="21">
        <f t="shared" si="24"/>
        <v>88.888888888888886</v>
      </c>
      <c r="AU408">
        <v>3</v>
      </c>
      <c r="AW408" t="s">
        <v>8153</v>
      </c>
      <c r="AX408" s="22">
        <v>1</v>
      </c>
      <c r="AY408" s="10">
        <v>7</v>
      </c>
      <c r="AZ408" s="21">
        <f t="shared" si="25"/>
        <v>77.777777777777786</v>
      </c>
      <c r="BA408">
        <v>3</v>
      </c>
      <c r="BC408" t="s">
        <v>8153</v>
      </c>
      <c r="BD408" s="22">
        <v>1</v>
      </c>
      <c r="BE408" s="10">
        <v>12</v>
      </c>
      <c r="BF408" s="10"/>
      <c r="BG408">
        <v>3</v>
      </c>
      <c r="BI408" t="s">
        <v>8153</v>
      </c>
      <c r="BJ408" s="22">
        <v>1</v>
      </c>
      <c r="BK408">
        <v>3</v>
      </c>
      <c r="BM408" t="s">
        <v>8153</v>
      </c>
      <c r="BN408" s="22">
        <v>1</v>
      </c>
      <c r="BO408" s="10">
        <v>2</v>
      </c>
      <c r="BP408" s="21">
        <f t="shared" si="26"/>
        <v>22.222222222222221</v>
      </c>
      <c r="BQ408" s="10"/>
      <c r="BR408" s="10">
        <v>3</v>
      </c>
      <c r="BS408" s="10"/>
      <c r="BT408" s="10" t="s">
        <v>8153</v>
      </c>
      <c r="BU408" s="22">
        <v>1</v>
      </c>
      <c r="BV408" s="10">
        <v>1</v>
      </c>
      <c r="BW408" s="21">
        <f t="shared" si="27"/>
        <v>11.111111111111111</v>
      </c>
      <c r="BX408" s="10">
        <v>2</v>
      </c>
      <c r="BY408" s="10">
        <v>3</v>
      </c>
      <c r="BZ408" s="10"/>
      <c r="CA408" s="10" t="s">
        <v>8153</v>
      </c>
      <c r="CB408" s="22">
        <v>0</v>
      </c>
      <c r="CC408" s="10"/>
      <c r="CD408" s="10" t="s">
        <v>242</v>
      </c>
      <c r="CE408" s="10" t="s">
        <v>242</v>
      </c>
      <c r="CF408" s="10"/>
      <c r="CG408" s="22">
        <v>1</v>
      </c>
      <c r="CH408" s="11" t="s">
        <v>8155</v>
      </c>
      <c r="CI408" s="10">
        <v>1</v>
      </c>
      <c r="CJ408" s="10"/>
      <c r="CK408" s="10" t="s">
        <v>8156</v>
      </c>
      <c r="CL408" s="22">
        <v>0</v>
      </c>
      <c r="CM408" s="22">
        <v>0</v>
      </c>
      <c r="CN408" s="10" t="s">
        <v>242</v>
      </c>
      <c r="CO408" s="10" t="s">
        <v>242</v>
      </c>
      <c r="CP408" s="10" t="s">
        <v>242</v>
      </c>
      <c r="CQ408" s="10"/>
      <c r="CR408" s="10"/>
      <c r="CS408" s="22">
        <v>1</v>
      </c>
      <c r="CT408" s="11" t="s">
        <v>8157</v>
      </c>
      <c r="CU408" s="10">
        <v>1</v>
      </c>
      <c r="CV408" s="10"/>
      <c r="CW408" s="10" t="s">
        <v>8156</v>
      </c>
      <c r="CX408" s="22">
        <v>0.5</v>
      </c>
      <c r="CY408" s="10" t="s">
        <v>242</v>
      </c>
      <c r="CZ408" s="10">
        <v>2</v>
      </c>
      <c r="DA408" s="10" t="s">
        <v>8158</v>
      </c>
      <c r="DB408" s="22">
        <v>0</v>
      </c>
      <c r="DC408" s="10" t="s">
        <v>242</v>
      </c>
      <c r="DD408" s="10" t="s">
        <v>242</v>
      </c>
      <c r="DE408" s="10"/>
      <c r="DF408" s="10" t="s">
        <v>242</v>
      </c>
      <c r="DG408" s="10" t="s">
        <v>242</v>
      </c>
      <c r="DH408" s="10" t="s">
        <v>242</v>
      </c>
      <c r="DI408" s="10"/>
      <c r="DJ408" s="22">
        <v>0</v>
      </c>
      <c r="DK408" s="10" t="s">
        <v>242</v>
      </c>
      <c r="DL408" s="10" t="s">
        <v>242</v>
      </c>
      <c r="DM408" s="10"/>
      <c r="DN408" s="10">
        <v>1</v>
      </c>
      <c r="DO408" s="10"/>
      <c r="DP408" s="10" t="s">
        <v>8156</v>
      </c>
      <c r="DQ408" s="27">
        <v>0</v>
      </c>
      <c r="DS408" s="27">
        <v>0</v>
      </c>
      <c r="DU408" s="27">
        <v>0</v>
      </c>
      <c r="DW408" s="27">
        <v>0</v>
      </c>
      <c r="DY408" s="27">
        <v>0</v>
      </c>
      <c r="EA408" s="27">
        <v>0</v>
      </c>
      <c r="EC408" s="27">
        <v>0</v>
      </c>
      <c r="EE408" s="27">
        <v>0</v>
      </c>
      <c r="EG408" s="27">
        <v>0</v>
      </c>
      <c r="EI408" s="27">
        <v>1</v>
      </c>
      <c r="EJ408" t="s">
        <v>8159</v>
      </c>
      <c r="EK408">
        <v>1</v>
      </c>
      <c r="EM408" t="s">
        <v>8156</v>
      </c>
      <c r="EN408" s="22">
        <v>0</v>
      </c>
      <c r="EO408" s="10" t="s">
        <v>242</v>
      </c>
      <c r="EP408" s="10" t="s">
        <v>242</v>
      </c>
      <c r="EQ408" s="10"/>
      <c r="ER408" s="10"/>
      <c r="ES408" s="10" t="s">
        <v>242</v>
      </c>
      <c r="ET408" s="10" t="s">
        <v>242</v>
      </c>
      <c r="EU408" s="10"/>
      <c r="EV408" s="22">
        <v>0</v>
      </c>
      <c r="EW408" s="10" t="s">
        <v>242</v>
      </c>
      <c r="EX408" s="10"/>
      <c r="EY408" s="22">
        <v>0</v>
      </c>
      <c r="EZ408" s="10" t="s">
        <v>242</v>
      </c>
      <c r="FA408" s="10"/>
      <c r="FB408" s="22">
        <v>0</v>
      </c>
      <c r="FC408" s="10" t="s">
        <v>242</v>
      </c>
      <c r="FD408" s="10"/>
      <c r="FE408" s="22">
        <v>0</v>
      </c>
      <c r="FF408" s="10" t="s">
        <v>242</v>
      </c>
      <c r="FG408" s="10"/>
    </row>
    <row r="409" spans="1:163" ht="15" customHeight="1" x14ac:dyDescent="0.2">
      <c r="A409">
        <v>408</v>
      </c>
      <c r="B409">
        <v>447</v>
      </c>
      <c r="C409" s="1">
        <v>44832.913888888892</v>
      </c>
      <c r="D409" s="1">
        <v>44833.438888888886</v>
      </c>
      <c r="E409">
        <v>0</v>
      </c>
      <c r="F409" t="s">
        <v>2300</v>
      </c>
      <c r="G409">
        <v>100</v>
      </c>
      <c r="H409">
        <v>45342</v>
      </c>
      <c r="I409">
        <v>1</v>
      </c>
      <c r="J409" s="1">
        <v>44833.438888888886</v>
      </c>
      <c r="K409" t="s">
        <v>8163</v>
      </c>
      <c r="L409" t="s">
        <v>242</v>
      </c>
      <c r="M409" t="s">
        <v>242</v>
      </c>
      <c r="N409" t="s">
        <v>8164</v>
      </c>
      <c r="O409" t="s">
        <v>8165</v>
      </c>
      <c r="P409">
        <v>39.9816</v>
      </c>
      <c r="Q409">
        <v>-105.2559</v>
      </c>
      <c r="R409" t="s">
        <v>245</v>
      </c>
      <c r="S409" t="s">
        <v>246</v>
      </c>
      <c r="T409" t="s">
        <v>8166</v>
      </c>
      <c r="U409" t="s">
        <v>8167</v>
      </c>
      <c r="V409" t="s">
        <v>8168</v>
      </c>
      <c r="W409">
        <v>4911</v>
      </c>
      <c r="X409" t="s">
        <v>319</v>
      </c>
      <c r="Y409" t="s">
        <v>890</v>
      </c>
      <c r="Z409">
        <v>2021</v>
      </c>
      <c r="AA409">
        <v>0</v>
      </c>
      <c r="AD409">
        <v>10</v>
      </c>
      <c r="AE409">
        <v>3</v>
      </c>
      <c r="AG409" t="s">
        <v>8169</v>
      </c>
      <c r="AH409" s="27">
        <v>1</v>
      </c>
      <c r="AI409">
        <v>8</v>
      </c>
      <c r="AJ409" s="27">
        <v>1</v>
      </c>
      <c r="AK409">
        <v>4</v>
      </c>
      <c r="AL409" s="27">
        <v>1</v>
      </c>
      <c r="AM409">
        <v>4</v>
      </c>
      <c r="AN409" s="2" t="s">
        <v>8170</v>
      </c>
      <c r="AO409">
        <v>3</v>
      </c>
      <c r="AQ409" t="s">
        <v>8169</v>
      </c>
      <c r="AR409" s="27">
        <v>1</v>
      </c>
      <c r="AS409">
        <v>9</v>
      </c>
      <c r="AT409" s="21">
        <f t="shared" si="24"/>
        <v>90</v>
      </c>
      <c r="AU409">
        <v>3</v>
      </c>
      <c r="AW409" t="s">
        <v>8169</v>
      </c>
      <c r="AX409" s="27">
        <v>1</v>
      </c>
      <c r="AY409">
        <v>9</v>
      </c>
      <c r="AZ409" s="21">
        <f t="shared" si="25"/>
        <v>90</v>
      </c>
      <c r="BA409">
        <v>3</v>
      </c>
      <c r="BC409" t="s">
        <v>8169</v>
      </c>
      <c r="BD409" s="27">
        <v>1</v>
      </c>
      <c r="BE409">
        <v>7.4</v>
      </c>
      <c r="BG409">
        <v>3</v>
      </c>
      <c r="BI409" t="s">
        <v>8169</v>
      </c>
      <c r="BJ409" s="27">
        <v>1</v>
      </c>
      <c r="BK409">
        <v>3</v>
      </c>
      <c r="BM409" t="s">
        <v>8169</v>
      </c>
      <c r="BN409" s="27">
        <v>1</v>
      </c>
      <c r="BO409">
        <v>3</v>
      </c>
      <c r="BP409" s="21">
        <f t="shared" si="26"/>
        <v>30</v>
      </c>
      <c r="BR409">
        <v>3</v>
      </c>
      <c r="BT409" t="s">
        <v>8169</v>
      </c>
      <c r="BU409" s="27">
        <v>1</v>
      </c>
      <c r="BV409">
        <v>4</v>
      </c>
      <c r="BW409" s="21">
        <f t="shared" si="27"/>
        <v>40</v>
      </c>
      <c r="BX409">
        <v>2</v>
      </c>
      <c r="BY409">
        <v>3</v>
      </c>
      <c r="CA409" t="s">
        <v>8169</v>
      </c>
      <c r="CB409" s="27">
        <v>0</v>
      </c>
      <c r="CD409" t="s">
        <v>242</v>
      </c>
      <c r="CE409" t="s">
        <v>242</v>
      </c>
      <c r="CG409" s="27">
        <v>1</v>
      </c>
      <c r="CH409" s="2" t="s">
        <v>8171</v>
      </c>
      <c r="CI409">
        <v>1</v>
      </c>
      <c r="CK409" t="s">
        <v>8172</v>
      </c>
      <c r="CL409" s="27">
        <v>0</v>
      </c>
      <c r="CM409" s="27">
        <v>0</v>
      </c>
      <c r="CN409" t="s">
        <v>242</v>
      </c>
      <c r="CO409" t="s">
        <v>242</v>
      </c>
      <c r="CP409" t="s">
        <v>242</v>
      </c>
      <c r="CS409" s="27">
        <v>1</v>
      </c>
      <c r="CT409" s="2" t="s">
        <v>8173</v>
      </c>
      <c r="CU409">
        <v>1</v>
      </c>
      <c r="CW409" t="s">
        <v>8172</v>
      </c>
      <c r="CX409" s="27">
        <v>1</v>
      </c>
      <c r="CY409">
        <v>26436982</v>
      </c>
      <c r="CZ409">
        <v>2</v>
      </c>
      <c r="DB409" s="27">
        <v>1</v>
      </c>
      <c r="DC409" t="s">
        <v>242</v>
      </c>
      <c r="DD409" t="s">
        <v>242</v>
      </c>
      <c r="DF409" t="s">
        <v>242</v>
      </c>
      <c r="DG409">
        <v>32199</v>
      </c>
      <c r="DH409">
        <v>2</v>
      </c>
      <c r="DJ409" s="27">
        <v>1</v>
      </c>
      <c r="DK409">
        <v>17939290</v>
      </c>
      <c r="DL409">
        <v>2</v>
      </c>
      <c r="DN409">
        <v>1</v>
      </c>
      <c r="DP409" t="s">
        <v>8172</v>
      </c>
      <c r="DQ409" s="27">
        <v>1</v>
      </c>
      <c r="DR409" s="2" t="s">
        <v>8174</v>
      </c>
      <c r="DS409" s="27">
        <v>1</v>
      </c>
      <c r="DT409" s="2" t="s">
        <v>8175</v>
      </c>
      <c r="DU409" s="27">
        <v>1</v>
      </c>
      <c r="DV409" s="2" t="s">
        <v>8176</v>
      </c>
      <c r="DW409" s="27">
        <v>1</v>
      </c>
      <c r="DX409" t="s">
        <v>8177</v>
      </c>
      <c r="DY409" s="27">
        <v>1</v>
      </c>
      <c r="DZ409" s="2" t="s">
        <v>8178</v>
      </c>
      <c r="EA409" s="27">
        <v>1</v>
      </c>
      <c r="EB409" s="2" t="s">
        <v>8179</v>
      </c>
      <c r="EC409" s="27">
        <v>1</v>
      </c>
      <c r="ED409" s="2" t="s">
        <v>8179</v>
      </c>
      <c r="EE409" s="27">
        <v>1</v>
      </c>
      <c r="EF409" s="2" t="s">
        <v>8180</v>
      </c>
      <c r="EG409" s="27">
        <v>1</v>
      </c>
      <c r="EH409" t="s">
        <v>8181</v>
      </c>
      <c r="EI409" s="27">
        <v>1</v>
      </c>
      <c r="EJ409" s="2" t="s">
        <v>8182</v>
      </c>
      <c r="EK409">
        <v>4</v>
      </c>
      <c r="EM409" t="s">
        <v>8183</v>
      </c>
      <c r="EN409" s="27">
        <v>0</v>
      </c>
      <c r="EO409" t="s">
        <v>242</v>
      </c>
      <c r="EP409" t="s">
        <v>242</v>
      </c>
      <c r="ES409" t="s">
        <v>242</v>
      </c>
      <c r="ET409" t="s">
        <v>242</v>
      </c>
      <c r="EV409" s="27">
        <v>1</v>
      </c>
      <c r="EW409">
        <v>483000</v>
      </c>
      <c r="EY409" s="27">
        <v>1</v>
      </c>
      <c r="EZ409">
        <v>0</v>
      </c>
      <c r="FB409" s="27">
        <v>1</v>
      </c>
      <c r="FC409">
        <v>73000</v>
      </c>
      <c r="FE409" s="27">
        <v>1</v>
      </c>
      <c r="FF409">
        <v>0</v>
      </c>
    </row>
    <row r="410" spans="1:163" ht="15" customHeight="1" x14ac:dyDescent="0.2">
      <c r="A410">
        <v>409</v>
      </c>
      <c r="B410">
        <v>448</v>
      </c>
      <c r="C410" s="1">
        <v>44833.439583333333</v>
      </c>
      <c r="D410" s="1">
        <v>44833.515972222223</v>
      </c>
      <c r="E410">
        <v>0</v>
      </c>
      <c r="F410" t="s">
        <v>2300</v>
      </c>
      <c r="G410">
        <v>100</v>
      </c>
      <c r="H410">
        <v>6617</v>
      </c>
      <c r="I410">
        <v>1</v>
      </c>
      <c r="J410" s="1">
        <v>44833.515972222223</v>
      </c>
      <c r="K410" t="s">
        <v>8187</v>
      </c>
      <c r="L410" t="s">
        <v>242</v>
      </c>
      <c r="M410" t="s">
        <v>242</v>
      </c>
      <c r="N410" t="s">
        <v>8188</v>
      </c>
      <c r="O410" t="s">
        <v>8189</v>
      </c>
      <c r="P410">
        <v>39.9816</v>
      </c>
      <c r="Q410">
        <v>-105.2559</v>
      </c>
      <c r="R410" t="s">
        <v>245</v>
      </c>
      <c r="S410" t="s">
        <v>246</v>
      </c>
      <c r="T410" t="s">
        <v>8190</v>
      </c>
      <c r="U410" t="s">
        <v>8191</v>
      </c>
      <c r="V410" t="s">
        <v>8192</v>
      </c>
      <c r="W410">
        <v>2834</v>
      </c>
      <c r="X410" t="s">
        <v>350</v>
      </c>
      <c r="Y410" t="s">
        <v>974</v>
      </c>
      <c r="Z410">
        <v>2021</v>
      </c>
      <c r="AA410">
        <v>0</v>
      </c>
      <c r="AD410">
        <v>11</v>
      </c>
      <c r="AE410">
        <v>3</v>
      </c>
      <c r="AG410" t="s">
        <v>8193</v>
      </c>
      <c r="AH410" s="27">
        <v>1</v>
      </c>
      <c r="AI410">
        <v>5</v>
      </c>
      <c r="AJ410" s="27">
        <v>0</v>
      </c>
      <c r="AK410" t="s">
        <v>242</v>
      </c>
      <c r="AL410" s="27">
        <v>0</v>
      </c>
      <c r="AM410" t="s">
        <v>242</v>
      </c>
      <c r="AN410" s="2" t="s">
        <v>8194</v>
      </c>
      <c r="AO410">
        <v>3</v>
      </c>
      <c r="AQ410" t="s">
        <v>8193</v>
      </c>
      <c r="AR410" s="27">
        <v>1</v>
      </c>
      <c r="AS410">
        <v>10</v>
      </c>
      <c r="AT410" s="21">
        <f t="shared" si="24"/>
        <v>90.909090909090907</v>
      </c>
      <c r="AU410">
        <v>3</v>
      </c>
      <c r="AW410" t="s">
        <v>8193</v>
      </c>
      <c r="AX410" s="27">
        <v>1</v>
      </c>
      <c r="AY410">
        <v>10</v>
      </c>
      <c r="AZ410" s="21">
        <f t="shared" si="25"/>
        <v>90.909090909090907</v>
      </c>
      <c r="BA410">
        <v>3</v>
      </c>
      <c r="BC410" t="s">
        <v>8193</v>
      </c>
      <c r="BD410" s="27">
        <v>1</v>
      </c>
      <c r="BE410">
        <v>3.36</v>
      </c>
      <c r="BG410">
        <v>3</v>
      </c>
      <c r="BI410" t="s">
        <v>8193</v>
      </c>
      <c r="BJ410" s="27">
        <v>1</v>
      </c>
      <c r="BK410">
        <v>3</v>
      </c>
      <c r="BM410" t="s">
        <v>8193</v>
      </c>
      <c r="BN410" s="27">
        <v>1</v>
      </c>
      <c r="BO410">
        <v>3</v>
      </c>
      <c r="BP410" s="21">
        <f t="shared" si="26"/>
        <v>27.27272727272727</v>
      </c>
      <c r="BR410">
        <v>3</v>
      </c>
      <c r="BT410" t="s">
        <v>8193</v>
      </c>
      <c r="BU410" s="27">
        <v>1</v>
      </c>
      <c r="BV410">
        <v>5</v>
      </c>
      <c r="BW410" s="21">
        <f t="shared" si="27"/>
        <v>45.454545454545453</v>
      </c>
      <c r="BX410">
        <v>1</v>
      </c>
      <c r="BY410">
        <v>3</v>
      </c>
      <c r="CA410" t="s">
        <v>8193</v>
      </c>
      <c r="CB410" s="27">
        <v>0</v>
      </c>
      <c r="CD410" t="s">
        <v>242</v>
      </c>
      <c r="CE410" t="s">
        <v>242</v>
      </c>
      <c r="CG410" s="27">
        <v>0</v>
      </c>
      <c r="CI410" t="s">
        <v>242</v>
      </c>
      <c r="CL410" s="27">
        <v>0</v>
      </c>
      <c r="CM410" s="27">
        <v>0</v>
      </c>
      <c r="CN410" t="s">
        <v>242</v>
      </c>
      <c r="CO410" t="s">
        <v>242</v>
      </c>
      <c r="CP410" t="s">
        <v>242</v>
      </c>
      <c r="CS410" s="27">
        <v>1</v>
      </c>
      <c r="CT410" s="2" t="s">
        <v>8195</v>
      </c>
      <c r="CU410">
        <v>1</v>
      </c>
      <c r="CW410" t="s">
        <v>8196</v>
      </c>
      <c r="CX410" s="27">
        <v>1</v>
      </c>
      <c r="CY410">
        <v>49588</v>
      </c>
      <c r="CZ410">
        <v>2</v>
      </c>
      <c r="DB410" s="27">
        <v>1</v>
      </c>
      <c r="DC410" t="s">
        <v>242</v>
      </c>
      <c r="DD410" t="s">
        <v>242</v>
      </c>
      <c r="DF410" t="s">
        <v>242</v>
      </c>
      <c r="DG410">
        <v>104330</v>
      </c>
      <c r="DH410">
        <v>2</v>
      </c>
      <c r="DJ410" s="27">
        <v>0</v>
      </c>
      <c r="DK410" t="s">
        <v>242</v>
      </c>
      <c r="DL410" t="s">
        <v>242</v>
      </c>
      <c r="DN410">
        <v>1</v>
      </c>
      <c r="DP410" t="s">
        <v>8196</v>
      </c>
      <c r="DQ410" s="27">
        <v>1</v>
      </c>
      <c r="DR410" s="2" t="s">
        <v>8197</v>
      </c>
      <c r="DS410" s="27">
        <v>1</v>
      </c>
      <c r="DT410" s="2" t="s">
        <v>8198</v>
      </c>
      <c r="DU410" s="27">
        <v>0.5</v>
      </c>
      <c r="DV410" s="2" t="s">
        <v>8199</v>
      </c>
      <c r="DW410" s="27">
        <v>0.5</v>
      </c>
      <c r="DX410" t="s">
        <v>8200</v>
      </c>
      <c r="DY410" s="27">
        <v>0</v>
      </c>
      <c r="EA410" s="27">
        <v>0.5</v>
      </c>
      <c r="EB410" s="2" t="s">
        <v>8201</v>
      </c>
      <c r="EC410" s="27">
        <v>0.5</v>
      </c>
      <c r="ED410" s="2" t="s">
        <v>8201</v>
      </c>
      <c r="EE410" s="27">
        <v>0</v>
      </c>
      <c r="EG410" s="27">
        <v>1</v>
      </c>
      <c r="EH410" s="2" t="s">
        <v>8202</v>
      </c>
      <c r="EI410" s="27">
        <v>1</v>
      </c>
      <c r="EJ410" s="2" t="s">
        <v>8203</v>
      </c>
      <c r="EK410">
        <v>1</v>
      </c>
      <c r="EM410" t="s">
        <v>8196</v>
      </c>
      <c r="EN410" s="27">
        <v>0</v>
      </c>
      <c r="EO410" t="s">
        <v>242</v>
      </c>
      <c r="EP410" t="s">
        <v>242</v>
      </c>
      <c r="ES410" t="s">
        <v>242</v>
      </c>
      <c r="ET410" t="s">
        <v>242</v>
      </c>
      <c r="EV410" s="27">
        <v>1</v>
      </c>
      <c r="EW410">
        <v>1510.6</v>
      </c>
      <c r="EX410" t="s">
        <v>8204</v>
      </c>
      <c r="EY410" s="27">
        <v>1</v>
      </c>
      <c r="EZ410">
        <v>7</v>
      </c>
      <c r="FB410" s="27">
        <v>0</v>
      </c>
      <c r="FC410" t="s">
        <v>242</v>
      </c>
      <c r="FE410" s="27">
        <v>0</v>
      </c>
      <c r="FF410" t="s">
        <v>242</v>
      </c>
    </row>
    <row r="411" spans="1:163" ht="15" hidden="1" customHeight="1" x14ac:dyDescent="0.2">
      <c r="A411">
        <v>410</v>
      </c>
      <c r="B411">
        <v>449</v>
      </c>
      <c r="C411" s="1">
        <v>44833.57708333333</v>
      </c>
      <c r="D411" s="1">
        <v>44833.611805555556</v>
      </c>
      <c r="E411">
        <v>0</v>
      </c>
      <c r="F411" t="s">
        <v>2300</v>
      </c>
      <c r="G411">
        <v>100</v>
      </c>
      <c r="H411">
        <v>3009</v>
      </c>
      <c r="I411">
        <v>1</v>
      </c>
      <c r="J411" s="1">
        <v>44833.611805555556</v>
      </c>
      <c r="K411" t="s">
        <v>8210</v>
      </c>
      <c r="L411" t="s">
        <v>242</v>
      </c>
      <c r="M411" t="s">
        <v>242</v>
      </c>
      <c r="N411" t="s">
        <v>8211</v>
      </c>
      <c r="O411" t="s">
        <v>8212</v>
      </c>
      <c r="P411">
        <v>39.9816</v>
      </c>
      <c r="Q411">
        <v>-105.2559</v>
      </c>
      <c r="R411" t="s">
        <v>245</v>
      </c>
      <c r="S411" t="s">
        <v>246</v>
      </c>
      <c r="T411" t="s">
        <v>8213</v>
      </c>
      <c r="U411" t="s">
        <v>8214</v>
      </c>
      <c r="V411" t="s">
        <v>8215</v>
      </c>
      <c r="W411">
        <v>7372</v>
      </c>
      <c r="X411" t="s">
        <v>297</v>
      </c>
      <c r="Y411" t="s">
        <v>1077</v>
      </c>
      <c r="Z411">
        <v>2020</v>
      </c>
      <c r="AA411">
        <v>0</v>
      </c>
      <c r="AD411">
        <v>8</v>
      </c>
      <c r="AE411">
        <v>3</v>
      </c>
      <c r="AG411" t="s">
        <v>8216</v>
      </c>
      <c r="AH411" s="27">
        <v>1</v>
      </c>
      <c r="AI411">
        <v>7</v>
      </c>
      <c r="AJ411" s="27">
        <v>0</v>
      </c>
      <c r="AK411" t="s">
        <v>242</v>
      </c>
      <c r="AL411" s="27">
        <v>0</v>
      </c>
      <c r="AM411" t="s">
        <v>242</v>
      </c>
      <c r="AN411" s="2" t="s">
        <v>8217</v>
      </c>
      <c r="AO411">
        <v>3</v>
      </c>
      <c r="AQ411" t="s">
        <v>8216</v>
      </c>
      <c r="AR411" s="27">
        <v>1</v>
      </c>
      <c r="AS411">
        <v>7</v>
      </c>
      <c r="AT411" s="21">
        <f t="shared" si="24"/>
        <v>87.5</v>
      </c>
      <c r="AU411">
        <v>3</v>
      </c>
      <c r="AW411" t="s">
        <v>8216</v>
      </c>
      <c r="AX411" s="27">
        <v>1</v>
      </c>
      <c r="AY411">
        <v>7</v>
      </c>
      <c r="AZ411" s="21">
        <f t="shared" si="25"/>
        <v>87.5</v>
      </c>
      <c r="BA411">
        <v>3</v>
      </c>
      <c r="BC411" t="s">
        <v>8216</v>
      </c>
      <c r="BD411" s="27">
        <v>1</v>
      </c>
      <c r="BE411">
        <v>8.25</v>
      </c>
      <c r="BG411">
        <v>3</v>
      </c>
      <c r="BI411" t="s">
        <v>8216</v>
      </c>
      <c r="BJ411" s="27">
        <v>1</v>
      </c>
      <c r="BK411">
        <v>3</v>
      </c>
      <c r="BM411" t="s">
        <v>8216</v>
      </c>
      <c r="BN411" s="27">
        <v>1</v>
      </c>
      <c r="BO411">
        <v>2</v>
      </c>
      <c r="BP411" s="21">
        <f t="shared" si="26"/>
        <v>25</v>
      </c>
      <c r="BR411">
        <v>3</v>
      </c>
      <c r="BT411" t="s">
        <v>8216</v>
      </c>
      <c r="BU411" s="27">
        <v>1</v>
      </c>
      <c r="BV411">
        <v>0</v>
      </c>
      <c r="BW411" s="21">
        <f t="shared" si="27"/>
        <v>0</v>
      </c>
      <c r="BX411">
        <v>2</v>
      </c>
      <c r="BY411">
        <v>3</v>
      </c>
      <c r="CA411" t="s">
        <v>8216</v>
      </c>
      <c r="CB411" s="27">
        <v>0</v>
      </c>
      <c r="CD411" t="s">
        <v>242</v>
      </c>
      <c r="CE411" t="s">
        <v>242</v>
      </c>
      <c r="CG411" s="27">
        <v>0</v>
      </c>
      <c r="CI411" t="s">
        <v>242</v>
      </c>
      <c r="CL411" s="27">
        <v>0</v>
      </c>
      <c r="CM411" s="27">
        <v>0.5</v>
      </c>
      <c r="CN411" t="s">
        <v>242</v>
      </c>
      <c r="CO411">
        <v>100</v>
      </c>
      <c r="CP411" t="s">
        <v>242</v>
      </c>
      <c r="CS411" s="27">
        <v>1</v>
      </c>
      <c r="CT411" s="2" t="s">
        <v>8218</v>
      </c>
      <c r="CU411">
        <v>1</v>
      </c>
      <c r="CW411" t="s">
        <v>8219</v>
      </c>
      <c r="CX411" s="27">
        <v>0</v>
      </c>
      <c r="CY411" t="s">
        <v>242</v>
      </c>
      <c r="CZ411" t="s">
        <v>242</v>
      </c>
      <c r="DB411" s="27">
        <v>0</v>
      </c>
      <c r="DC411" t="s">
        <v>242</v>
      </c>
      <c r="DD411" t="s">
        <v>242</v>
      </c>
      <c r="DF411" t="s">
        <v>242</v>
      </c>
      <c r="DG411" t="s">
        <v>242</v>
      </c>
      <c r="DH411" t="s">
        <v>242</v>
      </c>
      <c r="DJ411" s="27">
        <v>0</v>
      </c>
      <c r="DK411" t="s">
        <v>242</v>
      </c>
      <c r="DL411" t="s">
        <v>242</v>
      </c>
      <c r="DN411" t="s">
        <v>242</v>
      </c>
      <c r="DQ411" s="27">
        <v>0</v>
      </c>
      <c r="DS411" s="27">
        <v>0</v>
      </c>
      <c r="DU411" s="27">
        <v>0</v>
      </c>
      <c r="DW411" s="27">
        <v>0</v>
      </c>
      <c r="DY411" s="27">
        <v>0</v>
      </c>
      <c r="EA411" s="27">
        <v>0</v>
      </c>
      <c r="EC411" s="27">
        <v>0</v>
      </c>
      <c r="EE411" s="27">
        <v>0</v>
      </c>
      <c r="EG411" s="27">
        <v>0</v>
      </c>
      <c r="EI411" s="27">
        <v>0.5</v>
      </c>
      <c r="EJ411" s="2" t="s">
        <v>8220</v>
      </c>
      <c r="EK411">
        <v>1</v>
      </c>
      <c r="EM411" t="s">
        <v>8219</v>
      </c>
      <c r="EN411" s="27">
        <v>0</v>
      </c>
      <c r="EO411" t="s">
        <v>242</v>
      </c>
      <c r="EP411" t="s">
        <v>242</v>
      </c>
      <c r="ES411" t="s">
        <v>242</v>
      </c>
      <c r="ET411" t="s">
        <v>242</v>
      </c>
      <c r="EV411" s="27">
        <v>0</v>
      </c>
      <c r="EW411" t="s">
        <v>242</v>
      </c>
      <c r="EY411" s="27">
        <v>0.5</v>
      </c>
      <c r="EZ411" t="s">
        <v>242</v>
      </c>
      <c r="FA411" t="s">
        <v>8221</v>
      </c>
      <c r="FB411" s="27">
        <v>0</v>
      </c>
      <c r="FC411" t="s">
        <v>242</v>
      </c>
      <c r="FE411" s="27">
        <v>0</v>
      </c>
      <c r="FF411" t="s">
        <v>242</v>
      </c>
    </row>
    <row r="412" spans="1:163" ht="15" customHeight="1" x14ac:dyDescent="0.2">
      <c r="A412">
        <v>411</v>
      </c>
      <c r="B412">
        <v>450</v>
      </c>
      <c r="C412" s="1">
        <v>44833.615277777775</v>
      </c>
      <c r="D412" s="1">
        <v>44838.427083333336</v>
      </c>
      <c r="E412">
        <v>0</v>
      </c>
      <c r="F412" t="s">
        <v>2300</v>
      </c>
      <c r="G412">
        <v>100</v>
      </c>
      <c r="H412">
        <v>415709</v>
      </c>
      <c r="I412">
        <v>1</v>
      </c>
      <c r="J412" s="1">
        <v>44838.427083333336</v>
      </c>
      <c r="K412" t="s">
        <v>8228</v>
      </c>
      <c r="L412" t="s">
        <v>242</v>
      </c>
      <c r="M412" t="s">
        <v>242</v>
      </c>
      <c r="N412" t="s">
        <v>8229</v>
      </c>
      <c r="O412" t="s">
        <v>8230</v>
      </c>
      <c r="P412">
        <v>39.9816</v>
      </c>
      <c r="Q412">
        <v>-105.2559</v>
      </c>
      <c r="R412" t="s">
        <v>245</v>
      </c>
      <c r="S412" t="s">
        <v>246</v>
      </c>
      <c r="T412" t="s">
        <v>8231</v>
      </c>
      <c r="U412" t="s">
        <v>8232</v>
      </c>
      <c r="V412" s="3">
        <v>7.4799999999999995E+106</v>
      </c>
      <c r="W412">
        <v>1731</v>
      </c>
      <c r="X412" t="s">
        <v>476</v>
      </c>
      <c r="Y412" t="s">
        <v>8233</v>
      </c>
      <c r="Z412">
        <v>2021</v>
      </c>
      <c r="AA412">
        <v>0</v>
      </c>
      <c r="AD412">
        <v>9</v>
      </c>
      <c r="AE412">
        <v>3</v>
      </c>
      <c r="AG412" t="s">
        <v>8234</v>
      </c>
      <c r="AH412" s="27">
        <v>1</v>
      </c>
      <c r="AI412">
        <v>6</v>
      </c>
      <c r="AJ412" s="27">
        <v>0.5</v>
      </c>
      <c r="AK412">
        <v>6</v>
      </c>
      <c r="AL412" s="27">
        <v>0.5</v>
      </c>
      <c r="AM412">
        <v>6</v>
      </c>
      <c r="AN412" s="2" t="s">
        <v>8235</v>
      </c>
      <c r="AO412">
        <v>3</v>
      </c>
      <c r="AQ412" t="s">
        <v>8234</v>
      </c>
      <c r="AR412" s="27">
        <v>1</v>
      </c>
      <c r="AS412">
        <v>8</v>
      </c>
      <c r="AT412" s="21">
        <f t="shared" si="24"/>
        <v>88.888888888888886</v>
      </c>
      <c r="AU412">
        <v>3</v>
      </c>
      <c r="AW412" t="s">
        <v>8234</v>
      </c>
      <c r="AX412" s="27">
        <v>1</v>
      </c>
      <c r="AY412">
        <v>8</v>
      </c>
      <c r="AZ412" s="21">
        <f t="shared" si="25"/>
        <v>88.888888888888886</v>
      </c>
      <c r="BA412">
        <v>3</v>
      </c>
      <c r="BC412" t="s">
        <v>8234</v>
      </c>
      <c r="BD412" s="27">
        <v>1</v>
      </c>
      <c r="BE412">
        <v>10.1</v>
      </c>
      <c r="BG412">
        <v>3</v>
      </c>
      <c r="BI412" t="s">
        <v>8234</v>
      </c>
      <c r="BJ412" s="27">
        <v>1</v>
      </c>
      <c r="BK412">
        <v>3</v>
      </c>
      <c r="BM412" t="s">
        <v>8234</v>
      </c>
      <c r="BN412" s="27">
        <v>1</v>
      </c>
      <c r="BO412">
        <v>3</v>
      </c>
      <c r="BP412" s="21">
        <f t="shared" si="26"/>
        <v>33.333333333333329</v>
      </c>
      <c r="BR412">
        <v>3</v>
      </c>
      <c r="BT412" t="s">
        <v>8234</v>
      </c>
      <c r="BU412" s="27">
        <v>1</v>
      </c>
      <c r="BV412">
        <v>1</v>
      </c>
      <c r="BW412" s="21">
        <f t="shared" si="27"/>
        <v>11.111111111111111</v>
      </c>
      <c r="BX412">
        <v>2</v>
      </c>
      <c r="BY412">
        <v>3</v>
      </c>
      <c r="CA412" t="s">
        <v>8234</v>
      </c>
      <c r="CB412" s="27">
        <v>0</v>
      </c>
      <c r="CD412" t="s">
        <v>242</v>
      </c>
      <c r="CE412" t="s">
        <v>242</v>
      </c>
      <c r="CG412" s="27">
        <v>1</v>
      </c>
      <c r="CH412" s="2" t="s">
        <v>8236</v>
      </c>
      <c r="CI412">
        <v>1</v>
      </c>
      <c r="CK412" t="s">
        <v>8237</v>
      </c>
      <c r="CL412" s="27">
        <v>1</v>
      </c>
      <c r="CM412" s="27">
        <v>0</v>
      </c>
      <c r="CN412" t="s">
        <v>242</v>
      </c>
      <c r="CO412" t="s">
        <v>242</v>
      </c>
      <c r="CP412" t="s">
        <v>242</v>
      </c>
      <c r="CS412" s="27">
        <v>1</v>
      </c>
      <c r="CT412" s="2" t="s">
        <v>8238</v>
      </c>
      <c r="CU412">
        <v>1</v>
      </c>
      <c r="CW412" t="s">
        <v>8237</v>
      </c>
      <c r="CX412" s="27">
        <v>1</v>
      </c>
      <c r="CY412">
        <v>653993</v>
      </c>
      <c r="CZ412">
        <v>2</v>
      </c>
      <c r="DB412" s="27">
        <v>1</v>
      </c>
      <c r="DC412" t="s">
        <v>242</v>
      </c>
      <c r="DD412" t="s">
        <v>242</v>
      </c>
      <c r="DE412">
        <v>9969</v>
      </c>
      <c r="DF412">
        <v>2</v>
      </c>
      <c r="DG412" t="s">
        <v>242</v>
      </c>
      <c r="DH412" t="s">
        <v>242</v>
      </c>
      <c r="DJ412" s="27">
        <v>0</v>
      </c>
      <c r="DK412" t="s">
        <v>242</v>
      </c>
      <c r="DL412" t="s">
        <v>242</v>
      </c>
      <c r="DN412">
        <v>1</v>
      </c>
      <c r="DP412" t="s">
        <v>8237</v>
      </c>
      <c r="DQ412" s="27">
        <v>1</v>
      </c>
      <c r="DR412" s="2" t="s">
        <v>8239</v>
      </c>
      <c r="DS412" s="27">
        <v>0</v>
      </c>
      <c r="DU412" s="27">
        <v>1</v>
      </c>
      <c r="DV412" s="2" t="s">
        <v>8240</v>
      </c>
      <c r="DW412" s="27">
        <v>1</v>
      </c>
      <c r="DX412" t="s">
        <v>8241</v>
      </c>
      <c r="DY412" s="27" t="s">
        <v>242</v>
      </c>
      <c r="EA412" s="27">
        <v>0</v>
      </c>
      <c r="EC412" s="27">
        <v>1</v>
      </c>
      <c r="ED412" s="2" t="s">
        <v>8242</v>
      </c>
      <c r="EE412" s="27">
        <v>1</v>
      </c>
      <c r="EF412" s="2" t="s">
        <v>8243</v>
      </c>
      <c r="EG412" s="27">
        <v>1</v>
      </c>
      <c r="EH412" t="s">
        <v>3192</v>
      </c>
      <c r="EI412" s="27">
        <v>0</v>
      </c>
      <c r="EK412">
        <v>1</v>
      </c>
      <c r="EM412" t="s">
        <v>8237</v>
      </c>
      <c r="EN412" s="27">
        <v>1</v>
      </c>
      <c r="EO412">
        <v>0</v>
      </c>
      <c r="EP412">
        <v>0</v>
      </c>
      <c r="ER412" t="s">
        <v>8244</v>
      </c>
      <c r="ES412">
        <v>1</v>
      </c>
      <c r="ET412" t="s">
        <v>242</v>
      </c>
      <c r="EU412" t="s">
        <v>8237</v>
      </c>
      <c r="EV412" s="27">
        <v>1</v>
      </c>
      <c r="EW412">
        <v>115</v>
      </c>
      <c r="EX412" t="s">
        <v>8245</v>
      </c>
      <c r="EY412" s="27">
        <v>0</v>
      </c>
      <c r="EZ412" t="s">
        <v>242</v>
      </c>
      <c r="FB412" s="27">
        <v>0</v>
      </c>
      <c r="FC412" t="s">
        <v>242</v>
      </c>
      <c r="FE412" s="27">
        <v>0</v>
      </c>
      <c r="FF412" t="s">
        <v>242</v>
      </c>
    </row>
    <row r="413" spans="1:163" ht="15" customHeight="1" x14ac:dyDescent="0.2">
      <c r="A413">
        <v>412</v>
      </c>
      <c r="B413">
        <v>451</v>
      </c>
      <c r="C413" s="1">
        <v>44838.427777777775</v>
      </c>
      <c r="D413" s="1">
        <v>44851.449305555558</v>
      </c>
      <c r="E413">
        <v>0</v>
      </c>
      <c r="F413" t="s">
        <v>8251</v>
      </c>
      <c r="G413">
        <v>100</v>
      </c>
      <c r="H413">
        <v>1125045</v>
      </c>
      <c r="I413">
        <v>1</v>
      </c>
      <c r="J413" s="1">
        <v>44851.449305555558</v>
      </c>
      <c r="K413" t="s">
        <v>8252</v>
      </c>
      <c r="L413" t="s">
        <v>242</v>
      </c>
      <c r="M413" t="s">
        <v>242</v>
      </c>
      <c r="N413" t="s">
        <v>8253</v>
      </c>
      <c r="O413" t="s">
        <v>8254</v>
      </c>
      <c r="P413">
        <v>34.029000000000003</v>
      </c>
      <c r="Q413">
        <v>-118.40049999999999</v>
      </c>
      <c r="R413" t="s">
        <v>245</v>
      </c>
      <c r="S413" t="s">
        <v>246</v>
      </c>
      <c r="T413" t="s">
        <v>8255</v>
      </c>
      <c r="U413" t="s">
        <v>8256</v>
      </c>
      <c r="V413">
        <v>723787107</v>
      </c>
      <c r="W413">
        <v>1311</v>
      </c>
      <c r="X413" t="s">
        <v>248</v>
      </c>
      <c r="Y413" t="s">
        <v>249</v>
      </c>
      <c r="Z413">
        <v>2021</v>
      </c>
      <c r="AA413">
        <v>0</v>
      </c>
      <c r="AD413">
        <v>12</v>
      </c>
      <c r="AE413">
        <v>3</v>
      </c>
      <c r="AG413" t="s">
        <v>8257</v>
      </c>
      <c r="AH413" s="27">
        <v>1</v>
      </c>
      <c r="AI413">
        <v>9</v>
      </c>
      <c r="AJ413" s="27">
        <v>1</v>
      </c>
      <c r="AK413">
        <v>9</v>
      </c>
      <c r="AL413" s="27">
        <v>1</v>
      </c>
      <c r="AM413">
        <v>12</v>
      </c>
      <c r="AN413" s="2" t="s">
        <v>8258</v>
      </c>
      <c r="AO413">
        <v>3</v>
      </c>
      <c r="AQ413" t="s">
        <v>8257</v>
      </c>
      <c r="AR413" s="27">
        <v>1</v>
      </c>
      <c r="AS413">
        <v>11</v>
      </c>
      <c r="AT413" s="21">
        <f t="shared" si="24"/>
        <v>91.666666666666657</v>
      </c>
      <c r="AU413">
        <v>3</v>
      </c>
      <c r="AW413" t="s">
        <v>8257</v>
      </c>
      <c r="AX413" s="27">
        <v>1</v>
      </c>
      <c r="AY413">
        <v>10</v>
      </c>
      <c r="AZ413" s="21">
        <f t="shared" si="25"/>
        <v>83.333333333333343</v>
      </c>
      <c r="BA413">
        <v>3</v>
      </c>
      <c r="BC413" t="s">
        <v>8257</v>
      </c>
      <c r="BD413" s="27">
        <v>1</v>
      </c>
      <c r="BE413">
        <v>9.42</v>
      </c>
      <c r="BG413">
        <v>3</v>
      </c>
      <c r="BI413" t="s">
        <v>8257</v>
      </c>
      <c r="BJ413" s="27">
        <v>1</v>
      </c>
      <c r="BK413">
        <v>3</v>
      </c>
      <c r="BM413" t="s">
        <v>8257</v>
      </c>
      <c r="BN413" s="27">
        <v>0.5</v>
      </c>
      <c r="BO413">
        <v>2</v>
      </c>
      <c r="BP413" s="21">
        <f t="shared" si="26"/>
        <v>16.666666666666664</v>
      </c>
      <c r="BR413">
        <v>3</v>
      </c>
      <c r="BT413" t="s">
        <v>8257</v>
      </c>
      <c r="BU413" s="27">
        <v>0</v>
      </c>
      <c r="BV413" s="24" t="s">
        <v>242</v>
      </c>
      <c r="BW413" s="21" t="s">
        <v>242</v>
      </c>
      <c r="BX413" t="s">
        <v>242</v>
      </c>
      <c r="BY413" t="s">
        <v>242</v>
      </c>
      <c r="CB413" s="27">
        <v>0</v>
      </c>
      <c r="CD413" t="s">
        <v>242</v>
      </c>
      <c r="CE413" t="s">
        <v>242</v>
      </c>
      <c r="CG413" s="27">
        <v>1</v>
      </c>
      <c r="CH413" s="2" t="s">
        <v>8259</v>
      </c>
      <c r="CI413">
        <v>1</v>
      </c>
      <c r="CK413" t="s">
        <v>8260</v>
      </c>
      <c r="CL413" s="27">
        <v>0</v>
      </c>
      <c r="CM413" s="27">
        <v>0</v>
      </c>
      <c r="CN413" t="s">
        <v>242</v>
      </c>
      <c r="CO413" t="s">
        <v>242</v>
      </c>
      <c r="CP413" t="s">
        <v>242</v>
      </c>
      <c r="CS413" s="27">
        <v>1</v>
      </c>
      <c r="CT413" s="2" t="s">
        <v>8261</v>
      </c>
      <c r="CU413">
        <v>5</v>
      </c>
      <c r="CV413" t="s">
        <v>8262</v>
      </c>
      <c r="CW413" t="s">
        <v>8263</v>
      </c>
      <c r="CX413" s="27">
        <v>1</v>
      </c>
      <c r="CY413">
        <v>1481602</v>
      </c>
      <c r="CZ413">
        <v>2</v>
      </c>
      <c r="DB413" s="27">
        <v>1</v>
      </c>
      <c r="DC413" t="s">
        <v>242</v>
      </c>
      <c r="DD413" t="s">
        <v>242</v>
      </c>
      <c r="DF413" t="s">
        <v>242</v>
      </c>
      <c r="DG413">
        <v>257930</v>
      </c>
      <c r="DH413">
        <v>2</v>
      </c>
      <c r="DJ413" s="27">
        <v>0</v>
      </c>
      <c r="DK413" t="s">
        <v>242</v>
      </c>
      <c r="DL413" t="s">
        <v>242</v>
      </c>
      <c r="DN413">
        <v>1</v>
      </c>
      <c r="DP413" t="s">
        <v>8260</v>
      </c>
      <c r="DQ413" s="27">
        <v>1</v>
      </c>
      <c r="DR413" s="2" t="s">
        <v>8264</v>
      </c>
      <c r="DS413" s="27">
        <v>1</v>
      </c>
      <c r="DT413" s="2" t="s">
        <v>8265</v>
      </c>
      <c r="DU413" s="27">
        <v>1</v>
      </c>
      <c r="DV413" s="2" t="s">
        <v>8266</v>
      </c>
      <c r="DW413" s="27">
        <v>1</v>
      </c>
      <c r="DX413" s="2" t="s">
        <v>8267</v>
      </c>
      <c r="DY413" s="27">
        <v>1</v>
      </c>
      <c r="DZ413" s="2" t="s">
        <v>8268</v>
      </c>
      <c r="EA413" s="27">
        <v>1</v>
      </c>
      <c r="EB413" s="2" t="s">
        <v>8269</v>
      </c>
      <c r="EC413" s="27">
        <v>1</v>
      </c>
      <c r="ED413" s="2" t="s">
        <v>8270</v>
      </c>
      <c r="EE413" s="27">
        <v>1</v>
      </c>
      <c r="EF413" s="2" t="s">
        <v>8271</v>
      </c>
      <c r="EG413" s="27">
        <v>1</v>
      </c>
      <c r="EH413" t="s">
        <v>3192</v>
      </c>
      <c r="EI413" s="27">
        <v>1</v>
      </c>
      <c r="EJ413" s="2" t="s">
        <v>8272</v>
      </c>
      <c r="EK413">
        <v>5</v>
      </c>
      <c r="EL413" t="s">
        <v>8273</v>
      </c>
      <c r="EM413" t="s">
        <v>8274</v>
      </c>
      <c r="EN413" s="27">
        <v>0</v>
      </c>
      <c r="EO413" t="s">
        <v>242</v>
      </c>
      <c r="EP413" t="s">
        <v>242</v>
      </c>
      <c r="ES413" t="s">
        <v>242</v>
      </c>
      <c r="ET413" t="s">
        <v>242</v>
      </c>
      <c r="EV413" s="27">
        <v>1</v>
      </c>
      <c r="EW413">
        <v>22700</v>
      </c>
      <c r="EY413" s="27">
        <v>1</v>
      </c>
      <c r="EZ413">
        <v>52.9</v>
      </c>
      <c r="FB413" s="27">
        <v>0</v>
      </c>
      <c r="FC413" t="s">
        <v>242</v>
      </c>
      <c r="FE413" s="27">
        <v>0</v>
      </c>
      <c r="FF413" t="s">
        <v>242</v>
      </c>
    </row>
    <row r="414" spans="1:163" ht="15" customHeight="1" x14ac:dyDescent="0.2">
      <c r="A414">
        <v>413</v>
      </c>
      <c r="B414">
        <v>452</v>
      </c>
      <c r="C414" s="1">
        <v>44830.739583333336</v>
      </c>
      <c r="D414" s="1">
        <v>44853.780555555553</v>
      </c>
      <c r="E414">
        <v>0</v>
      </c>
      <c r="F414" t="s">
        <v>2969</v>
      </c>
      <c r="G414">
        <v>100</v>
      </c>
      <c r="H414">
        <v>1990704</v>
      </c>
      <c r="I414">
        <v>1</v>
      </c>
      <c r="J414" s="1">
        <v>44853.780555555553</v>
      </c>
      <c r="K414" t="s">
        <v>8280</v>
      </c>
      <c r="L414" t="s">
        <v>242</v>
      </c>
      <c r="M414" t="s">
        <v>242</v>
      </c>
      <c r="N414" t="s">
        <v>8281</v>
      </c>
      <c r="O414" t="s">
        <v>8282</v>
      </c>
      <c r="P414">
        <v>34.063400000000001</v>
      </c>
      <c r="Q414">
        <v>-118.4667</v>
      </c>
      <c r="R414" t="s">
        <v>245</v>
      </c>
      <c r="S414" t="s">
        <v>246</v>
      </c>
      <c r="T414" t="s">
        <v>8283</v>
      </c>
      <c r="U414" t="s">
        <v>8284</v>
      </c>
      <c r="V414">
        <v>723484101</v>
      </c>
      <c r="W414">
        <v>4911</v>
      </c>
      <c r="X414" t="s">
        <v>490</v>
      </c>
      <c r="Y414" t="s">
        <v>8285</v>
      </c>
      <c r="Z414">
        <v>2021</v>
      </c>
      <c r="AA414">
        <v>0</v>
      </c>
      <c r="AD414">
        <v>11</v>
      </c>
      <c r="AE414">
        <v>3</v>
      </c>
      <c r="AG414" t="s">
        <v>8286</v>
      </c>
      <c r="AH414" s="27">
        <v>1</v>
      </c>
      <c r="AI414">
        <v>5</v>
      </c>
      <c r="AJ414" s="27">
        <v>1</v>
      </c>
      <c r="AK414">
        <v>7</v>
      </c>
      <c r="AL414" s="27">
        <v>1</v>
      </c>
      <c r="AM414">
        <v>7</v>
      </c>
      <c r="AN414" s="2" t="s">
        <v>8287</v>
      </c>
      <c r="AO414">
        <v>3</v>
      </c>
      <c r="AQ414" t="s">
        <v>8288</v>
      </c>
      <c r="AR414" s="27">
        <v>1</v>
      </c>
      <c r="AS414">
        <v>10</v>
      </c>
      <c r="AT414" s="21">
        <f t="shared" si="24"/>
        <v>90.909090909090907</v>
      </c>
      <c r="AU414">
        <v>3</v>
      </c>
      <c r="AW414" t="s">
        <v>8288</v>
      </c>
      <c r="AX414" s="27">
        <v>1</v>
      </c>
      <c r="AY414">
        <v>10</v>
      </c>
      <c r="AZ414" s="21">
        <f t="shared" si="25"/>
        <v>90.909090909090907</v>
      </c>
      <c r="BA414">
        <v>3</v>
      </c>
      <c r="BC414" t="s">
        <v>8288</v>
      </c>
      <c r="BD414" s="27">
        <v>1</v>
      </c>
      <c r="BE414">
        <v>8</v>
      </c>
      <c r="BG414">
        <v>3</v>
      </c>
      <c r="BI414" t="s">
        <v>8288</v>
      </c>
      <c r="BJ414" s="27">
        <v>1</v>
      </c>
      <c r="BK414">
        <v>3</v>
      </c>
      <c r="BM414" t="s">
        <v>8288</v>
      </c>
      <c r="BN414" s="27">
        <v>1</v>
      </c>
      <c r="BO414">
        <v>3</v>
      </c>
      <c r="BP414" s="21">
        <f t="shared" si="26"/>
        <v>27.27272727272727</v>
      </c>
      <c r="BR414">
        <v>3</v>
      </c>
      <c r="BT414" t="s">
        <v>8288</v>
      </c>
      <c r="BU414" s="27">
        <v>1</v>
      </c>
      <c r="BV414">
        <v>2</v>
      </c>
      <c r="BW414" s="21">
        <f t="shared" si="27"/>
        <v>18.181818181818183</v>
      </c>
      <c r="BX414">
        <v>2</v>
      </c>
      <c r="BY414">
        <v>3</v>
      </c>
      <c r="CA414" t="s">
        <v>8288</v>
      </c>
      <c r="CB414" s="27">
        <v>0</v>
      </c>
      <c r="CD414" t="s">
        <v>242</v>
      </c>
      <c r="CE414" t="s">
        <v>242</v>
      </c>
      <c r="CG414" s="27">
        <v>1</v>
      </c>
      <c r="CH414" s="2" t="s">
        <v>8289</v>
      </c>
      <c r="CI414">
        <v>1</v>
      </c>
      <c r="CK414" t="s">
        <v>8290</v>
      </c>
      <c r="CL414" s="27">
        <v>1</v>
      </c>
      <c r="CM414" s="27">
        <v>0</v>
      </c>
      <c r="CN414" t="s">
        <v>242</v>
      </c>
      <c r="CO414" t="s">
        <v>242</v>
      </c>
      <c r="CP414" t="s">
        <v>242</v>
      </c>
      <c r="CS414" s="27">
        <v>0</v>
      </c>
      <c r="CU414" t="s">
        <v>242</v>
      </c>
      <c r="CX414" s="27">
        <v>1</v>
      </c>
      <c r="CY414">
        <v>11329468</v>
      </c>
      <c r="CZ414">
        <v>2</v>
      </c>
      <c r="DB414" s="27">
        <v>1</v>
      </c>
      <c r="DC414">
        <v>112162</v>
      </c>
      <c r="DD414">
        <v>2</v>
      </c>
      <c r="DE414">
        <v>131917</v>
      </c>
      <c r="DF414">
        <v>2</v>
      </c>
      <c r="DG414" t="s">
        <v>242</v>
      </c>
      <c r="DH414" t="s">
        <v>242</v>
      </c>
      <c r="DJ414" s="27">
        <v>1</v>
      </c>
      <c r="DK414">
        <v>2974037</v>
      </c>
      <c r="DL414">
        <v>2</v>
      </c>
      <c r="DN414">
        <v>4</v>
      </c>
      <c r="DP414" t="s">
        <v>8291</v>
      </c>
      <c r="DQ414" s="27">
        <v>1</v>
      </c>
      <c r="DR414" s="2" t="s">
        <v>8292</v>
      </c>
      <c r="DS414" s="27">
        <v>1</v>
      </c>
      <c r="DT414" s="2" t="s">
        <v>8293</v>
      </c>
      <c r="DU414" s="27">
        <v>1</v>
      </c>
      <c r="DV414" s="2" t="s">
        <v>8294</v>
      </c>
      <c r="DW414" s="27">
        <v>1</v>
      </c>
      <c r="DX414" s="2" t="s">
        <v>8295</v>
      </c>
      <c r="DY414" s="27">
        <v>0</v>
      </c>
      <c r="EA414" s="27">
        <v>1</v>
      </c>
      <c r="EB414" t="s">
        <v>8296</v>
      </c>
      <c r="EC414" s="27">
        <v>1</v>
      </c>
      <c r="ED414" s="2" t="s">
        <v>8297</v>
      </c>
      <c r="EE414" s="27">
        <v>1</v>
      </c>
      <c r="EF414" s="2" t="s">
        <v>8298</v>
      </c>
      <c r="EG414" s="27">
        <v>1</v>
      </c>
      <c r="EH414" s="2" t="s">
        <v>8299</v>
      </c>
      <c r="EI414" s="27">
        <v>1</v>
      </c>
      <c r="EJ414" s="2" t="s">
        <v>8300</v>
      </c>
      <c r="EK414">
        <v>4</v>
      </c>
      <c r="EM414" t="s">
        <v>8291</v>
      </c>
      <c r="EN414" s="27">
        <v>0</v>
      </c>
      <c r="EO414" t="s">
        <v>242</v>
      </c>
      <c r="EP414" t="s">
        <v>242</v>
      </c>
      <c r="ES414" t="s">
        <v>242</v>
      </c>
      <c r="ET414" t="s">
        <v>242</v>
      </c>
      <c r="EV414" s="27">
        <v>1</v>
      </c>
      <c r="EW414">
        <v>131658</v>
      </c>
      <c r="EY414" s="27">
        <v>0</v>
      </c>
      <c r="EZ414" t="s">
        <v>242</v>
      </c>
      <c r="FB414" s="27">
        <v>1</v>
      </c>
      <c r="FC414">
        <v>128648</v>
      </c>
      <c r="FE414" s="27">
        <v>0</v>
      </c>
      <c r="FF414" t="s">
        <v>242</v>
      </c>
    </row>
    <row r="415" spans="1:163" ht="15" customHeight="1" x14ac:dyDescent="0.2">
      <c r="A415">
        <v>414</v>
      </c>
      <c r="B415">
        <v>453</v>
      </c>
      <c r="C415" s="1">
        <v>44854.591666666667</v>
      </c>
      <c r="D415" s="1">
        <v>44854.592361111114</v>
      </c>
      <c r="E415">
        <v>0</v>
      </c>
      <c r="F415" t="s">
        <v>240</v>
      </c>
      <c r="G415">
        <v>100</v>
      </c>
      <c r="H415">
        <v>80</v>
      </c>
      <c r="I415">
        <v>1</v>
      </c>
      <c r="J415" s="1">
        <v>44854.592361111114</v>
      </c>
      <c r="K415" t="s">
        <v>8308</v>
      </c>
      <c r="L415" t="s">
        <v>242</v>
      </c>
      <c r="M415" t="s">
        <v>242</v>
      </c>
      <c r="N415" t="s">
        <v>8309</v>
      </c>
      <c r="O415" t="s">
        <v>8310</v>
      </c>
      <c r="P415">
        <v>34.029000000000003</v>
      </c>
      <c r="Q415">
        <v>-118.40049999999999</v>
      </c>
      <c r="R415" t="s">
        <v>245</v>
      </c>
      <c r="S415" t="s">
        <v>246</v>
      </c>
      <c r="T415" t="s">
        <v>8311</v>
      </c>
      <c r="U415" t="s">
        <v>8312</v>
      </c>
      <c r="V415" t="s">
        <v>8313</v>
      </c>
      <c r="W415">
        <v>7372</v>
      </c>
      <c r="X415" t="s">
        <v>297</v>
      </c>
      <c r="Y415" t="s">
        <v>1077</v>
      </c>
      <c r="Z415">
        <v>2021</v>
      </c>
      <c r="AA415">
        <v>0.5</v>
      </c>
      <c r="AB415">
        <v>10</v>
      </c>
      <c r="AD415">
        <v>11</v>
      </c>
      <c r="AE415" t="s">
        <v>242</v>
      </c>
      <c r="AH415" s="27">
        <v>0</v>
      </c>
      <c r="AI415" t="s">
        <v>242</v>
      </c>
      <c r="AJ415" s="27">
        <v>0</v>
      </c>
      <c r="AK415" t="s">
        <v>242</v>
      </c>
      <c r="AL415" s="27">
        <v>0</v>
      </c>
      <c r="AM415" t="s">
        <v>242</v>
      </c>
      <c r="AO415" t="s">
        <v>242</v>
      </c>
      <c r="AR415" s="27">
        <v>1</v>
      </c>
      <c r="AS415">
        <v>2</v>
      </c>
      <c r="AT415" s="21">
        <f t="shared" si="24"/>
        <v>18.181818181818183</v>
      </c>
      <c r="AU415">
        <v>2</v>
      </c>
      <c r="AX415" s="27">
        <v>1</v>
      </c>
      <c r="AY415">
        <v>2</v>
      </c>
      <c r="AZ415" s="21">
        <f t="shared" si="25"/>
        <v>18.181818181818183</v>
      </c>
      <c r="BA415" t="s">
        <v>242</v>
      </c>
      <c r="BD415" s="27">
        <v>1</v>
      </c>
      <c r="BE415">
        <v>10.73</v>
      </c>
      <c r="BG415">
        <v>2</v>
      </c>
      <c r="BJ415" s="27">
        <v>1</v>
      </c>
      <c r="BK415">
        <v>2</v>
      </c>
      <c r="BN415" s="27">
        <v>1</v>
      </c>
      <c r="BO415">
        <v>3</v>
      </c>
      <c r="BP415" s="21">
        <f t="shared" si="26"/>
        <v>27.27272727272727</v>
      </c>
      <c r="BR415">
        <v>1</v>
      </c>
      <c r="BU415" s="27">
        <v>1</v>
      </c>
      <c r="BV415">
        <v>2</v>
      </c>
      <c r="BW415" s="21">
        <f t="shared" si="27"/>
        <v>18.181818181818183</v>
      </c>
      <c r="BX415">
        <v>2</v>
      </c>
      <c r="BY415">
        <v>1</v>
      </c>
      <c r="CB415" s="27">
        <v>0</v>
      </c>
      <c r="CD415" t="s">
        <v>242</v>
      </c>
      <c r="CE415" t="s">
        <v>242</v>
      </c>
      <c r="CG415" s="27">
        <v>1</v>
      </c>
      <c r="CH415" t="s">
        <v>8314</v>
      </c>
      <c r="CI415">
        <v>1</v>
      </c>
      <c r="CL415" s="27">
        <v>0</v>
      </c>
      <c r="CM415" s="27">
        <v>0.5</v>
      </c>
      <c r="CN415" t="s">
        <v>242</v>
      </c>
      <c r="CO415">
        <v>100</v>
      </c>
      <c r="CP415" t="s">
        <v>242</v>
      </c>
      <c r="CQ415" t="s">
        <v>8315</v>
      </c>
      <c r="CS415" s="27">
        <v>1</v>
      </c>
      <c r="CU415" t="s">
        <v>242</v>
      </c>
      <c r="CX415" s="27">
        <v>1</v>
      </c>
      <c r="CY415">
        <v>1000</v>
      </c>
      <c r="CZ415">
        <v>2</v>
      </c>
      <c r="DB415" s="27">
        <v>1</v>
      </c>
      <c r="DC415">
        <v>84000</v>
      </c>
      <c r="DD415">
        <v>2</v>
      </c>
      <c r="DE415">
        <v>292000</v>
      </c>
      <c r="DF415">
        <v>2</v>
      </c>
      <c r="DG415" t="s">
        <v>242</v>
      </c>
      <c r="DH415" t="s">
        <v>242</v>
      </c>
      <c r="DJ415" s="27">
        <v>1</v>
      </c>
      <c r="DK415">
        <v>1131400</v>
      </c>
      <c r="DL415">
        <v>2</v>
      </c>
      <c r="DM415" t="s">
        <v>8316</v>
      </c>
      <c r="DN415">
        <v>1</v>
      </c>
      <c r="DQ415" s="27">
        <v>1</v>
      </c>
      <c r="DR415" t="s">
        <v>8317</v>
      </c>
      <c r="DS415" s="27">
        <v>1</v>
      </c>
      <c r="DT415" t="s">
        <v>8318</v>
      </c>
      <c r="DU415" s="27">
        <v>0</v>
      </c>
      <c r="DW415" s="27">
        <v>1</v>
      </c>
      <c r="DX415" t="s">
        <v>8319</v>
      </c>
      <c r="DY415" s="27">
        <v>1</v>
      </c>
      <c r="EA415" s="27">
        <v>1</v>
      </c>
      <c r="EB415" t="s">
        <v>8320</v>
      </c>
      <c r="EC415" s="27">
        <v>1</v>
      </c>
      <c r="ED415" t="s">
        <v>8321</v>
      </c>
      <c r="EE415" s="27">
        <v>1</v>
      </c>
      <c r="EF415" t="s">
        <v>8321</v>
      </c>
      <c r="EG415" s="27">
        <v>1</v>
      </c>
      <c r="EH415" t="s">
        <v>8322</v>
      </c>
      <c r="EI415" s="27">
        <v>1</v>
      </c>
      <c r="EJ415" t="s">
        <v>8323</v>
      </c>
      <c r="EK415">
        <v>1</v>
      </c>
      <c r="EN415" s="27">
        <v>0</v>
      </c>
      <c r="EO415" t="s">
        <v>242</v>
      </c>
      <c r="EP415" t="s">
        <v>242</v>
      </c>
      <c r="ES415" t="s">
        <v>242</v>
      </c>
      <c r="ET415" t="s">
        <v>242</v>
      </c>
      <c r="EV415" s="27">
        <v>1</v>
      </c>
      <c r="EW415">
        <v>545.53</v>
      </c>
      <c r="EX415" t="s">
        <v>3418</v>
      </c>
      <c r="EY415" s="27">
        <v>1</v>
      </c>
      <c r="EZ415">
        <v>10</v>
      </c>
      <c r="FA415" t="s">
        <v>8324</v>
      </c>
      <c r="FB415" s="27">
        <v>0</v>
      </c>
      <c r="FC415" t="s">
        <v>242</v>
      </c>
      <c r="FE415" s="27">
        <v>0</v>
      </c>
      <c r="FF415" t="s">
        <v>242</v>
      </c>
    </row>
    <row r="416" spans="1:163" ht="15" customHeight="1" x14ac:dyDescent="0.2">
      <c r="A416" s="10">
        <v>415</v>
      </c>
      <c r="B416">
        <v>454</v>
      </c>
      <c r="C416" s="1">
        <v>44851.450694444444</v>
      </c>
      <c r="D416" s="1">
        <v>44855.638194444444</v>
      </c>
      <c r="E416">
        <v>0</v>
      </c>
      <c r="F416" t="s">
        <v>8251</v>
      </c>
      <c r="G416">
        <v>100</v>
      </c>
      <c r="H416">
        <v>361809</v>
      </c>
      <c r="I416">
        <v>1</v>
      </c>
      <c r="J416" s="1">
        <v>44855.638194444444</v>
      </c>
      <c r="K416" t="s">
        <v>8327</v>
      </c>
      <c r="L416" t="s">
        <v>242</v>
      </c>
      <c r="M416" t="s">
        <v>242</v>
      </c>
      <c r="N416" t="s">
        <v>8328</v>
      </c>
      <c r="O416" t="s">
        <v>8329</v>
      </c>
      <c r="P416">
        <v>34.029000000000003</v>
      </c>
      <c r="Q416">
        <v>-118.40049999999999</v>
      </c>
      <c r="R416" t="s">
        <v>245</v>
      </c>
      <c r="S416" t="s">
        <v>246</v>
      </c>
      <c r="T416" s="10" t="s">
        <v>8330</v>
      </c>
      <c r="U416" t="s">
        <v>8331</v>
      </c>
      <c r="V416" t="s">
        <v>8332</v>
      </c>
      <c r="W416">
        <v>4400</v>
      </c>
      <c r="X416" s="10" t="s">
        <v>271</v>
      </c>
      <c r="Y416" s="10" t="s">
        <v>1304</v>
      </c>
      <c r="Z416" s="10">
        <v>2021</v>
      </c>
      <c r="AA416" s="10">
        <v>0.5</v>
      </c>
      <c r="AB416">
        <v>15</v>
      </c>
      <c r="AD416" s="10">
        <v>14</v>
      </c>
      <c r="AE416">
        <v>3</v>
      </c>
      <c r="AG416" t="s">
        <v>8333</v>
      </c>
      <c r="AH416" s="22">
        <v>1</v>
      </c>
      <c r="AI416" s="10">
        <v>6</v>
      </c>
      <c r="AJ416" s="22">
        <v>1</v>
      </c>
      <c r="AK416" s="10">
        <v>8</v>
      </c>
      <c r="AL416" s="22">
        <v>0</v>
      </c>
      <c r="AM416" s="10" t="s">
        <v>242</v>
      </c>
      <c r="AN416" s="2" t="s">
        <v>8334</v>
      </c>
      <c r="AO416">
        <v>3</v>
      </c>
      <c r="AQ416" t="s">
        <v>8333</v>
      </c>
      <c r="AR416" s="22">
        <v>1</v>
      </c>
      <c r="AS416" s="10">
        <v>13</v>
      </c>
      <c r="AT416" s="21">
        <f t="shared" si="24"/>
        <v>92.857142857142861</v>
      </c>
      <c r="AU416">
        <v>3</v>
      </c>
      <c r="AW416" t="s">
        <v>8333</v>
      </c>
      <c r="AX416" s="22">
        <v>1</v>
      </c>
      <c r="AY416" s="10">
        <v>12</v>
      </c>
      <c r="AZ416" s="21">
        <f t="shared" si="25"/>
        <v>85.714285714285708</v>
      </c>
      <c r="BA416">
        <v>3</v>
      </c>
      <c r="BC416" t="s">
        <v>8333</v>
      </c>
      <c r="BD416" s="22">
        <v>1</v>
      </c>
      <c r="BE416" s="10">
        <v>12.8</v>
      </c>
      <c r="BF416" s="10"/>
      <c r="BG416">
        <v>3</v>
      </c>
      <c r="BI416" t="s">
        <v>8333</v>
      </c>
      <c r="BJ416" s="22">
        <v>1</v>
      </c>
      <c r="BK416">
        <v>3</v>
      </c>
      <c r="BM416" t="s">
        <v>8333</v>
      </c>
      <c r="BN416" s="22">
        <v>1</v>
      </c>
      <c r="BO416" s="10">
        <v>3</v>
      </c>
      <c r="BP416" s="21">
        <f t="shared" si="26"/>
        <v>21.428571428571427</v>
      </c>
      <c r="BQ416" s="10"/>
      <c r="BR416" s="10">
        <v>3</v>
      </c>
      <c r="BS416" s="10"/>
      <c r="BT416" s="10" t="s">
        <v>8333</v>
      </c>
      <c r="BU416" s="22">
        <v>1</v>
      </c>
      <c r="BV416" s="10">
        <v>2</v>
      </c>
      <c r="BW416" s="21">
        <f t="shared" si="27"/>
        <v>14.285714285714285</v>
      </c>
      <c r="BX416" s="10">
        <v>2</v>
      </c>
      <c r="BY416" s="10">
        <v>3</v>
      </c>
      <c r="BZ416" s="10"/>
      <c r="CA416" s="10" t="s">
        <v>8333</v>
      </c>
      <c r="CB416" s="22">
        <v>0</v>
      </c>
      <c r="CC416" s="10"/>
      <c r="CD416" s="10" t="s">
        <v>242</v>
      </c>
      <c r="CE416" s="10" t="s">
        <v>242</v>
      </c>
      <c r="CF416" s="10"/>
      <c r="CG416" s="22">
        <v>1</v>
      </c>
      <c r="CH416" s="11" t="s">
        <v>8335</v>
      </c>
      <c r="CI416" s="10">
        <v>1</v>
      </c>
      <c r="CJ416" s="10"/>
      <c r="CK416" s="10" t="s">
        <v>8336</v>
      </c>
      <c r="CL416" s="22">
        <v>1</v>
      </c>
      <c r="CM416" s="22">
        <v>0</v>
      </c>
      <c r="CN416" s="10" t="s">
        <v>242</v>
      </c>
      <c r="CO416" s="10" t="s">
        <v>242</v>
      </c>
      <c r="CP416" s="10" t="s">
        <v>242</v>
      </c>
      <c r="CQ416" s="10"/>
      <c r="CR416" s="10"/>
      <c r="CS416" s="22">
        <v>1</v>
      </c>
      <c r="CT416" s="11" t="s">
        <v>8337</v>
      </c>
      <c r="CU416" s="10">
        <v>1</v>
      </c>
      <c r="CV416" s="10"/>
      <c r="CW416" s="10" t="s">
        <v>8336</v>
      </c>
      <c r="CX416" s="22">
        <v>1</v>
      </c>
      <c r="CY416" s="10">
        <v>2579274</v>
      </c>
      <c r="CZ416" s="10">
        <v>2</v>
      </c>
      <c r="DA416" s="10"/>
      <c r="DB416" s="22">
        <v>1</v>
      </c>
      <c r="DC416" s="10">
        <v>10900</v>
      </c>
      <c r="DD416" s="10">
        <v>2</v>
      </c>
      <c r="DE416" s="10">
        <v>10767</v>
      </c>
      <c r="DF416" s="10">
        <v>2</v>
      </c>
      <c r="DG416" s="10" t="s">
        <v>242</v>
      </c>
      <c r="DH416" s="10" t="s">
        <v>242</v>
      </c>
      <c r="DI416" s="10"/>
      <c r="DJ416" s="22">
        <v>0</v>
      </c>
      <c r="DK416" s="10" t="s">
        <v>242</v>
      </c>
      <c r="DL416" s="10" t="s">
        <v>242</v>
      </c>
      <c r="DM416" s="10"/>
      <c r="DN416" s="10">
        <v>1</v>
      </c>
      <c r="DO416" s="10"/>
      <c r="DP416" s="10" t="s">
        <v>8336</v>
      </c>
      <c r="DQ416" s="27">
        <v>1</v>
      </c>
      <c r="DR416" s="2" t="s">
        <v>8338</v>
      </c>
      <c r="DS416" s="27">
        <v>1</v>
      </c>
      <c r="DT416" s="2" t="s">
        <v>8339</v>
      </c>
      <c r="DU416" s="27">
        <v>0</v>
      </c>
      <c r="DW416" s="27">
        <v>0</v>
      </c>
      <c r="DY416" s="27">
        <v>0</v>
      </c>
      <c r="EA416" s="27">
        <v>0</v>
      </c>
      <c r="EC416" s="27">
        <v>0</v>
      </c>
      <c r="EE416" s="27">
        <v>1</v>
      </c>
      <c r="EF416" s="2" t="s">
        <v>8340</v>
      </c>
      <c r="EG416" s="27">
        <v>1</v>
      </c>
      <c r="EH416" t="s">
        <v>8341</v>
      </c>
      <c r="EI416" s="27">
        <v>1</v>
      </c>
      <c r="EJ416" s="2" t="s">
        <v>8342</v>
      </c>
      <c r="EK416">
        <v>1</v>
      </c>
      <c r="EM416" t="s">
        <v>8336</v>
      </c>
      <c r="EN416" s="22">
        <v>0</v>
      </c>
      <c r="EO416" s="10" t="s">
        <v>242</v>
      </c>
      <c r="EP416" s="10" t="s">
        <v>242</v>
      </c>
      <c r="EQ416" s="10"/>
      <c r="ER416" s="10"/>
      <c r="ES416" s="10" t="s">
        <v>242</v>
      </c>
      <c r="ET416" s="10" t="s">
        <v>242</v>
      </c>
      <c r="EU416" s="10"/>
      <c r="EV416" s="22">
        <v>0</v>
      </c>
      <c r="EW416" s="10" t="s">
        <v>242</v>
      </c>
      <c r="EX416" s="10"/>
      <c r="EY416" s="22">
        <v>0</v>
      </c>
      <c r="EZ416" s="10" t="s">
        <v>242</v>
      </c>
      <c r="FA416" s="10"/>
      <c r="FB416" s="22">
        <v>0</v>
      </c>
      <c r="FC416" s="10" t="s">
        <v>242</v>
      </c>
      <c r="FD416" s="10"/>
      <c r="FE416" s="22">
        <v>0</v>
      </c>
      <c r="FF416" s="10" t="s">
        <v>242</v>
      </c>
      <c r="FG416" s="10"/>
    </row>
    <row r="417" spans="1:162" ht="15" customHeight="1" x14ac:dyDescent="0.2">
      <c r="A417">
        <v>416</v>
      </c>
      <c r="B417">
        <v>455</v>
      </c>
      <c r="C417" s="1">
        <v>44856.807638888888</v>
      </c>
      <c r="D417" s="1">
        <v>44856.871527777781</v>
      </c>
      <c r="E417">
        <v>0</v>
      </c>
      <c r="F417" t="s">
        <v>2969</v>
      </c>
      <c r="G417">
        <v>100</v>
      </c>
      <c r="H417">
        <v>5503</v>
      </c>
      <c r="I417">
        <v>1</v>
      </c>
      <c r="J417" s="1">
        <v>44856.871527777781</v>
      </c>
      <c r="K417" t="s">
        <v>8347</v>
      </c>
      <c r="L417" t="s">
        <v>242</v>
      </c>
      <c r="M417" t="s">
        <v>242</v>
      </c>
      <c r="N417" t="s">
        <v>8348</v>
      </c>
      <c r="O417" t="s">
        <v>8349</v>
      </c>
      <c r="P417">
        <v>34.063400000000001</v>
      </c>
      <c r="Q417">
        <v>-118.4667</v>
      </c>
      <c r="R417" t="s">
        <v>245</v>
      </c>
      <c r="S417" t="s">
        <v>246</v>
      </c>
      <c r="T417" t="s">
        <v>8350</v>
      </c>
      <c r="U417" t="s">
        <v>8351</v>
      </c>
      <c r="V417" t="s">
        <v>8352</v>
      </c>
      <c r="W417">
        <v>3674</v>
      </c>
      <c r="X417" t="s">
        <v>297</v>
      </c>
      <c r="Y417" t="s">
        <v>8353</v>
      </c>
      <c r="Z417">
        <v>2022</v>
      </c>
      <c r="AA417">
        <v>0</v>
      </c>
      <c r="AD417">
        <v>9</v>
      </c>
      <c r="AE417">
        <v>3</v>
      </c>
      <c r="AG417" t="s">
        <v>8354</v>
      </c>
      <c r="AH417" s="27">
        <v>1</v>
      </c>
      <c r="AI417">
        <v>5</v>
      </c>
      <c r="AJ417" s="27">
        <v>0</v>
      </c>
      <c r="AK417" t="s">
        <v>242</v>
      </c>
      <c r="AL417" s="27">
        <v>0</v>
      </c>
      <c r="AM417" t="s">
        <v>242</v>
      </c>
      <c r="AN417" s="2" t="s">
        <v>8355</v>
      </c>
      <c r="AO417">
        <v>3</v>
      </c>
      <c r="AQ417" t="s">
        <v>8354</v>
      </c>
      <c r="AR417" s="27">
        <v>1</v>
      </c>
      <c r="AS417">
        <v>8</v>
      </c>
      <c r="AT417" s="21">
        <f t="shared" si="24"/>
        <v>88.888888888888886</v>
      </c>
      <c r="AU417">
        <v>3</v>
      </c>
      <c r="AW417" t="s">
        <v>8354</v>
      </c>
      <c r="AX417" s="27">
        <v>1</v>
      </c>
      <c r="AY417">
        <v>8</v>
      </c>
      <c r="AZ417" s="21">
        <f t="shared" si="25"/>
        <v>88.888888888888886</v>
      </c>
      <c r="BA417">
        <v>3</v>
      </c>
      <c r="BC417" t="s">
        <v>8354</v>
      </c>
      <c r="BD417" s="27">
        <v>1</v>
      </c>
      <c r="BE417">
        <v>6.2</v>
      </c>
      <c r="BG417">
        <v>3</v>
      </c>
      <c r="BI417" t="s">
        <v>8354</v>
      </c>
      <c r="BJ417" s="27">
        <v>1</v>
      </c>
      <c r="BK417">
        <v>3</v>
      </c>
      <c r="BM417" t="s">
        <v>8354</v>
      </c>
      <c r="BN417" s="27">
        <v>1</v>
      </c>
      <c r="BO417">
        <v>2</v>
      </c>
      <c r="BP417" s="21">
        <f t="shared" si="26"/>
        <v>22.222222222222221</v>
      </c>
      <c r="BR417">
        <v>3</v>
      </c>
      <c r="BT417" t="s">
        <v>8354</v>
      </c>
      <c r="BU417" s="27">
        <v>1</v>
      </c>
      <c r="BV417">
        <v>3</v>
      </c>
      <c r="BW417" s="21">
        <f t="shared" si="27"/>
        <v>33.333333333333329</v>
      </c>
      <c r="BX417">
        <v>2</v>
      </c>
      <c r="BY417">
        <v>3</v>
      </c>
      <c r="CA417" t="s">
        <v>8354</v>
      </c>
      <c r="CB417" s="27">
        <v>0</v>
      </c>
      <c r="CD417" t="s">
        <v>242</v>
      </c>
      <c r="CE417" t="s">
        <v>242</v>
      </c>
      <c r="CG417" s="27">
        <v>0.5</v>
      </c>
      <c r="CH417" t="s">
        <v>8356</v>
      </c>
      <c r="CI417">
        <v>1</v>
      </c>
      <c r="CK417" t="s">
        <v>8357</v>
      </c>
      <c r="CL417" s="27">
        <v>0</v>
      </c>
      <c r="CM417" s="27">
        <v>0.5</v>
      </c>
      <c r="CN417" t="s">
        <v>242</v>
      </c>
      <c r="CO417" t="s">
        <v>242</v>
      </c>
      <c r="CP417" t="s">
        <v>242</v>
      </c>
      <c r="CR417" s="2" t="s">
        <v>8358</v>
      </c>
      <c r="CS417" s="27">
        <v>0</v>
      </c>
      <c r="CU417">
        <v>1</v>
      </c>
      <c r="CW417" t="s">
        <v>8357</v>
      </c>
      <c r="CX417" s="27">
        <v>1</v>
      </c>
      <c r="CY417">
        <v>165487</v>
      </c>
      <c r="CZ417">
        <v>2</v>
      </c>
      <c r="DB417" s="27">
        <v>1</v>
      </c>
      <c r="DC417" t="s">
        <v>242</v>
      </c>
      <c r="DD417" t="s">
        <v>242</v>
      </c>
      <c r="DF417" t="s">
        <v>242</v>
      </c>
      <c r="DG417">
        <v>124435</v>
      </c>
      <c r="DH417">
        <v>2</v>
      </c>
      <c r="DJ417" s="27">
        <v>0</v>
      </c>
      <c r="DK417" t="s">
        <v>242</v>
      </c>
      <c r="DL417" t="s">
        <v>242</v>
      </c>
      <c r="DN417">
        <v>1</v>
      </c>
      <c r="DP417" t="s">
        <v>8357</v>
      </c>
      <c r="DQ417" s="27">
        <v>1</v>
      </c>
      <c r="DR417" s="2" t="s">
        <v>8359</v>
      </c>
      <c r="DS417" s="27">
        <v>0</v>
      </c>
      <c r="DU417" s="27">
        <v>0.5</v>
      </c>
      <c r="DV417" s="2" t="s">
        <v>8360</v>
      </c>
      <c r="DW417" s="27">
        <v>1</v>
      </c>
      <c r="DX417" s="2" t="s">
        <v>8361</v>
      </c>
      <c r="DY417" s="27">
        <v>1</v>
      </c>
      <c r="DZ417" t="s">
        <v>8362</v>
      </c>
      <c r="EA417" s="27">
        <v>1</v>
      </c>
      <c r="EB417" s="2" t="s">
        <v>8363</v>
      </c>
      <c r="EC417" s="27">
        <v>0.5</v>
      </c>
      <c r="ED417" t="s">
        <v>8364</v>
      </c>
      <c r="EE417" s="27">
        <v>0.5</v>
      </c>
      <c r="EF417" s="2" t="s">
        <v>8365</v>
      </c>
      <c r="EG417" s="27">
        <v>1</v>
      </c>
      <c r="EH417" s="2" t="s">
        <v>8366</v>
      </c>
      <c r="EI417" s="27">
        <v>1</v>
      </c>
      <c r="EJ417" s="2" t="s">
        <v>8367</v>
      </c>
      <c r="EK417">
        <v>1</v>
      </c>
      <c r="EM417" t="s">
        <v>8357</v>
      </c>
      <c r="EN417" s="27">
        <v>0</v>
      </c>
      <c r="EO417" t="s">
        <v>242</v>
      </c>
      <c r="EP417" t="s">
        <v>242</v>
      </c>
      <c r="ES417" t="s">
        <v>242</v>
      </c>
      <c r="ET417" t="s">
        <v>242</v>
      </c>
      <c r="EV417" s="27">
        <v>1</v>
      </c>
      <c r="EW417">
        <v>2439</v>
      </c>
      <c r="EX417" t="s">
        <v>8368</v>
      </c>
      <c r="EY417" s="27">
        <v>1</v>
      </c>
      <c r="EZ417">
        <v>65</v>
      </c>
      <c r="FB417" s="27">
        <v>1</v>
      </c>
      <c r="FC417">
        <v>421</v>
      </c>
      <c r="FD417" t="s">
        <v>8369</v>
      </c>
      <c r="FE417" s="27">
        <v>1</v>
      </c>
      <c r="FF417">
        <v>83</v>
      </c>
    </row>
    <row r="418" spans="1:162" ht="15" hidden="1" customHeight="1" x14ac:dyDescent="0.2">
      <c r="A418">
        <v>417</v>
      </c>
      <c r="B418">
        <v>456</v>
      </c>
      <c r="C418" s="1">
        <v>44860.727083333331</v>
      </c>
      <c r="D418" s="1">
        <v>44861.882638888892</v>
      </c>
      <c r="E418">
        <v>0</v>
      </c>
      <c r="F418" t="s">
        <v>2969</v>
      </c>
      <c r="G418">
        <v>100</v>
      </c>
      <c r="H418">
        <v>99825</v>
      </c>
      <c r="I418">
        <v>1</v>
      </c>
      <c r="J418" s="1">
        <v>44861.882638888892</v>
      </c>
      <c r="K418" t="s">
        <v>8375</v>
      </c>
      <c r="L418" t="s">
        <v>242</v>
      </c>
      <c r="M418" t="s">
        <v>242</v>
      </c>
      <c r="N418" t="s">
        <v>8376</v>
      </c>
      <c r="O418" t="s">
        <v>8377</v>
      </c>
      <c r="P418">
        <v>34.037999999999997</v>
      </c>
      <c r="Q418">
        <v>-118.45440000000001</v>
      </c>
      <c r="R418" t="s">
        <v>245</v>
      </c>
      <c r="S418" t="s">
        <v>246</v>
      </c>
      <c r="T418" t="s">
        <v>8378</v>
      </c>
      <c r="U418" t="s">
        <v>8379</v>
      </c>
      <c r="V418" t="s">
        <v>8380</v>
      </c>
      <c r="W418">
        <v>6331</v>
      </c>
      <c r="X418" t="s">
        <v>319</v>
      </c>
      <c r="Y418" t="s">
        <v>890</v>
      </c>
      <c r="Z418">
        <v>2021</v>
      </c>
      <c r="AA418">
        <v>0</v>
      </c>
      <c r="AD418">
        <v>9</v>
      </c>
      <c r="AE418">
        <v>3</v>
      </c>
      <c r="AG418" t="s">
        <v>8381</v>
      </c>
      <c r="AH418" s="27">
        <v>1</v>
      </c>
      <c r="AI418">
        <v>9</v>
      </c>
      <c r="AJ418" s="27">
        <v>0</v>
      </c>
      <c r="AK418" t="s">
        <v>242</v>
      </c>
      <c r="AL418" s="27">
        <v>0</v>
      </c>
      <c r="AM418" t="s">
        <v>242</v>
      </c>
      <c r="AN418" s="2" t="s">
        <v>8382</v>
      </c>
      <c r="AO418">
        <v>3</v>
      </c>
      <c r="AQ418" t="s">
        <v>8381</v>
      </c>
      <c r="AR418" s="27">
        <v>1</v>
      </c>
      <c r="AS418">
        <v>9</v>
      </c>
      <c r="AT418" s="21">
        <f t="shared" si="24"/>
        <v>100</v>
      </c>
      <c r="AU418">
        <v>3</v>
      </c>
      <c r="AW418" t="s">
        <v>8381</v>
      </c>
      <c r="AX418" s="27">
        <v>1</v>
      </c>
      <c r="AY418">
        <v>7</v>
      </c>
      <c r="AZ418" s="21">
        <f t="shared" si="25"/>
        <v>77.777777777777786</v>
      </c>
      <c r="BA418">
        <v>3</v>
      </c>
      <c r="BC418" t="s">
        <v>8381</v>
      </c>
      <c r="BD418" s="27">
        <v>0.5</v>
      </c>
      <c r="BF418" t="s">
        <v>8383</v>
      </c>
      <c r="BG418">
        <v>3</v>
      </c>
      <c r="BI418" t="s">
        <v>8381</v>
      </c>
      <c r="BJ418" s="27">
        <v>1</v>
      </c>
      <c r="BK418">
        <v>3</v>
      </c>
      <c r="BM418" t="s">
        <v>8381</v>
      </c>
      <c r="BN418" s="27">
        <v>1</v>
      </c>
      <c r="BO418">
        <v>2</v>
      </c>
      <c r="BP418" s="21">
        <f t="shared" si="26"/>
        <v>22.222222222222221</v>
      </c>
      <c r="BR418">
        <v>3</v>
      </c>
      <c r="BT418" t="s">
        <v>8381</v>
      </c>
      <c r="BU418" s="27">
        <v>1</v>
      </c>
      <c r="BV418">
        <v>1</v>
      </c>
      <c r="BW418" s="21">
        <f t="shared" si="27"/>
        <v>11.111111111111111</v>
      </c>
      <c r="BX418">
        <v>1</v>
      </c>
      <c r="BY418">
        <v>3</v>
      </c>
      <c r="CA418" t="s">
        <v>8381</v>
      </c>
      <c r="CB418" s="27">
        <v>0</v>
      </c>
      <c r="CD418" t="s">
        <v>242</v>
      </c>
      <c r="CE418" t="s">
        <v>242</v>
      </c>
      <c r="CG418" s="27">
        <v>1</v>
      </c>
      <c r="CH418" s="2" t="s">
        <v>8384</v>
      </c>
      <c r="CI418">
        <v>1</v>
      </c>
      <c r="CK418" t="s">
        <v>8385</v>
      </c>
      <c r="CL418" s="27">
        <v>0</v>
      </c>
      <c r="CM418" s="27">
        <v>0</v>
      </c>
      <c r="CN418" t="s">
        <v>242</v>
      </c>
      <c r="CO418" t="s">
        <v>242</v>
      </c>
      <c r="CP418" t="s">
        <v>242</v>
      </c>
      <c r="CS418" s="27">
        <v>0</v>
      </c>
      <c r="CU418" t="s">
        <v>242</v>
      </c>
      <c r="CX418" s="27">
        <v>0</v>
      </c>
      <c r="CY418" t="s">
        <v>242</v>
      </c>
      <c r="CZ418" t="s">
        <v>242</v>
      </c>
      <c r="DB418" s="27">
        <v>1</v>
      </c>
      <c r="DC418">
        <v>185.61</v>
      </c>
      <c r="DD418">
        <v>2</v>
      </c>
      <c r="DE418">
        <v>166.10552999999999</v>
      </c>
      <c r="DF418">
        <v>2</v>
      </c>
      <c r="DG418">
        <v>150.36000000000001</v>
      </c>
      <c r="DH418">
        <v>2</v>
      </c>
      <c r="DI418" t="s">
        <v>8386</v>
      </c>
      <c r="DJ418" s="27">
        <v>0</v>
      </c>
      <c r="DK418" t="s">
        <v>242</v>
      </c>
      <c r="DL418" t="s">
        <v>242</v>
      </c>
      <c r="DN418">
        <v>1</v>
      </c>
      <c r="DP418" t="s">
        <v>8385</v>
      </c>
      <c r="DQ418" s="27">
        <v>0.5</v>
      </c>
      <c r="DR418" t="s">
        <v>8387</v>
      </c>
      <c r="DS418" s="27">
        <v>0</v>
      </c>
      <c r="DU418" s="27">
        <v>0</v>
      </c>
      <c r="DW418" s="27">
        <v>1</v>
      </c>
      <c r="DX418" s="2" t="s">
        <v>8388</v>
      </c>
      <c r="DY418" s="27">
        <v>1</v>
      </c>
      <c r="DZ418" t="s">
        <v>8389</v>
      </c>
      <c r="EA418" s="27">
        <v>1</v>
      </c>
      <c r="EB418" s="2" t="s">
        <v>8390</v>
      </c>
      <c r="EC418" s="27">
        <v>0.5</v>
      </c>
      <c r="ED418" t="s">
        <v>8387</v>
      </c>
      <c r="EE418" s="27">
        <v>0.5</v>
      </c>
      <c r="EF418" s="2" t="s">
        <v>8391</v>
      </c>
      <c r="EG418" s="27">
        <v>0</v>
      </c>
      <c r="EI418" s="27">
        <v>0</v>
      </c>
      <c r="EK418">
        <v>1</v>
      </c>
      <c r="EM418" t="s">
        <v>8385</v>
      </c>
      <c r="EN418" s="27">
        <v>0</v>
      </c>
      <c r="EO418" t="s">
        <v>242</v>
      </c>
      <c r="EP418" t="s">
        <v>242</v>
      </c>
      <c r="ES418" t="s">
        <v>242</v>
      </c>
      <c r="ET418" t="s">
        <v>242</v>
      </c>
      <c r="EV418" s="27">
        <v>0</v>
      </c>
      <c r="EW418" t="s">
        <v>242</v>
      </c>
      <c r="EY418" s="27">
        <v>0</v>
      </c>
      <c r="EZ418" t="s">
        <v>242</v>
      </c>
      <c r="FB418" s="27">
        <v>0</v>
      </c>
      <c r="FC418" t="s">
        <v>242</v>
      </c>
      <c r="FE418" s="27">
        <v>0</v>
      </c>
      <c r="FF418" t="s">
        <v>242</v>
      </c>
    </row>
    <row r="419" spans="1:162" ht="15" customHeight="1" x14ac:dyDescent="0.2">
      <c r="A419">
        <v>418</v>
      </c>
      <c r="B419">
        <v>457</v>
      </c>
      <c r="C419" s="1">
        <v>44862.911805555559</v>
      </c>
      <c r="D419" s="1">
        <v>44863.34652777778</v>
      </c>
      <c r="E419">
        <v>0</v>
      </c>
      <c r="F419" t="s">
        <v>6889</v>
      </c>
      <c r="G419">
        <v>100</v>
      </c>
      <c r="H419">
        <v>37576</v>
      </c>
      <c r="I419">
        <v>1</v>
      </c>
      <c r="J419" s="1">
        <v>44863.34652777778</v>
      </c>
      <c r="K419" t="s">
        <v>8398</v>
      </c>
      <c r="L419" t="s">
        <v>242</v>
      </c>
      <c r="M419" t="s">
        <v>242</v>
      </c>
      <c r="N419" t="s">
        <v>8399</v>
      </c>
      <c r="O419" t="s">
        <v>8400</v>
      </c>
      <c r="P419">
        <v>34.170499999999997</v>
      </c>
      <c r="Q419">
        <v>-117.51819999999999</v>
      </c>
      <c r="R419" t="s">
        <v>245</v>
      </c>
      <c r="S419" t="s">
        <v>246</v>
      </c>
      <c r="T419" t="s">
        <v>8401</v>
      </c>
      <c r="U419" t="s">
        <v>8402</v>
      </c>
      <c r="V419">
        <v>758849103</v>
      </c>
      <c r="W419">
        <v>6798</v>
      </c>
      <c r="X419" t="s">
        <v>659</v>
      </c>
      <c r="Y419" t="s">
        <v>660</v>
      </c>
      <c r="Z419">
        <v>2021</v>
      </c>
      <c r="AA419">
        <v>0.5</v>
      </c>
      <c r="AB419">
        <v>6</v>
      </c>
      <c r="AD419">
        <v>11</v>
      </c>
      <c r="AE419">
        <v>3</v>
      </c>
      <c r="AG419" t="s">
        <v>8403</v>
      </c>
      <c r="AH419" s="27">
        <v>1</v>
      </c>
      <c r="AI419">
        <v>11</v>
      </c>
      <c r="AJ419" s="27">
        <v>0</v>
      </c>
      <c r="AK419" t="s">
        <v>242</v>
      </c>
      <c r="AL419" s="27">
        <v>1</v>
      </c>
      <c r="AM419">
        <v>8</v>
      </c>
      <c r="AN419" s="2" t="s">
        <v>8404</v>
      </c>
      <c r="AO419">
        <v>3</v>
      </c>
      <c r="AQ419" t="s">
        <v>8403</v>
      </c>
      <c r="AR419" s="27">
        <v>1</v>
      </c>
      <c r="AS419">
        <v>9</v>
      </c>
      <c r="AT419" s="21">
        <f t="shared" si="24"/>
        <v>81.818181818181827</v>
      </c>
      <c r="AU419">
        <v>3</v>
      </c>
      <c r="AW419" t="s">
        <v>8403</v>
      </c>
      <c r="AX419" s="27">
        <v>1</v>
      </c>
      <c r="AY419">
        <v>9</v>
      </c>
      <c r="AZ419" s="21">
        <f t="shared" si="25"/>
        <v>81.818181818181827</v>
      </c>
      <c r="BA419">
        <v>3</v>
      </c>
      <c r="BC419" t="s">
        <v>8403</v>
      </c>
      <c r="BD419" s="27">
        <v>1</v>
      </c>
      <c r="BE419">
        <v>10</v>
      </c>
      <c r="BG419">
        <v>3</v>
      </c>
      <c r="BI419" t="s">
        <v>8403</v>
      </c>
      <c r="BJ419" s="27">
        <v>1</v>
      </c>
      <c r="BK419">
        <v>3</v>
      </c>
      <c r="BM419" t="s">
        <v>8403</v>
      </c>
      <c r="BN419" s="27">
        <v>1</v>
      </c>
      <c r="BO419">
        <v>3</v>
      </c>
      <c r="BP419" s="21">
        <f t="shared" si="26"/>
        <v>27.27272727272727</v>
      </c>
      <c r="BR419">
        <v>3</v>
      </c>
      <c r="BT419" t="s">
        <v>8403</v>
      </c>
      <c r="BU419" s="27">
        <v>1</v>
      </c>
      <c r="BV419">
        <v>4</v>
      </c>
      <c r="BW419" s="21">
        <f t="shared" si="27"/>
        <v>36.363636363636367</v>
      </c>
      <c r="BX419">
        <v>2</v>
      </c>
      <c r="BY419">
        <v>3</v>
      </c>
      <c r="CA419" t="s">
        <v>8403</v>
      </c>
      <c r="CB419" s="27">
        <v>0</v>
      </c>
      <c r="CD419" t="s">
        <v>242</v>
      </c>
      <c r="CE419" t="s">
        <v>242</v>
      </c>
      <c r="CG419" s="27">
        <v>1</v>
      </c>
      <c r="CH419" s="2" t="s">
        <v>8405</v>
      </c>
      <c r="CI419">
        <v>2</v>
      </c>
      <c r="CK419" t="s">
        <v>8406</v>
      </c>
      <c r="CL419" s="27">
        <v>1</v>
      </c>
      <c r="CM419" s="27">
        <v>0.5</v>
      </c>
      <c r="CN419" t="s">
        <v>242</v>
      </c>
      <c r="CO419" t="s">
        <v>242</v>
      </c>
      <c r="CP419" t="s">
        <v>242</v>
      </c>
      <c r="CQ419" s="2" t="s">
        <v>8407</v>
      </c>
      <c r="CR419" t="s">
        <v>8408</v>
      </c>
      <c r="CS419" s="27">
        <v>1</v>
      </c>
      <c r="CT419" s="2" t="s">
        <v>8409</v>
      </c>
      <c r="CU419">
        <v>1</v>
      </c>
      <c r="CW419" t="s">
        <v>8410</v>
      </c>
      <c r="CX419" s="27">
        <v>1</v>
      </c>
      <c r="CY419">
        <v>1943</v>
      </c>
      <c r="CZ419">
        <v>2</v>
      </c>
      <c r="DB419" s="27">
        <v>1</v>
      </c>
      <c r="DC419">
        <v>22729</v>
      </c>
      <c r="DD419">
        <v>2</v>
      </c>
      <c r="DE419" s="5">
        <v>24089</v>
      </c>
      <c r="DF419">
        <v>2</v>
      </c>
      <c r="DG419" t="s">
        <v>242</v>
      </c>
      <c r="DH419" t="s">
        <v>242</v>
      </c>
      <c r="DJ419" s="27">
        <v>1</v>
      </c>
      <c r="DK419">
        <v>370786</v>
      </c>
      <c r="DL419">
        <v>2</v>
      </c>
      <c r="DN419">
        <v>1</v>
      </c>
      <c r="DP419" t="s">
        <v>8410</v>
      </c>
      <c r="DQ419" s="27">
        <v>1</v>
      </c>
      <c r="DR419" s="2" t="s">
        <v>8411</v>
      </c>
      <c r="DS419" s="27">
        <v>1</v>
      </c>
      <c r="DT419" s="2" t="s">
        <v>8412</v>
      </c>
      <c r="DU419" s="27">
        <v>0.5</v>
      </c>
      <c r="DV419" s="2" t="s">
        <v>8413</v>
      </c>
      <c r="DW419" s="27">
        <v>1</v>
      </c>
      <c r="DX419" s="2" t="s">
        <v>8414</v>
      </c>
      <c r="DY419" s="27">
        <v>1</v>
      </c>
      <c r="DZ419" s="2" t="s">
        <v>8415</v>
      </c>
      <c r="EA419" s="27">
        <v>1</v>
      </c>
      <c r="EB419" s="2" t="s">
        <v>8416</v>
      </c>
      <c r="EC419" s="27">
        <v>1</v>
      </c>
      <c r="ED419" s="2" t="s">
        <v>8417</v>
      </c>
      <c r="EE419" s="27">
        <v>0</v>
      </c>
      <c r="EG419" s="27">
        <v>1</v>
      </c>
      <c r="EH419" s="2" t="s">
        <v>8418</v>
      </c>
      <c r="EI419" s="27">
        <v>0</v>
      </c>
      <c r="EK419">
        <v>5</v>
      </c>
      <c r="EL419" t="s">
        <v>8419</v>
      </c>
      <c r="EM419" t="s">
        <v>8420</v>
      </c>
      <c r="EN419" s="27">
        <v>0</v>
      </c>
      <c r="EO419" t="s">
        <v>242</v>
      </c>
      <c r="EP419" t="s">
        <v>242</v>
      </c>
      <c r="ES419" t="s">
        <v>242</v>
      </c>
      <c r="ET419" t="s">
        <v>242</v>
      </c>
      <c r="EV419" s="27">
        <v>1</v>
      </c>
      <c r="EW419">
        <v>1678.0640000000001</v>
      </c>
      <c r="EX419" t="s">
        <v>8421</v>
      </c>
      <c r="EY419" s="27">
        <v>1</v>
      </c>
      <c r="EZ419">
        <v>54</v>
      </c>
      <c r="FB419" s="27">
        <v>1</v>
      </c>
      <c r="FC419">
        <v>1678.0640000000001</v>
      </c>
      <c r="FD419" t="s">
        <v>8422</v>
      </c>
      <c r="FE419" s="27">
        <v>0</v>
      </c>
      <c r="FF419" t="s">
        <v>242</v>
      </c>
    </row>
    <row r="420" spans="1:162" ht="15" customHeight="1" x14ac:dyDescent="0.2">
      <c r="A420">
        <v>419</v>
      </c>
      <c r="B420">
        <v>458</v>
      </c>
      <c r="C420" s="1">
        <v>44871.960416666669</v>
      </c>
      <c r="D420" s="1">
        <v>44874.944444444445</v>
      </c>
      <c r="E420">
        <v>0</v>
      </c>
      <c r="F420" t="s">
        <v>2969</v>
      </c>
      <c r="G420">
        <v>100</v>
      </c>
      <c r="H420">
        <v>257832</v>
      </c>
      <c r="I420">
        <v>1</v>
      </c>
      <c r="J420" s="1">
        <v>44874.944444444445</v>
      </c>
      <c r="K420" t="s">
        <v>8426</v>
      </c>
      <c r="L420" t="s">
        <v>242</v>
      </c>
      <c r="M420" t="s">
        <v>242</v>
      </c>
      <c r="N420" t="s">
        <v>8427</v>
      </c>
      <c r="O420" t="s">
        <v>8428</v>
      </c>
      <c r="P420">
        <v>34.037999999999997</v>
      </c>
      <c r="Q420">
        <v>-118.45440000000001</v>
      </c>
      <c r="R420" t="s">
        <v>245</v>
      </c>
      <c r="S420" t="s">
        <v>246</v>
      </c>
      <c r="T420" t="s">
        <v>8429</v>
      </c>
      <c r="U420" t="s">
        <v>8430</v>
      </c>
      <c r="V420" t="s">
        <v>8431</v>
      </c>
      <c r="W420">
        <v>6021</v>
      </c>
      <c r="X420" t="s">
        <v>319</v>
      </c>
      <c r="Y420" t="s">
        <v>913</v>
      </c>
      <c r="Z420">
        <v>2021</v>
      </c>
      <c r="AA420">
        <v>0.5</v>
      </c>
      <c r="AB420">
        <v>4</v>
      </c>
      <c r="AD420">
        <v>11</v>
      </c>
      <c r="AE420">
        <v>1</v>
      </c>
      <c r="AG420" t="s">
        <v>8432</v>
      </c>
      <c r="AH420" s="27">
        <v>1</v>
      </c>
      <c r="AI420">
        <v>7</v>
      </c>
      <c r="AJ420" s="27">
        <v>1</v>
      </c>
      <c r="AK420">
        <v>8</v>
      </c>
      <c r="AL420" s="27">
        <v>1</v>
      </c>
      <c r="AM420">
        <v>11</v>
      </c>
      <c r="AN420" s="2" t="s">
        <v>8433</v>
      </c>
      <c r="AO420">
        <v>3</v>
      </c>
      <c r="AQ420" t="s">
        <v>8434</v>
      </c>
      <c r="AR420" s="27">
        <v>1</v>
      </c>
      <c r="AS420">
        <v>10</v>
      </c>
      <c r="AT420" s="21">
        <f t="shared" si="24"/>
        <v>90.909090909090907</v>
      </c>
      <c r="AU420">
        <v>3</v>
      </c>
      <c r="AW420" t="s">
        <v>8434</v>
      </c>
      <c r="AX420" s="27">
        <v>1</v>
      </c>
      <c r="AY420">
        <v>10</v>
      </c>
      <c r="AZ420" s="21">
        <f t="shared" si="25"/>
        <v>90.909090909090907</v>
      </c>
      <c r="BA420">
        <v>3</v>
      </c>
      <c r="BC420" t="s">
        <v>8434</v>
      </c>
      <c r="BD420" s="27">
        <v>1</v>
      </c>
      <c r="BE420">
        <v>8</v>
      </c>
      <c r="BG420">
        <v>3</v>
      </c>
      <c r="BI420" t="s">
        <v>8434</v>
      </c>
      <c r="BJ420" s="27">
        <v>1</v>
      </c>
      <c r="BK420">
        <v>3</v>
      </c>
      <c r="BM420" t="s">
        <v>8434</v>
      </c>
      <c r="BN420" s="27">
        <v>1</v>
      </c>
      <c r="BO420">
        <v>3</v>
      </c>
      <c r="BP420" s="21">
        <f t="shared" si="26"/>
        <v>27.27272727272727</v>
      </c>
      <c r="BR420">
        <v>1</v>
      </c>
      <c r="BT420" t="s">
        <v>8432</v>
      </c>
      <c r="BU420" s="27">
        <v>1</v>
      </c>
      <c r="BV420">
        <v>5</v>
      </c>
      <c r="BW420" s="21">
        <f t="shared" si="27"/>
        <v>45.454545454545453</v>
      </c>
      <c r="BX420">
        <v>2</v>
      </c>
      <c r="BY420">
        <v>1</v>
      </c>
      <c r="CA420" t="s">
        <v>8432</v>
      </c>
      <c r="CB420" s="27">
        <v>0</v>
      </c>
      <c r="CD420" t="s">
        <v>242</v>
      </c>
      <c r="CE420" t="s">
        <v>242</v>
      </c>
      <c r="CG420" s="27">
        <v>1</v>
      </c>
      <c r="CH420" s="2" t="s">
        <v>8435</v>
      </c>
      <c r="CI420">
        <v>1</v>
      </c>
      <c r="CK420" t="s">
        <v>8432</v>
      </c>
      <c r="CL420" s="27">
        <v>0</v>
      </c>
      <c r="CM420" s="27">
        <v>0.5</v>
      </c>
      <c r="CN420" t="s">
        <v>242</v>
      </c>
      <c r="CO420" t="s">
        <v>242</v>
      </c>
      <c r="CP420" t="s">
        <v>242</v>
      </c>
      <c r="CQ420" s="2" t="s">
        <v>8436</v>
      </c>
      <c r="CS420" s="27">
        <v>1</v>
      </c>
      <c r="CT420" s="2" t="s">
        <v>8437</v>
      </c>
      <c r="CU420">
        <v>1</v>
      </c>
      <c r="CW420" t="s">
        <v>8432</v>
      </c>
      <c r="CX420" s="27">
        <v>1</v>
      </c>
      <c r="CY420">
        <v>4800</v>
      </c>
      <c r="CZ420">
        <v>2</v>
      </c>
      <c r="DB420" s="27">
        <v>1</v>
      </c>
      <c r="DC420">
        <v>56715</v>
      </c>
      <c r="DD420">
        <v>2</v>
      </c>
      <c r="DE420">
        <v>60517</v>
      </c>
      <c r="DF420">
        <v>2</v>
      </c>
      <c r="DG420" t="s">
        <v>242</v>
      </c>
      <c r="DH420" t="s">
        <v>242</v>
      </c>
      <c r="DJ420" s="27">
        <v>1</v>
      </c>
      <c r="DK420">
        <v>2452</v>
      </c>
      <c r="DL420">
        <v>2</v>
      </c>
      <c r="DN420">
        <v>1</v>
      </c>
      <c r="DP420" t="s">
        <v>8432</v>
      </c>
      <c r="DQ420" s="27">
        <v>1</v>
      </c>
      <c r="DR420" s="2" t="s">
        <v>8438</v>
      </c>
      <c r="DS420" s="27">
        <v>1</v>
      </c>
      <c r="DT420" s="2" t="s">
        <v>8439</v>
      </c>
      <c r="DU420" s="27">
        <v>0</v>
      </c>
      <c r="DW420" s="27">
        <v>1</v>
      </c>
      <c r="DX420" t="s">
        <v>8440</v>
      </c>
      <c r="DY420" s="27">
        <v>1</v>
      </c>
      <c r="DZ420" s="2" t="s">
        <v>8441</v>
      </c>
      <c r="EA420" s="27">
        <v>1</v>
      </c>
      <c r="EB420" t="s">
        <v>8442</v>
      </c>
      <c r="EC420" s="27">
        <v>1</v>
      </c>
      <c r="ED420" s="2" t="s">
        <v>8443</v>
      </c>
      <c r="EE420" s="27">
        <v>1</v>
      </c>
      <c r="EF420" t="s">
        <v>8444</v>
      </c>
      <c r="EG420" s="27">
        <v>1</v>
      </c>
      <c r="EH420" t="s">
        <v>8445</v>
      </c>
      <c r="EI420" s="27">
        <v>1</v>
      </c>
      <c r="EJ420" s="2" t="s">
        <v>8446</v>
      </c>
      <c r="EK420">
        <v>5</v>
      </c>
      <c r="EL420" t="s">
        <v>2042</v>
      </c>
      <c r="EM420" t="s">
        <v>8447</v>
      </c>
      <c r="EN420" s="27">
        <v>0</v>
      </c>
      <c r="EO420" t="s">
        <v>242</v>
      </c>
      <c r="EP420" t="s">
        <v>242</v>
      </c>
      <c r="ES420" t="s">
        <v>242</v>
      </c>
      <c r="ET420" t="s">
        <v>242</v>
      </c>
      <c r="EV420" s="27">
        <v>0</v>
      </c>
      <c r="EW420" t="s">
        <v>242</v>
      </c>
      <c r="EY420" s="27">
        <v>0</v>
      </c>
      <c r="EZ420" t="s">
        <v>242</v>
      </c>
      <c r="FB420" s="27">
        <v>0</v>
      </c>
      <c r="FC420" t="s">
        <v>242</v>
      </c>
      <c r="FE420" s="27">
        <v>0</v>
      </c>
      <c r="FF420" t="s">
        <v>242</v>
      </c>
    </row>
    <row r="421" spans="1:162" ht="15" customHeight="1" x14ac:dyDescent="0.2">
      <c r="A421">
        <v>420</v>
      </c>
      <c r="B421">
        <v>459</v>
      </c>
      <c r="C421" s="1">
        <v>44876.50277777778</v>
      </c>
      <c r="D421" s="1">
        <v>44876.506944444445</v>
      </c>
      <c r="E421">
        <v>0</v>
      </c>
      <c r="F421" t="s">
        <v>240</v>
      </c>
      <c r="G421">
        <v>100</v>
      </c>
      <c r="H421">
        <v>329</v>
      </c>
      <c r="I421">
        <v>1</v>
      </c>
      <c r="J421" s="1">
        <v>44876.506944444445</v>
      </c>
      <c r="K421" t="s">
        <v>8451</v>
      </c>
      <c r="L421" t="s">
        <v>242</v>
      </c>
      <c r="M421" t="s">
        <v>242</v>
      </c>
      <c r="N421" t="s">
        <v>8452</v>
      </c>
      <c r="O421" t="s">
        <v>8453</v>
      </c>
      <c r="P421">
        <v>34.029000000000003</v>
      </c>
      <c r="Q421">
        <v>-118.40049999999999</v>
      </c>
      <c r="R421" t="s">
        <v>245</v>
      </c>
      <c r="S421" t="s">
        <v>246</v>
      </c>
      <c r="T421" t="s">
        <v>8454</v>
      </c>
      <c r="U421" t="s">
        <v>8455</v>
      </c>
      <c r="V421">
        <v>459200101</v>
      </c>
      <c r="W421">
        <v>7370</v>
      </c>
      <c r="X421" t="s">
        <v>297</v>
      </c>
      <c r="Y421" t="s">
        <v>765</v>
      </c>
      <c r="Z421">
        <v>2019</v>
      </c>
      <c r="AA421">
        <v>0</v>
      </c>
      <c r="AD421">
        <v>13</v>
      </c>
      <c r="AE421" t="s">
        <v>242</v>
      </c>
      <c r="AH421" s="27">
        <v>0</v>
      </c>
      <c r="AI421" t="s">
        <v>242</v>
      </c>
      <c r="AJ421" s="27">
        <v>0</v>
      </c>
      <c r="AK421" t="s">
        <v>242</v>
      </c>
      <c r="AL421" s="27">
        <v>0</v>
      </c>
      <c r="AM421" t="s">
        <v>242</v>
      </c>
      <c r="AN421" t="s">
        <v>8456</v>
      </c>
      <c r="AO421" t="s">
        <v>242</v>
      </c>
      <c r="AR421" s="27">
        <v>1</v>
      </c>
      <c r="AS421">
        <v>1</v>
      </c>
      <c r="AT421" s="21">
        <f t="shared" si="24"/>
        <v>7.6923076923076925</v>
      </c>
      <c r="AU421">
        <v>2</v>
      </c>
      <c r="AX421" s="27">
        <v>1</v>
      </c>
      <c r="AY421">
        <v>2</v>
      </c>
      <c r="AZ421" s="21">
        <f t="shared" si="25"/>
        <v>15.384615384615385</v>
      </c>
      <c r="BA421" t="s">
        <v>242</v>
      </c>
      <c r="BD421" s="27">
        <v>1</v>
      </c>
      <c r="BG421">
        <v>2</v>
      </c>
      <c r="BJ421" s="27">
        <v>1</v>
      </c>
      <c r="BK421">
        <v>2</v>
      </c>
      <c r="BN421" s="27">
        <v>1</v>
      </c>
      <c r="BO421">
        <v>2</v>
      </c>
      <c r="BP421" s="21">
        <f t="shared" si="26"/>
        <v>15.384615384615385</v>
      </c>
      <c r="BQ421" t="s">
        <v>8457</v>
      </c>
      <c r="BR421">
        <v>1</v>
      </c>
      <c r="BU421" s="27">
        <v>0</v>
      </c>
      <c r="BV421" s="24" t="s">
        <v>242</v>
      </c>
      <c r="BW421" s="21" t="s">
        <v>242</v>
      </c>
      <c r="BX421" t="s">
        <v>242</v>
      </c>
      <c r="BY421" t="s">
        <v>242</v>
      </c>
      <c r="CB421" s="27">
        <v>0</v>
      </c>
      <c r="CD421" t="s">
        <v>242</v>
      </c>
      <c r="CE421" t="s">
        <v>242</v>
      </c>
      <c r="CG421" s="27">
        <v>0.5</v>
      </c>
      <c r="CH421" s="2" t="s">
        <v>8458</v>
      </c>
      <c r="CI421" t="s">
        <v>242</v>
      </c>
      <c r="CL421" s="27">
        <v>0</v>
      </c>
      <c r="CM421" s="27">
        <v>0.5</v>
      </c>
      <c r="CN421">
        <v>100</v>
      </c>
      <c r="CO421">
        <v>100</v>
      </c>
      <c r="CP421" t="s">
        <v>242</v>
      </c>
      <c r="CQ421" s="2" t="s">
        <v>8459</v>
      </c>
      <c r="CS421" s="27" t="s">
        <v>242</v>
      </c>
      <c r="CU421">
        <v>1</v>
      </c>
      <c r="CX421" s="27">
        <v>1</v>
      </c>
      <c r="CY421">
        <v>117723</v>
      </c>
      <c r="CZ421">
        <v>2</v>
      </c>
      <c r="DB421" s="27">
        <v>1</v>
      </c>
      <c r="DC421">
        <v>827369</v>
      </c>
      <c r="DD421">
        <v>2</v>
      </c>
      <c r="DE421">
        <v>987066</v>
      </c>
      <c r="DF421">
        <v>2</v>
      </c>
      <c r="DG421" t="s">
        <v>242</v>
      </c>
      <c r="DH421" t="s">
        <v>242</v>
      </c>
      <c r="DJ421" s="27">
        <v>1</v>
      </c>
      <c r="DK421">
        <v>1158414</v>
      </c>
      <c r="DL421">
        <v>2</v>
      </c>
      <c r="DN421">
        <v>4</v>
      </c>
      <c r="DQ421" s="27">
        <v>1</v>
      </c>
      <c r="DR421" s="2" t="s">
        <v>8460</v>
      </c>
      <c r="DS421" s="27">
        <v>1</v>
      </c>
      <c r="DT421" s="2" t="s">
        <v>8461</v>
      </c>
      <c r="DU421" s="27">
        <v>1</v>
      </c>
      <c r="DV421" t="s">
        <v>8462</v>
      </c>
      <c r="DW421" s="27">
        <v>1</v>
      </c>
      <c r="DX421" s="2" t="s">
        <v>8463</v>
      </c>
      <c r="DY421" s="27">
        <v>1</v>
      </c>
      <c r="DZ421" t="s">
        <v>8464</v>
      </c>
      <c r="EA421" s="27">
        <v>1</v>
      </c>
      <c r="EB421" t="s">
        <v>8465</v>
      </c>
      <c r="EC421" s="27">
        <v>1</v>
      </c>
      <c r="ED421" t="s">
        <v>8466</v>
      </c>
      <c r="EE421" s="27">
        <v>1</v>
      </c>
      <c r="EF421" s="2" t="s">
        <v>8467</v>
      </c>
      <c r="EG421" s="27">
        <v>1</v>
      </c>
      <c r="EH421" t="s">
        <v>8468</v>
      </c>
      <c r="EI421" s="27">
        <v>1</v>
      </c>
      <c r="EK421">
        <v>4</v>
      </c>
      <c r="EN421" s="27">
        <v>0</v>
      </c>
      <c r="EO421" t="s">
        <v>242</v>
      </c>
      <c r="EP421" t="s">
        <v>242</v>
      </c>
      <c r="ES421" t="s">
        <v>242</v>
      </c>
      <c r="ET421" t="s">
        <v>242</v>
      </c>
      <c r="EV421" s="27">
        <v>0</v>
      </c>
      <c r="EW421" t="s">
        <v>242</v>
      </c>
      <c r="EY421" s="27">
        <v>0.5</v>
      </c>
      <c r="EZ421" t="s">
        <v>242</v>
      </c>
      <c r="FA421" t="s">
        <v>8469</v>
      </c>
      <c r="FB421" s="27">
        <v>0</v>
      </c>
      <c r="FC421" t="s">
        <v>242</v>
      </c>
      <c r="FE421" s="27">
        <v>0</v>
      </c>
      <c r="FF421" t="s">
        <v>242</v>
      </c>
    </row>
    <row r="422" spans="1:162" ht="15" customHeight="1" x14ac:dyDescent="0.2">
      <c r="A422">
        <v>421</v>
      </c>
      <c r="B422">
        <v>460</v>
      </c>
      <c r="C422" s="1">
        <v>44874.944444444445</v>
      </c>
      <c r="D422" s="1">
        <v>44876.875694444447</v>
      </c>
      <c r="E422">
        <v>0</v>
      </c>
      <c r="F422" t="s">
        <v>8472</v>
      </c>
      <c r="G422">
        <v>100</v>
      </c>
      <c r="H422">
        <v>166830</v>
      </c>
      <c r="I422">
        <v>1</v>
      </c>
      <c r="J422" s="1">
        <v>44876.875694444447</v>
      </c>
      <c r="K422" t="s">
        <v>8473</v>
      </c>
      <c r="L422" t="s">
        <v>242</v>
      </c>
      <c r="M422" t="s">
        <v>242</v>
      </c>
      <c r="N422" t="s">
        <v>8474</v>
      </c>
      <c r="O422" t="s">
        <v>8475</v>
      </c>
      <c r="P422">
        <v>33.955300000000001</v>
      </c>
      <c r="Q422">
        <v>-118.1186</v>
      </c>
      <c r="R422" t="s">
        <v>245</v>
      </c>
      <c r="S422" t="s">
        <v>246</v>
      </c>
      <c r="T422" t="s">
        <v>8476</v>
      </c>
      <c r="U422" t="s">
        <v>8477</v>
      </c>
      <c r="V422">
        <v>770323103</v>
      </c>
      <c r="W422">
        <v>7363</v>
      </c>
      <c r="X422" t="s">
        <v>476</v>
      </c>
      <c r="Y422" t="s">
        <v>8478</v>
      </c>
      <c r="Z422">
        <v>2021</v>
      </c>
      <c r="AA422">
        <v>0</v>
      </c>
      <c r="AD422">
        <v>8</v>
      </c>
      <c r="AE422">
        <v>3</v>
      </c>
      <c r="AG422" t="s">
        <v>8479</v>
      </c>
      <c r="AH422" s="27">
        <v>1</v>
      </c>
      <c r="AI422">
        <v>8</v>
      </c>
      <c r="AJ422" s="27">
        <v>0</v>
      </c>
      <c r="AK422" t="s">
        <v>242</v>
      </c>
      <c r="AL422" s="27">
        <v>1</v>
      </c>
      <c r="AM422">
        <v>5</v>
      </c>
      <c r="AN422" s="2" t="s">
        <v>8480</v>
      </c>
      <c r="AO422">
        <v>3</v>
      </c>
      <c r="AQ422" t="s">
        <v>8481</v>
      </c>
      <c r="AR422" s="27">
        <v>1</v>
      </c>
      <c r="AS422">
        <v>6</v>
      </c>
      <c r="AT422" s="21">
        <f t="shared" si="24"/>
        <v>75</v>
      </c>
      <c r="AU422">
        <v>3</v>
      </c>
      <c r="AW422" t="s">
        <v>8481</v>
      </c>
      <c r="AX422" s="27">
        <v>1</v>
      </c>
      <c r="AY422">
        <v>6</v>
      </c>
      <c r="AZ422" s="21">
        <f t="shared" si="25"/>
        <v>75</v>
      </c>
      <c r="BA422">
        <v>3</v>
      </c>
      <c r="BC422" t="s">
        <v>8481</v>
      </c>
      <c r="BD422" s="27">
        <v>1</v>
      </c>
      <c r="BE422">
        <v>14</v>
      </c>
      <c r="BG422">
        <v>3</v>
      </c>
      <c r="BI422" t="s">
        <v>8481</v>
      </c>
      <c r="BJ422" s="27">
        <v>1</v>
      </c>
      <c r="BK422">
        <v>3</v>
      </c>
      <c r="BM422" t="s">
        <v>8481</v>
      </c>
      <c r="BN422" s="27">
        <v>1</v>
      </c>
      <c r="BO422">
        <v>2</v>
      </c>
      <c r="BP422" s="21">
        <f t="shared" si="26"/>
        <v>25</v>
      </c>
      <c r="BR422">
        <v>3</v>
      </c>
      <c r="BT422" t="s">
        <v>8481</v>
      </c>
      <c r="BU422" s="27">
        <v>1</v>
      </c>
      <c r="BV422">
        <v>3</v>
      </c>
      <c r="BW422" s="21">
        <f t="shared" si="27"/>
        <v>37.5</v>
      </c>
      <c r="BX422">
        <v>2</v>
      </c>
      <c r="BY422">
        <v>3</v>
      </c>
      <c r="CA422" t="s">
        <v>8481</v>
      </c>
      <c r="CB422" s="27">
        <v>0</v>
      </c>
      <c r="CD422" t="s">
        <v>242</v>
      </c>
      <c r="CE422" t="s">
        <v>242</v>
      </c>
      <c r="CG422" s="27">
        <v>1</v>
      </c>
      <c r="CH422" s="2" t="s">
        <v>8482</v>
      </c>
      <c r="CI422">
        <v>1</v>
      </c>
      <c r="CK422" t="s">
        <v>8483</v>
      </c>
      <c r="CL422" s="27">
        <v>0</v>
      </c>
      <c r="CM422" s="27">
        <v>0</v>
      </c>
      <c r="CN422" t="s">
        <v>242</v>
      </c>
      <c r="CO422" t="s">
        <v>242</v>
      </c>
      <c r="CP422" t="s">
        <v>242</v>
      </c>
      <c r="CS422" s="27">
        <v>1</v>
      </c>
      <c r="CT422" t="s">
        <v>8484</v>
      </c>
      <c r="CU422">
        <v>1</v>
      </c>
      <c r="CW422" t="s">
        <v>8483</v>
      </c>
      <c r="CX422" s="27">
        <v>1</v>
      </c>
      <c r="CY422">
        <v>3016</v>
      </c>
      <c r="CZ422">
        <v>2</v>
      </c>
      <c r="DB422" s="27">
        <v>1</v>
      </c>
      <c r="DC422">
        <v>3241</v>
      </c>
      <c r="DD422">
        <v>2</v>
      </c>
      <c r="DE422">
        <v>3907</v>
      </c>
      <c r="DF422">
        <v>2</v>
      </c>
      <c r="DG422" t="s">
        <v>242</v>
      </c>
      <c r="DH422" t="s">
        <v>242</v>
      </c>
      <c r="DJ422" s="27">
        <v>1</v>
      </c>
      <c r="DK422">
        <v>118664</v>
      </c>
      <c r="DL422">
        <v>2</v>
      </c>
      <c r="DN422">
        <v>1</v>
      </c>
      <c r="DP422" t="s">
        <v>8483</v>
      </c>
      <c r="DQ422" s="27">
        <v>1</v>
      </c>
      <c r="DR422" t="s">
        <v>8485</v>
      </c>
      <c r="DS422" s="27">
        <v>1</v>
      </c>
      <c r="DT422" t="s">
        <v>8486</v>
      </c>
      <c r="DU422" s="27">
        <v>1</v>
      </c>
      <c r="DV422" t="s">
        <v>8487</v>
      </c>
      <c r="DW422" s="27">
        <v>1</v>
      </c>
      <c r="DX422" s="2" t="s">
        <v>8488</v>
      </c>
      <c r="DY422" s="27">
        <v>0</v>
      </c>
      <c r="EA422" s="27">
        <v>1</v>
      </c>
      <c r="EB422" t="s">
        <v>8489</v>
      </c>
      <c r="EC422" s="27">
        <v>1</v>
      </c>
      <c r="ED422" t="s">
        <v>8490</v>
      </c>
      <c r="EE422" s="27">
        <v>1</v>
      </c>
      <c r="EF422" t="s">
        <v>8491</v>
      </c>
      <c r="EG422" s="27">
        <v>0</v>
      </c>
      <c r="EI422" s="27">
        <v>0</v>
      </c>
      <c r="EK422">
        <v>4</v>
      </c>
      <c r="EM422" t="s">
        <v>8492</v>
      </c>
      <c r="EN422" s="27">
        <v>0</v>
      </c>
      <c r="EO422" t="s">
        <v>242</v>
      </c>
      <c r="EP422" t="s">
        <v>242</v>
      </c>
      <c r="ES422" t="s">
        <v>242</v>
      </c>
      <c r="ET422" t="s">
        <v>242</v>
      </c>
      <c r="EV422" s="27">
        <v>0</v>
      </c>
      <c r="EW422" t="s">
        <v>242</v>
      </c>
      <c r="EY422" s="27">
        <v>0</v>
      </c>
      <c r="EZ422" t="s">
        <v>242</v>
      </c>
      <c r="FB422" s="27">
        <v>0.5</v>
      </c>
      <c r="FC422">
        <v>19.600000000000001</v>
      </c>
      <c r="FD422" t="s">
        <v>8493</v>
      </c>
      <c r="FE422" s="27">
        <v>0</v>
      </c>
      <c r="FF422" t="s">
        <v>242</v>
      </c>
    </row>
    <row r="423" spans="1:162" ht="15" hidden="1" customHeight="1" x14ac:dyDescent="0.2">
      <c r="A423">
        <v>422</v>
      </c>
      <c r="B423">
        <v>461</v>
      </c>
      <c r="C423" s="1">
        <v>44877.629861111112</v>
      </c>
      <c r="D423" s="1">
        <v>44879.716666666667</v>
      </c>
      <c r="E423">
        <v>0</v>
      </c>
      <c r="F423" t="s">
        <v>8499</v>
      </c>
      <c r="G423">
        <v>100</v>
      </c>
      <c r="H423">
        <v>180346</v>
      </c>
      <c r="I423">
        <v>1</v>
      </c>
      <c r="J423" s="1">
        <v>44879.716666666667</v>
      </c>
      <c r="K423" t="s">
        <v>8500</v>
      </c>
      <c r="L423" t="s">
        <v>242</v>
      </c>
      <c r="M423" t="s">
        <v>242</v>
      </c>
      <c r="N423" t="s">
        <v>8501</v>
      </c>
      <c r="O423" t="s">
        <v>8502</v>
      </c>
      <c r="P423">
        <v>34.030799999999999</v>
      </c>
      <c r="Q423">
        <v>-118.473</v>
      </c>
      <c r="R423" t="s">
        <v>245</v>
      </c>
      <c r="S423" t="s">
        <v>246</v>
      </c>
      <c r="T423" t="s">
        <v>8503</v>
      </c>
      <c r="U423" t="s">
        <v>8504</v>
      </c>
      <c r="V423">
        <v>775711104</v>
      </c>
      <c r="W423">
        <v>7340</v>
      </c>
      <c r="X423" t="s">
        <v>476</v>
      </c>
      <c r="Y423" t="s">
        <v>8505</v>
      </c>
      <c r="Z423">
        <v>2020</v>
      </c>
      <c r="AA423">
        <v>0</v>
      </c>
      <c r="AD423">
        <v>9</v>
      </c>
      <c r="AE423">
        <v>3</v>
      </c>
      <c r="AG423" t="s">
        <v>8506</v>
      </c>
      <c r="AH423" s="27">
        <v>0.5</v>
      </c>
      <c r="AI423">
        <v>6</v>
      </c>
      <c r="AJ423" s="27">
        <v>0.5</v>
      </c>
      <c r="AK423">
        <v>1</v>
      </c>
      <c r="AL423" s="27">
        <v>1</v>
      </c>
      <c r="AM423">
        <v>1</v>
      </c>
      <c r="AO423">
        <v>5</v>
      </c>
      <c r="AP423" t="s">
        <v>8507</v>
      </c>
      <c r="AQ423" t="s">
        <v>8506</v>
      </c>
      <c r="AR423" s="27">
        <v>0</v>
      </c>
      <c r="AS423" t="s">
        <v>242</v>
      </c>
      <c r="AT423" s="21" t="s">
        <v>242</v>
      </c>
      <c r="AU423" t="s">
        <v>242</v>
      </c>
      <c r="AX423" s="27">
        <v>1</v>
      </c>
      <c r="AY423">
        <v>6</v>
      </c>
      <c r="AZ423" s="21">
        <f t="shared" si="25"/>
        <v>66.666666666666657</v>
      </c>
      <c r="BA423">
        <v>3</v>
      </c>
      <c r="BC423" t="s">
        <v>8508</v>
      </c>
      <c r="BD423" s="27">
        <v>1</v>
      </c>
      <c r="BE423">
        <v>14.2</v>
      </c>
      <c r="BG423">
        <v>3</v>
      </c>
      <c r="BI423" t="s">
        <v>8506</v>
      </c>
      <c r="BJ423" s="27">
        <v>1</v>
      </c>
      <c r="BK423">
        <v>3</v>
      </c>
      <c r="BM423" t="s">
        <v>8506</v>
      </c>
      <c r="BN423" s="27">
        <v>1</v>
      </c>
      <c r="BO423">
        <v>2</v>
      </c>
      <c r="BP423" s="21">
        <f t="shared" si="26"/>
        <v>22.222222222222221</v>
      </c>
      <c r="BR423">
        <v>3</v>
      </c>
      <c r="BT423" t="s">
        <v>8506</v>
      </c>
      <c r="BU423" s="27">
        <v>0.5</v>
      </c>
      <c r="BV423">
        <v>1</v>
      </c>
      <c r="BW423" s="21">
        <f t="shared" si="27"/>
        <v>11.111111111111111</v>
      </c>
      <c r="BX423">
        <v>2</v>
      </c>
      <c r="BY423">
        <v>1</v>
      </c>
      <c r="CA423" t="s">
        <v>8509</v>
      </c>
      <c r="CB423" s="27">
        <v>0</v>
      </c>
      <c r="CD423" t="s">
        <v>242</v>
      </c>
      <c r="CE423" t="s">
        <v>242</v>
      </c>
      <c r="CG423" s="27">
        <v>0</v>
      </c>
      <c r="CI423" t="s">
        <v>242</v>
      </c>
      <c r="CL423" s="27">
        <v>0</v>
      </c>
      <c r="CM423" s="27">
        <v>0</v>
      </c>
      <c r="CN423" t="s">
        <v>242</v>
      </c>
      <c r="CO423" t="s">
        <v>242</v>
      </c>
      <c r="CP423" t="s">
        <v>242</v>
      </c>
      <c r="CS423" s="27">
        <v>0</v>
      </c>
      <c r="CU423" t="s">
        <v>242</v>
      </c>
      <c r="CX423" s="27">
        <v>0</v>
      </c>
      <c r="CY423" t="s">
        <v>242</v>
      </c>
      <c r="CZ423" t="s">
        <v>242</v>
      </c>
      <c r="DB423" s="27">
        <v>0</v>
      </c>
      <c r="DC423" t="s">
        <v>242</v>
      </c>
      <c r="DD423" t="s">
        <v>242</v>
      </c>
      <c r="DF423" t="s">
        <v>242</v>
      </c>
      <c r="DG423" t="s">
        <v>242</v>
      </c>
      <c r="DH423" t="s">
        <v>242</v>
      </c>
      <c r="DJ423" s="27">
        <v>0</v>
      </c>
      <c r="DK423" t="s">
        <v>242</v>
      </c>
      <c r="DL423" t="s">
        <v>242</v>
      </c>
      <c r="DN423" t="s">
        <v>242</v>
      </c>
      <c r="DQ423" s="27">
        <v>0</v>
      </c>
      <c r="DS423" s="27">
        <v>0</v>
      </c>
      <c r="DU423" s="27">
        <v>0</v>
      </c>
      <c r="DW423" s="27">
        <v>0</v>
      </c>
      <c r="DY423" s="27">
        <v>0</v>
      </c>
      <c r="EA423" s="27">
        <v>0</v>
      </c>
      <c r="EC423" s="27">
        <v>0</v>
      </c>
      <c r="EE423" s="27">
        <v>0</v>
      </c>
      <c r="EG423" s="27">
        <v>0</v>
      </c>
      <c r="EI423" s="27">
        <v>0</v>
      </c>
      <c r="EK423" t="s">
        <v>242</v>
      </c>
      <c r="EN423" s="27">
        <v>0</v>
      </c>
      <c r="EO423" t="s">
        <v>242</v>
      </c>
      <c r="EP423" t="s">
        <v>242</v>
      </c>
      <c r="ES423" t="s">
        <v>242</v>
      </c>
      <c r="ET423" t="s">
        <v>242</v>
      </c>
      <c r="EV423" s="27">
        <v>0</v>
      </c>
      <c r="EW423" t="s">
        <v>242</v>
      </c>
      <c r="EY423" s="27">
        <v>0</v>
      </c>
      <c r="EZ423" t="s">
        <v>242</v>
      </c>
      <c r="FB423" s="27">
        <v>0</v>
      </c>
      <c r="FC423" t="s">
        <v>242</v>
      </c>
      <c r="FE423" s="27">
        <v>0</v>
      </c>
      <c r="FF423" t="s">
        <v>242</v>
      </c>
    </row>
    <row r="424" spans="1:162" ht="15" hidden="1" customHeight="1" x14ac:dyDescent="0.2">
      <c r="A424">
        <v>423</v>
      </c>
      <c r="B424">
        <v>462</v>
      </c>
      <c r="C424" s="1">
        <v>44879.904166666667</v>
      </c>
      <c r="D424" s="1">
        <v>44879.956944444442</v>
      </c>
      <c r="E424">
        <v>0</v>
      </c>
      <c r="F424" t="s">
        <v>8511</v>
      </c>
      <c r="G424">
        <v>100</v>
      </c>
      <c r="H424">
        <v>4592</v>
      </c>
      <c r="I424">
        <v>1</v>
      </c>
      <c r="J424" s="1">
        <v>44879.956944444442</v>
      </c>
      <c r="K424" t="s">
        <v>8512</v>
      </c>
      <c r="L424" t="s">
        <v>242</v>
      </c>
      <c r="M424" t="s">
        <v>242</v>
      </c>
      <c r="N424" t="s">
        <v>8513</v>
      </c>
      <c r="O424" t="s">
        <v>8514</v>
      </c>
      <c r="P424">
        <v>34.037999999999997</v>
      </c>
      <c r="Q424">
        <v>-118.45440000000001</v>
      </c>
      <c r="R424" t="s">
        <v>245</v>
      </c>
      <c r="S424" t="s">
        <v>246</v>
      </c>
      <c r="T424" t="s">
        <v>8515</v>
      </c>
      <c r="U424" t="s">
        <v>8516</v>
      </c>
      <c r="V424">
        <v>754730109</v>
      </c>
      <c r="W424">
        <v>6211</v>
      </c>
      <c r="X424" t="s">
        <v>319</v>
      </c>
      <c r="Y424" t="s">
        <v>8517</v>
      </c>
      <c r="Z424">
        <v>2021</v>
      </c>
      <c r="AA424">
        <v>0</v>
      </c>
      <c r="AD424">
        <v>11</v>
      </c>
      <c r="AE424">
        <v>1</v>
      </c>
      <c r="AG424" t="s">
        <v>8518</v>
      </c>
      <c r="AH424" s="27">
        <v>1</v>
      </c>
      <c r="AI424">
        <v>5</v>
      </c>
      <c r="AJ424" s="27">
        <v>0</v>
      </c>
      <c r="AK424" t="s">
        <v>242</v>
      </c>
      <c r="AL424" s="27">
        <v>0</v>
      </c>
      <c r="AM424" t="s">
        <v>242</v>
      </c>
      <c r="AO424">
        <v>3</v>
      </c>
      <c r="AQ424" t="s">
        <v>8519</v>
      </c>
      <c r="AR424" s="27">
        <v>1</v>
      </c>
      <c r="AS424">
        <v>9</v>
      </c>
      <c r="AT424" s="21">
        <f t="shared" si="24"/>
        <v>81.818181818181827</v>
      </c>
      <c r="AU424">
        <v>3</v>
      </c>
      <c r="AW424" t="s">
        <v>8520</v>
      </c>
      <c r="AX424" s="27">
        <v>1</v>
      </c>
      <c r="AY424">
        <v>9</v>
      </c>
      <c r="AZ424" s="21">
        <f t="shared" si="25"/>
        <v>81.818181818181827</v>
      </c>
      <c r="BA424">
        <v>3</v>
      </c>
      <c r="BC424" t="s">
        <v>8520</v>
      </c>
      <c r="BD424" s="27">
        <v>1</v>
      </c>
      <c r="BE424">
        <v>6.3</v>
      </c>
      <c r="BG424">
        <v>1</v>
      </c>
      <c r="BI424" t="s">
        <v>8518</v>
      </c>
      <c r="BJ424" s="27">
        <v>1</v>
      </c>
      <c r="BK424">
        <v>3</v>
      </c>
      <c r="BM424" t="s">
        <v>8521</v>
      </c>
      <c r="BN424" s="27">
        <v>1</v>
      </c>
      <c r="BO424">
        <v>5</v>
      </c>
      <c r="BP424" s="21">
        <f t="shared" si="26"/>
        <v>45.454545454545453</v>
      </c>
      <c r="BR424">
        <v>1</v>
      </c>
      <c r="BT424" t="s">
        <v>8518</v>
      </c>
      <c r="BU424" s="27">
        <v>1</v>
      </c>
      <c r="BV424">
        <v>3</v>
      </c>
      <c r="BW424" s="21">
        <f t="shared" si="27"/>
        <v>27.27272727272727</v>
      </c>
      <c r="BX424">
        <v>2</v>
      </c>
      <c r="BY424">
        <v>1</v>
      </c>
      <c r="CA424" t="s">
        <v>8518</v>
      </c>
      <c r="CB424" s="27">
        <v>0</v>
      </c>
      <c r="CD424" t="s">
        <v>242</v>
      </c>
      <c r="CE424" t="s">
        <v>242</v>
      </c>
      <c r="CG424" s="27">
        <v>0</v>
      </c>
      <c r="CI424" t="s">
        <v>242</v>
      </c>
      <c r="CL424" s="27">
        <v>0</v>
      </c>
      <c r="CM424" s="27">
        <v>0</v>
      </c>
      <c r="CN424" t="s">
        <v>242</v>
      </c>
      <c r="CO424" t="s">
        <v>242</v>
      </c>
      <c r="CP424" t="s">
        <v>242</v>
      </c>
      <c r="CS424" s="27">
        <v>1</v>
      </c>
      <c r="CT424" t="s">
        <v>8522</v>
      </c>
      <c r="CU424">
        <v>1</v>
      </c>
      <c r="CW424" t="s">
        <v>8518</v>
      </c>
      <c r="CX424" s="27">
        <v>0</v>
      </c>
      <c r="CY424" t="s">
        <v>242</v>
      </c>
      <c r="CZ424" t="s">
        <v>242</v>
      </c>
      <c r="DB424" s="27">
        <v>0</v>
      </c>
      <c r="DC424" t="s">
        <v>242</v>
      </c>
      <c r="DD424" t="s">
        <v>242</v>
      </c>
      <c r="DF424" t="s">
        <v>242</v>
      </c>
      <c r="DG424" t="s">
        <v>242</v>
      </c>
      <c r="DH424" t="s">
        <v>242</v>
      </c>
      <c r="DJ424" s="27">
        <v>0</v>
      </c>
      <c r="DK424" t="s">
        <v>242</v>
      </c>
      <c r="DL424" t="s">
        <v>242</v>
      </c>
      <c r="DN424" t="s">
        <v>242</v>
      </c>
      <c r="DQ424" s="27">
        <v>0</v>
      </c>
      <c r="DS424" s="27">
        <v>1</v>
      </c>
      <c r="DT424" t="s">
        <v>8523</v>
      </c>
      <c r="DU424" s="27">
        <v>0</v>
      </c>
      <c r="DW424" s="27">
        <v>0</v>
      </c>
      <c r="DY424" s="27">
        <v>0</v>
      </c>
      <c r="EA424" s="27">
        <v>0</v>
      </c>
      <c r="EC424" s="27">
        <v>0</v>
      </c>
      <c r="EE424" s="27">
        <v>0</v>
      </c>
      <c r="EG424" s="27">
        <v>0</v>
      </c>
      <c r="EI424" s="27">
        <v>0</v>
      </c>
      <c r="EK424">
        <v>1</v>
      </c>
      <c r="EM424" t="s">
        <v>8518</v>
      </c>
      <c r="EN424" s="27">
        <v>0</v>
      </c>
      <c r="EO424" t="s">
        <v>242</v>
      </c>
      <c r="EP424" t="s">
        <v>242</v>
      </c>
      <c r="ES424" t="s">
        <v>242</v>
      </c>
      <c r="ET424" t="s">
        <v>242</v>
      </c>
      <c r="EV424" s="27">
        <v>0</v>
      </c>
      <c r="EW424" t="s">
        <v>242</v>
      </c>
      <c r="EY424" s="27">
        <v>0</v>
      </c>
      <c r="EZ424" t="s">
        <v>242</v>
      </c>
      <c r="FB424" s="27">
        <v>0</v>
      </c>
      <c r="FC424" t="s">
        <v>242</v>
      </c>
      <c r="FE424" s="27">
        <v>0</v>
      </c>
      <c r="FF424" t="s">
        <v>242</v>
      </c>
    </row>
    <row r="425" spans="1:162" ht="15" customHeight="1" x14ac:dyDescent="0.2">
      <c r="A425">
        <v>424</v>
      </c>
      <c r="B425">
        <v>463</v>
      </c>
      <c r="C425" s="1">
        <v>44884.62222222222</v>
      </c>
      <c r="D425" s="1">
        <v>44891.637499999997</v>
      </c>
      <c r="E425">
        <v>0</v>
      </c>
      <c r="F425" t="s">
        <v>8529</v>
      </c>
      <c r="G425">
        <v>100</v>
      </c>
      <c r="H425">
        <v>606084</v>
      </c>
      <c r="I425">
        <v>1</v>
      </c>
      <c r="J425" s="1">
        <v>44891.637499999997</v>
      </c>
      <c r="K425" t="s">
        <v>8530</v>
      </c>
      <c r="L425" t="s">
        <v>242</v>
      </c>
      <c r="M425" t="s">
        <v>242</v>
      </c>
      <c r="N425" t="s">
        <v>8531</v>
      </c>
      <c r="O425" t="s">
        <v>8532</v>
      </c>
      <c r="P425">
        <v>34.064799999999998</v>
      </c>
      <c r="Q425">
        <v>-118.4414</v>
      </c>
      <c r="R425" t="s">
        <v>245</v>
      </c>
      <c r="S425" t="s">
        <v>246</v>
      </c>
      <c r="T425" t="s">
        <v>8533</v>
      </c>
      <c r="U425" t="s">
        <v>8534</v>
      </c>
      <c r="V425" t="s">
        <v>8535</v>
      </c>
      <c r="W425">
        <v>2820</v>
      </c>
      <c r="X425" t="s">
        <v>418</v>
      </c>
      <c r="Y425" t="s">
        <v>687</v>
      </c>
      <c r="Z425">
        <v>2021</v>
      </c>
      <c r="AA425">
        <v>0</v>
      </c>
      <c r="AB425">
        <v>13</v>
      </c>
      <c r="AD425">
        <v>9</v>
      </c>
      <c r="AE425">
        <v>5</v>
      </c>
      <c r="AF425" t="s">
        <v>8536</v>
      </c>
      <c r="AG425" t="s">
        <v>8537</v>
      </c>
      <c r="AH425" s="27">
        <v>1</v>
      </c>
      <c r="AI425">
        <v>3</v>
      </c>
      <c r="AJ425" s="27">
        <v>0</v>
      </c>
      <c r="AK425" t="s">
        <v>242</v>
      </c>
      <c r="AL425" s="27">
        <v>0</v>
      </c>
      <c r="AM425" t="s">
        <v>242</v>
      </c>
      <c r="AO425">
        <v>5</v>
      </c>
      <c r="AP425" t="s">
        <v>8536</v>
      </c>
      <c r="AQ425" t="s">
        <v>8537</v>
      </c>
      <c r="AR425" s="27">
        <v>0</v>
      </c>
      <c r="AS425" t="s">
        <v>242</v>
      </c>
      <c r="AT425" s="21" t="s">
        <v>242</v>
      </c>
      <c r="AU425" t="s">
        <v>242</v>
      </c>
      <c r="AX425" s="27">
        <v>1</v>
      </c>
      <c r="AY425">
        <v>8</v>
      </c>
      <c r="AZ425" s="21">
        <f t="shared" si="25"/>
        <v>88.888888888888886</v>
      </c>
      <c r="BA425">
        <v>5</v>
      </c>
      <c r="BB425" t="s">
        <v>7653</v>
      </c>
      <c r="BC425" t="s">
        <v>8537</v>
      </c>
      <c r="BD425" s="27">
        <v>1</v>
      </c>
      <c r="BE425">
        <v>3.3</v>
      </c>
      <c r="BG425">
        <v>5</v>
      </c>
      <c r="BH425" t="s">
        <v>8536</v>
      </c>
      <c r="BI425" t="s">
        <v>8537</v>
      </c>
      <c r="BJ425" s="27">
        <v>0</v>
      </c>
      <c r="BK425" t="s">
        <v>242</v>
      </c>
      <c r="BN425" s="27">
        <v>1</v>
      </c>
      <c r="BO425">
        <v>2</v>
      </c>
      <c r="BP425" s="21">
        <f t="shared" si="26"/>
        <v>22.222222222222221</v>
      </c>
      <c r="BQ425" t="s">
        <v>8538</v>
      </c>
      <c r="BR425">
        <v>5</v>
      </c>
      <c r="BS425" t="s">
        <v>8539</v>
      </c>
      <c r="BT425" t="s">
        <v>8537</v>
      </c>
      <c r="BU425" s="27">
        <v>0</v>
      </c>
      <c r="BV425" s="24" t="s">
        <v>242</v>
      </c>
      <c r="BW425" s="21" t="s">
        <v>242</v>
      </c>
      <c r="BX425" t="s">
        <v>242</v>
      </c>
      <c r="BY425" t="s">
        <v>242</v>
      </c>
      <c r="CB425" s="27">
        <v>0</v>
      </c>
      <c r="CD425" t="s">
        <v>242</v>
      </c>
      <c r="CE425" t="s">
        <v>242</v>
      </c>
      <c r="CG425" s="27">
        <v>1</v>
      </c>
      <c r="CH425" s="2" t="s">
        <v>8540</v>
      </c>
      <c r="CI425">
        <v>5</v>
      </c>
      <c r="CJ425" t="s">
        <v>8541</v>
      </c>
      <c r="CK425" t="s">
        <v>8542</v>
      </c>
      <c r="CL425" s="27">
        <v>1</v>
      </c>
      <c r="CM425" s="27">
        <v>0</v>
      </c>
      <c r="CN425" t="s">
        <v>242</v>
      </c>
      <c r="CO425" t="s">
        <v>242</v>
      </c>
      <c r="CP425" t="s">
        <v>242</v>
      </c>
      <c r="CS425" s="27">
        <v>0.5</v>
      </c>
      <c r="CT425" s="2" t="s">
        <v>8543</v>
      </c>
      <c r="CU425">
        <v>5</v>
      </c>
      <c r="CV425" t="s">
        <v>8541</v>
      </c>
      <c r="CW425" t="s">
        <v>8542</v>
      </c>
      <c r="CX425" s="27">
        <v>1</v>
      </c>
      <c r="CY425">
        <v>146113</v>
      </c>
      <c r="CZ425">
        <v>2</v>
      </c>
      <c r="DB425" s="27">
        <v>1</v>
      </c>
      <c r="DC425" t="s">
        <v>242</v>
      </c>
      <c r="DD425" t="s">
        <v>242</v>
      </c>
      <c r="DF425" t="s">
        <v>242</v>
      </c>
      <c r="DG425">
        <v>285848</v>
      </c>
      <c r="DH425">
        <v>2</v>
      </c>
      <c r="DJ425" s="27">
        <v>0</v>
      </c>
      <c r="DK425" t="s">
        <v>242</v>
      </c>
      <c r="DL425" t="s">
        <v>242</v>
      </c>
      <c r="DN425">
        <v>5</v>
      </c>
      <c r="DO425" t="s">
        <v>8544</v>
      </c>
      <c r="DP425" t="s">
        <v>8542</v>
      </c>
      <c r="DQ425" s="27">
        <v>1</v>
      </c>
      <c r="DR425" t="s">
        <v>8545</v>
      </c>
      <c r="DS425" s="27">
        <v>1</v>
      </c>
      <c r="DT425" s="2" t="s">
        <v>8546</v>
      </c>
      <c r="DU425" s="27">
        <v>1</v>
      </c>
      <c r="DV425" s="2" t="s">
        <v>8547</v>
      </c>
      <c r="DW425" s="27">
        <v>1</v>
      </c>
      <c r="DX425" t="s">
        <v>8548</v>
      </c>
      <c r="DY425" s="27">
        <v>1</v>
      </c>
      <c r="DZ425" s="2" t="s">
        <v>8549</v>
      </c>
      <c r="EA425" s="27">
        <v>1</v>
      </c>
      <c r="EB425" t="s">
        <v>8550</v>
      </c>
      <c r="EC425" s="27">
        <v>0</v>
      </c>
      <c r="EE425" s="27">
        <v>0</v>
      </c>
      <c r="EG425" s="27">
        <v>0</v>
      </c>
      <c r="EI425" s="27">
        <v>1</v>
      </c>
      <c r="EJ425" s="2" t="s">
        <v>8551</v>
      </c>
      <c r="EK425">
        <v>5</v>
      </c>
      <c r="EL425" t="s">
        <v>8552</v>
      </c>
      <c r="EM425" t="s">
        <v>8553</v>
      </c>
      <c r="EN425" s="27">
        <v>0</v>
      </c>
      <c r="EO425" t="s">
        <v>242</v>
      </c>
      <c r="EP425" t="s">
        <v>242</v>
      </c>
      <c r="ES425" t="s">
        <v>242</v>
      </c>
      <c r="ET425" t="s">
        <v>242</v>
      </c>
      <c r="EV425" s="27">
        <v>1</v>
      </c>
      <c r="EW425">
        <v>1597.9</v>
      </c>
      <c r="EX425" t="s">
        <v>8554</v>
      </c>
      <c r="EY425" s="27">
        <v>0</v>
      </c>
      <c r="EZ425" t="s">
        <v>242</v>
      </c>
      <c r="FB425" s="27">
        <v>0</v>
      </c>
      <c r="FC425" t="s">
        <v>242</v>
      </c>
      <c r="FE425" s="27">
        <v>0</v>
      </c>
      <c r="FF425" t="s">
        <v>242</v>
      </c>
    </row>
    <row r="426" spans="1:162" ht="15" customHeight="1" x14ac:dyDescent="0.2">
      <c r="A426">
        <v>425</v>
      </c>
      <c r="B426">
        <v>464</v>
      </c>
      <c r="C426" s="1">
        <v>44894.659722222219</v>
      </c>
      <c r="D426" s="1">
        <v>44895.877083333333</v>
      </c>
      <c r="E426">
        <v>0</v>
      </c>
      <c r="F426" t="s">
        <v>2969</v>
      </c>
      <c r="G426">
        <v>100</v>
      </c>
      <c r="H426">
        <v>105209</v>
      </c>
      <c r="I426">
        <v>1</v>
      </c>
      <c r="J426" s="1">
        <v>44895.877083333333</v>
      </c>
      <c r="K426" t="s">
        <v>8560</v>
      </c>
      <c r="L426" t="s">
        <v>242</v>
      </c>
      <c r="M426" t="s">
        <v>242</v>
      </c>
      <c r="N426" t="s">
        <v>8561</v>
      </c>
      <c r="O426" t="s">
        <v>8562</v>
      </c>
      <c r="P426">
        <v>34.037999999999997</v>
      </c>
      <c r="Q426">
        <v>-118.45440000000001</v>
      </c>
      <c r="R426" t="s">
        <v>245</v>
      </c>
      <c r="S426" t="s">
        <v>246</v>
      </c>
      <c r="T426" t="s">
        <v>8563</v>
      </c>
      <c r="U426" t="s">
        <v>8564</v>
      </c>
      <c r="V426">
        <v>832696405</v>
      </c>
      <c r="W426">
        <v>2033</v>
      </c>
      <c r="X426" t="s">
        <v>326</v>
      </c>
      <c r="Y426" t="s">
        <v>2449</v>
      </c>
      <c r="Z426">
        <v>2022</v>
      </c>
      <c r="AA426">
        <v>0.5</v>
      </c>
      <c r="AB426">
        <v>10</v>
      </c>
      <c r="AD426">
        <v>11</v>
      </c>
      <c r="AE426">
        <v>3</v>
      </c>
      <c r="AG426" t="s">
        <v>8565</v>
      </c>
      <c r="AH426" s="27">
        <v>1</v>
      </c>
      <c r="AI426">
        <v>10</v>
      </c>
      <c r="AJ426" s="27">
        <v>1</v>
      </c>
      <c r="AK426">
        <v>7</v>
      </c>
      <c r="AL426" s="27">
        <v>0</v>
      </c>
      <c r="AM426" t="s">
        <v>242</v>
      </c>
      <c r="AN426" s="2" t="s">
        <v>8566</v>
      </c>
      <c r="AO426">
        <v>3</v>
      </c>
      <c r="AQ426" t="s">
        <v>8565</v>
      </c>
      <c r="AR426" s="27">
        <v>1</v>
      </c>
      <c r="AS426">
        <v>9</v>
      </c>
      <c r="AT426" s="21">
        <f t="shared" si="24"/>
        <v>81.818181818181827</v>
      </c>
      <c r="AU426">
        <v>3</v>
      </c>
      <c r="AW426" t="s">
        <v>8565</v>
      </c>
      <c r="AX426" s="27">
        <v>1</v>
      </c>
      <c r="AY426">
        <v>8</v>
      </c>
      <c r="AZ426" s="21">
        <f t="shared" si="25"/>
        <v>72.727272727272734</v>
      </c>
      <c r="BA426">
        <v>3</v>
      </c>
      <c r="BC426" t="s">
        <v>8565</v>
      </c>
      <c r="BD426" s="27">
        <v>0.5</v>
      </c>
      <c r="BF426" t="s">
        <v>8567</v>
      </c>
      <c r="BG426">
        <v>3</v>
      </c>
      <c r="BI426" t="s">
        <v>8565</v>
      </c>
      <c r="BJ426" s="27">
        <v>1</v>
      </c>
      <c r="BK426">
        <v>3</v>
      </c>
      <c r="BM426" t="s">
        <v>8565</v>
      </c>
      <c r="BN426" s="27">
        <v>1</v>
      </c>
      <c r="BO426">
        <v>4</v>
      </c>
      <c r="BP426" s="21">
        <f t="shared" si="26"/>
        <v>36.363636363636367</v>
      </c>
      <c r="BR426">
        <v>3</v>
      </c>
      <c r="BT426" t="s">
        <v>8565</v>
      </c>
      <c r="BU426" s="27">
        <v>1</v>
      </c>
      <c r="BV426">
        <v>2</v>
      </c>
      <c r="BW426" s="21">
        <f t="shared" si="27"/>
        <v>18.181818181818183</v>
      </c>
      <c r="BX426">
        <v>2</v>
      </c>
      <c r="BY426">
        <v>3</v>
      </c>
      <c r="CA426" t="s">
        <v>8565</v>
      </c>
      <c r="CB426" s="27">
        <v>0</v>
      </c>
      <c r="CD426" t="s">
        <v>242</v>
      </c>
      <c r="CE426" t="s">
        <v>242</v>
      </c>
      <c r="CG426" s="27">
        <v>1</v>
      </c>
      <c r="CH426" s="2" t="s">
        <v>8568</v>
      </c>
      <c r="CI426">
        <v>1</v>
      </c>
      <c r="CK426" t="s">
        <v>8569</v>
      </c>
      <c r="CL426" s="27">
        <v>1</v>
      </c>
      <c r="CM426" s="27">
        <v>0</v>
      </c>
      <c r="CN426" t="s">
        <v>242</v>
      </c>
      <c r="CO426" t="s">
        <v>242</v>
      </c>
      <c r="CP426" t="s">
        <v>242</v>
      </c>
      <c r="CS426" s="27">
        <v>1</v>
      </c>
      <c r="CT426" s="2" t="s">
        <v>8570</v>
      </c>
      <c r="CU426">
        <v>5</v>
      </c>
      <c r="CV426" t="s">
        <v>8262</v>
      </c>
      <c r="CW426" t="s">
        <v>8571</v>
      </c>
      <c r="CX426" s="27">
        <v>1</v>
      </c>
      <c r="CY426">
        <v>200796</v>
      </c>
      <c r="CZ426">
        <v>2</v>
      </c>
      <c r="DB426" s="27">
        <v>1</v>
      </c>
      <c r="DC426">
        <v>56620</v>
      </c>
      <c r="DD426">
        <v>2</v>
      </c>
      <c r="DE426" s="5">
        <v>174506</v>
      </c>
      <c r="DF426">
        <v>2</v>
      </c>
      <c r="DG426" t="s">
        <v>242</v>
      </c>
      <c r="DH426" t="s">
        <v>242</v>
      </c>
      <c r="DJ426" s="27">
        <v>1</v>
      </c>
      <c r="DK426">
        <v>7769045</v>
      </c>
      <c r="DL426">
        <v>2</v>
      </c>
      <c r="DN426">
        <v>1</v>
      </c>
      <c r="DP426" t="s">
        <v>8569</v>
      </c>
      <c r="DQ426" s="27">
        <v>1</v>
      </c>
      <c r="DR426" t="s">
        <v>8572</v>
      </c>
      <c r="DS426" s="27">
        <v>1</v>
      </c>
      <c r="DT426" t="s">
        <v>8573</v>
      </c>
      <c r="DU426" s="27">
        <v>1</v>
      </c>
      <c r="DV426" s="2" t="s">
        <v>8574</v>
      </c>
      <c r="DW426" s="27">
        <v>1</v>
      </c>
      <c r="DX426" s="2" t="s">
        <v>8575</v>
      </c>
      <c r="DY426" s="27">
        <v>0</v>
      </c>
      <c r="EA426" s="27">
        <v>1</v>
      </c>
      <c r="EC426" s="27">
        <v>1</v>
      </c>
      <c r="ED426" t="s">
        <v>8576</v>
      </c>
      <c r="EE426" s="27">
        <v>0.5</v>
      </c>
      <c r="EF426" s="2" t="s">
        <v>8577</v>
      </c>
      <c r="EG426" s="27">
        <v>1</v>
      </c>
      <c r="EH426" t="s">
        <v>8578</v>
      </c>
      <c r="EI426" s="27">
        <v>1</v>
      </c>
      <c r="EJ426" s="2" t="s">
        <v>8579</v>
      </c>
      <c r="EK426">
        <v>5</v>
      </c>
      <c r="EL426" t="s">
        <v>6876</v>
      </c>
      <c r="EM426" t="s">
        <v>8580</v>
      </c>
      <c r="EN426" s="27">
        <v>0</v>
      </c>
      <c r="EO426" t="s">
        <v>242</v>
      </c>
      <c r="EP426" t="s">
        <v>242</v>
      </c>
      <c r="ES426" t="s">
        <v>242</v>
      </c>
      <c r="ET426" t="s">
        <v>242</v>
      </c>
      <c r="EV426" s="27">
        <v>1</v>
      </c>
      <c r="EW426">
        <v>2946</v>
      </c>
      <c r="EY426" s="27">
        <v>0</v>
      </c>
      <c r="EZ426" t="s">
        <v>242</v>
      </c>
      <c r="FB426" s="27">
        <v>0</v>
      </c>
      <c r="FC426" t="s">
        <v>242</v>
      </c>
      <c r="FE426" s="27">
        <v>0.5</v>
      </c>
      <c r="FF426">
        <v>7.4</v>
      </c>
    </row>
    <row r="427" spans="1:162" ht="15" customHeight="1" x14ac:dyDescent="0.2">
      <c r="A427">
        <v>426</v>
      </c>
      <c r="B427">
        <v>465</v>
      </c>
      <c r="C427" s="1">
        <v>44913.832638888889</v>
      </c>
      <c r="D427" s="1">
        <v>44913.84097222222</v>
      </c>
      <c r="E427">
        <v>0</v>
      </c>
      <c r="F427" t="s">
        <v>240</v>
      </c>
      <c r="G427">
        <v>100</v>
      </c>
      <c r="H427">
        <v>663</v>
      </c>
      <c r="I427">
        <v>1</v>
      </c>
      <c r="J427" s="1">
        <v>44913.84097222222</v>
      </c>
      <c r="K427" t="s">
        <v>8588</v>
      </c>
      <c r="L427" t="s">
        <v>242</v>
      </c>
      <c r="M427" t="s">
        <v>242</v>
      </c>
      <c r="N427" t="s">
        <v>8589</v>
      </c>
      <c r="O427" t="s">
        <v>8590</v>
      </c>
      <c r="P427">
        <v>34.029000000000003</v>
      </c>
      <c r="Q427">
        <v>-118.40049999999999</v>
      </c>
      <c r="R427" t="s">
        <v>245</v>
      </c>
      <c r="S427" t="s">
        <v>246</v>
      </c>
      <c r="T427" t="s">
        <v>8591</v>
      </c>
      <c r="U427" t="s">
        <v>8592</v>
      </c>
      <c r="V427">
        <v>760759100</v>
      </c>
      <c r="W427">
        <v>4953</v>
      </c>
      <c r="X427" t="s">
        <v>476</v>
      </c>
      <c r="Y427" t="s">
        <v>8593</v>
      </c>
      <c r="Z427">
        <v>2021</v>
      </c>
      <c r="AA427">
        <v>0.5</v>
      </c>
      <c r="AD427">
        <v>12</v>
      </c>
      <c r="AE427">
        <v>1</v>
      </c>
      <c r="AG427" t="s">
        <v>8594</v>
      </c>
      <c r="AH427" s="27">
        <v>1</v>
      </c>
      <c r="AI427">
        <v>4</v>
      </c>
      <c r="AJ427" s="27">
        <v>1</v>
      </c>
      <c r="AK427">
        <v>8</v>
      </c>
      <c r="AL427" s="27">
        <v>1</v>
      </c>
      <c r="AM427">
        <v>8</v>
      </c>
      <c r="AO427">
        <v>3</v>
      </c>
      <c r="AQ427" t="s">
        <v>8595</v>
      </c>
      <c r="AR427" s="27">
        <v>1</v>
      </c>
      <c r="AS427">
        <v>11</v>
      </c>
      <c r="AT427" s="21">
        <f t="shared" si="24"/>
        <v>91.666666666666657</v>
      </c>
      <c r="AU427">
        <v>3</v>
      </c>
      <c r="AW427" t="s">
        <v>8596</v>
      </c>
      <c r="AX427" s="27">
        <v>1</v>
      </c>
      <c r="AY427">
        <v>11</v>
      </c>
      <c r="AZ427" s="21">
        <f t="shared" si="25"/>
        <v>91.666666666666657</v>
      </c>
      <c r="BA427">
        <v>1</v>
      </c>
      <c r="BC427" t="s">
        <v>8594</v>
      </c>
      <c r="BD427" s="27">
        <v>0.5</v>
      </c>
      <c r="BE427">
        <v>5.0999999999999996</v>
      </c>
      <c r="BF427" t="s">
        <v>8597</v>
      </c>
      <c r="BG427">
        <v>1</v>
      </c>
      <c r="BI427" t="s">
        <v>8594</v>
      </c>
      <c r="BJ427" s="27">
        <v>1</v>
      </c>
      <c r="BK427">
        <v>3</v>
      </c>
      <c r="BM427" t="s">
        <v>8598</v>
      </c>
      <c r="BN427" s="27">
        <v>1</v>
      </c>
      <c r="BO427">
        <v>4</v>
      </c>
      <c r="BP427" s="21">
        <f t="shared" si="26"/>
        <v>33.333333333333329</v>
      </c>
      <c r="BR427">
        <v>1</v>
      </c>
      <c r="BT427" t="s">
        <v>8594</v>
      </c>
      <c r="BU427" s="27">
        <v>1</v>
      </c>
      <c r="BV427">
        <v>3</v>
      </c>
      <c r="BW427" s="21">
        <f t="shared" si="27"/>
        <v>25</v>
      </c>
      <c r="BX427">
        <v>2</v>
      </c>
      <c r="BY427">
        <v>3</v>
      </c>
      <c r="CA427" t="s">
        <v>8598</v>
      </c>
      <c r="CB427" s="27">
        <v>0</v>
      </c>
      <c r="CD427" t="s">
        <v>242</v>
      </c>
      <c r="CE427" t="s">
        <v>242</v>
      </c>
      <c r="CG427" s="27">
        <v>1</v>
      </c>
      <c r="CH427" s="2" t="s">
        <v>8599</v>
      </c>
      <c r="CI427">
        <v>1</v>
      </c>
      <c r="CK427" t="s">
        <v>8594</v>
      </c>
      <c r="CL427" s="27">
        <v>1</v>
      </c>
      <c r="CM427" s="27">
        <v>0.5</v>
      </c>
      <c r="CN427" t="s">
        <v>242</v>
      </c>
      <c r="CO427">
        <v>100</v>
      </c>
      <c r="CP427" t="s">
        <v>242</v>
      </c>
      <c r="CS427" s="27">
        <v>1</v>
      </c>
      <c r="CT427" t="s">
        <v>8600</v>
      </c>
      <c r="CU427">
        <v>5</v>
      </c>
      <c r="CV427" t="s">
        <v>8601</v>
      </c>
      <c r="CW427" t="s">
        <v>8602</v>
      </c>
      <c r="CX427" s="27">
        <v>1</v>
      </c>
      <c r="CY427">
        <v>13643797</v>
      </c>
      <c r="CZ427">
        <v>2</v>
      </c>
      <c r="DB427" s="27">
        <v>1</v>
      </c>
      <c r="DC427">
        <v>220053</v>
      </c>
      <c r="DD427">
        <v>2</v>
      </c>
      <c r="DE427" s="5">
        <v>218286</v>
      </c>
      <c r="DF427">
        <v>2</v>
      </c>
      <c r="DG427" t="s">
        <v>242</v>
      </c>
      <c r="DH427" t="s">
        <v>242</v>
      </c>
      <c r="DJ427" s="27">
        <v>1</v>
      </c>
      <c r="DK427">
        <v>3572266</v>
      </c>
      <c r="DL427">
        <v>2</v>
      </c>
      <c r="DN427">
        <v>5</v>
      </c>
      <c r="DO427" t="s">
        <v>8603</v>
      </c>
      <c r="DP427" t="s">
        <v>8602</v>
      </c>
      <c r="DQ427" s="27">
        <v>1</v>
      </c>
      <c r="DR427" s="2" t="s">
        <v>8604</v>
      </c>
      <c r="DS427" s="27">
        <v>1</v>
      </c>
      <c r="DT427" s="2" t="s">
        <v>8605</v>
      </c>
      <c r="DU427" s="27">
        <v>1</v>
      </c>
      <c r="DV427" s="2" t="s">
        <v>8606</v>
      </c>
      <c r="DW427" s="27">
        <v>1</v>
      </c>
      <c r="DX427" t="s">
        <v>8607</v>
      </c>
      <c r="DY427" s="27">
        <v>1</v>
      </c>
      <c r="DZ427" s="2" t="s">
        <v>8608</v>
      </c>
      <c r="EA427" s="27">
        <v>1</v>
      </c>
      <c r="EB427" s="2" t="s">
        <v>8609</v>
      </c>
      <c r="EC427" s="27">
        <v>1</v>
      </c>
      <c r="ED427" s="2" t="s">
        <v>8610</v>
      </c>
      <c r="EE427" s="27">
        <v>1</v>
      </c>
      <c r="EF427" s="2" t="s">
        <v>8611</v>
      </c>
      <c r="EG427" s="27">
        <v>1</v>
      </c>
      <c r="EH427" s="2" t="s">
        <v>8612</v>
      </c>
      <c r="EI427" s="27">
        <v>0.5</v>
      </c>
      <c r="EJ427" s="2" t="s">
        <v>8613</v>
      </c>
      <c r="EK427">
        <v>5</v>
      </c>
      <c r="EL427" t="s">
        <v>8614</v>
      </c>
      <c r="EM427" t="s">
        <v>8615</v>
      </c>
      <c r="EN427" s="27">
        <v>0</v>
      </c>
      <c r="EO427" t="s">
        <v>242</v>
      </c>
      <c r="EP427" t="s">
        <v>242</v>
      </c>
      <c r="ES427" t="s">
        <v>242</v>
      </c>
      <c r="ET427" t="s">
        <v>242</v>
      </c>
      <c r="EV427" s="27">
        <v>0.5</v>
      </c>
      <c r="EW427">
        <v>1886</v>
      </c>
      <c r="EX427" t="s">
        <v>8616</v>
      </c>
      <c r="EY427" s="27">
        <v>0</v>
      </c>
      <c r="EZ427" t="s">
        <v>242</v>
      </c>
      <c r="FB427" s="27">
        <v>0</v>
      </c>
      <c r="FC427" t="s">
        <v>242</v>
      </c>
      <c r="FE427" s="27">
        <v>0</v>
      </c>
      <c r="FF427" t="s">
        <v>242</v>
      </c>
    </row>
    <row r="428" spans="1:162" ht="15" customHeight="1" x14ac:dyDescent="0.2">
      <c r="A428">
        <v>427</v>
      </c>
      <c r="B428">
        <v>467</v>
      </c>
      <c r="C428" s="1">
        <v>44913.85</v>
      </c>
      <c r="D428" s="1">
        <v>44913.859027777777</v>
      </c>
      <c r="E428">
        <v>0</v>
      </c>
      <c r="F428" t="s">
        <v>240</v>
      </c>
      <c r="G428">
        <v>100</v>
      </c>
      <c r="H428">
        <v>732</v>
      </c>
      <c r="I428">
        <v>1</v>
      </c>
      <c r="J428" s="1">
        <v>44913.859027777777</v>
      </c>
      <c r="K428" t="s">
        <v>8624</v>
      </c>
      <c r="L428" t="s">
        <v>242</v>
      </c>
      <c r="M428" t="s">
        <v>242</v>
      </c>
      <c r="N428" t="s">
        <v>8625</v>
      </c>
      <c r="O428" t="s">
        <v>8626</v>
      </c>
      <c r="P428">
        <v>34.029000000000003</v>
      </c>
      <c r="Q428">
        <v>-118.40049999999999</v>
      </c>
      <c r="R428" t="s">
        <v>245</v>
      </c>
      <c r="S428" t="s">
        <v>246</v>
      </c>
      <c r="T428" t="s">
        <v>8627</v>
      </c>
      <c r="U428" t="s">
        <v>8628</v>
      </c>
      <c r="V428">
        <v>773903109</v>
      </c>
      <c r="W428">
        <v>3829</v>
      </c>
      <c r="X428" t="s">
        <v>476</v>
      </c>
      <c r="Y428" t="s">
        <v>513</v>
      </c>
      <c r="Z428">
        <v>2021</v>
      </c>
      <c r="AA428">
        <v>0</v>
      </c>
      <c r="AB428">
        <v>15</v>
      </c>
      <c r="AD428">
        <v>10</v>
      </c>
      <c r="AE428">
        <v>3</v>
      </c>
      <c r="AG428" t="s">
        <v>8629</v>
      </c>
      <c r="AH428" s="27">
        <v>0</v>
      </c>
      <c r="AI428" t="s">
        <v>242</v>
      </c>
      <c r="AJ428" s="27">
        <v>0</v>
      </c>
      <c r="AK428" t="s">
        <v>242</v>
      </c>
      <c r="AL428" s="27">
        <v>0</v>
      </c>
      <c r="AM428" t="s">
        <v>242</v>
      </c>
      <c r="AO428" t="s">
        <v>242</v>
      </c>
      <c r="AR428" s="27">
        <v>1</v>
      </c>
      <c r="AS428">
        <v>9</v>
      </c>
      <c r="AT428" s="21">
        <f t="shared" si="24"/>
        <v>90</v>
      </c>
      <c r="AU428">
        <v>3</v>
      </c>
      <c r="AW428" t="s">
        <v>8629</v>
      </c>
      <c r="AX428" s="27">
        <v>1</v>
      </c>
      <c r="AY428">
        <v>9</v>
      </c>
      <c r="AZ428" s="21">
        <f t="shared" si="25"/>
        <v>90</v>
      </c>
      <c r="BA428">
        <v>3</v>
      </c>
      <c r="BC428" t="s">
        <v>8629</v>
      </c>
      <c r="BD428" s="27">
        <v>0.5</v>
      </c>
      <c r="BE428">
        <v>6.4</v>
      </c>
      <c r="BF428" t="s">
        <v>8630</v>
      </c>
      <c r="BG428">
        <v>3</v>
      </c>
      <c r="BI428" t="s">
        <v>8629</v>
      </c>
      <c r="BJ428" s="27">
        <v>1</v>
      </c>
      <c r="BK428">
        <v>3</v>
      </c>
      <c r="BM428" t="s">
        <v>8629</v>
      </c>
      <c r="BN428" s="27">
        <v>1</v>
      </c>
      <c r="BO428">
        <v>3</v>
      </c>
      <c r="BP428" s="21">
        <f t="shared" si="26"/>
        <v>30</v>
      </c>
      <c r="BR428">
        <v>3</v>
      </c>
      <c r="BT428" t="s">
        <v>8629</v>
      </c>
      <c r="BU428" s="27">
        <v>1</v>
      </c>
      <c r="BV428">
        <v>5</v>
      </c>
      <c r="BW428" s="21">
        <f t="shared" si="27"/>
        <v>50</v>
      </c>
      <c r="BX428">
        <v>2</v>
      </c>
      <c r="BY428">
        <v>3</v>
      </c>
      <c r="CA428" t="s">
        <v>8629</v>
      </c>
      <c r="CB428" s="27">
        <v>0</v>
      </c>
      <c r="CD428" t="s">
        <v>242</v>
      </c>
      <c r="CE428" t="s">
        <v>242</v>
      </c>
      <c r="CG428" s="27">
        <v>1</v>
      </c>
      <c r="CH428" s="2" t="s">
        <v>8631</v>
      </c>
      <c r="CI428">
        <v>1</v>
      </c>
      <c r="CK428" t="s">
        <v>8632</v>
      </c>
      <c r="CL428" s="27">
        <v>0</v>
      </c>
      <c r="CM428" s="27">
        <v>1</v>
      </c>
      <c r="CN428">
        <v>100</v>
      </c>
      <c r="CO428">
        <v>100</v>
      </c>
      <c r="CP428">
        <v>100</v>
      </c>
      <c r="CQ428" s="2" t="s">
        <v>8633</v>
      </c>
      <c r="CS428" s="27">
        <v>1</v>
      </c>
      <c r="CT428" s="2" t="s">
        <v>8634</v>
      </c>
      <c r="CU428">
        <v>1</v>
      </c>
      <c r="CW428" t="s">
        <v>8635</v>
      </c>
      <c r="CX428" s="27">
        <v>1</v>
      </c>
      <c r="CY428">
        <v>20539</v>
      </c>
      <c r="CZ428">
        <v>2</v>
      </c>
      <c r="DB428" s="27">
        <v>1</v>
      </c>
      <c r="DC428" t="s">
        <v>242</v>
      </c>
      <c r="DD428" t="s">
        <v>242</v>
      </c>
      <c r="DE428">
        <v>87561</v>
      </c>
      <c r="DF428">
        <v>2</v>
      </c>
      <c r="DG428" t="s">
        <v>242</v>
      </c>
      <c r="DH428" t="s">
        <v>242</v>
      </c>
      <c r="DJ428" s="27">
        <v>0</v>
      </c>
      <c r="DK428" t="s">
        <v>242</v>
      </c>
      <c r="DL428" t="s">
        <v>242</v>
      </c>
      <c r="DN428">
        <v>4</v>
      </c>
      <c r="DP428" t="s">
        <v>8636</v>
      </c>
      <c r="DQ428" s="27">
        <v>1</v>
      </c>
      <c r="DR428" s="2" t="s">
        <v>8637</v>
      </c>
      <c r="DS428" s="27">
        <v>1</v>
      </c>
      <c r="DT428" s="2" t="s">
        <v>8638</v>
      </c>
      <c r="DU428" s="27">
        <v>1</v>
      </c>
      <c r="DV428" t="s">
        <v>8639</v>
      </c>
      <c r="DW428" s="27">
        <v>1</v>
      </c>
      <c r="DX428" s="2" t="s">
        <v>8640</v>
      </c>
      <c r="DY428" s="27">
        <v>1</v>
      </c>
      <c r="DZ428" s="2" t="s">
        <v>8641</v>
      </c>
      <c r="EA428" s="27">
        <v>1</v>
      </c>
      <c r="EB428" s="2" t="s">
        <v>8642</v>
      </c>
      <c r="EC428" s="27">
        <v>1</v>
      </c>
      <c r="ED428" s="2" t="s">
        <v>8643</v>
      </c>
      <c r="EE428" s="27">
        <v>1</v>
      </c>
      <c r="EF428" s="2" t="s">
        <v>8644</v>
      </c>
      <c r="EG428" s="27">
        <v>1</v>
      </c>
      <c r="EH428" s="2" t="s">
        <v>8645</v>
      </c>
      <c r="EI428" s="27">
        <v>1</v>
      </c>
      <c r="EJ428" s="2" t="s">
        <v>8646</v>
      </c>
      <c r="EK428">
        <v>1</v>
      </c>
      <c r="EM428" t="s">
        <v>8647</v>
      </c>
      <c r="EN428" s="27">
        <v>0</v>
      </c>
      <c r="EO428" t="s">
        <v>242</v>
      </c>
      <c r="EP428" t="s">
        <v>242</v>
      </c>
      <c r="ES428" t="s">
        <v>242</v>
      </c>
      <c r="ET428" t="s">
        <v>242</v>
      </c>
      <c r="EV428" s="27">
        <v>1</v>
      </c>
      <c r="EW428">
        <v>219.93</v>
      </c>
      <c r="EY428" s="27">
        <v>0.5</v>
      </c>
      <c r="EZ428">
        <v>26</v>
      </c>
      <c r="FB428" s="27">
        <v>1</v>
      </c>
      <c r="FC428">
        <v>58.3</v>
      </c>
      <c r="FE428" s="27">
        <v>0</v>
      </c>
      <c r="FF428" t="s">
        <v>242</v>
      </c>
    </row>
    <row r="429" spans="1:162" ht="15" customHeight="1" x14ac:dyDescent="0.2">
      <c r="A429">
        <v>428</v>
      </c>
      <c r="B429">
        <v>468</v>
      </c>
      <c r="C429" s="1">
        <v>44913.859722222223</v>
      </c>
      <c r="D429" s="1">
        <v>44913.865972222222</v>
      </c>
      <c r="E429">
        <v>0</v>
      </c>
      <c r="F429" t="s">
        <v>240</v>
      </c>
      <c r="G429">
        <v>100</v>
      </c>
      <c r="H429">
        <v>520</v>
      </c>
      <c r="I429">
        <v>1</v>
      </c>
      <c r="J429" s="1">
        <v>44913.865972222222</v>
      </c>
      <c r="K429" t="s">
        <v>8655</v>
      </c>
      <c r="L429" t="s">
        <v>242</v>
      </c>
      <c r="M429" t="s">
        <v>242</v>
      </c>
      <c r="N429" t="s">
        <v>8656</v>
      </c>
      <c r="O429" t="s">
        <v>8657</v>
      </c>
      <c r="P429">
        <v>34.029000000000003</v>
      </c>
      <c r="Q429">
        <v>-118.40049999999999</v>
      </c>
      <c r="R429" t="s">
        <v>245</v>
      </c>
      <c r="S429" t="s">
        <v>246</v>
      </c>
      <c r="T429" t="s">
        <v>8658</v>
      </c>
      <c r="U429" t="s">
        <v>8659</v>
      </c>
      <c r="V429" t="s">
        <v>8660</v>
      </c>
      <c r="W429">
        <v>6022</v>
      </c>
      <c r="X429" t="s">
        <v>319</v>
      </c>
      <c r="Y429" t="s">
        <v>2174</v>
      </c>
      <c r="Z429">
        <v>2022</v>
      </c>
      <c r="AA429">
        <v>0.5</v>
      </c>
      <c r="AB429">
        <v>11</v>
      </c>
      <c r="AD429">
        <v>11</v>
      </c>
      <c r="AE429">
        <v>3</v>
      </c>
      <c r="AG429" t="s">
        <v>8661</v>
      </c>
      <c r="AH429" s="27">
        <v>1</v>
      </c>
      <c r="AI429">
        <v>9</v>
      </c>
      <c r="AJ429" s="27">
        <v>0</v>
      </c>
      <c r="AK429" t="s">
        <v>242</v>
      </c>
      <c r="AL429" s="27">
        <v>0</v>
      </c>
      <c r="AM429" t="s">
        <v>242</v>
      </c>
      <c r="AN429" t="s">
        <v>8662</v>
      </c>
      <c r="AO429">
        <v>3</v>
      </c>
      <c r="AQ429" t="s">
        <v>8661</v>
      </c>
      <c r="AR429" s="27">
        <v>1</v>
      </c>
      <c r="AS429">
        <v>10</v>
      </c>
      <c r="AT429" s="21">
        <f t="shared" si="24"/>
        <v>90.909090909090907</v>
      </c>
      <c r="AU429">
        <v>3</v>
      </c>
      <c r="AW429" t="s">
        <v>8661</v>
      </c>
      <c r="AX429" s="27">
        <v>1</v>
      </c>
      <c r="AY429">
        <v>10</v>
      </c>
      <c r="AZ429" s="21">
        <f t="shared" si="25"/>
        <v>90.909090909090907</v>
      </c>
      <c r="BA429">
        <v>3</v>
      </c>
      <c r="BC429" t="s">
        <v>8661</v>
      </c>
      <c r="BD429" s="27">
        <v>1</v>
      </c>
      <c r="BE429">
        <v>7.6</v>
      </c>
      <c r="BG429">
        <v>3</v>
      </c>
      <c r="BI429" t="s">
        <v>8661</v>
      </c>
      <c r="BJ429" s="27">
        <v>1</v>
      </c>
      <c r="BK429">
        <v>3</v>
      </c>
      <c r="BM429" t="s">
        <v>8661</v>
      </c>
      <c r="BN429" s="27">
        <v>1</v>
      </c>
      <c r="BO429">
        <v>5</v>
      </c>
      <c r="BP429" s="21">
        <f t="shared" si="26"/>
        <v>45.454545454545453</v>
      </c>
      <c r="BR429">
        <v>1</v>
      </c>
      <c r="BT429" t="s">
        <v>8663</v>
      </c>
      <c r="BU429" s="27">
        <v>1</v>
      </c>
      <c r="BV429">
        <v>2</v>
      </c>
      <c r="BW429" s="21">
        <f t="shared" si="27"/>
        <v>18.181818181818183</v>
      </c>
      <c r="BX429">
        <v>2</v>
      </c>
      <c r="BY429">
        <v>1</v>
      </c>
      <c r="CA429" t="s">
        <v>8663</v>
      </c>
      <c r="CB429" s="27">
        <v>0</v>
      </c>
      <c r="CD429" t="s">
        <v>242</v>
      </c>
      <c r="CE429" t="s">
        <v>242</v>
      </c>
      <c r="CG429" s="27">
        <v>0.5</v>
      </c>
      <c r="CH429" s="2" t="s">
        <v>8664</v>
      </c>
      <c r="CI429">
        <v>1</v>
      </c>
      <c r="CK429" t="s">
        <v>8663</v>
      </c>
      <c r="CL429" s="27">
        <v>0</v>
      </c>
      <c r="CM429" s="27">
        <v>0.5</v>
      </c>
      <c r="CN429">
        <v>100</v>
      </c>
      <c r="CO429">
        <v>100</v>
      </c>
      <c r="CP429" t="s">
        <v>242</v>
      </c>
      <c r="CQ429" t="s">
        <v>8665</v>
      </c>
      <c r="CS429" s="27">
        <v>1</v>
      </c>
      <c r="CT429" s="2" t="s">
        <v>8666</v>
      </c>
      <c r="CU429">
        <v>2</v>
      </c>
      <c r="CW429" t="s">
        <v>8667</v>
      </c>
      <c r="CX429" s="27">
        <v>1</v>
      </c>
      <c r="CY429">
        <v>306</v>
      </c>
      <c r="CZ429">
        <v>2</v>
      </c>
      <c r="DB429" s="27">
        <v>1</v>
      </c>
      <c r="DC429">
        <v>5581</v>
      </c>
      <c r="DD429">
        <v>2</v>
      </c>
      <c r="DE429" s="5">
        <v>5749</v>
      </c>
      <c r="DF429">
        <v>2</v>
      </c>
      <c r="DG429" t="s">
        <v>242</v>
      </c>
      <c r="DH429" t="s">
        <v>242</v>
      </c>
      <c r="DJ429" s="27">
        <v>1</v>
      </c>
      <c r="DK429">
        <v>10348</v>
      </c>
      <c r="DL429">
        <v>2</v>
      </c>
      <c r="DN429">
        <v>1</v>
      </c>
      <c r="DP429" t="s">
        <v>8663</v>
      </c>
      <c r="DQ429" s="27">
        <v>1</v>
      </c>
      <c r="DR429" s="2" t="s">
        <v>8668</v>
      </c>
      <c r="DS429" s="27">
        <v>1</v>
      </c>
      <c r="DT429" s="2" t="s">
        <v>8669</v>
      </c>
      <c r="DU429" s="27">
        <v>0.5</v>
      </c>
      <c r="DV429" s="2" t="s">
        <v>8670</v>
      </c>
      <c r="DW429" s="27">
        <v>1</v>
      </c>
      <c r="DX429" t="s">
        <v>8671</v>
      </c>
      <c r="DY429" s="27">
        <v>0.5</v>
      </c>
      <c r="DZ429" s="2" t="s">
        <v>8672</v>
      </c>
      <c r="EA429" s="27">
        <v>1</v>
      </c>
      <c r="EB429" s="2" t="s">
        <v>8673</v>
      </c>
      <c r="EC429" s="27">
        <v>1</v>
      </c>
      <c r="ED429" s="2" t="s">
        <v>8674</v>
      </c>
      <c r="EE429" s="27">
        <v>1</v>
      </c>
      <c r="EF429" s="2" t="s">
        <v>8675</v>
      </c>
      <c r="EG429" s="27">
        <v>1</v>
      </c>
      <c r="EH429" s="2" t="s">
        <v>8676</v>
      </c>
      <c r="EI429" s="27">
        <v>0.5</v>
      </c>
      <c r="EJ429" t="s">
        <v>8677</v>
      </c>
      <c r="EK429">
        <v>2</v>
      </c>
      <c r="EM429" t="s">
        <v>8678</v>
      </c>
      <c r="EN429" s="27">
        <v>0</v>
      </c>
      <c r="EO429" t="s">
        <v>242</v>
      </c>
      <c r="EP429" t="s">
        <v>242</v>
      </c>
      <c r="ES429" t="s">
        <v>242</v>
      </c>
      <c r="ET429" t="s">
        <v>242</v>
      </c>
      <c r="EV429" s="27">
        <v>0</v>
      </c>
      <c r="EW429" t="s">
        <v>242</v>
      </c>
      <c r="EY429" s="27">
        <v>0</v>
      </c>
      <c r="EZ429" t="s">
        <v>242</v>
      </c>
      <c r="FB429" s="27">
        <v>0</v>
      </c>
      <c r="FC429" t="s">
        <v>242</v>
      </c>
      <c r="FE429" s="27">
        <v>0</v>
      </c>
      <c r="FF429" t="s">
        <v>242</v>
      </c>
    </row>
    <row r="430" spans="1:162" ht="15" customHeight="1" x14ac:dyDescent="0.2">
      <c r="A430">
        <v>429</v>
      </c>
      <c r="B430">
        <v>469</v>
      </c>
      <c r="C430" s="1">
        <v>44913.880555555559</v>
      </c>
      <c r="D430" s="1">
        <v>44913.883333333331</v>
      </c>
      <c r="E430">
        <v>0</v>
      </c>
      <c r="F430" t="s">
        <v>240</v>
      </c>
      <c r="G430">
        <v>100</v>
      </c>
      <c r="H430">
        <v>249</v>
      </c>
      <c r="I430">
        <v>1</v>
      </c>
      <c r="J430" s="1">
        <v>44913.883333333331</v>
      </c>
      <c r="K430" t="s">
        <v>8687</v>
      </c>
      <c r="L430" t="s">
        <v>242</v>
      </c>
      <c r="M430" t="s">
        <v>242</v>
      </c>
      <c r="N430" t="s">
        <v>8688</v>
      </c>
      <c r="O430" t="s">
        <v>8689</v>
      </c>
      <c r="P430">
        <v>34.029000000000003</v>
      </c>
      <c r="Q430">
        <v>-118.40049999999999</v>
      </c>
      <c r="R430" t="s">
        <v>245</v>
      </c>
      <c r="S430" t="s">
        <v>246</v>
      </c>
      <c r="T430" t="s">
        <v>8690</v>
      </c>
      <c r="U430" t="s">
        <v>8691</v>
      </c>
      <c r="V430">
        <v>955306105</v>
      </c>
      <c r="W430">
        <v>3060</v>
      </c>
      <c r="X430" t="s">
        <v>350</v>
      </c>
      <c r="Y430" t="s">
        <v>8692</v>
      </c>
      <c r="Z430">
        <v>2021</v>
      </c>
      <c r="AA430">
        <v>0</v>
      </c>
      <c r="AD430">
        <v>10</v>
      </c>
      <c r="AE430">
        <v>3</v>
      </c>
      <c r="AG430" t="s">
        <v>8693</v>
      </c>
      <c r="AH430" s="27">
        <v>1</v>
      </c>
      <c r="AI430">
        <v>10</v>
      </c>
      <c r="AJ430" s="27">
        <v>0</v>
      </c>
      <c r="AK430" t="s">
        <v>242</v>
      </c>
      <c r="AL430" s="27">
        <v>0</v>
      </c>
      <c r="AM430" t="s">
        <v>242</v>
      </c>
      <c r="AN430" s="2" t="s">
        <v>8694</v>
      </c>
      <c r="AO430">
        <v>3</v>
      </c>
      <c r="AQ430" t="s">
        <v>8693</v>
      </c>
      <c r="AR430" s="27">
        <v>1</v>
      </c>
      <c r="AS430">
        <v>9</v>
      </c>
      <c r="AT430" s="21">
        <f t="shared" si="24"/>
        <v>90</v>
      </c>
      <c r="AU430">
        <v>3</v>
      </c>
      <c r="AW430" t="s">
        <v>8695</v>
      </c>
      <c r="AX430" s="27">
        <v>1</v>
      </c>
      <c r="AY430">
        <v>9</v>
      </c>
      <c r="AZ430" s="21">
        <f t="shared" si="25"/>
        <v>90</v>
      </c>
      <c r="BA430">
        <v>3</v>
      </c>
      <c r="BC430" t="s">
        <v>8693</v>
      </c>
      <c r="BD430" s="27">
        <v>0.5</v>
      </c>
      <c r="BE430">
        <v>7</v>
      </c>
      <c r="BF430" t="s">
        <v>8696</v>
      </c>
      <c r="BG430">
        <v>3</v>
      </c>
      <c r="BI430" t="s">
        <v>8693</v>
      </c>
      <c r="BJ430" s="27">
        <v>1</v>
      </c>
      <c r="BK430">
        <v>3</v>
      </c>
      <c r="BM430" t="s">
        <v>8693</v>
      </c>
      <c r="BN430" s="27">
        <v>1</v>
      </c>
      <c r="BO430">
        <v>3</v>
      </c>
      <c r="BP430" s="21">
        <f t="shared" si="26"/>
        <v>30</v>
      </c>
      <c r="BQ430" s="4">
        <v>0.3</v>
      </c>
      <c r="BR430">
        <v>3</v>
      </c>
      <c r="BT430" t="s">
        <v>8693</v>
      </c>
      <c r="BU430" s="27">
        <v>1</v>
      </c>
      <c r="BV430">
        <v>1</v>
      </c>
      <c r="BW430" s="21">
        <f t="shared" si="27"/>
        <v>10</v>
      </c>
      <c r="BX430">
        <v>2</v>
      </c>
      <c r="BY430">
        <v>3</v>
      </c>
      <c r="CA430" t="s">
        <v>8695</v>
      </c>
      <c r="CB430" s="27">
        <v>0</v>
      </c>
      <c r="CD430" t="s">
        <v>242</v>
      </c>
      <c r="CE430" t="s">
        <v>242</v>
      </c>
      <c r="CG430" s="27">
        <v>1</v>
      </c>
      <c r="CH430" t="s">
        <v>8697</v>
      </c>
      <c r="CI430">
        <v>1</v>
      </c>
      <c r="CK430" t="s">
        <v>8698</v>
      </c>
      <c r="CL430" s="27">
        <v>0</v>
      </c>
      <c r="CM430" s="27">
        <v>0.5</v>
      </c>
      <c r="CN430" t="s">
        <v>242</v>
      </c>
      <c r="CO430">
        <v>98</v>
      </c>
      <c r="CP430" t="s">
        <v>242</v>
      </c>
      <c r="CQ430" t="s">
        <v>8699</v>
      </c>
      <c r="CS430" s="27">
        <v>1</v>
      </c>
      <c r="CT430" s="2" t="s">
        <v>8700</v>
      </c>
      <c r="CU430">
        <v>1</v>
      </c>
      <c r="CW430" t="s">
        <v>8698</v>
      </c>
      <c r="CX430" s="27">
        <v>1</v>
      </c>
      <c r="CY430">
        <v>31310</v>
      </c>
      <c r="CZ430">
        <v>2</v>
      </c>
      <c r="DB430" s="27">
        <v>1</v>
      </c>
      <c r="DC430" t="s">
        <v>242</v>
      </c>
      <c r="DD430" t="s">
        <v>242</v>
      </c>
      <c r="DF430" t="s">
        <v>242</v>
      </c>
      <c r="DG430">
        <v>96924</v>
      </c>
      <c r="DH430">
        <v>2</v>
      </c>
      <c r="DJ430" s="27">
        <v>0</v>
      </c>
      <c r="DK430" t="s">
        <v>242</v>
      </c>
      <c r="DL430" t="s">
        <v>242</v>
      </c>
      <c r="DN430">
        <v>1</v>
      </c>
      <c r="DP430" t="s">
        <v>8698</v>
      </c>
      <c r="DQ430" s="27">
        <v>0</v>
      </c>
      <c r="DS430" s="27">
        <v>0</v>
      </c>
      <c r="DU430" s="27">
        <v>0</v>
      </c>
      <c r="DW430" s="27">
        <v>0</v>
      </c>
      <c r="DY430" s="27">
        <v>0</v>
      </c>
      <c r="EA430" s="27">
        <v>0.5</v>
      </c>
      <c r="EB430" t="s">
        <v>8701</v>
      </c>
      <c r="EC430" s="27">
        <v>0</v>
      </c>
      <c r="EE430" s="27">
        <v>0</v>
      </c>
      <c r="EG430" s="27">
        <v>1</v>
      </c>
      <c r="EH430" s="2" t="s">
        <v>8702</v>
      </c>
      <c r="EI430" s="27">
        <v>1</v>
      </c>
      <c r="EJ430" s="2" t="s">
        <v>8703</v>
      </c>
      <c r="EK430">
        <v>1</v>
      </c>
      <c r="EM430" t="s">
        <v>8698</v>
      </c>
      <c r="EN430" s="27">
        <v>0</v>
      </c>
      <c r="EO430" t="s">
        <v>242</v>
      </c>
      <c r="EP430" t="s">
        <v>242</v>
      </c>
      <c r="ES430" t="s">
        <v>242</v>
      </c>
      <c r="ET430" t="s">
        <v>242</v>
      </c>
      <c r="EV430" s="27">
        <v>1</v>
      </c>
      <c r="EW430">
        <v>1056.76</v>
      </c>
      <c r="EX430" t="s">
        <v>8704</v>
      </c>
      <c r="EY430" s="27">
        <v>0</v>
      </c>
      <c r="EZ430" t="s">
        <v>242</v>
      </c>
      <c r="FB430" s="27">
        <v>0</v>
      </c>
      <c r="FC430" t="s">
        <v>242</v>
      </c>
      <c r="FE430" s="27">
        <v>0</v>
      </c>
      <c r="FF430" t="s">
        <v>242</v>
      </c>
    </row>
    <row r="431" spans="1:162" ht="15" customHeight="1" x14ac:dyDescent="0.2">
      <c r="A431">
        <v>430</v>
      </c>
      <c r="B431">
        <v>470</v>
      </c>
      <c r="C431" s="1">
        <v>44913.884027777778</v>
      </c>
      <c r="D431" s="1">
        <v>44913.887499999997</v>
      </c>
      <c r="E431">
        <v>0</v>
      </c>
      <c r="F431" t="s">
        <v>240</v>
      </c>
      <c r="G431">
        <v>100</v>
      </c>
      <c r="H431">
        <v>297</v>
      </c>
      <c r="I431">
        <v>1</v>
      </c>
      <c r="J431" s="1">
        <v>44913.887499999997</v>
      </c>
      <c r="K431" t="s">
        <v>8710</v>
      </c>
      <c r="L431" t="s">
        <v>242</v>
      </c>
      <c r="M431" t="s">
        <v>242</v>
      </c>
      <c r="N431" t="s">
        <v>8711</v>
      </c>
      <c r="O431" t="s">
        <v>8712</v>
      </c>
      <c r="P431">
        <v>34.029000000000003</v>
      </c>
      <c r="Q431">
        <v>-118.40049999999999</v>
      </c>
      <c r="R431" t="s">
        <v>245</v>
      </c>
      <c r="S431" t="s">
        <v>246</v>
      </c>
      <c r="T431" t="s">
        <v>8713</v>
      </c>
      <c r="U431" t="s">
        <v>8714</v>
      </c>
      <c r="V431">
        <v>959802109</v>
      </c>
      <c r="W431">
        <v>7389</v>
      </c>
      <c r="X431" t="s">
        <v>297</v>
      </c>
      <c r="Y431" t="s">
        <v>2196</v>
      </c>
      <c r="Z431">
        <v>2021</v>
      </c>
      <c r="AA431">
        <v>0</v>
      </c>
      <c r="AD431">
        <v>11</v>
      </c>
      <c r="AE431">
        <v>3</v>
      </c>
      <c r="AG431" t="s">
        <v>8715</v>
      </c>
      <c r="AH431" s="27">
        <v>1</v>
      </c>
      <c r="AI431">
        <v>11</v>
      </c>
      <c r="AJ431" s="27">
        <v>0</v>
      </c>
      <c r="AK431" t="s">
        <v>242</v>
      </c>
      <c r="AL431" s="27">
        <v>0</v>
      </c>
      <c r="AM431" t="s">
        <v>242</v>
      </c>
      <c r="AO431">
        <v>3</v>
      </c>
      <c r="AQ431" t="s">
        <v>8715</v>
      </c>
      <c r="AR431" s="27">
        <v>1</v>
      </c>
      <c r="AS431">
        <v>10</v>
      </c>
      <c r="AT431" s="21">
        <f t="shared" si="24"/>
        <v>90.909090909090907</v>
      </c>
      <c r="AU431">
        <v>1</v>
      </c>
      <c r="AW431" t="s">
        <v>8716</v>
      </c>
      <c r="AX431" s="27">
        <v>1</v>
      </c>
      <c r="AY431">
        <v>10</v>
      </c>
      <c r="AZ431" s="21">
        <f t="shared" si="25"/>
        <v>90.909090909090907</v>
      </c>
      <c r="BA431">
        <v>3</v>
      </c>
      <c r="BC431" t="s">
        <v>8715</v>
      </c>
      <c r="BD431" s="27">
        <v>1</v>
      </c>
      <c r="BE431">
        <v>7</v>
      </c>
      <c r="BG431">
        <v>3</v>
      </c>
      <c r="BI431" t="s">
        <v>8715</v>
      </c>
      <c r="BJ431" s="27">
        <v>1</v>
      </c>
      <c r="BK431">
        <v>3</v>
      </c>
      <c r="BM431" t="s">
        <v>8715</v>
      </c>
      <c r="BN431" s="27">
        <v>1</v>
      </c>
      <c r="BO431">
        <v>3</v>
      </c>
      <c r="BP431" s="21">
        <f t="shared" si="26"/>
        <v>27.27272727272727</v>
      </c>
      <c r="BR431">
        <v>3</v>
      </c>
      <c r="BT431" t="s">
        <v>8715</v>
      </c>
      <c r="BU431" s="27">
        <v>1</v>
      </c>
      <c r="BV431">
        <v>5</v>
      </c>
      <c r="BW431" s="21">
        <f t="shared" si="27"/>
        <v>45.454545454545453</v>
      </c>
      <c r="BX431">
        <v>2</v>
      </c>
      <c r="BY431">
        <v>3</v>
      </c>
      <c r="CA431" t="s">
        <v>8715</v>
      </c>
      <c r="CB431" s="27">
        <v>0</v>
      </c>
      <c r="CD431" t="s">
        <v>242</v>
      </c>
      <c r="CE431" t="s">
        <v>242</v>
      </c>
      <c r="CG431" s="27">
        <v>1</v>
      </c>
      <c r="CH431" t="s">
        <v>8717</v>
      </c>
      <c r="CI431">
        <v>1</v>
      </c>
      <c r="CK431" t="s">
        <v>8716</v>
      </c>
      <c r="CL431" s="27">
        <v>1</v>
      </c>
      <c r="CM431" s="27">
        <v>1</v>
      </c>
      <c r="CN431">
        <v>100</v>
      </c>
      <c r="CO431">
        <v>100</v>
      </c>
      <c r="CP431" t="s">
        <v>242</v>
      </c>
      <c r="CQ431" t="s">
        <v>8718</v>
      </c>
      <c r="CS431" s="27">
        <v>0.5</v>
      </c>
      <c r="CT431" s="2" t="s">
        <v>8719</v>
      </c>
      <c r="CU431">
        <v>1</v>
      </c>
      <c r="CW431" t="s">
        <v>8716</v>
      </c>
      <c r="CX431" s="27">
        <v>1</v>
      </c>
      <c r="CY431">
        <v>4828</v>
      </c>
      <c r="CZ431">
        <v>2</v>
      </c>
      <c r="DB431" s="27">
        <v>1</v>
      </c>
      <c r="DC431">
        <v>7217</v>
      </c>
      <c r="DD431">
        <v>2</v>
      </c>
      <c r="DE431">
        <v>7297</v>
      </c>
      <c r="DF431">
        <v>2</v>
      </c>
      <c r="DG431" t="s">
        <v>242</v>
      </c>
      <c r="DH431" t="s">
        <v>242</v>
      </c>
      <c r="DJ431" s="27">
        <v>0</v>
      </c>
      <c r="DK431" t="s">
        <v>242</v>
      </c>
      <c r="DL431" t="s">
        <v>242</v>
      </c>
      <c r="DN431">
        <v>1</v>
      </c>
      <c r="DP431" t="s">
        <v>8716</v>
      </c>
      <c r="DQ431" s="27">
        <v>0</v>
      </c>
      <c r="DS431" s="27">
        <v>0</v>
      </c>
      <c r="DU431" s="27">
        <v>0</v>
      </c>
      <c r="DW431" s="27">
        <v>0</v>
      </c>
      <c r="DY431" s="27">
        <v>0</v>
      </c>
      <c r="EA431" s="27">
        <v>0.5</v>
      </c>
      <c r="EB431" s="2" t="s">
        <v>8720</v>
      </c>
      <c r="EC431" s="27">
        <v>1</v>
      </c>
      <c r="ED431" s="2" t="s">
        <v>8721</v>
      </c>
      <c r="EE431" s="27">
        <v>0.5</v>
      </c>
      <c r="EF431" t="s">
        <v>8722</v>
      </c>
      <c r="EG431" s="27">
        <v>1</v>
      </c>
      <c r="EH431" t="s">
        <v>8723</v>
      </c>
      <c r="EI431" s="27">
        <v>0</v>
      </c>
      <c r="EK431">
        <v>1</v>
      </c>
      <c r="EM431" t="s">
        <v>8716</v>
      </c>
      <c r="EN431" s="27">
        <v>0</v>
      </c>
      <c r="EO431" t="s">
        <v>242</v>
      </c>
      <c r="EP431" t="s">
        <v>242</v>
      </c>
      <c r="ES431" t="s">
        <v>242</v>
      </c>
      <c r="ET431" t="s">
        <v>242</v>
      </c>
      <c r="EV431" s="27">
        <v>0</v>
      </c>
      <c r="EW431" t="s">
        <v>242</v>
      </c>
      <c r="EY431" s="27">
        <v>0</v>
      </c>
      <c r="EZ431" t="s">
        <v>242</v>
      </c>
      <c r="FB431" s="27">
        <v>0</v>
      </c>
      <c r="FC431" t="s">
        <v>242</v>
      </c>
      <c r="FE431" s="27">
        <v>0</v>
      </c>
      <c r="FF431" t="s">
        <v>242</v>
      </c>
    </row>
    <row r="432" spans="1:162" ht="15" hidden="1" customHeight="1" x14ac:dyDescent="0.2">
      <c r="A432">
        <v>431</v>
      </c>
      <c r="B432">
        <v>471</v>
      </c>
      <c r="C432" s="1">
        <v>44917.178472222222</v>
      </c>
      <c r="D432" s="1">
        <v>44917.197916666664</v>
      </c>
      <c r="E432">
        <v>0</v>
      </c>
      <c r="F432" t="s">
        <v>6824</v>
      </c>
      <c r="G432">
        <v>100</v>
      </c>
      <c r="H432">
        <v>1674</v>
      </c>
      <c r="I432">
        <v>1</v>
      </c>
      <c r="J432" s="1">
        <v>44917.197916666664</v>
      </c>
      <c r="K432" t="s">
        <v>8729</v>
      </c>
      <c r="L432" t="s">
        <v>242</v>
      </c>
      <c r="M432" t="s">
        <v>242</v>
      </c>
      <c r="N432" t="s">
        <v>8730</v>
      </c>
      <c r="O432" t="s">
        <v>8731</v>
      </c>
      <c r="P432">
        <v>34.064799999999998</v>
      </c>
      <c r="Q432">
        <v>-118.4414</v>
      </c>
      <c r="R432" t="s">
        <v>245</v>
      </c>
      <c r="S432" t="s">
        <v>246</v>
      </c>
      <c r="T432" t="s">
        <v>8732</v>
      </c>
      <c r="U432" t="s">
        <v>8733</v>
      </c>
      <c r="V432">
        <v>3654100</v>
      </c>
      <c r="W432">
        <v>3841</v>
      </c>
      <c r="X432" t="s">
        <v>350</v>
      </c>
      <c r="Y432" t="s">
        <v>2411</v>
      </c>
      <c r="Z432">
        <v>2020</v>
      </c>
      <c r="AA432">
        <v>0</v>
      </c>
      <c r="AD432">
        <v>9</v>
      </c>
      <c r="AE432">
        <v>3</v>
      </c>
      <c r="AG432" t="s">
        <v>8734</v>
      </c>
      <c r="AH432" s="27">
        <v>1</v>
      </c>
      <c r="AI432">
        <v>2</v>
      </c>
      <c r="AJ432" s="27">
        <v>0</v>
      </c>
      <c r="AK432" t="s">
        <v>242</v>
      </c>
      <c r="AL432" s="27">
        <v>0</v>
      </c>
      <c r="AM432" t="s">
        <v>242</v>
      </c>
      <c r="AN432" s="2" t="s">
        <v>8735</v>
      </c>
      <c r="AO432">
        <v>3</v>
      </c>
      <c r="AQ432" t="s">
        <v>8734</v>
      </c>
      <c r="AR432" s="27">
        <v>1</v>
      </c>
      <c r="AS432">
        <v>8</v>
      </c>
      <c r="AT432" s="21">
        <f t="shared" si="24"/>
        <v>88.888888888888886</v>
      </c>
      <c r="AU432">
        <v>3</v>
      </c>
      <c r="AW432" t="s">
        <v>8734</v>
      </c>
      <c r="AX432" s="27">
        <v>1</v>
      </c>
      <c r="AY432">
        <v>8</v>
      </c>
      <c r="AZ432" s="21">
        <f t="shared" si="25"/>
        <v>88.888888888888886</v>
      </c>
      <c r="BA432">
        <v>3</v>
      </c>
      <c r="BC432" t="s">
        <v>8734</v>
      </c>
      <c r="BD432" s="27">
        <v>1</v>
      </c>
      <c r="BE432">
        <v>6.2</v>
      </c>
      <c r="BG432">
        <v>3</v>
      </c>
      <c r="BI432" t="s">
        <v>8734</v>
      </c>
      <c r="BJ432" s="27">
        <v>1</v>
      </c>
      <c r="BK432">
        <v>3</v>
      </c>
      <c r="BM432" t="s">
        <v>8734</v>
      </c>
      <c r="BN432" s="27">
        <v>1</v>
      </c>
      <c r="BO432">
        <v>3</v>
      </c>
      <c r="BP432" s="21">
        <f t="shared" si="26"/>
        <v>33.333333333333329</v>
      </c>
      <c r="BR432">
        <v>3</v>
      </c>
      <c r="BT432" t="s">
        <v>8734</v>
      </c>
      <c r="BU432" s="27">
        <v>1</v>
      </c>
      <c r="BV432">
        <v>2</v>
      </c>
      <c r="BW432" s="21">
        <f t="shared" si="27"/>
        <v>22.222222222222221</v>
      </c>
      <c r="BX432">
        <v>2</v>
      </c>
      <c r="BY432">
        <v>3</v>
      </c>
      <c r="CA432" t="s">
        <v>8734</v>
      </c>
      <c r="CB432" s="27">
        <v>0</v>
      </c>
      <c r="CD432" t="s">
        <v>242</v>
      </c>
      <c r="CE432" t="s">
        <v>242</v>
      </c>
      <c r="CG432" s="27">
        <v>0</v>
      </c>
      <c r="CI432" t="s">
        <v>242</v>
      </c>
      <c r="CL432" s="27">
        <v>0</v>
      </c>
      <c r="CM432" s="27">
        <v>0</v>
      </c>
      <c r="CN432" t="s">
        <v>242</v>
      </c>
      <c r="CO432" t="s">
        <v>242</v>
      </c>
      <c r="CP432" t="s">
        <v>242</v>
      </c>
      <c r="CS432" s="27">
        <v>1</v>
      </c>
      <c r="CT432" t="s">
        <v>8736</v>
      </c>
      <c r="CU432">
        <v>5</v>
      </c>
      <c r="CV432" t="s">
        <v>3034</v>
      </c>
      <c r="CW432" t="s">
        <v>8737</v>
      </c>
      <c r="CX432" s="27">
        <v>0</v>
      </c>
      <c r="CY432" t="s">
        <v>242</v>
      </c>
      <c r="CZ432" t="s">
        <v>242</v>
      </c>
      <c r="DB432" s="27">
        <v>0</v>
      </c>
      <c r="DC432" t="s">
        <v>242</v>
      </c>
      <c r="DD432" t="s">
        <v>242</v>
      </c>
      <c r="DF432" t="s">
        <v>242</v>
      </c>
      <c r="DG432" t="s">
        <v>242</v>
      </c>
      <c r="DH432" t="s">
        <v>242</v>
      </c>
      <c r="DJ432" s="27">
        <v>0</v>
      </c>
      <c r="DK432" t="s">
        <v>242</v>
      </c>
      <c r="DL432" t="s">
        <v>242</v>
      </c>
      <c r="DN432" t="s">
        <v>242</v>
      </c>
      <c r="DQ432" s="27">
        <v>0</v>
      </c>
      <c r="DS432" s="27">
        <v>0</v>
      </c>
      <c r="DU432" s="27">
        <v>0</v>
      </c>
      <c r="DW432" s="27">
        <v>0</v>
      </c>
      <c r="DY432" s="27">
        <v>0</v>
      </c>
      <c r="EA432" s="27">
        <v>0</v>
      </c>
      <c r="EC432" s="27">
        <v>0</v>
      </c>
      <c r="EE432" s="27">
        <v>0</v>
      </c>
      <c r="EG432" s="27">
        <v>0</v>
      </c>
      <c r="EI432" s="27">
        <v>0</v>
      </c>
      <c r="EK432" t="s">
        <v>242</v>
      </c>
      <c r="EN432" s="27">
        <v>0</v>
      </c>
      <c r="EO432" t="s">
        <v>242</v>
      </c>
      <c r="EP432" t="s">
        <v>242</v>
      </c>
      <c r="ES432" t="s">
        <v>242</v>
      </c>
      <c r="ET432" t="s">
        <v>242</v>
      </c>
      <c r="EV432" s="27">
        <v>0</v>
      </c>
      <c r="EW432" t="s">
        <v>242</v>
      </c>
      <c r="EY432" s="27">
        <v>0</v>
      </c>
      <c r="EZ432" t="s">
        <v>242</v>
      </c>
      <c r="FB432" s="27">
        <v>0</v>
      </c>
      <c r="FC432" t="s">
        <v>242</v>
      </c>
      <c r="FE432" s="27">
        <v>0</v>
      </c>
      <c r="FF432" t="s">
        <v>242</v>
      </c>
    </row>
    <row r="433" spans="1:163" ht="15" customHeight="1" x14ac:dyDescent="0.2">
      <c r="A433">
        <v>432</v>
      </c>
      <c r="B433">
        <v>472</v>
      </c>
      <c r="C433" s="1">
        <v>44917.197916666664</v>
      </c>
      <c r="D433" s="1">
        <v>44917.801388888889</v>
      </c>
      <c r="E433">
        <v>0</v>
      </c>
      <c r="F433" t="s">
        <v>2969</v>
      </c>
      <c r="G433">
        <v>100</v>
      </c>
      <c r="H433">
        <v>52111</v>
      </c>
      <c r="I433">
        <v>1</v>
      </c>
      <c r="J433" s="1">
        <v>44917.801388888889</v>
      </c>
      <c r="K433" t="s">
        <v>8741</v>
      </c>
      <c r="L433" t="s">
        <v>242</v>
      </c>
      <c r="M433" t="s">
        <v>242</v>
      </c>
      <c r="N433" t="s">
        <v>8742</v>
      </c>
      <c r="O433" t="s">
        <v>8743</v>
      </c>
      <c r="P433">
        <v>34.064799999999998</v>
      </c>
      <c r="Q433">
        <v>-118.4414</v>
      </c>
      <c r="R433" t="s">
        <v>245</v>
      </c>
      <c r="S433" t="s">
        <v>246</v>
      </c>
      <c r="T433" t="s">
        <v>8744</v>
      </c>
      <c r="U433" t="s">
        <v>8745</v>
      </c>
      <c r="V433">
        <v>101121101</v>
      </c>
      <c r="W433">
        <v>6798</v>
      </c>
      <c r="X433" t="s">
        <v>659</v>
      </c>
      <c r="Y433" t="s">
        <v>8746</v>
      </c>
      <c r="Z433">
        <v>2020</v>
      </c>
      <c r="AA433">
        <v>0.5</v>
      </c>
      <c r="AB433">
        <v>8</v>
      </c>
      <c r="AD433">
        <v>11</v>
      </c>
      <c r="AE433">
        <v>3</v>
      </c>
      <c r="AG433" t="s">
        <v>8747</v>
      </c>
      <c r="AH433" s="27">
        <v>1</v>
      </c>
      <c r="AI433">
        <v>11</v>
      </c>
      <c r="AJ433" s="27">
        <v>1</v>
      </c>
      <c r="AK433">
        <v>4</v>
      </c>
      <c r="AL433" s="27">
        <v>0</v>
      </c>
      <c r="AM433" t="s">
        <v>242</v>
      </c>
      <c r="AN433" s="2" t="s">
        <v>8748</v>
      </c>
      <c r="AO433">
        <v>3</v>
      </c>
      <c r="AQ433" t="s">
        <v>8747</v>
      </c>
      <c r="AR433" s="27">
        <v>1</v>
      </c>
      <c r="AS433">
        <v>9</v>
      </c>
      <c r="AT433" s="21">
        <f t="shared" si="24"/>
        <v>81.818181818181827</v>
      </c>
      <c r="AU433">
        <v>3</v>
      </c>
      <c r="AW433" t="s">
        <v>8747</v>
      </c>
      <c r="AX433" s="27">
        <v>1</v>
      </c>
      <c r="AY433">
        <v>9</v>
      </c>
      <c r="AZ433" s="21">
        <f t="shared" si="25"/>
        <v>81.818181818181827</v>
      </c>
      <c r="BA433">
        <v>3</v>
      </c>
      <c r="BC433" t="s">
        <v>8747</v>
      </c>
      <c r="BD433" s="27">
        <v>1</v>
      </c>
      <c r="BE433">
        <v>6.9</v>
      </c>
      <c r="BG433">
        <v>3</v>
      </c>
      <c r="BI433" t="s">
        <v>8747</v>
      </c>
      <c r="BJ433" s="27">
        <v>1</v>
      </c>
      <c r="BK433">
        <v>3</v>
      </c>
      <c r="BM433" t="s">
        <v>8747</v>
      </c>
      <c r="BN433" s="27">
        <v>1</v>
      </c>
      <c r="BO433">
        <v>4</v>
      </c>
      <c r="BP433" s="21">
        <f t="shared" si="26"/>
        <v>36.363636363636367</v>
      </c>
      <c r="BR433">
        <v>3</v>
      </c>
      <c r="BT433" t="s">
        <v>8747</v>
      </c>
      <c r="BU433" s="27">
        <v>1</v>
      </c>
      <c r="BV433">
        <v>4</v>
      </c>
      <c r="BW433" s="21">
        <f t="shared" si="27"/>
        <v>36.363636363636367</v>
      </c>
      <c r="BX433">
        <v>2</v>
      </c>
      <c r="BY433">
        <v>3</v>
      </c>
      <c r="CA433" t="s">
        <v>8747</v>
      </c>
      <c r="CB433" s="27">
        <v>0</v>
      </c>
      <c r="CD433" t="s">
        <v>242</v>
      </c>
      <c r="CE433" t="s">
        <v>242</v>
      </c>
      <c r="CG433" s="27">
        <v>1</v>
      </c>
      <c r="CH433" s="2" t="s">
        <v>8749</v>
      </c>
      <c r="CI433">
        <v>1</v>
      </c>
      <c r="CK433" t="s">
        <v>8750</v>
      </c>
      <c r="CL433" s="27">
        <v>1</v>
      </c>
      <c r="CM433" s="27">
        <v>0.5</v>
      </c>
      <c r="CN433" t="s">
        <v>242</v>
      </c>
      <c r="CO433">
        <v>100</v>
      </c>
      <c r="CP433" t="s">
        <v>242</v>
      </c>
      <c r="CR433" t="s">
        <v>8751</v>
      </c>
      <c r="CS433" s="27">
        <v>1</v>
      </c>
      <c r="CT433" t="s">
        <v>8752</v>
      </c>
      <c r="CU433">
        <v>1</v>
      </c>
      <c r="CW433" t="s">
        <v>8750</v>
      </c>
      <c r="CX433" s="27">
        <v>1</v>
      </c>
      <c r="CY433">
        <v>9910</v>
      </c>
      <c r="CZ433">
        <v>2</v>
      </c>
      <c r="DB433" s="27">
        <v>1</v>
      </c>
      <c r="DC433">
        <v>45339</v>
      </c>
      <c r="DD433">
        <v>2</v>
      </c>
      <c r="DE433">
        <v>167018</v>
      </c>
      <c r="DF433">
        <v>2</v>
      </c>
      <c r="DG433" t="s">
        <v>242</v>
      </c>
      <c r="DH433" t="s">
        <v>242</v>
      </c>
      <c r="DJ433" s="27">
        <v>0</v>
      </c>
      <c r="DK433" t="s">
        <v>242</v>
      </c>
      <c r="DL433" t="s">
        <v>242</v>
      </c>
      <c r="DN433">
        <v>1</v>
      </c>
      <c r="DP433" t="s">
        <v>8750</v>
      </c>
      <c r="DQ433" s="27">
        <v>1</v>
      </c>
      <c r="DR433" t="s">
        <v>8753</v>
      </c>
      <c r="DS433" s="27">
        <v>0.5</v>
      </c>
      <c r="DT433" t="s">
        <v>8753</v>
      </c>
      <c r="DU433" s="27">
        <v>1</v>
      </c>
      <c r="DV433" s="2" t="s">
        <v>8754</v>
      </c>
      <c r="DW433" s="27">
        <v>0</v>
      </c>
      <c r="DY433" s="27">
        <v>1</v>
      </c>
      <c r="DZ433" t="s">
        <v>8755</v>
      </c>
      <c r="EA433" s="27">
        <v>0</v>
      </c>
      <c r="EC433" s="27">
        <v>1</v>
      </c>
      <c r="ED433" s="2" t="s">
        <v>8756</v>
      </c>
      <c r="EE433" s="27">
        <v>0</v>
      </c>
      <c r="EG433" s="27">
        <v>1</v>
      </c>
      <c r="EH433" s="2" t="s">
        <v>8757</v>
      </c>
      <c r="EI433" s="27">
        <v>1</v>
      </c>
      <c r="EJ433" s="2" t="s">
        <v>8758</v>
      </c>
      <c r="EK433">
        <v>1</v>
      </c>
      <c r="EM433" t="s">
        <v>8750</v>
      </c>
      <c r="EN433" s="27">
        <v>0</v>
      </c>
      <c r="EO433" t="s">
        <v>242</v>
      </c>
      <c r="EP433" t="s">
        <v>242</v>
      </c>
      <c r="ES433" t="s">
        <v>242</v>
      </c>
      <c r="ET433" t="s">
        <v>242</v>
      </c>
      <c r="EV433" s="27">
        <v>1</v>
      </c>
      <c r="EW433">
        <v>1459.22</v>
      </c>
      <c r="EX433" t="s">
        <v>8759</v>
      </c>
      <c r="EY433" s="27">
        <v>0</v>
      </c>
      <c r="EZ433" t="s">
        <v>242</v>
      </c>
      <c r="FB433" s="27">
        <v>0</v>
      </c>
      <c r="FC433" t="s">
        <v>242</v>
      </c>
      <c r="FE433" s="27">
        <v>0</v>
      </c>
      <c r="FF433" t="s">
        <v>242</v>
      </c>
    </row>
    <row r="434" spans="1:163" ht="15" customHeight="1" x14ac:dyDescent="0.2">
      <c r="A434">
        <v>433</v>
      </c>
      <c r="B434">
        <v>473</v>
      </c>
      <c r="C434" s="1">
        <v>44917.801388888889</v>
      </c>
      <c r="D434" s="1">
        <v>44918.006249999999</v>
      </c>
      <c r="E434">
        <v>0</v>
      </c>
      <c r="F434" t="s">
        <v>6824</v>
      </c>
      <c r="G434">
        <v>100</v>
      </c>
      <c r="H434">
        <v>17716</v>
      </c>
      <c r="I434">
        <v>1</v>
      </c>
      <c r="J434" s="1">
        <v>44918.006249999999</v>
      </c>
      <c r="K434" t="s">
        <v>8765</v>
      </c>
      <c r="L434" t="s">
        <v>242</v>
      </c>
      <c r="M434" t="s">
        <v>242</v>
      </c>
      <c r="N434" t="s">
        <v>8766</v>
      </c>
      <c r="O434" t="s">
        <v>8767</v>
      </c>
      <c r="P434">
        <v>34.064799999999998</v>
      </c>
      <c r="Q434">
        <v>-118.4414</v>
      </c>
      <c r="R434" t="s">
        <v>245</v>
      </c>
      <c r="S434" t="s">
        <v>246</v>
      </c>
      <c r="T434" t="s">
        <v>8768</v>
      </c>
      <c r="U434" t="s">
        <v>8769</v>
      </c>
      <c r="V434" t="s">
        <v>8770</v>
      </c>
      <c r="W434">
        <v>6200</v>
      </c>
      <c r="X434" t="s">
        <v>319</v>
      </c>
      <c r="Y434" t="s">
        <v>8771</v>
      </c>
      <c r="Z434">
        <v>2020</v>
      </c>
      <c r="AA434">
        <v>0</v>
      </c>
      <c r="AD434">
        <v>12</v>
      </c>
      <c r="AE434">
        <v>3</v>
      </c>
      <c r="AG434" t="s">
        <v>8772</v>
      </c>
      <c r="AH434" s="27">
        <v>1</v>
      </c>
      <c r="AI434">
        <v>8</v>
      </c>
      <c r="AJ434" s="27">
        <v>0</v>
      </c>
      <c r="AK434" t="s">
        <v>242</v>
      </c>
      <c r="AL434" s="27">
        <v>0</v>
      </c>
      <c r="AM434" t="s">
        <v>242</v>
      </c>
      <c r="AN434" s="2" t="s">
        <v>8773</v>
      </c>
      <c r="AO434">
        <v>3</v>
      </c>
      <c r="AQ434" t="s">
        <v>8772</v>
      </c>
      <c r="AR434" s="27">
        <v>1</v>
      </c>
      <c r="AS434">
        <v>11</v>
      </c>
      <c r="AT434" s="21">
        <f t="shared" si="24"/>
        <v>91.666666666666657</v>
      </c>
      <c r="AU434">
        <v>3</v>
      </c>
      <c r="AW434" t="s">
        <v>8772</v>
      </c>
      <c r="AX434" s="27">
        <v>1</v>
      </c>
      <c r="AY434">
        <v>11</v>
      </c>
      <c r="AZ434" s="21">
        <f t="shared" si="25"/>
        <v>91.666666666666657</v>
      </c>
      <c r="BA434">
        <v>3</v>
      </c>
      <c r="BC434" t="s">
        <v>8772</v>
      </c>
      <c r="BD434" s="27">
        <v>1</v>
      </c>
      <c r="BE434">
        <v>8</v>
      </c>
      <c r="BG434">
        <v>3</v>
      </c>
      <c r="BI434" t="s">
        <v>8772</v>
      </c>
      <c r="BJ434" s="27">
        <v>1</v>
      </c>
      <c r="BK434">
        <v>3</v>
      </c>
      <c r="BM434" t="s">
        <v>8772</v>
      </c>
      <c r="BN434" s="27">
        <v>1</v>
      </c>
      <c r="BO434">
        <v>3</v>
      </c>
      <c r="BP434" s="21">
        <f t="shared" si="26"/>
        <v>25</v>
      </c>
      <c r="BR434">
        <v>3</v>
      </c>
      <c r="BT434" t="s">
        <v>8772</v>
      </c>
      <c r="BU434" s="27">
        <v>1</v>
      </c>
      <c r="BV434">
        <v>5</v>
      </c>
      <c r="BW434" s="21">
        <f t="shared" si="27"/>
        <v>41.666666666666671</v>
      </c>
      <c r="BX434">
        <v>2</v>
      </c>
      <c r="BY434">
        <v>3</v>
      </c>
      <c r="CA434" t="s">
        <v>8772</v>
      </c>
      <c r="CB434" s="27">
        <v>0</v>
      </c>
      <c r="CD434" t="s">
        <v>242</v>
      </c>
      <c r="CE434" t="s">
        <v>242</v>
      </c>
      <c r="CG434" s="27">
        <v>0</v>
      </c>
      <c r="CI434" t="s">
        <v>242</v>
      </c>
      <c r="CL434" s="27">
        <v>0</v>
      </c>
      <c r="CM434" s="27">
        <v>0.5</v>
      </c>
      <c r="CN434" t="s">
        <v>242</v>
      </c>
      <c r="CO434" t="s">
        <v>242</v>
      </c>
      <c r="CP434" t="s">
        <v>242</v>
      </c>
      <c r="CR434" s="2" t="s">
        <v>8774</v>
      </c>
      <c r="CS434" s="27">
        <v>1</v>
      </c>
      <c r="CT434" s="2" t="s">
        <v>8775</v>
      </c>
      <c r="CU434">
        <v>5</v>
      </c>
      <c r="CV434" t="s">
        <v>8776</v>
      </c>
      <c r="CW434" t="s">
        <v>8777</v>
      </c>
      <c r="CX434" s="27">
        <v>1</v>
      </c>
      <c r="CY434">
        <v>1829</v>
      </c>
      <c r="CZ434">
        <v>2</v>
      </c>
      <c r="DB434" s="27">
        <v>1</v>
      </c>
      <c r="DC434" t="s">
        <v>242</v>
      </c>
      <c r="DD434" t="s">
        <v>242</v>
      </c>
      <c r="DF434" t="s">
        <v>242</v>
      </c>
      <c r="DG434">
        <v>18325</v>
      </c>
      <c r="DH434">
        <v>2</v>
      </c>
      <c r="DJ434" s="27">
        <v>0</v>
      </c>
      <c r="DK434" t="s">
        <v>242</v>
      </c>
      <c r="DL434" t="s">
        <v>242</v>
      </c>
      <c r="DN434">
        <v>1</v>
      </c>
      <c r="DP434" t="s">
        <v>8778</v>
      </c>
      <c r="DQ434" s="27">
        <v>0.5</v>
      </c>
      <c r="DR434" s="2" t="s">
        <v>8779</v>
      </c>
      <c r="DS434" s="27">
        <v>0</v>
      </c>
      <c r="DU434" s="27">
        <v>0</v>
      </c>
      <c r="DW434" s="27">
        <v>0</v>
      </c>
      <c r="DY434" s="27">
        <v>0</v>
      </c>
      <c r="EA434" s="27">
        <v>0</v>
      </c>
      <c r="EC434" s="27">
        <v>0</v>
      </c>
      <c r="EE434" s="27">
        <v>0</v>
      </c>
      <c r="EG434" s="27">
        <v>1</v>
      </c>
      <c r="EH434" t="s">
        <v>8780</v>
      </c>
      <c r="EI434" s="27">
        <v>0</v>
      </c>
      <c r="EK434">
        <v>1</v>
      </c>
      <c r="EM434" t="s">
        <v>8778</v>
      </c>
      <c r="EN434" s="27">
        <v>0</v>
      </c>
      <c r="EO434" t="s">
        <v>242</v>
      </c>
      <c r="EP434" t="s">
        <v>242</v>
      </c>
      <c r="ES434" t="s">
        <v>242</v>
      </c>
      <c r="ET434" t="s">
        <v>242</v>
      </c>
      <c r="EV434" s="27">
        <v>0</v>
      </c>
      <c r="EW434" t="s">
        <v>242</v>
      </c>
      <c r="EY434" s="27">
        <v>0</v>
      </c>
      <c r="EZ434" t="s">
        <v>242</v>
      </c>
      <c r="FB434" s="27">
        <v>1</v>
      </c>
      <c r="FC434">
        <v>4.28</v>
      </c>
      <c r="FD434" t="s">
        <v>8781</v>
      </c>
      <c r="FE434" s="27">
        <v>0</v>
      </c>
      <c r="FF434" t="s">
        <v>242</v>
      </c>
    </row>
    <row r="435" spans="1:163" ht="15" customHeight="1" x14ac:dyDescent="0.2">
      <c r="A435">
        <v>434</v>
      </c>
      <c r="B435">
        <v>474</v>
      </c>
      <c r="C435" s="1">
        <v>44918.01666666667</v>
      </c>
      <c r="D435" s="1">
        <v>44918.996527777781</v>
      </c>
      <c r="E435">
        <v>0</v>
      </c>
      <c r="F435" t="s">
        <v>6824</v>
      </c>
      <c r="G435">
        <v>100</v>
      </c>
      <c r="H435">
        <v>84663</v>
      </c>
      <c r="I435">
        <v>1</v>
      </c>
      <c r="J435" s="1">
        <v>44918.996527777781</v>
      </c>
      <c r="K435" t="s">
        <v>8787</v>
      </c>
      <c r="L435" t="s">
        <v>242</v>
      </c>
      <c r="M435" t="s">
        <v>242</v>
      </c>
      <c r="N435" t="s">
        <v>8788</v>
      </c>
      <c r="O435" t="s">
        <v>8789</v>
      </c>
      <c r="P435">
        <v>34.064799999999998</v>
      </c>
      <c r="Q435">
        <v>-118.4414</v>
      </c>
      <c r="R435" t="s">
        <v>245</v>
      </c>
      <c r="S435" t="s">
        <v>246</v>
      </c>
      <c r="T435" t="s">
        <v>8790</v>
      </c>
      <c r="U435" t="s">
        <v>8791</v>
      </c>
      <c r="V435">
        <v>125269100</v>
      </c>
      <c r="W435">
        <v>2870</v>
      </c>
      <c r="X435" t="s">
        <v>418</v>
      </c>
      <c r="Y435" t="s">
        <v>2210</v>
      </c>
      <c r="Z435">
        <v>2020</v>
      </c>
      <c r="AA435">
        <v>0</v>
      </c>
      <c r="AD435">
        <v>11</v>
      </c>
      <c r="AE435">
        <v>3</v>
      </c>
      <c r="AG435" t="s">
        <v>8792</v>
      </c>
      <c r="AH435" s="27">
        <v>1</v>
      </c>
      <c r="AI435">
        <v>7</v>
      </c>
      <c r="AJ435" s="27">
        <v>1</v>
      </c>
      <c r="AK435">
        <v>8</v>
      </c>
      <c r="AL435" s="27">
        <v>0</v>
      </c>
      <c r="AM435" t="s">
        <v>242</v>
      </c>
      <c r="AN435" s="2" t="s">
        <v>8793</v>
      </c>
      <c r="AO435">
        <v>3</v>
      </c>
      <c r="AQ435" t="s">
        <v>8792</v>
      </c>
      <c r="AR435" s="27">
        <v>1</v>
      </c>
      <c r="AS435">
        <v>10</v>
      </c>
      <c r="AT435" s="21">
        <f t="shared" si="24"/>
        <v>90.909090909090907</v>
      </c>
      <c r="AU435">
        <v>3</v>
      </c>
      <c r="AW435" t="s">
        <v>8792</v>
      </c>
      <c r="AX435" s="27">
        <v>1</v>
      </c>
      <c r="AY435">
        <v>10</v>
      </c>
      <c r="AZ435" s="21">
        <f t="shared" si="25"/>
        <v>90.909090909090907</v>
      </c>
      <c r="BA435">
        <v>3</v>
      </c>
      <c r="BC435" t="s">
        <v>8792</v>
      </c>
      <c r="BD435" s="27">
        <v>1</v>
      </c>
      <c r="BE435">
        <v>6.8</v>
      </c>
      <c r="BG435">
        <v>3</v>
      </c>
      <c r="BI435" t="s">
        <v>8792</v>
      </c>
      <c r="BJ435" s="27">
        <v>1</v>
      </c>
      <c r="BK435">
        <v>3</v>
      </c>
      <c r="BM435" t="s">
        <v>8792</v>
      </c>
      <c r="BN435" s="27">
        <v>1</v>
      </c>
      <c r="BO435">
        <v>2</v>
      </c>
      <c r="BP435" s="21">
        <f t="shared" si="26"/>
        <v>18.181818181818183</v>
      </c>
      <c r="BR435">
        <v>3</v>
      </c>
      <c r="BT435" t="s">
        <v>8792</v>
      </c>
      <c r="BU435" s="27">
        <v>0</v>
      </c>
      <c r="BV435" s="24" t="s">
        <v>242</v>
      </c>
      <c r="BW435" s="21" t="s">
        <v>242</v>
      </c>
      <c r="BX435" t="s">
        <v>242</v>
      </c>
      <c r="BY435" t="s">
        <v>242</v>
      </c>
      <c r="CB435" s="27">
        <v>0.5</v>
      </c>
      <c r="CC435" t="s">
        <v>8794</v>
      </c>
      <c r="CD435">
        <v>3</v>
      </c>
      <c r="CE435" t="s">
        <v>242</v>
      </c>
      <c r="CF435" t="s">
        <v>8792</v>
      </c>
      <c r="CG435" s="27">
        <v>1</v>
      </c>
      <c r="CH435" s="2" t="s">
        <v>8795</v>
      </c>
      <c r="CI435">
        <v>1</v>
      </c>
      <c r="CK435" t="s">
        <v>8796</v>
      </c>
      <c r="CL435" s="27">
        <v>0</v>
      </c>
      <c r="CM435" s="27">
        <v>0.5</v>
      </c>
      <c r="CN435" t="s">
        <v>242</v>
      </c>
      <c r="CO435">
        <v>100</v>
      </c>
      <c r="CP435" t="s">
        <v>242</v>
      </c>
      <c r="CQ435" s="2" t="s">
        <v>8797</v>
      </c>
      <c r="CS435" s="27">
        <v>1</v>
      </c>
      <c r="CT435" s="2" t="s">
        <v>8798</v>
      </c>
      <c r="CU435">
        <v>5</v>
      </c>
      <c r="CV435" t="s">
        <v>8799</v>
      </c>
      <c r="CW435" t="s">
        <v>8800</v>
      </c>
      <c r="CX435" s="27">
        <v>1</v>
      </c>
      <c r="CY435">
        <v>17900000</v>
      </c>
      <c r="CZ435">
        <v>2</v>
      </c>
      <c r="DB435" s="27">
        <v>1</v>
      </c>
      <c r="DC435" t="s">
        <v>242</v>
      </c>
      <c r="DD435" t="s">
        <v>242</v>
      </c>
      <c r="DF435" t="s">
        <v>242</v>
      </c>
      <c r="DG435">
        <v>789037</v>
      </c>
      <c r="DH435">
        <v>2</v>
      </c>
      <c r="DJ435" s="27">
        <v>0</v>
      </c>
      <c r="DK435" t="s">
        <v>242</v>
      </c>
      <c r="DL435" t="s">
        <v>242</v>
      </c>
      <c r="DN435">
        <v>1</v>
      </c>
      <c r="DP435" t="s">
        <v>8796</v>
      </c>
      <c r="DQ435" s="27">
        <v>1</v>
      </c>
      <c r="DR435" s="2" t="s">
        <v>8801</v>
      </c>
      <c r="DS435" s="27">
        <v>1</v>
      </c>
      <c r="DT435" s="2" t="s">
        <v>8802</v>
      </c>
      <c r="DU435" s="27">
        <v>0</v>
      </c>
      <c r="DW435" s="27">
        <v>0</v>
      </c>
      <c r="DY435" s="27">
        <v>0</v>
      </c>
      <c r="EA435" s="27">
        <v>0</v>
      </c>
      <c r="EC435" s="27">
        <v>0</v>
      </c>
      <c r="EE435" s="27">
        <v>0</v>
      </c>
      <c r="EG435" s="27">
        <v>0</v>
      </c>
      <c r="EI435" s="27">
        <v>0.5</v>
      </c>
      <c r="EJ435" s="2" t="s">
        <v>8803</v>
      </c>
      <c r="EK435">
        <v>1</v>
      </c>
      <c r="EM435" t="s">
        <v>8796</v>
      </c>
      <c r="EN435" s="27">
        <v>0</v>
      </c>
      <c r="EO435" t="s">
        <v>242</v>
      </c>
      <c r="EP435" t="s">
        <v>242</v>
      </c>
      <c r="ES435" t="s">
        <v>242</v>
      </c>
      <c r="ET435" t="s">
        <v>242</v>
      </c>
      <c r="EV435" s="27">
        <v>1</v>
      </c>
      <c r="EW435">
        <v>142719</v>
      </c>
      <c r="EY435" s="27">
        <v>0</v>
      </c>
      <c r="EZ435" t="s">
        <v>242</v>
      </c>
      <c r="FB435" s="27">
        <v>1</v>
      </c>
      <c r="FC435">
        <v>59621</v>
      </c>
      <c r="FE435" s="27">
        <v>0</v>
      </c>
      <c r="FF435" t="s">
        <v>242</v>
      </c>
    </row>
    <row r="436" spans="1:163" ht="15" customHeight="1" x14ac:dyDescent="0.2">
      <c r="A436">
        <v>435</v>
      </c>
      <c r="B436">
        <v>475</v>
      </c>
      <c r="C436" s="1">
        <v>44919.002083333333</v>
      </c>
      <c r="D436" s="1">
        <v>44919.057638888888</v>
      </c>
      <c r="E436">
        <v>0</v>
      </c>
      <c r="F436" t="s">
        <v>6824</v>
      </c>
      <c r="G436">
        <v>100</v>
      </c>
      <c r="H436">
        <v>4839</v>
      </c>
      <c r="I436">
        <v>1</v>
      </c>
      <c r="J436" s="1">
        <v>44919.057638888888</v>
      </c>
      <c r="K436" t="s">
        <v>8808</v>
      </c>
      <c r="L436" t="s">
        <v>242</v>
      </c>
      <c r="M436" t="s">
        <v>242</v>
      </c>
      <c r="N436" t="s">
        <v>8809</v>
      </c>
      <c r="O436" t="s">
        <v>8810</v>
      </c>
      <c r="P436">
        <v>34.064799999999998</v>
      </c>
      <c r="Q436">
        <v>-118.4414</v>
      </c>
      <c r="R436" t="s">
        <v>245</v>
      </c>
      <c r="S436" t="s">
        <v>246</v>
      </c>
      <c r="T436" t="s">
        <v>8811</v>
      </c>
      <c r="U436" t="s">
        <v>8812</v>
      </c>
      <c r="V436" t="s">
        <v>8813</v>
      </c>
      <c r="W436">
        <v>4911</v>
      </c>
      <c r="X436" t="s">
        <v>490</v>
      </c>
      <c r="Y436" t="s">
        <v>1010</v>
      </c>
      <c r="Z436">
        <v>2020</v>
      </c>
      <c r="AA436">
        <v>0</v>
      </c>
      <c r="AD436">
        <v>10</v>
      </c>
      <c r="AE436">
        <v>1</v>
      </c>
      <c r="AG436" t="s">
        <v>8814</v>
      </c>
      <c r="AH436" s="27">
        <v>1</v>
      </c>
      <c r="AI436">
        <v>8</v>
      </c>
      <c r="AJ436" s="27">
        <v>0</v>
      </c>
      <c r="AK436" t="s">
        <v>242</v>
      </c>
      <c r="AL436" s="27">
        <v>0</v>
      </c>
      <c r="AM436" t="s">
        <v>242</v>
      </c>
      <c r="AN436" s="2" t="s">
        <v>8815</v>
      </c>
      <c r="AO436">
        <v>5</v>
      </c>
      <c r="AP436" t="s">
        <v>8816</v>
      </c>
      <c r="AQ436" t="s">
        <v>8817</v>
      </c>
      <c r="AR436" s="27">
        <v>0</v>
      </c>
      <c r="AS436" t="s">
        <v>242</v>
      </c>
      <c r="AT436" s="21" t="s">
        <v>242</v>
      </c>
      <c r="AU436" t="s">
        <v>242</v>
      </c>
      <c r="AX436" s="27">
        <v>1</v>
      </c>
      <c r="AY436">
        <v>6</v>
      </c>
      <c r="AZ436" s="21">
        <f t="shared" si="25"/>
        <v>60</v>
      </c>
      <c r="BA436">
        <v>5</v>
      </c>
      <c r="BB436" t="s">
        <v>8816</v>
      </c>
      <c r="BC436" t="s">
        <v>8817</v>
      </c>
      <c r="BD436" s="27">
        <v>1</v>
      </c>
      <c r="BE436">
        <v>5.5</v>
      </c>
      <c r="BG436">
        <v>5</v>
      </c>
      <c r="BH436" t="s">
        <v>8816</v>
      </c>
      <c r="BI436" t="s">
        <v>8817</v>
      </c>
      <c r="BJ436" s="27">
        <v>1</v>
      </c>
      <c r="BK436">
        <v>3</v>
      </c>
      <c r="BM436" t="s">
        <v>8818</v>
      </c>
      <c r="BN436" s="27">
        <v>1</v>
      </c>
      <c r="BO436">
        <v>2</v>
      </c>
      <c r="BP436" s="21">
        <f t="shared" si="26"/>
        <v>20</v>
      </c>
      <c r="BR436">
        <v>1</v>
      </c>
      <c r="BT436" t="s">
        <v>8814</v>
      </c>
      <c r="BU436" s="27">
        <v>1</v>
      </c>
      <c r="BV436">
        <v>5</v>
      </c>
      <c r="BW436" s="21">
        <f t="shared" si="27"/>
        <v>50</v>
      </c>
      <c r="BX436">
        <v>2</v>
      </c>
      <c r="BY436">
        <v>1</v>
      </c>
      <c r="CA436" t="s">
        <v>8814</v>
      </c>
      <c r="CB436" s="27">
        <v>0</v>
      </c>
      <c r="CD436" t="s">
        <v>242</v>
      </c>
      <c r="CE436" t="s">
        <v>242</v>
      </c>
      <c r="CG436" s="27">
        <v>0</v>
      </c>
      <c r="CI436" t="s">
        <v>242</v>
      </c>
      <c r="CL436" s="27">
        <v>0</v>
      </c>
      <c r="CM436" s="27">
        <v>0.5</v>
      </c>
      <c r="CN436">
        <v>100</v>
      </c>
      <c r="CO436">
        <v>100</v>
      </c>
      <c r="CP436" t="s">
        <v>242</v>
      </c>
      <c r="CQ436" t="s">
        <v>8819</v>
      </c>
      <c r="CR436" t="s">
        <v>8820</v>
      </c>
      <c r="CS436" s="27">
        <v>1</v>
      </c>
      <c r="CT436" t="s">
        <v>8821</v>
      </c>
      <c r="CU436">
        <v>1</v>
      </c>
      <c r="CW436" t="s">
        <v>8822</v>
      </c>
      <c r="CX436" s="27">
        <v>1</v>
      </c>
      <c r="CY436">
        <v>5259263</v>
      </c>
      <c r="CZ436">
        <v>2</v>
      </c>
      <c r="DB436" s="27">
        <v>0</v>
      </c>
      <c r="DC436" t="s">
        <v>242</v>
      </c>
      <c r="DD436" t="s">
        <v>242</v>
      </c>
      <c r="DF436" t="s">
        <v>242</v>
      </c>
      <c r="DG436" t="s">
        <v>242</v>
      </c>
      <c r="DH436" t="s">
        <v>242</v>
      </c>
      <c r="DJ436" s="27">
        <v>0</v>
      </c>
      <c r="DK436" t="s">
        <v>242</v>
      </c>
      <c r="DL436" t="s">
        <v>242</v>
      </c>
      <c r="DN436">
        <v>1</v>
      </c>
      <c r="DP436" t="s">
        <v>8814</v>
      </c>
      <c r="DQ436" s="27">
        <v>1</v>
      </c>
      <c r="DR436" s="2" t="s">
        <v>8823</v>
      </c>
      <c r="DS436" s="27">
        <v>1</v>
      </c>
      <c r="DT436" s="2" t="s">
        <v>8823</v>
      </c>
      <c r="DU436" s="27">
        <v>0</v>
      </c>
      <c r="DW436" s="27">
        <v>0</v>
      </c>
      <c r="DY436" s="27">
        <v>1</v>
      </c>
      <c r="DZ436" s="2" t="s">
        <v>8824</v>
      </c>
      <c r="EA436" s="27">
        <v>0</v>
      </c>
      <c r="EC436" s="27">
        <v>0</v>
      </c>
      <c r="EE436" s="27">
        <v>0</v>
      </c>
      <c r="EG436" s="27">
        <v>0.5</v>
      </c>
      <c r="EH436" s="2" t="s">
        <v>8825</v>
      </c>
      <c r="EI436" s="27">
        <v>0.5</v>
      </c>
      <c r="EJ436" s="2" t="s">
        <v>8825</v>
      </c>
      <c r="EK436">
        <v>1</v>
      </c>
      <c r="EM436" t="s">
        <v>8814</v>
      </c>
      <c r="EN436" s="27">
        <v>0</v>
      </c>
      <c r="EO436" t="s">
        <v>242</v>
      </c>
      <c r="EP436" t="s">
        <v>242</v>
      </c>
      <c r="ES436" t="s">
        <v>242</v>
      </c>
      <c r="ET436" t="s">
        <v>242</v>
      </c>
      <c r="EV436" s="27">
        <v>1</v>
      </c>
      <c r="EW436">
        <v>236301</v>
      </c>
      <c r="EX436" t="s">
        <v>8826</v>
      </c>
      <c r="EY436" s="27">
        <v>1</v>
      </c>
      <c r="EZ436">
        <v>0</v>
      </c>
      <c r="FA436">
        <v>0</v>
      </c>
      <c r="FB436" s="27">
        <v>1</v>
      </c>
      <c r="FC436">
        <v>87467</v>
      </c>
      <c r="FD436" t="s">
        <v>8827</v>
      </c>
      <c r="FE436" s="27">
        <v>1</v>
      </c>
      <c r="FF436">
        <v>0</v>
      </c>
      <c r="FG436">
        <v>0</v>
      </c>
    </row>
    <row r="437" spans="1:163" ht="15" customHeight="1" x14ac:dyDescent="0.2">
      <c r="A437">
        <v>436</v>
      </c>
      <c r="B437">
        <v>476</v>
      </c>
      <c r="C437" s="1">
        <v>44921.93472222222</v>
      </c>
      <c r="D437" s="1">
        <v>44922.009722222225</v>
      </c>
      <c r="E437">
        <v>0</v>
      </c>
      <c r="F437" t="s">
        <v>6824</v>
      </c>
      <c r="G437">
        <v>100</v>
      </c>
      <c r="H437">
        <v>6450</v>
      </c>
      <c r="I437">
        <v>1</v>
      </c>
      <c r="J437" s="1">
        <v>44922.009722222225</v>
      </c>
      <c r="K437" t="s">
        <v>8832</v>
      </c>
      <c r="L437" t="s">
        <v>242</v>
      </c>
      <c r="M437" t="s">
        <v>242</v>
      </c>
      <c r="N437" t="s">
        <v>8833</v>
      </c>
      <c r="O437" t="s">
        <v>8834</v>
      </c>
      <c r="P437">
        <v>34.064799999999998</v>
      </c>
      <c r="Q437">
        <v>-118.4414</v>
      </c>
      <c r="R437" t="s">
        <v>245</v>
      </c>
      <c r="S437" t="s">
        <v>246</v>
      </c>
      <c r="T437" t="s">
        <v>8835</v>
      </c>
      <c r="U437" t="s">
        <v>8836</v>
      </c>
      <c r="V437" t="s">
        <v>8837</v>
      </c>
      <c r="W437">
        <v>1311</v>
      </c>
      <c r="X437" t="s">
        <v>248</v>
      </c>
      <c r="Y437" t="s">
        <v>586</v>
      </c>
      <c r="Z437">
        <v>2020</v>
      </c>
      <c r="AA437">
        <v>0.5</v>
      </c>
      <c r="AB437">
        <v>9</v>
      </c>
      <c r="AD437">
        <v>9</v>
      </c>
      <c r="AE437">
        <v>3</v>
      </c>
      <c r="AG437" t="s">
        <v>8838</v>
      </c>
      <c r="AH437" s="27">
        <v>1</v>
      </c>
      <c r="AI437">
        <v>6</v>
      </c>
      <c r="AJ437" s="27">
        <v>0</v>
      </c>
      <c r="AK437" t="s">
        <v>242</v>
      </c>
      <c r="AL437" s="27">
        <v>0</v>
      </c>
      <c r="AM437" t="s">
        <v>242</v>
      </c>
      <c r="AN437" s="2" t="s">
        <v>8839</v>
      </c>
      <c r="AO437">
        <v>3</v>
      </c>
      <c r="AQ437" t="s">
        <v>8838</v>
      </c>
      <c r="AR437" s="27">
        <v>1</v>
      </c>
      <c r="AS437">
        <v>8</v>
      </c>
      <c r="AT437" s="21">
        <f t="shared" si="24"/>
        <v>88.888888888888886</v>
      </c>
      <c r="AU437">
        <v>3</v>
      </c>
      <c r="AW437" t="s">
        <v>8838</v>
      </c>
      <c r="AX437" s="27">
        <v>1</v>
      </c>
      <c r="AY437">
        <v>7</v>
      </c>
      <c r="AZ437" s="21">
        <f t="shared" si="25"/>
        <v>77.777777777777786</v>
      </c>
      <c r="BA437">
        <v>3</v>
      </c>
      <c r="BC437" t="s">
        <v>8838</v>
      </c>
      <c r="BD437" s="27">
        <v>1</v>
      </c>
      <c r="BE437">
        <v>6</v>
      </c>
      <c r="BG437">
        <v>3</v>
      </c>
      <c r="BI437" t="s">
        <v>8838</v>
      </c>
      <c r="BJ437" s="27">
        <v>1</v>
      </c>
      <c r="BK437">
        <v>3</v>
      </c>
      <c r="BM437" t="s">
        <v>8838</v>
      </c>
      <c r="BN437" s="27">
        <v>1</v>
      </c>
      <c r="BO437">
        <v>2</v>
      </c>
      <c r="BP437" s="21">
        <f t="shared" si="26"/>
        <v>22.222222222222221</v>
      </c>
      <c r="BR437">
        <v>3</v>
      </c>
      <c r="BT437" t="s">
        <v>8838</v>
      </c>
      <c r="BU437" s="27">
        <v>0</v>
      </c>
      <c r="BV437" s="24" t="s">
        <v>242</v>
      </c>
      <c r="BW437" s="21" t="s">
        <v>242</v>
      </c>
      <c r="BX437" t="s">
        <v>242</v>
      </c>
      <c r="BY437" t="s">
        <v>242</v>
      </c>
      <c r="CB437" s="27">
        <v>0</v>
      </c>
      <c r="CD437" t="s">
        <v>242</v>
      </c>
      <c r="CE437" t="s">
        <v>242</v>
      </c>
      <c r="CG437" s="27">
        <v>1</v>
      </c>
      <c r="CH437" s="2" t="s">
        <v>8840</v>
      </c>
      <c r="CI437">
        <v>1</v>
      </c>
      <c r="CK437" t="s">
        <v>8841</v>
      </c>
      <c r="CL437" s="27">
        <v>0</v>
      </c>
      <c r="CM437" s="27">
        <v>0.5</v>
      </c>
      <c r="CN437" t="s">
        <v>242</v>
      </c>
      <c r="CO437">
        <v>100</v>
      </c>
      <c r="CP437" t="s">
        <v>242</v>
      </c>
      <c r="CR437" t="s">
        <v>8842</v>
      </c>
      <c r="CS437" s="27">
        <v>1</v>
      </c>
      <c r="CT437" t="s">
        <v>8843</v>
      </c>
      <c r="CU437">
        <v>1</v>
      </c>
      <c r="CW437" t="s">
        <v>8841</v>
      </c>
      <c r="CX437" s="27">
        <v>1</v>
      </c>
      <c r="CY437">
        <v>3750000</v>
      </c>
      <c r="CZ437">
        <v>2</v>
      </c>
      <c r="DB437" s="27">
        <v>1</v>
      </c>
      <c r="DC437" t="s">
        <v>242</v>
      </c>
      <c r="DD437" t="s">
        <v>242</v>
      </c>
      <c r="DF437" t="s">
        <v>242</v>
      </c>
      <c r="DG437" s="3">
        <v>300000</v>
      </c>
      <c r="DH437" t="s">
        <v>242</v>
      </c>
      <c r="DJ437" s="27">
        <v>0</v>
      </c>
      <c r="DK437" t="s">
        <v>242</v>
      </c>
      <c r="DL437" t="s">
        <v>242</v>
      </c>
      <c r="DN437">
        <v>1</v>
      </c>
      <c r="DP437" t="s">
        <v>8841</v>
      </c>
      <c r="DQ437" s="27">
        <v>0</v>
      </c>
      <c r="DS437" s="27">
        <v>1</v>
      </c>
      <c r="DT437" s="2" t="s">
        <v>8844</v>
      </c>
      <c r="DU437" s="27">
        <v>0</v>
      </c>
      <c r="DW437" s="27">
        <v>0</v>
      </c>
      <c r="DY437" s="27">
        <v>0</v>
      </c>
      <c r="EA437" s="27">
        <v>0</v>
      </c>
      <c r="EC437" s="27">
        <v>0</v>
      </c>
      <c r="EE437" s="27">
        <v>0</v>
      </c>
      <c r="EG437" s="27">
        <v>0</v>
      </c>
      <c r="EI437" s="27">
        <v>1</v>
      </c>
      <c r="EJ437" s="2" t="s">
        <v>8845</v>
      </c>
      <c r="EK437">
        <v>1</v>
      </c>
      <c r="EM437" t="s">
        <v>8841</v>
      </c>
      <c r="EN437" s="27">
        <v>0</v>
      </c>
      <c r="EO437" t="s">
        <v>242</v>
      </c>
      <c r="EP437" t="s">
        <v>242</v>
      </c>
      <c r="ES437" t="s">
        <v>242</v>
      </c>
      <c r="ET437" t="s">
        <v>242</v>
      </c>
      <c r="EV437" s="27">
        <v>1</v>
      </c>
      <c r="EW437">
        <v>55680</v>
      </c>
      <c r="EX437" t="s">
        <v>8846</v>
      </c>
      <c r="EY437" s="27">
        <v>0</v>
      </c>
      <c r="EZ437" t="s">
        <v>242</v>
      </c>
      <c r="FB437" s="27">
        <v>1</v>
      </c>
      <c r="FC437">
        <v>9370</v>
      </c>
      <c r="FD437" t="s">
        <v>8847</v>
      </c>
      <c r="FE437" s="27">
        <v>0</v>
      </c>
      <c r="FF437" t="s">
        <v>242</v>
      </c>
    </row>
    <row r="438" spans="1:163" ht="15" customHeight="1" x14ac:dyDescent="0.2">
      <c r="A438">
        <v>437</v>
      </c>
      <c r="B438">
        <v>477</v>
      </c>
      <c r="C438" s="1">
        <v>44893.55972222222</v>
      </c>
      <c r="D438" s="1">
        <v>44924.729861111111</v>
      </c>
      <c r="E438">
        <v>0</v>
      </c>
      <c r="F438" t="s">
        <v>8853</v>
      </c>
      <c r="G438">
        <v>100</v>
      </c>
      <c r="H438">
        <v>2693155</v>
      </c>
      <c r="I438">
        <v>1</v>
      </c>
      <c r="J438" s="1">
        <v>44924.729861111111</v>
      </c>
      <c r="K438" t="s">
        <v>8854</v>
      </c>
      <c r="L438" t="s">
        <v>242</v>
      </c>
      <c r="M438" t="s">
        <v>242</v>
      </c>
      <c r="N438" t="s">
        <v>8855</v>
      </c>
      <c r="O438" t="s">
        <v>8856</v>
      </c>
      <c r="P438">
        <v>33.594499999999996</v>
      </c>
      <c r="Q438">
        <v>-117.8304</v>
      </c>
      <c r="R438" t="s">
        <v>245</v>
      </c>
      <c r="S438" t="s">
        <v>246</v>
      </c>
      <c r="T438" t="s">
        <v>8857</v>
      </c>
      <c r="U438" t="s">
        <v>8858</v>
      </c>
      <c r="V438">
        <v>857477103</v>
      </c>
      <c r="W438">
        <v>6022</v>
      </c>
      <c r="Y438" t="s">
        <v>7476</v>
      </c>
      <c r="Z438">
        <v>2021</v>
      </c>
      <c r="AA438">
        <v>0.5</v>
      </c>
      <c r="AD438">
        <v>13</v>
      </c>
      <c r="AE438">
        <v>1</v>
      </c>
      <c r="AG438" t="s">
        <v>8859</v>
      </c>
      <c r="AH438" s="27">
        <v>1</v>
      </c>
      <c r="AI438">
        <v>13</v>
      </c>
      <c r="AJ438" s="27">
        <v>0.5</v>
      </c>
      <c r="AK438">
        <v>9</v>
      </c>
      <c r="AL438" s="27">
        <v>1</v>
      </c>
      <c r="AM438">
        <v>9</v>
      </c>
      <c r="AN438" t="s">
        <v>8860</v>
      </c>
      <c r="AO438">
        <v>3</v>
      </c>
      <c r="AQ438" t="s">
        <v>8861</v>
      </c>
      <c r="AR438" s="27">
        <v>1</v>
      </c>
      <c r="AS438">
        <v>12</v>
      </c>
      <c r="AT438" s="21">
        <f t="shared" si="24"/>
        <v>92.307692307692307</v>
      </c>
      <c r="AU438">
        <v>3</v>
      </c>
      <c r="AW438" t="s">
        <v>8861</v>
      </c>
      <c r="AX438" s="27">
        <v>1</v>
      </c>
      <c r="AY438">
        <v>12</v>
      </c>
      <c r="AZ438" s="21">
        <f t="shared" si="25"/>
        <v>92.307692307692307</v>
      </c>
      <c r="BA438">
        <v>3</v>
      </c>
      <c r="BC438" t="s">
        <v>8861</v>
      </c>
      <c r="BD438" s="27">
        <v>1</v>
      </c>
      <c r="BE438">
        <v>7.85</v>
      </c>
      <c r="BG438">
        <v>3</v>
      </c>
      <c r="BI438" t="s">
        <v>8861</v>
      </c>
      <c r="BJ438" s="27">
        <v>1</v>
      </c>
      <c r="BK438">
        <v>3</v>
      </c>
      <c r="BM438" t="s">
        <v>8861</v>
      </c>
      <c r="BN438" s="27">
        <v>1</v>
      </c>
      <c r="BO438">
        <v>4</v>
      </c>
      <c r="BP438" s="21">
        <f t="shared" si="26"/>
        <v>30.76923076923077</v>
      </c>
      <c r="BR438">
        <v>3</v>
      </c>
      <c r="BT438" t="s">
        <v>8861</v>
      </c>
      <c r="BU438" s="27">
        <v>1</v>
      </c>
      <c r="BV438">
        <v>3</v>
      </c>
      <c r="BW438" s="21">
        <f t="shared" si="27"/>
        <v>23.076923076923077</v>
      </c>
      <c r="BX438">
        <v>2</v>
      </c>
      <c r="BY438">
        <v>3</v>
      </c>
      <c r="CA438" t="s">
        <v>8861</v>
      </c>
      <c r="CB438" s="27">
        <v>0.5</v>
      </c>
      <c r="CC438" t="s">
        <v>8862</v>
      </c>
      <c r="CD438">
        <v>3</v>
      </c>
      <c r="CE438" t="s">
        <v>242</v>
      </c>
      <c r="CF438" t="s">
        <v>8861</v>
      </c>
      <c r="CG438" s="27">
        <v>1</v>
      </c>
      <c r="CH438" t="s">
        <v>8863</v>
      </c>
      <c r="CI438">
        <v>1</v>
      </c>
      <c r="CK438" t="s">
        <v>8859</v>
      </c>
      <c r="CL438" s="27">
        <v>0</v>
      </c>
      <c r="CM438" s="27">
        <v>1</v>
      </c>
      <c r="CN438">
        <v>100</v>
      </c>
      <c r="CO438">
        <v>100</v>
      </c>
      <c r="CP438" t="s">
        <v>242</v>
      </c>
      <c r="CQ438" t="s">
        <v>8864</v>
      </c>
      <c r="CS438" s="27">
        <v>1</v>
      </c>
      <c r="CT438" s="2" t="s">
        <v>8865</v>
      </c>
      <c r="CU438">
        <v>1</v>
      </c>
      <c r="CW438" t="s">
        <v>8859</v>
      </c>
      <c r="CX438" s="27">
        <v>1</v>
      </c>
      <c r="CY438">
        <v>6709</v>
      </c>
      <c r="CZ438">
        <v>2</v>
      </c>
      <c r="DB438" s="27">
        <v>1</v>
      </c>
      <c r="DC438" t="s">
        <v>242</v>
      </c>
      <c r="DD438" t="s">
        <v>242</v>
      </c>
      <c r="DF438" t="s">
        <v>242</v>
      </c>
      <c r="DG438">
        <v>56987</v>
      </c>
      <c r="DH438">
        <v>2</v>
      </c>
      <c r="DJ438" s="27">
        <v>1</v>
      </c>
      <c r="DK438">
        <v>11056</v>
      </c>
      <c r="DL438">
        <v>2</v>
      </c>
      <c r="DN438">
        <v>1</v>
      </c>
      <c r="DP438" t="s">
        <v>8859</v>
      </c>
      <c r="DQ438" s="27">
        <v>1</v>
      </c>
      <c r="DR438" s="2" t="s">
        <v>8866</v>
      </c>
      <c r="DS438" s="27">
        <v>1</v>
      </c>
      <c r="DT438" s="2" t="s">
        <v>8867</v>
      </c>
      <c r="DU438" s="27">
        <v>0.5</v>
      </c>
      <c r="DV438" t="s">
        <v>8868</v>
      </c>
      <c r="DW438" s="27">
        <v>1</v>
      </c>
      <c r="DX438" t="s">
        <v>8869</v>
      </c>
      <c r="DY438" s="27">
        <v>0.5</v>
      </c>
      <c r="DZ438" s="2" t="s">
        <v>8870</v>
      </c>
      <c r="EA438" s="27">
        <v>1</v>
      </c>
      <c r="EB438" s="2" t="s">
        <v>8871</v>
      </c>
      <c r="EC438" s="27">
        <v>1</v>
      </c>
      <c r="ED438" s="2" t="s">
        <v>8872</v>
      </c>
      <c r="EE438" s="27">
        <v>1</v>
      </c>
      <c r="EF438" s="2" t="s">
        <v>8873</v>
      </c>
      <c r="EG438" s="27">
        <v>0.5</v>
      </c>
      <c r="EH438" t="s">
        <v>8874</v>
      </c>
      <c r="EI438" s="27">
        <v>1</v>
      </c>
      <c r="EJ438" t="s">
        <v>8875</v>
      </c>
      <c r="EK438">
        <v>1</v>
      </c>
      <c r="EM438" t="s">
        <v>8859</v>
      </c>
      <c r="EN438" s="27">
        <v>0</v>
      </c>
      <c r="EO438" t="s">
        <v>242</v>
      </c>
      <c r="EP438" t="s">
        <v>242</v>
      </c>
      <c r="ES438" t="s">
        <v>242</v>
      </c>
      <c r="ET438" t="s">
        <v>242</v>
      </c>
      <c r="EV438" s="27">
        <v>1</v>
      </c>
      <c r="EW438">
        <v>75.548000000000002</v>
      </c>
      <c r="EX438" t="s">
        <v>8876</v>
      </c>
      <c r="EY438" s="27">
        <v>1</v>
      </c>
      <c r="EZ438">
        <v>0</v>
      </c>
      <c r="FB438" s="27">
        <v>1</v>
      </c>
      <c r="FC438">
        <v>75.548000000000002</v>
      </c>
      <c r="FD438" t="s">
        <v>8876</v>
      </c>
      <c r="FE438" s="27">
        <v>0</v>
      </c>
      <c r="FF438" t="s">
        <v>242</v>
      </c>
    </row>
    <row r="439" spans="1:163" ht="15" customHeight="1" x14ac:dyDescent="0.2">
      <c r="A439">
        <v>438</v>
      </c>
      <c r="B439">
        <v>478</v>
      </c>
      <c r="C439" s="1">
        <v>44924.990972222222</v>
      </c>
      <c r="D439" s="1">
        <v>44925.026388888888</v>
      </c>
      <c r="E439">
        <v>0</v>
      </c>
      <c r="F439" t="s">
        <v>6824</v>
      </c>
      <c r="G439">
        <v>100</v>
      </c>
      <c r="H439">
        <v>3003</v>
      </c>
      <c r="I439">
        <v>1</v>
      </c>
      <c r="J439" s="1">
        <v>44925.026388888888</v>
      </c>
      <c r="K439" t="s">
        <v>8883</v>
      </c>
      <c r="L439" t="s">
        <v>242</v>
      </c>
      <c r="M439" t="s">
        <v>242</v>
      </c>
      <c r="N439" t="s">
        <v>8884</v>
      </c>
      <c r="O439" t="s">
        <v>8885</v>
      </c>
      <c r="P439">
        <v>34.064799999999998</v>
      </c>
      <c r="Q439">
        <v>-118.4414</v>
      </c>
      <c r="R439" t="s">
        <v>245</v>
      </c>
      <c r="S439" t="s">
        <v>246</v>
      </c>
      <c r="T439" t="s">
        <v>8886</v>
      </c>
      <c r="U439" t="s">
        <v>8887</v>
      </c>
      <c r="V439">
        <v>172908105</v>
      </c>
      <c r="W439">
        <v>2320</v>
      </c>
      <c r="X439" t="s">
        <v>476</v>
      </c>
      <c r="Y439" t="s">
        <v>2878</v>
      </c>
      <c r="Z439">
        <v>2020</v>
      </c>
      <c r="AA439">
        <v>0</v>
      </c>
      <c r="AD439">
        <v>8</v>
      </c>
      <c r="AE439">
        <v>3</v>
      </c>
      <c r="AG439" t="s">
        <v>8888</v>
      </c>
      <c r="AH439" s="27">
        <v>1</v>
      </c>
      <c r="AI439">
        <v>2</v>
      </c>
      <c r="AJ439" s="27">
        <v>0</v>
      </c>
      <c r="AK439" t="s">
        <v>242</v>
      </c>
      <c r="AL439" s="27">
        <v>0</v>
      </c>
      <c r="AM439" t="s">
        <v>242</v>
      </c>
      <c r="AO439">
        <v>3</v>
      </c>
      <c r="AQ439" t="s">
        <v>8888</v>
      </c>
      <c r="AR439" s="27">
        <v>0</v>
      </c>
      <c r="AS439" t="s">
        <v>242</v>
      </c>
      <c r="AT439" s="21" t="s">
        <v>242</v>
      </c>
      <c r="AU439" t="s">
        <v>242</v>
      </c>
      <c r="AX439" s="27">
        <v>1</v>
      </c>
      <c r="AY439">
        <v>6</v>
      </c>
      <c r="AZ439" s="21">
        <f t="shared" si="25"/>
        <v>75</v>
      </c>
      <c r="BA439">
        <v>3</v>
      </c>
      <c r="BC439" t="s">
        <v>8888</v>
      </c>
      <c r="BD439" s="27">
        <v>1</v>
      </c>
      <c r="BE439">
        <v>10.25</v>
      </c>
      <c r="BG439">
        <v>3</v>
      </c>
      <c r="BI439" t="s">
        <v>8888</v>
      </c>
      <c r="BJ439" s="27">
        <v>1</v>
      </c>
      <c r="BK439">
        <v>3</v>
      </c>
      <c r="BM439" t="s">
        <v>8888</v>
      </c>
      <c r="BN439" s="27">
        <v>1</v>
      </c>
      <c r="BO439">
        <v>2</v>
      </c>
      <c r="BP439" s="21">
        <f t="shared" si="26"/>
        <v>25</v>
      </c>
      <c r="BR439">
        <v>1</v>
      </c>
      <c r="BT439" t="s">
        <v>8889</v>
      </c>
      <c r="BU439" s="27">
        <v>0</v>
      </c>
      <c r="BV439" s="24" t="s">
        <v>242</v>
      </c>
      <c r="BW439" s="21" t="s">
        <v>242</v>
      </c>
      <c r="BX439" t="s">
        <v>242</v>
      </c>
      <c r="BY439" t="s">
        <v>242</v>
      </c>
      <c r="CB439" s="27">
        <v>0</v>
      </c>
      <c r="CD439" t="s">
        <v>242</v>
      </c>
      <c r="CE439" t="s">
        <v>242</v>
      </c>
      <c r="CG439" s="27">
        <v>0</v>
      </c>
      <c r="CI439" t="s">
        <v>242</v>
      </c>
      <c r="CL439" s="27">
        <v>0</v>
      </c>
      <c r="CM439" s="27">
        <v>0.5</v>
      </c>
      <c r="CN439">
        <v>100</v>
      </c>
      <c r="CO439">
        <v>100</v>
      </c>
      <c r="CP439" t="s">
        <v>242</v>
      </c>
      <c r="CR439" t="s">
        <v>8890</v>
      </c>
      <c r="CS439" s="27">
        <v>1</v>
      </c>
      <c r="CT439" s="2" t="s">
        <v>8891</v>
      </c>
      <c r="CU439">
        <v>5</v>
      </c>
      <c r="CV439" t="s">
        <v>3034</v>
      </c>
      <c r="CW439" t="s">
        <v>8892</v>
      </c>
      <c r="CX439" s="27">
        <v>1</v>
      </c>
      <c r="CY439">
        <v>183814</v>
      </c>
      <c r="CZ439">
        <v>2</v>
      </c>
      <c r="DB439" s="27">
        <v>1</v>
      </c>
      <c r="DC439" t="s">
        <v>242</v>
      </c>
      <c r="DD439" t="s">
        <v>242</v>
      </c>
      <c r="DF439" t="s">
        <v>242</v>
      </c>
      <c r="DG439">
        <v>249293</v>
      </c>
      <c r="DH439">
        <v>2</v>
      </c>
      <c r="DJ439" s="27">
        <v>0</v>
      </c>
      <c r="DK439" t="s">
        <v>242</v>
      </c>
      <c r="DL439" t="s">
        <v>242</v>
      </c>
      <c r="DN439">
        <v>1</v>
      </c>
      <c r="DP439" t="s">
        <v>8889</v>
      </c>
      <c r="DQ439" s="27">
        <v>0</v>
      </c>
      <c r="DS439" s="27">
        <v>0</v>
      </c>
      <c r="DU439" s="27">
        <v>0</v>
      </c>
      <c r="DW439" s="27">
        <v>0</v>
      </c>
      <c r="DY439" s="27">
        <v>0</v>
      </c>
      <c r="EA439" s="27">
        <v>0</v>
      </c>
      <c r="EC439" s="27">
        <v>0</v>
      </c>
      <c r="EE439" s="27">
        <v>0</v>
      </c>
      <c r="EG439" s="27">
        <v>0</v>
      </c>
      <c r="EI439" s="27">
        <v>0</v>
      </c>
      <c r="EK439" t="s">
        <v>242</v>
      </c>
      <c r="EN439" s="27">
        <v>0</v>
      </c>
      <c r="EO439" t="s">
        <v>242</v>
      </c>
      <c r="EP439" t="s">
        <v>242</v>
      </c>
      <c r="ES439" t="s">
        <v>242</v>
      </c>
      <c r="ET439" t="s">
        <v>242</v>
      </c>
      <c r="EV439" s="27">
        <v>1</v>
      </c>
      <c r="EW439">
        <v>11900</v>
      </c>
      <c r="EX439" t="s">
        <v>8893</v>
      </c>
      <c r="EY439" s="27">
        <v>0</v>
      </c>
      <c r="EZ439" t="s">
        <v>242</v>
      </c>
      <c r="FB439" s="27">
        <v>0</v>
      </c>
      <c r="FC439" t="s">
        <v>242</v>
      </c>
      <c r="FE439" s="27">
        <v>0</v>
      </c>
      <c r="FF439" t="s">
        <v>242</v>
      </c>
    </row>
    <row r="440" spans="1:163" ht="15" hidden="1" customHeight="1" x14ac:dyDescent="0.2">
      <c r="A440">
        <v>439</v>
      </c>
      <c r="B440">
        <v>479</v>
      </c>
      <c r="C440" s="1">
        <v>44925.039583333331</v>
      </c>
      <c r="D440" s="1">
        <v>44925.073611111111</v>
      </c>
      <c r="E440">
        <v>0</v>
      </c>
      <c r="F440" t="s">
        <v>6824</v>
      </c>
      <c r="G440">
        <v>100</v>
      </c>
      <c r="H440">
        <v>2921</v>
      </c>
      <c r="I440">
        <v>1</v>
      </c>
      <c r="J440" s="1">
        <v>44925.073611111111</v>
      </c>
      <c r="K440" t="s">
        <v>8897</v>
      </c>
      <c r="L440" t="s">
        <v>242</v>
      </c>
      <c r="M440" t="s">
        <v>242</v>
      </c>
      <c r="N440" t="s">
        <v>8898</v>
      </c>
      <c r="O440" t="s">
        <v>8899</v>
      </c>
      <c r="P440">
        <v>34.064799999999998</v>
      </c>
      <c r="Q440">
        <v>-118.4414</v>
      </c>
      <c r="R440" t="s">
        <v>245</v>
      </c>
      <c r="S440" t="s">
        <v>246</v>
      </c>
      <c r="T440" t="s">
        <v>8900</v>
      </c>
      <c r="U440" t="s">
        <v>8901</v>
      </c>
      <c r="V440">
        <v>254709108</v>
      </c>
      <c r="W440">
        <v>6141</v>
      </c>
      <c r="X440" t="s">
        <v>319</v>
      </c>
      <c r="Y440" t="s">
        <v>5671</v>
      </c>
      <c r="Z440">
        <v>2020</v>
      </c>
      <c r="AA440">
        <v>0</v>
      </c>
      <c r="AD440">
        <v>12</v>
      </c>
      <c r="AE440">
        <v>3</v>
      </c>
      <c r="AG440" t="s">
        <v>8902</v>
      </c>
      <c r="AH440" s="27">
        <v>1</v>
      </c>
      <c r="AI440">
        <v>10</v>
      </c>
      <c r="AJ440" s="27">
        <v>0</v>
      </c>
      <c r="AK440" t="s">
        <v>242</v>
      </c>
      <c r="AL440" s="27">
        <v>1</v>
      </c>
      <c r="AM440">
        <v>1</v>
      </c>
      <c r="AN440" s="2" t="s">
        <v>8903</v>
      </c>
      <c r="AO440">
        <v>3</v>
      </c>
      <c r="AQ440" t="s">
        <v>8902</v>
      </c>
      <c r="AR440" s="27">
        <v>1</v>
      </c>
      <c r="AS440">
        <v>11</v>
      </c>
      <c r="AT440" s="21">
        <f t="shared" si="24"/>
        <v>91.666666666666657</v>
      </c>
      <c r="AU440">
        <v>3</v>
      </c>
      <c r="AW440" t="s">
        <v>8902</v>
      </c>
      <c r="AX440" s="27">
        <v>1</v>
      </c>
      <c r="AY440">
        <v>11</v>
      </c>
      <c r="AZ440" s="21">
        <f t="shared" si="25"/>
        <v>91.666666666666657</v>
      </c>
      <c r="BA440">
        <v>3</v>
      </c>
      <c r="BC440" t="s">
        <v>8902</v>
      </c>
      <c r="BD440" s="27">
        <v>1</v>
      </c>
      <c r="BE440">
        <v>8.5</v>
      </c>
      <c r="BG440">
        <v>3</v>
      </c>
      <c r="BI440" t="s">
        <v>8902</v>
      </c>
      <c r="BJ440" s="27">
        <v>1</v>
      </c>
      <c r="BK440">
        <v>3</v>
      </c>
      <c r="BM440" t="s">
        <v>8902</v>
      </c>
      <c r="BN440" s="27">
        <v>1</v>
      </c>
      <c r="BO440">
        <v>4</v>
      </c>
      <c r="BP440" s="21">
        <f t="shared" si="26"/>
        <v>33.333333333333329</v>
      </c>
      <c r="BR440">
        <v>3</v>
      </c>
      <c r="BT440" t="s">
        <v>8902</v>
      </c>
      <c r="BU440" s="27">
        <v>0</v>
      </c>
      <c r="BV440" s="24" t="s">
        <v>242</v>
      </c>
      <c r="BW440" s="21" t="s">
        <v>242</v>
      </c>
      <c r="BX440" t="s">
        <v>242</v>
      </c>
      <c r="BY440" t="s">
        <v>242</v>
      </c>
      <c r="CB440" s="27">
        <v>0</v>
      </c>
      <c r="CD440" t="s">
        <v>242</v>
      </c>
      <c r="CE440" t="s">
        <v>242</v>
      </c>
      <c r="CG440" s="27">
        <v>0</v>
      </c>
      <c r="CI440" t="s">
        <v>242</v>
      </c>
      <c r="CL440" s="27">
        <v>0</v>
      </c>
      <c r="CM440" s="27">
        <v>0.5</v>
      </c>
      <c r="CN440" t="s">
        <v>242</v>
      </c>
      <c r="CO440">
        <v>100</v>
      </c>
      <c r="CP440" t="s">
        <v>242</v>
      </c>
      <c r="CR440" t="s">
        <v>8904</v>
      </c>
      <c r="CS440" s="27">
        <v>1</v>
      </c>
      <c r="CT440" t="s">
        <v>8905</v>
      </c>
      <c r="CU440">
        <v>1</v>
      </c>
      <c r="CW440" t="s">
        <v>8906</v>
      </c>
      <c r="CX440" s="27">
        <v>1</v>
      </c>
      <c r="CY440">
        <v>1680</v>
      </c>
      <c r="CZ440">
        <v>1</v>
      </c>
      <c r="DB440" s="27">
        <v>1</v>
      </c>
      <c r="DC440" t="s">
        <v>242</v>
      </c>
      <c r="DD440" t="s">
        <v>242</v>
      </c>
      <c r="DE440">
        <v>38487</v>
      </c>
      <c r="DF440">
        <v>1</v>
      </c>
      <c r="DG440" t="s">
        <v>242</v>
      </c>
      <c r="DH440" t="s">
        <v>242</v>
      </c>
      <c r="DJ440" s="27">
        <v>0</v>
      </c>
      <c r="DK440" t="s">
        <v>242</v>
      </c>
      <c r="DL440" t="s">
        <v>242</v>
      </c>
      <c r="DN440">
        <v>5</v>
      </c>
      <c r="DO440" t="s">
        <v>8907</v>
      </c>
      <c r="DP440" t="s">
        <v>8908</v>
      </c>
      <c r="DQ440" s="27">
        <v>0</v>
      </c>
      <c r="DS440" s="27">
        <v>0</v>
      </c>
      <c r="DU440" s="27">
        <v>0</v>
      </c>
      <c r="DW440" s="27">
        <v>0</v>
      </c>
      <c r="DY440" s="27">
        <v>0</v>
      </c>
      <c r="EA440" s="27">
        <v>0</v>
      </c>
      <c r="EC440" s="27">
        <v>0</v>
      </c>
      <c r="EE440" s="27">
        <v>0</v>
      </c>
      <c r="EG440" s="27">
        <v>0</v>
      </c>
      <c r="EI440" s="27">
        <v>0</v>
      </c>
      <c r="EK440" t="s">
        <v>242</v>
      </c>
      <c r="EN440" s="27">
        <v>0</v>
      </c>
      <c r="EO440" t="s">
        <v>242</v>
      </c>
      <c r="EP440" t="s">
        <v>242</v>
      </c>
      <c r="ES440" t="s">
        <v>242</v>
      </c>
      <c r="ET440" t="s">
        <v>242</v>
      </c>
      <c r="EV440" s="27">
        <v>0</v>
      </c>
      <c r="EW440" t="s">
        <v>242</v>
      </c>
      <c r="EY440" s="27">
        <v>0</v>
      </c>
      <c r="EZ440" t="s">
        <v>242</v>
      </c>
      <c r="FB440" s="27">
        <v>0</v>
      </c>
      <c r="FC440" t="s">
        <v>242</v>
      </c>
      <c r="FE440" s="27">
        <v>0</v>
      </c>
      <c r="FF440" t="s">
        <v>242</v>
      </c>
    </row>
    <row r="441" spans="1:163" ht="15" hidden="1" customHeight="1" x14ac:dyDescent="0.2">
      <c r="A441">
        <v>440</v>
      </c>
      <c r="B441">
        <v>480</v>
      </c>
      <c r="C441" s="1">
        <v>44926.76458333333</v>
      </c>
      <c r="D441" s="1">
        <v>44926.804861111108</v>
      </c>
      <c r="E441">
        <v>0</v>
      </c>
      <c r="F441" t="s">
        <v>8853</v>
      </c>
      <c r="G441">
        <v>100</v>
      </c>
      <c r="H441">
        <v>3498</v>
      </c>
      <c r="I441">
        <v>1</v>
      </c>
      <c r="J441" s="1">
        <v>44926.804861111108</v>
      </c>
      <c r="K441" t="s">
        <v>8914</v>
      </c>
      <c r="L441" t="s">
        <v>242</v>
      </c>
      <c r="M441" t="s">
        <v>242</v>
      </c>
      <c r="N441" t="s">
        <v>8915</v>
      </c>
      <c r="O441" t="s">
        <v>8916</v>
      </c>
      <c r="P441">
        <v>33.594499999999996</v>
      </c>
      <c r="Q441">
        <v>-117.8304</v>
      </c>
      <c r="R441" t="s">
        <v>245</v>
      </c>
      <c r="S441" t="s">
        <v>246</v>
      </c>
      <c r="T441" t="s">
        <v>8917</v>
      </c>
      <c r="U441" t="s">
        <v>8918</v>
      </c>
      <c r="V441">
        <v>513272104</v>
      </c>
      <c r="W441">
        <v>2030</v>
      </c>
      <c r="X441" t="s">
        <v>326</v>
      </c>
      <c r="Y441" t="s">
        <v>2449</v>
      </c>
      <c r="Z441">
        <v>2021</v>
      </c>
      <c r="AA441">
        <v>0</v>
      </c>
      <c r="AD441">
        <v>10</v>
      </c>
      <c r="AE441">
        <v>1</v>
      </c>
      <c r="AG441" t="s">
        <v>8919</v>
      </c>
      <c r="AH441" s="27">
        <v>1</v>
      </c>
      <c r="AI441">
        <v>8</v>
      </c>
      <c r="AJ441" s="27">
        <v>1</v>
      </c>
      <c r="AK441">
        <v>1</v>
      </c>
      <c r="AL441" s="27">
        <v>1</v>
      </c>
      <c r="AM441">
        <v>1</v>
      </c>
      <c r="AN441" t="s">
        <v>8920</v>
      </c>
      <c r="AO441">
        <v>3</v>
      </c>
      <c r="AQ441" t="s">
        <v>8921</v>
      </c>
      <c r="AR441" s="27">
        <v>1</v>
      </c>
      <c r="AS441">
        <v>9</v>
      </c>
      <c r="AT441" s="21">
        <f t="shared" si="24"/>
        <v>90</v>
      </c>
      <c r="AU441">
        <v>1</v>
      </c>
      <c r="AW441" t="s">
        <v>8919</v>
      </c>
      <c r="AX441" s="27">
        <v>1</v>
      </c>
      <c r="AY441">
        <v>9</v>
      </c>
      <c r="AZ441" s="21">
        <f t="shared" si="25"/>
        <v>90</v>
      </c>
      <c r="BA441">
        <v>3</v>
      </c>
      <c r="BC441" t="s">
        <v>8921</v>
      </c>
      <c r="BD441" s="27">
        <v>1</v>
      </c>
      <c r="BE441">
        <v>3.9</v>
      </c>
      <c r="BG441">
        <v>3</v>
      </c>
      <c r="BI441" t="s">
        <v>8922</v>
      </c>
      <c r="BJ441" s="27">
        <v>1</v>
      </c>
      <c r="BK441" t="s">
        <v>242</v>
      </c>
      <c r="BN441" s="27">
        <v>1</v>
      </c>
      <c r="BO441">
        <v>2</v>
      </c>
      <c r="BP441" s="21">
        <f t="shared" si="26"/>
        <v>20</v>
      </c>
      <c r="BR441">
        <v>3</v>
      </c>
      <c r="BT441" t="s">
        <v>8922</v>
      </c>
      <c r="BU441" s="27">
        <v>1</v>
      </c>
      <c r="BV441">
        <v>3</v>
      </c>
      <c r="BW441" s="21">
        <f t="shared" si="27"/>
        <v>30</v>
      </c>
      <c r="BX441">
        <v>2</v>
      </c>
      <c r="BY441">
        <v>1</v>
      </c>
      <c r="CA441" t="s">
        <v>8919</v>
      </c>
      <c r="CB441" s="27">
        <v>0</v>
      </c>
      <c r="CD441" t="s">
        <v>242</v>
      </c>
      <c r="CE441" t="s">
        <v>242</v>
      </c>
      <c r="CG441" s="27">
        <v>1</v>
      </c>
      <c r="CH441" s="2" t="s">
        <v>8923</v>
      </c>
      <c r="CI441">
        <v>1</v>
      </c>
      <c r="CK441" t="s">
        <v>8919</v>
      </c>
      <c r="CL441" s="27">
        <v>1</v>
      </c>
      <c r="CM441" s="27">
        <v>0</v>
      </c>
      <c r="CN441" t="s">
        <v>242</v>
      </c>
      <c r="CO441" t="s">
        <v>242</v>
      </c>
      <c r="CP441" t="s">
        <v>242</v>
      </c>
      <c r="CS441" s="27">
        <v>1</v>
      </c>
      <c r="CT441" t="s">
        <v>8924</v>
      </c>
      <c r="CU441">
        <v>1</v>
      </c>
      <c r="CW441" t="s">
        <v>8919</v>
      </c>
      <c r="CX441" s="27">
        <v>0</v>
      </c>
      <c r="CY441" t="s">
        <v>242</v>
      </c>
      <c r="CZ441" t="s">
        <v>242</v>
      </c>
      <c r="DB441" s="27">
        <v>0</v>
      </c>
      <c r="DC441" t="s">
        <v>242</v>
      </c>
      <c r="DD441" t="s">
        <v>242</v>
      </c>
      <c r="DF441" t="s">
        <v>242</v>
      </c>
      <c r="DG441" t="s">
        <v>242</v>
      </c>
      <c r="DH441" t="s">
        <v>242</v>
      </c>
      <c r="DJ441" s="27">
        <v>0</v>
      </c>
      <c r="DK441" t="s">
        <v>242</v>
      </c>
      <c r="DL441" t="s">
        <v>242</v>
      </c>
      <c r="DN441" t="s">
        <v>242</v>
      </c>
      <c r="DQ441" s="27">
        <v>1</v>
      </c>
      <c r="DR441" t="s">
        <v>8925</v>
      </c>
      <c r="DS441" s="27">
        <v>0.5</v>
      </c>
      <c r="DT441" t="s">
        <v>8926</v>
      </c>
      <c r="DU441" s="27">
        <v>0</v>
      </c>
      <c r="DW441" s="27">
        <v>1</v>
      </c>
      <c r="DX441" s="2" t="s">
        <v>8927</v>
      </c>
      <c r="DY441" s="27">
        <v>0</v>
      </c>
      <c r="EA441" s="27">
        <v>0</v>
      </c>
      <c r="EC441" s="27">
        <v>0</v>
      </c>
      <c r="EE441" s="27">
        <v>0</v>
      </c>
      <c r="EG441" s="27">
        <v>0</v>
      </c>
      <c r="EI441" s="27">
        <v>1</v>
      </c>
      <c r="EJ441" t="s">
        <v>8928</v>
      </c>
      <c r="EK441">
        <v>3</v>
      </c>
      <c r="EM441" t="s">
        <v>8929</v>
      </c>
      <c r="EN441" s="27">
        <v>0</v>
      </c>
      <c r="EO441" t="s">
        <v>242</v>
      </c>
      <c r="EP441" t="s">
        <v>242</v>
      </c>
      <c r="ES441" t="s">
        <v>242</v>
      </c>
      <c r="ET441" t="s">
        <v>242</v>
      </c>
      <c r="EV441" s="27">
        <v>0</v>
      </c>
      <c r="EW441" t="s">
        <v>242</v>
      </c>
      <c r="EY441" s="27">
        <v>0</v>
      </c>
      <c r="EZ441" t="s">
        <v>242</v>
      </c>
      <c r="FB441" s="27">
        <v>1</v>
      </c>
      <c r="FC441">
        <v>2.2069999999999999</v>
      </c>
      <c r="FD441" t="s">
        <v>8930</v>
      </c>
      <c r="FE441" s="27">
        <v>1</v>
      </c>
      <c r="FF441">
        <v>33</v>
      </c>
    </row>
    <row r="442" spans="1:163" ht="15" hidden="1" customHeight="1" x14ac:dyDescent="0.2">
      <c r="A442">
        <v>441</v>
      </c>
      <c r="B442">
        <v>481</v>
      </c>
      <c r="C442" s="1">
        <v>44927.172222222223</v>
      </c>
      <c r="D442" s="1">
        <v>44927.306250000001</v>
      </c>
      <c r="E442">
        <v>0</v>
      </c>
      <c r="F442" t="s">
        <v>6824</v>
      </c>
      <c r="G442">
        <v>100</v>
      </c>
      <c r="H442">
        <v>11538</v>
      </c>
      <c r="I442">
        <v>1</v>
      </c>
      <c r="J442" s="1">
        <v>44927.306250000001</v>
      </c>
      <c r="K442" t="s">
        <v>8935</v>
      </c>
      <c r="L442" t="s">
        <v>242</v>
      </c>
      <c r="M442" t="s">
        <v>242</v>
      </c>
      <c r="N442" t="s">
        <v>8936</v>
      </c>
      <c r="O442" t="s">
        <v>8937</v>
      </c>
      <c r="P442">
        <v>34.064799999999998</v>
      </c>
      <c r="Q442">
        <v>-118.4414</v>
      </c>
      <c r="R442" t="s">
        <v>245</v>
      </c>
      <c r="S442" t="s">
        <v>246</v>
      </c>
      <c r="T442" t="s">
        <v>8938</v>
      </c>
      <c r="U442" t="s">
        <v>8939</v>
      </c>
      <c r="V442">
        <v>294429105</v>
      </c>
      <c r="W442">
        <v>7320</v>
      </c>
      <c r="X442" t="s">
        <v>476</v>
      </c>
      <c r="Y442" t="s">
        <v>3379</v>
      </c>
      <c r="Z442">
        <v>2020</v>
      </c>
      <c r="AA442">
        <v>0</v>
      </c>
      <c r="AD442">
        <v>10</v>
      </c>
      <c r="AE442">
        <v>3</v>
      </c>
      <c r="AG442" t="s">
        <v>8940</v>
      </c>
      <c r="AH442" s="27">
        <v>1</v>
      </c>
      <c r="AI442">
        <v>5</v>
      </c>
      <c r="AJ442" s="27">
        <v>0</v>
      </c>
      <c r="AK442" t="s">
        <v>242</v>
      </c>
      <c r="AL442" s="27">
        <v>0</v>
      </c>
      <c r="AM442" t="s">
        <v>242</v>
      </c>
      <c r="AN442" s="2" t="s">
        <v>8941</v>
      </c>
      <c r="AO442">
        <v>3</v>
      </c>
      <c r="AQ442" t="s">
        <v>8940</v>
      </c>
      <c r="AR442" s="27">
        <v>1</v>
      </c>
      <c r="AS442">
        <v>9</v>
      </c>
      <c r="AT442" s="21">
        <f t="shared" si="24"/>
        <v>90</v>
      </c>
      <c r="AU442">
        <v>3</v>
      </c>
      <c r="AW442" t="s">
        <v>8940</v>
      </c>
      <c r="AX442" s="27">
        <v>1</v>
      </c>
      <c r="AY442">
        <v>9</v>
      </c>
      <c r="AZ442" s="21">
        <f t="shared" si="25"/>
        <v>90</v>
      </c>
      <c r="BA442">
        <v>3</v>
      </c>
      <c r="BC442" t="s">
        <v>8940</v>
      </c>
      <c r="BD442" s="27">
        <v>1</v>
      </c>
      <c r="BE442">
        <v>5.7</v>
      </c>
      <c r="BG442">
        <v>3</v>
      </c>
      <c r="BI442" t="s">
        <v>8940</v>
      </c>
      <c r="BJ442" s="27">
        <v>1</v>
      </c>
      <c r="BK442">
        <v>3</v>
      </c>
      <c r="BM442" t="s">
        <v>8940</v>
      </c>
      <c r="BN442" s="27">
        <v>1</v>
      </c>
      <c r="BO442">
        <v>3</v>
      </c>
      <c r="BP442" s="21">
        <f t="shared" si="26"/>
        <v>30</v>
      </c>
      <c r="BR442">
        <v>3</v>
      </c>
      <c r="BT442" t="s">
        <v>8940</v>
      </c>
      <c r="BU442" s="27">
        <v>0</v>
      </c>
      <c r="BV442" s="24" t="s">
        <v>242</v>
      </c>
      <c r="BW442" s="21" t="s">
        <v>242</v>
      </c>
      <c r="BX442" t="s">
        <v>242</v>
      </c>
      <c r="BY442" t="s">
        <v>242</v>
      </c>
      <c r="CB442" s="27">
        <v>0</v>
      </c>
      <c r="CD442" t="s">
        <v>242</v>
      </c>
      <c r="CE442" t="s">
        <v>242</v>
      </c>
      <c r="CG442" s="27">
        <v>0</v>
      </c>
      <c r="CI442" t="s">
        <v>242</v>
      </c>
      <c r="CL442" s="27">
        <v>0</v>
      </c>
      <c r="CM442" s="27">
        <v>0</v>
      </c>
      <c r="CN442" t="s">
        <v>242</v>
      </c>
      <c r="CO442" t="s">
        <v>242</v>
      </c>
      <c r="CP442" t="s">
        <v>242</v>
      </c>
      <c r="CS442" s="27">
        <v>0.5</v>
      </c>
      <c r="CT442" s="2" t="s">
        <v>8942</v>
      </c>
      <c r="CU442">
        <v>5</v>
      </c>
      <c r="CV442" t="s">
        <v>3034</v>
      </c>
      <c r="CW442" t="s">
        <v>8943</v>
      </c>
      <c r="CX442" s="27">
        <v>0</v>
      </c>
      <c r="CY442" t="s">
        <v>242</v>
      </c>
      <c r="CZ442" t="s">
        <v>242</v>
      </c>
      <c r="DB442" s="27">
        <v>0</v>
      </c>
      <c r="DC442" t="s">
        <v>242</v>
      </c>
      <c r="DD442" t="s">
        <v>242</v>
      </c>
      <c r="DF442" t="s">
        <v>242</v>
      </c>
      <c r="DG442" t="s">
        <v>242</v>
      </c>
      <c r="DH442" t="s">
        <v>242</v>
      </c>
      <c r="DJ442" s="27">
        <v>0</v>
      </c>
      <c r="DK442" t="s">
        <v>242</v>
      </c>
      <c r="DL442" t="s">
        <v>242</v>
      </c>
      <c r="DN442" t="s">
        <v>242</v>
      </c>
      <c r="DQ442" s="27">
        <v>0</v>
      </c>
      <c r="DS442" s="27">
        <v>0</v>
      </c>
      <c r="DU442" s="27">
        <v>0</v>
      </c>
      <c r="DW442" s="27">
        <v>0</v>
      </c>
      <c r="DY442" s="27">
        <v>0</v>
      </c>
      <c r="EA442" s="27">
        <v>0</v>
      </c>
      <c r="EC442" s="27">
        <v>0</v>
      </c>
      <c r="EE442" s="27">
        <v>0</v>
      </c>
      <c r="EG442" s="27">
        <v>0</v>
      </c>
      <c r="EI442" s="27">
        <v>0</v>
      </c>
      <c r="EK442" t="s">
        <v>242</v>
      </c>
      <c r="EN442" s="27">
        <v>0</v>
      </c>
      <c r="EO442" t="s">
        <v>242</v>
      </c>
      <c r="EP442" t="s">
        <v>242</v>
      </c>
      <c r="ES442" t="s">
        <v>242</v>
      </c>
      <c r="ET442" t="s">
        <v>242</v>
      </c>
      <c r="EV442" s="27">
        <v>0</v>
      </c>
      <c r="EW442" t="s">
        <v>242</v>
      </c>
      <c r="EY442" s="27">
        <v>0</v>
      </c>
      <c r="EZ442" t="s">
        <v>242</v>
      </c>
      <c r="FB442" s="27">
        <v>0</v>
      </c>
      <c r="FC442" t="s">
        <v>242</v>
      </c>
      <c r="FE442" s="27">
        <v>0</v>
      </c>
      <c r="FF442" t="s">
        <v>242</v>
      </c>
    </row>
    <row r="443" spans="1:163" ht="15" hidden="1" customHeight="1" x14ac:dyDescent="0.2">
      <c r="A443">
        <v>442</v>
      </c>
      <c r="B443">
        <v>482</v>
      </c>
      <c r="C443" s="1">
        <v>44926.80972222222</v>
      </c>
      <c r="D443" s="1">
        <v>44927.71875</v>
      </c>
      <c r="E443">
        <v>0</v>
      </c>
      <c r="F443" t="s">
        <v>8853</v>
      </c>
      <c r="G443">
        <v>100</v>
      </c>
      <c r="H443">
        <v>78492</v>
      </c>
      <c r="I443">
        <v>1</v>
      </c>
      <c r="J443" s="1">
        <v>44927.71875</v>
      </c>
      <c r="K443" t="s">
        <v>8953</v>
      </c>
      <c r="L443" t="s">
        <v>242</v>
      </c>
      <c r="M443" t="s">
        <v>242</v>
      </c>
      <c r="N443" t="s">
        <v>8954</v>
      </c>
      <c r="O443" t="s">
        <v>8955</v>
      </c>
      <c r="P443">
        <v>33.594499999999996</v>
      </c>
      <c r="Q443">
        <v>-117.8304</v>
      </c>
      <c r="R443" t="s">
        <v>245</v>
      </c>
      <c r="S443" t="s">
        <v>246</v>
      </c>
      <c r="T443" t="s">
        <v>8956</v>
      </c>
      <c r="U443" t="s">
        <v>8957</v>
      </c>
      <c r="V443">
        <v>712704105</v>
      </c>
      <c r="W443">
        <v>6035</v>
      </c>
      <c r="X443" t="s">
        <v>319</v>
      </c>
      <c r="Y443" t="s">
        <v>8958</v>
      </c>
      <c r="Z443">
        <v>2020</v>
      </c>
      <c r="AA443">
        <v>0</v>
      </c>
      <c r="AD443">
        <v>11</v>
      </c>
      <c r="AE443">
        <v>3</v>
      </c>
      <c r="AG443" t="s">
        <v>8959</v>
      </c>
      <c r="AH443" s="27">
        <v>1</v>
      </c>
      <c r="AI443">
        <v>9</v>
      </c>
      <c r="AJ443" s="27">
        <v>0</v>
      </c>
      <c r="AK443" t="s">
        <v>242</v>
      </c>
      <c r="AL443" s="27">
        <v>0</v>
      </c>
      <c r="AM443" t="s">
        <v>242</v>
      </c>
      <c r="AO443">
        <v>3</v>
      </c>
      <c r="AQ443" t="s">
        <v>8960</v>
      </c>
      <c r="AR443" s="27">
        <v>1</v>
      </c>
      <c r="AS443">
        <v>9</v>
      </c>
      <c r="AT443" s="21">
        <f t="shared" si="24"/>
        <v>81.818181818181827</v>
      </c>
      <c r="AU443">
        <v>3</v>
      </c>
      <c r="AW443" t="s">
        <v>8960</v>
      </c>
      <c r="AX443" s="27">
        <v>1</v>
      </c>
      <c r="AY443">
        <v>9</v>
      </c>
      <c r="AZ443" s="21">
        <f t="shared" si="25"/>
        <v>81.818181818181827</v>
      </c>
      <c r="BA443">
        <v>3</v>
      </c>
      <c r="BC443" t="s">
        <v>8960</v>
      </c>
      <c r="BD443" s="27">
        <v>1</v>
      </c>
      <c r="BE443">
        <v>14.6</v>
      </c>
      <c r="BG443">
        <v>3</v>
      </c>
      <c r="BI443" t="s">
        <v>8960</v>
      </c>
      <c r="BJ443" s="27">
        <v>1</v>
      </c>
      <c r="BK443">
        <v>3</v>
      </c>
      <c r="BM443" t="s">
        <v>8960</v>
      </c>
      <c r="BN443" s="27">
        <v>1</v>
      </c>
      <c r="BO443">
        <v>3</v>
      </c>
      <c r="BP443" s="21">
        <f t="shared" si="26"/>
        <v>27.27272727272727</v>
      </c>
      <c r="BR443">
        <v>3</v>
      </c>
      <c r="BT443" t="s">
        <v>8960</v>
      </c>
      <c r="BU443" s="27">
        <v>0</v>
      </c>
      <c r="BV443" s="24" t="s">
        <v>242</v>
      </c>
      <c r="BW443" s="21" t="s">
        <v>242</v>
      </c>
      <c r="BX443" t="s">
        <v>242</v>
      </c>
      <c r="BY443" t="s">
        <v>242</v>
      </c>
      <c r="CB443" s="27">
        <v>0</v>
      </c>
      <c r="CD443" t="s">
        <v>242</v>
      </c>
      <c r="CE443" t="s">
        <v>242</v>
      </c>
      <c r="CG443" s="27">
        <v>0</v>
      </c>
      <c r="CI443" t="s">
        <v>242</v>
      </c>
      <c r="CL443" s="27">
        <v>0</v>
      </c>
      <c r="CM443" s="27">
        <v>1</v>
      </c>
      <c r="CN443" t="s">
        <v>242</v>
      </c>
      <c r="CO443">
        <v>100</v>
      </c>
      <c r="CP443" t="s">
        <v>242</v>
      </c>
      <c r="CS443" s="27">
        <v>0.5</v>
      </c>
      <c r="CT443" t="s">
        <v>8961</v>
      </c>
      <c r="CU443">
        <v>1</v>
      </c>
      <c r="CW443" t="s">
        <v>8962</v>
      </c>
      <c r="CX443" s="27">
        <v>0</v>
      </c>
      <c r="CY443" t="s">
        <v>242</v>
      </c>
      <c r="CZ443" t="s">
        <v>242</v>
      </c>
      <c r="DB443" s="27">
        <v>0</v>
      </c>
      <c r="DC443" t="s">
        <v>242</v>
      </c>
      <c r="DD443" t="s">
        <v>242</v>
      </c>
      <c r="DF443" t="s">
        <v>242</v>
      </c>
      <c r="DG443" t="s">
        <v>242</v>
      </c>
      <c r="DH443" t="s">
        <v>242</v>
      </c>
      <c r="DJ443" s="27">
        <v>0</v>
      </c>
      <c r="DK443" t="s">
        <v>242</v>
      </c>
      <c r="DL443" t="s">
        <v>242</v>
      </c>
      <c r="DN443" t="s">
        <v>242</v>
      </c>
      <c r="DQ443" s="27">
        <v>0</v>
      </c>
      <c r="DS443" s="27">
        <v>0</v>
      </c>
      <c r="DU443" s="27">
        <v>0</v>
      </c>
      <c r="DW443" s="27">
        <v>0</v>
      </c>
      <c r="DY443" s="27">
        <v>0</v>
      </c>
      <c r="EA443" s="27">
        <v>0</v>
      </c>
      <c r="EC443" s="27">
        <v>0</v>
      </c>
      <c r="EE443" s="27">
        <v>0</v>
      </c>
      <c r="EG443" s="27">
        <v>0</v>
      </c>
      <c r="EI443" s="27">
        <v>0</v>
      </c>
      <c r="EK443" t="s">
        <v>242</v>
      </c>
      <c r="EN443" s="27">
        <v>0</v>
      </c>
      <c r="EO443" t="s">
        <v>242</v>
      </c>
      <c r="EP443" t="s">
        <v>242</v>
      </c>
      <c r="ES443" t="s">
        <v>242</v>
      </c>
      <c r="ET443" t="s">
        <v>242</v>
      </c>
      <c r="EV443" s="27">
        <v>0</v>
      </c>
      <c r="EW443" t="s">
        <v>242</v>
      </c>
      <c r="EY443" s="27">
        <v>0</v>
      </c>
      <c r="EZ443" t="s">
        <v>242</v>
      </c>
      <c r="FB443" s="27">
        <v>0</v>
      </c>
      <c r="FC443" t="s">
        <v>242</v>
      </c>
      <c r="FE443" s="27">
        <v>0</v>
      </c>
      <c r="FF443" t="s">
        <v>242</v>
      </c>
    </row>
    <row r="444" spans="1:163" ht="15" hidden="1" customHeight="1" x14ac:dyDescent="0.2">
      <c r="A444">
        <v>443</v>
      </c>
      <c r="B444">
        <v>483</v>
      </c>
      <c r="C444" s="1">
        <v>44927.72152777778</v>
      </c>
      <c r="D444" s="1">
        <v>44927.759027777778</v>
      </c>
      <c r="E444">
        <v>0</v>
      </c>
      <c r="F444" t="s">
        <v>8853</v>
      </c>
      <c r="G444">
        <v>100</v>
      </c>
      <c r="H444">
        <v>3257</v>
      </c>
      <c r="I444">
        <v>1</v>
      </c>
      <c r="J444" s="1">
        <v>44927.759027777778</v>
      </c>
      <c r="K444" t="s">
        <v>8968</v>
      </c>
      <c r="L444" t="s">
        <v>242</v>
      </c>
      <c r="M444" t="s">
        <v>242</v>
      </c>
      <c r="N444" t="s">
        <v>8969</v>
      </c>
      <c r="O444" t="s">
        <v>8970</v>
      </c>
      <c r="P444">
        <v>33.594499999999996</v>
      </c>
      <c r="Q444">
        <v>-117.8304</v>
      </c>
      <c r="R444" t="s">
        <v>245</v>
      </c>
      <c r="S444" t="s">
        <v>246</v>
      </c>
      <c r="T444" t="s">
        <v>8971</v>
      </c>
      <c r="U444" t="s">
        <v>8972</v>
      </c>
      <c r="V444">
        <v>701094104</v>
      </c>
      <c r="W444">
        <v>3490</v>
      </c>
      <c r="X444" t="s">
        <v>476</v>
      </c>
      <c r="Y444" t="s">
        <v>2265</v>
      </c>
      <c r="Z444">
        <v>2020</v>
      </c>
      <c r="AA444">
        <v>0</v>
      </c>
      <c r="AD444">
        <v>11</v>
      </c>
      <c r="AE444">
        <v>3</v>
      </c>
      <c r="AG444" t="s">
        <v>8973</v>
      </c>
      <c r="AH444" s="27">
        <v>0.5</v>
      </c>
      <c r="AI444">
        <v>10</v>
      </c>
      <c r="AJ444" s="27">
        <v>0</v>
      </c>
      <c r="AK444" t="s">
        <v>242</v>
      </c>
      <c r="AL444" s="27">
        <v>0</v>
      </c>
      <c r="AM444" t="s">
        <v>242</v>
      </c>
      <c r="AN444" t="s">
        <v>8974</v>
      </c>
      <c r="AO444">
        <v>3</v>
      </c>
      <c r="AQ444" t="s">
        <v>8973</v>
      </c>
      <c r="AR444" s="27">
        <v>1</v>
      </c>
      <c r="AS444">
        <v>9</v>
      </c>
      <c r="AT444" s="21">
        <f t="shared" si="24"/>
        <v>81.818181818181827</v>
      </c>
      <c r="AU444">
        <v>3</v>
      </c>
      <c r="AW444" t="s">
        <v>8973</v>
      </c>
      <c r="AX444" s="27">
        <v>1</v>
      </c>
      <c r="AY444">
        <v>9</v>
      </c>
      <c r="AZ444" s="21">
        <f t="shared" si="25"/>
        <v>81.818181818181827</v>
      </c>
      <c r="BA444">
        <v>3</v>
      </c>
      <c r="BC444" t="s">
        <v>8973</v>
      </c>
      <c r="BD444" s="27">
        <v>1</v>
      </c>
      <c r="BE444">
        <v>9</v>
      </c>
      <c r="BG444">
        <v>3</v>
      </c>
      <c r="BI444" t="s">
        <v>8973</v>
      </c>
      <c r="BJ444" s="27">
        <v>1</v>
      </c>
      <c r="BK444">
        <v>3</v>
      </c>
      <c r="BM444" t="s">
        <v>8973</v>
      </c>
      <c r="BN444" s="27">
        <v>1</v>
      </c>
      <c r="BO444">
        <v>3</v>
      </c>
      <c r="BP444" s="21">
        <f t="shared" si="26"/>
        <v>27.27272727272727</v>
      </c>
      <c r="BR444">
        <v>3</v>
      </c>
      <c r="BT444" t="s">
        <v>8973</v>
      </c>
      <c r="BU444" s="27">
        <v>0</v>
      </c>
      <c r="BV444" s="24" t="s">
        <v>242</v>
      </c>
      <c r="BW444" s="21" t="s">
        <v>242</v>
      </c>
      <c r="BX444" t="s">
        <v>242</v>
      </c>
      <c r="BY444" t="s">
        <v>242</v>
      </c>
      <c r="CB444" s="27">
        <v>0</v>
      </c>
      <c r="CD444" t="s">
        <v>242</v>
      </c>
      <c r="CE444" t="s">
        <v>242</v>
      </c>
      <c r="CG444" s="27">
        <v>0</v>
      </c>
      <c r="CI444" t="s">
        <v>242</v>
      </c>
      <c r="CL444" s="27">
        <v>0</v>
      </c>
      <c r="CM444" s="27">
        <v>0</v>
      </c>
      <c r="CN444" t="s">
        <v>242</v>
      </c>
      <c r="CO444" t="s">
        <v>242</v>
      </c>
      <c r="CP444" t="s">
        <v>242</v>
      </c>
      <c r="CS444" s="27">
        <v>0</v>
      </c>
      <c r="CU444" t="s">
        <v>242</v>
      </c>
      <c r="CX444" s="27">
        <v>0</v>
      </c>
      <c r="CY444" t="s">
        <v>242</v>
      </c>
      <c r="CZ444" t="s">
        <v>242</v>
      </c>
      <c r="DB444" s="27">
        <v>0</v>
      </c>
      <c r="DC444" t="s">
        <v>242</v>
      </c>
      <c r="DD444" t="s">
        <v>242</v>
      </c>
      <c r="DF444" t="s">
        <v>242</v>
      </c>
      <c r="DG444" t="s">
        <v>242</v>
      </c>
      <c r="DH444" t="s">
        <v>242</v>
      </c>
      <c r="DJ444" s="27">
        <v>0</v>
      </c>
      <c r="DK444" t="s">
        <v>242</v>
      </c>
      <c r="DL444" t="s">
        <v>242</v>
      </c>
      <c r="DN444" t="s">
        <v>242</v>
      </c>
      <c r="DQ444" s="27">
        <v>1</v>
      </c>
      <c r="DR444" t="s">
        <v>8975</v>
      </c>
      <c r="DS444" s="27">
        <v>1</v>
      </c>
      <c r="DT444" t="s">
        <v>8976</v>
      </c>
      <c r="DU444" s="27">
        <v>0</v>
      </c>
      <c r="DW444" s="27">
        <v>0</v>
      </c>
      <c r="DY444" s="27">
        <v>0</v>
      </c>
      <c r="EA444" s="27">
        <v>0</v>
      </c>
      <c r="EC444" s="27">
        <v>0</v>
      </c>
      <c r="EE444" s="27">
        <v>0</v>
      </c>
      <c r="EG444" s="27">
        <v>0</v>
      </c>
      <c r="EI444" s="27">
        <v>0</v>
      </c>
      <c r="EK444">
        <v>3</v>
      </c>
      <c r="EM444" t="s">
        <v>8977</v>
      </c>
      <c r="EN444" s="27">
        <v>0</v>
      </c>
      <c r="EO444" t="s">
        <v>242</v>
      </c>
      <c r="EP444" t="s">
        <v>242</v>
      </c>
      <c r="ES444" t="s">
        <v>242</v>
      </c>
      <c r="ET444" t="s">
        <v>242</v>
      </c>
      <c r="EV444" s="27">
        <v>0</v>
      </c>
      <c r="EW444" t="s">
        <v>242</v>
      </c>
      <c r="EY444" s="27">
        <v>0</v>
      </c>
      <c r="EZ444" t="s">
        <v>242</v>
      </c>
      <c r="FB444" s="27">
        <v>0</v>
      </c>
      <c r="FC444" t="s">
        <v>242</v>
      </c>
      <c r="FE444" s="27">
        <v>0</v>
      </c>
      <c r="FF444" t="s">
        <v>242</v>
      </c>
    </row>
    <row r="445" spans="1:163" ht="15" customHeight="1" x14ac:dyDescent="0.2">
      <c r="A445">
        <v>444</v>
      </c>
      <c r="B445">
        <v>484</v>
      </c>
      <c r="C445" s="1">
        <v>44926.808333333334</v>
      </c>
      <c r="D445" s="1">
        <v>44927.813888888886</v>
      </c>
      <c r="E445">
        <v>0</v>
      </c>
      <c r="F445" t="s">
        <v>8853</v>
      </c>
      <c r="G445">
        <v>100</v>
      </c>
      <c r="H445">
        <v>86911</v>
      </c>
      <c r="I445">
        <v>1</v>
      </c>
      <c r="J445" s="1">
        <v>44927.813888888886</v>
      </c>
      <c r="K445" t="s">
        <v>8978</v>
      </c>
      <c r="L445" t="s">
        <v>242</v>
      </c>
      <c r="M445" t="s">
        <v>242</v>
      </c>
      <c r="N445" t="s">
        <v>8979</v>
      </c>
      <c r="O445" t="s">
        <v>8980</v>
      </c>
      <c r="P445">
        <v>33.594499999999996</v>
      </c>
      <c r="Q445">
        <v>-117.8304</v>
      </c>
      <c r="R445" t="s">
        <v>245</v>
      </c>
      <c r="S445" t="s">
        <v>246</v>
      </c>
      <c r="T445" t="s">
        <v>8981</v>
      </c>
      <c r="U445" t="s">
        <v>8982</v>
      </c>
      <c r="V445">
        <v>609839105</v>
      </c>
      <c r="W445">
        <v>3674</v>
      </c>
      <c r="X445" t="s">
        <v>297</v>
      </c>
      <c r="Y445" t="s">
        <v>8353</v>
      </c>
      <c r="Z445">
        <v>2020</v>
      </c>
      <c r="AA445">
        <v>0</v>
      </c>
      <c r="AD445">
        <v>6</v>
      </c>
      <c r="AE445">
        <v>3</v>
      </c>
      <c r="AG445" t="s">
        <v>8983</v>
      </c>
      <c r="AH445" s="27">
        <v>1</v>
      </c>
      <c r="AI445">
        <v>5</v>
      </c>
      <c r="AJ445" s="27">
        <v>0</v>
      </c>
      <c r="AK445" t="s">
        <v>242</v>
      </c>
      <c r="AL445" s="27">
        <v>0</v>
      </c>
      <c r="AM445" t="s">
        <v>242</v>
      </c>
      <c r="AO445">
        <v>3</v>
      </c>
      <c r="AQ445" t="s">
        <v>8984</v>
      </c>
      <c r="AR445" s="27">
        <v>1</v>
      </c>
      <c r="AS445">
        <v>5</v>
      </c>
      <c r="AT445" s="21">
        <f t="shared" si="24"/>
        <v>83.333333333333343</v>
      </c>
      <c r="AU445">
        <v>3</v>
      </c>
      <c r="AW445" t="s">
        <v>8984</v>
      </c>
      <c r="AX445" s="27">
        <v>1</v>
      </c>
      <c r="AY445">
        <v>5</v>
      </c>
      <c r="AZ445" s="21">
        <f t="shared" si="25"/>
        <v>83.333333333333343</v>
      </c>
      <c r="BA445">
        <v>3</v>
      </c>
      <c r="BC445" t="s">
        <v>8984</v>
      </c>
      <c r="BD445" s="27">
        <v>1</v>
      </c>
      <c r="BE445">
        <v>16.3</v>
      </c>
      <c r="BG445">
        <v>3</v>
      </c>
      <c r="BI445" t="s">
        <v>8984</v>
      </c>
      <c r="BJ445" s="27">
        <v>1</v>
      </c>
      <c r="BK445">
        <v>3</v>
      </c>
      <c r="BM445" t="s">
        <v>8984</v>
      </c>
      <c r="BN445" s="27">
        <v>0</v>
      </c>
      <c r="BO445" t="s">
        <v>242</v>
      </c>
      <c r="BP445" s="21" t="s">
        <v>242</v>
      </c>
      <c r="BR445" t="s">
        <v>242</v>
      </c>
      <c r="BU445" s="27">
        <v>0</v>
      </c>
      <c r="BV445" s="24" t="s">
        <v>242</v>
      </c>
      <c r="BW445" s="21" t="s">
        <v>242</v>
      </c>
      <c r="BX445" t="s">
        <v>242</v>
      </c>
      <c r="BY445" t="s">
        <v>242</v>
      </c>
      <c r="CB445" s="27">
        <v>0</v>
      </c>
      <c r="CD445" t="s">
        <v>242</v>
      </c>
      <c r="CE445" t="s">
        <v>242</v>
      </c>
      <c r="CG445" s="27">
        <v>0</v>
      </c>
      <c r="CI445" t="s">
        <v>242</v>
      </c>
      <c r="CL445" s="27">
        <v>0</v>
      </c>
      <c r="CM445" s="27">
        <v>0</v>
      </c>
      <c r="CN445" t="s">
        <v>242</v>
      </c>
      <c r="CO445" t="s">
        <v>242</v>
      </c>
      <c r="CP445" t="s">
        <v>242</v>
      </c>
      <c r="CS445" s="27">
        <v>0</v>
      </c>
      <c r="CU445" t="s">
        <v>242</v>
      </c>
      <c r="CX445" s="27">
        <v>1</v>
      </c>
      <c r="CY445">
        <v>44.89</v>
      </c>
      <c r="CZ445">
        <v>2</v>
      </c>
      <c r="DB445" s="27">
        <v>1</v>
      </c>
      <c r="DC445" t="s">
        <v>242</v>
      </c>
      <c r="DD445" t="s">
        <v>242</v>
      </c>
      <c r="DF445" t="s">
        <v>242</v>
      </c>
      <c r="DG445">
        <v>13512</v>
      </c>
      <c r="DH445">
        <v>2</v>
      </c>
      <c r="DJ445" s="27">
        <v>0</v>
      </c>
      <c r="DK445" t="s">
        <v>242</v>
      </c>
      <c r="DL445" t="s">
        <v>242</v>
      </c>
      <c r="DN445">
        <v>1</v>
      </c>
      <c r="DP445" t="s">
        <v>8985</v>
      </c>
      <c r="DQ445" s="27">
        <v>0</v>
      </c>
      <c r="DS445" s="27">
        <v>0</v>
      </c>
      <c r="DU445" s="27">
        <v>0</v>
      </c>
      <c r="DW445" s="27">
        <v>0</v>
      </c>
      <c r="DY445" s="27">
        <v>0</v>
      </c>
      <c r="EA445" s="27">
        <v>0</v>
      </c>
      <c r="EC445" s="27">
        <v>0</v>
      </c>
      <c r="EE445" s="27">
        <v>0</v>
      </c>
      <c r="EG445" s="27">
        <v>0</v>
      </c>
      <c r="EI445" s="27">
        <v>0</v>
      </c>
      <c r="EK445" t="s">
        <v>242</v>
      </c>
      <c r="EN445" s="27">
        <v>0</v>
      </c>
      <c r="EO445" t="s">
        <v>242</v>
      </c>
      <c r="EP445" t="s">
        <v>242</v>
      </c>
      <c r="ES445" t="s">
        <v>242</v>
      </c>
      <c r="ET445" t="s">
        <v>242</v>
      </c>
      <c r="EV445" s="27">
        <v>0</v>
      </c>
      <c r="EW445" t="s">
        <v>242</v>
      </c>
      <c r="EY445" s="27">
        <v>0</v>
      </c>
      <c r="EZ445" t="s">
        <v>242</v>
      </c>
      <c r="FB445" s="27">
        <v>1</v>
      </c>
      <c r="FC445">
        <v>24.1</v>
      </c>
      <c r="FE445" s="27">
        <v>0</v>
      </c>
      <c r="FF445" t="s">
        <v>242</v>
      </c>
    </row>
    <row r="446" spans="1:163" ht="15" hidden="1" customHeight="1" x14ac:dyDescent="0.2">
      <c r="A446">
        <v>445</v>
      </c>
      <c r="B446">
        <v>485</v>
      </c>
      <c r="C446" s="1">
        <v>44927.81527777778</v>
      </c>
      <c r="D446" s="1">
        <v>44927.838194444441</v>
      </c>
      <c r="E446">
        <v>0</v>
      </c>
      <c r="F446" t="s">
        <v>8853</v>
      </c>
      <c r="G446">
        <v>100</v>
      </c>
      <c r="H446">
        <v>1951</v>
      </c>
      <c r="I446">
        <v>1</v>
      </c>
      <c r="J446" s="1">
        <v>44927.838194444441</v>
      </c>
      <c r="K446" t="s">
        <v>8994</v>
      </c>
      <c r="L446" t="s">
        <v>242</v>
      </c>
      <c r="M446" t="s">
        <v>242</v>
      </c>
      <c r="N446" t="s">
        <v>8995</v>
      </c>
      <c r="O446" t="s">
        <v>8996</v>
      </c>
      <c r="P446">
        <v>33.594499999999996</v>
      </c>
      <c r="Q446">
        <v>-117.8304</v>
      </c>
      <c r="R446" t="s">
        <v>245</v>
      </c>
      <c r="S446" t="s">
        <v>246</v>
      </c>
      <c r="T446" t="s">
        <v>8997</v>
      </c>
      <c r="U446" t="s">
        <v>8998</v>
      </c>
      <c r="V446" t="s">
        <v>8999</v>
      </c>
      <c r="W446">
        <v>3842</v>
      </c>
      <c r="X446" t="s">
        <v>350</v>
      </c>
      <c r="Y446" t="s">
        <v>2411</v>
      </c>
      <c r="Z446">
        <v>2020</v>
      </c>
      <c r="AA446">
        <v>0</v>
      </c>
      <c r="AD446">
        <v>8</v>
      </c>
      <c r="AE446">
        <v>3</v>
      </c>
      <c r="AG446" t="s">
        <v>9000</v>
      </c>
      <c r="AH446" s="27">
        <v>1</v>
      </c>
      <c r="AI446">
        <v>5</v>
      </c>
      <c r="AJ446" s="27">
        <v>0</v>
      </c>
      <c r="AK446" t="s">
        <v>242</v>
      </c>
      <c r="AL446" s="27">
        <v>0</v>
      </c>
      <c r="AM446" t="s">
        <v>242</v>
      </c>
      <c r="AO446">
        <v>3</v>
      </c>
      <c r="AQ446" t="s">
        <v>9000</v>
      </c>
      <c r="AR446" s="27">
        <v>1</v>
      </c>
      <c r="AS446">
        <v>7</v>
      </c>
      <c r="AT446" s="21">
        <f t="shared" si="24"/>
        <v>87.5</v>
      </c>
      <c r="AU446">
        <v>3</v>
      </c>
      <c r="AW446" t="s">
        <v>9000</v>
      </c>
      <c r="AX446" s="27">
        <v>1</v>
      </c>
      <c r="AY446">
        <v>7</v>
      </c>
      <c r="AZ446" s="21">
        <f t="shared" si="25"/>
        <v>87.5</v>
      </c>
      <c r="BA446">
        <v>3</v>
      </c>
      <c r="BC446" t="s">
        <v>9000</v>
      </c>
      <c r="BD446" s="27">
        <v>1</v>
      </c>
      <c r="BE446">
        <v>11.1</v>
      </c>
      <c r="BG446">
        <v>3</v>
      </c>
      <c r="BI446" t="s">
        <v>9001</v>
      </c>
      <c r="BJ446" s="27">
        <v>1</v>
      </c>
      <c r="BK446">
        <v>3</v>
      </c>
      <c r="BM446" t="s">
        <v>9001</v>
      </c>
      <c r="BN446" s="27">
        <v>1</v>
      </c>
      <c r="BO446">
        <v>2</v>
      </c>
      <c r="BP446" s="21">
        <f t="shared" si="26"/>
        <v>25</v>
      </c>
      <c r="BR446">
        <v>3</v>
      </c>
      <c r="BT446" t="s">
        <v>9001</v>
      </c>
      <c r="BU446" s="27">
        <v>0</v>
      </c>
      <c r="BV446" s="24" t="s">
        <v>242</v>
      </c>
      <c r="BW446" s="21" t="s">
        <v>242</v>
      </c>
      <c r="BX446" t="s">
        <v>242</v>
      </c>
      <c r="BY446" t="s">
        <v>242</v>
      </c>
      <c r="CB446" s="27">
        <v>0</v>
      </c>
      <c r="CD446" t="s">
        <v>242</v>
      </c>
      <c r="CE446" t="s">
        <v>242</v>
      </c>
      <c r="CG446" s="27">
        <v>0</v>
      </c>
      <c r="CI446" t="s">
        <v>242</v>
      </c>
      <c r="CL446" s="27">
        <v>0</v>
      </c>
      <c r="CM446" s="27">
        <v>0.5</v>
      </c>
      <c r="CN446" t="s">
        <v>242</v>
      </c>
      <c r="CO446" t="s">
        <v>242</v>
      </c>
      <c r="CP446" t="s">
        <v>242</v>
      </c>
      <c r="CQ446" t="s">
        <v>9002</v>
      </c>
      <c r="CS446" s="27">
        <v>0.5</v>
      </c>
      <c r="CT446" t="s">
        <v>9003</v>
      </c>
      <c r="CU446">
        <v>2</v>
      </c>
      <c r="CW446" t="s">
        <v>9004</v>
      </c>
      <c r="CX446" s="27">
        <v>0</v>
      </c>
      <c r="CY446" t="s">
        <v>242</v>
      </c>
      <c r="CZ446" t="s">
        <v>242</v>
      </c>
      <c r="DB446" s="27">
        <v>0</v>
      </c>
      <c r="DC446" t="s">
        <v>242</v>
      </c>
      <c r="DD446" t="s">
        <v>242</v>
      </c>
      <c r="DF446" t="s">
        <v>242</v>
      </c>
      <c r="DG446" t="s">
        <v>242</v>
      </c>
      <c r="DH446" t="s">
        <v>242</v>
      </c>
      <c r="DJ446" s="27">
        <v>0</v>
      </c>
      <c r="DK446" t="s">
        <v>242</v>
      </c>
      <c r="DL446" t="s">
        <v>242</v>
      </c>
      <c r="DN446" t="s">
        <v>242</v>
      </c>
      <c r="DQ446" s="27">
        <v>0</v>
      </c>
      <c r="DS446" s="27">
        <v>0</v>
      </c>
      <c r="DU446" s="27">
        <v>0</v>
      </c>
      <c r="DW446" s="27">
        <v>0</v>
      </c>
      <c r="DY446" s="27">
        <v>0</v>
      </c>
      <c r="EA446" s="27">
        <v>0</v>
      </c>
      <c r="EC446" s="27">
        <v>0</v>
      </c>
      <c r="EE446" s="27">
        <v>0</v>
      </c>
      <c r="EG446" s="27">
        <v>0</v>
      </c>
      <c r="EI446" s="27">
        <v>0</v>
      </c>
      <c r="EK446" t="s">
        <v>242</v>
      </c>
      <c r="EN446" s="27">
        <v>0</v>
      </c>
      <c r="EO446" t="s">
        <v>242</v>
      </c>
      <c r="EP446" t="s">
        <v>242</v>
      </c>
      <c r="ES446" t="s">
        <v>242</v>
      </c>
      <c r="ET446" t="s">
        <v>242</v>
      </c>
      <c r="EV446" s="27">
        <v>0</v>
      </c>
      <c r="EW446" t="s">
        <v>242</v>
      </c>
      <c r="EY446" s="27">
        <v>0</v>
      </c>
      <c r="EZ446" t="s">
        <v>242</v>
      </c>
      <c r="FB446" s="27">
        <v>0</v>
      </c>
      <c r="FC446" t="s">
        <v>242</v>
      </c>
      <c r="FE446" s="27">
        <v>0</v>
      </c>
      <c r="FF446" t="s">
        <v>242</v>
      </c>
    </row>
    <row r="447" spans="1:163" ht="15" customHeight="1" x14ac:dyDescent="0.2">
      <c r="A447">
        <v>446</v>
      </c>
      <c r="B447">
        <v>486</v>
      </c>
      <c r="C447" s="1">
        <v>44927.839583333334</v>
      </c>
      <c r="D447" s="1">
        <v>44927.995138888888</v>
      </c>
      <c r="E447">
        <v>0</v>
      </c>
      <c r="F447" t="s">
        <v>8853</v>
      </c>
      <c r="G447">
        <v>100</v>
      </c>
      <c r="H447">
        <v>13436</v>
      </c>
      <c r="I447">
        <v>1</v>
      </c>
      <c r="J447" s="1">
        <v>44927.995138888888</v>
      </c>
      <c r="K447" t="s">
        <v>9008</v>
      </c>
      <c r="L447" t="s">
        <v>242</v>
      </c>
      <c r="M447" t="s">
        <v>242</v>
      </c>
      <c r="N447" t="s">
        <v>9009</v>
      </c>
      <c r="O447" t="s">
        <v>9010</v>
      </c>
      <c r="P447">
        <v>33.594499999999996</v>
      </c>
      <c r="Q447">
        <v>-117.8304</v>
      </c>
      <c r="R447" t="s">
        <v>245</v>
      </c>
      <c r="S447" t="s">
        <v>246</v>
      </c>
      <c r="T447" t="s">
        <v>9011</v>
      </c>
      <c r="U447" t="s">
        <v>9012</v>
      </c>
      <c r="V447" t="s">
        <v>9013</v>
      </c>
      <c r="W447">
        <v>3572</v>
      </c>
      <c r="X447" t="s">
        <v>297</v>
      </c>
      <c r="Y447" t="s">
        <v>298</v>
      </c>
      <c r="Z447">
        <v>2020</v>
      </c>
      <c r="AA447">
        <v>0.5</v>
      </c>
      <c r="AB447">
        <v>4</v>
      </c>
      <c r="AD447">
        <v>10</v>
      </c>
      <c r="AE447">
        <v>3</v>
      </c>
      <c r="AG447" t="s">
        <v>298</v>
      </c>
      <c r="AH447" s="27">
        <v>0.5</v>
      </c>
      <c r="AI447">
        <v>7</v>
      </c>
      <c r="AJ447" s="27">
        <v>0</v>
      </c>
      <c r="AK447" t="s">
        <v>242</v>
      </c>
      <c r="AL447" s="27">
        <v>0</v>
      </c>
      <c r="AM447" t="s">
        <v>242</v>
      </c>
      <c r="AO447">
        <v>3</v>
      </c>
      <c r="AQ447" t="s">
        <v>9014</v>
      </c>
      <c r="AR447" s="27">
        <v>1</v>
      </c>
      <c r="AS447">
        <v>8</v>
      </c>
      <c r="AT447" s="21">
        <f t="shared" si="24"/>
        <v>80</v>
      </c>
      <c r="AU447">
        <v>3</v>
      </c>
      <c r="AW447" t="s">
        <v>9014</v>
      </c>
      <c r="AX447" s="27">
        <v>1</v>
      </c>
      <c r="AY447">
        <v>8</v>
      </c>
      <c r="AZ447" s="21">
        <f t="shared" si="25"/>
        <v>80</v>
      </c>
      <c r="BA447">
        <v>3</v>
      </c>
      <c r="BC447" t="s">
        <v>9014</v>
      </c>
      <c r="BD447" s="27">
        <v>1</v>
      </c>
      <c r="BE447">
        <v>7.2</v>
      </c>
      <c r="BG447">
        <v>3</v>
      </c>
      <c r="BI447" t="s">
        <v>9014</v>
      </c>
      <c r="BJ447" s="27">
        <v>1</v>
      </c>
      <c r="BK447">
        <v>3</v>
      </c>
      <c r="BM447" t="s">
        <v>9014</v>
      </c>
      <c r="BN447" s="27">
        <v>1</v>
      </c>
      <c r="BO447">
        <v>2</v>
      </c>
      <c r="BP447" s="21">
        <f t="shared" si="26"/>
        <v>20</v>
      </c>
      <c r="BR447">
        <v>3</v>
      </c>
      <c r="BT447" t="s">
        <v>9014</v>
      </c>
      <c r="BU447" s="27">
        <v>0</v>
      </c>
      <c r="BV447" s="24" t="s">
        <v>242</v>
      </c>
      <c r="BW447" s="21" t="s">
        <v>242</v>
      </c>
      <c r="BX447" t="s">
        <v>242</v>
      </c>
      <c r="BY447" t="s">
        <v>242</v>
      </c>
      <c r="CB447" s="27">
        <v>0</v>
      </c>
      <c r="CD447" t="s">
        <v>242</v>
      </c>
      <c r="CE447" t="s">
        <v>242</v>
      </c>
      <c r="CG447" s="27">
        <v>1</v>
      </c>
      <c r="CH447" s="2" t="s">
        <v>9015</v>
      </c>
      <c r="CI447">
        <v>1</v>
      </c>
      <c r="CK447" t="s">
        <v>9016</v>
      </c>
      <c r="CL447" s="27">
        <v>1</v>
      </c>
      <c r="CM447" s="27">
        <v>0</v>
      </c>
      <c r="CN447" t="s">
        <v>242</v>
      </c>
      <c r="CO447" t="s">
        <v>242</v>
      </c>
      <c r="CP447" t="s">
        <v>242</v>
      </c>
      <c r="CS447" s="27">
        <v>0.5</v>
      </c>
      <c r="CT447" s="2" t="s">
        <v>9017</v>
      </c>
      <c r="CU447">
        <v>1</v>
      </c>
      <c r="CW447" t="s">
        <v>9016</v>
      </c>
      <c r="CX447" s="27">
        <v>1</v>
      </c>
      <c r="CY447">
        <v>262445</v>
      </c>
      <c r="CZ447">
        <v>2</v>
      </c>
      <c r="DB447" s="27">
        <v>1</v>
      </c>
      <c r="DC447">
        <v>869654</v>
      </c>
      <c r="DD447">
        <v>2</v>
      </c>
      <c r="DE447" s="5">
        <v>875773</v>
      </c>
      <c r="DF447">
        <v>2</v>
      </c>
      <c r="DG447" t="s">
        <v>242</v>
      </c>
      <c r="DH447" t="s">
        <v>242</v>
      </c>
      <c r="DJ447" s="27">
        <v>1</v>
      </c>
      <c r="DK447">
        <v>9909200</v>
      </c>
      <c r="DL447">
        <v>2</v>
      </c>
      <c r="DN447">
        <v>1</v>
      </c>
      <c r="DP447" t="s">
        <v>9016</v>
      </c>
      <c r="DQ447" s="27">
        <v>1</v>
      </c>
      <c r="DR447" t="s">
        <v>9018</v>
      </c>
      <c r="DS447" s="27">
        <v>1</v>
      </c>
      <c r="DT447" t="s">
        <v>9019</v>
      </c>
      <c r="DU447" s="27">
        <v>1</v>
      </c>
      <c r="DV447" s="2" t="s">
        <v>9020</v>
      </c>
      <c r="DW447" s="27">
        <v>1</v>
      </c>
      <c r="DX447" s="2" t="s">
        <v>9021</v>
      </c>
      <c r="DY447" s="27">
        <v>1</v>
      </c>
      <c r="DZ447" t="s">
        <v>9022</v>
      </c>
      <c r="EA447" s="27">
        <v>1</v>
      </c>
      <c r="EB447" s="2" t="s">
        <v>9023</v>
      </c>
      <c r="EC447" s="27">
        <v>1</v>
      </c>
      <c r="ED447" t="s">
        <v>9024</v>
      </c>
      <c r="EE447" s="27">
        <v>0.5</v>
      </c>
      <c r="EF447" t="s">
        <v>9025</v>
      </c>
      <c r="EG447" s="27">
        <v>0.5</v>
      </c>
      <c r="EH447" t="s">
        <v>9026</v>
      </c>
      <c r="EI447" s="27">
        <v>0.5</v>
      </c>
      <c r="EJ447" t="s">
        <v>9026</v>
      </c>
      <c r="EK447">
        <v>4</v>
      </c>
      <c r="EM447" t="s">
        <v>9027</v>
      </c>
      <c r="EN447" s="27">
        <v>1</v>
      </c>
      <c r="EO447">
        <v>0</v>
      </c>
      <c r="EP447">
        <v>0</v>
      </c>
      <c r="ES447">
        <v>1</v>
      </c>
      <c r="ET447" t="s">
        <v>242</v>
      </c>
      <c r="EU447" t="s">
        <v>9016</v>
      </c>
      <c r="EV447" s="27">
        <v>1</v>
      </c>
      <c r="EW447">
        <v>8029</v>
      </c>
      <c r="EY447" s="27">
        <v>1</v>
      </c>
      <c r="EZ447">
        <v>1</v>
      </c>
      <c r="FB447" s="27">
        <v>1</v>
      </c>
      <c r="FC447">
        <v>2941</v>
      </c>
      <c r="FE447" s="27">
        <v>1</v>
      </c>
      <c r="FF447">
        <v>275</v>
      </c>
    </row>
    <row r="448" spans="1:163" ht="15" hidden="1" customHeight="1" x14ac:dyDescent="0.2">
      <c r="A448">
        <v>447</v>
      </c>
      <c r="B448">
        <v>487</v>
      </c>
      <c r="C448" s="1">
        <v>44930.54791666667</v>
      </c>
      <c r="D448" s="1">
        <v>44930.638194444444</v>
      </c>
      <c r="E448">
        <v>0</v>
      </c>
      <c r="F448" t="s">
        <v>8853</v>
      </c>
      <c r="G448">
        <v>100</v>
      </c>
      <c r="H448">
        <v>7798</v>
      </c>
      <c r="I448">
        <v>1</v>
      </c>
      <c r="J448" s="1">
        <v>44930.638194444444</v>
      </c>
      <c r="K448" t="s">
        <v>9037</v>
      </c>
      <c r="L448" t="s">
        <v>242</v>
      </c>
      <c r="M448" t="s">
        <v>242</v>
      </c>
      <c r="N448" t="s">
        <v>9038</v>
      </c>
      <c r="O448" t="s">
        <v>9039</v>
      </c>
      <c r="P448">
        <v>33.594499999999996</v>
      </c>
      <c r="Q448">
        <v>-117.8304</v>
      </c>
      <c r="R448" t="s">
        <v>245</v>
      </c>
      <c r="S448" t="s">
        <v>246</v>
      </c>
      <c r="T448" t="s">
        <v>9040</v>
      </c>
      <c r="U448" t="s">
        <v>9041</v>
      </c>
      <c r="V448">
        <v>854502101</v>
      </c>
      <c r="W448">
        <v>3420</v>
      </c>
      <c r="X448" t="s">
        <v>476</v>
      </c>
      <c r="Y448" t="s">
        <v>2265</v>
      </c>
      <c r="Z448">
        <v>2020</v>
      </c>
      <c r="AA448">
        <v>0</v>
      </c>
      <c r="AD448">
        <v>10</v>
      </c>
      <c r="AE448">
        <v>3</v>
      </c>
      <c r="AG448" t="s">
        <v>9042</v>
      </c>
      <c r="AH448" s="27">
        <v>1</v>
      </c>
      <c r="AI448">
        <v>8</v>
      </c>
      <c r="AJ448" s="27">
        <v>0.5</v>
      </c>
      <c r="AK448" t="s">
        <v>242</v>
      </c>
      <c r="AL448" s="27">
        <v>1</v>
      </c>
      <c r="AM448">
        <v>9</v>
      </c>
      <c r="AN448" t="s">
        <v>9043</v>
      </c>
      <c r="AO448">
        <v>3</v>
      </c>
      <c r="AQ448" t="s">
        <v>9042</v>
      </c>
      <c r="AR448" s="27">
        <v>1</v>
      </c>
      <c r="AS448">
        <v>9</v>
      </c>
      <c r="AT448" s="21">
        <f t="shared" si="24"/>
        <v>90</v>
      </c>
      <c r="AU448">
        <v>3</v>
      </c>
      <c r="AW448" t="s">
        <v>9044</v>
      </c>
      <c r="AX448" s="27">
        <v>1</v>
      </c>
      <c r="AY448">
        <v>9</v>
      </c>
      <c r="AZ448" s="21">
        <f t="shared" si="25"/>
        <v>90</v>
      </c>
      <c r="BA448">
        <v>3</v>
      </c>
      <c r="BC448" t="s">
        <v>9044</v>
      </c>
      <c r="BD448" s="27">
        <v>1</v>
      </c>
      <c r="BE448">
        <v>7.1</v>
      </c>
      <c r="BG448">
        <v>3</v>
      </c>
      <c r="BI448" t="s">
        <v>9044</v>
      </c>
      <c r="BJ448" s="27">
        <v>1</v>
      </c>
      <c r="BK448">
        <v>3</v>
      </c>
      <c r="BM448" t="s">
        <v>9044</v>
      </c>
      <c r="BN448" s="27">
        <v>1</v>
      </c>
      <c r="BO448">
        <v>2</v>
      </c>
      <c r="BP448" s="21">
        <f t="shared" si="26"/>
        <v>20</v>
      </c>
      <c r="BR448">
        <v>3</v>
      </c>
      <c r="BT448" t="s">
        <v>9044</v>
      </c>
      <c r="BU448" s="27">
        <v>1</v>
      </c>
      <c r="BV448">
        <v>2</v>
      </c>
      <c r="BW448" s="21">
        <f t="shared" si="27"/>
        <v>20</v>
      </c>
      <c r="BX448">
        <v>2</v>
      </c>
      <c r="BY448">
        <v>3</v>
      </c>
      <c r="CA448" t="s">
        <v>9044</v>
      </c>
      <c r="CB448" s="27">
        <v>0</v>
      </c>
      <c r="CD448" t="s">
        <v>242</v>
      </c>
      <c r="CE448" t="s">
        <v>242</v>
      </c>
      <c r="CG448" s="27">
        <v>0.5</v>
      </c>
      <c r="CI448" t="s">
        <v>242</v>
      </c>
      <c r="CL448" s="27">
        <v>0</v>
      </c>
      <c r="CM448" s="27">
        <v>0</v>
      </c>
      <c r="CN448" t="s">
        <v>242</v>
      </c>
      <c r="CO448" t="s">
        <v>242</v>
      </c>
      <c r="CP448" t="s">
        <v>242</v>
      </c>
      <c r="CS448" s="27">
        <v>0.5</v>
      </c>
      <c r="CT448" s="2" t="s">
        <v>9045</v>
      </c>
      <c r="CU448">
        <v>1</v>
      </c>
      <c r="CW448" t="s">
        <v>9046</v>
      </c>
      <c r="CX448" s="27">
        <v>0</v>
      </c>
      <c r="CY448" t="s">
        <v>242</v>
      </c>
      <c r="CZ448" t="s">
        <v>242</v>
      </c>
      <c r="DB448" s="27">
        <v>0</v>
      </c>
      <c r="DC448" t="s">
        <v>242</v>
      </c>
      <c r="DD448" t="s">
        <v>242</v>
      </c>
      <c r="DF448" t="s">
        <v>242</v>
      </c>
      <c r="DG448" t="s">
        <v>242</v>
      </c>
      <c r="DH448" t="s">
        <v>242</v>
      </c>
      <c r="DJ448" s="27">
        <v>0</v>
      </c>
      <c r="DK448" t="s">
        <v>242</v>
      </c>
      <c r="DL448" t="s">
        <v>242</v>
      </c>
      <c r="DN448" t="s">
        <v>242</v>
      </c>
      <c r="DQ448" s="27">
        <v>0</v>
      </c>
      <c r="DS448" s="27">
        <v>0</v>
      </c>
      <c r="DU448" s="27">
        <v>0</v>
      </c>
      <c r="DW448" s="27">
        <v>0</v>
      </c>
      <c r="DY448" s="27">
        <v>0</v>
      </c>
      <c r="EA448" s="27">
        <v>0</v>
      </c>
      <c r="EC448" s="27">
        <v>0</v>
      </c>
      <c r="EE448" s="27">
        <v>0</v>
      </c>
      <c r="EG448" s="27">
        <v>0</v>
      </c>
      <c r="EI448" s="27">
        <v>0</v>
      </c>
      <c r="EK448" t="s">
        <v>242</v>
      </c>
      <c r="EN448" s="27">
        <v>0</v>
      </c>
      <c r="EO448" t="s">
        <v>242</v>
      </c>
      <c r="EP448" t="s">
        <v>242</v>
      </c>
      <c r="ES448" t="s">
        <v>242</v>
      </c>
      <c r="ET448" t="s">
        <v>242</v>
      </c>
      <c r="EV448" s="27">
        <v>0</v>
      </c>
      <c r="EW448" t="s">
        <v>242</v>
      </c>
      <c r="EY448" s="27">
        <v>0</v>
      </c>
      <c r="EZ448" t="s">
        <v>242</v>
      </c>
      <c r="FB448" s="27">
        <v>0</v>
      </c>
      <c r="FC448" t="s">
        <v>242</v>
      </c>
      <c r="FE448" s="27">
        <v>0</v>
      </c>
      <c r="FF448" t="s">
        <v>242</v>
      </c>
    </row>
    <row r="449" spans="1:163" ht="15" customHeight="1" x14ac:dyDescent="0.2">
      <c r="A449">
        <v>448</v>
      </c>
      <c r="B449">
        <v>488</v>
      </c>
      <c r="C449" s="1">
        <v>44930.677083333336</v>
      </c>
      <c r="D449" s="1">
        <v>44930.713194444441</v>
      </c>
      <c r="E449">
        <v>0</v>
      </c>
      <c r="F449" t="s">
        <v>3026</v>
      </c>
      <c r="G449">
        <v>100</v>
      </c>
      <c r="H449">
        <v>3112</v>
      </c>
      <c r="I449">
        <v>1</v>
      </c>
      <c r="J449" s="1">
        <v>44930.713194444441</v>
      </c>
      <c r="K449" t="s">
        <v>9051</v>
      </c>
      <c r="L449" t="s">
        <v>242</v>
      </c>
      <c r="M449" t="s">
        <v>242</v>
      </c>
      <c r="N449" t="s">
        <v>9052</v>
      </c>
      <c r="O449" t="s">
        <v>9053</v>
      </c>
      <c r="P449">
        <v>34.266599999999997</v>
      </c>
      <c r="Q449">
        <v>-118.76430000000001</v>
      </c>
      <c r="R449" t="s">
        <v>245</v>
      </c>
      <c r="S449" t="s">
        <v>246</v>
      </c>
      <c r="T449" t="s">
        <v>9054</v>
      </c>
      <c r="U449" t="s">
        <v>9055</v>
      </c>
      <c r="V449" t="s">
        <v>9056</v>
      </c>
      <c r="W449">
        <v>3674</v>
      </c>
      <c r="X449" t="s">
        <v>297</v>
      </c>
      <c r="Y449" t="s">
        <v>8353</v>
      </c>
      <c r="Z449">
        <v>2020</v>
      </c>
      <c r="AA449">
        <v>0</v>
      </c>
      <c r="AD449">
        <v>9</v>
      </c>
      <c r="AE449">
        <v>3</v>
      </c>
      <c r="AG449" t="s">
        <v>9057</v>
      </c>
      <c r="AH449" s="27">
        <v>1</v>
      </c>
      <c r="AI449">
        <v>8</v>
      </c>
      <c r="AJ449" s="27">
        <v>0</v>
      </c>
      <c r="AK449" t="s">
        <v>242</v>
      </c>
      <c r="AL449" s="27">
        <v>0</v>
      </c>
      <c r="AM449" t="s">
        <v>242</v>
      </c>
      <c r="AN449" s="2" t="s">
        <v>9058</v>
      </c>
      <c r="AO449">
        <v>3</v>
      </c>
      <c r="AQ449" t="s">
        <v>9057</v>
      </c>
      <c r="AR449" s="27">
        <v>0</v>
      </c>
      <c r="AS449" t="s">
        <v>242</v>
      </c>
      <c r="AT449" s="21" t="s">
        <v>242</v>
      </c>
      <c r="AU449" t="s">
        <v>242</v>
      </c>
      <c r="AX449" s="27">
        <v>1</v>
      </c>
      <c r="AY449">
        <v>7</v>
      </c>
      <c r="AZ449" s="21">
        <f t="shared" si="25"/>
        <v>77.777777777777786</v>
      </c>
      <c r="BA449">
        <v>3</v>
      </c>
      <c r="BC449" t="s">
        <v>9057</v>
      </c>
      <c r="BD449" s="27">
        <v>1</v>
      </c>
      <c r="BE449">
        <v>11.1</v>
      </c>
      <c r="BG449">
        <v>3</v>
      </c>
      <c r="BI449" t="s">
        <v>9057</v>
      </c>
      <c r="BJ449" s="27">
        <v>1</v>
      </c>
      <c r="BK449">
        <v>3</v>
      </c>
      <c r="BM449" t="s">
        <v>9057</v>
      </c>
      <c r="BN449" s="27">
        <v>1</v>
      </c>
      <c r="BO449">
        <v>2</v>
      </c>
      <c r="BP449" s="21">
        <f t="shared" si="26"/>
        <v>22.222222222222221</v>
      </c>
      <c r="BR449">
        <v>3</v>
      </c>
      <c r="BT449" t="s">
        <v>9057</v>
      </c>
      <c r="BU449" s="27">
        <v>0</v>
      </c>
      <c r="BV449" s="24" t="s">
        <v>242</v>
      </c>
      <c r="BW449" s="21" t="s">
        <v>242</v>
      </c>
      <c r="BX449" t="s">
        <v>242</v>
      </c>
      <c r="BY449" t="s">
        <v>242</v>
      </c>
      <c r="CB449" s="27">
        <v>0</v>
      </c>
      <c r="CD449" t="s">
        <v>242</v>
      </c>
      <c r="CE449" t="s">
        <v>242</v>
      </c>
      <c r="CG449" s="27">
        <v>0</v>
      </c>
      <c r="CI449" t="s">
        <v>242</v>
      </c>
      <c r="CL449" s="27">
        <v>0</v>
      </c>
      <c r="CM449" s="27">
        <v>0</v>
      </c>
      <c r="CN449" t="s">
        <v>242</v>
      </c>
      <c r="CO449" t="s">
        <v>242</v>
      </c>
      <c r="CP449" t="s">
        <v>242</v>
      </c>
      <c r="CS449" s="27">
        <v>1</v>
      </c>
      <c r="CT449" s="2" t="s">
        <v>9059</v>
      </c>
      <c r="CU449">
        <v>3</v>
      </c>
      <c r="CW449" t="s">
        <v>9060</v>
      </c>
      <c r="CX449" s="27">
        <v>1</v>
      </c>
      <c r="CY449">
        <v>32844</v>
      </c>
      <c r="CZ449">
        <v>2</v>
      </c>
      <c r="DB449" s="27">
        <v>1</v>
      </c>
      <c r="DC449" t="s">
        <v>242</v>
      </c>
      <c r="DD449" t="s">
        <v>242</v>
      </c>
      <c r="DF449" t="s">
        <v>242</v>
      </c>
      <c r="DG449">
        <v>95354</v>
      </c>
      <c r="DH449">
        <v>2</v>
      </c>
      <c r="DJ449" s="27">
        <v>0</v>
      </c>
      <c r="DK449" t="s">
        <v>242</v>
      </c>
      <c r="DL449" t="s">
        <v>242</v>
      </c>
      <c r="DN449">
        <v>1</v>
      </c>
      <c r="DP449" t="s">
        <v>9061</v>
      </c>
      <c r="DQ449" s="27">
        <v>0</v>
      </c>
      <c r="DS449" s="27">
        <v>0</v>
      </c>
      <c r="DU449" s="27">
        <v>0</v>
      </c>
      <c r="DW449" s="27">
        <v>0</v>
      </c>
      <c r="DY449" s="27">
        <v>0</v>
      </c>
      <c r="EA449" s="27">
        <v>0</v>
      </c>
      <c r="EC449" s="27">
        <v>0</v>
      </c>
      <c r="EE449" s="27">
        <v>0</v>
      </c>
      <c r="EG449" s="27">
        <v>0</v>
      </c>
      <c r="EI449" s="27">
        <v>0</v>
      </c>
      <c r="EK449" t="s">
        <v>242</v>
      </c>
      <c r="EN449" s="27">
        <v>0</v>
      </c>
      <c r="EO449" t="s">
        <v>242</v>
      </c>
      <c r="EP449" t="s">
        <v>242</v>
      </c>
      <c r="ES449" t="s">
        <v>242</v>
      </c>
      <c r="ET449" t="s">
        <v>242</v>
      </c>
      <c r="EV449" s="27">
        <v>1</v>
      </c>
      <c r="EW449">
        <v>1867.6669999999999</v>
      </c>
      <c r="EX449" t="s">
        <v>9062</v>
      </c>
      <c r="EY449" s="27">
        <v>1</v>
      </c>
      <c r="EZ449">
        <v>69</v>
      </c>
      <c r="FB449" s="27">
        <v>0</v>
      </c>
      <c r="FC449" t="s">
        <v>242</v>
      </c>
      <c r="FE449" s="27">
        <v>0</v>
      </c>
      <c r="FF449" t="s">
        <v>242</v>
      </c>
    </row>
    <row r="450" spans="1:163" ht="15" customHeight="1" x14ac:dyDescent="0.2">
      <c r="A450">
        <v>449</v>
      </c>
      <c r="B450">
        <v>489</v>
      </c>
      <c r="C450" s="1">
        <v>44930.713888888888</v>
      </c>
      <c r="D450" s="1">
        <v>44935.524305555555</v>
      </c>
      <c r="E450">
        <v>0</v>
      </c>
      <c r="F450" t="s">
        <v>9068</v>
      </c>
      <c r="G450">
        <v>100</v>
      </c>
      <c r="H450">
        <v>415635</v>
      </c>
      <c r="I450">
        <v>1</v>
      </c>
      <c r="J450" s="1">
        <v>44935.525000000001</v>
      </c>
      <c r="K450" t="s">
        <v>9069</v>
      </c>
      <c r="L450" t="s">
        <v>242</v>
      </c>
      <c r="M450" t="s">
        <v>242</v>
      </c>
      <c r="N450" t="s">
        <v>9070</v>
      </c>
      <c r="O450" t="s">
        <v>9071</v>
      </c>
      <c r="P450">
        <v>34.064799999999998</v>
      </c>
      <c r="Q450">
        <v>-118.4414</v>
      </c>
      <c r="R450" t="s">
        <v>245</v>
      </c>
      <c r="S450" t="s">
        <v>246</v>
      </c>
      <c r="T450" t="s">
        <v>9072</v>
      </c>
      <c r="U450" t="s">
        <v>9073</v>
      </c>
      <c r="V450" t="s">
        <v>9074</v>
      </c>
      <c r="W450">
        <v>2082</v>
      </c>
      <c r="X450" t="s">
        <v>326</v>
      </c>
      <c r="Y450" t="s">
        <v>9075</v>
      </c>
      <c r="Z450">
        <v>2020</v>
      </c>
      <c r="AA450">
        <v>0</v>
      </c>
      <c r="AD450">
        <v>14</v>
      </c>
      <c r="AE450">
        <v>3</v>
      </c>
      <c r="AG450" t="s">
        <v>9076</v>
      </c>
      <c r="AH450" s="27">
        <v>1</v>
      </c>
      <c r="AI450">
        <v>8</v>
      </c>
      <c r="AJ450" s="27">
        <v>0</v>
      </c>
      <c r="AK450" t="s">
        <v>242</v>
      </c>
      <c r="AL450" s="27">
        <v>0</v>
      </c>
      <c r="AM450" t="s">
        <v>242</v>
      </c>
      <c r="AN450" s="2" t="s">
        <v>9077</v>
      </c>
      <c r="AO450">
        <v>3</v>
      </c>
      <c r="AQ450" t="s">
        <v>9076</v>
      </c>
      <c r="AR450" s="27">
        <v>0</v>
      </c>
      <c r="AS450" t="s">
        <v>242</v>
      </c>
      <c r="AT450" s="21" t="s">
        <v>242</v>
      </c>
      <c r="AU450" t="s">
        <v>242</v>
      </c>
      <c r="AX450" s="27">
        <v>1</v>
      </c>
      <c r="AY450">
        <v>9</v>
      </c>
      <c r="AZ450" s="21">
        <f t="shared" si="25"/>
        <v>64.285714285714292</v>
      </c>
      <c r="BA450">
        <v>3</v>
      </c>
      <c r="BC450" t="s">
        <v>9076</v>
      </c>
      <c r="BD450" s="27">
        <v>1</v>
      </c>
      <c r="BE450">
        <v>8</v>
      </c>
      <c r="BG450">
        <v>3</v>
      </c>
      <c r="BI450" t="s">
        <v>9076</v>
      </c>
      <c r="BJ450" s="27">
        <v>1</v>
      </c>
      <c r="BK450">
        <v>3</v>
      </c>
      <c r="BM450" t="s">
        <v>9076</v>
      </c>
      <c r="BN450" s="27">
        <v>1</v>
      </c>
      <c r="BO450">
        <v>2</v>
      </c>
      <c r="BP450" s="21">
        <f t="shared" si="26"/>
        <v>14.285714285714285</v>
      </c>
      <c r="BR450">
        <v>3</v>
      </c>
      <c r="BT450" t="s">
        <v>9076</v>
      </c>
      <c r="BU450" s="27">
        <v>1</v>
      </c>
      <c r="BV450">
        <v>1</v>
      </c>
      <c r="BW450" s="21">
        <f t="shared" si="27"/>
        <v>7.1428571428571423</v>
      </c>
      <c r="BX450">
        <v>2</v>
      </c>
      <c r="BY450">
        <v>3</v>
      </c>
      <c r="CA450" t="s">
        <v>9076</v>
      </c>
      <c r="CB450" s="27">
        <v>0</v>
      </c>
      <c r="CD450" t="s">
        <v>242</v>
      </c>
      <c r="CE450" t="s">
        <v>242</v>
      </c>
      <c r="CG450" s="27">
        <v>0.5</v>
      </c>
      <c r="CH450" s="2" t="s">
        <v>9078</v>
      </c>
      <c r="CI450">
        <v>1</v>
      </c>
      <c r="CK450" t="s">
        <v>9076</v>
      </c>
      <c r="CL450" s="27">
        <v>1</v>
      </c>
      <c r="CM450" s="27">
        <v>0</v>
      </c>
      <c r="CN450" t="s">
        <v>242</v>
      </c>
      <c r="CO450" t="s">
        <v>242</v>
      </c>
      <c r="CP450" t="s">
        <v>242</v>
      </c>
      <c r="CS450" s="27">
        <v>1</v>
      </c>
      <c r="CT450" s="2" t="s">
        <v>9079</v>
      </c>
      <c r="CU450">
        <v>1</v>
      </c>
      <c r="CW450" t="s">
        <v>9076</v>
      </c>
      <c r="CX450" s="27">
        <v>1</v>
      </c>
      <c r="CY450">
        <v>406377</v>
      </c>
      <c r="CZ450">
        <v>2</v>
      </c>
      <c r="DB450" s="27">
        <v>1</v>
      </c>
      <c r="DC450">
        <v>654938</v>
      </c>
      <c r="DD450">
        <v>2</v>
      </c>
      <c r="DE450">
        <v>634136</v>
      </c>
      <c r="DF450">
        <v>2</v>
      </c>
      <c r="DG450" t="s">
        <v>242</v>
      </c>
      <c r="DH450" t="s">
        <v>242</v>
      </c>
      <c r="DJ450" s="27">
        <v>1</v>
      </c>
      <c r="DK450">
        <v>4672093</v>
      </c>
      <c r="DL450">
        <v>2</v>
      </c>
      <c r="DN450">
        <v>1</v>
      </c>
      <c r="DP450" t="s">
        <v>9080</v>
      </c>
      <c r="DQ450" s="27">
        <v>1</v>
      </c>
      <c r="DR450" t="s">
        <v>9081</v>
      </c>
      <c r="DS450" s="27">
        <v>1</v>
      </c>
      <c r="DT450" s="2" t="s">
        <v>9082</v>
      </c>
      <c r="DU450" s="27">
        <v>0</v>
      </c>
      <c r="DW450" s="27">
        <v>0</v>
      </c>
      <c r="DY450" s="27">
        <v>0</v>
      </c>
      <c r="EA450" s="27">
        <v>1</v>
      </c>
      <c r="EB450" s="2" t="s">
        <v>9083</v>
      </c>
      <c r="EC450" s="27">
        <v>1</v>
      </c>
      <c r="ED450" t="s">
        <v>9084</v>
      </c>
      <c r="EE450" s="27">
        <v>1</v>
      </c>
      <c r="EF450" t="s">
        <v>9084</v>
      </c>
      <c r="EG450" s="27">
        <v>1</v>
      </c>
      <c r="EH450" s="2" t="s">
        <v>9085</v>
      </c>
      <c r="EI450" s="27">
        <v>1</v>
      </c>
      <c r="EJ450" s="2" t="s">
        <v>9086</v>
      </c>
      <c r="EK450">
        <v>1</v>
      </c>
      <c r="EM450" t="s">
        <v>9080</v>
      </c>
      <c r="EN450" s="27">
        <v>0</v>
      </c>
      <c r="EO450" t="s">
        <v>242</v>
      </c>
      <c r="EP450" t="s">
        <v>242</v>
      </c>
      <c r="ES450" t="s">
        <v>242</v>
      </c>
      <c r="ET450" t="s">
        <v>242</v>
      </c>
      <c r="EV450" s="27">
        <v>1</v>
      </c>
      <c r="EW450">
        <v>21733.8</v>
      </c>
      <c r="EX450" t="s">
        <v>9087</v>
      </c>
      <c r="EY450" s="27">
        <v>0</v>
      </c>
      <c r="EZ450" t="s">
        <v>242</v>
      </c>
      <c r="FB450" s="27">
        <v>0</v>
      </c>
      <c r="FC450" t="s">
        <v>242</v>
      </c>
      <c r="FE450" s="27">
        <v>0</v>
      </c>
      <c r="FF450" t="s">
        <v>242</v>
      </c>
    </row>
    <row r="451" spans="1:163" ht="15" hidden="1" customHeight="1" x14ac:dyDescent="0.2">
      <c r="A451">
        <v>450</v>
      </c>
      <c r="B451">
        <v>490</v>
      </c>
      <c r="C451" s="1">
        <v>44941.672222222223</v>
      </c>
      <c r="D451" s="1">
        <v>44941.717361111114</v>
      </c>
      <c r="E451">
        <v>0</v>
      </c>
      <c r="F451" t="s">
        <v>9092</v>
      </c>
      <c r="G451">
        <v>100</v>
      </c>
      <c r="H451">
        <v>3909</v>
      </c>
      <c r="I451">
        <v>1</v>
      </c>
      <c r="J451" s="1">
        <v>44941.717361111114</v>
      </c>
      <c r="K451" t="s">
        <v>9093</v>
      </c>
      <c r="L451" t="s">
        <v>242</v>
      </c>
      <c r="M451" t="s">
        <v>242</v>
      </c>
      <c r="N451" t="s">
        <v>9094</v>
      </c>
      <c r="O451" t="s">
        <v>9095</v>
      </c>
      <c r="P451">
        <v>34.064799999999998</v>
      </c>
      <c r="Q451">
        <v>-118.4414</v>
      </c>
      <c r="R451" t="s">
        <v>245</v>
      </c>
      <c r="S451" t="s">
        <v>246</v>
      </c>
      <c r="T451" t="s">
        <v>9096</v>
      </c>
      <c r="U451" t="s">
        <v>9097</v>
      </c>
      <c r="V451">
        <v>879369106</v>
      </c>
      <c r="W451">
        <v>3841</v>
      </c>
      <c r="X451" t="s">
        <v>350</v>
      </c>
      <c r="Y451" t="s">
        <v>2411</v>
      </c>
      <c r="Z451">
        <v>2020</v>
      </c>
      <c r="AA451">
        <v>0</v>
      </c>
      <c r="AD451">
        <v>9</v>
      </c>
      <c r="AE451">
        <v>3</v>
      </c>
      <c r="AG451" t="s">
        <v>9098</v>
      </c>
      <c r="AH451" s="27">
        <v>1</v>
      </c>
      <c r="AI451">
        <v>5</v>
      </c>
      <c r="AJ451" s="27">
        <v>0</v>
      </c>
      <c r="AK451" t="s">
        <v>242</v>
      </c>
      <c r="AL451" s="27">
        <v>0</v>
      </c>
      <c r="AM451" t="s">
        <v>242</v>
      </c>
      <c r="AO451">
        <v>3</v>
      </c>
      <c r="AQ451" t="s">
        <v>9098</v>
      </c>
      <c r="AR451" s="27">
        <v>1</v>
      </c>
      <c r="AS451">
        <v>8</v>
      </c>
      <c r="AT451" s="21">
        <f t="shared" ref="AT451:AT501" si="28">AS451/AD451*100</f>
        <v>88.888888888888886</v>
      </c>
      <c r="AU451">
        <v>3</v>
      </c>
      <c r="AW451" t="s">
        <v>9099</v>
      </c>
      <c r="AX451" s="27">
        <v>1</v>
      </c>
      <c r="AY451">
        <v>8</v>
      </c>
      <c r="AZ451" s="21">
        <f t="shared" ref="AZ451:AZ501" si="29">AY451/AD451*100</f>
        <v>88.888888888888886</v>
      </c>
      <c r="BA451">
        <v>3</v>
      </c>
      <c r="BC451" t="s">
        <v>9099</v>
      </c>
      <c r="BD451" s="27">
        <v>1</v>
      </c>
      <c r="BE451">
        <v>6.1</v>
      </c>
      <c r="BG451">
        <v>3</v>
      </c>
      <c r="BI451" t="s">
        <v>9099</v>
      </c>
      <c r="BJ451" s="27">
        <v>1</v>
      </c>
      <c r="BK451">
        <v>3</v>
      </c>
      <c r="BN451" s="27">
        <v>1</v>
      </c>
      <c r="BO451">
        <v>2</v>
      </c>
      <c r="BP451" s="21">
        <f t="shared" ref="BP451:BP501" si="30">BO451/AD451*100</f>
        <v>22.222222222222221</v>
      </c>
      <c r="BR451">
        <v>3</v>
      </c>
      <c r="BT451" t="s">
        <v>9099</v>
      </c>
      <c r="BU451" s="27">
        <v>0</v>
      </c>
      <c r="BV451" s="24" t="s">
        <v>242</v>
      </c>
      <c r="BW451" s="21" t="s">
        <v>242</v>
      </c>
      <c r="BX451" t="s">
        <v>242</v>
      </c>
      <c r="BY451" t="s">
        <v>242</v>
      </c>
      <c r="CB451" s="27">
        <v>0</v>
      </c>
      <c r="CD451" t="s">
        <v>242</v>
      </c>
      <c r="CE451" t="s">
        <v>242</v>
      </c>
      <c r="CG451" s="27">
        <v>0</v>
      </c>
      <c r="CI451" t="s">
        <v>242</v>
      </c>
      <c r="CL451" s="27">
        <v>0</v>
      </c>
      <c r="CM451" s="27">
        <v>0.5</v>
      </c>
      <c r="CN451" t="s">
        <v>242</v>
      </c>
      <c r="CO451" t="s">
        <v>242</v>
      </c>
      <c r="CP451" t="s">
        <v>242</v>
      </c>
      <c r="CS451" s="27">
        <v>1</v>
      </c>
      <c r="CT451" s="2" t="s">
        <v>9100</v>
      </c>
      <c r="CU451">
        <v>1</v>
      </c>
      <c r="CW451" t="s">
        <v>9101</v>
      </c>
      <c r="CX451" s="27">
        <v>0</v>
      </c>
      <c r="CY451" t="s">
        <v>242</v>
      </c>
      <c r="CZ451" t="s">
        <v>242</v>
      </c>
      <c r="DB451" s="27">
        <v>0</v>
      </c>
      <c r="DC451" t="s">
        <v>242</v>
      </c>
      <c r="DD451" t="s">
        <v>242</v>
      </c>
      <c r="DF451" t="s">
        <v>242</v>
      </c>
      <c r="DG451" t="s">
        <v>242</v>
      </c>
      <c r="DH451" t="s">
        <v>242</v>
      </c>
      <c r="DJ451" s="27">
        <v>0</v>
      </c>
      <c r="DK451" t="s">
        <v>242</v>
      </c>
      <c r="DL451" t="s">
        <v>242</v>
      </c>
      <c r="DN451" t="s">
        <v>242</v>
      </c>
      <c r="DQ451" s="27">
        <v>0</v>
      </c>
      <c r="DS451" s="27">
        <v>0</v>
      </c>
      <c r="DU451" s="27">
        <v>0</v>
      </c>
      <c r="DW451" s="27">
        <v>0</v>
      </c>
      <c r="DY451" s="27">
        <v>0</v>
      </c>
      <c r="EA451" s="27">
        <v>0</v>
      </c>
      <c r="EC451" s="27">
        <v>0</v>
      </c>
      <c r="EE451" s="27">
        <v>0</v>
      </c>
      <c r="EG451" s="27">
        <v>0</v>
      </c>
      <c r="EI451" s="27">
        <v>0</v>
      </c>
      <c r="EK451" t="s">
        <v>242</v>
      </c>
      <c r="EN451" s="27">
        <v>0</v>
      </c>
      <c r="EO451" t="s">
        <v>242</v>
      </c>
      <c r="EP451" t="s">
        <v>242</v>
      </c>
      <c r="ES451" t="s">
        <v>242</v>
      </c>
      <c r="ET451" t="s">
        <v>242</v>
      </c>
      <c r="EV451" s="27">
        <v>0</v>
      </c>
      <c r="EW451" t="s">
        <v>242</v>
      </c>
      <c r="EY451" s="27">
        <v>0</v>
      </c>
      <c r="EZ451" t="s">
        <v>242</v>
      </c>
      <c r="FB451" s="27">
        <v>0</v>
      </c>
      <c r="FC451" t="s">
        <v>242</v>
      </c>
      <c r="FE451" s="27">
        <v>0</v>
      </c>
      <c r="FF451" t="s">
        <v>242</v>
      </c>
    </row>
    <row r="452" spans="1:163" ht="15" customHeight="1" x14ac:dyDescent="0.2">
      <c r="A452">
        <v>451</v>
      </c>
      <c r="B452">
        <v>491</v>
      </c>
      <c r="C452" s="1">
        <v>44942.868055555555</v>
      </c>
      <c r="D452" s="1">
        <v>44942.993750000001</v>
      </c>
      <c r="E452">
        <v>0</v>
      </c>
      <c r="F452" t="s">
        <v>2969</v>
      </c>
      <c r="G452">
        <v>100</v>
      </c>
      <c r="H452">
        <v>10867</v>
      </c>
      <c r="I452">
        <v>1</v>
      </c>
      <c r="J452" s="1">
        <v>44942.993750000001</v>
      </c>
      <c r="K452" t="s">
        <v>9106</v>
      </c>
      <c r="L452" t="s">
        <v>242</v>
      </c>
      <c r="M452" t="s">
        <v>242</v>
      </c>
      <c r="N452" t="s">
        <v>9107</v>
      </c>
      <c r="O452" t="s">
        <v>9108</v>
      </c>
      <c r="P452">
        <v>34.064799999999998</v>
      </c>
      <c r="Q452">
        <v>-118.4414</v>
      </c>
      <c r="R452" t="s">
        <v>245</v>
      </c>
      <c r="S452" t="s">
        <v>246</v>
      </c>
      <c r="T452" t="s">
        <v>9109</v>
      </c>
      <c r="U452" t="s">
        <v>9110</v>
      </c>
      <c r="V452">
        <v>896239100</v>
      </c>
      <c r="W452">
        <v>3829</v>
      </c>
      <c r="X452" t="s">
        <v>297</v>
      </c>
      <c r="Y452" t="s">
        <v>9111</v>
      </c>
      <c r="Z452">
        <v>2020</v>
      </c>
      <c r="AA452">
        <v>0</v>
      </c>
      <c r="AD452">
        <v>10</v>
      </c>
      <c r="AE452">
        <v>3</v>
      </c>
      <c r="AG452" t="s">
        <v>9112</v>
      </c>
      <c r="AH452" s="27">
        <v>1</v>
      </c>
      <c r="AI452">
        <v>5</v>
      </c>
      <c r="AJ452" s="27">
        <v>1</v>
      </c>
      <c r="AK452">
        <v>1</v>
      </c>
      <c r="AL452" s="27">
        <v>0</v>
      </c>
      <c r="AM452" t="s">
        <v>242</v>
      </c>
      <c r="AO452">
        <v>3</v>
      </c>
      <c r="AQ452" t="s">
        <v>9112</v>
      </c>
      <c r="AR452" s="27">
        <v>1</v>
      </c>
      <c r="AS452">
        <v>8</v>
      </c>
      <c r="AT452" s="21">
        <f t="shared" si="28"/>
        <v>80</v>
      </c>
      <c r="AU452">
        <v>3</v>
      </c>
      <c r="AW452" t="s">
        <v>9112</v>
      </c>
      <c r="AX452" s="27">
        <v>1</v>
      </c>
      <c r="AY452">
        <v>8</v>
      </c>
      <c r="AZ452" s="21">
        <f t="shared" si="29"/>
        <v>80</v>
      </c>
      <c r="BA452">
        <v>3</v>
      </c>
      <c r="BC452" t="s">
        <v>9112</v>
      </c>
      <c r="BD452" s="27">
        <v>1</v>
      </c>
      <c r="BE452">
        <v>6.5</v>
      </c>
      <c r="BG452">
        <v>3</v>
      </c>
      <c r="BI452" t="s">
        <v>9112</v>
      </c>
      <c r="BJ452" s="27">
        <v>1</v>
      </c>
      <c r="BK452">
        <v>3</v>
      </c>
      <c r="BM452" t="s">
        <v>9112</v>
      </c>
      <c r="BN452" s="27">
        <v>1</v>
      </c>
      <c r="BO452">
        <v>3</v>
      </c>
      <c r="BP452" s="21">
        <f t="shared" si="30"/>
        <v>30</v>
      </c>
      <c r="BR452">
        <v>3</v>
      </c>
      <c r="BT452" t="s">
        <v>9112</v>
      </c>
      <c r="BU452" s="27">
        <v>1</v>
      </c>
      <c r="BV452">
        <v>3</v>
      </c>
      <c r="BW452" s="21">
        <f t="shared" ref="BW452:BW501" si="31">BV452/AD452*100</f>
        <v>30</v>
      </c>
      <c r="BX452">
        <v>2</v>
      </c>
      <c r="BY452">
        <v>3</v>
      </c>
      <c r="CA452" t="s">
        <v>9112</v>
      </c>
      <c r="CB452" s="27">
        <v>0</v>
      </c>
      <c r="CD452" t="s">
        <v>242</v>
      </c>
      <c r="CE452" t="s">
        <v>242</v>
      </c>
      <c r="CG452" s="27">
        <v>1</v>
      </c>
      <c r="CH452" s="2" t="s">
        <v>9113</v>
      </c>
      <c r="CI452">
        <v>1</v>
      </c>
      <c r="CK452" t="s">
        <v>9114</v>
      </c>
      <c r="CL452" s="27">
        <v>0</v>
      </c>
      <c r="CM452" s="27">
        <v>0</v>
      </c>
      <c r="CN452" t="s">
        <v>242</v>
      </c>
      <c r="CO452" t="s">
        <v>242</v>
      </c>
      <c r="CP452" t="s">
        <v>242</v>
      </c>
      <c r="CS452" s="27">
        <v>0</v>
      </c>
      <c r="CU452" t="s">
        <v>242</v>
      </c>
      <c r="CX452" s="27">
        <v>1</v>
      </c>
      <c r="CY452">
        <v>3100</v>
      </c>
      <c r="CZ452">
        <v>2</v>
      </c>
      <c r="DB452" s="27">
        <v>1</v>
      </c>
      <c r="DC452" t="s">
        <v>242</v>
      </c>
      <c r="DD452" t="s">
        <v>242</v>
      </c>
      <c r="DF452" t="s">
        <v>242</v>
      </c>
      <c r="DG452">
        <v>6600</v>
      </c>
      <c r="DH452">
        <v>2</v>
      </c>
      <c r="DJ452" s="27">
        <v>1</v>
      </c>
      <c r="DK452">
        <v>1500</v>
      </c>
      <c r="DL452">
        <v>2</v>
      </c>
      <c r="DN452">
        <v>1</v>
      </c>
      <c r="DP452" t="s">
        <v>9114</v>
      </c>
      <c r="DQ452" s="27">
        <v>1</v>
      </c>
      <c r="DR452" t="s">
        <v>9115</v>
      </c>
      <c r="DS452" s="27">
        <v>0</v>
      </c>
      <c r="DU452" s="27">
        <v>0</v>
      </c>
      <c r="DW452" s="27">
        <v>0</v>
      </c>
      <c r="DY452" s="27">
        <v>0</v>
      </c>
      <c r="EA452" s="27">
        <v>0</v>
      </c>
      <c r="EC452" s="27">
        <v>0</v>
      </c>
      <c r="EE452" s="27">
        <v>0</v>
      </c>
      <c r="EG452" s="27">
        <v>0</v>
      </c>
      <c r="EI452" s="27">
        <v>0</v>
      </c>
      <c r="EK452">
        <v>1</v>
      </c>
      <c r="EM452" t="s">
        <v>9114</v>
      </c>
      <c r="EN452" s="27">
        <v>0</v>
      </c>
      <c r="EO452" t="s">
        <v>242</v>
      </c>
      <c r="EP452" t="s">
        <v>242</v>
      </c>
      <c r="ES452" t="s">
        <v>242</v>
      </c>
      <c r="ET452" t="s">
        <v>242</v>
      </c>
      <c r="EV452" s="27">
        <v>0</v>
      </c>
      <c r="EW452" t="s">
        <v>242</v>
      </c>
      <c r="EY452" s="27">
        <v>0</v>
      </c>
      <c r="EZ452" t="s">
        <v>242</v>
      </c>
      <c r="FB452" s="27">
        <v>0</v>
      </c>
      <c r="FC452" t="s">
        <v>242</v>
      </c>
      <c r="FE452" s="27">
        <v>0</v>
      </c>
      <c r="FF452" t="s">
        <v>242</v>
      </c>
    </row>
    <row r="453" spans="1:163" ht="15" hidden="1" customHeight="1" x14ac:dyDescent="0.2">
      <c r="A453">
        <v>452</v>
      </c>
      <c r="B453">
        <v>492</v>
      </c>
      <c r="C453" s="1">
        <v>44943.463888888888</v>
      </c>
      <c r="D453" s="1">
        <v>44943.469444444447</v>
      </c>
      <c r="E453">
        <v>0</v>
      </c>
      <c r="F453" t="s">
        <v>9121</v>
      </c>
      <c r="G453">
        <v>100</v>
      </c>
      <c r="H453">
        <v>469</v>
      </c>
      <c r="I453">
        <v>1</v>
      </c>
      <c r="J453" s="1">
        <v>44943.469444444447</v>
      </c>
      <c r="K453" t="s">
        <v>9122</v>
      </c>
      <c r="L453" t="s">
        <v>242</v>
      </c>
      <c r="M453" t="s">
        <v>242</v>
      </c>
      <c r="N453" t="s">
        <v>9123</v>
      </c>
      <c r="O453" t="s">
        <v>9124</v>
      </c>
      <c r="P453">
        <v>34.064799999999998</v>
      </c>
      <c r="Q453">
        <v>-118.4414</v>
      </c>
      <c r="R453" t="s">
        <v>245</v>
      </c>
      <c r="S453" t="s">
        <v>246</v>
      </c>
      <c r="T453" t="s">
        <v>9125</v>
      </c>
      <c r="U453" t="s">
        <v>9126</v>
      </c>
      <c r="V453">
        <v>880770102</v>
      </c>
      <c r="W453">
        <v>3825</v>
      </c>
      <c r="X453" t="s">
        <v>297</v>
      </c>
      <c r="Y453" t="s">
        <v>9127</v>
      </c>
      <c r="Z453">
        <v>2020</v>
      </c>
      <c r="AA453">
        <v>0</v>
      </c>
      <c r="AD453">
        <v>8</v>
      </c>
      <c r="AE453">
        <v>3</v>
      </c>
      <c r="AG453" t="s">
        <v>9128</v>
      </c>
      <c r="AH453" s="27">
        <v>1</v>
      </c>
      <c r="AI453">
        <v>5</v>
      </c>
      <c r="AJ453" s="27">
        <v>0</v>
      </c>
      <c r="AK453" t="s">
        <v>242</v>
      </c>
      <c r="AL453" s="27">
        <v>0</v>
      </c>
      <c r="AM453" t="s">
        <v>242</v>
      </c>
      <c r="AN453" t="s">
        <v>9129</v>
      </c>
      <c r="AO453">
        <v>3</v>
      </c>
      <c r="AQ453" t="s">
        <v>9128</v>
      </c>
      <c r="AR453" s="27">
        <v>1</v>
      </c>
      <c r="AS453">
        <v>7</v>
      </c>
      <c r="AT453" s="21">
        <f t="shared" si="28"/>
        <v>87.5</v>
      </c>
      <c r="AU453">
        <v>3</v>
      </c>
      <c r="AW453" t="s">
        <v>9128</v>
      </c>
      <c r="AX453" s="27">
        <v>1</v>
      </c>
      <c r="AY453">
        <v>7</v>
      </c>
      <c r="AZ453" s="21">
        <f t="shared" si="29"/>
        <v>87.5</v>
      </c>
      <c r="BA453">
        <v>3</v>
      </c>
      <c r="BC453" t="s">
        <v>9128</v>
      </c>
      <c r="BD453" s="27">
        <v>1</v>
      </c>
      <c r="BE453">
        <v>11.125</v>
      </c>
      <c r="BG453">
        <v>3</v>
      </c>
      <c r="BI453" t="s">
        <v>9128</v>
      </c>
      <c r="BJ453" s="27">
        <v>1</v>
      </c>
      <c r="BK453">
        <v>3</v>
      </c>
      <c r="BM453" t="s">
        <v>9128</v>
      </c>
      <c r="BN453" s="27">
        <v>1</v>
      </c>
      <c r="BO453">
        <v>2</v>
      </c>
      <c r="BP453" s="21">
        <f t="shared" si="30"/>
        <v>25</v>
      </c>
      <c r="BR453">
        <v>3</v>
      </c>
      <c r="BT453" t="s">
        <v>9128</v>
      </c>
      <c r="BU453" s="27">
        <v>0</v>
      </c>
      <c r="BV453" s="24" t="s">
        <v>242</v>
      </c>
      <c r="BW453" s="21" t="s">
        <v>242</v>
      </c>
      <c r="BX453" t="s">
        <v>242</v>
      </c>
      <c r="BY453" t="s">
        <v>242</v>
      </c>
      <c r="CB453" s="27">
        <v>0</v>
      </c>
      <c r="CD453" t="s">
        <v>242</v>
      </c>
      <c r="CE453" t="s">
        <v>242</v>
      </c>
      <c r="CG453" s="27">
        <v>0</v>
      </c>
      <c r="CI453" t="s">
        <v>242</v>
      </c>
      <c r="CL453" s="27">
        <v>0</v>
      </c>
      <c r="CM453" s="27">
        <v>0</v>
      </c>
      <c r="CN453" t="s">
        <v>242</v>
      </c>
      <c r="CO453" t="s">
        <v>242</v>
      </c>
      <c r="CP453" t="s">
        <v>242</v>
      </c>
      <c r="CS453" s="27">
        <v>0.5</v>
      </c>
      <c r="CT453" t="s">
        <v>9130</v>
      </c>
      <c r="CU453">
        <v>5</v>
      </c>
      <c r="CV453" t="s">
        <v>9131</v>
      </c>
      <c r="CW453" t="s">
        <v>9132</v>
      </c>
      <c r="CX453" s="27">
        <v>0</v>
      </c>
      <c r="CY453" t="s">
        <v>242</v>
      </c>
      <c r="CZ453" t="s">
        <v>242</v>
      </c>
      <c r="DB453" s="27">
        <v>0.5</v>
      </c>
      <c r="DC453" t="s">
        <v>242</v>
      </c>
      <c r="DD453" t="s">
        <v>242</v>
      </c>
      <c r="DE453">
        <v>29211</v>
      </c>
      <c r="DF453">
        <v>2</v>
      </c>
      <c r="DG453" t="s">
        <v>242</v>
      </c>
      <c r="DH453" t="s">
        <v>242</v>
      </c>
      <c r="DJ453" s="27">
        <v>0</v>
      </c>
      <c r="DK453" t="s">
        <v>242</v>
      </c>
      <c r="DL453" t="s">
        <v>242</v>
      </c>
      <c r="DN453" t="s">
        <v>242</v>
      </c>
      <c r="DQ453" s="27">
        <v>0</v>
      </c>
      <c r="DS453" s="27">
        <v>0</v>
      </c>
      <c r="DU453" s="27">
        <v>0</v>
      </c>
      <c r="DW453" s="27">
        <v>0</v>
      </c>
      <c r="DY453" s="27">
        <v>0</v>
      </c>
      <c r="EA453" s="27">
        <v>0</v>
      </c>
      <c r="EC453" s="27">
        <v>0</v>
      </c>
      <c r="EE453" s="27">
        <v>0</v>
      </c>
      <c r="EG453" s="27">
        <v>0</v>
      </c>
      <c r="EI453" s="27">
        <v>0</v>
      </c>
      <c r="EK453" t="s">
        <v>242</v>
      </c>
      <c r="EN453" s="27">
        <v>0</v>
      </c>
      <c r="EO453" t="s">
        <v>242</v>
      </c>
      <c r="EP453" t="s">
        <v>242</v>
      </c>
      <c r="ES453" t="s">
        <v>242</v>
      </c>
      <c r="ET453" t="s">
        <v>242</v>
      </c>
      <c r="EV453" s="27">
        <v>0</v>
      </c>
      <c r="EW453" t="s">
        <v>242</v>
      </c>
      <c r="EY453" s="27">
        <v>0</v>
      </c>
      <c r="EZ453" t="s">
        <v>242</v>
      </c>
      <c r="FB453" s="27">
        <v>0</v>
      </c>
      <c r="FC453" t="s">
        <v>242</v>
      </c>
      <c r="FE453" s="27">
        <v>0</v>
      </c>
      <c r="FF453" t="s">
        <v>242</v>
      </c>
    </row>
    <row r="454" spans="1:163" ht="15" customHeight="1" x14ac:dyDescent="0.2">
      <c r="A454">
        <v>453</v>
      </c>
      <c r="B454">
        <v>493</v>
      </c>
      <c r="C454" s="1">
        <v>44949.916666666664</v>
      </c>
      <c r="D454" s="1">
        <v>44949.947916666664</v>
      </c>
      <c r="E454">
        <v>0</v>
      </c>
      <c r="F454" t="s">
        <v>2969</v>
      </c>
      <c r="G454">
        <v>100</v>
      </c>
      <c r="H454">
        <v>2651</v>
      </c>
      <c r="I454">
        <v>1</v>
      </c>
      <c r="J454" s="1">
        <v>44949.947916666664</v>
      </c>
      <c r="K454" t="s">
        <v>9136</v>
      </c>
      <c r="L454" t="s">
        <v>242</v>
      </c>
      <c r="M454" t="s">
        <v>242</v>
      </c>
      <c r="N454" t="s">
        <v>9137</v>
      </c>
      <c r="O454" t="s">
        <v>9138</v>
      </c>
      <c r="P454">
        <v>34.064799999999998</v>
      </c>
      <c r="Q454">
        <v>-118.4414</v>
      </c>
      <c r="R454" t="s">
        <v>245</v>
      </c>
      <c r="S454" t="s">
        <v>246</v>
      </c>
      <c r="T454" t="s">
        <v>9139</v>
      </c>
      <c r="U454" t="s">
        <v>9140</v>
      </c>
      <c r="V454">
        <v>883203101</v>
      </c>
      <c r="W454">
        <v>3720</v>
      </c>
      <c r="X454" t="s">
        <v>476</v>
      </c>
      <c r="Y454" t="s">
        <v>2504</v>
      </c>
      <c r="Z454">
        <v>2020</v>
      </c>
      <c r="AA454">
        <v>0</v>
      </c>
      <c r="AD454">
        <v>10</v>
      </c>
      <c r="AE454">
        <v>3</v>
      </c>
      <c r="AG454" t="s">
        <v>9141</v>
      </c>
      <c r="AH454" s="27">
        <v>1</v>
      </c>
      <c r="AI454">
        <v>4</v>
      </c>
      <c r="AJ454" s="27">
        <v>0</v>
      </c>
      <c r="AK454" t="s">
        <v>242</v>
      </c>
      <c r="AL454" s="27">
        <v>0</v>
      </c>
      <c r="AM454" t="s">
        <v>242</v>
      </c>
      <c r="AN454" s="2" t="s">
        <v>9142</v>
      </c>
      <c r="AO454">
        <v>3</v>
      </c>
      <c r="AQ454" t="s">
        <v>9141</v>
      </c>
      <c r="AR454" s="27">
        <v>1</v>
      </c>
      <c r="AS454">
        <v>9</v>
      </c>
      <c r="AT454" s="21">
        <f t="shared" si="28"/>
        <v>90</v>
      </c>
      <c r="AU454">
        <v>3</v>
      </c>
      <c r="AW454" t="s">
        <v>9141</v>
      </c>
      <c r="AX454" s="27">
        <v>1</v>
      </c>
      <c r="AY454">
        <v>9</v>
      </c>
      <c r="AZ454" s="21">
        <f t="shared" si="29"/>
        <v>90</v>
      </c>
      <c r="BA454">
        <v>3</v>
      </c>
      <c r="BC454" t="s">
        <v>9141</v>
      </c>
      <c r="BD454" s="27">
        <v>0.5</v>
      </c>
      <c r="BF454" t="s">
        <v>9143</v>
      </c>
      <c r="BG454">
        <v>3</v>
      </c>
      <c r="BI454" t="s">
        <v>9141</v>
      </c>
      <c r="BJ454" s="27">
        <v>1</v>
      </c>
      <c r="BK454">
        <v>3</v>
      </c>
      <c r="BM454" t="s">
        <v>9141</v>
      </c>
      <c r="BN454" s="27">
        <v>1</v>
      </c>
      <c r="BO454">
        <v>3</v>
      </c>
      <c r="BP454" s="21">
        <f t="shared" si="30"/>
        <v>30</v>
      </c>
      <c r="BR454">
        <v>3</v>
      </c>
      <c r="BT454" t="s">
        <v>9141</v>
      </c>
      <c r="BU454" s="27">
        <v>0</v>
      </c>
      <c r="BV454" s="24" t="s">
        <v>242</v>
      </c>
      <c r="BW454" s="21" t="s">
        <v>242</v>
      </c>
      <c r="BX454" t="s">
        <v>242</v>
      </c>
      <c r="BY454" t="s">
        <v>242</v>
      </c>
      <c r="CB454" s="27">
        <v>0</v>
      </c>
      <c r="CD454" t="s">
        <v>242</v>
      </c>
      <c r="CE454" t="s">
        <v>242</v>
      </c>
      <c r="CG454" s="27">
        <v>0</v>
      </c>
      <c r="CI454" t="s">
        <v>242</v>
      </c>
      <c r="CL454" s="27">
        <v>0</v>
      </c>
      <c r="CM454" s="27">
        <v>0.5</v>
      </c>
      <c r="CN454" t="s">
        <v>242</v>
      </c>
      <c r="CO454" t="s">
        <v>242</v>
      </c>
      <c r="CP454" t="s">
        <v>242</v>
      </c>
      <c r="CR454" t="s">
        <v>9144</v>
      </c>
      <c r="CS454" s="27">
        <v>1</v>
      </c>
      <c r="CT454" t="s">
        <v>9145</v>
      </c>
      <c r="CU454">
        <v>1</v>
      </c>
      <c r="CW454" t="s">
        <v>9146</v>
      </c>
      <c r="CX454" s="27">
        <v>1</v>
      </c>
      <c r="CY454">
        <v>175174</v>
      </c>
      <c r="CZ454">
        <v>2</v>
      </c>
      <c r="DB454" s="27">
        <v>1</v>
      </c>
      <c r="DC454" t="s">
        <v>242</v>
      </c>
      <c r="DD454" t="s">
        <v>242</v>
      </c>
      <c r="DF454" t="s">
        <v>242</v>
      </c>
      <c r="DG454">
        <v>336068</v>
      </c>
      <c r="DH454">
        <v>2</v>
      </c>
      <c r="DJ454" s="27">
        <v>0</v>
      </c>
      <c r="DK454" t="s">
        <v>242</v>
      </c>
      <c r="DL454" t="s">
        <v>242</v>
      </c>
      <c r="DN454">
        <v>1</v>
      </c>
      <c r="DP454" t="s">
        <v>9146</v>
      </c>
      <c r="DQ454" s="27">
        <v>0</v>
      </c>
      <c r="DS454" s="27">
        <v>0</v>
      </c>
      <c r="DU454" s="27">
        <v>0</v>
      </c>
      <c r="DW454" s="27">
        <v>0</v>
      </c>
      <c r="DY454" s="27">
        <v>0</v>
      </c>
      <c r="EA454" s="27">
        <v>0</v>
      </c>
      <c r="EC454" s="27">
        <v>0</v>
      </c>
      <c r="EE454" s="27">
        <v>0</v>
      </c>
      <c r="EG454" s="27">
        <v>1</v>
      </c>
      <c r="EH454" t="s">
        <v>9147</v>
      </c>
      <c r="EI454" s="27">
        <v>0</v>
      </c>
      <c r="EK454">
        <v>1</v>
      </c>
      <c r="EM454" t="s">
        <v>9146</v>
      </c>
      <c r="EN454" s="27">
        <v>0</v>
      </c>
      <c r="EO454" t="s">
        <v>242</v>
      </c>
      <c r="EP454" t="s">
        <v>242</v>
      </c>
      <c r="ES454" t="s">
        <v>242</v>
      </c>
      <c r="ET454" t="s">
        <v>242</v>
      </c>
      <c r="EV454" s="27">
        <v>0</v>
      </c>
      <c r="EW454" t="s">
        <v>242</v>
      </c>
      <c r="EY454" s="27">
        <v>0</v>
      </c>
      <c r="EZ454" t="s">
        <v>242</v>
      </c>
      <c r="FB454" s="27">
        <v>1</v>
      </c>
      <c r="FC454">
        <v>3582.39</v>
      </c>
      <c r="FD454" t="s">
        <v>9148</v>
      </c>
      <c r="FE454" s="27">
        <v>0</v>
      </c>
      <c r="FF454" t="s">
        <v>242</v>
      </c>
    </row>
    <row r="455" spans="1:163" ht="15" customHeight="1" x14ac:dyDescent="0.2">
      <c r="A455">
        <v>454</v>
      </c>
      <c r="B455">
        <v>494</v>
      </c>
      <c r="C455" s="1">
        <v>44949.95</v>
      </c>
      <c r="D455" s="1">
        <v>44949.984027777777</v>
      </c>
      <c r="E455">
        <v>0</v>
      </c>
      <c r="F455" t="s">
        <v>2969</v>
      </c>
      <c r="G455">
        <v>100</v>
      </c>
      <c r="H455">
        <v>2959</v>
      </c>
      <c r="I455">
        <v>1</v>
      </c>
      <c r="J455" s="1">
        <v>44949.984722222223</v>
      </c>
      <c r="K455" t="s">
        <v>9154</v>
      </c>
      <c r="L455" t="s">
        <v>242</v>
      </c>
      <c r="M455" t="s">
        <v>242</v>
      </c>
      <c r="N455" t="s">
        <v>9155</v>
      </c>
      <c r="O455" t="s">
        <v>9156</v>
      </c>
      <c r="P455">
        <v>34.064799999999998</v>
      </c>
      <c r="Q455">
        <v>-118.4414</v>
      </c>
      <c r="R455" t="s">
        <v>245</v>
      </c>
      <c r="S455" t="s">
        <v>246</v>
      </c>
      <c r="T455" t="s">
        <v>9157</v>
      </c>
      <c r="U455" t="s">
        <v>9158</v>
      </c>
      <c r="V455">
        <v>902252105</v>
      </c>
      <c r="W455">
        <v>7372</v>
      </c>
      <c r="X455" t="s">
        <v>297</v>
      </c>
      <c r="Y455" t="s">
        <v>566</v>
      </c>
      <c r="Z455">
        <v>2020</v>
      </c>
      <c r="AA455">
        <v>0</v>
      </c>
      <c r="AD455">
        <v>10</v>
      </c>
      <c r="AE455">
        <v>3</v>
      </c>
      <c r="AG455" t="s">
        <v>9159</v>
      </c>
      <c r="AH455" s="27">
        <v>1</v>
      </c>
      <c r="AI455">
        <v>6</v>
      </c>
      <c r="AJ455" s="27">
        <v>0</v>
      </c>
      <c r="AK455" t="s">
        <v>242</v>
      </c>
      <c r="AL455" s="27">
        <v>0</v>
      </c>
      <c r="AM455" t="s">
        <v>242</v>
      </c>
      <c r="AO455">
        <v>3</v>
      </c>
      <c r="AQ455" t="s">
        <v>9159</v>
      </c>
      <c r="AR455" s="27">
        <v>0</v>
      </c>
      <c r="AS455" t="s">
        <v>242</v>
      </c>
      <c r="AT455" s="21" t="s">
        <v>242</v>
      </c>
      <c r="AU455" t="s">
        <v>242</v>
      </c>
      <c r="AX455" s="27">
        <v>1</v>
      </c>
      <c r="AY455">
        <v>7</v>
      </c>
      <c r="AZ455" s="21">
        <f t="shared" si="29"/>
        <v>70</v>
      </c>
      <c r="BA455">
        <v>3</v>
      </c>
      <c r="BC455" t="s">
        <v>9159</v>
      </c>
      <c r="BD455" s="27">
        <v>1</v>
      </c>
      <c r="BE455">
        <v>10.7</v>
      </c>
      <c r="BG455">
        <v>3</v>
      </c>
      <c r="BI455" t="s">
        <v>9159</v>
      </c>
      <c r="BJ455" s="27">
        <v>1</v>
      </c>
      <c r="BK455">
        <v>3</v>
      </c>
      <c r="BM455" t="s">
        <v>9159</v>
      </c>
      <c r="BN455" s="27">
        <v>1</v>
      </c>
      <c r="BO455">
        <v>2</v>
      </c>
      <c r="BP455" s="21">
        <f t="shared" si="30"/>
        <v>20</v>
      </c>
      <c r="BR455">
        <v>3</v>
      </c>
      <c r="BT455" t="s">
        <v>9159</v>
      </c>
      <c r="BU455" s="27">
        <v>0</v>
      </c>
      <c r="BV455" s="24" t="s">
        <v>242</v>
      </c>
      <c r="BW455" s="21" t="s">
        <v>242</v>
      </c>
      <c r="BX455" t="s">
        <v>242</v>
      </c>
      <c r="BY455" t="s">
        <v>242</v>
      </c>
      <c r="CB455" s="27">
        <v>0</v>
      </c>
      <c r="CD455" t="s">
        <v>242</v>
      </c>
      <c r="CE455" t="s">
        <v>242</v>
      </c>
      <c r="CG455" s="27">
        <v>1</v>
      </c>
      <c r="CH455" s="2" t="s">
        <v>9160</v>
      </c>
      <c r="CI455">
        <v>1</v>
      </c>
      <c r="CK455" t="s">
        <v>9161</v>
      </c>
      <c r="CL455" s="27">
        <v>0</v>
      </c>
      <c r="CM455" s="27">
        <v>1</v>
      </c>
      <c r="CN455">
        <v>100</v>
      </c>
      <c r="CO455">
        <v>100</v>
      </c>
      <c r="CP455" t="s">
        <v>242</v>
      </c>
      <c r="CR455" t="s">
        <v>9162</v>
      </c>
      <c r="CS455" s="27">
        <v>1</v>
      </c>
      <c r="CT455" t="s">
        <v>9163</v>
      </c>
      <c r="CU455">
        <v>1</v>
      </c>
      <c r="CW455" t="s">
        <v>9161</v>
      </c>
      <c r="CX455" s="27">
        <v>1</v>
      </c>
      <c r="CY455">
        <v>1428</v>
      </c>
      <c r="CZ455">
        <v>2</v>
      </c>
      <c r="DB455" s="27">
        <v>1</v>
      </c>
      <c r="DC455">
        <v>9810</v>
      </c>
      <c r="DD455">
        <v>2</v>
      </c>
      <c r="DE455">
        <v>9217</v>
      </c>
      <c r="DF455">
        <v>2</v>
      </c>
      <c r="DG455" t="s">
        <v>242</v>
      </c>
      <c r="DH455" t="s">
        <v>242</v>
      </c>
      <c r="DJ455" s="27">
        <v>0.5</v>
      </c>
      <c r="DK455">
        <v>24740</v>
      </c>
      <c r="DL455">
        <v>2</v>
      </c>
      <c r="DM455" t="s">
        <v>9164</v>
      </c>
      <c r="DN455">
        <v>1</v>
      </c>
      <c r="DP455" t="s">
        <v>9161</v>
      </c>
      <c r="DQ455" s="27">
        <v>0</v>
      </c>
      <c r="DS455" s="27">
        <v>1</v>
      </c>
      <c r="DT455" s="2" t="s">
        <v>9165</v>
      </c>
      <c r="DU455" s="27">
        <v>0</v>
      </c>
      <c r="DW455" s="27">
        <v>0.5</v>
      </c>
      <c r="DX455" t="s">
        <v>9166</v>
      </c>
      <c r="DY455" s="27">
        <v>0</v>
      </c>
      <c r="EA455" s="27">
        <v>0</v>
      </c>
      <c r="EC455" s="27">
        <v>0</v>
      </c>
      <c r="EE455" s="27">
        <v>0</v>
      </c>
      <c r="EG455" s="27">
        <v>1</v>
      </c>
      <c r="EH455" t="s">
        <v>9167</v>
      </c>
      <c r="EI455" s="27">
        <v>0</v>
      </c>
      <c r="EK455">
        <v>1</v>
      </c>
      <c r="EM455" t="s">
        <v>9161</v>
      </c>
      <c r="EN455" s="27">
        <v>0</v>
      </c>
      <c r="EO455" t="s">
        <v>242</v>
      </c>
      <c r="EP455" t="s">
        <v>242</v>
      </c>
      <c r="ES455" t="s">
        <v>242</v>
      </c>
      <c r="ET455" t="s">
        <v>242</v>
      </c>
      <c r="EV455" s="27">
        <v>0</v>
      </c>
      <c r="EW455" t="s">
        <v>242</v>
      </c>
      <c r="EY455" s="27">
        <v>0</v>
      </c>
      <c r="EZ455" t="s">
        <v>242</v>
      </c>
      <c r="FB455" s="27">
        <v>0</v>
      </c>
      <c r="FC455" t="s">
        <v>242</v>
      </c>
      <c r="FE455" s="27">
        <v>0</v>
      </c>
      <c r="FF455" t="s">
        <v>242</v>
      </c>
    </row>
    <row r="456" spans="1:163" ht="15" customHeight="1" x14ac:dyDescent="0.2">
      <c r="A456">
        <v>455</v>
      </c>
      <c r="B456">
        <v>495</v>
      </c>
      <c r="C456" s="1">
        <v>44949.984722222223</v>
      </c>
      <c r="D456" s="1">
        <v>44950.023611111108</v>
      </c>
      <c r="E456">
        <v>0</v>
      </c>
      <c r="F456" t="s">
        <v>2969</v>
      </c>
      <c r="G456">
        <v>100</v>
      </c>
      <c r="H456">
        <v>3348</v>
      </c>
      <c r="I456">
        <v>1</v>
      </c>
      <c r="J456" s="1">
        <v>44950.023611111108</v>
      </c>
      <c r="K456" t="s">
        <v>9172</v>
      </c>
      <c r="L456" t="s">
        <v>242</v>
      </c>
      <c r="M456" t="s">
        <v>242</v>
      </c>
      <c r="N456" t="s">
        <v>9173</v>
      </c>
      <c r="O456" t="s">
        <v>9174</v>
      </c>
      <c r="P456">
        <v>34.064799999999998</v>
      </c>
      <c r="Q456">
        <v>-118.4414</v>
      </c>
      <c r="R456" t="s">
        <v>245</v>
      </c>
      <c r="S456" t="s">
        <v>246</v>
      </c>
      <c r="T456" t="s">
        <v>9175</v>
      </c>
      <c r="U456" t="s">
        <v>9176</v>
      </c>
      <c r="V456">
        <v>902653104</v>
      </c>
      <c r="W456">
        <v>6798</v>
      </c>
      <c r="X456" t="s">
        <v>659</v>
      </c>
      <c r="Y456" t="s">
        <v>6831</v>
      </c>
      <c r="Z456">
        <v>2020</v>
      </c>
      <c r="AA456">
        <v>0.5</v>
      </c>
      <c r="AB456">
        <v>12</v>
      </c>
      <c r="AD456">
        <v>8</v>
      </c>
      <c r="AE456">
        <v>3</v>
      </c>
      <c r="AG456" t="s">
        <v>9177</v>
      </c>
      <c r="AH456" s="27">
        <v>1</v>
      </c>
      <c r="AI456">
        <v>8</v>
      </c>
      <c r="AJ456" s="27">
        <v>0</v>
      </c>
      <c r="AK456" t="s">
        <v>242</v>
      </c>
      <c r="AL456" s="27">
        <v>0</v>
      </c>
      <c r="AM456" t="s">
        <v>242</v>
      </c>
      <c r="AN456" s="2" t="s">
        <v>9178</v>
      </c>
      <c r="AO456">
        <v>3</v>
      </c>
      <c r="AQ456" t="s">
        <v>9177</v>
      </c>
      <c r="AR456" s="27">
        <v>1</v>
      </c>
      <c r="AS456">
        <v>7</v>
      </c>
      <c r="AT456" s="21">
        <f t="shared" si="28"/>
        <v>87.5</v>
      </c>
      <c r="AU456">
        <v>3</v>
      </c>
      <c r="AW456" t="s">
        <v>9177</v>
      </c>
      <c r="AX456" s="27">
        <v>1</v>
      </c>
      <c r="AY456">
        <v>7</v>
      </c>
      <c r="AZ456" s="21">
        <f t="shared" si="29"/>
        <v>87.5</v>
      </c>
      <c r="BA456">
        <v>3</v>
      </c>
      <c r="BC456" t="s">
        <v>9177</v>
      </c>
      <c r="BD456" s="27">
        <v>1</v>
      </c>
      <c r="BE456">
        <v>12.25</v>
      </c>
      <c r="BG456">
        <v>3</v>
      </c>
      <c r="BI456" t="s">
        <v>9177</v>
      </c>
      <c r="BJ456" s="27">
        <v>1</v>
      </c>
      <c r="BK456">
        <v>3</v>
      </c>
      <c r="BM456" t="s">
        <v>9177</v>
      </c>
      <c r="BN456" s="27">
        <v>1</v>
      </c>
      <c r="BO456">
        <v>2</v>
      </c>
      <c r="BP456" s="21">
        <f t="shared" si="30"/>
        <v>25</v>
      </c>
      <c r="BR456">
        <v>3</v>
      </c>
      <c r="BT456" t="s">
        <v>9177</v>
      </c>
      <c r="BU456" s="27">
        <v>1</v>
      </c>
      <c r="BV456">
        <v>2</v>
      </c>
      <c r="BW456" s="21">
        <f t="shared" si="31"/>
        <v>25</v>
      </c>
      <c r="BX456">
        <v>2</v>
      </c>
      <c r="BY456">
        <v>3</v>
      </c>
      <c r="CA456" t="s">
        <v>9177</v>
      </c>
      <c r="CB456" s="27">
        <v>0</v>
      </c>
      <c r="CD456" t="s">
        <v>242</v>
      </c>
      <c r="CE456" t="s">
        <v>242</v>
      </c>
      <c r="CG456" s="27">
        <v>1</v>
      </c>
      <c r="CH456" s="2" t="s">
        <v>9179</v>
      </c>
      <c r="CI456">
        <v>1</v>
      </c>
      <c r="CK456" t="s">
        <v>9180</v>
      </c>
      <c r="CL456" s="27">
        <v>1</v>
      </c>
      <c r="CM456" s="27">
        <v>0.5</v>
      </c>
      <c r="CN456" t="s">
        <v>242</v>
      </c>
      <c r="CO456">
        <v>90</v>
      </c>
      <c r="CP456" t="s">
        <v>242</v>
      </c>
      <c r="CR456" t="s">
        <v>9181</v>
      </c>
      <c r="CS456" s="27">
        <v>1</v>
      </c>
      <c r="CT456" t="s">
        <v>9182</v>
      </c>
      <c r="CU456">
        <v>1</v>
      </c>
      <c r="CW456" t="s">
        <v>9180</v>
      </c>
      <c r="CX456" s="27">
        <v>1</v>
      </c>
      <c r="CY456">
        <v>15656</v>
      </c>
      <c r="CZ456">
        <v>2</v>
      </c>
      <c r="DB456" s="27">
        <v>1</v>
      </c>
      <c r="DC456">
        <v>34350</v>
      </c>
      <c r="DD456">
        <v>2</v>
      </c>
      <c r="DE456">
        <v>34937</v>
      </c>
      <c r="DF456">
        <v>2</v>
      </c>
      <c r="DG456" t="s">
        <v>242</v>
      </c>
      <c r="DH456" t="s">
        <v>242</v>
      </c>
      <c r="DJ456" s="27">
        <v>0</v>
      </c>
      <c r="DK456" t="s">
        <v>242</v>
      </c>
      <c r="DL456" t="s">
        <v>242</v>
      </c>
      <c r="DN456">
        <v>1</v>
      </c>
      <c r="DP456" t="s">
        <v>9180</v>
      </c>
      <c r="DQ456" s="27">
        <v>1</v>
      </c>
      <c r="DR456" t="s">
        <v>9183</v>
      </c>
      <c r="DS456" s="27">
        <v>1</v>
      </c>
      <c r="DT456" t="s">
        <v>9184</v>
      </c>
      <c r="DU456" s="27">
        <v>1</v>
      </c>
      <c r="DV456" t="s">
        <v>9185</v>
      </c>
      <c r="DW456" s="27">
        <v>1</v>
      </c>
      <c r="DX456" t="s">
        <v>9186</v>
      </c>
      <c r="DY456" s="27">
        <v>1</v>
      </c>
      <c r="DZ456" t="s">
        <v>9187</v>
      </c>
      <c r="EA456" s="27">
        <v>1</v>
      </c>
      <c r="EB456" t="s">
        <v>9185</v>
      </c>
      <c r="EC456" s="27">
        <v>1</v>
      </c>
      <c r="ED456" t="s">
        <v>9188</v>
      </c>
      <c r="EE456" s="27">
        <v>1</v>
      </c>
      <c r="EF456" t="s">
        <v>9188</v>
      </c>
      <c r="EG456" s="27">
        <v>1</v>
      </c>
      <c r="EH456" t="s">
        <v>9189</v>
      </c>
      <c r="EI456" s="27">
        <v>1</v>
      </c>
      <c r="EJ456" t="s">
        <v>9190</v>
      </c>
      <c r="EK456">
        <v>1</v>
      </c>
      <c r="EM456" t="s">
        <v>9180</v>
      </c>
      <c r="EN456" s="27">
        <v>0</v>
      </c>
      <c r="EO456" t="s">
        <v>242</v>
      </c>
      <c r="EP456" t="s">
        <v>242</v>
      </c>
      <c r="ES456" t="s">
        <v>242</v>
      </c>
      <c r="ET456" t="s">
        <v>242</v>
      </c>
      <c r="EV456" s="27">
        <v>0</v>
      </c>
      <c r="EW456" t="s">
        <v>242</v>
      </c>
      <c r="EY456" s="27">
        <v>0</v>
      </c>
      <c r="EZ456" t="s">
        <v>242</v>
      </c>
      <c r="FB456" s="27">
        <v>1</v>
      </c>
      <c r="FC456">
        <v>8347.5</v>
      </c>
      <c r="FD456" t="s">
        <v>9191</v>
      </c>
      <c r="FE456" s="27">
        <v>1</v>
      </c>
      <c r="FF456">
        <v>29.169</v>
      </c>
      <c r="FG456" t="s">
        <v>9192</v>
      </c>
    </row>
    <row r="457" spans="1:163" ht="15" customHeight="1" x14ac:dyDescent="0.2">
      <c r="A457">
        <v>456</v>
      </c>
      <c r="B457">
        <v>496</v>
      </c>
      <c r="C457" s="1">
        <v>44954.702777777777</v>
      </c>
      <c r="D457" s="1">
        <v>44955.662499999999</v>
      </c>
      <c r="E457">
        <v>0</v>
      </c>
      <c r="F457" t="s">
        <v>8499</v>
      </c>
      <c r="G457">
        <v>100</v>
      </c>
      <c r="H457">
        <v>82897</v>
      </c>
      <c r="I457">
        <v>1</v>
      </c>
      <c r="J457" s="1">
        <v>44955.662499999999</v>
      </c>
      <c r="K457" t="s">
        <v>9197</v>
      </c>
      <c r="L457" t="s">
        <v>242</v>
      </c>
      <c r="M457" t="s">
        <v>242</v>
      </c>
      <c r="N457" t="s">
        <v>9198</v>
      </c>
      <c r="O457" t="s">
        <v>9199</v>
      </c>
      <c r="P457">
        <v>34.064799999999998</v>
      </c>
      <c r="Q457">
        <v>-118.4414</v>
      </c>
      <c r="R457" t="s">
        <v>245</v>
      </c>
      <c r="S457" t="s">
        <v>246</v>
      </c>
      <c r="T457" t="s">
        <v>9200</v>
      </c>
      <c r="U457" t="s">
        <v>9201</v>
      </c>
      <c r="V457" t="s">
        <v>9202</v>
      </c>
      <c r="W457">
        <v>6321</v>
      </c>
      <c r="X457" t="s">
        <v>319</v>
      </c>
      <c r="Y457" t="s">
        <v>2291</v>
      </c>
      <c r="Z457">
        <v>2020</v>
      </c>
      <c r="AA457">
        <v>1</v>
      </c>
      <c r="AB457">
        <v>14</v>
      </c>
      <c r="AD457">
        <v>11</v>
      </c>
      <c r="AE457">
        <v>3</v>
      </c>
      <c r="AG457" t="s">
        <v>9203</v>
      </c>
      <c r="AH457" s="27">
        <v>1</v>
      </c>
      <c r="AI457">
        <v>11</v>
      </c>
      <c r="AJ457" s="27">
        <v>0</v>
      </c>
      <c r="AK457" t="s">
        <v>242</v>
      </c>
      <c r="AL457" s="27">
        <v>1</v>
      </c>
      <c r="AM457">
        <v>8</v>
      </c>
      <c r="AN457" t="s">
        <v>9204</v>
      </c>
      <c r="AO457">
        <v>3</v>
      </c>
      <c r="AQ457" t="s">
        <v>9203</v>
      </c>
      <c r="AR457" s="27">
        <v>1</v>
      </c>
      <c r="AS457">
        <v>10</v>
      </c>
      <c r="AT457" s="21">
        <f t="shared" si="28"/>
        <v>90.909090909090907</v>
      </c>
      <c r="AU457">
        <v>3</v>
      </c>
      <c r="AW457" t="s">
        <v>9203</v>
      </c>
      <c r="AX457" s="27">
        <v>1</v>
      </c>
      <c r="AY457">
        <v>10</v>
      </c>
      <c r="AZ457" s="21">
        <f t="shared" si="29"/>
        <v>90.909090909090907</v>
      </c>
      <c r="BA457">
        <v>3</v>
      </c>
      <c r="BC457" t="s">
        <v>9203</v>
      </c>
      <c r="BD457" s="27">
        <v>1</v>
      </c>
      <c r="BE457">
        <v>6.4</v>
      </c>
      <c r="BG457">
        <v>3</v>
      </c>
      <c r="BI457" t="s">
        <v>9203</v>
      </c>
      <c r="BJ457" s="27">
        <v>1</v>
      </c>
      <c r="BK457">
        <v>3</v>
      </c>
      <c r="BM457" t="s">
        <v>9203</v>
      </c>
      <c r="BN457" s="27">
        <v>1</v>
      </c>
      <c r="BO457">
        <v>4</v>
      </c>
      <c r="BP457" s="21">
        <f t="shared" si="30"/>
        <v>36.363636363636367</v>
      </c>
      <c r="BR457">
        <v>3</v>
      </c>
      <c r="BT457" t="s">
        <v>9203</v>
      </c>
      <c r="BU457" s="27">
        <v>1</v>
      </c>
      <c r="BV457">
        <v>2</v>
      </c>
      <c r="BW457" s="21">
        <f t="shared" si="31"/>
        <v>18.181818181818183</v>
      </c>
      <c r="BX457">
        <v>2</v>
      </c>
      <c r="BY457">
        <v>3</v>
      </c>
      <c r="CA457" t="s">
        <v>9203</v>
      </c>
      <c r="CB457" s="27">
        <v>0</v>
      </c>
      <c r="CD457" t="s">
        <v>242</v>
      </c>
      <c r="CE457" t="s">
        <v>242</v>
      </c>
      <c r="CG457" s="27">
        <v>1</v>
      </c>
      <c r="CH457" s="2" t="s">
        <v>9205</v>
      </c>
      <c r="CI457">
        <v>1</v>
      </c>
      <c r="CK457" t="s">
        <v>9206</v>
      </c>
      <c r="CL457" s="27">
        <v>1</v>
      </c>
      <c r="CM457" s="27">
        <v>0.5</v>
      </c>
      <c r="CN457" t="s">
        <v>242</v>
      </c>
      <c r="CO457">
        <v>100</v>
      </c>
      <c r="CP457" t="s">
        <v>242</v>
      </c>
      <c r="CR457" t="s">
        <v>9207</v>
      </c>
      <c r="CS457" s="27">
        <v>1</v>
      </c>
      <c r="CT457" t="s">
        <v>9208</v>
      </c>
      <c r="CU457">
        <v>1</v>
      </c>
      <c r="CW457" t="s">
        <v>9206</v>
      </c>
      <c r="CX457" s="27">
        <v>1</v>
      </c>
      <c r="CY457">
        <v>5336</v>
      </c>
      <c r="CZ457">
        <v>2</v>
      </c>
      <c r="DB457" s="27">
        <v>1</v>
      </c>
      <c r="DC457">
        <v>17282</v>
      </c>
      <c r="DD457">
        <v>2</v>
      </c>
      <c r="DE457" s="5">
        <v>16932</v>
      </c>
      <c r="DF457">
        <v>2</v>
      </c>
      <c r="DG457" t="s">
        <v>242</v>
      </c>
      <c r="DH457" t="s">
        <v>242</v>
      </c>
      <c r="DJ457" s="27">
        <v>1</v>
      </c>
      <c r="DK457">
        <v>10375</v>
      </c>
      <c r="DL457">
        <v>2</v>
      </c>
      <c r="DN457">
        <v>5</v>
      </c>
      <c r="DO457" t="s">
        <v>9209</v>
      </c>
      <c r="DQ457" s="27">
        <v>0.5</v>
      </c>
      <c r="DR457" t="s">
        <v>9210</v>
      </c>
      <c r="DS457" s="27">
        <v>0.5</v>
      </c>
      <c r="DT457" s="2" t="s">
        <v>9211</v>
      </c>
      <c r="DU457" s="27">
        <v>0.5</v>
      </c>
      <c r="DV457" t="s">
        <v>9212</v>
      </c>
      <c r="DW457" s="27">
        <v>0.5</v>
      </c>
      <c r="DX457" s="2" t="s">
        <v>9213</v>
      </c>
      <c r="DY457" s="27">
        <v>0</v>
      </c>
      <c r="EA457" s="27">
        <v>1</v>
      </c>
      <c r="EB457" s="2" t="s">
        <v>9214</v>
      </c>
      <c r="EC457" s="27">
        <v>1</v>
      </c>
      <c r="ED457" s="2" t="s">
        <v>9215</v>
      </c>
      <c r="EE457" s="27">
        <v>1</v>
      </c>
      <c r="EF457" s="2" t="s">
        <v>9216</v>
      </c>
      <c r="EG457" s="27">
        <v>0</v>
      </c>
      <c r="EI457" s="27">
        <v>0.5</v>
      </c>
      <c r="EK457">
        <v>1</v>
      </c>
      <c r="EM457" t="s">
        <v>9206</v>
      </c>
      <c r="EN457" s="27">
        <v>0</v>
      </c>
      <c r="EO457" t="s">
        <v>242</v>
      </c>
      <c r="EP457" t="s">
        <v>242</v>
      </c>
      <c r="ES457" t="s">
        <v>242</v>
      </c>
      <c r="ET457" t="s">
        <v>242</v>
      </c>
      <c r="EV457" s="27">
        <v>0</v>
      </c>
      <c r="EW457" t="s">
        <v>242</v>
      </c>
      <c r="EY457" s="27">
        <v>0</v>
      </c>
      <c r="EZ457" t="s">
        <v>242</v>
      </c>
      <c r="FB457" s="27">
        <v>1</v>
      </c>
      <c r="FC457">
        <v>146.76</v>
      </c>
      <c r="FD457" t="s">
        <v>9217</v>
      </c>
      <c r="FE457" s="27">
        <v>0</v>
      </c>
      <c r="FF457" t="s">
        <v>242</v>
      </c>
    </row>
    <row r="458" spans="1:163" ht="15" customHeight="1" x14ac:dyDescent="0.2">
      <c r="A458">
        <v>457</v>
      </c>
      <c r="B458">
        <v>497</v>
      </c>
      <c r="C458" s="1">
        <v>44956.595138888886</v>
      </c>
      <c r="D458" s="1">
        <v>44956.697916666664</v>
      </c>
      <c r="E458">
        <v>0</v>
      </c>
      <c r="F458" t="s">
        <v>9224</v>
      </c>
      <c r="G458">
        <v>100</v>
      </c>
      <c r="H458">
        <v>8879</v>
      </c>
      <c r="I458">
        <v>1</v>
      </c>
      <c r="J458" s="1">
        <v>44956.697916666664</v>
      </c>
      <c r="K458" t="s">
        <v>9225</v>
      </c>
      <c r="L458" t="s">
        <v>242</v>
      </c>
      <c r="M458" t="s">
        <v>242</v>
      </c>
      <c r="N458" t="s">
        <v>9226</v>
      </c>
      <c r="O458" t="s">
        <v>9227</v>
      </c>
      <c r="P458">
        <v>34.064799999999998</v>
      </c>
      <c r="Q458">
        <v>-118.4414</v>
      </c>
      <c r="R458" t="s">
        <v>245</v>
      </c>
      <c r="S458" t="s">
        <v>246</v>
      </c>
      <c r="T458" t="s">
        <v>9228</v>
      </c>
      <c r="U458" t="s">
        <v>9229</v>
      </c>
      <c r="V458">
        <v>929160109</v>
      </c>
      <c r="W458">
        <v>1400</v>
      </c>
      <c r="X458" t="s">
        <v>418</v>
      </c>
      <c r="Y458" t="s">
        <v>3184</v>
      </c>
      <c r="Z458">
        <v>2020</v>
      </c>
      <c r="AA458">
        <v>0</v>
      </c>
      <c r="AD458">
        <v>9</v>
      </c>
      <c r="AE458">
        <v>3</v>
      </c>
      <c r="AG458" t="s">
        <v>9230</v>
      </c>
      <c r="AH458" s="27">
        <v>1</v>
      </c>
      <c r="AI458">
        <v>6</v>
      </c>
      <c r="AJ458" s="27">
        <v>1</v>
      </c>
      <c r="AK458">
        <v>2</v>
      </c>
      <c r="AL458" s="27">
        <v>0</v>
      </c>
      <c r="AM458" t="s">
        <v>242</v>
      </c>
      <c r="AN458" t="s">
        <v>9231</v>
      </c>
      <c r="AO458">
        <v>3</v>
      </c>
      <c r="AQ458" t="s">
        <v>9230</v>
      </c>
      <c r="AR458" s="27">
        <v>1</v>
      </c>
      <c r="AS458">
        <v>8</v>
      </c>
      <c r="AT458" s="21">
        <f t="shared" si="28"/>
        <v>88.888888888888886</v>
      </c>
      <c r="AU458">
        <v>3</v>
      </c>
      <c r="AW458" t="s">
        <v>9230</v>
      </c>
      <c r="AX458" s="27">
        <v>1</v>
      </c>
      <c r="AY458">
        <v>8</v>
      </c>
      <c r="AZ458" s="21">
        <f t="shared" si="29"/>
        <v>88.888888888888886</v>
      </c>
      <c r="BA458">
        <v>3</v>
      </c>
      <c r="BC458" t="s">
        <v>9230</v>
      </c>
      <c r="BD458" s="27">
        <v>1</v>
      </c>
      <c r="BE458">
        <v>5.2</v>
      </c>
      <c r="BG458">
        <v>3</v>
      </c>
      <c r="BI458" t="s">
        <v>9230</v>
      </c>
      <c r="BJ458" s="27">
        <v>1</v>
      </c>
      <c r="BK458">
        <v>3</v>
      </c>
      <c r="BM458" t="s">
        <v>9230</v>
      </c>
      <c r="BN458" s="27">
        <v>1</v>
      </c>
      <c r="BO458">
        <v>3</v>
      </c>
      <c r="BP458" s="21">
        <f t="shared" si="30"/>
        <v>33.333333333333329</v>
      </c>
      <c r="BR458">
        <v>3</v>
      </c>
      <c r="BT458" t="s">
        <v>9230</v>
      </c>
      <c r="BU458" s="27">
        <v>1</v>
      </c>
      <c r="BV458">
        <v>4</v>
      </c>
      <c r="BW458" s="21">
        <f t="shared" si="31"/>
        <v>44.444444444444443</v>
      </c>
      <c r="BX458">
        <v>2</v>
      </c>
      <c r="BY458">
        <v>3</v>
      </c>
      <c r="CA458" t="s">
        <v>9230</v>
      </c>
      <c r="CB458" s="27">
        <v>0</v>
      </c>
      <c r="CD458" t="s">
        <v>242</v>
      </c>
      <c r="CE458" t="s">
        <v>242</v>
      </c>
      <c r="CG458" s="27">
        <v>0</v>
      </c>
      <c r="CI458" t="s">
        <v>242</v>
      </c>
      <c r="CL458" s="27">
        <v>0</v>
      </c>
      <c r="CM458" s="27">
        <v>0</v>
      </c>
      <c r="CN458" t="s">
        <v>242</v>
      </c>
      <c r="CO458" t="s">
        <v>242</v>
      </c>
      <c r="CP458" t="s">
        <v>242</v>
      </c>
      <c r="CS458" s="27">
        <v>1</v>
      </c>
      <c r="CT458" s="2" t="s">
        <v>9232</v>
      </c>
      <c r="CU458">
        <v>1</v>
      </c>
      <c r="CW458" t="s">
        <v>9233</v>
      </c>
      <c r="CX458" s="27">
        <v>1</v>
      </c>
      <c r="CY458">
        <v>625905</v>
      </c>
      <c r="CZ458">
        <v>2</v>
      </c>
      <c r="DB458" s="27">
        <v>1</v>
      </c>
      <c r="DC458" t="s">
        <v>242</v>
      </c>
      <c r="DD458" t="s">
        <v>242</v>
      </c>
      <c r="DF458" t="s">
        <v>242</v>
      </c>
      <c r="DG458">
        <v>339341</v>
      </c>
      <c r="DH458">
        <v>2</v>
      </c>
      <c r="DJ458" s="27">
        <v>0</v>
      </c>
      <c r="DK458" t="s">
        <v>242</v>
      </c>
      <c r="DL458" t="s">
        <v>242</v>
      </c>
      <c r="DN458">
        <v>1</v>
      </c>
      <c r="DP458" t="s">
        <v>9233</v>
      </c>
      <c r="DQ458" s="27">
        <v>0</v>
      </c>
      <c r="DS458" s="27">
        <v>0</v>
      </c>
      <c r="DU458" s="27">
        <v>0.5</v>
      </c>
      <c r="DV458" t="s">
        <v>9234</v>
      </c>
      <c r="DW458" s="27">
        <v>0</v>
      </c>
      <c r="DY458" s="27">
        <v>0</v>
      </c>
      <c r="EA458" s="27">
        <v>0</v>
      </c>
      <c r="EC458" s="27">
        <v>1</v>
      </c>
      <c r="ED458" t="s">
        <v>9235</v>
      </c>
      <c r="EE458" s="27">
        <v>0</v>
      </c>
      <c r="EG458" s="27">
        <v>1</v>
      </c>
      <c r="EH458" t="s">
        <v>9236</v>
      </c>
      <c r="EI458" s="27">
        <v>0</v>
      </c>
      <c r="EK458">
        <v>1</v>
      </c>
      <c r="EM458" t="s">
        <v>9233</v>
      </c>
      <c r="EN458" s="27">
        <v>0</v>
      </c>
      <c r="EO458" t="s">
        <v>242</v>
      </c>
      <c r="EP458" t="s">
        <v>242</v>
      </c>
      <c r="ES458" t="s">
        <v>242</v>
      </c>
      <c r="ET458" t="s">
        <v>242</v>
      </c>
      <c r="EV458" s="27">
        <v>0</v>
      </c>
      <c r="EW458" t="s">
        <v>242</v>
      </c>
      <c r="EY458" s="27">
        <v>0</v>
      </c>
      <c r="EZ458" t="s">
        <v>242</v>
      </c>
      <c r="FB458" s="27">
        <v>0</v>
      </c>
      <c r="FC458" t="s">
        <v>242</v>
      </c>
      <c r="FE458" s="27">
        <v>0</v>
      </c>
      <c r="FF458" t="s">
        <v>242</v>
      </c>
    </row>
    <row r="459" spans="1:163" ht="15" customHeight="1" x14ac:dyDescent="0.2">
      <c r="A459">
        <v>458</v>
      </c>
      <c r="B459">
        <v>498</v>
      </c>
      <c r="C459" s="1">
        <v>44946.744444444441</v>
      </c>
      <c r="D459" s="1">
        <v>44956.703472222223</v>
      </c>
      <c r="E459">
        <v>0</v>
      </c>
      <c r="F459" t="s">
        <v>9224</v>
      </c>
      <c r="G459">
        <v>100</v>
      </c>
      <c r="H459">
        <v>860478</v>
      </c>
      <c r="I459">
        <v>1</v>
      </c>
      <c r="J459" s="1">
        <v>44956.703472222223</v>
      </c>
      <c r="K459" t="s">
        <v>9241</v>
      </c>
      <c r="L459" t="s">
        <v>242</v>
      </c>
      <c r="M459" t="s">
        <v>242</v>
      </c>
      <c r="N459" t="s">
        <v>9242</v>
      </c>
      <c r="O459" t="s">
        <v>9243</v>
      </c>
      <c r="P459">
        <v>34.064799999999998</v>
      </c>
      <c r="Q459">
        <v>-118.4414</v>
      </c>
      <c r="R459" t="s">
        <v>245</v>
      </c>
      <c r="S459" t="s">
        <v>246</v>
      </c>
      <c r="T459" t="s">
        <v>9244</v>
      </c>
      <c r="U459" t="s">
        <v>9245</v>
      </c>
      <c r="V459">
        <v>893641100</v>
      </c>
      <c r="W459">
        <v>3728</v>
      </c>
      <c r="X459" t="s">
        <v>476</v>
      </c>
      <c r="Y459" t="s">
        <v>2504</v>
      </c>
      <c r="Z459">
        <v>2020</v>
      </c>
      <c r="AA459">
        <v>0</v>
      </c>
      <c r="AD459">
        <v>12</v>
      </c>
      <c r="AE459">
        <v>3</v>
      </c>
      <c r="AG459" t="s">
        <v>9246</v>
      </c>
      <c r="AH459" s="27">
        <v>1</v>
      </c>
      <c r="AI459">
        <v>3</v>
      </c>
      <c r="AJ459" s="27">
        <v>0</v>
      </c>
      <c r="AK459" t="s">
        <v>242</v>
      </c>
      <c r="AL459" s="27">
        <v>0</v>
      </c>
      <c r="AM459" t="s">
        <v>242</v>
      </c>
      <c r="AN459" t="s">
        <v>9247</v>
      </c>
      <c r="AO459">
        <v>3</v>
      </c>
      <c r="AQ459" t="s">
        <v>9246</v>
      </c>
      <c r="AR459" s="27">
        <v>1</v>
      </c>
      <c r="AS459">
        <v>9</v>
      </c>
      <c r="AT459" s="21">
        <f t="shared" si="28"/>
        <v>75</v>
      </c>
      <c r="AU459">
        <v>3</v>
      </c>
      <c r="AW459" t="s">
        <v>9248</v>
      </c>
      <c r="AX459" s="27">
        <v>1</v>
      </c>
      <c r="AY459">
        <v>10</v>
      </c>
      <c r="AZ459" s="21">
        <f t="shared" si="29"/>
        <v>83.333333333333343</v>
      </c>
      <c r="BA459">
        <v>3</v>
      </c>
      <c r="BC459" t="s">
        <v>9246</v>
      </c>
      <c r="BD459" s="27">
        <v>1</v>
      </c>
      <c r="BE459">
        <v>8.58</v>
      </c>
      <c r="BG459">
        <v>3</v>
      </c>
      <c r="BI459" t="s">
        <v>9246</v>
      </c>
      <c r="BJ459" s="27">
        <v>1</v>
      </c>
      <c r="BK459">
        <v>3</v>
      </c>
      <c r="BM459" t="s">
        <v>9246</v>
      </c>
      <c r="BN459" s="27">
        <v>1</v>
      </c>
      <c r="BO459">
        <v>1</v>
      </c>
      <c r="BP459" s="21">
        <f t="shared" si="30"/>
        <v>8.3333333333333321</v>
      </c>
      <c r="BR459">
        <v>3</v>
      </c>
      <c r="BT459" t="s">
        <v>9246</v>
      </c>
      <c r="BU459" s="27">
        <v>1</v>
      </c>
      <c r="BV459">
        <v>1</v>
      </c>
      <c r="BW459" s="21">
        <f t="shared" si="31"/>
        <v>8.3333333333333321</v>
      </c>
      <c r="BX459">
        <v>1</v>
      </c>
      <c r="BY459">
        <v>3</v>
      </c>
      <c r="CA459" t="s">
        <v>9246</v>
      </c>
      <c r="CB459" s="27">
        <v>0</v>
      </c>
      <c r="CD459" t="s">
        <v>242</v>
      </c>
      <c r="CE459" t="s">
        <v>242</v>
      </c>
      <c r="CG459" s="27">
        <v>0.5</v>
      </c>
      <c r="CI459">
        <v>1</v>
      </c>
      <c r="CL459" s="27">
        <v>0</v>
      </c>
      <c r="CM459" s="27">
        <v>0.5</v>
      </c>
      <c r="CN459" t="s">
        <v>242</v>
      </c>
      <c r="CO459" t="s">
        <v>242</v>
      </c>
      <c r="CP459" t="s">
        <v>242</v>
      </c>
      <c r="CR459" t="s">
        <v>9249</v>
      </c>
      <c r="CS459" s="27">
        <v>1</v>
      </c>
      <c r="CT459" s="2" t="s">
        <v>9250</v>
      </c>
      <c r="CU459">
        <v>1</v>
      </c>
      <c r="CW459" t="s">
        <v>9251</v>
      </c>
      <c r="CX459" s="27">
        <v>1</v>
      </c>
      <c r="CY459">
        <v>30746.3</v>
      </c>
      <c r="CZ459">
        <v>2</v>
      </c>
      <c r="DA459" t="s">
        <v>9252</v>
      </c>
      <c r="DB459" s="27">
        <v>1</v>
      </c>
      <c r="DC459" t="s">
        <v>242</v>
      </c>
      <c r="DD459" t="s">
        <v>242</v>
      </c>
      <c r="DF459" t="s">
        <v>242</v>
      </c>
      <c r="DG459">
        <v>65749</v>
      </c>
      <c r="DH459">
        <v>2</v>
      </c>
      <c r="DJ459" s="27">
        <v>0</v>
      </c>
      <c r="DK459" t="s">
        <v>242</v>
      </c>
      <c r="DL459" t="s">
        <v>242</v>
      </c>
      <c r="DN459">
        <v>1</v>
      </c>
      <c r="DP459" t="s">
        <v>9251</v>
      </c>
      <c r="DQ459" s="27">
        <v>0.5</v>
      </c>
      <c r="DR459" t="s">
        <v>9253</v>
      </c>
      <c r="DS459" s="27">
        <v>1</v>
      </c>
      <c r="DT459" t="s">
        <v>9254</v>
      </c>
      <c r="DU459" s="27">
        <v>0.5</v>
      </c>
      <c r="DW459" s="27">
        <v>0</v>
      </c>
      <c r="DY459" s="27">
        <v>1</v>
      </c>
      <c r="DZ459" t="s">
        <v>9255</v>
      </c>
      <c r="EA459" s="27">
        <v>0.5</v>
      </c>
      <c r="EB459" s="2" t="s">
        <v>9256</v>
      </c>
      <c r="EC459" s="27">
        <v>1</v>
      </c>
      <c r="ED459" t="s">
        <v>9257</v>
      </c>
      <c r="EE459" s="27">
        <v>0</v>
      </c>
      <c r="EG459" s="27">
        <v>1</v>
      </c>
      <c r="EH459" t="s">
        <v>9258</v>
      </c>
      <c r="EI459" s="27">
        <v>0</v>
      </c>
      <c r="EK459">
        <v>1</v>
      </c>
      <c r="EM459" t="s">
        <v>9259</v>
      </c>
      <c r="EN459" s="27">
        <v>0</v>
      </c>
      <c r="EO459" t="s">
        <v>242</v>
      </c>
      <c r="EP459" t="s">
        <v>242</v>
      </c>
      <c r="ES459" t="s">
        <v>242</v>
      </c>
      <c r="ET459" t="s">
        <v>242</v>
      </c>
      <c r="EV459" s="27">
        <v>0</v>
      </c>
      <c r="EW459" t="s">
        <v>242</v>
      </c>
      <c r="EY459" s="27">
        <v>0</v>
      </c>
      <c r="EZ459" t="s">
        <v>242</v>
      </c>
      <c r="FB459" s="27">
        <v>1</v>
      </c>
      <c r="FC459">
        <v>583.88</v>
      </c>
      <c r="FD459" t="s">
        <v>9260</v>
      </c>
      <c r="FE459" s="27">
        <v>0</v>
      </c>
      <c r="FF459" t="s">
        <v>242</v>
      </c>
    </row>
    <row r="460" spans="1:163" ht="15" hidden="1" customHeight="1" x14ac:dyDescent="0.2">
      <c r="A460">
        <v>459</v>
      </c>
      <c r="B460">
        <v>499</v>
      </c>
      <c r="C460" s="1">
        <v>44957.538888888892</v>
      </c>
      <c r="D460" s="1">
        <v>44957.540972222225</v>
      </c>
      <c r="E460">
        <v>0</v>
      </c>
      <c r="F460" t="s">
        <v>240</v>
      </c>
      <c r="G460">
        <v>100</v>
      </c>
      <c r="H460">
        <v>215</v>
      </c>
      <c r="I460">
        <v>1</v>
      </c>
      <c r="J460" s="1">
        <v>44957.541666666664</v>
      </c>
      <c r="K460" t="s">
        <v>9266</v>
      </c>
      <c r="L460" t="s">
        <v>242</v>
      </c>
      <c r="M460" t="s">
        <v>242</v>
      </c>
      <c r="N460" t="s">
        <v>9267</v>
      </c>
      <c r="O460" t="s">
        <v>9268</v>
      </c>
      <c r="P460">
        <v>34.029000000000003</v>
      </c>
      <c r="Q460">
        <v>-118.40049999999999</v>
      </c>
      <c r="R460" t="s">
        <v>245</v>
      </c>
      <c r="S460" t="s">
        <v>246</v>
      </c>
      <c r="T460" t="s">
        <v>9269</v>
      </c>
      <c r="U460" t="s">
        <v>9270</v>
      </c>
      <c r="V460">
        <v>833034101</v>
      </c>
      <c r="W460">
        <v>3420</v>
      </c>
      <c r="X460" t="s">
        <v>476</v>
      </c>
      <c r="Y460" t="s">
        <v>2265</v>
      </c>
      <c r="Z460">
        <v>2020</v>
      </c>
      <c r="AA460">
        <v>0</v>
      </c>
      <c r="AD460">
        <v>10</v>
      </c>
      <c r="AE460">
        <v>3</v>
      </c>
      <c r="AG460" t="s">
        <v>9271</v>
      </c>
      <c r="AH460" s="27">
        <v>1</v>
      </c>
      <c r="AI460">
        <v>10</v>
      </c>
      <c r="AJ460" s="27">
        <v>0</v>
      </c>
      <c r="AK460" t="s">
        <v>242</v>
      </c>
      <c r="AL460" s="27">
        <v>0</v>
      </c>
      <c r="AM460" t="s">
        <v>242</v>
      </c>
      <c r="AO460">
        <v>3</v>
      </c>
      <c r="AQ460" t="s">
        <v>9272</v>
      </c>
      <c r="AR460" s="27">
        <v>1</v>
      </c>
      <c r="AS460">
        <v>9</v>
      </c>
      <c r="AT460" s="21">
        <f t="shared" si="28"/>
        <v>90</v>
      </c>
      <c r="AU460">
        <v>3</v>
      </c>
      <c r="AW460" t="s">
        <v>9273</v>
      </c>
      <c r="AX460" s="27">
        <v>1</v>
      </c>
      <c r="AY460">
        <v>9</v>
      </c>
      <c r="AZ460" s="21">
        <f t="shared" si="29"/>
        <v>90</v>
      </c>
      <c r="BA460">
        <v>3</v>
      </c>
      <c r="BC460" t="s">
        <v>9274</v>
      </c>
      <c r="BD460" s="27">
        <v>1</v>
      </c>
      <c r="BE460">
        <v>10.4</v>
      </c>
      <c r="BG460">
        <v>3</v>
      </c>
      <c r="BI460" t="s">
        <v>9272</v>
      </c>
      <c r="BJ460" s="27">
        <v>1</v>
      </c>
      <c r="BK460">
        <v>3</v>
      </c>
      <c r="BM460" t="s">
        <v>9272</v>
      </c>
      <c r="BN460" s="27">
        <v>1</v>
      </c>
      <c r="BO460">
        <v>2</v>
      </c>
      <c r="BP460" s="21">
        <f t="shared" si="30"/>
        <v>20</v>
      </c>
      <c r="BR460">
        <v>3</v>
      </c>
      <c r="BT460" t="s">
        <v>9272</v>
      </c>
      <c r="BU460" s="27">
        <v>1</v>
      </c>
      <c r="BV460">
        <v>1</v>
      </c>
      <c r="BW460" s="21">
        <f t="shared" si="31"/>
        <v>10</v>
      </c>
      <c r="BX460">
        <v>2</v>
      </c>
      <c r="BY460">
        <v>3</v>
      </c>
      <c r="CA460" t="s">
        <v>9273</v>
      </c>
      <c r="CB460" s="27">
        <v>0</v>
      </c>
      <c r="CD460" t="s">
        <v>242</v>
      </c>
      <c r="CE460" t="s">
        <v>242</v>
      </c>
      <c r="CG460" s="27">
        <v>0.5</v>
      </c>
      <c r="CH460" s="2" t="s">
        <v>9275</v>
      </c>
      <c r="CI460">
        <v>5</v>
      </c>
      <c r="CJ460" t="s">
        <v>9276</v>
      </c>
      <c r="CK460" t="s">
        <v>9277</v>
      </c>
      <c r="CL460" s="27">
        <v>0</v>
      </c>
      <c r="CM460" s="27">
        <v>0</v>
      </c>
      <c r="CN460" t="s">
        <v>242</v>
      </c>
      <c r="CO460" t="s">
        <v>242</v>
      </c>
      <c r="CP460" t="s">
        <v>242</v>
      </c>
      <c r="CS460" s="27">
        <v>0</v>
      </c>
      <c r="CU460" t="s">
        <v>242</v>
      </c>
      <c r="CX460" s="27">
        <v>0</v>
      </c>
      <c r="CY460" t="s">
        <v>242</v>
      </c>
      <c r="CZ460" t="s">
        <v>242</v>
      </c>
      <c r="DB460" s="27">
        <v>0</v>
      </c>
      <c r="DC460" t="s">
        <v>242</v>
      </c>
      <c r="DD460" t="s">
        <v>242</v>
      </c>
      <c r="DF460" t="s">
        <v>242</v>
      </c>
      <c r="DG460" t="s">
        <v>242</v>
      </c>
      <c r="DH460" t="s">
        <v>242</v>
      </c>
      <c r="DJ460" s="27">
        <v>0</v>
      </c>
      <c r="DK460" t="s">
        <v>242</v>
      </c>
      <c r="DL460" t="s">
        <v>242</v>
      </c>
      <c r="DN460" t="s">
        <v>242</v>
      </c>
      <c r="DQ460" s="27">
        <v>0</v>
      </c>
      <c r="DS460" s="27">
        <v>0</v>
      </c>
      <c r="DU460" s="27">
        <v>0</v>
      </c>
      <c r="DW460" s="27">
        <v>0.5</v>
      </c>
      <c r="DX460" s="2" t="s">
        <v>9278</v>
      </c>
      <c r="DY460" s="27">
        <v>0</v>
      </c>
      <c r="EA460" s="27">
        <v>0</v>
      </c>
      <c r="EC460" s="27">
        <v>0</v>
      </c>
      <c r="EE460" s="27">
        <v>0</v>
      </c>
      <c r="EG460" s="27">
        <v>0</v>
      </c>
      <c r="EI460" s="27">
        <v>0</v>
      </c>
      <c r="EK460" t="s">
        <v>242</v>
      </c>
      <c r="EN460" s="27">
        <v>0</v>
      </c>
      <c r="EO460" t="s">
        <v>242</v>
      </c>
      <c r="EP460" t="s">
        <v>242</v>
      </c>
      <c r="ES460" t="s">
        <v>242</v>
      </c>
      <c r="ET460" t="s">
        <v>242</v>
      </c>
      <c r="EV460" s="27">
        <v>0</v>
      </c>
      <c r="EW460" t="s">
        <v>242</v>
      </c>
      <c r="EY460" s="27">
        <v>0</v>
      </c>
      <c r="EZ460" t="s">
        <v>242</v>
      </c>
      <c r="FB460" s="27">
        <v>0</v>
      </c>
      <c r="FC460" t="s">
        <v>242</v>
      </c>
      <c r="FE460" s="27">
        <v>0</v>
      </c>
      <c r="FF460" t="s">
        <v>242</v>
      </c>
    </row>
    <row r="461" spans="1:163" ht="15" hidden="1" customHeight="1" x14ac:dyDescent="0.2">
      <c r="A461">
        <v>460</v>
      </c>
      <c r="B461">
        <v>500</v>
      </c>
      <c r="C461" s="1">
        <v>44951.663194444445</v>
      </c>
      <c r="D461" s="1">
        <v>44958.98541666667</v>
      </c>
      <c r="E461">
        <v>0</v>
      </c>
      <c r="F461" t="s">
        <v>2969</v>
      </c>
      <c r="G461">
        <v>100</v>
      </c>
      <c r="H461">
        <v>632663</v>
      </c>
      <c r="I461">
        <v>1</v>
      </c>
      <c r="J461" s="1">
        <v>44958.98541666667</v>
      </c>
      <c r="K461" t="s">
        <v>9282</v>
      </c>
      <c r="L461" t="s">
        <v>242</v>
      </c>
      <c r="M461" t="s">
        <v>242</v>
      </c>
      <c r="N461" t="s">
        <v>9283</v>
      </c>
      <c r="O461" t="s">
        <v>9284</v>
      </c>
      <c r="P461">
        <v>34.064799999999998</v>
      </c>
      <c r="Q461">
        <v>-118.4414</v>
      </c>
      <c r="R461" t="s">
        <v>245</v>
      </c>
      <c r="S461" t="s">
        <v>246</v>
      </c>
      <c r="T461" t="s">
        <v>9285</v>
      </c>
      <c r="U461" t="s">
        <v>9286</v>
      </c>
      <c r="V461">
        <v>913903100</v>
      </c>
      <c r="W461">
        <v>8062</v>
      </c>
      <c r="X461" t="s">
        <v>350</v>
      </c>
      <c r="Y461" t="s">
        <v>9287</v>
      </c>
      <c r="Z461">
        <v>2021</v>
      </c>
      <c r="AA461">
        <v>0</v>
      </c>
      <c r="AD461">
        <v>7</v>
      </c>
      <c r="AE461">
        <v>3</v>
      </c>
      <c r="AG461" t="s">
        <v>9288</v>
      </c>
      <c r="AH461" s="27">
        <v>1</v>
      </c>
      <c r="AI461">
        <v>2</v>
      </c>
      <c r="AJ461" s="27">
        <v>0</v>
      </c>
      <c r="AK461" t="s">
        <v>242</v>
      </c>
      <c r="AL461" s="27">
        <v>0</v>
      </c>
      <c r="AM461" t="s">
        <v>242</v>
      </c>
      <c r="AO461">
        <v>3</v>
      </c>
      <c r="AQ461" t="s">
        <v>9288</v>
      </c>
      <c r="AR461" s="27">
        <v>0</v>
      </c>
      <c r="AS461" t="s">
        <v>242</v>
      </c>
      <c r="AT461" s="21" t="s">
        <v>242</v>
      </c>
      <c r="AU461" t="s">
        <v>242</v>
      </c>
      <c r="AX461" s="27">
        <v>1</v>
      </c>
      <c r="AY461">
        <v>4</v>
      </c>
      <c r="AZ461" s="21">
        <f t="shared" si="29"/>
        <v>57.142857142857139</v>
      </c>
      <c r="BA461">
        <v>3</v>
      </c>
      <c r="BC461" t="s">
        <v>9288</v>
      </c>
      <c r="BD461" s="27">
        <v>1</v>
      </c>
      <c r="BE461">
        <v>10.8</v>
      </c>
      <c r="BG461">
        <v>3</v>
      </c>
      <c r="BI461" t="s">
        <v>9288</v>
      </c>
      <c r="BJ461" s="27">
        <v>1</v>
      </c>
      <c r="BK461">
        <v>3</v>
      </c>
      <c r="BM461" t="s">
        <v>9288</v>
      </c>
      <c r="BN461" s="27">
        <v>1</v>
      </c>
      <c r="BO461">
        <v>2</v>
      </c>
      <c r="BP461" s="21">
        <f t="shared" si="30"/>
        <v>28.571428571428569</v>
      </c>
      <c r="BR461">
        <v>3</v>
      </c>
      <c r="BT461" t="s">
        <v>9288</v>
      </c>
      <c r="BU461" s="27">
        <v>0</v>
      </c>
      <c r="BV461" s="24" t="s">
        <v>242</v>
      </c>
      <c r="BW461" s="21" t="s">
        <v>242</v>
      </c>
      <c r="BX461" t="s">
        <v>242</v>
      </c>
      <c r="BY461" t="s">
        <v>242</v>
      </c>
      <c r="CB461" s="27">
        <v>0</v>
      </c>
      <c r="CD461" t="s">
        <v>242</v>
      </c>
      <c r="CE461" t="s">
        <v>242</v>
      </c>
      <c r="CG461" s="27">
        <v>0</v>
      </c>
      <c r="CI461" t="s">
        <v>242</v>
      </c>
      <c r="CL461" s="27">
        <v>0</v>
      </c>
      <c r="CM461" s="27">
        <v>0</v>
      </c>
      <c r="CN461" t="s">
        <v>242</v>
      </c>
      <c r="CO461" t="s">
        <v>242</v>
      </c>
      <c r="CP461" t="s">
        <v>242</v>
      </c>
      <c r="CS461" s="27">
        <v>0</v>
      </c>
      <c r="CU461" t="s">
        <v>242</v>
      </c>
      <c r="CX461" s="27">
        <v>0</v>
      </c>
      <c r="CY461" t="s">
        <v>242</v>
      </c>
      <c r="CZ461" t="s">
        <v>242</v>
      </c>
      <c r="DB461" s="27">
        <v>0</v>
      </c>
      <c r="DC461" t="s">
        <v>242</v>
      </c>
      <c r="DD461" t="s">
        <v>242</v>
      </c>
      <c r="DF461" t="s">
        <v>242</v>
      </c>
      <c r="DG461" t="s">
        <v>242</v>
      </c>
      <c r="DH461" t="s">
        <v>242</v>
      </c>
      <c r="DJ461" s="27">
        <v>0</v>
      </c>
      <c r="DK461" t="s">
        <v>242</v>
      </c>
      <c r="DL461" t="s">
        <v>242</v>
      </c>
      <c r="DN461" t="s">
        <v>242</v>
      </c>
      <c r="DQ461" s="27">
        <v>0</v>
      </c>
      <c r="DS461" s="27">
        <v>0</v>
      </c>
      <c r="DU461" s="27">
        <v>0</v>
      </c>
      <c r="DW461" s="27">
        <v>0</v>
      </c>
      <c r="DY461" s="27">
        <v>0</v>
      </c>
      <c r="EA461" s="27">
        <v>0</v>
      </c>
      <c r="EC461" s="27">
        <v>0</v>
      </c>
      <c r="EE461" s="27">
        <v>0</v>
      </c>
      <c r="EG461" s="27">
        <v>0</v>
      </c>
      <c r="EI461" s="27">
        <v>0</v>
      </c>
      <c r="EK461" t="s">
        <v>242</v>
      </c>
      <c r="EN461" s="27">
        <v>0</v>
      </c>
      <c r="EO461" t="s">
        <v>242</v>
      </c>
      <c r="EP461" t="s">
        <v>242</v>
      </c>
      <c r="ES461" t="s">
        <v>242</v>
      </c>
      <c r="ET461" t="s">
        <v>242</v>
      </c>
      <c r="EV461" s="27">
        <v>0</v>
      </c>
      <c r="EW461" t="s">
        <v>242</v>
      </c>
      <c r="EY461" s="27">
        <v>0</v>
      </c>
      <c r="EZ461" t="s">
        <v>242</v>
      </c>
      <c r="FB461" s="27">
        <v>0</v>
      </c>
      <c r="FC461" t="s">
        <v>242</v>
      </c>
      <c r="FE461" s="27">
        <v>0</v>
      </c>
      <c r="FF461" t="s">
        <v>242</v>
      </c>
    </row>
    <row r="462" spans="1:163" ht="15" customHeight="1" x14ac:dyDescent="0.2">
      <c r="A462">
        <v>461</v>
      </c>
      <c r="B462">
        <v>501</v>
      </c>
      <c r="C462" s="1">
        <v>44958.986111111109</v>
      </c>
      <c r="D462" s="1">
        <v>44959.027083333334</v>
      </c>
      <c r="E462">
        <v>0</v>
      </c>
      <c r="F462" t="s">
        <v>2969</v>
      </c>
      <c r="G462">
        <v>100</v>
      </c>
      <c r="H462">
        <v>3567</v>
      </c>
      <c r="I462">
        <v>1</v>
      </c>
      <c r="J462" s="1">
        <v>44959.027083333334</v>
      </c>
      <c r="K462" t="s">
        <v>9292</v>
      </c>
      <c r="L462" t="s">
        <v>242</v>
      </c>
      <c r="M462" t="s">
        <v>242</v>
      </c>
      <c r="N462" t="s">
        <v>9293</v>
      </c>
      <c r="O462" t="s">
        <v>9294</v>
      </c>
      <c r="P462">
        <v>34.064799999999998</v>
      </c>
      <c r="Q462">
        <v>-118.4414</v>
      </c>
      <c r="R462" t="s">
        <v>245</v>
      </c>
      <c r="S462" t="s">
        <v>246</v>
      </c>
      <c r="T462" t="s">
        <v>9295</v>
      </c>
      <c r="U462" t="s">
        <v>9296</v>
      </c>
      <c r="V462">
        <v>929042109</v>
      </c>
      <c r="W462">
        <v>6798</v>
      </c>
      <c r="X462" t="s">
        <v>659</v>
      </c>
      <c r="Y462" t="s">
        <v>8746</v>
      </c>
      <c r="Z462">
        <v>2020</v>
      </c>
      <c r="AA462">
        <v>1</v>
      </c>
      <c r="AB462">
        <v>7</v>
      </c>
      <c r="AD462">
        <v>10</v>
      </c>
      <c r="AE462">
        <v>3</v>
      </c>
      <c r="AG462" t="s">
        <v>9297</v>
      </c>
      <c r="AH462" s="27">
        <v>1</v>
      </c>
      <c r="AI462">
        <v>10</v>
      </c>
      <c r="AJ462" s="27">
        <v>1</v>
      </c>
      <c r="AK462">
        <v>5</v>
      </c>
      <c r="AL462" s="27">
        <v>0</v>
      </c>
      <c r="AM462" t="s">
        <v>242</v>
      </c>
      <c r="AN462" s="2" t="s">
        <v>9298</v>
      </c>
      <c r="AO462">
        <v>3</v>
      </c>
      <c r="AQ462" t="s">
        <v>9297</v>
      </c>
      <c r="AR462" s="27">
        <v>1</v>
      </c>
      <c r="AS462">
        <v>1</v>
      </c>
      <c r="AT462" s="21">
        <f t="shared" si="28"/>
        <v>10</v>
      </c>
      <c r="AU462">
        <v>3</v>
      </c>
      <c r="AW462" t="s">
        <v>9297</v>
      </c>
      <c r="AX462" s="27">
        <v>1</v>
      </c>
      <c r="AY462">
        <v>9</v>
      </c>
      <c r="AZ462" s="21">
        <f t="shared" si="29"/>
        <v>90</v>
      </c>
      <c r="BA462">
        <v>3</v>
      </c>
      <c r="BC462" t="s">
        <v>9297</v>
      </c>
      <c r="BD462" s="27">
        <v>1</v>
      </c>
      <c r="BE462">
        <v>21.1</v>
      </c>
      <c r="BG462">
        <v>3</v>
      </c>
      <c r="BI462" t="s">
        <v>9297</v>
      </c>
      <c r="BJ462" s="27">
        <v>1</v>
      </c>
      <c r="BK462">
        <v>3</v>
      </c>
      <c r="BM462" t="s">
        <v>9297</v>
      </c>
      <c r="BN462" s="27">
        <v>1</v>
      </c>
      <c r="BO462">
        <v>3</v>
      </c>
      <c r="BP462" s="21">
        <f t="shared" si="30"/>
        <v>30</v>
      </c>
      <c r="BR462">
        <v>3</v>
      </c>
      <c r="BT462" t="s">
        <v>9297</v>
      </c>
      <c r="BU462" s="27">
        <v>1</v>
      </c>
      <c r="BV462">
        <v>3</v>
      </c>
      <c r="BW462" s="21">
        <f t="shared" si="31"/>
        <v>30</v>
      </c>
      <c r="BX462">
        <v>2</v>
      </c>
      <c r="BY462">
        <v>3</v>
      </c>
      <c r="CA462" t="s">
        <v>9297</v>
      </c>
      <c r="CB462" s="27">
        <v>0</v>
      </c>
      <c r="CD462" t="s">
        <v>242</v>
      </c>
      <c r="CE462" t="s">
        <v>242</v>
      </c>
      <c r="CG462" s="27">
        <v>1</v>
      </c>
      <c r="CH462" t="s">
        <v>9299</v>
      </c>
      <c r="CI462">
        <v>1</v>
      </c>
      <c r="CK462" t="s">
        <v>9300</v>
      </c>
      <c r="CL462" s="27">
        <v>1</v>
      </c>
      <c r="CM462" s="27">
        <v>0</v>
      </c>
      <c r="CN462" t="s">
        <v>242</v>
      </c>
      <c r="CO462" t="s">
        <v>242</v>
      </c>
      <c r="CP462" t="s">
        <v>242</v>
      </c>
      <c r="CS462" s="27">
        <v>1</v>
      </c>
      <c r="CT462" t="s">
        <v>9301</v>
      </c>
      <c r="CU462">
        <v>1</v>
      </c>
      <c r="CW462" t="s">
        <v>9300</v>
      </c>
      <c r="CX462" s="27">
        <v>1</v>
      </c>
      <c r="CY462">
        <v>29190</v>
      </c>
      <c r="CZ462">
        <v>2</v>
      </c>
      <c r="DB462" s="27">
        <v>1</v>
      </c>
      <c r="DC462" t="s">
        <v>242</v>
      </c>
      <c r="DD462" t="s">
        <v>242</v>
      </c>
      <c r="DF462" t="s">
        <v>242</v>
      </c>
      <c r="DG462">
        <v>133997</v>
      </c>
      <c r="DH462">
        <v>2</v>
      </c>
      <c r="DJ462" s="27">
        <v>1</v>
      </c>
      <c r="DK462">
        <v>42997</v>
      </c>
      <c r="DL462">
        <v>2</v>
      </c>
      <c r="DN462">
        <v>1</v>
      </c>
      <c r="DP462" t="s">
        <v>9300</v>
      </c>
      <c r="DQ462" s="27">
        <v>1</v>
      </c>
      <c r="DR462" t="s">
        <v>9302</v>
      </c>
      <c r="DS462" s="27">
        <v>0.5</v>
      </c>
      <c r="DT462" t="s">
        <v>9302</v>
      </c>
      <c r="DU462" s="27">
        <v>1</v>
      </c>
      <c r="DV462" t="s">
        <v>9303</v>
      </c>
      <c r="DW462" s="27">
        <v>0.5</v>
      </c>
      <c r="DX462" t="s">
        <v>9304</v>
      </c>
      <c r="DY462" s="27">
        <v>1</v>
      </c>
      <c r="DZ462" t="s">
        <v>9305</v>
      </c>
      <c r="EA462" s="27">
        <v>1</v>
      </c>
      <c r="EB462" t="s">
        <v>9306</v>
      </c>
      <c r="EC462" s="27">
        <v>1</v>
      </c>
      <c r="ED462" t="s">
        <v>9307</v>
      </c>
      <c r="EE462" s="27">
        <v>1</v>
      </c>
      <c r="EF462" t="s">
        <v>9308</v>
      </c>
      <c r="EG462" s="27">
        <v>1</v>
      </c>
      <c r="EH462" t="s">
        <v>9309</v>
      </c>
      <c r="EI462" s="27">
        <v>1</v>
      </c>
      <c r="EJ462" t="s">
        <v>9310</v>
      </c>
      <c r="EK462">
        <v>1</v>
      </c>
      <c r="EM462" t="s">
        <v>9300</v>
      </c>
      <c r="EN462" s="27">
        <v>0</v>
      </c>
      <c r="EO462" t="s">
        <v>242</v>
      </c>
      <c r="EP462" t="s">
        <v>242</v>
      </c>
      <c r="ES462" t="s">
        <v>242</v>
      </c>
      <c r="ET462" t="s">
        <v>242</v>
      </c>
      <c r="EV462" s="27">
        <v>0</v>
      </c>
      <c r="EW462" t="s">
        <v>242</v>
      </c>
      <c r="EY462" s="27">
        <v>0</v>
      </c>
      <c r="EZ462" t="s">
        <v>242</v>
      </c>
      <c r="FB462" s="27">
        <v>1</v>
      </c>
      <c r="FC462">
        <v>3378.0349999999999</v>
      </c>
      <c r="FD462" t="s">
        <v>9311</v>
      </c>
      <c r="FE462" s="27">
        <v>0</v>
      </c>
      <c r="FF462" t="s">
        <v>242</v>
      </c>
    </row>
    <row r="463" spans="1:163" ht="15" hidden="1" customHeight="1" x14ac:dyDescent="0.2">
      <c r="A463">
        <v>462</v>
      </c>
      <c r="B463">
        <v>502</v>
      </c>
      <c r="C463" s="1">
        <v>44960.59097222222</v>
      </c>
      <c r="D463" s="1">
        <v>44960.629166666666</v>
      </c>
      <c r="E463">
        <v>0</v>
      </c>
      <c r="F463" t="s">
        <v>9316</v>
      </c>
      <c r="G463">
        <v>100</v>
      </c>
      <c r="H463">
        <v>3268</v>
      </c>
      <c r="I463">
        <v>1</v>
      </c>
      <c r="J463" s="1">
        <v>44960.629166666666</v>
      </c>
      <c r="K463" t="s">
        <v>9317</v>
      </c>
      <c r="L463" t="s">
        <v>242</v>
      </c>
      <c r="M463" t="s">
        <v>242</v>
      </c>
      <c r="N463" t="s">
        <v>9318</v>
      </c>
      <c r="O463" t="s">
        <v>9319</v>
      </c>
      <c r="P463">
        <v>34.064799999999998</v>
      </c>
      <c r="Q463">
        <v>-118.4414</v>
      </c>
      <c r="R463" t="s">
        <v>245</v>
      </c>
      <c r="S463" t="s">
        <v>246</v>
      </c>
      <c r="T463" t="s">
        <v>9320</v>
      </c>
      <c r="U463" t="s">
        <v>9321</v>
      </c>
      <c r="V463" s="3">
        <v>9.23E+106</v>
      </c>
      <c r="W463">
        <v>7371</v>
      </c>
      <c r="X463" t="s">
        <v>297</v>
      </c>
      <c r="Y463" t="s">
        <v>445</v>
      </c>
      <c r="Z463">
        <v>2020</v>
      </c>
      <c r="AA463">
        <v>0</v>
      </c>
      <c r="AD463">
        <v>8</v>
      </c>
      <c r="AE463">
        <v>1</v>
      </c>
      <c r="AG463" t="s">
        <v>9322</v>
      </c>
      <c r="AH463" s="27">
        <v>1</v>
      </c>
      <c r="AI463">
        <v>4</v>
      </c>
      <c r="AJ463" s="27">
        <v>0</v>
      </c>
      <c r="AK463" t="s">
        <v>242</v>
      </c>
      <c r="AL463" s="27">
        <v>0</v>
      </c>
      <c r="AM463" t="s">
        <v>242</v>
      </c>
      <c r="AN463" t="s">
        <v>9323</v>
      </c>
      <c r="AO463">
        <v>3</v>
      </c>
      <c r="AQ463" t="s">
        <v>9322</v>
      </c>
      <c r="AR463" s="27">
        <v>1</v>
      </c>
      <c r="AS463">
        <v>1</v>
      </c>
      <c r="AT463" s="21">
        <f t="shared" si="28"/>
        <v>12.5</v>
      </c>
      <c r="AU463">
        <v>3</v>
      </c>
      <c r="AW463" t="s">
        <v>9322</v>
      </c>
      <c r="AX463" s="27">
        <v>1</v>
      </c>
      <c r="AY463">
        <v>7</v>
      </c>
      <c r="AZ463" s="21">
        <f t="shared" si="29"/>
        <v>87.5</v>
      </c>
      <c r="BA463">
        <v>3</v>
      </c>
      <c r="BC463" t="s">
        <v>9322</v>
      </c>
      <c r="BD463" s="27" t="s">
        <v>242</v>
      </c>
      <c r="BG463" t="s">
        <v>242</v>
      </c>
      <c r="BJ463" s="27">
        <v>1</v>
      </c>
      <c r="BK463">
        <v>3</v>
      </c>
      <c r="BM463" t="s">
        <v>9322</v>
      </c>
      <c r="BN463" s="27">
        <v>1</v>
      </c>
      <c r="BO463">
        <v>2</v>
      </c>
      <c r="BP463" s="21">
        <f t="shared" si="30"/>
        <v>25</v>
      </c>
      <c r="BR463">
        <v>3</v>
      </c>
      <c r="BT463" t="s">
        <v>9322</v>
      </c>
      <c r="BU463" s="27">
        <v>0</v>
      </c>
      <c r="BV463" s="24" t="s">
        <v>242</v>
      </c>
      <c r="BW463" s="21" t="s">
        <v>242</v>
      </c>
      <c r="BX463" t="s">
        <v>242</v>
      </c>
      <c r="BY463" t="s">
        <v>242</v>
      </c>
      <c r="CB463" s="27">
        <v>0</v>
      </c>
      <c r="CD463" t="s">
        <v>242</v>
      </c>
      <c r="CE463" t="s">
        <v>242</v>
      </c>
      <c r="CG463" s="27">
        <v>1</v>
      </c>
      <c r="CH463" s="2" t="s">
        <v>9324</v>
      </c>
      <c r="CI463">
        <v>3</v>
      </c>
      <c r="CK463" t="s">
        <v>9322</v>
      </c>
      <c r="CL463" s="27">
        <v>0</v>
      </c>
      <c r="CM463" s="27">
        <v>0</v>
      </c>
      <c r="CN463" t="s">
        <v>242</v>
      </c>
      <c r="CO463" t="s">
        <v>242</v>
      </c>
      <c r="CP463" t="s">
        <v>242</v>
      </c>
      <c r="CS463" s="27">
        <v>1</v>
      </c>
      <c r="CT463" t="s">
        <v>9325</v>
      </c>
      <c r="CU463">
        <v>3</v>
      </c>
      <c r="CW463" t="s">
        <v>9322</v>
      </c>
      <c r="CX463" s="27">
        <v>0</v>
      </c>
      <c r="CY463" t="s">
        <v>242</v>
      </c>
      <c r="CZ463" t="s">
        <v>242</v>
      </c>
      <c r="DB463" s="27">
        <v>0</v>
      </c>
      <c r="DC463" t="s">
        <v>242</v>
      </c>
      <c r="DD463" t="s">
        <v>242</v>
      </c>
      <c r="DF463" t="s">
        <v>242</v>
      </c>
      <c r="DG463" t="s">
        <v>242</v>
      </c>
      <c r="DH463" t="s">
        <v>242</v>
      </c>
      <c r="DJ463" s="27">
        <v>0</v>
      </c>
      <c r="DK463" t="s">
        <v>242</v>
      </c>
      <c r="DL463" t="s">
        <v>242</v>
      </c>
      <c r="DN463" t="s">
        <v>242</v>
      </c>
      <c r="DQ463" s="27">
        <v>0</v>
      </c>
      <c r="DS463" s="27">
        <v>0</v>
      </c>
      <c r="DU463" s="27">
        <v>0</v>
      </c>
      <c r="DW463" s="27">
        <v>0</v>
      </c>
      <c r="DY463" s="27">
        <v>0</v>
      </c>
      <c r="EA463" s="27">
        <v>0</v>
      </c>
      <c r="EC463" s="27">
        <v>0</v>
      </c>
      <c r="EE463" s="27">
        <v>0</v>
      </c>
      <c r="EG463" s="27">
        <v>0</v>
      </c>
      <c r="EI463" s="27">
        <v>0</v>
      </c>
      <c r="EK463" t="s">
        <v>242</v>
      </c>
      <c r="EN463" s="27">
        <v>0</v>
      </c>
      <c r="EO463" t="s">
        <v>242</v>
      </c>
      <c r="EP463" t="s">
        <v>242</v>
      </c>
      <c r="ES463" t="s">
        <v>242</v>
      </c>
      <c r="ET463" t="s">
        <v>242</v>
      </c>
      <c r="EV463" s="27">
        <v>0</v>
      </c>
      <c r="EW463" t="s">
        <v>242</v>
      </c>
      <c r="EY463" s="27">
        <v>0</v>
      </c>
      <c r="EZ463" t="s">
        <v>242</v>
      </c>
      <c r="FB463" s="27">
        <v>0</v>
      </c>
      <c r="FC463" t="s">
        <v>242</v>
      </c>
      <c r="FE463" s="27">
        <v>0</v>
      </c>
      <c r="FF463" t="s">
        <v>242</v>
      </c>
    </row>
    <row r="464" spans="1:163" ht="15" customHeight="1" x14ac:dyDescent="0.2">
      <c r="A464">
        <v>463</v>
      </c>
      <c r="B464">
        <v>503</v>
      </c>
      <c r="C464" s="1">
        <v>44960.629861111112</v>
      </c>
      <c r="D464" s="1">
        <v>44960.760416666664</v>
      </c>
      <c r="E464">
        <v>0</v>
      </c>
      <c r="F464" t="s">
        <v>9316</v>
      </c>
      <c r="G464">
        <v>100</v>
      </c>
      <c r="H464">
        <v>11305</v>
      </c>
      <c r="I464">
        <v>1</v>
      </c>
      <c r="J464" s="1">
        <v>44960.760416666664</v>
      </c>
      <c r="K464" t="s">
        <v>9330</v>
      </c>
      <c r="L464" t="s">
        <v>242</v>
      </c>
      <c r="M464" t="s">
        <v>242</v>
      </c>
      <c r="N464" t="s">
        <v>9331</v>
      </c>
      <c r="O464" t="s">
        <v>9332</v>
      </c>
      <c r="P464">
        <v>34.064799999999998</v>
      </c>
      <c r="Q464">
        <v>-118.4414</v>
      </c>
      <c r="R464" t="s">
        <v>245</v>
      </c>
      <c r="S464" t="s">
        <v>246</v>
      </c>
      <c r="T464" t="s">
        <v>9333</v>
      </c>
      <c r="U464" t="s">
        <v>9334</v>
      </c>
      <c r="V464" t="s">
        <v>9335</v>
      </c>
      <c r="W464">
        <v>6798</v>
      </c>
      <c r="X464" t="s">
        <v>659</v>
      </c>
      <c r="Y464" t="s">
        <v>9336</v>
      </c>
      <c r="Z464">
        <v>2020</v>
      </c>
      <c r="AA464">
        <v>0</v>
      </c>
      <c r="AD464">
        <v>10</v>
      </c>
      <c r="AE464">
        <v>3</v>
      </c>
      <c r="AG464" t="s">
        <v>9337</v>
      </c>
      <c r="AH464" s="27">
        <v>1</v>
      </c>
      <c r="AI464">
        <v>9</v>
      </c>
      <c r="AJ464" s="27">
        <v>0</v>
      </c>
      <c r="AK464" t="s">
        <v>242</v>
      </c>
      <c r="AL464" s="27">
        <v>0</v>
      </c>
      <c r="AM464" t="s">
        <v>242</v>
      </c>
      <c r="AN464" t="s">
        <v>9338</v>
      </c>
      <c r="AO464">
        <v>3</v>
      </c>
      <c r="AQ464" t="s">
        <v>9337</v>
      </c>
      <c r="AR464" s="27">
        <v>1</v>
      </c>
      <c r="AS464">
        <v>9</v>
      </c>
      <c r="AT464" s="21">
        <f t="shared" si="28"/>
        <v>90</v>
      </c>
      <c r="AU464">
        <v>3</v>
      </c>
      <c r="AW464" t="s">
        <v>9337</v>
      </c>
      <c r="AX464" s="27">
        <v>1</v>
      </c>
      <c r="AY464">
        <v>9</v>
      </c>
      <c r="AZ464" s="21">
        <f t="shared" si="29"/>
        <v>90</v>
      </c>
      <c r="BA464">
        <v>3</v>
      </c>
      <c r="BC464" t="s">
        <v>9337</v>
      </c>
      <c r="BD464" s="27">
        <v>1</v>
      </c>
      <c r="BE464">
        <v>9.6999999999999993</v>
      </c>
      <c r="BG464">
        <v>3</v>
      </c>
      <c r="BI464" t="s">
        <v>9337</v>
      </c>
      <c r="BJ464" s="27">
        <v>1</v>
      </c>
      <c r="BK464">
        <v>3</v>
      </c>
      <c r="BM464" t="s">
        <v>9337</v>
      </c>
      <c r="BN464" s="27">
        <v>1</v>
      </c>
      <c r="BO464">
        <v>3</v>
      </c>
      <c r="BP464" s="21">
        <f t="shared" si="30"/>
        <v>30</v>
      </c>
      <c r="BR464">
        <v>3</v>
      </c>
      <c r="BT464" t="s">
        <v>9337</v>
      </c>
      <c r="BU464" s="27">
        <v>0</v>
      </c>
      <c r="BV464" s="24" t="s">
        <v>242</v>
      </c>
      <c r="BW464" s="21" t="s">
        <v>242</v>
      </c>
      <c r="BX464" t="s">
        <v>242</v>
      </c>
      <c r="BY464" t="s">
        <v>242</v>
      </c>
      <c r="CB464" s="27">
        <v>0</v>
      </c>
      <c r="CD464" t="s">
        <v>242</v>
      </c>
      <c r="CE464" t="s">
        <v>242</v>
      </c>
      <c r="CG464" s="27">
        <v>1</v>
      </c>
      <c r="CH464" s="2" t="s">
        <v>9339</v>
      </c>
      <c r="CI464">
        <v>3</v>
      </c>
      <c r="CK464" t="s">
        <v>9337</v>
      </c>
      <c r="CL464" s="27">
        <v>1</v>
      </c>
      <c r="CM464" s="27">
        <v>0</v>
      </c>
      <c r="CN464" t="s">
        <v>242</v>
      </c>
      <c r="CO464" t="s">
        <v>242</v>
      </c>
      <c r="CP464" t="s">
        <v>242</v>
      </c>
      <c r="CS464" s="27">
        <v>0.5</v>
      </c>
      <c r="CT464" s="2" t="s">
        <v>9340</v>
      </c>
      <c r="CU464">
        <v>3</v>
      </c>
      <c r="CW464" t="s">
        <v>9337</v>
      </c>
      <c r="CX464" s="27">
        <v>1</v>
      </c>
      <c r="CY464">
        <v>106691</v>
      </c>
      <c r="CZ464">
        <v>2</v>
      </c>
      <c r="DB464" s="27">
        <v>1</v>
      </c>
      <c r="DC464" t="s">
        <v>242</v>
      </c>
      <c r="DD464" t="s">
        <v>242</v>
      </c>
      <c r="DE464" s="5">
        <v>254333</v>
      </c>
      <c r="DF464">
        <v>2</v>
      </c>
      <c r="DG464" t="s">
        <v>242</v>
      </c>
      <c r="DH464" t="s">
        <v>242</v>
      </c>
      <c r="DJ464" s="27">
        <v>1</v>
      </c>
      <c r="DK464">
        <v>432055</v>
      </c>
      <c r="DL464">
        <v>2</v>
      </c>
      <c r="DN464">
        <v>5</v>
      </c>
      <c r="DO464" t="s">
        <v>9341</v>
      </c>
      <c r="DP464" t="s">
        <v>9342</v>
      </c>
      <c r="DQ464" s="27">
        <v>1</v>
      </c>
      <c r="DR464" t="s">
        <v>9343</v>
      </c>
      <c r="DS464" s="27">
        <v>1</v>
      </c>
      <c r="DT464" t="s">
        <v>9343</v>
      </c>
      <c r="DU464" s="27">
        <v>1</v>
      </c>
      <c r="DV464" t="s">
        <v>9344</v>
      </c>
      <c r="DW464" s="27">
        <v>1</v>
      </c>
      <c r="DX464" t="s">
        <v>9345</v>
      </c>
      <c r="DY464" s="27">
        <v>0</v>
      </c>
      <c r="EA464" s="27">
        <v>1</v>
      </c>
      <c r="EB464" t="s">
        <v>9346</v>
      </c>
      <c r="EC464" s="27">
        <v>1</v>
      </c>
      <c r="ED464" t="s">
        <v>9347</v>
      </c>
      <c r="EE464" s="27">
        <v>1</v>
      </c>
      <c r="EF464" t="s">
        <v>9348</v>
      </c>
      <c r="EG464" s="27">
        <v>1</v>
      </c>
      <c r="EH464" t="s">
        <v>9349</v>
      </c>
      <c r="EI464" s="27">
        <v>1</v>
      </c>
      <c r="EJ464" t="s">
        <v>9347</v>
      </c>
      <c r="EK464">
        <v>1</v>
      </c>
      <c r="EM464" t="s">
        <v>9350</v>
      </c>
      <c r="EN464" s="27">
        <v>0</v>
      </c>
      <c r="EO464" t="s">
        <v>242</v>
      </c>
      <c r="EP464" t="s">
        <v>242</v>
      </c>
      <c r="ES464" t="s">
        <v>242</v>
      </c>
      <c r="ET464" t="s">
        <v>242</v>
      </c>
      <c r="EV464" s="27">
        <v>0</v>
      </c>
      <c r="EW464" t="s">
        <v>242</v>
      </c>
      <c r="EY464" s="27">
        <v>0</v>
      </c>
      <c r="EZ464" t="s">
        <v>242</v>
      </c>
      <c r="FB464" s="27">
        <v>1</v>
      </c>
      <c r="FC464">
        <v>9032.2669999999998</v>
      </c>
      <c r="FD464" s="5">
        <v>9032267</v>
      </c>
      <c r="FE464" s="27">
        <v>0</v>
      </c>
      <c r="FF464" t="s">
        <v>242</v>
      </c>
    </row>
    <row r="465" spans="1:163" ht="15" customHeight="1" x14ac:dyDescent="0.2">
      <c r="A465" s="10">
        <v>464</v>
      </c>
      <c r="B465">
        <v>504</v>
      </c>
      <c r="C465" s="1">
        <v>44960.6875</v>
      </c>
      <c r="D465" s="1">
        <v>44961.772916666669</v>
      </c>
      <c r="E465">
        <v>0</v>
      </c>
      <c r="F465" t="s">
        <v>8529</v>
      </c>
      <c r="G465">
        <v>100</v>
      </c>
      <c r="H465">
        <v>93724</v>
      </c>
      <c r="I465">
        <v>1</v>
      </c>
      <c r="J465" s="1">
        <v>44961.772916666669</v>
      </c>
      <c r="K465" t="s">
        <v>9355</v>
      </c>
      <c r="L465" t="s">
        <v>242</v>
      </c>
      <c r="M465" t="s">
        <v>242</v>
      </c>
      <c r="N465" t="s">
        <v>9356</v>
      </c>
      <c r="O465" t="s">
        <v>9357</v>
      </c>
      <c r="P465">
        <v>34.064799999999998</v>
      </c>
      <c r="Q465">
        <v>-118.4414</v>
      </c>
      <c r="R465" t="s">
        <v>245</v>
      </c>
      <c r="S465" t="s">
        <v>246</v>
      </c>
      <c r="T465" s="10" t="s">
        <v>9358</v>
      </c>
      <c r="U465" t="s">
        <v>9359</v>
      </c>
      <c r="V465">
        <v>892356106</v>
      </c>
      <c r="W465">
        <v>5200</v>
      </c>
      <c r="X465" s="10" t="s">
        <v>271</v>
      </c>
      <c r="Y465" s="10" t="s">
        <v>9360</v>
      </c>
      <c r="Z465" s="10">
        <v>2021</v>
      </c>
      <c r="AA465" s="10">
        <v>0</v>
      </c>
      <c r="AD465" s="10">
        <v>9</v>
      </c>
      <c r="AE465">
        <v>3</v>
      </c>
      <c r="AG465" t="s">
        <v>9361</v>
      </c>
      <c r="AH465" s="22">
        <v>1</v>
      </c>
      <c r="AI465" s="10">
        <v>3</v>
      </c>
      <c r="AJ465" s="22">
        <v>0</v>
      </c>
      <c r="AK465" s="10" t="s">
        <v>242</v>
      </c>
      <c r="AL465" s="22">
        <v>1</v>
      </c>
      <c r="AM465" s="10">
        <v>3</v>
      </c>
      <c r="AN465" t="s">
        <v>9362</v>
      </c>
      <c r="AO465">
        <v>3</v>
      </c>
      <c r="AQ465" t="s">
        <v>9361</v>
      </c>
      <c r="AR465" s="22">
        <v>1</v>
      </c>
      <c r="AS465" s="10">
        <v>8</v>
      </c>
      <c r="AT465" s="21">
        <f t="shared" si="28"/>
        <v>88.888888888888886</v>
      </c>
      <c r="AU465">
        <v>3</v>
      </c>
      <c r="AW465" t="s">
        <v>9361</v>
      </c>
      <c r="AX465" s="22">
        <v>1</v>
      </c>
      <c r="AY465" s="10">
        <v>8</v>
      </c>
      <c r="AZ465" s="21">
        <f t="shared" si="29"/>
        <v>88.888888888888886</v>
      </c>
      <c r="BA465">
        <v>3</v>
      </c>
      <c r="BC465" t="s">
        <v>9361</v>
      </c>
      <c r="BD465" s="22">
        <v>1</v>
      </c>
      <c r="BE465" s="10">
        <v>6.4</v>
      </c>
      <c r="BF465" s="10"/>
      <c r="BG465">
        <v>3</v>
      </c>
      <c r="BI465" t="s">
        <v>9361</v>
      </c>
      <c r="BJ465" s="22">
        <v>1</v>
      </c>
      <c r="BK465">
        <v>3</v>
      </c>
      <c r="BM465" t="s">
        <v>9361</v>
      </c>
      <c r="BN465" s="22">
        <v>1</v>
      </c>
      <c r="BO465" s="10">
        <v>4</v>
      </c>
      <c r="BP465" s="21">
        <f t="shared" si="30"/>
        <v>44.444444444444443</v>
      </c>
      <c r="BQ465" s="10"/>
      <c r="BR465" s="10">
        <v>3</v>
      </c>
      <c r="BS465" s="10"/>
      <c r="BT465" s="10" t="s">
        <v>9361</v>
      </c>
      <c r="BU465" s="22">
        <v>1</v>
      </c>
      <c r="BV465" s="10">
        <v>3</v>
      </c>
      <c r="BW465" s="21">
        <f t="shared" si="31"/>
        <v>33.333333333333329</v>
      </c>
      <c r="BX465" s="10">
        <v>2</v>
      </c>
      <c r="BY465" s="10">
        <v>3</v>
      </c>
      <c r="BZ465" s="10"/>
      <c r="CA465" s="10" t="s">
        <v>9361</v>
      </c>
      <c r="CB465" s="22">
        <v>0</v>
      </c>
      <c r="CC465" s="10"/>
      <c r="CD465" s="10" t="s">
        <v>242</v>
      </c>
      <c r="CE465" s="10" t="s">
        <v>242</v>
      </c>
      <c r="CF465" s="10"/>
      <c r="CG465" s="22">
        <v>0</v>
      </c>
      <c r="CH465" s="10"/>
      <c r="CI465" s="10" t="s">
        <v>242</v>
      </c>
      <c r="CJ465" s="10"/>
      <c r="CK465" s="10"/>
      <c r="CL465" s="22">
        <v>0</v>
      </c>
      <c r="CM465" s="22">
        <v>0</v>
      </c>
      <c r="CN465" s="10" t="s">
        <v>242</v>
      </c>
      <c r="CO465" s="10" t="s">
        <v>242</v>
      </c>
      <c r="CP465" s="10" t="s">
        <v>242</v>
      </c>
      <c r="CQ465" s="10"/>
      <c r="CR465" s="10"/>
      <c r="CS465" s="22">
        <v>1</v>
      </c>
      <c r="CT465" s="11" t="s">
        <v>9363</v>
      </c>
      <c r="CU465" s="10">
        <v>1</v>
      </c>
      <c r="CV465" s="10"/>
      <c r="CW465" s="10" t="s">
        <v>9364</v>
      </c>
      <c r="CX465" s="22">
        <v>1</v>
      </c>
      <c r="CY465" s="10">
        <v>74708</v>
      </c>
      <c r="CZ465" s="10">
        <v>2</v>
      </c>
      <c r="DA465" s="10"/>
      <c r="DB465" s="22">
        <v>1</v>
      </c>
      <c r="DC465" s="10">
        <v>167641</v>
      </c>
      <c r="DD465" s="10">
        <v>2</v>
      </c>
      <c r="DE465" s="10">
        <v>167832</v>
      </c>
      <c r="DF465" s="10">
        <v>2</v>
      </c>
      <c r="DG465" s="10" t="s">
        <v>242</v>
      </c>
      <c r="DH465" s="10" t="s">
        <v>242</v>
      </c>
      <c r="DI465" s="10"/>
      <c r="DJ465" s="22">
        <v>0</v>
      </c>
      <c r="DK465" s="10" t="s">
        <v>242</v>
      </c>
      <c r="DL465" s="10" t="s">
        <v>242</v>
      </c>
      <c r="DM465" s="10"/>
      <c r="DN465" s="10">
        <v>1</v>
      </c>
      <c r="DO465" s="10"/>
      <c r="DP465" s="10" t="s">
        <v>9364</v>
      </c>
      <c r="DQ465" s="27">
        <v>0</v>
      </c>
      <c r="DS465" s="27">
        <v>0.5</v>
      </c>
      <c r="DT465" s="2" t="s">
        <v>9365</v>
      </c>
      <c r="DU465" s="27">
        <v>0</v>
      </c>
      <c r="DW465" s="27">
        <v>0.5</v>
      </c>
      <c r="DX465" s="2" t="s">
        <v>9366</v>
      </c>
      <c r="DY465" s="27">
        <v>0</v>
      </c>
      <c r="EA465" s="27">
        <v>1</v>
      </c>
      <c r="EB465" s="2" t="s">
        <v>9367</v>
      </c>
      <c r="EC465" s="27">
        <v>0</v>
      </c>
      <c r="EE465" s="27">
        <v>0</v>
      </c>
      <c r="EG465" s="27">
        <v>0</v>
      </c>
      <c r="EI465" s="27">
        <v>0.5</v>
      </c>
      <c r="EJ465" s="2" t="s">
        <v>9368</v>
      </c>
      <c r="EK465">
        <v>5</v>
      </c>
      <c r="EL465" t="s">
        <v>9369</v>
      </c>
      <c r="EM465" t="s">
        <v>9370</v>
      </c>
      <c r="EN465" s="22">
        <v>0</v>
      </c>
      <c r="EO465" s="10" t="s">
        <v>242</v>
      </c>
      <c r="EP465" s="10" t="s">
        <v>242</v>
      </c>
      <c r="EQ465" s="10"/>
      <c r="ER465" s="10"/>
      <c r="ES465" s="10" t="s">
        <v>242</v>
      </c>
      <c r="ET465" s="10" t="s">
        <v>242</v>
      </c>
      <c r="EU465" s="10"/>
      <c r="EV465" s="22">
        <v>1</v>
      </c>
      <c r="EW465" s="10">
        <v>1104.373</v>
      </c>
      <c r="EX465" s="10" t="s">
        <v>9371</v>
      </c>
      <c r="EY465" s="22">
        <v>0</v>
      </c>
      <c r="EZ465" s="10" t="s">
        <v>242</v>
      </c>
      <c r="FA465" s="10"/>
      <c r="FB465" s="22">
        <v>0</v>
      </c>
      <c r="FC465" s="10" t="s">
        <v>242</v>
      </c>
      <c r="FD465" s="10"/>
      <c r="FE465" s="22">
        <v>0</v>
      </c>
      <c r="FF465" s="10" t="s">
        <v>242</v>
      </c>
      <c r="FG465" s="10"/>
    </row>
    <row r="466" spans="1:163" ht="15" customHeight="1" x14ac:dyDescent="0.2">
      <c r="A466">
        <v>465</v>
      </c>
      <c r="B466">
        <v>505</v>
      </c>
      <c r="C466" s="1">
        <v>44959.027083333334</v>
      </c>
      <c r="D466" s="1">
        <v>44961.9375</v>
      </c>
      <c r="E466">
        <v>0</v>
      </c>
      <c r="F466" t="s">
        <v>2997</v>
      </c>
      <c r="G466">
        <v>100</v>
      </c>
      <c r="H466">
        <v>251455</v>
      </c>
      <c r="I466">
        <v>1</v>
      </c>
      <c r="J466" s="1">
        <v>44961.9375</v>
      </c>
      <c r="K466" t="s">
        <v>9375</v>
      </c>
      <c r="L466" t="s">
        <v>242</v>
      </c>
      <c r="M466" t="s">
        <v>242</v>
      </c>
      <c r="N466" t="s">
        <v>9376</v>
      </c>
      <c r="O466" t="s">
        <v>9377</v>
      </c>
      <c r="P466">
        <v>34.185600000000001</v>
      </c>
      <c r="Q466">
        <v>-119.2137</v>
      </c>
      <c r="R466" t="s">
        <v>245</v>
      </c>
      <c r="S466" t="s">
        <v>246</v>
      </c>
      <c r="T466" t="s">
        <v>9378</v>
      </c>
      <c r="U466" t="s">
        <v>9379</v>
      </c>
      <c r="V466" t="s">
        <v>9380</v>
      </c>
      <c r="W466">
        <v>7374</v>
      </c>
      <c r="X466" t="s">
        <v>476</v>
      </c>
      <c r="Y466" t="s">
        <v>9381</v>
      </c>
      <c r="Z466">
        <v>2020</v>
      </c>
      <c r="AA466">
        <v>0</v>
      </c>
      <c r="AD466">
        <v>11</v>
      </c>
      <c r="AE466">
        <v>3</v>
      </c>
      <c r="AG466" t="s">
        <v>9382</v>
      </c>
      <c r="AH466" s="27">
        <v>1</v>
      </c>
      <c r="AI466">
        <v>5</v>
      </c>
      <c r="AJ466" s="27">
        <v>1</v>
      </c>
      <c r="AK466">
        <v>1</v>
      </c>
      <c r="AL466" s="27">
        <v>0</v>
      </c>
      <c r="AM466" t="s">
        <v>242</v>
      </c>
      <c r="AO466">
        <v>3</v>
      </c>
      <c r="AQ466" t="s">
        <v>9382</v>
      </c>
      <c r="AR466" s="27">
        <v>1</v>
      </c>
      <c r="AS466">
        <v>10</v>
      </c>
      <c r="AT466" s="21">
        <f t="shared" si="28"/>
        <v>90.909090909090907</v>
      </c>
      <c r="AU466">
        <v>3</v>
      </c>
      <c r="AW466" t="s">
        <v>9382</v>
      </c>
      <c r="AX466" s="27">
        <v>1</v>
      </c>
      <c r="AY466">
        <v>10</v>
      </c>
      <c r="AZ466" s="21">
        <f t="shared" si="29"/>
        <v>90.909090909090907</v>
      </c>
      <c r="BA466">
        <v>3</v>
      </c>
      <c r="BC466" t="s">
        <v>9382</v>
      </c>
      <c r="BD466" s="27">
        <v>1</v>
      </c>
      <c r="BE466">
        <v>11</v>
      </c>
      <c r="BG466">
        <v>3</v>
      </c>
      <c r="BI466" t="s">
        <v>9382</v>
      </c>
      <c r="BJ466" s="27">
        <v>1</v>
      </c>
      <c r="BK466">
        <v>3</v>
      </c>
      <c r="BM466" t="s">
        <v>9382</v>
      </c>
      <c r="BN466" s="27">
        <v>1</v>
      </c>
      <c r="BO466">
        <v>4</v>
      </c>
      <c r="BP466" s="21">
        <f t="shared" si="30"/>
        <v>36.363636363636367</v>
      </c>
      <c r="BR466">
        <v>3</v>
      </c>
      <c r="BT466" t="s">
        <v>9382</v>
      </c>
      <c r="BU466" s="27">
        <v>0</v>
      </c>
      <c r="BV466" s="24" t="s">
        <v>242</v>
      </c>
      <c r="BW466" s="21" t="s">
        <v>242</v>
      </c>
      <c r="BX466" t="s">
        <v>242</v>
      </c>
      <c r="BY466" t="s">
        <v>242</v>
      </c>
      <c r="CB466" s="27">
        <v>0</v>
      </c>
      <c r="CD466" t="s">
        <v>242</v>
      </c>
      <c r="CE466" t="s">
        <v>242</v>
      </c>
      <c r="CG466" s="27">
        <v>0</v>
      </c>
      <c r="CI466" t="s">
        <v>242</v>
      </c>
      <c r="CL466" s="27">
        <v>0</v>
      </c>
      <c r="CM466" s="27">
        <v>0.5</v>
      </c>
      <c r="CN466" t="s">
        <v>242</v>
      </c>
      <c r="CO466" t="s">
        <v>242</v>
      </c>
      <c r="CP466" t="s">
        <v>242</v>
      </c>
      <c r="CQ466" s="2" t="s">
        <v>9383</v>
      </c>
      <c r="CR466" t="s">
        <v>9384</v>
      </c>
      <c r="CS466" s="27">
        <v>0</v>
      </c>
      <c r="CU466">
        <v>1</v>
      </c>
      <c r="CW466" t="s">
        <v>9385</v>
      </c>
      <c r="CX466" s="27">
        <v>1</v>
      </c>
      <c r="CY466">
        <v>8712.2000000000007</v>
      </c>
      <c r="CZ466">
        <v>2</v>
      </c>
      <c r="DB466" s="27">
        <v>1</v>
      </c>
      <c r="DC466">
        <v>138.6</v>
      </c>
      <c r="DD466">
        <v>2</v>
      </c>
      <c r="DE466">
        <v>11649.1</v>
      </c>
      <c r="DF466">
        <v>2</v>
      </c>
      <c r="DG466" t="s">
        <v>242</v>
      </c>
      <c r="DH466" t="s">
        <v>242</v>
      </c>
      <c r="DJ466" s="27">
        <v>1</v>
      </c>
      <c r="DK466">
        <v>9998.4</v>
      </c>
      <c r="DL466">
        <v>2</v>
      </c>
      <c r="DN466">
        <v>1</v>
      </c>
      <c r="DP466" t="s">
        <v>9385</v>
      </c>
      <c r="DQ466" s="27">
        <v>1</v>
      </c>
      <c r="DR466" t="s">
        <v>9386</v>
      </c>
      <c r="DS466" s="27">
        <v>1</v>
      </c>
      <c r="DT466" t="s">
        <v>9387</v>
      </c>
      <c r="DU466" s="27">
        <v>0</v>
      </c>
      <c r="DW466" s="27">
        <v>0</v>
      </c>
      <c r="DY466" s="27">
        <v>0</v>
      </c>
      <c r="EA466" s="27">
        <v>0.5</v>
      </c>
      <c r="EB466" s="2" t="s">
        <v>9388</v>
      </c>
      <c r="EC466" s="27">
        <v>0.5</v>
      </c>
      <c r="ED466" s="2" t="s">
        <v>9389</v>
      </c>
      <c r="EE466" s="27">
        <v>0</v>
      </c>
      <c r="EG466" s="27">
        <v>1</v>
      </c>
      <c r="EH466" t="s">
        <v>9390</v>
      </c>
      <c r="EI466" s="27">
        <v>0</v>
      </c>
      <c r="EK466">
        <v>1</v>
      </c>
      <c r="EM466" t="s">
        <v>9385</v>
      </c>
      <c r="EN466" s="27">
        <v>0</v>
      </c>
      <c r="EO466" t="s">
        <v>242</v>
      </c>
      <c r="EP466" t="s">
        <v>242</v>
      </c>
      <c r="ES466" t="s">
        <v>242</v>
      </c>
      <c r="ET466" t="s">
        <v>242</v>
      </c>
      <c r="EV466" s="27">
        <v>0</v>
      </c>
      <c r="EW466" t="s">
        <v>242</v>
      </c>
      <c r="EY466" s="27">
        <v>0</v>
      </c>
      <c r="EZ466" t="s">
        <v>242</v>
      </c>
      <c r="FB466" s="27">
        <v>0</v>
      </c>
      <c r="FC466" t="s">
        <v>242</v>
      </c>
      <c r="FE466" s="27">
        <v>0</v>
      </c>
      <c r="FF466" t="s">
        <v>242</v>
      </c>
    </row>
    <row r="467" spans="1:163" ht="15" customHeight="1" x14ac:dyDescent="0.2">
      <c r="A467">
        <v>466</v>
      </c>
      <c r="B467">
        <v>506</v>
      </c>
      <c r="C467" s="1">
        <v>44961.938194444447</v>
      </c>
      <c r="D467" s="1">
        <v>44961.97152777778</v>
      </c>
      <c r="E467">
        <v>0</v>
      </c>
      <c r="F467" t="s">
        <v>2997</v>
      </c>
      <c r="G467">
        <v>100</v>
      </c>
      <c r="H467">
        <v>2884</v>
      </c>
      <c r="I467">
        <v>1</v>
      </c>
      <c r="J467" s="1">
        <v>44961.97152777778</v>
      </c>
      <c r="K467" t="s">
        <v>9397</v>
      </c>
      <c r="L467" t="s">
        <v>242</v>
      </c>
      <c r="M467" t="s">
        <v>242</v>
      </c>
      <c r="N467" t="s">
        <v>9398</v>
      </c>
      <c r="O467" t="s">
        <v>9399</v>
      </c>
      <c r="P467">
        <v>34.185600000000001</v>
      </c>
      <c r="Q467">
        <v>-119.2137</v>
      </c>
      <c r="R467" t="s">
        <v>245</v>
      </c>
      <c r="S467" t="s">
        <v>246</v>
      </c>
      <c r="T467" t="s">
        <v>9400</v>
      </c>
      <c r="U467" t="s">
        <v>9401</v>
      </c>
      <c r="V467" t="s">
        <v>9402</v>
      </c>
      <c r="W467">
        <v>2834</v>
      </c>
      <c r="X467" t="s">
        <v>350</v>
      </c>
      <c r="Y467" t="s">
        <v>974</v>
      </c>
      <c r="Z467">
        <v>2020</v>
      </c>
      <c r="AA467">
        <v>0</v>
      </c>
      <c r="AD467">
        <v>13</v>
      </c>
      <c r="AE467">
        <v>3</v>
      </c>
      <c r="AG467" t="s">
        <v>9403</v>
      </c>
      <c r="AH467" s="27">
        <v>1</v>
      </c>
      <c r="AI467">
        <v>10</v>
      </c>
      <c r="AJ467" s="27">
        <v>0</v>
      </c>
      <c r="AK467" t="s">
        <v>242</v>
      </c>
      <c r="AL467" s="27">
        <v>0</v>
      </c>
      <c r="AM467" t="s">
        <v>242</v>
      </c>
      <c r="AN467" s="2" t="s">
        <v>9404</v>
      </c>
      <c r="AO467">
        <v>3</v>
      </c>
      <c r="AQ467" t="s">
        <v>9403</v>
      </c>
      <c r="AR467" s="27">
        <v>0</v>
      </c>
      <c r="AS467" t="s">
        <v>242</v>
      </c>
      <c r="AT467" s="21" t="s">
        <v>242</v>
      </c>
      <c r="AU467" t="s">
        <v>242</v>
      </c>
      <c r="AX467" s="27">
        <v>1</v>
      </c>
      <c r="AY467">
        <v>9</v>
      </c>
      <c r="AZ467" s="21">
        <f t="shared" si="29"/>
        <v>69.230769230769226</v>
      </c>
      <c r="BA467">
        <v>3</v>
      </c>
      <c r="BC467" t="s">
        <v>9403</v>
      </c>
      <c r="BD467" s="27">
        <v>1</v>
      </c>
      <c r="BE467">
        <v>1</v>
      </c>
      <c r="BG467">
        <v>3</v>
      </c>
      <c r="BI467" t="s">
        <v>9403</v>
      </c>
      <c r="BJ467" s="27">
        <v>1</v>
      </c>
      <c r="BK467">
        <v>3</v>
      </c>
      <c r="BM467" t="s">
        <v>9403</v>
      </c>
      <c r="BN467" s="27">
        <v>1</v>
      </c>
      <c r="BO467">
        <v>3</v>
      </c>
      <c r="BP467" s="21">
        <f t="shared" si="30"/>
        <v>23.076923076923077</v>
      </c>
      <c r="BR467">
        <v>3</v>
      </c>
      <c r="BT467" t="s">
        <v>9403</v>
      </c>
      <c r="BU467" s="27">
        <v>0</v>
      </c>
      <c r="BV467" s="24" t="s">
        <v>242</v>
      </c>
      <c r="BW467" s="21" t="s">
        <v>242</v>
      </c>
      <c r="BX467" t="s">
        <v>242</v>
      </c>
      <c r="BY467" t="s">
        <v>242</v>
      </c>
      <c r="CB467" s="27">
        <v>0</v>
      </c>
      <c r="CD467" t="s">
        <v>242</v>
      </c>
      <c r="CE467" t="s">
        <v>242</v>
      </c>
      <c r="CG467" s="27">
        <v>0</v>
      </c>
      <c r="CI467" t="s">
        <v>242</v>
      </c>
      <c r="CL467" s="27">
        <v>0</v>
      </c>
      <c r="CM467" s="27">
        <v>0</v>
      </c>
      <c r="CN467" t="s">
        <v>242</v>
      </c>
      <c r="CO467" t="s">
        <v>242</v>
      </c>
      <c r="CP467" t="s">
        <v>242</v>
      </c>
      <c r="CS467" s="27">
        <v>1</v>
      </c>
      <c r="CT467" s="2" t="s">
        <v>9405</v>
      </c>
      <c r="CU467">
        <v>1</v>
      </c>
      <c r="CW467" t="s">
        <v>9406</v>
      </c>
      <c r="CX467" s="27">
        <v>1</v>
      </c>
      <c r="CY467">
        <v>311000</v>
      </c>
      <c r="CZ467">
        <v>2</v>
      </c>
      <c r="DB467" s="27">
        <v>1</v>
      </c>
      <c r="DC467">
        <v>348000</v>
      </c>
      <c r="DD467">
        <v>2</v>
      </c>
      <c r="DF467" t="s">
        <v>242</v>
      </c>
      <c r="DG467" t="s">
        <v>242</v>
      </c>
      <c r="DH467" t="s">
        <v>242</v>
      </c>
      <c r="DJ467" s="27">
        <v>0</v>
      </c>
      <c r="DK467" t="s">
        <v>242</v>
      </c>
      <c r="DL467" t="s">
        <v>242</v>
      </c>
      <c r="DN467">
        <v>1</v>
      </c>
      <c r="DP467" t="s">
        <v>9406</v>
      </c>
      <c r="DQ467" s="27">
        <v>1</v>
      </c>
      <c r="DR467" s="2" t="s">
        <v>9407</v>
      </c>
      <c r="DS467" s="27">
        <v>1</v>
      </c>
      <c r="DT467" s="2" t="s">
        <v>9408</v>
      </c>
      <c r="DU467" s="27">
        <v>0</v>
      </c>
      <c r="DW467" s="27">
        <v>1</v>
      </c>
      <c r="DX467" s="2" t="s">
        <v>9409</v>
      </c>
      <c r="DY467" s="27">
        <v>0</v>
      </c>
      <c r="EA467" s="27">
        <v>1</v>
      </c>
      <c r="EB467" t="s">
        <v>9410</v>
      </c>
      <c r="EC467" s="27">
        <v>1</v>
      </c>
      <c r="ED467" s="2" t="s">
        <v>9411</v>
      </c>
      <c r="EE467" s="27">
        <v>1</v>
      </c>
      <c r="EF467" s="2" t="s">
        <v>9412</v>
      </c>
      <c r="EG467" s="27">
        <v>1</v>
      </c>
      <c r="EH467" t="s">
        <v>9413</v>
      </c>
      <c r="EI467" s="27">
        <v>0</v>
      </c>
      <c r="EK467">
        <v>1</v>
      </c>
      <c r="EM467" t="s">
        <v>9406</v>
      </c>
      <c r="EN467" s="27">
        <v>0</v>
      </c>
      <c r="EO467" t="s">
        <v>242</v>
      </c>
      <c r="EP467" t="s">
        <v>242</v>
      </c>
      <c r="ES467" t="s">
        <v>242</v>
      </c>
      <c r="ET467" t="s">
        <v>242</v>
      </c>
      <c r="EV467" s="27">
        <v>1</v>
      </c>
      <c r="EW467">
        <v>3183</v>
      </c>
      <c r="EY467" s="27">
        <v>0</v>
      </c>
      <c r="EZ467" t="s">
        <v>242</v>
      </c>
      <c r="FB467" s="27">
        <v>0</v>
      </c>
      <c r="FC467" t="s">
        <v>242</v>
      </c>
      <c r="FE467" s="27">
        <v>0</v>
      </c>
      <c r="FF467" t="s">
        <v>242</v>
      </c>
    </row>
    <row r="468" spans="1:163" ht="15" customHeight="1" x14ac:dyDescent="0.2">
      <c r="A468">
        <v>467</v>
      </c>
      <c r="B468">
        <v>507</v>
      </c>
      <c r="C468" s="1">
        <v>44961.972222222219</v>
      </c>
      <c r="D468" s="1">
        <v>44962.006249999999</v>
      </c>
      <c r="E468">
        <v>0</v>
      </c>
      <c r="F468" t="s">
        <v>2997</v>
      </c>
      <c r="G468">
        <v>100</v>
      </c>
      <c r="H468">
        <v>2982</v>
      </c>
      <c r="I468">
        <v>1</v>
      </c>
      <c r="J468" s="1">
        <v>44962.006249999999</v>
      </c>
      <c r="K468" t="s">
        <v>9418</v>
      </c>
      <c r="L468" t="s">
        <v>242</v>
      </c>
      <c r="M468" t="s">
        <v>242</v>
      </c>
      <c r="N468" t="s">
        <v>9419</v>
      </c>
      <c r="O468" t="s">
        <v>9420</v>
      </c>
      <c r="P468">
        <v>34.185600000000001</v>
      </c>
      <c r="Q468">
        <v>-119.2137</v>
      </c>
      <c r="R468" t="s">
        <v>245</v>
      </c>
      <c r="S468" t="s">
        <v>246</v>
      </c>
      <c r="T468" t="s">
        <v>9421</v>
      </c>
      <c r="U468" t="s">
        <v>9422</v>
      </c>
      <c r="V468">
        <v>929740108</v>
      </c>
      <c r="W468">
        <v>3743</v>
      </c>
      <c r="X468" t="s">
        <v>476</v>
      </c>
      <c r="Y468" t="s">
        <v>9423</v>
      </c>
      <c r="Z468">
        <v>2020</v>
      </c>
      <c r="AA468">
        <v>0</v>
      </c>
      <c r="AD468">
        <v>11</v>
      </c>
      <c r="AE468">
        <v>3</v>
      </c>
      <c r="AG468" t="s">
        <v>9424</v>
      </c>
      <c r="AH468" s="27">
        <v>1</v>
      </c>
      <c r="AI468">
        <v>2</v>
      </c>
      <c r="AJ468" s="27">
        <v>1</v>
      </c>
      <c r="AK468">
        <v>1</v>
      </c>
      <c r="AL468" s="27">
        <v>0</v>
      </c>
      <c r="AM468" t="s">
        <v>242</v>
      </c>
      <c r="AO468">
        <v>3</v>
      </c>
      <c r="AQ468" t="s">
        <v>9424</v>
      </c>
      <c r="AR468" s="27">
        <v>1</v>
      </c>
      <c r="AS468">
        <v>9</v>
      </c>
      <c r="AT468" s="21">
        <f t="shared" si="28"/>
        <v>81.818181818181827</v>
      </c>
      <c r="AU468">
        <v>3</v>
      </c>
      <c r="AW468" t="s">
        <v>9424</v>
      </c>
      <c r="AX468" s="27">
        <v>1</v>
      </c>
      <c r="AY468">
        <v>9</v>
      </c>
      <c r="AZ468" s="21">
        <f t="shared" si="29"/>
        <v>81.818181818181827</v>
      </c>
      <c r="BA468">
        <v>3</v>
      </c>
      <c r="BC468" t="s">
        <v>9424</v>
      </c>
      <c r="BD468" s="27">
        <v>1</v>
      </c>
      <c r="BE468">
        <v>9.5</v>
      </c>
      <c r="BG468">
        <v>3</v>
      </c>
      <c r="BI468" t="s">
        <v>9424</v>
      </c>
      <c r="BJ468" s="27">
        <v>1</v>
      </c>
      <c r="BK468">
        <v>3</v>
      </c>
      <c r="BM468" t="s">
        <v>9424</v>
      </c>
      <c r="BN468" s="27">
        <v>1</v>
      </c>
      <c r="BO468">
        <v>2</v>
      </c>
      <c r="BP468" s="21">
        <f t="shared" si="30"/>
        <v>18.181818181818183</v>
      </c>
      <c r="BR468">
        <v>3</v>
      </c>
      <c r="BT468" t="s">
        <v>9424</v>
      </c>
      <c r="BU468" s="27">
        <v>0</v>
      </c>
      <c r="BV468" s="24" t="s">
        <v>242</v>
      </c>
      <c r="BW468" s="21" t="s">
        <v>242</v>
      </c>
      <c r="BX468" t="s">
        <v>242</v>
      </c>
      <c r="BY468" t="s">
        <v>242</v>
      </c>
      <c r="CB468" s="27">
        <v>0</v>
      </c>
      <c r="CD468" t="s">
        <v>242</v>
      </c>
      <c r="CE468" t="s">
        <v>242</v>
      </c>
      <c r="CG468" s="27">
        <v>0.5</v>
      </c>
      <c r="CH468" t="s">
        <v>9425</v>
      </c>
      <c r="CI468">
        <v>1</v>
      </c>
      <c r="CK468" t="s">
        <v>9426</v>
      </c>
      <c r="CL468" s="27">
        <v>0</v>
      </c>
      <c r="CM468" s="27">
        <v>0</v>
      </c>
      <c r="CN468" t="s">
        <v>242</v>
      </c>
      <c r="CO468" t="s">
        <v>242</v>
      </c>
      <c r="CP468" t="s">
        <v>242</v>
      </c>
      <c r="CS468" s="27">
        <v>1</v>
      </c>
      <c r="CT468" t="s">
        <v>9427</v>
      </c>
      <c r="CU468">
        <v>1</v>
      </c>
      <c r="CW468" t="s">
        <v>9426</v>
      </c>
      <c r="CX468" s="27">
        <v>0.5</v>
      </c>
      <c r="CY468">
        <v>384475</v>
      </c>
      <c r="CZ468">
        <v>2</v>
      </c>
      <c r="DB468" s="27">
        <v>0.5</v>
      </c>
      <c r="DC468" t="s">
        <v>242</v>
      </c>
      <c r="DD468" t="s">
        <v>242</v>
      </c>
      <c r="DF468" t="s">
        <v>242</v>
      </c>
      <c r="DG468">
        <v>384475</v>
      </c>
      <c r="DH468">
        <v>2</v>
      </c>
      <c r="DJ468" s="27">
        <v>0</v>
      </c>
      <c r="DK468" t="s">
        <v>242</v>
      </c>
      <c r="DL468" t="s">
        <v>242</v>
      </c>
      <c r="DN468">
        <v>1</v>
      </c>
      <c r="DP468" t="s">
        <v>9426</v>
      </c>
      <c r="DQ468" s="27">
        <v>1</v>
      </c>
      <c r="DR468" s="2" t="s">
        <v>9428</v>
      </c>
      <c r="DS468" s="27">
        <v>1</v>
      </c>
      <c r="DT468" s="2" t="s">
        <v>9429</v>
      </c>
      <c r="DU468" s="27">
        <v>0</v>
      </c>
      <c r="DW468" s="27">
        <v>0</v>
      </c>
      <c r="DY468" s="27">
        <v>0</v>
      </c>
      <c r="EA468" s="27">
        <v>1</v>
      </c>
      <c r="EB468" t="s">
        <v>9425</v>
      </c>
      <c r="EC468" s="27">
        <v>0.5</v>
      </c>
      <c r="ED468" s="2" t="s">
        <v>9430</v>
      </c>
      <c r="EE468" s="27">
        <v>0</v>
      </c>
      <c r="EG468" s="27">
        <v>1</v>
      </c>
      <c r="EH468" s="2" t="s">
        <v>9431</v>
      </c>
      <c r="EI468" s="27">
        <v>0</v>
      </c>
      <c r="EK468">
        <v>1</v>
      </c>
      <c r="EM468" t="s">
        <v>9426</v>
      </c>
      <c r="EN468" s="27">
        <v>0</v>
      </c>
      <c r="EO468" t="s">
        <v>242</v>
      </c>
      <c r="EP468" t="s">
        <v>242</v>
      </c>
      <c r="ES468" t="s">
        <v>242</v>
      </c>
      <c r="ET468" t="s">
        <v>242</v>
      </c>
      <c r="EV468" s="27">
        <v>0</v>
      </c>
      <c r="EW468" t="s">
        <v>242</v>
      </c>
      <c r="EY468" s="27">
        <v>0</v>
      </c>
      <c r="EZ468" t="s">
        <v>242</v>
      </c>
      <c r="FB468" s="27">
        <v>1</v>
      </c>
      <c r="FC468">
        <v>149.9</v>
      </c>
      <c r="FD468" t="s">
        <v>9432</v>
      </c>
      <c r="FE468" s="27">
        <v>0</v>
      </c>
      <c r="FF468" t="s">
        <v>242</v>
      </c>
    </row>
    <row r="469" spans="1:163" ht="15" customHeight="1" x14ac:dyDescent="0.2">
      <c r="A469">
        <v>468</v>
      </c>
      <c r="B469">
        <v>508</v>
      </c>
      <c r="C469" s="1">
        <v>44961.77847222222</v>
      </c>
      <c r="D469" s="1">
        <v>44963.600694444445</v>
      </c>
      <c r="E469">
        <v>0</v>
      </c>
      <c r="F469" t="s">
        <v>9437</v>
      </c>
      <c r="G469">
        <v>100</v>
      </c>
      <c r="H469">
        <v>157462</v>
      </c>
      <c r="I469">
        <v>1</v>
      </c>
      <c r="J469" s="1">
        <v>44963.600694444445</v>
      </c>
      <c r="K469" t="s">
        <v>9438</v>
      </c>
      <c r="L469" t="s">
        <v>242</v>
      </c>
      <c r="M469" t="s">
        <v>242</v>
      </c>
      <c r="N469" t="s">
        <v>9439</v>
      </c>
      <c r="O469" t="s">
        <v>9440</v>
      </c>
      <c r="P469">
        <v>34.064799999999998</v>
      </c>
      <c r="Q469">
        <v>-118.4414</v>
      </c>
      <c r="R469" t="s">
        <v>245</v>
      </c>
      <c r="S469" t="s">
        <v>246</v>
      </c>
      <c r="T469" t="s">
        <v>9441</v>
      </c>
      <c r="U469" t="s">
        <v>9442</v>
      </c>
      <c r="V469" t="s">
        <v>9443</v>
      </c>
      <c r="W469">
        <v>2836</v>
      </c>
      <c r="X469" t="s">
        <v>350</v>
      </c>
      <c r="Y469" t="s">
        <v>9444</v>
      </c>
      <c r="Z469">
        <v>2022</v>
      </c>
      <c r="AA469">
        <v>0</v>
      </c>
      <c r="AD469">
        <v>9</v>
      </c>
      <c r="AE469">
        <v>1</v>
      </c>
      <c r="AG469" t="s">
        <v>9445</v>
      </c>
      <c r="AH469" s="27">
        <v>1</v>
      </c>
      <c r="AI469">
        <v>1</v>
      </c>
      <c r="AJ469" s="27">
        <v>0</v>
      </c>
      <c r="AK469" t="s">
        <v>242</v>
      </c>
      <c r="AL469" s="27">
        <v>0</v>
      </c>
      <c r="AM469" t="s">
        <v>242</v>
      </c>
      <c r="AO469">
        <v>3</v>
      </c>
      <c r="AQ469" t="s">
        <v>9446</v>
      </c>
      <c r="AR469" s="27">
        <v>0</v>
      </c>
      <c r="AS469" t="s">
        <v>242</v>
      </c>
      <c r="AT469" s="21" t="s">
        <v>242</v>
      </c>
      <c r="AU469" t="s">
        <v>242</v>
      </c>
      <c r="AX469" s="27">
        <v>1</v>
      </c>
      <c r="AY469">
        <v>8</v>
      </c>
      <c r="AZ469" s="21">
        <f t="shared" si="29"/>
        <v>88.888888888888886</v>
      </c>
      <c r="BA469">
        <v>3</v>
      </c>
      <c r="BC469" t="s">
        <v>9446</v>
      </c>
      <c r="BD469" s="27">
        <v>1</v>
      </c>
      <c r="BE469">
        <v>11</v>
      </c>
      <c r="BG469">
        <v>3</v>
      </c>
      <c r="BI469" t="s">
        <v>9446</v>
      </c>
      <c r="BJ469" s="27">
        <v>1</v>
      </c>
      <c r="BK469">
        <v>3</v>
      </c>
      <c r="BM469" t="s">
        <v>9446</v>
      </c>
      <c r="BN469" s="27">
        <v>1</v>
      </c>
      <c r="BO469">
        <v>2</v>
      </c>
      <c r="BP469" s="21">
        <f t="shared" si="30"/>
        <v>22.222222222222221</v>
      </c>
      <c r="BR469">
        <v>3</v>
      </c>
      <c r="BT469" t="s">
        <v>9446</v>
      </c>
      <c r="BU469" s="27">
        <v>1</v>
      </c>
      <c r="BV469">
        <v>1</v>
      </c>
      <c r="BW469" s="21">
        <f t="shared" si="31"/>
        <v>11.111111111111111</v>
      </c>
      <c r="BX469">
        <v>1</v>
      </c>
      <c r="BY469">
        <v>3</v>
      </c>
      <c r="CA469" t="s">
        <v>9446</v>
      </c>
      <c r="CB469" s="27">
        <v>0</v>
      </c>
      <c r="CD469" t="s">
        <v>242</v>
      </c>
      <c r="CE469" t="s">
        <v>242</v>
      </c>
      <c r="CG469" s="27">
        <v>0</v>
      </c>
      <c r="CI469" t="s">
        <v>242</v>
      </c>
      <c r="CL469" s="27">
        <v>0</v>
      </c>
      <c r="CM469" s="27">
        <v>0</v>
      </c>
      <c r="CN469" t="s">
        <v>242</v>
      </c>
      <c r="CO469" t="s">
        <v>242</v>
      </c>
      <c r="CP469" t="s">
        <v>242</v>
      </c>
      <c r="CS469" s="27">
        <v>0.5</v>
      </c>
      <c r="CT469" s="2" t="s">
        <v>9447</v>
      </c>
      <c r="CU469">
        <v>1</v>
      </c>
      <c r="CW469" t="s">
        <v>9445</v>
      </c>
      <c r="CX469" s="27">
        <v>1</v>
      </c>
      <c r="CY469">
        <v>210409.26</v>
      </c>
      <c r="CZ469">
        <v>2</v>
      </c>
      <c r="DB469" s="27">
        <v>1</v>
      </c>
      <c r="DC469" t="s">
        <v>242</v>
      </c>
      <c r="DD469" t="s">
        <v>242</v>
      </c>
      <c r="DE469">
        <v>20184.990000000002</v>
      </c>
      <c r="DF469">
        <v>2</v>
      </c>
      <c r="DG469" t="s">
        <v>242</v>
      </c>
      <c r="DH469" t="s">
        <v>242</v>
      </c>
      <c r="DJ469" s="27">
        <v>0</v>
      </c>
      <c r="DK469" t="s">
        <v>242</v>
      </c>
      <c r="DL469" t="s">
        <v>242</v>
      </c>
      <c r="DN469">
        <v>1</v>
      </c>
      <c r="DP469" t="s">
        <v>9445</v>
      </c>
      <c r="DQ469" s="27">
        <v>0</v>
      </c>
      <c r="DS469" s="27">
        <v>0</v>
      </c>
      <c r="DU469" s="27">
        <v>0</v>
      </c>
      <c r="DW469" s="27">
        <v>0</v>
      </c>
      <c r="DY469" s="27">
        <v>0.5</v>
      </c>
      <c r="DZ469" s="2" t="s">
        <v>9448</v>
      </c>
      <c r="EA469" s="27">
        <v>0</v>
      </c>
      <c r="EC469" s="27">
        <v>0</v>
      </c>
      <c r="EE469" s="27">
        <v>0</v>
      </c>
      <c r="EG469" s="27">
        <v>0</v>
      </c>
      <c r="EI469" s="27">
        <v>0</v>
      </c>
      <c r="EK469">
        <v>1</v>
      </c>
      <c r="EM469" t="s">
        <v>9445</v>
      </c>
      <c r="EN469" s="27">
        <v>0</v>
      </c>
      <c r="EO469" t="s">
        <v>242</v>
      </c>
      <c r="EP469" t="s">
        <v>242</v>
      </c>
      <c r="ES469" t="s">
        <v>242</v>
      </c>
      <c r="ET469" t="s">
        <v>242</v>
      </c>
      <c r="EV469" s="27">
        <v>0</v>
      </c>
      <c r="EW469" t="s">
        <v>242</v>
      </c>
      <c r="EY469" s="27">
        <v>0</v>
      </c>
      <c r="EZ469" t="s">
        <v>242</v>
      </c>
      <c r="FB469" s="27">
        <v>0</v>
      </c>
      <c r="FC469" t="s">
        <v>242</v>
      </c>
      <c r="FE469" s="27">
        <v>0</v>
      </c>
      <c r="FF469" t="s">
        <v>242</v>
      </c>
    </row>
    <row r="470" spans="1:163" ht="15" customHeight="1" x14ac:dyDescent="0.2">
      <c r="A470">
        <v>469</v>
      </c>
      <c r="B470">
        <v>509</v>
      </c>
      <c r="C470" s="1">
        <v>44963.579861111109</v>
      </c>
      <c r="D470" s="1">
        <v>44963.742361111108</v>
      </c>
      <c r="E470">
        <v>0</v>
      </c>
      <c r="F470" t="s">
        <v>9437</v>
      </c>
      <c r="G470">
        <v>100</v>
      </c>
      <c r="H470">
        <v>14049</v>
      </c>
      <c r="I470">
        <v>1</v>
      </c>
      <c r="J470" s="1">
        <v>44963.742361111108</v>
      </c>
      <c r="K470" t="s">
        <v>9453</v>
      </c>
      <c r="L470" t="s">
        <v>242</v>
      </c>
      <c r="M470" t="s">
        <v>242</v>
      </c>
      <c r="N470" t="s">
        <v>9454</v>
      </c>
      <c r="O470" t="s">
        <v>9455</v>
      </c>
      <c r="P470">
        <v>34.064799999999998</v>
      </c>
      <c r="Q470">
        <v>-118.4414</v>
      </c>
      <c r="R470" t="s">
        <v>245</v>
      </c>
      <c r="S470" t="s">
        <v>246</v>
      </c>
      <c r="T470" t="s">
        <v>9456</v>
      </c>
      <c r="U470" t="s">
        <v>9457</v>
      </c>
      <c r="V470" t="s">
        <v>9458</v>
      </c>
      <c r="W470">
        <v>2080</v>
      </c>
      <c r="X470" t="s">
        <v>326</v>
      </c>
      <c r="Y470" t="s">
        <v>1332</v>
      </c>
      <c r="Z470">
        <v>2022</v>
      </c>
      <c r="AA470">
        <v>0</v>
      </c>
      <c r="AD470">
        <v>13</v>
      </c>
      <c r="AE470">
        <v>3</v>
      </c>
      <c r="AG470" t="s">
        <v>9459</v>
      </c>
      <c r="AH470" s="27">
        <v>1</v>
      </c>
      <c r="AI470">
        <v>1</v>
      </c>
      <c r="AJ470" s="27">
        <v>0</v>
      </c>
      <c r="AK470" t="s">
        <v>242</v>
      </c>
      <c r="AL470" s="27">
        <v>0</v>
      </c>
      <c r="AM470" t="s">
        <v>242</v>
      </c>
      <c r="AO470">
        <v>3</v>
      </c>
      <c r="AQ470" t="s">
        <v>9460</v>
      </c>
      <c r="AR470" s="27">
        <v>0</v>
      </c>
      <c r="AS470" t="s">
        <v>242</v>
      </c>
      <c r="AT470" s="21" t="s">
        <v>242</v>
      </c>
      <c r="AU470" t="s">
        <v>242</v>
      </c>
      <c r="AX470" s="27">
        <v>0</v>
      </c>
      <c r="AY470" t="s">
        <v>242</v>
      </c>
      <c r="AZ470" s="21" t="s">
        <v>242</v>
      </c>
      <c r="BA470" t="s">
        <v>242</v>
      </c>
      <c r="BD470" s="27">
        <v>1</v>
      </c>
      <c r="BE470">
        <v>12.8</v>
      </c>
      <c r="BG470">
        <v>3</v>
      </c>
      <c r="BI470" t="s">
        <v>9460</v>
      </c>
      <c r="BJ470" s="27">
        <v>0</v>
      </c>
      <c r="BK470" t="s">
        <v>242</v>
      </c>
      <c r="BN470" s="27">
        <v>1</v>
      </c>
      <c r="BO470">
        <v>4</v>
      </c>
      <c r="BP470" s="21">
        <f t="shared" si="30"/>
        <v>30.76923076923077</v>
      </c>
      <c r="BR470">
        <v>3</v>
      </c>
      <c r="BT470" t="s">
        <v>9460</v>
      </c>
      <c r="BU470" s="27">
        <v>0</v>
      </c>
      <c r="BV470" s="24" t="s">
        <v>242</v>
      </c>
      <c r="BW470" s="21" t="s">
        <v>242</v>
      </c>
      <c r="BX470" t="s">
        <v>242</v>
      </c>
      <c r="BY470" t="s">
        <v>242</v>
      </c>
      <c r="CB470" s="27">
        <v>0</v>
      </c>
      <c r="CD470" t="s">
        <v>242</v>
      </c>
      <c r="CE470" t="s">
        <v>242</v>
      </c>
      <c r="CG470" s="27">
        <v>0</v>
      </c>
      <c r="CI470" t="s">
        <v>242</v>
      </c>
      <c r="CL470" s="27">
        <v>0</v>
      </c>
      <c r="CM470" s="27">
        <v>0</v>
      </c>
      <c r="CN470" t="s">
        <v>242</v>
      </c>
      <c r="CO470" t="s">
        <v>242</v>
      </c>
      <c r="CP470" t="s">
        <v>242</v>
      </c>
      <c r="CS470" s="27">
        <v>0</v>
      </c>
      <c r="CU470" t="s">
        <v>242</v>
      </c>
      <c r="CX470" s="27">
        <v>1</v>
      </c>
      <c r="CY470">
        <v>291681</v>
      </c>
      <c r="CZ470">
        <v>2</v>
      </c>
      <c r="DB470" s="27">
        <v>1</v>
      </c>
      <c r="DC470" t="s">
        <v>242</v>
      </c>
      <c r="DD470" t="s">
        <v>242</v>
      </c>
      <c r="DE470">
        <v>55793</v>
      </c>
      <c r="DF470">
        <v>2</v>
      </c>
      <c r="DG470" t="s">
        <v>242</v>
      </c>
      <c r="DH470" t="s">
        <v>242</v>
      </c>
      <c r="DJ470" s="27">
        <v>0</v>
      </c>
      <c r="DK470" t="s">
        <v>242</v>
      </c>
      <c r="DL470" t="s">
        <v>242</v>
      </c>
      <c r="DN470">
        <v>1</v>
      </c>
      <c r="DP470" t="s">
        <v>9461</v>
      </c>
      <c r="DQ470" s="27">
        <v>1</v>
      </c>
      <c r="DR470" s="2" t="s">
        <v>9462</v>
      </c>
      <c r="DS470" s="27">
        <v>1</v>
      </c>
      <c r="DT470" s="2" t="s">
        <v>9463</v>
      </c>
      <c r="DU470" s="27">
        <v>0</v>
      </c>
      <c r="DW470" s="27">
        <v>1</v>
      </c>
      <c r="DX470" s="2" t="s">
        <v>9464</v>
      </c>
      <c r="DY470" s="27">
        <v>0</v>
      </c>
      <c r="EA470" s="27">
        <v>1</v>
      </c>
      <c r="EB470" s="2" t="s">
        <v>9465</v>
      </c>
      <c r="EC470" s="27">
        <v>1</v>
      </c>
      <c r="ED470" s="2" t="s">
        <v>9465</v>
      </c>
      <c r="EE470" s="27">
        <v>0.5</v>
      </c>
      <c r="EF470" s="2" t="s">
        <v>9466</v>
      </c>
      <c r="EG470" s="27">
        <v>0</v>
      </c>
      <c r="EI470" s="27">
        <v>0</v>
      </c>
      <c r="EK470">
        <v>1</v>
      </c>
      <c r="EL470" t="s">
        <v>9467</v>
      </c>
      <c r="EM470" t="s">
        <v>9468</v>
      </c>
      <c r="EN470" s="27">
        <v>0</v>
      </c>
      <c r="EO470" t="s">
        <v>242</v>
      </c>
      <c r="EP470" t="s">
        <v>242</v>
      </c>
      <c r="ES470" t="s">
        <v>242</v>
      </c>
      <c r="ET470" t="s">
        <v>242</v>
      </c>
      <c r="EV470" s="27">
        <v>1</v>
      </c>
      <c r="EW470">
        <v>28704</v>
      </c>
      <c r="EY470" s="27">
        <v>0</v>
      </c>
      <c r="EZ470" t="s">
        <v>242</v>
      </c>
      <c r="FB470" s="27">
        <v>1</v>
      </c>
      <c r="FC470">
        <v>22289</v>
      </c>
      <c r="FE470" s="27">
        <v>0</v>
      </c>
      <c r="FF470" t="s">
        <v>242</v>
      </c>
    </row>
    <row r="471" spans="1:163" ht="15" hidden="1" customHeight="1" x14ac:dyDescent="0.2">
      <c r="A471">
        <v>470</v>
      </c>
      <c r="B471">
        <v>511</v>
      </c>
      <c r="C471" s="1">
        <v>44963.588888888888</v>
      </c>
      <c r="D471" s="1">
        <v>44964.75</v>
      </c>
      <c r="E471">
        <v>0</v>
      </c>
      <c r="F471" t="s">
        <v>2969</v>
      </c>
      <c r="G471">
        <v>100</v>
      </c>
      <c r="H471">
        <v>100305</v>
      </c>
      <c r="I471">
        <v>1</v>
      </c>
      <c r="J471" s="1">
        <v>44964.75</v>
      </c>
      <c r="K471" t="s">
        <v>9472</v>
      </c>
      <c r="L471" t="s">
        <v>242</v>
      </c>
      <c r="M471" t="s">
        <v>242</v>
      </c>
      <c r="N471" t="s">
        <v>9473</v>
      </c>
      <c r="O471" t="s">
        <v>9474</v>
      </c>
      <c r="P471">
        <v>34.064799999999998</v>
      </c>
      <c r="Q471">
        <v>-118.4414</v>
      </c>
      <c r="R471" t="s">
        <v>245</v>
      </c>
      <c r="S471" t="s">
        <v>246</v>
      </c>
      <c r="T471" t="s">
        <v>9475</v>
      </c>
      <c r="U471" t="s">
        <v>9476</v>
      </c>
      <c r="V471" t="s">
        <v>9477</v>
      </c>
      <c r="W471">
        <v>4931</v>
      </c>
      <c r="X471" t="s">
        <v>490</v>
      </c>
      <c r="Y471" t="s">
        <v>491</v>
      </c>
      <c r="Z471">
        <v>2020</v>
      </c>
      <c r="AA471">
        <v>0.5</v>
      </c>
      <c r="AB471">
        <v>15</v>
      </c>
      <c r="AC471" t="s">
        <v>9478</v>
      </c>
      <c r="AD471">
        <v>12</v>
      </c>
      <c r="AE471">
        <v>3</v>
      </c>
      <c r="AG471" t="s">
        <v>9479</v>
      </c>
      <c r="AH471" s="27">
        <v>1</v>
      </c>
      <c r="AI471">
        <v>12</v>
      </c>
      <c r="AJ471" s="27">
        <v>1</v>
      </c>
      <c r="AK471">
        <v>3</v>
      </c>
      <c r="AL471" s="27">
        <v>0</v>
      </c>
      <c r="AM471" t="s">
        <v>242</v>
      </c>
      <c r="AN471" s="2" t="s">
        <v>9480</v>
      </c>
      <c r="AO471">
        <v>3</v>
      </c>
      <c r="AQ471" t="s">
        <v>9479</v>
      </c>
      <c r="AR471" s="27">
        <v>1</v>
      </c>
      <c r="AS471">
        <v>10</v>
      </c>
      <c r="AT471" s="21">
        <f t="shared" si="28"/>
        <v>83.333333333333343</v>
      </c>
      <c r="AU471">
        <v>3</v>
      </c>
      <c r="AW471" t="s">
        <v>9479</v>
      </c>
      <c r="AX471" s="27">
        <v>1</v>
      </c>
      <c r="AY471">
        <v>10</v>
      </c>
      <c r="AZ471" s="21">
        <f t="shared" si="29"/>
        <v>83.333333333333343</v>
      </c>
      <c r="BA471">
        <v>3</v>
      </c>
      <c r="BC471" t="s">
        <v>9479</v>
      </c>
      <c r="BD471" s="27">
        <v>1</v>
      </c>
      <c r="BE471">
        <v>8</v>
      </c>
      <c r="BG471">
        <v>3</v>
      </c>
      <c r="BI471" t="s">
        <v>9479</v>
      </c>
      <c r="BJ471" s="27">
        <v>1</v>
      </c>
      <c r="BK471">
        <v>3</v>
      </c>
      <c r="BM471" t="s">
        <v>9479</v>
      </c>
      <c r="BN471" s="27">
        <v>1</v>
      </c>
      <c r="BO471">
        <v>3</v>
      </c>
      <c r="BP471" s="21">
        <f t="shared" si="30"/>
        <v>25</v>
      </c>
      <c r="BR471">
        <v>3</v>
      </c>
      <c r="BT471" t="s">
        <v>9479</v>
      </c>
      <c r="BU471" s="27">
        <v>1</v>
      </c>
      <c r="BV471">
        <v>5</v>
      </c>
      <c r="BW471" s="21">
        <f t="shared" si="31"/>
        <v>41.666666666666671</v>
      </c>
      <c r="BX471">
        <v>2</v>
      </c>
      <c r="BY471">
        <v>3</v>
      </c>
      <c r="CA471" t="s">
        <v>9479</v>
      </c>
      <c r="CB471" s="27">
        <v>0</v>
      </c>
      <c r="CD471" t="s">
        <v>242</v>
      </c>
      <c r="CE471" t="s">
        <v>242</v>
      </c>
      <c r="CG471" s="27">
        <v>1</v>
      </c>
      <c r="CH471" s="2" t="s">
        <v>9481</v>
      </c>
      <c r="CI471">
        <v>1</v>
      </c>
      <c r="CK471" t="s">
        <v>9482</v>
      </c>
      <c r="CL471" s="27">
        <v>0</v>
      </c>
      <c r="CM471" s="27">
        <v>0</v>
      </c>
      <c r="CN471" t="s">
        <v>242</v>
      </c>
      <c r="CO471" t="s">
        <v>242</v>
      </c>
      <c r="CP471" t="s">
        <v>242</v>
      </c>
      <c r="CS471" s="27">
        <v>1</v>
      </c>
      <c r="CT471" t="s">
        <v>9483</v>
      </c>
      <c r="CU471">
        <v>1</v>
      </c>
      <c r="CW471" t="s">
        <v>9482</v>
      </c>
      <c r="CX471" s="27">
        <v>0</v>
      </c>
      <c r="CY471" t="s">
        <v>242</v>
      </c>
      <c r="CZ471" t="s">
        <v>242</v>
      </c>
      <c r="DB471" s="27">
        <v>0</v>
      </c>
      <c r="DC471" t="s">
        <v>242</v>
      </c>
      <c r="DD471" t="s">
        <v>242</v>
      </c>
      <c r="DF471" t="s">
        <v>242</v>
      </c>
      <c r="DG471" t="s">
        <v>242</v>
      </c>
      <c r="DH471" t="s">
        <v>242</v>
      </c>
      <c r="DJ471" s="27">
        <v>0</v>
      </c>
      <c r="DK471" t="s">
        <v>242</v>
      </c>
      <c r="DL471" t="s">
        <v>242</v>
      </c>
      <c r="DN471" t="s">
        <v>242</v>
      </c>
      <c r="DQ471" s="27">
        <v>1</v>
      </c>
      <c r="DR471" s="2" t="s">
        <v>9484</v>
      </c>
      <c r="DS471" s="27">
        <v>1</v>
      </c>
      <c r="DT471" s="2" t="s">
        <v>9485</v>
      </c>
      <c r="DU471" s="27">
        <v>1</v>
      </c>
      <c r="DV471" t="s">
        <v>9486</v>
      </c>
      <c r="DW471" s="27">
        <v>1</v>
      </c>
      <c r="DX471" t="s">
        <v>9487</v>
      </c>
      <c r="DY471" s="27">
        <v>1</v>
      </c>
      <c r="DZ471" s="2" t="s">
        <v>9488</v>
      </c>
      <c r="EA471" s="27">
        <v>1</v>
      </c>
      <c r="EB471" s="2" t="s">
        <v>9489</v>
      </c>
      <c r="EC471" s="27">
        <v>1</v>
      </c>
      <c r="ED471" s="2" t="s">
        <v>9490</v>
      </c>
      <c r="EE471" s="27">
        <v>1</v>
      </c>
      <c r="EF471" t="s">
        <v>9491</v>
      </c>
      <c r="EG471" s="27">
        <v>1</v>
      </c>
      <c r="EH471" t="s">
        <v>9492</v>
      </c>
      <c r="EI471" s="27">
        <v>1</v>
      </c>
      <c r="EJ471" t="s">
        <v>9493</v>
      </c>
      <c r="EK471">
        <v>5</v>
      </c>
      <c r="EL471" t="s">
        <v>9494</v>
      </c>
      <c r="EM471" t="s">
        <v>9495</v>
      </c>
      <c r="EN471" s="27">
        <v>0</v>
      </c>
      <c r="EO471" t="s">
        <v>242</v>
      </c>
      <c r="EP471" t="s">
        <v>242</v>
      </c>
      <c r="ES471" t="s">
        <v>242</v>
      </c>
      <c r="ET471" t="s">
        <v>242</v>
      </c>
      <c r="EV471" s="27">
        <v>1</v>
      </c>
      <c r="EW471">
        <v>5362000</v>
      </c>
      <c r="EX471" t="s">
        <v>9496</v>
      </c>
      <c r="EY471" s="27">
        <v>0</v>
      </c>
      <c r="EZ471" t="s">
        <v>242</v>
      </c>
      <c r="FB471" s="27">
        <v>1</v>
      </c>
      <c r="FC471">
        <v>26810</v>
      </c>
      <c r="FD471" t="s">
        <v>9497</v>
      </c>
      <c r="FE471" s="27">
        <v>0</v>
      </c>
      <c r="FF471" t="s">
        <v>242</v>
      </c>
    </row>
    <row r="472" spans="1:163" ht="15" hidden="1" customHeight="1" x14ac:dyDescent="0.2">
      <c r="A472">
        <v>471</v>
      </c>
      <c r="B472">
        <v>512</v>
      </c>
      <c r="C472" s="1">
        <v>44964.750694444447</v>
      </c>
      <c r="D472" s="1">
        <v>44964.765972222223</v>
      </c>
      <c r="E472">
        <v>0</v>
      </c>
      <c r="F472" t="s">
        <v>2969</v>
      </c>
      <c r="G472">
        <v>100</v>
      </c>
      <c r="H472">
        <v>1361</v>
      </c>
      <c r="I472">
        <v>1</v>
      </c>
      <c r="J472" s="1">
        <v>44964.765972222223</v>
      </c>
      <c r="K472" t="s">
        <v>9503</v>
      </c>
      <c r="L472" t="s">
        <v>242</v>
      </c>
      <c r="M472" t="s">
        <v>242</v>
      </c>
      <c r="N472" t="s">
        <v>9504</v>
      </c>
      <c r="O472" t="s">
        <v>9505</v>
      </c>
      <c r="P472">
        <v>34.064799999999998</v>
      </c>
      <c r="Q472">
        <v>-118.4414</v>
      </c>
      <c r="R472" t="s">
        <v>245</v>
      </c>
      <c r="S472" t="s">
        <v>246</v>
      </c>
      <c r="U472" t="s">
        <v>9506</v>
      </c>
      <c r="V472" t="s">
        <v>9507</v>
      </c>
      <c r="W472">
        <v>6411</v>
      </c>
      <c r="X472" t="s">
        <v>319</v>
      </c>
      <c r="Y472" t="s">
        <v>608</v>
      </c>
      <c r="Z472">
        <v>2020</v>
      </c>
      <c r="AA472">
        <v>0</v>
      </c>
      <c r="AD472">
        <v>9</v>
      </c>
      <c r="AE472">
        <v>3</v>
      </c>
      <c r="AG472" t="s">
        <v>9508</v>
      </c>
      <c r="AH472" s="27">
        <v>1</v>
      </c>
      <c r="AI472">
        <v>4</v>
      </c>
      <c r="AJ472" s="27">
        <v>0</v>
      </c>
      <c r="AK472" t="s">
        <v>242</v>
      </c>
      <c r="AL472" s="27">
        <v>0</v>
      </c>
      <c r="AM472" t="s">
        <v>242</v>
      </c>
      <c r="AN472" s="2" t="s">
        <v>9509</v>
      </c>
      <c r="AO472">
        <v>3</v>
      </c>
      <c r="AQ472" t="s">
        <v>9508</v>
      </c>
      <c r="AR472" s="27">
        <v>1</v>
      </c>
      <c r="AS472">
        <v>8</v>
      </c>
      <c r="AT472" s="21">
        <f t="shared" si="28"/>
        <v>88.888888888888886</v>
      </c>
      <c r="AU472">
        <v>3</v>
      </c>
      <c r="AW472" t="s">
        <v>9508</v>
      </c>
      <c r="AX472" s="27">
        <v>1</v>
      </c>
      <c r="AY472">
        <v>8</v>
      </c>
      <c r="AZ472" s="21">
        <f t="shared" si="29"/>
        <v>88.888888888888886</v>
      </c>
      <c r="BA472">
        <v>3</v>
      </c>
      <c r="BC472" t="s">
        <v>9508</v>
      </c>
      <c r="BD472" s="27">
        <v>1</v>
      </c>
      <c r="BE472">
        <v>4</v>
      </c>
      <c r="BG472">
        <v>3</v>
      </c>
      <c r="BI472" t="s">
        <v>9508</v>
      </c>
      <c r="BJ472" s="27">
        <v>1</v>
      </c>
      <c r="BK472">
        <v>3</v>
      </c>
      <c r="BM472" t="s">
        <v>9508</v>
      </c>
      <c r="BN472" s="27">
        <v>1</v>
      </c>
      <c r="BO472">
        <v>3</v>
      </c>
      <c r="BP472" s="21">
        <f t="shared" si="30"/>
        <v>33.333333333333329</v>
      </c>
      <c r="BR472">
        <v>3</v>
      </c>
      <c r="BT472" t="s">
        <v>9508</v>
      </c>
      <c r="BU472" s="27">
        <v>1</v>
      </c>
      <c r="BV472">
        <v>2</v>
      </c>
      <c r="BW472" s="21">
        <f t="shared" si="31"/>
        <v>22.222222222222221</v>
      </c>
      <c r="BX472">
        <v>2</v>
      </c>
      <c r="BY472">
        <v>3</v>
      </c>
      <c r="CA472" t="s">
        <v>9508</v>
      </c>
      <c r="CB472" s="27">
        <v>0</v>
      </c>
      <c r="CD472" t="s">
        <v>242</v>
      </c>
      <c r="CE472" t="s">
        <v>242</v>
      </c>
      <c r="CG472" s="27">
        <v>0</v>
      </c>
      <c r="CI472" t="s">
        <v>242</v>
      </c>
      <c r="CL472" s="27">
        <v>0</v>
      </c>
      <c r="CM472" s="27">
        <v>0</v>
      </c>
      <c r="CN472" t="s">
        <v>242</v>
      </c>
      <c r="CO472" t="s">
        <v>242</v>
      </c>
      <c r="CP472" t="s">
        <v>242</v>
      </c>
      <c r="CS472" s="27">
        <v>0</v>
      </c>
      <c r="CU472" t="s">
        <v>242</v>
      </c>
      <c r="CX472" s="27">
        <v>0</v>
      </c>
      <c r="CY472" t="s">
        <v>242</v>
      </c>
      <c r="CZ472" t="s">
        <v>242</v>
      </c>
      <c r="DB472" s="27">
        <v>0</v>
      </c>
      <c r="DC472" t="s">
        <v>242</v>
      </c>
      <c r="DD472" t="s">
        <v>242</v>
      </c>
      <c r="DF472" t="s">
        <v>242</v>
      </c>
      <c r="DG472" t="s">
        <v>242</v>
      </c>
      <c r="DH472" t="s">
        <v>242</v>
      </c>
      <c r="DJ472" s="27">
        <v>0</v>
      </c>
      <c r="DK472" t="s">
        <v>242</v>
      </c>
      <c r="DL472" t="s">
        <v>242</v>
      </c>
      <c r="DN472" t="s">
        <v>242</v>
      </c>
      <c r="DQ472" s="27">
        <v>0</v>
      </c>
      <c r="DS472" s="27">
        <v>0.5</v>
      </c>
      <c r="DT472" s="2" t="s">
        <v>9510</v>
      </c>
      <c r="DU472" s="27">
        <v>0</v>
      </c>
      <c r="DW472" s="27">
        <v>0.5</v>
      </c>
      <c r="DX472" t="s">
        <v>9511</v>
      </c>
      <c r="DY472" s="27">
        <v>0</v>
      </c>
      <c r="EA472" s="27">
        <v>0</v>
      </c>
      <c r="EC472" s="27">
        <v>0.5</v>
      </c>
      <c r="ED472" s="2" t="s">
        <v>9510</v>
      </c>
      <c r="EE472" s="27">
        <v>0</v>
      </c>
      <c r="EG472" s="27">
        <v>0</v>
      </c>
      <c r="EI472" s="27">
        <v>0</v>
      </c>
      <c r="EK472">
        <v>5</v>
      </c>
      <c r="EL472" t="s">
        <v>9512</v>
      </c>
      <c r="EM472" t="s">
        <v>9513</v>
      </c>
      <c r="EN472" s="27">
        <v>0</v>
      </c>
      <c r="EO472" t="s">
        <v>242</v>
      </c>
      <c r="EP472" t="s">
        <v>242</v>
      </c>
      <c r="ES472" t="s">
        <v>242</v>
      </c>
      <c r="ET472" t="s">
        <v>242</v>
      </c>
      <c r="EV472" s="27">
        <v>0</v>
      </c>
      <c r="EW472" t="s">
        <v>242</v>
      </c>
      <c r="EY472" s="27">
        <v>0</v>
      </c>
      <c r="EZ472" t="s">
        <v>242</v>
      </c>
      <c r="FB472" s="27">
        <v>0</v>
      </c>
      <c r="FC472" t="s">
        <v>242</v>
      </c>
      <c r="FE472" s="27">
        <v>0</v>
      </c>
      <c r="FF472" t="s">
        <v>242</v>
      </c>
    </row>
    <row r="473" spans="1:163" ht="15" customHeight="1" x14ac:dyDescent="0.2">
      <c r="A473">
        <v>472</v>
      </c>
      <c r="B473">
        <v>513</v>
      </c>
      <c r="C473" s="1">
        <v>44964.765972222223</v>
      </c>
      <c r="D473" s="1">
        <v>44964.802083333336</v>
      </c>
      <c r="E473">
        <v>0</v>
      </c>
      <c r="F473" t="s">
        <v>2969</v>
      </c>
      <c r="G473">
        <v>100</v>
      </c>
      <c r="H473">
        <v>3121</v>
      </c>
      <c r="I473">
        <v>1</v>
      </c>
      <c r="J473" s="1">
        <v>44964.802083333336</v>
      </c>
      <c r="K473" t="s">
        <v>9517</v>
      </c>
      <c r="L473" t="s">
        <v>242</v>
      </c>
      <c r="M473" t="s">
        <v>242</v>
      </c>
      <c r="N473" t="s">
        <v>9518</v>
      </c>
      <c r="O473" t="s">
        <v>9519</v>
      </c>
      <c r="P473">
        <v>34.054400000000001</v>
      </c>
      <c r="Q473">
        <v>-118.2441</v>
      </c>
      <c r="R473" t="s">
        <v>245</v>
      </c>
      <c r="S473" t="s">
        <v>246</v>
      </c>
      <c r="T473" t="s">
        <v>9520</v>
      </c>
      <c r="U473" t="s">
        <v>9521</v>
      </c>
      <c r="V473">
        <v>969457100</v>
      </c>
      <c r="W473">
        <v>4922</v>
      </c>
      <c r="X473" t="s">
        <v>248</v>
      </c>
      <c r="Y473" t="s">
        <v>7775</v>
      </c>
      <c r="Z473">
        <v>2020</v>
      </c>
      <c r="AA473">
        <v>0.5</v>
      </c>
      <c r="AB473">
        <v>9</v>
      </c>
      <c r="AD473">
        <v>11</v>
      </c>
      <c r="AE473">
        <v>3</v>
      </c>
      <c r="AG473" t="s">
        <v>9522</v>
      </c>
      <c r="AH473" s="27">
        <v>1</v>
      </c>
      <c r="AI473">
        <v>6</v>
      </c>
      <c r="AJ473" s="27">
        <v>1</v>
      </c>
      <c r="AK473">
        <v>5</v>
      </c>
      <c r="AL473" s="27">
        <v>0</v>
      </c>
      <c r="AM473" t="s">
        <v>242</v>
      </c>
      <c r="AN473" s="2" t="s">
        <v>9523</v>
      </c>
      <c r="AO473">
        <v>3</v>
      </c>
      <c r="AQ473" t="s">
        <v>9522</v>
      </c>
      <c r="AR473" s="27">
        <v>1</v>
      </c>
      <c r="AS473">
        <v>10</v>
      </c>
      <c r="AT473" s="21">
        <f t="shared" si="28"/>
        <v>90.909090909090907</v>
      </c>
      <c r="AU473">
        <v>3</v>
      </c>
      <c r="AW473" t="s">
        <v>9522</v>
      </c>
      <c r="AX473" s="27">
        <v>1</v>
      </c>
      <c r="AY473">
        <v>10</v>
      </c>
      <c r="AZ473" s="21">
        <f t="shared" si="29"/>
        <v>90.909090909090907</v>
      </c>
      <c r="BA473">
        <v>3</v>
      </c>
      <c r="BC473" t="s">
        <v>9522</v>
      </c>
      <c r="BD473" s="27">
        <v>1</v>
      </c>
      <c r="BE473">
        <v>4.4000000000000004</v>
      </c>
      <c r="BG473">
        <v>3</v>
      </c>
      <c r="BI473" t="s">
        <v>9522</v>
      </c>
      <c r="BJ473" s="27">
        <v>1</v>
      </c>
      <c r="BK473">
        <v>3</v>
      </c>
      <c r="BM473" t="s">
        <v>9522</v>
      </c>
      <c r="BN473" s="27">
        <v>1</v>
      </c>
      <c r="BO473">
        <v>2</v>
      </c>
      <c r="BP473" s="21">
        <f t="shared" si="30"/>
        <v>18.181818181818183</v>
      </c>
      <c r="BR473">
        <v>3</v>
      </c>
      <c r="BT473" t="s">
        <v>9522</v>
      </c>
      <c r="BU473" s="27">
        <v>0</v>
      </c>
      <c r="BV473" s="24" t="s">
        <v>242</v>
      </c>
      <c r="BW473" s="21" t="s">
        <v>242</v>
      </c>
      <c r="BX473" t="s">
        <v>242</v>
      </c>
      <c r="BY473" t="s">
        <v>242</v>
      </c>
      <c r="CB473" s="27">
        <v>0</v>
      </c>
      <c r="CD473" t="s">
        <v>242</v>
      </c>
      <c r="CE473" t="s">
        <v>242</v>
      </c>
      <c r="CG473" s="27">
        <v>1</v>
      </c>
      <c r="CH473" s="2" t="s">
        <v>9524</v>
      </c>
      <c r="CI473">
        <v>1</v>
      </c>
      <c r="CK473" t="s">
        <v>9525</v>
      </c>
      <c r="CL473" s="27">
        <v>0</v>
      </c>
      <c r="CM473" s="27">
        <v>0.5</v>
      </c>
      <c r="CN473" t="s">
        <v>242</v>
      </c>
      <c r="CO473">
        <v>100</v>
      </c>
      <c r="CP473" t="s">
        <v>242</v>
      </c>
      <c r="CQ473" s="2" t="s">
        <v>9526</v>
      </c>
      <c r="CR473" t="s">
        <v>9527</v>
      </c>
      <c r="CS473" s="27">
        <v>1</v>
      </c>
      <c r="CT473" s="2" t="s">
        <v>9528</v>
      </c>
      <c r="CU473">
        <v>1</v>
      </c>
      <c r="CW473" t="s">
        <v>9525</v>
      </c>
      <c r="CX473" s="27">
        <v>1</v>
      </c>
      <c r="CY473">
        <v>10430000</v>
      </c>
      <c r="CZ473">
        <v>2</v>
      </c>
      <c r="DB473" s="27">
        <v>1</v>
      </c>
      <c r="DC473" t="s">
        <v>242</v>
      </c>
      <c r="DD473" t="s">
        <v>242</v>
      </c>
      <c r="DF473" t="s">
        <v>242</v>
      </c>
      <c r="DG473">
        <v>1500000</v>
      </c>
      <c r="DH473">
        <v>2</v>
      </c>
      <c r="DJ473" s="27">
        <v>0</v>
      </c>
      <c r="DK473" t="s">
        <v>242</v>
      </c>
      <c r="DL473" t="s">
        <v>242</v>
      </c>
      <c r="DN473">
        <v>1</v>
      </c>
      <c r="DP473" t="s">
        <v>9525</v>
      </c>
      <c r="DQ473" s="27">
        <v>1</v>
      </c>
      <c r="DR473" s="2" t="s">
        <v>9529</v>
      </c>
      <c r="DS473" s="27">
        <v>1</v>
      </c>
      <c r="DT473" s="2" t="s">
        <v>9530</v>
      </c>
      <c r="DU473" s="27">
        <v>0</v>
      </c>
      <c r="DW473" s="27">
        <v>1</v>
      </c>
      <c r="DX473" s="2" t="s">
        <v>9531</v>
      </c>
      <c r="DY473" s="27">
        <v>0</v>
      </c>
      <c r="EA473" s="27">
        <v>1</v>
      </c>
      <c r="EB473" s="2" t="s">
        <v>9532</v>
      </c>
      <c r="EC473" s="27">
        <v>1</v>
      </c>
      <c r="ED473" s="2" t="s">
        <v>9530</v>
      </c>
      <c r="EE473" s="27">
        <v>1</v>
      </c>
      <c r="EF473" t="s">
        <v>9533</v>
      </c>
      <c r="EG473" s="27">
        <v>1</v>
      </c>
      <c r="EH473" t="s">
        <v>9534</v>
      </c>
      <c r="EI473" s="27">
        <v>0</v>
      </c>
      <c r="EK473">
        <v>1</v>
      </c>
      <c r="EM473" t="s">
        <v>9525</v>
      </c>
      <c r="EN473" s="27">
        <v>1</v>
      </c>
      <c r="EO473">
        <v>54</v>
      </c>
      <c r="EP473" t="s">
        <v>242</v>
      </c>
      <c r="ES473">
        <v>1</v>
      </c>
      <c r="ET473" t="s">
        <v>242</v>
      </c>
      <c r="EU473" t="s">
        <v>9525</v>
      </c>
      <c r="EV473" s="27">
        <v>1</v>
      </c>
      <c r="EW473">
        <v>53.79</v>
      </c>
      <c r="EY473" s="27">
        <v>0</v>
      </c>
      <c r="EZ473" t="s">
        <v>242</v>
      </c>
      <c r="FB473" s="27">
        <v>0</v>
      </c>
      <c r="FC473" t="s">
        <v>242</v>
      </c>
      <c r="FE473" s="27">
        <v>0</v>
      </c>
      <c r="FF473" t="s">
        <v>242</v>
      </c>
    </row>
    <row r="474" spans="1:163" ht="15" hidden="1" customHeight="1" x14ac:dyDescent="0.2">
      <c r="A474">
        <v>473</v>
      </c>
      <c r="B474">
        <v>514</v>
      </c>
      <c r="C474" s="1">
        <v>44964.802083333336</v>
      </c>
      <c r="D474" s="1">
        <v>44967.991666666669</v>
      </c>
      <c r="E474">
        <v>0</v>
      </c>
      <c r="F474" t="s">
        <v>2969</v>
      </c>
      <c r="G474">
        <v>100</v>
      </c>
      <c r="H474">
        <v>275530</v>
      </c>
      <c r="I474">
        <v>1</v>
      </c>
      <c r="J474" s="1">
        <v>44967.991666666669</v>
      </c>
      <c r="K474" t="s">
        <v>9540</v>
      </c>
      <c r="L474" t="s">
        <v>242</v>
      </c>
      <c r="M474" t="s">
        <v>242</v>
      </c>
      <c r="N474" t="s">
        <v>9541</v>
      </c>
      <c r="O474" t="s">
        <v>9542</v>
      </c>
      <c r="P474">
        <v>34.054400000000001</v>
      </c>
      <c r="Q474">
        <v>-118.2441</v>
      </c>
      <c r="R474" t="s">
        <v>245</v>
      </c>
      <c r="S474" t="s">
        <v>246</v>
      </c>
      <c r="T474" t="s">
        <v>9543</v>
      </c>
      <c r="U474" t="s">
        <v>9544</v>
      </c>
      <c r="V474">
        <v>84423102</v>
      </c>
      <c r="W474">
        <v>6331</v>
      </c>
      <c r="X474" t="s">
        <v>319</v>
      </c>
      <c r="Y474" t="s">
        <v>9545</v>
      </c>
      <c r="Z474">
        <v>2021</v>
      </c>
      <c r="AA474">
        <v>0</v>
      </c>
      <c r="AD474">
        <v>11</v>
      </c>
      <c r="AE474">
        <v>3</v>
      </c>
      <c r="AG474" t="s">
        <v>9546</v>
      </c>
      <c r="AH474" s="27">
        <v>1</v>
      </c>
      <c r="AI474">
        <v>8</v>
      </c>
      <c r="AJ474" s="27">
        <v>1</v>
      </c>
      <c r="AK474">
        <v>3</v>
      </c>
      <c r="AL474" s="27">
        <v>1</v>
      </c>
      <c r="AM474">
        <v>3</v>
      </c>
      <c r="AN474" s="2" t="s">
        <v>9547</v>
      </c>
      <c r="AO474">
        <v>3</v>
      </c>
      <c r="AQ474" t="s">
        <v>9546</v>
      </c>
      <c r="AR474" s="27">
        <v>1</v>
      </c>
      <c r="AS474">
        <v>9</v>
      </c>
      <c r="AT474" s="21">
        <f t="shared" si="28"/>
        <v>81.818181818181827</v>
      </c>
      <c r="AU474">
        <v>3</v>
      </c>
      <c r="AW474" t="s">
        <v>9546</v>
      </c>
      <c r="AX474" s="27">
        <v>1</v>
      </c>
      <c r="AY474">
        <v>9</v>
      </c>
      <c r="AZ474" s="21">
        <f t="shared" si="29"/>
        <v>81.818181818181827</v>
      </c>
      <c r="BA474">
        <v>3</v>
      </c>
      <c r="BC474" t="s">
        <v>9546</v>
      </c>
      <c r="BD474" s="27">
        <v>1</v>
      </c>
      <c r="BE474">
        <v>21.5</v>
      </c>
      <c r="BG474">
        <v>3</v>
      </c>
      <c r="BI474" t="s">
        <v>9546</v>
      </c>
      <c r="BJ474" s="27">
        <v>1</v>
      </c>
      <c r="BK474">
        <v>3</v>
      </c>
      <c r="BM474" t="s">
        <v>9546</v>
      </c>
      <c r="BN474" s="27">
        <v>1</v>
      </c>
      <c r="BO474">
        <v>3</v>
      </c>
      <c r="BP474" s="21">
        <f t="shared" si="30"/>
        <v>27.27272727272727</v>
      </c>
      <c r="BR474">
        <v>3</v>
      </c>
      <c r="BT474" t="s">
        <v>9546</v>
      </c>
      <c r="BU474" s="27">
        <v>0</v>
      </c>
      <c r="BV474" s="24" t="s">
        <v>242</v>
      </c>
      <c r="BW474" s="21" t="s">
        <v>242</v>
      </c>
      <c r="BX474" t="s">
        <v>242</v>
      </c>
      <c r="BY474" t="s">
        <v>242</v>
      </c>
      <c r="CB474" s="27">
        <v>0</v>
      </c>
      <c r="CD474" t="s">
        <v>242</v>
      </c>
      <c r="CE474" t="s">
        <v>242</v>
      </c>
      <c r="CG474" s="27">
        <v>1</v>
      </c>
      <c r="CH474" s="2" t="s">
        <v>9548</v>
      </c>
      <c r="CI474">
        <v>1</v>
      </c>
      <c r="CK474" t="s">
        <v>9549</v>
      </c>
      <c r="CL474" s="27">
        <v>0</v>
      </c>
      <c r="CM474" s="27">
        <v>0</v>
      </c>
      <c r="CN474" t="s">
        <v>242</v>
      </c>
      <c r="CO474" t="s">
        <v>242</v>
      </c>
      <c r="CP474" t="s">
        <v>242</v>
      </c>
      <c r="CS474" s="27">
        <v>1</v>
      </c>
      <c r="CT474" s="2" t="s">
        <v>9550</v>
      </c>
      <c r="CU474">
        <v>1</v>
      </c>
      <c r="CW474" t="s">
        <v>9549</v>
      </c>
      <c r="CX474" s="27">
        <v>1</v>
      </c>
      <c r="CY474">
        <v>751.3</v>
      </c>
      <c r="CZ474">
        <v>1</v>
      </c>
      <c r="DB474" s="27">
        <v>1</v>
      </c>
      <c r="DC474" t="s">
        <v>242</v>
      </c>
      <c r="DD474" t="s">
        <v>242</v>
      </c>
      <c r="DF474" t="s">
        <v>242</v>
      </c>
      <c r="DG474">
        <v>345.6</v>
      </c>
      <c r="DH474">
        <v>1</v>
      </c>
      <c r="DJ474" s="27">
        <v>1</v>
      </c>
      <c r="DK474">
        <v>1293</v>
      </c>
      <c r="DL474">
        <v>1</v>
      </c>
      <c r="DN474">
        <v>1</v>
      </c>
      <c r="DP474" t="s">
        <v>9549</v>
      </c>
      <c r="DQ474" s="27">
        <v>1</v>
      </c>
      <c r="DR474" s="2" t="s">
        <v>9551</v>
      </c>
      <c r="DS474" s="27">
        <v>1</v>
      </c>
      <c r="DT474" s="2" t="s">
        <v>9552</v>
      </c>
      <c r="DU474" s="27">
        <v>0.5</v>
      </c>
      <c r="DV474" s="2" t="s">
        <v>9553</v>
      </c>
      <c r="DW474" s="27">
        <v>1</v>
      </c>
      <c r="DX474" s="2" t="s">
        <v>9554</v>
      </c>
      <c r="DY474" s="27">
        <v>0</v>
      </c>
      <c r="EA474" s="27">
        <v>1</v>
      </c>
      <c r="EB474" s="2" t="s">
        <v>9555</v>
      </c>
      <c r="EC474" s="27">
        <v>1</v>
      </c>
      <c r="ED474" s="2" t="s">
        <v>9556</v>
      </c>
      <c r="EE474" s="27">
        <v>1</v>
      </c>
      <c r="EF474" t="s">
        <v>9557</v>
      </c>
      <c r="EG474" s="27">
        <v>1</v>
      </c>
      <c r="EH474" s="2" t="s">
        <v>9558</v>
      </c>
      <c r="EI474" s="27">
        <v>0</v>
      </c>
      <c r="EK474">
        <v>1</v>
      </c>
      <c r="EM474" t="s">
        <v>9549</v>
      </c>
      <c r="EN474" s="27">
        <v>0</v>
      </c>
      <c r="EO474" t="s">
        <v>242</v>
      </c>
      <c r="EP474" t="s">
        <v>242</v>
      </c>
      <c r="ES474" t="s">
        <v>242</v>
      </c>
      <c r="ET474" t="s">
        <v>242</v>
      </c>
      <c r="EV474" s="27">
        <v>0</v>
      </c>
      <c r="EW474" t="s">
        <v>242</v>
      </c>
      <c r="EY474" s="27">
        <v>0</v>
      </c>
      <c r="EZ474" t="s">
        <v>242</v>
      </c>
      <c r="FB474" s="27">
        <v>0</v>
      </c>
      <c r="FC474" t="s">
        <v>242</v>
      </c>
      <c r="FE474" s="27">
        <v>0</v>
      </c>
      <c r="FF474" t="s">
        <v>242</v>
      </c>
    </row>
    <row r="475" spans="1:163" ht="15" customHeight="1" x14ac:dyDescent="0.2">
      <c r="A475">
        <v>474</v>
      </c>
      <c r="B475">
        <v>515</v>
      </c>
      <c r="C475" s="1">
        <v>44967.991666666669</v>
      </c>
      <c r="D475" s="1">
        <v>44968.043749999997</v>
      </c>
      <c r="E475">
        <v>0</v>
      </c>
      <c r="F475" t="s">
        <v>2969</v>
      </c>
      <c r="G475">
        <v>100</v>
      </c>
      <c r="H475">
        <v>4498</v>
      </c>
      <c r="I475">
        <v>1</v>
      </c>
      <c r="J475" s="1">
        <v>44968.043749999997</v>
      </c>
      <c r="K475" t="s">
        <v>9563</v>
      </c>
      <c r="L475" t="s">
        <v>242</v>
      </c>
      <c r="M475" t="s">
        <v>242</v>
      </c>
      <c r="N475" t="s">
        <v>9564</v>
      </c>
      <c r="O475" t="s">
        <v>9565</v>
      </c>
      <c r="P475">
        <v>34.054400000000001</v>
      </c>
      <c r="Q475">
        <v>-118.2441</v>
      </c>
      <c r="R475" t="s">
        <v>245</v>
      </c>
      <c r="S475" t="s">
        <v>246</v>
      </c>
      <c r="T475" t="s">
        <v>9566</v>
      </c>
      <c r="U475" t="s">
        <v>9567</v>
      </c>
      <c r="V475">
        <v>962166104</v>
      </c>
      <c r="W475">
        <v>6798</v>
      </c>
      <c r="X475" t="s">
        <v>659</v>
      </c>
      <c r="Y475" t="s">
        <v>2676</v>
      </c>
      <c r="Z475">
        <v>2020</v>
      </c>
      <c r="AA475">
        <v>0</v>
      </c>
      <c r="AD475">
        <v>11</v>
      </c>
      <c r="AE475">
        <v>3</v>
      </c>
      <c r="AG475" t="s">
        <v>9568</v>
      </c>
      <c r="AH475" s="27">
        <v>1</v>
      </c>
      <c r="AI475">
        <v>8</v>
      </c>
      <c r="AJ475" s="27">
        <v>1</v>
      </c>
      <c r="AK475">
        <v>4</v>
      </c>
      <c r="AL475" s="27">
        <v>0</v>
      </c>
      <c r="AM475" t="s">
        <v>242</v>
      </c>
      <c r="AN475" s="2" t="s">
        <v>9569</v>
      </c>
      <c r="AO475">
        <v>3</v>
      </c>
      <c r="AQ475" t="s">
        <v>9568</v>
      </c>
      <c r="AR475" s="27">
        <v>1</v>
      </c>
      <c r="AS475">
        <v>10</v>
      </c>
      <c r="AT475" s="21">
        <f t="shared" si="28"/>
        <v>90.909090909090907</v>
      </c>
      <c r="AU475">
        <v>3</v>
      </c>
      <c r="AW475" t="s">
        <v>9568</v>
      </c>
      <c r="AX475" s="27">
        <v>1</v>
      </c>
      <c r="AY475">
        <v>10</v>
      </c>
      <c r="AZ475" s="21">
        <f t="shared" si="29"/>
        <v>90.909090909090907</v>
      </c>
      <c r="BA475">
        <v>3</v>
      </c>
      <c r="BC475" t="s">
        <v>9568</v>
      </c>
      <c r="BD475" s="27">
        <v>1</v>
      </c>
      <c r="BE475">
        <v>8</v>
      </c>
      <c r="BG475">
        <v>3</v>
      </c>
      <c r="BI475" t="s">
        <v>9568</v>
      </c>
      <c r="BJ475" s="27">
        <v>1</v>
      </c>
      <c r="BK475">
        <v>3</v>
      </c>
      <c r="BM475" t="s">
        <v>9568</v>
      </c>
      <c r="BN475" s="27">
        <v>1</v>
      </c>
      <c r="BO475">
        <v>3</v>
      </c>
      <c r="BP475" s="21">
        <f t="shared" si="30"/>
        <v>27.27272727272727</v>
      </c>
      <c r="BR475">
        <v>3</v>
      </c>
      <c r="BT475" t="s">
        <v>9568</v>
      </c>
      <c r="BU475" s="27">
        <v>0</v>
      </c>
      <c r="BV475" s="24" t="s">
        <v>242</v>
      </c>
      <c r="BW475" s="21" t="s">
        <v>242</v>
      </c>
      <c r="BX475" t="s">
        <v>242</v>
      </c>
      <c r="BY475" t="s">
        <v>242</v>
      </c>
      <c r="CB475" s="27">
        <v>0</v>
      </c>
      <c r="CD475" t="s">
        <v>242</v>
      </c>
      <c r="CE475" t="s">
        <v>242</v>
      </c>
      <c r="CG475" s="27">
        <v>1</v>
      </c>
      <c r="CH475" s="2" t="s">
        <v>9570</v>
      </c>
      <c r="CI475">
        <v>1</v>
      </c>
      <c r="CK475" t="s">
        <v>9571</v>
      </c>
      <c r="CL475" s="27">
        <v>1</v>
      </c>
      <c r="CM475" s="27">
        <v>0.5</v>
      </c>
      <c r="CN475" t="s">
        <v>242</v>
      </c>
      <c r="CO475">
        <v>100</v>
      </c>
      <c r="CP475" t="s">
        <v>242</v>
      </c>
      <c r="CR475" s="2" t="s">
        <v>9572</v>
      </c>
      <c r="CS475" s="27">
        <v>0</v>
      </c>
      <c r="CU475">
        <v>1</v>
      </c>
      <c r="CW475" t="s">
        <v>9571</v>
      </c>
      <c r="CX475" s="27">
        <v>1</v>
      </c>
      <c r="CY475">
        <v>410000</v>
      </c>
      <c r="CZ475">
        <v>2</v>
      </c>
      <c r="DB475" s="27">
        <v>1</v>
      </c>
      <c r="DC475" t="s">
        <v>242</v>
      </c>
      <c r="DD475" t="s">
        <v>242</v>
      </c>
      <c r="DF475" t="s">
        <v>242</v>
      </c>
      <c r="DG475" s="3">
        <v>700000</v>
      </c>
      <c r="DH475">
        <v>2</v>
      </c>
      <c r="DJ475" s="27">
        <v>0</v>
      </c>
      <c r="DK475" t="s">
        <v>242</v>
      </c>
      <c r="DL475" t="s">
        <v>242</v>
      </c>
      <c r="DN475">
        <v>1</v>
      </c>
      <c r="DP475" t="s">
        <v>9571</v>
      </c>
      <c r="DQ475" s="27">
        <v>1</v>
      </c>
      <c r="DR475" s="2" t="s">
        <v>9573</v>
      </c>
      <c r="DS475" s="27">
        <v>1</v>
      </c>
      <c r="DT475" s="2" t="s">
        <v>9574</v>
      </c>
      <c r="DU475" s="27">
        <v>0</v>
      </c>
      <c r="DW475" s="27">
        <v>0</v>
      </c>
      <c r="DY475" s="27">
        <v>0</v>
      </c>
      <c r="EA475" s="27">
        <v>1</v>
      </c>
      <c r="EB475" s="2" t="s">
        <v>9575</v>
      </c>
      <c r="EC475" s="27">
        <v>1</v>
      </c>
      <c r="ED475" s="2" t="s">
        <v>9576</v>
      </c>
      <c r="EE475" s="27">
        <v>1</v>
      </c>
      <c r="EF475" s="2" t="s">
        <v>9576</v>
      </c>
      <c r="EG475" s="27">
        <v>1</v>
      </c>
      <c r="EH475" s="2" t="s">
        <v>9577</v>
      </c>
      <c r="EI475" s="27">
        <v>0</v>
      </c>
      <c r="EK475">
        <v>1</v>
      </c>
      <c r="EM475" t="s">
        <v>9571</v>
      </c>
      <c r="EN475" s="27">
        <v>0</v>
      </c>
      <c r="EO475" t="s">
        <v>242</v>
      </c>
      <c r="EP475" t="s">
        <v>242</v>
      </c>
      <c r="ES475" t="s">
        <v>242</v>
      </c>
      <c r="ET475" t="s">
        <v>242</v>
      </c>
      <c r="EV475" s="27">
        <v>1</v>
      </c>
      <c r="EW475">
        <v>2168.8000000000002</v>
      </c>
      <c r="EX475" t="s">
        <v>9578</v>
      </c>
      <c r="EY475" s="27">
        <v>0</v>
      </c>
      <c r="EZ475" t="s">
        <v>242</v>
      </c>
      <c r="FB475" s="27">
        <v>1</v>
      </c>
      <c r="FC475">
        <v>2168.8000000000002</v>
      </c>
      <c r="FD475" t="s">
        <v>9578</v>
      </c>
      <c r="FE475" s="27">
        <v>0</v>
      </c>
      <c r="FF475" t="s">
        <v>242</v>
      </c>
    </row>
    <row r="476" spans="1:163" ht="15" hidden="1" customHeight="1" x14ac:dyDescent="0.2">
      <c r="A476">
        <v>475</v>
      </c>
      <c r="B476">
        <v>518</v>
      </c>
      <c r="C476" s="1">
        <v>44968.043749999997</v>
      </c>
      <c r="D476" s="1">
        <v>44971.828472222223</v>
      </c>
      <c r="E476">
        <v>0</v>
      </c>
      <c r="F476" t="s">
        <v>2969</v>
      </c>
      <c r="G476">
        <v>100</v>
      </c>
      <c r="H476">
        <v>327015</v>
      </c>
      <c r="I476">
        <v>1</v>
      </c>
      <c r="J476" s="1">
        <v>44971.828472222223</v>
      </c>
      <c r="K476" t="s">
        <v>9582</v>
      </c>
      <c r="L476" t="s">
        <v>242</v>
      </c>
      <c r="M476" t="s">
        <v>242</v>
      </c>
      <c r="N476" t="s">
        <v>9583</v>
      </c>
      <c r="O476" t="s">
        <v>9584</v>
      </c>
      <c r="P476">
        <v>34.054400000000001</v>
      </c>
      <c r="Q476">
        <v>-118.2441</v>
      </c>
      <c r="R476" t="s">
        <v>245</v>
      </c>
      <c r="S476" t="s">
        <v>246</v>
      </c>
      <c r="T476" t="s">
        <v>9585</v>
      </c>
      <c r="U476" t="s">
        <v>9586</v>
      </c>
      <c r="V476" t="s">
        <v>9587</v>
      </c>
      <c r="W476">
        <v>4931</v>
      </c>
      <c r="X476" t="s">
        <v>490</v>
      </c>
      <c r="Y476" t="s">
        <v>1010</v>
      </c>
      <c r="Z476">
        <v>2020</v>
      </c>
      <c r="AA476">
        <v>0</v>
      </c>
      <c r="AD476">
        <v>15</v>
      </c>
      <c r="AE476">
        <v>3</v>
      </c>
      <c r="AG476" t="s">
        <v>9588</v>
      </c>
      <c r="AH476" s="27">
        <v>1</v>
      </c>
      <c r="AI476">
        <v>11</v>
      </c>
      <c r="AJ476" s="27">
        <v>1</v>
      </c>
      <c r="AK476">
        <v>9</v>
      </c>
      <c r="AL476" s="27">
        <v>1</v>
      </c>
      <c r="AM476">
        <v>12</v>
      </c>
      <c r="AN476" s="2" t="s">
        <v>9589</v>
      </c>
      <c r="AO476">
        <v>3</v>
      </c>
      <c r="AQ476" t="s">
        <v>9588</v>
      </c>
      <c r="AR476" s="27">
        <v>1</v>
      </c>
      <c r="AS476">
        <v>14</v>
      </c>
      <c r="AT476" s="21">
        <f t="shared" si="28"/>
        <v>93.333333333333329</v>
      </c>
      <c r="AU476">
        <v>3</v>
      </c>
      <c r="AW476" t="s">
        <v>9588</v>
      </c>
      <c r="AX476" s="27">
        <v>1</v>
      </c>
      <c r="AY476">
        <v>14</v>
      </c>
      <c r="AZ476" s="21">
        <f t="shared" si="29"/>
        <v>93.333333333333329</v>
      </c>
      <c r="BA476">
        <v>3</v>
      </c>
      <c r="BC476" t="s">
        <v>9588</v>
      </c>
      <c r="BD476" s="27">
        <v>1</v>
      </c>
      <c r="BE476">
        <v>8.6</v>
      </c>
      <c r="BG476">
        <v>3</v>
      </c>
      <c r="BI476" t="s">
        <v>9588</v>
      </c>
      <c r="BJ476" s="27">
        <v>1</v>
      </c>
      <c r="BK476">
        <v>3</v>
      </c>
      <c r="BM476" t="s">
        <v>9588</v>
      </c>
      <c r="BN476" s="27">
        <v>1</v>
      </c>
      <c r="BO476">
        <v>3</v>
      </c>
      <c r="BP476" s="21">
        <f t="shared" si="30"/>
        <v>20</v>
      </c>
      <c r="BR476">
        <v>3</v>
      </c>
      <c r="BT476" t="s">
        <v>9588</v>
      </c>
      <c r="BU476" s="27">
        <v>1</v>
      </c>
      <c r="BV476">
        <v>4</v>
      </c>
      <c r="BW476" s="21">
        <f t="shared" si="31"/>
        <v>26.666666666666668</v>
      </c>
      <c r="BX476">
        <v>2</v>
      </c>
      <c r="BY476">
        <v>3</v>
      </c>
      <c r="CA476" t="s">
        <v>9588</v>
      </c>
      <c r="CB476" s="27">
        <v>0</v>
      </c>
      <c r="CD476" t="s">
        <v>242</v>
      </c>
      <c r="CE476" t="s">
        <v>242</v>
      </c>
      <c r="CG476" s="27">
        <v>1</v>
      </c>
      <c r="CH476" s="2" t="s">
        <v>9590</v>
      </c>
      <c r="CI476">
        <v>1</v>
      </c>
      <c r="CK476" t="s">
        <v>9591</v>
      </c>
      <c r="CL476" s="27">
        <v>0</v>
      </c>
      <c r="CM476" s="27">
        <v>0</v>
      </c>
      <c r="CN476" t="s">
        <v>242</v>
      </c>
      <c r="CO476" t="s">
        <v>242</v>
      </c>
      <c r="CP476" t="s">
        <v>242</v>
      </c>
      <c r="CS476" s="27">
        <v>1</v>
      </c>
      <c r="CT476" s="2" t="s">
        <v>9592</v>
      </c>
      <c r="CU476">
        <v>1</v>
      </c>
      <c r="CW476" t="s">
        <v>9591</v>
      </c>
      <c r="CX476" s="27">
        <v>0</v>
      </c>
      <c r="CY476" t="s">
        <v>242</v>
      </c>
      <c r="CZ476" t="s">
        <v>242</v>
      </c>
      <c r="DB476" s="27">
        <v>0</v>
      </c>
      <c r="DC476" t="s">
        <v>242</v>
      </c>
      <c r="DD476" t="s">
        <v>242</v>
      </c>
      <c r="DF476" t="s">
        <v>242</v>
      </c>
      <c r="DG476" t="s">
        <v>242</v>
      </c>
      <c r="DH476" t="s">
        <v>242</v>
      </c>
      <c r="DJ476" s="27">
        <v>0</v>
      </c>
      <c r="DK476" t="s">
        <v>242</v>
      </c>
      <c r="DL476" t="s">
        <v>242</v>
      </c>
      <c r="DN476" t="s">
        <v>242</v>
      </c>
      <c r="DQ476" s="27">
        <v>1</v>
      </c>
      <c r="DR476" s="2" t="s">
        <v>9593</v>
      </c>
      <c r="DS476" s="27">
        <v>1</v>
      </c>
      <c r="DT476" s="2" t="s">
        <v>9594</v>
      </c>
      <c r="DU476" s="27">
        <v>0</v>
      </c>
      <c r="DW476" s="27">
        <v>1</v>
      </c>
      <c r="DX476" t="s">
        <v>9595</v>
      </c>
      <c r="DY476" s="27">
        <v>1</v>
      </c>
      <c r="DZ476" s="2" t="s">
        <v>9596</v>
      </c>
      <c r="EA476" s="27">
        <v>1</v>
      </c>
      <c r="EB476" s="2" t="s">
        <v>9597</v>
      </c>
      <c r="EC476" s="27">
        <v>1</v>
      </c>
      <c r="ED476" t="s">
        <v>9598</v>
      </c>
      <c r="EE476" s="27">
        <v>0</v>
      </c>
      <c r="EG476" s="27">
        <v>1</v>
      </c>
      <c r="EH476" t="s">
        <v>9599</v>
      </c>
      <c r="EI476" s="27">
        <v>0</v>
      </c>
      <c r="EK476">
        <v>5</v>
      </c>
      <c r="EL476" t="s">
        <v>9600</v>
      </c>
      <c r="EM476" t="s">
        <v>9601</v>
      </c>
      <c r="EN476" s="27">
        <v>0</v>
      </c>
      <c r="EO476" t="s">
        <v>242</v>
      </c>
      <c r="EP476" t="s">
        <v>242</v>
      </c>
      <c r="ES476" t="s">
        <v>242</v>
      </c>
      <c r="ET476" t="s">
        <v>242</v>
      </c>
      <c r="EV476" s="27">
        <v>1</v>
      </c>
      <c r="EW476">
        <v>2216767.6</v>
      </c>
      <c r="EX476" t="s">
        <v>9602</v>
      </c>
      <c r="EY476" s="27">
        <v>0</v>
      </c>
      <c r="EZ476" t="s">
        <v>242</v>
      </c>
      <c r="FB476" s="27">
        <v>1</v>
      </c>
      <c r="FC476">
        <v>77100.679999999993</v>
      </c>
      <c r="FD476" t="s">
        <v>9603</v>
      </c>
      <c r="FE476" s="27">
        <v>0</v>
      </c>
      <c r="FF476" t="s">
        <v>242</v>
      </c>
    </row>
    <row r="477" spans="1:163" ht="15" customHeight="1" x14ac:dyDescent="0.2">
      <c r="A477">
        <v>476</v>
      </c>
      <c r="B477">
        <v>519</v>
      </c>
      <c r="C477" s="1">
        <v>44971.828472222223</v>
      </c>
      <c r="D477" s="1">
        <v>44972.620138888888</v>
      </c>
      <c r="E477">
        <v>0</v>
      </c>
      <c r="F477" t="s">
        <v>9610</v>
      </c>
      <c r="G477">
        <v>100</v>
      </c>
      <c r="H477">
        <v>68394</v>
      </c>
      <c r="I477">
        <v>1</v>
      </c>
      <c r="J477" s="1">
        <v>44972.620138888888</v>
      </c>
      <c r="K477" t="s">
        <v>9611</v>
      </c>
      <c r="L477" t="s">
        <v>242</v>
      </c>
      <c r="M477" t="s">
        <v>242</v>
      </c>
      <c r="N477" t="s">
        <v>9612</v>
      </c>
      <c r="O477" t="s">
        <v>9613</v>
      </c>
      <c r="P477">
        <v>34.051499999999997</v>
      </c>
      <c r="Q477">
        <v>-118.27070000000001</v>
      </c>
      <c r="R477" t="s">
        <v>245</v>
      </c>
      <c r="S477" t="s">
        <v>246</v>
      </c>
      <c r="T477" t="s">
        <v>9614</v>
      </c>
      <c r="U477" t="s">
        <v>9615</v>
      </c>
      <c r="V477" t="s">
        <v>9616</v>
      </c>
      <c r="W477">
        <v>3843</v>
      </c>
      <c r="X477" t="s">
        <v>350</v>
      </c>
      <c r="Y477" t="s">
        <v>9617</v>
      </c>
      <c r="Z477">
        <v>2020</v>
      </c>
      <c r="AA477">
        <v>0</v>
      </c>
      <c r="AD477">
        <v>11</v>
      </c>
      <c r="AE477">
        <v>3</v>
      </c>
      <c r="AG477" t="s">
        <v>9618</v>
      </c>
      <c r="AH477" s="27">
        <v>1</v>
      </c>
      <c r="AI477">
        <v>11</v>
      </c>
      <c r="AJ477" s="27">
        <v>0</v>
      </c>
      <c r="AK477" t="s">
        <v>242</v>
      </c>
      <c r="AL477" s="27">
        <v>1</v>
      </c>
      <c r="AM477">
        <v>11</v>
      </c>
      <c r="AN477" s="2" t="s">
        <v>9619</v>
      </c>
      <c r="AO477">
        <v>3</v>
      </c>
      <c r="AQ477" t="s">
        <v>9618</v>
      </c>
      <c r="AR477" s="27">
        <v>1</v>
      </c>
      <c r="AS477">
        <v>10</v>
      </c>
      <c r="AT477" s="21">
        <f t="shared" si="28"/>
        <v>90.909090909090907</v>
      </c>
      <c r="AU477">
        <v>3</v>
      </c>
      <c r="AW477" t="s">
        <v>9618</v>
      </c>
      <c r="AX477" s="27">
        <v>1</v>
      </c>
      <c r="AY477">
        <v>10</v>
      </c>
      <c r="AZ477" s="21">
        <f t="shared" si="29"/>
        <v>90.909090909090907</v>
      </c>
      <c r="BA477">
        <v>3</v>
      </c>
      <c r="BC477" t="s">
        <v>9618</v>
      </c>
      <c r="BD477" s="27">
        <v>1</v>
      </c>
      <c r="BE477">
        <v>6.8</v>
      </c>
      <c r="BG477">
        <v>3</v>
      </c>
      <c r="BI477" t="s">
        <v>9618</v>
      </c>
      <c r="BJ477" s="27">
        <v>1</v>
      </c>
      <c r="BK477">
        <v>3</v>
      </c>
      <c r="BM477" t="s">
        <v>9618</v>
      </c>
      <c r="BN477" s="27">
        <v>1</v>
      </c>
      <c r="BO477">
        <v>3</v>
      </c>
      <c r="BP477" s="21">
        <f t="shared" si="30"/>
        <v>27.27272727272727</v>
      </c>
      <c r="BR477">
        <v>3</v>
      </c>
      <c r="BT477" t="s">
        <v>9618</v>
      </c>
      <c r="BU477" s="27">
        <v>0</v>
      </c>
      <c r="BV477" s="24" t="s">
        <v>242</v>
      </c>
      <c r="BW477" s="21" t="s">
        <v>242</v>
      </c>
      <c r="BX477" t="s">
        <v>242</v>
      </c>
      <c r="BY477" t="s">
        <v>242</v>
      </c>
      <c r="CB477" s="27">
        <v>0</v>
      </c>
      <c r="CD477" t="s">
        <v>242</v>
      </c>
      <c r="CE477" t="s">
        <v>242</v>
      </c>
      <c r="CG477" s="27">
        <v>0</v>
      </c>
      <c r="CI477" t="s">
        <v>242</v>
      </c>
      <c r="CL477" s="27">
        <v>0</v>
      </c>
      <c r="CM477" s="27">
        <v>0</v>
      </c>
      <c r="CN477" t="s">
        <v>242</v>
      </c>
      <c r="CO477" t="s">
        <v>242</v>
      </c>
      <c r="CP477" t="s">
        <v>242</v>
      </c>
      <c r="CS477" s="27">
        <v>1</v>
      </c>
      <c r="CT477" s="2" t="s">
        <v>9620</v>
      </c>
      <c r="CU477">
        <v>1</v>
      </c>
      <c r="CW477" t="s">
        <v>9621</v>
      </c>
      <c r="CX477" s="27">
        <v>1</v>
      </c>
      <c r="CY477">
        <v>7552</v>
      </c>
      <c r="CZ477">
        <v>2</v>
      </c>
      <c r="DB477" s="27">
        <v>1</v>
      </c>
      <c r="DC477" t="s">
        <v>242</v>
      </c>
      <c r="DD477" t="s">
        <v>242</v>
      </c>
      <c r="DF477" t="s">
        <v>242</v>
      </c>
      <c r="DG477">
        <v>31048</v>
      </c>
      <c r="DH477">
        <v>2</v>
      </c>
      <c r="DJ477" s="27">
        <v>0</v>
      </c>
      <c r="DK477" t="s">
        <v>242</v>
      </c>
      <c r="DL477" t="s">
        <v>242</v>
      </c>
      <c r="DN477">
        <v>1</v>
      </c>
      <c r="DP477" t="s">
        <v>9621</v>
      </c>
      <c r="DQ477" s="27">
        <v>1</v>
      </c>
      <c r="DR477" s="2" t="s">
        <v>9622</v>
      </c>
      <c r="DS477" s="27">
        <v>1</v>
      </c>
      <c r="DT477" t="s">
        <v>9623</v>
      </c>
      <c r="DU477" s="27">
        <v>0</v>
      </c>
      <c r="DW477" s="27">
        <v>0.5</v>
      </c>
      <c r="DX477" s="2" t="s">
        <v>9624</v>
      </c>
      <c r="DY477" s="27">
        <v>0</v>
      </c>
      <c r="EA477" s="27">
        <v>0</v>
      </c>
      <c r="EC477" s="27">
        <v>0</v>
      </c>
      <c r="EE477" s="27">
        <v>0.5</v>
      </c>
      <c r="EF477" t="s">
        <v>9625</v>
      </c>
      <c r="EG477" s="27">
        <v>1</v>
      </c>
      <c r="EH477" s="2" t="s">
        <v>9626</v>
      </c>
      <c r="EI477" s="27">
        <v>0</v>
      </c>
      <c r="EK477">
        <v>1</v>
      </c>
      <c r="EM477" t="s">
        <v>9621</v>
      </c>
      <c r="EN477" s="27">
        <v>0</v>
      </c>
      <c r="EO477" t="s">
        <v>242</v>
      </c>
      <c r="EP477" t="s">
        <v>242</v>
      </c>
      <c r="ES477" t="s">
        <v>242</v>
      </c>
      <c r="ET477" t="s">
        <v>242</v>
      </c>
      <c r="EV477" s="27">
        <v>1</v>
      </c>
      <c r="EW477">
        <v>287.8</v>
      </c>
      <c r="EX477" t="s">
        <v>9627</v>
      </c>
      <c r="EY477" s="27">
        <v>0</v>
      </c>
      <c r="EZ477" t="s">
        <v>242</v>
      </c>
      <c r="FB477" s="27">
        <v>1</v>
      </c>
      <c r="FC477">
        <v>2.2000000000000002</v>
      </c>
      <c r="FE477" s="27">
        <v>0</v>
      </c>
      <c r="FF477" t="s">
        <v>242</v>
      </c>
    </row>
    <row r="478" spans="1:163" ht="15" customHeight="1" x14ac:dyDescent="0.2">
      <c r="A478">
        <v>477</v>
      </c>
      <c r="B478">
        <v>520</v>
      </c>
      <c r="C478" s="1">
        <v>44972.620138888888</v>
      </c>
      <c r="D478" s="1">
        <v>44972.664583333331</v>
      </c>
      <c r="E478">
        <v>0</v>
      </c>
      <c r="F478" t="s">
        <v>9610</v>
      </c>
      <c r="G478">
        <v>100</v>
      </c>
      <c r="H478">
        <v>3828</v>
      </c>
      <c r="I478">
        <v>1</v>
      </c>
      <c r="J478" s="1">
        <v>44972.664583333331</v>
      </c>
      <c r="K478" t="s">
        <v>9632</v>
      </c>
      <c r="L478" t="s">
        <v>242</v>
      </c>
      <c r="M478" t="s">
        <v>242</v>
      </c>
      <c r="N478" t="s">
        <v>9633</v>
      </c>
      <c r="O478" t="s">
        <v>9634</v>
      </c>
      <c r="P478">
        <v>34.051499999999997</v>
      </c>
      <c r="Q478">
        <v>-118.27070000000001</v>
      </c>
      <c r="R478" t="s">
        <v>245</v>
      </c>
      <c r="S478" t="s">
        <v>246</v>
      </c>
      <c r="T478" t="s">
        <v>9635</v>
      </c>
      <c r="U478" t="s">
        <v>9636</v>
      </c>
      <c r="V478" t="s">
        <v>9637</v>
      </c>
      <c r="W478">
        <v>3561</v>
      </c>
      <c r="X478" t="s">
        <v>476</v>
      </c>
      <c r="Y478" t="s">
        <v>2265</v>
      </c>
      <c r="Z478">
        <v>2020</v>
      </c>
      <c r="AA478">
        <v>0.5</v>
      </c>
      <c r="AB478">
        <v>11</v>
      </c>
      <c r="AD478">
        <v>10</v>
      </c>
      <c r="AE478">
        <v>3</v>
      </c>
      <c r="AG478" t="s">
        <v>9638</v>
      </c>
      <c r="AH478" s="27">
        <v>1</v>
      </c>
      <c r="AI478">
        <v>4</v>
      </c>
      <c r="AJ478" s="27">
        <v>1</v>
      </c>
      <c r="AK478">
        <v>4</v>
      </c>
      <c r="AL478" s="27">
        <v>1</v>
      </c>
      <c r="AM478">
        <v>1</v>
      </c>
      <c r="AN478" s="2" t="s">
        <v>9639</v>
      </c>
      <c r="AO478">
        <v>3</v>
      </c>
      <c r="AQ478" t="s">
        <v>9638</v>
      </c>
      <c r="AR478" s="27">
        <v>1</v>
      </c>
      <c r="AS478">
        <v>9</v>
      </c>
      <c r="AT478" s="21">
        <f t="shared" si="28"/>
        <v>90</v>
      </c>
      <c r="AU478">
        <v>3</v>
      </c>
      <c r="AW478" t="s">
        <v>9638</v>
      </c>
      <c r="AX478" s="27">
        <v>1</v>
      </c>
      <c r="AY478">
        <v>9</v>
      </c>
      <c r="AZ478" s="21">
        <f t="shared" si="29"/>
        <v>90</v>
      </c>
      <c r="BA478">
        <v>3</v>
      </c>
      <c r="BC478" t="s">
        <v>9638</v>
      </c>
      <c r="BD478" s="27">
        <v>1</v>
      </c>
      <c r="BE478">
        <v>7.7</v>
      </c>
      <c r="BG478">
        <v>3</v>
      </c>
      <c r="BI478" t="s">
        <v>9638</v>
      </c>
      <c r="BJ478" s="27">
        <v>1</v>
      </c>
      <c r="BK478">
        <v>3</v>
      </c>
      <c r="BM478" t="s">
        <v>9638</v>
      </c>
      <c r="BN478" s="27">
        <v>1</v>
      </c>
      <c r="BO478">
        <v>2</v>
      </c>
      <c r="BP478" s="21">
        <f t="shared" si="30"/>
        <v>20</v>
      </c>
      <c r="BR478">
        <v>3</v>
      </c>
      <c r="BT478" t="s">
        <v>9638</v>
      </c>
      <c r="BU478" s="27">
        <v>1</v>
      </c>
      <c r="BV478">
        <v>4</v>
      </c>
      <c r="BW478" s="21">
        <f t="shared" si="31"/>
        <v>40</v>
      </c>
      <c r="BX478">
        <v>2</v>
      </c>
      <c r="BY478">
        <v>3</v>
      </c>
      <c r="CA478" t="s">
        <v>9638</v>
      </c>
      <c r="CB478" s="27">
        <v>0</v>
      </c>
      <c r="CD478" t="s">
        <v>242</v>
      </c>
      <c r="CE478" t="s">
        <v>242</v>
      </c>
      <c r="CG478" s="27">
        <v>1</v>
      </c>
      <c r="CH478" s="2" t="s">
        <v>9640</v>
      </c>
      <c r="CI478">
        <v>1</v>
      </c>
      <c r="CK478" t="s">
        <v>9641</v>
      </c>
      <c r="CL478" s="27">
        <v>1</v>
      </c>
      <c r="CM478" s="27">
        <v>0</v>
      </c>
      <c r="CN478" t="s">
        <v>242</v>
      </c>
      <c r="CO478" t="s">
        <v>242</v>
      </c>
      <c r="CP478" t="s">
        <v>242</v>
      </c>
      <c r="CS478" s="27">
        <v>1</v>
      </c>
      <c r="CT478" s="2" t="s">
        <v>9642</v>
      </c>
      <c r="CU478">
        <v>1</v>
      </c>
      <c r="CW478" t="s">
        <v>9641</v>
      </c>
      <c r="CX478" s="27">
        <v>1</v>
      </c>
      <c r="CY478">
        <v>39051</v>
      </c>
      <c r="CZ478">
        <v>2</v>
      </c>
      <c r="DB478" s="27">
        <v>1</v>
      </c>
      <c r="DC478">
        <v>24766</v>
      </c>
      <c r="DD478">
        <v>2</v>
      </c>
      <c r="DE478">
        <v>49939</v>
      </c>
      <c r="DF478">
        <v>2</v>
      </c>
      <c r="DG478" t="s">
        <v>242</v>
      </c>
      <c r="DH478" t="s">
        <v>242</v>
      </c>
      <c r="DJ478" s="27">
        <v>1</v>
      </c>
      <c r="DK478">
        <v>1968049</v>
      </c>
      <c r="DL478">
        <v>1</v>
      </c>
      <c r="DN478">
        <v>1</v>
      </c>
      <c r="DP478" t="s">
        <v>9641</v>
      </c>
      <c r="DQ478" s="27">
        <v>1</v>
      </c>
      <c r="DR478" s="2" t="s">
        <v>9643</v>
      </c>
      <c r="DS478" s="27">
        <v>1</v>
      </c>
      <c r="DT478" s="2" t="s">
        <v>9644</v>
      </c>
      <c r="DU478" s="27">
        <v>0</v>
      </c>
      <c r="DW478" s="27">
        <v>1</v>
      </c>
      <c r="DX478" t="s">
        <v>9645</v>
      </c>
      <c r="DY478" s="27">
        <v>0</v>
      </c>
      <c r="EA478" s="27">
        <v>1</v>
      </c>
      <c r="EB478" t="s">
        <v>9646</v>
      </c>
      <c r="EC478" s="27">
        <v>0</v>
      </c>
      <c r="EE478" s="27">
        <v>0</v>
      </c>
      <c r="EG478" s="27">
        <v>1</v>
      </c>
      <c r="EH478" s="2" t="s">
        <v>9647</v>
      </c>
      <c r="EI478" s="27">
        <v>1</v>
      </c>
      <c r="EJ478" t="s">
        <v>9648</v>
      </c>
      <c r="EK478">
        <v>1</v>
      </c>
      <c r="EM478" t="s">
        <v>9641</v>
      </c>
      <c r="EN478" s="27">
        <v>0</v>
      </c>
      <c r="EO478" t="s">
        <v>242</v>
      </c>
      <c r="EP478" t="s">
        <v>242</v>
      </c>
      <c r="ES478" t="s">
        <v>242</v>
      </c>
      <c r="ET478" t="s">
        <v>242</v>
      </c>
      <c r="EV478" s="27">
        <v>1</v>
      </c>
      <c r="EW478">
        <v>357.8</v>
      </c>
      <c r="EY478" s="27">
        <v>0</v>
      </c>
      <c r="EZ478" t="s">
        <v>242</v>
      </c>
      <c r="FB478" s="27">
        <v>0</v>
      </c>
      <c r="FC478" t="s">
        <v>242</v>
      </c>
      <c r="FE478" s="27">
        <v>0</v>
      </c>
      <c r="FF478" t="s">
        <v>242</v>
      </c>
    </row>
    <row r="479" spans="1:163" ht="15" customHeight="1" x14ac:dyDescent="0.2">
      <c r="A479">
        <v>478</v>
      </c>
      <c r="B479">
        <v>521</v>
      </c>
      <c r="C479" s="1">
        <v>44955.662499999999</v>
      </c>
      <c r="D479" s="1">
        <v>44972.782638888886</v>
      </c>
      <c r="E479">
        <v>0</v>
      </c>
      <c r="F479" t="s">
        <v>9655</v>
      </c>
      <c r="G479">
        <v>100</v>
      </c>
      <c r="H479">
        <v>1479196</v>
      </c>
      <c r="I479">
        <v>1</v>
      </c>
      <c r="J479" s="1">
        <v>44972.782638888886</v>
      </c>
      <c r="K479" t="s">
        <v>9656</v>
      </c>
      <c r="L479" t="s">
        <v>242</v>
      </c>
      <c r="M479" t="s">
        <v>242</v>
      </c>
      <c r="N479" t="s">
        <v>9657</v>
      </c>
      <c r="O479" t="s">
        <v>9658</v>
      </c>
      <c r="P479">
        <v>34.054400000000001</v>
      </c>
      <c r="Q479">
        <v>-118.2441</v>
      </c>
      <c r="R479" t="s">
        <v>245</v>
      </c>
      <c r="S479" t="s">
        <v>246</v>
      </c>
      <c r="T479" t="s">
        <v>9659</v>
      </c>
      <c r="U479" t="s">
        <v>9660</v>
      </c>
      <c r="V479">
        <v>911363109</v>
      </c>
      <c r="W479">
        <v>7359</v>
      </c>
      <c r="X479" t="s">
        <v>476</v>
      </c>
      <c r="Y479" t="s">
        <v>2236</v>
      </c>
      <c r="Z479">
        <v>2020</v>
      </c>
      <c r="AA479">
        <v>0</v>
      </c>
      <c r="AD479">
        <v>11</v>
      </c>
      <c r="AE479">
        <v>3</v>
      </c>
      <c r="AG479" t="s">
        <v>9661</v>
      </c>
      <c r="AH479" s="27">
        <v>1</v>
      </c>
      <c r="AI479">
        <v>7</v>
      </c>
      <c r="AJ479" s="27">
        <v>0</v>
      </c>
      <c r="AK479" t="s">
        <v>242</v>
      </c>
      <c r="AL479" s="27">
        <v>0</v>
      </c>
      <c r="AM479" t="s">
        <v>242</v>
      </c>
      <c r="AN479" t="s">
        <v>9662</v>
      </c>
      <c r="AO479">
        <v>3</v>
      </c>
      <c r="AQ479" t="s">
        <v>9661</v>
      </c>
      <c r="AR479" s="27">
        <v>1</v>
      </c>
      <c r="AS479">
        <v>10</v>
      </c>
      <c r="AT479" s="21">
        <f t="shared" si="28"/>
        <v>90.909090909090907</v>
      </c>
      <c r="AU479">
        <v>3</v>
      </c>
      <c r="AW479" t="s">
        <v>9661</v>
      </c>
      <c r="AX479" s="27">
        <v>1</v>
      </c>
      <c r="AY479">
        <v>9</v>
      </c>
      <c r="AZ479" s="21">
        <f t="shared" si="29"/>
        <v>81.818181818181827</v>
      </c>
      <c r="BA479">
        <v>3</v>
      </c>
      <c r="BC479" t="s">
        <v>9661</v>
      </c>
      <c r="BD479" s="27">
        <v>1</v>
      </c>
      <c r="BE479">
        <v>6</v>
      </c>
      <c r="BG479">
        <v>3</v>
      </c>
      <c r="BI479" t="s">
        <v>9661</v>
      </c>
      <c r="BJ479" s="27">
        <v>1</v>
      </c>
      <c r="BK479">
        <v>3</v>
      </c>
      <c r="BM479" t="s">
        <v>9661</v>
      </c>
      <c r="BN479" s="27">
        <v>1</v>
      </c>
      <c r="BO479">
        <v>3</v>
      </c>
      <c r="BP479" s="21">
        <f t="shared" si="30"/>
        <v>27.27272727272727</v>
      </c>
      <c r="BR479">
        <v>3</v>
      </c>
      <c r="BT479" t="s">
        <v>9661</v>
      </c>
      <c r="BU479" s="27">
        <v>1</v>
      </c>
      <c r="BV479">
        <v>4</v>
      </c>
      <c r="BW479" s="21">
        <f t="shared" si="31"/>
        <v>36.363636363636367</v>
      </c>
      <c r="BX479">
        <v>2</v>
      </c>
      <c r="BY479">
        <v>3</v>
      </c>
      <c r="CA479" t="s">
        <v>9661</v>
      </c>
      <c r="CB479" s="27">
        <v>0</v>
      </c>
      <c r="CD479" t="s">
        <v>242</v>
      </c>
      <c r="CE479" t="s">
        <v>242</v>
      </c>
      <c r="CG479" s="27">
        <v>1</v>
      </c>
      <c r="CH479" s="2" t="s">
        <v>9663</v>
      </c>
      <c r="CI479">
        <v>1</v>
      </c>
      <c r="CK479" t="s">
        <v>9664</v>
      </c>
      <c r="CL479" s="27">
        <v>0</v>
      </c>
      <c r="CM479" s="27">
        <v>0.5</v>
      </c>
      <c r="CN479" t="s">
        <v>242</v>
      </c>
      <c r="CO479" t="s">
        <v>242</v>
      </c>
      <c r="CP479" t="s">
        <v>242</v>
      </c>
      <c r="CQ479" s="2" t="s">
        <v>9665</v>
      </c>
      <c r="CS479" s="27">
        <v>0</v>
      </c>
      <c r="CU479">
        <v>3</v>
      </c>
      <c r="CW479" t="s">
        <v>9664</v>
      </c>
      <c r="CX479" s="27">
        <v>1</v>
      </c>
      <c r="CY479">
        <v>355345</v>
      </c>
      <c r="CZ479">
        <v>2</v>
      </c>
      <c r="DB479" s="27">
        <v>1</v>
      </c>
      <c r="DC479">
        <v>47174</v>
      </c>
      <c r="DD479">
        <v>2</v>
      </c>
      <c r="DE479" s="5">
        <v>41398</v>
      </c>
      <c r="DF479">
        <v>2</v>
      </c>
      <c r="DG479" t="s">
        <v>242</v>
      </c>
      <c r="DH479" t="s">
        <v>242</v>
      </c>
      <c r="DJ479" s="27">
        <v>1</v>
      </c>
      <c r="DK479">
        <v>12803000</v>
      </c>
      <c r="DL479">
        <v>2</v>
      </c>
      <c r="DN479">
        <v>1</v>
      </c>
      <c r="DP479" t="s">
        <v>9664</v>
      </c>
      <c r="DQ479" s="27">
        <v>1</v>
      </c>
      <c r="DR479" t="s">
        <v>9666</v>
      </c>
      <c r="DS479" s="27">
        <v>1</v>
      </c>
      <c r="DT479" s="2" t="s">
        <v>9667</v>
      </c>
      <c r="DU479" s="27">
        <v>0.5</v>
      </c>
      <c r="DV479" t="s">
        <v>9668</v>
      </c>
      <c r="DW479" s="27">
        <v>1</v>
      </c>
      <c r="DX479" t="s">
        <v>9669</v>
      </c>
      <c r="DY479" s="27">
        <v>0</v>
      </c>
      <c r="EA479" s="27">
        <v>1</v>
      </c>
      <c r="EB479" s="2" t="s">
        <v>9670</v>
      </c>
      <c r="EC479" s="27">
        <v>1</v>
      </c>
      <c r="ED479" s="2" t="s">
        <v>9670</v>
      </c>
      <c r="EE479" s="27">
        <v>1</v>
      </c>
      <c r="EF479" s="2" t="s">
        <v>9670</v>
      </c>
      <c r="EG479" s="27">
        <v>1</v>
      </c>
      <c r="EH479" s="2" t="s">
        <v>9671</v>
      </c>
      <c r="EI479" s="27">
        <v>1</v>
      </c>
      <c r="EJ479" s="2" t="s">
        <v>9672</v>
      </c>
      <c r="EK479">
        <v>1</v>
      </c>
      <c r="EM479" t="s">
        <v>9664</v>
      </c>
      <c r="EN479" s="27">
        <v>0</v>
      </c>
      <c r="EO479" t="s">
        <v>242</v>
      </c>
      <c r="EP479" t="s">
        <v>242</v>
      </c>
      <c r="ES479" t="s">
        <v>242</v>
      </c>
      <c r="ET479" t="s">
        <v>242</v>
      </c>
      <c r="EV479" s="27">
        <v>1</v>
      </c>
      <c r="EW479">
        <v>911</v>
      </c>
      <c r="EY479" s="27">
        <v>0</v>
      </c>
      <c r="EZ479" t="s">
        <v>242</v>
      </c>
      <c r="FB479" s="27">
        <v>0</v>
      </c>
      <c r="FC479" t="s">
        <v>242</v>
      </c>
      <c r="FE479" s="27">
        <v>0</v>
      </c>
      <c r="FF479" t="s">
        <v>242</v>
      </c>
    </row>
    <row r="480" spans="1:163" ht="15" customHeight="1" x14ac:dyDescent="0.2">
      <c r="A480" s="10">
        <v>479</v>
      </c>
      <c r="B480">
        <v>524</v>
      </c>
      <c r="C480" s="1">
        <v>44972.664583333331</v>
      </c>
      <c r="D480" s="1">
        <v>44974.552083333336</v>
      </c>
      <c r="E480">
        <v>0</v>
      </c>
      <c r="F480" t="s">
        <v>2969</v>
      </c>
      <c r="G480">
        <v>100</v>
      </c>
      <c r="H480">
        <v>163094</v>
      </c>
      <c r="I480">
        <v>1</v>
      </c>
      <c r="J480" s="1">
        <v>44974.552083333336</v>
      </c>
      <c r="K480" t="s">
        <v>9678</v>
      </c>
      <c r="L480" t="s">
        <v>242</v>
      </c>
      <c r="M480" t="s">
        <v>242</v>
      </c>
      <c r="N480" t="s">
        <v>9679</v>
      </c>
      <c r="O480" t="s">
        <v>9680</v>
      </c>
      <c r="P480">
        <v>34.054400000000001</v>
      </c>
      <c r="Q480">
        <v>-118.2441</v>
      </c>
      <c r="R480" t="s">
        <v>245</v>
      </c>
      <c r="S480" t="s">
        <v>246</v>
      </c>
      <c r="T480" s="10" t="s">
        <v>9681</v>
      </c>
      <c r="U480" t="s">
        <v>9682</v>
      </c>
      <c r="V480">
        <v>988498101</v>
      </c>
      <c r="W480">
        <v>5812</v>
      </c>
      <c r="X480" s="10" t="s">
        <v>271</v>
      </c>
      <c r="Y480" s="10" t="s">
        <v>9683</v>
      </c>
      <c r="Z480" s="10">
        <v>2020</v>
      </c>
      <c r="AA480" s="10">
        <v>0.5</v>
      </c>
      <c r="AB480">
        <v>15</v>
      </c>
      <c r="AC480" t="s">
        <v>9684</v>
      </c>
      <c r="AD480" s="10">
        <v>12</v>
      </c>
      <c r="AE480">
        <v>3</v>
      </c>
      <c r="AG480" t="s">
        <v>9685</v>
      </c>
      <c r="AH480" s="22">
        <v>1</v>
      </c>
      <c r="AI480" s="10">
        <v>8</v>
      </c>
      <c r="AJ480" s="22">
        <v>0</v>
      </c>
      <c r="AK480" s="10" t="s">
        <v>242</v>
      </c>
      <c r="AL480" s="22">
        <v>1</v>
      </c>
      <c r="AM480" s="10">
        <v>2</v>
      </c>
      <c r="AN480" s="2" t="s">
        <v>9686</v>
      </c>
      <c r="AO480">
        <v>3</v>
      </c>
      <c r="AQ480" t="s">
        <v>9685</v>
      </c>
      <c r="AR480" s="22">
        <v>1</v>
      </c>
      <c r="AS480" s="10">
        <v>11</v>
      </c>
      <c r="AT480" s="21">
        <f t="shared" si="28"/>
        <v>91.666666666666657</v>
      </c>
      <c r="AU480">
        <v>3</v>
      </c>
      <c r="AW480" t="s">
        <v>9685</v>
      </c>
      <c r="AX480" s="22">
        <v>1</v>
      </c>
      <c r="AY480" s="10">
        <v>11</v>
      </c>
      <c r="AZ480" s="21">
        <f t="shared" si="29"/>
        <v>91.666666666666657</v>
      </c>
      <c r="BA480">
        <v>3</v>
      </c>
      <c r="BC480" t="s">
        <v>9685</v>
      </c>
      <c r="BD480" s="22">
        <v>1</v>
      </c>
      <c r="BE480" s="10">
        <v>4.5999999999999996</v>
      </c>
      <c r="BF480" s="10"/>
      <c r="BG480">
        <v>3</v>
      </c>
      <c r="BI480" t="s">
        <v>9685</v>
      </c>
      <c r="BJ480" s="22">
        <v>1</v>
      </c>
      <c r="BK480">
        <v>3</v>
      </c>
      <c r="BM480" t="s">
        <v>9685</v>
      </c>
      <c r="BN480" s="22">
        <v>1</v>
      </c>
      <c r="BO480" s="10">
        <v>4</v>
      </c>
      <c r="BP480" s="21">
        <f t="shared" si="30"/>
        <v>33.333333333333329</v>
      </c>
      <c r="BQ480" s="10"/>
      <c r="BR480" s="10">
        <v>3</v>
      </c>
      <c r="BS480" s="10"/>
      <c r="BT480" s="10" t="s">
        <v>9685</v>
      </c>
      <c r="BU480" s="22">
        <v>0</v>
      </c>
      <c r="BV480" s="19">
        <v>0</v>
      </c>
      <c r="BW480" s="21">
        <f t="shared" si="31"/>
        <v>0</v>
      </c>
      <c r="BX480" s="10" t="s">
        <v>242</v>
      </c>
      <c r="BY480" s="10" t="s">
        <v>242</v>
      </c>
      <c r="BZ480" s="10"/>
      <c r="CA480" s="10"/>
      <c r="CB480" s="22">
        <v>0</v>
      </c>
      <c r="CC480" s="10"/>
      <c r="CD480" s="10" t="s">
        <v>242</v>
      </c>
      <c r="CE480" s="10" t="s">
        <v>242</v>
      </c>
      <c r="CF480" s="10"/>
      <c r="CG480" s="22">
        <v>1</v>
      </c>
      <c r="CH480" s="11" t="s">
        <v>9687</v>
      </c>
      <c r="CI480" s="10">
        <v>1</v>
      </c>
      <c r="CJ480" s="10"/>
      <c r="CK480" s="10" t="s">
        <v>9688</v>
      </c>
      <c r="CL480" s="22">
        <v>1</v>
      </c>
      <c r="CM480" s="22">
        <v>0</v>
      </c>
      <c r="CN480" s="10" t="s">
        <v>242</v>
      </c>
      <c r="CO480" s="10" t="s">
        <v>242</v>
      </c>
      <c r="CP480" s="10" t="s">
        <v>242</v>
      </c>
      <c r="CQ480" s="10"/>
      <c r="CR480" s="10"/>
      <c r="CS480" s="22">
        <v>1</v>
      </c>
      <c r="CT480" s="11" t="s">
        <v>9689</v>
      </c>
      <c r="CU480" s="10">
        <v>1</v>
      </c>
      <c r="CV480" s="10"/>
      <c r="CW480" s="10" t="s">
        <v>9688</v>
      </c>
      <c r="CX480" s="22">
        <v>1</v>
      </c>
      <c r="CY480" s="10">
        <v>38907</v>
      </c>
      <c r="CZ480" s="10">
        <v>2</v>
      </c>
      <c r="DA480" s="10"/>
      <c r="DB480" s="22">
        <v>1</v>
      </c>
      <c r="DC480" s="10">
        <v>130953</v>
      </c>
      <c r="DD480" s="10">
        <v>2</v>
      </c>
      <c r="DE480" s="10">
        <v>128129</v>
      </c>
      <c r="DF480" s="10">
        <v>2</v>
      </c>
      <c r="DG480" s="10" t="s">
        <v>242</v>
      </c>
      <c r="DH480" s="10" t="s">
        <v>242</v>
      </c>
      <c r="DI480" s="10"/>
      <c r="DJ480" s="22">
        <v>1</v>
      </c>
      <c r="DK480" s="10">
        <v>36991096</v>
      </c>
      <c r="DL480" s="10">
        <v>2</v>
      </c>
      <c r="DM480" s="10"/>
      <c r="DN480" s="10">
        <v>1</v>
      </c>
      <c r="DO480" s="10"/>
      <c r="DP480" s="10" t="s">
        <v>9688</v>
      </c>
      <c r="DQ480" s="27">
        <v>1</v>
      </c>
      <c r="DR480" t="s">
        <v>9690</v>
      </c>
      <c r="DS480" s="27">
        <v>1</v>
      </c>
      <c r="DT480" s="2" t="s">
        <v>9691</v>
      </c>
      <c r="DU480" s="27">
        <v>1</v>
      </c>
      <c r="DV480" t="s">
        <v>9692</v>
      </c>
      <c r="DW480" s="27">
        <v>1</v>
      </c>
      <c r="DX480" s="2" t="s">
        <v>9693</v>
      </c>
      <c r="DY480" s="27">
        <v>1</v>
      </c>
      <c r="DZ480" t="s">
        <v>9694</v>
      </c>
      <c r="EA480" s="27">
        <v>1</v>
      </c>
      <c r="EB480" t="s">
        <v>9695</v>
      </c>
      <c r="EC480" s="27">
        <v>0</v>
      </c>
      <c r="EE480" s="27">
        <v>0</v>
      </c>
      <c r="EG480" s="27">
        <v>1</v>
      </c>
      <c r="EH480" t="s">
        <v>9696</v>
      </c>
      <c r="EI480" s="27">
        <v>1</v>
      </c>
      <c r="EJ480" t="s">
        <v>9697</v>
      </c>
      <c r="EK480">
        <v>5</v>
      </c>
      <c r="EL480" t="s">
        <v>9698</v>
      </c>
      <c r="EM480" t="s">
        <v>9699</v>
      </c>
      <c r="EN480" s="22">
        <v>0</v>
      </c>
      <c r="EO480" s="10" t="s">
        <v>242</v>
      </c>
      <c r="EP480" s="10" t="s">
        <v>242</v>
      </c>
      <c r="EQ480" s="10"/>
      <c r="ER480" s="10"/>
      <c r="ES480" s="10" t="s">
        <v>242</v>
      </c>
      <c r="ET480" s="10" t="s">
        <v>242</v>
      </c>
      <c r="EU480" s="10"/>
      <c r="EV480" s="22">
        <v>1</v>
      </c>
      <c r="EW480" s="10">
        <v>2575.6</v>
      </c>
      <c r="EX480" s="10"/>
      <c r="EY480" s="22">
        <v>0</v>
      </c>
      <c r="EZ480" s="10" t="s">
        <v>242</v>
      </c>
      <c r="FA480" s="10"/>
      <c r="FB480" s="22">
        <v>1</v>
      </c>
      <c r="FC480" s="10">
        <v>386.3</v>
      </c>
      <c r="FD480" s="10"/>
      <c r="FE480" s="22">
        <v>0</v>
      </c>
      <c r="FF480" s="10" t="s">
        <v>242</v>
      </c>
      <c r="FG480" s="10"/>
    </row>
    <row r="481" spans="1:163" ht="15" customHeight="1" x14ac:dyDescent="0.2">
      <c r="A481">
        <v>480</v>
      </c>
      <c r="B481">
        <v>525</v>
      </c>
      <c r="C481" s="1">
        <v>44974.552083333336</v>
      </c>
      <c r="D481" s="1">
        <v>44974.572222222225</v>
      </c>
      <c r="E481">
        <v>0</v>
      </c>
      <c r="F481" t="s">
        <v>2969</v>
      </c>
      <c r="G481">
        <v>100</v>
      </c>
      <c r="H481">
        <v>1726</v>
      </c>
      <c r="I481">
        <v>1</v>
      </c>
      <c r="J481" s="1">
        <v>44974.572222222225</v>
      </c>
      <c r="K481" t="s">
        <v>9707</v>
      </c>
      <c r="L481" t="s">
        <v>242</v>
      </c>
      <c r="M481" t="s">
        <v>242</v>
      </c>
      <c r="N481" t="s">
        <v>9708</v>
      </c>
      <c r="O481" t="s">
        <v>9709</v>
      </c>
      <c r="P481">
        <v>34.054400000000001</v>
      </c>
      <c r="Q481">
        <v>-118.2441</v>
      </c>
      <c r="R481" t="s">
        <v>245</v>
      </c>
      <c r="S481" t="s">
        <v>246</v>
      </c>
      <c r="T481" t="s">
        <v>9710</v>
      </c>
      <c r="U481" t="s">
        <v>9711</v>
      </c>
      <c r="V481">
        <v>989207105</v>
      </c>
      <c r="W481">
        <v>3560</v>
      </c>
      <c r="X481" t="s">
        <v>297</v>
      </c>
      <c r="Y481" t="s">
        <v>9111</v>
      </c>
      <c r="Z481">
        <v>2020</v>
      </c>
      <c r="AA481">
        <v>0.5</v>
      </c>
      <c r="AB481">
        <v>4</v>
      </c>
      <c r="AD481">
        <v>8</v>
      </c>
      <c r="AE481">
        <v>3</v>
      </c>
      <c r="AG481" t="s">
        <v>9712</v>
      </c>
      <c r="AH481" s="27">
        <v>1</v>
      </c>
      <c r="AI481">
        <v>4</v>
      </c>
      <c r="AJ481" s="27">
        <v>0</v>
      </c>
      <c r="AK481" t="s">
        <v>242</v>
      </c>
      <c r="AL481" s="27">
        <v>0</v>
      </c>
      <c r="AM481" t="s">
        <v>242</v>
      </c>
      <c r="AO481">
        <v>3</v>
      </c>
      <c r="AQ481" t="s">
        <v>9712</v>
      </c>
      <c r="AR481" s="27">
        <v>1</v>
      </c>
      <c r="AS481">
        <v>7</v>
      </c>
      <c r="AT481" s="21">
        <f t="shared" si="28"/>
        <v>87.5</v>
      </c>
      <c r="AU481">
        <v>3</v>
      </c>
      <c r="AW481" t="s">
        <v>9712</v>
      </c>
      <c r="AX481" s="27">
        <v>1</v>
      </c>
      <c r="AY481">
        <v>7</v>
      </c>
      <c r="AZ481" s="21">
        <f t="shared" si="29"/>
        <v>87.5</v>
      </c>
      <c r="BA481">
        <v>3</v>
      </c>
      <c r="BC481" t="s">
        <v>9712</v>
      </c>
      <c r="BD481" s="27">
        <v>1</v>
      </c>
      <c r="BE481">
        <v>11</v>
      </c>
      <c r="BG481">
        <v>3</v>
      </c>
      <c r="BI481" t="s">
        <v>9712</v>
      </c>
      <c r="BJ481" s="27">
        <v>1</v>
      </c>
      <c r="BK481">
        <v>3</v>
      </c>
      <c r="BM481" t="s">
        <v>9712</v>
      </c>
      <c r="BN481" s="27">
        <v>1</v>
      </c>
      <c r="BO481">
        <v>2</v>
      </c>
      <c r="BP481" s="21">
        <f t="shared" si="30"/>
        <v>25</v>
      </c>
      <c r="BR481">
        <v>3</v>
      </c>
      <c r="BT481" t="s">
        <v>9712</v>
      </c>
      <c r="BU481" s="27">
        <v>0</v>
      </c>
      <c r="BV481" s="24" t="s">
        <v>242</v>
      </c>
      <c r="BW481" s="21" t="s">
        <v>242</v>
      </c>
      <c r="BX481" t="s">
        <v>242</v>
      </c>
      <c r="BY481" t="s">
        <v>242</v>
      </c>
      <c r="CB481" s="27" t="s">
        <v>242</v>
      </c>
      <c r="CD481" t="s">
        <v>242</v>
      </c>
      <c r="CE481" t="s">
        <v>242</v>
      </c>
      <c r="CG481" s="27">
        <v>0</v>
      </c>
      <c r="CI481" t="s">
        <v>242</v>
      </c>
      <c r="CL481" s="27">
        <v>0</v>
      </c>
      <c r="CM481" s="27">
        <v>0</v>
      </c>
      <c r="CN481" t="s">
        <v>242</v>
      </c>
      <c r="CO481" t="s">
        <v>242</v>
      </c>
      <c r="CP481" t="s">
        <v>242</v>
      </c>
      <c r="CS481" s="27">
        <v>0</v>
      </c>
      <c r="CU481" t="s">
        <v>242</v>
      </c>
      <c r="CX481" s="27">
        <v>1</v>
      </c>
      <c r="CY481">
        <v>2100</v>
      </c>
      <c r="CZ481">
        <v>2</v>
      </c>
      <c r="DB481" s="27">
        <v>1</v>
      </c>
      <c r="DC481">
        <v>9400</v>
      </c>
      <c r="DD481">
        <v>2</v>
      </c>
      <c r="DE481">
        <v>10600</v>
      </c>
      <c r="DF481">
        <v>2</v>
      </c>
      <c r="DG481" t="s">
        <v>242</v>
      </c>
      <c r="DH481" t="s">
        <v>242</v>
      </c>
      <c r="DJ481" s="27">
        <v>1</v>
      </c>
      <c r="DK481">
        <v>536400</v>
      </c>
      <c r="DL481">
        <v>2</v>
      </c>
      <c r="DN481">
        <v>4</v>
      </c>
      <c r="DP481" t="s">
        <v>9713</v>
      </c>
      <c r="DQ481" s="27">
        <v>1</v>
      </c>
      <c r="DR481" s="2" t="s">
        <v>9714</v>
      </c>
      <c r="DS481" s="27">
        <v>1</v>
      </c>
      <c r="DT481" s="2" t="s">
        <v>9715</v>
      </c>
      <c r="DU481" s="27">
        <v>0.5</v>
      </c>
      <c r="DV481" t="s">
        <v>9716</v>
      </c>
      <c r="DW481" s="27">
        <v>0.5</v>
      </c>
      <c r="DX481" t="s">
        <v>9717</v>
      </c>
      <c r="DY481" s="27">
        <v>0</v>
      </c>
      <c r="EA481" s="27">
        <v>0.5</v>
      </c>
      <c r="EB481" t="s">
        <v>9718</v>
      </c>
      <c r="EC481" s="27">
        <v>0</v>
      </c>
      <c r="EE481" s="27">
        <v>0</v>
      </c>
      <c r="EG481" s="27">
        <v>0</v>
      </c>
      <c r="EI481" s="27">
        <v>0</v>
      </c>
      <c r="EK481">
        <v>4</v>
      </c>
      <c r="EM481" t="s">
        <v>9713</v>
      </c>
      <c r="EN481" s="27">
        <v>0</v>
      </c>
      <c r="EO481" t="s">
        <v>242</v>
      </c>
      <c r="EP481" t="s">
        <v>242</v>
      </c>
      <c r="ES481" t="s">
        <v>242</v>
      </c>
      <c r="ET481" t="s">
        <v>242</v>
      </c>
      <c r="EV481" s="27">
        <v>0</v>
      </c>
      <c r="EW481" t="s">
        <v>242</v>
      </c>
      <c r="EY481" s="27">
        <v>0</v>
      </c>
      <c r="EZ481" t="s">
        <v>242</v>
      </c>
      <c r="FB481" s="27">
        <v>0</v>
      </c>
      <c r="FC481" t="s">
        <v>242</v>
      </c>
      <c r="FE481" s="27">
        <v>0</v>
      </c>
      <c r="FF481" t="s">
        <v>242</v>
      </c>
    </row>
    <row r="482" spans="1:163" ht="15" hidden="1" customHeight="1" x14ac:dyDescent="0.2">
      <c r="A482">
        <v>481</v>
      </c>
      <c r="B482">
        <v>526</v>
      </c>
      <c r="C482" s="1">
        <v>44974.572222222225</v>
      </c>
      <c r="D482" s="1">
        <v>44974.583333333336</v>
      </c>
      <c r="E482">
        <v>0</v>
      </c>
      <c r="F482" t="s">
        <v>2969</v>
      </c>
      <c r="G482">
        <v>100</v>
      </c>
      <c r="H482">
        <v>937</v>
      </c>
      <c r="I482">
        <v>1</v>
      </c>
      <c r="J482" s="1">
        <v>44974.583333333336</v>
      </c>
      <c r="K482" t="s">
        <v>9725</v>
      </c>
      <c r="L482" t="s">
        <v>242</v>
      </c>
      <c r="M482" t="s">
        <v>242</v>
      </c>
      <c r="N482" t="s">
        <v>9726</v>
      </c>
      <c r="O482" t="s">
        <v>9727</v>
      </c>
      <c r="P482">
        <v>34.054400000000001</v>
      </c>
      <c r="Q482">
        <v>-118.2441</v>
      </c>
      <c r="R482" t="s">
        <v>245</v>
      </c>
      <c r="S482" t="s">
        <v>246</v>
      </c>
      <c r="T482" t="s">
        <v>9728</v>
      </c>
      <c r="U482" t="s">
        <v>9729</v>
      </c>
      <c r="V482">
        <v>989701107</v>
      </c>
      <c r="W482">
        <v>6021</v>
      </c>
      <c r="X482" t="s">
        <v>319</v>
      </c>
      <c r="Y482" t="s">
        <v>2174</v>
      </c>
      <c r="Z482">
        <v>2020</v>
      </c>
      <c r="AA482">
        <v>0</v>
      </c>
      <c r="AD482">
        <v>11</v>
      </c>
      <c r="AE482">
        <v>3</v>
      </c>
      <c r="AG482" t="s">
        <v>9730</v>
      </c>
      <c r="AH482" s="27">
        <v>1</v>
      </c>
      <c r="AI482">
        <v>7</v>
      </c>
      <c r="AJ482" s="27">
        <v>1</v>
      </c>
      <c r="AK482">
        <v>1</v>
      </c>
      <c r="AL482" s="27">
        <v>0</v>
      </c>
      <c r="AM482" t="s">
        <v>242</v>
      </c>
      <c r="AO482">
        <v>3</v>
      </c>
      <c r="AQ482" t="s">
        <v>9730</v>
      </c>
      <c r="AR482" s="27">
        <v>1</v>
      </c>
      <c r="AS482">
        <v>9</v>
      </c>
      <c r="AT482" s="21">
        <f t="shared" si="28"/>
        <v>81.818181818181827</v>
      </c>
      <c r="AU482">
        <v>3</v>
      </c>
      <c r="AW482" t="s">
        <v>9730</v>
      </c>
      <c r="AX482" s="27">
        <v>1</v>
      </c>
      <c r="AY482">
        <v>9</v>
      </c>
      <c r="AZ482" s="21">
        <f t="shared" si="29"/>
        <v>81.818181818181827</v>
      </c>
      <c r="BA482">
        <v>3</v>
      </c>
      <c r="BC482" t="s">
        <v>9730</v>
      </c>
      <c r="BD482" s="27">
        <v>1</v>
      </c>
      <c r="BE482">
        <v>10.6</v>
      </c>
      <c r="BG482">
        <v>3</v>
      </c>
      <c r="BI482" t="s">
        <v>9730</v>
      </c>
      <c r="BJ482" s="27">
        <v>1</v>
      </c>
      <c r="BK482">
        <v>3</v>
      </c>
      <c r="BM482" t="s">
        <v>9730</v>
      </c>
      <c r="BN482" s="27">
        <v>1</v>
      </c>
      <c r="BO482">
        <v>2</v>
      </c>
      <c r="BP482" s="21">
        <f t="shared" si="30"/>
        <v>18.181818181818183</v>
      </c>
      <c r="BR482">
        <v>3</v>
      </c>
      <c r="BT482" t="s">
        <v>9730</v>
      </c>
      <c r="BU482" s="27">
        <v>0</v>
      </c>
      <c r="BV482" s="24" t="s">
        <v>242</v>
      </c>
      <c r="BW482" s="21" t="s">
        <v>242</v>
      </c>
      <c r="BX482" t="s">
        <v>242</v>
      </c>
      <c r="BY482" t="s">
        <v>242</v>
      </c>
      <c r="CB482" s="27">
        <v>0</v>
      </c>
      <c r="CD482" t="s">
        <v>242</v>
      </c>
      <c r="CE482" t="s">
        <v>242</v>
      </c>
      <c r="CG482" s="27">
        <v>0</v>
      </c>
      <c r="CI482" t="s">
        <v>242</v>
      </c>
      <c r="CL482" s="27">
        <v>0</v>
      </c>
      <c r="CM482" s="27">
        <v>0</v>
      </c>
      <c r="CN482" t="s">
        <v>242</v>
      </c>
      <c r="CO482" t="s">
        <v>242</v>
      </c>
      <c r="CP482" t="s">
        <v>242</v>
      </c>
      <c r="CS482" s="27">
        <v>0</v>
      </c>
      <c r="CU482" t="s">
        <v>242</v>
      </c>
      <c r="CX482" s="27">
        <v>0</v>
      </c>
      <c r="CY482" t="s">
        <v>242</v>
      </c>
      <c r="CZ482" t="s">
        <v>242</v>
      </c>
      <c r="DB482" s="27">
        <v>0</v>
      </c>
      <c r="DC482" t="s">
        <v>242</v>
      </c>
      <c r="DD482" t="s">
        <v>242</v>
      </c>
      <c r="DF482" t="s">
        <v>242</v>
      </c>
      <c r="DG482" t="s">
        <v>242</v>
      </c>
      <c r="DH482" t="s">
        <v>242</v>
      </c>
      <c r="DJ482" s="27">
        <v>0</v>
      </c>
      <c r="DK482" t="s">
        <v>242</v>
      </c>
      <c r="DL482" t="s">
        <v>242</v>
      </c>
      <c r="DN482" t="s">
        <v>242</v>
      </c>
      <c r="DQ482" s="27">
        <v>0</v>
      </c>
      <c r="DS482" s="27">
        <v>0</v>
      </c>
      <c r="DU482" s="27">
        <v>0</v>
      </c>
      <c r="DW482" s="27">
        <v>0</v>
      </c>
      <c r="DY482" s="27">
        <v>0</v>
      </c>
      <c r="EA482" s="27">
        <v>0</v>
      </c>
      <c r="EC482" s="27">
        <v>0</v>
      </c>
      <c r="EE482" s="27">
        <v>0</v>
      </c>
      <c r="EG482" s="27">
        <v>0</v>
      </c>
      <c r="EI482" s="27">
        <v>0</v>
      </c>
      <c r="EK482" t="s">
        <v>242</v>
      </c>
      <c r="EN482" s="27">
        <v>0</v>
      </c>
      <c r="EO482" t="s">
        <v>242</v>
      </c>
      <c r="EP482" t="s">
        <v>242</v>
      </c>
      <c r="ES482" t="s">
        <v>242</v>
      </c>
      <c r="ET482" t="s">
        <v>242</v>
      </c>
      <c r="EV482" s="27">
        <v>0</v>
      </c>
      <c r="EW482" t="s">
        <v>242</v>
      </c>
      <c r="EY482" s="27">
        <v>0</v>
      </c>
      <c r="EZ482" t="s">
        <v>242</v>
      </c>
      <c r="FB482" s="27">
        <v>0</v>
      </c>
      <c r="FC482" t="s">
        <v>242</v>
      </c>
      <c r="FE482" s="27">
        <v>0</v>
      </c>
      <c r="FF482" t="s">
        <v>242</v>
      </c>
    </row>
    <row r="483" spans="1:163" ht="15" customHeight="1" x14ac:dyDescent="0.2">
      <c r="A483">
        <v>482</v>
      </c>
      <c r="B483">
        <v>527</v>
      </c>
      <c r="C483" s="1">
        <v>44974.962500000001</v>
      </c>
      <c r="D483" s="1">
        <v>44975.006944444445</v>
      </c>
      <c r="E483">
        <v>0</v>
      </c>
      <c r="F483" t="s">
        <v>9121</v>
      </c>
      <c r="G483">
        <v>100</v>
      </c>
      <c r="H483">
        <v>3835</v>
      </c>
      <c r="I483">
        <v>1</v>
      </c>
      <c r="J483" s="1">
        <v>44975.006944444445</v>
      </c>
      <c r="K483" t="s">
        <v>9734</v>
      </c>
      <c r="L483" t="s">
        <v>242</v>
      </c>
      <c r="M483" t="s">
        <v>242</v>
      </c>
      <c r="N483" t="s">
        <v>9735</v>
      </c>
      <c r="O483" t="s">
        <v>9736</v>
      </c>
      <c r="P483">
        <v>34.054400000000001</v>
      </c>
      <c r="Q483">
        <v>-118.2441</v>
      </c>
      <c r="R483" t="s">
        <v>245</v>
      </c>
      <c r="S483" t="s">
        <v>246</v>
      </c>
      <c r="T483" t="s">
        <v>9737</v>
      </c>
      <c r="U483" t="s">
        <v>9738</v>
      </c>
      <c r="V483" t="s">
        <v>9739</v>
      </c>
      <c r="W483">
        <v>3842</v>
      </c>
      <c r="X483" t="s">
        <v>350</v>
      </c>
      <c r="Y483" t="s">
        <v>2411</v>
      </c>
      <c r="Z483">
        <v>2020</v>
      </c>
      <c r="AA483">
        <v>0</v>
      </c>
      <c r="AD483">
        <v>11</v>
      </c>
      <c r="AE483">
        <v>3</v>
      </c>
      <c r="AG483" t="s">
        <v>9740</v>
      </c>
      <c r="AH483" s="27">
        <v>1</v>
      </c>
      <c r="AI483">
        <v>11</v>
      </c>
      <c r="AJ483" s="27">
        <v>0</v>
      </c>
      <c r="AK483" t="s">
        <v>242</v>
      </c>
      <c r="AL483" s="27">
        <v>1</v>
      </c>
      <c r="AM483">
        <v>2</v>
      </c>
      <c r="AO483">
        <v>3</v>
      </c>
      <c r="AQ483" t="s">
        <v>9740</v>
      </c>
      <c r="AR483" s="27">
        <v>1</v>
      </c>
      <c r="AS483">
        <v>10</v>
      </c>
      <c r="AT483" s="21">
        <f t="shared" si="28"/>
        <v>90.909090909090907</v>
      </c>
      <c r="AU483">
        <v>3</v>
      </c>
      <c r="AW483" t="s">
        <v>9740</v>
      </c>
      <c r="AX483" s="27">
        <v>1</v>
      </c>
      <c r="AY483">
        <v>10</v>
      </c>
      <c r="AZ483" s="21">
        <f t="shared" si="29"/>
        <v>90.909090909090907</v>
      </c>
      <c r="BA483">
        <v>3</v>
      </c>
      <c r="BC483" t="s">
        <v>9740</v>
      </c>
      <c r="BD483" s="27">
        <v>1</v>
      </c>
      <c r="BE483">
        <v>7</v>
      </c>
      <c r="BG483">
        <v>3</v>
      </c>
      <c r="BI483" t="s">
        <v>9740</v>
      </c>
      <c r="BJ483" s="27">
        <v>1</v>
      </c>
      <c r="BK483">
        <v>3</v>
      </c>
      <c r="BM483" t="s">
        <v>9740</v>
      </c>
      <c r="BN483" s="27">
        <v>1</v>
      </c>
      <c r="BO483">
        <v>3</v>
      </c>
      <c r="BP483" s="21">
        <f t="shared" si="30"/>
        <v>27.27272727272727</v>
      </c>
      <c r="BR483">
        <v>3</v>
      </c>
      <c r="BT483" t="s">
        <v>9740</v>
      </c>
      <c r="BU483" s="27">
        <v>0</v>
      </c>
      <c r="BV483" s="24" t="s">
        <v>242</v>
      </c>
      <c r="BW483" s="21" t="s">
        <v>242</v>
      </c>
      <c r="BX483" t="s">
        <v>242</v>
      </c>
      <c r="BY483" t="s">
        <v>242</v>
      </c>
      <c r="CB483" s="27">
        <v>0</v>
      </c>
      <c r="CD483" t="s">
        <v>242</v>
      </c>
      <c r="CE483" t="s">
        <v>242</v>
      </c>
      <c r="CG483" s="27">
        <v>0</v>
      </c>
      <c r="CI483" t="s">
        <v>242</v>
      </c>
      <c r="CL483" s="27">
        <v>0</v>
      </c>
      <c r="CM483" s="27">
        <v>0</v>
      </c>
      <c r="CN483" t="s">
        <v>242</v>
      </c>
      <c r="CO483" t="s">
        <v>242</v>
      </c>
      <c r="CP483" t="s">
        <v>242</v>
      </c>
      <c r="CS483" s="27">
        <v>1</v>
      </c>
      <c r="CT483" s="2" t="s">
        <v>9741</v>
      </c>
      <c r="CU483">
        <v>1</v>
      </c>
      <c r="CW483" t="s">
        <v>9742</v>
      </c>
      <c r="CX483" s="27">
        <v>0.5</v>
      </c>
      <c r="CY483" t="s">
        <v>242</v>
      </c>
      <c r="CZ483">
        <v>2</v>
      </c>
      <c r="DA483" t="s">
        <v>9743</v>
      </c>
      <c r="DB483" s="27">
        <v>0.5</v>
      </c>
      <c r="DC483" t="s">
        <v>242</v>
      </c>
      <c r="DD483" t="s">
        <v>242</v>
      </c>
      <c r="DF483" t="s">
        <v>242</v>
      </c>
      <c r="DG483">
        <v>73495</v>
      </c>
      <c r="DH483">
        <v>2</v>
      </c>
      <c r="DJ483" s="27">
        <v>0</v>
      </c>
      <c r="DK483" t="s">
        <v>242</v>
      </c>
      <c r="DL483" t="s">
        <v>242</v>
      </c>
      <c r="DN483">
        <v>5</v>
      </c>
      <c r="DO483" t="s">
        <v>9209</v>
      </c>
      <c r="DP483" t="s">
        <v>9744</v>
      </c>
      <c r="DQ483" s="27">
        <v>0</v>
      </c>
      <c r="DS483" s="27">
        <v>0</v>
      </c>
      <c r="DU483" s="27">
        <v>0</v>
      </c>
      <c r="DW483" s="27">
        <v>0</v>
      </c>
      <c r="DY483" s="27">
        <v>0</v>
      </c>
      <c r="EA483" s="27">
        <v>0</v>
      </c>
      <c r="EC483" s="27">
        <v>0</v>
      </c>
      <c r="EE483" s="27">
        <v>0</v>
      </c>
      <c r="EG483" s="27">
        <v>1</v>
      </c>
      <c r="EH483" t="s">
        <v>9745</v>
      </c>
      <c r="EI483" s="27">
        <v>0.5</v>
      </c>
      <c r="EJ483" t="s">
        <v>9746</v>
      </c>
      <c r="EK483">
        <v>1</v>
      </c>
      <c r="EM483" t="s">
        <v>9742</v>
      </c>
      <c r="EN483" s="27">
        <v>0</v>
      </c>
      <c r="EO483" t="s">
        <v>242</v>
      </c>
      <c r="EP483" t="s">
        <v>242</v>
      </c>
      <c r="ES483" t="s">
        <v>242</v>
      </c>
      <c r="ET483" t="s">
        <v>242</v>
      </c>
      <c r="EV483" s="27">
        <v>0</v>
      </c>
      <c r="EW483" t="s">
        <v>242</v>
      </c>
      <c r="EY483" s="27">
        <v>0</v>
      </c>
      <c r="EZ483" t="s">
        <v>242</v>
      </c>
      <c r="FB483" s="27">
        <v>0</v>
      </c>
      <c r="FC483" t="s">
        <v>242</v>
      </c>
      <c r="FE483" s="27">
        <v>0</v>
      </c>
      <c r="FF483" t="s">
        <v>242</v>
      </c>
    </row>
    <row r="484" spans="1:163" ht="15" customHeight="1" x14ac:dyDescent="0.2">
      <c r="A484" s="10">
        <v>483</v>
      </c>
      <c r="B484">
        <v>532</v>
      </c>
      <c r="C484" s="1">
        <v>44958.661805555559</v>
      </c>
      <c r="D484" s="1">
        <v>44977.664583333331</v>
      </c>
      <c r="E484">
        <v>0</v>
      </c>
      <c r="F484" t="s">
        <v>9752</v>
      </c>
      <c r="G484">
        <v>100</v>
      </c>
      <c r="H484">
        <v>1641835</v>
      </c>
      <c r="I484">
        <v>1</v>
      </c>
      <c r="J484" s="1">
        <v>44977.664583333331</v>
      </c>
      <c r="K484" t="s">
        <v>9753</v>
      </c>
      <c r="L484" t="s">
        <v>242</v>
      </c>
      <c r="M484" t="s">
        <v>242</v>
      </c>
      <c r="N484" t="s">
        <v>9754</v>
      </c>
      <c r="O484" t="s">
        <v>9755</v>
      </c>
      <c r="P484">
        <v>34.157600000000002</v>
      </c>
      <c r="Q484">
        <v>-118.2675</v>
      </c>
      <c r="R484" t="s">
        <v>245</v>
      </c>
      <c r="S484" t="s">
        <v>246</v>
      </c>
      <c r="T484" s="10" t="s">
        <v>9756</v>
      </c>
      <c r="U484" t="s">
        <v>9757</v>
      </c>
      <c r="V484">
        <v>364760108</v>
      </c>
      <c r="W484">
        <v>56510000</v>
      </c>
      <c r="X484" s="10" t="s">
        <v>271</v>
      </c>
      <c r="Y484" s="10" t="s">
        <v>272</v>
      </c>
      <c r="Z484" s="10">
        <v>2021</v>
      </c>
      <c r="AA484" s="10">
        <v>0</v>
      </c>
      <c r="AD484" s="10">
        <v>11</v>
      </c>
      <c r="AE484">
        <v>2</v>
      </c>
      <c r="AG484" t="s">
        <v>9758</v>
      </c>
      <c r="AH484" s="22">
        <v>0</v>
      </c>
      <c r="AI484" s="10" t="s">
        <v>242</v>
      </c>
      <c r="AJ484" s="22">
        <v>0</v>
      </c>
      <c r="AK484" s="10" t="s">
        <v>242</v>
      </c>
      <c r="AL484" s="22">
        <v>0</v>
      </c>
      <c r="AM484" s="10" t="s">
        <v>242</v>
      </c>
      <c r="AN484" s="2" t="s">
        <v>9759</v>
      </c>
      <c r="AO484" t="s">
        <v>242</v>
      </c>
      <c r="AR484" s="22">
        <v>0</v>
      </c>
      <c r="AS484" s="19">
        <v>0</v>
      </c>
      <c r="AT484" s="21">
        <f t="shared" si="28"/>
        <v>0</v>
      </c>
      <c r="AU484" t="s">
        <v>242</v>
      </c>
      <c r="AX484" s="22">
        <v>1</v>
      </c>
      <c r="AY484" s="10">
        <v>10</v>
      </c>
      <c r="AZ484" s="21">
        <f t="shared" si="29"/>
        <v>90.909090909090907</v>
      </c>
      <c r="BA484">
        <v>2</v>
      </c>
      <c r="BC484" t="s">
        <v>9760</v>
      </c>
      <c r="BD484" s="22">
        <v>0</v>
      </c>
      <c r="BE484" s="10"/>
      <c r="BF484" s="10"/>
      <c r="BG484" t="s">
        <v>242</v>
      </c>
      <c r="BJ484" s="22">
        <v>1</v>
      </c>
      <c r="BK484">
        <v>2</v>
      </c>
      <c r="BM484" t="s">
        <v>9761</v>
      </c>
      <c r="BN484" s="22">
        <v>0</v>
      </c>
      <c r="BO484" s="19">
        <v>0</v>
      </c>
      <c r="BP484" s="21">
        <f t="shared" si="30"/>
        <v>0</v>
      </c>
      <c r="BQ484" s="10"/>
      <c r="BR484" s="10" t="s">
        <v>242</v>
      </c>
      <c r="BS484" s="10"/>
      <c r="BT484" s="10"/>
      <c r="BU484" s="22">
        <v>0</v>
      </c>
      <c r="BV484" s="19">
        <v>0</v>
      </c>
      <c r="BW484" s="21">
        <f t="shared" si="31"/>
        <v>0</v>
      </c>
      <c r="BX484" s="10" t="s">
        <v>242</v>
      </c>
      <c r="BY484" s="10" t="s">
        <v>242</v>
      </c>
      <c r="BZ484" s="10"/>
      <c r="CA484" s="10"/>
      <c r="CB484" s="22">
        <v>1</v>
      </c>
      <c r="CC484" s="11" t="s">
        <v>9762</v>
      </c>
      <c r="CD484" s="10">
        <v>1</v>
      </c>
      <c r="CE484" s="10" t="s">
        <v>242</v>
      </c>
      <c r="CF484" s="10" t="s">
        <v>9763</v>
      </c>
      <c r="CG484" s="22">
        <v>0.5</v>
      </c>
      <c r="CH484" s="11" t="s">
        <v>9764</v>
      </c>
      <c r="CI484" s="10">
        <v>2</v>
      </c>
      <c r="CJ484" s="10"/>
      <c r="CK484" s="10" t="s">
        <v>9765</v>
      </c>
      <c r="CL484" s="22">
        <v>0</v>
      </c>
      <c r="CM484" s="22">
        <v>0</v>
      </c>
      <c r="CN484" s="10" t="s">
        <v>242</v>
      </c>
      <c r="CO484" s="10" t="s">
        <v>242</v>
      </c>
      <c r="CP484" s="10" t="s">
        <v>242</v>
      </c>
      <c r="CQ484" s="10"/>
      <c r="CR484" s="10"/>
      <c r="CS484" s="22">
        <v>0.5</v>
      </c>
      <c r="CT484" s="11" t="s">
        <v>9766</v>
      </c>
      <c r="CU484" s="10">
        <v>1</v>
      </c>
      <c r="CV484" s="10"/>
      <c r="CW484" s="10" t="s">
        <v>9767</v>
      </c>
      <c r="CX484" s="22">
        <v>1</v>
      </c>
      <c r="CY484" s="10">
        <v>25352</v>
      </c>
      <c r="CZ484" s="10">
        <v>2</v>
      </c>
      <c r="DA484" s="10"/>
      <c r="DB484" s="22">
        <v>1</v>
      </c>
      <c r="DC484" s="10">
        <v>215372</v>
      </c>
      <c r="DD484" s="10">
        <v>2</v>
      </c>
      <c r="DE484" s="10">
        <v>244823</v>
      </c>
      <c r="DF484" s="10">
        <v>2</v>
      </c>
      <c r="DG484" s="10" t="s">
        <v>242</v>
      </c>
      <c r="DH484" s="10" t="s">
        <v>242</v>
      </c>
      <c r="DI484" s="10"/>
      <c r="DJ484" s="22">
        <v>1</v>
      </c>
      <c r="DK484" s="10">
        <v>5408993</v>
      </c>
      <c r="DL484" s="10">
        <v>2</v>
      </c>
      <c r="DM484" s="10"/>
      <c r="DN484" s="10">
        <v>2</v>
      </c>
      <c r="DO484" s="10"/>
      <c r="DP484" s="10" t="s">
        <v>9768</v>
      </c>
      <c r="DQ484" s="27">
        <v>1</v>
      </c>
      <c r="DR484" s="2" t="s">
        <v>9769</v>
      </c>
      <c r="DS484" s="27">
        <v>1</v>
      </c>
      <c r="DT484" s="2" t="s">
        <v>9770</v>
      </c>
      <c r="DU484" s="27">
        <v>0.5</v>
      </c>
      <c r="DV484" s="2" t="s">
        <v>9771</v>
      </c>
      <c r="DW484" s="27">
        <v>1</v>
      </c>
      <c r="DX484" s="2" t="s">
        <v>9772</v>
      </c>
      <c r="DY484" s="27">
        <v>0</v>
      </c>
      <c r="EA484" s="27">
        <v>1</v>
      </c>
      <c r="EB484" s="2" t="s">
        <v>9773</v>
      </c>
      <c r="EC484" s="27">
        <v>1</v>
      </c>
      <c r="ED484" s="2" t="s">
        <v>9774</v>
      </c>
      <c r="EE484" s="27">
        <v>0.5</v>
      </c>
      <c r="EF484" s="2" t="s">
        <v>9775</v>
      </c>
      <c r="EG484" s="27">
        <v>0.5</v>
      </c>
      <c r="EH484" s="2" t="s">
        <v>9776</v>
      </c>
      <c r="EI484" s="27">
        <v>1</v>
      </c>
      <c r="EJ484" s="2" t="s">
        <v>9777</v>
      </c>
      <c r="EK484">
        <v>4</v>
      </c>
      <c r="EM484" t="s">
        <v>9768</v>
      </c>
      <c r="EN484" s="22">
        <v>0</v>
      </c>
      <c r="EO484" s="10" t="s">
        <v>242</v>
      </c>
      <c r="EP484" s="10" t="s">
        <v>242</v>
      </c>
      <c r="EQ484" s="10"/>
      <c r="ER484" s="10"/>
      <c r="ES484" s="10" t="s">
        <v>242</v>
      </c>
      <c r="ET484" s="10" t="s">
        <v>242</v>
      </c>
      <c r="EU484" s="10"/>
      <c r="EV484" s="22">
        <v>0</v>
      </c>
      <c r="EW484" s="10" t="s">
        <v>242</v>
      </c>
      <c r="EX484" s="10"/>
      <c r="EY484" s="22">
        <v>0</v>
      </c>
      <c r="EZ484" s="10" t="s">
        <v>242</v>
      </c>
      <c r="FA484" s="10"/>
      <c r="FB484" s="22">
        <v>0</v>
      </c>
      <c r="FC484" s="10" t="s">
        <v>242</v>
      </c>
      <c r="FD484" s="10"/>
      <c r="FE484" s="22">
        <v>0</v>
      </c>
      <c r="FF484" s="10" t="s">
        <v>242</v>
      </c>
      <c r="FG484" s="10"/>
    </row>
    <row r="485" spans="1:163" ht="15" customHeight="1" x14ac:dyDescent="0.2">
      <c r="A485">
        <v>484</v>
      </c>
      <c r="B485">
        <v>534</v>
      </c>
      <c r="C485" s="1">
        <v>44977.513194444444</v>
      </c>
      <c r="D485" s="1">
        <v>44977.692361111112</v>
      </c>
      <c r="E485">
        <v>0</v>
      </c>
      <c r="F485" t="s">
        <v>9121</v>
      </c>
      <c r="G485">
        <v>100</v>
      </c>
      <c r="H485">
        <v>15503</v>
      </c>
      <c r="I485">
        <v>1</v>
      </c>
      <c r="J485" s="1">
        <v>44977.692361111112</v>
      </c>
      <c r="K485" t="s">
        <v>9782</v>
      </c>
      <c r="L485" t="s">
        <v>242</v>
      </c>
      <c r="M485" t="s">
        <v>242</v>
      </c>
      <c r="N485" t="s">
        <v>9783</v>
      </c>
      <c r="O485" t="s">
        <v>9784</v>
      </c>
      <c r="P485">
        <v>34.054400000000001</v>
      </c>
      <c r="Q485">
        <v>-118.2441</v>
      </c>
      <c r="R485" t="s">
        <v>245</v>
      </c>
      <c r="S485" t="s">
        <v>246</v>
      </c>
      <c r="T485" t="s">
        <v>9785</v>
      </c>
      <c r="U485" t="s">
        <v>9786</v>
      </c>
      <c r="V485">
        <v>806857108</v>
      </c>
      <c r="W485">
        <v>1389</v>
      </c>
      <c r="X485" t="s">
        <v>248</v>
      </c>
      <c r="Y485" t="s">
        <v>4218</v>
      </c>
      <c r="Z485">
        <v>2020</v>
      </c>
      <c r="AA485">
        <v>0.5</v>
      </c>
      <c r="AB485">
        <v>13</v>
      </c>
      <c r="AD485">
        <v>9</v>
      </c>
      <c r="AE485">
        <v>3</v>
      </c>
      <c r="AG485" t="s">
        <v>9787</v>
      </c>
      <c r="AH485" s="27">
        <v>1</v>
      </c>
      <c r="AI485">
        <v>8</v>
      </c>
      <c r="AJ485" s="27">
        <v>0</v>
      </c>
      <c r="AK485" t="s">
        <v>242</v>
      </c>
      <c r="AL485" s="27">
        <v>0</v>
      </c>
      <c r="AM485" t="s">
        <v>242</v>
      </c>
      <c r="AN485" t="s">
        <v>9788</v>
      </c>
      <c r="AO485">
        <v>3</v>
      </c>
      <c r="AQ485" t="s">
        <v>9787</v>
      </c>
      <c r="AR485" s="27">
        <v>1</v>
      </c>
      <c r="AS485">
        <v>8</v>
      </c>
      <c r="AT485" s="21">
        <f t="shared" si="28"/>
        <v>88.888888888888886</v>
      </c>
      <c r="AU485">
        <v>3</v>
      </c>
      <c r="AW485" t="s">
        <v>9787</v>
      </c>
      <c r="AX485" s="27">
        <v>1</v>
      </c>
      <c r="AY485">
        <v>8</v>
      </c>
      <c r="AZ485" s="21">
        <f t="shared" si="29"/>
        <v>88.888888888888886</v>
      </c>
      <c r="BA485">
        <v>3</v>
      </c>
      <c r="BC485" t="s">
        <v>9787</v>
      </c>
      <c r="BD485" s="27">
        <v>1</v>
      </c>
      <c r="BE485">
        <v>4.5999999999999996</v>
      </c>
      <c r="BG485">
        <v>3</v>
      </c>
      <c r="BI485" t="s">
        <v>9787</v>
      </c>
      <c r="BJ485" s="27">
        <v>1</v>
      </c>
      <c r="BK485">
        <v>3</v>
      </c>
      <c r="BM485" t="s">
        <v>9787</v>
      </c>
      <c r="BN485" s="27">
        <v>1</v>
      </c>
      <c r="BO485">
        <v>2</v>
      </c>
      <c r="BP485" s="21">
        <f t="shared" si="30"/>
        <v>22.222222222222221</v>
      </c>
      <c r="BR485">
        <v>3</v>
      </c>
      <c r="BT485" t="s">
        <v>9787</v>
      </c>
      <c r="BU485" s="27">
        <v>0</v>
      </c>
      <c r="BV485" s="24" t="s">
        <v>242</v>
      </c>
      <c r="BW485" s="21" t="s">
        <v>242</v>
      </c>
      <c r="BX485" t="s">
        <v>242</v>
      </c>
      <c r="BY485" t="s">
        <v>242</v>
      </c>
      <c r="CB485" s="27">
        <v>0</v>
      </c>
      <c r="CD485" t="s">
        <v>242</v>
      </c>
      <c r="CE485" t="s">
        <v>242</v>
      </c>
      <c r="CG485" s="27">
        <v>0</v>
      </c>
      <c r="CI485" t="s">
        <v>242</v>
      </c>
      <c r="CL485" s="27">
        <v>0</v>
      </c>
      <c r="CM485" s="27">
        <v>0.5</v>
      </c>
      <c r="CN485" t="s">
        <v>242</v>
      </c>
      <c r="CO485">
        <v>88</v>
      </c>
      <c r="CP485" t="s">
        <v>242</v>
      </c>
      <c r="CQ485" t="s">
        <v>9789</v>
      </c>
      <c r="CS485" s="27">
        <v>1</v>
      </c>
      <c r="CT485" s="2" t="s">
        <v>9790</v>
      </c>
      <c r="CU485">
        <v>1</v>
      </c>
      <c r="CW485" t="s">
        <v>9791</v>
      </c>
      <c r="CX485" s="27">
        <v>1</v>
      </c>
      <c r="CY485">
        <v>1125000</v>
      </c>
      <c r="CZ485">
        <v>2</v>
      </c>
      <c r="DA485" t="s">
        <v>9792</v>
      </c>
      <c r="DB485" s="27">
        <v>1</v>
      </c>
      <c r="DC485" t="s">
        <v>242</v>
      </c>
      <c r="DD485" t="s">
        <v>242</v>
      </c>
      <c r="DF485" t="s">
        <v>242</v>
      </c>
      <c r="DG485">
        <v>511000</v>
      </c>
      <c r="DH485">
        <v>2</v>
      </c>
      <c r="DJ485" s="27">
        <v>1</v>
      </c>
      <c r="DK485">
        <v>38127000</v>
      </c>
      <c r="DL485">
        <v>2</v>
      </c>
      <c r="DM485" t="s">
        <v>9793</v>
      </c>
      <c r="DN485">
        <v>1</v>
      </c>
      <c r="DP485" t="s">
        <v>9791</v>
      </c>
      <c r="DQ485" s="27">
        <v>1</v>
      </c>
      <c r="DR485" t="s">
        <v>9794</v>
      </c>
      <c r="DS485" s="27">
        <v>1</v>
      </c>
      <c r="DT485" s="2" t="s">
        <v>9795</v>
      </c>
      <c r="DU485" s="27">
        <v>0.5</v>
      </c>
      <c r="DV485" s="2" t="s">
        <v>9796</v>
      </c>
      <c r="DW485" s="27">
        <v>0.5</v>
      </c>
      <c r="DX485" s="2" t="s">
        <v>9797</v>
      </c>
      <c r="DY485" s="27">
        <v>0</v>
      </c>
      <c r="EA485" s="27">
        <v>1</v>
      </c>
      <c r="EB485" t="s">
        <v>9798</v>
      </c>
      <c r="EC485" s="27">
        <v>1</v>
      </c>
      <c r="ED485" s="2" t="s">
        <v>9799</v>
      </c>
      <c r="EE485" s="27">
        <v>1</v>
      </c>
      <c r="EF485" s="2" t="s">
        <v>9799</v>
      </c>
      <c r="EG485" s="27">
        <v>1</v>
      </c>
      <c r="EH485" t="s">
        <v>9800</v>
      </c>
      <c r="EI485" s="27">
        <v>1</v>
      </c>
      <c r="EJ485" s="2" t="s">
        <v>9801</v>
      </c>
      <c r="EK485">
        <v>1</v>
      </c>
      <c r="EM485" t="s">
        <v>9791</v>
      </c>
      <c r="EN485" s="27">
        <v>0</v>
      </c>
      <c r="EO485" t="s">
        <v>242</v>
      </c>
      <c r="EP485" t="s">
        <v>242</v>
      </c>
      <c r="ES485" t="s">
        <v>242</v>
      </c>
      <c r="ET485" t="s">
        <v>242</v>
      </c>
      <c r="EV485" s="27">
        <v>0</v>
      </c>
      <c r="EW485" t="s">
        <v>242</v>
      </c>
      <c r="EY485" s="27">
        <v>0</v>
      </c>
      <c r="EZ485" t="s">
        <v>242</v>
      </c>
      <c r="FB485" s="27">
        <v>1</v>
      </c>
      <c r="FC485">
        <v>4651</v>
      </c>
      <c r="FD485" t="s">
        <v>9802</v>
      </c>
      <c r="FE485" s="27">
        <v>0</v>
      </c>
      <c r="FF485" t="s">
        <v>242</v>
      </c>
    </row>
    <row r="486" spans="1:163" ht="15" customHeight="1" x14ac:dyDescent="0.2">
      <c r="A486">
        <v>485</v>
      </c>
      <c r="B486">
        <v>538</v>
      </c>
      <c r="C486" s="1">
        <v>44977.692361111112</v>
      </c>
      <c r="D486" s="1">
        <v>44984.974999999999</v>
      </c>
      <c r="E486">
        <v>0</v>
      </c>
      <c r="F486" t="s">
        <v>9121</v>
      </c>
      <c r="G486">
        <v>100</v>
      </c>
      <c r="H486">
        <v>629223</v>
      </c>
      <c r="I486">
        <v>1</v>
      </c>
      <c r="J486" s="1">
        <v>44984.974999999999</v>
      </c>
      <c r="K486" t="s">
        <v>9808</v>
      </c>
      <c r="L486" t="s">
        <v>242</v>
      </c>
      <c r="M486" t="s">
        <v>242</v>
      </c>
      <c r="N486" t="s">
        <v>9809</v>
      </c>
      <c r="O486" t="s">
        <v>9810</v>
      </c>
      <c r="P486">
        <v>34.054400000000001</v>
      </c>
      <c r="Q486">
        <v>-118.2441</v>
      </c>
      <c r="R486" t="s">
        <v>245</v>
      </c>
      <c r="S486" t="s">
        <v>246</v>
      </c>
      <c r="T486" t="s">
        <v>9811</v>
      </c>
      <c r="U486" t="s">
        <v>9812</v>
      </c>
      <c r="V486">
        <v>150870103</v>
      </c>
      <c r="W486">
        <v>2820</v>
      </c>
      <c r="X486" t="s">
        <v>418</v>
      </c>
      <c r="Y486" t="s">
        <v>419</v>
      </c>
      <c r="Z486">
        <v>2020</v>
      </c>
      <c r="AA486">
        <v>0</v>
      </c>
      <c r="AD486">
        <v>10</v>
      </c>
      <c r="AE486">
        <v>3</v>
      </c>
      <c r="AG486" t="s">
        <v>9813</v>
      </c>
      <c r="AH486" s="27">
        <v>1</v>
      </c>
      <c r="AI486">
        <v>8</v>
      </c>
      <c r="AJ486" s="27">
        <v>0</v>
      </c>
      <c r="AK486" t="s">
        <v>242</v>
      </c>
      <c r="AL486" s="27">
        <v>0</v>
      </c>
      <c r="AM486" t="s">
        <v>242</v>
      </c>
      <c r="AN486" t="s">
        <v>9814</v>
      </c>
      <c r="AO486">
        <v>3</v>
      </c>
      <c r="AQ486" t="s">
        <v>9813</v>
      </c>
      <c r="AR486" s="27">
        <v>1</v>
      </c>
      <c r="AS486">
        <v>8</v>
      </c>
      <c r="AT486" s="21">
        <f t="shared" si="28"/>
        <v>80</v>
      </c>
      <c r="AU486">
        <v>3</v>
      </c>
      <c r="AW486" t="s">
        <v>9813</v>
      </c>
      <c r="AX486" s="27">
        <v>1</v>
      </c>
      <c r="AY486">
        <v>8</v>
      </c>
      <c r="AZ486" s="21">
        <f t="shared" si="29"/>
        <v>80</v>
      </c>
      <c r="BA486">
        <v>3</v>
      </c>
      <c r="BC486" t="s">
        <v>9813</v>
      </c>
      <c r="BD486" s="27">
        <v>1</v>
      </c>
      <c r="BE486">
        <v>7.2</v>
      </c>
      <c r="BG486">
        <v>3</v>
      </c>
      <c r="BI486" t="s">
        <v>9813</v>
      </c>
      <c r="BJ486" s="27">
        <v>1</v>
      </c>
      <c r="BK486">
        <v>3</v>
      </c>
      <c r="BM486" t="s">
        <v>9813</v>
      </c>
      <c r="BN486" s="27">
        <v>1</v>
      </c>
      <c r="BO486">
        <v>4</v>
      </c>
      <c r="BP486" s="21">
        <f t="shared" si="30"/>
        <v>40</v>
      </c>
      <c r="BR486">
        <v>3</v>
      </c>
      <c r="BT486" t="s">
        <v>9813</v>
      </c>
      <c r="BU486" s="27">
        <v>1</v>
      </c>
      <c r="BV486">
        <v>4</v>
      </c>
      <c r="BW486" s="21">
        <f t="shared" si="31"/>
        <v>40</v>
      </c>
      <c r="BX486">
        <v>2</v>
      </c>
      <c r="BY486">
        <v>3</v>
      </c>
      <c r="CA486" t="s">
        <v>9813</v>
      </c>
      <c r="CB486" s="27">
        <v>0</v>
      </c>
      <c r="CD486" t="s">
        <v>242</v>
      </c>
      <c r="CE486" t="s">
        <v>242</v>
      </c>
      <c r="CG486" s="27">
        <v>0</v>
      </c>
      <c r="CI486" t="s">
        <v>242</v>
      </c>
      <c r="CL486" s="27">
        <v>0</v>
      </c>
      <c r="CM486" s="27">
        <v>0.5</v>
      </c>
      <c r="CN486" t="s">
        <v>242</v>
      </c>
      <c r="CO486">
        <v>98</v>
      </c>
      <c r="CP486" t="s">
        <v>242</v>
      </c>
      <c r="CQ486" s="2" t="s">
        <v>9815</v>
      </c>
      <c r="CS486" s="27">
        <v>1</v>
      </c>
      <c r="CT486" s="2" t="s">
        <v>9816</v>
      </c>
      <c r="CU486">
        <v>1</v>
      </c>
      <c r="CW486" t="s">
        <v>9817</v>
      </c>
      <c r="CX486" s="27">
        <v>1</v>
      </c>
      <c r="CY486">
        <v>2275903</v>
      </c>
      <c r="CZ486">
        <v>2</v>
      </c>
      <c r="DB486" s="27">
        <v>1</v>
      </c>
      <c r="DC486" t="s">
        <v>242</v>
      </c>
      <c r="DD486" t="s">
        <v>242</v>
      </c>
      <c r="DE486" s="5">
        <v>1371062</v>
      </c>
      <c r="DF486">
        <v>2</v>
      </c>
      <c r="DG486" t="s">
        <v>242</v>
      </c>
      <c r="DH486" t="s">
        <v>242</v>
      </c>
      <c r="DJ486" s="27">
        <v>0</v>
      </c>
      <c r="DK486" t="s">
        <v>242</v>
      </c>
      <c r="DL486" t="s">
        <v>242</v>
      </c>
      <c r="DN486">
        <v>1</v>
      </c>
      <c r="DP486" t="s">
        <v>9817</v>
      </c>
      <c r="DQ486" s="27">
        <v>1</v>
      </c>
      <c r="DR486" s="2" t="s">
        <v>9818</v>
      </c>
      <c r="DS486" s="27">
        <v>1</v>
      </c>
      <c r="DT486" s="2" t="s">
        <v>9819</v>
      </c>
      <c r="DU486" s="27">
        <v>0</v>
      </c>
      <c r="DW486" s="27">
        <v>0</v>
      </c>
      <c r="DY486" s="27">
        <v>0</v>
      </c>
      <c r="EA486" s="27">
        <v>0</v>
      </c>
      <c r="EC486" s="27">
        <v>0</v>
      </c>
      <c r="EE486" s="27">
        <v>0</v>
      </c>
      <c r="EG486" s="27">
        <v>0</v>
      </c>
      <c r="EI486" s="27">
        <v>0.5</v>
      </c>
      <c r="EK486">
        <v>1</v>
      </c>
      <c r="EM486" t="s">
        <v>9817</v>
      </c>
      <c r="EN486" s="27">
        <v>0</v>
      </c>
      <c r="EO486" t="s">
        <v>242</v>
      </c>
      <c r="EP486" t="s">
        <v>242</v>
      </c>
      <c r="ES486" t="s">
        <v>242</v>
      </c>
      <c r="ET486" t="s">
        <v>242</v>
      </c>
      <c r="EV486" s="27">
        <v>1</v>
      </c>
      <c r="EW486">
        <v>150097</v>
      </c>
      <c r="EY486" s="27">
        <v>0</v>
      </c>
      <c r="EZ486" t="s">
        <v>242</v>
      </c>
      <c r="FB486" s="27">
        <v>1</v>
      </c>
      <c r="FC486">
        <v>14740</v>
      </c>
      <c r="FE486" s="27">
        <v>1</v>
      </c>
      <c r="FF486">
        <v>2.06</v>
      </c>
    </row>
    <row r="487" spans="1:163" ht="15" customHeight="1" x14ac:dyDescent="0.2">
      <c r="A487">
        <v>486</v>
      </c>
      <c r="B487">
        <v>542</v>
      </c>
      <c r="C487" s="1">
        <v>44977.693749999999</v>
      </c>
      <c r="D487" s="1">
        <v>44987.583333333336</v>
      </c>
      <c r="E487">
        <v>0</v>
      </c>
      <c r="F487" t="s">
        <v>9824</v>
      </c>
      <c r="G487">
        <v>100</v>
      </c>
      <c r="H487">
        <v>854466</v>
      </c>
      <c r="I487">
        <v>1</v>
      </c>
      <c r="J487" s="1">
        <v>44987.583333333336</v>
      </c>
      <c r="K487" t="s">
        <v>9825</v>
      </c>
      <c r="L487" t="s">
        <v>242</v>
      </c>
      <c r="M487" t="s">
        <v>242</v>
      </c>
      <c r="N487" t="s">
        <v>9826</v>
      </c>
      <c r="O487" t="s">
        <v>9827</v>
      </c>
      <c r="P487">
        <v>34.102699999999999</v>
      </c>
      <c r="Q487">
        <v>-118.2231</v>
      </c>
      <c r="R487" t="s">
        <v>245</v>
      </c>
      <c r="S487" t="s">
        <v>246</v>
      </c>
      <c r="T487" t="s">
        <v>9828</v>
      </c>
      <c r="U487" t="s">
        <v>9829</v>
      </c>
      <c r="V487">
        <v>983919101</v>
      </c>
      <c r="W487">
        <v>3674</v>
      </c>
      <c r="X487" t="s">
        <v>297</v>
      </c>
      <c r="Y487" t="s">
        <v>8353</v>
      </c>
      <c r="Z487">
        <v>2020</v>
      </c>
      <c r="AA487">
        <v>0</v>
      </c>
      <c r="AD487">
        <v>9</v>
      </c>
      <c r="AE487">
        <v>1</v>
      </c>
      <c r="AG487" t="s">
        <v>9830</v>
      </c>
      <c r="AH487" s="27">
        <v>1</v>
      </c>
      <c r="AI487">
        <v>7</v>
      </c>
      <c r="AJ487" s="27">
        <v>0</v>
      </c>
      <c r="AK487" t="s">
        <v>242</v>
      </c>
      <c r="AL487" s="27">
        <v>0</v>
      </c>
      <c r="AM487" t="s">
        <v>242</v>
      </c>
      <c r="AN487" t="s">
        <v>9831</v>
      </c>
      <c r="AO487">
        <v>3</v>
      </c>
      <c r="AQ487" t="s">
        <v>9832</v>
      </c>
      <c r="AR487" s="27">
        <v>1</v>
      </c>
      <c r="AS487">
        <v>8</v>
      </c>
      <c r="AT487" s="21">
        <f t="shared" si="28"/>
        <v>88.888888888888886</v>
      </c>
      <c r="AU487">
        <v>3</v>
      </c>
      <c r="AW487" t="s">
        <v>9832</v>
      </c>
      <c r="AX487" s="27">
        <v>1</v>
      </c>
      <c r="AY487">
        <v>8</v>
      </c>
      <c r="AZ487" s="21">
        <f t="shared" si="29"/>
        <v>88.888888888888886</v>
      </c>
      <c r="BA487">
        <v>1</v>
      </c>
      <c r="BC487" t="s">
        <v>9830</v>
      </c>
      <c r="BD487" s="27">
        <v>1</v>
      </c>
      <c r="BE487">
        <v>4.4400000000000004</v>
      </c>
      <c r="BG487">
        <v>3</v>
      </c>
      <c r="BI487" t="s">
        <v>9832</v>
      </c>
      <c r="BJ487" s="27">
        <v>1</v>
      </c>
      <c r="BK487">
        <v>3</v>
      </c>
      <c r="BM487" t="s">
        <v>9832</v>
      </c>
      <c r="BN487" s="27">
        <v>1</v>
      </c>
      <c r="BO487">
        <v>2</v>
      </c>
      <c r="BP487" s="21">
        <f t="shared" si="30"/>
        <v>22.222222222222221</v>
      </c>
      <c r="BR487">
        <v>3</v>
      </c>
      <c r="BT487" t="s">
        <v>9832</v>
      </c>
      <c r="BU487" s="27">
        <v>1</v>
      </c>
      <c r="BV487">
        <v>6</v>
      </c>
      <c r="BW487" s="21">
        <f t="shared" si="31"/>
        <v>66.666666666666657</v>
      </c>
      <c r="BX487">
        <v>2</v>
      </c>
      <c r="BY487">
        <v>3</v>
      </c>
      <c r="CA487" t="s">
        <v>9832</v>
      </c>
      <c r="CB487" s="27">
        <v>0</v>
      </c>
      <c r="CD487" t="s">
        <v>242</v>
      </c>
      <c r="CE487" t="s">
        <v>242</v>
      </c>
      <c r="CG487" s="27">
        <v>0</v>
      </c>
      <c r="CI487" t="s">
        <v>242</v>
      </c>
      <c r="CK487" t="s">
        <v>9830</v>
      </c>
      <c r="CL487" s="27">
        <v>0</v>
      </c>
      <c r="CM487" s="27">
        <v>0</v>
      </c>
      <c r="CN487" t="s">
        <v>242</v>
      </c>
      <c r="CO487" t="s">
        <v>242</v>
      </c>
      <c r="CP487" t="s">
        <v>242</v>
      </c>
      <c r="CS487" s="27">
        <v>1</v>
      </c>
      <c r="CT487" t="s">
        <v>9833</v>
      </c>
      <c r="CU487">
        <v>1</v>
      </c>
      <c r="CW487" t="s">
        <v>9830</v>
      </c>
      <c r="CX487" s="27">
        <v>1</v>
      </c>
      <c r="CY487">
        <v>888</v>
      </c>
      <c r="CZ487">
        <v>2</v>
      </c>
      <c r="DB487" s="27">
        <v>1</v>
      </c>
      <c r="DC487" t="s">
        <v>242</v>
      </c>
      <c r="DD487" t="s">
        <v>242</v>
      </c>
      <c r="DE487" s="5">
        <v>20988</v>
      </c>
      <c r="DF487">
        <v>2</v>
      </c>
      <c r="DG487" t="s">
        <v>242</v>
      </c>
      <c r="DH487" t="s">
        <v>242</v>
      </c>
      <c r="DJ487" s="27">
        <v>0</v>
      </c>
      <c r="DK487" t="s">
        <v>242</v>
      </c>
      <c r="DL487" t="s">
        <v>242</v>
      </c>
      <c r="DN487">
        <v>4</v>
      </c>
      <c r="DP487" t="s">
        <v>9834</v>
      </c>
      <c r="DQ487" s="27">
        <v>1</v>
      </c>
      <c r="DR487" s="2" t="s">
        <v>9835</v>
      </c>
      <c r="DS487" s="27">
        <v>1</v>
      </c>
      <c r="DT487" s="2" t="s">
        <v>9836</v>
      </c>
      <c r="DU487" s="27">
        <v>1</v>
      </c>
      <c r="DV487" s="2" t="s">
        <v>9837</v>
      </c>
      <c r="DW487" s="27">
        <v>1</v>
      </c>
      <c r="DX487" t="s">
        <v>9838</v>
      </c>
      <c r="DY487" s="27">
        <v>0</v>
      </c>
      <c r="EA487" s="27">
        <v>1</v>
      </c>
      <c r="EB487" s="2" t="s">
        <v>9839</v>
      </c>
      <c r="EC487" s="27">
        <v>1</v>
      </c>
      <c r="ED487" t="s">
        <v>9840</v>
      </c>
      <c r="EE487" s="27">
        <v>1</v>
      </c>
      <c r="EF487" t="s">
        <v>9841</v>
      </c>
      <c r="EG487" s="27">
        <v>1</v>
      </c>
      <c r="EH487" t="s">
        <v>9842</v>
      </c>
      <c r="EI487" s="27">
        <v>1</v>
      </c>
      <c r="EJ487" s="2" t="s">
        <v>9843</v>
      </c>
      <c r="EK487">
        <v>4</v>
      </c>
      <c r="EM487" t="s">
        <v>9834</v>
      </c>
      <c r="EN487" s="27">
        <v>1</v>
      </c>
      <c r="EO487">
        <v>0</v>
      </c>
      <c r="EP487">
        <v>0</v>
      </c>
      <c r="ES487">
        <v>1</v>
      </c>
      <c r="ET487" t="s">
        <v>242</v>
      </c>
      <c r="EU487" t="s">
        <v>9830</v>
      </c>
      <c r="EV487" s="27">
        <v>1</v>
      </c>
      <c r="EW487">
        <v>108.2</v>
      </c>
      <c r="EY487" s="27">
        <v>1</v>
      </c>
      <c r="EZ487">
        <v>0</v>
      </c>
      <c r="FA487">
        <v>0</v>
      </c>
      <c r="FB487" s="27">
        <v>1</v>
      </c>
      <c r="FC487">
        <v>43.3</v>
      </c>
      <c r="FE487" s="27">
        <v>0</v>
      </c>
      <c r="FF487" t="s">
        <v>242</v>
      </c>
    </row>
    <row r="488" spans="1:163" ht="15" customHeight="1" x14ac:dyDescent="0.2">
      <c r="A488">
        <v>487</v>
      </c>
      <c r="B488">
        <v>543</v>
      </c>
      <c r="C488" s="1">
        <v>44977.693749999999</v>
      </c>
      <c r="D488" s="1">
        <v>44988.683333333334</v>
      </c>
      <c r="E488">
        <v>0</v>
      </c>
      <c r="F488" t="s">
        <v>8853</v>
      </c>
      <c r="G488">
        <v>100</v>
      </c>
      <c r="H488">
        <v>949504</v>
      </c>
      <c r="I488">
        <v>1</v>
      </c>
      <c r="J488" s="1">
        <v>44988.683333333334</v>
      </c>
      <c r="K488" t="s">
        <v>9852</v>
      </c>
      <c r="L488" t="s">
        <v>242</v>
      </c>
      <c r="M488" t="s">
        <v>242</v>
      </c>
      <c r="N488" t="s">
        <v>9853</v>
      </c>
      <c r="O488" t="s">
        <v>9854</v>
      </c>
      <c r="P488">
        <v>33.594499999999996</v>
      </c>
      <c r="Q488">
        <v>-117.8304</v>
      </c>
      <c r="R488" t="s">
        <v>245</v>
      </c>
      <c r="S488" t="s">
        <v>246</v>
      </c>
      <c r="T488" t="s">
        <v>9855</v>
      </c>
      <c r="U488" t="s">
        <v>9856</v>
      </c>
      <c r="V488" t="s">
        <v>9857</v>
      </c>
      <c r="W488">
        <v>2911</v>
      </c>
      <c r="X488" t="s">
        <v>248</v>
      </c>
      <c r="Y488" t="s">
        <v>9858</v>
      </c>
      <c r="Z488">
        <v>2020</v>
      </c>
      <c r="AA488">
        <v>0.5</v>
      </c>
      <c r="AB488">
        <v>9</v>
      </c>
      <c r="AD488">
        <v>10</v>
      </c>
      <c r="AE488">
        <v>3</v>
      </c>
      <c r="AG488" t="s">
        <v>9859</v>
      </c>
      <c r="AH488" s="27">
        <v>1</v>
      </c>
      <c r="AI488">
        <v>4</v>
      </c>
      <c r="AJ488" s="27">
        <v>0</v>
      </c>
      <c r="AK488" t="s">
        <v>242</v>
      </c>
      <c r="AL488" s="27">
        <v>0</v>
      </c>
      <c r="AM488" t="s">
        <v>242</v>
      </c>
      <c r="AO488">
        <v>3</v>
      </c>
      <c r="AQ488" t="s">
        <v>9859</v>
      </c>
      <c r="AR488" s="27">
        <v>1</v>
      </c>
      <c r="AS488">
        <v>9</v>
      </c>
      <c r="AT488" s="21">
        <f t="shared" si="28"/>
        <v>90</v>
      </c>
      <c r="AU488">
        <v>3</v>
      </c>
      <c r="AW488" t="s">
        <v>9859</v>
      </c>
      <c r="AX488" s="27">
        <v>1</v>
      </c>
      <c r="AY488">
        <v>9</v>
      </c>
      <c r="AZ488" s="21">
        <f t="shared" si="29"/>
        <v>90</v>
      </c>
      <c r="BA488">
        <v>3</v>
      </c>
      <c r="BC488" t="s">
        <v>9859</v>
      </c>
      <c r="BD488" s="27">
        <v>1</v>
      </c>
      <c r="BE488">
        <v>8</v>
      </c>
      <c r="BG488">
        <v>3</v>
      </c>
      <c r="BI488" t="s">
        <v>9859</v>
      </c>
      <c r="BJ488" s="27">
        <v>1</v>
      </c>
      <c r="BK488">
        <v>3</v>
      </c>
      <c r="BM488" t="s">
        <v>9859</v>
      </c>
      <c r="BN488" s="27">
        <v>1</v>
      </c>
      <c r="BO488">
        <v>1</v>
      </c>
      <c r="BP488" s="21">
        <f t="shared" si="30"/>
        <v>10</v>
      </c>
      <c r="BR488">
        <v>3</v>
      </c>
      <c r="BT488" t="s">
        <v>9859</v>
      </c>
      <c r="BU488" s="27">
        <v>1</v>
      </c>
      <c r="BV488">
        <v>2</v>
      </c>
      <c r="BW488" s="21">
        <f t="shared" si="31"/>
        <v>20</v>
      </c>
      <c r="BX488">
        <v>2</v>
      </c>
      <c r="BY488">
        <v>3</v>
      </c>
      <c r="CA488" t="s">
        <v>9859</v>
      </c>
      <c r="CB488" s="27">
        <v>0</v>
      </c>
      <c r="CD488" t="s">
        <v>242</v>
      </c>
      <c r="CE488" t="s">
        <v>242</v>
      </c>
      <c r="CG488" s="27">
        <v>1</v>
      </c>
      <c r="CH488" s="2" t="s">
        <v>9860</v>
      </c>
      <c r="CI488">
        <v>1</v>
      </c>
      <c r="CK488" t="s">
        <v>9861</v>
      </c>
      <c r="CL488" s="27">
        <v>0</v>
      </c>
      <c r="CM488" s="27">
        <v>0.5</v>
      </c>
      <c r="CN488">
        <v>99</v>
      </c>
      <c r="CO488" t="s">
        <v>242</v>
      </c>
      <c r="CP488" t="s">
        <v>242</v>
      </c>
      <c r="CQ488" t="s">
        <v>9862</v>
      </c>
      <c r="CS488" s="27">
        <v>1</v>
      </c>
      <c r="CT488" s="2" t="s">
        <v>9863</v>
      </c>
      <c r="CU488">
        <v>1</v>
      </c>
      <c r="CW488" t="s">
        <v>9861</v>
      </c>
      <c r="CX488" s="27">
        <v>1</v>
      </c>
      <c r="CY488">
        <v>3300000</v>
      </c>
      <c r="CZ488">
        <v>2</v>
      </c>
      <c r="DA488" t="s">
        <v>9864</v>
      </c>
      <c r="DB488" s="27">
        <v>0.5</v>
      </c>
      <c r="DC488" t="s">
        <v>242</v>
      </c>
      <c r="DD488" t="s">
        <v>242</v>
      </c>
      <c r="DF488" t="s">
        <v>242</v>
      </c>
      <c r="DG488" s="3">
        <v>400000</v>
      </c>
      <c r="DH488">
        <v>2</v>
      </c>
      <c r="DI488" t="s">
        <v>9865</v>
      </c>
      <c r="DJ488" s="27">
        <v>1</v>
      </c>
      <c r="DK488">
        <v>53100000</v>
      </c>
      <c r="DL488">
        <v>2</v>
      </c>
      <c r="DM488" t="s">
        <v>9866</v>
      </c>
      <c r="DN488">
        <v>1</v>
      </c>
      <c r="DP488" t="s">
        <v>9861</v>
      </c>
      <c r="DQ488" s="27">
        <v>1</v>
      </c>
      <c r="DR488" s="2" t="s">
        <v>9867</v>
      </c>
      <c r="DS488" s="27">
        <v>1</v>
      </c>
      <c r="DT488" t="s">
        <v>9868</v>
      </c>
      <c r="DU488" s="27">
        <v>0</v>
      </c>
      <c r="DW488" s="27">
        <v>0.5</v>
      </c>
      <c r="DX488" s="2" t="s">
        <v>9869</v>
      </c>
      <c r="DY488" s="27">
        <v>1</v>
      </c>
      <c r="DZ488" s="2" t="s">
        <v>9870</v>
      </c>
      <c r="EA488" s="27">
        <v>1</v>
      </c>
      <c r="EB488" s="2" t="s">
        <v>9871</v>
      </c>
      <c r="EC488" s="27">
        <v>1</v>
      </c>
      <c r="ED488" t="s">
        <v>9872</v>
      </c>
      <c r="EE488" s="27">
        <v>1</v>
      </c>
      <c r="EF488" s="2" t="s">
        <v>9873</v>
      </c>
      <c r="EG488" s="27">
        <v>1</v>
      </c>
      <c r="EH488" s="2" t="s">
        <v>9874</v>
      </c>
      <c r="EI488" s="27">
        <v>0</v>
      </c>
      <c r="EK488">
        <v>1</v>
      </c>
      <c r="EM488" t="s">
        <v>9861</v>
      </c>
      <c r="EN488" s="27">
        <v>0.5</v>
      </c>
      <c r="EO488">
        <v>4</v>
      </c>
      <c r="EP488" t="s">
        <v>242</v>
      </c>
      <c r="ES488">
        <v>1</v>
      </c>
      <c r="ET488" t="s">
        <v>242</v>
      </c>
      <c r="EU488" t="s">
        <v>9861</v>
      </c>
      <c r="EV488" s="27">
        <v>0</v>
      </c>
      <c r="EW488" t="s">
        <v>242</v>
      </c>
      <c r="EY488" s="27">
        <v>0</v>
      </c>
      <c r="EZ488" t="s">
        <v>242</v>
      </c>
      <c r="FB488" s="27">
        <v>0.5</v>
      </c>
      <c r="FC488">
        <v>3600</v>
      </c>
      <c r="FD488" t="s">
        <v>9875</v>
      </c>
      <c r="FE488" s="27">
        <v>0</v>
      </c>
      <c r="FF488" t="s">
        <v>242</v>
      </c>
    </row>
    <row r="489" spans="1:163" ht="15" hidden="1" customHeight="1" x14ac:dyDescent="0.2">
      <c r="A489">
        <v>488</v>
      </c>
      <c r="B489">
        <v>544</v>
      </c>
      <c r="C489" s="1">
        <v>44977.694444444445</v>
      </c>
      <c r="D489" s="1">
        <v>44989.663888888892</v>
      </c>
      <c r="E489">
        <v>0</v>
      </c>
      <c r="F489" t="s">
        <v>8853</v>
      </c>
      <c r="G489">
        <v>100</v>
      </c>
      <c r="H489">
        <v>1034116</v>
      </c>
      <c r="I489">
        <v>1</v>
      </c>
      <c r="J489" s="1">
        <v>44989.663888888892</v>
      </c>
      <c r="K489" t="s">
        <v>9880</v>
      </c>
      <c r="L489" t="s">
        <v>242</v>
      </c>
      <c r="M489" t="s">
        <v>242</v>
      </c>
      <c r="N489" t="s">
        <v>9881</v>
      </c>
      <c r="O489" t="s">
        <v>9882</v>
      </c>
      <c r="P489">
        <v>33.594499999999996</v>
      </c>
      <c r="Q489">
        <v>-117.8304</v>
      </c>
      <c r="R489" t="s">
        <v>245</v>
      </c>
      <c r="S489" t="s">
        <v>246</v>
      </c>
      <c r="T489" t="s">
        <v>9883</v>
      </c>
      <c r="U489" t="s">
        <v>9884</v>
      </c>
      <c r="V489">
        <v>879360105</v>
      </c>
      <c r="W489">
        <v>3812</v>
      </c>
      <c r="X489" t="s">
        <v>476</v>
      </c>
      <c r="Y489" t="s">
        <v>2504</v>
      </c>
      <c r="Z489">
        <v>2020</v>
      </c>
      <c r="AA489">
        <v>0</v>
      </c>
      <c r="AD489">
        <v>11</v>
      </c>
      <c r="AE489">
        <v>3</v>
      </c>
      <c r="AG489" t="s">
        <v>9885</v>
      </c>
      <c r="AH489" s="27">
        <v>1</v>
      </c>
      <c r="AI489">
        <v>5</v>
      </c>
      <c r="AJ489" s="27">
        <v>0</v>
      </c>
      <c r="AK489" t="s">
        <v>242</v>
      </c>
      <c r="AL489" s="27">
        <v>0</v>
      </c>
      <c r="AM489" t="s">
        <v>242</v>
      </c>
      <c r="AN489" t="s">
        <v>9886</v>
      </c>
      <c r="AO489">
        <v>3</v>
      </c>
      <c r="AQ489" t="s">
        <v>9885</v>
      </c>
      <c r="AR489" s="27">
        <v>1</v>
      </c>
      <c r="AS489">
        <v>10</v>
      </c>
      <c r="AT489" s="21">
        <f t="shared" si="28"/>
        <v>90.909090909090907</v>
      </c>
      <c r="AU489">
        <v>3</v>
      </c>
      <c r="AW489" t="s">
        <v>9885</v>
      </c>
      <c r="AX489" s="27">
        <v>1</v>
      </c>
      <c r="AY489">
        <v>10</v>
      </c>
      <c r="AZ489" s="21">
        <f t="shared" si="29"/>
        <v>90.909090909090907</v>
      </c>
      <c r="BA489">
        <v>3</v>
      </c>
      <c r="BC489" t="s">
        <v>9885</v>
      </c>
      <c r="BD489" s="27">
        <v>1</v>
      </c>
      <c r="BE489">
        <v>12.8</v>
      </c>
      <c r="BG489">
        <v>3</v>
      </c>
      <c r="BI489" t="s">
        <v>9885</v>
      </c>
      <c r="BJ489" s="27">
        <v>1</v>
      </c>
      <c r="BK489">
        <v>3</v>
      </c>
      <c r="BM489" t="s">
        <v>9885</v>
      </c>
      <c r="BN489" s="27">
        <v>1</v>
      </c>
      <c r="BO489">
        <v>3</v>
      </c>
      <c r="BP489" s="21">
        <f t="shared" si="30"/>
        <v>27.27272727272727</v>
      </c>
      <c r="BR489">
        <v>3</v>
      </c>
      <c r="BT489" t="s">
        <v>9885</v>
      </c>
      <c r="BU489" s="27">
        <v>1</v>
      </c>
      <c r="BV489">
        <v>3</v>
      </c>
      <c r="BW489" s="21">
        <f t="shared" si="31"/>
        <v>27.27272727272727</v>
      </c>
      <c r="BX489">
        <v>2</v>
      </c>
      <c r="BY489">
        <v>3</v>
      </c>
      <c r="CA489" t="s">
        <v>9885</v>
      </c>
      <c r="CB489" s="27">
        <v>0</v>
      </c>
      <c r="CD489" t="s">
        <v>242</v>
      </c>
      <c r="CE489" t="s">
        <v>242</v>
      </c>
      <c r="CG489" s="27">
        <v>0</v>
      </c>
      <c r="CI489" t="s">
        <v>242</v>
      </c>
      <c r="CL489" s="27">
        <v>0</v>
      </c>
      <c r="CM489" s="27">
        <v>0</v>
      </c>
      <c r="CN489" t="s">
        <v>242</v>
      </c>
      <c r="CO489" t="s">
        <v>242</v>
      </c>
      <c r="CP489" t="s">
        <v>242</v>
      </c>
      <c r="CS489" s="27">
        <v>0</v>
      </c>
      <c r="CU489" t="s">
        <v>242</v>
      </c>
      <c r="CX489" s="27">
        <v>0</v>
      </c>
      <c r="CY489" t="s">
        <v>242</v>
      </c>
      <c r="CZ489" t="s">
        <v>242</v>
      </c>
      <c r="DB489" s="27">
        <v>0</v>
      </c>
      <c r="DC489" t="s">
        <v>242</v>
      </c>
      <c r="DD489" t="s">
        <v>242</v>
      </c>
      <c r="DF489" t="s">
        <v>242</v>
      </c>
      <c r="DG489" t="s">
        <v>242</v>
      </c>
      <c r="DH489" t="s">
        <v>242</v>
      </c>
      <c r="DJ489" s="27">
        <v>0</v>
      </c>
      <c r="DK489" t="s">
        <v>242</v>
      </c>
      <c r="DL489" t="s">
        <v>242</v>
      </c>
      <c r="DN489" t="s">
        <v>242</v>
      </c>
      <c r="DQ489" s="27">
        <v>0</v>
      </c>
      <c r="DS489" s="27">
        <v>0</v>
      </c>
      <c r="DU489" s="27">
        <v>0</v>
      </c>
      <c r="DW489" s="27">
        <v>0</v>
      </c>
      <c r="DY489" s="27">
        <v>0</v>
      </c>
      <c r="EA489" s="27">
        <v>0</v>
      </c>
      <c r="EC489" s="27">
        <v>0</v>
      </c>
      <c r="EE489" s="27">
        <v>0</v>
      </c>
      <c r="EG489" s="27">
        <v>0</v>
      </c>
      <c r="EI489" s="27">
        <v>0</v>
      </c>
      <c r="EK489" t="s">
        <v>242</v>
      </c>
      <c r="EN489" s="27">
        <v>0</v>
      </c>
      <c r="EO489" t="s">
        <v>242</v>
      </c>
      <c r="EP489" t="s">
        <v>242</v>
      </c>
      <c r="ES489" t="s">
        <v>242</v>
      </c>
      <c r="ET489" t="s">
        <v>242</v>
      </c>
      <c r="EV489" s="27">
        <v>0</v>
      </c>
      <c r="EW489" t="s">
        <v>242</v>
      </c>
      <c r="EY489" s="27">
        <v>0</v>
      </c>
      <c r="EZ489" t="s">
        <v>242</v>
      </c>
      <c r="FB489" s="27">
        <v>0</v>
      </c>
      <c r="FC489" t="s">
        <v>242</v>
      </c>
      <c r="FE489" s="27">
        <v>0</v>
      </c>
      <c r="FF489" t="s">
        <v>242</v>
      </c>
    </row>
    <row r="490" spans="1:163" ht="15" customHeight="1" x14ac:dyDescent="0.2">
      <c r="A490">
        <v>489</v>
      </c>
      <c r="B490">
        <v>545</v>
      </c>
      <c r="C490" s="1">
        <v>44991.523611111108</v>
      </c>
      <c r="D490" s="1">
        <v>44991.669444444444</v>
      </c>
      <c r="E490">
        <v>0</v>
      </c>
      <c r="F490" t="s">
        <v>9890</v>
      </c>
      <c r="G490">
        <v>100</v>
      </c>
      <c r="H490">
        <v>12571</v>
      </c>
      <c r="I490">
        <v>1</v>
      </c>
      <c r="J490" s="1">
        <v>44991.669444444444</v>
      </c>
      <c r="K490" t="s">
        <v>9891</v>
      </c>
      <c r="L490" t="s">
        <v>242</v>
      </c>
      <c r="M490" t="s">
        <v>242</v>
      </c>
      <c r="N490" t="s">
        <v>9892</v>
      </c>
      <c r="O490" t="s">
        <v>9893</v>
      </c>
      <c r="P490">
        <v>34.006799999999998</v>
      </c>
      <c r="Q490">
        <v>-118.256</v>
      </c>
      <c r="R490" t="s">
        <v>245</v>
      </c>
      <c r="S490" t="s">
        <v>246</v>
      </c>
      <c r="T490" t="s">
        <v>9894</v>
      </c>
      <c r="U490" t="s">
        <v>9895</v>
      </c>
      <c r="V490">
        <v>60505104</v>
      </c>
      <c r="W490">
        <v>6020</v>
      </c>
      <c r="X490" t="s">
        <v>319</v>
      </c>
      <c r="Y490" t="s">
        <v>913</v>
      </c>
      <c r="Z490">
        <v>2020</v>
      </c>
      <c r="AA490">
        <v>0</v>
      </c>
      <c r="AD490">
        <v>16</v>
      </c>
      <c r="AE490">
        <v>3</v>
      </c>
      <c r="AG490" t="s">
        <v>9896</v>
      </c>
      <c r="AH490" s="27">
        <v>1</v>
      </c>
      <c r="AI490">
        <v>13</v>
      </c>
      <c r="AJ490" s="27">
        <v>1</v>
      </c>
      <c r="AK490">
        <v>3</v>
      </c>
      <c r="AL490" s="27">
        <v>1</v>
      </c>
      <c r="AM490">
        <v>2</v>
      </c>
      <c r="AN490" t="s">
        <v>9897</v>
      </c>
      <c r="AO490">
        <v>3</v>
      </c>
      <c r="AQ490" t="s">
        <v>9896</v>
      </c>
      <c r="AR490" s="27">
        <v>1</v>
      </c>
      <c r="AS490">
        <v>14</v>
      </c>
      <c r="AT490" s="21">
        <f t="shared" si="28"/>
        <v>87.5</v>
      </c>
      <c r="AU490">
        <v>3</v>
      </c>
      <c r="AW490" t="s">
        <v>9896</v>
      </c>
      <c r="AX490" s="27">
        <v>1</v>
      </c>
      <c r="AY490">
        <v>14</v>
      </c>
      <c r="AZ490" s="21">
        <f t="shared" si="29"/>
        <v>87.5</v>
      </c>
      <c r="BA490">
        <v>3</v>
      </c>
      <c r="BC490" t="s">
        <v>9896</v>
      </c>
      <c r="BD490" s="27">
        <v>1</v>
      </c>
      <c r="BE490">
        <v>7.7</v>
      </c>
      <c r="BG490">
        <v>3</v>
      </c>
      <c r="BI490" t="s">
        <v>9896</v>
      </c>
      <c r="BJ490" s="27">
        <v>1</v>
      </c>
      <c r="BK490">
        <v>3</v>
      </c>
      <c r="BM490" t="s">
        <v>9896</v>
      </c>
      <c r="BN490" s="27">
        <v>1</v>
      </c>
      <c r="BO490">
        <v>6</v>
      </c>
      <c r="BP490" s="21">
        <f t="shared" si="30"/>
        <v>37.5</v>
      </c>
      <c r="BR490">
        <v>3</v>
      </c>
      <c r="BT490" t="s">
        <v>9896</v>
      </c>
      <c r="BU490" s="27">
        <v>1</v>
      </c>
      <c r="BV490">
        <v>8</v>
      </c>
      <c r="BW490" s="21">
        <f t="shared" si="31"/>
        <v>50</v>
      </c>
      <c r="BX490">
        <v>2</v>
      </c>
      <c r="BY490">
        <v>3</v>
      </c>
      <c r="CA490" t="s">
        <v>9896</v>
      </c>
      <c r="CB490" s="27">
        <v>0</v>
      </c>
      <c r="CD490" t="s">
        <v>242</v>
      </c>
      <c r="CE490" t="s">
        <v>242</v>
      </c>
      <c r="CG490" s="27">
        <v>0</v>
      </c>
      <c r="CI490" t="s">
        <v>242</v>
      </c>
      <c r="CL490" s="27">
        <v>0</v>
      </c>
      <c r="CM490" s="27">
        <v>0.5</v>
      </c>
      <c r="CN490" t="s">
        <v>242</v>
      </c>
      <c r="CO490">
        <v>100</v>
      </c>
      <c r="CP490">
        <v>100</v>
      </c>
      <c r="CQ490" s="2" t="s">
        <v>9898</v>
      </c>
      <c r="CS490" s="27">
        <v>0</v>
      </c>
      <c r="CU490">
        <v>5</v>
      </c>
      <c r="CV490" t="s">
        <v>9899</v>
      </c>
      <c r="CW490" t="s">
        <v>9900</v>
      </c>
      <c r="CX490" s="27">
        <v>1</v>
      </c>
      <c r="CY490">
        <v>53390</v>
      </c>
      <c r="CZ490">
        <v>2</v>
      </c>
      <c r="DB490" s="27">
        <v>1</v>
      </c>
      <c r="DC490">
        <v>7685</v>
      </c>
      <c r="DD490">
        <v>2</v>
      </c>
      <c r="DE490" s="5">
        <v>657635</v>
      </c>
      <c r="DF490">
        <v>2</v>
      </c>
      <c r="DG490" t="s">
        <v>242</v>
      </c>
      <c r="DH490" t="s">
        <v>242</v>
      </c>
      <c r="DJ490" s="27">
        <v>1</v>
      </c>
      <c r="DK490">
        <v>3277125</v>
      </c>
      <c r="DL490">
        <v>2</v>
      </c>
      <c r="DN490">
        <v>1</v>
      </c>
      <c r="DP490" t="s">
        <v>9901</v>
      </c>
      <c r="DQ490" s="27">
        <v>1</v>
      </c>
      <c r="DR490" s="2" t="s">
        <v>9902</v>
      </c>
      <c r="DS490" s="27">
        <v>1</v>
      </c>
      <c r="DT490" s="2" t="s">
        <v>9902</v>
      </c>
      <c r="DU490" s="27">
        <v>0.5</v>
      </c>
      <c r="DV490" s="2" t="s">
        <v>9903</v>
      </c>
      <c r="DW490" s="27">
        <v>1</v>
      </c>
      <c r="DX490" s="2" t="s">
        <v>9904</v>
      </c>
      <c r="DY490" s="27">
        <v>1</v>
      </c>
      <c r="DZ490" s="2" t="s">
        <v>9905</v>
      </c>
      <c r="EA490" s="27">
        <v>1</v>
      </c>
      <c r="EB490" s="2" t="s">
        <v>9906</v>
      </c>
      <c r="EC490" s="27">
        <v>1</v>
      </c>
      <c r="ED490" t="s">
        <v>9907</v>
      </c>
      <c r="EE490" s="27">
        <v>1</v>
      </c>
      <c r="EF490" t="s">
        <v>9908</v>
      </c>
      <c r="EG490" s="27">
        <v>1</v>
      </c>
      <c r="EH490" t="s">
        <v>9909</v>
      </c>
      <c r="EI490" s="27">
        <v>1</v>
      </c>
      <c r="EJ490" t="s">
        <v>9909</v>
      </c>
      <c r="EK490">
        <v>5</v>
      </c>
      <c r="EL490" t="s">
        <v>9910</v>
      </c>
      <c r="EM490" t="s">
        <v>9911</v>
      </c>
      <c r="EN490" s="27">
        <v>1</v>
      </c>
      <c r="EO490">
        <v>9</v>
      </c>
      <c r="EP490" t="s">
        <v>242</v>
      </c>
      <c r="ES490">
        <v>1</v>
      </c>
      <c r="ET490" t="s">
        <v>242</v>
      </c>
      <c r="EU490" t="s">
        <v>9901</v>
      </c>
      <c r="EV490" s="27">
        <v>1</v>
      </c>
      <c r="EW490">
        <v>6690</v>
      </c>
      <c r="EX490" t="s">
        <v>9912</v>
      </c>
      <c r="EY490" s="27">
        <v>0.5</v>
      </c>
      <c r="EZ490">
        <v>42</v>
      </c>
      <c r="FB490" s="27">
        <v>1</v>
      </c>
      <c r="FC490">
        <v>1476.310596</v>
      </c>
      <c r="FD490" t="s">
        <v>9913</v>
      </c>
      <c r="FE490" s="27">
        <v>0.5</v>
      </c>
      <c r="FF490">
        <v>42</v>
      </c>
    </row>
    <row r="491" spans="1:163" ht="15" customHeight="1" x14ac:dyDescent="0.2">
      <c r="A491" s="10">
        <v>490</v>
      </c>
      <c r="B491">
        <v>547</v>
      </c>
      <c r="C491" s="1">
        <v>44992.032638888886</v>
      </c>
      <c r="D491" s="1">
        <v>45007.463888888888</v>
      </c>
      <c r="E491">
        <v>0</v>
      </c>
      <c r="F491" t="s">
        <v>9919</v>
      </c>
      <c r="G491">
        <v>100</v>
      </c>
      <c r="H491">
        <v>1329658</v>
      </c>
      <c r="I491">
        <v>1</v>
      </c>
      <c r="J491" s="1">
        <v>45007.463888888888</v>
      </c>
      <c r="K491" t="s">
        <v>9920</v>
      </c>
      <c r="L491" t="s">
        <v>242</v>
      </c>
      <c r="M491" t="s">
        <v>242</v>
      </c>
      <c r="N491" t="s">
        <v>9921</v>
      </c>
      <c r="O491" t="s">
        <v>9922</v>
      </c>
      <c r="P491">
        <v>41.876399999999997</v>
      </c>
      <c r="Q491">
        <v>-87.613299999999995</v>
      </c>
      <c r="R491" t="s">
        <v>245</v>
      </c>
      <c r="S491" t="s">
        <v>246</v>
      </c>
      <c r="T491" s="10" t="s">
        <v>9923</v>
      </c>
      <c r="U491" t="s">
        <v>9924</v>
      </c>
      <c r="V491">
        <v>931142103</v>
      </c>
      <c r="W491">
        <v>5331</v>
      </c>
      <c r="X491" s="10" t="s">
        <v>271</v>
      </c>
      <c r="Y491" s="10" t="s">
        <v>9925</v>
      </c>
      <c r="Z491" s="10">
        <v>2020</v>
      </c>
      <c r="AA491" s="10">
        <v>0</v>
      </c>
      <c r="AD491" s="10">
        <v>11</v>
      </c>
      <c r="AE491">
        <v>1</v>
      </c>
      <c r="AG491" t="s">
        <v>9926</v>
      </c>
      <c r="AH491" s="22">
        <v>1</v>
      </c>
      <c r="AI491" s="10">
        <v>4</v>
      </c>
      <c r="AJ491" s="22">
        <v>0</v>
      </c>
      <c r="AK491" s="10" t="s">
        <v>242</v>
      </c>
      <c r="AL491" s="22">
        <v>0</v>
      </c>
      <c r="AM491" s="10" t="s">
        <v>242</v>
      </c>
      <c r="AO491">
        <v>3</v>
      </c>
      <c r="AQ491" t="s">
        <v>9927</v>
      </c>
      <c r="AR491" s="22">
        <v>1</v>
      </c>
      <c r="AS491" s="10">
        <v>1</v>
      </c>
      <c r="AT491" s="21">
        <f t="shared" si="28"/>
        <v>9.0909090909090917</v>
      </c>
      <c r="AU491">
        <v>3</v>
      </c>
      <c r="AW491" t="s">
        <v>9927</v>
      </c>
      <c r="AX491" s="22">
        <v>1</v>
      </c>
      <c r="AY491" s="10">
        <v>7</v>
      </c>
      <c r="AZ491" s="21">
        <f t="shared" si="29"/>
        <v>63.636363636363633</v>
      </c>
      <c r="BA491">
        <v>3</v>
      </c>
      <c r="BC491" t="s">
        <v>9927</v>
      </c>
      <c r="BD491" s="22">
        <v>1</v>
      </c>
      <c r="BE491" s="10">
        <v>9.3635999999999999</v>
      </c>
      <c r="BF491" s="10"/>
      <c r="BG491">
        <v>3</v>
      </c>
      <c r="BI491" t="s">
        <v>9927</v>
      </c>
      <c r="BJ491" s="22">
        <v>1</v>
      </c>
      <c r="BK491">
        <v>3</v>
      </c>
      <c r="BM491" t="s">
        <v>9927</v>
      </c>
      <c r="BN491" s="22">
        <v>1</v>
      </c>
      <c r="BO491" s="10">
        <v>3</v>
      </c>
      <c r="BP491" s="21">
        <f t="shared" si="30"/>
        <v>27.27272727272727</v>
      </c>
      <c r="BQ491" s="10"/>
      <c r="BR491" s="10">
        <v>3</v>
      </c>
      <c r="BS491" s="10"/>
      <c r="BT491" s="10" t="s">
        <v>9927</v>
      </c>
      <c r="BU491" s="22">
        <v>0.5</v>
      </c>
      <c r="BV491" s="10">
        <v>4</v>
      </c>
      <c r="BW491" s="21">
        <f t="shared" si="31"/>
        <v>36.363636363636367</v>
      </c>
      <c r="BX491" s="10">
        <v>2</v>
      </c>
      <c r="BY491" s="10">
        <v>3</v>
      </c>
      <c r="BZ491" s="10"/>
      <c r="CA491" s="10" t="s">
        <v>9927</v>
      </c>
      <c r="CB491" s="22">
        <v>0.5</v>
      </c>
      <c r="CC491" s="11" t="s">
        <v>9928</v>
      </c>
      <c r="CD491" s="10">
        <v>1</v>
      </c>
      <c r="CE491" s="10" t="s">
        <v>242</v>
      </c>
      <c r="CF491" s="10" t="s">
        <v>9926</v>
      </c>
      <c r="CG491" s="22">
        <v>0</v>
      </c>
      <c r="CH491" s="10"/>
      <c r="CI491" s="10" t="s">
        <v>242</v>
      </c>
      <c r="CJ491" s="10"/>
      <c r="CK491" s="10"/>
      <c r="CL491" s="22">
        <v>0</v>
      </c>
      <c r="CM491" s="22">
        <v>0</v>
      </c>
      <c r="CN491" s="10" t="s">
        <v>242</v>
      </c>
      <c r="CO491" s="10" t="s">
        <v>242</v>
      </c>
      <c r="CP491" s="10" t="s">
        <v>242</v>
      </c>
      <c r="CQ491" s="10"/>
      <c r="CR491" s="10"/>
      <c r="CS491" s="22">
        <v>0.5</v>
      </c>
      <c r="CT491" s="11" t="s">
        <v>9929</v>
      </c>
      <c r="CU491" s="10">
        <v>1</v>
      </c>
      <c r="CV491" s="10"/>
      <c r="CW491" s="10" t="s">
        <v>9926</v>
      </c>
      <c r="CX491" s="22">
        <v>1</v>
      </c>
      <c r="CY491" s="10">
        <v>6484616</v>
      </c>
      <c r="CZ491" s="10">
        <v>2</v>
      </c>
      <c r="DA491" s="10"/>
      <c r="DB491" s="22">
        <v>1</v>
      </c>
      <c r="DC491" s="10">
        <v>11078980</v>
      </c>
      <c r="DD491" s="10">
        <v>2</v>
      </c>
      <c r="DE491" s="10">
        <v>12190878</v>
      </c>
      <c r="DF491" s="10">
        <v>2</v>
      </c>
      <c r="DG491" s="10" t="s">
        <v>242</v>
      </c>
      <c r="DH491" s="10" t="s">
        <v>242</v>
      </c>
      <c r="DI491" s="10"/>
      <c r="DJ491" s="22">
        <v>1</v>
      </c>
      <c r="DK491" s="10">
        <v>143267842</v>
      </c>
      <c r="DL491" s="10">
        <v>2</v>
      </c>
      <c r="DM491" s="10"/>
      <c r="DN491" s="10">
        <v>4</v>
      </c>
      <c r="DO491" s="10"/>
      <c r="DP491" s="10" t="s">
        <v>9930</v>
      </c>
      <c r="DQ491" s="27">
        <v>0</v>
      </c>
      <c r="DS491" s="27">
        <v>0.5</v>
      </c>
      <c r="DT491" s="2" t="s">
        <v>9931</v>
      </c>
      <c r="DU491" s="27">
        <v>0</v>
      </c>
      <c r="DW491" s="27">
        <v>1</v>
      </c>
      <c r="DX491" s="2" t="s">
        <v>9932</v>
      </c>
      <c r="DY491" s="27">
        <v>1</v>
      </c>
      <c r="DZ491" s="2" t="s">
        <v>9933</v>
      </c>
      <c r="EA491" s="27">
        <v>1</v>
      </c>
      <c r="EB491" s="2" t="s">
        <v>9934</v>
      </c>
      <c r="EC491" s="27">
        <v>0</v>
      </c>
      <c r="EE491" s="27">
        <v>0</v>
      </c>
      <c r="EG491" s="27">
        <v>0</v>
      </c>
      <c r="EI491" s="27">
        <v>1</v>
      </c>
      <c r="EJ491" s="2" t="s">
        <v>9935</v>
      </c>
      <c r="EK491">
        <v>4</v>
      </c>
      <c r="EM491" t="s">
        <v>9930</v>
      </c>
      <c r="EN491" s="22">
        <v>0</v>
      </c>
      <c r="EO491" s="10" t="s">
        <v>242</v>
      </c>
      <c r="EP491" s="10" t="s">
        <v>242</v>
      </c>
      <c r="EQ491" s="10"/>
      <c r="ER491" s="10"/>
      <c r="ES491" s="10" t="s">
        <v>242</v>
      </c>
      <c r="ET491" s="10" t="s">
        <v>242</v>
      </c>
      <c r="EU491" s="10"/>
      <c r="EV491" s="22">
        <v>0</v>
      </c>
      <c r="EW491" s="10" t="s">
        <v>242</v>
      </c>
      <c r="EX491" s="10"/>
      <c r="EY491" s="22">
        <v>0</v>
      </c>
      <c r="EZ491" s="10" t="s">
        <v>242</v>
      </c>
      <c r="FA491" s="10"/>
      <c r="FB491" s="22">
        <v>0</v>
      </c>
      <c r="FC491" s="10" t="s">
        <v>242</v>
      </c>
      <c r="FD491" s="10"/>
      <c r="FE491" s="22">
        <v>0</v>
      </c>
      <c r="FF491" s="10" t="s">
        <v>242</v>
      </c>
      <c r="FG491" s="10"/>
    </row>
    <row r="492" spans="1:163" ht="15" customHeight="1" x14ac:dyDescent="0.2">
      <c r="A492">
        <v>491</v>
      </c>
      <c r="B492">
        <v>549</v>
      </c>
      <c r="C492" s="1">
        <v>44992.033333333333</v>
      </c>
      <c r="D492" s="1">
        <v>45014.418749999997</v>
      </c>
      <c r="E492">
        <v>0</v>
      </c>
      <c r="F492" t="s">
        <v>9936</v>
      </c>
      <c r="G492">
        <v>100</v>
      </c>
      <c r="H492">
        <v>1930539</v>
      </c>
      <c r="I492">
        <v>1</v>
      </c>
      <c r="J492" s="1">
        <v>45014.418749999997</v>
      </c>
      <c r="K492" t="s">
        <v>9937</v>
      </c>
      <c r="L492" t="s">
        <v>242</v>
      </c>
      <c r="M492" t="s">
        <v>242</v>
      </c>
      <c r="N492" t="s">
        <v>9938</v>
      </c>
      <c r="O492" t="s">
        <v>9939</v>
      </c>
      <c r="P492">
        <v>41.876399999999997</v>
      </c>
      <c r="Q492">
        <v>-87.613299999999995</v>
      </c>
      <c r="R492" t="s">
        <v>245</v>
      </c>
      <c r="S492" t="s">
        <v>246</v>
      </c>
      <c r="T492" t="s">
        <v>9940</v>
      </c>
      <c r="U492" t="s">
        <v>9941</v>
      </c>
      <c r="V492" t="s">
        <v>9942</v>
      </c>
      <c r="W492">
        <v>6324</v>
      </c>
      <c r="X492" t="s">
        <v>350</v>
      </c>
      <c r="Y492" t="s">
        <v>351</v>
      </c>
      <c r="Z492">
        <v>2020</v>
      </c>
      <c r="AA492">
        <v>0</v>
      </c>
      <c r="AD492">
        <v>10</v>
      </c>
      <c r="AE492">
        <v>1</v>
      </c>
      <c r="AG492" t="s">
        <v>9943</v>
      </c>
      <c r="AH492" s="27">
        <v>1</v>
      </c>
      <c r="AI492">
        <v>2</v>
      </c>
      <c r="AJ492" s="27">
        <v>0</v>
      </c>
      <c r="AK492" t="s">
        <v>242</v>
      </c>
      <c r="AL492" s="27">
        <v>0</v>
      </c>
      <c r="AM492" t="s">
        <v>242</v>
      </c>
      <c r="AO492">
        <v>3</v>
      </c>
      <c r="AQ492" t="s">
        <v>9944</v>
      </c>
      <c r="AR492" s="27">
        <v>1</v>
      </c>
      <c r="AS492">
        <v>1</v>
      </c>
      <c r="AT492" s="21">
        <f t="shared" si="28"/>
        <v>10</v>
      </c>
      <c r="AU492">
        <v>3</v>
      </c>
      <c r="AW492" t="s">
        <v>9944</v>
      </c>
      <c r="AX492" s="27">
        <v>1</v>
      </c>
      <c r="AY492">
        <v>8</v>
      </c>
      <c r="AZ492" s="21">
        <f t="shared" si="29"/>
        <v>80</v>
      </c>
      <c r="BA492">
        <v>1</v>
      </c>
      <c r="BC492" t="s">
        <v>9943</v>
      </c>
      <c r="BD492" s="27">
        <v>1</v>
      </c>
      <c r="BE492">
        <v>12.7</v>
      </c>
      <c r="BG492">
        <v>3</v>
      </c>
      <c r="BI492" t="s">
        <v>9944</v>
      </c>
      <c r="BJ492" s="27">
        <v>1</v>
      </c>
      <c r="BK492">
        <v>3</v>
      </c>
      <c r="BM492" t="s">
        <v>9944</v>
      </c>
      <c r="BN492" s="27">
        <v>1</v>
      </c>
      <c r="BO492">
        <v>2</v>
      </c>
      <c r="BP492" s="21">
        <f t="shared" si="30"/>
        <v>20</v>
      </c>
      <c r="BR492">
        <v>3</v>
      </c>
      <c r="BT492" t="s">
        <v>9944</v>
      </c>
      <c r="BU492" s="27">
        <v>0</v>
      </c>
      <c r="BV492" s="24" t="s">
        <v>242</v>
      </c>
      <c r="BW492" s="21" t="s">
        <v>242</v>
      </c>
      <c r="BX492" t="s">
        <v>242</v>
      </c>
      <c r="BY492" t="s">
        <v>242</v>
      </c>
      <c r="CB492" s="27">
        <v>0</v>
      </c>
      <c r="CD492" t="s">
        <v>242</v>
      </c>
      <c r="CE492" t="s">
        <v>242</v>
      </c>
      <c r="CG492" s="27">
        <v>0.5</v>
      </c>
      <c r="CH492" s="2" t="s">
        <v>9945</v>
      </c>
      <c r="CI492">
        <v>1</v>
      </c>
      <c r="CK492" t="s">
        <v>9943</v>
      </c>
      <c r="CL492" s="27">
        <v>0</v>
      </c>
      <c r="CM492" s="27">
        <v>0</v>
      </c>
      <c r="CN492" t="s">
        <v>242</v>
      </c>
      <c r="CO492" t="s">
        <v>242</v>
      </c>
      <c r="CP492" t="s">
        <v>242</v>
      </c>
      <c r="CS492" s="27">
        <v>0.5</v>
      </c>
      <c r="CT492" s="2" t="s">
        <v>9946</v>
      </c>
      <c r="CU492">
        <v>1</v>
      </c>
      <c r="CW492" t="s">
        <v>9943</v>
      </c>
      <c r="CX492" s="27">
        <v>1</v>
      </c>
      <c r="CY492">
        <v>24487</v>
      </c>
      <c r="CZ492">
        <v>2</v>
      </c>
      <c r="DB492" s="27">
        <v>1</v>
      </c>
      <c r="DC492">
        <v>156751</v>
      </c>
      <c r="DD492">
        <v>2</v>
      </c>
      <c r="DE492" s="5">
        <v>148741</v>
      </c>
      <c r="DF492">
        <v>2</v>
      </c>
      <c r="DG492" t="s">
        <v>242</v>
      </c>
      <c r="DH492" t="s">
        <v>242</v>
      </c>
      <c r="DJ492" s="27">
        <v>1</v>
      </c>
      <c r="DK492">
        <v>213495</v>
      </c>
      <c r="DL492">
        <v>2</v>
      </c>
      <c r="DN492">
        <v>1</v>
      </c>
      <c r="DP492" t="s">
        <v>9943</v>
      </c>
      <c r="DQ492" s="27">
        <v>0.5</v>
      </c>
      <c r="DR492" s="2" t="s">
        <v>9947</v>
      </c>
      <c r="DS492" s="27">
        <v>0</v>
      </c>
      <c r="DU492" s="27">
        <v>0</v>
      </c>
      <c r="DW492" s="27">
        <v>0</v>
      </c>
      <c r="DY492" s="27">
        <v>0</v>
      </c>
      <c r="EA492" s="27">
        <v>0</v>
      </c>
      <c r="EC492" s="27">
        <v>0</v>
      </c>
      <c r="EE492" s="27">
        <v>0</v>
      </c>
      <c r="EG492" s="27">
        <v>0</v>
      </c>
      <c r="EI492" s="27">
        <v>0</v>
      </c>
      <c r="EK492">
        <v>1</v>
      </c>
      <c r="EM492" t="s">
        <v>9943</v>
      </c>
      <c r="EN492" s="27">
        <v>0</v>
      </c>
      <c r="EO492" t="s">
        <v>242</v>
      </c>
      <c r="EP492" t="s">
        <v>242</v>
      </c>
      <c r="ES492" t="s">
        <v>242</v>
      </c>
      <c r="ET492" t="s">
        <v>242</v>
      </c>
      <c r="EV492" s="27">
        <v>0</v>
      </c>
      <c r="EW492" t="s">
        <v>242</v>
      </c>
      <c r="EY492" s="27">
        <v>0</v>
      </c>
      <c r="EZ492" t="s">
        <v>242</v>
      </c>
      <c r="FB492" s="27">
        <v>0</v>
      </c>
      <c r="FC492" t="s">
        <v>242</v>
      </c>
      <c r="FE492" s="27">
        <v>0</v>
      </c>
      <c r="FF492" t="s">
        <v>242</v>
      </c>
    </row>
    <row r="493" spans="1:163" ht="15" customHeight="1" x14ac:dyDescent="0.2">
      <c r="A493">
        <v>492</v>
      </c>
      <c r="B493">
        <v>551</v>
      </c>
      <c r="C493" s="1">
        <v>45014.356944444444</v>
      </c>
      <c r="D493" s="1">
        <v>45014.470833333333</v>
      </c>
      <c r="E493">
        <v>0</v>
      </c>
      <c r="F493" t="s">
        <v>9936</v>
      </c>
      <c r="G493">
        <v>100</v>
      </c>
      <c r="H493">
        <v>9838</v>
      </c>
      <c r="I493">
        <v>1</v>
      </c>
      <c r="J493" s="1">
        <v>45014.470833333333</v>
      </c>
      <c r="K493" t="s">
        <v>9948</v>
      </c>
      <c r="L493" t="s">
        <v>242</v>
      </c>
      <c r="M493" t="s">
        <v>242</v>
      </c>
      <c r="N493" t="s">
        <v>9949</v>
      </c>
      <c r="O493" t="s">
        <v>9950</v>
      </c>
      <c r="P493">
        <v>41.876399999999997</v>
      </c>
      <c r="Q493">
        <v>-87.613299999999995</v>
      </c>
      <c r="R493" t="s">
        <v>245</v>
      </c>
      <c r="S493" t="s">
        <v>246</v>
      </c>
      <c r="T493" t="s">
        <v>9951</v>
      </c>
      <c r="U493" t="s">
        <v>9952</v>
      </c>
      <c r="V493">
        <v>56585</v>
      </c>
      <c r="W493">
        <v>2911</v>
      </c>
      <c r="X493" t="s">
        <v>248</v>
      </c>
      <c r="Y493" t="s">
        <v>249</v>
      </c>
      <c r="Z493">
        <v>2020</v>
      </c>
      <c r="AA493">
        <v>0</v>
      </c>
      <c r="AD493">
        <v>12</v>
      </c>
      <c r="AE493">
        <v>1</v>
      </c>
      <c r="AG493" t="s">
        <v>9953</v>
      </c>
      <c r="AH493" s="27">
        <v>0</v>
      </c>
      <c r="AI493" t="s">
        <v>242</v>
      </c>
      <c r="AJ493" s="27">
        <v>0</v>
      </c>
      <c r="AK493" t="s">
        <v>242</v>
      </c>
      <c r="AL493" s="27">
        <v>0</v>
      </c>
      <c r="AM493" t="s">
        <v>242</v>
      </c>
      <c r="AN493" s="2" t="s">
        <v>9954</v>
      </c>
      <c r="AO493" t="s">
        <v>242</v>
      </c>
      <c r="AR493" s="27">
        <v>0</v>
      </c>
      <c r="AS493" t="s">
        <v>242</v>
      </c>
      <c r="AT493" s="21" t="s">
        <v>242</v>
      </c>
      <c r="AU493" t="s">
        <v>242</v>
      </c>
      <c r="AX493" s="27">
        <v>1</v>
      </c>
      <c r="AY493">
        <v>11</v>
      </c>
      <c r="AZ493" s="21">
        <f t="shared" si="29"/>
        <v>91.666666666666657</v>
      </c>
      <c r="BA493">
        <v>1</v>
      </c>
      <c r="BC493" t="s">
        <v>9953</v>
      </c>
      <c r="BD493" s="27">
        <v>1</v>
      </c>
      <c r="BE493">
        <v>4.5</v>
      </c>
      <c r="BG493">
        <v>1</v>
      </c>
      <c r="BI493" t="s">
        <v>9953</v>
      </c>
      <c r="BJ493" s="27">
        <v>0</v>
      </c>
      <c r="BK493" t="s">
        <v>242</v>
      </c>
      <c r="BN493" s="27">
        <v>0</v>
      </c>
      <c r="BO493" t="s">
        <v>242</v>
      </c>
      <c r="BP493" s="21" t="s">
        <v>242</v>
      </c>
      <c r="BR493" t="s">
        <v>242</v>
      </c>
      <c r="BU493" s="27">
        <v>1</v>
      </c>
      <c r="BV493">
        <v>4</v>
      </c>
      <c r="BW493" s="21">
        <f t="shared" si="31"/>
        <v>33.333333333333329</v>
      </c>
      <c r="BX493">
        <v>2</v>
      </c>
      <c r="BY493">
        <v>1</v>
      </c>
      <c r="CA493" t="s">
        <v>9953</v>
      </c>
      <c r="CB493" s="27">
        <v>0</v>
      </c>
      <c r="CD493" t="s">
        <v>242</v>
      </c>
      <c r="CE493" t="s">
        <v>242</v>
      </c>
      <c r="CG493" s="27">
        <v>1</v>
      </c>
      <c r="CH493" s="2" t="s">
        <v>9955</v>
      </c>
      <c r="CI493">
        <v>1</v>
      </c>
      <c r="CK493" t="s">
        <v>9953</v>
      </c>
      <c r="CL493" s="27">
        <v>1</v>
      </c>
      <c r="CM493" s="27">
        <v>0.5</v>
      </c>
      <c r="CN493">
        <v>99</v>
      </c>
      <c r="CO493" t="s">
        <v>242</v>
      </c>
      <c r="CP493" t="s">
        <v>242</v>
      </c>
      <c r="CQ493" s="2" t="s">
        <v>9956</v>
      </c>
      <c r="CS493" s="27">
        <v>0.5</v>
      </c>
      <c r="CT493" s="2" t="s">
        <v>9957</v>
      </c>
      <c r="CU493">
        <v>1</v>
      </c>
      <c r="CW493" t="s">
        <v>9953</v>
      </c>
      <c r="CX493" s="27">
        <v>1</v>
      </c>
      <c r="CY493">
        <v>2902991.628</v>
      </c>
      <c r="CZ493">
        <v>2</v>
      </c>
      <c r="DA493" t="s">
        <v>9958</v>
      </c>
      <c r="DB493" s="27">
        <v>0.5</v>
      </c>
      <c r="DC493" t="s">
        <v>242</v>
      </c>
      <c r="DD493" t="s">
        <v>242</v>
      </c>
      <c r="DF493" t="s">
        <v>242</v>
      </c>
      <c r="DG493">
        <v>7257477.9199999999</v>
      </c>
      <c r="DH493">
        <v>2</v>
      </c>
      <c r="DI493" t="s">
        <v>9958</v>
      </c>
      <c r="DJ493" s="27">
        <v>1</v>
      </c>
      <c r="DK493">
        <v>699439434.5</v>
      </c>
      <c r="DL493">
        <v>2</v>
      </c>
      <c r="DM493" t="s">
        <v>9958</v>
      </c>
      <c r="DN493">
        <v>1</v>
      </c>
      <c r="DP493" t="s">
        <v>9953</v>
      </c>
      <c r="DQ493" s="27">
        <v>0</v>
      </c>
      <c r="DS493" s="27">
        <v>0.5</v>
      </c>
      <c r="DT493" s="2" t="s">
        <v>9959</v>
      </c>
      <c r="DU493" s="27">
        <v>0</v>
      </c>
      <c r="DW493" s="27">
        <v>0</v>
      </c>
      <c r="DY493" s="27">
        <v>0</v>
      </c>
      <c r="EA493" s="27">
        <v>0</v>
      </c>
      <c r="EC493" s="27">
        <v>0</v>
      </c>
      <c r="EE493" s="27">
        <v>0</v>
      </c>
      <c r="EG493" s="27">
        <v>0</v>
      </c>
      <c r="EI493" s="27">
        <v>0</v>
      </c>
      <c r="EK493">
        <v>1</v>
      </c>
      <c r="EM493" t="s">
        <v>9953</v>
      </c>
      <c r="EN493" s="27">
        <v>1</v>
      </c>
      <c r="EO493">
        <v>22</v>
      </c>
      <c r="EP493">
        <v>526.09130000000005</v>
      </c>
      <c r="ES493">
        <v>1</v>
      </c>
      <c r="ET493" t="s">
        <v>242</v>
      </c>
      <c r="EU493" t="s">
        <v>9953</v>
      </c>
      <c r="EV493" s="27">
        <v>1</v>
      </c>
      <c r="EW493">
        <v>145269</v>
      </c>
      <c r="EY493" s="27">
        <v>1</v>
      </c>
      <c r="EZ493">
        <v>27</v>
      </c>
      <c r="FB493" s="27">
        <v>1</v>
      </c>
      <c r="FC493">
        <v>64784</v>
      </c>
      <c r="FE493" s="27">
        <v>1</v>
      </c>
      <c r="FF493">
        <v>31</v>
      </c>
    </row>
    <row r="494" spans="1:163" ht="15" customHeight="1" x14ac:dyDescent="0.2">
      <c r="A494">
        <v>493</v>
      </c>
      <c r="B494">
        <v>553</v>
      </c>
      <c r="C494" s="1">
        <v>45014.47152777778</v>
      </c>
      <c r="D494" s="1">
        <v>45015.508333333331</v>
      </c>
      <c r="E494">
        <v>0</v>
      </c>
      <c r="F494" t="s">
        <v>9962</v>
      </c>
      <c r="G494">
        <v>100</v>
      </c>
      <c r="H494">
        <v>89587</v>
      </c>
      <c r="I494">
        <v>1</v>
      </c>
      <c r="J494" s="1">
        <v>45015.508333333331</v>
      </c>
      <c r="K494" t="s">
        <v>9963</v>
      </c>
      <c r="L494" t="s">
        <v>242</v>
      </c>
      <c r="M494" t="s">
        <v>242</v>
      </c>
      <c r="N494" t="s">
        <v>9964</v>
      </c>
      <c r="O494" t="s">
        <v>9965</v>
      </c>
      <c r="P494">
        <v>41.876399999999997</v>
      </c>
      <c r="Q494">
        <v>-87.613299999999995</v>
      </c>
      <c r="R494" t="s">
        <v>245</v>
      </c>
      <c r="S494" t="s">
        <v>246</v>
      </c>
      <c r="T494" t="s">
        <v>9966</v>
      </c>
      <c r="U494" t="s">
        <v>9967</v>
      </c>
      <c r="V494" t="s">
        <v>9968</v>
      </c>
      <c r="W494">
        <v>4813</v>
      </c>
      <c r="X494" t="s">
        <v>1487</v>
      </c>
      <c r="Y494" t="s">
        <v>4350</v>
      </c>
      <c r="Z494">
        <v>2020</v>
      </c>
      <c r="AA494">
        <v>1</v>
      </c>
      <c r="AB494">
        <v>15</v>
      </c>
      <c r="AC494" t="s">
        <v>9969</v>
      </c>
      <c r="AD494">
        <v>14</v>
      </c>
      <c r="AE494">
        <v>3</v>
      </c>
      <c r="AG494" t="s">
        <v>9970</v>
      </c>
      <c r="AH494" s="27">
        <v>1</v>
      </c>
      <c r="AI494">
        <v>3</v>
      </c>
      <c r="AJ494" s="27">
        <v>0</v>
      </c>
      <c r="AK494" t="s">
        <v>242</v>
      </c>
      <c r="AL494" s="27">
        <v>1</v>
      </c>
      <c r="AM494">
        <v>1</v>
      </c>
      <c r="AO494">
        <v>3</v>
      </c>
      <c r="AQ494" t="s">
        <v>9970</v>
      </c>
      <c r="AR494" s="27">
        <v>1</v>
      </c>
      <c r="AS494">
        <v>1</v>
      </c>
      <c r="AT494" s="21">
        <f t="shared" si="28"/>
        <v>7.1428571428571423</v>
      </c>
      <c r="AU494">
        <v>3</v>
      </c>
      <c r="AW494" t="s">
        <v>9970</v>
      </c>
      <c r="AX494" s="27">
        <v>1</v>
      </c>
      <c r="AY494">
        <v>12</v>
      </c>
      <c r="AZ494" s="21">
        <f t="shared" si="29"/>
        <v>85.714285714285708</v>
      </c>
      <c r="BA494">
        <v>3</v>
      </c>
      <c r="BC494" t="s">
        <v>9970</v>
      </c>
      <c r="BD494" s="27">
        <v>1</v>
      </c>
      <c r="BE494">
        <v>7.3</v>
      </c>
      <c r="BG494">
        <v>3</v>
      </c>
      <c r="BI494" t="s">
        <v>9970</v>
      </c>
      <c r="BJ494" s="27">
        <v>1</v>
      </c>
      <c r="BK494">
        <v>3</v>
      </c>
      <c r="BM494" t="s">
        <v>9970</v>
      </c>
      <c r="BN494" s="27">
        <v>1</v>
      </c>
      <c r="BO494">
        <v>4</v>
      </c>
      <c r="BP494" s="21">
        <f t="shared" si="30"/>
        <v>28.571428571428569</v>
      </c>
      <c r="BR494">
        <v>3</v>
      </c>
      <c r="BT494" t="s">
        <v>9970</v>
      </c>
      <c r="BU494" s="27">
        <v>0.5</v>
      </c>
      <c r="BV494" s="24" t="s">
        <v>242</v>
      </c>
      <c r="BW494" s="21" t="s">
        <v>242</v>
      </c>
      <c r="BX494">
        <v>2</v>
      </c>
      <c r="BY494">
        <v>3</v>
      </c>
      <c r="CA494" t="s">
        <v>9970</v>
      </c>
      <c r="CB494" s="27">
        <v>0</v>
      </c>
      <c r="CD494" t="s">
        <v>242</v>
      </c>
      <c r="CE494" t="s">
        <v>242</v>
      </c>
      <c r="CG494" s="27">
        <v>0</v>
      </c>
      <c r="CI494" t="s">
        <v>242</v>
      </c>
      <c r="CL494" s="27">
        <v>0</v>
      </c>
      <c r="CM494" s="27">
        <v>0</v>
      </c>
      <c r="CN494" t="s">
        <v>242</v>
      </c>
      <c r="CO494" t="s">
        <v>242</v>
      </c>
      <c r="CP494" t="s">
        <v>242</v>
      </c>
      <c r="CS494" s="27">
        <v>0</v>
      </c>
      <c r="CU494" t="s">
        <v>242</v>
      </c>
      <c r="CX494" s="27">
        <v>1</v>
      </c>
      <c r="CY494">
        <v>990955</v>
      </c>
      <c r="CZ494">
        <v>2</v>
      </c>
      <c r="DB494" s="27">
        <v>1</v>
      </c>
      <c r="DC494">
        <v>5534088</v>
      </c>
      <c r="DD494">
        <v>2</v>
      </c>
      <c r="DE494">
        <v>6015122</v>
      </c>
      <c r="DF494">
        <v>2</v>
      </c>
      <c r="DG494" t="s">
        <v>242</v>
      </c>
      <c r="DH494" t="s">
        <v>242</v>
      </c>
      <c r="DJ494" s="27">
        <v>1</v>
      </c>
      <c r="DK494">
        <v>2166116</v>
      </c>
      <c r="DL494">
        <v>2</v>
      </c>
      <c r="DN494">
        <v>4</v>
      </c>
      <c r="DQ494" s="27">
        <v>0</v>
      </c>
      <c r="DS494" s="27">
        <v>1</v>
      </c>
      <c r="DT494" t="s">
        <v>9971</v>
      </c>
      <c r="DU494" s="27">
        <v>0</v>
      </c>
      <c r="DW494" s="27">
        <v>1</v>
      </c>
      <c r="DX494" s="2" t="s">
        <v>9972</v>
      </c>
      <c r="DY494" s="27">
        <v>0</v>
      </c>
      <c r="EA494" s="27">
        <v>0</v>
      </c>
      <c r="EC494" s="27">
        <v>0</v>
      </c>
      <c r="EE494" s="27">
        <v>0</v>
      </c>
      <c r="EG494" s="27">
        <v>0.5</v>
      </c>
      <c r="EH494" s="2" t="s">
        <v>9973</v>
      </c>
      <c r="EI494" s="27">
        <v>0.5</v>
      </c>
      <c r="EJ494" s="2" t="s">
        <v>9974</v>
      </c>
      <c r="EK494">
        <v>4</v>
      </c>
      <c r="EM494" t="s">
        <v>9975</v>
      </c>
      <c r="EN494" s="27">
        <v>0</v>
      </c>
      <c r="EO494" t="s">
        <v>242</v>
      </c>
      <c r="EP494" t="s">
        <v>242</v>
      </c>
      <c r="ES494" t="s">
        <v>242</v>
      </c>
      <c r="ET494" t="s">
        <v>242</v>
      </c>
      <c r="EV494" s="27">
        <v>0</v>
      </c>
      <c r="EW494" t="s">
        <v>242</v>
      </c>
      <c r="EY494" s="27">
        <v>0</v>
      </c>
      <c r="EZ494" t="s">
        <v>242</v>
      </c>
      <c r="FB494" s="27">
        <v>0</v>
      </c>
      <c r="FC494" t="s">
        <v>242</v>
      </c>
      <c r="FE494" s="27">
        <v>0</v>
      </c>
      <c r="FF494" t="s">
        <v>242</v>
      </c>
    </row>
    <row r="495" spans="1:163" ht="15" customHeight="1" x14ac:dyDescent="0.2">
      <c r="A495">
        <v>494</v>
      </c>
      <c r="B495">
        <v>555</v>
      </c>
      <c r="C495" s="1">
        <v>45015.529861111114</v>
      </c>
      <c r="D495" s="1">
        <v>45017.960416666669</v>
      </c>
      <c r="E495">
        <v>0</v>
      </c>
      <c r="F495" t="s">
        <v>9978</v>
      </c>
      <c r="G495">
        <v>100</v>
      </c>
      <c r="H495">
        <v>210006</v>
      </c>
      <c r="I495">
        <v>1</v>
      </c>
      <c r="J495" s="1">
        <v>45017.960416666669</v>
      </c>
      <c r="K495" t="s">
        <v>9979</v>
      </c>
      <c r="L495" t="s">
        <v>242</v>
      </c>
      <c r="M495" t="s">
        <v>242</v>
      </c>
      <c r="N495" t="s">
        <v>9980</v>
      </c>
      <c r="O495" t="s">
        <v>9981</v>
      </c>
      <c r="P495">
        <v>42.0364</v>
      </c>
      <c r="Q495">
        <v>-88.323999999999998</v>
      </c>
      <c r="R495" t="s">
        <v>245</v>
      </c>
      <c r="S495" t="s">
        <v>246</v>
      </c>
      <c r="T495" t="s">
        <v>9982</v>
      </c>
      <c r="U495" t="s">
        <v>9983</v>
      </c>
      <c r="V495" t="s">
        <v>9984</v>
      </c>
      <c r="W495">
        <v>7370</v>
      </c>
      <c r="X495" t="s">
        <v>1487</v>
      </c>
      <c r="Y495" t="s">
        <v>4350</v>
      </c>
      <c r="Z495">
        <v>2020</v>
      </c>
      <c r="AA495">
        <v>0</v>
      </c>
      <c r="AD495">
        <v>11</v>
      </c>
      <c r="AE495">
        <v>3</v>
      </c>
      <c r="AG495" t="s">
        <v>9985</v>
      </c>
      <c r="AH495" s="27">
        <v>1</v>
      </c>
      <c r="AI495">
        <v>2</v>
      </c>
      <c r="AJ495" s="27">
        <v>0</v>
      </c>
      <c r="AK495" t="s">
        <v>242</v>
      </c>
      <c r="AL495" s="27">
        <v>0</v>
      </c>
      <c r="AM495" t="s">
        <v>242</v>
      </c>
      <c r="AO495">
        <v>3</v>
      </c>
      <c r="AQ495" t="s">
        <v>9985</v>
      </c>
      <c r="AR495" s="27">
        <v>0</v>
      </c>
      <c r="AS495" t="s">
        <v>242</v>
      </c>
      <c r="AT495" s="21" t="s">
        <v>242</v>
      </c>
      <c r="AU495" t="s">
        <v>242</v>
      </c>
      <c r="AX495" s="27">
        <v>1</v>
      </c>
      <c r="AY495">
        <v>8</v>
      </c>
      <c r="AZ495" s="21">
        <f t="shared" si="29"/>
        <v>72.727272727272734</v>
      </c>
      <c r="BA495">
        <v>3</v>
      </c>
      <c r="BC495" t="s">
        <v>9985</v>
      </c>
      <c r="BD495" s="27">
        <v>1</v>
      </c>
      <c r="BE495">
        <v>12.09</v>
      </c>
      <c r="BG495">
        <v>3</v>
      </c>
      <c r="BI495" t="s">
        <v>9985</v>
      </c>
      <c r="BJ495" s="27">
        <v>1</v>
      </c>
      <c r="BK495">
        <v>3</v>
      </c>
      <c r="BM495" t="s">
        <v>9985</v>
      </c>
      <c r="BN495" s="27">
        <v>1</v>
      </c>
      <c r="BO495">
        <v>3</v>
      </c>
      <c r="BP495" s="21">
        <f t="shared" si="30"/>
        <v>27.27272727272727</v>
      </c>
      <c r="BR495">
        <v>3</v>
      </c>
      <c r="BT495" t="s">
        <v>9985</v>
      </c>
      <c r="BU495" s="27">
        <v>0</v>
      </c>
      <c r="BV495" s="24" t="s">
        <v>242</v>
      </c>
      <c r="BW495" s="21" t="s">
        <v>242</v>
      </c>
      <c r="BX495" t="s">
        <v>242</v>
      </c>
      <c r="BY495" t="s">
        <v>242</v>
      </c>
      <c r="CB495" s="27">
        <v>0</v>
      </c>
      <c r="CD495" t="s">
        <v>242</v>
      </c>
      <c r="CE495" t="s">
        <v>242</v>
      </c>
      <c r="CG495" s="27">
        <v>0</v>
      </c>
      <c r="CI495" t="s">
        <v>242</v>
      </c>
      <c r="CL495" s="27">
        <v>0</v>
      </c>
      <c r="CM495" s="27">
        <v>0</v>
      </c>
      <c r="CN495" t="s">
        <v>242</v>
      </c>
      <c r="CO495" t="s">
        <v>242</v>
      </c>
      <c r="CP495" t="s">
        <v>242</v>
      </c>
      <c r="CS495" s="27">
        <v>0</v>
      </c>
      <c r="CU495" t="s">
        <v>242</v>
      </c>
      <c r="CX495" s="27">
        <v>1</v>
      </c>
      <c r="CY495">
        <v>66686</v>
      </c>
      <c r="CZ495">
        <v>2</v>
      </c>
      <c r="DB495" s="27">
        <v>1</v>
      </c>
      <c r="DC495">
        <v>794267</v>
      </c>
      <c r="DD495">
        <v>2</v>
      </c>
      <c r="DE495">
        <v>5116949</v>
      </c>
      <c r="DF495">
        <v>2</v>
      </c>
      <c r="DG495" t="s">
        <v>242</v>
      </c>
      <c r="DH495" t="s">
        <v>242</v>
      </c>
      <c r="DJ495" s="27">
        <v>0</v>
      </c>
      <c r="DK495" t="s">
        <v>242</v>
      </c>
      <c r="DL495" t="s">
        <v>242</v>
      </c>
      <c r="DN495">
        <v>4</v>
      </c>
      <c r="DP495" t="s">
        <v>9986</v>
      </c>
      <c r="DQ495" s="27">
        <v>0</v>
      </c>
      <c r="DS495" s="27">
        <v>1</v>
      </c>
      <c r="DT495" s="2" t="s">
        <v>9987</v>
      </c>
      <c r="DU495" s="27">
        <v>0</v>
      </c>
      <c r="DW495" s="27">
        <v>1</v>
      </c>
      <c r="DX495" s="2" t="s">
        <v>9988</v>
      </c>
      <c r="DY495" s="27">
        <v>0.5</v>
      </c>
      <c r="DZ495" t="s">
        <v>9989</v>
      </c>
      <c r="EA495" s="27">
        <v>1</v>
      </c>
      <c r="EB495" s="2" t="s">
        <v>9990</v>
      </c>
      <c r="EC495" s="27">
        <v>0.5</v>
      </c>
      <c r="ED495" s="2" t="s">
        <v>9991</v>
      </c>
      <c r="EE495" s="27">
        <v>0.5</v>
      </c>
      <c r="EF495" t="s">
        <v>9992</v>
      </c>
      <c r="EG495" s="27">
        <v>0</v>
      </c>
      <c r="EI495" s="27">
        <v>0.5</v>
      </c>
      <c r="EJ495" s="2" t="s">
        <v>9993</v>
      </c>
      <c r="EK495">
        <v>4</v>
      </c>
      <c r="EM495" t="s">
        <v>9986</v>
      </c>
      <c r="EN495" s="27">
        <v>0</v>
      </c>
      <c r="EO495" t="s">
        <v>242</v>
      </c>
      <c r="EP495" t="s">
        <v>242</v>
      </c>
      <c r="ES495" t="s">
        <v>242</v>
      </c>
      <c r="ET495" t="s">
        <v>242</v>
      </c>
      <c r="EV495" s="27">
        <v>0</v>
      </c>
      <c r="EW495" t="s">
        <v>242</v>
      </c>
      <c r="EY495" s="27">
        <v>0</v>
      </c>
      <c r="EZ495" t="s">
        <v>242</v>
      </c>
      <c r="FB495" s="27">
        <v>0</v>
      </c>
      <c r="FC495" t="s">
        <v>242</v>
      </c>
      <c r="FE495" s="27">
        <v>0</v>
      </c>
      <c r="FF495" t="s">
        <v>242</v>
      </c>
    </row>
    <row r="496" spans="1:163" ht="15" hidden="1" customHeight="1" x14ac:dyDescent="0.2">
      <c r="A496">
        <v>495</v>
      </c>
      <c r="B496">
        <v>557</v>
      </c>
      <c r="C496" s="1">
        <v>45020.196527777778</v>
      </c>
      <c r="D496" s="1">
        <v>45022.589583333334</v>
      </c>
      <c r="E496">
        <v>0</v>
      </c>
      <c r="F496" t="s">
        <v>9437</v>
      </c>
      <c r="G496">
        <v>100</v>
      </c>
      <c r="H496">
        <v>206751</v>
      </c>
      <c r="I496">
        <v>1</v>
      </c>
      <c r="J496" s="1">
        <v>45022.589583333334</v>
      </c>
      <c r="K496" t="s">
        <v>9995</v>
      </c>
      <c r="L496" t="s">
        <v>242</v>
      </c>
      <c r="M496" t="s">
        <v>242</v>
      </c>
      <c r="N496" t="s">
        <v>9996</v>
      </c>
      <c r="O496" t="s">
        <v>9997</v>
      </c>
      <c r="P496">
        <v>34.073999999999998</v>
      </c>
      <c r="Q496">
        <v>-118.2611</v>
      </c>
      <c r="R496" t="s">
        <v>245</v>
      </c>
      <c r="S496" t="s">
        <v>246</v>
      </c>
      <c r="T496" t="s">
        <v>9998</v>
      </c>
      <c r="U496" t="s">
        <v>9999</v>
      </c>
      <c r="V496" t="s">
        <v>10000</v>
      </c>
      <c r="W496">
        <v>2911</v>
      </c>
      <c r="X496" t="s">
        <v>248</v>
      </c>
      <c r="Y496" t="s">
        <v>249</v>
      </c>
      <c r="Z496">
        <v>2020</v>
      </c>
      <c r="AA496">
        <v>0</v>
      </c>
      <c r="AD496">
        <v>10</v>
      </c>
      <c r="AE496">
        <v>3</v>
      </c>
      <c r="AG496" t="s">
        <v>10001</v>
      </c>
      <c r="AH496" s="27">
        <v>1</v>
      </c>
      <c r="AI496">
        <v>1</v>
      </c>
      <c r="AJ496" s="27">
        <v>1</v>
      </c>
      <c r="AK496">
        <v>2</v>
      </c>
      <c r="AL496" s="27">
        <v>0</v>
      </c>
      <c r="AM496" t="s">
        <v>242</v>
      </c>
      <c r="AO496">
        <v>3</v>
      </c>
      <c r="AQ496" t="s">
        <v>10001</v>
      </c>
      <c r="AR496" s="27">
        <v>0</v>
      </c>
      <c r="AS496" t="s">
        <v>242</v>
      </c>
      <c r="AT496" s="21" t="s">
        <v>242</v>
      </c>
      <c r="AU496" t="s">
        <v>242</v>
      </c>
      <c r="AX496" s="27">
        <v>1</v>
      </c>
      <c r="AY496">
        <v>9</v>
      </c>
      <c r="AZ496" s="21">
        <f t="shared" si="29"/>
        <v>90</v>
      </c>
      <c r="BA496">
        <v>3</v>
      </c>
      <c r="BC496" t="s">
        <v>10001</v>
      </c>
      <c r="BD496" s="27">
        <v>1</v>
      </c>
      <c r="BE496">
        <v>5.8</v>
      </c>
      <c r="BG496">
        <v>3</v>
      </c>
      <c r="BI496" t="s">
        <v>10001</v>
      </c>
      <c r="BJ496" s="27">
        <v>1</v>
      </c>
      <c r="BK496">
        <v>3</v>
      </c>
      <c r="BM496" t="s">
        <v>10001</v>
      </c>
      <c r="BN496" s="27">
        <v>1</v>
      </c>
      <c r="BO496">
        <v>3</v>
      </c>
      <c r="BP496" s="21">
        <f t="shared" si="30"/>
        <v>30</v>
      </c>
      <c r="BR496">
        <v>3</v>
      </c>
      <c r="BT496" t="s">
        <v>10001</v>
      </c>
      <c r="BU496" s="27">
        <v>1</v>
      </c>
      <c r="BV496">
        <v>2</v>
      </c>
      <c r="BW496" s="21">
        <f t="shared" si="31"/>
        <v>20</v>
      </c>
      <c r="BX496">
        <v>2</v>
      </c>
      <c r="BY496">
        <v>3</v>
      </c>
      <c r="CA496" t="s">
        <v>10001</v>
      </c>
      <c r="CB496" s="27">
        <v>0</v>
      </c>
      <c r="CD496" t="s">
        <v>242</v>
      </c>
      <c r="CE496" t="s">
        <v>242</v>
      </c>
      <c r="CG496" s="27">
        <v>0</v>
      </c>
      <c r="CI496" t="s">
        <v>242</v>
      </c>
      <c r="CL496" s="27">
        <v>0</v>
      </c>
      <c r="CM496" s="27">
        <v>0</v>
      </c>
      <c r="CN496" t="s">
        <v>242</v>
      </c>
      <c r="CO496" t="s">
        <v>242</v>
      </c>
      <c r="CP496" t="s">
        <v>242</v>
      </c>
      <c r="CS496" s="27">
        <v>0</v>
      </c>
      <c r="CU496" t="s">
        <v>242</v>
      </c>
      <c r="CX496" s="27">
        <v>0</v>
      </c>
      <c r="CY496" t="s">
        <v>242</v>
      </c>
      <c r="CZ496" t="s">
        <v>242</v>
      </c>
      <c r="DB496" s="27">
        <v>0</v>
      </c>
      <c r="DC496" t="s">
        <v>242</v>
      </c>
      <c r="DD496" t="s">
        <v>242</v>
      </c>
      <c r="DF496" t="s">
        <v>242</v>
      </c>
      <c r="DG496" t="s">
        <v>242</v>
      </c>
      <c r="DH496" t="s">
        <v>242</v>
      </c>
      <c r="DJ496" s="27">
        <v>0</v>
      </c>
      <c r="DK496" t="s">
        <v>242</v>
      </c>
      <c r="DL496" t="s">
        <v>242</v>
      </c>
      <c r="DN496" t="s">
        <v>242</v>
      </c>
      <c r="DQ496" s="27">
        <v>0</v>
      </c>
      <c r="DS496" s="27">
        <v>0</v>
      </c>
      <c r="DU496" s="27">
        <v>0</v>
      </c>
      <c r="DW496" s="27">
        <v>0</v>
      </c>
      <c r="DY496" s="27">
        <v>0</v>
      </c>
      <c r="EA496" s="27">
        <v>0</v>
      </c>
      <c r="EC496" s="27">
        <v>0</v>
      </c>
      <c r="EE496" s="27">
        <v>0</v>
      </c>
      <c r="EG496" s="27">
        <v>0</v>
      </c>
      <c r="EI496" s="27">
        <v>0</v>
      </c>
      <c r="EK496" t="s">
        <v>242</v>
      </c>
      <c r="EN496" s="27">
        <v>0</v>
      </c>
      <c r="EO496" t="s">
        <v>242</v>
      </c>
      <c r="EP496" t="s">
        <v>242</v>
      </c>
      <c r="ES496" t="s">
        <v>242</v>
      </c>
      <c r="ET496" t="s">
        <v>242</v>
      </c>
      <c r="EV496" s="27">
        <v>0</v>
      </c>
      <c r="EW496" t="s">
        <v>242</v>
      </c>
      <c r="EY496" s="27">
        <v>0</v>
      </c>
      <c r="EZ496" t="s">
        <v>242</v>
      </c>
      <c r="FB496" s="27">
        <v>0</v>
      </c>
      <c r="FC496" t="s">
        <v>242</v>
      </c>
      <c r="FE496" s="27">
        <v>0</v>
      </c>
      <c r="FF496" t="s">
        <v>242</v>
      </c>
    </row>
    <row r="497" spans="1:162" ht="15" hidden="1" customHeight="1" x14ac:dyDescent="0.2">
      <c r="A497">
        <v>496</v>
      </c>
      <c r="B497">
        <v>559</v>
      </c>
      <c r="C497" s="1">
        <v>45022.55972222222</v>
      </c>
      <c r="D497" s="1">
        <v>45032.92083333333</v>
      </c>
      <c r="E497">
        <v>0</v>
      </c>
      <c r="F497" t="s">
        <v>10002</v>
      </c>
      <c r="G497">
        <v>100</v>
      </c>
      <c r="H497">
        <v>895219</v>
      </c>
      <c r="I497">
        <v>1</v>
      </c>
      <c r="J497" s="1">
        <v>45032.921527777777</v>
      </c>
      <c r="K497" t="s">
        <v>10003</v>
      </c>
      <c r="L497" t="s">
        <v>242</v>
      </c>
      <c r="M497" t="s">
        <v>242</v>
      </c>
      <c r="N497" t="s">
        <v>10004</v>
      </c>
      <c r="O497" t="s">
        <v>10005</v>
      </c>
      <c r="P497">
        <v>34.058700000000002</v>
      </c>
      <c r="Q497">
        <v>-118.27809999999999</v>
      </c>
      <c r="R497" t="s">
        <v>245</v>
      </c>
      <c r="S497" t="s">
        <v>246</v>
      </c>
      <c r="T497" t="s">
        <v>10006</v>
      </c>
      <c r="U497" t="s">
        <v>10007</v>
      </c>
      <c r="V497" t="s">
        <v>10008</v>
      </c>
      <c r="W497">
        <v>4841</v>
      </c>
      <c r="X497" t="s">
        <v>1487</v>
      </c>
      <c r="Y497" t="s">
        <v>10009</v>
      </c>
      <c r="Z497">
        <v>2020</v>
      </c>
      <c r="AA497">
        <v>0</v>
      </c>
      <c r="AD497">
        <v>9</v>
      </c>
      <c r="AE497">
        <v>3</v>
      </c>
      <c r="AG497" t="s">
        <v>10010</v>
      </c>
      <c r="AH497" s="27">
        <v>1</v>
      </c>
      <c r="AI497">
        <v>1</v>
      </c>
      <c r="AJ497" s="27">
        <v>0</v>
      </c>
      <c r="AK497" t="s">
        <v>242</v>
      </c>
      <c r="AL497" s="27">
        <v>0</v>
      </c>
      <c r="AM497" t="s">
        <v>242</v>
      </c>
      <c r="AO497">
        <v>3</v>
      </c>
      <c r="AQ497" t="s">
        <v>10010</v>
      </c>
      <c r="AR497" s="27">
        <v>0</v>
      </c>
      <c r="AS497" t="s">
        <v>242</v>
      </c>
      <c r="AT497" s="21" t="s">
        <v>242</v>
      </c>
      <c r="AU497" t="s">
        <v>242</v>
      </c>
      <c r="AX497" s="27">
        <v>0</v>
      </c>
      <c r="AY497" t="s">
        <v>242</v>
      </c>
      <c r="AZ497" s="21" t="s">
        <v>242</v>
      </c>
      <c r="BA497" t="s">
        <v>242</v>
      </c>
      <c r="BD497" s="27">
        <v>1</v>
      </c>
      <c r="BE497">
        <v>16</v>
      </c>
      <c r="BG497">
        <v>3</v>
      </c>
      <c r="BI497" t="s">
        <v>10010</v>
      </c>
      <c r="BJ497" s="27">
        <v>1</v>
      </c>
      <c r="BK497">
        <v>3</v>
      </c>
      <c r="BM497" t="s">
        <v>10010</v>
      </c>
      <c r="BN497" s="27">
        <v>1</v>
      </c>
      <c r="BO497">
        <v>2</v>
      </c>
      <c r="BP497" s="21">
        <f t="shared" si="30"/>
        <v>22.222222222222221</v>
      </c>
      <c r="BQ497" t="s">
        <v>10010</v>
      </c>
      <c r="BR497">
        <v>3</v>
      </c>
      <c r="BT497" t="s">
        <v>10010</v>
      </c>
      <c r="BU497" s="27">
        <v>0</v>
      </c>
      <c r="BV497" s="24" t="s">
        <v>242</v>
      </c>
      <c r="BW497" s="21" t="s">
        <v>242</v>
      </c>
      <c r="BX497" t="s">
        <v>242</v>
      </c>
      <c r="BY497" t="s">
        <v>242</v>
      </c>
      <c r="CB497" s="27">
        <v>0</v>
      </c>
      <c r="CD497" t="s">
        <v>242</v>
      </c>
      <c r="CE497" t="s">
        <v>242</v>
      </c>
      <c r="CG497" s="27">
        <v>0</v>
      </c>
      <c r="CI497" t="s">
        <v>242</v>
      </c>
      <c r="CL497" s="27">
        <v>0</v>
      </c>
      <c r="CM497" s="27">
        <v>0</v>
      </c>
      <c r="CN497" t="s">
        <v>242</v>
      </c>
      <c r="CO497" t="s">
        <v>242</v>
      </c>
      <c r="CP497" t="s">
        <v>242</v>
      </c>
      <c r="CS497" s="27">
        <v>0</v>
      </c>
      <c r="CU497" t="s">
        <v>242</v>
      </c>
      <c r="CX497" s="27">
        <v>0</v>
      </c>
      <c r="CY497" t="s">
        <v>242</v>
      </c>
      <c r="CZ497" t="s">
        <v>242</v>
      </c>
      <c r="DB497" s="27">
        <v>0</v>
      </c>
      <c r="DC497" t="s">
        <v>242</v>
      </c>
      <c r="DD497" t="s">
        <v>242</v>
      </c>
      <c r="DF497" t="s">
        <v>242</v>
      </c>
      <c r="DG497" t="s">
        <v>242</v>
      </c>
      <c r="DH497" t="s">
        <v>242</v>
      </c>
      <c r="DJ497" s="27">
        <v>0</v>
      </c>
      <c r="DK497" t="s">
        <v>242</v>
      </c>
      <c r="DL497" t="s">
        <v>242</v>
      </c>
      <c r="DN497" t="s">
        <v>242</v>
      </c>
      <c r="DQ497" s="27">
        <v>0</v>
      </c>
      <c r="DS497" s="27">
        <v>0</v>
      </c>
      <c r="DU497" s="27">
        <v>0</v>
      </c>
      <c r="DW497" s="27">
        <v>0</v>
      </c>
      <c r="DY497" s="27">
        <v>0</v>
      </c>
      <c r="EA497" s="27">
        <v>0</v>
      </c>
      <c r="EC497" s="27">
        <v>0</v>
      </c>
      <c r="EE497" s="27">
        <v>0</v>
      </c>
      <c r="EG497" s="27">
        <v>0</v>
      </c>
      <c r="EI497" s="27">
        <v>0</v>
      </c>
      <c r="EK497" t="s">
        <v>242</v>
      </c>
      <c r="EN497" s="27">
        <v>0</v>
      </c>
      <c r="EO497" t="s">
        <v>242</v>
      </c>
      <c r="EP497" t="s">
        <v>242</v>
      </c>
      <c r="ES497" t="s">
        <v>242</v>
      </c>
      <c r="ET497" t="s">
        <v>242</v>
      </c>
      <c r="EV497" s="27">
        <v>0</v>
      </c>
      <c r="EW497" t="s">
        <v>242</v>
      </c>
      <c r="EY497" s="27">
        <v>0</v>
      </c>
      <c r="EZ497" t="s">
        <v>242</v>
      </c>
      <c r="FB497" s="27">
        <v>0</v>
      </c>
      <c r="FC497" t="s">
        <v>242</v>
      </c>
      <c r="FE497" s="27">
        <v>0</v>
      </c>
      <c r="FF497" t="s">
        <v>242</v>
      </c>
    </row>
    <row r="498" spans="1:162" ht="15" customHeight="1" x14ac:dyDescent="0.2">
      <c r="A498">
        <v>497</v>
      </c>
      <c r="B498">
        <v>560</v>
      </c>
      <c r="C498" s="1">
        <v>45022.563888888886</v>
      </c>
      <c r="D498" s="1">
        <v>45032.959722222222</v>
      </c>
      <c r="E498">
        <v>0</v>
      </c>
      <c r="F498" t="s">
        <v>10002</v>
      </c>
      <c r="G498">
        <v>100</v>
      </c>
      <c r="H498">
        <v>898202</v>
      </c>
      <c r="I498">
        <v>1</v>
      </c>
      <c r="J498" s="1">
        <v>45032.959722222222</v>
      </c>
      <c r="K498" t="s">
        <v>10011</v>
      </c>
      <c r="L498" t="s">
        <v>242</v>
      </c>
      <c r="M498" t="s">
        <v>242</v>
      </c>
      <c r="N498" t="s">
        <v>10012</v>
      </c>
      <c r="O498" t="s">
        <v>10013</v>
      </c>
      <c r="P498">
        <v>34.058700000000002</v>
      </c>
      <c r="Q498">
        <v>-118.27809999999999</v>
      </c>
      <c r="R498" t="s">
        <v>245</v>
      </c>
      <c r="S498" t="s">
        <v>246</v>
      </c>
      <c r="T498" t="s">
        <v>10014</v>
      </c>
      <c r="U498" t="s">
        <v>10015</v>
      </c>
      <c r="V498" t="s">
        <v>10016</v>
      </c>
      <c r="W498">
        <v>4991</v>
      </c>
      <c r="X498" t="s">
        <v>490</v>
      </c>
      <c r="Y498" t="s">
        <v>10017</v>
      </c>
      <c r="Z498">
        <v>2020</v>
      </c>
      <c r="AA498">
        <v>0</v>
      </c>
      <c r="AD498">
        <v>10</v>
      </c>
      <c r="AE498">
        <v>3</v>
      </c>
      <c r="AG498" t="s">
        <v>10018</v>
      </c>
      <c r="AH498" s="27">
        <v>1</v>
      </c>
      <c r="AI498">
        <v>2</v>
      </c>
      <c r="AJ498" s="27">
        <v>0</v>
      </c>
      <c r="AK498" t="s">
        <v>242</v>
      </c>
      <c r="AL498" s="27">
        <v>1</v>
      </c>
      <c r="AM498">
        <v>1</v>
      </c>
      <c r="AO498">
        <v>3</v>
      </c>
      <c r="AQ498" t="s">
        <v>10018</v>
      </c>
      <c r="AR498" s="27">
        <v>1</v>
      </c>
      <c r="AS498">
        <v>1</v>
      </c>
      <c r="AT498" s="21">
        <f t="shared" si="28"/>
        <v>10</v>
      </c>
      <c r="AU498">
        <v>3</v>
      </c>
      <c r="AW498" t="s">
        <v>10018</v>
      </c>
      <c r="AX498" s="27">
        <v>1</v>
      </c>
      <c r="AY498">
        <v>9</v>
      </c>
      <c r="AZ498" s="21">
        <f t="shared" si="29"/>
        <v>90</v>
      </c>
      <c r="BA498">
        <v>3</v>
      </c>
      <c r="BC498" t="s">
        <v>10018</v>
      </c>
      <c r="BD498" s="27">
        <v>1</v>
      </c>
      <c r="BE498">
        <v>3.7</v>
      </c>
      <c r="BG498">
        <v>3</v>
      </c>
      <c r="BI498" t="s">
        <v>10018</v>
      </c>
      <c r="BJ498" s="27">
        <v>1</v>
      </c>
      <c r="BK498">
        <v>3</v>
      </c>
      <c r="BM498" t="s">
        <v>10018</v>
      </c>
      <c r="BN498" s="27">
        <v>1</v>
      </c>
      <c r="BO498">
        <v>3</v>
      </c>
      <c r="BP498" s="21">
        <f t="shared" si="30"/>
        <v>30</v>
      </c>
      <c r="BR498">
        <v>3</v>
      </c>
      <c r="BT498" t="s">
        <v>10018</v>
      </c>
      <c r="BU498" s="27">
        <v>0</v>
      </c>
      <c r="BV498" s="24" t="s">
        <v>242</v>
      </c>
      <c r="BW498" s="21" t="s">
        <v>242</v>
      </c>
      <c r="BX498" t="s">
        <v>242</v>
      </c>
      <c r="BY498" t="s">
        <v>242</v>
      </c>
      <c r="CB498" s="27">
        <v>0</v>
      </c>
      <c r="CD498" t="s">
        <v>242</v>
      </c>
      <c r="CE498" t="s">
        <v>242</v>
      </c>
      <c r="CG498" s="27">
        <v>0</v>
      </c>
      <c r="CI498" t="s">
        <v>242</v>
      </c>
      <c r="CL498" s="27">
        <v>0</v>
      </c>
      <c r="CM498" s="27">
        <v>0</v>
      </c>
      <c r="CN498" t="s">
        <v>242</v>
      </c>
      <c r="CO498" t="s">
        <v>242</v>
      </c>
      <c r="CP498" t="s">
        <v>242</v>
      </c>
      <c r="CS498" s="27">
        <v>0</v>
      </c>
      <c r="CU498" t="s">
        <v>242</v>
      </c>
      <c r="CX498" s="27">
        <v>1</v>
      </c>
      <c r="CY498">
        <v>43486972</v>
      </c>
      <c r="CZ498">
        <v>2</v>
      </c>
      <c r="DB498" s="27">
        <v>1</v>
      </c>
      <c r="DC498">
        <v>44823</v>
      </c>
      <c r="DD498">
        <v>2</v>
      </c>
      <c r="DE498">
        <v>43491</v>
      </c>
      <c r="DF498">
        <v>2</v>
      </c>
      <c r="DG498">
        <v>210938</v>
      </c>
      <c r="DH498">
        <v>2</v>
      </c>
      <c r="DJ498" s="27">
        <v>1</v>
      </c>
      <c r="DK498">
        <v>7269666</v>
      </c>
      <c r="DL498">
        <v>2</v>
      </c>
      <c r="DN498">
        <v>1</v>
      </c>
      <c r="DP498" t="s">
        <v>10019</v>
      </c>
      <c r="DQ498" s="27">
        <v>0</v>
      </c>
      <c r="DS498" s="27">
        <v>0.5</v>
      </c>
      <c r="DT498" s="2" t="s">
        <v>10020</v>
      </c>
      <c r="DU498" s="27">
        <v>0</v>
      </c>
      <c r="DW498" s="27">
        <v>0</v>
      </c>
      <c r="DY498" s="27">
        <v>0</v>
      </c>
      <c r="EA498" s="27">
        <v>0</v>
      </c>
      <c r="EC498" s="27">
        <v>0</v>
      </c>
      <c r="EE498" s="27">
        <v>0</v>
      </c>
      <c r="EG498" s="27">
        <v>0</v>
      </c>
      <c r="EI498" s="27">
        <v>0.5</v>
      </c>
      <c r="EJ498" s="2" t="s">
        <v>10021</v>
      </c>
      <c r="EK498">
        <v>1</v>
      </c>
      <c r="EM498" t="s">
        <v>10019</v>
      </c>
      <c r="EN498" s="27">
        <v>0</v>
      </c>
      <c r="EO498" t="s">
        <v>242</v>
      </c>
      <c r="EP498" t="s">
        <v>242</v>
      </c>
      <c r="ES498" t="s">
        <v>242</v>
      </c>
      <c r="ET498" t="s">
        <v>242</v>
      </c>
      <c r="EV498" s="27">
        <v>1</v>
      </c>
      <c r="EW498">
        <v>4309209</v>
      </c>
      <c r="EX498" t="s">
        <v>10022</v>
      </c>
      <c r="EY498" s="27">
        <v>0</v>
      </c>
      <c r="EZ498" t="s">
        <v>242</v>
      </c>
      <c r="FB498" s="27">
        <v>1</v>
      </c>
      <c r="FC498">
        <v>99099</v>
      </c>
      <c r="FD498" t="s">
        <v>10023</v>
      </c>
      <c r="FE498" s="27">
        <v>0</v>
      </c>
      <c r="FF498" t="s">
        <v>242</v>
      </c>
    </row>
    <row r="499" spans="1:162" ht="15" customHeight="1" x14ac:dyDescent="0.2">
      <c r="A499">
        <v>498</v>
      </c>
      <c r="B499">
        <v>561</v>
      </c>
      <c r="C499" s="1">
        <v>44942.572916666664</v>
      </c>
      <c r="D499" s="1">
        <v>45033.054861111108</v>
      </c>
      <c r="E499">
        <v>0</v>
      </c>
      <c r="F499" t="s">
        <v>10002</v>
      </c>
      <c r="G499">
        <v>100</v>
      </c>
      <c r="H499">
        <v>7814070</v>
      </c>
      <c r="I499">
        <v>1</v>
      </c>
      <c r="J499" s="1">
        <v>45033.054861111108</v>
      </c>
      <c r="K499" t="s">
        <v>10027</v>
      </c>
      <c r="L499" t="s">
        <v>242</v>
      </c>
      <c r="M499" t="s">
        <v>242</v>
      </c>
      <c r="N499" t="s">
        <v>10028</v>
      </c>
      <c r="O499" t="s">
        <v>10029</v>
      </c>
      <c r="P499">
        <v>34.058700000000002</v>
      </c>
      <c r="Q499">
        <v>-118.27809999999999</v>
      </c>
      <c r="R499" t="s">
        <v>245</v>
      </c>
      <c r="S499" t="s">
        <v>246</v>
      </c>
      <c r="T499" t="s">
        <v>10030</v>
      </c>
      <c r="U499" t="s">
        <v>10031</v>
      </c>
      <c r="V499">
        <v>941848103</v>
      </c>
      <c r="W499">
        <v>3826</v>
      </c>
      <c r="X499" t="s">
        <v>350</v>
      </c>
      <c r="Y499" t="s">
        <v>1032</v>
      </c>
      <c r="Z499">
        <v>2022</v>
      </c>
      <c r="AA499">
        <v>0</v>
      </c>
      <c r="AD499">
        <v>8</v>
      </c>
      <c r="AE499">
        <v>3</v>
      </c>
      <c r="AG499" t="s">
        <v>10032</v>
      </c>
      <c r="AH499" s="27">
        <v>0</v>
      </c>
      <c r="AI499" t="s">
        <v>242</v>
      </c>
      <c r="AJ499" s="27">
        <v>0</v>
      </c>
      <c r="AK499" t="s">
        <v>242</v>
      </c>
      <c r="AL499" s="27">
        <v>0</v>
      </c>
      <c r="AM499" t="s">
        <v>242</v>
      </c>
      <c r="AN499" t="s">
        <v>10033</v>
      </c>
      <c r="AO499" t="s">
        <v>242</v>
      </c>
      <c r="AR499" s="27">
        <v>0</v>
      </c>
      <c r="AS499" t="s">
        <v>242</v>
      </c>
      <c r="AT499" s="21" t="s">
        <v>242</v>
      </c>
      <c r="AU499" t="s">
        <v>242</v>
      </c>
      <c r="AX499" s="27">
        <v>1</v>
      </c>
      <c r="AY499">
        <v>2</v>
      </c>
      <c r="AZ499" s="21">
        <f t="shared" si="29"/>
        <v>25</v>
      </c>
      <c r="BA499">
        <v>3</v>
      </c>
      <c r="BC499" t="s">
        <v>10032</v>
      </c>
      <c r="BD499" s="27">
        <v>1</v>
      </c>
      <c r="BE499">
        <v>10.6</v>
      </c>
      <c r="BG499">
        <v>3</v>
      </c>
      <c r="BI499" t="s">
        <v>10032</v>
      </c>
      <c r="BJ499" s="27">
        <v>1</v>
      </c>
      <c r="BK499">
        <v>3</v>
      </c>
      <c r="BM499" t="s">
        <v>10032</v>
      </c>
      <c r="BN499" s="27">
        <v>1</v>
      </c>
      <c r="BO499">
        <v>2</v>
      </c>
      <c r="BP499" s="21">
        <f t="shared" si="30"/>
        <v>25</v>
      </c>
      <c r="BR499">
        <v>3</v>
      </c>
      <c r="BT499" t="s">
        <v>10032</v>
      </c>
      <c r="BU499" s="27">
        <v>0.5</v>
      </c>
      <c r="BV499">
        <v>3</v>
      </c>
      <c r="BW499" s="21">
        <f t="shared" si="31"/>
        <v>37.5</v>
      </c>
      <c r="BX499">
        <v>2</v>
      </c>
      <c r="BY499">
        <v>3</v>
      </c>
      <c r="CA499" t="s">
        <v>10032</v>
      </c>
      <c r="CB499" s="27">
        <v>0</v>
      </c>
      <c r="CD499" t="s">
        <v>242</v>
      </c>
      <c r="CE499" t="s">
        <v>242</v>
      </c>
      <c r="CG499" s="27">
        <v>1</v>
      </c>
      <c r="CH499" s="2" t="s">
        <v>10034</v>
      </c>
      <c r="CI499">
        <v>5</v>
      </c>
      <c r="CJ499" t="s">
        <v>7653</v>
      </c>
      <c r="CK499" t="s">
        <v>10035</v>
      </c>
      <c r="CL499" s="27">
        <v>0</v>
      </c>
      <c r="CM499" s="27">
        <v>0</v>
      </c>
      <c r="CN499" t="s">
        <v>242</v>
      </c>
      <c r="CO499" t="s">
        <v>242</v>
      </c>
      <c r="CP499" t="s">
        <v>242</v>
      </c>
      <c r="CS499" s="27">
        <v>0.5</v>
      </c>
      <c r="CT499" s="2" t="s">
        <v>10036</v>
      </c>
      <c r="CU499">
        <v>5</v>
      </c>
      <c r="CV499" t="s">
        <v>8536</v>
      </c>
      <c r="CW499" t="s">
        <v>10035</v>
      </c>
      <c r="CX499" s="27">
        <v>1</v>
      </c>
      <c r="CY499">
        <v>13500</v>
      </c>
      <c r="CZ499">
        <v>2</v>
      </c>
      <c r="DA499" t="s">
        <v>10037</v>
      </c>
      <c r="DB499" s="27">
        <v>1</v>
      </c>
      <c r="DC499">
        <v>7500</v>
      </c>
      <c r="DD499">
        <v>2</v>
      </c>
      <c r="DF499" t="s">
        <v>242</v>
      </c>
      <c r="DG499" t="s">
        <v>242</v>
      </c>
      <c r="DH499" t="s">
        <v>242</v>
      </c>
      <c r="DJ499" s="27">
        <v>1</v>
      </c>
      <c r="DK499">
        <v>78080</v>
      </c>
      <c r="DL499">
        <v>2</v>
      </c>
      <c r="DN499">
        <v>5</v>
      </c>
      <c r="DO499" t="s">
        <v>8536</v>
      </c>
      <c r="DP499" t="s">
        <v>10035</v>
      </c>
      <c r="DQ499" s="27">
        <v>0</v>
      </c>
      <c r="DS499" s="27">
        <v>0</v>
      </c>
      <c r="DU499" s="27">
        <v>0</v>
      </c>
      <c r="DW499" s="27">
        <v>0</v>
      </c>
      <c r="DY499" s="27">
        <v>0</v>
      </c>
      <c r="EA499" s="27">
        <v>0</v>
      </c>
      <c r="EC499" s="27">
        <v>0</v>
      </c>
      <c r="EE499" s="27">
        <v>0</v>
      </c>
      <c r="EG499" s="27">
        <v>0</v>
      </c>
      <c r="EI499" s="27">
        <v>0</v>
      </c>
      <c r="EK499" t="s">
        <v>242</v>
      </c>
      <c r="EN499" s="27">
        <v>0</v>
      </c>
      <c r="EO499" t="s">
        <v>242</v>
      </c>
      <c r="EP499" t="s">
        <v>242</v>
      </c>
      <c r="ES499" t="s">
        <v>242</v>
      </c>
      <c r="ET499" t="s">
        <v>242</v>
      </c>
      <c r="EV499" s="27">
        <v>1</v>
      </c>
      <c r="EW499">
        <v>65.69</v>
      </c>
      <c r="EX499" t="s">
        <v>8554</v>
      </c>
      <c r="EY499" s="27">
        <v>0</v>
      </c>
      <c r="EZ499" t="s">
        <v>242</v>
      </c>
      <c r="FB499" s="27">
        <v>0</v>
      </c>
      <c r="FC499" t="s">
        <v>242</v>
      </c>
      <c r="FE499" s="27">
        <v>0</v>
      </c>
      <c r="FF499" t="s">
        <v>242</v>
      </c>
    </row>
    <row r="500" spans="1:162" ht="15" customHeight="1" x14ac:dyDescent="0.2">
      <c r="A500">
        <v>499</v>
      </c>
      <c r="B500">
        <v>562</v>
      </c>
      <c r="C500" s="1">
        <v>44991.683333333334</v>
      </c>
      <c r="D500" s="1">
        <v>45038.69027777778</v>
      </c>
      <c r="E500">
        <v>0</v>
      </c>
      <c r="F500" t="s">
        <v>10044</v>
      </c>
      <c r="G500">
        <v>100</v>
      </c>
      <c r="H500">
        <v>4057757</v>
      </c>
      <c r="I500">
        <v>1</v>
      </c>
      <c r="J500" s="1">
        <v>45038.69027777778</v>
      </c>
      <c r="K500" t="s">
        <v>10045</v>
      </c>
      <c r="L500" t="s">
        <v>242</v>
      </c>
      <c r="M500" t="s">
        <v>242</v>
      </c>
      <c r="N500" t="s">
        <v>10046</v>
      </c>
      <c r="O500" t="s">
        <v>10047</v>
      </c>
      <c r="P500">
        <v>34.11</v>
      </c>
      <c r="Q500">
        <v>-118.2607</v>
      </c>
      <c r="R500" t="s">
        <v>245</v>
      </c>
      <c r="S500" t="s">
        <v>246</v>
      </c>
      <c r="T500" t="s">
        <v>10048</v>
      </c>
      <c r="U500" t="s">
        <v>10049</v>
      </c>
      <c r="V500">
        <v>126650100</v>
      </c>
      <c r="W500">
        <v>5912</v>
      </c>
      <c r="X500" t="s">
        <v>350</v>
      </c>
      <c r="Y500" t="s">
        <v>351</v>
      </c>
      <c r="Z500">
        <v>2020</v>
      </c>
      <c r="AA500">
        <v>1</v>
      </c>
      <c r="AB500">
        <v>4</v>
      </c>
      <c r="AD500">
        <v>13</v>
      </c>
      <c r="AE500">
        <v>3</v>
      </c>
      <c r="AG500" t="s">
        <v>10050</v>
      </c>
      <c r="AH500" s="27">
        <v>1</v>
      </c>
      <c r="AI500">
        <v>10</v>
      </c>
      <c r="AJ500" s="27">
        <v>0</v>
      </c>
      <c r="AK500" t="s">
        <v>242</v>
      </c>
      <c r="AL500" s="27">
        <v>0</v>
      </c>
      <c r="AM500" t="s">
        <v>242</v>
      </c>
      <c r="AN500" t="s">
        <v>10051</v>
      </c>
      <c r="AO500">
        <v>3</v>
      </c>
      <c r="AQ500" t="s">
        <v>10050</v>
      </c>
      <c r="AR500" s="27">
        <v>1</v>
      </c>
      <c r="AS500">
        <v>12</v>
      </c>
      <c r="AT500" s="21">
        <f t="shared" si="28"/>
        <v>92.307692307692307</v>
      </c>
      <c r="AU500">
        <v>3</v>
      </c>
      <c r="AW500" t="s">
        <v>10050</v>
      </c>
      <c r="AX500" s="27">
        <v>1</v>
      </c>
      <c r="AY500">
        <v>12</v>
      </c>
      <c r="AZ500" s="21">
        <f t="shared" si="29"/>
        <v>92.307692307692307</v>
      </c>
      <c r="BA500">
        <v>3</v>
      </c>
      <c r="BC500" t="s">
        <v>10050</v>
      </c>
      <c r="BD500" s="27">
        <v>1</v>
      </c>
      <c r="BE500">
        <v>7.1</v>
      </c>
      <c r="BG500">
        <v>3</v>
      </c>
      <c r="BI500" t="s">
        <v>10050</v>
      </c>
      <c r="BJ500" s="27">
        <v>1</v>
      </c>
      <c r="BK500">
        <v>3</v>
      </c>
      <c r="BM500" t="s">
        <v>10050</v>
      </c>
      <c r="BN500" s="27">
        <v>1</v>
      </c>
      <c r="BO500">
        <v>4</v>
      </c>
      <c r="BP500" s="21">
        <f t="shared" si="30"/>
        <v>30.76923076923077</v>
      </c>
      <c r="BR500">
        <v>3</v>
      </c>
      <c r="BT500" t="s">
        <v>10050</v>
      </c>
      <c r="BU500" s="27">
        <v>1</v>
      </c>
      <c r="BV500">
        <v>4</v>
      </c>
      <c r="BW500" s="21">
        <f t="shared" si="31"/>
        <v>30.76923076923077</v>
      </c>
      <c r="BX500">
        <v>2</v>
      </c>
      <c r="BY500">
        <v>3</v>
      </c>
      <c r="CA500" t="s">
        <v>10050</v>
      </c>
      <c r="CB500" s="27">
        <v>0</v>
      </c>
      <c r="CD500" t="s">
        <v>242</v>
      </c>
      <c r="CE500" t="s">
        <v>242</v>
      </c>
      <c r="CG500" s="27">
        <v>1</v>
      </c>
      <c r="CH500" s="2" t="s">
        <v>10052</v>
      </c>
      <c r="CI500">
        <v>3</v>
      </c>
      <c r="CK500" t="s">
        <v>10053</v>
      </c>
      <c r="CL500" s="27">
        <v>1</v>
      </c>
      <c r="CM500" s="27">
        <v>0</v>
      </c>
      <c r="CN500" t="s">
        <v>242</v>
      </c>
      <c r="CO500" t="s">
        <v>242</v>
      </c>
      <c r="CP500" t="s">
        <v>242</v>
      </c>
      <c r="CS500" s="27">
        <v>0</v>
      </c>
      <c r="CU500" t="s">
        <v>242</v>
      </c>
      <c r="CX500" s="27">
        <v>1</v>
      </c>
      <c r="CY500">
        <v>165384</v>
      </c>
      <c r="CZ500">
        <v>2</v>
      </c>
      <c r="DB500" s="27">
        <v>1</v>
      </c>
      <c r="DC500">
        <v>977380</v>
      </c>
      <c r="DD500">
        <v>2</v>
      </c>
      <c r="DE500" s="5">
        <v>898028</v>
      </c>
      <c r="DF500">
        <v>2</v>
      </c>
      <c r="DG500" t="s">
        <v>242</v>
      </c>
      <c r="DH500" t="s">
        <v>242</v>
      </c>
      <c r="DJ500" s="27">
        <v>1</v>
      </c>
      <c r="DK500">
        <v>29757928</v>
      </c>
      <c r="DL500">
        <v>2</v>
      </c>
      <c r="DN500">
        <v>5</v>
      </c>
      <c r="DO500" t="s">
        <v>10054</v>
      </c>
      <c r="DP500" t="s">
        <v>10055</v>
      </c>
      <c r="DQ500" s="27">
        <v>1</v>
      </c>
      <c r="DR500" s="2" t="s">
        <v>10056</v>
      </c>
      <c r="DS500" s="27">
        <v>1</v>
      </c>
      <c r="DT500" s="2" t="s">
        <v>10057</v>
      </c>
      <c r="DU500" s="27">
        <v>0.5</v>
      </c>
      <c r="DV500" t="s">
        <v>10058</v>
      </c>
      <c r="DW500" s="27">
        <v>0</v>
      </c>
      <c r="DY500" s="27">
        <v>0</v>
      </c>
      <c r="EA500" s="27">
        <v>0.5</v>
      </c>
      <c r="EB500" s="2" t="s">
        <v>10059</v>
      </c>
      <c r="EC500" s="27">
        <v>1</v>
      </c>
      <c r="ED500" t="s">
        <v>10060</v>
      </c>
      <c r="EE500" s="27">
        <v>0</v>
      </c>
      <c r="EG500" s="27">
        <v>1</v>
      </c>
      <c r="EH500" t="s">
        <v>10061</v>
      </c>
      <c r="EI500" s="27">
        <v>1</v>
      </c>
      <c r="EJ500" t="s">
        <v>10062</v>
      </c>
      <c r="EK500">
        <v>1</v>
      </c>
      <c r="EM500" t="s">
        <v>10063</v>
      </c>
      <c r="EN500" s="27">
        <v>0</v>
      </c>
      <c r="EO500" t="s">
        <v>242</v>
      </c>
      <c r="EP500" t="s">
        <v>242</v>
      </c>
      <c r="ES500" t="s">
        <v>242</v>
      </c>
      <c r="ET500" t="s">
        <v>242</v>
      </c>
      <c r="EV500" s="27">
        <v>0</v>
      </c>
      <c r="EW500" t="s">
        <v>242</v>
      </c>
      <c r="EY500" s="27">
        <v>0</v>
      </c>
      <c r="EZ500" t="s">
        <v>242</v>
      </c>
      <c r="FB500" s="27">
        <v>1</v>
      </c>
      <c r="FC500">
        <v>5612</v>
      </c>
      <c r="FE500" s="27">
        <v>0</v>
      </c>
      <c r="FF500" t="s">
        <v>242</v>
      </c>
    </row>
    <row r="501" spans="1:162" ht="15" hidden="1" customHeight="1" x14ac:dyDescent="0.2">
      <c r="A501">
        <v>500</v>
      </c>
      <c r="B501">
        <v>564</v>
      </c>
      <c r="C501" s="1">
        <v>45040.643750000003</v>
      </c>
      <c r="D501" s="1">
        <v>45042.518750000003</v>
      </c>
      <c r="E501">
        <v>0</v>
      </c>
      <c r="F501" t="s">
        <v>9316</v>
      </c>
      <c r="G501">
        <v>100</v>
      </c>
      <c r="H501">
        <v>161976</v>
      </c>
      <c r="I501">
        <v>1</v>
      </c>
      <c r="J501" s="1">
        <v>45042.518750000003</v>
      </c>
      <c r="K501" t="s">
        <v>10070</v>
      </c>
      <c r="L501" t="s">
        <v>242</v>
      </c>
      <c r="M501" t="s">
        <v>242</v>
      </c>
      <c r="N501" t="s">
        <v>10071</v>
      </c>
      <c r="O501" t="s">
        <v>10072</v>
      </c>
      <c r="P501">
        <v>34.073999999999998</v>
      </c>
      <c r="Q501">
        <v>-118.2611</v>
      </c>
      <c r="R501" t="s">
        <v>245</v>
      </c>
      <c r="S501" t="s">
        <v>246</v>
      </c>
      <c r="T501" t="s">
        <v>10073</v>
      </c>
      <c r="U501" t="s">
        <v>10074</v>
      </c>
      <c r="V501" s="3">
        <v>7.5499999999999999E+105</v>
      </c>
      <c r="W501">
        <v>3724</v>
      </c>
      <c r="X501" t="s">
        <v>476</v>
      </c>
      <c r="Y501" t="s">
        <v>2504</v>
      </c>
      <c r="Z501">
        <v>2020</v>
      </c>
      <c r="AA501">
        <v>0</v>
      </c>
      <c r="AD501">
        <v>8</v>
      </c>
      <c r="AE501">
        <v>3</v>
      </c>
      <c r="AG501" t="s">
        <v>10075</v>
      </c>
      <c r="AH501" s="27">
        <v>1</v>
      </c>
      <c r="AI501">
        <v>5</v>
      </c>
      <c r="AJ501" s="27">
        <v>0</v>
      </c>
      <c r="AK501" t="s">
        <v>242</v>
      </c>
      <c r="AL501" s="27">
        <v>0</v>
      </c>
      <c r="AM501" t="s">
        <v>242</v>
      </c>
      <c r="AN501" t="s">
        <v>10076</v>
      </c>
      <c r="AO501">
        <v>3</v>
      </c>
      <c r="AQ501" t="s">
        <v>10075</v>
      </c>
      <c r="AR501" s="27">
        <v>1</v>
      </c>
      <c r="AS501">
        <v>6</v>
      </c>
      <c r="AT501" s="21">
        <f t="shared" si="28"/>
        <v>75</v>
      </c>
      <c r="AU501">
        <v>3</v>
      </c>
      <c r="AW501" t="s">
        <v>10075</v>
      </c>
      <c r="AX501" s="27">
        <v>1</v>
      </c>
      <c r="AY501">
        <v>6</v>
      </c>
      <c r="AZ501" s="21">
        <f t="shared" si="29"/>
        <v>75</v>
      </c>
      <c r="BA501">
        <v>3</v>
      </c>
      <c r="BC501" t="s">
        <v>10075</v>
      </c>
      <c r="BD501" s="27">
        <v>1</v>
      </c>
      <c r="BE501">
        <v>3.9</v>
      </c>
      <c r="BG501">
        <v>3</v>
      </c>
      <c r="BI501" t="s">
        <v>10075</v>
      </c>
      <c r="BJ501" s="27">
        <v>1</v>
      </c>
      <c r="BK501">
        <v>3</v>
      </c>
      <c r="BM501" t="s">
        <v>10075</v>
      </c>
      <c r="BN501" s="27">
        <v>1</v>
      </c>
      <c r="BO501">
        <v>2</v>
      </c>
      <c r="BP501" s="21">
        <f t="shared" si="30"/>
        <v>25</v>
      </c>
      <c r="BQ501">
        <v>38</v>
      </c>
      <c r="BR501">
        <v>3</v>
      </c>
      <c r="BT501" t="s">
        <v>10075</v>
      </c>
      <c r="BU501" s="27">
        <v>1</v>
      </c>
      <c r="BV501">
        <v>3</v>
      </c>
      <c r="BW501" s="21">
        <f t="shared" si="31"/>
        <v>37.5</v>
      </c>
      <c r="BX501">
        <v>2</v>
      </c>
      <c r="BY501">
        <v>3</v>
      </c>
      <c r="CA501" t="s">
        <v>10075</v>
      </c>
      <c r="CB501" s="27">
        <v>0</v>
      </c>
      <c r="CD501" t="s">
        <v>242</v>
      </c>
      <c r="CE501" t="s">
        <v>242</v>
      </c>
      <c r="CG501" s="27">
        <v>0</v>
      </c>
      <c r="CI501" t="s">
        <v>242</v>
      </c>
      <c r="CL501" s="27">
        <v>0</v>
      </c>
      <c r="CM501" s="27">
        <v>0</v>
      </c>
      <c r="CN501" t="s">
        <v>242</v>
      </c>
      <c r="CO501" t="s">
        <v>242</v>
      </c>
      <c r="CP501" t="s">
        <v>242</v>
      </c>
      <c r="CS501" s="27">
        <v>0</v>
      </c>
      <c r="CU501" t="s">
        <v>242</v>
      </c>
      <c r="CX501" s="27">
        <v>0.5</v>
      </c>
      <c r="CY501" t="s">
        <v>242</v>
      </c>
      <c r="CZ501" t="s">
        <v>242</v>
      </c>
      <c r="DB501" s="27">
        <v>0</v>
      </c>
      <c r="DC501" t="s">
        <v>242</v>
      </c>
      <c r="DD501" t="s">
        <v>242</v>
      </c>
      <c r="DF501" t="s">
        <v>242</v>
      </c>
      <c r="DG501" t="s">
        <v>242</v>
      </c>
      <c r="DH501" t="s">
        <v>242</v>
      </c>
      <c r="DJ501" s="27">
        <v>0</v>
      </c>
      <c r="DK501" t="s">
        <v>242</v>
      </c>
      <c r="DL501" t="s">
        <v>242</v>
      </c>
      <c r="DN501">
        <v>5</v>
      </c>
      <c r="DO501" t="s">
        <v>2613</v>
      </c>
      <c r="DP501" t="s">
        <v>10077</v>
      </c>
      <c r="DQ501" s="27">
        <v>1</v>
      </c>
      <c r="DR501" s="2" t="s">
        <v>10078</v>
      </c>
      <c r="DS501" s="27">
        <v>0</v>
      </c>
      <c r="DU501" s="27">
        <v>0</v>
      </c>
      <c r="DW501" s="27">
        <v>0</v>
      </c>
      <c r="DY501" s="27">
        <v>0</v>
      </c>
      <c r="EA501" s="27">
        <v>0</v>
      </c>
      <c r="EC501" s="27">
        <v>0</v>
      </c>
      <c r="EE501" s="27">
        <v>0</v>
      </c>
      <c r="EG501" s="27">
        <v>0</v>
      </c>
      <c r="EI501" s="27">
        <v>0.5</v>
      </c>
      <c r="EJ501" s="2" t="s">
        <v>10079</v>
      </c>
      <c r="EK501">
        <v>5</v>
      </c>
      <c r="EL501" t="s">
        <v>2613</v>
      </c>
      <c r="EM501" t="s">
        <v>10077</v>
      </c>
      <c r="EN501" s="27">
        <v>0</v>
      </c>
      <c r="EO501" t="s">
        <v>242</v>
      </c>
      <c r="EP501" t="s">
        <v>242</v>
      </c>
      <c r="ES501" t="s">
        <v>242</v>
      </c>
      <c r="ET501" t="s">
        <v>242</v>
      </c>
      <c r="EV501" s="27">
        <v>0</v>
      </c>
      <c r="EW501" t="s">
        <v>242</v>
      </c>
      <c r="EY501" s="27">
        <v>0</v>
      </c>
      <c r="EZ501" t="s">
        <v>242</v>
      </c>
      <c r="FB501" s="27">
        <v>0.5</v>
      </c>
      <c r="FC501" t="s">
        <v>242</v>
      </c>
      <c r="FE501" s="27">
        <v>0</v>
      </c>
      <c r="FF501" t="s">
        <v>242</v>
      </c>
    </row>
    <row r="502" spans="1:162" ht="15" customHeight="1" x14ac:dyDescent="0.2">
      <c r="CX502" s="27"/>
      <c r="DB502" s="27"/>
      <c r="DJ502" s="27"/>
      <c r="DQ502" s="27"/>
      <c r="DS502" s="27"/>
      <c r="DU502" s="27"/>
      <c r="DW502" s="27"/>
      <c r="DY502" s="27"/>
      <c r="EA502" s="27"/>
      <c r="EC502" s="27"/>
      <c r="EE502" s="27"/>
      <c r="EG502" s="27"/>
      <c r="EI502" s="27"/>
      <c r="EN502" s="27"/>
      <c r="EV502" s="27"/>
      <c r="EY502" s="27"/>
      <c r="FB502" s="27"/>
      <c r="FE502" s="27"/>
    </row>
    <row r="503" spans="1:162" ht="15" customHeight="1" x14ac:dyDescent="0.2">
      <c r="CX503" s="27"/>
      <c r="DB503" s="27"/>
      <c r="DJ503" s="27"/>
      <c r="DQ503" s="27"/>
      <c r="DS503" s="27"/>
      <c r="DU503" s="27"/>
      <c r="DW503" s="27"/>
      <c r="DY503" s="27"/>
      <c r="EA503" s="27"/>
      <c r="EC503" s="27"/>
      <c r="EE503" s="27"/>
      <c r="EG503" s="27"/>
      <c r="EI503" s="27"/>
      <c r="EN503" s="27"/>
      <c r="EV503" s="27"/>
      <c r="EY503" s="27"/>
      <c r="FB503" s="27"/>
      <c r="FE503" s="27"/>
    </row>
    <row r="504" spans="1:162" ht="44.5" customHeight="1" x14ac:dyDescent="0.2">
      <c r="CX504" s="27" t="s">
        <v>10214</v>
      </c>
      <c r="CY504" t="s">
        <v>10215</v>
      </c>
      <c r="DB504" s="27" t="s">
        <v>10216</v>
      </c>
      <c r="DC504" s="2" t="s">
        <v>10217</v>
      </c>
      <c r="DE504" s="2" t="s">
        <v>10218</v>
      </c>
      <c r="DG504" s="2" t="s">
        <v>10219</v>
      </c>
      <c r="DJ504" s="27" t="s">
        <v>10220</v>
      </c>
      <c r="DK504" t="s">
        <v>10221</v>
      </c>
      <c r="DQ504" s="27" t="s">
        <v>10222</v>
      </c>
      <c r="DS504" s="27" t="s">
        <v>10223</v>
      </c>
      <c r="DU504" s="27" t="s">
        <v>10224</v>
      </c>
      <c r="DW504" s="27" t="s">
        <v>10225</v>
      </c>
      <c r="DY504" s="27" t="s">
        <v>10226</v>
      </c>
      <c r="EA504" s="27" t="s">
        <v>10227</v>
      </c>
      <c r="EC504" s="27" t="s">
        <v>10228</v>
      </c>
      <c r="EE504" s="27" t="s">
        <v>10229</v>
      </c>
      <c r="EG504" s="27" t="s">
        <v>10230</v>
      </c>
      <c r="EI504" s="27" t="s">
        <v>10231</v>
      </c>
      <c r="EN504" s="27" t="s">
        <v>10232</v>
      </c>
      <c r="EV504" s="38" t="s">
        <v>10233</v>
      </c>
      <c r="EY504" s="38" t="s">
        <v>10234</v>
      </c>
      <c r="FB504" s="38" t="s">
        <v>10235</v>
      </c>
      <c r="FE504" s="38" t="s">
        <v>10236</v>
      </c>
    </row>
    <row r="505" spans="1:162" ht="15" customHeight="1" x14ac:dyDescent="0.2">
      <c r="Y505" t="s">
        <v>10090</v>
      </c>
      <c r="CX505" s="27">
        <f>AVERAGE(CX2:CX501)</f>
        <v>0.82799999999999996</v>
      </c>
      <c r="CY505">
        <f>AVERAGEIF(CZ2:CZ501, "2", CY2:CY501)</f>
        <v>2871150.6556984931</v>
      </c>
      <c r="DB505" s="27">
        <f>AVERAGE(DB2:DB501)</f>
        <v>0.80800000000000005</v>
      </c>
      <c r="DC505">
        <f>AVERAGEIF(DD2:DD501, "2", DC2:DC501)</f>
        <v>525651.33784803911</v>
      </c>
      <c r="DE505">
        <f>AVERAGE(DE2:DE501)</f>
        <v>663540.44516163692</v>
      </c>
      <c r="DG505">
        <f>AVERAGE(DG2:SG501)</f>
        <v>1372470.1743582778</v>
      </c>
      <c r="DJ505" s="27">
        <f>AVERAGE(DJ2:DJ501)</f>
        <v>0.56399999999999995</v>
      </c>
      <c r="DK505">
        <f>AVERAGE(DK2:DK501)</f>
        <v>37924175.603088036</v>
      </c>
      <c r="DQ505" s="27">
        <f>AVERAGE(DQ2:DQ501)</f>
        <v>0.74299999999999999</v>
      </c>
      <c r="DS505" s="27">
        <f>AVERAGE(DS2:DS501)</f>
        <v>0.76</v>
      </c>
      <c r="DU505" s="27">
        <f>AVERAGE(DU2:DU501)</f>
        <v>0.55200000000000005</v>
      </c>
      <c r="DW505" s="27">
        <f>AVERAGE(DW2:DW501)</f>
        <v>0.71199999999999997</v>
      </c>
      <c r="DY505" s="27">
        <f>AVERAGE(DY2:DY501)</f>
        <v>0.4619238476953908</v>
      </c>
      <c r="EA505" s="27">
        <f>AVERAGE(EA2:EA501)</f>
        <v>0.63500000000000001</v>
      </c>
      <c r="EC505" s="27">
        <f>AVERAGE(EC2:EC501)</f>
        <v>0.63200000000000001</v>
      </c>
      <c r="EE505" s="27">
        <f>AVERAGE(EE2:EE501)</f>
        <v>0.57599999999999996</v>
      </c>
      <c r="EG505" s="27">
        <f>AVERAGE(EG2:EG501)</f>
        <v>0.78</v>
      </c>
      <c r="EI505" s="27">
        <f>AVERAGE(EI2:EI501)</f>
        <v>0.751</v>
      </c>
      <c r="EN505" s="27">
        <f>AVERAGE(EN2:EN501)</f>
        <v>0.05</v>
      </c>
      <c r="EV505" s="27">
        <f>AVERAGE(EV2:EV501)</f>
        <v>0.376</v>
      </c>
      <c r="EY505" s="27">
        <f>AVERAGE(EY2:EY501)</f>
        <v>0.17399999999999999</v>
      </c>
      <c r="FB505" s="27">
        <f>AVERAGE(FB2:FB501)</f>
        <v>0.45500000000000002</v>
      </c>
      <c r="FE505" s="27">
        <f>AVERAGE(FE2:FE501)</f>
        <v>0.104</v>
      </c>
    </row>
    <row r="506" spans="1:162" s="23" customFormat="1" ht="15" customHeight="1" x14ac:dyDescent="0.2">
      <c r="B506"/>
      <c r="C506"/>
      <c r="D506"/>
      <c r="E506"/>
      <c r="F506"/>
      <c r="G506"/>
      <c r="H506"/>
      <c r="I506"/>
      <c r="J506"/>
      <c r="K506"/>
      <c r="L506"/>
      <c r="M506"/>
      <c r="N506"/>
      <c r="O506"/>
      <c r="P506"/>
      <c r="Q506"/>
      <c r="R506"/>
      <c r="S506"/>
      <c r="U506"/>
      <c r="V506"/>
      <c r="W506"/>
      <c r="Y506" s="23" t="s">
        <v>271</v>
      </c>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s="23">
        <f>AVERAGEIF(X2:X501, "Consumer Discretionary", CX2:CX501)</f>
        <v>0.75396825396825395</v>
      </c>
      <c r="CY506" s="23">
        <f>AVERAGEIFS(CY2:CY501,X2:X501, "Consumer Discretionary", CZ2:CZ501, "2")</f>
        <v>756942.78162790695</v>
      </c>
      <c r="DB506" s="23">
        <f>AVERAGEIF(X2:X501, "Consumer Discretionary", DB2:DB501)</f>
        <v>0.73015873015873012</v>
      </c>
      <c r="DC506" s="23">
        <f>AVERAGEIFS(DC2:DC501,X2:X501, "Consumer Discretionary", DD2:DD501, "2")</f>
        <v>1172280.3780769231</v>
      </c>
      <c r="DE506" s="23">
        <f>AVERAGEIFS(DE2:DE501, X2:X501, "Consumer Discretionary", DF2:DF501, "2")</f>
        <v>1387969.8408333333</v>
      </c>
      <c r="DG506" s="23">
        <f>AVERAGEIFS(DG2:DG501, X2:X501, "Consumer Discretionary",DH2:DH501, "2")</f>
        <v>612929.37846153846</v>
      </c>
      <c r="DJ506" s="23">
        <f>AVERAGEIF(X2:X501, "Consumer Discretionary", DJ2:DJ501)</f>
        <v>0.54761904761904767</v>
      </c>
      <c r="DK506" s="23">
        <f>AVERAGEIFS(DK2:DK501,X2:X501, "Consumer Discretionary", DL2:DL501, "2")</f>
        <v>34173990.792727269</v>
      </c>
      <c r="DQ506" s="23">
        <f>AVERAGEIF(X2:X501, "Consumer Discretionary", DQ2:DQ501)</f>
        <v>0.73015873015873012</v>
      </c>
      <c r="DS506" s="23">
        <f>AVERAGEIF(X2:X501, "Consumer Discretionary", DS2:DS501)</f>
        <v>0.69841269841269837</v>
      </c>
      <c r="DU506" s="23">
        <f>AVERAGEIF(X2:X501, "Consumer Discretionary", DU2:DU501)</f>
        <v>0.51587301587301593</v>
      </c>
      <c r="DW506" s="23">
        <f>AVERAGEIF(X2:X501, "Consumer Discretionary", DW2:DW501)</f>
        <v>0.62698412698412698</v>
      </c>
      <c r="DY506" s="23">
        <f>AVERAGEIF(X2:X501, "Consumer Discretionary", DY2:DY501)</f>
        <v>0.36507936507936506</v>
      </c>
      <c r="EA506" s="23">
        <f>AVERAGEIF(X2:X501, "Consumer Discretionary", EA2:EA501)</f>
        <v>0.52380952380952384</v>
      </c>
      <c r="EC506" s="23">
        <f>AVERAGEIF(X2:X501, "Consumer Discretionary", EC2:EC501)</f>
        <v>0.42857142857142855</v>
      </c>
      <c r="EE506" s="23">
        <f>AVERAGEIF(X2:X501, "Consumer Discretionary", EE2:EE501)</f>
        <v>0.3888888888888889</v>
      </c>
      <c r="EG506" s="23">
        <f>AVERAGEIF(X2:X501, "Consumer Discretionary", EG2:EG501)</f>
        <v>0.76984126984126988</v>
      </c>
      <c r="EI506" s="23">
        <f>AVERAGEIF(X2:X501, "Consumer Discretionary", EI2:EI501)</f>
        <v>0.74603174603174605</v>
      </c>
      <c r="EL506"/>
      <c r="EM506"/>
      <c r="EN506" s="23">
        <f>AVERAGEIF(X2:X501, "Consumer Discretionary", EN2:EN501)</f>
        <v>2.3809523809523808E-2</v>
      </c>
      <c r="EV506" s="23">
        <f>AVERAGEIF(X2:X501, "Consumer Discretionary", EV2:EV501)</f>
        <v>0.22222222222222221</v>
      </c>
      <c r="EY506" s="23">
        <f>AVERAGEIF(X2:X501, "Consumer Discretionary", EY2:EY501)</f>
        <v>0.1111111111111111</v>
      </c>
      <c r="FB506" s="23">
        <f>AVERAGEIF(X2:X501, "Consumer Discretionary", FB2:FB501)</f>
        <v>0.41269841269841268</v>
      </c>
      <c r="FE506" s="23">
        <f>AVERAGEIF(X2:X501, "Consumer Discretionary", FE2:FE501)</f>
        <v>7.9365079365079361E-2</v>
      </c>
    </row>
    <row r="507" spans="1:162" ht="15" customHeight="1" x14ac:dyDescent="0.2">
      <c r="Y507" t="s">
        <v>2346</v>
      </c>
      <c r="CX507" s="27">
        <f>AVERAGEIF(Y2:Y501, "Household Durables", CX2:CX501)</f>
        <v>0.4375</v>
      </c>
      <c r="CY507">
        <f>AVERAGEIFS(CY2:CY501,Y2:Y501, "Household Durables", CZ2:CZ501, "2")</f>
        <v>611911.33333333337</v>
      </c>
      <c r="DB507" s="27">
        <f>AVERAGEIF(Y2:Y501, "Household Durables", DB2:DB501)</f>
        <v>0.4375</v>
      </c>
      <c r="DC507" t="s">
        <v>242</v>
      </c>
      <c r="DE507">
        <f>AVERAGEIFS(DE2:DE501, Y2:Y501, "Household Durables", DF2:DF501, "2")</f>
        <v>471938</v>
      </c>
      <c r="DG507">
        <f>AVERAGEIFS(DG2:DG501, Y2:Y501, "Household Durables",DH2:DH501, "2")</f>
        <v>541486.5</v>
      </c>
      <c r="DJ507" s="27">
        <f>AVERAGEIF(Y2:Y501, "Household Durables", DJ2:DJ501)</f>
        <v>0.25</v>
      </c>
      <c r="DK507">
        <f>AVERAGEIFS(DK2:DK501,Y2:Y501, "Household Durables", DL2:DL501, "2")</f>
        <v>35260534</v>
      </c>
      <c r="DQ507" s="27">
        <f>AVERAGEIF(Y2:Y501, "Household Durables", DQ2:DQ501)</f>
        <v>0.5</v>
      </c>
      <c r="DS507" s="27">
        <f>AVERAGEIF(Y2:Y501, "Household Durables", DS2:DS501)</f>
        <v>0.375</v>
      </c>
      <c r="DU507" s="27">
        <f>AVERAGEIF(Y2:Y501, "Household Durables", DU2:DU501)</f>
        <v>0.25</v>
      </c>
      <c r="DW507" s="27">
        <f>AVERAGEIF(Y2:Y501, "Household Durables", DW2:DW501)</f>
        <v>0.25</v>
      </c>
      <c r="DY507" s="27">
        <f>AVERAGEIF(Y2:Y501, "Household Durables", DY2:DY501)</f>
        <v>0.125</v>
      </c>
      <c r="EA507" s="27">
        <f>AVERAGEIF(Y2:Y501, "Household Durables", EA2:EA501)</f>
        <v>0.25</v>
      </c>
      <c r="EC507" s="27">
        <f>AVERAGEIF(Y2:Y501, "Household Durables", EC2:EC501)</f>
        <v>0.125</v>
      </c>
      <c r="EE507" s="27">
        <f>AVERAGEIF(Y2:Y501, "Household Durables", EE2:EE501)</f>
        <v>0.1875</v>
      </c>
      <c r="EG507" s="27">
        <f>AVERAGEIF(Y2:Y501, "Household Durables", EG2:EG501)</f>
        <v>0.5</v>
      </c>
      <c r="EI507" s="27">
        <f>AVERAGEIF(Y2:Y501, "Household Durables", EI2:EI501)</f>
        <v>0.375</v>
      </c>
      <c r="EN507" s="27">
        <f>AVERAGEIF(Y2:Y501, "Household Durables", EN2:EN501)</f>
        <v>0</v>
      </c>
      <c r="EV507" s="27">
        <f>AVERAGEIF(Y2:Y501, "Household Durables", EV2:EV501)</f>
        <v>0.125</v>
      </c>
      <c r="EY507" s="27">
        <f>AVERAGEIF(Y2:Y501, "Household Durables", EY2:EY501)</f>
        <v>0</v>
      </c>
      <c r="FB507" s="27">
        <f>AVERAGEIF(Y2:Y501, "Household Durables", FB2:FB501)</f>
        <v>0.25</v>
      </c>
      <c r="FE507" s="27">
        <f>AVERAGEIF(Y2:Y501, "Household Durables", FE2:FE501)</f>
        <v>0</v>
      </c>
    </row>
    <row r="508" spans="1:162" ht="15" customHeight="1" x14ac:dyDescent="0.2">
      <c r="Y508" t="s">
        <v>10237</v>
      </c>
      <c r="CX508" s="27"/>
      <c r="CY508">
        <v>88</v>
      </c>
      <c r="DB508" s="27"/>
      <c r="DC508">
        <v>88</v>
      </c>
      <c r="DE508">
        <v>88</v>
      </c>
      <c r="DG508">
        <v>88</v>
      </c>
      <c r="DJ508" s="27"/>
      <c r="DK508">
        <v>88</v>
      </c>
      <c r="DQ508" s="27"/>
      <c r="DS508" s="27"/>
      <c r="DU508" s="27"/>
      <c r="DW508" s="27"/>
      <c r="DY508" s="27"/>
      <c r="EA508" s="27"/>
      <c r="EC508" s="27"/>
      <c r="EE508" s="27"/>
      <c r="EG508" s="27"/>
      <c r="EI508" s="27"/>
      <c r="EN508" s="27"/>
      <c r="EV508" s="27"/>
      <c r="EY508" s="27"/>
      <c r="FB508" s="27"/>
      <c r="FE508" s="27"/>
    </row>
    <row r="509" spans="1:162" ht="15" customHeight="1" x14ac:dyDescent="0.2">
      <c r="Y509" t="s">
        <v>10197</v>
      </c>
      <c r="CX509" s="27"/>
      <c r="CY509">
        <v>88</v>
      </c>
      <c r="DB509" s="27"/>
      <c r="DC509">
        <v>88</v>
      </c>
      <c r="DE509">
        <v>88</v>
      </c>
      <c r="DG509">
        <v>88</v>
      </c>
      <c r="DJ509" s="27"/>
      <c r="DK509">
        <v>88</v>
      </c>
      <c r="DQ509" s="27"/>
      <c r="DS509" s="27"/>
      <c r="DU509" s="27"/>
      <c r="DW509" s="27"/>
      <c r="DY509" s="27"/>
      <c r="EA509" s="27"/>
      <c r="EC509" s="27"/>
      <c r="EE509" s="27"/>
      <c r="EG509" s="27"/>
      <c r="EI509" s="27"/>
      <c r="EN509" s="27"/>
      <c r="EV509" s="27"/>
      <c r="EY509" s="27"/>
      <c r="FB509" s="27"/>
      <c r="FE509" s="27"/>
    </row>
    <row r="510" spans="1:162" ht="15" customHeight="1" x14ac:dyDescent="0.2">
      <c r="CX510" s="27"/>
      <c r="DB510" s="27"/>
      <c r="DJ510" s="27"/>
      <c r="DQ510" s="27"/>
      <c r="DS510" s="27"/>
      <c r="DU510" s="27"/>
      <c r="DW510" s="27"/>
      <c r="DY510" s="27"/>
      <c r="EA510" s="27"/>
      <c r="EC510" s="27"/>
      <c r="EE510" s="27"/>
      <c r="EG510" s="27"/>
      <c r="EI510" s="27"/>
      <c r="EN510" s="27"/>
      <c r="EV510" s="27"/>
      <c r="EY510" s="27"/>
      <c r="FB510" s="27"/>
      <c r="FE510" s="27"/>
    </row>
    <row r="511" spans="1:162" ht="15" customHeight="1" x14ac:dyDescent="0.2">
      <c r="CX511" s="27"/>
      <c r="DB511" s="27"/>
      <c r="DQ511" s="27"/>
      <c r="DS511" s="27"/>
      <c r="DW511" s="27"/>
      <c r="DY511" s="27"/>
      <c r="EA511" s="27"/>
      <c r="EC511" s="27"/>
      <c r="EE511" s="27"/>
      <c r="EV511" s="27"/>
      <c r="EY511" s="27"/>
      <c r="FB511" s="27"/>
      <c r="FE511" s="27"/>
    </row>
    <row r="512" spans="1:162" ht="15" customHeight="1" x14ac:dyDescent="0.2">
      <c r="DB512" s="27"/>
      <c r="DS512" s="27"/>
      <c r="DW512" s="27"/>
      <c r="EV512" s="27"/>
      <c r="EY512" s="27"/>
      <c r="FB512" s="27"/>
      <c r="FE512" s="27"/>
    </row>
    <row r="513" spans="106:161" ht="15" customHeight="1" x14ac:dyDescent="0.2">
      <c r="DB513" s="27"/>
      <c r="EV513" s="27"/>
      <c r="FB513" s="27"/>
      <c r="FE513" s="27"/>
    </row>
  </sheetData>
  <autoFilter ref="A1:FG501" xr:uid="{6309DA06-1D1B-4986-9B2D-E89ECD4755BB}">
    <filterColumn colId="103">
      <filters>
        <filter val="2"/>
      </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A2CA2-0135-489A-9D31-AB78E1473884}">
  <dimension ref="B3:F77"/>
  <sheetViews>
    <sheetView topLeftCell="A62" workbookViewId="0">
      <selection activeCell="P58" sqref="P58"/>
    </sheetView>
  </sheetViews>
  <sheetFormatPr baseColWidth="10" defaultColWidth="8.83203125" defaultRowHeight="15" x14ac:dyDescent="0.2"/>
  <cols>
    <col min="2" max="2" width="31.5" customWidth="1"/>
    <col min="3" max="3" width="25.33203125" customWidth="1"/>
    <col min="5" max="5" width="16" customWidth="1"/>
  </cols>
  <sheetData>
    <row r="3" spans="2:4" x14ac:dyDescent="0.2">
      <c r="C3" t="s">
        <v>10185</v>
      </c>
      <c r="D3" t="s">
        <v>10238</v>
      </c>
    </row>
    <row r="4" spans="2:4" x14ac:dyDescent="0.2">
      <c r="B4" s="49" t="s">
        <v>10239</v>
      </c>
      <c r="C4" s="4">
        <f>3886.19138755981%/100</f>
        <v>0.38861913875598103</v>
      </c>
      <c r="D4">
        <v>418</v>
      </c>
    </row>
    <row r="5" spans="2:4" x14ac:dyDescent="0.2">
      <c r="B5" s="26" t="s">
        <v>10240</v>
      </c>
      <c r="C5" s="4">
        <f>4784.62%/100</f>
        <v>0.47846199999999994</v>
      </c>
      <c r="D5">
        <v>50</v>
      </c>
    </row>
    <row r="6" spans="2:4" x14ac:dyDescent="0.2">
      <c r="B6" s="34" t="s">
        <v>10241</v>
      </c>
      <c r="C6" s="4">
        <f>3950%/100</f>
        <v>0.39500000000000002</v>
      </c>
      <c r="D6">
        <v>4</v>
      </c>
    </row>
    <row r="7" spans="2:4" x14ac:dyDescent="0.2">
      <c r="B7" s="55" t="s">
        <v>10242</v>
      </c>
      <c r="C7" s="4">
        <v>0.38</v>
      </c>
      <c r="D7">
        <v>1</v>
      </c>
    </row>
    <row r="8" spans="2:4" x14ac:dyDescent="0.2">
      <c r="B8" s="57" t="s">
        <v>10197</v>
      </c>
      <c r="C8" s="4">
        <v>0.41</v>
      </c>
    </row>
    <row r="12" spans="2:4" x14ac:dyDescent="0.2">
      <c r="C12" t="s">
        <v>10243</v>
      </c>
      <c r="D12" t="s">
        <v>10238</v>
      </c>
    </row>
    <row r="13" spans="2:4" x14ac:dyDescent="0.2">
      <c r="B13" s="49" t="s">
        <v>10244</v>
      </c>
      <c r="C13" s="4">
        <v>0.61</v>
      </c>
      <c r="D13">
        <v>288</v>
      </c>
    </row>
    <row r="14" spans="2:4" x14ac:dyDescent="0.2">
      <c r="B14" s="26" t="s">
        <v>10245</v>
      </c>
      <c r="C14" s="4">
        <v>0.53</v>
      </c>
      <c r="D14">
        <v>37</v>
      </c>
    </row>
    <row r="15" spans="2:4" x14ac:dyDescent="0.2">
      <c r="B15" s="34" t="s">
        <v>10241</v>
      </c>
      <c r="C15" s="4">
        <v>0.69</v>
      </c>
      <c r="D15">
        <v>4</v>
      </c>
    </row>
    <row r="16" spans="2:4" x14ac:dyDescent="0.2">
      <c r="B16" s="55" t="s">
        <v>10242</v>
      </c>
      <c r="C16" s="4">
        <v>0.75</v>
      </c>
      <c r="D16">
        <v>1</v>
      </c>
    </row>
    <row r="17" spans="2:3" x14ac:dyDescent="0.2">
      <c r="B17" s="57" t="s">
        <v>10197</v>
      </c>
      <c r="C17" s="4">
        <v>0.62</v>
      </c>
    </row>
    <row r="32" spans="2:3" x14ac:dyDescent="0.2">
      <c r="B32" t="s">
        <v>10246</v>
      </c>
    </row>
    <row r="35" spans="2:6" x14ac:dyDescent="0.2">
      <c r="B35" t="s">
        <v>10247</v>
      </c>
    </row>
    <row r="37" spans="2:6" x14ac:dyDescent="0.2">
      <c r="B37" s="49"/>
      <c r="C37" t="s">
        <v>10130</v>
      </c>
      <c r="D37" t="s">
        <v>10131</v>
      </c>
      <c r="E37" t="s">
        <v>10132</v>
      </c>
      <c r="F37" t="s">
        <v>10133</v>
      </c>
    </row>
    <row r="38" spans="2:6" x14ac:dyDescent="0.2">
      <c r="B38" s="49" t="s">
        <v>10090</v>
      </c>
      <c r="C38" s="71">
        <v>10.045064377682401</v>
      </c>
      <c r="D38" s="71">
        <v>12.184439655172415</v>
      </c>
      <c r="E38" s="71">
        <v>61.171875000000014</v>
      </c>
      <c r="F38" s="71">
        <v>14.335521739130439</v>
      </c>
    </row>
    <row r="39" spans="2:6" x14ac:dyDescent="0.2">
      <c r="B39" t="s">
        <v>10211</v>
      </c>
      <c r="C39" s="71">
        <v>13.63125</v>
      </c>
      <c r="D39" s="71">
        <v>21.284848484848485</v>
      </c>
      <c r="E39" s="71">
        <v>53.154054054054058</v>
      </c>
      <c r="F39" s="71">
        <v>8.7312121212121205</v>
      </c>
    </row>
    <row r="40" spans="2:6" x14ac:dyDescent="0.2">
      <c r="B40" t="s">
        <v>10197</v>
      </c>
      <c r="C40" s="71"/>
      <c r="D40" s="71"/>
      <c r="E40" s="71">
        <v>62</v>
      </c>
      <c r="F40" s="71"/>
    </row>
    <row r="43" spans="2:6" x14ac:dyDescent="0.2">
      <c r="B43" s="81" t="s">
        <v>10248</v>
      </c>
    </row>
    <row r="44" spans="2:6" x14ac:dyDescent="0.2">
      <c r="B44" s="49" t="s">
        <v>10090</v>
      </c>
      <c r="C44" s="4">
        <v>0.60699999999999998</v>
      </c>
    </row>
    <row r="45" spans="2:6" x14ac:dyDescent="0.2">
      <c r="B45" t="s">
        <v>10211</v>
      </c>
      <c r="C45" s="4">
        <v>0.61904761904761907</v>
      </c>
    </row>
    <row r="46" spans="2:6" x14ac:dyDescent="0.2">
      <c r="B46" t="s">
        <v>10197</v>
      </c>
      <c r="C46" s="4">
        <v>0.5</v>
      </c>
    </row>
    <row r="48" spans="2:6" x14ac:dyDescent="0.2">
      <c r="B48" s="81" t="s">
        <v>10249</v>
      </c>
    </row>
    <row r="49" spans="2:5" x14ac:dyDescent="0.2">
      <c r="B49" s="49" t="s">
        <v>10090</v>
      </c>
      <c r="C49" s="4">
        <v>0.84099999999999997</v>
      </c>
    </row>
    <row r="50" spans="2:5" x14ac:dyDescent="0.2">
      <c r="B50" t="s">
        <v>10211</v>
      </c>
      <c r="C50" s="4">
        <v>0.81746031746031744</v>
      </c>
    </row>
    <row r="51" spans="2:5" x14ac:dyDescent="0.2">
      <c r="B51" t="s">
        <v>10197</v>
      </c>
      <c r="C51" s="4">
        <v>1</v>
      </c>
    </row>
    <row r="53" spans="2:5" x14ac:dyDescent="0.2">
      <c r="B53" s="81" t="s">
        <v>10250</v>
      </c>
    </row>
    <row r="54" spans="2:5" x14ac:dyDescent="0.2">
      <c r="B54" s="49" t="s">
        <v>10090</v>
      </c>
      <c r="C54" s="4">
        <f>38.8619138755981/100</f>
        <v>0.38861913875598098</v>
      </c>
    </row>
    <row r="55" spans="2:5" x14ac:dyDescent="0.2">
      <c r="B55" t="s">
        <v>10211</v>
      </c>
      <c r="C55" s="4">
        <f>47.8462/100</f>
        <v>0.47846200000000005</v>
      </c>
    </row>
    <row r="56" spans="2:5" x14ac:dyDescent="0.2">
      <c r="B56" t="s">
        <v>10197</v>
      </c>
      <c r="C56" s="4">
        <v>0.41</v>
      </c>
    </row>
    <row r="58" spans="2:5" x14ac:dyDescent="0.2">
      <c r="B58" s="81" t="s">
        <v>10251</v>
      </c>
      <c r="C58" t="s">
        <v>10252</v>
      </c>
    </row>
    <row r="59" spans="2:5" x14ac:dyDescent="0.2">
      <c r="B59" s="49" t="s">
        <v>10090</v>
      </c>
      <c r="C59" s="80">
        <v>386.1997409638555</v>
      </c>
      <c r="D59" s="80"/>
    </row>
    <row r="60" spans="2:5" x14ac:dyDescent="0.2">
      <c r="B60" t="s">
        <v>10211</v>
      </c>
      <c r="C60" s="80">
        <v>1384.4942857142858</v>
      </c>
      <c r="D60" s="80"/>
    </row>
    <row r="61" spans="2:5" x14ac:dyDescent="0.2">
      <c r="B61" t="s">
        <v>10197</v>
      </c>
      <c r="C61" s="80">
        <v>131</v>
      </c>
      <c r="D61" s="80"/>
    </row>
    <row r="63" spans="2:5" x14ac:dyDescent="0.2">
      <c r="B63" s="81"/>
      <c r="C63" t="s">
        <v>10144</v>
      </c>
      <c r="D63" t="s">
        <v>10147</v>
      </c>
      <c r="E63" t="s">
        <v>10151</v>
      </c>
    </row>
    <row r="64" spans="2:5" ht="16" thickBot="1" x14ac:dyDescent="0.25">
      <c r="B64" s="49" t="s">
        <v>10090</v>
      </c>
      <c r="C64" s="82">
        <v>2827644</v>
      </c>
      <c r="D64" s="82">
        <v>663540</v>
      </c>
      <c r="E64" s="82">
        <v>37924176</v>
      </c>
    </row>
    <row r="65" spans="2:5" ht="16" thickBot="1" x14ac:dyDescent="0.25">
      <c r="B65" t="s">
        <v>10211</v>
      </c>
      <c r="C65" s="82">
        <v>730356</v>
      </c>
      <c r="D65" s="82">
        <v>1273621</v>
      </c>
      <c r="E65" s="82">
        <v>33176973</v>
      </c>
    </row>
    <row r="66" spans="2:5" ht="16" thickBot="1" x14ac:dyDescent="0.25">
      <c r="B66" t="s">
        <v>10197</v>
      </c>
      <c r="C66" s="83">
        <v>1761</v>
      </c>
      <c r="D66" s="82">
        <v>9221</v>
      </c>
      <c r="E66" s="82">
        <v>3984020</v>
      </c>
    </row>
    <row r="68" spans="2:5" x14ac:dyDescent="0.2">
      <c r="B68" s="81" t="s">
        <v>10253</v>
      </c>
    </row>
    <row r="69" spans="2:5" x14ac:dyDescent="0.2">
      <c r="B69" s="81"/>
      <c r="C69" t="s">
        <v>10144</v>
      </c>
      <c r="D69" t="s">
        <v>10147</v>
      </c>
      <c r="E69" t="s">
        <v>10151</v>
      </c>
    </row>
    <row r="70" spans="2:5" x14ac:dyDescent="0.2">
      <c r="B70" s="49" t="s">
        <v>10090</v>
      </c>
      <c r="C70" s="4">
        <v>0.82799999999999996</v>
      </c>
      <c r="D70" s="4">
        <v>0.80800000000000005</v>
      </c>
      <c r="E70" s="4">
        <v>0.56399999999999995</v>
      </c>
    </row>
    <row r="71" spans="2:5" x14ac:dyDescent="0.2">
      <c r="B71" t="s">
        <v>10211</v>
      </c>
      <c r="C71" s="4">
        <v>0.75396825396825395</v>
      </c>
      <c r="D71" s="4">
        <v>0.73015873015873012</v>
      </c>
      <c r="E71" s="4">
        <v>0.54761904761904767</v>
      </c>
    </row>
    <row r="72" spans="2:5" x14ac:dyDescent="0.2">
      <c r="B72" t="s">
        <v>10197</v>
      </c>
      <c r="C72" s="4">
        <v>1</v>
      </c>
      <c r="D72" s="4">
        <v>1</v>
      </c>
      <c r="E72" s="4">
        <v>1</v>
      </c>
    </row>
    <row r="74" spans="2:5" ht="48" x14ac:dyDescent="0.2">
      <c r="B74" s="49"/>
      <c r="C74" t="s">
        <v>10151</v>
      </c>
      <c r="D74" s="2" t="s">
        <v>10254</v>
      </c>
      <c r="E74" t="s">
        <v>10144</v>
      </c>
    </row>
    <row r="75" spans="2:5" ht="16" thickBot="1" x14ac:dyDescent="0.25">
      <c r="B75" s="49" t="s">
        <v>10090</v>
      </c>
      <c r="C75" s="82">
        <v>37924176</v>
      </c>
      <c r="D75" s="82">
        <v>663540</v>
      </c>
      <c r="E75" s="82">
        <v>2827644</v>
      </c>
    </row>
    <row r="76" spans="2:5" ht="16" thickBot="1" x14ac:dyDescent="0.25">
      <c r="B76" t="s">
        <v>10211</v>
      </c>
      <c r="C76" s="82">
        <v>33176973</v>
      </c>
      <c r="D76" s="82">
        <v>1273621</v>
      </c>
      <c r="E76" s="82">
        <v>730356</v>
      </c>
    </row>
    <row r="77" spans="2:5" ht="16" thickBot="1" x14ac:dyDescent="0.25">
      <c r="B77" t="s">
        <v>10197</v>
      </c>
      <c r="C77" s="82">
        <v>3984020</v>
      </c>
      <c r="D77" s="82">
        <v>9221</v>
      </c>
      <c r="E77" s="82">
        <v>1761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36860-F086-45A9-967D-F0CEC31C8FE3}">
  <dimension ref="B7:AA58"/>
  <sheetViews>
    <sheetView topLeftCell="A46" workbookViewId="0">
      <selection activeCell="D54" activeCellId="1" sqref="B54:B56 D54:D56"/>
    </sheetView>
  </sheetViews>
  <sheetFormatPr baseColWidth="10" defaultColWidth="8.83203125" defaultRowHeight="15" x14ac:dyDescent="0.2"/>
  <cols>
    <col min="2" max="2" width="25" customWidth="1"/>
    <col min="3" max="3" width="19.5" customWidth="1"/>
    <col min="4" max="4" width="16.5" customWidth="1"/>
    <col min="5" max="5" width="15.83203125" customWidth="1"/>
    <col min="6" max="6" width="12.83203125" customWidth="1"/>
    <col min="7" max="7" width="18.1640625" customWidth="1"/>
    <col min="9" max="9" width="16.1640625" customWidth="1"/>
    <col min="11" max="11" width="13.1640625" customWidth="1"/>
  </cols>
  <sheetData>
    <row r="7" spans="2:27" x14ac:dyDescent="0.2">
      <c r="C7" t="s">
        <v>10144</v>
      </c>
      <c r="D7" t="s">
        <v>10238</v>
      </c>
    </row>
    <row r="8" spans="2:27" s="23" customFormat="1" x14ac:dyDescent="0.2">
      <c r="B8" s="23" t="s">
        <v>10255</v>
      </c>
      <c r="C8" s="72">
        <v>2827643.6864999998</v>
      </c>
      <c r="D8" s="65">
        <v>412</v>
      </c>
      <c r="E8" s="71"/>
      <c r="F8" s="71"/>
      <c r="G8" s="71"/>
      <c r="H8" s="71"/>
      <c r="I8" s="71"/>
      <c r="J8" s="71"/>
      <c r="K8" s="71"/>
      <c r="L8" s="71"/>
      <c r="M8"/>
      <c r="N8"/>
      <c r="O8"/>
      <c r="P8"/>
      <c r="Q8"/>
      <c r="R8"/>
      <c r="S8"/>
      <c r="T8"/>
      <c r="U8"/>
      <c r="V8"/>
      <c r="W8"/>
      <c r="X8"/>
      <c r="Y8"/>
      <c r="Z8"/>
      <c r="AA8"/>
    </row>
    <row r="9" spans="2:27" s="32" customFormat="1" x14ac:dyDescent="0.2">
      <c r="B9" s="32" t="s">
        <v>10256</v>
      </c>
      <c r="C9" s="73">
        <v>730355.50244444446</v>
      </c>
      <c r="D9" s="66">
        <v>45</v>
      </c>
      <c r="E9" s="71"/>
      <c r="F9" s="71"/>
      <c r="G9" s="71"/>
      <c r="H9" s="71"/>
      <c r="I9" s="71"/>
      <c r="J9" s="71"/>
      <c r="K9" s="71"/>
      <c r="L9" s="71"/>
      <c r="M9"/>
      <c r="N9"/>
      <c r="O9"/>
      <c r="P9"/>
      <c r="Q9"/>
      <c r="R9"/>
      <c r="S9"/>
      <c r="T9"/>
      <c r="U9"/>
      <c r="V9"/>
      <c r="W9"/>
      <c r="X9"/>
      <c r="Y9"/>
      <c r="Z9"/>
      <c r="AA9"/>
    </row>
    <row r="10" spans="2:27" s="18" customFormat="1" x14ac:dyDescent="0.2">
      <c r="B10" s="18" t="s">
        <v>10257</v>
      </c>
      <c r="C10" s="74">
        <v>611911.33333333337</v>
      </c>
      <c r="D10" s="67">
        <v>3</v>
      </c>
      <c r="E10" s="71"/>
      <c r="F10" s="71"/>
      <c r="G10" s="71"/>
      <c r="H10" s="71"/>
      <c r="I10" s="71"/>
      <c r="J10" s="71"/>
      <c r="K10" s="71"/>
      <c r="L10" s="71"/>
      <c r="M10"/>
      <c r="N10"/>
      <c r="O10"/>
      <c r="P10"/>
      <c r="Q10"/>
      <c r="R10"/>
      <c r="S10"/>
      <c r="T10"/>
      <c r="U10"/>
      <c r="V10"/>
      <c r="W10"/>
      <c r="X10"/>
      <c r="Y10"/>
      <c r="Z10"/>
      <c r="AA10"/>
    </row>
    <row r="11" spans="2:27" s="23" customFormat="1" x14ac:dyDescent="0.2">
      <c r="B11" s="23" t="s">
        <v>10258</v>
      </c>
      <c r="C11" s="73">
        <v>3475</v>
      </c>
      <c r="D11" s="65">
        <v>1</v>
      </c>
      <c r="E11" s="71"/>
      <c r="F11" s="71"/>
      <c r="G11" s="71"/>
      <c r="H11" s="71"/>
      <c r="I11" s="71"/>
      <c r="J11" s="71"/>
      <c r="K11"/>
      <c r="L11" s="71"/>
      <c r="M11"/>
      <c r="N11"/>
      <c r="O11"/>
      <c r="P11"/>
      <c r="Q11"/>
      <c r="R11"/>
      <c r="S11"/>
      <c r="T11"/>
      <c r="U11"/>
      <c r="V11"/>
      <c r="W11"/>
      <c r="X11"/>
      <c r="Y11"/>
      <c r="Z11"/>
      <c r="AA11"/>
    </row>
    <row r="12" spans="2:27" s="26" customFormat="1" x14ac:dyDescent="0.2">
      <c r="B12" s="26" t="s">
        <v>10197</v>
      </c>
      <c r="C12" s="75">
        <v>1761</v>
      </c>
      <c r="D12" s="69">
        <v>1</v>
      </c>
      <c r="E12" s="71"/>
      <c r="F12" s="71"/>
      <c r="G12" s="71"/>
      <c r="H12" s="71"/>
      <c r="I12" s="71"/>
      <c r="J12" s="71"/>
      <c r="K12" s="71"/>
      <c r="L12" s="71"/>
      <c r="M12"/>
      <c r="N12"/>
      <c r="O12"/>
      <c r="P12"/>
      <c r="Q12"/>
      <c r="R12"/>
      <c r="S12"/>
      <c r="T12"/>
      <c r="U12"/>
      <c r="V12"/>
      <c r="W12"/>
      <c r="X12"/>
      <c r="Y12"/>
      <c r="Z12"/>
      <c r="AA12"/>
    </row>
    <row r="17" spans="2:4" x14ac:dyDescent="0.2">
      <c r="C17" t="s">
        <v>10259</v>
      </c>
      <c r="D17" t="s">
        <v>10238</v>
      </c>
    </row>
    <row r="18" spans="2:4" x14ac:dyDescent="0.2">
      <c r="B18" s="23" t="s">
        <v>10260</v>
      </c>
      <c r="C18" s="76">
        <v>522790.56272330094</v>
      </c>
      <c r="D18" s="68">
        <v>203</v>
      </c>
    </row>
    <row r="19" spans="2:4" x14ac:dyDescent="0.2">
      <c r="B19" s="32" t="s">
        <v>10261</v>
      </c>
      <c r="C19" s="75">
        <v>1172280.3780769231</v>
      </c>
      <c r="D19" s="69">
        <v>26</v>
      </c>
    </row>
    <row r="20" spans="2:4" x14ac:dyDescent="0.2">
      <c r="B20" s="18" t="s">
        <v>10262</v>
      </c>
      <c r="C20" s="70" t="s">
        <v>242</v>
      </c>
      <c r="D20" s="70">
        <v>0</v>
      </c>
    </row>
    <row r="21" spans="2:4" x14ac:dyDescent="0.2">
      <c r="B21" s="23" t="s">
        <v>10263</v>
      </c>
      <c r="C21" s="65" t="s">
        <v>242</v>
      </c>
      <c r="D21" s="65">
        <v>0</v>
      </c>
    </row>
    <row r="22" spans="2:4" x14ac:dyDescent="0.2">
      <c r="B22" s="26" t="s">
        <v>10197</v>
      </c>
      <c r="C22" s="69" t="s">
        <v>242</v>
      </c>
      <c r="D22" s="69">
        <v>0</v>
      </c>
    </row>
    <row r="25" spans="2:4" x14ac:dyDescent="0.2">
      <c r="C25" t="s">
        <v>10264</v>
      </c>
      <c r="D25" t="s">
        <v>10265</v>
      </c>
    </row>
    <row r="26" spans="2:4" x14ac:dyDescent="0.2">
      <c r="B26" s="23" t="s">
        <v>10266</v>
      </c>
      <c r="C26" s="72">
        <v>663540.44516163692</v>
      </c>
      <c r="D26" s="65">
        <v>226</v>
      </c>
    </row>
    <row r="27" spans="2:4" x14ac:dyDescent="0.2">
      <c r="B27" s="32" t="s">
        <v>10267</v>
      </c>
      <c r="C27" s="73">
        <v>1273621.3400000001</v>
      </c>
      <c r="D27" s="66">
        <v>27</v>
      </c>
    </row>
    <row r="28" spans="2:4" x14ac:dyDescent="0.2">
      <c r="B28" s="18" t="s">
        <v>10268</v>
      </c>
      <c r="C28" s="74">
        <v>471938</v>
      </c>
      <c r="D28" s="67">
        <v>1</v>
      </c>
    </row>
    <row r="29" spans="2:4" x14ac:dyDescent="0.2">
      <c r="B29" s="23" t="s">
        <v>10269</v>
      </c>
      <c r="C29" s="72" t="s">
        <v>242</v>
      </c>
      <c r="D29" s="65">
        <v>0</v>
      </c>
    </row>
    <row r="30" spans="2:4" x14ac:dyDescent="0.2">
      <c r="B30" s="26" t="s">
        <v>10197</v>
      </c>
      <c r="C30" s="75">
        <v>9221</v>
      </c>
      <c r="D30" s="69">
        <v>1</v>
      </c>
    </row>
    <row r="33" spans="2:4" x14ac:dyDescent="0.2">
      <c r="C33" t="s">
        <v>10270</v>
      </c>
      <c r="D33" t="s">
        <v>10265</v>
      </c>
    </row>
    <row r="34" spans="2:4" x14ac:dyDescent="0.2">
      <c r="B34" s="23" t="s">
        <v>10271</v>
      </c>
      <c r="C34" s="72">
        <v>688843.2467741936</v>
      </c>
      <c r="D34" s="65">
        <v>155</v>
      </c>
    </row>
    <row r="35" spans="2:4" x14ac:dyDescent="0.2">
      <c r="B35" s="32" t="s">
        <v>10272</v>
      </c>
      <c r="C35" s="73">
        <v>572663.78</v>
      </c>
      <c r="D35" s="66">
        <v>14</v>
      </c>
    </row>
    <row r="36" spans="2:4" x14ac:dyDescent="0.2">
      <c r="B36" s="18" t="s">
        <v>10273</v>
      </c>
      <c r="C36" s="74">
        <v>541486.5</v>
      </c>
      <c r="D36" s="67">
        <v>2</v>
      </c>
    </row>
    <row r="37" spans="2:4" x14ac:dyDescent="0.2">
      <c r="B37" s="23" t="s">
        <v>10242</v>
      </c>
      <c r="C37" s="72">
        <v>97053</v>
      </c>
      <c r="D37" s="65">
        <v>1</v>
      </c>
    </row>
    <row r="38" spans="2:4" x14ac:dyDescent="0.2">
      <c r="B38" s="26" t="s">
        <v>10197</v>
      </c>
      <c r="C38" s="75" t="s">
        <v>242</v>
      </c>
      <c r="D38" s="69" t="s">
        <v>242</v>
      </c>
    </row>
    <row r="41" spans="2:4" x14ac:dyDescent="0.2">
      <c r="C41" t="s">
        <v>10151</v>
      </c>
      <c r="D41" t="s">
        <v>10238</v>
      </c>
    </row>
    <row r="42" spans="2:4" x14ac:dyDescent="0.2">
      <c r="B42" s="23" t="s">
        <v>10274</v>
      </c>
      <c r="C42" s="72">
        <v>37924175.603088036</v>
      </c>
      <c r="D42" s="65">
        <v>284</v>
      </c>
    </row>
    <row r="43" spans="2:4" x14ac:dyDescent="0.2">
      <c r="B43" s="32" t="s">
        <v>10275</v>
      </c>
      <c r="C43" s="73">
        <v>33176973.416470584</v>
      </c>
      <c r="D43" s="66">
        <v>34</v>
      </c>
    </row>
    <row r="44" spans="2:4" x14ac:dyDescent="0.2">
      <c r="B44" s="18" t="s">
        <v>10273</v>
      </c>
      <c r="C44" s="74">
        <v>35260534</v>
      </c>
      <c r="D44" s="67">
        <v>2</v>
      </c>
    </row>
    <row r="45" spans="2:4" x14ac:dyDescent="0.2">
      <c r="B45" s="23" t="s">
        <v>10242</v>
      </c>
      <c r="C45" s="73">
        <v>9121068</v>
      </c>
      <c r="D45" s="65">
        <v>1</v>
      </c>
    </row>
    <row r="46" spans="2:4" x14ac:dyDescent="0.2">
      <c r="B46" s="26" t="s">
        <v>10197</v>
      </c>
      <c r="C46" s="75">
        <v>3984020</v>
      </c>
      <c r="D46" s="69">
        <v>1</v>
      </c>
    </row>
    <row r="52" spans="2:4" x14ac:dyDescent="0.2">
      <c r="B52" t="s">
        <v>10276</v>
      </c>
    </row>
    <row r="53" spans="2:4" x14ac:dyDescent="0.2">
      <c r="D53" t="s">
        <v>10277</v>
      </c>
    </row>
    <row r="54" spans="2:4" x14ac:dyDescent="0.2">
      <c r="B54" t="s">
        <v>10144</v>
      </c>
      <c r="C54" s="5">
        <v>150534</v>
      </c>
      <c r="D54" s="4">
        <f>C54/C58</f>
        <v>1.9839916830874639E-2</v>
      </c>
    </row>
    <row r="55" spans="2:4" x14ac:dyDescent="0.2">
      <c r="B55" t="s">
        <v>10278</v>
      </c>
      <c r="C55" s="5">
        <v>442260</v>
      </c>
      <c r="D55" s="4">
        <f>C55/C58</f>
        <v>5.828850371093984E-2</v>
      </c>
    </row>
    <row r="56" spans="2:4" x14ac:dyDescent="0.2">
      <c r="B56" t="s">
        <v>10151</v>
      </c>
      <c r="C56" s="5">
        <v>6994637</v>
      </c>
      <c r="D56" s="4">
        <f>C56/C58</f>
        <v>0.92187157945818554</v>
      </c>
    </row>
    <row r="58" spans="2:4" x14ac:dyDescent="0.2">
      <c r="B58" t="s">
        <v>10184</v>
      </c>
      <c r="C58" s="5">
        <f>SUM(C54:C56)</f>
        <v>7587431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0ECA8-A86D-4DBD-84AB-4307E93172E8}">
  <dimension ref="A1"/>
  <sheetViews>
    <sheetView topLeftCell="A8" workbookViewId="0"/>
  </sheetViews>
  <sheetFormatPr baseColWidth="10" defaultColWidth="8.83203125" defaultRowHeight="1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c340a57e-6794-48d6-bb0f-190724f3e31e">
      <Terms xmlns="http://schemas.microsoft.com/office/infopath/2007/PartnerControls"/>
    </lcf76f155ced4ddcb4097134ff3c332f>
    <TaxCatchAll xmlns="c8e2d5df-8bcb-44f1-b68c-2ab646dc4d72" xsi:nil="true"/>
    <SharedWithUsers xmlns="c8e2d5df-8bcb-44f1-b68c-2ab646dc4d72">
      <UserInfo>
        <DisplayName>Halford Clark, Kelly</DisplayName>
        <AccountId>12</AccountId>
        <AccountType/>
      </UserInfo>
      <UserInfo>
        <DisplayName>HAZRA, NIMAGNA</DisplayName>
        <AccountId>32</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23A18DD6D1CC14ABD397291F50B7C6B" ma:contentTypeVersion="12" ma:contentTypeDescription="Create a new document." ma:contentTypeScope="" ma:versionID="79807782c24b3630e0c9d2c1d6b8ed01">
  <xsd:schema xmlns:xsd="http://www.w3.org/2001/XMLSchema" xmlns:xs="http://www.w3.org/2001/XMLSchema" xmlns:p="http://schemas.microsoft.com/office/2006/metadata/properties" xmlns:ns2="c340a57e-6794-48d6-bb0f-190724f3e31e" xmlns:ns3="c8e2d5df-8bcb-44f1-b68c-2ab646dc4d72" targetNamespace="http://schemas.microsoft.com/office/2006/metadata/properties" ma:root="true" ma:fieldsID="44f3a3f378475bfc936660f1ef5eaefc" ns2:_="" ns3:_="">
    <xsd:import namespace="c340a57e-6794-48d6-bb0f-190724f3e31e"/>
    <xsd:import namespace="c8e2d5df-8bcb-44f1-b68c-2ab646dc4d72"/>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340a57e-6794-48d6-bb0f-190724f3e31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e925100f-7e66-452c-affe-5c54c9251399"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8e2d5df-8bcb-44f1-b68c-2ab646dc4d72"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2fd79eb1-2e84-48ad-bd94-ff6bedc478ed}" ma:internalName="TaxCatchAll" ma:showField="CatchAllData" ma:web="c8e2d5df-8bcb-44f1-b68c-2ab646dc4d7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4810AB9-F42F-4E64-BEC0-07EA1E482813}">
  <ds:schemaRefs>
    <ds:schemaRef ds:uri="http://schemas.microsoft.com/office/2006/metadata/properties"/>
    <ds:schemaRef ds:uri="http://schemas.microsoft.com/office/infopath/2007/PartnerControls"/>
    <ds:schemaRef ds:uri="c340a57e-6794-48d6-bb0f-190724f3e31e"/>
    <ds:schemaRef ds:uri="c8e2d5df-8bcb-44f1-b68c-2ab646dc4d72"/>
  </ds:schemaRefs>
</ds:datastoreItem>
</file>

<file path=customXml/itemProps2.xml><?xml version="1.0" encoding="utf-8"?>
<ds:datastoreItem xmlns:ds="http://schemas.openxmlformats.org/officeDocument/2006/customXml" ds:itemID="{EEDCF1C5-B52A-4A79-9073-ED615506CA8B}">
  <ds:schemaRefs>
    <ds:schemaRef ds:uri="http://schemas.microsoft.com/sharepoint/v3/contenttype/forms"/>
  </ds:schemaRefs>
</ds:datastoreItem>
</file>

<file path=customXml/itemProps3.xml><?xml version="1.0" encoding="utf-8"?>
<ds:datastoreItem xmlns:ds="http://schemas.openxmlformats.org/officeDocument/2006/customXml" ds:itemID="{C4E2DACE-A739-4818-B57F-5FBA4E2C814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340a57e-6794-48d6-bb0f-190724f3e31e"/>
    <ds:schemaRef ds:uri="c8e2d5df-8bcb-44f1-b68c-2ab646dc4d7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Full Dataset</vt:lpstr>
      <vt:lpstr>Full Dataset_Board</vt:lpstr>
      <vt:lpstr>Scope 2</vt:lpstr>
      <vt:lpstr>Diversity</vt:lpstr>
      <vt:lpstr>Sheet3</vt:lpstr>
      <vt:lpstr>Consumer Discretionary</vt:lpstr>
      <vt:lpstr>HomeBuilders</vt:lpstr>
      <vt:lpstr>Audited</vt:lpstr>
      <vt:lpstr>Old_Board</vt:lpstr>
      <vt:lpstr>Environmental </vt:lpstr>
      <vt:lpstr>Diversity &amp; snapshot</vt:lpstr>
      <vt:lpstr>GHG Graphs</vt:lpstr>
      <vt:lpstr>Gender Diversity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HAZRA, NIMAGNA</cp:lastModifiedBy>
  <cp:revision/>
  <dcterms:created xsi:type="dcterms:W3CDTF">2023-08-21T18:45:58Z</dcterms:created>
  <dcterms:modified xsi:type="dcterms:W3CDTF">2024-09-10T13:35:48Z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0x010100123A18DD6D1CC14ABD397291F50B7C6B</vt:lpwstr>
  </property>
</Properties>
</file>